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DeTrabalho"/>
  <mc:AlternateContent xmlns:mc="http://schemas.openxmlformats.org/markup-compatibility/2006">
    <mc:Choice Requires="x15">
      <x15ac:absPath xmlns:x15ac="http://schemas.microsoft.com/office/spreadsheetml/2010/11/ac" url="C:\Users\Licitacao\OneDrive\Área de Trabalho\DISPENSA\"/>
    </mc:Choice>
  </mc:AlternateContent>
  <bookViews>
    <workbookView xWindow="0" yWindow="0" windowWidth="28800" windowHeight="12210" tabRatio="920" firstSheet="1" activeTab="13"/>
  </bookViews>
  <sheets>
    <sheet name="INSTRUÇÕES" sheetId="19" state="hidden" r:id="rId1"/>
    <sheet name="CSINAPI" sheetId="1" r:id="rId2"/>
    <sheet name="ISINAPI" sheetId="2" r:id="rId3"/>
    <sheet name="CDER" sheetId="4" r:id="rId4"/>
    <sheet name="IDER" sheetId="29" r:id="rId5"/>
    <sheet name="CDER-R" sheetId="24" state="hidden" r:id="rId6"/>
    <sheet name="SICRO" sheetId="27" state="hidden" r:id="rId7"/>
    <sheet name="ISICRO" sheetId="30" state="hidden" r:id="rId8"/>
    <sheet name="CCESAN" sheetId="3" state="hidden" r:id="rId9"/>
    <sheet name="CSCORIO" sheetId="13" state="hidden" r:id="rId10"/>
    <sheet name="DADOS" sheetId="17" state="hidden" r:id="rId11"/>
    <sheet name="Auxiliar" sheetId="7" state="hidden" r:id="rId12"/>
    <sheet name="BDI" sheetId="6" state="hidden" r:id="rId13"/>
    <sheet name="ORCAMENTO" sheetId="8" r:id="rId14"/>
    <sheet name="LICITACAO" sheetId="18" state="hidden" r:id="rId15"/>
    <sheet name="ABC" sheetId="20" state="hidden" r:id="rId16"/>
    <sheet name="MEMÓRIA DE CÁLCULO" sheetId="14" r:id="rId17"/>
    <sheet name="COMPOSICAO" sheetId="9" r:id="rId18"/>
    <sheet name="MERCADO" sheetId="10" state="hidden" r:id="rId19"/>
    <sheet name=" CRONOGRAMA " sheetId="28" r:id="rId20"/>
  </sheets>
  <definedNames>
    <definedName name="_xlnm._FilterDatabase" localSheetId="9" hidden="1">CSCORIO!$A$2:$D$5747</definedName>
    <definedName name="_xlnm._FilterDatabase" localSheetId="14" hidden="1">LICITACAO!#REF!</definedName>
    <definedName name="_xlnm._FilterDatabase" localSheetId="13" hidden="1">ORCAMENTO!$B$4:$O$111</definedName>
    <definedName name="_xlnm.Print_Area" localSheetId="19">' CRONOGRAMA '!$A$1:$H$34</definedName>
    <definedName name="_xlnm.Print_Area" localSheetId="17">COMPOSICAO!$A$1:$DI$94</definedName>
    <definedName name="_xlnm.Print_Area" localSheetId="14">LICITACAO!$A$1:$H$158</definedName>
    <definedName name="_xlnm.Print_Area" localSheetId="16">'MEMÓRIA DE CÁLCULO'!$A$1:$J$422</definedName>
    <definedName name="_xlnm.Print_Area" localSheetId="18">MERCADO!$A$1:$E$61</definedName>
    <definedName name="_xlnm.Print_Area" localSheetId="13">ORCAMENTO!$B$1:$J$120</definedName>
    <definedName name="BDI" comment="BDI">BDI!$C$37</definedName>
    <definedName name="DADOS" comment="Lista Suspensa">DADOS!$A$6:$A$15</definedName>
    <definedName name="ETAPA">DADOS!$A$2:$A$3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11" i="8" l="1"/>
  <c r="J114" i="8" s="1"/>
  <c r="B419" i="14"/>
  <c r="B417" i="14"/>
  <c r="J417" i="14" s="1"/>
  <c r="J415" i="14" s="1"/>
  <c r="J227" i="14"/>
  <c r="B227" i="14"/>
  <c r="I225" i="14"/>
  <c r="B225" i="14"/>
  <c r="H58" i="8"/>
  <c r="I58" i="8" s="1"/>
  <c r="F58" i="8"/>
  <c r="E58" i="8"/>
  <c r="A58" i="8"/>
  <c r="H113" i="8"/>
  <c r="I113" i="8" s="1"/>
  <c r="F113" i="8"/>
  <c r="E113" i="8"/>
  <c r="A113" i="8"/>
  <c r="J246" i="14"/>
  <c r="J186" i="14"/>
  <c r="H48" i="8"/>
  <c r="I48" i="8" s="1"/>
  <c r="F48" i="8"/>
  <c r="E48" i="8"/>
  <c r="A48" i="8"/>
  <c r="H49" i="8"/>
  <c r="J225" i="14" l="1"/>
  <c r="H86" i="9"/>
  <c r="I86" i="9" s="1"/>
  <c r="D86" i="9"/>
  <c r="E86" i="9" s="1"/>
  <c r="H83" i="9"/>
  <c r="I83" i="9" s="1"/>
  <c r="E83" i="9"/>
  <c r="H73" i="9"/>
  <c r="I73" i="9" s="1"/>
  <c r="D66" i="9"/>
  <c r="D82" i="9"/>
  <c r="H69" i="9"/>
  <c r="I69" i="9" s="1"/>
  <c r="H66" i="9"/>
  <c r="I66" i="9" s="1"/>
  <c r="H90" i="9"/>
  <c r="I90" i="9" s="1"/>
  <c r="D83" i="9"/>
  <c r="D73" i="9"/>
  <c r="E73" i="9" s="1"/>
  <c r="H65" i="9"/>
  <c r="I65" i="9" s="1"/>
  <c r="E82" i="9"/>
  <c r="D65" i="9"/>
  <c r="H71" i="9"/>
  <c r="I71" i="9" s="1"/>
  <c r="D75" i="9"/>
  <c r="E75" i="9" s="1"/>
  <c r="E66" i="9"/>
  <c r="D90" i="9"/>
  <c r="E90" i="9" s="1"/>
  <c r="H82" i="9"/>
  <c r="I82" i="9" s="1"/>
  <c r="H72" i="9"/>
  <c r="I72" i="9" s="1"/>
  <c r="E65" i="9"/>
  <c r="H89" i="9"/>
  <c r="I89" i="9" s="1"/>
  <c r="D72" i="9"/>
  <c r="E72" i="9" s="1"/>
  <c r="D89" i="9"/>
  <c r="E89" i="9" s="1"/>
  <c r="H64" i="9"/>
  <c r="I64" i="9" s="1"/>
  <c r="D69" i="9"/>
  <c r="E69" i="9" s="1"/>
  <c r="H88" i="9"/>
  <c r="I88" i="9" s="1"/>
  <c r="H81" i="9"/>
  <c r="I81" i="9" s="1"/>
  <c r="D71" i="9"/>
  <c r="E71" i="9" s="1"/>
  <c r="E64" i="9"/>
  <c r="D87" i="9"/>
  <c r="E87" i="9" s="1"/>
  <c r="H74" i="9"/>
  <c r="I74" i="9" s="1"/>
  <c r="D88" i="9"/>
  <c r="E88" i="9" s="1"/>
  <c r="E81" i="9"/>
  <c r="H70" i="9"/>
  <c r="I70" i="9" s="1"/>
  <c r="D64" i="9"/>
  <c r="H75" i="9"/>
  <c r="I75" i="9" s="1"/>
  <c r="D74" i="9"/>
  <c r="E74" i="9" s="1"/>
  <c r="H87" i="9"/>
  <c r="I87" i="9" s="1"/>
  <c r="I84" i="9" s="1"/>
  <c r="D81" i="9"/>
  <c r="D70" i="9"/>
  <c r="E70" i="9" s="1"/>
  <c r="I79" i="9"/>
  <c r="I62" i="9"/>
  <c r="B143" i="14"/>
  <c r="J143" i="14" s="1"/>
  <c r="I67" i="9" l="1"/>
  <c r="I61" i="9" s="1"/>
  <c r="I78" i="9"/>
  <c r="J347" i="14"/>
  <c r="H92" i="8"/>
  <c r="I92" i="8" s="1"/>
  <c r="F92" i="8"/>
  <c r="E92" i="8"/>
  <c r="A92" i="8"/>
  <c r="J303" i="14"/>
  <c r="J306" i="14"/>
  <c r="A81" i="8"/>
  <c r="A80" i="8"/>
  <c r="J297" i="14" l="1"/>
  <c r="J298" i="14"/>
  <c r="J294" i="14"/>
  <c r="J293" i="14"/>
  <c r="E274" i="14"/>
  <c r="D173" i="14"/>
  <c r="D159" i="14"/>
  <c r="D172" i="14"/>
  <c r="D158" i="14"/>
  <c r="B130" i="14"/>
  <c r="B124" i="14"/>
  <c r="B123" i="14"/>
  <c r="J136" i="14"/>
  <c r="B126" i="14"/>
  <c r="B125" i="14"/>
  <c r="B75" i="14"/>
  <c r="C18" i="14"/>
  <c r="C27" i="14"/>
  <c r="E27" i="14" s="1"/>
  <c r="G27" i="14" s="1"/>
  <c r="J27" i="14" s="1"/>
  <c r="B71" i="14"/>
  <c r="B81" i="14"/>
  <c r="E26" i="14"/>
  <c r="G26" i="14" s="1"/>
  <c r="J26" i="14" s="1"/>
  <c r="E25" i="14"/>
  <c r="G25" i="14" s="1"/>
  <c r="J25" i="14" s="1"/>
  <c r="J291" i="14" l="1"/>
  <c r="E24" i="14"/>
  <c r="G24" i="14" s="1"/>
  <c r="J24" i="14" s="1"/>
  <c r="E23" i="14"/>
  <c r="J19" i="14"/>
  <c r="J18" i="14"/>
  <c r="C17" i="14"/>
  <c r="H58" i="9" l="1"/>
  <c r="I58" i="9" s="1"/>
  <c r="D58" i="9"/>
  <c r="E58" i="9" s="1"/>
  <c r="H57" i="9"/>
  <c r="I57" i="9" s="1"/>
  <c r="D57" i="9"/>
  <c r="E57" i="9" s="1"/>
  <c r="H56" i="9"/>
  <c r="I56" i="9" s="1"/>
  <c r="D56" i="9"/>
  <c r="E56" i="9" s="1"/>
  <c r="H55" i="9"/>
  <c r="I55" i="9" s="1"/>
  <c r="D55" i="9"/>
  <c r="E55" i="9" s="1"/>
  <c r="H53" i="9"/>
  <c r="I53" i="9" s="1"/>
  <c r="D53" i="9"/>
  <c r="E53" i="9" s="1"/>
  <c r="H52" i="9"/>
  <c r="I52" i="9" s="1"/>
  <c r="D52" i="9"/>
  <c r="E52" i="9" s="1"/>
  <c r="H51" i="9"/>
  <c r="I51" i="9" s="1"/>
  <c r="D51" i="9"/>
  <c r="E51" i="9" s="1"/>
  <c r="F10" i="9"/>
  <c r="H37" i="9"/>
  <c r="I37" i="9" s="1"/>
  <c r="E37" i="9"/>
  <c r="D37" i="9"/>
  <c r="H54" i="9"/>
  <c r="I54" i="9" s="1"/>
  <c r="D54" i="9"/>
  <c r="E54" i="9" s="1"/>
  <c r="H50" i="9"/>
  <c r="I50" i="9" s="1"/>
  <c r="D50" i="9"/>
  <c r="E50" i="9" s="1"/>
  <c r="I49" i="9"/>
  <c r="D49" i="9"/>
  <c r="E49" i="9" s="1"/>
  <c r="H48" i="9"/>
  <c r="I48" i="9" s="1"/>
  <c r="D48" i="9"/>
  <c r="E48" i="9" s="1"/>
  <c r="H47" i="9"/>
  <c r="I47" i="9" s="1"/>
  <c r="D47" i="9"/>
  <c r="E47" i="9" s="1"/>
  <c r="H46" i="9"/>
  <c r="I46" i="9" s="1"/>
  <c r="D46" i="9"/>
  <c r="E46" i="9" s="1"/>
  <c r="I45" i="9"/>
  <c r="D45" i="9"/>
  <c r="E45" i="9" s="1"/>
  <c r="H44" i="9"/>
  <c r="I44" i="9" s="1"/>
  <c r="D44" i="9"/>
  <c r="E44" i="9" s="1"/>
  <c r="I43" i="9"/>
  <c r="D43" i="9"/>
  <c r="E43" i="9" s="1"/>
  <c r="I42" i="9"/>
  <c r="D42" i="9"/>
  <c r="E42" i="9" s="1"/>
  <c r="H41" i="9"/>
  <c r="I41" i="9" s="1"/>
  <c r="D41" i="9"/>
  <c r="E41" i="9" s="1"/>
  <c r="H9" i="9"/>
  <c r="I9" i="9" s="1"/>
  <c r="E9" i="9"/>
  <c r="D9" i="9"/>
  <c r="D8" i="9"/>
  <c r="E8" i="9"/>
  <c r="H8" i="9"/>
  <c r="I8" i="9" s="1"/>
  <c r="J321" i="14"/>
  <c r="J318" i="14"/>
  <c r="H30" i="9"/>
  <c r="I30" i="9" s="1"/>
  <c r="D30" i="9"/>
  <c r="E30" i="9" s="1"/>
  <c r="H29" i="9"/>
  <c r="I29" i="9" s="1"/>
  <c r="D29" i="9"/>
  <c r="E29" i="9" s="1"/>
  <c r="D22" i="9"/>
  <c r="E22" i="9"/>
  <c r="H22" i="9"/>
  <c r="I22" i="9" s="1"/>
  <c r="D23" i="9"/>
  <c r="E23" i="9"/>
  <c r="H23" i="9"/>
  <c r="I23" i="9" s="1"/>
  <c r="H28" i="9"/>
  <c r="I28" i="9" s="1"/>
  <c r="D28" i="9"/>
  <c r="E28" i="9" s="1"/>
  <c r="H27" i="9"/>
  <c r="I27" i="9" s="1"/>
  <c r="D27" i="9"/>
  <c r="E27" i="9" s="1"/>
  <c r="H26" i="9"/>
  <c r="I26" i="9" s="1"/>
  <c r="D26" i="9"/>
  <c r="E26" i="9" s="1"/>
  <c r="E86" i="8"/>
  <c r="H86" i="8"/>
  <c r="I86" i="8" s="1"/>
  <c r="F86" i="8"/>
  <c r="H85" i="8"/>
  <c r="I85" i="8" s="1"/>
  <c r="F85" i="8"/>
  <c r="E85" i="8"/>
  <c r="J289" i="14"/>
  <c r="J287" i="14" s="1"/>
  <c r="I24" i="9" l="1"/>
  <c r="H74" i="8"/>
  <c r="I74" i="8" s="1"/>
  <c r="F74" i="8"/>
  <c r="E74" i="8"/>
  <c r="A74" i="8"/>
  <c r="E280" i="14"/>
  <c r="B280" i="14"/>
  <c r="B274" i="14"/>
  <c r="J315" i="14" l="1"/>
  <c r="J312" i="14"/>
  <c r="H84" i="8"/>
  <c r="I84" i="8" s="1"/>
  <c r="F84" i="8"/>
  <c r="E84" i="8"/>
  <c r="H83" i="8"/>
  <c r="I83" i="8" s="1"/>
  <c r="F83" i="8"/>
  <c r="E83" i="8"/>
  <c r="F156" i="14"/>
  <c r="D280" i="14"/>
  <c r="D274" i="14"/>
  <c r="E273" i="14"/>
  <c r="D273" i="14"/>
  <c r="J273" i="14" l="1"/>
  <c r="F274" i="14"/>
  <c r="J274" i="14" s="1"/>
  <c r="F280" i="14"/>
  <c r="J280" i="14" s="1"/>
  <c r="D278" i="14"/>
  <c r="D279" i="14"/>
  <c r="D272" i="14"/>
  <c r="J224" i="14"/>
  <c r="J222" i="14" s="1"/>
  <c r="H57" i="8"/>
  <c r="I57" i="8" s="1"/>
  <c r="F57" i="8"/>
  <c r="E57" i="8"/>
  <c r="A57" i="8"/>
  <c r="E149" i="14"/>
  <c r="J149" i="14" s="1"/>
  <c r="E115" i="14"/>
  <c r="J115" i="14" s="1"/>
  <c r="E114" i="14"/>
  <c r="J114" i="14" s="1"/>
  <c r="C108" i="14"/>
  <c r="J108" i="14" s="1"/>
  <c r="J107" i="14"/>
  <c r="C106" i="14"/>
  <c r="J106" i="14" s="1"/>
  <c r="J105" i="14"/>
  <c r="E98" i="14"/>
  <c r="J98" i="14" s="1"/>
  <c r="E97" i="14"/>
  <c r="J97" i="14" s="1"/>
  <c r="B90" i="14"/>
  <c r="E90" i="14" s="1"/>
  <c r="J90" i="14" s="1"/>
  <c r="B86" i="14"/>
  <c r="E86" i="14" s="1"/>
  <c r="J86" i="14" s="1"/>
  <c r="J81" i="14"/>
  <c r="C82" i="14" l="1"/>
  <c r="J82" i="14" s="1"/>
  <c r="J75" i="14"/>
  <c r="E71" i="14"/>
  <c r="J71" i="14" s="1"/>
  <c r="J66" i="14"/>
  <c r="J62" i="14"/>
  <c r="J58" i="14"/>
  <c r="J54" i="14"/>
  <c r="J49" i="14"/>
  <c r="J45" i="14"/>
  <c r="J41" i="14"/>
  <c r="J37" i="14"/>
  <c r="J33" i="14"/>
  <c r="J141" i="14"/>
  <c r="H41" i="8"/>
  <c r="I41" i="8" s="1"/>
  <c r="F41" i="8"/>
  <c r="E41" i="8"/>
  <c r="J301" i="14"/>
  <c r="J245" i="14"/>
  <c r="J243" i="14" s="1"/>
  <c r="J138" i="14" l="1"/>
  <c r="E173" i="14" l="1"/>
  <c r="J173" i="14" s="1"/>
  <c r="J172" i="14"/>
  <c r="C171" i="14"/>
  <c r="B171" i="14"/>
  <c r="F170" i="14"/>
  <c r="D170" i="14"/>
  <c r="J170" i="14" s="1"/>
  <c r="G169" i="14"/>
  <c r="E169" i="14"/>
  <c r="B169" i="14"/>
  <c r="D169" i="14" s="1"/>
  <c r="J169" i="14" s="1"/>
  <c r="E168" i="14"/>
  <c r="B168" i="14"/>
  <c r="D168" i="14" s="1"/>
  <c r="B167" i="14"/>
  <c r="D167" i="14" s="1"/>
  <c r="B157" i="14"/>
  <c r="D156" i="14"/>
  <c r="J156" i="14" s="1"/>
  <c r="E155" i="14"/>
  <c r="B155" i="14"/>
  <c r="E154" i="14"/>
  <c r="B154" i="14"/>
  <c r="D154" i="14" s="1"/>
  <c r="E153" i="14"/>
  <c r="B153" i="14"/>
  <c r="D153" i="14" s="1"/>
  <c r="E152" i="14"/>
  <c r="B152" i="14"/>
  <c r="J168" i="14" l="1"/>
  <c r="D171" i="14"/>
  <c r="J158" i="14"/>
  <c r="J190" i="14"/>
  <c r="J183" i="14"/>
  <c r="J184" i="14"/>
  <c r="J185" i="14"/>
  <c r="J182" i="14"/>
  <c r="J181" i="14"/>
  <c r="J178" i="14"/>
  <c r="J179" i="14"/>
  <c r="J180" i="14"/>
  <c r="J177" i="14"/>
  <c r="E157" i="14"/>
  <c r="D164" i="14"/>
  <c r="J164" i="14" s="1"/>
  <c r="E171" i="14" s="1"/>
  <c r="E163" i="14"/>
  <c r="B163" i="14"/>
  <c r="D163" i="14" s="1"/>
  <c r="C157" i="14"/>
  <c r="D157" i="14" s="1"/>
  <c r="E162" i="14"/>
  <c r="D155" i="14"/>
  <c r="J155" i="14" s="1"/>
  <c r="G154" i="14"/>
  <c r="J154" i="14" s="1"/>
  <c r="J153" i="14"/>
  <c r="E159" i="14"/>
  <c r="J159" i="14" s="1"/>
  <c r="D152" i="14"/>
  <c r="J152" i="14" s="1"/>
  <c r="B146" i="14"/>
  <c r="J146" i="14" s="1"/>
  <c r="J148" i="14"/>
  <c r="J147" i="14"/>
  <c r="J135" i="14"/>
  <c r="J133" i="14" s="1"/>
  <c r="E120" i="14"/>
  <c r="J120" i="14" s="1"/>
  <c r="E119" i="14"/>
  <c r="J119" i="14" s="1"/>
  <c r="J124" i="14"/>
  <c r="J125" i="14"/>
  <c r="J126" i="14"/>
  <c r="J123" i="14"/>
  <c r="E131" i="14"/>
  <c r="J131" i="14" s="1"/>
  <c r="E130" i="14"/>
  <c r="J130" i="14" s="1"/>
  <c r="C127" i="14"/>
  <c r="J127" i="14" s="1"/>
  <c r="C104" i="14"/>
  <c r="J104" i="14" s="1"/>
  <c r="E112" i="14"/>
  <c r="J112" i="14" s="1"/>
  <c r="E113" i="14"/>
  <c r="J113" i="14" s="1"/>
  <c r="E111" i="14"/>
  <c r="J111" i="14" s="1"/>
  <c r="J102" i="14"/>
  <c r="J103" i="14"/>
  <c r="J101" i="14"/>
  <c r="E96" i="14"/>
  <c r="J96" i="14" s="1"/>
  <c r="E95" i="14"/>
  <c r="J95" i="14" s="1"/>
  <c r="E94" i="14"/>
  <c r="J94" i="14" s="1"/>
  <c r="J79" i="14"/>
  <c r="B78" i="14"/>
  <c r="C80" i="14" s="1"/>
  <c r="J80" i="14" s="1"/>
  <c r="J74" i="14"/>
  <c r="J72" i="14" s="1"/>
  <c r="E22" i="14"/>
  <c r="G22" i="14" s="1"/>
  <c r="J22" i="14" s="1"/>
  <c r="G23" i="14"/>
  <c r="J23" i="14" s="1"/>
  <c r="J17" i="14"/>
  <c r="E70" i="14"/>
  <c r="J70" i="14" s="1"/>
  <c r="J68" i="14" s="1"/>
  <c r="G24" i="8" s="1"/>
  <c r="J65" i="14"/>
  <c r="J63" i="14" s="1"/>
  <c r="J61" i="14"/>
  <c r="J59" i="14" s="1"/>
  <c r="G21" i="8" s="1"/>
  <c r="J57" i="14"/>
  <c r="J55" i="14" s="1"/>
  <c r="J53" i="14"/>
  <c r="J51" i="14" s="1"/>
  <c r="J48" i="14"/>
  <c r="J46" i="14" s="1"/>
  <c r="J44" i="14"/>
  <c r="J42" i="14" s="1"/>
  <c r="J40" i="14"/>
  <c r="J38" i="14" s="1"/>
  <c r="J36" i="14"/>
  <c r="J34" i="14" s="1"/>
  <c r="J32" i="14"/>
  <c r="J30" i="14" s="1"/>
  <c r="J16" i="14"/>
  <c r="J15" i="14"/>
  <c r="J14" i="14"/>
  <c r="J109" i="14" l="1"/>
  <c r="G32" i="8" s="1"/>
  <c r="J20" i="14"/>
  <c r="G10" i="8" s="1"/>
  <c r="J12" i="14"/>
  <c r="G9" i="8" s="1"/>
  <c r="J171" i="14"/>
  <c r="J92" i="14"/>
  <c r="G30" i="8" s="1"/>
  <c r="J144" i="14"/>
  <c r="G42" i="8" s="1"/>
  <c r="J99" i="14"/>
  <c r="G31" i="8" s="1"/>
  <c r="J175" i="14"/>
  <c r="J157" i="14"/>
  <c r="J150" i="14" s="1"/>
  <c r="G43" i="8" s="1"/>
  <c r="J163" i="14"/>
  <c r="E167" i="14" s="1"/>
  <c r="J167" i="14" s="1"/>
  <c r="B162" i="14"/>
  <c r="D162" i="14" s="1"/>
  <c r="J162" i="14" s="1"/>
  <c r="B85" i="14"/>
  <c r="E85" i="14" s="1"/>
  <c r="J85" i="14" s="1"/>
  <c r="J83" i="14" s="1"/>
  <c r="J121" i="14"/>
  <c r="G35" i="8" s="1"/>
  <c r="J78" i="14"/>
  <c r="J76" i="14" s="1"/>
  <c r="G26" i="8" s="1"/>
  <c r="J117" i="14"/>
  <c r="G34" i="8" s="1"/>
  <c r="B89" i="14"/>
  <c r="E89" i="14" s="1"/>
  <c r="J89" i="14" s="1"/>
  <c r="J87" i="14" s="1"/>
  <c r="J128" i="14"/>
  <c r="G36" i="8" s="1"/>
  <c r="J165" i="14" l="1"/>
  <c r="G45" i="8" s="1"/>
  <c r="J160" i="14"/>
  <c r="J10" i="14"/>
  <c r="J8" i="14" s="1"/>
  <c r="J7" i="14"/>
  <c r="J5" i="14" s="1"/>
  <c r="J213" i="14"/>
  <c r="J214" i="14"/>
  <c r="J215" i="14"/>
  <c r="J218" i="14"/>
  <c r="J221" i="14"/>
  <c r="J231" i="14"/>
  <c r="J234" i="14"/>
  <c r="J237" i="14"/>
  <c r="B240" i="14"/>
  <c r="C240" i="14"/>
  <c r="C241" i="14"/>
  <c r="J241" i="14" s="1"/>
  <c r="J242" i="14"/>
  <c r="D250" i="14"/>
  <c r="J250" i="14" s="1"/>
  <c r="J251" i="14"/>
  <c r="D252" i="14"/>
  <c r="J252" i="14" s="1"/>
  <c r="B255" i="14"/>
  <c r="D255" i="14" s="1"/>
  <c r="E255" i="14"/>
  <c r="I255" i="14"/>
  <c r="B256" i="14"/>
  <c r="D256" i="14" s="1"/>
  <c r="E256" i="14"/>
  <c r="B257" i="14"/>
  <c r="D257" i="14" s="1"/>
  <c r="E257" i="14"/>
  <c r="G257" i="14"/>
  <c r="B260" i="14"/>
  <c r="D260" i="14" s="1"/>
  <c r="E260" i="14"/>
  <c r="I260" i="14"/>
  <c r="B261" i="14"/>
  <c r="D261" i="14" s="1"/>
  <c r="E261" i="14"/>
  <c r="B262" i="14"/>
  <c r="D262" i="14" s="1"/>
  <c r="E262" i="14"/>
  <c r="G262" i="14"/>
  <c r="D265" i="14"/>
  <c r="E265" i="14"/>
  <c r="D268" i="14"/>
  <c r="E268" i="14"/>
  <c r="B271" i="14"/>
  <c r="C271" i="14"/>
  <c r="E271" i="14"/>
  <c r="F271" i="14"/>
  <c r="J272" i="14"/>
  <c r="B277" i="14"/>
  <c r="C277" i="14"/>
  <c r="E277" i="14"/>
  <c r="F277" i="14"/>
  <c r="J278" i="14"/>
  <c r="E279" i="14"/>
  <c r="D283" i="14"/>
  <c r="E283" i="14"/>
  <c r="D284" i="14"/>
  <c r="E284" i="14"/>
  <c r="D285" i="14"/>
  <c r="E285" i="14"/>
  <c r="D286" i="14"/>
  <c r="E286" i="14"/>
  <c r="A7" i="8"/>
  <c r="E7" i="8"/>
  <c r="F7" i="8"/>
  <c r="H7" i="8"/>
  <c r="I7" i="8" s="1"/>
  <c r="E9" i="8"/>
  <c r="E10" i="8"/>
  <c r="A8" i="8"/>
  <c r="A9" i="8"/>
  <c r="F9" i="8"/>
  <c r="H9" i="8"/>
  <c r="I9" i="8" s="1"/>
  <c r="A10" i="8"/>
  <c r="F10" i="8"/>
  <c r="H10" i="8"/>
  <c r="I10" i="8" s="1"/>
  <c r="A13" i="8"/>
  <c r="E13" i="8"/>
  <c r="F13" i="8"/>
  <c r="H13" i="8"/>
  <c r="I13" i="8" s="1"/>
  <c r="A14" i="8"/>
  <c r="E14" i="8"/>
  <c r="F14" i="8"/>
  <c r="H14" i="8"/>
  <c r="I14" i="8" s="1"/>
  <c r="A15" i="8"/>
  <c r="E15" i="8"/>
  <c r="F15" i="8"/>
  <c r="H15" i="8"/>
  <c r="I15" i="8" s="1"/>
  <c r="A16" i="8"/>
  <c r="E16" i="8"/>
  <c r="F16" i="8"/>
  <c r="H16" i="8"/>
  <c r="I16" i="8" s="1"/>
  <c r="A17" i="8"/>
  <c r="E17" i="8"/>
  <c r="F17" i="8"/>
  <c r="H17" i="8"/>
  <c r="I17" i="8" s="1"/>
  <c r="A18" i="8"/>
  <c r="A19" i="8"/>
  <c r="E19" i="8"/>
  <c r="F19" i="8"/>
  <c r="H19" i="8"/>
  <c r="I19" i="8" s="1"/>
  <c r="A20" i="8"/>
  <c r="E20" i="8"/>
  <c r="F20" i="8"/>
  <c r="H20" i="8"/>
  <c r="I20" i="8" s="1"/>
  <c r="A21" i="8"/>
  <c r="E21" i="8"/>
  <c r="F21" i="8"/>
  <c r="H21" i="8"/>
  <c r="I21" i="8" s="1"/>
  <c r="A22" i="8"/>
  <c r="E22" i="8"/>
  <c r="F22" i="8"/>
  <c r="H22" i="8"/>
  <c r="I22" i="8" s="1"/>
  <c r="A24" i="8"/>
  <c r="E24" i="8"/>
  <c r="F24" i="8"/>
  <c r="H24" i="8"/>
  <c r="I24" i="8" s="1"/>
  <c r="A25" i="8"/>
  <c r="E25" i="8"/>
  <c r="F25" i="8"/>
  <c r="H25" i="8"/>
  <c r="I25" i="8" s="1"/>
  <c r="A26" i="8"/>
  <c r="E26" i="8"/>
  <c r="F26" i="8"/>
  <c r="H26" i="8"/>
  <c r="I26" i="8" s="1"/>
  <c r="A27" i="8"/>
  <c r="E27" i="8"/>
  <c r="F27" i="8"/>
  <c r="H27" i="8"/>
  <c r="I27" i="8" s="1"/>
  <c r="A28" i="8"/>
  <c r="E28" i="8"/>
  <c r="F28" i="8"/>
  <c r="H28" i="8"/>
  <c r="I28" i="8" s="1"/>
  <c r="A30" i="8"/>
  <c r="E30" i="8"/>
  <c r="F30" i="8"/>
  <c r="H30" i="8"/>
  <c r="I30" i="8" s="1"/>
  <c r="A31" i="8"/>
  <c r="E31" i="8"/>
  <c r="F31" i="8"/>
  <c r="H31" i="8"/>
  <c r="I31" i="8" s="1"/>
  <c r="A32" i="8"/>
  <c r="E32" i="8"/>
  <c r="F32" i="8"/>
  <c r="H32" i="8"/>
  <c r="I32" i="8" s="1"/>
  <c r="A34" i="8"/>
  <c r="E34" i="8"/>
  <c r="F34" i="8"/>
  <c r="H34" i="8"/>
  <c r="I34" i="8" s="1"/>
  <c r="A35" i="8"/>
  <c r="E35" i="8"/>
  <c r="F35" i="8"/>
  <c r="H35" i="8"/>
  <c r="I35" i="8" s="1"/>
  <c r="A36" i="8"/>
  <c r="E36" i="8"/>
  <c r="F36" i="8"/>
  <c r="H36" i="8"/>
  <c r="I36" i="8" s="1"/>
  <c r="A38" i="8"/>
  <c r="E38" i="8"/>
  <c r="F38" i="8"/>
  <c r="H38" i="8"/>
  <c r="I38" i="8" s="1"/>
  <c r="A52" i="8"/>
  <c r="E52" i="8"/>
  <c r="F52" i="8"/>
  <c r="H52" i="8"/>
  <c r="I52" i="8" s="1"/>
  <c r="A53" i="8"/>
  <c r="E53" i="8"/>
  <c r="F53" i="8"/>
  <c r="H53" i="8"/>
  <c r="I53" i="8" s="1"/>
  <c r="A54" i="8"/>
  <c r="E54" i="8"/>
  <c r="F54" i="8"/>
  <c r="H54" i="8"/>
  <c r="I54" i="8" s="1"/>
  <c r="A55" i="8"/>
  <c r="E55" i="8"/>
  <c r="F55" i="8"/>
  <c r="H55" i="8"/>
  <c r="I55" i="8" s="1"/>
  <c r="A47" i="8"/>
  <c r="E47" i="8"/>
  <c r="F47" i="8"/>
  <c r="H47" i="8"/>
  <c r="I47" i="8" s="1"/>
  <c r="A60" i="8"/>
  <c r="E60" i="8"/>
  <c r="F60" i="8"/>
  <c r="H60" i="8"/>
  <c r="I60" i="8" s="1"/>
  <c r="A61" i="8"/>
  <c r="E61" i="8"/>
  <c r="F61" i="8"/>
  <c r="H61" i="8"/>
  <c r="I61" i="8" s="1"/>
  <c r="A64" i="8"/>
  <c r="E64" i="8"/>
  <c r="F64" i="8"/>
  <c r="H64" i="8"/>
  <c r="I64" i="8" s="1"/>
  <c r="A75" i="8"/>
  <c r="A76" i="8"/>
  <c r="E76" i="8"/>
  <c r="F76" i="8"/>
  <c r="H76" i="8"/>
  <c r="I76" i="8" s="1"/>
  <c r="A77" i="8"/>
  <c r="E77" i="8"/>
  <c r="F77" i="8"/>
  <c r="H77" i="8"/>
  <c r="I77" i="8" s="1"/>
  <c r="A78" i="8"/>
  <c r="E78" i="8"/>
  <c r="F78" i="8"/>
  <c r="H78" i="8"/>
  <c r="I78" i="8" s="1"/>
  <c r="Q78" i="8"/>
  <c r="U78" i="8"/>
  <c r="V78" i="8"/>
  <c r="X78" i="8"/>
  <c r="Y78" i="8" s="1"/>
  <c r="A79" i="8"/>
  <c r="A82" i="8"/>
  <c r="E82" i="8"/>
  <c r="F82" i="8"/>
  <c r="H82" i="8"/>
  <c r="I82" i="8" s="1"/>
  <c r="A87" i="8"/>
  <c r="A88" i="8"/>
  <c r="E88" i="8"/>
  <c r="F88" i="8"/>
  <c r="H88" i="8"/>
  <c r="I88" i="8" s="1"/>
  <c r="A89" i="8"/>
  <c r="A90" i="8"/>
  <c r="A94" i="8"/>
  <c r="E94" i="8"/>
  <c r="F94" i="8"/>
  <c r="H94" i="8"/>
  <c r="I94" i="8" s="1"/>
  <c r="A95" i="8"/>
  <c r="E95" i="8"/>
  <c r="F95" i="8"/>
  <c r="H95" i="8"/>
  <c r="I95" i="8" s="1"/>
  <c r="A96" i="8"/>
  <c r="E96" i="8"/>
  <c r="F96" i="8"/>
  <c r="H96" i="8"/>
  <c r="I96" i="8" s="1"/>
  <c r="A97" i="8"/>
  <c r="E97" i="8"/>
  <c r="F97" i="8"/>
  <c r="H97" i="8"/>
  <c r="I97" i="8" s="1"/>
  <c r="A99" i="8"/>
  <c r="E99" i="8"/>
  <c r="F99" i="8"/>
  <c r="H99" i="8"/>
  <c r="I99" i="8" s="1"/>
  <c r="A100" i="8"/>
  <c r="E100" i="8"/>
  <c r="F100" i="8"/>
  <c r="H100" i="8"/>
  <c r="I100" i="8" s="1"/>
  <c r="A101" i="8"/>
  <c r="E101" i="8"/>
  <c r="F101" i="8"/>
  <c r="H101" i="8"/>
  <c r="I101" i="8" s="1"/>
  <c r="A103" i="8"/>
  <c r="E103" i="8"/>
  <c r="F103" i="8"/>
  <c r="H103" i="8"/>
  <c r="I103" i="8" s="1"/>
  <c r="A105" i="8"/>
  <c r="E105" i="8"/>
  <c r="F105" i="8"/>
  <c r="H105" i="8"/>
  <c r="I105" i="8" s="1"/>
  <c r="A106" i="8"/>
  <c r="E106" i="8"/>
  <c r="F106" i="8"/>
  <c r="H106" i="8"/>
  <c r="I106" i="8" s="1"/>
  <c r="A107" i="8"/>
  <c r="E107" i="8"/>
  <c r="F107" i="8"/>
  <c r="H107" i="8"/>
  <c r="I107" i="8" s="1"/>
  <c r="A108" i="8"/>
  <c r="E108" i="8"/>
  <c r="F108" i="8"/>
  <c r="H108" i="8"/>
  <c r="I108" i="8" s="1"/>
  <c r="A109" i="8"/>
  <c r="E109" i="8"/>
  <c r="F109" i="8"/>
  <c r="H109" i="8"/>
  <c r="I109" i="8" s="1"/>
  <c r="A110" i="8"/>
  <c r="E110" i="8"/>
  <c r="F110" i="8"/>
  <c r="H110" i="8"/>
  <c r="I110" i="8" s="1"/>
  <c r="A63" i="8"/>
  <c r="E63" i="8"/>
  <c r="F63" i="8"/>
  <c r="H63" i="8"/>
  <c r="I63" i="8" s="1"/>
  <c r="J405" i="14"/>
  <c r="J408" i="14"/>
  <c r="J412" i="14"/>
  <c r="J402" i="14"/>
  <c r="J391" i="14"/>
  <c r="J397" i="14"/>
  <c r="P24" i="28"/>
  <c r="J285" i="14" l="1"/>
  <c r="J286" i="14"/>
  <c r="J283" i="14"/>
  <c r="J284" i="14"/>
  <c r="J256" i="14"/>
  <c r="J257" i="14"/>
  <c r="J240" i="14"/>
  <c r="J268" i="14"/>
  <c r="D277" i="14"/>
  <c r="J277" i="14" s="1"/>
  <c r="J262" i="14"/>
  <c r="D271" i="14"/>
  <c r="J271" i="14" s="1"/>
  <c r="J255" i="14"/>
  <c r="J260" i="14"/>
  <c r="J265" i="14"/>
  <c r="J279" i="14"/>
  <c r="J261" i="14"/>
  <c r="J343" i="14"/>
  <c r="J275" i="14" l="1"/>
  <c r="J266" i="14"/>
  <c r="J263" i="14"/>
  <c r="J295" i="14"/>
  <c r="H70" i="8"/>
  <c r="I70" i="8" s="1"/>
  <c r="F70" i="8"/>
  <c r="E70" i="8"/>
  <c r="A70" i="8"/>
  <c r="H69" i="8"/>
  <c r="I69" i="8" s="1"/>
  <c r="F69" i="8"/>
  <c r="E69" i="8"/>
  <c r="A69" i="8"/>
  <c r="H72" i="8"/>
  <c r="I72" i="8" s="1"/>
  <c r="F72" i="8"/>
  <c r="E72" i="8"/>
  <c r="A72" i="8"/>
  <c r="H71" i="8"/>
  <c r="I71" i="8" s="1"/>
  <c r="F71" i="8"/>
  <c r="E71" i="8"/>
  <c r="A71" i="8"/>
  <c r="J359" i="14" l="1"/>
  <c r="J394" i="14"/>
  <c r="A102" i="8"/>
  <c r="A104" i="8"/>
  <c r="A111" i="8"/>
  <c r="A112" i="8"/>
  <c r="A91" i="8"/>
  <c r="A93" i="8"/>
  <c r="A98" i="8"/>
  <c r="A62" i="8"/>
  <c r="A65" i="8"/>
  <c r="A66" i="8"/>
  <c r="A67" i="8"/>
  <c r="A68" i="8"/>
  <c r="A73" i="8"/>
  <c r="A49" i="8"/>
  <c r="A50" i="8"/>
  <c r="A51" i="8"/>
  <c r="A56" i="8"/>
  <c r="A59" i="8"/>
  <c r="J219" i="14"/>
  <c r="F420" i="14" l="1"/>
  <c r="H112" i="8"/>
  <c r="I112" i="8" s="1"/>
  <c r="F112" i="8"/>
  <c r="E112" i="8"/>
  <c r="J388" i="14"/>
  <c r="H104" i="8"/>
  <c r="I104" i="8" s="1"/>
  <c r="F104" i="8"/>
  <c r="E104" i="8"/>
  <c r="J385" i="14"/>
  <c r="J382" i="14"/>
  <c r="J379" i="14"/>
  <c r="J376" i="14"/>
  <c r="H102" i="8"/>
  <c r="I102" i="8" s="1"/>
  <c r="F102" i="8"/>
  <c r="E102" i="8"/>
  <c r="J365" i="14"/>
  <c r="J373" i="14"/>
  <c r="J370" i="14"/>
  <c r="J356" i="14"/>
  <c r="H98" i="8"/>
  <c r="I98" i="8" s="1"/>
  <c r="F98" i="8"/>
  <c r="E98" i="8"/>
  <c r="J353" i="14"/>
  <c r="H93" i="8"/>
  <c r="I93" i="8" s="1"/>
  <c r="F93" i="8"/>
  <c r="E93" i="8"/>
  <c r="A114" i="8"/>
  <c r="F114" i="8"/>
  <c r="J336" i="14"/>
  <c r="H56" i="8"/>
  <c r="I56" i="8" s="1"/>
  <c r="F56" i="8"/>
  <c r="E56" i="8"/>
  <c r="J330" i="14"/>
  <c r="J324" i="14"/>
  <c r="J238" i="14" l="1"/>
  <c r="J229" i="14" l="1"/>
  <c r="H42" i="8"/>
  <c r="I42" i="8" s="1"/>
  <c r="F42" i="8"/>
  <c r="E42" i="8"/>
  <c r="J216" i="14"/>
  <c r="J200" i="14"/>
  <c r="J205" i="14"/>
  <c r="J269" i="14" l="1"/>
  <c r="J248" i="14"/>
  <c r="J211" i="14"/>
  <c r="J258" i="14" l="1"/>
  <c r="J253" i="14"/>
  <c r="C93" i="9" l="1"/>
  <c r="E93" i="9"/>
  <c r="E94" i="9"/>
  <c r="D40" i="9" l="1"/>
  <c r="E40" i="9" s="1"/>
  <c r="H40" i="9"/>
  <c r="I40" i="9" s="1"/>
  <c r="I38" i="9" s="1"/>
  <c r="H36" i="9"/>
  <c r="I36" i="9" s="1"/>
  <c r="I34" i="9" s="1"/>
  <c r="I33" i="9" s="1"/>
  <c r="E36" i="9"/>
  <c r="D36" i="9"/>
  <c r="P26" i="28" l="1"/>
  <c r="J350" i="14"/>
  <c r="J281" i="14" l="1"/>
  <c r="E68" i="8" l="1"/>
  <c r="J309" i="14" l="1"/>
  <c r="J299" i="14" l="1"/>
  <c r="J232" i="14" l="1"/>
  <c r="J197" i="14"/>
  <c r="J194" i="14"/>
  <c r="H44" i="8"/>
  <c r="I44" i="8" s="1"/>
  <c r="F44" i="8"/>
  <c r="E44" i="8"/>
  <c r="H45" i="8"/>
  <c r="I45" i="8" s="1"/>
  <c r="F45" i="8"/>
  <c r="E45" i="8"/>
  <c r="H43" i="8"/>
  <c r="I43" i="8" s="1"/>
  <c r="F43" i="8"/>
  <c r="E43" i="8"/>
  <c r="H40" i="8"/>
  <c r="I40" i="8" s="1"/>
  <c r="F40" i="8"/>
  <c r="E40" i="8"/>
  <c r="H68" i="8" l="1"/>
  <c r="I68" i="8" s="1"/>
  <c r="F68" i="8"/>
  <c r="H50" i="8" l="1"/>
  <c r="I50" i="8" s="1"/>
  <c r="F50" i="8"/>
  <c r="E50" i="8"/>
  <c r="E11" i="10" l="1"/>
  <c r="E10" i="10"/>
  <c r="E4" i="10" s="1"/>
  <c r="J235" i="14" l="1"/>
  <c r="E51" i="8" l="1"/>
  <c r="F51" i="8"/>
  <c r="H51" i="8"/>
  <c r="I51" i="8" s="1"/>
  <c r="I49" i="8"/>
  <c r="F49" i="8"/>
  <c r="E49" i="8"/>
  <c r="P22" i="28" l="1"/>
  <c r="P20" i="28"/>
  <c r="P18" i="28"/>
  <c r="P16" i="28"/>
  <c r="P14" i="28"/>
  <c r="P12" i="28"/>
  <c r="P10" i="28"/>
  <c r="P8" i="28"/>
  <c r="P6" i="28"/>
  <c r="B3" i="28"/>
  <c r="B2" i="28"/>
  <c r="B32" i="28"/>
  <c r="D34" i="28"/>
  <c r="D33" i="28"/>
  <c r="A3" i="28"/>
  <c r="A2" i="28"/>
  <c r="H62" i="8" l="1"/>
  <c r="I62" i="8" s="1"/>
  <c r="F62" i="8"/>
  <c r="E62" i="8"/>
  <c r="H66" i="8" l="1"/>
  <c r="I66" i="8" s="1"/>
  <c r="F66" i="8"/>
  <c r="E66" i="8"/>
  <c r="H21" i="9" l="1"/>
  <c r="I21" i="9" s="1"/>
  <c r="I19" i="9" s="1"/>
  <c r="E21" i="9"/>
  <c r="D21" i="9"/>
  <c r="H10" i="9" l="1"/>
  <c r="I10" i="9" s="1"/>
  <c r="I6" i="9" s="1"/>
  <c r="E10" i="9"/>
  <c r="D10" i="9"/>
  <c r="I18" i="9" l="1"/>
  <c r="F421" i="14" l="1"/>
  <c r="H6" i="8" l="1"/>
  <c r="F6" i="8"/>
  <c r="E6" i="8"/>
  <c r="B2" i="10" l="1"/>
  <c r="G3" i="8" l="1"/>
  <c r="B3" i="14" l="1"/>
  <c r="B2" i="14"/>
  <c r="I13" i="9" l="1"/>
  <c r="A5" i="9" l="1"/>
  <c r="I11" i="9" l="1"/>
  <c r="A18" i="9" l="1"/>
  <c r="I5" i="9"/>
  <c r="A33" i="9" l="1"/>
  <c r="B3" i="9"/>
  <c r="B2" i="9"/>
  <c r="A61" i="9" l="1"/>
  <c r="A78" i="9" s="1"/>
  <c r="H147" i="18"/>
  <c r="H145" i="18"/>
  <c r="H143" i="18"/>
  <c r="H142" i="18"/>
  <c r="H141" i="18"/>
  <c r="H140" i="18"/>
  <c r="H139" i="18"/>
  <c r="H138" i="18"/>
  <c r="H137" i="18"/>
  <c r="H136" i="18"/>
  <c r="H135" i="18"/>
  <c r="H134" i="18"/>
  <c r="H133" i="18"/>
  <c r="H132" i="18"/>
  <c r="H131" i="18"/>
  <c r="H130" i="18"/>
  <c r="H129" i="18"/>
  <c r="H128" i="18"/>
  <c r="H127" i="18"/>
  <c r="H126" i="18"/>
  <c r="H125" i="18"/>
  <c r="H124" i="18"/>
  <c r="H123" i="18"/>
  <c r="H122" i="18"/>
  <c r="H121" i="18"/>
  <c r="H120" i="18"/>
  <c r="H119" i="18"/>
  <c r="H118" i="18"/>
  <c r="H117" i="18"/>
  <c r="H116" i="18"/>
  <c r="H114" i="18"/>
  <c r="H113" i="18"/>
  <c r="H112" i="18"/>
  <c r="H111" i="18"/>
  <c r="H109" i="18"/>
  <c r="H108" i="18"/>
  <c r="H107" i="18"/>
  <c r="H106" i="18"/>
  <c r="H104" i="18"/>
  <c r="H103" i="18" s="1"/>
  <c r="H102" i="18"/>
  <c r="H101" i="18"/>
  <c r="H100" i="18"/>
  <c r="H99" i="18"/>
  <c r="H98" i="18"/>
  <c r="H96" i="18"/>
  <c r="H95" i="18"/>
  <c r="H94" i="18"/>
  <c r="H92" i="18"/>
  <c r="H91" i="18" s="1"/>
  <c r="H90" i="18"/>
  <c r="H89" i="18"/>
  <c r="H88" i="18"/>
  <c r="H87" i="18"/>
  <c r="H86" i="18"/>
  <c r="H85" i="18"/>
  <c r="H84" i="18"/>
  <c r="H83" i="18"/>
  <c r="H82" i="18"/>
  <c r="H81" i="18"/>
  <c r="H80" i="18"/>
  <c r="H78" i="18"/>
  <c r="H77" i="18"/>
  <c r="H76" i="18"/>
  <c r="H75" i="18"/>
  <c r="H74" i="18"/>
  <c r="H73" i="18"/>
  <c r="H72" i="18"/>
  <c r="H71" i="18"/>
  <c r="H70" i="18"/>
  <c r="H69" i="18"/>
  <c r="H68" i="18"/>
  <c r="H67" i="18"/>
  <c r="H66" i="18"/>
  <c r="H64" i="18"/>
  <c r="H63" i="18"/>
  <c r="H62" i="18"/>
  <c r="H61" i="18"/>
  <c r="H60" i="18"/>
  <c r="H59" i="18"/>
  <c r="H58" i="18"/>
  <c r="H57" i="18"/>
  <c r="H56" i="18"/>
  <c r="H54" i="18"/>
  <c r="H53" i="18"/>
  <c r="H52" i="18"/>
  <c r="H51" i="18"/>
  <c r="H49" i="18"/>
  <c r="H48" i="18"/>
  <c r="H47" i="18"/>
  <c r="H46" i="18"/>
  <c r="H45" i="18"/>
  <c r="H44" i="18"/>
  <c r="H43" i="18"/>
  <c r="H42" i="18"/>
  <c r="H41" i="18"/>
  <c r="H40" i="18"/>
  <c r="H39" i="18"/>
  <c r="H38" i="18"/>
  <c r="H37" i="18"/>
  <c r="H36" i="18"/>
  <c r="H35" i="18"/>
  <c r="H34" i="18"/>
  <c r="H33" i="18"/>
  <c r="H32" i="18"/>
  <c r="H31" i="18"/>
  <c r="H30" i="18"/>
  <c r="H29" i="18"/>
  <c r="H28" i="18"/>
  <c r="H26" i="18"/>
  <c r="H25" i="18"/>
  <c r="H24" i="18"/>
  <c r="H23" i="18"/>
  <c r="H22" i="18"/>
  <c r="H20" i="18"/>
  <c r="H19" i="18"/>
  <c r="H18" i="18"/>
  <c r="H17" i="18"/>
  <c r="H16" i="18"/>
  <c r="H15" i="18"/>
  <c r="H14" i="18"/>
  <c r="H13" i="18"/>
  <c r="H12" i="18"/>
  <c r="H11" i="18"/>
  <c r="H10" i="18"/>
  <c r="H8" i="18"/>
  <c r="H7" i="18"/>
  <c r="H6" i="18"/>
  <c r="H9" i="18" l="1"/>
  <c r="H27" i="18"/>
  <c r="H97" i="18"/>
  <c r="H65" i="18"/>
  <c r="H93" i="18"/>
  <c r="H50" i="18"/>
  <c r="H21" i="18"/>
  <c r="H55" i="18"/>
  <c r="H5" i="18"/>
  <c r="H79" i="18"/>
  <c r="H105" i="18" l="1"/>
  <c r="A6" i="8" l="1"/>
  <c r="A5" i="8" l="1"/>
  <c r="L113" i="8" s="1"/>
  <c r="L112" i="8" l="1"/>
  <c r="L114" i="8"/>
  <c r="L36" i="8"/>
  <c r="L35" i="8"/>
  <c r="L32" i="8"/>
  <c r="L34" i="8"/>
  <c r="L31" i="8"/>
  <c r="L30" i="8"/>
  <c r="L27" i="8"/>
  <c r="L26" i="8"/>
  <c r="L25" i="8"/>
  <c r="L24" i="8"/>
  <c r="A2" i="10"/>
  <c r="A3" i="9"/>
  <c r="A2" i="9"/>
  <c r="A3" i="14"/>
  <c r="A2" i="14"/>
  <c r="G58" i="8" s="1"/>
  <c r="B3" i="8"/>
  <c r="B2" i="8"/>
  <c r="L58" i="8" l="1"/>
  <c r="M58" i="8" s="1"/>
  <c r="J58" i="8"/>
  <c r="P58" i="8" s="1"/>
  <c r="I415" i="14"/>
  <c r="B415" i="14"/>
  <c r="G48" i="8"/>
  <c r="L48" i="8" s="1"/>
  <c r="M48" i="8" s="1"/>
  <c r="G113" i="8"/>
  <c r="J113" i="8" s="1"/>
  <c r="M113" i="8" s="1"/>
  <c r="N113" i="8" s="1"/>
  <c r="E89" i="8"/>
  <c r="F89" i="8"/>
  <c r="H89" i="8"/>
  <c r="I89" i="8" s="1"/>
  <c r="I186" i="14"/>
  <c r="B186" i="14"/>
  <c r="E87" i="8"/>
  <c r="F87" i="8"/>
  <c r="H87" i="8"/>
  <c r="I87" i="8" s="1"/>
  <c r="H80" i="8"/>
  <c r="I80" i="8" s="1"/>
  <c r="F80" i="8"/>
  <c r="I303" i="14" s="1"/>
  <c r="E80" i="8"/>
  <c r="B303" i="14" s="1"/>
  <c r="F81" i="8"/>
  <c r="I306" i="14" s="1"/>
  <c r="E81" i="8"/>
  <c r="B306" i="14" s="1"/>
  <c r="I347" i="14"/>
  <c r="B347" i="14"/>
  <c r="G92" i="8"/>
  <c r="J92" i="8" s="1"/>
  <c r="M92" i="8" s="1"/>
  <c r="G81" i="8"/>
  <c r="G80" i="8"/>
  <c r="B318" i="14"/>
  <c r="I321" i="14"/>
  <c r="I318" i="14"/>
  <c r="B321" i="14"/>
  <c r="E90" i="8"/>
  <c r="B343" i="14" s="1"/>
  <c r="F90" i="8"/>
  <c r="I343" i="14" s="1"/>
  <c r="H90" i="8"/>
  <c r="I90" i="8" s="1"/>
  <c r="G74" i="8"/>
  <c r="L74" i="8" s="1"/>
  <c r="M74" i="8" s="1"/>
  <c r="G85" i="8"/>
  <c r="G86" i="8"/>
  <c r="J86" i="8" s="1"/>
  <c r="M86" i="8" s="1"/>
  <c r="I287" i="14"/>
  <c r="B287" i="14"/>
  <c r="I315" i="14"/>
  <c r="I312" i="14"/>
  <c r="B315" i="14"/>
  <c r="B312" i="14"/>
  <c r="G84" i="8"/>
  <c r="G83" i="8"/>
  <c r="G57" i="8"/>
  <c r="L57" i="8" s="1"/>
  <c r="M57" i="8" s="1"/>
  <c r="B141" i="14"/>
  <c r="I222" i="14"/>
  <c r="B222" i="14"/>
  <c r="G41" i="8"/>
  <c r="L41" i="8" s="1"/>
  <c r="M41" i="8" s="1"/>
  <c r="B174" i="14"/>
  <c r="I175" i="14"/>
  <c r="B133" i="14"/>
  <c r="B30" i="14"/>
  <c r="B117" i="14"/>
  <c r="B12" i="14"/>
  <c r="B99" i="14"/>
  <c r="B20" i="14"/>
  <c r="B87" i="14"/>
  <c r="B63" i="14"/>
  <c r="B34" i="14"/>
  <c r="B92" i="14"/>
  <c r="B8" i="14"/>
  <c r="B38" i="14"/>
  <c r="B121" i="14"/>
  <c r="B109" i="14"/>
  <c r="B46" i="14"/>
  <c r="B72" i="14"/>
  <c r="B68" i="14"/>
  <c r="B76" i="14"/>
  <c r="B59" i="14"/>
  <c r="B42" i="14"/>
  <c r="B83" i="14"/>
  <c r="B175" i="14"/>
  <c r="B128" i="14"/>
  <c r="B51" i="14"/>
  <c r="B55" i="14"/>
  <c r="B144" i="14"/>
  <c r="B150" i="14"/>
  <c r="B138" i="14"/>
  <c r="B165" i="14"/>
  <c r="B160" i="14"/>
  <c r="B5" i="14"/>
  <c r="G47" i="8"/>
  <c r="G107" i="8"/>
  <c r="G22" i="8"/>
  <c r="G110" i="8"/>
  <c r="J27" i="8"/>
  <c r="M27" i="8" s="1"/>
  <c r="G109" i="8"/>
  <c r="G17" i="8"/>
  <c r="J35" i="8"/>
  <c r="M35" i="8" s="1"/>
  <c r="G38" i="8"/>
  <c r="G79" i="8"/>
  <c r="G25" i="8"/>
  <c r="J25" i="8" s="1"/>
  <c r="M25" i="8" s="1"/>
  <c r="J32" i="8"/>
  <c r="M32" i="8" s="1"/>
  <c r="J26" i="8"/>
  <c r="M26" i="8" s="1"/>
  <c r="G95" i="8"/>
  <c r="G20" i="8"/>
  <c r="J30" i="8"/>
  <c r="M30" i="8" s="1"/>
  <c r="G105" i="8"/>
  <c r="J24" i="8"/>
  <c r="M24" i="8" s="1"/>
  <c r="G11" i="8"/>
  <c r="G75" i="8"/>
  <c r="G14" i="8"/>
  <c r="J36" i="8"/>
  <c r="M36" i="8" s="1"/>
  <c r="J31" i="8"/>
  <c r="M31" i="8" s="1"/>
  <c r="G94" i="8"/>
  <c r="L92" i="8" s="1"/>
  <c r="G108" i="8"/>
  <c r="G16" i="8"/>
  <c r="G19" i="8"/>
  <c r="G28" i="8"/>
  <c r="G90" i="8"/>
  <c r="G77" i="8"/>
  <c r="G106" i="8"/>
  <c r="G96" i="8"/>
  <c r="G97" i="8"/>
  <c r="G99" i="8"/>
  <c r="G89" i="8"/>
  <c r="G76" i="8"/>
  <c r="G101" i="8"/>
  <c r="G87" i="8"/>
  <c r="G88" i="8"/>
  <c r="G103" i="8"/>
  <c r="G100" i="8"/>
  <c r="G63" i="8"/>
  <c r="G53" i="8"/>
  <c r="G52" i="8"/>
  <c r="G60" i="8"/>
  <c r="G55" i="8"/>
  <c r="G54" i="8"/>
  <c r="J34" i="8"/>
  <c r="M34" i="8" s="1"/>
  <c r="G13" i="8"/>
  <c r="G82" i="8"/>
  <c r="G78" i="8"/>
  <c r="L78" i="8" s="1"/>
  <c r="M78" i="8" s="1"/>
  <c r="W78" i="8"/>
  <c r="G61" i="8"/>
  <c r="G64" i="8"/>
  <c r="G7" i="8"/>
  <c r="B411" i="14"/>
  <c r="B412" i="14"/>
  <c r="B405" i="14"/>
  <c r="I405" i="14"/>
  <c r="I408" i="14"/>
  <c r="B408" i="14"/>
  <c r="I412" i="14"/>
  <c r="B402" i="14"/>
  <c r="I402" i="14"/>
  <c r="B391" i="14"/>
  <c r="I391" i="14"/>
  <c r="B23" i="28"/>
  <c r="B397" i="14"/>
  <c r="I397" i="14"/>
  <c r="I263" i="14"/>
  <c r="B263" i="14"/>
  <c r="B266" i="14"/>
  <c r="I266" i="14"/>
  <c r="G72" i="8"/>
  <c r="G69" i="8"/>
  <c r="G70" i="8"/>
  <c r="B275" i="14"/>
  <c r="I275" i="14"/>
  <c r="B269" i="14"/>
  <c r="I269" i="14"/>
  <c r="G71" i="8"/>
  <c r="I394" i="14"/>
  <c r="B394" i="14"/>
  <c r="B219" i="14"/>
  <c r="I219" i="14"/>
  <c r="G112" i="8"/>
  <c r="G111" i="8"/>
  <c r="I388" i="14"/>
  <c r="B388" i="14"/>
  <c r="G104" i="8"/>
  <c r="I385" i="14"/>
  <c r="B385" i="14"/>
  <c r="B379" i="14"/>
  <c r="I379" i="14"/>
  <c r="B382" i="14"/>
  <c r="B376" i="14"/>
  <c r="I382" i="14"/>
  <c r="I376" i="14"/>
  <c r="G102" i="8"/>
  <c r="I356" i="14"/>
  <c r="B356" i="14"/>
  <c r="B373" i="14"/>
  <c r="I373" i="14"/>
  <c r="B359" i="14"/>
  <c r="I370" i="14"/>
  <c r="I359" i="14"/>
  <c r="I365" i="14"/>
  <c r="B365" i="14"/>
  <c r="B370" i="14"/>
  <c r="G91" i="8"/>
  <c r="G98" i="8"/>
  <c r="G93" i="8"/>
  <c r="I353" i="14"/>
  <c r="B353" i="14"/>
  <c r="B336" i="14"/>
  <c r="I336" i="14"/>
  <c r="G56" i="8"/>
  <c r="I330" i="14"/>
  <c r="B330" i="14"/>
  <c r="I238" i="14"/>
  <c r="B238" i="14"/>
  <c r="I229" i="14"/>
  <c r="B229" i="14"/>
  <c r="L42" i="8"/>
  <c r="M42" i="8" s="1"/>
  <c r="B216" i="14"/>
  <c r="I216" i="14"/>
  <c r="B211" i="14"/>
  <c r="I211" i="14"/>
  <c r="B28" i="14"/>
  <c r="I30" i="14"/>
  <c r="I324" i="14"/>
  <c r="B324" i="14"/>
  <c r="B194" i="14"/>
  <c r="B346" i="14"/>
  <c r="B25" i="28"/>
  <c r="B350" i="14"/>
  <c r="I350" i="14"/>
  <c r="B299" i="14"/>
  <c r="I299" i="14"/>
  <c r="B302" i="14"/>
  <c r="B309" i="14"/>
  <c r="I309" i="14"/>
  <c r="B190" i="14"/>
  <c r="I197" i="14"/>
  <c r="B197" i="14"/>
  <c r="I194" i="14"/>
  <c r="B228" i="14"/>
  <c r="B232" i="14"/>
  <c r="I232" i="14"/>
  <c r="I190" i="14"/>
  <c r="G44" i="8"/>
  <c r="G39" i="8"/>
  <c r="G40" i="8"/>
  <c r="G46" i="8"/>
  <c r="F73" i="8"/>
  <c r="E73" i="8"/>
  <c r="H73" i="8"/>
  <c r="I73" i="8" s="1"/>
  <c r="G68" i="8"/>
  <c r="J68" i="8" s="1"/>
  <c r="G50" i="8"/>
  <c r="L50" i="8" s="1"/>
  <c r="M50" i="8" s="1"/>
  <c r="B247" i="14"/>
  <c r="B243" i="14"/>
  <c r="I243" i="14"/>
  <c r="B235" i="14"/>
  <c r="I235" i="14"/>
  <c r="G51" i="8"/>
  <c r="G49" i="8"/>
  <c r="B7" i="28"/>
  <c r="B5" i="28"/>
  <c r="B11" i="28"/>
  <c r="B13" i="28"/>
  <c r="B15" i="28"/>
  <c r="B17" i="28"/>
  <c r="B9" i="28"/>
  <c r="B21" i="28"/>
  <c r="B19" i="28"/>
  <c r="I8" i="14"/>
  <c r="F67" i="8"/>
  <c r="I253" i="14" s="1"/>
  <c r="E67" i="8"/>
  <c r="B253" i="14" s="1"/>
  <c r="G73" i="8"/>
  <c r="B248" i="14"/>
  <c r="I291" i="14"/>
  <c r="I248" i="14"/>
  <c r="B291" i="14"/>
  <c r="B258" i="14"/>
  <c r="B290" i="14"/>
  <c r="I258" i="14"/>
  <c r="G59" i="8"/>
  <c r="G62" i="8"/>
  <c r="G65" i="8"/>
  <c r="G66" i="8"/>
  <c r="I5" i="14"/>
  <c r="J48" i="8" l="1"/>
  <c r="P48" i="8" s="1"/>
  <c r="J83" i="8"/>
  <c r="L83" i="8"/>
  <c r="M83" i="8" s="1"/>
  <c r="J84" i="8"/>
  <c r="L84" i="8"/>
  <c r="M84" i="8" s="1"/>
  <c r="J85" i="8"/>
  <c r="L85" i="8"/>
  <c r="M85" i="8" s="1"/>
  <c r="J28" i="8"/>
  <c r="L28" i="8"/>
  <c r="L80" i="8"/>
  <c r="M80" i="8" s="1"/>
  <c r="J80" i="8"/>
  <c r="L81" i="8"/>
  <c r="J74" i="8"/>
  <c r="P74" i="8" s="1"/>
  <c r="J57" i="8"/>
  <c r="P57" i="8" s="1"/>
  <c r="J41" i="8"/>
  <c r="P41" i="8" s="1"/>
  <c r="J29" i="8"/>
  <c r="L61" i="8"/>
  <c r="M61" i="8" s="1"/>
  <c r="J61" i="8"/>
  <c r="P61" i="8" s="1"/>
  <c r="L98" i="8"/>
  <c r="J100" i="8"/>
  <c r="L88" i="8"/>
  <c r="J90" i="8"/>
  <c r="L77" i="8"/>
  <c r="M77" i="8" s="1"/>
  <c r="J77" i="8"/>
  <c r="P77" i="8" s="1"/>
  <c r="J78" i="8"/>
  <c r="P78" i="8" s="1"/>
  <c r="Z78" i="8"/>
  <c r="AF78" i="8" s="1"/>
  <c r="AB78" i="8"/>
  <c r="AC78" i="8" s="1"/>
  <c r="J103" i="8"/>
  <c r="M103" i="8" s="1"/>
  <c r="J17" i="8"/>
  <c r="M17" i="8" s="1"/>
  <c r="L17" i="8"/>
  <c r="J88" i="8"/>
  <c r="M88" i="8" s="1"/>
  <c r="L103" i="8"/>
  <c r="J105" i="8"/>
  <c r="J15" i="8"/>
  <c r="M15" i="8" s="1"/>
  <c r="L15" i="8"/>
  <c r="L82" i="8"/>
  <c r="M82" i="8" s="1"/>
  <c r="J82" i="8"/>
  <c r="J87" i="8"/>
  <c r="L86" i="8"/>
  <c r="J19" i="8"/>
  <c r="L19" i="8"/>
  <c r="M19" i="8" s="1"/>
  <c r="L107" i="8"/>
  <c r="J109" i="8"/>
  <c r="J38" i="8"/>
  <c r="J37" i="8" s="1"/>
  <c r="L38" i="8"/>
  <c r="M38" i="8" s="1"/>
  <c r="J13" i="8"/>
  <c r="M13" i="8" s="1"/>
  <c r="L13" i="8"/>
  <c r="J101" i="8"/>
  <c r="L99" i="8"/>
  <c r="J16" i="8"/>
  <c r="M16" i="8" s="1"/>
  <c r="L16" i="8"/>
  <c r="J20" i="8"/>
  <c r="P20" i="8" s="1"/>
  <c r="L20" i="8"/>
  <c r="M20" i="8" s="1"/>
  <c r="L21" i="8"/>
  <c r="M21" i="8" s="1"/>
  <c r="J21" i="8"/>
  <c r="P21" i="8" s="1"/>
  <c r="J33" i="8"/>
  <c r="L76" i="8"/>
  <c r="M76" i="8" s="1"/>
  <c r="J76" i="8"/>
  <c r="J10" i="8"/>
  <c r="L10" i="8"/>
  <c r="M10" i="8" s="1"/>
  <c r="J9" i="8"/>
  <c r="L9" i="8"/>
  <c r="M9" i="8" s="1"/>
  <c r="L64" i="8"/>
  <c r="M64" i="8" s="1"/>
  <c r="J64" i="8"/>
  <c r="P64" i="8" s="1"/>
  <c r="L54" i="8"/>
  <c r="M54" i="8" s="1"/>
  <c r="J54" i="8"/>
  <c r="P54" i="8" s="1"/>
  <c r="L87" i="8"/>
  <c r="J89" i="8"/>
  <c r="L106" i="8"/>
  <c r="J108" i="8"/>
  <c r="L93" i="8"/>
  <c r="J95" i="8"/>
  <c r="L55" i="8"/>
  <c r="M55" i="8" s="1"/>
  <c r="J55" i="8"/>
  <c r="P55" i="8" s="1"/>
  <c r="L97" i="8"/>
  <c r="J99" i="8"/>
  <c r="L91" i="8"/>
  <c r="J94" i="8"/>
  <c r="M94" i="8" s="1"/>
  <c r="L108" i="8"/>
  <c r="J110" i="8"/>
  <c r="L63" i="8"/>
  <c r="M63" i="8" s="1"/>
  <c r="J63" i="8"/>
  <c r="P63" i="8" s="1"/>
  <c r="L60" i="8"/>
  <c r="M60" i="8" s="1"/>
  <c r="J60" i="8"/>
  <c r="P60" i="8" s="1"/>
  <c r="L95" i="8"/>
  <c r="J97" i="8"/>
  <c r="L22" i="8"/>
  <c r="M22" i="8" s="1"/>
  <c r="J22" i="8"/>
  <c r="P22" i="8" s="1"/>
  <c r="L52" i="8"/>
  <c r="J52" i="8"/>
  <c r="L94" i="8"/>
  <c r="J96" i="8"/>
  <c r="L105" i="8"/>
  <c r="J107" i="8"/>
  <c r="J7" i="8"/>
  <c r="L7" i="8"/>
  <c r="M7" i="8" s="1"/>
  <c r="J53" i="8"/>
  <c r="P53" i="8" s="1"/>
  <c r="L53" i="8"/>
  <c r="M53" i="8" s="1"/>
  <c r="L104" i="8"/>
  <c r="J106" i="8"/>
  <c r="J14" i="8"/>
  <c r="M14" i="8" s="1"/>
  <c r="L14" i="8"/>
  <c r="J47" i="8"/>
  <c r="L47" i="8"/>
  <c r="M47" i="8" s="1"/>
  <c r="XFD301" i="14"/>
  <c r="L70" i="8"/>
  <c r="M70" i="8" s="1"/>
  <c r="J70" i="8"/>
  <c r="P70" i="8" s="1"/>
  <c r="L69" i="8"/>
  <c r="M69" i="8" s="1"/>
  <c r="J69" i="8"/>
  <c r="P69" i="8" s="1"/>
  <c r="L72" i="8"/>
  <c r="M72" i="8" s="1"/>
  <c r="J72" i="8"/>
  <c r="P72" i="8" s="1"/>
  <c r="L71" i="8"/>
  <c r="M71" i="8" s="1"/>
  <c r="J71" i="8"/>
  <c r="P71" i="8" s="1"/>
  <c r="L110" i="8"/>
  <c r="J112" i="8"/>
  <c r="J104" i="8"/>
  <c r="M104" i="8" s="1"/>
  <c r="L102" i="8"/>
  <c r="P102" i="8"/>
  <c r="L101" i="8"/>
  <c r="P101" i="8"/>
  <c r="L100" i="8"/>
  <c r="J102" i="8"/>
  <c r="L90" i="8"/>
  <c r="J93" i="8"/>
  <c r="M93" i="8" s="1"/>
  <c r="L96" i="8"/>
  <c r="J98" i="8"/>
  <c r="L56" i="8"/>
  <c r="M56" i="8" s="1"/>
  <c r="J56" i="8"/>
  <c r="P56" i="8" s="1"/>
  <c r="I281" i="14"/>
  <c r="B281" i="14"/>
  <c r="J42" i="8"/>
  <c r="P42" i="8" s="1"/>
  <c r="I200" i="14"/>
  <c r="B200" i="14"/>
  <c r="B205" i="14"/>
  <c r="I205" i="14"/>
  <c r="J73" i="8"/>
  <c r="L44" i="8"/>
  <c r="M44" i="8" s="1"/>
  <c r="J44" i="8"/>
  <c r="L45" i="8"/>
  <c r="M45" i="8" s="1"/>
  <c r="J45" i="8"/>
  <c r="P45" i="8" s="1"/>
  <c r="L43" i="8"/>
  <c r="M43" i="8" s="1"/>
  <c r="J43" i="8"/>
  <c r="P43" i="8" s="1"/>
  <c r="L40" i="8"/>
  <c r="M40" i="8" s="1"/>
  <c r="J40" i="8"/>
  <c r="L68" i="8"/>
  <c r="M68" i="8" s="1"/>
  <c r="P68" i="8"/>
  <c r="J50" i="8"/>
  <c r="P50" i="8" s="1"/>
  <c r="B295" i="14"/>
  <c r="I295" i="14"/>
  <c r="L51" i="8"/>
  <c r="M51" i="8" s="1"/>
  <c r="J51" i="8"/>
  <c r="P51" i="8" s="1"/>
  <c r="L49" i="8"/>
  <c r="M49" i="8" s="1"/>
  <c r="J49" i="8"/>
  <c r="P49" i="8" s="1"/>
  <c r="L73" i="8"/>
  <c r="M73" i="8" s="1"/>
  <c r="L62" i="8"/>
  <c r="M62" i="8" s="1"/>
  <c r="J62" i="8"/>
  <c r="L66" i="8"/>
  <c r="M66" i="8" s="1"/>
  <c r="J66" i="8"/>
  <c r="B4" i="14"/>
  <c r="B16" i="7"/>
  <c r="B15" i="7"/>
  <c r="A12" i="7"/>
  <c r="J46" i="8" l="1"/>
  <c r="M112" i="8"/>
  <c r="N112" i="8" s="1"/>
  <c r="P93" i="8"/>
  <c r="M95" i="8"/>
  <c r="P105" i="8"/>
  <c r="M107" i="8"/>
  <c r="P106" i="8"/>
  <c r="M108" i="8"/>
  <c r="P88" i="8"/>
  <c r="M90" i="8"/>
  <c r="P103" i="8"/>
  <c r="M105" i="8"/>
  <c r="P99" i="8"/>
  <c r="M101" i="8"/>
  <c r="P94" i="8"/>
  <c r="M96" i="8"/>
  <c r="P108" i="8"/>
  <c r="M110" i="8"/>
  <c r="P87" i="8"/>
  <c r="M89" i="8"/>
  <c r="P98" i="8"/>
  <c r="M100" i="8"/>
  <c r="J23" i="8"/>
  <c r="M28" i="8"/>
  <c r="P107" i="8"/>
  <c r="M109" i="8"/>
  <c r="P52" i="8"/>
  <c r="M52" i="8"/>
  <c r="P96" i="8"/>
  <c r="M98" i="8"/>
  <c r="P104" i="8"/>
  <c r="M106" i="8"/>
  <c r="P97" i="8"/>
  <c r="M99" i="8"/>
  <c r="P100" i="8"/>
  <c r="M102" i="8"/>
  <c r="P95" i="8"/>
  <c r="M97" i="8"/>
  <c r="P86" i="8"/>
  <c r="M87" i="8"/>
  <c r="J91" i="8"/>
  <c r="P80" i="8"/>
  <c r="P91" i="8"/>
  <c r="P92" i="8"/>
  <c r="P76" i="8"/>
  <c r="J75" i="8"/>
  <c r="J12" i="8"/>
  <c r="P19" i="8"/>
  <c r="J18" i="8"/>
  <c r="J8" i="8"/>
  <c r="P82" i="8"/>
  <c r="C23" i="28"/>
  <c r="J59" i="8"/>
  <c r="P110" i="8"/>
  <c r="P90" i="8"/>
  <c r="P44" i="8"/>
  <c r="J39" i="8"/>
  <c r="P40" i="8"/>
  <c r="J11" i="8" l="1"/>
  <c r="G23" i="28"/>
  <c r="F23" i="28"/>
  <c r="H23" i="28"/>
  <c r="I23" i="28"/>
  <c r="J23" i="28"/>
  <c r="K23" i="28"/>
  <c r="L23" i="28"/>
  <c r="M23" i="28"/>
  <c r="D23" i="28"/>
  <c r="E23" i="28"/>
  <c r="P73" i="8"/>
  <c r="P62" i="8"/>
  <c r="P23" i="28" l="1"/>
  <c r="Q23" i="28" s="1"/>
  <c r="H67" i="8"/>
  <c r="I67" i="8" s="1"/>
  <c r="C12" i="7"/>
  <c r="B12" i="7"/>
  <c r="A44" i="6"/>
  <c r="A41" i="6"/>
  <c r="C33" i="6"/>
  <c r="C26" i="6" s="1"/>
  <c r="C13" i="28" l="1"/>
  <c r="E13" i="28" s="1"/>
  <c r="C15" i="28"/>
  <c r="C37" i="6"/>
  <c r="A17" i="7"/>
  <c r="E37" i="6" s="1"/>
  <c r="C9" i="28" l="1"/>
  <c r="F9" i="28" s="1"/>
  <c r="I13" i="28"/>
  <c r="H13" i="28"/>
  <c r="D13" i="28"/>
  <c r="L13" i="28"/>
  <c r="J13" i="28"/>
  <c r="F13" i="28"/>
  <c r="M13" i="28"/>
  <c r="K13" i="28"/>
  <c r="G13" i="28"/>
  <c r="K15" i="28"/>
  <c r="G15" i="28"/>
  <c r="L15" i="28"/>
  <c r="I15" i="28"/>
  <c r="M15" i="28"/>
  <c r="E15" i="28"/>
  <c r="F15" i="28"/>
  <c r="J15" i="28"/>
  <c r="D15" i="28"/>
  <c r="H15" i="28"/>
  <c r="I6" i="8"/>
  <c r="M9" i="28" l="1"/>
  <c r="H9" i="28"/>
  <c r="D9" i="28"/>
  <c r="K9" i="28"/>
  <c r="L9" i="28"/>
  <c r="E9" i="28"/>
  <c r="J9" i="28"/>
  <c r="G9" i="28"/>
  <c r="I9" i="28"/>
  <c r="P13" i="28"/>
  <c r="Q13" i="28" s="1"/>
  <c r="P15" i="28"/>
  <c r="Q15" i="28" s="1"/>
  <c r="S4" i="8"/>
  <c r="P9" i="28" l="1"/>
  <c r="Q9" i="28" s="1"/>
  <c r="C11" i="28"/>
  <c r="E11" i="28" s="1"/>
  <c r="V2" i="8"/>
  <c r="W2" i="8" s="1"/>
  <c r="J11" i="28" l="1"/>
  <c r="G11" i="28"/>
  <c r="K11" i="28"/>
  <c r="H11" i="28"/>
  <c r="D11" i="28"/>
  <c r="L11" i="28"/>
  <c r="M11" i="28"/>
  <c r="F11" i="28"/>
  <c r="I11" i="28"/>
  <c r="V3" i="8"/>
  <c r="P11" i="28" l="1"/>
  <c r="Q11" i="28" s="1"/>
  <c r="G6" i="8" l="1"/>
  <c r="J6" i="8" s="1"/>
  <c r="C7" i="28" l="1"/>
  <c r="J7" i="28" s="1"/>
  <c r="L6" i="8"/>
  <c r="M6" i="8" s="1"/>
  <c r="I7" i="28" l="1"/>
  <c r="K7" i="28"/>
  <c r="D7" i="28"/>
  <c r="E7" i="28"/>
  <c r="H7" i="28"/>
  <c r="M7" i="28"/>
  <c r="G7" i="28"/>
  <c r="L7" i="28"/>
  <c r="F7" i="28"/>
  <c r="P7" i="28" l="1"/>
  <c r="Q7" i="28" s="1"/>
  <c r="P66" i="8" l="1"/>
  <c r="C19" i="28" l="1"/>
  <c r="I19" i="28" s="1"/>
  <c r="E19" i="28" l="1"/>
  <c r="F19" i="28"/>
  <c r="D19" i="28"/>
  <c r="H19" i="28"/>
  <c r="K19" i="28"/>
  <c r="L19" i="28"/>
  <c r="M19" i="28"/>
  <c r="G19" i="28"/>
  <c r="J19" i="28"/>
  <c r="P19" i="28" l="1"/>
  <c r="Q19" i="28" s="1"/>
  <c r="G67" i="8" l="1"/>
  <c r="L67" i="8" s="1"/>
  <c r="AC3" i="8" l="1"/>
  <c r="AC2" i="8"/>
  <c r="AC4" i="8"/>
  <c r="M67" i="8"/>
  <c r="J67" i="8"/>
  <c r="J65" i="8" s="1"/>
  <c r="P67" i="8" l="1"/>
  <c r="C17" i="28" l="1"/>
  <c r="E17" i="28" l="1"/>
  <c r="D17" i="28"/>
  <c r="I17" i="28"/>
  <c r="K17" i="28"/>
  <c r="J17" i="28"/>
  <c r="M17" i="28"/>
  <c r="L17" i="28"/>
  <c r="F17" i="28"/>
  <c r="H17" i="28"/>
  <c r="G17" i="28"/>
  <c r="P17" i="28" l="1"/>
  <c r="Q17" i="28" s="1"/>
  <c r="C25" i="28" l="1"/>
  <c r="G25" i="28" s="1"/>
  <c r="D25" i="28" l="1"/>
  <c r="F25" i="28"/>
  <c r="H25" i="28"/>
  <c r="E25" i="28"/>
  <c r="L25" i="28"/>
  <c r="I25" i="28"/>
  <c r="K25" i="28"/>
  <c r="J25" i="28"/>
  <c r="M25" i="28"/>
  <c r="P25" i="28" l="1"/>
  <c r="Q25" i="28" s="1"/>
  <c r="H81" i="8" l="1"/>
  <c r="I81" i="8" s="1"/>
  <c r="J81" i="8" l="1"/>
  <c r="J79" i="8" s="1"/>
  <c r="M81" i="8"/>
  <c r="M114" i="8" s="1"/>
  <c r="J5" i="8"/>
  <c r="Z3" i="8" l="1"/>
  <c r="N114" i="8"/>
  <c r="Z4" i="8"/>
  <c r="P81" i="8"/>
  <c r="C21" i="28"/>
  <c r="Q7" i="8"/>
  <c r="C5" i="28"/>
  <c r="Q6" i="8"/>
  <c r="Z2" i="8" l="1"/>
  <c r="O85" i="8" s="1"/>
  <c r="O114" i="8"/>
  <c r="O25" i="8"/>
  <c r="O15" i="8"/>
  <c r="O45" i="8"/>
  <c r="O42" i="8"/>
  <c r="O36" i="8"/>
  <c r="O28" i="8"/>
  <c r="O77" i="8"/>
  <c r="O30" i="8"/>
  <c r="O34" i="8"/>
  <c r="O49" i="8"/>
  <c r="O38" i="8"/>
  <c r="O54" i="8"/>
  <c r="O16" i="8"/>
  <c r="O61" i="8"/>
  <c r="O68" i="8"/>
  <c r="O66" i="8"/>
  <c r="O26" i="8"/>
  <c r="O64" i="8"/>
  <c r="O41" i="8"/>
  <c r="O6" i="8"/>
  <c r="O14" i="8"/>
  <c r="O31" i="8"/>
  <c r="O32" i="8"/>
  <c r="O9" i="8"/>
  <c r="O35" i="8"/>
  <c r="O27" i="8"/>
  <c r="O76" i="8"/>
  <c r="O40" i="8"/>
  <c r="O81" i="8"/>
  <c r="O80" i="8"/>
  <c r="O62" i="8"/>
  <c r="N58" i="8"/>
  <c r="H21" i="28"/>
  <c r="J21" i="28"/>
  <c r="G21" i="28"/>
  <c r="L21" i="28"/>
  <c r="M21" i="28"/>
  <c r="I21" i="28"/>
  <c r="E21" i="28"/>
  <c r="F21" i="28"/>
  <c r="K21" i="28"/>
  <c r="D21" i="28"/>
  <c r="M5" i="28"/>
  <c r="K5" i="28"/>
  <c r="H5" i="28"/>
  <c r="G5" i="28"/>
  <c r="E5" i="28"/>
  <c r="F5" i="28"/>
  <c r="I5" i="28"/>
  <c r="J5" i="28"/>
  <c r="L5" i="28"/>
  <c r="D5" i="28"/>
  <c r="C27" i="28"/>
  <c r="C6" i="28" s="1"/>
  <c r="O58" i="8" l="1"/>
  <c r="O43" i="8"/>
  <c r="O51" i="8"/>
  <c r="O60" i="8"/>
  <c r="O50" i="8"/>
  <c r="O113" i="8"/>
  <c r="O56" i="8"/>
  <c r="O90" i="8"/>
  <c r="O47" i="8"/>
  <c r="O101" i="8"/>
  <c r="O69" i="8"/>
  <c r="O10" i="8"/>
  <c r="O57" i="8"/>
  <c r="O20" i="8"/>
  <c r="O103" i="8"/>
  <c r="O72" i="8"/>
  <c r="O44" i="8"/>
  <c r="O78" i="8"/>
  <c r="O22" i="8"/>
  <c r="O86" i="8"/>
  <c r="O74" i="8"/>
  <c r="O7" i="8"/>
  <c r="O67" i="8"/>
  <c r="O108" i="8"/>
  <c r="O73" i="8"/>
  <c r="O53" i="8"/>
  <c r="O107" i="8"/>
  <c r="O92" i="8"/>
  <c r="O91" i="8"/>
  <c r="O104" i="8"/>
  <c r="O94" i="8"/>
  <c r="O97" i="8"/>
  <c r="AE78" i="8"/>
  <c r="O70" i="8"/>
  <c r="O19" i="8"/>
  <c r="O88" i="8"/>
  <c r="O13" i="8"/>
  <c r="O99" i="8"/>
  <c r="O98" i="8"/>
  <c r="O110" i="8"/>
  <c r="O93" i="8"/>
  <c r="O95" i="8"/>
  <c r="O96" i="8"/>
  <c r="O55" i="8"/>
  <c r="O102" i="8"/>
  <c r="O17" i="8"/>
  <c r="O106" i="8"/>
  <c r="O87" i="8"/>
  <c r="O63" i="8"/>
  <c r="O48" i="8"/>
  <c r="O105" i="8"/>
  <c r="O21" i="8"/>
  <c r="O100" i="8"/>
  <c r="O71" i="8"/>
  <c r="O24" i="8"/>
  <c r="O82" i="8"/>
  <c r="O83" i="8"/>
  <c r="O84" i="8"/>
  <c r="O52" i="8"/>
  <c r="O112" i="8"/>
  <c r="N48" i="8"/>
  <c r="N85" i="8"/>
  <c r="N84" i="8"/>
  <c r="N83" i="8"/>
  <c r="N52" i="8"/>
  <c r="N38" i="8"/>
  <c r="E27" i="28"/>
  <c r="E28" i="28" s="1"/>
  <c r="S2" i="8"/>
  <c r="S3" i="8" s="1"/>
  <c r="M27" i="28"/>
  <c r="M28" i="28" s="1"/>
  <c r="J27" i="28"/>
  <c r="J28" i="28" s="1"/>
  <c r="L27" i="28"/>
  <c r="L28" i="28" s="1"/>
  <c r="H27" i="28"/>
  <c r="H28" i="28" s="1"/>
  <c r="K27" i="28"/>
  <c r="K28" i="28" s="1"/>
  <c r="N49" i="8"/>
  <c r="N101" i="8"/>
  <c r="N41" i="8"/>
  <c r="N77" i="8"/>
  <c r="F27" i="28"/>
  <c r="F28" i="28" s="1"/>
  <c r="N99" i="8"/>
  <c r="N25" i="8"/>
  <c r="N82" i="8"/>
  <c r="N92" i="8"/>
  <c r="N71" i="8"/>
  <c r="N69" i="8"/>
  <c r="N27" i="8"/>
  <c r="N107" i="8"/>
  <c r="N62" i="8"/>
  <c r="N44" i="8"/>
  <c r="N76" i="8"/>
  <c r="N20" i="8"/>
  <c r="N10" i="8"/>
  <c r="N91" i="8"/>
  <c r="N73" i="8"/>
  <c r="N88" i="8"/>
  <c r="N16" i="8"/>
  <c r="N66" i="8"/>
  <c r="N22" i="8"/>
  <c r="N7" i="8"/>
  <c r="N42" i="8"/>
  <c r="N106" i="8"/>
  <c r="N102" i="8"/>
  <c r="N108" i="8"/>
  <c r="N14" i="8"/>
  <c r="N97" i="8"/>
  <c r="N56" i="8"/>
  <c r="N68" i="8"/>
  <c r="N95" i="8"/>
  <c r="N70" i="8"/>
  <c r="N98" i="8"/>
  <c r="N105" i="8"/>
  <c r="N93" i="8"/>
  <c r="N43" i="8"/>
  <c r="N100" i="8"/>
  <c r="N21" i="8"/>
  <c r="N54" i="8"/>
  <c r="N34" i="8"/>
  <c r="N55" i="8"/>
  <c r="N94" i="8"/>
  <c r="N32" i="8"/>
  <c r="N90" i="8"/>
  <c r="N45" i="8"/>
  <c r="N30" i="8"/>
  <c r="AD78" i="8"/>
  <c r="N9" i="8"/>
  <c r="N72" i="8"/>
  <c r="N61" i="8"/>
  <c r="N35" i="8"/>
  <c r="N6" i="8"/>
  <c r="N50" i="8"/>
  <c r="N96" i="8"/>
  <c r="N19" i="8"/>
  <c r="N28" i="8"/>
  <c r="N60" i="8"/>
  <c r="N57" i="8"/>
  <c r="N51" i="8"/>
  <c r="N67" i="8"/>
  <c r="N110" i="8"/>
  <c r="N36" i="8"/>
  <c r="N104" i="8"/>
  <c r="N86" i="8"/>
  <c r="N31" i="8"/>
  <c r="N15" i="8"/>
  <c r="N53" i="8"/>
  <c r="N78" i="8"/>
  <c r="N74" i="8"/>
  <c r="N13" i="8"/>
  <c r="N40" i="8"/>
  <c r="N17" i="8"/>
  <c r="N103" i="8"/>
  <c r="N87" i="8"/>
  <c r="N26" i="8"/>
  <c r="N63" i="8"/>
  <c r="I27" i="28"/>
  <c r="I28" i="28" s="1"/>
  <c r="N47" i="8"/>
  <c r="G27" i="28"/>
  <c r="G28" i="28" s="1"/>
  <c r="N64" i="8"/>
  <c r="N81" i="8"/>
  <c r="N24" i="8"/>
  <c r="N80" i="8"/>
  <c r="P21" i="28"/>
  <c r="Q21" i="28" s="1"/>
  <c r="C24" i="28"/>
  <c r="C18" i="28"/>
  <c r="C26" i="28"/>
  <c r="C20" i="28"/>
  <c r="C22" i="28"/>
  <c r="C16" i="28"/>
  <c r="C12" i="28"/>
  <c r="C10" i="28"/>
  <c r="C8" i="28"/>
  <c r="C14" i="28"/>
  <c r="P5" i="28"/>
  <c r="Q5" i="28" s="1"/>
  <c r="D27" i="28"/>
  <c r="AD2" i="8" l="1"/>
  <c r="AD3" i="8"/>
  <c r="AD4" i="8"/>
  <c r="AE4" i="8" s="1"/>
  <c r="R4" i="8"/>
  <c r="C28" i="28"/>
  <c r="D29" i="28"/>
  <c r="E29" i="28" s="1"/>
  <c r="F29" i="28" s="1"/>
  <c r="G29" i="28" s="1"/>
  <c r="H29" i="28" s="1"/>
  <c r="I29" i="28" s="1"/>
  <c r="J29" i="28" s="1"/>
  <c r="K29" i="28" s="1"/>
  <c r="L29" i="28" s="1"/>
  <c r="M29" i="28" s="1"/>
  <c r="D28" i="28"/>
  <c r="P27" i="28"/>
  <c r="Q27" i="28" s="1"/>
  <c r="AE3" i="8" l="1"/>
  <c r="AE2" i="8" s="1"/>
  <c r="D30" i="28"/>
  <c r="E30" i="28" s="1"/>
  <c r="F30" i="28" s="1"/>
  <c r="G30" i="28" s="1"/>
  <c r="H30" i="28" s="1"/>
  <c r="I30" i="28" s="1"/>
  <c r="J30" i="28" s="1"/>
  <c r="K30" i="28" s="1"/>
  <c r="L30" i="28" s="1"/>
  <c r="M30" i="28" s="1"/>
  <c r="P28" i="28"/>
</calcChain>
</file>

<file path=xl/comments1.xml><?xml version="1.0" encoding="utf-8"?>
<comments xmlns="http://schemas.openxmlformats.org/spreadsheetml/2006/main">
  <authors>
    <author/>
  </authors>
  <commentList>
    <comment ref="B3" authorId="0" shapeId="0">
      <text>
        <r>
          <rPr>
            <sz val="9"/>
            <color rgb="FF000000"/>
            <rFont val="Liberation Sans"/>
            <family val="2"/>
          </rPr>
          <t>Nome do Orgão  ou Empresa Executante</t>
        </r>
      </text>
    </comment>
    <comment ref="B9" authorId="0" shapeId="0">
      <text>
        <r>
          <rPr>
            <b/>
            <sz val="9"/>
            <color rgb="FF000000"/>
            <rFont val="Liberation Sans"/>
            <family val="2"/>
          </rPr>
          <t>Escolha</t>
        </r>
        <r>
          <rPr>
            <b/>
            <sz val="9"/>
            <color rgb="FF000000"/>
            <rFont val="Liberation Sans"/>
            <family val="2"/>
          </rPr>
          <t xml:space="preserve">
</t>
        </r>
      </text>
    </comment>
    <comment ref="B13" authorId="0" shapeId="0">
      <text>
        <r>
          <rPr>
            <sz val="9"/>
            <color rgb="FF000000"/>
            <rFont val="Liberation Sans"/>
            <family val="2"/>
          </rPr>
          <t>3.3.10.7.6.1 “Construção de Edifícios” enquadram-se:</t>
        </r>
        <r>
          <rPr>
            <sz val="9"/>
            <color rgb="FF000000"/>
            <rFont val="Liberation Sans"/>
            <family val="2"/>
          </rPr>
          <t xml:space="preserve">
 </t>
        </r>
        <r>
          <rPr>
            <sz val="9"/>
            <color rgb="FF000000"/>
            <rFont val="Liberation Sans"/>
            <family val="2"/>
          </rPr>
          <t>a construção e reforma de edifícios, unidades habitacionais, escolas, hospitais, hotéis, restaurantes, armazéns e depósitos, edifícios para uso agropecuário, estações para trens e metropolitanos, estádios esportivos e quadras cobertas, instalações para embarque e desembarque de passageiros (em aeroportos, rodoviárias, portos, entre outros), penitenciárias e presídios, a construção de edifícios industriais (fábricas, oficinas, galpões industriais, entre outros), conforme classificação 4120-4 do CNAE 2.0;</t>
        </r>
        <r>
          <rPr>
            <sz val="9"/>
            <color rgb="FF000000"/>
            <rFont val="Liberation Sans"/>
            <family val="2"/>
          </rPr>
          <t xml:space="preserve">
 </t>
        </r>
        <r>
          <rPr>
            <sz val="9"/>
            <color rgb="FF000000"/>
            <rFont val="Liberation Sans"/>
            <family val="2"/>
          </rPr>
          <t>pórticos, mirantes e outros edifícios de finalidade turística.</t>
        </r>
        <r>
          <rPr>
            <sz val="9"/>
            <color rgb="FF000000"/>
            <rFont val="Liberation Sans"/>
            <family val="2"/>
          </rPr>
          <t xml:space="preserve">
</t>
        </r>
        <r>
          <rPr>
            <sz val="9"/>
            <color rgb="FF000000"/>
            <rFont val="Liberation Sans"/>
            <family val="2"/>
          </rPr>
          <t xml:space="preserve">
3.3.10.7.6.2 “Construção de Rodovias e Ferrovias” enquadram-se:</t>
        </r>
        <r>
          <rPr>
            <sz val="9"/>
            <color rgb="FF000000"/>
            <rFont val="Liberation Sans"/>
            <family val="2"/>
          </rPr>
          <t xml:space="preserve">
 </t>
        </r>
        <r>
          <rPr>
            <sz val="9"/>
            <color rgb="FF000000"/>
            <rFont val="Liberation Sans"/>
            <family val="2"/>
          </rPr>
          <t>a construção e recuperação de autoestradas, rodovias e outras vias não urbanas para passagem de veículos, vias férreas de superfície ou subterrâneas (inclusive para metropolitanos), pistas de aeroportos;</t>
        </r>
        <r>
          <rPr>
            <sz val="9"/>
            <color rgb="FF000000"/>
            <rFont val="Liberation Sans"/>
            <family val="2"/>
          </rPr>
          <t xml:space="preserve">
 </t>
        </r>
        <r>
          <rPr>
            <sz val="9"/>
            <color rgb="FF000000"/>
            <rFont val="Liberation Sans"/>
            <family val="2"/>
          </rPr>
          <t>a pavimentação de autoestradas, rodovias e outras vias não urbanas, construção de pontes, viadutos e túneis, a instalação de barreiras acústicas, a construção de praças de pedágio, a sinalização com pintura em rodovias e aeroportos, a instalação de placas de sinalização de tráfego e semelhantes, conforme classificação 4211-1 do CNAE 2.0;</t>
        </r>
        <r>
          <rPr>
            <sz val="9"/>
            <color rgb="FF000000"/>
            <rFont val="Liberation Sans"/>
            <family val="2"/>
          </rPr>
          <t xml:space="preserve">
 </t>
        </r>
        <r>
          <rPr>
            <sz val="9"/>
            <color rgb="FF000000"/>
            <rFont val="Liberation Sans"/>
            <family val="2"/>
          </rPr>
          <t>a construção, pavimentação e sinalização de vias urbanas, ruas e locais para estacionamento de veículos, a construção de praças, pista de atletismo, campos de futebol e calçadas para pedestres, elevados, passarelas e ciclovias, metrô e VLT.</t>
        </r>
        <r>
          <rPr>
            <sz val="9"/>
            <color rgb="FF000000"/>
            <rFont val="Liberation Sans"/>
            <family val="2"/>
          </rPr>
          <t xml:space="preserve">
</t>
        </r>
        <r>
          <rPr>
            <sz val="9"/>
            <color rgb="FF000000"/>
            <rFont val="Liberation Sans"/>
            <family val="2"/>
          </rPr>
          <t xml:space="preserve">
3.3.10.7.6.3 “Construção de Redes de Abastecimento de Água, Coleta de Esgoto e Construções Correlatas” enquadram-se:</t>
        </r>
        <r>
          <rPr>
            <sz val="9"/>
            <color rgb="FF000000"/>
            <rFont val="Liberation Sans"/>
            <family val="2"/>
          </rPr>
          <t xml:space="preserve">
 </t>
        </r>
        <r>
          <rPr>
            <sz val="9"/>
            <color rgb="FF000000"/>
            <rFont val="Liberation Sans"/>
            <family val="2"/>
          </rPr>
          <t>a construção de sistemas para o abastecimento de água tratada - reservatórios de distribuição, estações elevatórias de bombeamento, linhas principais de adução de longa e média distância e redes de distribuição de água, a construção de redes de coleta de esgoto, inclusive de interceptores, estações de tratamento de esgoto (ETE), estações de bombeamento de esgoto (EBE), a construção de galerias pluviais (obras de micro e macrodrenagem);</t>
        </r>
        <r>
          <rPr>
            <sz val="9"/>
            <color rgb="FF000000"/>
            <rFont val="Liberation Sans"/>
            <family val="2"/>
          </rPr>
          <t xml:space="preserve">
 </t>
        </r>
        <r>
          <rPr>
            <sz val="9"/>
            <color rgb="FF000000"/>
            <rFont val="Liberation Sans"/>
            <family val="2"/>
          </rPr>
          <t>as obras de irrigação (canais), a manutenção de redes de abastecimento de água tratada, a manutenção de redes de coleta e de sistemas de tratamento de esgoto, conforme classificação 4222-7 do CNAE 2.0;</t>
        </r>
        <r>
          <rPr>
            <sz val="9"/>
            <color rgb="FF000000"/>
            <rFont val="Liberation Sans"/>
            <family val="2"/>
          </rPr>
          <t xml:space="preserve">
 </t>
        </r>
        <r>
          <rPr>
            <sz val="9"/>
            <color rgb="FF000000"/>
            <rFont val="Liberation Sans"/>
            <family val="2"/>
          </rPr>
          <t>a construção de estações de tratamento de água (ETA).</t>
        </r>
        <r>
          <rPr>
            <sz val="9"/>
            <color rgb="FF000000"/>
            <rFont val="Liberation Sans"/>
            <family val="2"/>
          </rPr>
          <t xml:space="preserve">
</t>
        </r>
        <r>
          <rPr>
            <sz val="9"/>
            <color rgb="FF000000"/>
            <rFont val="Liberation Sans"/>
            <family val="2"/>
          </rPr>
          <t xml:space="preserve">
3.3.10.7.6.4 “Construção e Manutenção de Estações e Redes de Distribuição de Energia Elétrica” enquadram-se:</t>
        </r>
        <r>
          <rPr>
            <sz val="9"/>
            <color rgb="FF000000"/>
            <rFont val="Liberation Sans"/>
            <family val="2"/>
          </rPr>
          <t xml:space="preserve">
 </t>
        </r>
        <r>
          <rPr>
            <sz val="9"/>
            <color rgb="FF000000"/>
            <rFont val="Liberation Sans"/>
            <family val="2"/>
          </rPr>
          <t>a construção de usinas, estações e subestações hidrelétricas, eólicas, nucleares, termoelétricas, a construção de redes de transmissão e distribuição de energia elétrica, inclusive o serviço de eletrificação rural;</t>
        </r>
        <r>
          <rPr>
            <sz val="9"/>
            <color rgb="FF000000"/>
            <rFont val="Liberation Sans"/>
            <family val="2"/>
          </rPr>
          <t xml:space="preserve">
 </t>
        </r>
        <r>
          <rPr>
            <sz val="9"/>
            <color rgb="FF000000"/>
            <rFont val="Liberation Sans"/>
            <family val="2"/>
          </rPr>
          <t>a construção de redes de eletrificação para ferrovias e metropolitano, conforme classificação 4221-9/02 do CNAE 2.0;</t>
        </r>
        <r>
          <rPr>
            <sz val="9"/>
            <color rgb="FF000000"/>
            <rFont val="Liberation Sans"/>
            <family val="2"/>
          </rPr>
          <t xml:space="preserve">
 </t>
        </r>
        <r>
          <rPr>
            <sz val="9"/>
            <color rgb="FF000000"/>
            <rFont val="Liberation Sans"/>
            <family val="2"/>
          </rPr>
          <t>a manutenção de redes de distribuição de energia elétrica, quando executada por empresa não produtora ou distribuidora de energia elétrica, conforme classificação 4221-9/03 do CNAE 2.0;</t>
        </r>
        <r>
          <rPr>
            <sz val="9"/>
            <color rgb="FF000000"/>
            <rFont val="Liberation Sans"/>
            <family val="2"/>
          </rPr>
          <t xml:space="preserve">
 </t>
        </r>
        <r>
          <rPr>
            <sz val="9"/>
            <color rgb="FF000000"/>
            <rFont val="Liberation Sans"/>
            <family val="2"/>
          </rPr>
          <t>obras de iluminação pública e a construção de barragens e represas para geração de energia elétrica.</t>
        </r>
        <r>
          <rPr>
            <sz val="9"/>
            <color rgb="FF000000"/>
            <rFont val="Liberation Sans"/>
            <family val="2"/>
          </rPr>
          <t xml:space="preserve">
</t>
        </r>
        <r>
          <rPr>
            <sz val="9"/>
            <color rgb="FF000000"/>
            <rFont val="Liberation Sans"/>
            <family val="2"/>
          </rPr>
          <t xml:space="preserve">
3.3.10.7.6.5 Para o tipo de obra “Portuárias, Marítimas e Fluviais” enquadram-se:</t>
        </r>
        <r>
          <rPr>
            <sz val="9"/>
            <color rgb="FF000000"/>
            <rFont val="Liberation Sans"/>
            <family val="2"/>
          </rPr>
          <t xml:space="preserve">
 </t>
        </r>
        <r>
          <rPr>
            <sz val="9"/>
            <color rgb="FF000000"/>
            <rFont val="Liberation Sans"/>
            <family val="2"/>
          </rPr>
          <t>obras marítimas e fluviais, tais como, construção de instalações portuárias, construção de portos e marinas, construção de eclusas e canais de navegação (vias navegáveis), enrrocamentos, obras de dragagem, aterro hidráulico, barragens, represas e diques, exceto para energia elétrica, a construção de emissários submarinos, a instalação de cabos submarinos, conforme classificação 4291-0 do CNAE 2.0;</t>
        </r>
        <r>
          <rPr>
            <sz val="9"/>
            <color rgb="FF000000"/>
            <rFont val="Liberation Sans"/>
            <family val="2"/>
          </rPr>
          <t xml:space="preserve">
 </t>
        </r>
        <r>
          <rPr>
            <sz val="9"/>
            <color rgb="FF000000"/>
            <rFont val="Liberation Sans"/>
            <family val="2"/>
          </rPr>
          <t>a construção de píeres e outras obras com influência direta de cursos d’água.</t>
        </r>
        <r>
          <rPr>
            <sz val="9"/>
            <color rgb="FF000000"/>
            <rFont val="Liberation Sans"/>
            <family val="2"/>
          </rPr>
          <t xml:space="preserve">
</t>
        </r>
      </text>
    </comment>
    <comment ref="C17" authorId="0" shapeId="0">
      <text>
        <r>
          <rPr>
            <sz val="10"/>
            <color rgb="FF000000"/>
            <rFont val="Liberation Sans"/>
            <family val="2"/>
          </rPr>
          <t>ADMINISTRAÇÃO CENTRAL</t>
        </r>
        <r>
          <rPr>
            <sz val="10"/>
            <color rgb="FF000000"/>
            <rFont val="Liberation Sans"/>
            <family val="2"/>
          </rPr>
          <t xml:space="preserve">
Diretoria e secretarias</t>
        </r>
        <r>
          <rPr>
            <sz val="10"/>
            <color rgb="FF000000"/>
            <rFont val="Liberation Sans"/>
            <family val="2"/>
          </rPr>
          <t xml:space="preserve">
Suprimentos  e Compras</t>
        </r>
        <r>
          <rPr>
            <sz val="10"/>
            <color rgb="FF000000"/>
            <rFont val="Liberation Sans"/>
            <family val="2"/>
          </rPr>
          <t xml:space="preserve">
Financeiro, incluindo Tesouraria e Contabilidade</t>
        </r>
        <r>
          <rPr>
            <sz val="10"/>
            <color rgb="FF000000"/>
            <rFont val="Liberation Sans"/>
            <family val="2"/>
          </rPr>
          <t xml:space="preserve">
Jurídico</t>
        </r>
        <r>
          <rPr>
            <sz val="10"/>
            <color rgb="FF000000"/>
            <rFont val="Liberation Sans"/>
            <family val="2"/>
          </rPr>
          <t xml:space="preserve">
Recursos Humanos</t>
        </r>
        <r>
          <rPr>
            <sz val="10"/>
            <color rgb="FF000000"/>
            <rFont val="Liberation Sans"/>
            <family val="2"/>
          </rPr>
          <t xml:space="preserve">
Planejamento e Orçamentos</t>
        </r>
        <r>
          <rPr>
            <sz val="10"/>
            <color rgb="FF000000"/>
            <rFont val="Liberation Sans"/>
            <family val="2"/>
          </rPr>
          <t xml:space="preserve">
Comercial</t>
        </r>
        <r>
          <rPr>
            <sz val="10"/>
            <color rgb="FF000000"/>
            <rFont val="Liberation Sans"/>
            <family val="2"/>
          </rPr>
          <t xml:space="preserve">
Apoio e Deposito</t>
        </r>
        <r>
          <rPr>
            <sz val="10"/>
            <color rgb="FF000000"/>
            <rFont val="Liberation Sans"/>
            <family val="2"/>
          </rPr>
          <t xml:space="preserve">
Despesas de instalação do Escritório Central</t>
        </r>
        <r>
          <rPr>
            <sz val="10"/>
            <color rgb="FF000000"/>
            <rFont val="Liberation Sans"/>
            <family val="2"/>
          </rPr>
          <t xml:space="preserve">
Seguros do Escritório Central e Deposito</t>
        </r>
        <r>
          <rPr>
            <sz val="10"/>
            <color rgb="FF000000"/>
            <rFont val="Liberation Sans"/>
            <family val="2"/>
          </rPr>
          <t xml:space="preserve">
Taxas para funcionamento</t>
        </r>
        <r>
          <rPr>
            <sz val="10"/>
            <color rgb="FF000000"/>
            <rFont val="Liberation Sans"/>
            <family val="2"/>
          </rPr>
          <t xml:space="preserve">
Material de consumo (limpeza, higiene, escritório).</t>
        </r>
        <r>
          <rPr>
            <sz val="10"/>
            <color rgb="FF000000"/>
            <rFont val="Liberation Sans"/>
            <family val="2"/>
          </rPr>
          <t xml:space="preserve">
Consumo de energia, água, telefone etc.</t>
        </r>
        <r>
          <rPr>
            <sz val="10"/>
            <color rgb="FF000000"/>
            <rFont val="Liberation Sans"/>
            <family val="2"/>
          </rPr>
          <t xml:space="preserve">
Estes custos incidem na obra, pois a operação de uma empresa que tem em sua sede, uma estrutura montada para atender TODAS as obras em andamento é um custo que deverá ser reembolsado pela obra.</t>
        </r>
        <r>
          <rPr>
            <sz val="10"/>
            <color rgb="FF000000"/>
            <rFont val="Liberation Sans"/>
            <family val="2"/>
          </rPr>
          <t xml:space="preserve">
A valoração destes custos deveria ser enfocada em função do faturamento anual da empresa, porém nem sempre estes dados estão disponíveis no momento de estabelecer-se o DI.</t>
        </r>
        <r>
          <rPr>
            <sz val="10"/>
            <color rgb="FF000000"/>
            <rFont val="Liberation Sans"/>
            <family val="2"/>
          </rPr>
          <t xml:space="preserve">
 </t>
        </r>
        <r>
          <rPr>
            <sz val="10"/>
            <color rgb="FF000000"/>
            <rFont val="Liberation Sans"/>
            <family val="2"/>
          </rPr>
          <t xml:space="preserve">Desta forma, usualmente rateia-se os custos acima do escritório central para a obra.  </t>
        </r>
        <r>
          <rPr>
            <sz val="10"/>
            <color rgb="FF000000"/>
            <rFont val="Liberation Sans"/>
            <family val="2"/>
          </rPr>
          <t xml:space="preserve">
Varia de empresa para empresa. Quando não é levantado são sugeridos valores entre 2% e 8% sobre o custo direto de produção (CD).</t>
        </r>
      </text>
    </comment>
    <comment ref="C18" authorId="0" shapeId="0">
      <text>
        <r>
          <rPr>
            <sz val="10"/>
            <color rgb="FF000000"/>
            <rFont val="Liberation Sans"/>
            <family val="2"/>
          </rPr>
          <t>Compreende os imprevistos que são ocasionados na obra, feriados extraordinários, substituição de materiais por outros de melhor qualidade, etc.</t>
        </r>
        <r>
          <rPr>
            <sz val="10"/>
            <color rgb="FF000000"/>
            <rFont val="Liberation Sans"/>
            <family val="2"/>
          </rPr>
          <t xml:space="preserve">
</t>
        </r>
        <r>
          <rPr>
            <sz val="10"/>
            <color rgb="FF000000"/>
            <rFont val="Liberation Sans"/>
            <family val="2"/>
          </rPr>
          <t xml:space="preserve">
TIPOS DE IMPREVISTOS</t>
        </r>
        <r>
          <rPr>
            <sz val="10"/>
            <color rgb="FF000000"/>
            <rFont val="Liberation Sans"/>
            <family val="2"/>
          </rPr>
          <t xml:space="preserve">
FORÇA MAIOR:</t>
        </r>
        <r>
          <rPr>
            <sz val="10"/>
            <color rgb="FF000000"/>
            <rFont val="Liberation Sans"/>
            <family val="2"/>
          </rPr>
          <t xml:space="preserve">
NATURAIS:ENCHENTES, RAIOS, VENDAVAIS</t>
        </r>
        <r>
          <rPr>
            <sz val="10"/>
            <color rgb="FF000000"/>
            <rFont val="Liberation Sans"/>
            <family val="2"/>
          </rPr>
          <t xml:space="preserve">
ECONÔMICOS:CRIAÇAO DE NOVOS IMPOSTOS, JORNADAS DE TRABALHO DIFERENTES</t>
        </r>
        <r>
          <rPr>
            <sz val="10"/>
            <color rgb="FF000000"/>
            <rFont val="Liberation Sans"/>
            <family val="2"/>
          </rPr>
          <t xml:space="preserve">
SÓCIO-POLÍTICOS: GREVES, GUERRAS, SAQUES</t>
        </r>
        <r>
          <rPr>
            <sz val="10"/>
            <color rgb="FF000000"/>
            <rFont val="Liberation Sans"/>
            <family val="2"/>
          </rPr>
          <t xml:space="preserve">
DE PREVISIBILIDADE RELATIVA:</t>
        </r>
        <r>
          <rPr>
            <sz val="10"/>
            <color rgb="FF000000"/>
            <rFont val="Liberation Sans"/>
            <family val="2"/>
          </rPr>
          <t xml:space="preserve">
NATURAIS:CHEIAS, CHUVAS</t>
        </r>
        <r>
          <rPr>
            <sz val="10"/>
            <color rgb="FF000000"/>
            <rFont val="Liberation Sans"/>
            <family val="2"/>
          </rPr>
          <t xml:space="preserve">
ECONÔMICOS:ATRASO DE PAGAMENTO, AUMENTO DA INFLAÇÃO, ATRASOS DE TERCEIROS</t>
        </r>
        <r>
          <rPr>
            <sz val="10"/>
            <color rgb="FF000000"/>
            <rFont val="Liberation Sans"/>
            <family val="2"/>
          </rPr>
          <t xml:space="preserve">
HUMANOS: VARIAÇÕES DE PRODUTIVIDADE, INTERRUPÇÕES DE TRABALHO, ACORDOS JUDICIAIS DE QUESTÕES TRABALHISTAS</t>
        </r>
        <r>
          <rPr>
            <sz val="10"/>
            <color rgb="FF000000"/>
            <rFont val="Liberation Sans"/>
            <family val="2"/>
          </rPr>
          <t xml:space="preserve">
ALEATÓRIOS:</t>
        </r>
        <r>
          <rPr>
            <sz val="10"/>
            <color rgb="FF000000"/>
            <rFont val="Liberation Sans"/>
            <family val="2"/>
          </rPr>
          <t xml:space="preserve">
DE DIFÍCIL PREVISÃO, TAIS COMO ACIDENTES, SUBSTITUIÇÕES DE MATERIAIS, FURTOS, PERDA DE MATERIAL POR VANDALISMO, ETC.</t>
        </r>
        <r>
          <rPr>
            <sz val="10"/>
            <color rgb="FF000000"/>
            <rFont val="Liberation Sans"/>
            <family val="2"/>
          </rPr>
          <t xml:space="preserve">
</t>
        </r>
        <r>
          <rPr>
            <sz val="10"/>
            <color rgb="FF000000"/>
            <rFont val="Liberation Sans"/>
            <family val="2"/>
          </rPr>
          <t xml:space="preserve">
</t>
        </r>
      </text>
    </comment>
    <comment ref="C20" authorId="0" shapeId="0">
      <text>
        <r>
          <rPr>
            <sz val="10"/>
            <color rgb="FF000000"/>
            <rFont val="Liberation Sans"/>
            <family val="2"/>
          </rPr>
          <t>Remuneração de recursos investidos pelo contratado na execução da obra em benefício de contratante.</t>
        </r>
        <r>
          <rPr>
            <sz val="10"/>
            <color rgb="FF000000"/>
            <rFont val="Liberation Sans"/>
            <family val="2"/>
          </rPr>
          <t xml:space="preserve">
Se o contratante não dá um adiantamento para o início da obra, o contratado deverá investir um capital sobre o qual terá uma despesa financeira correspondente ao prazo entre o desembolso e o recebimento (consideramos 30 dias).</t>
        </r>
        <r>
          <rPr>
            <sz val="10"/>
            <color rgb="FF000000"/>
            <rFont val="Liberation Sans"/>
            <family val="2"/>
          </rPr>
          <t xml:space="preserve">
 </t>
        </r>
        <r>
          <rPr>
            <sz val="10"/>
            <color rgb="FF000000"/>
            <rFont val="Liberation Sans"/>
            <family val="2"/>
          </rPr>
          <t>É sugerido adotar o valor dos rendimentos do CDB.</t>
        </r>
        <r>
          <rPr>
            <sz val="10"/>
            <color rgb="FF000000"/>
            <rFont val="Liberation Sans"/>
            <family val="2"/>
          </rPr>
          <t xml:space="preserve">
</t>
        </r>
      </text>
    </comment>
    <comment ref="C22" authorId="0" shapeId="0">
      <text>
        <r>
          <rPr>
            <sz val="10"/>
            <color rgb="FF000000"/>
            <rFont val="Liberation Sans"/>
            <family val="2"/>
          </rPr>
          <t>O lucro de uma determinada obra é o resultado financeiro positivo resultante da diferença entre todas as receitas e das despesas da obra.</t>
        </r>
        <r>
          <rPr>
            <sz val="10"/>
            <color rgb="FF000000"/>
            <rFont val="Liberation Sans"/>
            <family val="2"/>
          </rPr>
          <t xml:space="preserve">
Este valor, após o recolhimento do Imposto de renda é o lucro da Empresa, ou sua remuneração.</t>
        </r>
        <r>
          <rPr>
            <sz val="10"/>
            <color rgb="FF000000"/>
            <rFont val="Liberation Sans"/>
            <family val="2"/>
          </rPr>
          <t xml:space="preserve">
</t>
        </r>
      </text>
    </comment>
    <comment ref="C26" authorId="0" shapeId="0">
      <text>
        <r>
          <rPr>
            <sz val="10"/>
            <color rgb="FF000000"/>
            <rFont val="Liberation Sans"/>
            <family val="2"/>
          </rPr>
          <t>Referem-se aos tributos ou impostos cobrados sobre a receita total da obra e compreendem os impostos citados nas colunas abaixo.</t>
        </r>
        <r>
          <rPr>
            <sz val="10"/>
            <color rgb="FF000000"/>
            <rFont val="Liberation Sans"/>
            <family val="2"/>
          </rPr>
          <t xml:space="preserve">
</t>
        </r>
        <r>
          <rPr>
            <sz val="10"/>
            <color rgb="FF000000"/>
            <rFont val="Liberation Sans"/>
            <family val="2"/>
          </rPr>
          <t xml:space="preserve">
Segundo recomendação do TCU (Tribunal de Contas da União) o IRPJ (Imposto de Renda Pessoa Jurídica) e CSLL (Contribuição Social Sobre o Lucro Líquido) não devem ser incluídos nos orçamentos de obras, já que estão relacionados com o desempenho financeiro da empresa e não com a execução do serviço de construção civil que está sendo orçado.</t>
        </r>
      </text>
    </comment>
    <comment ref="C31" authorId="0" shapeId="0">
      <text>
        <r>
          <rPr>
            <sz val="10"/>
            <color rgb="FF000000"/>
            <rFont val="Liberation Sans"/>
            <family val="2"/>
          </rPr>
          <t>COFINS (Contribuição para Financiamento da Seguridade Socia Financia a seguridade social pelo sistema S (SESC, SESI, SENAC, SENAI, SEST, SENAT, SENAR E SEBRAE).</t>
        </r>
      </text>
    </comment>
    <comment ref="C32" authorId="0" shapeId="0">
      <text>
        <r>
          <rPr>
            <sz val="10"/>
            <color rgb="FF000000"/>
            <rFont val="Liberation Sans"/>
            <family val="2"/>
          </rPr>
          <t>PIS (Programa de Integração Social) - 0,65% : Financia o pagamento do seguro desemprego e do abono dos trabalhadores que ganham até dois salários mínimos, bem como o financiamento de  programas de desenvolvimento econômico.</t>
        </r>
        <r>
          <rPr>
            <sz val="10"/>
            <color rgb="FF000000"/>
            <rFont val="Liberation Sans"/>
            <family val="2"/>
          </rPr>
          <t xml:space="preserve">
</t>
        </r>
      </text>
    </comment>
  </commentList>
</comments>
</file>

<file path=xl/comments2.xml><?xml version="1.0" encoding="utf-8"?>
<comments xmlns="http://schemas.openxmlformats.org/spreadsheetml/2006/main">
  <authors>
    <author>ObrasLucas</author>
  </authors>
  <commentList>
    <comment ref="G27" authorId="0" shapeId="0">
      <text>
        <r>
          <rPr>
            <b/>
            <sz val="9"/>
            <color indexed="81"/>
            <rFont val="Segoe UI"/>
            <family val="2"/>
          </rPr>
          <t>ObrasLucas:</t>
        </r>
        <r>
          <rPr>
            <sz val="9"/>
            <color indexed="81"/>
            <rFont val="Segoe UI"/>
            <family val="2"/>
          </rPr>
          <t xml:space="preserve">
inserido manual</t>
        </r>
      </text>
    </comment>
  </commentList>
</comments>
</file>

<file path=xl/comments3.xml><?xml version="1.0" encoding="utf-8"?>
<comments xmlns="http://schemas.openxmlformats.org/spreadsheetml/2006/main">
  <authors>
    <author>ObrasLucas</author>
  </authors>
  <commentList>
    <comment ref="C17" authorId="0" shapeId="0">
      <text>
        <r>
          <rPr>
            <b/>
            <sz val="9"/>
            <color indexed="81"/>
            <rFont val="Segoe UI"/>
            <family val="2"/>
          </rPr>
          <t>ObrasLucas:</t>
        </r>
        <r>
          <rPr>
            <sz val="9"/>
            <color indexed="81"/>
            <rFont val="Segoe UI"/>
            <family val="2"/>
          </rPr>
          <t xml:space="preserve">
VALOR RETIRADO DO REVIT</t>
        </r>
      </text>
    </comment>
    <comment ref="C18" authorId="0" shapeId="0">
      <text>
        <r>
          <rPr>
            <b/>
            <sz val="9"/>
            <color indexed="81"/>
            <rFont val="Segoe UI"/>
            <family val="2"/>
          </rPr>
          <t>ObrasLucas:</t>
        </r>
        <r>
          <rPr>
            <sz val="9"/>
            <color indexed="81"/>
            <rFont val="Segoe UI"/>
            <family val="2"/>
          </rPr>
          <t xml:space="preserve">
VALOR RETIRADO DO REVIT</t>
        </r>
      </text>
    </comment>
    <comment ref="C19" authorId="0" shapeId="0">
      <text>
        <r>
          <rPr>
            <b/>
            <sz val="9"/>
            <color indexed="81"/>
            <rFont val="Segoe UI"/>
            <family val="2"/>
          </rPr>
          <t>ObrasLucas:</t>
        </r>
        <r>
          <rPr>
            <sz val="9"/>
            <color indexed="81"/>
            <rFont val="Segoe UI"/>
            <family val="2"/>
          </rPr>
          <t xml:space="preserve">
VALOR RETIRADO DO REVIT</t>
        </r>
      </text>
    </comment>
  </commentList>
</comments>
</file>

<file path=xl/sharedStrings.xml><?xml version="1.0" encoding="utf-8"?>
<sst xmlns="http://schemas.openxmlformats.org/spreadsheetml/2006/main" count="77630" uniqueCount="42338">
  <si>
    <t>UNIDADE</t>
  </si>
  <si>
    <t>M</t>
  </si>
  <si>
    <t>UN</t>
  </si>
  <si>
    <t>KG</t>
  </si>
  <si>
    <t>M2</t>
  </si>
  <si>
    <t>H</t>
  </si>
  <si>
    <t>COBERTURA</t>
  </si>
  <si>
    <t>M3</t>
  </si>
  <si>
    <t>MOVIMENTO DE TERRA</t>
  </si>
  <si>
    <t>L</t>
  </si>
  <si>
    <t>GASOLINA COMUM</t>
  </si>
  <si>
    <t>MASSA PARA VIDRO</t>
  </si>
  <si>
    <t>BDI</t>
  </si>
  <si>
    <t>BDI:</t>
  </si>
  <si>
    <t>CÓDIGO</t>
  </si>
  <si>
    <t>UND</t>
  </si>
  <si>
    <t>ESTRUTURAS</t>
  </si>
  <si>
    <t>IMPERMEABILIZAÇÃO</t>
  </si>
  <si>
    <t>IOPES</t>
  </si>
  <si>
    <t>und</t>
  </si>
  <si>
    <t>Demolição de piso cimentado inclusive lastro de concreto</t>
  </si>
  <si>
    <t>m2</t>
  </si>
  <si>
    <t>Demolição de piso revestido com cerâmica inclusive lastro de concreto</t>
  </si>
  <si>
    <t>Demolição de piso revestido com tacos de madeira</t>
  </si>
  <si>
    <t>Demolição de piso de tábuas</t>
  </si>
  <si>
    <t>Demolição de revestimento com azulejos</t>
  </si>
  <si>
    <t>Demolição de revestimento com lambris de madeira</t>
  </si>
  <si>
    <t>Retirada de revestimento antigo em reboco</t>
  </si>
  <si>
    <t>Demolição de alvenaria</t>
  </si>
  <si>
    <t>m3</t>
  </si>
  <si>
    <t>Demolição manual de concreto simples (EMOP 05.001.001)</t>
  </si>
  <si>
    <t>Retirada manual de pavimento em paralelepípedos, incluindo empilhamento para reaproveitamento</t>
  </si>
  <si>
    <t>Retirada manual de blocos pré-moldados de concreto (Blokret), inclusive empilhamento para reaproveitamento</t>
  </si>
  <si>
    <t>Retirada de portas e janelas de madeira, inclusive batentes</t>
  </si>
  <si>
    <t>Retirada de esquadrias metálicas</t>
  </si>
  <si>
    <t>Retirada de meio-fio de concreto</t>
  </si>
  <si>
    <t>m</t>
  </si>
  <si>
    <t>Remoção de pintura antiga a óleo ou esmalte</t>
  </si>
  <si>
    <t>Demolição manual de concreto armado (EMOP 05.001.033)</t>
  </si>
  <si>
    <t>Demolição de piso cimentado, exclusive lastro de concreto</t>
  </si>
  <si>
    <t>Retirada de bandeira de porta</t>
  </si>
  <si>
    <t>Demolição de elementos vazados cerâmicos ou de concreto</t>
  </si>
  <si>
    <t>Retirada de aparelhos sanitários</t>
  </si>
  <si>
    <t>Retirada de grades, gradis, alambrados, cercas e portões</t>
  </si>
  <si>
    <t>Retirada de bancada de pia</t>
  </si>
  <si>
    <t>Retirada de tanque de cimento</t>
  </si>
  <si>
    <t>Demolição de forro de madeira, sem reaproveitamento</t>
  </si>
  <si>
    <t>Retirada de poste de aço de 4 a 6 m</t>
  </si>
  <si>
    <t>Retirada de pintura antiga a base de PVA</t>
  </si>
  <si>
    <t>Demolição de laje pré-moldada de concreto</t>
  </si>
  <si>
    <t>Apicoamento de superfície com revestimento em argamassa</t>
  </si>
  <si>
    <t>Retirada de divisórias com reaproveitamento</t>
  </si>
  <si>
    <t>Retirada de pontos elétricos (luminárias, interruptores e tomadas)</t>
  </si>
  <si>
    <t>Retirada de vidros quebrados</t>
  </si>
  <si>
    <t>Retirada de rodapé em argamassa de cimento e areia</t>
  </si>
  <si>
    <t>Lixamento de parede com pintura antiga PVA para recebimento de nova camada de tinta</t>
  </si>
  <si>
    <t>Remoção de engradamento de madeira de cobertura para reaproveitamento</t>
  </si>
  <si>
    <t>Remoção de telhas cerâmica, tipo francesa, inclusive cumeeira</t>
  </si>
  <si>
    <t>Remoção de telhas cerâmicas, tipo colonial, inclusive cumeeiras</t>
  </si>
  <si>
    <t>Remoção de telha ondulada de fibrocimento, inclusive cumeeira</t>
  </si>
  <si>
    <t>Retirada de rodapé de madeira ou cerâmica</t>
  </si>
  <si>
    <t>Demolição de piso granilite</t>
  </si>
  <si>
    <t>Retirada de caixas/quadros elétricos</t>
  </si>
  <si>
    <t>Retirada de quadro de giz (1.29 x 3.95m)</t>
  </si>
  <si>
    <t>Remoção de cobertura em telha metálica, exclusive estrutura</t>
  </si>
  <si>
    <t>Demolição de divisória de granito</t>
  </si>
  <si>
    <t>Retirada de alizar de madeira</t>
  </si>
  <si>
    <t>Retirada de cobertura em telhas Canalete 49</t>
  </si>
  <si>
    <t>Demolição de alvenaria, com reaproveitamento</t>
  </si>
  <si>
    <t>Remoção de forro em eucatex, sem aproveitamento do material</t>
  </si>
  <si>
    <t>Remoção de pintura antiga a base de óleo ou esmalte sobre esquadrias</t>
  </si>
  <si>
    <t>Remoção de revestimento de pisos com forração textil</t>
  </si>
  <si>
    <t>Retirada de torneiras e registros</t>
  </si>
  <si>
    <t>Retirada de cobertura em telha canalete 90</t>
  </si>
  <si>
    <t>Demolição de estrutura de madeira para telhado</t>
  </si>
  <si>
    <t>Retirada de estrutura em madeira do telhado</t>
  </si>
  <si>
    <t>Retirada de marco de madeira</t>
  </si>
  <si>
    <t>Retirada de disjuntor</t>
  </si>
  <si>
    <t>Demolição de piso, soleira, peitoris e escadas em mármore ou granito, exclusive regularização</t>
  </si>
  <si>
    <t>Retirada de roda parede em madeira</t>
  </si>
  <si>
    <t>Retirada de piso de borracha</t>
  </si>
  <si>
    <t>Corte de capoeira fina, a foice (manual)</t>
  </si>
  <si>
    <t>Raspagem e limpeza do terreno (manual)</t>
  </si>
  <si>
    <t>Corte e destocamento de árvores com diâmetro de até 15 cm</t>
  </si>
  <si>
    <t>Corte e destocamento de árvores com diâmetro superior a 30 cm</t>
  </si>
  <si>
    <t>Locação de obra com gabarito de madeira</t>
  </si>
  <si>
    <t>Equipe topográfica para serviços simples de locação e nivelamento (incluindo equipamento, transporte e profissionais nivel médio)</t>
  </si>
  <si>
    <t>mês</t>
  </si>
  <si>
    <t>Locação de andaime metálico para trabalho em fachada de edifíco (aluguel de 1 m² por 1 mês) inclusive frete, montagem e desmontagem</t>
  </si>
  <si>
    <t>Aluguel mensal container para escritório, sem banheiro, dim. 6.00x2.40m, incl. porta, 2 janelas, abert p/ ar cond., 2 pt iluminação, 2 tomadas elét. e 1 tomada telef. Isolamento térmico (teto e paredes), piso em comp. Naval, cert. NR18, incl. laudo descontaminação.</t>
  </si>
  <si>
    <t>Mobilização e desmobilização de conteiner locado para barracão de obra</t>
  </si>
  <si>
    <t>Locação de andaime metálico para fachada - tipo torre (aluguel mensal)</t>
  </si>
  <si>
    <t>Fornecimento e instalação de proteção para andaime fachadeiro considerando plataforma, rodapé e guarda-corpo em madeira, inclusive entelamento, conforme NR-18 (medido por m2 de fachada)</t>
  </si>
  <si>
    <t>Aluguel mensal container para escritório, dim. 6.00x2.40m, c/ banheiro (vaso+lavat+chuveiro e básc), incl. porta, 2 janelas, abert p/ ar cond., 2 pt iluminação, 2 tom. elét. e 1 tom.telef. Isolam.térmico(teto e paredes), piso em comp. Naval, cert. NR18, incl. laudo descontaminação.</t>
  </si>
  <si>
    <t>ms</t>
  </si>
  <si>
    <t>Aluguel mensal container para refeitorio, incl. porta, 2 janelas, abert p/ ar cond., 2 pt iluminação, 2 tomadas elét. e 1 tomada telef. Isolamento térmico (paredes e teto), piso em comp. Naval pintado, cert. NR18, incl. laudo descontaminação.</t>
  </si>
  <si>
    <t>Aluguel mensal container para vestiário, incl. porta, venezianas de circulação, 1 pt iluminação, Isolamento térmico (teto), piso em comp. Naval pintado, cert. NR18, incl. laudo descontaminação.</t>
  </si>
  <si>
    <t>Aluguel mensal container sanitário, incl porta, básc, 2 ptos luz, 1 pto aterram., 3vasos, 3lavatórios, calha mictório, 6 chuveiros (1 eletrico), torn.,registros, piso comp. Naval pintado, cert NR18 e laudo descontaminação</t>
  </si>
  <si>
    <t>Aluguel mensal container para almoxarifado, incl. porta, 2 janelas, 1 pt iluminação, Isolamento térmico (teto), piso em comp. Naval pintado, cert. NR18, incl. laudo descontaminação.</t>
  </si>
  <si>
    <t>Barracão para escritório com sanitário área de 14.50 m2, de chapa de compens. 12mm e pontalete 8x8cm, piso cimentado e cobertura de telha de fibroc. 6mm, incl. ponto de luz e cx. de inspeção, conf. projeto (1 utilização)</t>
  </si>
  <si>
    <t>Barracão para almoxarifado área de 10.90m2, de chapa de compensado de 12mm e pontalete 8x8cm, piso cimentado e cobertura de telhas de fibrocimento de 6mm, incl. ponto de luz, conf. projeto (1 utilização)</t>
  </si>
  <si>
    <t>Barracão para depósito de cimento área de 10.90m2, de chapa de compensado 12mm e pontaletes 8x8cm, piso cimentado e cobertura de telhas de fibrocimento de 6mm, inclusive ponto de luz, conf. projeto (1 utilização)</t>
  </si>
  <si>
    <t>Refeitório com paredes de chapa de compens. 12mm e pontaletes 8x8cm, piso ciment. e cob. de telhas fibroc. 6mm, incl. ponto de luz e cx. de inspeção (cons. 1.21 m2/func./turno), conf. projeto (1 utilização)</t>
  </si>
  <si>
    <t>Unidade de sanitário e vestiário p/ até 20 func. área de 18.15m2, paredes de chapa compens. 12mm e pontalete 8x8cm, piso cimentado, cobert. telha fibroc. 6mm, incl. instalação de luz e cx. de inspeção, conf. projeto (1 utilização)</t>
  </si>
  <si>
    <t>Unidade de sanitário e vestiário de 20 a 40 func. área 25.40m2, paredes de chapa compens. 12mm e pontalete 8x8cm, piso cimentado, cobert. telha fibroc. 6mm, incl. inst. de luz e cx. de inspeção, conf. projeto (1 utilização)</t>
  </si>
  <si>
    <t>Unidade de sanitário e vestiário de 40 a 60 func. área 33.90m2, paredes de chapa compens. 12mm e pontalete 8x8cm, piso cimentado, cobert. telha fibroc. 6mm, incl. inst. de luz e cx. de inspeção, conf. projeto (1 utilização)</t>
  </si>
  <si>
    <t>Galpão para serraria e carpintaria área 12.00m2, em peça de madeira 8x8cm e contraventamento de 5x7cm, cobertura de telha de fibroc. de 6mm, inclusive ponto e cabo de alimentação da máquina, conf. projeto (1 utilização)</t>
  </si>
  <si>
    <t>Galpão para corte e armação com área de 6.00m2, em peças de madeira 8x8cm e contraventamento de 5x7cm, cobertura de telhas de fibroc. de 6mm, inclusive ponto e cabo de alimentação da máquina, conf. projeto (1 utilização)</t>
  </si>
  <si>
    <t>Reservatório de poliestileno de 500L, incl. suporte em madeira de 7x12cm e 5x7cm, elevado de 4m, conf. projeto (1 utilização)</t>
  </si>
  <si>
    <t>Reservatório de poliestileno de 1000 L, incl. suporte em madeira de 7x12cm e 8x7cm, elevado de 4m, conf. projeto (1 utilização)</t>
  </si>
  <si>
    <t>Rede de luz, incl. padrão entrada de energia trifás., cabo de ligação até barracões, quadro de distrib., disj. e chave de força (quando necessário), cons. 20m entre padrão entrada e QDG, conf. projeto (1 utilização)</t>
  </si>
  <si>
    <t>Rede de esgoto, contendo fossa e filtro, inclusive tubos e conexões de ligação entre caixas, considerando distância de 25m, conforme projeto (1 utilização)</t>
  </si>
  <si>
    <t>Barracão para escritório com sanitário área 14.50m2, de chapa de compens. 12mm e pontalete 8x8cm, piso cimentado e cobertura de telha de fibroc. 6mm, incl. ponto de luz e cx. de inspeção, conf. projeto (2 utilizações)</t>
  </si>
  <si>
    <t>Barracão para almoxarifado área de 10.90m2, de chapa de compensado 12mm e pontaletes 8x8cm, piso cimentado e cobertura de telha de fibrocimento de 6mm, inclusive ponto de luz, conf. projeto (2 utilizações)</t>
  </si>
  <si>
    <t>Barracão para depósito de cimento área de 10.90m2, de chapa de compensado 12mm e pontaletes 8x8cm, piso cimentado e cobertura de telhas de fibrocimento de 6mm, inclusive ponto de luz, conf. projeto (2 utilizações)</t>
  </si>
  <si>
    <t>Refeitório com paredes de chapa de compens. 12mm e pontaletes 8x8cm, piso ciment. e cobert. de telhas fibroc. 6mm, incl. ponto de luz e cx. de inspeção (cons. 1.21m2/func./turno), conf. projeto (2 utilização)</t>
  </si>
  <si>
    <t>Unidade de sanitário e vestiário para até 20 func. área 18.15m2, paredes de chapa compens. 12mm e pontalete 8x8cm, piso cimentado, cobert. telha fibroc. 6mm, incl. inst. de luz e cx. de inspeção, conf. projeto (2 utilizações)</t>
  </si>
  <si>
    <t>Unidade de sanitário e vestiário de 20 a 40 func. área 25.40m2, paredes de chapa compens. 12mm e pontalete 8x8cm, piso cimentado, cobert. telha fibroc. 6mm, incl. inst. de luz e cx. de inspeção, conf. projeto (2 utilizações)</t>
  </si>
  <si>
    <t>Unidade de sanitário e vestiário de 40 a 60 func. área 33.90m2, paredes de chapa compens. 12mm e pontalete 8x8cm, piso cimentado, cobert. telha fibroc. 6mm, incl. inst. de luz e cx. de inspeção, conf. projeto (2 utilizações)</t>
  </si>
  <si>
    <t>Galpão para serraria e carpintaria área 12.00m2, em peças de madeira 8x8cm e contraventamento de 5x7cm, cobertura de telhas de fibroc. de 6mm, inclusive ponto e cabo de alimentação da máquina, conf. projeto (2 utilizações)</t>
  </si>
  <si>
    <t>Galpão para corte e armação com área de 6.00m2, de peças de madeira 8x8cm e contraventamento de 5x7cm, cobertura de telhas de fibroc. de 6mm, inclusive ponto e cabo de alimentação da máquina, conf. projeto (2 utilizações)</t>
  </si>
  <si>
    <t>Reservatório de poliestileno de 500 L, incl. suporte em madeira de 7x12cm e 5x7cm, elevado de 4m, conforme projeto (2 utilizações)</t>
  </si>
  <si>
    <t>Reservatório de poliestileno de 1000 L, inclusive suporte em madeira de 7x12cm e 5x7cm, elevado de 4m, conforme projeto (2 utilizações)</t>
  </si>
  <si>
    <t>Escavação manual em material de 1a. categoria, até 1.50 m de profundidade</t>
  </si>
  <si>
    <t>Escavação manual em material de 2a. categoria, até 1.50 m de profundidade</t>
  </si>
  <si>
    <t>Escavação mecânica em material de 1a. categoria</t>
  </si>
  <si>
    <t>Escavação mecânica em material de 2a. categoria</t>
  </si>
  <si>
    <t>Apiloamento do fundo de vala com maço de 30 a 60kg</t>
  </si>
  <si>
    <t>Reaterro apiloado de cavas de fundação, em camadas de 20 cm</t>
  </si>
  <si>
    <t>Material para aterro - areia limpa (fornecimento já considerado 15% de empolamento)</t>
  </si>
  <si>
    <t>Lastro de brita 3 e 4, apiloado manualmente</t>
  </si>
  <si>
    <t>Lastro de areia</t>
  </si>
  <si>
    <t>Aterro manual para regularização do terreno em areia, inclusive adensamento hidráulico e fornecimento do material (máximo de 100m3)</t>
  </si>
  <si>
    <t>Aterro manual para regularização do terreno em argila, inclusive adensamento manual e fornecimento do material (máximo de 100m3)</t>
  </si>
  <si>
    <t>Aterro com areia em áreas de calçada, inclusive fornecimento e adensamento</t>
  </si>
  <si>
    <t>Aterro compactado utilizando compactador de placa vibratória com reaproveitamento do material</t>
  </si>
  <si>
    <t>Reaterro de valas, exclusive compactação</t>
  </si>
  <si>
    <t>Índice de preço para remoção de entulho decorrente da execução de obras (Classe A CONAMA - NBR 10.004 - Classe II-B), incluindo aluguel da caçamba, carga, transporte e descarga em área licenciada</t>
  </si>
  <si>
    <t>Transporte de material encosta acima, serviço inteiramente manual, a 10m de distância, considerados ao longo da encosta, inclusive carga e descarga (txdam)</t>
  </si>
  <si>
    <t>Transporte de material encosta abaixo, serviço inteiramente manual, a 10m de distância, considerados ao longo da encosta, inclusive carga e descarga (txdam)</t>
  </si>
  <si>
    <t>Fornecimento, preparo e aplicação de concreto ciclópico Fck=15MPa com 30% de pedra de mão</t>
  </si>
  <si>
    <t>Fôrma de tábua de madeira de 2.5 x 30.0 cm para fundações, levando-se em conta a utilização 5 vezes (incluido o material, corte, montagem, escoramento e desforma)</t>
  </si>
  <si>
    <t>Fornecimento, preparo e aplicação de concreto Fck = 30 MPa (com brita 1 e 2) - (5% de perdas já incluído no custo)</t>
  </si>
  <si>
    <t>Fornecimento, preparo e aplicação de concreto magro com consumo mínimo de cimento de 250 kg/m3 (brita 1 e 2) - (5% de perdas já incluído no custo)</t>
  </si>
  <si>
    <t>Fornecimento, preparo e aplicação de concreto Fck=15 MPa (brita 1 e 2) - (5% de perdas já incluído no custo)</t>
  </si>
  <si>
    <t>Fornecimento, preparo e aplicação de concreto Fck=20 MPa (brita 1 e 2) - (5% de perdas já incluído no custo)</t>
  </si>
  <si>
    <t>Fornecimento, preparo e aplicação de concreto Fck=25 MPa (brita 1 e 2) - (5% de perdas já incluído no custo)</t>
  </si>
  <si>
    <t>Fôrma de chapa compensada resinada 12mm, levando-se em conta a utilização 3 vezes (incluido o material, corte, montagem, escoramento e desfôrma)</t>
  </si>
  <si>
    <t>Fornecimento e aplicação de concreto USINADO Fck=20 MPa - considerando lançamento MANUAL para INFRA-ESTRUTURA (5% de perdas já incluído no custo)</t>
  </si>
  <si>
    <t>Fornecimento e aplicação de concreto USINADO Fck=25 MPa - considerando lançamento MANUAL para INFRA-ESTRUTURA (5% de perdas já incluído no custo)</t>
  </si>
  <si>
    <t>Fornecimento, dobragem e colocação em fôrma, de armadura CA-50 A média, diâmetro de 6.3 a 10.0 mm</t>
  </si>
  <si>
    <t>kg</t>
  </si>
  <si>
    <t>Fornecimento, dobragem e colocação em fôrma, de armadura CA-50 A grossa diâmetro de 12.5 a 25.0 mm (1/2 a 1")</t>
  </si>
  <si>
    <t>Fornecimento, dobragem e colocação em fôrma, de armadura CA-60 B fina, diâmetro de 4.0 a 7.0mm</t>
  </si>
  <si>
    <t>Fôrma de tábua de madeira de 2.5x30.0cm, levando-se em conta utilização 1 vez (incluindo o material, corte, montagem, escoramento e desforma)</t>
  </si>
  <si>
    <t>Fôrma de tábua de madeira de 2.5x30.0cm, levando-se em conta utilização 3 vezes (incluindo o material, corte, montagem, escoramento e desforma)</t>
  </si>
  <si>
    <t>Fornecimento e aplicação de concreto USINADO Fck=30 MPa - considerando lançamento MANUAL para INFRA-ESTRUTURA (5% de perdas já incluído no custo)</t>
  </si>
  <si>
    <t>Fornecimento e aplicação de concreto USINADO Fck=20 MPa - considerando BOMBEAMENTO (5% de perdas já incluído no custo) (6% de taxa p/concr.bombeavel)</t>
  </si>
  <si>
    <t>Fornecimento e aplicação de concreto USINADO Fck=25 MPa - considerando BOMBEAMENTO (5% de perdas já incluído no custo) (6% de taxa p/concr.bombeavel)</t>
  </si>
  <si>
    <t>Fornecimento e aplicação de concreto USINADO Fck=30 MPa - considerando BOMBEAMENTO (5% de perdas já incluído no custo) (6% de taxa p/ concr. bombeavel)</t>
  </si>
  <si>
    <t>Fornecimento, dobragem e colocação em fôrma, de armadura CA-50 A grossa, diâmetro de 12.5 a 25.0mm</t>
  </si>
  <si>
    <t>Fôrma em chapa de madeira compensada plastificada 12mm para estrutura em geral, 5 reaproveitamentos, reforçada com sarrafos de madeira 2.5x10cm (incl material, corte, montagem, escoras em eucalipto e desforma)</t>
  </si>
  <si>
    <t>Forma de chapas madeira compensada resinada, esp. 12mm, levando-se em conta a utilização 3 vezes, reforçadas com sarrafos de madeira de 2.5 x 10.0cm (incl material, corte, montagem, escoras em eucalipto e desforma)</t>
  </si>
  <si>
    <t>Fôrma com chapa compensada plastificada esp. 12mm, utização 5 vezes</t>
  </si>
  <si>
    <t>Execução de junta de dilatação 2 x 2 cm considerando 1cm de aplicação de isopor e 1cm de aplicação de mastique elástico do tipo sikaflex 1a ou equivalente</t>
  </si>
  <si>
    <t>Fornecimento e lançamento de concreto para grouteamento com adição de pedrisco (50% em peso), utilizando Sikagrout ou produto equivalente, exclusive forma</t>
  </si>
  <si>
    <t>Revestimento externo com argamassa corretiva tipo Sika Monotop 622 BR ou equivalente, esp. 5mm</t>
  </si>
  <si>
    <t>Tela de proteção de arame galvanizado 1/2" fio 12, com quadro em tubo de ferro galvanizado 1 1/2" e cantoneira de ferro 1/2" x 1/2" x1/8", conforme detalhe em projeto</t>
  </si>
  <si>
    <t>Grade de tela tipo mosquiteiro de arame galvanizado #18, fio 32, inclusive, requadro em cantoneira de ferro 1/8"x1/2"x1/2"</t>
  </si>
  <si>
    <t>Portão de ferro de abrir em barra chata, inclusive chumbamento</t>
  </si>
  <si>
    <t>Grade de ferro em barra chata, inclusive chumbamento</t>
  </si>
  <si>
    <t>Portão de ferro de correr em barra chata, inclusive chumbamento</t>
  </si>
  <si>
    <t>Portão de ferro de abrir em barra chata, chapa e tubo, inclusive chumbamento</t>
  </si>
  <si>
    <t>Janela de correr para vidro em alumínio anodizado cor natural, linha 25, completa, incl. puxador com tranca, alizar, caixilho e contramarco, exclusive vidro</t>
  </si>
  <si>
    <t>Báscula para vidro em alumínio anodizado cor natural, linha 25, completa, com tranca, caixilho, alizar e contramarco, exclusive vidro</t>
  </si>
  <si>
    <t>Janela tipo maxim-ar para vidro em alumínio anodizado natural, linha 25, completa, incl. puxador com tranca, caixilho, alizar e contramarco, exclusive vidro</t>
  </si>
  <si>
    <t>Porta de abrir tipo veneziana em alumínio anodizado, linha 25, completa, incl. puxador com tranca, caixilho, alizar e contramarco</t>
  </si>
  <si>
    <t>Guichê/gradil em perfil L 1" e perfil T 3/4" em ferro, inclusive pintura em esmalte sintético, marca de referência SUVINIL</t>
  </si>
  <si>
    <t>Escovamento com escova de aço em esquadrias de ferro</t>
  </si>
  <si>
    <t>Vidro plano transparente liso, com 4 mm de espessura</t>
  </si>
  <si>
    <t>Vidro fantasia mini-boreal, com 4 mm de espessura</t>
  </si>
  <si>
    <t>Vidro aramado esp. 6mm, colocado</t>
  </si>
  <si>
    <t>Espelho para banheiros espessura 4 mm, incluindo chapa compensada 10 mm, moldura de alumínio em perfil L 3/4", fixado com parafusos cromados</t>
  </si>
  <si>
    <t>Espelho espessura 4 mm, incluindo chapa compensada 6mm, moldura de peça de madeira 7x2.5cm fixada com parafuso e bucha conforme detalhe em projeto</t>
  </si>
  <si>
    <t>Espelho prata esp. 4 mm sobre caixa de compensado colado revestido com fórmica e fixado com parafuso cromado e bucha, dim. 1,80 x 0,40m, conforme detalhe em projeto</t>
  </si>
  <si>
    <t>Estrutura de madeira de lei tipo Paraju, peroba mica, angelim pedra ou equivalente para telhado de telha cerâmica tipo capa e canal, com pontaletes, terças, caibros e ripas, inclusive tratamento com cupinicida, exclusive telhas</t>
  </si>
  <si>
    <t>Estrutura de madeira de lei tipo Paraju, peroba mica, angelim pedra ou equivalente para telhado de telha ondulada de fibrocimento esp. 6mm, com pontaletes e caibros, inclusive tratamento com cupinicida, exclusive telhas</t>
  </si>
  <si>
    <t>Estrutura de madeira de lei tipo Paraju ou equivalente para cobertura de telha de fibrocimento canalete 49/90, inclusive tratamento com cupinicida, exclusive telhas</t>
  </si>
  <si>
    <t>Estrutura de madeira de lei tipo Paraju, peroba mica, angelim pedra ou equivalente para telhado de telhas cerâmicas tipo capa e canal c/ tesouras, pilares, vigas, terças, caibros e ripas, incl. trat. c/cupinicida, exclusive telhas</t>
  </si>
  <si>
    <t>Estrutura de madeira de lei Paraju, peroba mica, angelim pedra ou equivalente para telhado de telha cerâmica tipo francesa, com pontaletes, terças, caibros e ripas, inclusive tratamento com cupunicida, exclusive telhas</t>
  </si>
  <si>
    <t>Cobertura nova de telhas onduladas de fibrocimento 6.0mm, inclusive cumeeiras e acessórios de fixação</t>
  </si>
  <si>
    <t>Cobertura nova de telhas onduladas de fibrocimento 8.0mm, inclusive cumeeiras e acessórios de fixação</t>
  </si>
  <si>
    <t>Cobertura nova de telhas de alumínio trapezoidal, H = 8 cm, esp. 0.5mm, inclusive acessórios de fixação</t>
  </si>
  <si>
    <t>Cobertura nova de telhas cerâmicas tipo capa e canal inclusive cumeeira (telhas compradas na praça de Vitória, posto obra) (área de projeção horizontal; incl. 35%)</t>
  </si>
  <si>
    <t>Cobertura nova de telhas cerâmicas tipo capa e canal inclusive cumeeiras (telhas compradas na fábrica, posto obra)</t>
  </si>
  <si>
    <t>Cumeeira para cobertura em telha cerâmica tipo capa e canal</t>
  </si>
  <si>
    <t>Cumeeira para cobertura em telhas onduladas de fibrocimento 6.0mm</t>
  </si>
  <si>
    <t>Cobertura em telha ondulada de alumínio, esp. 0.5mm, inclusive acessórios de fixação</t>
  </si>
  <si>
    <t>Rufo de concreto armado Fck=15 MPa, nas dimensões de 30x5 cm, moldado "in loco"</t>
  </si>
  <si>
    <t>Rufo de chapa metálica nº 26 com largura de 30 cm</t>
  </si>
  <si>
    <t>Calha de concreto armado Fck=15 MPa em "U" nas dimensões de 38 x 56 cm conforme detalhes em projeto</t>
  </si>
  <si>
    <t>Calha em chapa galvanizada com largura de 40 cm</t>
  </si>
  <si>
    <t>Rufo de chapa de alumínio esp. 0.5mm, largura de 30cm</t>
  </si>
  <si>
    <t>Platibanda de alvenaria de bloco cerâmico 10x20x20cm, assentado com argamassa de cimento, cal hidratada CH1 e areia no traço 1:0,5:8, amarrada com pilaretes em conc. arm. a cada 2m (H=1.0m), excl. revest.</t>
  </si>
  <si>
    <t>Recolocação de engradamento de madeira para telhado com telha cerâmica, com pontaletes, terças, caibros e ripas, exclusive fornecimento</t>
  </si>
  <si>
    <t>Recolocação de estrutura de madeira para telhado com telha ondulada de fibrocimento ou telha ecológica tipo onduline, com pontaletes e caibros, exclusive fornecimento</t>
  </si>
  <si>
    <t>Recolocação de telha ondulada de fibrocimento 6mm, excl. cumeeira</t>
  </si>
  <si>
    <t>Remoção, lavagem com escova de aço e recolocação de telhas cerâmicas</t>
  </si>
  <si>
    <t>Tratamento em estrutura de madeira com cupinicida</t>
  </si>
  <si>
    <t>Limpeza de calhas e coletores (serviço realizado por servente)</t>
  </si>
  <si>
    <t>Impermeabilização com argamassa de igol 2 - marca de referência Sika</t>
  </si>
  <si>
    <t>Pintura impermeabilizante com igolflex ou equivalente a 3 demãos</t>
  </si>
  <si>
    <t>Impermeabilização, empregando argamassa de cimento e areia sem peneirar no traço 1:3 com aditivo impermeabilizado tipo sika 1 ou equivalente, espessura de 2 cm</t>
  </si>
  <si>
    <t>Chapisco com argamassa de cimento e areia média ou grossa lavada no traço 1:3, espessura 5 mm</t>
  </si>
  <si>
    <t>Forro de gesso acabamento tipo liso</t>
  </si>
  <si>
    <t>Emboço de argamassa de cimento, cal hidratada CH1 e areia lavada traço 1:0.5:6, espessura 20 mm</t>
  </si>
  <si>
    <t>Reboco tipo paulista de argamassa de cimento, cal hidratada CH1 e areia lavada traço 1:0.5:6, espessura 25 mm</t>
  </si>
  <si>
    <t>Recolocação de forro de madeira, com aproveitamento do material</t>
  </si>
  <si>
    <t>Chapisco de argamassa de cimento e areia média ou grossa lavada, no traço 1:3, espessura 5 mm</t>
  </si>
  <si>
    <t>Azulejo branco 15 x 15 cm, juntas a prumo, assentado com argamassa de cimento colante, inclusive rejuntamento com cimento branco, marcas de referência Eliane, Cecrisa ou Portobello</t>
  </si>
  <si>
    <t>Roda-parede de madeira de lei tipo Paraju ou equivalente, de 10 x 2.5cm, fixado com parafuso e bucha plástica n° 8</t>
  </si>
  <si>
    <t>Roda-parede de madeira de lei tipo Paraju ou equivalente, de 20 X 1.5cm fixado com parafuso e bucha plástica n° 7</t>
  </si>
  <si>
    <t>Acabamento de alumínio com perfil de canto para arremate das paredes</t>
  </si>
  <si>
    <t>Acabamento de perfil "U" em alumínio anodizado fosco 1/2"</t>
  </si>
  <si>
    <t>Pastilha cerâmica branca 5 x 5 cm, assentada com argamassa de cimento colante e rejunte pré-fabricado, marcas de referência Atlas, Jatobá, NGK ou equivalentwe</t>
  </si>
  <si>
    <t>Assentamento de revestimento cerâmico com cimento colante, excl. rejuntamento e cerâmica</t>
  </si>
  <si>
    <t>Roda parede em granito cinza andorinha 7x2cm, com acabamento abaulado nos dois lados</t>
  </si>
  <si>
    <t>Assentamento e rejuntamento de piso em porcelanato (dimensões superiores a 30x30cm) utilizando dupla colagem de argamassa colante para porcelanato tipo ACII/ACIII, exclusive fornecimento do porcelanato e do rejunte</t>
  </si>
  <si>
    <t>Emboço de argamassa de cimento, cal hidratada CH1 e areia média ou grossa lavada no traço 1:0.5:6, espessura 20 mm</t>
  </si>
  <si>
    <t>Reboco de argamassa de cimento, cal hidratada CH1 e areia média ou grossa lavada no traço 1:0.5:6, espessura 5mm</t>
  </si>
  <si>
    <t>Reboco tipo paulista de argamassa de cimento, cal hidratada CH1 e areia média ou grossa lavada no traço 1:0.5:6, espessura 25 mm</t>
  </si>
  <si>
    <t>Reboco de argamassa de cimento, cal hidratada CH1 e areia média ou grossa lavada no traço 1:0.5:6, com impermeabilizante para revestimentos (caixas, fossas, filtros, cisternas, etc...)</t>
  </si>
  <si>
    <t>Chapisco de argamassa de cimento e areia média ou grossa lavada no traço 1:3, espessura 5mm, com utilização de impermeabilizante</t>
  </si>
  <si>
    <t>Regularização de base p/ revestimento cerâmico, com argamassa de cimento e areia no traço 1:5, espessura 5cm</t>
  </si>
  <si>
    <t>Lastro regularizado e impermeabilizado de concreto não estrutural, espessura de 8 cm</t>
  </si>
  <si>
    <t>Lastro regularizado de concreto não estrutural, espessura de 8 cm</t>
  </si>
  <si>
    <t>Lastro impermeabilizado de concreto não estrutural, espessura de 6 cm</t>
  </si>
  <si>
    <t>Lastro de concreto não estrutural, espessura de 6 cm</t>
  </si>
  <si>
    <t>Lastro impermeabilizado de concreto não estrutural, espessura de 8cm</t>
  </si>
  <si>
    <t>Piso cimentado liso com 1.5 cm de espessura, de argamassa de cimento e areia no traço 1:3 e juntas plásticas em quadros de 1 m</t>
  </si>
  <si>
    <t>Piso de tábuas corridas de Peroba de 15cm sobre caibros de 5x6cm espaçados de 50cm, fixados com argamassa de cimento e areia no traço 1:5</t>
  </si>
  <si>
    <t>Junta plástica 17 x 3 mm, para pisos corridos, inclusive fornecimento e colocação</t>
  </si>
  <si>
    <t>Piso de cimentado camurçado executado com argamassa de cimento e areia no traço 1:3, esp. 3.0cm</t>
  </si>
  <si>
    <t>Piso cimentado liso com 1.5 cm de espessura, em argamassa de cimento e areia no traço 1:3 e juntas plásticas em quadros de 1 m colorido com corante tipo Xadrez ou equivalente</t>
  </si>
  <si>
    <t>Fornecimento e instalação de Piso Paviflex dim. 30x30cm, esp. 2mm linha Chroma Concept ref. Fademac ou equivalente</t>
  </si>
  <si>
    <t>Revestimento de piso com placas de borracha plurigoma preto pastilhado ou equivalente, inclusive arremate</t>
  </si>
  <si>
    <t>Assentamento de piso cerâmico, com utilização de cimento colante, excl. rejuntamento e cerâmica</t>
  </si>
  <si>
    <t>Rejuntamento de piso cerâmico, usando cimento branco, para juntas de no máximo 3mm de espessura</t>
  </si>
  <si>
    <t>Rejuntamento empregando argamassa para rejunte, esp. 5mm</t>
  </si>
  <si>
    <t>Assentamento e rejuntamento de piso em porcelanato (dimensões superiores a 30x30cm) utilizando dupla colagem de argamassa colante para porcelanato tipo ACIII, exclusive fornecimento do porcelanato e do rejunte</t>
  </si>
  <si>
    <t>Piso argamassa alta resistência tipo granilite ou equiv de qualidade comprovada, esp de 10mm, com juntas plástica em quadros de 1m, na cor natural, com acabamento anti-derrapante mecanizado, inclusive regularização e=3.0cm</t>
  </si>
  <si>
    <t>Piso argamassa alta resistência tipo granilite ou equiv de qualidade comprovada, esp de 10mm, com juntas plástica em quadros de 1m, na cor natural, com acabamento polido mecanizado, inclusive regularização e=3.0cm</t>
  </si>
  <si>
    <t>Piso cerâmico esmaltado, PEI 5, acabamento semibrilho, dim. 45x45cm, ref. de cor CARGO PLUS WHITE Eliane/equiv. assentado com argamassa de cimento colante, inclusive rejuntamento</t>
  </si>
  <si>
    <t>Rodapé de argamassa de cimento e areia no traço 1:3, altura de 7 cm e espessura de 2 cm</t>
  </si>
  <si>
    <t>Rodapé de madeira de lei 7.0 x 1.5 cm, fixado com parafuso e bucha plástica n° 7</t>
  </si>
  <si>
    <t>Peitoril de mármore branco com largura 40 cm e esp. 3cm</t>
  </si>
  <si>
    <t>Soleira de granito esp. 2 cm e largura de 15 cm</t>
  </si>
  <si>
    <t>Soleira de granito cinza, espessura 3 cm e largura de 3 cm, conforme detalhe em projeto</t>
  </si>
  <si>
    <t>Peitoril de granito cinza polido, 15 cm, esp. 3cm</t>
  </si>
  <si>
    <t>Rodapé em cerâmica PEI-3, h = 7cm, assentado com argamassa de cimento, cal e areia, incl. rejuntamento com cimento branco</t>
  </si>
  <si>
    <t>Rodapé de granito cinza esp. 2cm, h=7cm, assentado com argamassa de cimento, cal hidratada CH1 e areia no traço 1:0,5:8, incl. rejuntamento com cimento branco</t>
  </si>
  <si>
    <t>Rodapé de argamassa de alta resistência tipo granilite ou equivalente de qualidade comprovada, altura de 10 cm e espessura de 10 mm, com cantos boleados, executado com cimento e granitina grana N.1, inclusive polimento</t>
  </si>
  <si>
    <t>Soleira de argamassa de alta resistência tipo granilite ou equivalente de qualidade comprovada, largura de 15cm, executado com cimento e granitina grana N.1</t>
  </si>
  <si>
    <t>Recomposição de piso cimentado, com argamassa de cimento e areia no traço 1:3, com 2 cm de espessura, incl. lastro</t>
  </si>
  <si>
    <t>Fossa séptica de anéis pré-moldados de concreto, diâmetro 1.20 m, altura útil de 1.70m, completa, incluindo tampa c/visita de 60cm, concreto p/fundo esp.10 cm, e tubo para ligação ao filtro</t>
  </si>
  <si>
    <t>Filtro anaeróbio de anéis pré-moldados de concreto, diâmetro de 1.20m, altura útil de 1.80m, completo, incl. tampa c/visita de 60 cm, concreto p/fundo esp.10cm e tubulação de saída de esgoto</t>
  </si>
  <si>
    <t>Fossa séptica de anéis pré-moldados de concreto, diâmetro 2.00 m, Hútil 2.0m completa, incluindo tampa c/visita de 60cm, concreto p/ fundo esp.10 cm, tubo de limpeza e escavação, conf. detalhe em projeto</t>
  </si>
  <si>
    <t>Filtro anaeróbio de anéis pré-moldados de concreto, diâm. 2.0m, Hútil 2.0m, compl., incl. tampa c/visita 60cm, concreto p/ fundo esp. 10cm, escavação, brita 4 e tubulação de saída esgoto 150mm, conf. proj.</t>
  </si>
  <si>
    <t>Mureta p/ cavalete (Padrão 1B - CESAN) de alv. blocos cerâmicos 10x20x20cm deitados, dimensões 0.80x1.0x0.20m, para instalação de caixa termoplastica, incl revest. em reboco e lastro concreto esp.10cm, exclusive caixa e cavalete</t>
  </si>
  <si>
    <t>Ponto de água fria (lavatório, tanque, pia de cozinha, etc...)</t>
  </si>
  <si>
    <t>pt</t>
  </si>
  <si>
    <t>Ponto com registro de pressão (chuveiro, caixa de descarga, etc...)</t>
  </si>
  <si>
    <t>Ponto de torneira de jardim (para praças)</t>
  </si>
  <si>
    <t>Ponto de válvula de descarga, inclusive válvula (sem acabamento)</t>
  </si>
  <si>
    <t>Ponto para esgoto primário (vaso sanitário)</t>
  </si>
  <si>
    <t>Ponto para esgoto secundário (pia, lavatório, mictório, tanque, bidê, etc...)</t>
  </si>
  <si>
    <t>Ponto para caixa sifonada, inclusive caixa sifonada pvc 150x150x50mm com grelha em pvc</t>
  </si>
  <si>
    <t>Ponto para ralo sifonado, inclusive ralo sifonado 100 x 40 mm c/ grelha em pvc</t>
  </si>
  <si>
    <t>Ponto para ralo seco, inclusive ralo pvc 10 cm com grelha em pvc</t>
  </si>
  <si>
    <t>Ponto para caixa sifonada, inclusive caixa sifonada pvc 150x150x50mm com grelha em aço inox</t>
  </si>
  <si>
    <t>Ponto para ralo sifonado, inclusive ralo sifonado 100 x 40 mm c/ grelha em açõ inox</t>
  </si>
  <si>
    <t>Ponto de válvula de descarga, inclusive válvula e acabamento anti-vandalismo cromado referência Docol, Fabrimar e Deca</t>
  </si>
  <si>
    <t>Ponto de válvula de descarga, inclusive válvula de descarga de 50mm (1 1/2"), com acabamento para válvula de descarga Benefit, marca de referência Docol ou equivalente Mod. 00184906</t>
  </si>
  <si>
    <t>Ponto p/ válvula (mictório) inclusive válvula com acabamento marca de referência Pressmatic Docol, Mod. 17015106 e tubo de ligação p/mictório antivandalismo Pressmatic Mod. 00132606 marca de ref. Docol ou equivalente</t>
  </si>
  <si>
    <t>Tubo PVC rígido para esgoto no diâmetro de 100mm incluindo escavação e aterro com areia</t>
  </si>
  <si>
    <t>Tubo PVC rígido para esgoto no diâmetro de 150mm incluindo escavação e aterro com areia</t>
  </si>
  <si>
    <t>Tubo PVC rígido para esgoto no diâmetro de 200mm incluindo escavação e aterro com areia</t>
  </si>
  <si>
    <t>Tubo PVC rígido para esgoto no diâmetro de 75 mm incluindo escavação e aterro com areia</t>
  </si>
  <si>
    <t>Caixas de inspeção de alv. blocos concreto 9x19x39cm, dim, 60x60cm e Hmáx = 1m, com tampa de conc. esp. 5cm, lastro de conc. esp. 10cm, revest intern. c/ chapisco e reboco impermeabilizado, incl. escavação, reaterro e enchimento</t>
  </si>
  <si>
    <t>Caixa de areia de alvenaria de blocos de concreto 9x19x39cm, dim. 60x60cm e Hmáx=1m, c/ tampa em concreto esp. 5cm, lastro concreto esp. 10cm, revestida intern. c/ chapisco e reboco impermeabilizante, incl. escavação e reaterro</t>
  </si>
  <si>
    <t>Caixa sifonada especial de alv. bloco conc.9x19x39cm, dim 60x60cm e Hmáx=1m, c/ tampa em concreto esp.5cm, lastro conc.esp.10cm, revest. intern. c/chap. e reb. impermeab. escav, reaterro e curva curta c/ visita e plug em pvc 100mm</t>
  </si>
  <si>
    <t>Caixa de gordura de alv. bloco concreto 9x19x39cm, dim.60x60cm e Hmáx=1m, com tampa em concreto esp.5cm, lastro concreto esp.10cm, revestida intern. c/ chapisco e reboco impermeab, escavação, reaterro e parede interna em concreto</t>
  </si>
  <si>
    <t>Caixa retentora de matéria sólida de alv. bloco conc.9x19x39cm, dim 60x60cm e Hmáx=1m, c/ tampa conc. esp.5cm, lastro conc. esp.10cm, revest. internamente c/ chap, reb. impermeab., escavação, reaterro e parede int. em concreto</t>
  </si>
  <si>
    <t>Caixas de inspeção de alv. blocos concreto 9x19x39cm, dim.100x60cm e Hmáx = 1m, com tampa de conc. esp. 5cm, lastro de conc. esp. 10cm, revest intern. c/ chapisco e reboco impermeabilizado, incl. escavação, reaterro e enchimento</t>
  </si>
  <si>
    <t>Caixa de gordura simples de alv. bloco concr.9x19x39cm, dim.80x60cm e Hmáx=1m, com tampa em concr.esp.5cm, lastro concr.esp.10cm, revestida intern. c/ chapisco e reboco impermeab, escavação, reaterro e parede interna em concr.</t>
  </si>
  <si>
    <t>Caixa de gordura especial de alv. bloco concr. 9x19x39cm, dim.60x60cm e Hmáx=1m, com tampa em concr.esp.5cm, lastro concr.esp.10cm, revestida intern. c/ chapisco e reboco impermeab, escavação, reaterro e parede interna em concr.</t>
  </si>
  <si>
    <t>Grelha largura 20 cm de ferro redondo de 1/2" a cada 3 cm, contorno com barra de ferro de 3/4" x 1/8" e caixilho de cantoneira de 1" x 3/16"</t>
  </si>
  <si>
    <t>Caixa de inspeção em alv. bloco concreto 9x19x39cm, dim. 60x60cm e Hmáx=1m, c/ tampa de ferro fundido 40x40cm, lastro de concreto esp.10cm, revest. interno c/ chapisco e reboco impermeabiliz, incl. escavação, reaterro e enchimento</t>
  </si>
  <si>
    <t>Caixa de areia em alv. de bloco de concreto 9x19x39, dim. 60x60cm e Hmáx=1m, c/ tampa em ferro fundido, lastro de concreto esp. 10cm, revest. int. c/ chapisco e reboco impermeabilizado, incl. escavação e reaterro</t>
  </si>
  <si>
    <t>Caixa sifonada especial em alv. bloco concr. 9x19x39cm, dim. 60x60cm e Hmáx=1m. c/ tampa em ferro fundido, lastro conc. esp.10cm, revest. int. c/ chap. e reboco imperm., incl. esc, reaterro e curva curta c/ visita e plug pvc 100mm</t>
  </si>
  <si>
    <t>Caixa de gordura em alv. bloco 9x19x39cm, dim. 60x60cm e Hmáx=1.0m, c/ tampa de ferro fundido, lastro concr. esp. 10cm, revest. intern. c/ chapisco e reboco impermeab., escavação, reaterro e parede int. em concreto</t>
  </si>
  <si>
    <t>Caixa retentora de mat. sólida em alv. bloco conc.9x19x39cm, dim.60x60cm e Hmáx=1m, c/ tampa de ferro fund., lastro conc. esp.10cm, revest. int. c/ chap. e reb. impermeab., esc. reaterro e parede int. em concreto</t>
  </si>
  <si>
    <t>Reparo para válvula de descarga, completo</t>
  </si>
  <si>
    <t>Sifão em PVC para pia de cozinha ou lavatório 1x11/2"</t>
  </si>
  <si>
    <t>Sifão em PVC para tanque 2"</t>
  </si>
  <si>
    <t>Ralo sifonado em PVC 100x100mm, com grelha PVC</t>
  </si>
  <si>
    <t>Ralo seco em PVC 100x100mm, com grelha em PVC</t>
  </si>
  <si>
    <t>Caixa sifonada em PVC, diâm. 150mm, com grelha e porta grelha quadrados, em aço inox</t>
  </si>
  <si>
    <t>Tampa para caixa sifonada, em PVC, de 150x150mm</t>
  </si>
  <si>
    <t>Tampa para caixa sifonada, em aço inox, de 150x150mm</t>
  </si>
  <si>
    <t>Tampa para ralo, em PVC, de 100x100mm</t>
  </si>
  <si>
    <t>Tampa para ralo, em aço inox, de 100x100mm</t>
  </si>
  <si>
    <t>Engate flexível de PVC para lavatório</t>
  </si>
  <si>
    <t>Torneira de bóia de PVC, diâm. 3/4" (20mm)</t>
  </si>
  <si>
    <t>Torneira de bóia de PVC, diâm. 1" (25mm)</t>
  </si>
  <si>
    <t>Torneira de bóia de PVC, diâm. 11/4" (32mm)</t>
  </si>
  <si>
    <t>Automático de bóia, duas funções 25A</t>
  </si>
  <si>
    <t>Abertura e fechamento de rasgos em alvenaria, para passagem de tubulações, diâm. 1/2" a 1"</t>
  </si>
  <si>
    <t>Abertura e fechamento de rasgos em alvenaria, para passagem de tubulações, diâm. 11/4" a 2"</t>
  </si>
  <si>
    <t>Abertura e fechamento de rasgos em alvenaria, para passagem de tubulações, diâm. 21/2 a 4"</t>
  </si>
  <si>
    <t>Abertura e fechamento de rasgos em concreto, para passagem de tubulações, diâm. 1/2" a 1"</t>
  </si>
  <si>
    <t>Abertura e fechamento de rasgos em concreto, para passagem de tubulações, diâm. 11/4" a 2"</t>
  </si>
  <si>
    <t>Abertura e fechamento de rasgos em concreto, para passagem de tubulações, diâm. 2 1/2"a 4"</t>
  </si>
  <si>
    <t>Revisões e reparos em torneiras e registros</t>
  </si>
  <si>
    <t>Revisões e reparos em caixas de descarga</t>
  </si>
  <si>
    <t>Revisões e reparos em torneiras de bóia</t>
  </si>
  <si>
    <t>Fornecimento de durepox para reparos (250g)</t>
  </si>
  <si>
    <t>Mureta de medição utilizando arg. cimento, cal e areia, dimensões 1100x2000x200mm, com pilares e cintas, revestido com chapisco e reboco, inclusive pintura emassamento e pintura acrílica a três demãos, exclusive cobertura</t>
  </si>
  <si>
    <t>Mureta de medição utilizando arg. cimento, cal e areia, dimensões 1500x2200x400mm, revestido com chapisco e reboco, inclusive pintura emassamento, pintura acrílica a três demãos e cobertura em telha cerâmica</t>
  </si>
  <si>
    <t>Quadro de distribuição de energia, de embutir, com 18 divisões modulares, com barramento</t>
  </si>
  <si>
    <t>Quadro de distribuição de energia, de embutir, com 24 divisões modulares, com barramento</t>
  </si>
  <si>
    <t>Quadro de distribuição de energia, de embutir, com 32 divisões modulares, com barramento</t>
  </si>
  <si>
    <t>Caixa de distribuição 20x20x15 cm</t>
  </si>
  <si>
    <t>Quadro de distribuição de energia, de embutir, com 12 divisões modulares, sem barramento</t>
  </si>
  <si>
    <t>Quadro distrib. energia, embutido ou semi embutido, capac. p/ 34 disj. DIN, c/barram trif. 150A barra. neutro e terra, fab. em chapa de aço 12 USG com porta, espelho, trinco com fechad ch yale, Ref. QDETG II-34DIN-CEMAR ou equiv.</t>
  </si>
  <si>
    <t>Quadro distrib. energia, embutido ou semi embutido, capac. p/ 44 disj. DIN, c/barram trif. 150A barra. neutro e terra, fab. em chapa de aço 12 USG com porta, espelho, trinco com fechad ch yale, Ref. QDETG II-44DIN-CEMAR ou equiv.</t>
  </si>
  <si>
    <t>Quadro distrib. energia, embutido ou semi embutido, capac. p/ 56 disj. DIN, c/barram trif. 225A barra. neutro e terra, fab. em chapa de aço 12 USG com porta, espelho, trinco com fechad ch</t>
  </si>
  <si>
    <t>Caixa para medidor polifásico carga até 41000W inclusive caixa para disjuntor polifásico até 100A</t>
  </si>
  <si>
    <t>Caixa de aterramento de concreto simples, nas dimensões de 30x30x25cm, com revest. int. em chapisco e reboco, tampa de concreto esp.5cm e lastro de brita esp. 5 cm, incl. haste 5/8"x2400mm</t>
  </si>
  <si>
    <t>Caixa de passagem de alvenaria de blocos de concreto 9x19x39cm, dimensões de 30x30x50cm, com revestimento interno em chapisco e reboco, tampa de concreto esp.5cm e lastro de brita 5 cm</t>
  </si>
  <si>
    <t>Caixa de passagem de alvenaria de blocos de concreto 9x19x39cm, dimensões de 40x40x50cm, com revestimento interno em chapisco e reboco, tampa de concreto esp.5cm e lastro de brita 5 cm</t>
  </si>
  <si>
    <t>Caixa de passagem de alvenaria de blocos de concreto 9x19x39cm, dimensões de 50x50x50cm, com revestimento interno em chapisco e reboco, tampa de concreto esp.5cm e lastro de brita 5 cm</t>
  </si>
  <si>
    <t>Conjunto caixa termoplástica para Medidor Padrão ESCELSA Monofáfico com tampa transparente em policarbonato P-980-009 inclusive caixa para disjuntor monof P-940-003 Padrão Escelsa</t>
  </si>
  <si>
    <t>Caixa de embutir marca de referência Tigreflex, 4x2"</t>
  </si>
  <si>
    <t>Caixa de embutir marca de referência Tigreflex, 4x4"</t>
  </si>
  <si>
    <t>Caixa de passagem 150x150x80mm, chapa 18, com tampa parafusada</t>
  </si>
  <si>
    <t>Caixa de passagem 200x200x100mm, chapa 18, com tampa parafusada</t>
  </si>
  <si>
    <t>Caixa de passagem 300x300x120mm, chapa 18, com tampa parafusada</t>
  </si>
  <si>
    <t>Caixa de passagem 400x400x120mm, chapa 18, com tampa parafusada</t>
  </si>
  <si>
    <t>Caixa sextavada em PVC de 3x3x1 1/2", marca de referência Tigreflex</t>
  </si>
  <si>
    <t>Envelopamento de concreto simples com consumo mínimo de cimento de 250kg/m3, inclusive escavação para profundidade mínima do eletroduto de 50 cm, de 25 x 25 cm, para 1 eletroduto</t>
  </si>
  <si>
    <t>Envelopamento de concreto simples com consumo mínimo de cimento de 250kg/m3, inclusive escavação para profundidade mínima do eletroduto de 50 cm, de 25 x 30 cm, para 2 eletrodutos</t>
  </si>
  <si>
    <t>Envelopamento de concreto simples com consumo mínimo de cimento de 250kg/m3, inclusive escavação para profundidade mínima do eletroduto de 50cm, de 60 x 30 cm, para 3 eletrodutos</t>
  </si>
  <si>
    <t>Envelopamento de concreto simples com consumo mínimo de cimento de 250kg/m3, inclusive escavação para profundidade mínima do eletroduto de 50cm, de 45 x 45 cm, para 3 eletrodutos</t>
  </si>
  <si>
    <t>Eletroduto aparente de PVC rígido roscável diâmetro 3/4", inclusive abraçadeira de fixação</t>
  </si>
  <si>
    <t>Caixa de ligação de alumínio silício, tipo CONDULETES,sem rosca, no formato B, inclusive tampa com vedação, diâmetro 3/4"</t>
  </si>
  <si>
    <t>Caixa de ligação de alumínio silício, tipo CONDULETES, sem rosca, no formato T, inclusive tampa com vedação, diâmetro 3/4"</t>
  </si>
  <si>
    <t>Caixa de ligação de alumínio silício, tipo CONDULETES, sem rosca, no formato LR, inclusive tampa com vedação, diâmetro 3/4"</t>
  </si>
  <si>
    <t>Caixa de ligação de alumínio silício, tipo CONDULETES, sem rosca, no formato X, inclusive tampa com vedação, diâmetro 3/4"</t>
  </si>
  <si>
    <t>Eletroduto aparente de PVC rígido roscável diâmetro 1", inclusive abraçadeira de fixação</t>
  </si>
  <si>
    <t>Canaleta sistema X da Pial ou equivalente, inclusive conexões</t>
  </si>
  <si>
    <t>Eletrocalha perfurada em chapa de aço galvanizado nº16, 150x50mm, sem tampa</t>
  </si>
  <si>
    <t>Eletrocalha perfurada em chapa de aço galvanizado nº16, 200x100mm, sem tampa</t>
  </si>
  <si>
    <t>Eletrocalha perfurada em chapa de aço galvanizado nº16, 300x100mm, sem tampa</t>
  </si>
  <si>
    <t>Eletrocalha perfurada em chapa de aço galvanizado nº16, 400x100mm, sem tampa</t>
  </si>
  <si>
    <t>Redução concêntrica para eletrocalha perfurada, tipo "U", 200x150mm, aba 100</t>
  </si>
  <si>
    <t>Redução concêntrica para eletrocalha perfurada, tipo "U", 300x150mm, aba 100</t>
  </si>
  <si>
    <t>Redução concêntrica para eletrocalha perfurada, tipo "U", 400x150mm, aba 100</t>
  </si>
  <si>
    <t>Saída horizontal para eletroduto de 3/4"</t>
  </si>
  <si>
    <t>Saída horizontal para eletroduto de 1"</t>
  </si>
  <si>
    <t>Saída horizontal para eletroduto de 2"</t>
  </si>
  <si>
    <t>Tampa de encaixe para eletrocalha em chapa de aço galvanizada 18, dim. 150mm</t>
  </si>
  <si>
    <t>Tampa de encaixe para eletrocalha em chapa de aço galvanizada 18, dim. 200mm</t>
  </si>
  <si>
    <t>Tampa de encaixe para eletrocalha em chapa de aço galvanizada 18, dim. 300mm</t>
  </si>
  <si>
    <t>Tampa de encaixe para eletrocalha em chapa de aço galvanizada 18, dim. 400mm</t>
  </si>
  <si>
    <t>Junção simples para eletrocalha metálica 200x100mm, galvanizada, ref. Mega MG 2760 ou equivalente</t>
  </si>
  <si>
    <t>Junção simples para eletrocalha metálica 300x100mm, galvanizada, ref. Mega MG 2760 ou equivalente</t>
  </si>
  <si>
    <t>TÊ horizontal 90º para eletrocalha metálica 200x100mm, galvanizada, ref. MEGA MG 2570 ou equivalente</t>
  </si>
  <si>
    <t>TÊ horizontal 90º para eletrocalha metálica 300x100mm, galvanizada, ref. MEGA MG 2570 ou equivalente</t>
  </si>
  <si>
    <t>Curva horizontal 90º para eletrocalha metálica, 200x100mm, galvanizada, ref. MEGA MG 2510</t>
  </si>
  <si>
    <t>Curva horizontal 90º para eletrocalha metálica, 300x100mm, galvanizada, ref. MEGA MG 2510</t>
  </si>
  <si>
    <t>Suporte de fixação de eletroduto no teto, através de fita metálica perfurada (Walsiwa) ou equiv (1,30m), cursor (1 und), h=60cm, suporte "Y" (1 und), parafuso e bucha S8 (1 und)</t>
  </si>
  <si>
    <t>Suporte de fixação de eletrocalha de 200x100mm, na parede, através de suporte tipo mão francesa simples (1 und), parafuso e bucha S8 (2und)</t>
  </si>
  <si>
    <t>Suporte de fixação de eletrocalha de 300x100mm, na parede, através de suporte tipo mão francesa reforçada (1 und), parafuso e bucha S8 (2 und)</t>
  </si>
  <si>
    <t>Suporte de fixação de eletrocalha de 400x100mm, na parede, através de suporte tipo mão francesa reforçada (1 und), parafuso e bucha S8 (2 und)</t>
  </si>
  <si>
    <t>Suporte de fixação de eletrocalha de 200x100mm, no teto, através de gancho vertical (1 und), porca sextavada e arruela 1/4" (4 und), vergalhão rosca total 1/4" (h=60cm), cantoneira ZZ (1 und) e parafuso e bucha S8 (2 und)</t>
  </si>
  <si>
    <t>Arame galvanizado 12 BWG (0.048 kg/m)</t>
  </si>
  <si>
    <t>Cabeçote de alumínio de 3/4"</t>
  </si>
  <si>
    <t>Canaleta sistema X Pial ou equivalente, inclusive conecções, 20x10x2200 mm, cod. 30801</t>
  </si>
  <si>
    <t>Fita isolante em rolo de 19mm x 20 m, número 33 Scoth ou equivalente</t>
  </si>
  <si>
    <t>Receptáculo (bocal) de louça para lâmpada incandescente</t>
  </si>
  <si>
    <t>Lâmpada fluorescente 40 W</t>
  </si>
  <si>
    <t>Arame de aço 14 BWG para guia</t>
  </si>
  <si>
    <t>Lâmpada fluorescente de 20W</t>
  </si>
  <si>
    <t>Soquete para lâmpada fluorescente</t>
  </si>
  <si>
    <t>Caixa de passagem de alvenaria de blocos cerâmicos 10 furos 10x20x20cm dimensões de 25x25x25cm, com revestimento interno em chapisco e reboco, tampa de concreto esp.5cm e lastro de brita 5 cm</t>
  </si>
  <si>
    <t>Caixa de passagem de alvenaria de blocos cerâmicos 10 furos 10x20x20cm dimensões de 50x50x50cm, com revestimento interno em chapisco e reboco, tampa de concreto esp.5cm e lastro de brita 5 cm</t>
  </si>
  <si>
    <t>Caixa de passagem de alvenaria de blocos cerâmicos 10 furos 10x20x20cm, dimensão de 30x30x30cm, com revestimento interno em chapisco e reboco, tampa de concreto esp. 5cm e lastro de brita 5cm</t>
  </si>
  <si>
    <t>Caixa de inspeção de alvenaria de blocos cerâmicos 10 furos 10x20x20cm dimensões de 30x30x60cm, com revestimento interno em chapisco e reboco, tampa de concreto esp.5cm e lastro de brita 5 cm</t>
  </si>
  <si>
    <t>Caixa de passagem de alvenaria de blocos de concreto 9x19x39cm, dimensões de 80x80x80m, com revestimento interno em chapisco e reboco tampa de concreto esp. 5cm e lastro de brita 5cm</t>
  </si>
  <si>
    <t>Caixa de passagem de alvenaria de blocos de concreto 9x19x39cm, dimensões de 1.00x1.00x1.00m, com revestimento interno em chapisco e reboco tampa de concreto esp. 5cm e lastro de brita 5cm</t>
  </si>
  <si>
    <t>Cabeçote de alumínio de 1 1/4"</t>
  </si>
  <si>
    <t>Cabeçote de alumínio de 1 1/2"</t>
  </si>
  <si>
    <t>Haste de terra tipo COPPERWELD - 5/8" x 2.40m</t>
  </si>
  <si>
    <t>Sapatilha</t>
  </si>
  <si>
    <t>Bucha e arruela de alumínio fundido diâmetro 20mm (3/4")</t>
  </si>
  <si>
    <t>Bucha e arruela de alumínio fundido diâmetro 25mm (1")</t>
  </si>
  <si>
    <t>Bucha e arruela de alumínio fundido diâmetro 40mm (1 1/2")</t>
  </si>
  <si>
    <t>Bucha e arruela de alumínio fundido diâmetro 80mm (3")</t>
  </si>
  <si>
    <t>Automático de bóia, 2 funções 25A</t>
  </si>
  <si>
    <t>Parafuso de máquina de ferro galvanizado diâmetro 16mm</t>
  </si>
  <si>
    <t>Abertura e fechamento de rasgos em alvenaria, para passagem de eletrodutos diâm. 1/2" a 1"</t>
  </si>
  <si>
    <t>Abertura e fechamento de rasgos em alvenaria, para passagem de eletroduto diâm. 1 1/4"a 2"</t>
  </si>
  <si>
    <t>Abertura e fechamento de rasgos em alvenaria, para passagem de eletroduto diâm. 2 1/2" a 4"</t>
  </si>
  <si>
    <t>Abertura e fechamento de rasgos em concreto, para passagem de eletroduto diâm. 1/2" a 1"</t>
  </si>
  <si>
    <t>Abertura e fechamento de rasgos em concreto, para passagem de eletroduto diâm. 1 1/4" a 2"</t>
  </si>
  <si>
    <t>Abertura e fechamento de rasgos em concreto, para passagem de eletroduto diâm. 2 1/2" a 4"</t>
  </si>
  <si>
    <t>Subestação ext. aérea trifás. 75KVA, completa, c/ quadros de medição, transf. a óleo, chave geral tripolar, poste e acessórios, conf. NOR-TEC-01 da Escelsa, incl. mureta rev. c/ arg. cimento, cal hidrat. CH1 e areia traço 1:0.5:6</t>
  </si>
  <si>
    <t>Subestação ext. aérea trifás. 112.5KVA, completa, c/ quadros de medição, transf. a óleo, chave geral trip., poste e acessórios, conf. NOR-TEC-01 da Escelsa, incl. mureta rev. c/ arg. cimento, cal hidrat. CH1 e areia traço 1:0.5:6</t>
  </si>
  <si>
    <t>Subestação ext. aérea trifás. 150KVA, completa, c/ quadros de medição, transf. a óleo, chave geral trip., poste e acessórios, conf. NOR-TEC-01 da Escelsa, incl. mureta rev. c/ arg. cimento, cal hidrat. CH1 e areia traço 1:0.5:6</t>
  </si>
  <si>
    <t>Subestação ext. aérea trifás. 225KVA, completa, c/ quadros de medição, transf. a óleo, chave geral trip., poste e acessórios, conf. NOR-TEC-01 da Escelsa, incl. mureta rev. c/ arg. cimento, cal hidrat. CH1 e areia traço 1:0.5:6</t>
  </si>
  <si>
    <t>Ponto padrão de poste para iluminação externa - considerando eletroduto PVC rígido de 3/4" inclusive conexões (7.7m) e fio isolado PVC de 2.5mm2 (25.2.0m)</t>
  </si>
  <si>
    <t>Ponto padrão de tomada de piso - considerando eletroduto PVC rígido de 3/4" inclusive conexões (5.0m), fio isolado PVC de 2.5mm2 (18.0m) e caixa alumínio silício 4x4" (1 und)</t>
  </si>
  <si>
    <t>Quadro distrib. energia, embutido ou semi embutido, capac. p/ 16 disj. DIN, c/barram trif. 100A barra. neutro e terra, fab. em chapa de aço 12 USG com porta, espelho, trinco com fechad ch yale, Ref. QDTN II-16DIN-CEMAR ou equiv.</t>
  </si>
  <si>
    <t>Quadro distrib. energia, embutido ou semi embutido, capac. p/ 28 disj. DIN, c/barram trif. 100A barra. neutro e terra, fab. em chapa de aço 12 USG com porta, espelho, trinco com fechad ch yale, Ref. QDTN II-28DIN-CEMAR ou equiv.</t>
  </si>
  <si>
    <t>Quadro distrib. energia, embutido ou semi embutido, capac. p/ 34 disj. DIN, c/barram trif. 100A barra. neutro e terra, fab. em chapa de aço 12 USG com porta, espelho, trinco com fechad ch yale, Ref. QDTN II-34DIN-CEMAR ou equiv</t>
  </si>
  <si>
    <t>Quadro distrib. energia, embutido ou semi embutido, capac. p/ 44 disj. DIN, c/barram trif. 100A barra. neutro e terra, fab. em chapa de aço 12 USG com porta, espelho, trinco com fechad ch yale, Ref. QDTN II-44DIN-CEMAR ou equiv</t>
  </si>
  <si>
    <t>Quadro distrib. energia, embutido ou semi embutido, capac. p/ 54 disj. DIN, c/barram trif. 100A barra. neutro e terra, fab. em chapa de aço 12 USG com porta, espelho, trinco com fechad ch yale, Ref. QDTN II-54DIN-CEMAR</t>
  </si>
  <si>
    <t>Caixa de telefone em chapa de aço padrão TELEBRAS N. 6, 1200x1200x150 mm, com fundo de madeira</t>
  </si>
  <si>
    <t>Aterramento com haste de terra 5/8"x2.40m, cabo de cobre nú 6mm2 em caixa de concreto de dimensões internas de 30x30x30cm</t>
  </si>
  <si>
    <t>Caixa de telefone em chapa de aço padrão TELEBRAS do tipo CIE-2 200x200x120mm</t>
  </si>
  <si>
    <t>Caixa de telefone em chapa de aço padrão TELEBRAS do tipo CIE-4 600x600x120 mm</t>
  </si>
  <si>
    <t>Caixa para telefone padrão TELEMAR, dim. 1070 x 520 x 500 mm, com tampa de ferro tipo R2, assentada com argamassa de cimento, cal e areia</t>
  </si>
  <si>
    <t>Cabo telefônico CI, diâmetro do condutor 50mm, 30 pares</t>
  </si>
  <si>
    <t>Tomada para telefone com conector RJ 11</t>
  </si>
  <si>
    <t>Aterramento com haste terra 5/8" x 2.40, cabo de cobre nu 6mm2, inclusive caixa de concreto 30 x 30 cm</t>
  </si>
  <si>
    <t>Pára-raios tipo franklim incluindo base de fixação, conjunto de contraventagem c/abraçadeira p/3 estais em tubo e demais acessórios c/exceção do cabo de cobre de descida e suportes isoladores</t>
  </si>
  <si>
    <t>Condutor de cobre nú, seção de 35mm2, inclusive suportes isoladores e acessórios de fixação, conforme projeto</t>
  </si>
  <si>
    <t>Cabo condutor de cobre eletrolítico nu, tempera meio dura, encordoamento classe 2, para aterramento, diam. 50mm2</t>
  </si>
  <si>
    <t>Conector de medição em latão com 2 parafusos para cabos de 16 a 50 mm2, ref. TEL-562, Termotécnica ou equivalente</t>
  </si>
  <si>
    <t>Fixador universal latão estanhado p/ cabos 16 a 70 mm2 ref. 5024, incl. parafuso sextavado M6x45mm, arruela lisa 1/4", bucha nº8, vedação dos furos c/ poliuretano ref. 5905, marca de ref. Termotécnica ou equivalente</t>
  </si>
  <si>
    <t>Mastro simples 3mx1.1/2", uma descida, incl. base de fixação, captor, conj.de contraventagem c/abraçadeira p/3 estais em tubo e demais acessórios, excl. cabo de cobre de descida e suportes isoladores, ref.Termotécnica ou equiv.</t>
  </si>
  <si>
    <t>Mastro telescópico 5mx2", uma descida, incl. base de fixação, captor, conj.de contraventagem c/abraçadeira p/3 estais em tubo e demais acessórios excl. cabo de cobre de descida e suportes isoladores, ref. Termotécnica ou equiv.</t>
  </si>
  <si>
    <t>Caixa de inspeção em PVC, diâmetro 300 mm, ref TEL-552, marca de referência Termotécnica ou equivalente, inclusive escavação e reaterro</t>
  </si>
  <si>
    <t>Cabo de cobre nú 50mm2, ref. TEL 5750, marca de referência Termotécnica ou equivalente</t>
  </si>
  <si>
    <t>Cabo de cobre nú 35mm2, ref. TEL 5735, marca de referência Termotécnica ou equivalente</t>
  </si>
  <si>
    <t>Presilha de latão ref. 744, inclusive parafuso fenda DN 4,2x32mm e bucha nylon DN 6mm e vedação dos furos com poliuretano ref. 5905, marca de ref. Termotécnica ou equivalente</t>
  </si>
  <si>
    <t>Tampa reforçada em ferro fundido com escotilha TEL 536, inclusive assentamento, marca de referência Termotécnica ou equivalente</t>
  </si>
  <si>
    <t>Abraçadeira tipo "D" com cunha, diâmetro 1", ref. TEL-095, marca de referência Termotécnica ou equivalente</t>
  </si>
  <si>
    <t>Tampão para eletroduto 1", ref. TEL-5533, marca de referência Termotécnica ou equivalente</t>
  </si>
  <si>
    <t>Caixa de equalização de potenciais para uso interno e externo com cinco (5) terminais para aterramento (BEP), em polipropileno, ref. TEL-902, marca de referência Termotécnica ou equivalente</t>
  </si>
  <si>
    <t>Caixa de equalização de potenciais para uso interno e externo com nove (9) terminais para aterramento (BEP), em aço, com flange inferior e vedação na porta, ref. TEL-903, marca de referência Termotécnica ou equivalente</t>
  </si>
  <si>
    <t>Barra chata em alumínio 7/8"x1/8" (70mm²), com furos diâmetro 7 mm ref. TEL-771, marca de referência Termotécnica ou equivalente</t>
  </si>
  <si>
    <t>Barra chata em aço galvanizado a fogo 7/8"x1/8" (70mm²), com furos diâm. 7mm ref. TEL-761, marca de referência Termotécnica ou equivalente</t>
  </si>
  <si>
    <t>Terminal estanhado de 1 compressão 1 furo, 35mm², ref. TEL-5135, marca de referência Termotécnica ou equivalente</t>
  </si>
  <si>
    <t>Curva 90º de barra chata em alumínio 7/8"x1/8"x300mm, 70mm², ref. TEL-778, marca de referência Termotécnica ou equivalente</t>
  </si>
  <si>
    <t>Fixador ômega em latão ref. 733, inclusive parafuso fenda DN 4,2x32mm, bucha nylon DN 6mm e vedação dos furos com poliuretano ref. 5905, marca de ref. Termotécnica ou equivalente</t>
  </si>
  <si>
    <t>Cordoalha flexível 25x100 mm, com dois furos, diâmetro 11 mm, ref. TEL-5701, marca de referência Termotécnica ou equivalente</t>
  </si>
  <si>
    <t>Fita perfurada em latão niquelado 20mm x 0,8mm, para equalização de potenciais, ref. TEL-750, marca de referência Termotécnica ou equivalente</t>
  </si>
  <si>
    <t>Cabo de cobre nú 50 mm2, ref. TEL-5750, marca de referência Termotécnica ou equivalente, inclusive abertura e fechamento de vala para cabo dimensões 50x20cm</t>
  </si>
  <si>
    <t>Terminal estanhado de 1 compressão 1 furo, 50mm², ref. TEL-5150, marca de referência Termotécnica ou equivalente</t>
  </si>
  <si>
    <t>Ponto para seta indicativa de saída, incl. seta em acrílico, com fonte alimentadora própria que assegure um funcionamento mínimo de 1h, para quando ocorrer falta de energia elétrica na rede pública, conforme projeto</t>
  </si>
  <si>
    <t>Ponto para iluminação de emergência completo, inclusive bloco autônomo de iluminação 2x9W com tomada universal</t>
  </si>
  <si>
    <t>Chapisco com argamassa de cimento e areia média ou grossa sem peneirar no traço 1:3, espessura 5 mm</t>
  </si>
  <si>
    <t>Fornecimento, preparo e aplicação de concreto armado Fck=15 MPa, inclusive forma, armação e desforma para lajes maciças</t>
  </si>
  <si>
    <t>Pintura com tinta látex PVA Suvinil, Coral ou Metalatex, inclusive selador em paredes internas e forros a três demãos</t>
  </si>
  <si>
    <t>Pintura com tinta acrílica Suvinil, Coral ou Metalatex, inclusive selador acrílico, em paredes externas a três demãos</t>
  </si>
  <si>
    <t>Estrado de madeira de lei tipo Paraju ou equivalente conforme detalhe em projeto</t>
  </si>
  <si>
    <t>Alvenaria de blocos de concreto 9x19x39 c/ resist. min comp. 2.5MPa, assentado c/ argamassa de cimento, cal hidratada CH1 e areia traço 1:0,5:8, esp.juntas 10mm e esp. paredes, sem revestimento, 9cm</t>
  </si>
  <si>
    <t>Reboco tipo paulista com argamassa de cimento, cal hidratada CH1 e areia no traço 1:0,5:6, espessura 25mm</t>
  </si>
  <si>
    <t>Tela em arame galvanizado de 1"e fio 10 para ventilação de casa de gás, chumbada com argamassa de cimento, cal e areia</t>
  </si>
  <si>
    <t>Porta de correr de chapa galvanizada nº 14 - pintura com esmalte sintetico acetinado sobre zarcão, com tela quebra chama em malha 2 a 5mm</t>
  </si>
  <si>
    <t>Lastro regularizado e impermeabilizado de concreto não estrutural, esp. de 8cm</t>
  </si>
  <si>
    <t>Fornecimento, preparo e aplicação de concreto Fck = 15MPa (brita 1 e 2) - (5% de perdas)</t>
  </si>
  <si>
    <t>Pintura com tinta esmalte sintético Suvinil, Coral ou Metalatex a duas demãos, inclusive fundo anti corrosivo a uma demão, em metal</t>
  </si>
  <si>
    <t>Conector RJ 45 macho</t>
  </si>
  <si>
    <t>Bancada de mármore esp. 3cm</t>
  </si>
  <si>
    <t>Bancada de granito com espessura de 2 cm</t>
  </si>
  <si>
    <t>Laje armada espessura de 3cm p/ enchimento de fundo de bancada inox</t>
  </si>
  <si>
    <t>Bancada e tanque para panelões em granito cinza andorinha, esp. 2cm, dim. 0.80x1.10m, base de concreto e apoio em alvenaria, frontão h=10cm, incl. válvula e sifão, exclusive torneira, conf. det. projeto</t>
  </si>
  <si>
    <t>Registro de pressão com canopla cromada diam. 15mm (1/2"), marcas de referência Fabrimar, Deca ou Docol</t>
  </si>
  <si>
    <t>Registro de pressão com canopla cromada diam. 20mm (3/4"), marcas de referência Fabrimar, Deca ou Docol</t>
  </si>
  <si>
    <t>Registro de gaveta com canopla cromada diam. 15mm (1/2"), marcas de referência Fabrimar, Deca ou Docol</t>
  </si>
  <si>
    <t>Registro de gaveta com canopla cromada, diam. 20mm (3/4"), marcas de referência Fabrimar, Deca ou Docol</t>
  </si>
  <si>
    <t>Registro de gaveta com canopla cromada diam. 25mm (1"), marcas de referência Fabrimar, Deca ou Docol</t>
  </si>
  <si>
    <t>Registro de gaveta com canopla cromada diam 32mm (11/4"), marcas de referência Fabrimar, Deca ou Docol</t>
  </si>
  <si>
    <t>Caixa de descarga plástica de sobrepor 6/9 litros, ref. ASTRA, AKROS ou equivalente</t>
  </si>
  <si>
    <t>Reservatório de polietileno de 500 L, inclusive adaptadores com flanges de PVC e torneira de bóia de 3/4"</t>
  </si>
  <si>
    <t>Lavatório de aço inox, liga AISI 304, N° 18, marcas de referência Fisher, Metalpress ou Mekal, inclusive apoio de concreto, argamassa de apoio e assentamento, válvula e sifão cromados, exclusive torneira, conf. projeto</t>
  </si>
  <si>
    <t>Escovário de aço inox, liga AISI 304, N° 18, marcas de referência Fischer, Metalpress ou Mekal, inclusive apoio de concreto, argamassa de apoio e assentamento, válvula e sifão cromados, exclusive torneira, conf. projeto</t>
  </si>
  <si>
    <t>Tanque de aço inox nº 2, marcas de referência Fisher, Metalpress ou Mekal, inclusive válvula de metal e sifão</t>
  </si>
  <si>
    <t>Bebedouro de aço inox, marcas de referência Fisher, Metalpress ou Mekal, inclusive válvula, sifão cromado e torneiras, exclusive alvenaria, dim. 0.45x2.75 m, conforme detalhe em projeto</t>
  </si>
  <si>
    <t>Mictório coletivo de aço inox, liga AISI-304 n.18, marcas de referência Fisher, Metalpress ou Mekal, dimensões 1.80x0.30m, com tubo espargidor</t>
  </si>
  <si>
    <t>Cuba de aço inox n° 1(dim.460x300x150)mm, marcas de referência Franke, Strake, tramontina, inclusive válvula de metal 31/2" e sifão cromado 1 x 1/2", excl. torneira</t>
  </si>
  <si>
    <t>Tanque simples de aço inox Fischer, mod. TQ1-S AISI 304, ou equivalente nas marcas Metalpress ou Mekal, inclusive válvula de metal 1 1/4" e sifão cromado 2", excl. torneira</t>
  </si>
  <si>
    <t>Cuba p/ panelões de aço inox 80x60x40 cm, marcas de referência Fisher, Metalpress ou Mekal, inclusive válvula metal 1 1/4" e sifão cromado 1 x 1 1/2", excl. torneira</t>
  </si>
  <si>
    <t>Tanque duplo de aço inox AISI 304, marcas de referência Fisher (mod TQI-D) Metalpress ou Mekal, inclusive válvulas de metal 1 1/4" e sifão cromado 2", excl. torneiras</t>
  </si>
  <si>
    <t>Ducha manual Acqua jet , linha Aquarius, com registro ref.C 2195, marcas de referência Fabrimar, Deca ou Docol</t>
  </si>
  <si>
    <t>Cabide simples de um gancho, linha Versailles, ref. 08, acabamento cromado, da Moldenox, Docol ou Deca</t>
  </si>
  <si>
    <t>Reservatório de polietileno de 5.000 L, inclusive peça de madeira 6 x 16 cm para apoio, exclusive flanges e torneira de bóia</t>
  </si>
  <si>
    <t>Cuba em aço inox nº 02(dim.560x340x150)mm, marcas de referência Franke, Strake, tramontina, inclusive válvula de metal 31/2" e sifão cromado 1 x 1/2", excl. torneira</t>
  </si>
  <si>
    <t>Pia em aço inox com 01 cuba nº 1, dimensões de 0.60 x 1.50m, inclusive válvula tipo americana, exclusive sifão</t>
  </si>
  <si>
    <t>Pia em aço inox com 02 cubas nº 1, dimensões 0.60 x 2.50, inclusive válvula tipo americana, exclusive sifão</t>
  </si>
  <si>
    <t>Pia em aço inox com 01 cuba nº 1, dimensões de 0.60 x 1.80m, inclusive válvula americana, exclusive sifão</t>
  </si>
  <si>
    <t>Pia em aço inox com 02 cubas nº 2, dimensões de 0.60 x 2.10m, inclusive válvula americana, exclusive sifão</t>
  </si>
  <si>
    <t>Assento plástico para vaso sanitário, marcas de referência Deca, Celite ou Ideal Standard</t>
  </si>
  <si>
    <t>Chuveiro frio de PVC, marcas de referência Atlas, Cipla ou Akros</t>
  </si>
  <si>
    <t>Reservatório de polietileno de 500l, inclusive peça de madeira 6x16cm para apoio, exclusive flanges e torneira de bóia</t>
  </si>
  <si>
    <t>Reservatório de polietileno de 1000l, inclusive peça de madeira 6x16cm para apoio, exclusive flanges e torneira de bóia</t>
  </si>
  <si>
    <t>Filtro curto AP200, marca de referência Aqualar, inclusive refil(vela)</t>
  </si>
  <si>
    <t>Mictório de aço inox, marcas de referência Fisher, Metalpress ou Mekal, com 30 cm de largura e comp. variável, inclusive válvula tipo americana, engate flexível cromado, válvula de descarga, sifão cromado e conjunto de fixação</t>
  </si>
  <si>
    <t>Tanque em mármore sintético com 2 bojos, inclusive válvula e sifão em PVC</t>
  </si>
  <si>
    <t>Reservatório de polietileno de 310l, inclusive peça de madeira 6 x 16 cm p/ apoio, exclusive flange e torneira de bóia</t>
  </si>
  <si>
    <t>Reservatório de polietileno de 1500l, inclusive peça 6x16cm para apoio, exclusive flanges e torneira de bóia</t>
  </si>
  <si>
    <t>Reservatório de polietileno de 3000 litros, inclusive peça de apoio de 6x16 cm, exclusive flanges e torneira de bóia</t>
  </si>
  <si>
    <t>Reservatório de polietileno de 2000L, inclusive peça de apoio 6x16 cm, exclusive flanges e torneira de bóia</t>
  </si>
  <si>
    <t>Tanque de mármore sintético com um bojo, inclusive válvula e sifão em PVC</t>
  </si>
  <si>
    <t>Bebedouro em aço inox coletivo, marcas de referência Fisher, Metalpress ou Mekal, inclusive base de apoio em concreto e fechamento em alvenaria revestida com azulejo, inclusive válvula e sifão, exclusive torneiras</t>
  </si>
  <si>
    <t>Reservatório de polietileno de 15.000l, inclusive peça de madeira 5 x 16cm para apoio, exclusive flanges e torneiras de boia</t>
  </si>
  <si>
    <t>Bebebedouro elétrico de pressão para portadores de necessidades especiais IBBL BDF300 ou equivalente</t>
  </si>
  <si>
    <t>Interruptor de uma tecla simples 10A/250V, com placa 4x2"</t>
  </si>
  <si>
    <t>Interruptor de duas teclas simples 10A/250V, com placa 4x2"</t>
  </si>
  <si>
    <t>Interruptor de uma tecla paralelo 10A/250V, com placa 4x2"</t>
  </si>
  <si>
    <t>Interruptor de uma tecla simples 10A/250V e uma tomada 3 polos 10A/250V, padrão brasileiro, NBR 14136, linha branca, com placa 4x2"</t>
  </si>
  <si>
    <t>Interruptor de duas teclas simples 10A/250V e uma tomada 3 polos universal 10A/250V, com placa 4x2"</t>
  </si>
  <si>
    <t>Interruptor pulsador de campainha 10A/250V, com placa 4x2"</t>
  </si>
  <si>
    <t>Tomada de 3 polos 20A/250V, com placa 4x2"</t>
  </si>
  <si>
    <t>Interruptor de três teclas simples 10 A/250 V e duas teclas simples 10A/250V, com placa 4x4"</t>
  </si>
  <si>
    <t>Interruptor de três teclas simples 10A/250V, c/ placa 4x2"</t>
  </si>
  <si>
    <t>Espelho para caixa estampada 4 x 2"</t>
  </si>
  <si>
    <t>Espelho para caixa estampada 4 x 4"</t>
  </si>
  <si>
    <t>Tomada coaxial 75 ohms para TV</t>
  </si>
  <si>
    <t>Bomba centrífuga monofásica 1/2 CV</t>
  </si>
  <si>
    <t>Bomba centrífuga monofásica 3/4 CV</t>
  </si>
  <si>
    <t>Bomba centrifuga trifásica 2CV</t>
  </si>
  <si>
    <t>Bomba elétrica centrífuga monofásica 1 CV</t>
  </si>
  <si>
    <t>Ventilador de teto base madeira sem alojamento para luminária, ref. Tron ou equivalente, com comando de interruptor simples, sem dimer para regulagem de velocidade</t>
  </si>
  <si>
    <t>Campainha tipo timbre Pial, cod. 412.77 ou equivalente</t>
  </si>
  <si>
    <t>Campainha tipo prato Pial, cod. 414.18</t>
  </si>
  <si>
    <t>Chuveiro elétrico tipo ducha Lorenzet ou Corona</t>
  </si>
  <si>
    <t>Emassamento de paredes e forros, com duas demãos de massa à base de óleo, marcas de referência Suvinil, Coral ou Metalatex</t>
  </si>
  <si>
    <t>Pintura com nata de cimento sobre superfície áspera a três demãos</t>
  </si>
  <si>
    <t>Pintura de superfície metálica com uma demão de primer Epoxi e duas demãos de tinta à base de Epoxi</t>
  </si>
  <si>
    <t>Alambrado c/ tela losangular de arame fio 12 malha 2" revest. em PVC com tubo de ferro galvanizado vertical de 2 1/2" e horizontal de 1" incl. portão, pintados com esmalte sobre fundo anticorrosivo</t>
  </si>
  <si>
    <t>Cerca de madeira com ripas de 7 x 2 cm, altura de 1.50 m e caibro de 8 x 8 cm em madeira de lei espaçados a cada 2.0 m</t>
  </si>
  <si>
    <t>Cerca com tela fio 16 malha losangular de 2", fixadas c/ grampos em pontaletes de madeira de lei 8x8cm espaçados de 1.5m, com bases concretadas e com três fios tensores de arame galvanizado n.12</t>
  </si>
  <si>
    <t>Cerca com cinco fios de arame liso n. 12 fixados com grampos em pontaletes de madeira de lei de 8 x 8cm a cada 2.0 m e altura livre de 1.6 m</t>
  </si>
  <si>
    <t>Muro de arrimo de concreto ciclópico com aterro na parte posterior, inclusive forma de madeira e dreno de brita</t>
  </si>
  <si>
    <t>Cerca H=2.30cm, c/tela losang. arame fio 12 malha 2" revest. em PVC com mourão curvo de concreto H=3,20m, secção T, fixado emsolo, a cada 3m, c/3 fios de arame farpado na parte curva, incl 3 fios tensores, chumbadores e sapata de 40x40x50cm</t>
  </si>
  <si>
    <t>Muro de alvenaria de blocos cerâmicos 10x20x20cm, c/ pilares a cada 2 m, esp. 10cm e h=2.5m, revestido com chapisco, reboco e pintura acrílica a 2 demãos, incl. pilares, cintas e sapatas, empregando arg. cimento cal e areia</t>
  </si>
  <si>
    <t>Alambrado sobre muro existente, executado em tela fio 12 malha 3", com 02 fios tensores, fixados em tubos de FG 11/2" colocados a cada 3m (h do alambrado =1,5m), inlcusive chumbamento no muro</t>
  </si>
  <si>
    <t>Cerca com mourão de concreto reto H=2.5, base quadrada 10x10cm, fixado em solo a cada 3.0m, com 10 fios de arame galvanizado liso nº 10</t>
  </si>
  <si>
    <t>Gradil H = 1.90m padrão SEDU em tudo de FG 2" e barra chata de 11/2"x1/4", para fixação sobre mureta conforme projeto, exclusive a mureta.</t>
  </si>
  <si>
    <t>Gradil H = 1.90m padrão SEDU em tubo de FG 31/2" e barra chata de 2"x1/4" para fixação sobre mureta conforme projeto, exclusive a mureta.</t>
  </si>
  <si>
    <t>Canaleta no piso em concreto simples com dimensões internas de 20 x 10 cm e grelha em ferro diam. 1/2" a cada 3 cm fixados em cantoneira de 3/4" x 1/8" apoiada sobre requadro em cantoneira de 1" x 3/16"</t>
  </si>
  <si>
    <t>Fornecimento de grama tipo esmeralda em placas com espessura de 0.06 m, exclusive plantio</t>
  </si>
  <si>
    <t>Fornecimento e espalhamento de areia média lavada</t>
  </si>
  <si>
    <t>Fornecimento e espalhamento de brita 1 ou 2</t>
  </si>
  <si>
    <t>Fornecimento e espalhamento de terra vegetal</t>
  </si>
  <si>
    <t>Fornecimento e espalhamento de pó de pedra</t>
  </si>
  <si>
    <t>Fornecimento e plantio de grama em placas tipo esmeralda, inclusive fornecimento de terra vegetal</t>
  </si>
  <si>
    <t>Limpeza geral de obras (quadras, praças e jardins)</t>
  </si>
  <si>
    <t>Limpeza de pisos e revestimentos cerâmicos</t>
  </si>
  <si>
    <t>Banco de concreto aparente com tampo de 40x40x5 cm e base de 20x20x36 cm para mesa de jogos, conforme detalhe em projeto</t>
  </si>
  <si>
    <t>Mesa de concreto aparente com tampo de 60x60x5 cm, base de 30x30x75 cm e tabuleiro 40x40cm embutido no concreto, feito com pastilhas de mármore branco e granito preto de 5x5x2cm conf. projeto</t>
  </si>
  <si>
    <t>Caixa pré-moldada de concreto para aparelho de ar condicionado de 18.000 BTU</t>
  </si>
  <si>
    <t>Banco de concreto armado aparente com apoios de alvenaria assentada com argamassa de cimento, cal e areia, largura de 0,50m e espessura de 0,05m</t>
  </si>
  <si>
    <t>Poço c/ anéis pré-moldados diam. 1.5m e profundidade de 7m, inclusive fornecimento</t>
  </si>
  <si>
    <t>Bicicletário em tubo de ferro galvanizado 1" e ferro liso 1/2", inclusive pintura, conforme projeto padrão SEDU</t>
  </si>
  <si>
    <t>Placa para inauguração de obra em alumínio polido e=4mm, dimensões 40 x 50 cm, gravação em baixo relevo, inclusive pintura e fixação</t>
  </si>
  <si>
    <t>Piso quadra poliesp. fck=25MPa, esp.=10 cm, armado c/ tela Q138, concret camada única bombeável c/ brita n. 1, acab. sup. c/ rotoalisador, juntas c/ corte serra diamant. preench. c/ mastique, base 5cm solo brita 30% e resina endur</t>
  </si>
  <si>
    <t>Pintura à base de epoxi, marcas de referência Suvinil, Coral ou Novacor, em faixas com largura de 5cm, para demarcação de quadras de esportes</t>
  </si>
  <si>
    <t>Pintura com tinta à base de resinas acrílicas, marcas de referencia Suvinil, Coral ou Novacor, sobre piso de concreto a duas demãos</t>
  </si>
  <si>
    <t>Rede para voleibol com malha grossa, faixas de lona superior e inferior</t>
  </si>
  <si>
    <t>Suporte para tabela de basquete de concreto armado Fck = 15MPa, inclusive forma, armação, lançamento e desforma</t>
  </si>
  <si>
    <t>Trave para futebol de salão de tubo de ferro galvanizado 3", com recuo, removível, dimensões oficiais 3x2m</t>
  </si>
  <si>
    <t>Conjunto de poste de voleibol de tubo de ferro galvanizado 3"e parte móvel de 21/2", inclusive carretilha, furo com tubo de ferro galvanizado de 31/2"e tampão de furo</t>
  </si>
  <si>
    <t>Tabela de basquete de madeira, com aro, inclusive colocação</t>
  </si>
  <si>
    <t>Alambrado com tela fio 12, malha de 1", tubos de ferro galvanizado verticais de 2" e tubos de ferro galvanizado horizontais de 1" soldados nas partes superior e inferior, inclusive portão</t>
  </si>
  <si>
    <t>Rede para futebol de salão</t>
  </si>
  <si>
    <t>Preparo, regularização e compactação do terreno (compactador manual) para execução de piso de quadra</t>
  </si>
  <si>
    <t>Mureta em alvenaria de blocos cerâmicos 10x20x20cmm, h=0.60cm, para fechamento de quadra, com pilaretes de travamento em concreto armado a cada 3m, inclusive chapisco</t>
  </si>
  <si>
    <t>Parede em alvenaria de bloco cerâmico 10x20x20cm, h=2m, para proteção de fundo de gol (quadra poliesportiva), com pilares em concreto armado a cada 3m para travamento, inclusive chapisco</t>
  </si>
  <si>
    <t>Goivete nas dimensões 2x1 executado sobre alvenaria chapiscada e rebocada</t>
  </si>
  <si>
    <t>Forn e assent de telhas de liga de alumínio e zinco (galvalume), ondulada, esp. mínima 0.43mm, alt. mínima de onda 17mm, sobrep. lateral de uma onda e longit. 200mm c/ mínimo de 3 apoios, assent. c/ utiliz. de fitas anti-corrosiva</t>
  </si>
  <si>
    <t>Rede de proteção em nylon malha 10x10 cm para proteção de quadra de esportes</t>
  </si>
  <si>
    <t>Pintura a base de epoxi, marcas de referência Suvinil, Coral ou Novacor, em faixas largura de 8cm para demarcação de quadra de esportes</t>
  </si>
  <si>
    <t>Recuperação de piso de quadra com demolição parcial do concreto e aplicação de granilite, inclusive regularização</t>
  </si>
  <si>
    <t>Alambrado com tela losangular de arame fio 12, malha 2" revestido em PVC com tubo de ferro galvanizado vertical de 21/2" e horizontal de 1", inclusive portão, pintados com esmalte sobre fundo anti corrosivo</t>
  </si>
  <si>
    <t>Estrut. metálica p/ quadra poliesp. coberta constituída por perfis formados a frio, aço estrutural ASTM A-570 G33 (terças) ASTM A-36 (demais perfis) c/ o sistema de trat. e pint conf descrito em notas da planilha</t>
  </si>
  <si>
    <t>Quadro de avisos de fórmica lisa brilhante</t>
  </si>
  <si>
    <t>Quadro mural de azulejo extra 15 x 15 cm e moldura de madeira de lei de 7.0 x 2.5 cm nas dimensões de 2.09 x 1.04 m</t>
  </si>
  <si>
    <t>Prateleiras em granito cinza andorinha, esp. 2cm</t>
  </si>
  <si>
    <t>Guarda corpo de tubo de ferro galvanizado, diâm. 3" e 2", h=0.8 m inclusive pintura a óleo ou esmalte</t>
  </si>
  <si>
    <t>Banco de concreto armado aparente Fck=15 MPa, com apoios de concreto, largura de 45cm, espessura de 7cm e altura de 45cm</t>
  </si>
  <si>
    <t>Alçapão de visita ao barrilete de chapa de madeira de lei medindo 60x60cm, inclusive dobradiça, marco, alizar e fechadura, emassamento e pintura</t>
  </si>
  <si>
    <t>Proteção para caixa de descarga em malha de ferro 3/4" fio 12, perfil "L" 1" e barra chata 3/4" x 1/8", conf. detalhe</t>
  </si>
  <si>
    <t>Corrimão em tubo de ferro galvanizado diam. 2" com chumbadores a cada 1.5m</t>
  </si>
  <si>
    <t>MS</t>
  </si>
  <si>
    <t>Capacete de obra</t>
  </si>
  <si>
    <t>Uniforme de obra (Calça e camisa)</t>
  </si>
  <si>
    <t>Veste de segurança</t>
  </si>
  <si>
    <t>Bota de segurança (par)</t>
  </si>
  <si>
    <t>Óculos de proteção</t>
  </si>
  <si>
    <t>Luva de raspa (par)</t>
  </si>
  <si>
    <t>Capa de chuva</t>
  </si>
  <si>
    <t>Máscara de ar</t>
  </si>
  <si>
    <t>Cinto de segurança</t>
  </si>
  <si>
    <t>Picareta com cabo</t>
  </si>
  <si>
    <t>Pá de pedreiro com cabo</t>
  </si>
  <si>
    <t>Enxada com cabo</t>
  </si>
  <si>
    <t>Serrote 26"</t>
  </si>
  <si>
    <t>Martelo com cabo</t>
  </si>
  <si>
    <t>Nivel de pedreiro</t>
  </si>
  <si>
    <t>Alicate universal</t>
  </si>
  <si>
    <t>Marreta 5 Kg com cabo</t>
  </si>
  <si>
    <t>Chave de grifo 10"</t>
  </si>
  <si>
    <t>Jogo de chave de fenda</t>
  </si>
  <si>
    <t>Cavadeira de braço</t>
  </si>
  <si>
    <t>Serra Tico-tico</t>
  </si>
  <si>
    <t>Serra de disco (circular)</t>
  </si>
  <si>
    <t>Carrinho de mão</t>
  </si>
  <si>
    <t>DETALHAMENTO DO BDI</t>
  </si>
  <si>
    <t>PROPONENTE:</t>
  </si>
  <si>
    <t>OBRA:</t>
  </si>
  <si>
    <t>1. Regime de Contribuição Previdenciária</t>
  </si>
  <si>
    <t>Sem Desoneração</t>
  </si>
  <si>
    <t>2. Tipo de Intervenção</t>
  </si>
  <si>
    <t>Fornecimento de Materiais e Equipamentos</t>
  </si>
  <si>
    <t>3. Incidências sobre o custo</t>
  </si>
  <si>
    <r>
      <t>Administração Central -</t>
    </r>
    <r>
      <rPr>
        <b/>
        <sz val="10"/>
        <color theme="1"/>
        <rFont val="Arial"/>
        <family val="2"/>
      </rPr>
      <t xml:space="preserve"> AC</t>
    </r>
  </si>
  <si>
    <t>%</t>
  </si>
  <si>
    <r>
      <t>Riscos -</t>
    </r>
    <r>
      <rPr>
        <b/>
        <sz val="10"/>
        <color theme="1"/>
        <rFont val="Arial"/>
        <family val="2"/>
      </rPr>
      <t xml:space="preserve"> R</t>
    </r>
  </si>
  <si>
    <r>
      <t>Seguros e Garantias Contratuais -</t>
    </r>
    <r>
      <rPr>
        <b/>
        <sz val="10"/>
        <color theme="1"/>
        <rFont val="Arial"/>
        <family val="2"/>
      </rPr>
      <t xml:space="preserve"> S+G</t>
    </r>
  </si>
  <si>
    <r>
      <t xml:space="preserve">Despesas e Encargos Financeiros - </t>
    </r>
    <r>
      <rPr>
        <b/>
        <sz val="10"/>
        <color theme="1"/>
        <rFont val="Arial"/>
        <family val="2"/>
      </rPr>
      <t>DF</t>
    </r>
  </si>
  <si>
    <r>
      <t>Lucro -</t>
    </r>
    <r>
      <rPr>
        <b/>
        <sz val="10"/>
        <color theme="1"/>
        <rFont val="Arial"/>
        <family val="2"/>
      </rPr>
      <t xml:space="preserve"> L</t>
    </r>
  </si>
  <si>
    <t>4 – Incidências sobre o preço de venda</t>
  </si>
  <si>
    <t>Despesas Tributárias - I</t>
  </si>
  <si>
    <t>Percentual da base de cálculo para o ISS:</t>
  </si>
  <si>
    <t>Alíquota do ISS (sobre a base de cálculo):</t>
  </si>
  <si>
    <t>COFINS</t>
  </si>
  <si>
    <t>PIS</t>
  </si>
  <si>
    <t>INSS</t>
  </si>
  <si>
    <t>5 – Demonstrativo de cálculo do BDI</t>
  </si>
  <si>
    <r>
      <t xml:space="preserve">BDI= </t>
    </r>
    <r>
      <rPr>
        <u/>
        <sz val="10"/>
        <color theme="1"/>
        <rFont val="Arial"/>
        <family val="2"/>
      </rPr>
      <t>(1+(AC+S+R+G))(1+DF)(1+L))</t>
    </r>
    <r>
      <rPr>
        <sz val="10"/>
        <color theme="1"/>
        <rFont val="Arial"/>
        <family val="2"/>
      </rPr>
      <t xml:space="preserve"> -1 =</t>
    </r>
  </si>
  <si>
    <t>( 1- I )</t>
  </si>
  <si>
    <t>Declaro para os devidos fins que, conforme legislação tributária municipal, a base de cálculo</t>
  </si>
  <si>
    <t>Declaro para os devidos fins que o regime de Contribuição Previdenciária adotado para</t>
  </si>
  <si>
    <t xml:space="preserve">a Administração Pública.    </t>
  </si>
  <si>
    <t>Redes de Água, Esgoto ou Correlatas</t>
  </si>
  <si>
    <t>AE 099 V009</t>
  </si>
  <si>
    <t>Tipologia</t>
  </si>
  <si>
    <t>Limites de BDI</t>
  </si>
  <si>
    <t>Mín</t>
  </si>
  <si>
    <t>Máx.</t>
  </si>
  <si>
    <t>Edificações</t>
  </si>
  <si>
    <t>Portuárias, Marítimas e Fluviais</t>
  </si>
  <si>
    <t>Rodovias e Ferrovias</t>
  </si>
  <si>
    <t>Tipologia da Obra</t>
  </si>
  <si>
    <t>Verificação</t>
  </si>
  <si>
    <t>DATA BASE:</t>
  </si>
  <si>
    <t>AGRUPAR</t>
  </si>
  <si>
    <t>ITEM</t>
  </si>
  <si>
    <t>FONTE</t>
  </si>
  <si>
    <t>TOTAL</t>
  </si>
  <si>
    <t>CUSTO</t>
  </si>
  <si>
    <t>PESO</t>
  </si>
  <si>
    <t>SERVIÇOS PRELIMINARES</t>
  </si>
  <si>
    <t>CESAN</t>
  </si>
  <si>
    <t>SINAPI</t>
  </si>
  <si>
    <t>COMP</t>
  </si>
  <si>
    <t>MERC</t>
  </si>
  <si>
    <t>PREÇO</t>
  </si>
  <si>
    <t>DESCRIÇÃO</t>
  </si>
  <si>
    <t>TIPO</t>
  </si>
  <si>
    <t>Com Desoneração</t>
  </si>
  <si>
    <t>DIVERSOS</t>
  </si>
  <si>
    <t>PAISAGISMO</t>
  </si>
  <si>
    <t>POSTES</t>
  </si>
  <si>
    <t>FIOS E CABOS</t>
  </si>
  <si>
    <t>APARELHOS ELÉTRICOS</t>
  </si>
  <si>
    <t>INSUMOS SINAPI</t>
  </si>
  <si>
    <t>SCORIO</t>
  </si>
  <si>
    <t>DER</t>
  </si>
  <si>
    <t>DATA BASE</t>
  </si>
  <si>
    <t>DEMOLIÇÕES E RETIRADAS</t>
  </si>
  <si>
    <t>LIMPEZA DO TERRENO</t>
  </si>
  <si>
    <t>LOCAÇÃO</t>
  </si>
  <si>
    <t>INSTALAÇÃO DO CANTEIRO DE OBRAS</t>
  </si>
  <si>
    <t>TAPUMES, BARRACÕES E COBERTURAS</t>
  </si>
  <si>
    <t>INSTALAÇÃO DO CANTEIRO DE OBRAS (UTILIZAÇÃO 1 VEZ), PROJETO PADRÃO LABOR - NR.18 (OBRAS COM PRAZO DE EXECUÇÃO SUPERIOR A 12 MESES)</t>
  </si>
  <si>
    <t>INSTALAÇÃO DO CANTEIRO DE OBRAS (UTILIZAÇÃO 2 VEZES), PROJETO PADRÃO LABOR - NR.18 (OBRAS COM PRAZO DE EXECUÇÃO DE 6 A 12 MESES)</t>
  </si>
  <si>
    <t>ESCAVAÇÕES</t>
  </si>
  <si>
    <t>REATERRO E COMPACTAÇÃO</t>
  </si>
  <si>
    <t>TRANSPORTES</t>
  </si>
  <si>
    <t>INFRA-ESTRUTURA (FUNDAÇÃO)</t>
  </si>
  <si>
    <t>SUPER-ESTRUTURA</t>
  </si>
  <si>
    <t>ESTRUTURAS DE CONCRETO APARENTE</t>
  </si>
  <si>
    <t>LAJES PRÉ-MOLDADAS</t>
  </si>
  <si>
    <t>RECUPERAÇÃO DE ESTRUTURAS</t>
  </si>
  <si>
    <t>MURO DE ARRIMO (Conc. ciclópico 15MPa c/ 30% de pedra de mão, c/ forn., preparo e aplicação de concreto, forma de tábua pinho-reap.5 vezes, exclusive escav. e reaterro) seções tipicas nas seguintes dimensões:</t>
  </si>
  <si>
    <t>PAREDES E PAINÉIS</t>
  </si>
  <si>
    <t>ALVENARIA DE VEDAÇÃO</t>
  </si>
  <si>
    <t>PLACAS E PAINÉIS DIVISÓRIOS</t>
  </si>
  <si>
    <t>VERGAS/CONTRAVERGA</t>
  </si>
  <si>
    <t>ALVENARIA ESTRUTURAL</t>
  </si>
  <si>
    <t>ALVENARIA DE VEDAÇÃO EMPREGANDO ARGAMASSA DE CIMENTO, CAL E AREIA</t>
  </si>
  <si>
    <t>ESQUADRIAS DE MADEIRA</t>
  </si>
  <si>
    <t>MARCOS E ALIZARES</t>
  </si>
  <si>
    <t>FERRAGENS</t>
  </si>
  <si>
    <t>PORTA EM MADEIRA DE LEI TIPO ANGELIM PEDRA OU EQUIV.C/ENCHIMENTO EM MADEIRA 1A.QUALIDADE ESP. 30MM P/ PINTURA, INCLUSIVE ALIZARES, DOBRADIÇAS E FECHADURA EXTERNA, EXCLUSIVE MARCO</t>
  </si>
  <si>
    <t>PORTA EM MADEIRA DE LEI TIPO ANGELIM PEDRA/EQUIV, ESP. 30MM C/ ACAB. LISO P/ PINTURA, INCL. FECHADURA TIPO "LIVRE/OCUPADO" E FERRAGENS P/ FIXAÇÃO EM GRANITO, EXCLUSIVE MARCO</t>
  </si>
  <si>
    <t>PORTA EM VENEZIANA, EM MADEIRA DE LEI, ESP. 30MM, INCL. DOBRADIÇAS, EXCLUSIVE ALIZAR, MARCO E FECHADURA</t>
  </si>
  <si>
    <t>PORTA EM MADEIRA DE LEI TIPO ANGELIM PEDRA OU EQUIV. C/ ENCHIMENTO EM MADEIRA DE 1ª QUALIDADE ESP 30MM, COM VISOR DE VIDRO, INCL. ALIZARES, DOBRADIÇAS E FECHADURAS EXT EM LATÃO CROMADO LAFONTE/EQUIV , EXCL. MARCO, NAS DIMENSÕES:</t>
  </si>
  <si>
    <t>REVISÕES E REPAROS</t>
  </si>
  <si>
    <t>PORTA EM MADEIRA DE LEI COM ENCHIMENTO EM MADEIRA DE 1ª QUALIDADE, ESP. 30MM, PARA PINTURA, INCL. ALIZARES, DOBRADIÇAS, FECHADURA TIPO "LIVRE/OCUPADO" EXCLUSIVE MARCO</t>
  </si>
  <si>
    <t>ESQUADRIAS METÁLICAS</t>
  </si>
  <si>
    <t>GRADES E PORTÕES</t>
  </si>
  <si>
    <t>ESQUADRIAS METÁLICAS (M2)</t>
  </si>
  <si>
    <t>VIDROS E ESPELHOS</t>
  </si>
  <si>
    <t>VIDROS PARA ESQUADRIAS</t>
  </si>
  <si>
    <t>ESPELHOS</t>
  </si>
  <si>
    <t>ESTRUTURA PARA TELHADO</t>
  </si>
  <si>
    <t>TELHADO</t>
  </si>
  <si>
    <t>RUFOS E CALHAS</t>
  </si>
  <si>
    <t>PLATIBANDA</t>
  </si>
  <si>
    <t>IMPERMEABILIZAÇÃO DE CAIXAS DE ÁGUA</t>
  </si>
  <si>
    <t>Impermeabilização nas seguintes etapas: chapisco traço 1:2 c/ sika 1 ou equivalente, revest. duplo c/ argamassa de cimento e areia traço 1:3 c/ sika 1 ou equivalente, em 2x15 mm e acab. argamassa 1:1</t>
  </si>
  <si>
    <t>IMPERMEABILIZAÇÃO CALHAS, LAJES DESCOBERTAS, BALDRAMES, PAREDES E JARDINEIRAS</t>
  </si>
  <si>
    <t>IMPERMEABILIZAÇÃO DE FOSSAS E FILTROS</t>
  </si>
  <si>
    <t>Impermeabilização nas seguintes etapas: chapisco traço 1:2 c/ sika 1 prop. 1:10 ou equiv., revest. duplo c/ argamassa de cimento e areia traço 1:3 c/ sika 1 prop. 1:12 ou equivalente, esp. 2x15 mm e acab. argamassa 1:2</t>
  </si>
  <si>
    <t>TETOS E FORROS</t>
  </si>
  <si>
    <t>REVESTIMENTO COM ARGAMASSA</t>
  </si>
  <si>
    <t>REBAIXAMENTOS</t>
  </si>
  <si>
    <t>REVESTIMENTO EMPREGANDO ARGAMASSA DE CIMENTO, CAL E AREIA</t>
  </si>
  <si>
    <t>REVESTIMENTO DE PAREDES</t>
  </si>
  <si>
    <t>ACABAMENTOS</t>
  </si>
  <si>
    <t>PISOS INTERNOS E EXTERNOS</t>
  </si>
  <si>
    <t>LASTRO DE CONTRAPISO</t>
  </si>
  <si>
    <t>DEGRAUS, RODAPÉS, SOLEIRAS E PEITORIS</t>
  </si>
  <si>
    <t>INSTALAÇÕES HIDRO-SANITÁRIAS</t>
  </si>
  <si>
    <t>SUMIDOUROS, FOSSAS SÉPTICAS E FILTROS ANAERÓBIOS</t>
  </si>
  <si>
    <t>ENTRADA DE ÁGUA</t>
  </si>
  <si>
    <t>PONTOS HIDRO-SANITÁRIOS</t>
  </si>
  <si>
    <t>TUBULAÇÃO DE LIGAÇÃO DE CAIXAS</t>
  </si>
  <si>
    <t>CAIXAS EMPREGANDO ARGAMASSA DE CIMENTO, CAL E AREIA</t>
  </si>
  <si>
    <t>REDE DE ÁGUA FRIA - TUBOS METÁLICOS</t>
  </si>
  <si>
    <t>REDE DE ÁGUA FRIA - TUBOS SOLDÁVEIS DE PVC</t>
  </si>
  <si>
    <t>REDE DE ÁGUA FRIA - CONEXÕES SOLDÁVEIS DE PVC</t>
  </si>
  <si>
    <t>REDE DE ESGOTO - TUBOS DE PVC</t>
  </si>
  <si>
    <t>CAIXAS DE PVC / EQUIPAMENTOS</t>
  </si>
  <si>
    <t>ABERTURA E FECHAMENTO DE RASGOS (inclusive preparo e aplicação de argamassa)</t>
  </si>
  <si>
    <t>INSTALAÇÕES ELÉTRICAS</t>
  </si>
  <si>
    <t>PADRÃO DE ENTRADA</t>
  </si>
  <si>
    <t>QUADRO DE DISTRIBUIÇÃO</t>
  </si>
  <si>
    <t>CAIXAS DE PASSAGEM</t>
  </si>
  <si>
    <t>ENVELOPAMENTO DE ELETRODUTOS</t>
  </si>
  <si>
    <t>INSTALAÇÕES APARENTES</t>
  </si>
  <si>
    <t>COMPOSIÇÕES INTERMEDIÁRIAS P/ ELETRICA</t>
  </si>
  <si>
    <t>CAIXAS DE PASSAGEM EMPREGANDO ARGAMASSA DE CIMENTO, CAL E AREIA</t>
  </si>
  <si>
    <t>ELETRODUTOS E CONEXÕES</t>
  </si>
  <si>
    <t>CHAVES, FUSIVEIS E DISJUNTORES</t>
  </si>
  <si>
    <t>SERVIÇOS DIVERSOS</t>
  </si>
  <si>
    <t>PADRAO DE ENTRADA DE ENERGIA - NORTEC-01 - ESCELSA</t>
  </si>
  <si>
    <t>Padrão de entrada de energia elétrica, monofásico, entrada aérea, a 2 fios, carga instalada em muro de 3500 até 9000W - 220/127V</t>
  </si>
  <si>
    <t>Padrão de entrada de energia elétrica, bifásico, entrada aérea, a 3 fios, carga instalada em muro de 9001 até 15000W - 220/127V</t>
  </si>
  <si>
    <t>Padrão de entrada de energia elétrica, trifásico, entrada aérea, a 4 fios, carga instalada em muro de 15001 até 26000W - 220/127V</t>
  </si>
  <si>
    <t>Padrão de entrada de energia elétrica, trifásico, entrada aérea, a 4 fios, carga instalada em muro de 26001 até 34000W - 220/127V</t>
  </si>
  <si>
    <t>Padrão de entrada de energia elétrica, trifásico, entrada aérea, a 4 fios, carga instalada em muro de 34001 até 41000W - 220/127V</t>
  </si>
  <si>
    <t>Padrão de entrada de energia elétrica, trifásico, entrada aérea, a 4 fios, carga instalada em muro de 57001 até 75000W - 220/127V</t>
  </si>
  <si>
    <t>Padrão de entrada de energia elétrica, trifásico, entrada subterrânea, a 4 fios, carga instalada em muro de 57001 até 75000W - 220/127V, exclusive derivação de ramal de entrada subterrânea</t>
  </si>
  <si>
    <t>PONTOS ELETRICOS REVISAO NR-10</t>
  </si>
  <si>
    <t>QUADROS DE DISTRIBUIÇÃO COM BARRAMENTO, TRINCO E FECHADURA</t>
  </si>
  <si>
    <t>TERMINAIS, CONECTORES E ABRAÇADEIRAS</t>
  </si>
  <si>
    <t>OUTRAS INSTALAÇÕES</t>
  </si>
  <si>
    <t>INSTALAÇÃO DE TELEFONE</t>
  </si>
  <si>
    <t>INSTALAÇÃO DE GÁS</t>
  </si>
  <si>
    <t>INSTALAÇÃO DE PÁRA-RAIO</t>
  </si>
  <si>
    <t>Kit completo para solda Exotérmica (Molde HCL 5/8" Ref: TEL905611 / Cartucho n° 115 Ref: TEL 909115 / Alicate Z 201 Ref: TEL 998201), marca de referência Termotécnica ou equivalente</t>
  </si>
  <si>
    <t>INSTALAÇÃO DE INCÊNDIO</t>
  </si>
  <si>
    <t>DEPÓSITO DE GÁS</t>
  </si>
  <si>
    <t>Espelho 4" x 2" com conector RJ 45 fêmea CAT. 5e</t>
  </si>
  <si>
    <t>Fornecimento e instalação de Cabo de rede par trançado 4 pares Categoria 5e</t>
  </si>
  <si>
    <t>APARELHOS HIDRO-SANITÁRIOS</t>
  </si>
  <si>
    <t>LOUÇAS</t>
  </si>
  <si>
    <t>BANCADAS</t>
  </si>
  <si>
    <t>TORNEIRAS, REGISTROS, VÁLVULAS E METAIS</t>
  </si>
  <si>
    <t>OUTROS APARELHOS</t>
  </si>
  <si>
    <t>LUMINÁRIAS</t>
  </si>
  <si>
    <t>INTERRUPTORES E TOMADAS</t>
  </si>
  <si>
    <t>BOMBAS</t>
  </si>
  <si>
    <t>Bomba centrífuga trifásica 5CV, modelo 620 Dancor, ou equivalente</t>
  </si>
  <si>
    <t>VENTILADORES</t>
  </si>
  <si>
    <t>PINTURA</t>
  </si>
  <si>
    <t>SOBRE PAREDES E FORROS</t>
  </si>
  <si>
    <t>SOBRE CONCRETO OU BLOCOS CERÂMICOS APARENTES</t>
  </si>
  <si>
    <t>SOBRE MADEIRA</t>
  </si>
  <si>
    <t>SOBRE METAL</t>
  </si>
  <si>
    <t>SOBRE ELEMENTOS ESPECIAIS</t>
  </si>
  <si>
    <t>SOBRE PISOS</t>
  </si>
  <si>
    <t>Pintura sobre pisos, marcas de referência Novacor, Coral ou Suvinil, a duas demãos, Linha Premium</t>
  </si>
  <si>
    <t>Aplicação de tinta epóxi de alta espessura semibrilhante sobre piso de concreto a três demãos, inclusive selador epóxi a uma demão - Ref. Intergard 2005 e 2001 - Internacional ou equivalente</t>
  </si>
  <si>
    <t>SERVIÇOS COMPLEMENTARES EXTERNOS</t>
  </si>
  <si>
    <t>MUROS E FECHAMENTOS</t>
  </si>
  <si>
    <t>PAVIMENTAÇÃO</t>
  </si>
  <si>
    <t>TRATAMENTO, CONSERVAÇÃO E LIMPEZA</t>
  </si>
  <si>
    <t>Limpeza geral da obra (edificação)</t>
  </si>
  <si>
    <t>DIVERSOS EXTERNOS</t>
  </si>
  <si>
    <t>QUADRA DE ESPORTES (Ver nota 9 da planilha)</t>
  </si>
  <si>
    <t>SERVIÇOS COMPLEMENTARES INTERNOS</t>
  </si>
  <si>
    <t>QUADROS DE GIZ / AVISO</t>
  </si>
  <si>
    <t>ARMÁRIOS E PRATELEIRAS</t>
  </si>
  <si>
    <t>DIVERSOS INTERNOS</t>
  </si>
  <si>
    <t>APOIO</t>
  </si>
  <si>
    <t>Locação de veículo tipo Gol 1.000 a gasolina ou equivalente, com até 1 (um) ano de uso, em bom estado de conservação com:</t>
  </si>
  <si>
    <t>SERVIÇOS GERAIS</t>
  </si>
  <si>
    <t>ENCARGOS COMPLEMENTARES - EQUIPAMENTOS DE PROTEÇÃO INDIVIDUAL</t>
  </si>
  <si>
    <t>ENCARGOS COMPLEMENTARES - FERRAMENTAS MANUAIS</t>
  </si>
  <si>
    <t>COEF</t>
  </si>
  <si>
    <t>UNIT</t>
  </si>
  <si>
    <t>SICRO</t>
  </si>
  <si>
    <t>ADM LOCAL</t>
  </si>
  <si>
    <t>ACEITO</t>
  </si>
  <si>
    <t>ATUAL</t>
  </si>
  <si>
    <t>SETOP 02/16</t>
  </si>
  <si>
    <t>FINANCEIRO</t>
  </si>
  <si>
    <t>CÓD</t>
  </si>
  <si>
    <t>CR</t>
  </si>
  <si>
    <t>SC25KG</t>
  </si>
  <si>
    <t>M2XMES</t>
  </si>
  <si>
    <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</si>
  <si>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</si>
  <si>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</si>
  <si>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</si>
  <si>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</si>
  <si>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</si>
  <si>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</si>
  <si>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</si>
  <si>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</si>
  <si>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</si>
  <si>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</si>
  <si>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</si>
  <si>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</si>
  <si>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</si>
  <si>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</si>
  <si>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</si>
  <si>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</si>
  <si>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</si>
  <si>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</si>
  <si>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</si>
  <si>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</si>
  <si>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</si>
  <si>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</si>
  <si>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</si>
  <si>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</si>
  <si>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</si>
  <si>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</si>
  <si>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</si>
  <si>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</si>
  <si>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</si>
  <si>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</si>
  <si>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</si>
  <si>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</si>
  <si>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</si>
  <si>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</si>
  <si>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</si>
  <si>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</si>
  <si>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</si>
  <si>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</si>
  <si>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</si>
  <si>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</si>
  <si>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GRUPO DE SOLDAGEM COM GERADOR A DIESEL 60 CV PARA SOLDA ELÉTRICA, SOBRE 04 RODAS, COM MOTOR 4 CILINDROS 600 A - CHP DIURNO. AF_02/2016</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</si>
  <si>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</si>
  <si>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</si>
  <si>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TRATOR DE ESTEIRAS, POTÊNCIA 125 HP, PESO OPERACIONAL 12,9 T, COM LÂMINA 2,7 M3 - CHP DIURNO. AF_10/2014</t>
  </si>
  <si>
    <t>ESCAVADEIRA HIDRÁULICA SOBRE ESTEIRAS, CAÇAMBA 1,20 M3, PESO OPERACIONAL 21 T, POTÊNCIA BRUTA 155 HP - CHP DIURNO. AF_06/2014</t>
  </si>
  <si>
    <t>TRATOR DE ESTEIRAS, POTÊNCIA 100 HP, PESO OPERACIONAL 9,4 T, COM LÂMINA 2,19 M3 - CHP DIURNO. AF_06/2014</t>
  </si>
  <si>
    <t>TRATOR DE PNEUS, POTÊNCIA 85 CV, TRAÇÃO 4X4, PESO COM LASTRO DE 4.675 KG - CHP DIURNO. AF_06/2014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</si>
  <si>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</si>
  <si>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</si>
  <si>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</si>
  <si>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</si>
  <si>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</si>
  <si>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</si>
  <si>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</si>
  <si>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</si>
  <si>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</si>
  <si>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</si>
  <si>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</si>
  <si>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</si>
  <si>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</si>
  <si>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</si>
  <si>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</si>
  <si>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</si>
  <si>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</si>
  <si>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</si>
  <si>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</si>
  <si>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</si>
  <si>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</si>
  <si>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</si>
  <si>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</si>
  <si>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</si>
  <si>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</si>
  <si>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</si>
  <si>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</si>
  <si>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</si>
  <si>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</si>
  <si>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</si>
  <si>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</si>
  <si>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</si>
  <si>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</si>
  <si>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</si>
  <si>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</si>
  <si>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</si>
  <si>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</si>
  <si>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</si>
  <si>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</si>
  <si>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</si>
  <si>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</si>
  <si>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</si>
  <si>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</si>
  <si>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</si>
  <si>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</si>
  <si>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</si>
  <si>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</si>
  <si>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</si>
  <si>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</si>
  <si>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</si>
  <si>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</si>
  <si>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</si>
  <si>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</si>
  <si>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</si>
  <si>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</si>
  <si>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</si>
  <si>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</si>
  <si>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</si>
  <si>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</si>
  <si>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</si>
  <si>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</si>
  <si>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</si>
  <si>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</si>
  <si>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INVERSOR DE SOLDA MONOFÁSICO DE 160 A, POTÊNCIA DE 5400 W, TENSÃO DE 220 V, PARA SOLDA COM ELETRODOS DE 2,0 A 4,0 MM E PROCESSO TIG - CHP DIURNO. AF_06/2018</t>
  </si>
  <si>
    <t>USINA DE MISTURA ASFÁLTICA À QUENTE, TIPO CONTRA FLUXO, PROD 100 A 140 TON/HORA - CHP DIURNO. AF_12/2019</t>
  </si>
  <si>
    <t>USINA DE ASFALTO, TIPO GRAVIMÉTRICA, PROD 150 TON/HORA - CHP DIURNO. AF_12/2019</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</si>
  <si>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</si>
  <si>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</si>
  <si>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</si>
  <si>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</si>
  <si>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</si>
  <si>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</si>
  <si>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</si>
  <si>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</si>
  <si>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</si>
  <si>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</si>
  <si>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</si>
  <si>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</si>
  <si>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</si>
  <si>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</si>
  <si>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</si>
  <si>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</si>
  <si>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</si>
  <si>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</si>
  <si>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</si>
  <si>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</si>
  <si>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</si>
  <si>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</si>
  <si>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</si>
  <si>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</si>
  <si>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</si>
  <si>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</si>
  <si>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</si>
  <si>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</si>
  <si>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</si>
  <si>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</si>
  <si>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</si>
  <si>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</si>
  <si>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</si>
  <si>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</si>
  <si>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</si>
  <si>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</si>
  <si>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</si>
  <si>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</si>
  <si>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</si>
  <si>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</si>
  <si>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</si>
  <si>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</si>
  <si>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</si>
  <si>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</si>
  <si>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</si>
  <si>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</si>
  <si>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</si>
  <si>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</si>
  <si>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</si>
  <si>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</si>
  <si>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</si>
  <si>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</si>
  <si>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</si>
  <si>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</si>
  <si>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</si>
  <si>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</si>
  <si>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</si>
  <si>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</si>
  <si>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</si>
  <si>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</si>
  <si>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</si>
  <si>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</si>
  <si>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</si>
  <si>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</si>
  <si>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</si>
  <si>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</si>
  <si>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</si>
  <si>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</si>
  <si>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</si>
  <si>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</si>
  <si>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</si>
  <si>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</si>
  <si>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</si>
  <si>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</si>
  <si>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</si>
  <si>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</si>
  <si>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</si>
  <si>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</si>
  <si>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</si>
  <si>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</si>
  <si>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</si>
  <si>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</si>
  <si>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</si>
  <si>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</si>
  <si>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</si>
  <si>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</si>
  <si>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</si>
  <si>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</si>
  <si>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</si>
  <si>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</si>
  <si>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</si>
  <si>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</si>
  <si>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</si>
  <si>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</si>
  <si>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</si>
  <si>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</si>
  <si>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</si>
  <si>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</si>
  <si>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</si>
  <si>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</si>
  <si>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</si>
  <si>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</si>
  <si>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</si>
  <si>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</si>
  <si>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</si>
  <si>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</si>
  <si>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</si>
  <si>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</si>
  <si>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</si>
  <si>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INVERSOR DE SOLDA MONOFÁSICO DE 160 A, POTÊNCIA DE 5400 W, TENSÃO DE 220 V, PARA SOLDA COM ELETRODOS DE 2,0 A 4,0 MM E PROCESSO TIG - CHI DIURNO. AF_06/2018</t>
  </si>
  <si>
    <t>USINA DE MISTURA ASFÁLTICA À QUENTE, TIPO CONTRA FLUXO, PROD 100 A 140 TON/HORA - CHI DIURNO. AF_12/2019</t>
  </si>
  <si>
    <t>USINA DE ASFALTO, TIPO GRAVIMÉTRICA, PROD 150 TON/HORA - CHI DIURNO. AF_12/2019</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</si>
  <si>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</si>
  <si>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</si>
  <si>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</si>
  <si>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</si>
  <si>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</si>
  <si>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</si>
  <si>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</si>
  <si>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</si>
  <si>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</si>
  <si>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</si>
  <si>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</si>
  <si>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</si>
  <si>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</si>
  <si>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</si>
  <si>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</si>
  <si>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</si>
  <si>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</si>
  <si>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</si>
  <si>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</si>
  <si>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</si>
  <si>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</si>
  <si>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</si>
  <si>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</si>
  <si>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</si>
  <si>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</si>
  <si>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</si>
  <si>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</si>
  <si>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</si>
  <si>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</si>
  <si>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</si>
  <si>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</si>
  <si>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</si>
  <si>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</si>
  <si>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</si>
  <si>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</si>
  <si>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</si>
  <si>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</si>
  <si>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</si>
  <si>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</si>
  <si>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</si>
  <si>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</si>
  <si>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</si>
  <si>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</si>
  <si>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</si>
  <si>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</si>
  <si>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</si>
  <si>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</si>
  <si>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</si>
  <si>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</si>
  <si>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</si>
  <si>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</si>
  <si>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</si>
  <si>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</si>
  <si>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</si>
  <si>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</si>
  <si>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</si>
  <si>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</si>
  <si>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</si>
  <si>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</si>
  <si>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</si>
  <si>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</si>
  <si>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</si>
  <si>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</si>
  <si>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</si>
  <si>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</si>
  <si>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</si>
  <si>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</si>
  <si>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</si>
  <si>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</si>
  <si>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</si>
  <si>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</si>
  <si>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</si>
  <si>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</si>
  <si>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</si>
  <si>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</si>
  <si>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</si>
  <si>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</si>
  <si>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</si>
  <si>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</si>
  <si>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</si>
  <si>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</si>
  <si>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</si>
  <si>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</si>
  <si>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</si>
  <si>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</si>
  <si>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</si>
  <si>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</si>
  <si>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</si>
  <si>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</si>
  <si>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</si>
  <si>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</si>
  <si>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</si>
  <si>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</si>
  <si>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</si>
  <si>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</si>
  <si>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</si>
  <si>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</si>
  <si>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</si>
  <si>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</si>
  <si>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</si>
  <si>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</si>
  <si>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</si>
  <si>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</si>
  <si>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</si>
  <si>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</si>
  <si>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</si>
  <si>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</si>
  <si>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</si>
  <si>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</si>
  <si>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</si>
  <si>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</si>
  <si>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</si>
  <si>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</si>
  <si>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</si>
  <si>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</si>
  <si>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</si>
  <si>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</si>
  <si>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</si>
  <si>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</si>
  <si>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</si>
  <si>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</si>
  <si>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</si>
  <si>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</si>
  <si>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</si>
  <si>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</si>
  <si>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</si>
  <si>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</si>
  <si>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</si>
  <si>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</si>
  <si>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</si>
  <si>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</si>
  <si>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</si>
  <si>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</si>
  <si>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</si>
  <si>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</si>
  <si>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</si>
  <si>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</si>
  <si>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</si>
  <si>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</si>
  <si>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</si>
  <si>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</si>
  <si>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</si>
  <si>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</si>
  <si>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</si>
  <si>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</si>
  <si>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</si>
  <si>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</si>
  <si>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</si>
  <si>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</si>
  <si>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</si>
  <si>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</si>
  <si>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</si>
  <si>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</si>
  <si>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</si>
  <si>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</si>
  <si>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</si>
  <si>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</si>
  <si>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</si>
  <si>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</si>
  <si>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</si>
  <si>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</si>
  <si>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</si>
  <si>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</si>
  <si>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</si>
  <si>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</si>
  <si>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</si>
  <si>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</si>
  <si>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</si>
  <si>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</si>
  <si>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</si>
  <si>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</si>
  <si>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</si>
  <si>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</si>
  <si>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</si>
  <si>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</si>
  <si>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</si>
  <si>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</si>
  <si>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</si>
  <si>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</si>
  <si>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</si>
  <si>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</si>
  <si>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</si>
  <si>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</si>
  <si>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</si>
  <si>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</si>
  <si>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</si>
  <si>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</si>
  <si>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</si>
  <si>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</si>
  <si>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</si>
  <si>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</si>
  <si>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</si>
  <si>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</si>
  <si>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</si>
  <si>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</si>
  <si>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</si>
  <si>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</si>
  <si>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</si>
  <si>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</si>
  <si>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</si>
  <si>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</si>
  <si>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</si>
  <si>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</si>
  <si>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</si>
  <si>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</si>
  <si>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</si>
  <si>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</si>
  <si>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</si>
  <si>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</si>
  <si>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</si>
  <si>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</si>
  <si>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</si>
  <si>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</si>
  <si>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</si>
  <si>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</si>
  <si>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</si>
  <si>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</si>
  <si>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</si>
  <si>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</si>
  <si>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</si>
  <si>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</si>
  <si>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</si>
  <si>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</si>
  <si>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</si>
  <si>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</si>
  <si>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</si>
  <si>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</si>
  <si>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</si>
  <si>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</si>
  <si>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</si>
  <si>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</si>
  <si>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</si>
  <si>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</si>
  <si>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</si>
  <si>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</si>
  <si>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</si>
  <si>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</si>
  <si>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</si>
  <si>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</si>
  <si>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</si>
  <si>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</si>
  <si>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</si>
  <si>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</si>
  <si>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</si>
  <si>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</si>
  <si>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</si>
  <si>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</si>
  <si>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</si>
  <si>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</si>
  <si>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</si>
  <si>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</si>
  <si>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</si>
  <si>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</si>
  <si>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</si>
  <si>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</si>
  <si>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</si>
  <si>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</si>
  <si>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</si>
  <si>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</si>
  <si>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</si>
  <si>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</si>
  <si>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</si>
  <si>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</si>
  <si>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</si>
  <si>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</si>
  <si>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</si>
  <si>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</si>
  <si>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</si>
  <si>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</si>
  <si>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</si>
  <si>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</si>
  <si>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</si>
  <si>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</si>
  <si>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</si>
  <si>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</si>
  <si>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</si>
  <si>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</si>
  <si>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</si>
  <si>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</si>
  <si>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</si>
  <si>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</si>
  <si>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</si>
  <si>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</si>
  <si>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</si>
  <si>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</si>
  <si>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</si>
  <si>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</si>
  <si>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</si>
  <si>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</si>
  <si>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</si>
  <si>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</si>
  <si>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</si>
  <si>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</si>
  <si>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</si>
  <si>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</si>
  <si>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</si>
  <si>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</si>
  <si>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</si>
  <si>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</si>
  <si>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</si>
  <si>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</si>
  <si>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</si>
  <si>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</si>
  <si>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</si>
  <si>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</si>
  <si>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</si>
  <si>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</si>
  <si>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</si>
  <si>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</si>
  <si>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</si>
  <si>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</si>
  <si>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</si>
  <si>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</si>
  <si>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</si>
  <si>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</si>
  <si>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</si>
  <si>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</si>
  <si>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</si>
  <si>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</si>
  <si>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</si>
  <si>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</si>
  <si>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</si>
  <si>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</si>
  <si>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</si>
  <si>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</si>
  <si>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</si>
  <si>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</si>
  <si>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</si>
  <si>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</si>
  <si>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</si>
  <si>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</si>
  <si>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</si>
  <si>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</si>
  <si>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</si>
  <si>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</si>
  <si>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</si>
  <si>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</si>
  <si>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</si>
  <si>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</si>
  <si>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</si>
  <si>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</si>
  <si>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</si>
  <si>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</si>
  <si>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</si>
  <si>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</si>
  <si>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</si>
  <si>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</si>
  <si>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</si>
  <si>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</si>
  <si>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</si>
  <si>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</si>
  <si>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</si>
  <si>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</si>
  <si>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</si>
  <si>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</si>
  <si>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</si>
  <si>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</si>
  <si>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</si>
  <si>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</si>
  <si>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</si>
  <si>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</si>
  <si>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</si>
  <si>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</si>
  <si>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</si>
  <si>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</si>
  <si>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</si>
  <si>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</si>
  <si>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</si>
  <si>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</si>
  <si>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</si>
  <si>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</si>
  <si>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</si>
  <si>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</si>
  <si>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</si>
  <si>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</si>
  <si>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</si>
  <si>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</si>
  <si>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</si>
  <si>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</si>
  <si>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</si>
  <si>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</si>
  <si>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</si>
  <si>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</si>
  <si>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</si>
  <si>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</si>
  <si>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</si>
  <si>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</si>
  <si>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</si>
  <si>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</si>
  <si>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</si>
  <si>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</si>
  <si>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</si>
  <si>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</si>
  <si>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</si>
  <si>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</si>
  <si>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</si>
  <si>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</si>
  <si>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</si>
  <si>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</si>
  <si>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</si>
  <si>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</si>
  <si>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</si>
  <si>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</si>
  <si>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</si>
  <si>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</si>
  <si>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</si>
  <si>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</si>
  <si>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</si>
  <si>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</si>
  <si>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</si>
  <si>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</si>
  <si>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</si>
  <si>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</si>
  <si>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</si>
  <si>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</si>
  <si>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</si>
  <si>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</si>
  <si>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</si>
  <si>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</si>
  <si>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</si>
  <si>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</si>
  <si>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</si>
  <si>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</si>
  <si>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</si>
  <si>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</si>
  <si>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</si>
  <si>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</si>
  <si>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</si>
  <si>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</si>
  <si>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</si>
  <si>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</si>
  <si>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</si>
  <si>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</si>
  <si>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</si>
  <si>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</si>
  <si>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</si>
  <si>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</si>
  <si>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</si>
  <si>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PERFURATRIZ ROTATIVA SOBRE ESTEIRA, TORQUE MAXIMO 2500 KGM, POTENCIA 110 HP, MOTOR DIESEL - MATERIAIS NA OPERAÇÃO. AF_05/2017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</si>
  <si>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</si>
  <si>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</si>
  <si>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</si>
  <si>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</si>
  <si>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</si>
  <si>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</si>
  <si>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</si>
  <si>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</si>
  <si>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</si>
  <si>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</si>
  <si>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</si>
  <si>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</si>
  <si>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</si>
  <si>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</si>
  <si>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</si>
  <si>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</si>
  <si>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</si>
  <si>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</si>
  <si>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</si>
  <si>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</si>
  <si>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</si>
  <si>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</si>
  <si>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</si>
  <si>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</si>
  <si>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</si>
  <si>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</si>
  <si>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</si>
  <si>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</si>
  <si>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</si>
  <si>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</si>
  <si>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</si>
  <si>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</si>
  <si>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</si>
  <si>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</si>
  <si>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</si>
  <si>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</si>
  <si>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</si>
  <si>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</si>
  <si>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</si>
  <si>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</si>
  <si>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</si>
  <si>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</si>
  <si>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</si>
  <si>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</si>
  <si>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</si>
  <si>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</si>
  <si>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</si>
  <si>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</si>
  <si>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</si>
  <si>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</si>
  <si>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</si>
  <si>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</si>
  <si>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</si>
  <si>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</si>
  <si>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</si>
  <si>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</si>
  <si>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</si>
  <si>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</si>
  <si>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</si>
  <si>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</si>
  <si>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</si>
  <si>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</si>
  <si>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</si>
  <si>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</si>
  <si>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</si>
  <si>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</si>
  <si>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</si>
  <si>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</si>
  <si>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</si>
  <si>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</si>
  <si>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</si>
  <si>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</si>
  <si>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</si>
  <si>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</si>
  <si>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</si>
  <si>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</si>
  <si>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</si>
  <si>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</si>
  <si>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</si>
  <si>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</si>
  <si>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</si>
  <si>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</si>
  <si>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</si>
  <si>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</si>
  <si>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</si>
  <si>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</si>
  <si>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</si>
  <si>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</si>
  <si>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</si>
  <si>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</si>
  <si>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</si>
  <si>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</si>
  <si>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</si>
  <si>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</si>
  <si>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</si>
  <si>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</si>
  <si>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</si>
  <si>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</si>
  <si>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</si>
  <si>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</si>
  <si>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</si>
  <si>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</si>
  <si>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</si>
  <si>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</si>
  <si>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</si>
  <si>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</si>
  <si>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</si>
  <si>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</si>
  <si>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</si>
  <si>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</si>
  <si>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</si>
  <si>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</si>
  <si>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</si>
  <si>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</si>
  <si>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</si>
  <si>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</si>
  <si>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</si>
  <si>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</si>
  <si>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</si>
  <si>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</si>
  <si>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</si>
  <si>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</si>
  <si>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</si>
  <si>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</si>
  <si>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</si>
  <si>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</si>
  <si>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</si>
  <si>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</si>
  <si>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</si>
  <si>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</si>
  <si>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</si>
  <si>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</si>
  <si>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</si>
  <si>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</si>
  <si>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</si>
  <si>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</si>
  <si>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</si>
  <si>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</si>
  <si>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</si>
  <si>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</si>
  <si>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</si>
  <si>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</si>
  <si>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</si>
  <si>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</si>
  <si>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</si>
  <si>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</si>
  <si>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</si>
  <si>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</si>
  <si>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</si>
  <si>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</si>
  <si>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</si>
  <si>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</si>
  <si>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</si>
  <si>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</si>
  <si>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</si>
  <si>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</si>
  <si>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</si>
  <si>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</si>
  <si>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</si>
  <si>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</si>
  <si>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</si>
  <si>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</si>
  <si>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</si>
  <si>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</si>
  <si>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</si>
  <si>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</si>
  <si>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</si>
  <si>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</si>
  <si>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</si>
  <si>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</si>
  <si>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</si>
  <si>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</si>
  <si>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</si>
  <si>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</si>
  <si>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</si>
  <si>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</si>
  <si>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</si>
  <si>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</si>
  <si>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</si>
  <si>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</si>
  <si>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</si>
  <si>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</si>
  <si>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</si>
  <si>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</si>
  <si>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</si>
  <si>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</si>
  <si>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</si>
  <si>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</si>
  <si>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</si>
  <si>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</si>
  <si>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</si>
  <si>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</si>
  <si>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</si>
  <si>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</si>
  <si>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</si>
  <si>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</si>
  <si>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</si>
  <si>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</si>
  <si>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</si>
  <si>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</si>
  <si>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</si>
  <si>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</si>
  <si>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</si>
  <si>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</si>
  <si>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</si>
  <si>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</si>
  <si>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</si>
  <si>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</si>
  <si>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</si>
  <si>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</si>
  <si>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</si>
  <si>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</si>
  <si>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</si>
  <si>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</si>
  <si>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</si>
  <si>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</si>
  <si>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</si>
  <si>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</si>
  <si>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</si>
  <si>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</si>
  <si>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</si>
  <si>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</si>
  <si>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</si>
  <si>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</si>
  <si>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PORTA DE FERRO, DE ABRIR, TIPO GRADE COM CHAPA, COM GUARNIÇÕES. AF_12/2019</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</si>
  <si>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</si>
  <si>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</si>
  <si>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</si>
  <si>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</si>
  <si>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</si>
  <si>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</si>
  <si>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</si>
  <si>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</si>
  <si>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</si>
  <si>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</si>
  <si>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</si>
  <si>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</si>
  <si>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</si>
  <si>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</si>
  <si>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</si>
  <si>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</si>
  <si>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</si>
  <si>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</si>
  <si>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</si>
  <si>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</si>
  <si>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</si>
  <si>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</si>
  <si>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</si>
  <si>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</si>
  <si>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</si>
  <si>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</si>
  <si>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</si>
  <si>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</si>
  <si>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</si>
  <si>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</si>
  <si>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</si>
  <si>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</si>
  <si>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</si>
  <si>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</si>
  <si>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</si>
  <si>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</si>
  <si>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</si>
  <si>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</si>
  <si>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</si>
  <si>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</si>
  <si>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</si>
  <si>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</si>
  <si>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</si>
  <si>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</si>
  <si>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</si>
  <si>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</si>
  <si>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</si>
  <si>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</si>
  <si>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</si>
  <si>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</si>
  <si>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</si>
  <si>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</si>
  <si>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</si>
  <si>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</si>
  <si>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</si>
  <si>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</si>
  <si>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</si>
  <si>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</si>
  <si>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</si>
  <si>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</si>
  <si>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</si>
  <si>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</si>
  <si>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</si>
  <si>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</si>
  <si>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</si>
  <si>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</si>
  <si>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</si>
  <si>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</si>
  <si>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</si>
  <si>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</si>
  <si>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</si>
  <si>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</si>
  <si>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</si>
  <si>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</si>
  <si>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</si>
  <si>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</si>
  <si>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</si>
  <si>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</si>
  <si>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</si>
  <si>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</si>
  <si>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</si>
  <si>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</si>
  <si>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</si>
  <si>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</si>
  <si>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</si>
  <si>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</si>
  <si>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</si>
  <si>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</si>
  <si>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</si>
  <si>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</si>
  <si>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</si>
  <si>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</si>
  <si>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LUVA DE CORRER, PVC, SOLDÁVEL, DN 25MM, INSTALADO EM RAMAL OU SUB-RAMAL DE ÁGUA - FORNECIMENTO E INSTALAÇÃO. AF_12/2014</t>
  </si>
  <si>
    <t>TANQUE DE LOUÇA BRANCA COM COLUNA, 30L OU EQUIVALENTE - FORNECIMENTO E INSTALAÇÃO. AF_01/2020</t>
  </si>
  <si>
    <t>TANQUE DE LOUÇA BRANCA SUSPENSO, 18L OU EQUIVALENTE - FORNECIMENTO E INSTALAÇÃO. AF_01/2020</t>
  </si>
  <si>
    <t>TANQUE DE MÁRMORE SINTÉTICO SUSPENSO, 22L OU EQUIVALENTE - FORNECIMENTO E INSTALAÇÃO. AF_01/2020</t>
  </si>
  <si>
    <t>VASO SANITÁRIO SIFONADO COM CAIXA ACOPLADA LOUÇA BRANCA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</si>
  <si>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</si>
  <si>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</si>
  <si>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</si>
  <si>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</si>
  <si>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</si>
  <si>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</si>
  <si>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APARELHO MISTURADOR DE MESA PARA PIA DE COZINHA, PADRÃO MÉDIO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</si>
  <si>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</si>
  <si>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</si>
  <si>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</si>
  <si>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</si>
  <si>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</si>
  <si>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</si>
  <si>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</si>
  <si>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</si>
  <si>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</si>
  <si>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</si>
  <si>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</si>
  <si>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</si>
  <si>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</si>
  <si>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</si>
  <si>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</si>
  <si>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</si>
  <si>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</si>
  <si>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</si>
  <si>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</si>
  <si>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</si>
  <si>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</si>
  <si>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</si>
  <si>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</si>
  <si>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</si>
  <si>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</si>
  <si>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</si>
  <si>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</si>
  <si>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</si>
  <si>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</si>
  <si>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</si>
  <si>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</si>
  <si>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</si>
  <si>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</si>
  <si>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</si>
  <si>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</si>
  <si>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</si>
  <si>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</si>
  <si>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</si>
  <si>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</si>
  <si>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</si>
  <si>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</si>
  <si>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</si>
  <si>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PUXADOR PARA PCD, FIXADO NA PORTA - FORNECIMENTO E INSTALAÇÃO. AF_01/2020</t>
  </si>
  <si>
    <t>BANCO ARTICULADO, EM ACO INOX, PARA PCD, FIXADO NA PAREDE - FORNECIMENTO E INSTALAÇÃO. AF_01/2020</t>
  </si>
  <si>
    <t>TXKM</t>
  </si>
  <si>
    <t>T</t>
  </si>
  <si>
    <t>M3XKM</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</si>
  <si>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</si>
  <si>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</si>
  <si>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</si>
  <si>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</si>
  <si>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</si>
  <si>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</si>
  <si>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</si>
  <si>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</si>
  <si>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</si>
  <si>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</si>
  <si>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</si>
  <si>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</si>
  <si>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</si>
  <si>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</si>
  <si>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</si>
  <si>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</si>
  <si>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</si>
  <si>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</si>
  <si>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</si>
  <si>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</si>
  <si>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</si>
  <si>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</si>
  <si>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</si>
  <si>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</si>
  <si>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</si>
  <si>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</si>
  <si>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</si>
  <si>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</si>
  <si>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</si>
  <si>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</si>
  <si>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</si>
  <si>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</si>
  <si>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</si>
  <si>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</si>
  <si>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</si>
  <si>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</si>
  <si>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</si>
  <si>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</si>
  <si>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</si>
  <si>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</si>
  <si>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</si>
  <si>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</si>
  <si>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</si>
  <si>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</si>
  <si>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</si>
  <si>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</si>
  <si>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</si>
  <si>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</si>
  <si>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</si>
  <si>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</si>
  <si>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</si>
  <si>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</si>
  <si>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</si>
  <si>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</si>
  <si>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</si>
  <si>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</si>
  <si>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</si>
  <si>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</si>
  <si>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</si>
  <si>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</si>
  <si>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</si>
  <si>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</si>
  <si>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</si>
  <si>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</si>
  <si>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</si>
  <si>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</si>
  <si>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</si>
  <si>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</si>
  <si>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</si>
  <si>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</si>
  <si>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</si>
  <si>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</si>
  <si>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</si>
  <si>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</si>
  <si>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</si>
  <si>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</si>
  <si>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</si>
  <si>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</si>
  <si>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</si>
  <si>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</si>
  <si>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</si>
  <si>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</si>
  <si>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</si>
  <si>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</si>
  <si>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</si>
  <si>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</si>
  <si>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</si>
  <si>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</si>
  <si>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</si>
  <si>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</si>
  <si>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</si>
  <si>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</si>
  <si>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</si>
  <si>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</si>
  <si>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</si>
  <si>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</si>
  <si>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</si>
  <si>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</si>
  <si>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</si>
  <si>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</si>
  <si>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</si>
  <si>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</si>
  <si>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</si>
  <si>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</si>
  <si>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</si>
  <si>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</si>
  <si>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</si>
  <si>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</si>
  <si>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</si>
  <si>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</si>
  <si>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</si>
  <si>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</si>
  <si>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</si>
  <si>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</si>
  <si>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</si>
  <si>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</si>
  <si>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</si>
  <si>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</si>
  <si>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</si>
  <si>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</si>
  <si>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</si>
  <si>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</si>
  <si>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</si>
  <si>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</si>
  <si>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</si>
  <si>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</si>
  <si>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</si>
  <si>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</si>
  <si>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</si>
  <si>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</si>
  <si>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</si>
  <si>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</si>
  <si>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</si>
  <si>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</si>
  <si>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</si>
  <si>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</si>
  <si>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</si>
  <si>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</si>
  <si>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</si>
  <si>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</si>
  <si>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</si>
  <si>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</si>
  <si>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</si>
  <si>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</si>
  <si>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</si>
  <si>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</si>
  <si>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</si>
  <si>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</si>
  <si>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</si>
  <si>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</si>
  <si>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</si>
  <si>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</si>
  <si>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</si>
  <si>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</si>
  <si>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</si>
  <si>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</si>
  <si>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</si>
  <si>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</si>
  <si>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</si>
  <si>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</si>
  <si>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</si>
  <si>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</si>
  <si>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</si>
  <si>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</si>
  <si>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</si>
  <si>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</si>
  <si>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</si>
  <si>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</si>
  <si>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</si>
  <si>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</si>
  <si>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</si>
  <si>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</si>
  <si>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</si>
  <si>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</si>
  <si>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</si>
  <si>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</si>
  <si>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</si>
  <si>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</si>
  <si>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</si>
  <si>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</si>
  <si>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</si>
  <si>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</si>
  <si>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</si>
  <si>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</si>
  <si>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</si>
  <si>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</si>
  <si>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</si>
  <si>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</si>
  <si>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</si>
  <si>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</si>
  <si>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</si>
  <si>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</si>
  <si>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</si>
  <si>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</si>
  <si>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</si>
  <si>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</si>
  <si>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</si>
  <si>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</si>
  <si>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</si>
  <si>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</si>
  <si>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</si>
  <si>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</si>
  <si>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</si>
  <si>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</si>
  <si>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</si>
  <si>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</si>
  <si>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</si>
  <si>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</si>
  <si>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</si>
  <si>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</si>
  <si>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</si>
  <si>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</si>
  <si>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</si>
  <si>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</si>
  <si>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</si>
  <si>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</si>
  <si>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</si>
  <si>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</si>
  <si>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</si>
  <si>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</si>
  <si>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</si>
  <si>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</si>
  <si>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</si>
  <si>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</si>
  <si>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</si>
  <si>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</si>
  <si>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</si>
  <si>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</si>
  <si>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</si>
  <si>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</si>
  <si>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</si>
  <si>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</si>
  <si>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</si>
  <si>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</si>
  <si>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</si>
  <si>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</si>
  <si>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</si>
  <si>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</si>
  <si>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</si>
  <si>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</si>
  <si>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</si>
  <si>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</si>
  <si>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</si>
  <si>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</si>
  <si>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</si>
  <si>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</si>
  <si>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</si>
  <si>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</si>
  <si>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</si>
  <si>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</si>
  <si>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</si>
  <si>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</si>
  <si>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</si>
  <si>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</si>
  <si>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</si>
  <si>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</si>
  <si>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</si>
  <si>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</si>
  <si>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</si>
  <si>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</si>
  <si>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</si>
  <si>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</si>
  <si>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</si>
  <si>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</si>
  <si>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</si>
  <si>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</si>
  <si>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</si>
  <si>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</si>
  <si>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</si>
  <si>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</si>
  <si>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</si>
  <si>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</si>
  <si>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</si>
  <si>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SERVIÇOS TÉCNICOS ESPECIALIZADOS PARA ACOMPANHAMENTO DE EXECUÇÃO DE FUNDAÇÕES PROFUNDAS E ESTRUTURAS DE CONTENÇÃO</t>
  </si>
  <si>
    <t>ALAMBRADO EM MOURÕES DE CONCRETO, COM TELA DE ARAME GALVANIZADO (INCLUSIVE MURETA EM CONCRETO). 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</si>
  <si>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</si>
  <si>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</si>
  <si>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</si>
  <si>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</si>
  <si>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</si>
  <si>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</si>
  <si>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</si>
  <si>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</si>
  <si>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</si>
  <si>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</si>
  <si>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</si>
  <si>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</si>
  <si>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</si>
  <si>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</si>
  <si>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</si>
  <si>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</si>
  <si>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</si>
  <si>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</si>
  <si>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</si>
  <si>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</si>
  <si>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</si>
  <si>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</si>
  <si>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</si>
  <si>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</si>
  <si>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</si>
  <si>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</si>
  <si>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</si>
  <si>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</si>
  <si>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</si>
  <si>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</si>
  <si>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</si>
  <si>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</si>
  <si>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</si>
  <si>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</si>
  <si>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</si>
  <si>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</si>
  <si>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</si>
  <si>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</si>
  <si>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</si>
  <si>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</si>
  <si>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</si>
  <si>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</si>
  <si>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</si>
  <si>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</si>
  <si>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</si>
  <si>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</si>
  <si>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</si>
  <si>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</si>
  <si>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</si>
  <si>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</si>
  <si>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</si>
  <si>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</si>
  <si>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</si>
  <si>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</si>
  <si>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</si>
  <si>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</si>
  <si>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</si>
  <si>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</si>
  <si>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</si>
  <si>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</si>
  <si>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</si>
  <si>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</si>
  <si>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</si>
  <si>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</si>
  <si>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</si>
  <si>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</si>
  <si>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</si>
  <si>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</si>
  <si>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</si>
  <si>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</si>
  <si>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</si>
  <si>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OPERADOR DE BETONEIRA ESTACIONÁRIA/MISTURADOR COM ENCARGOS COMPLEMENTARES</t>
  </si>
  <si>
    <t>JARDINEIRO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</si>
  <si>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</si>
  <si>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</si>
  <si>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</si>
  <si>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</si>
  <si>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</si>
  <si>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ESCRITORIO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</si>
  <si>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</si>
  <si>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</si>
  <si>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</si>
  <si>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</si>
  <si>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</si>
  <si>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</si>
  <si>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</si>
  <si>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</si>
  <si>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</si>
  <si>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</si>
  <si>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</si>
  <si>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</si>
  <si>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</si>
  <si>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</si>
  <si>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</si>
  <si>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</si>
  <si>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</si>
  <si>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</si>
  <si>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</si>
  <si>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</si>
  <si>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</si>
  <si>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</si>
  <si>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</si>
  <si>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</si>
  <si>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</si>
  <si>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</si>
  <si>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</si>
  <si>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</si>
  <si>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</si>
  <si>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</si>
  <si>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</si>
  <si>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</si>
  <si>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</si>
  <si>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</si>
  <si>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</si>
  <si>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</si>
  <si>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</si>
  <si>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</si>
  <si>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</si>
  <si>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</si>
  <si>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</si>
  <si>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</si>
  <si>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</si>
  <si>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</si>
  <si>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</si>
  <si>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</si>
  <si>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</si>
  <si>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</si>
  <si>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</si>
  <si>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</si>
  <si>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</si>
  <si>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</si>
  <si>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</si>
  <si>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</si>
  <si>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</si>
  <si>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</si>
  <si>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</si>
  <si>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</si>
  <si>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</si>
  <si>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</si>
  <si>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</si>
  <si>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</si>
  <si>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</si>
  <si>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</si>
  <si>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</si>
  <si>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</si>
  <si>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</si>
  <si>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</si>
  <si>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</si>
  <si>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</si>
  <si>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</si>
  <si>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</si>
  <si>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</si>
  <si>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</si>
  <si>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</si>
  <si>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</si>
  <si>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</si>
  <si>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</si>
  <si>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</si>
  <si>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</si>
  <si>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</si>
  <si>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</si>
  <si>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</si>
  <si>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OPERADOR DE BETONEIRA ESTACIONÁRIA/MISTURADOR (ENCARGOS COMPLEMENTARES) - HORISTA</t>
  </si>
  <si>
    <t>CURSO DE CAPACITAÇÃO PARA JARDINEIRO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</si>
  <si>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</si>
  <si>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</si>
  <si>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</si>
  <si>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</si>
  <si>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</si>
  <si>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ESCRITÓRIO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</si>
  <si>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</si>
  <si>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</si>
  <si>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</si>
  <si>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</si>
  <si>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</si>
  <si>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</si>
  <si>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</si>
  <si>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DESENHISTA PROJETISTA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</si>
  <si>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</si>
  <si>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</si>
  <si>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</si>
  <si>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</si>
  <si>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</si>
  <si>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</si>
  <si>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</si>
  <si>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</si>
  <si>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</si>
  <si>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</si>
  <si>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</si>
  <si>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</si>
  <si>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</si>
  <si>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</si>
  <si>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AJUDANTE DE PINTOR (ENCARGOS COMPLEMENTARES) - HORISTA</t>
  </si>
  <si>
    <t>CURSO DE CAPACITAÇÃO PARA AUXILIAR DE AZULEJISTA (ENCARGOS COMPLEMENTARES) - HORISTA</t>
  </si>
  <si>
    <t>CURSO DE CAPACITAÇÃO PARA MONTADOR DE ELETROELETRONICOS (ENCARGOS COMPLEMENTARES) - HORISTA</t>
  </si>
  <si>
    <t>CURSO DE CAPACITAÇÃO PARA MECÂNICO DE REFRIGERAÇÃO (ENCARGOS COMPLEMENTARES) - HORISTA</t>
  </si>
  <si>
    <t>CURSO DE CAPACITAÇÃO PARA TÉCNICO EM SEGURANÇA DO TRABALHO (ENCARGOS COMPLEMENTARES) - HORISTA</t>
  </si>
  <si>
    <t>AJUDANTE DE PINTOR COM ENCARGOS COMPLEMENTARES</t>
  </si>
  <si>
    <t>AUXILIAR DE AZULEJISTA COM ENCARGOS COMPLEMENTARES</t>
  </si>
  <si>
    <t>MONTADOR DE ELETROELETRÔNICOS COM ENCARGOS COMPLEMENTARES</t>
  </si>
  <si>
    <t>MECÂNICO DE REFRIGERAÇÃO COM ENCARGOS COMPLEMENTARES</t>
  </si>
  <si>
    <t>CURSO DE CAPACITAÇÃO PARA TÉCNICO EM SEGURANÇA DO TRABALHO (ENCARGOS COMPLEMENTARES) - MENSALISTA</t>
  </si>
  <si>
    <t>TÉCNICO EM SEGURANÇA DO TRABALHO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</si>
  <si>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</si>
  <si>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</si>
  <si>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</si>
  <si>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un</t>
  </si>
  <si>
    <t>1.1</t>
  </si>
  <si>
    <t>I</t>
  </si>
  <si>
    <t>$</t>
  </si>
  <si>
    <t>CNPJ</t>
  </si>
  <si>
    <t>FORNECEDOR</t>
  </si>
  <si>
    <t>MÉDIA</t>
  </si>
  <si>
    <t>RECURSO</t>
  </si>
  <si>
    <t>ORÇAMENTO</t>
  </si>
  <si>
    <t>SALDO</t>
  </si>
  <si>
    <t>&lt; Contrapartida</t>
  </si>
  <si>
    <t>CONTATO</t>
  </si>
  <si>
    <t>PLANILHA ORÇAMENTÁRIA</t>
  </si>
  <si>
    <t>ENDEREÇO:</t>
  </si>
  <si>
    <t>CONT.PREV:</t>
  </si>
  <si>
    <t>CRONOGRAMA FÍSICO FINANCEIRO</t>
  </si>
  <si>
    <t>MEMÓRIA DE CÁLCULO</t>
  </si>
  <si>
    <t>COTAÇÃO DE MERCADO</t>
  </si>
  <si>
    <t>SEM DES</t>
  </si>
  <si>
    <t>Padronizar a elaboração de planilhas orçamentárias da secretaria de obras.</t>
  </si>
  <si>
    <t>Servidor</t>
  </si>
  <si>
    <t>Osmario Cavalcante Wanderlei Junior</t>
  </si>
  <si>
    <t>Revisão</t>
  </si>
  <si>
    <t>Objetivo</t>
  </si>
  <si>
    <t>INSTRUÇÕES</t>
  </si>
  <si>
    <t>JULHO/2020</t>
  </si>
  <si>
    <t>VII- CRONOGRAMA
a. Verificar os macroitens da planilha orçamentária, conferir subtotais, percentuais financeiros e onde está marcado em amarelo preencher a evolução de acordo com o mês de execução previsto.</t>
  </si>
  <si>
    <t>I- A atualização da data base deve ser realizada manualmente nas planilhas "CSINAPI", "ISINAPI", "CIOPES", "IIOPES", "CCESAN" E "CSCORIO".</t>
  </si>
  <si>
    <t>II- BDI
a. Preencher as informações marcadas em amarelo, consultar o Guia de Orçamento do TCU para detalhamento, caso necessário
b. Utilizar a planilha com contribuição previdenciária NÃO DESONERADA.</t>
  </si>
  <si>
    <t>III- ORÇAMENTO
a. Utilizar referenciais SINAPI e IOPES, preferencialmente.
b. DER, DNIT/SICRO são permitidos desde que alimentado manualmente.
 - Quando alimentar manualmente, verificar se o BDI foi retirado da planilha referencial.
 - Composições e cotações de mercado são identificados como COMP e MERC respectivamente e devem seguir numeração ordenada.
c. Alimentar as colunas: ITEM, FONTE, CÓDIGO e QUANT
 - A coluna QUANT pode ser vinculada à memória de cálculo facultativamente
d. Quando houver necessidade de adicionar novas linhas, basta copiar uma linha com fórmula e inserir linha copiada.</t>
  </si>
  <si>
    <t>IV- MEMÓRIA DE CÁLCULO
a. Realizar o levantamento de todos os serviços previstos.
 - Pode ser vinculada à planilha orçamentária automaticamente.</t>
  </si>
  <si>
    <t>V- COMPOSIÇÃO
a. Para criar uma composição com os referenciais ITEM I, alimentar a planilha com os dados marcados em amarelo.
 - Tipo: C para Composição; I para Insumo
 - Órgão: SINAPI, IOPES, CESAN, SCORIO, DER (manualmente), DNIT (manualmente), MERC
 - Código: De acordo com cada referencial
 - Coef: Coeficiente de acordo com a unidade adotada</t>
  </si>
  <si>
    <t>VI- MERCADO
a. Preencher dados referente a cotação de mercado realizada.
 - CNPJ, Nome do fornecedor, contato, data da cotação e preço.
 - Se a data da cotação for posterior ou anterior a Data Base da planilha orçamentária, deve-se corrigir o valor. Pode utilizar o INCC, disponível na Tabela 35 da FGV</t>
  </si>
  <si>
    <t>PARA LICITAÇÃO</t>
  </si>
  <si>
    <t>Na planilha ORÇAMENTO, clicar no botão GERAR PLANILHA.
Automaticamente será gerada uma planilha simplificada, apenas com fórmula de multiplicação do valor total.
SUGERE-SE PROTEGER esta planilha, mantendo somente a coluna G livre para alteração pelo LICITANTE.</t>
  </si>
  <si>
    <t>Financeiro (R$)</t>
  </si>
  <si>
    <t>Financeiro Acumulado (R$)</t>
  </si>
  <si>
    <t>Físico Acumulado (%)</t>
  </si>
  <si>
    <t>Físico (%)</t>
  </si>
  <si>
    <t>ALARGAMENTO DE BASE DE TUBULÃO A CÉU ABERTO, ESCAVAÇÃO MANUAL, CONCRETO FEITO EM OBRA E LANÇADO COM JERICA. AF_05/2020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</si>
  <si>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</si>
  <si>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</si>
  <si>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</si>
  <si>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</si>
  <si>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</si>
  <si>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</si>
  <si>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</si>
  <si>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</si>
  <si>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</si>
  <si>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</si>
  <si>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</si>
  <si>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</si>
  <si>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</si>
  <si>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</si>
  <si>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</si>
  <si>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</si>
  <si>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</si>
  <si>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</si>
  <si>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</si>
  <si>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</si>
  <si>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</si>
  <si>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</si>
  <si>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USINAGEM DE BRITA GRADUADA SIMPLES. AF_03/2020</t>
  </si>
  <si>
    <t>USINAGEM DE BRITA GRADUADA TRATADA COM CIMENTO. AF_03/2020</t>
  </si>
  <si>
    <t>USINAGEM DE CONCRETO PARA COMPACTAÇÃO COM ROLO. AF_03/2020</t>
  </si>
  <si>
    <t>PISO EM PEDRA PORTUGUESA ASSENTADO SOBRE ARGAMASSA SECA DE CIMENTO E AREIA, TRAÇO 1:3, REJUNTADO COM CIMENTO COMUM. AF_05/2020</t>
  </si>
  <si>
    <t>PISO EM LADRILHO HIDRÁULICO APLICADO EM AMBIENTES EXTERNOS. AF_05/2020</t>
  </si>
  <si>
    <t>PISO EM GRANITO APLICADO EM CALÇADAS OU PISOS EXTERNOS. AF_05/2020</t>
  </si>
  <si>
    <t>PISO EM MÁRMORE APLICADO EM CALÇADAS OU PISOS EXTERNOS. AF_05/2020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</si>
  <si>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</si>
  <si>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</si>
  <si>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</si>
  <si>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</si>
  <si>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</si>
  <si>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</si>
  <si>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</si>
  <si>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</si>
  <si>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</si>
  <si>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</si>
  <si>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</si>
  <si>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</si>
  <si>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</si>
  <si>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</si>
  <si>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</si>
  <si>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</si>
  <si>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</si>
  <si>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</si>
  <si>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</si>
  <si>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</si>
  <si>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</si>
  <si>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</si>
  <si>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</si>
  <si>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</si>
  <si>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</si>
  <si>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</si>
  <si>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</si>
  <si>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</si>
  <si>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</si>
  <si>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</si>
  <si>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</si>
  <si>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</si>
  <si>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</si>
  <si>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</si>
  <si>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</si>
  <si>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</si>
  <si>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</si>
  <si>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</si>
  <si>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</si>
  <si>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</si>
  <si>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</si>
  <si>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</si>
  <si>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</si>
  <si>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ELETROTÉCNICO (ENCARGOS COMPLEMENTARES) - MENSALISTA</t>
  </si>
  <si>
    <t>CURSO DE CAPACITAÇÃO PARA ENCANADOR OU BOMBEIRO HIDRÁULICO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</si>
  <si>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</si>
  <si>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</si>
  <si>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</si>
  <si>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</si>
  <si>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</si>
  <si>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</si>
  <si>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</si>
  <si>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</si>
  <si>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</si>
  <si>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</si>
  <si>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</si>
  <si>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</si>
  <si>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</si>
  <si>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</si>
  <si>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</si>
  <si>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</si>
  <si>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</si>
  <si>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</si>
  <si>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</si>
  <si>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</si>
  <si>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</si>
  <si>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</si>
  <si>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</si>
  <si>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</si>
  <si>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</si>
  <si>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</si>
  <si>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</si>
  <si>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</si>
  <si>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</si>
  <si>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</si>
  <si>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</si>
  <si>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</si>
  <si>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</si>
  <si>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</si>
  <si>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</si>
  <si>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</si>
  <si>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</si>
  <si>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</si>
  <si>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</si>
  <si>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</si>
  <si>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</si>
  <si>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</si>
  <si>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</si>
  <si>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</si>
  <si>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</si>
  <si>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</si>
  <si>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</si>
  <si>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</si>
  <si>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</si>
  <si>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</si>
  <si>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</si>
  <si>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</si>
  <si>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</si>
  <si>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</si>
  <si>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</si>
  <si>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</si>
  <si>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</si>
  <si>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</si>
  <si>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</si>
  <si>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INSTALADOR DE TUBULAÇÕES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</si>
  <si>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</si>
  <si>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</si>
  <si>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</si>
  <si>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</si>
  <si>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</si>
  <si>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</si>
  <si>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</si>
  <si>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</si>
  <si>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</si>
  <si>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OPERADOR DE CAMINHÃO COM MUNCK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</si>
  <si>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</si>
  <si>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</si>
  <si>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</si>
  <si>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</si>
  <si>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</si>
  <si>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</si>
  <si>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</si>
  <si>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</si>
  <si>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</si>
  <si>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</si>
  <si>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</si>
  <si>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</si>
  <si>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</si>
  <si>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</si>
  <si>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</si>
  <si>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</si>
  <si>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</si>
  <si>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</si>
  <si>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</si>
  <si>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</si>
  <si>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</si>
  <si>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</si>
  <si>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</si>
  <si>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</si>
  <si>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</si>
  <si>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</si>
  <si>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</si>
  <si>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</si>
  <si>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</si>
  <si>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</si>
  <si>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</si>
  <si>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</si>
  <si>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</si>
  <si>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</si>
  <si>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</si>
  <si>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</si>
  <si>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</si>
  <si>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</si>
  <si>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</si>
  <si>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</si>
  <si>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</si>
  <si>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</si>
  <si>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</si>
  <si>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</si>
  <si>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</si>
  <si>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</si>
  <si>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</si>
  <si>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</si>
  <si>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</si>
  <si>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</si>
  <si>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</si>
  <si>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</si>
  <si>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</si>
  <si>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</si>
  <si>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</si>
  <si>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</si>
  <si>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</si>
  <si>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</si>
  <si>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</si>
  <si>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</si>
  <si>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</si>
  <si>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</si>
  <si>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</si>
  <si>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</si>
  <si>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</si>
  <si>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</si>
  <si>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</si>
  <si>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</si>
  <si>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</si>
  <si>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</si>
  <si>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</si>
  <si>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</si>
  <si>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</si>
  <si>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</si>
  <si>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</si>
  <si>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</si>
  <si>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</si>
  <si>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</si>
  <si>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</si>
  <si>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</si>
  <si>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</si>
  <si>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</si>
  <si>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</si>
  <si>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</si>
  <si>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</si>
  <si>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</si>
  <si>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</si>
  <si>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</si>
  <si>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</si>
  <si>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</si>
  <si>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</si>
  <si>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</si>
  <si>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</si>
  <si>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</si>
  <si>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</si>
  <si>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</si>
  <si>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</si>
  <si>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</si>
  <si>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</si>
  <si>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</si>
  <si>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</si>
  <si>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</si>
  <si>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</si>
  <si>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</si>
  <si>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</si>
  <si>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</si>
  <si>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</si>
  <si>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</si>
  <si>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</si>
  <si>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</si>
  <si>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</si>
  <si>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</si>
  <si>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</si>
  <si>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</si>
  <si>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</si>
  <si>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</si>
  <si>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</si>
  <si>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</si>
  <si>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</si>
  <si>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</si>
  <si>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</si>
  <si>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</si>
  <si>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</si>
  <si>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</si>
  <si>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</si>
  <si>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</si>
  <si>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</si>
  <si>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</si>
  <si>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</si>
  <si>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</si>
  <si>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</si>
  <si>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</si>
  <si>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</si>
  <si>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</si>
  <si>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</si>
  <si>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</si>
  <si>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</si>
  <si>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</si>
  <si>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</si>
  <si>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</si>
  <si>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</si>
  <si>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</si>
  <si>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</si>
  <si>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</si>
  <si>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</si>
  <si>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</si>
  <si>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</si>
  <si>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</si>
  <si>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</si>
  <si>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</si>
  <si>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</si>
  <si>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</si>
  <si>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</si>
  <si>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</si>
  <si>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</si>
  <si>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</si>
  <si>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</si>
  <si>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</si>
  <si>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</si>
  <si>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</si>
  <si>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</si>
  <si>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</si>
  <si>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</si>
  <si>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</si>
  <si>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</si>
  <si>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</si>
  <si>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</si>
  <si>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</si>
  <si>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</si>
  <si>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</si>
  <si>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</si>
  <si>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</si>
  <si>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</si>
  <si>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</si>
  <si>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</si>
  <si>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</si>
  <si>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</si>
  <si>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</si>
  <si>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</si>
  <si>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</si>
  <si>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</si>
  <si>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</si>
  <si>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</si>
  <si>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</si>
  <si>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</si>
  <si>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</si>
  <si>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</si>
  <si>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</si>
  <si>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</si>
  <si>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</si>
  <si>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</si>
  <si>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</si>
  <si>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</si>
  <si>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</si>
  <si>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</si>
  <si>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</si>
  <si>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</si>
  <si>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</si>
  <si>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</si>
  <si>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</si>
  <si>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</si>
  <si>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</si>
  <si>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</si>
  <si>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</si>
  <si>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</si>
  <si>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Telha em aço galvalume trapezoidal 40, e=0.50mm, pintura cor branca nas duas faces, inclusive acessório de fixação Ref. Santo André, Eternit, Metform ou equivalente</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</si>
  <si>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</si>
  <si>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</si>
  <si>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</si>
  <si>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</si>
  <si>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</si>
  <si>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</si>
  <si>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</si>
  <si>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</si>
  <si>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</si>
  <si>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</si>
  <si>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</si>
  <si>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</si>
  <si>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</si>
  <si>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</si>
  <si>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</si>
  <si>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</si>
  <si>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</si>
  <si>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</si>
  <si>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</si>
  <si>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</si>
  <si>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</si>
  <si>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</si>
  <si>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</si>
  <si>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</si>
  <si>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</si>
  <si>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</si>
  <si>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</si>
  <si>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</si>
  <si>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</si>
  <si>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</si>
  <si>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</si>
  <si>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</si>
  <si>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</si>
  <si>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</si>
  <si>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</si>
  <si>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</si>
  <si>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</si>
  <si>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</si>
  <si>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</si>
  <si>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</si>
  <si>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</si>
  <si>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</si>
  <si>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</si>
  <si>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</si>
  <si>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</si>
  <si>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</si>
  <si>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</si>
  <si>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</si>
  <si>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</si>
  <si>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</si>
  <si>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</si>
  <si>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</si>
  <si>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</si>
  <si>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</si>
  <si>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</si>
  <si>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</si>
  <si>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</si>
  <si>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</si>
  <si>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</si>
  <si>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</si>
  <si>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</si>
  <si>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</si>
  <si>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</si>
  <si>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</si>
  <si>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</si>
  <si>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</si>
  <si>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</si>
  <si>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</si>
  <si>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</si>
  <si>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</si>
  <si>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</si>
  <si>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</si>
  <si>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</si>
  <si>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</si>
  <si>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</si>
  <si>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</si>
  <si>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</si>
  <si>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</si>
  <si>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</si>
  <si>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</si>
  <si>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</si>
  <si>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</si>
  <si>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</si>
  <si>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</si>
  <si>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</si>
  <si>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</si>
  <si>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</si>
  <si>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</si>
  <si>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</si>
  <si>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</si>
  <si>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</si>
  <si>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</si>
  <si>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</si>
  <si>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</si>
  <si>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</si>
  <si>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</si>
  <si>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</si>
  <si>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</si>
  <si>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</si>
  <si>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</si>
  <si>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</si>
  <si>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</si>
  <si>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</si>
  <si>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</si>
  <si>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</si>
  <si>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</si>
  <si>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</si>
  <si>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</si>
  <si>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</si>
  <si>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</si>
  <si>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</si>
  <si>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</si>
  <si>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</si>
  <si>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</si>
  <si>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</si>
  <si>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</si>
  <si>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</si>
  <si>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</si>
  <si>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</si>
  <si>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</si>
  <si>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</si>
  <si>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</si>
  <si>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</si>
  <si>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</si>
  <si>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</si>
  <si>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</si>
  <si>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</si>
  <si>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</si>
  <si>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</si>
  <si>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</si>
  <si>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</si>
  <si>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</si>
  <si>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</si>
  <si>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</si>
  <si>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</si>
  <si>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</si>
  <si>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</si>
  <si>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</si>
  <si>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</si>
  <si>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</si>
  <si>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</si>
  <si>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</si>
  <si>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</si>
  <si>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</si>
  <si>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</si>
  <si>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</si>
  <si>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</si>
  <si>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</si>
  <si>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</si>
  <si>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</si>
  <si>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</si>
  <si>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</si>
  <si>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</si>
  <si>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</si>
  <si>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</si>
  <si>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</si>
  <si>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</si>
  <si>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</si>
  <si>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</si>
  <si>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</si>
  <si>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</si>
  <si>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</si>
  <si>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</si>
  <si>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</si>
  <si>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</si>
  <si>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</si>
  <si>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</si>
  <si>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</si>
  <si>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</si>
  <si>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</si>
  <si>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</si>
  <si>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</si>
  <si>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</si>
  <si>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</si>
  <si>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</si>
  <si>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</si>
  <si>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</si>
  <si>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</si>
  <si>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</si>
  <si>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</si>
  <si>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</si>
  <si>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</si>
  <si>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</si>
  <si>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</si>
  <si>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</si>
  <si>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</si>
  <si>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</si>
  <si>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</si>
  <si>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</si>
  <si>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</si>
  <si>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</si>
  <si>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</si>
  <si>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</si>
  <si>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</si>
  <si>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</si>
  <si>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</si>
  <si>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</si>
  <si>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</si>
  <si>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</si>
  <si>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</si>
  <si>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</si>
  <si>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</si>
  <si>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</si>
  <si>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</si>
  <si>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</si>
  <si>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</si>
  <si>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</si>
  <si>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</si>
  <si>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</si>
  <si>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</si>
  <si>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</si>
  <si>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</si>
  <si>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</si>
  <si>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</si>
  <si>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</si>
  <si>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</si>
  <si>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</si>
  <si>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</si>
  <si>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</si>
  <si>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</si>
  <si>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</si>
  <si>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</si>
  <si>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</si>
  <si>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</si>
  <si>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</si>
  <si>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</si>
  <si>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</si>
  <si>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</si>
  <si>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</si>
  <si>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</si>
  <si>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</si>
  <si>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</si>
  <si>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</si>
  <si>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</si>
  <si>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</si>
  <si>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</si>
  <si>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</si>
  <si>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</si>
  <si>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</si>
  <si>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</si>
  <si>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</si>
  <si>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</si>
  <si>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</si>
  <si>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</si>
  <si>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</si>
  <si>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</si>
  <si>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</si>
  <si>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</si>
  <si>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</si>
  <si>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</si>
  <si>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</si>
  <si>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</si>
  <si>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</si>
  <si>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</si>
  <si>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</si>
  <si>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</si>
  <si>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</si>
  <si>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</si>
  <si>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</si>
  <si>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</si>
  <si>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</si>
  <si>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</si>
  <si>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</si>
  <si>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</si>
  <si>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</si>
  <si>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</si>
  <si>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</si>
  <si>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</si>
  <si>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</si>
  <si>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</si>
  <si>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</si>
  <si>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</si>
  <si>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</si>
  <si>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</si>
  <si>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</si>
  <si>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</si>
  <si>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</si>
  <si>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</si>
  <si>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</si>
  <si>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</si>
  <si>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</si>
  <si>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</si>
  <si>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</si>
  <si>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</si>
  <si>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</si>
  <si>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</si>
  <si>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</si>
  <si>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</si>
  <si>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</si>
  <si>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</si>
  <si>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</si>
  <si>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</si>
  <si>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</si>
  <si>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</si>
  <si>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</si>
  <si>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</si>
  <si>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</si>
  <si>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</si>
  <si>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</si>
  <si>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</si>
  <si>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</si>
  <si>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</si>
  <si>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</si>
  <si>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</si>
  <si>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</si>
  <si>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</si>
  <si>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</si>
  <si>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</si>
  <si>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</si>
  <si>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</si>
  <si>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</si>
  <si>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</si>
  <si>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</si>
  <si>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</si>
  <si>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</si>
  <si>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</si>
  <si>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</si>
  <si>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</si>
  <si>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</si>
  <si>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</si>
  <si>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</si>
  <si>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</si>
  <si>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</si>
  <si>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</si>
  <si>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</si>
  <si>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</si>
  <si>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</si>
  <si>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</si>
  <si>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</si>
  <si>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</si>
  <si>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</si>
  <si>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</si>
  <si>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</si>
  <si>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</si>
  <si>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</si>
  <si>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</si>
  <si>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</si>
  <si>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</si>
  <si>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</si>
  <si>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</si>
  <si>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</si>
  <si>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</si>
  <si>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</si>
  <si>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</si>
  <si>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</si>
  <si>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</si>
  <si>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</si>
  <si>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</si>
  <si>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</si>
  <si>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</si>
  <si>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</si>
  <si>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</si>
  <si>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</si>
  <si>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</si>
  <si>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</si>
  <si>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</si>
  <si>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</si>
  <si>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</si>
  <si>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</si>
  <si>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</si>
  <si>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</si>
  <si>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</si>
  <si>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</si>
  <si>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</si>
  <si>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</si>
  <si>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</si>
  <si>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</si>
  <si>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</si>
  <si>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</si>
  <si>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</si>
  <si>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</si>
  <si>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</si>
  <si>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</si>
  <si>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</si>
  <si>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</si>
  <si>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</si>
  <si>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</si>
  <si>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</si>
  <si>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</si>
  <si>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</si>
  <si>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</si>
  <si>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</si>
  <si>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</si>
  <si>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</si>
  <si>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</si>
  <si>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</si>
  <si>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</si>
  <si>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</si>
  <si>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</si>
  <si>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</si>
  <si>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</si>
  <si>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</si>
  <si>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</si>
  <si>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</si>
  <si>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</si>
  <si>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</si>
  <si>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</si>
  <si>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</si>
  <si>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</si>
  <si>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</si>
  <si>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</si>
  <si>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</si>
  <si>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</si>
  <si>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</si>
  <si>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</si>
  <si>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</si>
  <si>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</si>
  <si>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</si>
  <si>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</si>
  <si>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</si>
  <si>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</si>
  <si>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</si>
  <si>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</si>
  <si>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EM AÇO, CONEXÃO SOLDADA, DN 32 (1 1/4"), INSTALADO EM REDE DE ALIMENTAÇÃO PARA HIDRANTE - FORNECIMENTO E INSTALAÇÃO. AF_10/2020</t>
  </si>
  <si>
    <t>LUVA, EM AÇO, CONEXÃO SOLDADA, DN 40 (1 1/2"),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</si>
  <si>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</si>
  <si>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</si>
  <si>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</si>
  <si>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</si>
  <si>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</si>
  <si>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</si>
  <si>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</si>
  <si>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</si>
  <si>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</si>
  <si>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</si>
  <si>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</si>
  <si>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</si>
  <si>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</si>
  <si>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</si>
  <si>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</si>
  <si>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</si>
  <si>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</si>
  <si>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</si>
  <si>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</si>
  <si>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</si>
  <si>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</si>
  <si>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</si>
  <si>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</si>
  <si>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</si>
  <si>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</si>
  <si>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</si>
  <si>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</si>
  <si>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EM AÇO, CONEXÃO SOLDADA, DN 40 (1 1/2"),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</si>
  <si>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</si>
  <si>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</si>
  <si>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</si>
  <si>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</si>
  <si>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</si>
  <si>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</si>
  <si>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</si>
  <si>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</si>
  <si>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</si>
  <si>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</si>
  <si>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</si>
  <si>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</si>
  <si>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</si>
  <si>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</si>
  <si>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</si>
  <si>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</si>
  <si>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</si>
  <si>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</si>
  <si>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</si>
  <si>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</si>
  <si>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</si>
  <si>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</si>
  <si>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</si>
  <si>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</si>
  <si>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</si>
  <si>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</si>
  <si>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</si>
  <si>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</si>
  <si>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</si>
  <si>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</si>
  <si>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</si>
  <si>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</si>
  <si>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</si>
  <si>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</si>
  <si>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</si>
  <si>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</si>
  <si>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</si>
  <si>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</si>
  <si>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</si>
  <si>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</si>
  <si>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</si>
  <si>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</si>
  <si>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</si>
  <si>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</si>
  <si>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</si>
  <si>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</si>
  <si>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</si>
  <si>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</si>
  <si>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</si>
  <si>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</si>
  <si>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</si>
  <si>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</si>
  <si>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</si>
  <si>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</si>
  <si>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</si>
  <si>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</si>
  <si>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</si>
  <si>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</si>
  <si>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</si>
  <si>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</si>
  <si>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</si>
  <si>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</si>
  <si>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</si>
  <si>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</si>
  <si>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</si>
  <si>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</si>
  <si>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ARDÓSIA ASSENTADO SOBRE ARGAMASSA 1:3 (CIMENTO E AREIA).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</si>
  <si>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</si>
  <si>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</si>
  <si>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</si>
  <si>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</si>
  <si>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</si>
  <si>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</si>
  <si>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</si>
  <si>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</si>
  <si>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</si>
  <si>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</si>
  <si>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</si>
  <si>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</si>
  <si>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</si>
  <si>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</si>
  <si>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RODAPÉ BORRACHA LISO, ALTURA = 7CM, ESPESSURA = 2 MM, PARA ARGAMASSA. AF_09/2020</t>
  </si>
  <si>
    <t>MÃO DE OBRA</t>
  </si>
  <si>
    <t>FATOR</t>
  </si>
  <si>
    <t>MATERIAL</t>
  </si>
  <si>
    <t>C</t>
  </si>
  <si>
    <t>ABC</t>
  </si>
  <si>
    <t>COMPOSIÇÕES SINAPI</t>
  </si>
  <si>
    <t>ORIG</t>
  </si>
  <si>
    <t>COMPOSIÇÕES DER/IOPES</t>
  </si>
  <si>
    <t>LUMINARIAS PARA LÂMPADAS LED</t>
  </si>
  <si>
    <t>COMPOSIÇÕES CESAN</t>
  </si>
  <si>
    <t>COMPOSIÇÕES SCORIO</t>
  </si>
  <si>
    <t>REFERENCIAL</t>
  </si>
  <si>
    <t>COMPOSIÇÃO DE SERVIÇO</t>
  </si>
  <si>
    <t>MEDIANA</t>
  </si>
  <si>
    <t>UNIT+BDI</t>
  </si>
  <si>
    <t>A</t>
  </si>
  <si>
    <t>CURVA ABC</t>
  </si>
  <si>
    <t>LIMITE</t>
  </si>
  <si>
    <t>CATEGORIA</t>
  </si>
  <si>
    <t>PERCENTUAL</t>
  </si>
  <si>
    <t>QTDE</t>
  </si>
  <si>
    <t>VALOR</t>
  </si>
  <si>
    <t>B</t>
  </si>
  <si>
    <t>TEOREMA DE PARETO</t>
  </si>
  <si>
    <t>ALTURA</t>
  </si>
  <si>
    <t>COMPRIMENTO</t>
  </si>
  <si>
    <t>1.2</t>
  </si>
  <si>
    <t>PREFEITURA MUNICIPAL DE BAIXO GUANDU</t>
  </si>
  <si>
    <t>TUBO DE PVC PARA REDE COLETORA DE ESGOTO DE PAREDE MACIÇA, DN 100 MM, JUNTA ELÁSTICA - FORNECIMENTO E ASSENTAMENTO. AF_01/2021</t>
  </si>
  <si>
    <t>TUBO DE PVC PARA REDE COLETORA DE ESGOTO DE PAREDE MACIÇA, DN 200 MM, JUNTA ELÁSTICA -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</si>
  <si>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</si>
  <si>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</si>
  <si>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</si>
  <si>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</si>
  <si>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</si>
  <si>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</si>
  <si>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</si>
  <si>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</si>
  <si>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</si>
  <si>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</si>
  <si>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</si>
  <si>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</si>
  <si>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</si>
  <si>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</si>
  <si>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</si>
  <si>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</si>
  <si>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</si>
  <si>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</si>
  <si>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</si>
  <si>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</si>
  <si>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</si>
  <si>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</si>
  <si>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</si>
  <si>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</si>
  <si>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</si>
  <si>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</si>
  <si>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</si>
  <si>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</si>
  <si>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</si>
  <si>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</si>
  <si>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</si>
  <si>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TUBO DE PEAD CORRUGADO DE DUPLA PAREDE PARA REDE COLETORA DE ESGOTO, DN 800 MM, JUNTA ELÁSTICA INTEGRADA - FORNECIMENTO E ASSENTAMENTO.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</si>
  <si>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</si>
  <si>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</si>
  <si>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</si>
  <si>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</si>
  <si>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</si>
  <si>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</si>
  <si>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MARTELO DEMOLIDOR ELÉTRICO, COM POTÊNCIA DE 2.000 W, 1.000 IMPACTOS POR MINUTO, PESO DE 30 KG - CHP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</si>
  <si>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</si>
  <si>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</si>
  <si>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</si>
  <si>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</si>
  <si>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CAIXA COM GRELHA SIMPLES RETANGULAR, EM CONCRETO PRÉ-MOLDADO, DIMENSÕES INTERNAS: 0,6X1,0X1,0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</si>
  <si>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</si>
  <si>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</si>
  <si>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</si>
  <si>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</si>
  <si>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</si>
  <si>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</si>
  <si>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</si>
  <si>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</si>
  <si>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</si>
  <si>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</si>
  <si>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</si>
  <si>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</si>
  <si>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</si>
  <si>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</si>
  <si>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</si>
  <si>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</si>
  <si>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</si>
  <si>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</si>
  <si>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</si>
  <si>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</si>
  <si>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</si>
  <si>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</si>
  <si>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</si>
  <si>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</si>
  <si>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</si>
  <si>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</si>
  <si>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</si>
  <si>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</si>
  <si>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</si>
  <si>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</si>
  <si>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</si>
  <si>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</si>
  <si>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</si>
  <si>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</si>
  <si>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</si>
  <si>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</si>
  <si>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</si>
  <si>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</si>
  <si>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</si>
  <si>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</si>
  <si>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</si>
  <si>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</si>
  <si>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</si>
  <si>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</si>
  <si>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</si>
  <si>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</si>
  <si>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</si>
  <si>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</si>
  <si>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</si>
  <si>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</si>
  <si>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</si>
  <si>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</si>
  <si>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</si>
  <si>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</si>
  <si>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</si>
  <si>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</si>
  <si>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</si>
  <si>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</si>
  <si>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</si>
  <si>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</si>
  <si>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</si>
  <si>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</si>
  <si>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</si>
  <si>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</si>
  <si>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</si>
  <si>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</si>
  <si>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</si>
  <si>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</si>
  <si>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</si>
  <si>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</si>
  <si>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</si>
  <si>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</si>
  <si>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</si>
  <si>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</si>
  <si>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</si>
  <si>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</si>
  <si>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</si>
  <si>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</si>
  <si>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</si>
  <si>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</si>
  <si>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</si>
  <si>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</si>
  <si>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</si>
  <si>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</si>
  <si>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</si>
  <si>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</si>
  <si>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</si>
  <si>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</si>
  <si>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</si>
  <si>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</si>
  <si>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</si>
  <si>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</si>
  <si>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</si>
  <si>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</si>
  <si>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</si>
  <si>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</si>
  <si>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</si>
  <si>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</si>
  <si>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</si>
  <si>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</si>
  <si>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</si>
  <si>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</si>
  <si>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</si>
  <si>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</si>
  <si>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</si>
  <si>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</si>
  <si>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</si>
  <si>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</si>
  <si>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</si>
  <si>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</si>
  <si>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</si>
  <si>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</si>
  <si>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</si>
  <si>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</si>
  <si>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</si>
  <si>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</si>
  <si>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</si>
  <si>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</si>
  <si>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</si>
  <si>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</si>
  <si>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</si>
  <si>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</si>
  <si>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</si>
  <si>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</si>
  <si>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</si>
  <si>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</si>
  <si>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</si>
  <si>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</si>
  <si>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</si>
  <si>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</si>
  <si>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</si>
  <si>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</si>
  <si>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</si>
  <si>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</si>
  <si>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</si>
  <si>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</si>
  <si>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</si>
  <si>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</si>
  <si>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</si>
  <si>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</si>
  <si>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</si>
  <si>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</si>
  <si>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</si>
  <si>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</si>
  <si>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</si>
  <si>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</si>
  <si>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</si>
  <si>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</si>
  <si>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</si>
  <si>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</si>
  <si>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</si>
  <si>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</si>
  <si>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</si>
  <si>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</si>
  <si>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</si>
  <si>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</si>
  <si>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</si>
  <si>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</si>
  <si>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</si>
  <si>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</si>
  <si>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</si>
  <si>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</si>
  <si>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</si>
  <si>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</si>
  <si>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</si>
  <si>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</si>
  <si>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</si>
  <si>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</si>
  <si>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</si>
  <si>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</si>
  <si>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</si>
  <si>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</si>
  <si>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</si>
  <si>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</si>
  <si>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</si>
  <si>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</si>
  <si>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</si>
  <si>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</si>
  <si>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</si>
  <si>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</si>
  <si>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</si>
  <si>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</si>
  <si>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</si>
  <si>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</si>
  <si>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</si>
  <si>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</si>
  <si>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</si>
  <si>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</si>
  <si>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</si>
  <si>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</si>
  <si>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</si>
  <si>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</si>
  <si>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</si>
  <si>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</si>
  <si>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</si>
  <si>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</si>
  <si>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</si>
  <si>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</si>
  <si>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</si>
  <si>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</si>
  <si>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</si>
  <si>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</si>
  <si>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</si>
  <si>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</si>
  <si>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</si>
  <si>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CAIXA DE PROTEÇÃO PARA MEDIDOR MONOFÁSICO DE EMBUTIR - FORNECIMENTO E INSTALAÇÃO. AF_10/2020</t>
  </si>
  <si>
    <t>QUADRO DE MEDIÇÃO GERAL DE ENERGIA PARA 1 MEDIDOR DE SOBREPOR - FORNECIMENTO E INSTALAÇÃO. AF_10/2020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</si>
  <si>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</si>
  <si>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</si>
  <si>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</si>
  <si>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</si>
  <si>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</si>
  <si>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</si>
  <si>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</si>
  <si>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</si>
  <si>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</si>
  <si>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</si>
  <si>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</si>
  <si>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</si>
  <si>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</si>
  <si>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</si>
  <si>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</si>
  <si>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</si>
  <si>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</si>
  <si>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</si>
  <si>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</si>
  <si>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</si>
  <si>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</si>
  <si>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</si>
  <si>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</si>
  <si>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</si>
  <si>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</si>
  <si>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</si>
  <si>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</si>
  <si>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</si>
  <si>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</si>
  <si>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</si>
  <si>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</si>
  <si>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</si>
  <si>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</si>
  <si>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</si>
  <si>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</si>
  <si>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</si>
  <si>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</si>
  <si>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</si>
  <si>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</si>
  <si>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</si>
  <si>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</si>
  <si>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</si>
  <si>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</si>
  <si>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</si>
  <si>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</si>
  <si>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</si>
  <si>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</si>
  <si>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</si>
  <si>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</si>
  <si>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</si>
  <si>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</si>
  <si>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</si>
  <si>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</si>
  <si>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</si>
  <si>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</si>
  <si>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</si>
  <si>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</si>
  <si>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</si>
  <si>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</si>
  <si>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</si>
  <si>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</si>
  <si>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</si>
  <si>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</si>
  <si>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</si>
  <si>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</si>
  <si>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</si>
  <si>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</si>
  <si>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</si>
  <si>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</si>
  <si>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</si>
  <si>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</si>
  <si>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</si>
  <si>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</si>
  <si>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</si>
  <si>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</si>
  <si>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</si>
  <si>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</si>
  <si>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</si>
  <si>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</si>
  <si>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</si>
  <si>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</si>
  <si>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</si>
  <si>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</si>
  <si>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</si>
  <si>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</si>
  <si>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</si>
  <si>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</si>
  <si>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</si>
  <si>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</si>
  <si>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</si>
  <si>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</si>
  <si>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</si>
  <si>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</si>
  <si>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</si>
  <si>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</si>
  <si>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</si>
  <si>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</si>
  <si>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</si>
  <si>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CHAPIM SOBRE MUROS LINEARES, EM GRANITO OU MÁRMORE, L = 25 CM, ASSENTADO COM ARGAMASSA 1:6 COM ADITIVO. AF_11/2020</t>
  </si>
  <si>
    <t>CHAPIM (RUFO CAPA) EM AÇO GALVANIZADO, CORTE 33. AF_11/2020</t>
  </si>
  <si>
    <t>FEV/21</t>
  </si>
  <si>
    <t>Escavação Manual Em Material De 1A. Categoria, Até 1.50 M De Profundidade</t>
  </si>
  <si>
    <t>Fornecimento, Dobragem E Colocação Em Fôrma, De Armadura Ca-50 A Média, Diâmetro De 6.3 A 10.0 Mm</t>
  </si>
  <si>
    <t>Fornecimento, Dobragem E Colocação Em Fôrma, De Armadura Ca-60 B Fina, Diâmetro De 4.0 A 7.0Mm</t>
  </si>
  <si>
    <t>Fornecimento, Preparo E Aplicação De Concreto Fck=25 Mpa (Brita 1 E 2) - (5% De Perdas Já Incluído No Custo)</t>
  </si>
  <si>
    <t>Chapisco De Argamassa De Cimento E Areia Média Ou Grossa Lavada, No Traço 1:3, Espessura 5 Mm</t>
  </si>
  <si>
    <t>Reboco De Argamassa De Cimento, Cal Hidratada Ch1 E Areia Média Ou Grossa Lavada No Traço 1:0.5:6, Espessura 5Mm</t>
  </si>
  <si>
    <t>Pintura Com Tinta Acrílica Suvinil, Coral Ou Metalatex, Inclusive Selador Acrílico, Em Paredes Externas A Três Demãos</t>
  </si>
  <si>
    <t>ESQUADRIAS</t>
  </si>
  <si>
    <t>4.1</t>
  </si>
  <si>
    <t>3.1</t>
  </si>
  <si>
    <t>4.2</t>
  </si>
  <si>
    <t>2.1</t>
  </si>
  <si>
    <t>2.2</t>
  </si>
  <si>
    <t>2.3</t>
  </si>
  <si>
    <t>2.4</t>
  </si>
  <si>
    <t>2.5</t>
  </si>
  <si>
    <t>2.6</t>
  </si>
  <si>
    <t>2.7</t>
  </si>
  <si>
    <t>2.8</t>
  </si>
  <si>
    <t>3.2</t>
  </si>
  <si>
    <t>3.3</t>
  </si>
  <si>
    <t>3.4</t>
  </si>
  <si>
    <t>3.5</t>
  </si>
  <si>
    <t>4.3</t>
  </si>
  <si>
    <t>5.1</t>
  </si>
  <si>
    <t>4.4</t>
  </si>
  <si>
    <t>5.3</t>
  </si>
  <si>
    <t>5.4</t>
  </si>
  <si>
    <t>PAREDES</t>
  </si>
  <si>
    <t>6.1</t>
  </si>
  <si>
    <t>6.2</t>
  </si>
  <si>
    <t>6.3</t>
  </si>
  <si>
    <t>6.4</t>
  </si>
  <si>
    <t>6.5</t>
  </si>
  <si>
    <t>INSTALAÇÕES E EQUIPAMENTOS ELÉTRICOS</t>
  </si>
  <si>
    <t>6.6</t>
  </si>
  <si>
    <t>INSTALAÇÕES E EQUIPAMENTOS HIDRÁULICOS</t>
  </si>
  <si>
    <t>7.1</t>
  </si>
  <si>
    <t>7.2</t>
  </si>
  <si>
    <t>7.4</t>
  </si>
  <si>
    <t>7.5</t>
  </si>
  <si>
    <t>7.6</t>
  </si>
  <si>
    <t>7.7</t>
  </si>
  <si>
    <t>7.8</t>
  </si>
  <si>
    <t>7.9</t>
  </si>
  <si>
    <t>7.10</t>
  </si>
  <si>
    <t>8.1</t>
  </si>
  <si>
    <t>7.11</t>
  </si>
  <si>
    <t>8.2</t>
  </si>
  <si>
    <t>7.13</t>
  </si>
  <si>
    <t>7.14</t>
  </si>
  <si>
    <t>7.15</t>
  </si>
  <si>
    <t>QUANTIDADE</t>
  </si>
  <si>
    <t>9.1</t>
  </si>
  <si>
    <t>SERVIÇOS COMPLEMENTARES</t>
  </si>
  <si>
    <t>m²</t>
  </si>
  <si>
    <t>Código</t>
  </si>
  <si>
    <t>8.3</t>
  </si>
  <si>
    <t>8.4</t>
  </si>
  <si>
    <t>Placa De Obra Nas Dimensões De 2.0 X 4.0 M, Padrão Iopes</t>
  </si>
  <si>
    <t>Retirada De Portas E Janelas De Madeira, Inclusive Batentes</t>
  </si>
  <si>
    <t>Demolição De Alvenaria</t>
  </si>
  <si>
    <t>Retirada De Aparelhos Sanitários</t>
  </si>
  <si>
    <t>Retirada De Torneiras E Registros</t>
  </si>
  <si>
    <t>Retirada De Esquadrias Metálicas</t>
  </si>
  <si>
    <t>Demolição De Revestimento Com Azulejos</t>
  </si>
  <si>
    <t>Demolição De Piso Revestido Com Cerâmica</t>
  </si>
  <si>
    <t>Remoção De Luminárias, De Forma Manual, Sem Reaproveitamento. Af_12/2017</t>
  </si>
  <si>
    <t>Demolição De Pilares E Vigas Em Concreto Armado, De Forma Manual, Sem Reaproveitamento. Af_12/2017</t>
  </si>
  <si>
    <t>Apicoamento De Superfície Com Revestimento Em Argamassa</t>
  </si>
  <si>
    <t>Piso Cerâmico Esmaltado, Pei 5, Acabamento Semibrilho, Dim. 45X45Cm, Ref. De Cor Cargo Plus White Eliane/Equiv. Assentado Com Argamassa De Cimento Colante, Inclusive Rejuntamento</t>
  </si>
  <si>
    <t>Verga/Contraverga Reta De Concreto Armado 10 X 5 Cm, Fck = 15 Mpa, Inclusive Forma, Armação E Desforma</t>
  </si>
  <si>
    <t>Soleira De Granito Esp. 2 Cm E Largura De 15 Cm</t>
  </si>
  <si>
    <t>Pintura Com Tinta Esmalte Sintético, Marcas De Referência Suvinil, Coral Ou Metalatex, A Duas Demãos, Inclusive Fundo Anticorrosivo A Uma Demão, Em Metal</t>
  </si>
  <si>
    <t>Janela De Correr Para Vidro Em Alumínio Anodizado Cor Natural, Linha 25, Completa, Incl. Puxador Com Tranca, Alizar, Caixilho E Contramarco, Exclusive Vidro</t>
  </si>
  <si>
    <t>Marco De Madeira De Lei De 1ª (Peroba, Ipê, Angelim Pedra Ou Equivalente) Com 15X3 Cm De Batente, Nas Dimensões De 0.70 X 2.10 M</t>
  </si>
  <si>
    <t>Vidro Plano Transparente Liso, Com 4 Mm De Espessura</t>
  </si>
  <si>
    <t>Janela Tipo Maxim-Ar Para Vidro Em Alumínio Anodizado Natural, Linha 25, Completa, Incl. Puxador Com Tranca, Caixilho, Alizar E Contramarco, Exclusive Vidro</t>
  </si>
  <si>
    <t>Alizar De Madeira De Lei De 1ª (Peroba, Ipê, Angelim Pedra Ou Equivalente) De 5 X 1,5 Cm</t>
  </si>
  <si>
    <t>Portão De Ferro De Abrir Em Barra Chata, Inclusive Chumbamento</t>
  </si>
  <si>
    <t>Gradil Em Alumínio Fixado Em Vãos De Janelas, Formado Por Tubos De 3/4". Af_04/2019</t>
  </si>
  <si>
    <t>Instalação De Vidro Temperado, E = 6 Mm, Encaixado Em Perfil U. Af_01/2021_P</t>
  </si>
  <si>
    <t>Lixamento De Parede Com Pintura Antiga Pva Para Recebimento De Nova Camada De Tinta</t>
  </si>
  <si>
    <t>Pintura Com Tinta Látex Pva Suvinil, Coral Ou Metalatex, Inclusive Selador Em Paredes Internas E Forros A Três Demãos</t>
  </si>
  <si>
    <t>Roda Parede Em Granito Cinza Andorinha 7X2Cm, Com Acabamento Abaulado Nos Dois Lados</t>
  </si>
  <si>
    <t>Alvenaria De Blocos Cerâmicos 10 Furos 10X20X20Cm, Assentados C/Argamassa De Cimento, Cal Hidratada Ch1 E Areia Traço 1:0,5:8, Juntas 12Mm E Esp. Das Paredes S/Revestimento, 10Cm (Bloco Comprado Na Praça De Vitória, Posto Obra)</t>
  </si>
  <si>
    <t>Emassamento De Paredes E Forros, Com Duas Demãos De Massa À Base De Pva, Marcas De Referência Suvinil, Coral Ou Metalatex</t>
  </si>
  <si>
    <t>Retirada De Revestimento Antigo Em Reboco</t>
  </si>
  <si>
    <t>Luminaria Sobrepor Compl., Corpo Ch. Aço Pintada Branca, Refletor Aletas Parabólicas Alum.Alta Pureza E Refletância Inclusive 2 Lâmpadas Led T8 20W Temp. De Cor 5000K Bivolt C/ 1,20M - Ref. Caa01-S232 - Lumicenter Ou Equivalente</t>
  </si>
  <si>
    <t>Interruptor De Uma Tecla Simples 10A/250V, Com Placa 4X2"</t>
  </si>
  <si>
    <t>Ventilador De Teto Base Madeira Sem Alojamento Para Luminária, Ref. Tron Ou Equivalente, Com Comando De Interruptor Simples, Sem Dimer Para Regulagem De Velocidade</t>
  </si>
  <si>
    <t>Ponto Padrão De Tomada Para Chuveiro Elétrico - Considerando Eletroduto Pvc Rígido De 3/4" Inclusive Conexões (9.0M), Fio Isolado Pvc De 6.0Mm2 (32.5M) E Caixa Estampada 4X2" (1 Und)</t>
  </si>
  <si>
    <t>Bacia Sifonada De Louça Branca Com Caixa Acoplada, Inclusive Acessórios</t>
  </si>
  <si>
    <t>Torneira De Parede Cromada, Marcas De Referência Fabrimar (Linha Prática, Ref.1157) , Deca Ou Docol</t>
  </si>
  <si>
    <t>Ponto Com Registro De Pressão (Chuveiro, Caixa De Descarga, Etc...)</t>
  </si>
  <si>
    <t>Torneira Pressão Em Pvc Para Pia Diam. 1/2", Marcas De Referência Astra, Cipla Ou Akros</t>
  </si>
  <si>
    <t>Lavatório De Louça Branca, Padrão Popular, Marcas De Referência Deca, Celite Ou Ideal Standard, Inclusive Acessórios Em Pvc, Exceto Torneira</t>
  </si>
  <si>
    <t>Ponto De Água Fria (Lavatório, Tanque, Pia De Cozinha, Etc...)</t>
  </si>
  <si>
    <t>Ponto Para Esgoto Secundário (Pia, Lavatório, Mictório, Tanque, Bidê, Etc...)</t>
  </si>
  <si>
    <t>Espelho Para Banheiros Espessura 4 Mm, Incluindo Chapa Compensada 10 Mm, Moldura De Alumínio Em Perfil L 3/4", Fixado Com Parafusos Cromados</t>
  </si>
  <si>
    <t>Chuveiro Elétrico Tipo Ducha Lorenzet Ou Corona</t>
  </si>
  <si>
    <t>Bancada De Granito Com Espessura De 2 Cm</t>
  </si>
  <si>
    <t>Ponto Para Esgoto Primário (Vaso Sanitário)</t>
  </si>
  <si>
    <t>Sifão Em Pvc Para Tanque 2"</t>
  </si>
  <si>
    <t>Limpeza Geral Da Obra (Edificação)</t>
  </si>
  <si>
    <t>6.7</t>
  </si>
  <si>
    <t>8.5</t>
  </si>
  <si>
    <t>8.6</t>
  </si>
  <si>
    <t>8.7</t>
  </si>
  <si>
    <t>8.8</t>
  </si>
  <si>
    <t>8.9</t>
  </si>
  <si>
    <t>5.2</t>
  </si>
  <si>
    <t>6.8</t>
  </si>
  <si>
    <t>6.9</t>
  </si>
  <si>
    <t>Revestimento Cerâmico Para Paredes Internas Com Placas Tipo Esmaltada Extra De Dimensões 32X57 Cm Aplicadas Em Ambientes De Área Maior Que 5 M² A Meia Altura Das Paredes. Af_06/2014</t>
  </si>
  <si>
    <t>10.1</t>
  </si>
  <si>
    <t>10.2</t>
  </si>
  <si>
    <t>10.3</t>
  </si>
  <si>
    <t>ESTRUTURAS DE CONCRETO</t>
  </si>
  <si>
    <t>Barracão Para Almoxarifado Área De 10.90M2, De Chapa De Compensado 12Mm E Pontaletes 8X8Cm, Piso Cimentado E Cobertura De Telha De Fibrocimento De 6Mm, Inclusive Ponto De Luz, Conf. Projeto (2 Utilizações)</t>
  </si>
  <si>
    <t>Remoção De Pontos Elétricos (Ventiladores)</t>
  </si>
  <si>
    <t>Pintura Com Verniz Brilhante, Linha Premium, Marcas De Referência Suvinil, Coral Ou Metalatex, Em Madeira, A Três Demãos</t>
  </si>
  <si>
    <t>Limpeza De Aço Com Lixamento E Escovamento Com Escova De Aço, Até A Completa Remoção De Partículas Soltas, Materiais Indesejáveis E Corrosão</t>
  </si>
  <si>
    <t>Lixamento De Madeira Para Aplicação De Fundo Ou Pintura. Af_01/2021</t>
  </si>
  <si>
    <t>Conserto De Trincas Nas Paredes, Incluindo Rasgo, Tela Eletrosoldada E Graute.</t>
  </si>
  <si>
    <t>Luminária Tipo Plafon Em Plástico, De Sobrepor, Com 1 Lâmpada Fluorescente De 15 W, Sem Reator - Fornecimento E Instalação. Af_02/2020</t>
  </si>
  <si>
    <t>Espelho Para Caixa Estampada 4 X 2"</t>
  </si>
  <si>
    <t>Índice De Preço Para Remoção De Entulho Decorrente Da Execução De Obras (Classe A Conama - Nbr 10.004 - Classe Ii-B), Incluindo Aluguel Da Caçamba, Carga, Transporte E Descarga Em Área Licenciada</t>
  </si>
  <si>
    <t>Pintura De Letra Em Parede Dim. 20X30Cm Com Tinta Látex Acrílica, Marcas De Referência Suvinil, Coral Ou Metalatex</t>
  </si>
  <si>
    <t>Fôrma De Chapa Compensada Resinada 12Mm, Levando-Se Em Conta A Utilização 3 Vezes (Incluido O Material, Corte, Montagem, Escoramento E Desfôrma)</t>
  </si>
  <si>
    <t>PISO</t>
  </si>
  <si>
    <t>2.9</t>
  </si>
  <si>
    <t>2.10</t>
  </si>
  <si>
    <t>2.11</t>
  </si>
  <si>
    <t>4.5</t>
  </si>
  <si>
    <t>4.6</t>
  </si>
  <si>
    <t>4.7</t>
  </si>
  <si>
    <t>4.8</t>
  </si>
  <si>
    <t>4.9</t>
  </si>
  <si>
    <t>4.10</t>
  </si>
  <si>
    <t>4.11</t>
  </si>
  <si>
    <t>4.12</t>
  </si>
  <si>
    <t>4.13</t>
  </si>
  <si>
    <t>4.14</t>
  </si>
  <si>
    <t>4.15</t>
  </si>
  <si>
    <t>8.11</t>
  </si>
  <si>
    <t>8.12</t>
  </si>
  <si>
    <t>11.1</t>
  </si>
  <si>
    <t>11.2</t>
  </si>
  <si>
    <t>11.3</t>
  </si>
  <si>
    <t>4.16</t>
  </si>
  <si>
    <t>4.17</t>
  </si>
  <si>
    <t>4.18</t>
  </si>
  <si>
    <t>11.4</t>
  </si>
  <si>
    <t>11.5</t>
  </si>
  <si>
    <t>12.1</t>
  </si>
  <si>
    <t>4.19</t>
  </si>
  <si>
    <t>INSTALAÇÕES DE GÁS</t>
  </si>
  <si>
    <t>4.20</t>
  </si>
  <si>
    <t>4.21</t>
  </si>
  <si>
    <t>4.22</t>
  </si>
  <si>
    <t>1.3</t>
  </si>
  <si>
    <t>O BDI ADOTADO SEGUE RESOLUÇÃO TC Nº 329, DE 24 DE SETEMBRO DE 2019.</t>
  </si>
  <si>
    <t>Demolição De Piso Cimentado Inclusive Lastro De Concreto</t>
  </si>
  <si>
    <t>Reaterro Apiloado De Cavas De Fundação, Em Camadas De 20 Cm</t>
  </si>
  <si>
    <t>Lastro Regularizado E Impermeabilizado De Concreto Não Estrutural, Espessura De 8 Cm</t>
  </si>
  <si>
    <t>Piso Argamassa Alta Resistência Tipo Granilite Ou Equiv De Qualidade Comprovada, Esp De 10Mm, Com Juntas Plástica Em Quadros De 1M, Na Cor Natural, Com Acabamento Polido Mecanizado, Inclusive Regularização E=3.0Cm</t>
  </si>
  <si>
    <t>Polimento De Piso Piso Granilite</t>
  </si>
  <si>
    <t>Porta Em Madeira De Lei Tipo Angelim Pedra Ou Equiv.,Esp. 35 Mm, Maciça C/ Friso P/ Verniz, Padrão Sedu, Com Visor, Inclusive Alizares, Dobradiças E Fechadura De Bola Ext. Em Latão Cromado Lafonte Ou Equiv., Excl. Marco, Dimensões: 0.90 X 2.10 M</t>
  </si>
  <si>
    <t>Marco De Madeira De Lei De 1ª (Peroba, Ipê, Angelim Pedra Ou Equivalente) Com 15 X 3 Cm De Batente, Nas Dimensões De 0.90 X 2.10 M</t>
  </si>
  <si>
    <t>Porta Em Madeira De Lei Tipo Angelim Pedra Ou Equiv.,Esp. 35 Mm, Maciça C/ Friso P/ Verniz, Padrão Sedu, Com Visor, Inclusive Alizares, Dobradiças E Fechadura De Bola Ext. Em Latão Cromado Lafonte Ou Equiv., Excl. Marco, Dimensões: 0.80 X 2.10 M</t>
  </si>
  <si>
    <t>Marco De Madeira De Lei De 1ª (Peroba, Ipê, Angelim Pedra Ou Equivalente) Com 15X3 Cm De Batente, Nas Dimensões De 0.80 X 2.10 M</t>
  </si>
  <si>
    <t>Porta Em Madeira De Lei Tipo Angelim Pedra Ou Equiv.,Esp. 35 Mm, Maciça C/ Friso P/ Verniz, Padrão Sedu, Com Visor, Inclusive Alizares, Dobradiças E Fechadura De Bola Ext. Em Latão Cromado Lafonte Ou Equiv., Excl. Marco, Dimensões: 0.70 X 2.10 M</t>
  </si>
  <si>
    <t>Recolocação De Folha De Porta Em Madeira De 1 Folha, Excl. Ferragens, Marcos E Alizares</t>
  </si>
  <si>
    <t>Porta De Abrir Tipo Veneziana Em Alumínio Anodizado, Linha 25, Completa, Incl. Puxador Com Tranca, Caixilho, Alizar E Contramarco</t>
  </si>
  <si>
    <t>Tomada Padrão Brasileiro Linha Branca, Nbr 14136 2 Polos + Terra 10A/250V, Com Placa 4X2"</t>
  </si>
  <si>
    <t>Interruptor De Duas Teclas Simples 10A/250V, Com Placa 4X2"</t>
  </si>
  <si>
    <t>Ponto Padrão De Tomada 2 Pólos Mais Terra - Considerando Eletroduto Pvc Rígido De 3/4" Inclusive Conexões (5.0M), Fio Isolado Pvc De 2.5Mm2 (16.5M) E Caixa Estampada 4X2" (1 Und)</t>
  </si>
  <si>
    <t>Ponto Padrão De Interruptor De 1 Tecla Paralelo - Considerando Eletroduto Pvc Rígido De 3/4" Inclusive Conexões (8.5M), Fio Isolado Pvc De 2.5Mm2 (28.8M) E Caixa Estampada 4X2" (1 Und)</t>
  </si>
  <si>
    <t>Ponto Para Iluminação De Emergência Completo, Inclusive Bloco Autônomo De Iluminação 2X9W Com Tomada Universal</t>
  </si>
  <si>
    <t>Placa De Sinalização De Segurança Codigo 14 - 315/158(Nbr 13.434); Código S3(Nt 14/2010-Es) ("Saida De Emergência" - Seta Vertical)</t>
  </si>
  <si>
    <t>Ponto Padrão De Tomada Para Ar Refrigerado - Considerando Eletroduto Pvc Rígido De 3/4" Inclusive Conexões (6.0M), Fio Isolado Pvc De 4.0Mm2 (21.6M) E Caixa Estampada 4X2" (1 Und)</t>
  </si>
  <si>
    <t>Cobertura Nova De Telhas Cerâmicas Tipo Capa E Canal Inclusive Cumeeiras (Telhas Compradas Na Fábrica, Posto Obra)</t>
  </si>
  <si>
    <t>Fornecimento, Preparo E Aplicação De Concreto Magro Com Consumo Mínimo De Cimento De 250 Kg/M3 (Brita 1 E 2) - (5% De Perdas Já Incluído No Custo)</t>
  </si>
  <si>
    <t>Fornecimento E Instalação De Equipamento Para A Ligação De Gás Da Casinha De Gás Até O Fogão, Incluso Quebra Do Piso Para A Passagem Do Piso.</t>
  </si>
  <si>
    <t>NOME DA ESCOLA</t>
  </si>
  <si>
    <t>ENDEREÇO DA ESCOLA</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</si>
  <si>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</si>
  <si>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</si>
  <si>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</si>
  <si>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</si>
  <si>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</si>
  <si>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</si>
  <si>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</si>
  <si>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</si>
  <si>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</si>
  <si>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</si>
  <si>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</si>
  <si>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</si>
  <si>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</si>
  <si>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</si>
  <si>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</si>
  <si>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</si>
  <si>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</si>
  <si>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</si>
  <si>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</si>
  <si>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</si>
  <si>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</si>
  <si>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</si>
  <si>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</si>
  <si>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</si>
  <si>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</si>
  <si>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</si>
  <si>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</si>
  <si>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</si>
  <si>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</si>
  <si>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</si>
  <si>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</si>
  <si>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</si>
  <si>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</si>
  <si>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</si>
  <si>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</si>
  <si>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</si>
  <si>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</si>
  <si>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</si>
  <si>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</si>
  <si>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</si>
  <si>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</si>
  <si>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</si>
  <si>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</si>
  <si>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</si>
  <si>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</si>
  <si>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</si>
  <si>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</si>
  <si>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</si>
  <si>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</si>
  <si>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</si>
  <si>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</si>
  <si>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</si>
  <si>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</si>
  <si>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</si>
  <si>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</si>
  <si>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</si>
  <si>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</si>
  <si>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</si>
  <si>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</si>
  <si>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</si>
  <si>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</si>
  <si>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</si>
  <si>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</si>
  <si>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</si>
  <si>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</si>
  <si>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</si>
  <si>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</si>
  <si>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</si>
  <si>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</si>
  <si>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</si>
  <si>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</si>
  <si>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</si>
  <si>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</si>
  <si>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</si>
  <si>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</si>
  <si>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</si>
  <si>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</si>
  <si>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</si>
  <si>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</si>
  <si>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</si>
  <si>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</si>
  <si>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</si>
  <si>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</si>
  <si>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</si>
  <si>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</si>
  <si>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</si>
  <si>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</si>
  <si>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</si>
  <si>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</si>
  <si>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</si>
  <si>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</si>
  <si>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</si>
  <si>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</si>
  <si>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</si>
  <si>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</si>
  <si>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</si>
  <si>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</si>
  <si>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</si>
  <si>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</si>
  <si>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</si>
  <si>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</si>
  <si>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</si>
  <si>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</si>
  <si>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</si>
  <si>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</si>
  <si>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</si>
  <si>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</si>
  <si>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</si>
  <si>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</si>
  <si>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</si>
  <si>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</si>
  <si>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</si>
  <si>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</si>
  <si>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</si>
  <si>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</si>
  <si>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</si>
  <si>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</si>
  <si>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</si>
  <si>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</si>
  <si>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</si>
  <si>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</si>
  <si>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</si>
  <si>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</si>
  <si>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</si>
  <si>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</si>
  <si>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</si>
  <si>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</si>
  <si>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</si>
  <si>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</si>
  <si>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</si>
  <si>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</si>
  <si>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</si>
  <si>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</si>
  <si>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</si>
  <si>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</si>
  <si>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</si>
  <si>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</si>
  <si>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</si>
  <si>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</si>
  <si>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</si>
  <si>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</si>
  <si>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</si>
  <si>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TINTA RETRORREFLETIVA A BASE DE RESINA ACRÍLICA COM MICROESFERAS DE VIDRO, E = 30 CM, APLICAÇÃO MANUAL. AF_05/2021</t>
  </si>
  <si>
    <t>PINTURA DE SÍMBOLOS E TEXTOS COM TINTA ACRÍLICA, DEMARCAÇÃO COM FITA ADESIVA E APLICAÇÃO COM ROLO. AF_05/2021</t>
  </si>
  <si>
    <t>PINTURA DE SINALIZAÇÃO VERTICAL DE SEGURANÇA, FAIXAS AMARELA E PRETA, APLICAÇÃO MANUAL, 2 DEMÃOS. AF_05/2021</t>
  </si>
  <si>
    <t>CARGA, MANOBRA E DESCARGA MANUAL DE TUBOS PLÁSTICOS, DN 150 MM, EM CAMINHÃO CARROCERIA 9T. AF_06/2021</t>
  </si>
  <si>
    <t>Rodapé de cerâmica PEI-3, assentado com argamassa de cimento cola h = 7.0 cm, inclusive rejuntamento com cimento branco</t>
  </si>
  <si>
    <t>Quadro de distribuição de energia em PVC, de embutir, com 12 divisões modulares com barramento</t>
  </si>
  <si>
    <t>Ponto padrão de luz no teto - considerando eletroduto PVC rígido de 3/4" inclusive conexões (4.5m), fio isolado PVC de 2.5mm2 (16.2m) e caixa PVC 4x4" (1 und)</t>
  </si>
  <si>
    <t>Ponto padrão de luz na parede - considerando eletroduto PVC rígido de 3/4" inclusive conexões (4.5m), fio isolado PVC de 2.5mm2 (16.2m) e caixa pvc 4x2" (1 und)</t>
  </si>
  <si>
    <t>Ponto padrão de tomada 2 pólos mais terra - considerando eletroduto PVC rígido de 3/4" inclusive conexões (5.0m), fio isolado PVC de 2.5mm2 (16.5m) e caixa pvc 4x2" (1 und)</t>
  </si>
  <si>
    <t>Ponto padrão de tomada para chuveiro elétrico - considerando eletroduto PVC rígido de 3/4" inclusive conexões (9.0m), fio isolado PVC de 6.0mm2 (32.5m) e caixa PVC 4x2" (1 und)</t>
  </si>
  <si>
    <t>Ponto padrão de tomada para ar refrigerado - considerando eletroduto PVC rígido de 3/4" inclusive conexões (6.0m), fio isolado PVC de 4.0mm2 (21.6m) e caixa PVC 4x2" (1 und)</t>
  </si>
  <si>
    <t>Ponto padrão de ventilador no teto - considerando eletroduto PVC rígido de 3/4" inclusive conexões (4.5m), fio isolado PVC de 2.5mm2 (21.6m) e caixa PVC 4x4" (1 und)</t>
  </si>
  <si>
    <t>Ponto padrão de interruptor de 2 teclas simples - considerando eletroduto PVC rígido de 3/4" inclusive conexões (3.3m), fio isolado PVC de 2.5mm2 (17.2m) e caixa PVC 4x2" (1 und)</t>
  </si>
  <si>
    <t>Ponto padrão de interruptor de 1 tecla paralelo - considerando eletroduto PVC rígido de 3/4" inclusive conexões (8.5m), fio isolado PVC de 2.5mm2 (28.8m) e caixa PVC 4x2" (1 und)</t>
  </si>
  <si>
    <t>Ponto padrão de interruptor de 1 tecla simples e 1 tomada dois pólos mais terra 10A/250V - considerando eletroduto PVC rígido de 3/4" inclusive conexões (4.5m), fio isolado PVC de 2.5mm2 (19.4m) e caixa PVC 4x2" (1 und)</t>
  </si>
  <si>
    <t>Ponto padrão de interruptor de 2 teclas simples e 1 tomada dois pólos mais terra 10A/250V - considerando eletroduto PVC rígido de 3/4" inclusive conexões (4.5m), fio isolado PVC de 2.5mm2 (22.9m) e caixa PVC 4x2" (1 und)</t>
  </si>
  <si>
    <t>Ponto padrão de campainha - considerando eletroduto PVC rígido de 3/4" inclusive conexões (5.0m), fio isolado PVC de 2.5mm2 (12.0m) e caixa PVC 4x2" (1 und)</t>
  </si>
  <si>
    <t>Ponto padrão de interruptor para ventilador - considerando eletroduto PVC rígido de 3/4" inclusive conexões (3.3m), fio isolado PVC de 2.5mm2 (12.0m) e caixa PVC 4x2" (1 und)</t>
  </si>
  <si>
    <t>Ponto padrão de interruptor de 3 teclas simples - considerando eletroduto PVC rígido de 3/4" inclusive conexões (4.5m), fio isolado PVC de 2.5mm2 (25.8m) e caixa PVC 4x2" (1 und)</t>
  </si>
  <si>
    <t>Ponto de antena de TV - considerando eletroduto PVC rígido de 3/4" inclusive conexões (3.0m), cabo coaxial 67 Ohms (4.5m) e caixa PVC 4x2" (1 und)</t>
  </si>
  <si>
    <t>Ponto padrão de interruptor de 1 tecla intermediário - considerando eletroduto PVC rígido de 3/4" inclusive conexões (3.3m), fio isolado PVC de 2.5mm2 (15.8m) e caixa PVC 4x2" (1 und)</t>
  </si>
  <si>
    <t>Luminária embutir compl., corpo ch. aço pintada branca, refletor,aletas parabólicas alum.alta pureza e refletância nclusive 4 lâmpadas LED T8 9W temp. de cor 5000k - Ref.CE416AL-N - AMES, 6026 - LUMAVI OU EQUIVALENTE</t>
  </si>
  <si>
    <t>Tapume Telha Metálica Ondulada em aço galvalume 0,50mm Branca h=2,20m, incl. montagem estr. mad. 8"x8", c/adesivo "DER-ES" 60x60cm a cada 10m, incl. faixas pint. esmalte sint. cores azul c/ h=30cm e rosa c/ h=10cm (Reaproveitamento 2x)</t>
  </si>
  <si>
    <t>Tapume madeira compensada resinada e= 12mm h=2,20m, estr. c/ mad reflorest., incl mont, pintura esmalte sint, adesivo "DER-ES" 60x60cm a cada 10m e faixas c/ pintura esmalte sintético nas cores azul c/ h=30cm e rosa c/ h=10cm</t>
  </si>
  <si>
    <t>Caixa seca em PVC, diâm. 100mm, com grelha e porta grelha quadrados, em aço inox</t>
  </si>
  <si>
    <t>Caixa de passagem 100x100x80mm, chapa 18, com tampa parafusada</t>
  </si>
  <si>
    <t>Terminal aéreo em latão (minicaptor), com conector e fixação horizontal 250mm x 10mm, ref. TEL-2024, inclusive vedação dos furos com poliuretano ref. TEL 5905, marca de ref. Termotécnica ou equivalente</t>
  </si>
  <si>
    <t>Chapa perfurada(tela casa da moeda) BELINOX, largura 245 mm, espessura 1.5mm, ref. TEL-754, marca de referência Termotécnica ou equivalente</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</si>
  <si>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</si>
  <si>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</si>
  <si>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</si>
  <si>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</si>
  <si>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</si>
  <si>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</si>
  <si>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</si>
  <si>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</si>
  <si>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</si>
  <si>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</si>
  <si>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</si>
  <si>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</si>
  <si>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</si>
  <si>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</si>
  <si>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</si>
  <si>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</si>
  <si>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</si>
  <si>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</si>
  <si>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</si>
  <si>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</si>
  <si>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</si>
  <si>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</si>
  <si>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</si>
  <si>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</si>
  <si>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</si>
  <si>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</si>
  <si>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</si>
  <si>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</si>
  <si>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</si>
  <si>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</si>
  <si>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</si>
  <si>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</si>
  <si>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</si>
  <si>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</si>
  <si>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</si>
  <si>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JUNÇÃO SIMPLES DE PVC, 45 GRAUS, SÉRIE NORMAL, PARA ESGOTO PREDIAL, DN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</si>
  <si>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</si>
  <si>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</si>
  <si>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</si>
  <si>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</si>
  <si>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</si>
  <si>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</si>
  <si>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</si>
  <si>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</si>
  <si>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</si>
  <si>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</si>
  <si>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</si>
  <si>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</si>
  <si>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</si>
  <si>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</si>
  <si>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</si>
  <si>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</si>
  <si>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</si>
  <si>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</si>
  <si>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</si>
  <si>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</si>
  <si>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</si>
  <si>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</si>
  <si>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</si>
  <si>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</si>
  <si>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</si>
  <si>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</si>
  <si>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</si>
  <si>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</si>
  <si>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</si>
  <si>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</si>
  <si>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</si>
  <si>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</si>
  <si>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</si>
  <si>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</si>
  <si>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</si>
  <si>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</si>
  <si>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</si>
  <si>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</si>
  <si>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</si>
  <si>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</si>
  <si>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</si>
  <si>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</si>
  <si>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</si>
  <si>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</si>
  <si>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</si>
  <si>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</si>
  <si>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</si>
  <si>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</si>
  <si>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</si>
  <si>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</si>
  <si>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</si>
  <si>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</si>
  <si>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</si>
  <si>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</si>
  <si>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</si>
  <si>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</si>
  <si>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</si>
  <si>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</si>
  <si>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</si>
  <si>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</si>
  <si>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</si>
  <si>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</si>
  <si>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</si>
  <si>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</si>
  <si>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</si>
  <si>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</si>
  <si>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</si>
  <si>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</si>
  <si>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</si>
  <si>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</si>
  <si>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</si>
  <si>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</si>
  <si>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</si>
  <si>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</si>
  <si>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</si>
  <si>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</si>
  <si>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</si>
  <si>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</si>
  <si>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</si>
  <si>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</si>
  <si>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</si>
  <si>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</si>
  <si>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</si>
  <si>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</si>
  <si>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</si>
  <si>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</si>
  <si>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</si>
  <si>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</si>
  <si>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</si>
  <si>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</si>
  <si>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</si>
  <si>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</si>
  <si>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</si>
  <si>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</si>
  <si>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</si>
  <si>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</si>
  <si>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</si>
  <si>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</si>
  <si>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</si>
  <si>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</si>
  <si>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</si>
  <si>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</si>
  <si>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</si>
  <si>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</si>
  <si>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</si>
  <si>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</si>
  <si>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</si>
  <si>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</si>
  <si>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</si>
  <si>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</si>
  <si>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</si>
  <si>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</si>
  <si>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</si>
  <si>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</si>
  <si>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</si>
  <si>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</si>
  <si>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</si>
  <si>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</si>
  <si>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</si>
  <si>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</si>
  <si>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</si>
  <si>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</si>
  <si>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</si>
  <si>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</si>
  <si>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</si>
  <si>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</si>
  <si>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</si>
  <si>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</si>
  <si>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</si>
  <si>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</si>
  <si>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</si>
  <si>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</si>
  <si>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</si>
  <si>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</si>
  <si>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</si>
  <si>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</si>
  <si>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</si>
  <si>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</si>
  <si>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</si>
  <si>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</si>
  <si>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</si>
  <si>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</si>
  <si>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</si>
  <si>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</si>
  <si>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</si>
  <si>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</si>
  <si>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</si>
  <si>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</si>
  <si>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</si>
  <si>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</si>
  <si>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</si>
  <si>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TORNEIRA CROMADA DE MESA PARA LAVATORIO, TIPO MONOCOMANDO. AF_01/2020</t>
  </si>
  <si>
    <t>VASO SANITÁRIO SIFONADO COM CAIXA ACOPLADA, LOUÇA BRANCA - PADRÃO ALTO - FORNECIMENTO E INSTALAÇÃO. AF_01/2020</t>
  </si>
  <si>
    <t>REGISTRO DE PRESSÃO BRUTO, LATÃO, ROSCÁVEL, 1/2"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</si>
  <si>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</si>
  <si>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</si>
  <si>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</si>
  <si>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</si>
  <si>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</si>
  <si>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</si>
  <si>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</si>
  <si>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</si>
  <si>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</si>
  <si>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</si>
  <si>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</si>
  <si>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</si>
  <si>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</si>
  <si>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</si>
  <si>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</si>
  <si>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</si>
  <si>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</si>
  <si>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</si>
  <si>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</si>
  <si>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</si>
  <si>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</si>
  <si>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</si>
  <si>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</si>
  <si>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</si>
  <si>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</si>
  <si>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</si>
  <si>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</si>
  <si>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</si>
  <si>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</si>
  <si>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</si>
  <si>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</si>
  <si>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</si>
  <si>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</si>
  <si>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</si>
  <si>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</si>
  <si>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</si>
  <si>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</si>
  <si>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</si>
  <si>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</si>
  <si>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</si>
  <si>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</si>
  <si>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</si>
  <si>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</si>
  <si>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</si>
  <si>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</si>
  <si>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</si>
  <si>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</si>
  <si>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</si>
  <si>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</si>
  <si>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</si>
  <si>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</si>
  <si>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</si>
  <si>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</si>
  <si>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</si>
  <si>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</si>
  <si>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</si>
  <si>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</si>
  <si>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</si>
  <si>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</si>
  <si>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</si>
  <si>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</si>
  <si>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</si>
  <si>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</si>
  <si>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</si>
  <si>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</si>
  <si>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</si>
  <si>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</si>
  <si>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</si>
  <si>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</si>
  <si>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RECOMPOSIÇÃO DE PAVIMENTO EM PISO INTERTRAVADO, COM REAPROVEITAMENTO DOS BLOCOS INTERTRAVADOS, PARA FECHAMENTO DE VALAS - INCLUSO RETIRADA E COLOCAÇÃO DO MATERIAL. AF_12/2020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</si>
  <si>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</si>
  <si>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</si>
  <si>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</si>
  <si>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</si>
  <si>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</si>
  <si>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</si>
  <si>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</si>
  <si>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</si>
  <si>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</si>
  <si>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</si>
  <si>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</si>
  <si>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</si>
  <si>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</si>
  <si>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</si>
  <si>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</si>
  <si>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</si>
  <si>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</si>
  <si>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</si>
  <si>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</si>
  <si>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</si>
  <si>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</si>
  <si>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</si>
  <si>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</si>
  <si>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</si>
  <si>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</si>
  <si>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</si>
  <si>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</si>
  <si>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</si>
  <si>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</si>
  <si>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</si>
  <si>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</si>
  <si>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</si>
  <si>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</si>
  <si>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</si>
  <si>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</si>
  <si>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</si>
  <si>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</si>
  <si>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</si>
  <si>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</si>
  <si>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</si>
  <si>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</si>
  <si>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</si>
  <si>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</si>
  <si>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</si>
  <si>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</si>
  <si>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</si>
  <si>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</si>
  <si>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</si>
  <si>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</si>
  <si>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</si>
  <si>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</si>
  <si>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</si>
  <si>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</si>
  <si>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</si>
  <si>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</si>
  <si>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</si>
  <si>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</si>
  <si>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</si>
  <si>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</si>
  <si>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</si>
  <si>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</si>
  <si>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</si>
  <si>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</si>
  <si>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</si>
  <si>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</si>
  <si>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</si>
  <si>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</si>
  <si>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</si>
  <si>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</si>
  <si>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</si>
  <si>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</si>
  <si>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</si>
  <si>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CARGA, MANOBRA E DESCARGA DE TUBOS PLÁSTICOS, DN 400 MM, EM CAMINHÃO CARROCERIA COM GUINDAUTO (MUNCK) 11,7 TM. AF_07/2020</t>
  </si>
  <si>
    <t>DATABASE</t>
  </si>
  <si>
    <t>BAIXO GUANDU - ES</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</si>
  <si>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</si>
  <si>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</si>
  <si>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</si>
  <si>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</si>
  <si>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</si>
  <si>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</si>
  <si>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</si>
  <si>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</si>
  <si>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</si>
  <si>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</si>
  <si>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</si>
  <si>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</si>
  <si>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</si>
  <si>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</si>
  <si>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</si>
  <si>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</si>
  <si>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</si>
  <si>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</si>
  <si>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</si>
  <si>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</si>
  <si>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</si>
  <si>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</si>
  <si>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</si>
  <si>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</si>
  <si>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</si>
  <si>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</si>
  <si>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</si>
  <si>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</si>
  <si>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</si>
  <si>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</si>
  <si>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</si>
  <si>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</si>
  <si>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</si>
  <si>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</si>
  <si>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</si>
  <si>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</si>
  <si>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</si>
  <si>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</si>
  <si>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</si>
  <si>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</si>
  <si>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</si>
  <si>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</si>
  <si>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</si>
  <si>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</si>
  <si>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</si>
  <si>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</si>
  <si>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</si>
  <si>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</si>
  <si>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</si>
  <si>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</si>
  <si>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</si>
  <si>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</si>
  <si>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</si>
  <si>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</si>
  <si>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</si>
  <si>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</si>
  <si>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</si>
  <si>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</si>
  <si>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</si>
  <si>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</si>
  <si>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</si>
  <si>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</si>
  <si>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CENTRAL DE LAMA BENTONÍTICA (DEPÓSITO DE BENTONITA, MISTURADOR DE ALTA TURBULÊNCIA, SILOS DE ARMAZENAMENTO DE LAMA E ÁGUA, LABORATÓRIO DE CONTROLE DE QUALIDADE DA LAMA)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</si>
  <si>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</si>
  <si>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</si>
  <si>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</si>
  <si>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</si>
  <si>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</si>
  <si>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</si>
  <si>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ESCAVADEIRA HIDRÁULICA SOBRE ESTEIRA, PESO OPERACIONAL ENTRE 22,00 E 23,50 T, POTÊNCIA NOMINAL 139 HP, COM MARTELO ROMPEDOR HIDRÁULICO 1700 KG - MATERIAIS NA OPERAÇÃO. AF_04/2019</t>
  </si>
  <si>
    <t>FURADEIRA ELETROMAGNÉTICA, VELOCIDADE (SEM CARGA/ COM CARGA) 450/ 270 RPM, ESPESSURA MÁXIMA DA CHAPA A SER FURADA 50 MM, PORÇA DE ADESÃO MAGNÉTICA 17000 N, POTÊNCIA 1100 W, ALIMENTÇÃO 220 - 60 HZ, MONOFÁSICA - MATERIAIS NA OPERAÇÃO. AF_08/2019</t>
  </si>
  <si>
    <t>PERFURATRIZ HIDRÁULICA SOBRE ESTEIRA, TORQUE MÁXIMO 98 KNM, PROFUNDIDADE MÁXIMA 25 M, DIÂMETRO MÁXIMO 115 MM, POTÊNCIA MOTOR 190 HP - MATERIAIS NA OPERAÇÃO. AF_02/2021</t>
  </si>
  <si>
    <t>MÁQUINA DEMARCADORA DE FAIXA DE TRÁFEGO À FRIO, TRAÇÃO MANUAL, 4 CV, PRESSÃO MAX 3300 PSI, TANQUE 20 L - MATERIAIS NA OPERAÇÃO. AF_06/2021</t>
  </si>
  <si>
    <t>GEOTÊXTIL NÃO TECIDO 100% POLIÉSTER, RESISTÊNCIA A TRAÇÃO DE 31 KN/M (RT-31), INSTALADO EM DRENO - FORNECIMENTO E INSTALAÇÃO. AF_07/2021</t>
  </si>
  <si>
    <t>MONTAGEM E DESMONTAGEM DE FÔRMA DE LAJE MACIÇA, PÉ-DIREITO DUPLO, EM CHAPA DE MADEIRA COMPENSADA PLASTIFICADA, 10 UTILIZAÇÕES. AF_09/2020</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</si>
  <si>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</si>
  <si>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</si>
  <si>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</si>
  <si>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</si>
  <si>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</si>
  <si>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</si>
  <si>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</si>
  <si>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</si>
  <si>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</si>
  <si>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</si>
  <si>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</si>
  <si>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</si>
  <si>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</si>
  <si>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</si>
  <si>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</si>
  <si>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</si>
  <si>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</si>
  <si>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</si>
  <si>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</si>
  <si>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</si>
  <si>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</si>
  <si>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</si>
  <si>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</si>
  <si>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</si>
  <si>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</si>
  <si>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</si>
  <si>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</si>
  <si>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</si>
  <si>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</si>
  <si>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</si>
  <si>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</si>
  <si>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</si>
  <si>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</si>
  <si>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</si>
  <si>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</si>
  <si>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</si>
  <si>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</si>
  <si>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</si>
  <si>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</si>
  <si>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</si>
  <si>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</si>
  <si>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</si>
  <si>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</si>
  <si>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</si>
  <si>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</si>
  <si>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</si>
  <si>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</si>
  <si>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</si>
  <si>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</si>
  <si>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</si>
  <si>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</si>
  <si>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</si>
  <si>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</si>
  <si>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</si>
  <si>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</si>
  <si>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</si>
  <si>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</si>
  <si>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</si>
  <si>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</si>
  <si>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</si>
  <si>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DE GESSO DE 7X50X66CM (ESPESSURA 7CM). AF_05/2020</t>
  </si>
  <si>
    <t>ALVENARIA DE VEDAÇÃO DE BLOCOS DE GESSO DE 10X50X66CM (ESPESSURA 10CM).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</si>
  <si>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</si>
  <si>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</si>
  <si>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</si>
  <si>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</si>
  <si>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</si>
  <si>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</si>
  <si>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</si>
  <si>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</si>
  <si>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</si>
  <si>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</si>
  <si>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</si>
  <si>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APLICAÇÃO MASSA ACRÍLICA PARA MADEIRA, PARA PINTURA COM TINTA DE ACABAMENTO (PIGMENTADA). AF_01/2021</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</si>
  <si>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</si>
  <si>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</si>
  <si>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</si>
  <si>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</si>
  <si>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</si>
  <si>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</si>
  <si>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</si>
  <si>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</si>
  <si>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</si>
  <si>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</si>
  <si>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</si>
  <si>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</si>
  <si>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</si>
  <si>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</si>
  <si>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</si>
  <si>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</si>
  <si>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</si>
  <si>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</si>
  <si>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</si>
  <si>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</si>
  <si>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</si>
  <si>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</si>
  <si>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Placa de obra nas dimensões de 2.0 x 4.0 m, padrão DER</t>
  </si>
  <si>
    <t>(COMPOSIÇÃO REPRESENTATIVA) - MONTAGEM MECANICA E ELETRICA, TESTE DE ACEITAÇÃO DE QUADROS DE FABRICAÇÃO ESPECIAL COM ATESTADOS TTA/PTTA</t>
  </si>
  <si>
    <t>(composição representativa) Montagem mecânica de quadro de distribuição até 16 circuitos (600x500mm)</t>
  </si>
  <si>
    <t>(composição representativa) Montagem mecânica de Quadro de distribuição até 32 circuitos (1000x600mm)</t>
  </si>
  <si>
    <t>(composição representativa) Montagem mecânica de Quadro de distribuição até 64 circuitos (2000x800mm)</t>
  </si>
  <si>
    <t>(composição representativa) Montagem mecânica de Barramento de cobre de 1/2" x 1/16" (85A) até 2.1/2" x 5/16" (905A)</t>
  </si>
  <si>
    <t>(composição representativa) Montagem mecânica de Barramento de cobre de 2.1/4" x 1/2" (1086A) até 8" x 1/2" (3195A)</t>
  </si>
  <si>
    <t>(composição representativa) Montagem mecânica de Isolador p/ barra de 1000V</t>
  </si>
  <si>
    <t>(composição representativa) Montagem mecânica de trilho metálico DIN 35mm</t>
  </si>
  <si>
    <t>(composição representativa) Montagem elétrica de Programador logico</t>
  </si>
  <si>
    <t>(composição representativa) Montagem elétrica de Disjuntor Tripolar até 400A</t>
  </si>
  <si>
    <t>(composição representativa) Montagem elétrica de Disjuntor Tripolar Geral até 1000A</t>
  </si>
  <si>
    <t>(composição representativa) Montagem elétrica de Disjuntor Tripolar Geral até 1600A</t>
  </si>
  <si>
    <t>(composição representativa) Montagem elétrica de Disjuntor Tripolar Geral até 3150A</t>
  </si>
  <si>
    <t>(composição representativa) Montagem elétrica de Dispositivo Diferencial Residual (DR) Monopolar</t>
  </si>
  <si>
    <t>(composição representativa) Montagem elétrica de Dispositivo Diferencial Residual (DR) Bipolar e Tetrapolar</t>
  </si>
  <si>
    <t>(composição representativa) Montagem elétrica de Dispositivo de Proteção Contra Surto (DPS)</t>
  </si>
  <si>
    <t>(composição representativa) Montagem elétrica de Base e Fusível Tipo Diazed até 63A</t>
  </si>
  <si>
    <t>(composição representativa) Montagem elétrica de Base e Fusível Tipo NH 00 até 125A</t>
  </si>
  <si>
    <t>(composição representativa) Montagem elétrica de Base e Fusível Tipo NH 01 até 250A</t>
  </si>
  <si>
    <t>(composição representativa) Montagem elétrica de Base e Fusível Tipo NH 02 até 400A</t>
  </si>
  <si>
    <t>(composição representativa) Montagem elétrica de Base e Fusível Tipo NH 03 até 630A</t>
  </si>
  <si>
    <t>(composição representativa) Montagem elétrica de Base e Fusível Tipo NH 04 até 1250A</t>
  </si>
  <si>
    <t>(composição representativa) Montagem elétrica de Comutador 2 ou 3 posições</t>
  </si>
  <si>
    <t>(composição representativa) Montagem elétrica de Botões de comando</t>
  </si>
  <si>
    <t>(composição representativa) Montagem elétrica de Contator auxiliares</t>
  </si>
  <si>
    <t>(composição representativa) Montagem elétrica de Relê de sobre corrente</t>
  </si>
  <si>
    <t>(composição representativa) Montagem elétrica de Voltímetro Seletor</t>
  </si>
  <si>
    <t>(composição representativa) Montagem elétrica de Amperímetro Seletor</t>
  </si>
  <si>
    <t>(composição representativa) Montagem elétrica de Conectores de borne</t>
  </si>
  <si>
    <t>(composição representativa) Montagem elétrica de Terminais de compressão</t>
  </si>
  <si>
    <t>(composição representativa) Teste ponto a ponto por circuitos</t>
  </si>
  <si>
    <t>(composição representativa) Teste funcional por circuitos</t>
  </si>
  <si>
    <t>(composição representativa) Teste Dielétrico por circuitos</t>
  </si>
  <si>
    <t>(composição representativa) Teste de aceitação para Quadro de distribuição até 16 circuitos, com emissão de ART e laudo PTTA/TTA</t>
  </si>
  <si>
    <t>(composição representativa) Teste de aceitação para Quadro de distribuição até 32 circuitos, com emissão de ART e laudo PTTA/TTA</t>
  </si>
  <si>
    <t>(composição representativa) Teste de aceitação para Quadro de distribuição até 64 circuitos, com emissão de ART e laudo PTTA/TTA</t>
  </si>
  <si>
    <t>(composição representativa) Montagem mecânica de canaleta PVC aberta 50x80mm</t>
  </si>
  <si>
    <t>(composição representativa) Montagem mecânica de Botão sinalizador luminoso LED 22mm</t>
  </si>
  <si>
    <t>Caixa de telefone em chapa de aço padrão TELEBRAS do tipo CIE-5 800x800x120 mm</t>
  </si>
  <si>
    <t>Caixa de telefone em chapa de aço padrão TELEBRAS do tipo CIE-6 1200x1200x150 mm</t>
  </si>
  <si>
    <t>Caixa de telefone em chapa de aço padrão TELEBRAS do tipo CIE-7 1500x1500x150 mm</t>
  </si>
  <si>
    <t>Cabo telefônico CI, diâmetro do condutor 50mm, 20 pares</t>
  </si>
  <si>
    <t>Cabo telefônico CI, diâmetro do condutor 50mm, 100 pares</t>
  </si>
  <si>
    <t>Cabo telefônico CI, diâmetro do condutor 50mm, 50 pares</t>
  </si>
  <si>
    <t>Manômetro com caixa e anel tipo cravado em aço inox, mostrador duplo 63 mm escalas de 0 à 4 kgf/cm2 e 0 à 60 PSI, saída traseira de 1/4" BSP</t>
  </si>
  <si>
    <t>Manômetro com caixa e anel tipo cravado em aço inox, mostrador duplo 100 mm escalas de 0 à 7 kgf/cm2 e 0 à 100 PSI, saída traseira de 1/4" BSP</t>
  </si>
  <si>
    <t>Manômetro com caixa e anel tipo cravado em aço inox, mostrador duplo 100 mm escalas de 0 à 10 kgf/cm2 e 0 à 150 PSI, saída traseira de 1/4" BSP</t>
  </si>
  <si>
    <t>Pressostato 80 / 120 PSI com válvula, capacidade elétrica até 5CV em 250VCA, Margirius ou equivalente</t>
  </si>
  <si>
    <t>Pressostato 100 / 150 PSI sem válvula, capacidade elétrica até 5CV em 250VCA, Margirius ou equivalente</t>
  </si>
  <si>
    <t>INSTALAÇÕES DE REDE LOGICA</t>
  </si>
  <si>
    <t>Fornecimento e instalação de Mini Rack de Parede Padrão 19" - 06 U´s x 470mm</t>
  </si>
  <si>
    <t>Fornecimento e instalação de Mini Rack de Parede Padrão 19" - 08 U´s x 470mm</t>
  </si>
  <si>
    <t>Fornecimento e instalação de Mini Rack de Parede Padrão 19" - 12 U´s x 570mm</t>
  </si>
  <si>
    <t>Fornecimento e instalação de Mini Rack de Parede Padrão 19" - 16 U´s x 570mm</t>
  </si>
  <si>
    <t>Fornecimento e instalação de Rack de Piso Fechado Padrão 19" - 32 U´s x 670mm</t>
  </si>
  <si>
    <t>Fornecimento e instalação de Rack de Piso Fechado Padrão 19" - 36 U´s x 670mm</t>
  </si>
  <si>
    <t>Fornecimento e instalação de Rack de Piso Fechado Padrão 19" - 40 U´s x 670mm</t>
  </si>
  <si>
    <t>Fornecimento e instalação de Rack de Piso Fechado Padrão 19" - 44 U´s x 670mm</t>
  </si>
  <si>
    <t>Calha com 6 Tomadas 20A, inclusive fixação em rack padrão 19", com chicote de 2 metros de comprimento</t>
  </si>
  <si>
    <t>Calha com 8 Tomadas 20A, inclusive fixação em rack padrão 19", com chicote de 2 metros de comprimento</t>
  </si>
  <si>
    <t>Guia de Cabos Fechado Horizontal Padrão 19" - 1 U´s, inclusive fixação em Rack 19"</t>
  </si>
  <si>
    <t>Guia de Cabos Fechado Horizontal Padrão 19" - 2 U´s, inclusive fixação em Rack 19"</t>
  </si>
  <si>
    <t>Guia de Cabos Vertical para Rack Aberto Padrão 19" - 40 U´s x 1763 x 50mm</t>
  </si>
  <si>
    <t>Guia de Cabos Vertical para Rack Aberto Padrão 19" - 44 U´s x 1940 x 50mm</t>
  </si>
  <si>
    <t>Painel de Fechamento Frontal 1 U, inclusive fixação em Rack 19"</t>
  </si>
  <si>
    <t>Bandeja Simples Fixa 1 U x 290mm carga máxima 20kg, inclusive fixação em Rack 19"</t>
  </si>
  <si>
    <t>Bandeja Fixação Dupla 1 U x 500mm carga máxima 20kg, inclusive fixação em Rack 19"</t>
  </si>
  <si>
    <t>Bandeja Deslizante 1 U x 500mm carga máxima 20kg, inclusive fixação em Rack 19"</t>
  </si>
  <si>
    <t>Kit Ventilação composto por 2 Ventiladores Bi-Volts, inclusive fixação em Rack 19"</t>
  </si>
  <si>
    <t>Kit Ventilação composto por 4 Ventiladores Bi-Volts, inclusive fixação em Rack 19"</t>
  </si>
  <si>
    <t>Kit Rodizio Composto por 4 rodas (2 c/ travas), inclusive fixação em Rack 19"</t>
  </si>
  <si>
    <t>Kit M5 Porca-Gaiola com 100 und com Parafuso Philips e Arruela</t>
  </si>
  <si>
    <t>Velcro Rolo 20mm - Preto</t>
  </si>
  <si>
    <t>Patch Panel 24 Portas RJ45/IDC Cat.5e, inclusive fixação em Rack 19"</t>
  </si>
  <si>
    <t>Patch Panel de Emenda 24 Portas RJ45/RJ45 Cat.5e, inclusive fixação em Rack 19"</t>
  </si>
  <si>
    <t>Patch Panel 48 Portas RJ45/IDC Cat.5e, inclusive fixação em Rack 19"</t>
  </si>
  <si>
    <t>Patch Panel 48 Portas RJ45/IDC Cat.6, inclusive fixação em Rack 19"</t>
  </si>
  <si>
    <t>Patch Cord Multilan Extra Flexível CAT 5e U/UTP RJ-45 - 1,50 m</t>
  </si>
  <si>
    <t>Patch Cord Multilan Extra Flexível CAT 5e U/UTP RJ-45 - 3,00 m</t>
  </si>
  <si>
    <t>Patch Cord Gigalan Extra Flexível CAT 6 U/UTP RJ-45 - 1,50 m</t>
  </si>
  <si>
    <t>Patch Cord Gigalan Extra Flexível CAT 6 U/UTP RJ-45 - 3,00 m</t>
  </si>
  <si>
    <t>Fornecimento e instalação de Cabo de rede par trançado 4 pares Categoria 6</t>
  </si>
  <si>
    <t>Switch 24 portas RJ-45 10/100 + 2 10/100/1000, inclusive fixação em Rack 19"</t>
  </si>
  <si>
    <t>Switch 48 portas RJ-45 10/100 + 2 10/100/1000, inclusive fixação em Rack 19"</t>
  </si>
  <si>
    <t>No Break 1400VA (980W) Senoidal, tensão de entrada: 120V e tensão de saida: 120V, Interface Port DB-9 RS-232, SmartSlot, USB, inclusive fixação em rack 19"</t>
  </si>
  <si>
    <t>No Break 2200VA (1980W) Senoidal, tensão de entrada: 220V e tensão de saida: 220V, Interface Port DB-9 RS-232, SmartSlot, USB, inclusive fixação em rack 19"</t>
  </si>
  <si>
    <t>Certificação avulsa dos pontos com emissão de relatório do equipamento de teste até 100 pontos</t>
  </si>
  <si>
    <t>Certificação avulsa dos pontos com emissão de relatório do equipamento de teste mais de 101 pontos</t>
  </si>
  <si>
    <t>Espelho 4" x 4" com 2 conector RJ 45 fêmea CAT. 5e</t>
  </si>
  <si>
    <t>Espelho 4" x 2" com conector RJ 45 fêmea CAT. 6</t>
  </si>
  <si>
    <t>Espelho 4" x 4" com 2 conectores RJ 45 fêmea CAT. 6</t>
  </si>
  <si>
    <t>INSTALAÇÃO DO SISTEMA DE CLIMATIZAÇÃO</t>
  </si>
  <si>
    <t>Tubo de cobre com isolamento térmico - ø 1/4" esp. 9mm</t>
  </si>
  <si>
    <t>Tubo de cobre com isolamento térmico - ø 3/8" esp. 9mm</t>
  </si>
  <si>
    <t>Tubo de cobre com isolamento térmico - ø 1/2" esp. 9mm</t>
  </si>
  <si>
    <t>Tubo de cobre com isolamento térmico - ø 5/8" esp. 9mm</t>
  </si>
  <si>
    <t>Tubo de cobre com isolamento térmico - ø 3/4" esp. 9mm</t>
  </si>
  <si>
    <t>Tubo de cobre com isolamento térmico - ø 7/8" esp. 9mm</t>
  </si>
  <si>
    <t>Tubo de cobre com isolamento térmico - ø 1.1/8" esp. 9mm</t>
  </si>
  <si>
    <t>Tubo de cobre com isolamento térmico - ø 1.3/8" esp. 9mm</t>
  </si>
  <si>
    <t>Tubo de cobre com isolamento térmico - ø 1.5/8" esp. 9 mm</t>
  </si>
  <si>
    <t>Emenda de tubos e conexões de cobre por processo de solda - ø 1/4" até 1/2"</t>
  </si>
  <si>
    <t>Emenda de tubos e conexões de cobre por processo de solda - ø 5/8" até 7/8"</t>
  </si>
  <si>
    <t>Emenda de tubos e conexões de cobre por processo de solda - ø 1.1/8" até 1.5/8"</t>
  </si>
  <si>
    <t>Gás refrigerante R22</t>
  </si>
  <si>
    <t>Gás refrigerante R407</t>
  </si>
  <si>
    <t>Gás refrigerante R410A</t>
  </si>
  <si>
    <t>Instalação de Linha frigorígena para interligação do sistema de climatização incl. acessórios de fixação, fita PVC auto-aderente e cabo PP, exclusive tubos de cobre da linha liquida e sucção, espuma elastomérica flexivel e gás refrigerante</t>
  </si>
  <si>
    <t>Duto em chapa de aço galvanizada #22, exclusive acessórios de fixação</t>
  </si>
  <si>
    <t>Duto em chapa de aço galvanizada #24, exclusive acessórios de fixação</t>
  </si>
  <si>
    <t>Duto em chapa de aço galvanizada #26, exclusive acessórios de fixação</t>
  </si>
  <si>
    <t>ACESSIBILIDADE - NBR 9050</t>
  </si>
  <si>
    <t>Barra de apoio reta em aço inox 304 p/ portadores de necessidades especiais (NBR 9050), largura 40 cm</t>
  </si>
  <si>
    <t>Barra de apoio reta em aço inox 304 p/ portadores de necessidades especiais (NBR 9050), largura 60 cm</t>
  </si>
  <si>
    <t>Barra de apoio reta em aço inox 304 p/ portadores de necessidades especiais (NBR 9050), largura 80 cm</t>
  </si>
  <si>
    <t>Barra de apoio reta em aço inox 304 p/ portadores de necessidades especiais (NBR 9050), largura 90 cm</t>
  </si>
  <si>
    <t>Barra de apoio lateral articulada em aço inox 304 - 80cm p/ portadores de necessidades especiais (NBR 9050)</t>
  </si>
  <si>
    <t>Bacia sifonada de louça branca sem abertura frontal p/ banheiro PNE, consumo 6 litros por fluxo, Vogue Plus Conforto - P.510.17, Ref. Deca ou equiv., incl. tubo de ligação inox c/ canopla, anel de vedação, paraf. e rejunte epoxi p/ vedação</t>
  </si>
  <si>
    <t>Bacia sifonada de louça branca com abertura frontal p/ banheiro PNE, consumo 6 litros por fluxo, Vogue Plus Conforto - P.51.17, Ref. Deca ou equiv., incl. tubo de ligação inox c/ canopla, anel de vedação, paraf. e rejunte epoxi p/ vedação</t>
  </si>
  <si>
    <t>Assento poliéster sem abertura frontal c/ fixação cromada e aditivo químico c/ proteção antibactéria, Vogue Plus - AP.51.17, Ref. Deca ou equivalente</t>
  </si>
  <si>
    <t>Assento poliéster com abertura frontal e tampa c/ fixação cromada e aditivo químico c/ proteção antibactéria, Vogue Plus - AP.52.17, Ref. Deca ou equivalente</t>
  </si>
  <si>
    <t>Lavatório de louça branca com coluna suspensa p/ banheiro PNE, Vougle Plus Conforto L.51.17 + CS.1.17, Ref., Deca ou equivalente, incl. sifão, válvula e engates metálicos cromados, exclusive torneira</t>
  </si>
  <si>
    <t>Lavátorio de louça branca de canto p/ banheiro PNE, Coleção Master L.76.17, Ref. Deca ou equivalente, incl. válvula, sifão e engates metálicos cromados, exclusive torneira</t>
  </si>
  <si>
    <t>Conjunto Barra de apoio barra de apoio lateral, formato "U", em aço inox polido 304 Ø 1.1/4" dim. comprimento médio 30 p/ lavatório, p/ portadores de necessidades especiais (NBR 9050)</t>
  </si>
  <si>
    <t>Barra de apoio reta em aço inox 304 p/ portadores de necessidades especiais (NBR 9050), largura 70 cm</t>
  </si>
  <si>
    <t>AR REFRIGERADO</t>
  </si>
  <si>
    <t>Fornecimento e Instalação de Unidade Evaporadora e Condensadora de Ar Condicionado tipo Split Inverter Hi-Wall (Parede) de 9.000 BTU´s 220V - Ciclo Frio - Classificação A (Selo PROCEL), inclusive amortecedores vibra-stop</t>
  </si>
  <si>
    <t>Fornecimento e Instalação de Unidade Evaporadora e Condensadora de Ar Condicionado tipo Split Inverter Hi-Wall (Parede) de 12.000 BTU´s 220V - Ciclo Frio - Classificação A (Selo PROCEL), inclusive amortecedores vibra-stop</t>
  </si>
  <si>
    <t>Fornecimento e Instalação de Unidade Evaporadora e Condensadora de Ar Condicionado tipo Split Inverter Hi-Wall (Parede) de 18.000 BTU´s 220V - Ciclo Frio - Classificação A (Selo PROCEL), inclusive amortecedores vibra-stop</t>
  </si>
  <si>
    <t>Fornecimento e Instalação de Unidade Evaporadora e Condensadora de Ar Condicionado tipo Split Inverter Hi-Wall (Parede) de 22.000 BTU´s 220V - Ciclo Frio - Classificação A (Selo PROCEL), inclusive amortecedores vibra-stop</t>
  </si>
  <si>
    <t>Fornecimento e Instalação de Unidade Evaporadora e Condensadora de Ar Condicionado tipo Split Inverter Hi-Wall (Parede) de 24.000 BTU´s 220V - Ciclo Frio - Classificação A (Selo PROCEL), inclusive amortecedores vibra-stop</t>
  </si>
  <si>
    <t>Fornecimento e Instalação de Unidade Evaporadora e Condensadora de Ar Condicionado tipo Split Inverter Hi-Wall (Parede) de 30.000 BTU´s 220V - Ciclo Quente/Frio - Classificação A (Selo PROCEL), inclusive amortecedores vibra-stop</t>
  </si>
  <si>
    <t>Fornecimento e Instalação de Unidade Evaporadora e Condensadora de Ar Condicionado tipo Split Inverter Piso Teto de 36.000 BTU´s 220V - Ciclo Quente/Frio Classificação Energética A ou B (Selo PROCEL), inclusive amortecedores vibra-stop</t>
  </si>
  <si>
    <t>Fornecimento e Instalação de Unidade Evaporadora e Condensadora de Ar Condicionado tipo Split Inverter Piso Teto de 48.000 BTU´s 220V Trifásico - Ciclo Quente/Frio Classificação Energética A ou B (Selo PROCEL), inclusive amortecedores vibra-stop</t>
  </si>
  <si>
    <t>Quadro pincel novo, completo, de laminado melamínico alta pressão, "LOUSA" quadriculado, cor branco brilhante, linha Lousas, padrão F608 Brancoline, esp. 1mm, incl. requadro madeira 2.5 x 5.0 cm e porta pincel, dim. 3.95 x 1.29 m</t>
  </si>
  <si>
    <t>Corrimão de tubo de ferro galvanizado diâmetro 3" fixado na parede a cada 1.50m, inclusive pintura a óleo ou esmalte</t>
  </si>
  <si>
    <r>
      <rPr>
        <b/>
        <sz val="7"/>
        <rFont val="Arial"/>
        <family val="2"/>
      </rPr>
      <t>Descrição do serviço</t>
    </r>
  </si>
  <si>
    <r>
      <rPr>
        <b/>
        <sz val="7"/>
        <rFont val="Arial"/>
        <family val="2"/>
      </rPr>
      <t>Unidade</t>
    </r>
  </si>
  <si>
    <r>
      <rPr>
        <b/>
        <sz val="7"/>
        <rFont val="Arial"/>
        <family val="2"/>
      </rPr>
      <t>Preço unitário</t>
    </r>
  </si>
  <si>
    <r>
      <rPr>
        <b/>
        <sz val="7"/>
        <rFont val="Arial"/>
        <family val="2"/>
      </rPr>
      <t>Transporte</t>
    </r>
  </si>
  <si>
    <t>Cód. Padrão</t>
  </si>
  <si>
    <t>CDER-R</t>
  </si>
  <si>
    <t>COMPOSIÇÕES DER RODOVIAS</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</si>
  <si>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</si>
  <si>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</si>
  <si>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</si>
  <si>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</si>
  <si>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LANÇAMENTO COM USO DE BALDES, ADENSAMENTO E ACABAMENTO DE CONCRETO EM ESTRUTURAS. AF_02/2022</t>
  </si>
  <si>
    <t>CONCRETAGEM DE PILARES, FCK = 25 MPA, COM USO DE GRUA - LANÇAMENTO, ADENSAMENTO E ACABAMENTO. AF_02/2022</t>
  </si>
  <si>
    <t>LANÇAMENTO COM USO DE BOMBA, ADENSAMENTO E ACABAMENTO DE CONCRETO EM ESTRUTURAS.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</si>
  <si>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</si>
  <si>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</si>
  <si>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</si>
  <si>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</si>
  <si>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</si>
  <si>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</si>
  <si>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</si>
  <si>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</si>
  <si>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</si>
  <si>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</si>
  <si>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</si>
  <si>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</si>
  <si>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</si>
  <si>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</si>
  <si>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</si>
  <si>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</si>
  <si>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</si>
  <si>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</si>
  <si>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</si>
  <si>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</si>
  <si>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</si>
  <si>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</si>
  <si>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</si>
  <si>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</si>
  <si>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</si>
  <si>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</si>
  <si>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</si>
  <si>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</si>
  <si>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</si>
  <si>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</si>
  <si>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</si>
  <si>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</si>
  <si>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</si>
  <si>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</si>
  <si>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</si>
  <si>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</si>
  <si>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</si>
  <si>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</si>
  <si>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</si>
  <si>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</si>
  <si>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</si>
  <si>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</si>
  <si>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</si>
  <si>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</si>
  <si>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</si>
  <si>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</si>
  <si>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</si>
  <si>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</si>
  <si>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</si>
  <si>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</si>
  <si>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</si>
  <si>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</si>
  <si>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</si>
  <si>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</si>
  <si>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</si>
  <si>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</si>
  <si>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</si>
  <si>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</si>
  <si>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</si>
  <si>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</si>
  <si>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</si>
  <si>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</si>
  <si>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</si>
  <si>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</si>
  <si>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</si>
  <si>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</si>
  <si>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</si>
  <si>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</si>
  <si>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</si>
  <si>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</si>
  <si>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</si>
  <si>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</si>
  <si>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</si>
  <si>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</si>
  <si>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</si>
  <si>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</si>
  <si>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</si>
  <si>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</si>
  <si>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</si>
  <si>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</si>
  <si>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</si>
  <si>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</si>
  <si>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</si>
  <si>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</si>
  <si>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</si>
  <si>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</si>
  <si>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</si>
  <si>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</si>
  <si>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</si>
  <si>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</si>
  <si>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</si>
  <si>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</si>
  <si>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</si>
  <si>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</si>
  <si>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</si>
  <si>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</si>
  <si>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</si>
  <si>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</si>
  <si>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</si>
  <si>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</si>
  <si>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</si>
  <si>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</si>
  <si>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</si>
  <si>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</si>
  <si>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</si>
  <si>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</si>
  <si>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</si>
  <si>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</si>
  <si>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</si>
  <si>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</si>
  <si>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</si>
  <si>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</si>
  <si>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</si>
  <si>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</si>
  <si>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</si>
  <si>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</si>
  <si>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</si>
  <si>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</si>
  <si>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</si>
  <si>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</si>
  <si>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</si>
  <si>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</si>
  <si>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</si>
  <si>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</si>
  <si>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</si>
  <si>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</si>
  <si>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</si>
  <si>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</si>
  <si>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</si>
  <si>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</si>
  <si>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</si>
  <si>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</si>
  <si>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</si>
  <si>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</si>
  <si>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</si>
  <si>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</si>
  <si>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</si>
  <si>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</si>
  <si>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</si>
  <si>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</si>
  <si>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</si>
  <si>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</si>
  <si>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</si>
  <si>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</si>
  <si>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</si>
  <si>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</si>
  <si>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</si>
  <si>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</si>
  <si>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</si>
  <si>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</si>
  <si>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</si>
  <si>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</si>
  <si>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</si>
  <si>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</si>
  <si>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</si>
  <si>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</si>
  <si>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</si>
  <si>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</si>
  <si>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</si>
  <si>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</si>
  <si>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</si>
  <si>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</si>
  <si>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</si>
  <si>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</si>
  <si>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</si>
  <si>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</si>
  <si>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</si>
  <si>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</si>
  <si>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</si>
  <si>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</si>
  <si>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</si>
  <si>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</si>
  <si>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</si>
  <si>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</si>
  <si>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</si>
  <si>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</si>
  <si>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</si>
  <si>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</si>
  <si>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</si>
  <si>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</si>
  <si>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</si>
  <si>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</si>
  <si>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</si>
  <si>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</si>
  <si>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</si>
  <si>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</si>
  <si>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</si>
  <si>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</si>
  <si>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</si>
  <si>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</si>
  <si>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</si>
  <si>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</si>
  <si>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</si>
  <si>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</si>
  <si>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</si>
  <si>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</si>
  <si>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</si>
  <si>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</si>
  <si>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</si>
  <si>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</si>
  <si>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</si>
  <si>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</si>
  <si>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</si>
  <si>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</si>
  <si>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</si>
  <si>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</si>
  <si>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</si>
  <si>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</si>
  <si>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</si>
  <si>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</si>
  <si>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</si>
  <si>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</si>
  <si>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</si>
  <si>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</si>
  <si>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</si>
  <si>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</si>
  <si>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</si>
  <si>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</si>
  <si>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</si>
  <si>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</si>
  <si>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</si>
  <si>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</si>
  <si>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</si>
  <si>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</si>
  <si>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</si>
  <si>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</si>
  <si>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</si>
  <si>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</si>
  <si>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</si>
  <si>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</si>
  <si>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</si>
  <si>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</si>
  <si>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</si>
  <si>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</si>
  <si>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</si>
  <si>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</si>
  <si>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</si>
  <si>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</si>
  <si>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</si>
  <si>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</si>
  <si>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</si>
  <si>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</si>
  <si>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</si>
  <si>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</si>
  <si>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</si>
  <si>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</si>
  <si>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</si>
  <si>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</si>
  <si>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</si>
  <si>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</si>
  <si>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</si>
  <si>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</si>
  <si>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</si>
  <si>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</si>
  <si>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</si>
  <si>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</si>
  <si>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</si>
  <si>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</si>
  <si>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</si>
  <si>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</si>
  <si>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</si>
  <si>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</si>
  <si>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</si>
  <si>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</si>
  <si>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</si>
  <si>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</si>
  <si>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</si>
  <si>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PAR DE TABELAS DE BASQUETE DE COMPENSADO NAVAL, COM AROS E REDES - FORNECIMENTO E INSTALAÇÃO. AF_03/2022</t>
  </si>
  <si>
    <t>ÁREA</t>
  </si>
  <si>
    <t>ESPESSURA</t>
  </si>
  <si>
    <t>CGCIT</t>
  </si>
  <si>
    <t>SISTEMA DE CUSTOS REFERENCIAIS DE OBRAS - SICRO</t>
  </si>
  <si>
    <t>DNIT</t>
  </si>
  <si>
    <t>Descrição do Serviço</t>
  </si>
  <si>
    <t>Unidade</t>
  </si>
  <si>
    <t>Custo Unitário (R$)</t>
  </si>
  <si>
    <t>Aparelho de apoio de neoprene fretado para estruturas moldadas no local - fornecimento e instalação</t>
  </si>
  <si>
    <t>dm³</t>
  </si>
  <si>
    <t>Aparelho de apoio de neoprene fretado para estruturas pré-moldadas - fornecimento e instalação</t>
  </si>
  <si>
    <t>Aparelho de apoio metálico elastomérico fixo com capacidade de 1.500 kN - fornecimento e instalação</t>
  </si>
  <si>
    <t>Aparelho de apoio metálico elastomérico fixo com capacidade de 10.000 kN - fornecimento e instalação</t>
  </si>
  <si>
    <t>Aparelho de apoio metálico elastomérico fixo com capacidade de 2.500 kN - fornecimento e instalação</t>
  </si>
  <si>
    <t>Aparelho de apoio metálico elastomérico fixo com capacidade de 4.000 kN - fornecimento e instalação</t>
  </si>
  <si>
    <t>Aparelho de apoio metálico elastomérico fixo com capacidade de 5.500 kN - fornecimento e instalação</t>
  </si>
  <si>
    <t>Aparelho de apoio metálico elastomérico fixo com capacidade de 7.500 kN - fornecimento e instalação</t>
  </si>
  <si>
    <t>Aparelho de apoio metálico elastomérico fixo com capacidade de 700 kN - fornecimento e instalação</t>
  </si>
  <si>
    <t>Aparelho de apoio metálico elastomérico multidirecional com capacidade de 1.500 kN - fornecimento e instalação</t>
  </si>
  <si>
    <t>Aparelho de apoio metálico elastomérico multidirecional com capacidade de 10.000 kN - fornecimento e instalação</t>
  </si>
  <si>
    <t>Aparelho de apoio metálico elastomérico multidirecional com capacidade de 2.500 kN - fornecimento e instalação</t>
  </si>
  <si>
    <t>Aparelho de apoio metálico elastomérico multidirecional com capacidade de 4.000 kN - fornecimento e instalação</t>
  </si>
  <si>
    <t>Aparelho de apoio metálico elastomérico multidirecional com capacidade de 5.500 kN - fornecimento e instalação</t>
  </si>
  <si>
    <t>Aparelho de apoio metálico elastomérico multidirecional com capacidade de 7.500 kN - fornecimento e instalação</t>
  </si>
  <si>
    <t>Aparelho de apoio metálico elastomérico multidirecional com capacidade de 700 kN - fornecimento e instalação</t>
  </si>
  <si>
    <t>Aparelho de apoio metálico elastomérico unidirecional com capacidade de 1.500 kN - fornecimento e instalação</t>
  </si>
  <si>
    <t>Aparelho de apoio metálico elastomérico unidirecional com capacidade de 10.000 kN - fornecimento e instalação</t>
  </si>
  <si>
    <t>Aparelho de apoio metálico elastomérico unidirecional com capacidade de 2.500 kN - fornecimento e instalação</t>
  </si>
  <si>
    <t>Aparelho de apoio metálico elastomérico unidirecional com capacidade de 4.000 kN - fornecimento e instalação</t>
  </si>
  <si>
    <t>Aparelho de apoio metálico elastomérico unidirecional com capacidade de 5.500 kN - fornecimento e instalação</t>
  </si>
  <si>
    <t>Aparelho de apoio metálico elastomérico unidirecional com capacidade de 7.500 kN - fornecimento e instalação</t>
  </si>
  <si>
    <t>Aparelho de apoio metálico elastomérico unidirecional com capacidade de 700 kN - fornecimento e instalação</t>
  </si>
  <si>
    <t>Aparelho de apoio metálico esférico fixo com capacidade de 1.000 kN - fornecimento e instalação</t>
  </si>
  <si>
    <t>Aparelho de apoio metálico esférico fixo com capacidade de 1.500 kN - fornecimento e instalação</t>
  </si>
  <si>
    <t>Aparelho de apoio metálico esférico fixo com capacidade de 10.000 kN - fornecimento e instalação</t>
  </si>
  <si>
    <t>Aparelho de apoio metálico esférico fixo com capacidade de 2.000 kN - fornecimento e instalação</t>
  </si>
  <si>
    <t>Aparelho de apoio metálico esférico fixo com capacidade de 2.500 kN - fornecimento e instalação</t>
  </si>
  <si>
    <t>Aparelho de apoio metálico esférico fixo com capacidade de 3.000 kN - fornecimento e instalação</t>
  </si>
  <si>
    <t>Aparelho de apoio metálico esférico fixo com capacidade de 3.500 kN - fornecimento e instalação</t>
  </si>
  <si>
    <t>Aparelho de apoio metálico esférico fixo com capacidade de 4.000 kN - fornecimento e instalação</t>
  </si>
  <si>
    <t>Aparelho de apoio metálico esférico fixo com capacidade de 4.500 kN - fornecimento e instalação</t>
  </si>
  <si>
    <t>Aparelho de apoio metálico esférico fixo com capacidade de 5.000 kN - fornecimento e instalação</t>
  </si>
  <si>
    <t>Aparelho de apoio metálico esférico fixo com capacidade de 5.500 kN - fornecimento e instalação</t>
  </si>
  <si>
    <t>Aparelho de apoio metálico esférico fixo com capacidade de 6.000 kN - fornecimento e instalação</t>
  </si>
  <si>
    <t>Aparelho de apoio metálico esférico fixo com capacidade de 6.500 kN - fornecimento e instalação</t>
  </si>
  <si>
    <t>Aparelho de apoio metálico esférico fixo com capacidade de 7.000 kN - fornecimento e instalação</t>
  </si>
  <si>
    <t>Aparelho de apoio metálico esférico fixo com capacidade de 7.500 kN - fornecimento e instalação</t>
  </si>
  <si>
    <t>Aparelho de apoio metálico esférico fixo com capacidade de 8.000 kN - fornecimento e instalação</t>
  </si>
  <si>
    <t>Aparelho de apoio metálico esférico fixo com capacidade de 8.500 kN - fornecimento e instalação</t>
  </si>
  <si>
    <t>Aparelho de apoio metálico esférico fixo com capacidade de 9.000 kN - fornecimento e instalação</t>
  </si>
  <si>
    <t>Aparelho de apoio metálico esférico fixo com capacidade de 9.500 kN - fornecimento e instalação</t>
  </si>
  <si>
    <t>Aparelho de apoio metálico esférico multidirecional com capacidade de 1.000 kN - fornecimento e instalação</t>
  </si>
  <si>
    <t>Aparelho de apoio metálico esférico multidirecional com capacidade de 1.500 kN - fornecimento e instalação</t>
  </si>
  <si>
    <t>Aparelho de apoio metálico esférico multidirecional com capacidade de 10.000 kN - fornecimento e instalação</t>
  </si>
  <si>
    <t>Aparelho de apoio metálico esférico multidirecional com capacidade de 2.000 kN - fornecimento e instalação</t>
  </si>
  <si>
    <t>Aparelho de apoio metálico esférico multidirecional com capacidade de 2.500 kN - fornecimento e instalação</t>
  </si>
  <si>
    <t>Aparelho de apoio metálico esférico multidirecional com capacidade de 3.000 kN - fornecimento e instalação</t>
  </si>
  <si>
    <t>Aparelho de apoio metálico esférico multidirecional com capacidade de 3.500 kN - fornecimento e instalação</t>
  </si>
  <si>
    <t>Aparelho de apoio metálico esférico multidirecional com capacidade de 4.000 kN - fornecimento e instalação</t>
  </si>
  <si>
    <t>Aparelho de apoio metálico esférico multidirecional com capacidade de 4.500 kN - fornecimento e instalação</t>
  </si>
  <si>
    <t>Aparelho de apoio metálico esférico multidirecional com capacidade de 5.000 kN - fornecimento e instalação</t>
  </si>
  <si>
    <t>Aparelho de apoio metálico esférico multidirecional com capacidade de 5.500 kN - fornecimento e instalação</t>
  </si>
  <si>
    <t>Aparelho de apoio metálico esférico multidirecional com capacidade de 6.000 kN - fornecimento e instalação</t>
  </si>
  <si>
    <t>Aparelho de apoio metálico esférico multidirecional com capacidade de 6.500 kN - fornecimento e instalação</t>
  </si>
  <si>
    <t>Aparelho de apoio metálico esférico multidirecional com capacidade de 7.000 kN - fornecimento e instalação</t>
  </si>
  <si>
    <t>Aparelho de apoio metálico esférico multidirecional com capacidade de 7.500 kN - fornecimento e instalação</t>
  </si>
  <si>
    <t>Aparelho de apoio metálico esférico multidirecional com capacidade de 8.000 kN - fornecimento e instalação</t>
  </si>
  <si>
    <t>Aparelho de apoio metálico esférico multidirecional com capacidade de 8.500 kN - fornecimento e instalação</t>
  </si>
  <si>
    <t>Aparelho de apoio metálico esférico multidirecional com capacidade de 9.000 kN - fornecimento e instalação</t>
  </si>
  <si>
    <t>Aparelho de apoio metálico esférico multidirecional com capacidade de 9.500 kN - fornecimento e instalação</t>
  </si>
  <si>
    <t>Aparelho de apoio metálico esférico unidirecional com capacidade de 1.000 kN - fornecimento e instalação</t>
  </si>
  <si>
    <t>Aparelho de apoio metálico esférico unidirecional com capacidade de 1.500 kN - fornecimento e instalação</t>
  </si>
  <si>
    <t>Aparelho de apoio metálico esférico unidirecional com capacidade de 10.000 kN - fornecimento e instalação</t>
  </si>
  <si>
    <t>Aparelho de apoio metálico esférico unidirecional com capacidade de 2.000 kN - fornecimento e instalação</t>
  </si>
  <si>
    <t>Aparelho de apoio metálico esférico unidirecional com capacidade de 2.500 kN - fornecimento e instalação</t>
  </si>
  <si>
    <t>Aparelho de apoio metálico esférico unidirecional com capacidade de 3.000 kN - fornecimento e instalação</t>
  </si>
  <si>
    <t>Aparelho de apoio metálico esférico unidirecional com capacidade de 3.500 kN - fornecimento e instalação</t>
  </si>
  <si>
    <t>Aparelho de apoio metálico esférico unidirecional com capacidade de 4.000 kN - fornecimento e instalação</t>
  </si>
  <si>
    <t>Aparelho de apoio metálico esférico unidirecional com capacidade de 4.500 kN - fornecimento e instalação</t>
  </si>
  <si>
    <t>Aparelho de apoio metálico esférico unidirecional com capacidade de 5.000 kN - fornecimento e instalação</t>
  </si>
  <si>
    <t>Aparelho de apoio metálico esférico unidirecional com capacidade de 5.500 kN - fornecimento e instalação</t>
  </si>
  <si>
    <t>Aparelho de apoio metálico esférico unidirecional com capacidade de 6.000 kN - fornecimento e instalação</t>
  </si>
  <si>
    <t>Aparelho de apoio metálico esférico unidirecional com capacidade de 6.500 kN - fornecimento e instalação</t>
  </si>
  <si>
    <t>Aparelho de apoio metálico esférico unidirecional com capacidade de 7.000 kN - fornecimento e instalação</t>
  </si>
  <si>
    <t>Aparelho de apoio metálico esférico unidirecional com capacidade de 7.500 kN - fornecimento e instalação</t>
  </si>
  <si>
    <t>Aparelho de apoio metálico esférico unidirecional com capacidade de 8.000 kN - fornecimento e instalação</t>
  </si>
  <si>
    <t>Aparelho de apoio metálico esférico unidirecional com capacidade de 8.500 kN - fornecimento e instalação</t>
  </si>
  <si>
    <t>Aparelho de apoio metálico esférico unidirecional com capacidade de 9.000 kN - fornecimento e instalação</t>
  </si>
  <si>
    <t>Aparelho de apoio metálico esférico unidirecional com capacidade de 9.500 kN - fornecimento e instalação</t>
  </si>
  <si>
    <t>Junta de dilatação em elastômero e perfil VV - L = 20 mm e H = 40 mm - fornecimento e instalação</t>
  </si>
  <si>
    <t>Junta de dilatação em elastômero e perfil VV - L = 25 mm e H = 50 mm - fornecimento e instalação</t>
  </si>
  <si>
    <t>Junta de dilatação em elastômero e perfil VV - L = 35 mm e H = 60 mm - fornecimento e instalação</t>
  </si>
  <si>
    <t>Junta de dilatação em elastômero e perfil VV - L = 40 mm e H = 70 mm - fornecimento e instalação</t>
  </si>
  <si>
    <t>Junta de dilatação em elastômero e perfil VV - L = 50 mm e H = 80 mm - fornecimento e instalação</t>
  </si>
  <si>
    <t>Junta de dilatação em perfil extrudado de borracha vulcanizada</t>
  </si>
  <si>
    <t>Lábios poliméricos em junta de pavimento de concreto - L = 20 mm e H = 30 mm - confecção e assentamento</t>
  </si>
  <si>
    <t>Armação em aço CA-25 - fornecimento, preparo e colocação</t>
  </si>
  <si>
    <t>Armação em aço CA-50 - fornecimento, preparo e colocação</t>
  </si>
  <si>
    <t>Armação em aço CA-60 - fornecimento, preparo e colocação</t>
  </si>
  <si>
    <t>Chumbador tipo espera em aço CA-25 para fixação de estrutura metálica em concreto - fornecimento e instalação</t>
  </si>
  <si>
    <t>Luva de emenda com rosca cônica para aço CA-50 - D = 12,5 mm - fornecimento e instalação</t>
  </si>
  <si>
    <t>Luva de emenda com rosca cônica para aço CA-50 - D = 16 mm - fornecimento e instalação</t>
  </si>
  <si>
    <t>Luva de emenda com rosca cônica para aço CA-50 - D = 20 mm - fornecimento e instalação</t>
  </si>
  <si>
    <t>Luva de emenda com rosca cônica para aço CA-50 - D = 25 mm - fornecimento e instalação</t>
  </si>
  <si>
    <t>Luva de emenda com rosca cônica para aço CA-50 - D = 32 mm - fornecimento e instalação</t>
  </si>
  <si>
    <t>Luva de emenda prensada para aço CA-50 - D = 12,5 mm - fornecimento e instalação</t>
  </si>
  <si>
    <t>Luva de emenda prensada para aço CA-50 - D = 16 mm - fornecimento e instalação</t>
  </si>
  <si>
    <t>Luva de emenda prensada para aço CA-50 - D = 20 mm - fornecimento e instalação</t>
  </si>
  <si>
    <t>Luva de emenda prensada para aço CA-50 - D = 25 mm - fornecimento e instalação</t>
  </si>
  <si>
    <t>Luva de emenda prensada para aço CA-50 - D = 32 mm - fornecimento e instalação</t>
  </si>
  <si>
    <t>Treliça nervurada três barras longitudinais interligadas por duas diagonais sinusoidal - fornecimento e instalação</t>
  </si>
  <si>
    <t>Arco metálico galvanizado tipo MP 152S - arco alto - vão = 10,08 m e altura = 6,12 m - aterro rodoviário mínimo = 0,90 m e máximo = 5,00 m - areia e brita comerciais</t>
  </si>
  <si>
    <t>Arco metálico galvanizado tipo MP 152S - arco alto - vão = 10,08 m e altura = 6,12 m - aterro rodoviário mínimo = 0,90 m e máximo = 5,00 m - areia extraída e brita produzida</t>
  </si>
  <si>
    <t>Arco metálico galvanizado tipo MP 152S - arco alto - vão = 10,31 m e altura = 6,17 m - aterro rodoviário mínimo = 0,90 m e máximo = 4,90 m - areia e brita comerciais</t>
  </si>
  <si>
    <t>Arco metálico galvanizado tipo MP 152S - arco alto - vão = 10,31 m e altura = 6,17 m - aterro rodoviário mínimo = 0,90 m e máximo = 4,90 m - areia extraída e brita produzida</t>
  </si>
  <si>
    <t>Arco metálico galvanizado tipo MP 152S - arco alto - vão = 10,36 m e altura = 5,38 m - aterro rodoviário mínimo = 1,20 m e máximo = 3,60 m - areia e brita comerciais</t>
  </si>
  <si>
    <t>Arco metálico galvanizado tipo MP 152S - arco alto - vão = 10,36 m e altura = 5,38 m - aterro rodoviário mínimo = 1,20 m e máximo = 3,60 m - areia extraída e brita produzida</t>
  </si>
  <si>
    <t>Arco metálico galvanizado tipo MP 152S - arco alto - vão = 10,54 m e altura = 6,05 m - aterro rodoviário mínimo = 1,20 m e máximo = 4,20 m - areia e brita comerciais</t>
  </si>
  <si>
    <t>Arco metálico galvanizado tipo MP 152S - arco alto - vão = 10,54 m e altura = 6,05 m - aterro rodoviário mínimo = 1,20 m e máximo = 4,20 m - areia extraída e brita produzida</t>
  </si>
  <si>
    <t>Arco metálico galvanizado tipo MP 152S - arco alto - vão = 10,57 m e altura = 5,41 m - aterro rodoviário mínimo = 1,20 m e máximo = 4,10 m - areia e brita comerciais</t>
  </si>
  <si>
    <t>Arco metálico galvanizado tipo MP 152S - arco alto - vão = 10,57 m e altura = 5,41 m - aterro rodoviário mínimo = 1,20 m e máximo = 4,10 m - areia extraída e brita produzida</t>
  </si>
  <si>
    <t>Arco metálico galvanizado tipo MP 152S - arco alto - vão = 10,74 m e altura = 6,48 m - aterro rodoviário mínimo = 1,20 m e máximo = 4,70 m - areia e brita comerciais</t>
  </si>
  <si>
    <t>Arco metálico galvanizado tipo MP 152S - arco alto - vão = 10,74 m e altura = 6,48 m - aterro rodoviário mínimo = 1,20 m e máximo = 4,70 m - areia extraída e brita produzida</t>
  </si>
  <si>
    <t>Arco metálico galvanizado tipo MP 152S - arco alto - vão = 10,77 m e altura = 6,10 m - aterro rodoviário mínimo = 1,20 m e máximo = 4,70 m - areia e brita comerciais</t>
  </si>
  <si>
    <t>Arco metálico galvanizado tipo MP 152S - arco alto - vão = 10,77 m e altura = 6,10 m - aterro rodoviário mínimo = 1,20 m e máximo = 4,70 m - areia extraída e brita produzida</t>
  </si>
  <si>
    <t>Arco metálico galvanizado tipo MP 152S - arco alto - vão = 10,97 m e altura = 6,53 m - aterro rodoviário mínimo = 1,20 m e máximo = 4,70 m - areia e brita comerciais</t>
  </si>
  <si>
    <t>Arco metálico galvanizado tipo MP 152S - arco alto - vão = 10,97 m e altura = 6,53 m - aterro rodoviário mínimo = 1,20 m e máximo = 4,70 m - areia extraída e brita produzida</t>
  </si>
  <si>
    <t>Arco metálico galvanizado tipo MP 152S - arco alto - vão = 11,35 m e altura = 7,12 m - aterro rodoviário mínimo = 1,20 m e máximo = 4,70 m - areia e brita comerciais</t>
  </si>
  <si>
    <t>Arco metálico galvanizado tipo MP 152S - arco alto - vão = 11,35 m e altura = 7,12 m - aterro rodoviário mínimo = 1,20 m e máximo = 4,70 m - areia extraída e brita produzida</t>
  </si>
  <si>
    <t>Arco metálico galvanizado tipo MP 152S - arco alto - vão = 11,58 m e altura = 7,16 m - aterro rodoviário mínimo = 1,20 m e máximo = 6,40 m - areia e brita comerciais</t>
  </si>
  <si>
    <t>Arco metálico galvanizado tipo MP 152S - arco alto - vão = 11,58 m e altura = 7,16 m - aterro rodoviário mínimo = 1,20 m e máximo = 6,40 m - areia extraída e brita produzida</t>
  </si>
  <si>
    <t>Arco metálico galvanizado tipo MP 152S - arco alto - vão = 6,12 m e altura = 2,77 m - aterro rodoviário mínimo = 0,75 m e máximo = 5,40 m - areia e brita comerciais</t>
  </si>
  <si>
    <t>Arco metálico galvanizado tipo MP 152S - arco alto - vão = 6,12 m e altura = 2,77 m - aterro rodoviário mínimo = 0,75 m e máximo = 5,40 m - areia extraída e brita produzida</t>
  </si>
  <si>
    <t>Arco metálico galvanizado tipo MP 152S - arco alto - vão = 6,30 m e altura = 3,68 m - aterro rodoviário mínimo = 0,75 m e máximo = 7,50 m - areia e brita comerciais</t>
  </si>
  <si>
    <t>Arco metálico galvanizado tipo MP 152S - arco alto - vão = 6,30 m e altura = 3,68 m - aterro rodoviário mínimo = 0,75 m e máximo = 7,50 m - areia extraída e brita produzida</t>
  </si>
  <si>
    <t>Arco metálico galvanizado tipo MP 152S - arco alto - vão = 6,55 m e altura = 3,56 m - aterro rodoviário mínimo = 0,75 m e máximo = 4,9 m - areia extraída e brita produzida</t>
  </si>
  <si>
    <t>Arco metálico galvanizado tipo MP 152S - arco alto - vão = 6,55 m e altura = 3,56 m - aterro rodoviário mínimo = 0,75 m e máximo = 4,90 m - areia e brita comerciais</t>
  </si>
  <si>
    <t>Arco metálico galvanizado tipo MP 152S - arco alto - vão = 6,78 m e altura = 3,61 m - aterro rodoviário mínimo = 0,75 m e máximo = 4,80 m - areia e brita comerciais</t>
  </si>
  <si>
    <t>Arco metálico galvanizado tipo MP 152S - arco alto - vão = 6,78 m e altura = 3,61 m - aterro rodoviário mínimo = 0,75 m e máximo = 4,80 m - areia extraída e brita produzida</t>
  </si>
  <si>
    <t>Arco metálico galvanizado tipo MP 152S - arco alto - vão = 6,96 m e altura = 4,42 m - aterro rodoviário mínimo = 0,75 m e máximo = 8,10 m - areia e brita comerciais</t>
  </si>
  <si>
    <t>Arco metálico galvanizado tipo MP 152S - arco alto - vão = 6,96 m e altura = 4,42 m - aterro rodoviário mínimo = 0,75 m e máximo = 8,10 m - areia extraída e brita produzida</t>
  </si>
  <si>
    <t>Arco metálico galvanizado tipo MP 152S - arco alto - vão = 6,99 m e altura = 4,27 m - aterro rodoviário mínimo = 0,75 m e máximo = 5,70 m - areia e brita comerciais</t>
  </si>
  <si>
    <t>Arco metálico galvanizado tipo MP 152S - arco alto - vão = 6,99 m e altura = 4,27 m - aterro rodoviário mínimo = 0,75 m e máximo = 5,70 m - areia extraída e brita produzida</t>
  </si>
  <si>
    <t>Arco metálico galvanizado tipo MP 152S - arco alto - vão = 7,01 m e altura = 3,63 m - aterro rodoviário mínimo = 0,75 m e máximo = 4,60 m - areia e brita comerciais</t>
  </si>
  <si>
    <t>Arco metálico galvanizado tipo MP 152S - arco alto - vão = 7,01 m e altura = 3,63 m - aterro rodoviário mínimo = 0,75 m e máximo = 4,60 m - areia extraída e brita produzida</t>
  </si>
  <si>
    <t>Arco metálico galvanizado tipo MP 152S - arco alto - vão = 7,24 m e altura = 3,68 m - aterro rodoviário mínimo = 0,90 m e máximo = 4,4 m - areia e brita comerciais</t>
  </si>
  <si>
    <t>Arco metálico galvanizado tipo MP 152S - arco alto - vão = 7,24 m e altura = 3,68 m - aterro rodoviário mínimo = 0,90 m e máximo = 4,40 m - areia extraída e brita produzida</t>
  </si>
  <si>
    <t>Arco metálico galvanizado tipo MP 152S - arco alto - vão = 7,42 m e altura = 4,52 m - aterro rodoviário mínimo = 0,90 m e máximo = 6,40 m - areia e brita comerciais</t>
  </si>
  <si>
    <t>Arco metálico galvanizado tipo MP 152S - arco alto - vão = 7,42 m e altura = 4,52 m - aterro rodoviário mínimo = 0,90 m e máximo = 6,40 m - areia extraída e brita produzida</t>
  </si>
  <si>
    <t>Arco metálico galvanizado tipo MP 152S - arco alto - vão = 7,47 m e altura = 4,19 m - aterro rodoviário mínimo = 0,90 m e máximo = 4,30 m - areia e brita comerciais</t>
  </si>
  <si>
    <t>Arco metálico galvanizado tipo MP 152S - arco alto - vão = 7,47 m e altura = 4,19 m - aterro rodoviário mínimo = 0,90 m e máximo = 4,30 m - areia extraída e brita produzida</t>
  </si>
  <si>
    <t>Arco metálico galvanizado tipo MP 152S - arco alto - vão = 7,67 m e altura = 3,99 m - aterro rodoviário mínimo = 0,90 m e máximo = 4,10 m - areia e brita comerciais</t>
  </si>
  <si>
    <t>Arco metálico galvanizado tipo MP 152S - arco alto - vão = 7,67 m e altura = 3,99 m - aterro rodoviário mínimo = 0,90 m e máximo = 4,10 m - areia extraída e brita produzida</t>
  </si>
  <si>
    <t>Arco metálico galvanizado tipo MP 152S - arco alto - vão = 7,85 m e altura = 4,60 m - aterro rodoviário mínimo = 0,90 m e máximo = 6,00 m - areia e brita comerciais</t>
  </si>
  <si>
    <t>Arco metálico galvanizado tipo MP 152S - arco alto - vão = 7,85 m e altura = 4,60 m - aterro rodoviário mínimo = 0,90 m e máximo = 6,00 m - areia extraída e brita produzida</t>
  </si>
  <si>
    <t>Arco metálico galvanizado tipo MP 152S - arco alto - vão = 7,90 m e altura = 4,04 m - aterro rodoviário mínimo = 0,90 m e máximo = 4,00 m - areia e brita comerciais</t>
  </si>
  <si>
    <t>Arco metálico galvanizado tipo MP 152S - arco alto - vão = 7,90 m e altura = 4,04 m - aterro rodoviário mínimo = 0,90 m e máximo = 4,00 m - areia extraída e brita produzida</t>
  </si>
  <si>
    <t>Arco metálico galvanizado tipo MP 152S - arco alto - vão = 8,08 m e altura = 4,65 m - aterro rodoviário mínimo = 0,90 m e máximo = 5,80 m - areia e brita comerciais</t>
  </si>
  <si>
    <t>Arco metálico galvanizado tipo MP 152S - arco alto - vão = 8,08 m e altura = 4,65 m - aterro rodoviário mínimo = 0,90 m e máximo = 5,80 m - areia extraída e brita produzida</t>
  </si>
  <si>
    <t>Arco metálico galvanizado tipo MP 152S - arco alto - vão = 8,31 m e altura = 4,70 m - aterro rodoviário mínimo = 0,90 m e máximo = 5,60 m - areia e brita comerciais</t>
  </si>
  <si>
    <t>Arco metálico galvanizado tipo MP 152S - arco alto - vão = 8,31 m e altura = 4,70 m - aterro rodoviário mínimo = 0,90 m e máximo = 5,60 m - areia extraída e brita produzida</t>
  </si>
  <si>
    <t>Arco metálico galvanizado tipo MP 152S - arco alto - vão = 8,36 m e altura = 4,11 m - aterro rodoviário mínimo = 0,90 m e máximo = 3,70 m - areia e brita comerciais</t>
  </si>
  <si>
    <t>Arco metálico galvanizado tipo MP 152S - arco alto - vão = 8,36 m e altura = 4,11 m - aterro rodoviário mínimo = 0,90 m e máximo = 3,70 m - areia extraída e brita produzida</t>
  </si>
  <si>
    <t>Arco metálico galvanizado tipo MP 152S - arco alto - vão = 8,59 m e altura = 4,39 m - aterro rodoviário mínimo = 0,90 m e máximo = 3,60 m - areia e brita comerciais</t>
  </si>
  <si>
    <t>Arco metálico galvanizado tipo MP 152S - arco alto - vão = 8,59 m e altura = 4,39 m - aterro rodoviário mínimo = 0,90 m e máximo = 3,60 m - areia extraída e brita produzida</t>
  </si>
  <si>
    <t>Arco metálico galvanizado tipo MP 152S - arco alto - vão = 8,97 m e altura = 5,00 m - aterro rodoviário mínimo = 0,90 m e máximo = 5,80 m - areia e brita comerciais</t>
  </si>
  <si>
    <t>Arco metálico galvanizado tipo MP 152S - arco alto - vão = 8,97 m e altura = 5,00 m - aterro rodoviário mínimo = 0,90 m e máximo = 5,80 m - areia extraída e brita produzida</t>
  </si>
  <si>
    <t>Arco metálico galvanizado tipo MP 152S - arco alto - vão = 9,17 m e altura = 5,49 m - aterro rodoviário mínimo = 0,90 m e máximo = 5,60 m - areia e brita comerciais</t>
  </si>
  <si>
    <t>Arco metálico galvanizado tipo MP 152S - arco alto - vão = 9,17 m e altura = 5,49 m - aterro rodoviário mínimo = 0,90 m e máximo = 5,60 m - areia extraída e brita produzida</t>
  </si>
  <si>
    <t>Arco metálico galvanizado tipo MP 152S - arco alto - vão = 9,22 m e altura = 4,70 m - aterro rodoviário mínimo = 0,90 m e máximo = 4,10 m - areia e brita comerciais</t>
  </si>
  <si>
    <t>Arco metálico galvanizado tipo MP 152S - arco alto - vão = 9,22 m e altura = 4,70 m - aterro rodoviário mínimo = 0,90 m e máximo = 4,10 m - areia extraída e brita produzida</t>
  </si>
  <si>
    <t>Arco metálico galvanizado tipo MP 152S - arco alto - vão = 9,45 m e altura = 4,75 m - aterro rodoviário mínimo = 0,90 m e máximo = 4,00 m - areia e brita comerciais</t>
  </si>
  <si>
    <t>Arco metálico galvanizado tipo MP 152S - arco alto - vão = 9,45 m e altura = 4,75 m - aterro rodoviário mínimo = 0,90 m e máximo = 4,00 m - areia extraída e brita produzida</t>
  </si>
  <si>
    <t>Arco metálico galvanizado tipo MP 152S - arco alto - vão = 9,63 m e altura = 5,59 m - aterro rodoviário mínimo = 0,90 m e máximo = 5,30 m - areia e brita comerciais</t>
  </si>
  <si>
    <t>Arco metálico galvanizado tipo MP 152S - arco alto - vão = 9,63 m e altura = 5,59 m - aterro rodoviário mínimo = 0,90 m e máximo = 5,30 m - areia extraída e brita produzida</t>
  </si>
  <si>
    <t>Arco metálico galvanizado tipo MP 152S - arco alto - vão = 9,65 m e altura = 5,41 m - aterro rodoviário mínimo = 0,90 m e máximo = 4,70 m - areia e brita comerciais</t>
  </si>
  <si>
    <t>Arco metálico galvanizado tipo MP 152S - arco alto - vão = 9,65 m e altura = 5,41 m - aterro rodoviário mínimo = 0,90 m e máximo = 4,70 m - areia extraída e brita produzida</t>
  </si>
  <si>
    <t>Arco metálico galvanizado tipo MP 152S - arco alto - vão = 9,68 m e altura = 5,23 m - aterro rodoviário mínimo = 0,90 m e máximo = 3,90 m - areia e brita comerciais</t>
  </si>
  <si>
    <t>Arco metálico galvanizado tipo MP 152S - arco alto - vão = 9,68 m e altura = 5,23 m - aterro rodoviário mínimo = 0,90 m e máximo = 3,90 m - areia extraída e brita produzida</t>
  </si>
  <si>
    <t>Arco metálico galvanizado tipo MP 152S - arco alto - vão = 9,86 m e altura = 6,07 m - aterro rodoviário mínimo = 0,90 m e máximo = 5,20 m - areia e brita comerciais</t>
  </si>
  <si>
    <t>Arco metálico galvanizado tipo MP 152S - arco alto - vão = 9,86 m e altura = 6,07 m - aterro rodoviário mínimo = 0,90 m e máximo = 5,20 m - areia extraída e brita produzida</t>
  </si>
  <si>
    <t>Arco metálico galvanizado tipo MP 152S - arco alto - vão = 9,91 m e altura = 5,28 m - aterro rodoviário mínimo = 0,90 m e máximo = 3,80 m - areia e brita comerciais</t>
  </si>
  <si>
    <t>Arco metálico galvanizado tipo MP 152S - arco alto - vão = 9,91 m e altura = 5,28 m - aterro rodoviário mínimo = 0,90 m e máximo = 3,80 m - areia extraída e brita produzida</t>
  </si>
  <si>
    <t>Argamassa de solo-cimento com 10% de cimento e material de jazida - preparo e injeção em tunnel liner</t>
  </si>
  <si>
    <t>m³</t>
  </si>
  <si>
    <t>Bueiro metálico com chapas múltiplas MP 100 com revestimento em epóxi - D = 0,60 m - brita comercial</t>
  </si>
  <si>
    <t>Bueiro metálico com chapas múltiplas MP 100 com revestimento em epóxi - D = 0,60 m - brita produzida</t>
  </si>
  <si>
    <t>Bueiro metálico com chapas múltiplas MP 100 com revestimento em epóxi - D = 0,70 m - brita comercial</t>
  </si>
  <si>
    <t>Bueiro metálico com chapas múltiplas MP 100 com revestimento em epóxi - D = 0,70 m - brita produzida</t>
  </si>
  <si>
    <t>Bueiro metálico com chapas múltiplas MP 100 com revestimento em epóxi - D = 0,80 m - brita comercial</t>
  </si>
  <si>
    <t>Bueiro metálico com chapas múltiplas MP 100 com revestimento em epóxi - D = 0,80 m - brita produzida</t>
  </si>
  <si>
    <t>Bueiro metálico com chapas múltiplas MP 100 com revestimento em epóxi - D = 0,90 m - brita comercial</t>
  </si>
  <si>
    <t>Bueiro metálico com chapas múltiplas MP 100 com revestimento em epóxi - D = 0,90 m - brita produzida</t>
  </si>
  <si>
    <t>Bueiro metálico com chapas múltiplas MP 100 com revestimento em epóxi - D = 1,00 m - brita comercial</t>
  </si>
  <si>
    <t>Bueiro metálico com chapas múltiplas MP 100 com revestimento em epóxi - D = 1,00 m - brita produzida</t>
  </si>
  <si>
    <t>Bueiro metálico com chapas múltiplas MP 100 com revestimento em epóxi - D = 1,10 m - brita comercial</t>
  </si>
  <si>
    <t>Bueiro metálico com chapas múltiplas MP 100 com revestimento em epóxi - D = 1,10 m - brita produzida</t>
  </si>
  <si>
    <t>Bueiro metálico com chapas múltiplas MP 100 com revestimento em epóxi - D = 1,20 m - brita comercial</t>
  </si>
  <si>
    <t>Bueiro metálico com chapas múltiplas MP 100 com revestimento em epóxi - D = 1,20 m - brita produzida</t>
  </si>
  <si>
    <t>Bueiro metálico com chapas múltiplas MP 100 com revestimento em epóxi - D = 1,30 m - brita comercial</t>
  </si>
  <si>
    <t>Bueiro metálico com chapas múltiplas MP 100 com revestimento em epóxi - D = 1,30 m - brita produzida</t>
  </si>
  <si>
    <t>Bueiro metálico com chapas múltiplas MP 100 com revestimento em epóxi - D = 1,40 m - brita comercial</t>
  </si>
  <si>
    <t>Bueiro metálico com chapas múltiplas MP 100 com revestimento em epóxi - D = 1,40 m - brita produzida</t>
  </si>
  <si>
    <t>Bueiro metálico com chapas múltiplas MP 100 com revestimento em epóxi - D = 1,50 m - brita comercial</t>
  </si>
  <si>
    <t>Bueiro metálico com chapas múltiplas MP 100 com revestimento em epóxi - D = 1,50 m - brita produzida</t>
  </si>
  <si>
    <t>Bueiro metálico com chapas múltiplas MP 100 com revestimento em epóxi - D = 1,60 m - brita comercial</t>
  </si>
  <si>
    <t>Bueiro metálico com chapas múltiplas MP 100 com revestimento em epóxi - D = 1,60 m - brita produzida</t>
  </si>
  <si>
    <t>Bueiro metálico com chapas múltiplas MP 100 com revestimento em epóxi - D = 1,70 m - brita comercial</t>
  </si>
  <si>
    <t>Bueiro metálico com chapas múltiplas MP 100 com revestimento em epóxi - D = 1,70 m - brita produzida</t>
  </si>
  <si>
    <t>Bueiro metálico com chapas múltiplas MP 100 com revestimento em epóxi - D = 1,80 m - brita comercial</t>
  </si>
  <si>
    <t>Bueiro metálico com chapas múltiplas MP 100 com revestimento em epóxi - D = 1,80 m - brita produzida</t>
  </si>
  <si>
    <t>Bueiro metálico com chapas múltiplas MP 100 com revestimento em epóxi - D = 1,90 m - brita comercial</t>
  </si>
  <si>
    <t>Bueiro metálico com chapas múltiplas MP 100 com revestimento em epóxi - D = 1,90 m - brita produzida</t>
  </si>
  <si>
    <t>Bueiro metálico com chapas múltiplas MP 100 com revestimento em epóxi - D = 2,00 m - brita comercial</t>
  </si>
  <si>
    <t>Bueiro metálico com chapas múltiplas MP 100 com revestimento em epóxi - D = 2,00 m - brita produzida</t>
  </si>
  <si>
    <t>Bueiro metálico com chapas múltiplas MP 100 com revestimento em epóxi - D = 2,10 m - brita comercial</t>
  </si>
  <si>
    <t>Bueiro metálico com chapas múltiplas MP 100 com revestimento em epóxi - D = 2,10 m - brita produzida</t>
  </si>
  <si>
    <t>Bueiro metálico com chapas múltiplas MP 100 com revestimento em epóxi - D = 2,20 m - brita comercial</t>
  </si>
  <si>
    <t>Bueiro metálico com chapas múltiplas MP 100 com revestimento em epóxi - D = 2,20 m - brita produzida</t>
  </si>
  <si>
    <t>Bueiro metálico com chapas múltiplas MP 100 com revestimento em epóxi - D = 2,30 m - brita comercial</t>
  </si>
  <si>
    <t>Bueiro metálico com chapas múltiplas MP 100 com revestimento em epóxi - D = 2,30 m - brita produzida</t>
  </si>
  <si>
    <t>Bueiro metálico com chapas múltiplas MP 100 com revestimento em epóxi - D = 2,40 m - brita comercial</t>
  </si>
  <si>
    <t>Bueiro metálico com chapas múltiplas MP 100 com revestimento em epóxi - D = 2,40 m - brita produzida</t>
  </si>
  <si>
    <t>Bueiro metálico com chapas múltiplas MP 100 com revestimento em epóxi - D = 2,50 m - brita comercial</t>
  </si>
  <si>
    <t>Bueiro metálico com chapas múltiplas MP 100 com revestimento em epóxi - D = 2,50 m - brita produzida</t>
  </si>
  <si>
    <t>Bueiro metálico com chapas múltiplas MP 100 com revestimento em epóxi - D = 2,60 m - brita comercial</t>
  </si>
  <si>
    <t>Bueiro metálico com chapas múltiplas MP 100 com revestimento em epóxi - D = 2,60 m - brita produzida</t>
  </si>
  <si>
    <t>Bueiro metálico com chapas múltiplas MP 100 com revestimento em epóxi - D = 2,70 m - brita comercial</t>
  </si>
  <si>
    <t>Bueiro metálico com chapas múltiplas MP 100 com revestimento em epóxi - D = 2,70 m - brita produzida</t>
  </si>
  <si>
    <t>Bueiro metálico com chapas múltiplas MP 100 com revestimento em epóxi - D = 2,80 m - brita comercial</t>
  </si>
  <si>
    <t>Bueiro metálico com chapas múltiplas MP 100 com revestimento em epóxi - D = 2,80 m - brita produzida</t>
  </si>
  <si>
    <t>Bueiro metálico com chapas múltiplas MP 100 galvanizadas - D = 0,60 m - brita comercial</t>
  </si>
  <si>
    <t>Bueiro metálico com chapas múltiplas MP 100 galvanizadas - D = 0,60 m - brita produzida</t>
  </si>
  <si>
    <t>Bueiro metálico com chapas múltiplas MP 100 galvanizadas - D = 0,70 m - brita comercial</t>
  </si>
  <si>
    <t>Bueiro metálico com chapas múltiplas MP 100 galvanizadas - D = 0,70 m - brita produzida</t>
  </si>
  <si>
    <t>Bueiro metálico com chapas múltiplas MP 100 galvanizadas - D = 0,80 m - brita comercial</t>
  </si>
  <si>
    <t>Bueiro metálico com chapas múltiplas MP 100 galvanizadas - D = 0,80 m - brita produzida</t>
  </si>
  <si>
    <t>Bueiro metálico com chapas múltiplas MP 100 galvanizadas - D = 0,90 m - brita comercial</t>
  </si>
  <si>
    <t>Bueiro metálico com chapas múltiplas MP 100 galvanizadas - D = 0,90 m - brita produzida</t>
  </si>
  <si>
    <t>Bueiro metálico com chapas múltiplas MP 100 galvanizadas - D = 1,00 m - brita comercial</t>
  </si>
  <si>
    <t>Bueiro metálico com chapas múltiplas MP 100 galvanizadas - D = 1,00 m - brita produzida</t>
  </si>
  <si>
    <t>Bueiro metálico com chapas múltiplas MP 100 galvanizadas - D = 1,10 m - brita comercial</t>
  </si>
  <si>
    <t>Bueiro metálico com chapas múltiplas MP 100 galvanizadas - D = 1,10 m - brita produzida</t>
  </si>
  <si>
    <t>Bueiro metálico com chapas múltiplas MP 100 galvanizadas - D = 1,20 m - brita comercial</t>
  </si>
  <si>
    <t>Bueiro metálico com chapas múltiplas MP 100 galvanizadas - D = 1,20 m - brita produzida</t>
  </si>
  <si>
    <t>Bueiro metálico com chapas múltiplas MP 100 galvanizadas - D = 1,30 m - brita comercial</t>
  </si>
  <si>
    <t>Bueiro metálico com chapas múltiplas MP 100 galvanizadas - D = 1,30 m - brita produzida</t>
  </si>
  <si>
    <t>Bueiro metálico com chapas múltiplas MP 100 galvanizadas - D = 1,40 m - brita comercial</t>
  </si>
  <si>
    <t>Bueiro metálico com chapas múltiplas MP 100 galvanizadas - D = 1,40 m - brita produzida</t>
  </si>
  <si>
    <t>Bueiro metálico com chapas múltiplas MP 100 galvanizadas - D = 1,50 m - brita comercial</t>
  </si>
  <si>
    <t>Bueiro metálico com chapas múltiplas MP 100 galvanizadas - D = 1,50 m - brita produzida</t>
  </si>
  <si>
    <t>Bueiro metálico com chapas múltiplas MP 100 galvanizadas - D = 1,60 m - brita comercial</t>
  </si>
  <si>
    <t>Bueiro metálico com chapas múltiplas MP 100 galvanizadas - D = 1,60 m - brita produzida</t>
  </si>
  <si>
    <t>Bueiro metálico com chapas múltiplas MP 100 galvanizadas - D = 1,70 m - brita comercial</t>
  </si>
  <si>
    <t>Bueiro metálico com chapas múltiplas MP 100 galvanizadas - D = 1,70 m - brita produzida</t>
  </si>
  <si>
    <t>Bueiro metálico com chapas múltiplas MP 100 galvanizadas - D = 1,80 m - brita comercial</t>
  </si>
  <si>
    <t>Bueiro metálico com chapas múltiplas MP 100 galvanizadas - D = 1,80 m - brita produzida</t>
  </si>
  <si>
    <t>Bueiro metálico com chapas múltiplas MP 100 galvanizadas - D = 1,90 m - brita comercial</t>
  </si>
  <si>
    <t>Bueiro metálico com chapas múltiplas MP 100 galvanizadas - D = 1,90 m - brita produzida</t>
  </si>
  <si>
    <t>Bueiro metálico com chapas múltiplas MP 100 galvanizadas - D = 2,00 m - brita comercial</t>
  </si>
  <si>
    <t>Bueiro metálico com chapas múltiplas MP 100 galvanizadas - D = 2,00 m - brita produzida</t>
  </si>
  <si>
    <t>Bueiro metálico com chapas múltiplas MP 100 galvanizadas - D = 2,10 m - brita comercial</t>
  </si>
  <si>
    <t>Bueiro metálico com chapas múltiplas MP 100 galvanizadas - D = 2,10 m - brita produzida</t>
  </si>
  <si>
    <t>Bueiro metálico com chapas múltiplas MP 100 galvanizadas - D = 2,20 m - brita comercial</t>
  </si>
  <si>
    <t>Bueiro metálico com chapas múltiplas MP 100 galvanizadas - D = 2,20 m - brita produzida</t>
  </si>
  <si>
    <t>Bueiro metálico com chapas múltiplas MP 100 galvanizadas - D = 2,30 m - brita comercial</t>
  </si>
  <si>
    <t>Bueiro metálico com chapas múltiplas MP 100 galvanizadas - D = 2,30 m - brita produzida</t>
  </si>
  <si>
    <t>Bueiro metálico com chapas múltiplas MP 100 galvanizadas - D = 2,40 m - brita comercial</t>
  </si>
  <si>
    <t>Bueiro metálico com chapas múltiplas MP 100 galvanizadas - D = 2,40 m - brita produzida</t>
  </si>
  <si>
    <t>Bueiro metálico com chapas múltiplas MP 100 galvanizadas - D = 2,50 m - brita comercial</t>
  </si>
  <si>
    <t>Bueiro metálico com chapas múltiplas MP 100 galvanizadas - D = 2,50 m - brita produzida</t>
  </si>
  <si>
    <t>Bueiro metálico com chapas múltiplas MP 100 galvanizadas - D = 2,60 m - brita comercial</t>
  </si>
  <si>
    <t>Bueiro metálico com chapas múltiplas MP 100 galvanizadas - D = 2,60 m - brita produzida</t>
  </si>
  <si>
    <t>Bueiro metálico com chapas múltiplas MP 100 galvanizadas - D = 2,70 m - brita comercial</t>
  </si>
  <si>
    <t>Bueiro metálico com chapas múltiplas MP 100 galvanizadas - D = 2,70 m - brita produzida</t>
  </si>
  <si>
    <t>Bueiro metálico com chapas múltiplas MP 100 galvanizadas - D = 2,80 m - brita comercial</t>
  </si>
  <si>
    <t>Bueiro metálico com chapas múltiplas MP 100 galvanizadas - D = 2,80 m - brita produzida</t>
  </si>
  <si>
    <t>Bueiro metálico com chapas múltiplas MP 152 com revestimento em epóxi - D = 1,50 m - brita comercial</t>
  </si>
  <si>
    <t>Bueiro metálico com chapas múltiplas MP 152 com revestimento em epóxi - D = 1,50 m - brita produzida</t>
  </si>
  <si>
    <t>Bueiro metálico com chapas múltiplas MP 152 com revestimento em epóxi - D = 1,80 m - brita comercial</t>
  </si>
  <si>
    <t>Bueiro metálico com chapas múltiplas MP 152 com revestimento em epóxi - D = 1,80 m - brita produzida</t>
  </si>
  <si>
    <t>Bueiro metálico com chapas múltiplas MP 152 com revestimento em epóxi - D = 1,90 m - brita comercial</t>
  </si>
  <si>
    <t>Bueiro metálico com chapas múltiplas MP 152 com revestimento em epóxi - D = 1,90 m - brita produzida</t>
  </si>
  <si>
    <t>Bueiro metálico com chapas múltiplas MP 152 com revestimento em epóxi - D = 2,15 m - brita comercial</t>
  </si>
  <si>
    <t>Bueiro metálico com chapas múltiplas MP 152 com revestimento em epóxi - D = 2,15 m - brita produzida</t>
  </si>
  <si>
    <t>Bueiro metálico com chapas múltiplas MP 152 com revestimento em epóxi - D = 2,30 m - brita comercial</t>
  </si>
  <si>
    <t>Bueiro metálico com chapas múltiplas MP 152 com revestimento em epóxi - D = 2,30 m - brita produzida</t>
  </si>
  <si>
    <t>Bueiro metálico com chapas múltiplas MP 152 com revestimento em epóxi - D = 2,65 m - brita comercial</t>
  </si>
  <si>
    <t>Bueiro metálico com chapas múltiplas MP 152 com revestimento em epóxi - D = 2,65 m - brita produzida</t>
  </si>
  <si>
    <t>Bueiro metálico com chapas múltiplas MP 152 com revestimento em epóxi - D = 3,05 m - brita comercial</t>
  </si>
  <si>
    <t>Bueiro metálico com chapas múltiplas MP 152 com revestimento em epóxi - D = 3,05 m - brita produzida</t>
  </si>
  <si>
    <t>Bueiro metálico com chapas múltiplas MP 152 com revestimento em epóxi - D = 3,20 m - brita comercial</t>
  </si>
  <si>
    <t>Bueiro metálico com chapas múltiplas MP 152 com revestimento em epóxi - D = 3,20 m - brita produzida</t>
  </si>
  <si>
    <t>Bueiro metálico com chapas múltiplas MP 152 com revestimento em epóxi - D = 3,40 m - brita comercial</t>
  </si>
  <si>
    <t>Bueiro metálico com chapas múltiplas MP 152 com revestimento em epóxi - D = 3,40 m - brita produzida</t>
  </si>
  <si>
    <t>Bueiro metálico com chapas múltiplas MP 152 com revestimento em epóxi - D = 3,65 m - brita comercial</t>
  </si>
  <si>
    <t>Bueiro metálico com chapas múltiplas MP 152 com revestimento em epóxi - D = 3,65 m - brita produzida</t>
  </si>
  <si>
    <t>Bueiro metálico com chapas múltiplas MP 152 com revestimento em epóxi - D = 3,80 m - brita comercial</t>
  </si>
  <si>
    <t>Bueiro metálico com chapas múltiplas MP 152 com revestimento em epóxi - D = 3,80 m - brita produzida</t>
  </si>
  <si>
    <t>Bueiro metálico com chapas múltiplas MP 152 com revestimento em epóxi - D = 4,20 m - brita comercial</t>
  </si>
  <si>
    <t>Bueiro metálico com chapas múltiplas MP 152 com revestimento em epóxi - D = 4,20 m - brita produzida</t>
  </si>
  <si>
    <t>Bueiro metálico com chapas múltiplas MP 152 com revestimento em epóxi - D = 4,60 m - brita comercial</t>
  </si>
  <si>
    <t>Bueiro metálico com chapas múltiplas MP 152 com revestimento em epóxi - D = 4,60 m - brita produzida</t>
  </si>
  <si>
    <t>Bueiro metálico com chapas múltiplas MP 152 com revestimento em epóxi - D = 4,80 m - brita comercial</t>
  </si>
  <si>
    <t>Bueiro metálico com chapas múltiplas MP 152 com revestimento em epóxi - D = 4,80 m - brita produzida</t>
  </si>
  <si>
    <t>Bueiro metálico com chapas múltiplas MP 152 com revestimento em epóxi - D = 5,00 m - brita comercial</t>
  </si>
  <si>
    <t>Bueiro metálico com chapas múltiplas MP 152 com revestimento em epóxi - D = 5,00 m - brita produzida</t>
  </si>
  <si>
    <t>Bueiro metálico com chapas múltiplas MP 152 com revestimento em epóxi - D = 5,35 m - brita comercial</t>
  </si>
  <si>
    <t>Bueiro metálico com chapas múltiplas MP 152 com revestimento em epóxi - D = 5,35 m - brita produzida</t>
  </si>
  <si>
    <t>Bueiro metálico com chapas múltiplas MP 152 com revestimento em epóxi - D = 5,70 m - brita comercial</t>
  </si>
  <si>
    <t>Bueiro metálico com chapas múltiplas MP 152 com revestimento em epóxi - D = 5,70 m - brita produzida</t>
  </si>
  <si>
    <t>Bueiro metálico com chapas múltiplas MP 152 com revestimento em epóxi - D = 6,10 m - brita comercial</t>
  </si>
  <si>
    <t>Bueiro metálico com chapas múltiplas MP 152 com revestimento em epóxi - D = 6,10 m - brita produzida</t>
  </si>
  <si>
    <t>Bueiro metálico com chapas múltiplas MP 152 com revestimento em epóxi - D = 6,50 m - brita comercial</t>
  </si>
  <si>
    <t>Bueiro metálico com chapas múltiplas MP 152 com revestimento em epóxi - D = 6,50 m - brita produzida</t>
  </si>
  <si>
    <t>Bueiro metálico com chapas múltiplas MP 152 com revestimento em epóxi - D = 6,85 m - brita comercial</t>
  </si>
  <si>
    <t>Bueiro metálico com chapas múltiplas MP 152 com revestimento em epóxi - D = 6,85 m - brita produzida</t>
  </si>
  <si>
    <t>Bueiro metálico com chapas múltiplas MP 152 com revestimento em epóxi - D = 7,25 m - brita comercial</t>
  </si>
  <si>
    <t>Bueiro metálico com chapas múltiplas MP 152 com revestimento em epóxi - D = 7,25 m - brita produzida</t>
  </si>
  <si>
    <t>Bueiro metálico com chapas múltiplas MP 152 galvanizadas - D = 1,50 m - brita comercial</t>
  </si>
  <si>
    <t>Bueiro metálico com chapas múltiplas MP 152 galvanizadas - D = 1,50 m - brita produzida</t>
  </si>
  <si>
    <t>Bueiro metálico com chapas múltiplas MP 152 galvanizadas - D = 1,80 m - brita comercial</t>
  </si>
  <si>
    <t>Bueiro metálico com chapas múltiplas MP 152 galvanizadas - D = 1,80 m - brita produzida</t>
  </si>
  <si>
    <t>Bueiro metálico com chapas múltiplas MP 152 galvanizadas - D = 1,90 m - brita comercial</t>
  </si>
  <si>
    <t>Bueiro metálico com chapas múltiplas MP 152 galvanizadas - D = 1,90 m - brita produzida</t>
  </si>
  <si>
    <t>Bueiro metálico com chapas múltiplas MP 152 galvanizadas - D = 2,15 m - brita comercial</t>
  </si>
  <si>
    <t>Bueiro metálico com chapas múltiplas MP 152 galvanizadas - D = 2,15 m - brita produzida</t>
  </si>
  <si>
    <t>Bueiro metálico com chapas múltiplas MP 152 galvanizadas - D = 2,30 m - brita comercial</t>
  </si>
  <si>
    <t>Bueiro metálico com chapas múltiplas MP 152 galvanizadas - D = 2,30 m - brita produzida</t>
  </si>
  <si>
    <t>Bueiro metálico com chapas múltiplas MP 152 galvanizadas - D = 2,65 m - brita comercial</t>
  </si>
  <si>
    <t>Bueiro metálico com chapas múltiplas MP 152 galvanizadas - D = 2,65 m - brita produzida</t>
  </si>
  <si>
    <t>Bueiro metálico com chapas múltiplas MP 152 galvanizadas - D = 3,05 m - brita comercial</t>
  </si>
  <si>
    <t>Bueiro metálico com chapas múltiplas MP 152 galvanizadas - D = 3,05 m - brita produzida</t>
  </si>
  <si>
    <t>Bueiro metálico com chapas múltiplas MP 152 galvanizadas - D = 3,20 m - brita comercial</t>
  </si>
  <si>
    <t>Bueiro metálico com chapas múltiplas MP 152 galvanizadas - D = 3,20 m - brita produzida</t>
  </si>
  <si>
    <t>Bueiro metálico com chapas múltiplas MP 152 galvanizadas - D = 3,40 m - brita comercial</t>
  </si>
  <si>
    <t>Bueiro metálico com chapas múltiplas MP 152 galvanizadas - D = 3,40 m - brita produzida</t>
  </si>
  <si>
    <t>Bueiro metálico com chapas múltiplas MP 152 galvanizadas - D = 3,65 m - brita comercial</t>
  </si>
  <si>
    <t>Bueiro metálico com chapas múltiplas MP 152 galvanizadas - D = 3,65 m - brita produzida</t>
  </si>
  <si>
    <t>Bueiro metálico com chapas múltiplas MP 152 galvanizadas - D = 3,80 m - brita comercial</t>
  </si>
  <si>
    <t>Bueiro metálico com chapas múltiplas MP 152 galvanizadas - D = 3,80 m - brita produzida</t>
  </si>
  <si>
    <t>Bueiro metálico com chapas múltiplas MP 152 galvanizadas - D = 4,20 m - brita comercial</t>
  </si>
  <si>
    <t>Bueiro metálico com chapas múltiplas MP 152 galvanizadas - D = 4,20 m - brita produzida</t>
  </si>
  <si>
    <t>Bueiro metálico com chapas múltiplas MP 152 galvanizadas - D = 4,60 m - brita comercial</t>
  </si>
  <si>
    <t>Bueiro metálico com chapas múltiplas MP 152 galvanizadas - D = 4,60 m - brita produzida</t>
  </si>
  <si>
    <t>Bueiro metálico com chapas múltiplas MP 152 galvanizadas - D = 4,80 m - brita comercial</t>
  </si>
  <si>
    <t>Bueiro metálico com chapas múltiplas MP 152 galvanizadas - D = 4,80 m - brita produzida</t>
  </si>
  <si>
    <t>Bueiro metálico com chapas múltiplas MP 152 galvanizadas - D = 5,00 m - brita comercial</t>
  </si>
  <si>
    <t>Bueiro metálico com chapas múltiplas MP 152 galvanizadas - D = 5,00 m - brita produzida</t>
  </si>
  <si>
    <t>Bueiro metálico com chapas múltiplas MP 152 galvanizadas - D = 5,35 m - brita comercial</t>
  </si>
  <si>
    <t>Bueiro metálico com chapas múltiplas MP 152 galvanizadas - D = 5,35 m - brita produzida</t>
  </si>
  <si>
    <t>Bueiro metálico com chapas múltiplas MP 152 galvanizadas - D = 5,70 m - brita comercial</t>
  </si>
  <si>
    <t>Bueiro metálico com chapas múltiplas MP 152 galvanizadas - D = 5,70 m - brita produzida</t>
  </si>
  <si>
    <t>Bueiro metálico com chapas múltiplas MP 152 galvanizadas - D = 6,10 m - brita comercial</t>
  </si>
  <si>
    <t>Bueiro metálico com chapas múltiplas MP 152 galvanizadas - D = 6,10 m - brita produzida</t>
  </si>
  <si>
    <t>Bueiro metálico com chapas múltiplas MP 152 galvanizadas - D = 6,50 m - brita comercial</t>
  </si>
  <si>
    <t>Bueiro metálico com chapas múltiplas MP 152 galvanizadas - D = 6,50 m - brita produzida</t>
  </si>
  <si>
    <t>Bueiro metálico com chapas múltiplas MP 152 galvanizadas - D = 6,85 m - brita comercial</t>
  </si>
  <si>
    <t>Bueiro metálico com chapas múltiplas MP 152 galvanizadas - D = 6,85 m - brita produzida</t>
  </si>
  <si>
    <t>Bueiro metálico com chapas múltiplas MP 152 galvanizadas - D = 7,25 m - brita comercial</t>
  </si>
  <si>
    <t>Bueiro metálico com chapas múltiplas MP 152 galvanizadas - D = 7,25 m - brita produzida</t>
  </si>
  <si>
    <t>Bueiro metálico com chapas múltiplas MP 152 galvanizadas - lenticular - vão = 1,95 m e altura = 1,40 m - aterro rodoviário mínimo = 0,60 m e máximo = 8,40 m - brita comercial</t>
  </si>
  <si>
    <t>Bueiro metálico com chapas múltiplas MP 152 galvanizadas - lenticular - vão = 1,95 m e altura = 1,40 m - aterro rodoviário mínimo = 0,60 m e máximo = 8,40 m - brita produzida</t>
  </si>
  <si>
    <t>Bueiro metálico com chapas múltiplas MP 152 galvanizadas - lenticular - vão = 2,15 m e altura = 1,50 m - aterro rodoviário mínimo = 0,60 m e máximo = 7,50 m - brita comercial</t>
  </si>
  <si>
    <t>Bueiro metálico com chapas múltiplas MP 152 galvanizadas - lenticular - vão = 2,15 m e altura = 1,50 m - aterro rodoviário mínimo = 0,60 m e máximo = 7,50 m - brita produzida</t>
  </si>
  <si>
    <t>Bueiro metálico com chapas múltiplas MP 152 galvanizadas - lenticular - vão = 2,30 m e altura = 1,60 m - aterro rodoviário mínimo = 0,60 m e máximo = 7,20 m - brita comercial</t>
  </si>
  <si>
    <t>Bueiro metálico com chapas múltiplas MP 152 galvanizadas - lenticular - vão = 2,30 m e altura = 1,60 m - aterro rodoviário mínimo = 0,60 m e máximo = 7,20 m - brita produzida</t>
  </si>
  <si>
    <t>Bueiro metálico com chapas múltiplas MP 152 galvanizadas - lenticular - vão = 2,55 m e altura = 1,65 m - aterro rodoviário mínimo = 0,60 m e máximo = 6,50 m - brita comercial</t>
  </si>
  <si>
    <t>Bueiro metálico com chapas múltiplas MP 152 galvanizadas - lenticular - vão = 2,55 m e altura = 1,65 m - aterro rodoviário mínimo = 0,60 m e máximo = 6,50 m - brita produzida</t>
  </si>
  <si>
    <t>Bueiro metálico com chapas múltiplas MP 152 galvanizadas - lenticular - vão = 2,70 m e altura = 1,85 m - aterro rodoviário mínimo = 0,60 m e máximo = 6,60 m - brita comercial</t>
  </si>
  <si>
    <t>Bueiro metálico com chapas múltiplas MP 152 galvanizadas - lenticular - vão = 2,70 m e altura = 1,85 m - aterro rodoviário mínimo = 0,60 m e máximo = 6,60 m - brita produzida</t>
  </si>
  <si>
    <t>Bueiro metálico com chapas múltiplas MP 152 galvanizadas - lenticular - vão = 2,75 m e altura = 1,90 m - aterro rodoviário mínimo = 0,60 m e máximo = 6,50 m - brita comercial</t>
  </si>
  <si>
    <t>Bueiro metálico com chapas múltiplas MP 152 galvanizadas - lenticular - vão = 2,75 m e altura = 1,90 m - aterro rodoviário mínimo = 0,60 m e máximo = 6,50 m - brita produzida</t>
  </si>
  <si>
    <t>Bueiro metálico com chapas múltiplas MP 152 galvanizadas - lenticular - vão = 3,00 m e altura = 2,00 m - aterro rodoviário mínimo = 0,60 m e máximo = 6,00 m - brita comercial</t>
  </si>
  <si>
    <t>Bueiro metálico com chapas múltiplas MP 152 galvanizadas - lenticular - vão = 3,00 m e altura = 2,00 m - aterro rodoviário mínimo = 0,60 m e máximo = 6,00 m - brita produzida</t>
  </si>
  <si>
    <t>Bueiro metálico com chapas múltiplas MP 152 galvanizadas - lenticular - vão = 3,20 m e altura = 2,10 m - aterro rodoviário mínimo = 0,60 m e máximo = 5,60 m - brita comercial</t>
  </si>
  <si>
    <t>Bueiro metálico com chapas múltiplas MP 152 galvanizadas - lenticular - vão = 3,20 m e altura = 2,10 m - aterro rodoviário mínimo = 0,60 m e máximo = 5,60 m - brita produzida</t>
  </si>
  <si>
    <t>Bueiro metálico com chapas múltiplas MP 152 galvanizadas - lenticular - vão = 3,35 m e altura = 2,15 m - aterro rodoviário mínimo = 0,60 m e máximo = 5,30 m - brita comercial</t>
  </si>
  <si>
    <t>Bueiro metálico com chapas múltiplas MP 152 galvanizadas - lenticular - vão = 3,35 m e altura = 2,15 m - aterro rodoviário mínimo = 0,60 m e máximo = 5,30 m - brita produzida</t>
  </si>
  <si>
    <t>Bueiro metálico com chapas múltiplas MP 152 galvanizadas - lenticular - vão = 3,55 m e altura = 2,25 m - aterro rodoviário mínimo = 0,60 m e máximo = 5,00 m - brita comercial</t>
  </si>
  <si>
    <t>Bueiro metálico com chapas múltiplas MP 152 galvanizadas - lenticular - vão = 3,55 m e altura = 2,25 m - aterro rodoviário mínimo = 0,60 m e máximo = 5,00 m - brita produzida</t>
  </si>
  <si>
    <t>Bueiro metálico com chapas múltiplas MP 152 galvanizadas - lenticular - vão = 3,70 m e altura = 2,35 m - aterro rodoviário mínimo = 0,60 m e máximo = 4,90 m - brita comercial</t>
  </si>
  <si>
    <t>Bueiro metálico com chapas múltiplas MP 152 galvanizadas - lenticular - vão = 3,70 m e altura = 2,35 m - aterro rodoviário mínimo = 0,60 m e máximo = 4,90 m - brita produzida</t>
  </si>
  <si>
    <t>Bueiro metálico com chapas múltiplas MP 152 galvanizadas - lenticular - vão = 3,90 m e altura = 2,45 m - aterro rodoviário mínimo = 0,60 m e máximo = 4,60 m - brita comercial</t>
  </si>
  <si>
    <t>Bueiro metálico com chapas múltiplas MP 152 galvanizadas - lenticular - vão = 3,90 m e altura = 2,45 m - aterro rodoviário mínimo = 0,60 m e máximo = 4,60 m - brita produzida</t>
  </si>
  <si>
    <t>Bueiro metálico com chapas múltiplas MP 152 galvanizadas - lenticular - vão = 4,00 m e altura = 2,55 m - aterro rodoviário mínimo = 0,60 m e máximo = 4,50 m - brita comercial</t>
  </si>
  <si>
    <t>Bueiro metálico com chapas múltiplas MP 152 galvanizadas - lenticular - vão = 4,00 m e altura = 2,55 m - aterro rodoviário mínimo = 0,60 m e máximo = 4,50 m - brita produzida</t>
  </si>
  <si>
    <t>Bueiro metálico com chapas múltiplas MP 152 galvanizadas - lenticular - vão = 4,15 m e altura = 2,80 m - aterro rodoviário mínimo = 0,60 m e máximo = 6,80 m - brita comercial</t>
  </si>
  <si>
    <t>Bueiro metálico com chapas múltiplas MP 152 galvanizadas - lenticular - vão = 4,15 m e altura = 2,80 m - aterro rodoviário mínimo = 0,60 m e máximo = 6,80 m - brita produzida</t>
  </si>
  <si>
    <t>Bueiro metálico com chapas múltiplas MP 152 galvanizadas - lenticular - vão = 4,40 m e altura = 2,90 m - aterro rodoviário mínimo = 0,60 m e máximo = 6,40 m - brita comercial</t>
  </si>
  <si>
    <t>Bueiro metálico com chapas múltiplas MP 152 galvanizadas - lenticular - vão = 4,40 m e altura = 2,90 m - aterro rodoviário mínimo = 0,60 m e máximo = 6,40 m - brita produzida</t>
  </si>
  <si>
    <t>Bueiro metálico com chapas múltiplas MP 152 galvanizadas - lenticular - vão = 4,60 m e altura = 3,00 m - aterro rodoviário mínimo = 0,60 m e máximo = 6,10 m - brita comercial</t>
  </si>
  <si>
    <t>Bueiro metálico com chapas múltiplas MP 152 galvanizadas - lenticular - vão = 4,60 m e altura = 3,00 m - aterro rodoviário mínimo = 0,60 m e máximo = 6,10 m - brita produzida</t>
  </si>
  <si>
    <t>Bueiro metálico com chapas múltiplas MP 152 galvanizadas - lenticular - vão = 4,80 m e altura = 3,05 m - aterro rodoviário mínimo = 0,60 m e máximo = 5,80 m - brita comercial</t>
  </si>
  <si>
    <t>Bueiro metálico com chapas múltiplas MP 152 galvanizadas - lenticular - vão = 4,80 m e altura = 3,05 m - aterro rodoviário mínimo = 0,60 m e máximo = 5,80 m - brita produzida</t>
  </si>
  <si>
    <t>Bueiro metálico com chapas múltiplas MP 152 galvanizadas - lenticular - vão = 5,05 m e altura = 3,15 m - aterro rodoviário mínimo = 0,90 m e máximo = 5,50 m - brita comercial</t>
  </si>
  <si>
    <t>Bueiro metálico com chapas múltiplas MP 152 galvanizadas - lenticular - vão = 5,05 m e altura = 3,15 m - aterro rodoviário mínimo = 0,90 m e máximo = 5,50 m - brita produzida</t>
  </si>
  <si>
    <t>Bueiro metálico com chapas múltiplas MP 152 galvanizadas - lenticular - vão = 5,25 m e altura = 3,25 m - aterro rodoviário mínimo = 0,90 m e máximo = 5,30 m - brita comercial</t>
  </si>
  <si>
    <t>Bueiro metálico com chapas múltiplas MP 152 galvanizadas - lenticular - vão = 5,25 m e altura = 3,25 m - aterro rodoviário mínimo = 0,90 m e máximo = 5,30 m - brita produzida</t>
  </si>
  <si>
    <t>Bueiro metálico com chapas múltiplas MP 152 galvanizadas - lenticular - vão = 5,45 m e altura = 3,35 m - aterro rodoviário mínimo = 0,90 m e máximo = 5,10 m - brita comercial</t>
  </si>
  <si>
    <t>Bueiro metálico com chapas múltiplas MP 152 galvanizadas - lenticular - vão = 5,45 m e altura = 3,35 m - aterro rodoviário mínimo = 0,90 m e máximo = 5,10 m - brita produzida</t>
  </si>
  <si>
    <t>Bueiro metálico com chapas múltiplas MP 152 galvanizadas - lenticular - vão = 5,60 m e altura = 3,40 m - aterro rodoviário mínimo = 0,90 m e máximo = 4,90 m - brita comercial</t>
  </si>
  <si>
    <t>Bueiro metálico com chapas múltiplas MP 152 galvanizadas - lenticular - vão = 5,60 m e altura = 3,40 m - aterro rodoviário mínimo = 0,90 m e máximo = 4,90 m - brita produzida</t>
  </si>
  <si>
    <t>Bueiro metálico com chapas múltiplas MP 152 galvanizadas - lenticular - vão = 5,80 m e altura = 3,50 m - aterro rodoviário mínimo = 0,90 m e máximo = 4,70 m - brita comercial</t>
  </si>
  <si>
    <t>Bueiro metálico com chapas múltiplas MP 152 galvanizadas - lenticular - vão = 5,80 m e altura = 3,50 m - aterro rodoviário mínimo = 0,90 m e máximo = 4,70 m - brita produzida</t>
  </si>
  <si>
    <t>Bueiro metálico com chapas múltiplas MP 152 galvanizadas - lenticular - vão = 5,90 m e altura = 3,55 m - aterro rodoviário mínimo = 0,90 m e máximo = 4,70 m - brita comercial</t>
  </si>
  <si>
    <t>Bueiro metálico com chapas múltiplas MP 152 galvanizadas - lenticular - vão = 5,90 m e altura = 3,55 m - aterro rodoviário mínimo = 0,90 m e máximo = 4,70 m - brita produzida</t>
  </si>
  <si>
    <t>Bueiro metálico com chapas múltiplas MP 152 galvanizadas - lenticular - vão = 6,10 m e altura = 3,65 m - aterro rodoviário mínimo = 0,90 m e máximo = 4,50 m - brita comercial</t>
  </si>
  <si>
    <t>Bueiro metálico com chapas múltiplas MP 152 galvanizadas - lenticular - vão = 6,10 m e altura = 3,65 m - aterro rodoviário mínimo = 0,90 m e máximo = 4,50 m - brita produzida</t>
  </si>
  <si>
    <t>Bueiro metálico com chapas múltiplas MP 152 galvanizadas - lenticular - vão = 6,25 m e altura = 3,65 m - aterro rodoviário mínimo = 0,90 m e máximo = 4,30 m - brita comercial</t>
  </si>
  <si>
    <t>Bueiro metálico com chapas múltiplas MP 152 galvanizadas - lenticular - vão = 6,25 m e altura = 3,65 m - aterro rodoviário mínimo = 0,90 m e máximo = 4,30 m - brita produzida</t>
  </si>
  <si>
    <t>Bueiro metálico com chapas múltiplas MP 152 galvanizadas - lenticular - vão = 6,40 m e altura = 3,75 m - aterro rodoviário mínimo = 0,90 m e máximo = 4,30 m - brita comercial</t>
  </si>
  <si>
    <t>Bueiro metálico com chapas múltiplas MP 152 galvanizadas - lenticular - vão = 6,40 m e altura = 3,75 m - aterro rodoviário mínimo = 0,90 m e máximo = 4,30 m - brita produzida</t>
  </si>
  <si>
    <t>Bueiro metálico com chapas múltiplas MP 152 galvanizadas - lenticular - vão = 6,60 m e altura = 3,85 m - aterro rodoviário mínimo = 0,90 m e máximo = 4,10 m - brita comercial</t>
  </si>
  <si>
    <t>Bueiro metálico com chapas múltiplas MP 152 galvanizadas - lenticular - vão = 6,60 m e altura = 3,85 m - aterro rodoviário mínimo = 0,90 m e máximo = 4,10 m - brita produzida</t>
  </si>
  <si>
    <t>Bueiro metálico com chapas múltiplas MP 152 galvanizadas - passagem de gado - vão = 2,20 m e altura = 2,25 m -aterro rodoviário mínimo = 0,30 m e máximo = 8,90 m - brita comercial</t>
  </si>
  <si>
    <t>Bueiro metálico com chapas múltiplas MP 152 galvanizadas - passagem de gado - vão = 2,20 m e altura = 2,25 m -aterro rodoviário mínimo = 0,30 m e máximo = 8,90 m - brita produzida</t>
  </si>
  <si>
    <t>Bueiro metálico com chapas múltiplas MP 152 galvanizadas - passagem de gado - vão = 2,90 m e altura = 3,10 m - aterro rodoviário mínimo = 0,60 m e máximo = 11,40 m - brita comercial</t>
  </si>
  <si>
    <t>Bueiro metálico com chapas múltiplas MP 152 galvanizadas - passagem de gado - vão = 2,90 m e altura = 3,10 m - aterro rodoviário mínimo = 0,60 m e máximo = 11,40 m - brita produzida</t>
  </si>
  <si>
    <t>Bueiro metálico com chapas múltiplas MP 152 galvanizadas - passagem inferior - vão = 3,70 m e altura = 3,50 m - aterro rodoviário mínimo = 0,60 m e máximo = 10,30 m - brita comercial</t>
  </si>
  <si>
    <t>Bueiro metálico com chapas múltiplas MP 152 galvanizadas - passagem inferior - vão = 3,70 m e altura = 3,50 m - aterro rodoviário mínimo = 0,60 m e máximo = 10,30 m - brita produzida</t>
  </si>
  <si>
    <t>Bueiro metálico com chapas múltiplas MP 152 galvanizadas - passagem inferior - vão = 3,90 m e altura = 3,60 m - aterro rodoviário mínimo = 0,60 m e máximo = 9,80 m - brita comercial</t>
  </si>
  <si>
    <t>Bueiro metálico com chapas múltiplas MP 152 galvanizadas - passagem inferior - vão = 3,90 m e altura = 3,60 m - aterro rodoviário mínimo = 0,60 m e máximo = 9,80 m - brita produzida</t>
  </si>
  <si>
    <t>Bueiro metálico com chapas múltiplas MP 152 galvanizadas - passagem inferior - vão = 4,00 m e altura = 3,75 m - aterro rodoviário mínimo = 0,60 m e máximo = 9,50 m - brita comercial</t>
  </si>
  <si>
    <t>Bueiro metálico com chapas múltiplas MP 152 galvanizadas - passagem inferior - vão = 4,00 m e altura = 3,75 m - aterro rodoviário mínimo = 0,60 m e máximo = 9,50 m - brita produzida</t>
  </si>
  <si>
    <t>Bueiro metálico com chapas múltiplas MP 152 galvanizadas - passagem inferior - vão = 4,20 m e altura = 3,90 m - aterro rodoviário mínimo = 0,60 m e máximo = 9,10 m - brita comercial</t>
  </si>
  <si>
    <t>Bueiro metálico com chapas múltiplas MP 152 galvanizadas - passagem inferior - vão = 4,20 m e altura = 3,90 m - aterro rodoviário mínimo = 0,60 m e máximo = 9,10 m - brita produzida</t>
  </si>
  <si>
    <t>Bueiro metálico com chapas múltiplas MP 152 galvanizadas - passagem inferior - vão = 4,25 m e altura = 4,10 m - aterro rodoviário mínimo = 0,60 m e máximo = 8,90 m - brita comercial</t>
  </si>
  <si>
    <t>Bueiro metálico com chapas múltiplas MP 152 galvanizadas - passagem inferior - vão = 4,25 m e altura = 4,10 m - aterro rodoviário mínimo = 0,60 m e máximo = 8,90 m - brita produzida</t>
  </si>
  <si>
    <t>Bueiro metálico com chapas múltiplas MP 152 galvanizadas - passagem inferior - vão = 4,40 m e altura = 4,25 m - aterro rodoviário mínimo = 0,60 m e máximo = 8,60 m - brita comercial</t>
  </si>
  <si>
    <t>Bueiro metálico com chapas múltiplas MP 152 galvanizadas - passagem inferior - vão = 4,40 m e altura = 4,25 m - aterro rodoviário mínimo = 0,60 m e máximo = 8,60 m - brita produzida</t>
  </si>
  <si>
    <t>Bueiro metálico com chapas múltiplas MP 152 galvanizadas - passagem inferior - vão = 4,50 m e altura = 4,40 m - aterro rodoviário mínimo = 0,60 m e máximo = 8,40 m - brita comercial</t>
  </si>
  <si>
    <t>Bueiro metálico com chapas múltiplas MP 152 galvanizadas - passagem inferior - vão = 4,50 m e altura = 4,40 m - aterro rodoviário mínimo = 0,60 m e máximo = 8,40 m - brita produzida</t>
  </si>
  <si>
    <t>Bueiro metálico com chapas múltiplas MP 152 galvanizadas - passagem inferior - vão = 4,70 m e altura = 4,50 m - aterro rodoviário mínimo = 0,60 m e máximo = 8,90 m - brita comercial</t>
  </si>
  <si>
    <t>Bueiro metálico com chapas múltiplas MP 152 galvanizadas - passagem inferior - vão = 4,70 m e altura = 4,50 m - aterro rodoviário mínimo = 0,60 m e máximo = 8,90 m - brita produzida</t>
  </si>
  <si>
    <t>Bueiro metálico com chapas múltiplas MP 152 galvanizadas - passagem inferior - vão = 4,80 m e altura = 4,75 m - aterro rodoviário mínimo = 0,90 m e máximo = 9,00 m - brita comercial</t>
  </si>
  <si>
    <t>Bueiro metálico com chapas múltiplas MP 152 galvanizadas - passagem inferior - vão = 4,80 m e altura = 4,75 m - aterro rodoviário mínimo = 0,90 m e máximo = 9,00 m - brita produzida</t>
  </si>
  <si>
    <t>Bueiro metálico com chapas múltiplas MP 152 galvanizadas - passagem inferior - vão = 5,00 m e altura = 4,85 m - aterro rodoviário mínimo = 0,90 m e máximo = 8,60 m - brita comercial</t>
  </si>
  <si>
    <t>Bueiro metálico com chapas múltiplas MP 152 galvanizadas - passagem inferior - vão = 5,00 m e altura = 4,85 m - aterro rodoviário mínimo = 0,90 m e máximo = 8,60 m - brita produzida</t>
  </si>
  <si>
    <t>Bueiro metálico com chapas múltiplas MP 152 galvanizadas - passagem inferior - vão = 5,15 m e altura = 4,90 m - aterro rodoviário mínimo = 0,90 m e máximo = 8,50 m - brita comercial</t>
  </si>
  <si>
    <t>Bueiro metálico com chapas múltiplas MP 152 galvanizadas - passagem inferior - vão = 5,15 m e altura = 4,90 m - aterro rodoviário mínimo = 0,90 m e máximo = 8,50 m - brita produzida</t>
  </si>
  <si>
    <t>Bueiro metálico com chapas múltiplas MP 152 galvanizadas - passagem inferior - vão = 5,25 m e altura = 5,00 m - aterro rodoviário mínimo = 0,90 m e máximo = 8,40 m - brita comercial</t>
  </si>
  <si>
    <t>Bueiro metálico com chapas múltiplas MP 152 galvanizadas - passagem inferior - vão = 5,25 m e altura = 5,00 m - aterro rodoviário mínimo = 0,90 m e máximo = 8,40 m - brita produzida</t>
  </si>
  <si>
    <t>Bueiro metálico com chapas múltiplas MP 152 galvanizadas - passagem inferior - vão = 5,30 m e altura = 5,30 m - aterro rodoviário mínimo = 0,90 m e máximo = 9,60 m - brita comercial</t>
  </si>
  <si>
    <t>Bueiro metálico com chapas múltiplas MP 152 galvanizadas - passagem inferior - vão = 5,30 m e altura = 5,30 m - aterro rodoviário mínimo = 0,90 m e máximo = 9,60 m - brita produzida</t>
  </si>
  <si>
    <t>Bueiro metálico com chapas múltiplas MP 152 galvanizadas - passagem inferior - vão = 5,65 m e altura = 5,25 m - aterro rodoviário mínimo = 0,90 m e máximo = 9,00 m - brita comercial</t>
  </si>
  <si>
    <t>Bueiro metálico com chapas múltiplas MP 152 galvanizadas - passagem inferior - vão = 5,65 m e altura = 5,25 m - aterro rodoviário mínimo = 0,90 m e máximo = 9,00 m - brita produzida</t>
  </si>
  <si>
    <t>Bueiro metálico com chapas múltiplas MP 152 galvanizadas - passagem inferior - vão = 5,85 m e altura = 5,30 m - aterro rodoviário mínimo = 0,90 m e máximo = 8,40 m - brita comercial</t>
  </si>
  <si>
    <t>Bueiro metálico com chapas múltiplas MP 152 galvanizadas - passagem inferior - vão = 5,85 m e altura = 5,30 m - aterro rodoviário mínimo = 0,90 m e máximo = 8,40 m - brita produzida</t>
  </si>
  <si>
    <t>Bueiro metálico com chapas múltiplas MP 152 galvanizadas - passagem inferior - vão = 6,00 m e altura = 5,45 m - aterro rodoviário mínimo = 0,90 m e máximo = 8,30 m - brita comercial</t>
  </si>
  <si>
    <t>Bueiro metálico com chapas múltiplas MP 152 galvanizadas - passagem inferior - vão = 6,00 m e altura = 5,45 m - aterro rodoviário mínimo = 0,90 m e máximo = 8,30 m - brita produzida</t>
  </si>
  <si>
    <t>Bueiro metálico com chapas múltiplas MP 152 galvanizadas - passagem inferior - vão = 6,25 m e altura = 5,50 m - aterro rodoviário mínimo = 0,90 m e máximo = 7,90 m - brita comercial</t>
  </si>
  <si>
    <t>Bueiro metálico com chapas múltiplas MP 152 galvanizadas - passagem inferior - vão = 6,25 m e altura = 5,50 m - aterro rodoviário mínimo = 0,90 m e máximo = 7,90 m - brita produzida</t>
  </si>
  <si>
    <t>Bueiro metálico sem interrupção de tráfego - D = 1,20 m - chapa com epóxi - escavado em material de 1ª categoria - aterro ferroviário máximo = 12,90 m</t>
  </si>
  <si>
    <t>Bueiro metálico sem interrupção de tráfego - D = 1,20 m - chapa com epóxi - escavado em material de 1ª categoria - aterro rodoviário máximo = 9,00 m</t>
  </si>
  <si>
    <t>Bueiro metálico sem interrupção de tráfego - D = 1,20 m - chapa com epóxi - escavado em material de 2ª categoria - aterro ferroviário máximo = 12,90 m</t>
  </si>
  <si>
    <t>Bueiro metálico sem interrupção de tráfego - D = 1,20 m - chapa com epóxi - escavado em material de 2ª categoria - aterro rodoviário máximo = 9,00 m</t>
  </si>
  <si>
    <t>Bueiro metálico sem interrupção de tráfego - D = 1,20 m - chapa com epóxi - escavado em material de 3ª categoria - aterro ferroviário máximo = 12,90 m</t>
  </si>
  <si>
    <t>Bueiro metálico sem interrupção de tráfego - D = 1,20 m - chapa com epóxi - escavado em material de 3ª categoria - aterro rodoviário máximo = 9,00 m</t>
  </si>
  <si>
    <t>Bueiro metálico sem interrupção de tráfego - D = 1,20 m - chapa galvanizada - escavado em material de 1ª categoria - aterro ferroviário máximo = 12,90 m</t>
  </si>
  <si>
    <t>Bueiro metálico sem interrupção de tráfego - D = 1,20 m - chapa galvanizada - escavado em material de 1ª categoria - aterro rodoviário máximo = 9,00 m</t>
  </si>
  <si>
    <t>Bueiro metálico sem interrupção de tráfego - D = 1,20 m - chapa galvanizada - escavado em material de 2ª categoria - aterro ferroviário máximo = 12,90 m</t>
  </si>
  <si>
    <t>Bueiro metálico sem interrupção de tráfego - D = 1,20 m - chapa galvanizada - escavado em material de 2ª categoria - aterro rodoviário máximo = 9,00 m</t>
  </si>
  <si>
    <t>Bueiro metálico sem interrupção de tráfego - D = 1,20 m - chapa galvanizada - escavado em material de 3ª categoria - aterro ferroviário máximo = 12,90 m</t>
  </si>
  <si>
    <t>Bueiro metálico sem interrupção de tráfego - D = 1,20 m - chapa galvanizada - escavado em material de 3ª categoria - aterro rodoviário máximo = 9,00 m</t>
  </si>
  <si>
    <t>Bueiro metálico sem interrupção de tráfego - D = 1,40 m - chapa com epóxi - escavado em material de 1ª categoria - aterro ferroviário máximo = 11,00 m</t>
  </si>
  <si>
    <t>Bueiro metálico sem interrupção de tráfego - D = 1,40 m - chapa com epóxi - escavado em material de 1ª categoria - aterro rodoviário máximo = 7,70 m</t>
  </si>
  <si>
    <t>Bueiro metálico sem interrupção de tráfego - D = 1,40 m - chapa com epóxi - escavado em material de 2ª categoria - aterro ferroviário máximo = 11,00 m</t>
  </si>
  <si>
    <t>Bueiro metálico sem interrupção de tráfego - D = 1,40 m - chapa com epóxi - escavado em material de 2ª categoria - aterro rodoviário máximo = 7,70 m</t>
  </si>
  <si>
    <t>Bueiro metálico sem interrupção de tráfego - D = 1,40 m - chapa com epóxi - escavado em material de 3ª categoria - aterro ferroviário máximo = 11,00 m</t>
  </si>
  <si>
    <t>Bueiro metálico sem interrupção de tráfego - D = 1,40 m - chapa com epóxi - escavado em material de 3ª categoria - aterro rodoviário máximo = 7,70 m</t>
  </si>
  <si>
    <t>Bueiro metálico sem interrupção de tráfego - D = 1,40 m - chapa galvanizada - escavado em material de 1ª categoria - aterro ferroviário máximo = 11,00 m</t>
  </si>
  <si>
    <t>Bueiro metálico sem interrupção de tráfego - D = 1,40 m - chapa galvanizada - escavado em material de 1ª categoria - aterro rodoviário máximo = 7,70 m</t>
  </si>
  <si>
    <t>Bueiro metálico sem interrupção de tráfego - D = 1,40 m - chapa galvanizada - escavado em material de 2ª categoria - aterro ferroviário máximo = 11,00 m</t>
  </si>
  <si>
    <t>Bueiro metálico sem interrupção de tráfego - D = 1,40 m - chapa galvanizada - escavado em material de 2ª categoria - aterro rodoviário máximo = 7,70 m</t>
  </si>
  <si>
    <t>Bueiro metálico sem interrupção de tráfego - D = 1,40 m - chapa galvanizada - escavado em material de 3ª categoria - aterro ferroviário máximo = 11,00 m</t>
  </si>
  <si>
    <t>Bueiro metálico sem interrupção de tráfego - D = 1,40 m - chapa galvanizada - escavado em material de 3ª categoria - aterro rodoviário máximo = 7,70 m</t>
  </si>
  <si>
    <t>Bueiro metálico sem interrupção de tráfego - D = 1,60 m - chapa com epóxi - escavado em material de 1ª categoria - aterro ferroviário máximo = 9,60 m</t>
  </si>
  <si>
    <t>Bueiro metálico sem interrupção de tráfego - D = 1,60 m - chapa com epóxi - escavado em material de 1ª categoria - aterro rodoviário máximo = 6,70 m</t>
  </si>
  <si>
    <t>Bueiro metálico sem interrupção de tráfego - D = 1,60 m - chapa com epóxi - escavado em material de 2ª categoria - aterro ferroviário máximo = 9,60 m</t>
  </si>
  <si>
    <t>Bueiro metálico sem interrupção de tráfego - D = 1,60 m - chapa com epóxi - escavado em material de 2ª categoria - aterro rodoviário máximo = 6,70 m</t>
  </si>
  <si>
    <t>Bueiro metálico sem interrupção de tráfego - D = 1,60 m - chapa com epóxi - escavado em material de 3ª categoria - aterro ferroviário máximo = 9,60 m</t>
  </si>
  <si>
    <t>Bueiro metálico sem interrupção de tráfego - D = 1,60 m - chapa com epóxi - escavado em material de 3ª categoria - aterro rodoviário máximo = 6,70 m</t>
  </si>
  <si>
    <t>Bueiro metálico sem interrupção de tráfego - D = 1,60 m - chapa galvanizada - escavado em material de 1ª categoria - aterro ferroviário máximo = 9,60 m</t>
  </si>
  <si>
    <t>Bueiro metálico sem interrupção de tráfego - D = 1,60 m - chapa galvanizada - escavado em material de 1ª categoria - aterro rodoviário máximo = 6,70 m</t>
  </si>
  <si>
    <t>Bueiro metálico sem interrupção de tráfego - D = 1,60 m - chapa galvanizada - escavado em material de 2ª categoria - aterro ferroviário máximo = 9,60 m</t>
  </si>
  <si>
    <t>Bueiro metálico sem interrupção de tráfego - D = 1,60 m - chapa galvanizada - escavado em material de 2ª categoria - aterro rodoviário máximo = 6,70 m</t>
  </si>
  <si>
    <t>Bueiro metálico sem interrupção de tráfego - D = 1,60 m - chapa galvanizada - escavado em material de 3ª categoria - aterro ferroviário máximo = 9,60 m</t>
  </si>
  <si>
    <t>Bueiro metálico sem interrupção de tráfego - D = 1,60 m - chapa galvanizada - escavado em material de 3ª categoria - aterro rodoviário máximo = 6,70 m</t>
  </si>
  <si>
    <t>Bueiro metálico sem interrupção de tráfego - D = 1,80 m - chapa com epóxi - escavado em material de 1ª categoria - aterro ferroviário máximo = 8,00 m</t>
  </si>
  <si>
    <t>Bueiro metálico sem interrupção de tráfego - D = 1,80 m - chapa com epóxi - escavado em material de 1ª categoria - aterro rodoviário máximo = 6,00 m</t>
  </si>
  <si>
    <t>Bueiro metálico sem interrupção de tráfego - D = 1,80 m - chapa com epóxi - escavado em material de 2ª categoria - aterro ferroviário máximo = 8,00 m</t>
  </si>
  <si>
    <t>Bueiro metálico sem interrupção de tráfego - D = 1,80 m - chapa com epóxi - escavado em material de 2ª categoria - aterro rodoviário máximo = 6,00 m</t>
  </si>
  <si>
    <t>Bueiro metálico sem interrupção de tráfego - D = 1,80 m - chapa com epóxi - escavado em material de 3ª categoria - aterro ferroviário máximo = 8,00 m</t>
  </si>
  <si>
    <t>Bueiro metálico sem interrupção de tráfego - D = 1,80 m - chapa com epóxi - escavado em material de 3ª categoria - aterro rodoviário máximo = 6,00 m</t>
  </si>
  <si>
    <t>Bueiro metálico sem interrupção de tráfego - D = 1,80 m - chapa galvanizada - escavado em material de 1ª categoria - aterro ferroviário máximo = 8,00 m</t>
  </si>
  <si>
    <t>Bueiro metálico sem interrupção de tráfego - D = 1,80 m - chapa galvanizada - escavado em material de 1ª categoria - aterro rodoviário máximo = 6,00 m</t>
  </si>
  <si>
    <t>Bueiro metálico sem interrupção de tráfego - D = 1,80 m - chapa galvanizada - escavado em material de 2ª categoria - aterro ferroviário máximo = 8,00 m</t>
  </si>
  <si>
    <t>Bueiro metálico sem interrupção de tráfego - D = 1,80 m - chapa galvanizada - escavado em material de 2ª categoria - aterro rodoviário máximo = 6,00 m</t>
  </si>
  <si>
    <t>Bueiro metálico sem interrupção de tráfego - D = 1,80 m - chapa galvanizada - escavado em material de 3ª categoria - aterro ferroviário máximo = 8,00 m</t>
  </si>
  <si>
    <t>Bueiro metálico sem interrupção de tráfego - D = 1,80 m - chapa galvanizada - escavado em material de 3ª categoria - aterro rodoviário máximo = 6,00 m</t>
  </si>
  <si>
    <t>Bueiro metálico sem interrupção de tráfego - D = 2,00 m - chapa com epóxi - escavado em material de 1ª categoria - aterro ferroviário máximo = 6,90 m</t>
  </si>
  <si>
    <t>Bueiro metálico sem interrupção de tráfego - D = 2,00 m - chapa com epóxi - escavado em material de 1ª categoria - aterro rodoviário máximo = 5,40 m</t>
  </si>
  <si>
    <t>Bueiro metálico sem interrupção de tráfego - D = 2,00 m - chapa com epóxi - escavado em material de 2ª categoria - aterro ferroviário máximo = 6,90 m</t>
  </si>
  <si>
    <t>Bueiro metálico sem interrupção de tráfego - D = 2,00 m - chapa com epóxi - escavado em material de 2ª categoria - aterro rodoviário máximo = 5,40 m</t>
  </si>
  <si>
    <t>Bueiro metálico sem interrupção de tráfego - D = 2,00 m - chapa com epóxi - escavado em material de 3ª categoria - aterro ferroviário máximo = 6,90 m</t>
  </si>
  <si>
    <t>Bueiro metálico sem interrupção de tráfego - D = 2,00 m - chapa com epóxi - escavado em material de 3ª categoria - aterro rodoviário máximo = 5,40 m</t>
  </si>
  <si>
    <t>Bueiro metálico sem interrupção de tráfego - D = 2,00 m - chapa galvanizada - escavado em material de 1ª categoria - aterro ferroviário máximo = 6,90 m</t>
  </si>
  <si>
    <t>Bueiro metálico sem interrupção de tráfego - D = 2,00 m - chapa galvanizada - escavado em material de 1ª categoria - aterro rodoviário máximo = 5,40 m</t>
  </si>
  <si>
    <t>Bueiro metálico sem interrupção de tráfego - D = 2,00 m - chapa galvanizada - escavado em material de 2ª categoria - aterro ferroviário máximo = 6,90 m</t>
  </si>
  <si>
    <t>Bueiro metálico sem interrupção de tráfego - D = 2,00 m - chapa galvanizada - escavado em material de 2ª categoria - aterro rodoviário máximo = 5,40 m</t>
  </si>
  <si>
    <t>Bueiro metálico sem interrupção de tráfego - D = 2,00 m - chapa galvanizada - escavado em material de 3ª categoria - aterro ferroviário máximo = 6,90 m</t>
  </si>
  <si>
    <t>Bueiro metálico sem interrupção de tráfego - D = 2,00 m - chapa galvanizada - escavado em material de 3ª categoria - aterro rodoviário máximo = 5,40 m</t>
  </si>
  <si>
    <t>Bueiro metálico sem interrupção de tráfego - D = 2,20 m - chapa com epóxi - escavado em material de 1ª categoria - aterro ferroviário máximo = 7,90 m</t>
  </si>
  <si>
    <t>Bueiro metálico sem interrupção de tráfego - D = 2,20 m - chapa com epóxi - escavado em material de 1ª categoria - aterro rodoviário máximo = 4,90 m</t>
  </si>
  <si>
    <t>Bueiro metálico sem interrupção de tráfego - D = 2,20 m - chapa com epóxi - escavado em material de 2ª categoria - aterro ferroviário máximo = 7,90 m</t>
  </si>
  <si>
    <t>Bueiro metálico sem interrupção de tráfego - D = 2,20 m - chapa com epóxi - escavado em material de 2ª categoria - aterro rodoviário máximo = 4,90 m</t>
  </si>
  <si>
    <t>Bueiro metálico sem interrupção de tráfego - D = 2,20 m - chapa com epóxi - escavado em material de 3ª categoria - aterro ferroviário máximo = 7,90 m</t>
  </si>
  <si>
    <t>Bueiro metálico sem interrupção de tráfego - D = 2,20 m - chapa com epóxi - escavado em material de 3ª categoria - aterro rodoviário máximo = 4,90 m</t>
  </si>
  <si>
    <t>Bueiro metálico sem interrupção de tráfego - D = 2,20 m - chapa galvanizada - escavado em material de 1ª categoria - aterro ferroviário máximo = 7,90 m</t>
  </si>
  <si>
    <t>Bueiro metálico sem interrupção de tráfego - D = 2,20 m - chapa galvanizada - escavado em material de 1ª categoria - aterro rodoviário máximo = 4,90 m</t>
  </si>
  <si>
    <t>Bueiro metálico sem interrupção de tráfego - D = 2,20 m - chapa galvanizada - escavado em material de 2ª categoria - aterro ferroviário máximo = 7,90 m</t>
  </si>
  <si>
    <t>Bueiro metálico sem interrupção de tráfego - D = 2,20 m - chapa galvanizada - escavado em material de 2ª categoria - aterro rodoviário máximo = 4,90 m</t>
  </si>
  <si>
    <t>Bueiro metálico sem interrupção de tráfego - D = 2,20 m - chapa galvanizada - escavado em material de 3ª categoria - aterro ferroviário máximo = 7,90 m</t>
  </si>
  <si>
    <t>Bueiro metálico sem interrupção de tráfego - D = 2,20 m - chapa galvanizada - escavado em material de 3ª categoria - aterro rodoviário máximo = 4,90 m</t>
  </si>
  <si>
    <t>Bueiro metálico sem interrupção de tráfego - D = 2,40 m - chapa com epóxi - escavado em material de 1ª categoria - aterro ferroviário máximo = 7,00 m</t>
  </si>
  <si>
    <t>Bueiro metálico sem interrupção de tráfego - D = 2,40 m - chapa com epóxi - escavado em material de 1ª categoria - aterro rodoviário máximo = 4,50 m</t>
  </si>
  <si>
    <t>Bueiro metálico sem interrupção de tráfego - D = 2,40 m - chapa com epóxi - escavado em material de 2ª categoria - aterro ferroviário máximo = 7,00 m</t>
  </si>
  <si>
    <t>Bueiro metálico sem interrupção de tráfego - D = 2,40 m - chapa com epóxi - escavado em material de 2ª categoria - aterro rodoviário máximo = 4,50 m</t>
  </si>
  <si>
    <t>Bueiro metálico sem interrupção de tráfego - D = 2,40 m - chapa com epóxi - escavado em material de 3ª categoria - aterro ferroviário máximo = 7,00 m</t>
  </si>
  <si>
    <t>Bueiro metálico sem interrupção de tráfego - D = 2,40 m - chapa com epóxi - escavado em material de 3ª categoria - aterro rodoviário máximo = 4,50 m</t>
  </si>
  <si>
    <t>Bueiro metálico sem interrupção de tráfego - D = 2,40 m - chapa galvanizada - escavado em material de 1ª categoria - aterro ferroviário máximo = 7,00 m</t>
  </si>
  <si>
    <t>Bueiro metálico sem interrupção de tráfego - D = 2,40 m - chapa galvanizada - escavado em material de 1ª categoria - aterro rodoviário máximo = 4,50 m</t>
  </si>
  <si>
    <t>Bueiro metálico sem interrupção de tráfego - D = 2,40 m - chapa galvanizada - escavado em material de 2ª categoria - aterro ferroviário máximo = 7,00 m</t>
  </si>
  <si>
    <t>Bueiro metálico sem interrupção de tráfego - D = 2,40 m - chapa galvanizada - escavado em material de 2ª categoria - aterro rodoviário máximo = 4,50 m</t>
  </si>
  <si>
    <t>Bueiro metálico sem interrupção de tráfego - D = 2,40 m - chapa galvanizada - escavado em material de 3ª categoria - aterro ferroviário máximo = 7,00 m</t>
  </si>
  <si>
    <t>Bueiro metálico sem interrupção de tráfego - D = 2,40 m - chapa galvanizada - escavado em material de 3ª categoria - aterro rodoviário máximo = 4,50 m</t>
  </si>
  <si>
    <t>Bueiro metálico sem interrupção de tráfego - D = 2,60 m - chapa com epóxi - escavado em material de 1ª categoria - aterro ferroviário máximo = 6,40 m</t>
  </si>
  <si>
    <t>Bueiro metálico sem interrupção de tráfego - D = 2,60 m - chapa com epóxi - escavado em material de 1ª categoria - aterro rodoviário máximo = 4,10 m</t>
  </si>
  <si>
    <t>Bueiro metálico sem interrupção de tráfego - D = 2,60 m - chapa com epóxi - escavado em material de 2ª categoria - aterro ferroviário máximo = 6,40 m</t>
  </si>
  <si>
    <t>Bueiro metálico sem interrupção de tráfego - D = 2,60 m - chapa com epóxi - escavado em material de 2ª categoria - aterro rodoviário máximo = 4,10 m</t>
  </si>
  <si>
    <t>Bueiro metálico sem interrupção de tráfego - D = 2,60 m - chapa com epóxi - escavado em material de 3ª categoria - aterro ferroviário máximo = 6,40 m</t>
  </si>
  <si>
    <t>Bueiro metálico sem interrupção de tráfego - D = 2,60 m - chapa com epóxi - escavado em material de 3ª categoria - aterro rodoviário máximo = 4,10 m</t>
  </si>
  <si>
    <t>Bueiro metálico sem interrupção de tráfego - D = 2,60 m - chapa galvanizada - escavado em material de 1ª categoria - aterro ferroviário máximo = 6,40 m</t>
  </si>
  <si>
    <t>Bueiro metálico sem interrupção de tráfego - D = 2,60 m - chapa galvanizada - escavado em material de 1ª categoria - aterro rodoviário máximo = 4,10 m</t>
  </si>
  <si>
    <t>Bueiro metálico sem interrupção de tráfego - D = 2,60 m - chapa galvanizada - escavado em material de 2ª categoria - aterro ferroviário máximo = 6,40 m</t>
  </si>
  <si>
    <t>Bueiro metálico sem interrupção de tráfego - D = 2,60 m - chapa galvanizada - escavado em material de 2ª categoria - aterro rodoviário máximo = 4,10 m</t>
  </si>
  <si>
    <t>Bueiro metálico sem interrupção de tráfego - D = 2,60 m - chapa galvanizada - escavado em material de 3ª categoria - aterro ferroviário máximo = 6,40 m</t>
  </si>
  <si>
    <t>Bueiro metálico sem interrupção de tráfego - D = 2,60 m - chapa galvanizada - escavado em material de 3ª categoria - aterro rodoviário máximo = 4,10 m</t>
  </si>
  <si>
    <t>Bueiro metálico sem interrupção de tráfego - D = 2,80 m - chapa com epóxi - escavado em material de 1ª categoria - aterro ferroviário máximo = 5,50 m</t>
  </si>
  <si>
    <t>Bueiro metálico sem interrupção de tráfego - D = 2,80 m - chapa com epóxi - escavado em material de 1ª categoria - aterro rodoviário máximo = 3,80 m</t>
  </si>
  <si>
    <t>Bueiro metálico sem interrupção de tráfego - D = 2,80 m - chapa com epóxi - escavado em material de 2ª categoria - aterro ferroviário máximo = 5,50 m</t>
  </si>
  <si>
    <t>Bueiro metálico sem interrupção de tráfego - D = 2,80 m - chapa com epóxi - escavado em material de 2ª categoria - aterro rodoviário máximo = 3,80 m</t>
  </si>
  <si>
    <t>Bueiro metálico sem interrupção de tráfego - D = 2,80 m - chapa com epóxi - escavado em material de 3ª categoria - aterro ferroviário máximo = 5,50 m</t>
  </si>
  <si>
    <t>Bueiro metálico sem interrupção de tráfego - D = 2,80 m - chapa com epóxi - escavado em material de 3ª categoria - aterro rodoviário máximo = 3,80 m</t>
  </si>
  <si>
    <t>Bueiro metálico sem interrupção de tráfego - D = 2,80 m - chapa galvanizada - escavado em material de 1ª categoria - aterro ferroviário máximo = 5,50 m</t>
  </si>
  <si>
    <t>Bueiro metálico sem interrupção de tráfego - D = 2,80 m - chapa galvanizada - escavado em material de 1ª categoria - aterro rodoviário máximo = 3,80 m</t>
  </si>
  <si>
    <t>Bueiro metálico sem interrupção de tráfego - D = 2,80 m - chapa galvanizada - escavado em material de 2ª categoria - aterro ferroviário máximo = 5,50 m</t>
  </si>
  <si>
    <t>Bueiro metálico sem interrupção de tráfego - D = 2,80 m - chapa galvanizada - escavado em material de 2ª categoria - aterro rodoviário máximo = 3,80 m</t>
  </si>
  <si>
    <t>Bueiro metálico sem interrupção de tráfego - D = 2,80 m - chapa galvanizada - escavado em material de 3ª categoria - aterro ferroviário máximo = 5,50 m</t>
  </si>
  <si>
    <t>Bueiro metálico sem interrupção de tráfego - D = 2,80 m - chapa galvanizada - escavado em material de 3ª categoria - aterro rodoviário máximo = 3,80 m</t>
  </si>
  <si>
    <t>Bueiro metálico sem interrupção de tráfego - D = 3,00 m - chapa com epóxi - escavado em material de 1ª categoria - aterro ferroviário máximo = 4,70 m</t>
  </si>
  <si>
    <t>Bueiro metálico sem interrupção de tráfego - D = 3,00 m - chapa com epóxi - escavado em material de 1ª categoria - aterro rodoviário máximo = 3,60 m</t>
  </si>
  <si>
    <t>Bueiro metálico sem interrupção de tráfego - D = 3,00 m - chapa com epóxi - escavado em material de 2ª categoria - aterro ferroviário máximo = 4,70 m</t>
  </si>
  <si>
    <t>Bueiro metálico sem interrupção de tráfego - D = 3,00 m - chapa com epóxi - escavado em material de 2ª categoria - aterro rodoviário máximo = 3,60 m</t>
  </si>
  <si>
    <t>Bueiro metálico sem interrupção de tráfego - D = 3,00 m - chapa com epóxi - escavado em material de 3ª categoria - aterro ferroviário máximo = 4,70 m</t>
  </si>
  <si>
    <t>Bueiro metálico sem interrupção de tráfego - D = 3,00 m - chapa com epóxi - escavado em material de 3ª categoria - aterro rodoviário máximo = 3,60 m</t>
  </si>
  <si>
    <t>Bueiro metálico sem interrupção de tráfego - D = 3,00 m - chapa galvanizada - escavado em material de 1ª categoria - aterro ferroviário máximo = 4,70 m</t>
  </si>
  <si>
    <t>Bueiro metálico sem interrupção de tráfego - D = 3,00 m - chapa galvanizada - escavado em material de 1ª categoria - aterro rodoviário máximo = 3,60 m</t>
  </si>
  <si>
    <t>Bueiro metálico sem interrupção de tráfego - D = 3,00 m - chapa galvanizada - escavado em material de 2ª categoria - aterro ferroviário máximo = 4,70 m</t>
  </si>
  <si>
    <t>Bueiro metálico sem interrupção de tráfego - D = 3,00 m - chapa galvanizada - escavado em material de 2ª categoria - aterro rodoviário máximo = 3,60 m</t>
  </si>
  <si>
    <t>Bueiro metálico sem interrupção de tráfego - D = 3,00 m - chapa galvanizada - escavado em material de 3ª categoria - aterro ferroviário máximo = 4,70 m</t>
  </si>
  <si>
    <t>Bueiro metálico sem interrupção de tráfego - D = 3,00 m - chapa galvanizada - escavado em material de 3ª categoria - aterro rodoviário máximo = 3,60 m</t>
  </si>
  <si>
    <t>Bueiro metálico sem interrupção de tráfego - D = 3,20 m - chapa com epóxi - escavado em material de 1ª categoria - aterro ferroviário máximo = 4,00 m</t>
  </si>
  <si>
    <t>Bueiro metálico sem interrupção de tráfego - D = 3,20 m - chapa com epóxi - escavado em material de 1ª categoria - aterro rodoviário máximo = 4,80 m</t>
  </si>
  <si>
    <t>Bueiro metálico sem interrupção de tráfego - D = 3,20 m - chapa com epóxi - escavado em material de 2ª categoria - aterro ferroviário máximo = 4,00 m</t>
  </si>
  <si>
    <t>Bueiro metálico sem interrupção de tráfego - D = 3,20 m - chapa com epóxi - escavado em material de 2ª categoria - aterro rodoviário máximo = 4,80 m</t>
  </si>
  <si>
    <t>Bueiro metálico sem interrupção de tráfego - D = 3,20 m - chapa com epóxi - escavado em material de 3ª categoria - aterro ferroviário máximo = 4,00 m</t>
  </si>
  <si>
    <t>Bueiro metálico sem interrupção de tráfego - D = 3,20 m - chapa com epóxi - escavado em material de 3ª categoria - aterro rodoviário máximo = 4,80 m</t>
  </si>
  <si>
    <t>Bueiro metálico sem interrupção de tráfego - D = 3,20 m - chapa galvanizada - escavado em material de 1ª categoria - aterro ferroviário máximo = 4,00 m</t>
  </si>
  <si>
    <t>Bueiro metálico sem interrupção de tráfego - D = 3,20 m - chapa galvanizada - escavado em material de 1ª categoria - aterro rodoviário máximo = 4,80 m</t>
  </si>
  <si>
    <t>Bueiro metálico sem interrupção de tráfego - D = 3,20 m - chapa galvanizada - escavado em material de 2ª categoria - aterro ferroviário máximo = 4,00 m</t>
  </si>
  <si>
    <t>Bueiro metálico sem interrupção de tráfego - D = 3,20 m - chapa galvanizada - escavado em material de 2ª categoria - aterro rodoviário máximo = 4,80 m</t>
  </si>
  <si>
    <t>Bueiro metálico sem interrupção de tráfego - D = 3,20 m - chapa galvanizada - escavado em material de 3ª categoria - aterro ferroviário máximo = 4,00 m</t>
  </si>
  <si>
    <t>Bueiro metálico sem interrupção de tráfego - D = 3,20 m - chapa galvanizada - escavado em material de 3ª categoria - aterro rodoviário máximo = 4,80 m</t>
  </si>
  <si>
    <t>Bueiro metálico sem interrupção de tráfego - D = 3,40 m - chapa galvanizada - escavado em material de 1ª categoria - aterro ferroviário máximo = 7,00 m</t>
  </si>
  <si>
    <t>Bueiro metálico sem interrupção de tráfego - D = 3,40 m - chapa galvanizada - escavado em material de 1ª categoria - aterro rodoviário máximo = 4,50 m</t>
  </si>
  <si>
    <t>Bueiro metálico sem interrupção de tráfego - D = 3,40 m - chapa galvanizada - escavado em material de 2ª categoria - aterro ferroviário máximo = 7,00 m</t>
  </si>
  <si>
    <t>Bueiro metálico sem interrupção de tráfego - D = 3,40 m - chapa galvanizada - escavado em material de 2ª categoria - aterro rodoviário máximo = 4,50 m</t>
  </si>
  <si>
    <t>Bueiro metálico sem interrupção de tráfego - D = 3,40 m - chapa galvanizada - escavado em material de 3ª categoria - aterro ferroviário máximo = 7,00 m</t>
  </si>
  <si>
    <t>Bueiro metálico sem interrupção de tráfego - D = 3,40 m - chapa galvanizada - escavado em material de 3ª categoria - aterro rodoviário máximo = 4,50 m</t>
  </si>
  <si>
    <t>Bueiro metálico sem interrupção de tráfego - D = 3,60 m - chapa galvanizada - escavado em material de 1ª categoria - aterro ferroviário máximo = 6,60 m</t>
  </si>
  <si>
    <t>Bueiro metálico sem interrupção de tráfego - D = 3,60 m - chapa galvanizada - escavado em material de 1ª categoria - aterro rodoviário máximo = 4,30 m</t>
  </si>
  <si>
    <t>Bueiro metálico sem interrupção de tráfego - D = 3,60 m - chapa galvanizada - escavado em material de 2ª categoria - aterro ferroviário máximo = 6,60 m</t>
  </si>
  <si>
    <t>Bueiro metálico sem interrupção de tráfego - D = 3,60 m - chapa galvanizada - escavado em material de 2ª categoria - aterro rodoviário máximo = 4,30 m</t>
  </si>
  <si>
    <t>Bueiro metálico sem interrupção de tráfego - D = 3,60 m - chapa galvanizada - escavado em material de 3ª categoria - aterro ferroviário máximo = 6,60 m</t>
  </si>
  <si>
    <t>Bueiro metálico sem interrupção de tráfego - D = 3,60 m - chapa galvanizada - escavado em material de 3ª categoria - aterro rodoviário máximo = 4,30 m</t>
  </si>
  <si>
    <t>Bueiro metálico sem interrupção de tráfego - D = 3,80 m - chapa galvanizada - escavado em material de 1ª categoria - aterro ferroviário máximo = 6,20 m</t>
  </si>
  <si>
    <t>Bueiro metálico sem interrupção de tráfego - D = 3,80 m - chapa galvanizada - escavado em material de 1ª categoria - aterro rodoviário máximo = 4,00 m</t>
  </si>
  <si>
    <t>Bueiro metálico sem interrupção de tráfego - D = 3,80 m - chapa galvanizada - escavado em material de 2ª categoria - aterro ferroviário máximo = 6,20 m</t>
  </si>
  <si>
    <t>Bueiro metálico sem interrupção de tráfego - D = 3,80 m - chapa galvanizada - escavado em material de 2ª categoria - aterro rodoviário máximo = 4,00 m</t>
  </si>
  <si>
    <t>Bueiro metálico sem interrupção de tráfego - D = 3,80 m - chapa galvanizada - escavado em material de 3ª categoria - aterro ferroviário máximo = 6,20 m</t>
  </si>
  <si>
    <t>Bueiro metálico sem interrupção de tráfego - D = 3,80 m - chapa galvanizada - escavado em material de 3ª categoria - aterro rodoviário máximo = 4,00 m</t>
  </si>
  <si>
    <t>Bueiro metálico sem interrupção de tráfego - D = 4,00 m - chapa galvanizada - escavado em material de 1ª categoria - aterro ferroviário máximo = 5,10 m</t>
  </si>
  <si>
    <t>Bueiro metálico sem interrupção de tráfego - D = 4,00 m - chapa galvanizada - escavado em material de 1ª categoria - aterro rodoviário máximo = 3,10 m</t>
  </si>
  <si>
    <t>Bueiro metálico sem interrupção de tráfego - D = 4,00 m - chapa galvanizada - escavado em material de 2ª categoria - aterro ferroviário máximo = 5,10 m</t>
  </si>
  <si>
    <t>Bueiro metálico sem interrupção de tráfego - D = 4,00 m - chapa galvanizada - escavado em material de 2ª categoria - aterro rodoviário máximo = 3,10 m</t>
  </si>
  <si>
    <t>Bueiro metálico sem interrupção de tráfego - D = 4,00 m - chapa galvanizada - escavado em material de 3ª categoria - aterro ferroviário máximo = 5,10 m</t>
  </si>
  <si>
    <t>Bueiro metálico sem interrupção de tráfego - D = 4,00 m - chapa galvanizada - escavado em material de 3ª categoria - aterro rodoviário máximo = 3,10 m</t>
  </si>
  <si>
    <t>Bueiro metálico sem interrupção de tráfego - D = 4,20 m - chapa galvanizada - escavado em material de 1ª categoria - aterro ferroviário máximo = 4,80 m</t>
  </si>
  <si>
    <t>Bueiro metálico sem interrupção de tráfego - D = 4,20 m - chapa galvanizada - escavado em material de 1ª categoria - aterro rodoviário máximo = 4,40 m</t>
  </si>
  <si>
    <t>Bueiro metálico sem interrupção de tráfego - D = 4,20 m - chapa galvanizada - escavado em material de 2ª categoria - aterro ferroviário máximo = 4,80 m</t>
  </si>
  <si>
    <t>Bueiro metálico sem interrupção de tráfego - D = 4,20 m - chapa galvanizada - escavado em material de 2ª categoria - aterro rodoviário máximo = 4,40 m</t>
  </si>
  <si>
    <t>Bueiro metálico sem interrupção de tráfego - D = 4,20 m - chapa galvanizada - escavado em material de 3ª categoria - aterro ferroviário máximo = 4,80 m</t>
  </si>
  <si>
    <t>Bueiro metálico sem interrupção de tráfego - D = 4,20 m - chapa galvanizada - escavado em material de 3ª categoria - aterro rodoviário máximo = 4,40 m</t>
  </si>
  <si>
    <t>Bueiro metálico sem interrupção de tráfego - D = 4,40 m - chapa galvanizada - escavado em material de 1ª categoria - aterro ferroviário máximo = 4,20 m</t>
  </si>
  <si>
    <t>Bueiro metálico sem interrupção de tráfego - D = 4,40 m - chapa galvanizada - escavado em material de 1ª categoria - aterro rodoviário máximo = 4,20 m</t>
  </si>
  <si>
    <t>Bueiro metálico sem interrupção de tráfego - D = 4,40 m - chapa galvanizada - escavado em material de 2ª categoria - aterro ferroviário máximo = 4,20 m</t>
  </si>
  <si>
    <t>Bueiro metálico sem interrupção de tráfego - D = 4,40 m - chapa galvanizada - escavado em material de 2ª categoria - aterro rodoviário máximo = 4,20 m</t>
  </si>
  <si>
    <t>Bueiro metálico sem interrupção de tráfego - D = 4,40 m - chapa galvanizada - escavado em material de 3ª categoria - aterro ferroviário máximo = 4,20 m</t>
  </si>
  <si>
    <t>Bueiro metálico sem interrupção de tráfego - D = 4,40 m - chapa galvanizada - escavado em material de 3ª categoria - aterro rodoviário máximo = 4,20 m</t>
  </si>
  <si>
    <t>Bueiro metálico sem interrupção de tráfego - D = 4,60 m - chapa galvanizada - escavado em material de 1ª categoria - aterro ferroviário máximo = 4,00 m</t>
  </si>
  <si>
    <t>Bueiro metálico sem interrupção de tráfego - D = 4,60 m - chapa galvanizada - escavado em material de 1ª categoria - aterro rodoviário máximo = 4,00 m</t>
  </si>
  <si>
    <t>Bueiro metálico sem interrupção de tráfego - D = 4,60 m - chapa galvanizada - escavado em material de 2ª categoria - aterro ferroviário máximo = 4,00 m</t>
  </si>
  <si>
    <t>Bueiro metálico sem interrupção de tráfego - D = 4,60 m - chapa galvanizada - escavado em material de 2ª categoria - aterro rodoviário máximo = 4,00 m</t>
  </si>
  <si>
    <t>Bueiro metálico sem interrupção de tráfego - D = 4,60 m - chapa galvanizada - escavado em material de 3ª categoria - aterro ferroviário máximo = 4,00 m</t>
  </si>
  <si>
    <t>Bueiro metálico sem interrupção de tráfego - D = 4,60 m - chapa galvanizada - escavado em material de 3ª categoria - aterro rodoviário máximo = 4,00 m</t>
  </si>
  <si>
    <t>Bueiro metálico sem interrupção de tráfego - D = 4,80 m - chapa galvanizada - escavado em material de 1ª categoria - aterro ferroviário máximo = 5,10 m</t>
  </si>
  <si>
    <t>Bueiro metálico sem interrupção de tráfego - D = 4,80 m - chapa galvanizada - escavado em material de 1ª categoria - aterro rodoviário máximo = 5,50 m</t>
  </si>
  <si>
    <t>Bueiro metálico sem interrupção de tráfego - D = 4,80 m - chapa galvanizada - escavado em material de 2ª categoria - aterro ferroviário máximo = 5,10 m</t>
  </si>
  <si>
    <t>Bueiro metálico sem interrupção de tráfego - D = 4,80 m - chapa galvanizada - escavado em material de 2ª categoria - aterro rodoviário máximo = 5,50 m</t>
  </si>
  <si>
    <t>Bueiro metálico sem interrupção de tráfego - D = 4,80 m - chapa galvanizada - escavado em material de 3ª categoria - aterro ferroviário máximo = 5,10 m</t>
  </si>
  <si>
    <t>Bueiro metálico sem interrupção de tráfego - D = 4,80 m - chapa galvanizada - escavado em material de 3ª categoria - aterro rodoviário máximo = 5,50 m</t>
  </si>
  <si>
    <t>Bueiro metálico sem interrupção de tráfego - D = 5,00 m - chapa galvanizada - escavado em material de 1ª categoria - aterro ferroviário máximo = 4,80 m</t>
  </si>
  <si>
    <t>Bueiro metálico sem interrupção de tráfego - D = 5,00 m - chapa galvanizada - escavado em material de 1ª categoria - aterro rodoviário máximo = 5,30 m</t>
  </si>
  <si>
    <t>Bueiro metálico sem interrupção de tráfego - D = 5,00 m - chapa galvanizada - escavado em material de 2ª categoria - aterro ferroviário máximo = 4,80 m</t>
  </si>
  <si>
    <t>Bueiro metálico sem interrupção de tráfego - D = 5,00 m - chapa galvanizada - escavado em material de 2ª categoria - aterro rodoviário máximo = 5,30 m</t>
  </si>
  <si>
    <t>Bueiro metálico sem interrupção de tráfego - D = 5,00 m - chapa galvanizada - escavado em material de 3ª categoria - aterro ferroviário máximo = 4,80 m</t>
  </si>
  <si>
    <t>Bueiro metálico sem interrupção de tráfego - D = 5,00 m - chapa galvanizada - escavado em material de 3ª categoria - aterro rodoviário máximo = 5,30 m</t>
  </si>
  <si>
    <t>Sistema de escoramento telescópico regulável para tunnel liner</t>
  </si>
  <si>
    <t>Boca de BDCC 1,50 x 1,50 m - esconsidade 0° - areia e brita comerciais</t>
  </si>
  <si>
    <t>Boca de BDCC 1,50 x 1,50 m - esconsidade 0° - areia extraída e brita produzida</t>
  </si>
  <si>
    <t>Boca de BDCC 1,50 x 1,50 m - esconsidade 15° - areia e brita comerciais</t>
  </si>
  <si>
    <t>Boca de BDCC 1,50 x 1,50 m - esconsidade 15° - areia extraída e brita produzida</t>
  </si>
  <si>
    <t>Boca de BDCC 1,50 x 1,50 m - esconsidade 30° - areia e brita comerciais</t>
  </si>
  <si>
    <t>Boca de BDCC 1,50 x 1,50 m - esconsidade 30° - areia extraída e brita produzida</t>
  </si>
  <si>
    <t>Boca de BDCC 1,50 x 1,50 m - esconsidade 45° - areia e brita comerciais</t>
  </si>
  <si>
    <t>Boca de BDCC 1,50 x 1,50 m - esconsidade 45° - areia extraída e brita produzida</t>
  </si>
  <si>
    <t>Boca de BDCC 2,00 x 2,00 m - esconsidade 0° - areia e brita comerciais</t>
  </si>
  <si>
    <t>Boca de BDCC 2,00 x 2,00 m - esconsidade 0° - areia extraída e brita produzida</t>
  </si>
  <si>
    <t>Boca de BDCC 2,00 x 2,00 m - esconsidade 15° - areia e brita comerciais</t>
  </si>
  <si>
    <t>Boca de BDCC 2,00 x 2,00 m - esconsidade 15° - areia extraída e brita produzida</t>
  </si>
  <si>
    <t>Boca de BDCC 2,00 x 2,00 m - esconsidade 30° - areia e brita comerciais</t>
  </si>
  <si>
    <t>Boca de BDCC 2,00 x 2,00 m - esconsidade 30° - areia extraída e brita produzida</t>
  </si>
  <si>
    <t>Boca de BDCC 2,00 x 2,00 m - esconsidade 45° - areia e brita comerciais</t>
  </si>
  <si>
    <t>Boca de BDCC 2,00 x 2,00 m - esconsidade 45° - areia extraída e brita produzida</t>
  </si>
  <si>
    <t>Boca de BDCC 2,50 x 2,50 m - esconsidade 0° - areia e brita comerciais</t>
  </si>
  <si>
    <t>Boca de BDCC 2,50 x 2,50 m - esconsidade 0° - areia extraída e brita produzida</t>
  </si>
  <si>
    <t>Boca de BDCC 2,50 x 2,50 m - esconsidade 15° - areia e brita comerciais</t>
  </si>
  <si>
    <t>Boca de BDCC 2,50 x 2,50 m - esconsidade 15° - areia extraída e brita produzida</t>
  </si>
  <si>
    <t>Boca de BDCC 2,50 x 2,50 m - esconsidade 30° - areia e brita comerciais</t>
  </si>
  <si>
    <t>Boca de BDCC 2,50 x 2,50 m - esconsidade 30° - areia extraída e brita produzida</t>
  </si>
  <si>
    <t>Boca de BDCC 2,50 x 2,50 m - esconsidade 45° - areia e brita comerciais</t>
  </si>
  <si>
    <t>Boca de BDCC 2,50 x 2,50 m - esconsidade 45° - areia extraída e brita produzida</t>
  </si>
  <si>
    <t>Boca de BDCC 3,00 x 3,00 m - esconsidade 0° - areia e brita comerciais</t>
  </si>
  <si>
    <t>Boca de BDCC 3,00 x 3,00 m - esconsidade 0° - areia extraída e brita produzida</t>
  </si>
  <si>
    <t>Boca de BDCC 3,00 x 3,00 m - esconsidade 15° - areia e brita comerciais</t>
  </si>
  <si>
    <t>Boca de BDCC 3,00 x 3,00 m - esconsidade 15° - areia extraída e brita produzida</t>
  </si>
  <si>
    <t>Boca de BDCC 3,00 x 3,00 m - esconsidade 30° - areia e brita comerciais</t>
  </si>
  <si>
    <t>Boca de BDCC 3,00 x 3,00 m - esconsidade 30° - areia extraída e brita produzida</t>
  </si>
  <si>
    <t>Boca de BDCC 3,00 x 3,00 m - esconsidade 45° - areia e brita comerciais</t>
  </si>
  <si>
    <t>Boca de BDCC 3,00 x 3,00 m - esconsidade 45° - areia extraída e brita produzida</t>
  </si>
  <si>
    <t>Boca de BSCC 1,50 x 1,50 m - esconsidade 0° - areia e brita comerciais</t>
  </si>
  <si>
    <t>Boca de BSCC 1,50 x 1,50 m - esconsidade 0° - areia extraída e brita produzida</t>
  </si>
  <si>
    <t>Boca de BSCC 1,50 x 1,50 m - esconsidade 15° - areia e brita comerciais</t>
  </si>
  <si>
    <t>Boca de BSCC 1,50 x 1,50 m - esconsidade 15° - areia extraída e brita produzida</t>
  </si>
  <si>
    <t>Boca de BSCC 1,50 x 1,50 m - esconsidade 30° - areia e brita comerciais</t>
  </si>
  <si>
    <t>Boca de BSCC 1,50 x 1,50 m - esconsidade 30° - areia extraída e brita produzida</t>
  </si>
  <si>
    <t>Boca de BSCC 1,50 x 1,50 m - esconsidade 45° - areia e brita comerciais</t>
  </si>
  <si>
    <t>Boca de BSCC 1,50 x 1,50 m - esconsidade 45° - areia extraída e brita produzida</t>
  </si>
  <si>
    <t>Boca de BSCC 2,00 x 2,00 m - esconsidade 0° - areia e brita comerciais</t>
  </si>
  <si>
    <t>Boca de BSCC 2,00 x 2,00 m - esconsidade 0° - areia extraída e brita produzida</t>
  </si>
  <si>
    <t>Boca de BSCC 2,00 x 2,00 m - esconsidade 15° - areia e brita comerciais</t>
  </si>
  <si>
    <t>Boca de BSCC 2,00 x 2,00 m - esconsidade 15° - areia extraída e brita produzida</t>
  </si>
  <si>
    <t>Boca de BSCC 2,00 x 2,00 m - esconsidade 30° - areia e brita comerciais</t>
  </si>
  <si>
    <t>Boca de BSCC 2,00 x 2,00 m - esconsidade 30° - areia extraída e brita produzida</t>
  </si>
  <si>
    <t>Boca de BSCC 2,00 x 2,00 m - esconsidade 45° - areia e brita comerciais</t>
  </si>
  <si>
    <t>Boca de BSCC 2,00 x 2,00 m - esconsidade 45° - areia extraída e brita produzida</t>
  </si>
  <si>
    <t>Boca de BSCC 2,50 x 2,50 m - esconsidade 0° - areia e brita comerciais</t>
  </si>
  <si>
    <t>Boca de BSCC 2,50 x 2,50 m - esconsidade 0° - areia extraída e brita produzida</t>
  </si>
  <si>
    <t>Boca de BSCC 2,50 x 2,50 m - esconsidade 15° - areia e brita comerciais</t>
  </si>
  <si>
    <t>Boca de BSCC 2,50 x 2,50 m - esconsidade 15° - areia extraída e brita produzida</t>
  </si>
  <si>
    <t>Boca de BSCC 2,50 x 2,50 m - esconsidade 30° - areia e brita comerciais</t>
  </si>
  <si>
    <t>Boca de BSCC 2,50 x 2,50 m - esconsidade 30° - areia extraída e brita produzida</t>
  </si>
  <si>
    <t>Boca de BSCC 2,50 x 2,50 m - esconsidade 45° - areia e brita comerciais</t>
  </si>
  <si>
    <t>Boca de BSCC 2,50 x 2,50 m - esconsidade 45° - areia extraída e brita produzida</t>
  </si>
  <si>
    <t>Boca de BSCC 3,00 x 3,00 m - esconsidade 0° - areia e brita comerciais</t>
  </si>
  <si>
    <t>Boca de BSCC 3,00 x 3,00 m - esconsidade 0° - areia extraída e brita produzida</t>
  </si>
  <si>
    <t>Boca de BSCC 3,00 x 3,00 m - esconsidade 15° - areia e brita comerciais</t>
  </si>
  <si>
    <t>Boca de BSCC 3,00 x 3,00 m - esconsidade 15° - areia extraída e brita produzida</t>
  </si>
  <si>
    <t>Boca de BSCC 3,00 x 3,00 m - esconsidade 30° - areia e brita comerciais</t>
  </si>
  <si>
    <t>Boca de BSCC 3,00 x 3,00 m - esconsidade 30° - areia extraída e brita produzida</t>
  </si>
  <si>
    <t>Boca de BSCC 3,00 x 3,00 m - esconsidade 45° - areia e brita comerciais</t>
  </si>
  <si>
    <t>Boca de BSCC 3,00 x 3,00 m - esconsidade 45° - areia extraída e brita produzida</t>
  </si>
  <si>
    <t>Boca de BTCC 1,50 x 1,50 m - esconsidade 0° - areia e brita comerciais</t>
  </si>
  <si>
    <t>Boca de BTCC 1,50 x 1,50 m - esconsidade 0° - areia extraída e brita produzida</t>
  </si>
  <si>
    <t>Boca de BTCC 1,50 x 1,50 m - esconsidade 15° - areia e brita comerciais</t>
  </si>
  <si>
    <t>Boca de BTCC 1,50 x 1,50 m - esconsidade 15° - areia extraída e brita produzida</t>
  </si>
  <si>
    <t>Boca de BTCC 1,50 x 1,50 m - esconsidade 30° - areia e brita comerciais</t>
  </si>
  <si>
    <t>Boca de BTCC 1,50 x 1,50 m - esconsidade 30° - areia extraída e brita produzida</t>
  </si>
  <si>
    <t>Boca de BTCC 1,50 x 1,50 m - esconsidade 45° - areia e brita comerciais</t>
  </si>
  <si>
    <t>Boca de BTCC 1,50 x 1,50 m - esconsidade 45° - areia extraída e brita produzida</t>
  </si>
  <si>
    <t>Boca de BTCC 2,00 x 2,00 m - esconsidade 0° - areia e brita comerciais</t>
  </si>
  <si>
    <t>Boca de BTCC 2,00 x 2,00 m - esconsidade 0° - areia extraída e brita produzida</t>
  </si>
  <si>
    <t>Boca de BTCC 2,00 x 2,00 m - esconsidade 15° - areia e brita comerciais</t>
  </si>
  <si>
    <t>Boca de BTCC 2,00 x 2,00 m - esconsidade 15° - areia extraída e brita produzida</t>
  </si>
  <si>
    <t>Boca de BTCC 2,00 x 2,00 m - esconsidade 30° - areia e brita comerciais</t>
  </si>
  <si>
    <t>Boca de BTCC 2,00 x 2,00 m - esconsidade 30° - areia extraída e brita produzida</t>
  </si>
  <si>
    <t>Boca de BTCC 2,00 x 2,00 m - esconsidade 45° - areia e brita comerciais</t>
  </si>
  <si>
    <t>Boca de BTCC 2,00 x 2,00 m - esconsidade 45° - areia extraída e brita produzida</t>
  </si>
  <si>
    <t>Boca de BTCC 2,50 x 2,50 m - esconsidade 0° - areia e brita comerciais</t>
  </si>
  <si>
    <t>Boca de BTCC 2,50 x 2,50 m - esconsidade 0° - areia extraída e brita produzida</t>
  </si>
  <si>
    <t>Boca de BTCC 2,50 x 2,50 m - esconsidade 15° - areia e brita comerciais</t>
  </si>
  <si>
    <t>Boca de BTCC 2,50 x 2,50 m - esconsidade 15° - areia extraída e brita produzida</t>
  </si>
  <si>
    <t>Boca de BTCC 2,50 x 2,50 m - esconsidade 30° - areia e brita comerciais</t>
  </si>
  <si>
    <t>Boca de BTCC 2,50 x 2,50 m - esconsidade 30° - areia extraída e brita produzida</t>
  </si>
  <si>
    <t>Boca de BTCC 2,50 x 2,50 m - esconsidade 45° - areia e brita comerciais</t>
  </si>
  <si>
    <t>Boca de BTCC 2,50 x 2,50 m - esconsidade 45° - areia extraída e brita produzida</t>
  </si>
  <si>
    <t>Boca de BTCC 3,00 x 3,00 m - esconsidade 0° - areia e brita comerciais</t>
  </si>
  <si>
    <t>Boca de BTCC 3,00 x 3,00 m - esconsidade 0° - areia extraída e brita produzida</t>
  </si>
  <si>
    <t>Boca de BTCC 3,00 x 3,00 m - esconsidade 15° - areia e brita comerciais</t>
  </si>
  <si>
    <t>Boca de BTCC 3,00 x 3,00 m - esconsidade 15° - areia extraída e brita produzida</t>
  </si>
  <si>
    <t>Boca de BTCC 3,00 x 3,00 m - esconsidade 30° - areia e brita comerciais</t>
  </si>
  <si>
    <t>Boca de BTCC 3,00 x 3,00 m - esconsidade 30° - areia extraída e brita produzida</t>
  </si>
  <si>
    <t>Boca de BTCC 3,00 x 3,00 m - esconsidade 45° - areia e brita comerciais</t>
  </si>
  <si>
    <t>Boca de BTCC 3,00 x 3,00 m - esconsidade 45° - areia extraída e brita produzida</t>
  </si>
  <si>
    <t>Corpo de BDCC 1,50 x 1,50 m - moldado no local - altura do aterro 0,00 a 1,00 m - areia e brita comerciais</t>
  </si>
  <si>
    <t>Corpo de BDCC 1,50 x 1,50 m - moldado no local - altura do aterro 0,00 a 1,00 m - areia extraída e brita produzida</t>
  </si>
  <si>
    <t>Corpo de BDCC 1,50 x 1,50 m - moldado no local - altura do aterro 1,00 a 2,50 m - areia e brita comerciais</t>
  </si>
  <si>
    <t>Corpo de BDCC 1,50 x 1,50 m - moldado no local - altura do aterro 1,00 a 2,50 m - areia extraída e brita produzida</t>
  </si>
  <si>
    <t>Corpo de BDCC 1,50 x 1,50 m - moldado no local - altura do aterro 10,00 a 12,50 m - areia e brita comerciais</t>
  </si>
  <si>
    <t>Corpo de BDCC 1,50 x 1,50 m - moldado no local - altura do aterro 10,00 a 12,50 m - areia extraída e brita produzida</t>
  </si>
  <si>
    <t>Corpo de BDCC 1,50 x 1,50 m - moldado no local - altura do aterro 12,50 a 15,00 m - areia e brita comerciais</t>
  </si>
  <si>
    <t>Corpo de BDCC 1,50 x 1,50 m - moldado no local - altura do aterro 12,50 a 15,00 m - areia extraída e brita produzida</t>
  </si>
  <si>
    <t>Corpo de BDCC 1,50 x 1,50 m - moldado no local - altura do aterro 2,50 a 5,00 m - areia e brita comerciais</t>
  </si>
  <si>
    <t>Corpo de BDCC 1,50 x 1,50 m - moldado no local - altura do aterro 2,50 a 5,00 m - areia extraída e brita produzida</t>
  </si>
  <si>
    <t>Corpo de BDCC 1,50 x 1,50 m - moldado no local - altura do aterro 5,00 a 7,50 m - areia e brita comerciais</t>
  </si>
  <si>
    <t>Corpo de BDCC 1,50 x 1,50 m - moldado no local - altura do aterro 5,00 a 7,50 m - areia extraída e brita produzida</t>
  </si>
  <si>
    <t>Corpo de BDCC 1,50 x 1,50 m - moldado no local - altura do aterro 7,50 a 10,00 m - areia e brita comerciais</t>
  </si>
  <si>
    <t>Corpo de BDCC 1,50 x 1,50 m - moldado no local - altura do aterro 7,50 a 10,00 m - areia extraída e brita produzida</t>
  </si>
  <si>
    <t>Corpo de BDCC 2,00 x 2,00 m - moldado no local - altura do aterro 0,00 a 1,00 m - areia e brita comerciais</t>
  </si>
  <si>
    <t>Corpo de BDCC 2,00 x 2,00 m - moldado no local - altura do aterro 0,00 a 1,00 m - areia extraída e brita produzida</t>
  </si>
  <si>
    <t>Corpo de BDCC 2,00 x 2,00 m - moldado no local - altura do aterro 1,00 a 2,50 m - areia e brita comerciais</t>
  </si>
  <si>
    <t>Corpo de BDCC 2,00 x 2,00 m - moldado no local - altura do aterro 1,00 a 2,50 m - areia extraída e brita produzida</t>
  </si>
  <si>
    <t>Corpo de BDCC 2,00 x 2,00 m - moldado no local - altura do aterro 10,00 a 12,50 m - areia e brita comerciais</t>
  </si>
  <si>
    <t>Corpo de BDCC 2,00 x 2,00 m - moldado no local - altura do aterro 10,00 a 12,50 m - areia extraída e brita produzida</t>
  </si>
  <si>
    <t>Corpo de BDCC 2,00 x 2,00 m - moldado no local - altura do aterro 12,50 a 15,00 m - areia e brita comerciais</t>
  </si>
  <si>
    <t>Corpo de BDCC 2,00 x 2,00 m - moldado no local - altura do aterro 12,50 a 15,00 m - areia extraída e brita produzida</t>
  </si>
  <si>
    <t>Corpo de BDCC 2,00 x 2,00 m - moldado no local - altura do aterro 2,50 a 5,00 m - areia e brita comerciais</t>
  </si>
  <si>
    <t>Corpo de BDCC 2,00 x 2,00 m - moldado no local - altura do aterro 2,50 a 5,00 m - areia extraída e brita produzida</t>
  </si>
  <si>
    <t>Corpo de BDCC 2,00 x 2,00 m - moldado no local - altura do aterro 5,00 a 7,50 m - areia e brita comerciais</t>
  </si>
  <si>
    <t>Corpo de BDCC 2,00 x 2,00 m - moldado no local - altura do aterro 5,00 a 7,50 m - areia extraída e brita produzida</t>
  </si>
  <si>
    <t>Corpo de BDCC 2,00 x 2,00 m - moldado no local - altura do aterro 7,50 a 10,00 m - areia e brita comerciais</t>
  </si>
  <si>
    <t>Corpo de BDCC 2,00 x 2,00 m - moldado no local - altura do aterro 7,50 a 10,00 m - areia extraída e brita produzida</t>
  </si>
  <si>
    <t>Corpo de BDCC 2,50 x 2,50 m - moldado no local - altura do aterro 0,00 a 1,00 m - areia e brita comerciais</t>
  </si>
  <si>
    <t>Corpo de BDCC 2,50 x 2,50 m - moldado no local - altura do aterro 0,00 a 1,00 m - areia extraída e brita produzida</t>
  </si>
  <si>
    <t>Corpo de BDCC 2,50 x 2,50 m - moldado no local - altura do aterro 1,00 a 2,50 m - areia e brita comerciais</t>
  </si>
  <si>
    <t>Corpo de BDCC 2,50 x 2,50 m - moldado no local - altura do aterro 1,00 a 2,50 m - areia extraída e brita produzida</t>
  </si>
  <si>
    <t>Corpo de BDCC 2,50 x 2,50 m - moldado no local - altura do aterro 10,00 a 12,50 m - areia e brita comerciais</t>
  </si>
  <si>
    <t>Corpo de BDCC 2,50 x 2,50 m - moldado no local - altura do aterro 10,00 a 12,50 m - areia extraída e brita produzida</t>
  </si>
  <si>
    <t>Corpo de BDCC 2,50 x 2,50 m - moldado no local - altura do aterro 12,50 a 15,00 m - areia e brita comerciais</t>
  </si>
  <si>
    <t>Corpo de BDCC 2,50 x 2,50 m - moldado no local - altura do aterro 12,50 a 15,00 m - areia extraída e brita produzida</t>
  </si>
  <si>
    <t>Corpo de BDCC 2,50 x 2,50 m - moldado no local - altura do aterro 2,50 a 5,00 m - areia e brita comerciais</t>
  </si>
  <si>
    <t>Corpo de BDCC 2,50 x 2,50 m - moldado no local - altura do aterro 2,50 a 5,00 m - areia extraída e brita produzida</t>
  </si>
  <si>
    <t>Corpo de BDCC 2,50 x 2,50 m - moldado no local - altura do aterro 5,00 a 7,50 m - areia e brita comerciais</t>
  </si>
  <si>
    <t>Corpo de BDCC 2,50 x 2,50 m - moldado no local - altura do aterro 5,00 a 7,50 m - areia extraída e brita produzida</t>
  </si>
  <si>
    <t>Corpo de BDCC 2,50 x 2,50 m - moldado no local - altura do aterro 7,50 a 10,00 m - areia e brita comerciais</t>
  </si>
  <si>
    <t>Corpo de BDCC 2,50 x 2,50 m - moldado no local - altura do aterro 7,50 a 10,00 m - areia extraída e brita produzida</t>
  </si>
  <si>
    <t>Corpo de BDCC 3,00 x 3,00 m - moldado no local - altura do aterro 0,00 a 1,00 m - areia e brita comerciais</t>
  </si>
  <si>
    <t>Corpo de BDCC 3,00 x 3,00 m - moldado no local - altura do aterro 0,00 a 1,00 m - areia extraída e brita produzida</t>
  </si>
  <si>
    <t>Corpo de BDCC 3,00 x 3,00 m - moldado no local - altura do aterro 1,00 a 2,50 m - areia e brita comerciais</t>
  </si>
  <si>
    <t>Corpo de BDCC 3,00 x 3,00 m - moldado no local - altura do aterro 1,00 a 2,50 m - areia extraída e brita produzida</t>
  </si>
  <si>
    <t>Corpo de BDCC 3,00 x 3,00 m - moldado no local - altura do aterro 10,00 a 12,50 m - areia e brita comerciais</t>
  </si>
  <si>
    <t>Corpo de BDCC 3,00 x 3,00 m - moldado no local - altura do aterro 10,00 a 12,50 m - areia extraída e brita produzida</t>
  </si>
  <si>
    <t>Corpo de BDCC 3,00 x 3,00 m - moldado no local - altura do aterro 12,50 a 15,00 m - areia e brita comerciais</t>
  </si>
  <si>
    <t>Corpo de BDCC 3,00 x 3,00 m - moldado no local - altura do aterro 12,50 a 15,00 m - areia extraída e brita produzida</t>
  </si>
  <si>
    <t>Corpo de BDCC 3,00 x 3,00 m - moldado no local - altura do aterro 2,50 a 5,00 m - areia e brita comerciais</t>
  </si>
  <si>
    <t>Corpo de BDCC 3,00 x 3,00 m - moldado no local - altura do aterro 2,50 a 5,00 m - areia extraída e brita produzida</t>
  </si>
  <si>
    <t>Corpo de BDCC 3,00 x 3,00 m - moldado no local - altura do aterro 5,00 a 7,50 m - areia e brita comerciais</t>
  </si>
  <si>
    <t>Corpo de BDCC 3,00 x 3,00 m - moldado no local - altura do aterro 5,00 a 7,50 m - areia extraída e brita produzida</t>
  </si>
  <si>
    <t>Corpo de BDCC 3,00 x 3,00 m - moldado no local - altura do aterro 7,50 a 10,00 m - areia e brita comerciais</t>
  </si>
  <si>
    <t>Corpo de BDCC 3,00 x 3,00 m - moldado no local - altura do aterro 7,50 a 10,00 m - areia extraída e brita produzida</t>
  </si>
  <si>
    <t>Corpo de BSCC 1,50 x 1,50 m - moldado no local - altura do aterro 0,00 a 1,00 m - areia e brita comerciais</t>
  </si>
  <si>
    <t>Corpo de BSCC 1,50 x 1,50 m - moldado no local - altura do aterro 0,00 a 1,00 m - areia extraída e brita produzida</t>
  </si>
  <si>
    <t>Corpo de BSCC 1,50 x 1,50 m - moldado no local - altura do aterro 1,00 a 2,50 m - areia e brita comerciais</t>
  </si>
  <si>
    <t>Corpo de BSCC 1,50 x 1,50 m - moldado no local - altura do aterro 1,00 a 2,50 m - areia extraída e brita produzida</t>
  </si>
  <si>
    <t>Corpo de BSCC 1,50 x 1,50 m - moldado no local - altura do aterro 10,00 a 12,50 m - areia e brita comerciais</t>
  </si>
  <si>
    <t>Corpo de BSCC 1,50 x 1,50 m - moldado no local - altura do aterro 10,00 a 12,50 m - areia extraída e brita produzida</t>
  </si>
  <si>
    <t>Corpo de BSCC 1,50 x 1,50 m - moldado no local - altura do aterro 12,50 a 15,00 m - areia e brita comerciais</t>
  </si>
  <si>
    <t>Corpo de BSCC 1,50 x 1,50 m - moldado no local - altura do aterro 12,50 a 15,00 m - areia extraída e brita produzida</t>
  </si>
  <si>
    <t>Corpo de BSCC 1,50 x 1,50 m - moldado no local - altura do aterro 2,50 a 5,00 m - areia e brita comerciais</t>
  </si>
  <si>
    <t>Corpo de BSCC 1,50 x 1,50 m - moldado no local - altura do aterro 2,50 a 5,00 m - areia extraída e brita produzida</t>
  </si>
  <si>
    <t>Corpo de BSCC 1,50 x 1,50 m - moldado no local - altura do aterro 5,00 a 7,50 m - areia e brita comerciais</t>
  </si>
  <si>
    <t>Corpo de BSCC 1,50 x 1,50 m - moldado no local - altura do aterro 5,00 a 7,50 m - areia extraída e brita produzida</t>
  </si>
  <si>
    <t>Corpo de BSCC 1,50 x 1,50 m - moldado no local - altura do aterro 7,50 a 10,00 m - areia e brita comerciais</t>
  </si>
  <si>
    <t>Corpo de BSCC 1,50 x 1,50 m - moldado no local - altura do aterro 7,50 a 10,00 m - areia extraída e brita produzida</t>
  </si>
  <si>
    <t>Corpo de BSCC 2,00 x 2,00 m - moldado no local - altura do aterro 0,00 a 1,00 m - areia e brita comerciais</t>
  </si>
  <si>
    <t>Corpo de BSCC 2,00 x 2,00 m - moldado no local - altura do aterro 0,00 a 1,00 m - areia extraída e brita produzida</t>
  </si>
  <si>
    <t>Corpo de BSCC 2,00 x 2,00 m - moldado no local - altura do aterro 1,00 a 2,50 m - areia e brita comerciais</t>
  </si>
  <si>
    <t>Corpo de BSCC 2,00 x 2,00 m - moldado no local - altura do aterro 1,00 a 2,50 m - areia extraída e brita produzida</t>
  </si>
  <si>
    <t>Corpo de BSCC 2,00 x 2,00 m - moldado no local - altura do aterro 10,00 a 12,50 m - areia e brita comerciais</t>
  </si>
  <si>
    <t>Corpo de BSCC 2,00 x 2,00 m - moldado no local - altura do aterro 10,00 a 12,50 m - areia extraída e brita produzida</t>
  </si>
  <si>
    <t>Corpo de BSCC 2,00 x 2,00 m - moldado no local - altura do aterro 12,50 a 15,00 m - areia e brita comerciais</t>
  </si>
  <si>
    <t>Corpo de BSCC 2,00 x 2,00 m - moldado no local - altura do aterro 12,50 a 15,00 m - areia extraída e brita produzida</t>
  </si>
  <si>
    <t>Corpo de BSCC 2,00 x 2,00 m - moldado no local - altura do aterro 2,50 a 5,00 m - areia e brita comerciais</t>
  </si>
  <si>
    <t>Corpo de BSCC 2,00 x 2,00 m - moldado no local - altura do aterro 2,50 a 5,00 m - areia extraída e brita produzida</t>
  </si>
  <si>
    <t>Corpo de BSCC 2,00 x 2,00 m - moldado no local - altura do aterro 5,00 a 7,50 m - areia e brita comerciais</t>
  </si>
  <si>
    <t>Corpo de BSCC 2,00 x 2,00 m - moldado no local - altura do aterro 5,00 a 7,50 m - areia extraída e brita produzida</t>
  </si>
  <si>
    <t>Corpo de BSCC 2,00 x 2,00 m - moldado no local - altura do aterro 7,50 a 10,00 m - areia e brita comerciais</t>
  </si>
  <si>
    <t>Corpo de BSCC 2,00 x 2,00 m - moldado no local - altura do aterro 7,50 a 10,00 m - areia extraída e brita produzida</t>
  </si>
  <si>
    <t>Corpo de BSCC 2,50 x 2,50 m - moldado no local - altura do aterro 0,00 a 1,00 m - areia e brita comerciais</t>
  </si>
  <si>
    <t>Corpo de BSCC 2,50 x 2,50 m - moldado no local - altura do aterro 0,00 a 1,00 m - areia extraída e brita produzida</t>
  </si>
  <si>
    <t>Corpo de BSCC 2,50 x 2,50 m - moldado no local - altura do aterro 1,00 a 2,50 m - areia e brita comerciais</t>
  </si>
  <si>
    <t>Corpo de BSCC 2,50 x 2,50 m - moldado no local - altura do aterro 1,00 a 2,50 m - areia extraída e brita produzida</t>
  </si>
  <si>
    <t>Corpo de BSCC 2,50 x 2,50 m - moldado no local - altura do aterro 10,00 a 12,50 m - areia e brita comerciais</t>
  </si>
  <si>
    <t>Corpo de BSCC 2,50 x 2,50 m - moldado no local - altura do aterro 10,00 a 12,50 m - areia extraída e brita produzida</t>
  </si>
  <si>
    <t>Corpo de BSCC 2,50 x 2,50 m - moldado no local - altura do aterro 12,50 a 15,00 m - areia e brita comerciais</t>
  </si>
  <si>
    <t>Corpo de BSCC 2,50 x 2,50 m - moldado no local - altura do aterro 12,50 a 15,00 m - areia extraída e brita produzida</t>
  </si>
  <si>
    <t>Corpo de BSCC 2,50 x 2,50 m - moldado no local - altura do aterro 2,50 a 5,00 m - areia e brita comerciais</t>
  </si>
  <si>
    <t>Corpo de BSCC 2,50 x 2,50 m - moldado no local - altura do aterro 2,50 a 5,00 m - areia extraída e brita produzida</t>
  </si>
  <si>
    <t>Corpo de BSCC 2,50 x 2,50 m - moldado no local - altura do aterro 5,00 a 7,50 m - areia e brita comerciais</t>
  </si>
  <si>
    <t>Corpo de BSCC 2,50 x 2,50 m - moldado no local - altura do aterro 5,00 a 7,50 m - areia extraída e brita produzida</t>
  </si>
  <si>
    <t>Corpo de BSCC 2,50 x 2,50 m - moldado no local - altura do aterro 7,50 a 10,00 m - areia e brita comerciais</t>
  </si>
  <si>
    <t>Corpo de BSCC 2,50 x 2,50 m - moldado no local - altura do aterro 7,50 a 10,00 m - areia extraída e brita produzida</t>
  </si>
  <si>
    <t>Corpo de BSCC 3,00 x 3,00 m - moldado no local - altura do aterro 0,00 a 1,00 m - areia e brita comerciais</t>
  </si>
  <si>
    <t>Corpo de BSCC 3,00 x 3,00 m - moldado no local - altura do aterro 0,00 a 1,00 m - areia extraída e brita produzida</t>
  </si>
  <si>
    <t>Corpo de BSCC 3,00 x 3,00 m - moldado no local - altura do aterro 1,00 a 2,50 m - areia e brita comerciais</t>
  </si>
  <si>
    <t>Corpo de BSCC 3,00 x 3,00 m - moldado no local - altura do aterro 1,00 a 2,50 m - areia extraída e brita produzida</t>
  </si>
  <si>
    <t>Corpo de BSCC 3,00 x 3,00 m - moldado no local - altura do aterro 10,00 a 12,50 m - areia e brita comerciais</t>
  </si>
  <si>
    <t>Corpo de BSCC 3,00 x 3,00 m - moldado no local - altura do aterro 10,00 a 12,50 m - areia extraída e brita produzida</t>
  </si>
  <si>
    <t>Corpo de BSCC 3,00 x 3,00 m - moldado no local - altura do aterro 12,50 a 15,00 m - areia e brita comerciais</t>
  </si>
  <si>
    <t>Corpo de BSCC 3,00 x 3,00 m - moldado no local - altura do aterro 12,50 a 15,00 m - areia extraída e brita produzida</t>
  </si>
  <si>
    <t>Corpo de BSCC 3,00 x 3,00 m - moldado no local - altura do aterro 2,50 a 5,00 m - areia e brita comerciais</t>
  </si>
  <si>
    <t>Corpo de BSCC 3,00 x 3,00 m - moldado no local - altura do aterro 2,50 a 5,00 m - areia extraída e brita produzida</t>
  </si>
  <si>
    <t>Corpo de BSCC 3,00 x 3,00 m - moldado no local - altura do aterro 5,00 a 7,50 m - areia e brita comerciais</t>
  </si>
  <si>
    <t>Corpo de BSCC 3,00 x 3,00 m - moldado no local - altura do aterro 5,00 a 7,50 m - areia extraída e brita produzida</t>
  </si>
  <si>
    <t>Corpo de BSCC 3,00 x 3,00 m - moldado no local - altura do aterro 7,50 a 10,00 m - areia e brita comerciais</t>
  </si>
  <si>
    <t>Corpo de BSCC 3,00 x 3,00 m - moldado no local - altura do aterro 7,50 a 10,00 m - areia extraída e brita produzida</t>
  </si>
  <si>
    <t>Corpo de BTCC 1,50 x 1,50 m - moldado no local - altura do aterro 0,00 a 1,00 m - areia e brita comerciais</t>
  </si>
  <si>
    <t>Corpo de BTCC 1,50 x 1,50 m - moldado no local - altura do aterro 0,00 a 1,00 m - areia extraída e brita produzida</t>
  </si>
  <si>
    <t>Corpo de BTCC 1,50 x 1,50 m - moldado no local - altura do aterro 1,00 a 2,50 m - areia e brita comerciais</t>
  </si>
  <si>
    <t>Corpo de BTCC 1,50 x 1,50 m - moldado no local - altura do aterro 1,00 a 2,50 m - areia extraída e brita produzida</t>
  </si>
  <si>
    <t>Corpo de BTCC 1,50 x 1,50 m - moldado no local - altura do aterro 10,00 a 12,50 m - areia e brita comerciais</t>
  </si>
  <si>
    <t>Corpo de BTCC 1,50 x 1,50 m - moldado no local - altura do aterro 10,00 a 12,50 m - areia extraída e brita produzida</t>
  </si>
  <si>
    <t>Corpo de BTCC 1,50 x 1,50 m - moldado no local - altura do aterro 12,50 a 15,00 m - areia e brita comerciais</t>
  </si>
  <si>
    <t>Corpo de BTCC 1,50 x 1,50 m - moldado no local - altura do aterro 12,50 a 15,00 m - areia extraída e brita produzida</t>
  </si>
  <si>
    <t>Corpo de BTCC 1,50 x 1,50 m - moldado no local - altura do aterro 2,50 a 5,00 m - areia e brita comerciais</t>
  </si>
  <si>
    <t>Corpo de BTCC 1,50 x 1,50 m - moldado no local - altura do aterro 2,50 a 5,00 m - areia extraída e brita produzida</t>
  </si>
  <si>
    <t>Corpo de BTCC 1,50 x 1,50 m - moldado no local - altura do aterro 5,00 a 7,50 m - areia e brita comerciais</t>
  </si>
  <si>
    <t>Corpo de BTCC 1,50 x 1,50 m - moldado no local - altura do aterro 5,00 a 7,50 m - areia extraída e brita produzida</t>
  </si>
  <si>
    <t>Corpo de BTCC 1,50 x 1,50 m - moldado no local - altura do aterro 7,50 a 10,00 m - areia e brita comerciais</t>
  </si>
  <si>
    <t>Corpo de BTCC 1,50 x 1,50 m - moldado no local - altura do aterro 7,50 a 10,00 m - areia extraída e brita produzida</t>
  </si>
  <si>
    <t>Corpo de BTCC 2,00 x 2,00 m - moldado no local - altura do aterro 0,00 a 1,00 m - areia e brita comerciais</t>
  </si>
  <si>
    <t>Corpo de BTCC 2,00 x 2,00 m - moldado no local - altura do aterro 0,00 a 1,00 m - areia extraída e brita produzida</t>
  </si>
  <si>
    <t>Corpo de BTCC 2,00 x 2,00 m - moldado no local - altura do aterro 1,00 a 2,50 m - areia e brita comerciais</t>
  </si>
  <si>
    <t>Corpo de BTCC 2,00 x 2,00 m - moldado no local - altura do aterro 1,00 a 2,50 m - areia extraída e brita produzida</t>
  </si>
  <si>
    <t>Corpo de BTCC 2,00 x 2,00 m - moldado no local - altura do aterro 10,00 a 12,50 m - areia e brita comerciais</t>
  </si>
  <si>
    <t>Corpo de BTCC 2,00 x 2,00 m - moldado no local - altura do aterro 10,00 a 12,50 m - areia extraída e brita produzida</t>
  </si>
  <si>
    <t>Corpo de BTCC 2,00 x 2,00 m - moldado no local - altura do aterro 12,50 a 15,00 m - areia e brita comerciais</t>
  </si>
  <si>
    <t>Corpo de BTCC 2,00 x 2,00 m - moldado no local - altura do aterro 12,50 a 15,00 m - areia extraída e brita produzida</t>
  </si>
  <si>
    <t>Corpo de BTCC 2,00 x 2,00 m - moldado no local - altura do aterro 2,50 a 5,00 m - areia e brita comerciais</t>
  </si>
  <si>
    <t>Corpo de BTCC 2,00 x 2,00 m - moldado no local - altura do aterro 2,50 a 5,00 m - areia extraída e brita produzida</t>
  </si>
  <si>
    <t>Corpo de BTCC 2,00 x 2,00 m - moldado no local - altura do aterro 5,00 a 7,50 m - areia e brita comerciais</t>
  </si>
  <si>
    <t>Corpo de BTCC 2,00 x 2,00 m - moldado no local - altura do aterro 5,00 a 7,50 m - areia extraída e brita produzida</t>
  </si>
  <si>
    <t>Corpo de BTCC 2,00 x 2,00 m - moldado no local - altura do aterro 7,50 a 10,00 m - areia e brita comerciais</t>
  </si>
  <si>
    <t>Corpo de BTCC 2,00 x 2,00 m - moldado no local - altura do aterro 7,50 a 10,00 m - areia extraída e brita produzida</t>
  </si>
  <si>
    <t>Corpo de BTCC 2,50 x 2,50 m - moldado no local - altura do aterro 0,00 a 1,00 m - areia e brita comerciais</t>
  </si>
  <si>
    <t>Corpo de BTCC 2,50 x 2,50 m - moldado no local - altura do aterro 0,00 a 1,00 m - areia extraída e brita produzida</t>
  </si>
  <si>
    <t>Corpo de BTCC 2,50 x 2,50 m - moldado no local - altura do aterro 1,00 a 2,50 m - areia e brita comerciais</t>
  </si>
  <si>
    <t>Corpo de BTCC 2,50 x 2,50 m - moldado no local - altura do aterro 1,00 a 2,50 m - areia extraída e brita produzida</t>
  </si>
  <si>
    <t>Corpo de BTCC 2,50 x 2,50 m - moldado no local - altura do aterro 10,00 a 12,50 m - areia e brita comerciais</t>
  </si>
  <si>
    <t>Corpo de BTCC 2,50 x 2,50 m - moldado no local - altura do aterro 10,00 a 12,50 m - areia extraída e brita produzida</t>
  </si>
  <si>
    <t>Corpo de BTCC 2,50 x 2,50 m - moldado no local - altura do aterro 12,50 a 15,00 m - areia e brita comerciais</t>
  </si>
  <si>
    <t>Corpo de BTCC 2,50 x 2,50 m - moldado no local - altura do aterro 12,50 a 15,00 m - areia extraída e brita produzida</t>
  </si>
  <si>
    <t>Corpo de BTCC 2,50 x 2,50 m - moldado no local - altura do aterro 2,50 a 5,00 m - areia e brita comerciais</t>
  </si>
  <si>
    <t>Corpo de BTCC 2,50 x 2,50 m - moldado no local - altura do aterro 2,50 a 5,00 m - areia extraída e brita produzida</t>
  </si>
  <si>
    <t>Corpo de BTCC 2,50 x 2,50 m - moldado no local - altura do aterro 5,00 a 7,50 m - areia e brita comerciais</t>
  </si>
  <si>
    <t>Corpo de BTCC 2,50 x 2,50 m - moldado no local - altura do aterro 5,00 a 7,50 m - areia extraída e brita produzida</t>
  </si>
  <si>
    <t>Corpo de BTCC 2,50 x 2,50 m - moldado no local - altura do aterro 7,50 a 10,00 m - areia e brita comerciais</t>
  </si>
  <si>
    <t>Corpo de BTCC 2,50 x 2,50 m - moldado no local - altura do aterro 7,50 a 10,00 m - areia extraída e brita produzida</t>
  </si>
  <si>
    <t>Corpo de BTCC 3,00 x 3,00 m - moldado no local - altura do aterro 0,00 a 1,00 m - areia e brita comerciais</t>
  </si>
  <si>
    <t>Corpo de BTCC 3,00 x 3,00 m - moldado no local - altura do aterro 0,00 a 1,00 m - areia extraída e brita produzida</t>
  </si>
  <si>
    <t>Corpo de BTCC 3,00 x 3,00 m - moldado no local - altura do aterro 1,00 a 2,50 m - areia extraída e brita produzida</t>
  </si>
  <si>
    <t>Corpo de BTCC 3,00 x 3,00 m - moldado no local - altura do aterro 1,00 a 2,50 mm - areia e brita comerciais</t>
  </si>
  <si>
    <t>Corpo de BTCC 3,00 x 3,00 m - moldado no local - altura do aterro 10,00 a 12,50 m - areia e brita comerciais</t>
  </si>
  <si>
    <t>Corpo de BTCC 3,00 x 3,00 m - moldado no local - altura do aterro 10,00 a 12,50 m - areia extraída e brita produzida</t>
  </si>
  <si>
    <t>Corpo de BTCC 3,00 x 3,00 m - moldado no local - altura do aterro 12,50 a 15,00 m - areia e brita comerciais</t>
  </si>
  <si>
    <t>Corpo de BTCC 3,00 x 3,00 m - moldado no local - altura do aterro 12,50 a 15,00 m - areia extraída e brita produzida</t>
  </si>
  <si>
    <t>Corpo de BTCC 3,00 x 3,00 m - moldado no local - altura do aterro 2,50 a 5,00 m - areia e brita comerciais</t>
  </si>
  <si>
    <t>Corpo de BTCC 3,00 x 3,00 m - moldado no local - altura do aterro 2,50 a 5,00 m - areia extraída e brita produzida</t>
  </si>
  <si>
    <t>Corpo de BTCC 3,00 x 3,00 m - moldado no local - altura do aterro 5,00 a 7,50 m - areia e brita comerciais</t>
  </si>
  <si>
    <t>Corpo de BTCC 3,00 x 3,00 m - moldado no local - altura do aterro 5,00 a 7,50 m - areia extraída e brita produzida</t>
  </si>
  <si>
    <t>Corpo de BTCC 3,00 x 3,00 m - moldado no local - altura do aterro 7,50 a 10,00 m - areia e brita comerciais</t>
  </si>
  <si>
    <t>Corpo de BTCC 3,00 x 3,00 m - moldado no local - altura do aterro 7,50 a 10,00 m - areia extraída e brita produzida</t>
  </si>
  <si>
    <t>Boca de BDTC D = 0,80 m - esconsidade 0° - areia e brita comerciais - alas retas</t>
  </si>
  <si>
    <t>Boca de BDTC D = 0,80 m - esconsidade 0° - areia extraída e brita produzida - alas retas</t>
  </si>
  <si>
    <t>Boca de BDTC D = 0,80 m - esconsidade 10° - areia e brita comerciais - alas retas</t>
  </si>
  <si>
    <t>Boca de BDTC D = 0,80 m - esconsidade 10° - areia extraída e brita produzida - alas retas</t>
  </si>
  <si>
    <t>Boca de BDTC D = 0,80 m - esconsidade 15° - areia e brita comerciais - alas retas</t>
  </si>
  <si>
    <t>Boca de BDTC D = 0,80 m - esconsidade 15° - areia extraída e brita produzida - alas retas</t>
  </si>
  <si>
    <t>Boca de BDTC D = 0,80 m - esconsidade 20° - areia e brita comerciais - alas retas</t>
  </si>
  <si>
    <t>Boca de BDTC D = 0,80 m - esconsidade 20° - areia extraída e brita produzida - alas retas</t>
  </si>
  <si>
    <t>Boca de BDTC D = 0,80 m - esconsidade 25° - areia e brita comerciais - alas retas</t>
  </si>
  <si>
    <t>Boca de BDTC D = 0,80 m - esconsidade 25° - areia extraída e brita produzida - alas retas</t>
  </si>
  <si>
    <t>Boca de BDTC D = 0,80 m - esconsidade 30° - areia e brita comerciais - alas retas</t>
  </si>
  <si>
    <t>Boca de BDTC D = 0,80 m - esconsidade 30° - areia extraída e brita produzida - alas retas</t>
  </si>
  <si>
    <t>Boca de BDTC D = 0,80 m - esconsidade 35° - areia e brita comerciais - alas retas</t>
  </si>
  <si>
    <t>Boca de BDTC D = 0,80 m - esconsidade 35° - areia extraída e brita produzida - alas retas</t>
  </si>
  <si>
    <t>Boca de BDTC D = 0,80 m - esconsidade 40° - areia e brita comerciais - alas retas</t>
  </si>
  <si>
    <t>Boca de BDTC D = 0,80 m - esconsidade 40° - areia extraída e brita produzida - alas retas</t>
  </si>
  <si>
    <t>Boca de BDTC D = 0,80 m - esconsidade 45° - areia e brita comerciais - alas retas</t>
  </si>
  <si>
    <t>Boca de BDTC D = 0,80 m - esconsidade 45° - areia extraída e brita produzida - alas retas</t>
  </si>
  <si>
    <t>Boca de BDTC D = 0,80 m - esconsidade 5° - areia e brita comerciais - alas retas</t>
  </si>
  <si>
    <t>Boca de BDTC D = 0,80 m - esconsidade 5° - areia extraída e brita produzida - alas retas</t>
  </si>
  <si>
    <t>Boca de BDTC D = 1,00 m - esconsidade 0° - areia e brita comerciais - alas esconsas</t>
  </si>
  <si>
    <t>Boca de BDTC D = 1,00 m - esconsidade 0° - areia e brita comerciais - alas retas</t>
  </si>
  <si>
    <t>Boca de BDTC D = 1,00 m - esconsidade 0° - areia extraída e brita produzida - alas esconsas</t>
  </si>
  <si>
    <t>Boca de BDTC D = 1,00 m - esconsidade 0° - areia extraída e brita produzida - alas retas</t>
  </si>
  <si>
    <t>Boca de BDTC D = 1,00 m - esconsidade 10° - areia e brita comerciais - alas retas</t>
  </si>
  <si>
    <t>Boca de BDTC D = 1,00 m - esconsidade 10° - areia extraída e brita produzida - alas retas</t>
  </si>
  <si>
    <t>Boca de BDTC D = 1,00 m - esconsidade 15° - areia e brita comerciais - alas esconsas</t>
  </si>
  <si>
    <t>Boca de BDTC D = 1,00 m - esconsidade 15° - areia e brita comerciais - alas retas</t>
  </si>
  <si>
    <t>Boca de BDTC D = 1,00 m - esconsidade 15° - areia extraída e brita produzida - alas esconsas</t>
  </si>
  <si>
    <t>Boca de BDTC D = 1,00 m - esconsidade 15° - areia extraída e brita produzida - alas retas</t>
  </si>
  <si>
    <t>Boca de BDTC D = 1,00 m - esconsidade 20° - areia e brita comerciais - alas retas</t>
  </si>
  <si>
    <t>Boca de BDTC D = 1,00 m - esconsidade 20° - areia extraída e brita produzida - alas retas</t>
  </si>
  <si>
    <t>Boca de BDTC D = 1,00 m - esconsidade 25° - areia e brita comerciais - alas retas</t>
  </si>
  <si>
    <t>Boca de BDTC D = 1,00 m - esconsidade 25° - areia extraída e brita produzida - alas retas</t>
  </si>
  <si>
    <t>Boca de BDTC D = 1,00 m - esconsidade 30° - areia e brita comerciais - alas esconsas</t>
  </si>
  <si>
    <t>Boca de BDTC D = 1,00 m - esconsidade 30° - areia e brita comerciais - alas retas</t>
  </si>
  <si>
    <t>Boca de BDTC D = 1,00 m - esconsidade 30° - areia extraída e brita produzida - alas esconsas</t>
  </si>
  <si>
    <t>Boca de BDTC D = 1,00 m - esconsidade 30° - areia extraída e brita produzida - alas retas</t>
  </si>
  <si>
    <t>Boca de BDTC D = 1,00 m - esconsidade 35° - areia e brita comerciais - alas retas</t>
  </si>
  <si>
    <t>Boca de BDTC D = 1,00 m - esconsidade 35° - areia extraída e brita produzida - alas retas</t>
  </si>
  <si>
    <t>Boca de BDTC D = 1,00 m - esconsidade 40° - areia e brita comerciais - alas retas</t>
  </si>
  <si>
    <t>Boca de BDTC D = 1,00 m - esconsidade 40° - areia extraída e brita produzida - alas retas</t>
  </si>
  <si>
    <t>Boca de BDTC D = 1,00 m - esconsidade 45° - areia e brita comerciais - alas esconsas</t>
  </si>
  <si>
    <t>Boca de BDTC D = 1,00 m - esconsidade 45° - areia e brita comerciais - alas retas</t>
  </si>
  <si>
    <t>Boca de BDTC D = 1,00 m - esconsidade 45° - areia extraída e brita produzida - alas esconsas</t>
  </si>
  <si>
    <t>Boca de BDTC D = 1,00 m - esconsidade 45° - areia extraída e brita produzida - alas retas</t>
  </si>
  <si>
    <t>Boca de BDTC D = 1,00 m - esconsidade 5° - areia e brita comerciais - alas retas</t>
  </si>
  <si>
    <t>Boca de BDTC D = 1,00 m - esconsidade 5° - areia extraída e brita produzida - alas retas</t>
  </si>
  <si>
    <t>Boca de BDTC D = 1,20 m - esconsidade 0° - areia e brita comerciais - alas esconsas</t>
  </si>
  <si>
    <t>Boca de BDTC D = 1,20 m - esconsidade 0° - areia e brita comerciais - alas retas</t>
  </si>
  <si>
    <t>Boca de BDTC D = 1,20 m - esconsidade 0° - areia extraída e brita produzida - alas esconsas</t>
  </si>
  <si>
    <t>Boca de BDTC D = 1,20 m - esconsidade 0° - areia extraída e brita produzida - alas retas</t>
  </si>
  <si>
    <t>Boca de BDTC D = 1,20 m - esconsidade 10° - areia e brita comerciais - alas retas</t>
  </si>
  <si>
    <t>Boca de BDTC D = 1,20 m - esconsidade 10° - areia extraída e brita produzida - alas retas</t>
  </si>
  <si>
    <t>Boca de BDTC D = 1,20 m - esconsidade 15° - areia e brita comerciais - alas esconsas</t>
  </si>
  <si>
    <t>Boca de BDTC D = 1,20 m - esconsidade 15° - areia e brita comerciais - alas retas</t>
  </si>
  <si>
    <t>Boca de BDTC D = 1,20 m - esconsidade 15° - areia extraída e brita produzida - alas esconsas</t>
  </si>
  <si>
    <t>Boca de BDTC D = 1,20 m - esconsidade 15° - areia extraída e brita produzida - alas retas</t>
  </si>
  <si>
    <t>Boca de BDTC D = 1,20 m - esconsidade 20° - areia e brita comerciais - alas retas</t>
  </si>
  <si>
    <t>Boca de BDTC D = 1,20 m - esconsidade 20° - areia extraída e brita produzida - alas retas</t>
  </si>
  <si>
    <t>Boca de BDTC D = 1,20 m - esconsidade 25° - areia e brita comerciais - alas retas</t>
  </si>
  <si>
    <t>Boca de BDTC D = 1,20 m - esconsidade 25° - areia extraída e brita produzida - alas retas</t>
  </si>
  <si>
    <t>Boca de BDTC D = 1,20 m - esconsidade 30° - areia e brita comerciais - alas esconsas</t>
  </si>
  <si>
    <t>Boca de BDTC D = 1,20 m - esconsidade 30° - areia e brita comerciais - alas retas</t>
  </si>
  <si>
    <t>Boca de BDTC D = 1,20 m - esconsidade 30° - areia extraída e brita produzida - alas esconsas</t>
  </si>
  <si>
    <t>Boca de BDTC D = 1,20 m - esconsidade 30° - areia extraída e brita produzida - alas retas</t>
  </si>
  <si>
    <t>Boca de BDTC D = 1,20 m - esconsidade 35° - areia e brita comerciais - alas retas</t>
  </si>
  <si>
    <t>Boca de BDTC D = 1,20 m - esconsidade 35° - areia extraída e brita produzida - alas retas</t>
  </si>
  <si>
    <t>Boca de BDTC D = 1,20 m - esconsidade 40° - areia e brita comerciais - alas retas</t>
  </si>
  <si>
    <t>Boca de BDTC D = 1,20 m - esconsidade 40° - areia extraída e brita produzida - alas retas</t>
  </si>
  <si>
    <t>Boca de BDTC D = 1,20 m - esconsidade 45° - areia e brita comerciais - alas esconsas</t>
  </si>
  <si>
    <t>Boca de BDTC D = 1,20 m - esconsidade 45° - areia e brita comerciais - alas retas</t>
  </si>
  <si>
    <t>Boca de BDTC D = 1,20 m - esconsidade 45° - areia extraída e brita produzida - alas esconsas</t>
  </si>
  <si>
    <t>Boca de BDTC D = 1,20 m - esconsidade 45° - areia extraída e brita produzida - alas retas</t>
  </si>
  <si>
    <t>Boca de BDTC D = 1,20 m - esconsidade 5° - areia e brita comerciais - alas retas</t>
  </si>
  <si>
    <t>Boca de BDTC D = 1,20 m - esconsidade 5° - areia extraída e brita produzida - alas retas</t>
  </si>
  <si>
    <t>Boca de BDTC D = 1,50 m - esconsidade 0° - areia e brita comerciais - alas esconsas</t>
  </si>
  <si>
    <t>Boca de BDTC D = 1,50 m - esconsidade 0° - areia e brita comerciais - alas retas</t>
  </si>
  <si>
    <t>Boca de BDTC D = 1,50 m - esconsidade 0° - areia extraída e brita produzida - alas esconsas</t>
  </si>
  <si>
    <t>Boca de BDTC D = 1,50 m - esconsidade 0° - areia extraída e brita produzida - alas retas</t>
  </si>
  <si>
    <t>Boca de BDTC D = 1,50 m - esconsidade 10° - areia e brita comerciais - alas retas</t>
  </si>
  <si>
    <t>Boca de BDTC D = 1,50 m - esconsidade 10° - areia extraída e brita produzida - alas retas</t>
  </si>
  <si>
    <t>Boca de BDTC D = 1,50 m - esconsidade 15° - areia e brita comerciais - alas esconsas</t>
  </si>
  <si>
    <t>Boca de BDTC D = 1,50 m - esconsidade 15° - areia e brita comerciais - alas retas</t>
  </si>
  <si>
    <t>Boca de BDTC D = 1,50 m - esconsidade 15° - areia extraída e brita produzida - alas esconsas</t>
  </si>
  <si>
    <t>Boca de BDTC D = 1,50 m - esconsidade 15° - areia extraída e brita produzida - alas retas</t>
  </si>
  <si>
    <t>Boca de BDTC D = 1,50 m - esconsidade 20° - areia e brita comerciais - alas retas</t>
  </si>
  <si>
    <t>Boca de BDTC D = 1,50 m - esconsidade 20° - areia extraída e brita produzida - alas retas</t>
  </si>
  <si>
    <t>Boca de BDTC D = 1,50 m - esconsidade 25° - areia e brita comerciais - alas retas</t>
  </si>
  <si>
    <t>Boca de BDTC D = 1,50 m - esconsidade 25° - areia extraída e brita produzida - alas retas</t>
  </si>
  <si>
    <t>Boca de BDTC D = 1,50 m - esconsidade 30° - areia e brita comerciais - alas esconsas</t>
  </si>
  <si>
    <t>Boca de BDTC D = 1,50 m - esconsidade 30° - areia e brita comerciais - alas retas</t>
  </si>
  <si>
    <t>Boca de BDTC D = 1,50 m - esconsidade 30° - areia extraída e brita produzida - alas esconsas</t>
  </si>
  <si>
    <t>Boca de BDTC D = 1,50 m - esconsidade 30° - areia extraída e brita produzida - alas retas</t>
  </si>
  <si>
    <t>Boca de BDTC D = 1,50 m - esconsidade 35° - areia e brita comerciais - alas retas</t>
  </si>
  <si>
    <t>Boca de BDTC D = 1,50 m - esconsidade 35° - areia extraída e brita produzida - alas retas</t>
  </si>
  <si>
    <t>Boca de BDTC D = 1,50 m - esconsidade 40° - areia e brita comerciais - alas retas</t>
  </si>
  <si>
    <t>Boca de BDTC D = 1,50 m - esconsidade 40° - areia extraída e brita produzida - alas retas</t>
  </si>
  <si>
    <t>Boca de BDTC D = 1,50 m - esconsidade 45° - areia e brita comerciais - alas esconsas</t>
  </si>
  <si>
    <t>Boca de BDTC D = 1,50 m - esconsidade 45° - areia e brita comerciais - alas retas</t>
  </si>
  <si>
    <t>Boca de BDTC D = 1,50 m - esconsidade 45° - areia extraída e brita produzida - alas esconsas</t>
  </si>
  <si>
    <t>Boca de BDTC D = 1,50 m - esconsidade 45° - areia extraída e brita produzida - alas retas</t>
  </si>
  <si>
    <t>Boca de BDTC D = 1,50 m - esconsidade 5° - areia e brita comerciais - alas retas</t>
  </si>
  <si>
    <t>Boca de BDTC D = 1,50 m - esconsidade 5° - areia extraída e brita produzida - alas retas</t>
  </si>
  <si>
    <t>Boca de BSTC D = 0,40 m - esconsidade 0° - areia e brita comerciais - alas retas</t>
  </si>
  <si>
    <t>Boca de BSTC D = 0,40 m - esconsidade 0° - areia extraída e brita produzida - alas retas</t>
  </si>
  <si>
    <t>Boca de BSTC D = 0,40 m - esconsidade 10° - areia e brita comerciais - alas retas</t>
  </si>
  <si>
    <t>Boca de BSTC D = 0,40 m - esconsidade 10° - areia extraída e brita produzida - alas retas</t>
  </si>
  <si>
    <t>Boca de BSTC D = 0,40 m - esconsidade 15° - areia e brita comerciais - alas retas</t>
  </si>
  <si>
    <t>Boca de BSTC D = 0,40 m - esconsidade 15° - areia extraída e brita produzida - alas retas</t>
  </si>
  <si>
    <t>Boca de BSTC D = 0,40 m - esconsidade 20° - areia e brita comerciais - alas retas</t>
  </si>
  <si>
    <t>Boca de BSTC D = 0,40 m - esconsidade 20° - areia extraída e brita produzida - alas retas</t>
  </si>
  <si>
    <t>Boca de BSTC D = 0,40 m - esconsidade 25° - areia e brita comerciais - alas retas</t>
  </si>
  <si>
    <t>Boca de BSTC D = 0,40 m - esconsidade 25° - areia extraída e brita produzida - alas retas</t>
  </si>
  <si>
    <t>Boca de BSTC D = 0,40 m - esconsidade 30° - areia e brita comerciais - alas retas</t>
  </si>
  <si>
    <t>Boca de BSTC D = 0,40 m - esconsidade 30° - areia extraída e brita produzida - alas retas</t>
  </si>
  <si>
    <t>Boca de BSTC D = 0,40 m - esconsidade 35° - areia e brita comerciais - alas retas</t>
  </si>
  <si>
    <t>Boca de BSTC D = 0,40 m - esconsidade 35° - areia extraída e brita produzida - alas retas</t>
  </si>
  <si>
    <t>Boca de BSTC D = 0,40 m - esconsidade 40° - areia e brita comerciais - alas retas</t>
  </si>
  <si>
    <t>Boca de BSTC D = 0,40 m - esconsidade 40° - areia extraída e brita produzida - alas retas</t>
  </si>
  <si>
    <t>Boca de BSTC D = 0,40 m - esconsidade 45° - areia e brita comerciais - alas retas</t>
  </si>
  <si>
    <t>Boca de BSTC D = 0,40 m - esconsidade 45° - areia extraída e brita produzida - alas retas</t>
  </si>
  <si>
    <t>Boca de BSTC D = 0,40 m - esconsidade 5° - areia e brita comerciais - alas retas</t>
  </si>
  <si>
    <t>Boca de BSTC D = 0,40 m - esconsidade 5° - areia extraída e brita produzida - alas retas</t>
  </si>
  <si>
    <t>Boca de BSTC D = 0,60 m - esconsidade 0° - areia e brita comerciais - alas esconsas</t>
  </si>
  <si>
    <t>Boca de BSTC D = 0,60 m - esconsidade 0° - areia e brita comerciais - alas retas</t>
  </si>
  <si>
    <t>Boca de BSTC D = 0,60 m - esconsidade 0° - areia extraída e brita produzida - alas esconsas</t>
  </si>
  <si>
    <t>Boca de BSTC D = 0,60 m - esconsidade 0° - areia extraída e brita produzida - alas retas</t>
  </si>
  <si>
    <t>Boca de BSTC D = 0,60 m - esconsidade 10° - areia e brita comerciais - alas retas</t>
  </si>
  <si>
    <t>Boca de BSTC D = 0,60 m - esconsidade 10° - areia extraída e brita produzida - alas retas</t>
  </si>
  <si>
    <t>Boca de BSTC D = 0,60 m - esconsidade 15° - areia e brita comerciais - alas esconsas</t>
  </si>
  <si>
    <t>Boca de BSTC D = 0,60 m - esconsidade 15° - areia e brita comerciais - alas retas</t>
  </si>
  <si>
    <t>Boca de BSTC D = 0,60 m - esconsidade 15° - areia extraída e brita produzida - alas esconsas</t>
  </si>
  <si>
    <t>Boca de BSTC D = 0,60 m - esconsidade 15° - areia extraída e brita produzida - alas retas</t>
  </si>
  <si>
    <t>Boca de BSTC D = 0,60 m - esconsidade 20° - areia e brita comerciais - alas retas</t>
  </si>
  <si>
    <t>Boca de BSTC D = 0,60 m - esconsidade 20° - areia extraída e brita produzida - alas retas</t>
  </si>
  <si>
    <t>Boca de BSTC D = 0,60 m - esconsidade 25° - areia e brita comerciais - alas retas</t>
  </si>
  <si>
    <t>Boca de BSTC D = 0,60 m - esconsidade 25° - areia extraída e brita produzida - alas retas</t>
  </si>
  <si>
    <t>Boca de BSTC D = 0,60 m - esconsidade 30° - areia e brita comerciais - alas esconsas</t>
  </si>
  <si>
    <t>Boca de BSTC D = 0,60 m - esconsidade 30° - areia e brita comerciais - alas retas</t>
  </si>
  <si>
    <t>Boca de BSTC D = 0,60 m - esconsidade 30° - areia extraída e brita produzida - alas esconsas</t>
  </si>
  <si>
    <t>Boca de BSTC D = 0,60 m - esconsidade 30° - areia extraída e brita produzida - alas retas</t>
  </si>
  <si>
    <t>Boca de BSTC D = 0,60 m - esconsidade 35° - areia e brita comerciais - alas retas</t>
  </si>
  <si>
    <t>Boca de BSTC D = 0,60 m - esconsidade 35° - areia extraída e brita produzida - alas retas</t>
  </si>
  <si>
    <t>Boca de BSTC D = 0,60 m - esconsidade 40° - areia e brita comerciais - alas retas</t>
  </si>
  <si>
    <t>Boca de BSTC D = 0,60 m - esconsidade 40° - areia extraída e brita produzida - alas retas</t>
  </si>
  <si>
    <t>Boca de BSTC D = 0,60 m - esconsidade 45° - areia e brita comerciais - alas esconsas</t>
  </si>
  <si>
    <t>Boca de BSTC D = 0,60 m - esconsidade 45° - areia e brita comerciais - alas retas</t>
  </si>
  <si>
    <t>Boca de BSTC D = 0,60 m - esconsidade 45° - areia extraída e brita produzida - alas esconsas</t>
  </si>
  <si>
    <t>Boca de BSTC D = 0,60 m - esconsidade 45° - areia extraída e brita produzida - alas retas</t>
  </si>
  <si>
    <t>Boca de BSTC D = 0,60 m - esconsidade 5° - areia e brita comerciais - alas retas</t>
  </si>
  <si>
    <t>Boca de BSTC D = 0,60 m - esconsidade 5° - areia extraída e brita produzida - alas retas</t>
  </si>
  <si>
    <t>Boca de BSTC D = 0,80 m - esconsidade 0° - areia e brita comerciais - alas esconsas</t>
  </si>
  <si>
    <t>Boca de BSTC D = 0,80 m - esconsidade 0° - areia e brita comerciais - alas retas</t>
  </si>
  <si>
    <t>Boca de BSTC D = 0,80 m - esconsidade 0° - areia extraída e brita produzida - alas esconsas</t>
  </si>
  <si>
    <t>Boca de BSTC D = 0,80 m - esconsidade 0° - areia extraída e brita produzida - alas retas</t>
  </si>
  <si>
    <t>Boca de BSTC D = 0,80 m - esconsidade 10° - areia e brita comerciais - alas retas</t>
  </si>
  <si>
    <t>Boca de BSTC D = 0,80 m - esconsidade 10° - areia extraída e brita produzida - alas retas</t>
  </si>
  <si>
    <t>Boca de BSTC D = 0,80 m - esconsidade 15° - areia e brita comerciais - alas esconsas</t>
  </si>
  <si>
    <t>Boca de BSTC D = 0,80 m - esconsidade 15° - areia e brita comerciais - alas retas</t>
  </si>
  <si>
    <t>Boca de BSTC D = 0,80 m - esconsidade 15° - areia extraída e brita produzida - alas esconsas</t>
  </si>
  <si>
    <t>Boca de BSTC D = 0,80 m - esconsidade 15° - areia extraída e brita produzida - alas retas</t>
  </si>
  <si>
    <t>Boca de BSTC D = 0,80 m - esconsidade 20° - areia e brita comerciais - alas retas</t>
  </si>
  <si>
    <t>Boca de BSTC D = 0,80 m - esconsidade 20° - areia extraída e brita produzida - alas retas</t>
  </si>
  <si>
    <t>Boca de BSTC D = 0,80 m - esconsidade 25° - areia e brita comerciais - alas retas</t>
  </si>
  <si>
    <t>Boca de BSTC D = 0,80 m - esconsidade 25° - areia extraída e brita produzida - alas retas</t>
  </si>
  <si>
    <t>Boca de BSTC D = 0,80 m - esconsidade 30° - areia e brita comerciais - alas esconsas</t>
  </si>
  <si>
    <t>Boca de BSTC D = 0,80 m - esconsidade 30° - areia e brita comerciais - alas retas</t>
  </si>
  <si>
    <t>Boca de BSTC D = 0,80 m - esconsidade 30° - areia extraída e brita produzida - alas esconsas</t>
  </si>
  <si>
    <t>Boca de BSTC D = 0,80 m - esconsidade 30° - areia extraída e brita produzida - alas retas</t>
  </si>
  <si>
    <t>Boca de BSTC D = 0,80 m - esconsidade 35° - areia e brita comerciais - alas retas</t>
  </si>
  <si>
    <t>Boca de BSTC D = 0,80 m - esconsidade 35° - areia extraída e brita produzida - alas retas</t>
  </si>
  <si>
    <t>Boca de BSTC D = 0,80 m - esconsidade 40° - areia e brita comerciais - alas retas</t>
  </si>
  <si>
    <t>Boca de BSTC D = 0,80 m - esconsidade 40° - areia extraída e brita produzida - alas retas</t>
  </si>
  <si>
    <t>Boca de BSTC D = 0,80 m - esconsidade 45° - areia e brita comerciais - alas esconsas</t>
  </si>
  <si>
    <t>Boca de BSTC D = 0,80 m - esconsidade 45° - areia e brita comerciais - alas retas</t>
  </si>
  <si>
    <t>Boca de BSTC D = 0,80 m - esconsidade 45° - areia extraída e brita produzida - alas esconsas</t>
  </si>
  <si>
    <t>Boca de BSTC D = 0,80 m - esconsidade 45° - areia extraída e brita produzida - alas retas</t>
  </si>
  <si>
    <t>Boca de BSTC D = 0,80 m - esconsidade 5° - areia e brita comerciais - alas retas</t>
  </si>
  <si>
    <t>Boca de BSTC D = 0,80 m - esconsidade 5° - areia extraída e brita produzida - alas retas</t>
  </si>
  <si>
    <t>Boca de BSTC D = 1,00 m - esconsidade 0° - areia e brita comerciais - alas esconsas</t>
  </si>
  <si>
    <t>Boca de BSTC D = 1,00 m - esconsidade 0° - areia e brita comerciais - alas retas</t>
  </si>
  <si>
    <t>Boca de BSTC D = 1,00 m - esconsidade 0° - areia extraída e brita produzida - alas esconsas</t>
  </si>
  <si>
    <t>Boca de BSTC D = 1,00 m - esconsidade 0° - areia extraída e brita produzida - alas retas</t>
  </si>
  <si>
    <t>Boca de BSTC D = 1,00 m - esconsidade 10° - areia e brita comerciais - alas retas</t>
  </si>
  <si>
    <t>Boca de BSTC D = 1,00 m - esconsidade 10° - areia extraída e brita produzida - alas retas</t>
  </si>
  <si>
    <t>Boca de BSTC D = 1,00 m - esconsidade 15° - areia e brita comerciais - alas esconsas</t>
  </si>
  <si>
    <t>Boca de BSTC D = 1,00 m - esconsidade 15° - areia e brita comerciais - alas retas</t>
  </si>
  <si>
    <t>Boca de BSTC D = 1,00 m - esconsidade 15° - areia extraída e brita produzida - alas esconsas</t>
  </si>
  <si>
    <t>Boca de BSTC D = 1,00 m - esconsidade 15° - areia extraída e brita produzida - alas retas</t>
  </si>
  <si>
    <t>Boca de BSTC D = 1,00 m - esconsidade 20° - areia e brita comerciais - alas retas</t>
  </si>
  <si>
    <t>Boca de BSTC D = 1,00 m - esconsidade 20° - areia extraída e brita produzida - alas retas</t>
  </si>
  <si>
    <t>Boca de BSTC D = 1,00 m - esconsidade 25° - areia e brita comerciais - alas retas</t>
  </si>
  <si>
    <t>Boca de BSTC D = 1,00 m - esconsidade 25° - areia extraída e brita produzida - alas retas</t>
  </si>
  <si>
    <t>Boca de BSTC D = 1,00 m - esconsidade 30° - areia e brita comerciais - alas esconsas</t>
  </si>
  <si>
    <t>Boca de BSTC D = 1,00 m - esconsidade 30° - areia e brita comerciais - alas retas</t>
  </si>
  <si>
    <t>Boca de BSTC D = 1,00 m - esconsidade 30° - areia extraída e brita produzida - alas esconsas</t>
  </si>
  <si>
    <t>Boca de BSTC D = 1,00 m - esconsidade 30° - areia extraída e brita produzida - alas retas</t>
  </si>
  <si>
    <t>Boca de BSTC D = 1,00 m - esconsidade 35° - areia e brita comerciais - alas retas</t>
  </si>
  <si>
    <t>Boca de BSTC D = 1,00 m - esconsidade 35° - areia extraída e brita produzida - alas retas</t>
  </si>
  <si>
    <t>Boca de BSTC D = 1,00 m - esconsidade 40° - areia e brita comerciais - alas retas</t>
  </si>
  <si>
    <t>Boca de BSTC D = 1,00 m - esconsidade 40° - areia extraída e brita produzida - alas retas</t>
  </si>
  <si>
    <t>Boca de BSTC D = 1,00 m - esconsidade 45° - areia e brita comerciais - alas esconsas</t>
  </si>
  <si>
    <t>Boca de BSTC D = 1,00 m - esconsidade 45° - areia e brita comerciais - alas retas</t>
  </si>
  <si>
    <t>Boca de BSTC D = 1,00 m - esconsidade 45° - areia extraída e brita produzida - alas esconsas</t>
  </si>
  <si>
    <t>Boca de BSTC D = 1,00 m - esconsidade 45° - areia extraída e brita produzida - alas retas</t>
  </si>
  <si>
    <t>Boca de BSTC D = 1,00 m - esconsidade 5° - areia e brita comerciais - alas retas</t>
  </si>
  <si>
    <t>Boca de BSTC D = 1,00 m - esconsidade 5° - areia extraída e brita produzida - alas retas</t>
  </si>
  <si>
    <t>Boca de BSTC D = 1,20 m - esconsidade 0° - areia e brita comerciais - alas esconsas</t>
  </si>
  <si>
    <t>Boca de BSTC D = 1,20 m - esconsidade 0° - areia e brita comerciais - alas retas</t>
  </si>
  <si>
    <t>Boca de BSTC D = 1,20 m - esconsidade 0° - areia extraída e brita produzida - alas esconsas</t>
  </si>
  <si>
    <t>Boca de BSTC D = 1,20 m - esconsidade 0° - areia extraída e brita produzida - alas retas</t>
  </si>
  <si>
    <t>Boca de BSTC D = 1,20 m - esconsidade 10° - areia e brita comerciais - alas retas</t>
  </si>
  <si>
    <t>Boca de BSTC D = 1,20 m - esconsidade 10° - areia extraída e brita produzida - alas retas</t>
  </si>
  <si>
    <t>Boca de BSTC D = 1,20 m - esconsidade 15° - areia e brita comerciais - alas esconsas</t>
  </si>
  <si>
    <t>Boca de BSTC D = 1,20 m - esconsidade 15° - areia e brita comerciais - alas retas</t>
  </si>
  <si>
    <t>Boca de BSTC D = 1,20 m - esconsidade 15° - areia extraída e brita produzida - alas esconsas</t>
  </si>
  <si>
    <t>Boca de BSTC D = 1,20 m - esconsidade 15° - areia extraída e brita produzida - alas retas</t>
  </si>
  <si>
    <t>Boca de BSTC D = 1,20 m - esconsidade 20° - areia e brita comerciais - alas retas</t>
  </si>
  <si>
    <t>Boca de BSTC D = 1,20 m - esconsidade 20° - areia extraída e brita produzida - alas retas</t>
  </si>
  <si>
    <t>Boca de BSTC D = 1,20 m - esconsidade 25° - areia e brita comerciais - alas retas</t>
  </si>
  <si>
    <t>Boca de BSTC D = 1,20 m - esconsidade 25° - areia extraída e brita produzida - alas retas</t>
  </si>
  <si>
    <t>Boca de BSTC D = 1,20 m - esconsidade 30° - areia e brita comerciais - alas esconsas</t>
  </si>
  <si>
    <t>Boca de BSTC D = 1,20 m - esconsidade 30° - areia e brita comerciais - alas retas</t>
  </si>
  <si>
    <t>Boca de BSTC D = 1,20 m - esconsidade 30° - areia extraída e brita produzida - alas esconsas</t>
  </si>
  <si>
    <t>Boca de BSTC D = 1,20 m - esconsidade 30° - areia extraída e brita produzida - alas retas</t>
  </si>
  <si>
    <t>Boca de BSTC D = 1,20 m - esconsidade 35° - areia e brita comerciais - alas retas</t>
  </si>
  <si>
    <t>Boca de BSTC D = 1,20 m - esconsidade 35° - areia extraída e brita produzida - alas retas</t>
  </si>
  <si>
    <t>Boca de BSTC D = 1,20 m - esconsidade 40° - areia e brita comerciais - alas retas</t>
  </si>
  <si>
    <t>Boca de BSTC D = 1,20 m - esconsidade 40° - areia extraída e brita produzida - alas retas</t>
  </si>
  <si>
    <t>Boca de BSTC D = 1,20 m - esconsidade 45° - areia e brita comerciais - alas esconsas</t>
  </si>
  <si>
    <t>Boca de BSTC D = 1,20 m - esconsidade 45° - areia e brita comerciais - alas retas</t>
  </si>
  <si>
    <t>Boca de BSTC D = 1,20 m - esconsidade 45° - areia extraída e brita produzida - alas esconsas</t>
  </si>
  <si>
    <t>Boca de BSTC D = 1,20 m - esconsidade 45° - areia extraída e brita produzida - alas retas</t>
  </si>
  <si>
    <t>Boca de BSTC D = 1,20 m - esconsidade 5° - areia e brita comerciais - alas retas</t>
  </si>
  <si>
    <t>Boca de BSTC D = 1,20 m - esconsidade 5° - areia extraída e brita produzida - alas retas</t>
  </si>
  <si>
    <t>Boca de BSTC D = 1,50 m - esconsidade 0° - areia e brita comerciais - alas esconsas</t>
  </si>
  <si>
    <t>Boca de BSTC D = 1,50 m - esconsidade 0° - areia e brita comerciais - alas retas</t>
  </si>
  <si>
    <t>Boca de BSTC D = 1,50 m - esconsidade 0° - areia extraída e brita produzida - alas esconsas</t>
  </si>
  <si>
    <t>Boca de BSTC D = 1,50 m - esconsidade 0° - areia extraída e brita produzida - alas retas</t>
  </si>
  <si>
    <t>Boca de BSTC D = 1,50 m - esconsidade 10° - areia e brita comerciais - alas retas</t>
  </si>
  <si>
    <t>Boca de BSTC D = 1,50 m - esconsidade 10° - areia extraída e brita produzida - alas retas</t>
  </si>
  <si>
    <t>Boca de BSTC D = 1,50 m - esconsidade 15° - areia e brita comerciais - alas esconsas</t>
  </si>
  <si>
    <t>Boca de BSTC D = 1,50 m - esconsidade 15° - areia e brita comerciais - alas retas</t>
  </si>
  <si>
    <t>Boca de BSTC D = 1,50 m - esconsidade 15° - areia extraída e brita produzida - alas esconsas</t>
  </si>
  <si>
    <t>Boca de BSTC D = 1,50 m - esconsidade 15° - areia extraída e brita produzida - alas retas</t>
  </si>
  <si>
    <t>Boca de BSTC D = 1,50 m - esconsidade 20° - areia e brita comerciais - alas retas</t>
  </si>
  <si>
    <t>Boca de BSTC D = 1,50 m - esconsidade 20° - areia extraída e brita produzida - alas retas</t>
  </si>
  <si>
    <t>Boca de BSTC D = 1,50 m - esconsidade 25° - areia e brita comerciais - alas retas</t>
  </si>
  <si>
    <t>Boca de BSTC D = 1,50 m - esconsidade 25° - areia extraída e brita produzida - alas retas</t>
  </si>
  <si>
    <t>Boca de BSTC D = 1,50 m - esconsidade 30° - areia e brita comerciais - alas esconsas</t>
  </si>
  <si>
    <t>Boca de BSTC D = 1,50 m - esconsidade 30° - areia e brita comerciais - alas retas</t>
  </si>
  <si>
    <t>Boca de BSTC D = 1,50 m - esconsidade 30° - areia extraída e brita produzida - alas esconsas</t>
  </si>
  <si>
    <t>Boca de BSTC D = 1,50 m - esconsidade 30° - areia extraída e brita produzida - alas retas</t>
  </si>
  <si>
    <t>Boca de BSTC D = 1,50 m - esconsidade 35° - areia e brita comerciais - alas retas</t>
  </si>
  <si>
    <t>Boca de BSTC D = 1,50 m - esconsidade 35° - areia extraída e brita produzida - alas retas</t>
  </si>
  <si>
    <t>Boca de BSTC D = 1,50 m - esconsidade 40° - areia e brita comerciais - alas retas</t>
  </si>
  <si>
    <t>Boca de BSTC D = 1,50 m - esconsidade 40° - areia extraída e brita produzida - alas retas</t>
  </si>
  <si>
    <t>Boca de BSTC D = 1,50 m - esconsidade 45° - areia e brita comerciais - alas esconsas</t>
  </si>
  <si>
    <t>Boca de BSTC D = 1,50 m - esconsidade 45° - areia e brita comerciais - alas retas</t>
  </si>
  <si>
    <t>Boca de BSTC D = 1,50 m - esconsidade 45° - areia extraída e brita produzida - alas esconsas</t>
  </si>
  <si>
    <t>Boca de BSTC D = 1,50 m - esconsidade 45° - areia extraída e brita produzida - alas retas</t>
  </si>
  <si>
    <t>Boca de BSTC D = 1,50 m - esconsidade 5° - areia e brita comerciais - alas retas</t>
  </si>
  <si>
    <t>Boca de BSTC D = 1,50 m - esconsidade 5° - areia extraída e brita produzida - alas retas</t>
  </si>
  <si>
    <t>Boca de BTTC D = 1,00 m - esconsidade 0° - areia e brita comerciais - alas esconsas</t>
  </si>
  <si>
    <t>Boca de BTTC D = 1,00 m - esconsidade 0° - areia e brita comerciais - alas retas</t>
  </si>
  <si>
    <t>Boca de BTTC D = 1,00 m - esconsidade 0° - areia extraída e brita produzida - alas esconsas</t>
  </si>
  <si>
    <t>Boca de BTTC D = 1,00 m - esconsidade 0° - areia extraída e brita produzida - alas retas</t>
  </si>
  <si>
    <t>Boca de BTTC D = 1,00 m - esconsidade 10° - areia e brita comerciais - alas retas</t>
  </si>
  <si>
    <t>Boca de BTTC D = 1,00 m - esconsidade 10° - areia extraída e brita produzida - alas retas</t>
  </si>
  <si>
    <t>Boca de BTTC D = 1,00 m - esconsidade 15° - areia e brita comerciais - alas esconsas</t>
  </si>
  <si>
    <t>Boca de BTTC D = 1,00 m - esconsidade 15° - areia e brita comerciais - alas retas</t>
  </si>
  <si>
    <t>Boca de BTTC D = 1,00 m - esconsidade 15° - areia extraída e brita produzida - alas esconsas</t>
  </si>
  <si>
    <t>Boca de BTTC D = 1,00 m - esconsidade 15° - areia extraída e brita produzida - alas retas</t>
  </si>
  <si>
    <t>Boca de BTTC D = 1,00 m - esconsidade 20° - areia e brita comerciais - alas retas</t>
  </si>
  <si>
    <t>Boca de BTTC D = 1,00 m - esconsidade 20° - areia extraída e brita produzida - alas retas</t>
  </si>
  <si>
    <t>Boca de BTTC D = 1,00 m - esconsidade 25° - areia e brita comerciais - alas retas</t>
  </si>
  <si>
    <t>Boca de BTTC D = 1,00 m - esconsidade 25° - areia extraída e brita produzida - alas retas</t>
  </si>
  <si>
    <t>Boca de BTTC D = 1,00 m - esconsidade 30° - areia e brita comerciais - alas esconsas</t>
  </si>
  <si>
    <t>Boca de BTTC D = 1,00 m - esconsidade 30° - areia e brita comerciais - alas retas</t>
  </si>
  <si>
    <t>Boca de BTTC D = 1,00 m - esconsidade 30° - areia extraída e brita produzida - alas esconsas</t>
  </si>
  <si>
    <t>Boca de BTTC D = 1,00 m - esconsidade 30° - areia extraída e brita produzida - alas retas</t>
  </si>
  <si>
    <t>Boca de BTTC D = 1,00 m - esconsidade 35° - areia e brita comerciais - alas retas</t>
  </si>
  <si>
    <t>Boca de BTTC D = 1,00 m - esconsidade 35° - areia extraída e brita produzida - alas retas</t>
  </si>
  <si>
    <t>Boca de BTTC D = 1,00 m - esconsidade 40° - areia e brita comerciais - alas retas</t>
  </si>
  <si>
    <t>Boca de BTTC D = 1,00 m - esconsidade 40° - areia extraída e brita produzida - alas retas</t>
  </si>
  <si>
    <t>Boca de BTTC D = 1,00 m - esconsidade 45° - areia e brita comerciais - alas esconsas</t>
  </si>
  <si>
    <t>Boca de BTTC D = 1,00 m - esconsidade 45° - areia e brita comerciais - alas retas</t>
  </si>
  <si>
    <t>Boca de BTTC D = 1,00 m - esconsidade 45° - areia extraída e brita produzida - alas esconsas</t>
  </si>
  <si>
    <t>Boca de BTTC D = 1,00 m - esconsidade 45° - areia extraída e brita produzida - alas retas</t>
  </si>
  <si>
    <t>Boca de BTTC D = 1,00 m - esconsidade 5° - areia e brita comerciais - alas retas</t>
  </si>
  <si>
    <t>Boca de BTTC D = 1,00 m - esconsidade 5° - areia extraída e brita produzida - alas retas</t>
  </si>
  <si>
    <t>Boca de BTTC D = 1,20 m - esconsidade 0° - areia e brita comerciais - alas esconsas</t>
  </si>
  <si>
    <t>Boca de BTTC D = 1,20 m - esconsidade 0° - areia e brita comerciais - alas retas</t>
  </si>
  <si>
    <t>Boca de BTTC D = 1,20 m - esconsidade 0° - areia extraída e brita produzida - alas esconsas</t>
  </si>
  <si>
    <t>Boca de BTTC D = 1,20 m - esconsidade 0° - areia extraída e brita produzida - alas retas</t>
  </si>
  <si>
    <t>Boca de BTTC D = 1,20 m - esconsidade 10° - areia e brita comerciais - alas retas</t>
  </si>
  <si>
    <t>Boca de BTTC D = 1,20 m - esconsidade 10° - areia extraída e brita produzida - alas retas</t>
  </si>
  <si>
    <t>Boca de BTTC D = 1,20 m - esconsidade 15° - areia e brita comerciais - alas esconsas</t>
  </si>
  <si>
    <t>Boca de BTTC D = 1,20 m - esconsidade 15° - areia e brita comerciais - alas retas</t>
  </si>
  <si>
    <t>Boca de BTTC D = 1,20 m - esconsidade 15° - areia extraída e brita produzida - alas esconsas</t>
  </si>
  <si>
    <t>Boca de BTTC D = 1,20 m - esconsidade 15° - areia extraída e brita produzida - alas retas</t>
  </si>
  <si>
    <t>Boca de BTTC D = 1,20 m - esconsidade 20° - areia e brita comerciais - alas retas</t>
  </si>
  <si>
    <t>Boca de BTTC D = 1,20 m - esconsidade 20° - areia extraída e brita produzida - alas retas</t>
  </si>
  <si>
    <t>Boca de BTTC D = 1,20 m - esconsidade 25° - areia e brita comerciais - alas retas</t>
  </si>
  <si>
    <t>Boca de BTTC D = 1,20 m - esconsidade 25° - areia extraída e brita produzida - alas retas</t>
  </si>
  <si>
    <t>Boca de BTTC D = 1,20 m - esconsidade 30° - areia e brita comerciais - alas esconsas</t>
  </si>
  <si>
    <t>Boca de BTTC D = 1,20 m - esconsidade 30° - areia e brita comerciais - alas retas</t>
  </si>
  <si>
    <t>Boca de BTTC D = 1,20 m - esconsidade 30° - areia extraída e brita produzida - alas esconsas</t>
  </si>
  <si>
    <t>Boca de BTTC D = 1,20 m - esconsidade 30° - areia extraída e brita produzida - alas retas</t>
  </si>
  <si>
    <t>Boca de BTTC D = 1,20 m - esconsidade 35° - areia e brita comerciais - alas retas</t>
  </si>
  <si>
    <t>Boca de BTTC D = 1,20 m - esconsidade 35° - areia extraída e brita produzida - alas retas</t>
  </si>
  <si>
    <t>Boca de BTTC D = 1,20 m - esconsidade 40° - areia e brita comerciais - alas retas</t>
  </si>
  <si>
    <t>Boca de BTTC D = 1,20 m - esconsidade 40° - areia extraída e brita produzida - alas retas</t>
  </si>
  <si>
    <t>Boca de BTTC D = 1,20 m - esconsidade 45° - areia e brita comerciais - alas esconsas</t>
  </si>
  <si>
    <t>Boca de BTTC D = 1,20 m - esconsidade 45° - areia e brita comerciais - alas retas</t>
  </si>
  <si>
    <t>Boca de BTTC D = 1,20 m - esconsidade 45° - areia extraída e brita produzida - alas esconsas</t>
  </si>
  <si>
    <t>Boca de BTTC D = 1,20 m - esconsidade 45° - areia extraída e brita produzida - alas retas</t>
  </si>
  <si>
    <t>Boca de BTTC D = 1,20 m - esconsidade 5° - areia e brita comerciais - alas retas</t>
  </si>
  <si>
    <t>Boca de BTTC D = 1,20 m - esconsidade 5° - areia extraída e brita produzida - alas retas</t>
  </si>
  <si>
    <t>Boca de BTTC D = 1,50 m - esconsidade 0° - areia e brita comerciais - alas esconsas</t>
  </si>
  <si>
    <t>Boca de BTTC D = 1,50 m - esconsidade 0° - areia e brita comerciais - alas retas</t>
  </si>
  <si>
    <t>Boca de BTTC D = 1,50 m - esconsidade 0° - areia extraída e brita produzida - alas esconsas</t>
  </si>
  <si>
    <t>Boca de BTTC D = 1,50 m - esconsidade 0° - areia extraída e brita produzida - alas retas</t>
  </si>
  <si>
    <t>Boca de BTTC D = 1,50 m - esconsidade 10° - areia e brita comerciais - alas retas</t>
  </si>
  <si>
    <t>Boca de BTTC D = 1,50 m - esconsidade 10° - areia extraída e brita produzida - alas retas</t>
  </si>
  <si>
    <t>Boca de BTTC D = 1,50 m - esconsidade 15° - areia e brita comerciais - alas esconsas</t>
  </si>
  <si>
    <t>Boca de BTTC D = 1,50 m - esconsidade 15° - areia e brita comerciais - alas retas</t>
  </si>
  <si>
    <t>Boca de BTTC D = 1,50 m - esconsidade 15° - areia extraída e brita produzida - alas esconsas</t>
  </si>
  <si>
    <t>Boca de BTTC D = 1,50 m - esconsidade 15° - areia extraída e brita produzida - alas retas</t>
  </si>
  <si>
    <t>Boca de BTTC D = 1,50 m - esconsidade 20° - areia e brita comerciais - alas retas</t>
  </si>
  <si>
    <t>Boca de BTTC D = 1,50 m - esconsidade 20° - areia extraída e brita produzida - alas retas</t>
  </si>
  <si>
    <t>Boca de BTTC D = 1,50 m - esconsidade 25° - areia e brita comerciais - alas retas</t>
  </si>
  <si>
    <t>Boca de BTTC D = 1,50 m - esconsidade 25° - areia extraída e brita produzida - alas retas</t>
  </si>
  <si>
    <t>Boca de BTTC D = 1,50 m - esconsidade 30° - areia e brita comerciais - alas esconsas</t>
  </si>
  <si>
    <t>Boca de BTTC D = 1,50 m - esconsidade 30° - areia e brita comerciais - alas retas</t>
  </si>
  <si>
    <t>Boca de BTTC D = 1,50 m - esconsidade 30° - areia extraída e brita produzida - alas esconsas</t>
  </si>
  <si>
    <t>Boca de BTTC D = 1,50 m - esconsidade 35° - areia e brita comerciais - alas retas</t>
  </si>
  <si>
    <t>Boca de BTTC D = 1,50 m - esconsidade 35° - areia extraída e brita produzida - alas retas</t>
  </si>
  <si>
    <t>Boca de BTTC D = 1,50 m - esconsidade 40° - areia e brita comerciais - alas retas</t>
  </si>
  <si>
    <t>Boca de BTTC D = 1,50 m - esconsidade 40° - areia extraída e brita produzida - alas retas</t>
  </si>
  <si>
    <t>Boca de BTTC D = 1,50 m - esconsidade 45° - areia e brita comerciais - alas esconsas</t>
  </si>
  <si>
    <t>Boca de BTTC D = 1,50 m - esconsidade 45° - areia e brita comerciais - alas retas</t>
  </si>
  <si>
    <t>Boca de BTTC D = 1,50 m - esconsidade 45° - areia extraída e brita produzida - alas esconsas</t>
  </si>
  <si>
    <t>Boca de BTTC D = 1,50 m - esconsidade 45° - areia extraída e brita produzida - alas retas</t>
  </si>
  <si>
    <t>Boca de BTTC D = 1,50 m - esconsidade 5° - areia e brita comerciais - alas retas</t>
  </si>
  <si>
    <t>Boca de BTTC D = 1,50 m - esconsidade 5° - areia extraída e brita produzida - alas retas</t>
  </si>
  <si>
    <t>Boca de BTTC D = 1,50 m esconsidade 30° - areia extraída e brita produzida - alas retas</t>
  </si>
  <si>
    <t>Confecção de tubos de concreto armado D = 0,60 m PA1 - areia e brita comerciais</t>
  </si>
  <si>
    <t>Confecção de tubos de concreto armado D = 0,60 m PA1 - areia extraída e brita produzida</t>
  </si>
  <si>
    <t>Confecção de tubos de concreto armado D = 0,60 m PA2 - areia e brita comerciais</t>
  </si>
  <si>
    <t>Confecção de tubos de concreto armado D = 0,60 m PA2 - areia extraída e brita produzida</t>
  </si>
  <si>
    <t>Confecção de tubos de concreto armado D = 0,60 m PA3 - areia e brita comerciais</t>
  </si>
  <si>
    <t>Confecção de tubos de concreto armado D = 0,60 m PA3 - areia extraída e brita produzida</t>
  </si>
  <si>
    <t>Confecção de tubos de concreto armado D = 0,60 m PA4 - areia e brita comerciais</t>
  </si>
  <si>
    <t>Confecção de tubos de concreto armado D = 0,60 m PA4 - areia extraída e brita produzida</t>
  </si>
  <si>
    <t>Confecção de tubos de concreto armado D = 0,80 m PA1 - areia e brita comerciais</t>
  </si>
  <si>
    <t>Confecção de tubos de concreto armado D = 0,80 m PA1 - areia extraída e brita produzida</t>
  </si>
  <si>
    <t>Confecção de tubos de concreto armado D = 0,80 m PA2 - areia e brita comerciais</t>
  </si>
  <si>
    <t>Confecção de tubos de concreto armado D = 0,80 m PA2 - areia extraída e brita produzida</t>
  </si>
  <si>
    <t>Confecção de tubos de concreto armado D = 0,80 m PA3 - areia e brita comerciais</t>
  </si>
  <si>
    <t>Confecção de tubos de concreto armado D = 0,80 m PA3 - areia extraída e brita produzida</t>
  </si>
  <si>
    <t>Confecção de tubos de concreto armado D = 0,80 m PA4 - areia e brita comerciais</t>
  </si>
  <si>
    <t>Confecção de tubos de concreto armado D = 0,80 m PA4 - areia extraída e brita produzida</t>
  </si>
  <si>
    <t>Confecção de tubos de concreto armado D = 1,00 m PA1 - areia e brita comerciais</t>
  </si>
  <si>
    <t>Confecção de tubos de concreto armado D = 1,00 m PA1 - areia extraída e brita produzida</t>
  </si>
  <si>
    <t>Confecção de tubos de concreto armado D = 1,00 m PA2 - areia e brita comerciais</t>
  </si>
  <si>
    <t>Confecção de tubos de concreto armado D = 1,00 m PA2 - areia extraída e brita produzida</t>
  </si>
  <si>
    <t>Confecção de tubos de concreto armado D = 1,00 m PA3 - areia e brita comerciais</t>
  </si>
  <si>
    <t>Confecção de tubos de concreto armado D = 1,00 m PA3 - areia extraída e brita produzida</t>
  </si>
  <si>
    <t>Confecção de tubos de concreto armado D = 1,00 m PA4 - areia e brita comerciais</t>
  </si>
  <si>
    <t>Confecção de tubos de concreto armado D = 1,00 m PA4 - areia extraída e brita produzida</t>
  </si>
  <si>
    <t>Confecção de tubos de concreto armado D = 1,20 m PA1 - areia e brita comerciais</t>
  </si>
  <si>
    <t>Confecção de tubos de concreto armado D = 1,20 m PA1 - areia extraída e brita produzida</t>
  </si>
  <si>
    <t>Confecção de tubos de concreto armado D = 1,20 m PA2 - areia e brita comerciais</t>
  </si>
  <si>
    <t>Confecção de tubos de concreto armado D = 1,20 m PA2 - areia extraída e brita produzida</t>
  </si>
  <si>
    <t>Confecção de tubos de concreto armado D = 1,20 m PA3 - areia e brita comerciais</t>
  </si>
  <si>
    <t>Confecção de tubos de concreto armado D = 1,20 m PA3 - areia extraída e brita produzida</t>
  </si>
  <si>
    <t>Confecção de tubos de concreto armado D = 1,20 m PA4 - areia e brita comerciais</t>
  </si>
  <si>
    <t>Confecção de tubos de concreto armado D = 1,20 m PA4 - areia extraída e brita produzida</t>
  </si>
  <si>
    <t>Confecção de tubos de concreto armado D = 1,50 m PA1 - areia e brita comerciais</t>
  </si>
  <si>
    <t>Confecção de tubos de concreto armado D = 1,50 m PA1 - areia extraída e brita produzida</t>
  </si>
  <si>
    <t>Confecção de tubos de concreto armado D = 1,50 m PA2 - areia e brita comerciais</t>
  </si>
  <si>
    <t>Confecção de tubos de concreto armado D = 1,50 m PA2 - areia extraída e brita produzida</t>
  </si>
  <si>
    <t>Confecção de tubos de concreto armado D = 1,50 m PA3 - areia e brita comerciais</t>
  </si>
  <si>
    <t>Confecção de tubos de concreto armado D = 1,50 m PA3 - areia extraída e brita produzida</t>
  </si>
  <si>
    <t>Confecção de tubos de concreto armado D = 1,50 m PA4 - areia e brita comerciais</t>
  </si>
  <si>
    <t>Confecção de tubos de concreto armado D = 1,50 m PA4 - areia extraída e brita produzida</t>
  </si>
  <si>
    <t>Corpo de BDTC D = 0,80 m PA1 - areia extraída e brita e pedra de mão produzidas</t>
  </si>
  <si>
    <t>Corpo de BDTC D = 0,80 m PA1 - areia, brita e pedra de mão comerciais</t>
  </si>
  <si>
    <t>Corpo de BDTC D = 0,80 m PA2 - areia extraída e brita e pedra de mão produzidas</t>
  </si>
  <si>
    <t>Corpo de BDTC D = 0,80 m PA2 - areia, brita e pedra de mão comerciais</t>
  </si>
  <si>
    <t>Corpo de BDTC D = 0,80 m PA3 - areia extraída e brita e pedra de mão produzidas</t>
  </si>
  <si>
    <t>Corpo de BDTC D = 0,80 m PA3 - areia, brita e pedra de mão comerciais</t>
  </si>
  <si>
    <t>Corpo de BDTC D = 0,80 m PA4 - areia extraída e brita e pedra de mão produzidas</t>
  </si>
  <si>
    <t>Corpo de BDTC D = 0,80 m PA4 - areia, brita e pedra de mão comerciais</t>
  </si>
  <si>
    <t>Corpo de BDTC D = 1,00 m PA1 - areia extraída e brita e pedra de mão produzidas</t>
  </si>
  <si>
    <t>Corpo de BDTC D = 1,00 m PA1 - areia, brita e pedra de mão comerciais</t>
  </si>
  <si>
    <t>Corpo de BDTC D = 1,00 m PA2 - areia extraída e brita e pedra de mão produzidas</t>
  </si>
  <si>
    <t>Corpo de BDTC D = 1,00 m PA2 - areia, brita e pedra de mão comerciais</t>
  </si>
  <si>
    <t>Corpo de BDTC D = 1,00 m PA3 - areia extraída e brita e pedra de mão produzidas</t>
  </si>
  <si>
    <t>Corpo de BDTC D = 1,00 m PA3 - areia, brita e pedra de mão comerciais</t>
  </si>
  <si>
    <t>Corpo de BDTC D = 1,00 m PA4 - areia extraída e brita e pedra de mão produzidas</t>
  </si>
  <si>
    <t>Corpo de BDTC D = 1,00 m PA4 - areia, brita e pedra de mão comerciais</t>
  </si>
  <si>
    <t>Corpo de BDTC D = 1,20 m PA1 - areia extraída e brita e pedra de mão produzidas</t>
  </si>
  <si>
    <t>Corpo de BDTC D = 1,20 m PA1 - areia, brita e pedra de mão comerciais</t>
  </si>
  <si>
    <t>Corpo de BDTC D = 1,20 m PA2 - areia extraída e brita e pedra de mão produzidas</t>
  </si>
  <si>
    <t>Corpo de BDTC D = 1,20 m PA2 - areia, brita e pedra de mão comerciais</t>
  </si>
  <si>
    <t>Corpo de BDTC D = 1,20 m PA3 - areia extraída e brita e pedra de mão produzidas</t>
  </si>
  <si>
    <t>Corpo de BDTC D = 1,20 m PA3 - areia, brita e pedra de mão comerciais</t>
  </si>
  <si>
    <t>Corpo de BDTC D = 1,20 m PA4 - areia extraída e brita e pedra de mão produzidas</t>
  </si>
  <si>
    <t>Corpo de BDTC D = 1,20 m PA4 - areia, brita e pedra de mão comerciais</t>
  </si>
  <si>
    <t>Corpo de BDTC D = 1,50 m PA1 - areia extraída e brita e pedra de mão produzidas</t>
  </si>
  <si>
    <t>Corpo de BDTC D = 1,50 m PA1 - areia, brita e pedra de mão comerciais</t>
  </si>
  <si>
    <t>Corpo de BDTC D = 1,50 m PA2 - areia extraída e brita e pedra de mão produzidas</t>
  </si>
  <si>
    <t>Corpo de BDTC D = 1,50 m PA2 - areia, brita e pedra de mão comerciais</t>
  </si>
  <si>
    <t>Corpo de BDTC D = 1,50 m PA3 - areia extraída e brita e pedra de mão produzidas</t>
  </si>
  <si>
    <t>Corpo de BDTC D = 1,50 m PA3 - areia, brita e pedra de mão comerciais</t>
  </si>
  <si>
    <t>Corpo de BDTC D = 1,50 m PA4 - areia extraída e brita e pedra de mão produzidas</t>
  </si>
  <si>
    <t>Corpo de BDTC D = 1,50 m PA4 - areia, brita e pedra de mão comerciais</t>
  </si>
  <si>
    <t>Corpo de BSTC D = 0,40 m PA1 - areia extraída e brita e pedra de mão produzidas</t>
  </si>
  <si>
    <t>Corpo de BSTC D = 0,40 m PA1 - areia, brita e pedra de mão comerciais</t>
  </si>
  <si>
    <t>Corpo de BSTC D = 0,40 m PA2 - areia extraída e brita e pedra de mão produzidas</t>
  </si>
  <si>
    <t>Corpo de BSTC D = 0,40 m PA2 - areia, brita e pedra de mão comerciais</t>
  </si>
  <si>
    <t>Corpo de BSTC D = 0,40 m PA3 - areia extraída e brita e pedra de mão produzidas</t>
  </si>
  <si>
    <t>Corpo de BSTC D = 0,40 m PA3 - areia, brita e pedra de mão comerciais</t>
  </si>
  <si>
    <t>Corpo de BSTC D = 0,40 m PA4 - areia extraída e brita e pedra de mão produzidas</t>
  </si>
  <si>
    <t>Corpo de BSTC D = 0,40 m PA4 - areia, brita e pedra de mão comerciais</t>
  </si>
  <si>
    <t>Corpo de BSTC D = 0,60 m PA1 - areia extraída e brita e pedra de mão produzidas</t>
  </si>
  <si>
    <t>Corpo de BSTC D = 0,60 m PA1 - areia, brita e pedra de mão comerciais</t>
  </si>
  <si>
    <t>Corpo de BSTC D = 0,60 m PA2 - areia extraída e brita e pedra de mão produzidas</t>
  </si>
  <si>
    <t>Corpo de BSTC D = 0,60 m PA2 - areia, brita e pedra de mão comerciais</t>
  </si>
  <si>
    <t>Corpo de BSTC D = 0,60 m PA3 - areia extraída e brita e pedra de mão produzidas</t>
  </si>
  <si>
    <t>Corpo de BSTC D = 0,60 m PA3 - areia, brita e pedra de mão comerciais</t>
  </si>
  <si>
    <t>Corpo de BSTC D = 0,60 m PA4 - areia extraída e brita e pedra de mão produzidas</t>
  </si>
  <si>
    <t>Corpo de BSTC D = 0,60 m PA4 - areia, brita e pedra de mão comerciais</t>
  </si>
  <si>
    <t>Corpo de BSTC D = 0,80 m PA1 - areia extraída e brita e pedra de mão produzidas</t>
  </si>
  <si>
    <t>Corpo de BSTC D = 0,80 m PA1 - areia, brita e pedra de mão comerciais</t>
  </si>
  <si>
    <t>Corpo de BSTC D = 0,80 m PA2 - areia extraída e brita e pedra de mão produzidas</t>
  </si>
  <si>
    <t>Corpo de BSTC D = 0,80 m PA2 - areia, brita e pedra de mão comerciais</t>
  </si>
  <si>
    <t>Corpo de BSTC D = 0,80 m PA3 - areia extraída e brita e pedra de mão produzidas</t>
  </si>
  <si>
    <t>Corpo de BSTC D = 0,80 m PA3 - areia, brita e pedra de mão comerciais</t>
  </si>
  <si>
    <t>Corpo de BSTC D = 0,80 m PA4 - areia extraída e brita e pedra de mão produzidas</t>
  </si>
  <si>
    <t>Corpo de BSTC D = 0,80 m PA4 - areia, brita e pedra de mão comerciais</t>
  </si>
  <si>
    <t>Corpo de BSTC D = 1,00 m PA1 - areia extraída e brita e pedra de mão produzidas</t>
  </si>
  <si>
    <t>Corpo de BSTC D = 1,00 m PA1 - areia, brita e pedra de mão comerciais</t>
  </si>
  <si>
    <t>Corpo de BSTC D = 1,00 m PA2 - areia extraída e brita e pedra de mão produzidas</t>
  </si>
  <si>
    <t>Corpo de BSTC D = 1,00 m PA2 - areia, brita e pedra de mão comerciais</t>
  </si>
  <si>
    <t>Corpo de BSTC D = 1,00 m PA3 - areia extraída e brita e pedra de mão produzidas</t>
  </si>
  <si>
    <t>Corpo de BSTC D = 1,00 m PA3 - areia, brita e pedra de mão comerciais</t>
  </si>
  <si>
    <t>Corpo de BSTC D = 1,00 m PA4 - areia extraída e brita e pedra de mão produzidas</t>
  </si>
  <si>
    <t>Corpo de BSTC D = 1,00 m PA4 - areia, brita e pedra de mão comerciais</t>
  </si>
  <si>
    <t>Corpo de BSTC D = 1,20 m PA1 - areia extraída e brita e pedra de mão produzidas</t>
  </si>
  <si>
    <t>Corpo de BSTC D = 1,20 m PA1 - areia, brita e pedra de mão comerciais</t>
  </si>
  <si>
    <t>Corpo de BSTC D = 1,20 m PA2 - areia extraída e brita e pedra de mão produzidas</t>
  </si>
  <si>
    <t>Corpo de BSTC D = 1,20 m PA2 - areia, brita e pedra de mão comerciais</t>
  </si>
  <si>
    <t>Corpo de BSTC D = 1,20 m PA3 - areia extraída e brita e pedra de mão produzidas</t>
  </si>
  <si>
    <t>Corpo de BSTC D = 1,20 m PA3 - areia, brita e pedra de mão comerciais</t>
  </si>
  <si>
    <t>Corpo de BSTC D = 1,20 m PA4 - areia extraída e brita e pedra de mão produzidas</t>
  </si>
  <si>
    <t>Corpo de BSTC D = 1,20 m PA4 - areia, brita e pedra de mão comerciais</t>
  </si>
  <si>
    <t>Corpo de BSTC D = 1,50 m PA1 - areia extraída e brita e pedra de mão produzidas</t>
  </si>
  <si>
    <t>Corpo de BSTC D = 1,50 m PA1 - areia, brita e pedra de mão comerciais</t>
  </si>
  <si>
    <t>Corpo de BSTC D = 1,50 m PA2 - areia extraída e brita e pedra de mão produzidas</t>
  </si>
  <si>
    <t>Corpo de BSTC D = 1,50 m PA2 - areia, brita e pedra de mão comerciais</t>
  </si>
  <si>
    <t>Corpo de BSTC D = 1,50 m PA3 - areia extraída e brita e pedra de mão produzidas</t>
  </si>
  <si>
    <t>Corpo de BSTC D = 1,50 m PA3 - areia, brita e pedra de mão comerciais</t>
  </si>
  <si>
    <t>Corpo de BSTC D = 1,50 m PA4 - areia extraída e brita e pedra de mão produzidas</t>
  </si>
  <si>
    <t>Corpo de BSTC D = 1,50 m PA4 - areia, brita e pedra de mão comerciais</t>
  </si>
  <si>
    <t>Corpo de BTTC D = 1,00 m PA1 - areia extraída e brita e pedra de mão produzidas</t>
  </si>
  <si>
    <t>Corpo de BTTC D = 1,00 m PA1 - areia, brita e pedra de mão comerciais</t>
  </si>
  <si>
    <t>Corpo de BTTC D = 1,00 m PA2 - areia extraída e brita e pedra de mão produzidas</t>
  </si>
  <si>
    <t>Corpo de BTTC D = 1,00 m PA2 - areia, brita e pedra de mão comerciais</t>
  </si>
  <si>
    <t>Corpo de BTTC D = 1,00 m PA3 - areia extraída e brita e pedra de mão produzidas</t>
  </si>
  <si>
    <t>Corpo de BTTC D = 1,00 m PA3 - areia, brita e pedra de mão comerciais</t>
  </si>
  <si>
    <t>Corpo de BTTC D = 1,00 m PA4 - areia extraída e brita e pedra de mão produzidas</t>
  </si>
  <si>
    <t>Corpo de BTTC D = 1,00 m PA4 - areia, brita e pedra de mão comerciais</t>
  </si>
  <si>
    <t>Corpo de BTTC D = 1,20 m PA1 - areia extraída e brita e pedra de mão produzidas</t>
  </si>
  <si>
    <t>Corpo de BTTC D = 1,20 m PA1 - areia, brita e pedra de mão comerciais</t>
  </si>
  <si>
    <t>Corpo de BTTC D = 1,20 m PA2 - areia extraída e brita e pedra de mão produzidas</t>
  </si>
  <si>
    <t>Corpo de BTTC D = 1,20 m PA2 - areia, brita e pedra de mão comerciais</t>
  </si>
  <si>
    <t>Corpo de BTTC D = 1,20 m PA3 - areia extraída e brita e pedra de mão produzidas</t>
  </si>
  <si>
    <t>Corpo de BTTC D = 1,20 m PA3 - areia, brita e pedra de mão comerciais</t>
  </si>
  <si>
    <t>Corpo de BTTC D = 1,20 m PA4 - areia extraída e brita e pedra de mão produzidas</t>
  </si>
  <si>
    <t>Corpo de BTTC D = 1,20 m PA4 - areia, brita e pedra de mão comerciais</t>
  </si>
  <si>
    <t>Corpo de BTTC D = 1,50 m PA1 - areia extraída e brita e pedra de mão produzidas</t>
  </si>
  <si>
    <t>Corpo de BTTC D = 1,50 m PA1 - areia, brita e pedra de mão comerciais</t>
  </si>
  <si>
    <t>Corpo de BTTC D = 1,50 m PA2 - areia extraída e brita e pedra de mão produzidas</t>
  </si>
  <si>
    <t>Corpo de BTTC D = 1,50 m PA2 - areia, brita e pedra de mão comerciais</t>
  </si>
  <si>
    <t>Corpo de BTTC D = 1,50 m PA3 - areia extraída e brita e pedra de mão produzidas</t>
  </si>
  <si>
    <t>Corpo de BTTC D = 1,50 m PA3 - areia, brita e pedra de mão comerciais</t>
  </si>
  <si>
    <t>Corpo de BTTC D = 1,50 m PA4 - areia extraída e brita e pedra de mão produzidas</t>
  </si>
  <si>
    <t>Corpo de BTTC D = 1,50 m PA4 - areia, brita e pedra de mão comerciais</t>
  </si>
  <si>
    <t>Dentes para bueiros duplos D = 0,80 m - areia extraída e brita e pedra de mão produzidas</t>
  </si>
  <si>
    <t>Dentes para bueiros duplos D = 0,80 m - areia, brita e pedra de mão comerciais</t>
  </si>
  <si>
    <t>Dentes para bueiros duplos D = 1,00 m - areia extraída e brita e pedra de mão produzidas</t>
  </si>
  <si>
    <t>Dentes para bueiros duplos D = 1,00 m - areia, brita e pedra de mão comerciais</t>
  </si>
  <si>
    <t>Dentes para bueiros duplos D = 1,20 m - areia extraída e brita e pedra de mão produzidas</t>
  </si>
  <si>
    <t>Dentes para bueiros duplos D = 1,20 m - areia, brita e pedra de mão comerciais</t>
  </si>
  <si>
    <t>Dentes para bueiros duplos D = 1,50 m - areia extraída e brita e pedra de mão produzidas</t>
  </si>
  <si>
    <t>Dentes para bueiros duplos D = 1,50 m - areia, brita e pedra de mão comerciais</t>
  </si>
  <si>
    <t>Dentes para bueiros simples D = 0,40 m - areia extraída e brita e pedra de mão produzidas</t>
  </si>
  <si>
    <t>Dentes para bueiros simples D = 0,40 m - areia, brita e pedra de mão comerciais</t>
  </si>
  <si>
    <t>Dentes para bueiros simples D = 0,60 m - areia extraída e brita e pedra de mão produzidas</t>
  </si>
  <si>
    <t>Dentes para bueiros simples D = 0,60 m - areia, brita e pedra de mão comerciais</t>
  </si>
  <si>
    <t>Dentes para bueiros simples D = 0,80 m - areia extraída e brita e pedra de mão produzidas</t>
  </si>
  <si>
    <t>Dentes para bueiros simples D = 0,80 m - areia, brita e pedra de mão comerciais</t>
  </si>
  <si>
    <t>Dentes para bueiros simples D = 1,00 m - areia extraída e brita e pedra de mão produzidas</t>
  </si>
  <si>
    <t>Dentes para bueiros simples D = 1,00 m - areia, brita e pedra de mão comerciais</t>
  </si>
  <si>
    <t>Dentes para bueiros simples D = 1,20 m - areia extraída e brita e pedra de mão produzidas</t>
  </si>
  <si>
    <t>Dentes para bueiros simples D = 1,20 m - areia, brita e pedra de mão comerciais</t>
  </si>
  <si>
    <t>Dentes para bueiros simples D = 1,50 m - areia extraída e brita e pedra de mão produzidas</t>
  </si>
  <si>
    <t>Dentes para bueiros simples D = 1,50 m - areia, brita e pedra de mão comerciais</t>
  </si>
  <si>
    <t>Dentes para bueiros triplos D = 1,00 m - areia extraída e brita e pedra de mão produzidas</t>
  </si>
  <si>
    <t>Dentes para bueiros triplos D = 1,00 m - areia, brita e pedra de mão comerciais</t>
  </si>
  <si>
    <t>Dentes para bueiros triplos D = 1,20 m - areia extraída e brita e pedra de mão produzidas</t>
  </si>
  <si>
    <t>Dentes para bueiros triplos D = 1,20 m - areia, brita e pedra de mão comerciais</t>
  </si>
  <si>
    <t>Dentes para bueiros triplos D = 1,50 m - areia extraída e brita e pedra de mão produzidas</t>
  </si>
  <si>
    <t>Dentes para bueiros triplos D = 1,50 m - areia, brita e pedra de mão comerciais</t>
  </si>
  <si>
    <t>Alvenaria de blocos de concreto 19 x 19 x 39 cm com espessura de 20 cm com argamassa traço 1:0,5:3,5 - areia comercial</t>
  </si>
  <si>
    <t>Alvenaria de blocos de concreto 19 x 19 x 39 cm com espessura de 20 cm com argamassa traço 1:0,5:3,5 - areia extraída</t>
  </si>
  <si>
    <t>Aplicação de fundo selador acrílico em paredes, uma demão</t>
  </si>
  <si>
    <t>Aplicação manual de tinta látex em paredes, duas demãos</t>
  </si>
  <si>
    <t>Canaleta perfil cartola 50 x 50 x 3 mm - aba 25 mm</t>
  </si>
  <si>
    <t>Chapisco aplicado em alvenarias e estruturas de concreto, com colher de pedreiro</t>
  </si>
  <si>
    <t>Depósito de óleo enterrado para oficina, inclusive demolição</t>
  </si>
  <si>
    <t>Dique de contenção para usina de asfalto a quente - inclusive demolição</t>
  </si>
  <si>
    <t>Fornecimento e instalação de extintor de espuma 10 l</t>
  </si>
  <si>
    <t>Instalação da usina de asfalto a quente capacidade de 120 t/h</t>
  </si>
  <si>
    <t>Instalação da usina misturadora de solos com capacidade de 300 t/h</t>
  </si>
  <si>
    <t>Lastro de brita comercial - espalhamento mecânico</t>
  </si>
  <si>
    <t>Montagem e desmontagem da central de britagem com capacidade de 80 m³/h - inclusive construção de aterro, construção e demolição de rampa e bases</t>
  </si>
  <si>
    <t>Montagem e desmontagem da central de concreto com capacidade de 150 m³/h - inclusive construção e demolição de bases, rampas e depósitos de agregados</t>
  </si>
  <si>
    <t>Montagem e desmontagem da central de concreto com capacidade de 30 m³/h - inclusive construção e demolição de bases, rampas e depósitos de agregados</t>
  </si>
  <si>
    <t>Montagem e desmontagem da central de concreto com capacidade de 40 m³/h - inclusive construção e demolição de bases, rampas e depósitos de agregados</t>
  </si>
  <si>
    <t>Montagem e desmontagem da usina de asfalto a quente com capacidade de 120 t/h - inclusive construção e demolição de bases, rampas, depósitos de agregados e dique de contenção</t>
  </si>
  <si>
    <t>Montagem e desmontagem da usina de pré-misturado a frio com capacidade de 60 t/h - inclusive construção e demolição de bases, rampas, depósitos de agregados e bacia de contenção</t>
  </si>
  <si>
    <t>Montagem e desmontagem da usina misturadora de solos com capacidade de 300 t/h - inclusive construção e demolição de bases, rampas e depósitos de agregados</t>
  </si>
  <si>
    <t>Rampa de lavagem - inclusive demolição</t>
  </si>
  <si>
    <t>Rampa para acesso do misturador de agregados para central de britagem - inclusive demolição</t>
  </si>
  <si>
    <t>Rampa para acesso do misturador de agregados para PMF - inclusive demolição</t>
  </si>
  <si>
    <t>Rampa para acesso do misturador de agregados para usina de asfalto a quente - inclusive demolição</t>
  </si>
  <si>
    <t>Rampa para acesso do misturador de agregados para usina de solos - inclusive demolição</t>
  </si>
  <si>
    <t>Sistema separador água e óleo, inclusive demolição</t>
  </si>
  <si>
    <t>Adensamento de concreto por vibrador de imersão</t>
  </si>
  <si>
    <t>Argamassa autoadensável para reparos e grauteamento - confecção em misturador e lançamento manual</t>
  </si>
  <si>
    <t>Argamassa de cimento e areia 1:1 - confecção em betoneira e lançamento manual - areia comercial</t>
  </si>
  <si>
    <t>Argamassa de cimento e areia 1:1 - confecção em betoneira e lançamento manual - areia extraída</t>
  </si>
  <si>
    <t>Argamassa de cimento e areia 1:2 - confecção em betoneira e lançamento manual - areia comercial</t>
  </si>
  <si>
    <t>Argamassa de cimento e areia 1:2 - confecção em betoneira e lançamento manual - areia extraída</t>
  </si>
  <si>
    <t>Argamassa de cimento e areia 1:3 - confecção em betoneira e lançamento manual - areia comercial</t>
  </si>
  <si>
    <t>Argamassa de cimento e areia 1:3 - confecção em betoneira e lançamento manual - areia extraída</t>
  </si>
  <si>
    <t>Argamassa de cimento e areia 1:3 com 8% de microssílica - confecção em betoneira e lançamento manual - areia comercial</t>
  </si>
  <si>
    <t>Argamassa de cimento e areia 1:3 com 8% de microssílica - confecção em betoneira e lançamento manual - areia extraída</t>
  </si>
  <si>
    <t>Argamassa de cimento e areia 1:4 - confecção em betoneira e lançamento manual - areia comercial</t>
  </si>
  <si>
    <t>Argamassa de cimento e areia 1:4 - confecção em betoneira e lançamento manual - areia extraída</t>
  </si>
  <si>
    <t>Argamassa de cimento e areia com aditivo aglutinante 1:8 - confecção em betoneira e lançamento manual - areia comercial</t>
  </si>
  <si>
    <t>Argamassa de cimento e areia com aditivo aglutinante 1:8 - confecção em betoneira e lançamento manual - areia extraída</t>
  </si>
  <si>
    <t>Argamassa de cimento, cal hidratada e areia 1:0,5:3,5 - confecção em betoneira e lançamento manual - areia comercial</t>
  </si>
  <si>
    <t>Argamassa de cimento, cal hidratada e areia 1:0,5:3,5 - confecção em betoneira e lançamento manual - areia extraída</t>
  </si>
  <si>
    <t>Argamassa de cimento, cal hidratada e areia 1:0,5:8 - confecção em betoneira e lançamento manual - areia comercial</t>
  </si>
  <si>
    <t>Argamassa de cimento, cal hidratada e areia 1:0,5:8 - confecção em betoneira e lançamento manual - areia extraída</t>
  </si>
  <si>
    <t>Argamassa de cimento, cal hidratada e areia 1:1:6 - confecção em betoneira e lançamento manual - areia comercial</t>
  </si>
  <si>
    <t>Argamassa de cimento, cal hidratada e areia 1:1:6 - confecção em betoneira e lançamento manual - areia extraída</t>
  </si>
  <si>
    <t>Argamassa de cimento, cal hidratada e areia 1:2:10 - confecção em betoneira e lançamento manual - areia comercial</t>
  </si>
  <si>
    <t>Argamassa de cimento, cal hidratada e areia 1:2:10 - confecção em betoneira e lançamento manual - areia extraída</t>
  </si>
  <si>
    <t>Argamassa de cimento, cal hidratada e areia 1:2:6 - confecção em betoneira e lançamento manual - areia comercial</t>
  </si>
  <si>
    <t>Argamassa de cimento, cal hidratada e areia 1:2:6 - confecção em betoneira e lançamento manual - areia extraída</t>
  </si>
  <si>
    <t>Argamassa de cimento, cal hidratada e areia 1:2:7 - confecção em betoneira e lançamento manual - areia comercial</t>
  </si>
  <si>
    <t>Argamassa de cimento, cal hidratada e areia 1:2:7 - confecção em betoneira e lançamento manual - areia extraída</t>
  </si>
  <si>
    <t>Argamassa de cimento, cal hidratada e areia 1:2:8 - confecção em betoneira e lançamento manual - areia comercial</t>
  </si>
  <si>
    <t>Argamassa de cimento, cal hidratada e areia 1:2:8 - confecção em betoneira e lançamento manual - areia extraída</t>
  </si>
  <si>
    <t>Argamassa de cimento, cal hidratada e areia 1:2:9 - confecção em betoneira e lançamento manual - areia comercial</t>
  </si>
  <si>
    <t>Argamassa de cimento, cal hidratada e areia 1:2:9 - confecção em betoneira e lançamento manual - areia extraída</t>
  </si>
  <si>
    <t>Argamassa para reparos e grauteamento - confecção em misturador e lançamento manual</t>
  </si>
  <si>
    <t>Argamassa polimérica de alto desempenho projetada para reparos superficiais e reforços estruturais - confecção em misturador e lançamento projetado</t>
  </si>
  <si>
    <t>Concreto</t>
  </si>
  <si>
    <t>Concreto autoadensável com silicato de alumínio fck = 20 MPa - confecção em betoneira e lançamento manual - areia e brita comerciais</t>
  </si>
  <si>
    <t>Concreto autoadensável com silicato de alumínio fck = 20 MPa - confecção em betoneira e lançamento manual - areia extraída e brita produzida</t>
  </si>
  <si>
    <t>Concreto autoadensável com silicato de alumínio fck = 20 MPa - confecção em central dosadora de 30 m³/h - areia e brita comerciais</t>
  </si>
  <si>
    <t>Concreto autoadensável com silicato de alumínio fck = 25 MPa - confecção em central dosadora de 30 m³/h - areia e brita comerciais</t>
  </si>
  <si>
    <t>Concreto autoadensável com silicato de alumínio fck = 30 MPa - confecção em central dosadora de 30 m³/h - areia e brita comerciais</t>
  </si>
  <si>
    <t>Concreto autoadensável com silicato de alumínio fck = 35 MPa - confecção em central dosadora de 30 m³/h - areia e brita comerciais</t>
  </si>
  <si>
    <t>Concreto autoadensável com silicato de alumínio fck = 40 MPa - confecção em central dosadora de 30 m³/h - areia e brita comerciais</t>
  </si>
  <si>
    <t>Concreto autoadensável com silicato de alumínio fck = 45 MPa - confecção em central dosadora de 30 m³/h - areia e brita comerciais</t>
  </si>
  <si>
    <t>Concreto autoadensável com silicato de alumínio fck = 50 MPa - confecção em central dosadora de 30 m³/h - areia e brita comerciais</t>
  </si>
  <si>
    <t>Concreto ciclópico fck = 20 MPa - confecção em betoneira e lançamento manual - areia extraída, brita e pedra de mão produzidas</t>
  </si>
  <si>
    <t>Concreto ciclópico fck = 20 MPa - confecção em betoneira e lançamento manual - areia, brita e pedra de mão comerciais</t>
  </si>
  <si>
    <t>Concreto com 10% de microssílica fck = 45 MPa - confecção em central dosadora de 30 m³/h - areia e brita comerciais</t>
  </si>
  <si>
    <t>Concreto com 10% de microssílica fck = 50 MPa - confecção em central dosadora de 30 m³/h - areia e brita comerciais</t>
  </si>
  <si>
    <t>Concreto com 8% de microssílica fck = 25 MPa - confecção em central dosadora de 30 m³/h - areia e brita comerciais</t>
  </si>
  <si>
    <t>Concreto com 8% de microssílica fck = 30 MPa - confecção em central dosadora de 30 m³/h - areia e brita comerciais</t>
  </si>
  <si>
    <t>Concreto com 8% de microssílica fck = 35 MPa - confecção em central dosadora de 30 m³/h - areia e brita comerciais</t>
  </si>
  <si>
    <t>Concreto com 8% de microssílica fck = 40 MPa - confecção em central dosadora de 30 m³/h - areia e brita comerciais</t>
  </si>
  <si>
    <t>Concreto com látex SBR fck = 25 MPa - confecção em betoneira e lançamento manual - areia e brita comerciais</t>
  </si>
  <si>
    <t>Concreto com látex SBR fck = 30 MPa - confecção em betoneira e lançamento manual - areia e brita comerciais</t>
  </si>
  <si>
    <t>Concreto fck = 15 MPa - confecção em betoneira e lançamento manual - areia e brita comerciais</t>
  </si>
  <si>
    <t>Concreto fck = 15 MPa - confecção em betoneira e lançamento manual - areia extraída e brita produzida</t>
  </si>
  <si>
    <t>Concreto fck = 20 MPa - confecção em betoneira e lançamento manual - areia e brita comerciais</t>
  </si>
  <si>
    <t>Concreto fck = 20 MPa - confecção em betoneira e lançamento manual - areia extraída e brita produzida</t>
  </si>
  <si>
    <t>Concreto fck = 20 MPa - confecção em central dosadora de 30 m³/h - areia e brita comerciais</t>
  </si>
  <si>
    <t>Concreto fck = 20 MPa - confecção em central dosadora de 30 m³/h - areia extraída e brita produzida</t>
  </si>
  <si>
    <t>Concreto fck = 20 MPa - confecção em central dosadora de 40 m³/h - areia e brita comerciais</t>
  </si>
  <si>
    <t>Concreto fck = 20 MPa - confecção em central dosadora de 40 m³/h - areia extraída e brita produzida</t>
  </si>
  <si>
    <t>Concreto fck = 25 MPa - confecção em betoneira e lançamento manual - areia e brita comerciais</t>
  </si>
  <si>
    <t>Concreto fck = 25 MPa - confecção em betoneira e lançamento manual - areia extraída e brita produzida</t>
  </si>
  <si>
    <t>Concreto fck = 25 MPa - confecção em central dosadora de 30 m³/h - areia e brita comerciais</t>
  </si>
  <si>
    <t>Concreto fck = 25 MPa - confecção em central dosadora de 30 m³/h - areia extraída e brita produzida</t>
  </si>
  <si>
    <t>Concreto fck = 25 MPa - confecção em central dosadora de 40 m³/h - areia e brita comerciais</t>
  </si>
  <si>
    <t>Concreto fck = 25 MPa - confecção em central dosadora de 40 m³/h - areia extraída e brita produzida</t>
  </si>
  <si>
    <t>Concreto fck = 25 MPa para pré-moldados (mourões) - confecção em betoneira e lançamento manual - areia e brita comerciais</t>
  </si>
  <si>
    <t>Concreto fck = 25 MPa para pré-moldados (mourões) - confecção em betoneira e lançamento manual - areia extraída e brita produzida</t>
  </si>
  <si>
    <t>Concreto fck = 30 MPa - confecção em betoneira e lançamento manual - areia e brita comerciais</t>
  </si>
  <si>
    <t>Concreto fck = 30 MPa - confecção em betoneira e lançamento manual - areia extraída e brita produzida</t>
  </si>
  <si>
    <t>Concreto fck = 30 MPa - confecção em central dosadora de 30 m³/h - areia e brita comerciais</t>
  </si>
  <si>
    <t>Concreto fck = 30 MPa - confecção em central dosadora de 30 m³/h - areia extraída e brita produzida</t>
  </si>
  <si>
    <t>Concreto fck = 30 MPa - confecção em central dosadora de 40 m³/h - areia e brita comerciais</t>
  </si>
  <si>
    <t>Concreto fck = 30 MPa - confecção em central dosadora de 40 m³/h - areia extraída e brita produzida</t>
  </si>
  <si>
    <t>Concreto fck = 35 MPa - confecção em betoneira e lançamento manual - areia e brita comerciais</t>
  </si>
  <si>
    <t>Concreto fck = 35 MPa - confecção em betoneira e lançamento manual - areia extraída e brita produzida</t>
  </si>
  <si>
    <t>Concreto fck = 40 MPa - confecção em betoneira e lançamento manual - areia e brita comerciais</t>
  </si>
  <si>
    <t>Concreto fck = 40 MPa - confecção em betoneira e lançamento manual - areia extraída e brita produzida</t>
  </si>
  <si>
    <t>Concreto fctm,k = 4,5 MPa - confecção em central dosadora de 30 m³/h - areia e brita comerciais</t>
  </si>
  <si>
    <t>Concreto fctm,k = 4,5 MPa - confecção em central dosadora de 30 m³/h - areia extraída e brita produzida</t>
  </si>
  <si>
    <t>Concreto magro - confecção em betoneira e lançamento manual - areia e brita comerciais</t>
  </si>
  <si>
    <t>Concreto magro - confecção em betoneira e lançamento manual - areia extraída e brita produzida</t>
  </si>
  <si>
    <t>Concreto para bombeamento fck = 25 MPa - confecção em central dosadora de 30 m³/h - areia e brita comerciais</t>
  </si>
  <si>
    <t>Concreto para bombeamento fck = 25 MPa - confecção em central dosadora de 30 m³/h - areia extraída e brita produzida</t>
  </si>
  <si>
    <t>Concreto para bombeamento fck = 25 MPa - confecção em central dosadora de 40 m³/h - areia e brita comerciais</t>
  </si>
  <si>
    <t>Concreto para bombeamento fck = 25 MPa - confecção em central dosadora de 40 m³/h - areia extraída e brita produzida</t>
  </si>
  <si>
    <t>Concreto para bombeamento fck = 30 MPa - confecção em central dosadora de 30 m³/h - areia e brita comerciais</t>
  </si>
  <si>
    <t>Concreto para bombeamento fck = 30 MPa - confecção em central dosadora de 30 m³/h - areia extraída e brita produzida</t>
  </si>
  <si>
    <t>Concreto para bombeamento fck = 30 MPa - confecção em central dosadora de 40 m³/h - areia e brita comerciais</t>
  </si>
  <si>
    <t>Concreto para bombeamento fck = 30 MPa - confecção em central dosadora de 40 m³/h - areia extraída e brita produzida</t>
  </si>
  <si>
    <t>Concreto para bombeamento fck = 35 MPa - confecção em central dosadora de 30 m³/h - areia e brita comerciais</t>
  </si>
  <si>
    <t>Concreto para bombeamento fck = 35 MPa - confecção em central dosadora de 30 m³/h - areia extraída e brita produzida</t>
  </si>
  <si>
    <t>Concreto para bombeamento fck = 35 MPa - confecção em central dosadora de 40 m³/h - areia e brita comerciais</t>
  </si>
  <si>
    <t>Concreto para bombeamento fck = 35 MPa - confecção em central dosadora de 40 m³/h - areia extraída e brita produzida</t>
  </si>
  <si>
    <t>Concreto para bombeamento fck = 40 MPa - confecção em central dosadora de 30 m³/h - areia e brita comerciais</t>
  </si>
  <si>
    <t>Concreto para bombeamento fck = 40 MPa - confecção em central dosadora de 30 m³/h - areia extraída e brita produzida</t>
  </si>
  <si>
    <t>Concreto para bombeamento fck = 40 MPa - confecção em central dosadora de 40 m³/h - areia e brita comerciais</t>
  </si>
  <si>
    <t>Concreto para bombeamento fck = 40 MPa - confecção em central dosadora de 40 m³/h - areia extraída e brita produzida</t>
  </si>
  <si>
    <t>Concreto para sub-base adensado por vibração fck = 7,5 MPa - confecção em central dosadora de 30 m³/h - areia e brita comerciais</t>
  </si>
  <si>
    <t>Concreto para sub-base adensado por vibração fck = 7,5 MPa - confecção em central dosadora de 30 m³/h - areia extraída e brita produzida</t>
  </si>
  <si>
    <t>Concreto poroso para tubos de drenagem fck = 25 MPa - confecção em betoneira e lançamento manual - areia e brita comerciais</t>
  </si>
  <si>
    <t>Concreto poroso para tubos de drenagem fck = 25 MPa - confecção em betoneira e lançamento manual - areia extraída e brita produzida</t>
  </si>
  <si>
    <t>Concreto submerso fck = 20 MPa - confecção em central dosadora de 30 m³/h - areia e brita comerciais</t>
  </si>
  <si>
    <t>Concreto submerso fck = 25 MPa - confecção em central dosadora de 30 m³/h - areia e brita comerciais</t>
  </si>
  <si>
    <t>Concreto submerso fck = 30 MPa - confecção em central dosadora de 30 m³/h - areia e brita comerciais</t>
  </si>
  <si>
    <t>Concreto submerso fck = 35 MPa - confecção em central dosadora de 30 m³/h - areia e brita comerciais</t>
  </si>
  <si>
    <t>Concreto submerso fck = 40 MPa - confecção em central dosadora de 30 m³/h - areia e brita comerciais</t>
  </si>
  <si>
    <t>Lançamento livre de concreto usinado por meio de caminhão betoneira - confecção em central dosadora de 30 m³/h</t>
  </si>
  <si>
    <t>Lançamento livre de concreto usinado por meio de caminhão betoneira - confecção em central dosadora de 40 m³/h</t>
  </si>
  <si>
    <t>Lançamento manual de concreto usinado - confecção em central dosadora de 30 m³/h</t>
  </si>
  <si>
    <t>Lançamento manual de concreto usinado - confecção em central dosadora de 40 m³/h</t>
  </si>
  <si>
    <t>Lançamento mecânico de concreto com bomba lança sobre chassi com capacidade de 50 m³/h - confecção em central dosadora de 40 m³/h</t>
  </si>
  <si>
    <t>Lançamento mecânico de concreto com bomba rebocável com capacidade de 30 m³/h - confecção em central dosadora de 30 m³/h</t>
  </si>
  <si>
    <t>Lançamento mecânico de concreto com bomba rebocável com capacidade de 41 m³/h - confecção em central dosadora de 40 m³/h</t>
  </si>
  <si>
    <t>Microconcreto autoadensável para reparos e grauteamento - confecção em misturador e lançamento manual</t>
  </si>
  <si>
    <t>Microconcreto para reparos e grauteamento - confecção em misturador e lançamento manual</t>
  </si>
  <si>
    <t>Concreto fck = 20 MPa para projeção via seca - confecção em betoneira - areia e brita comerciais</t>
  </si>
  <si>
    <t>Concreto fck = 25 MPa para projeção via seca - confecção em betoneira - areia e brita comerciais</t>
  </si>
  <si>
    <t>Concreto fck = 30 MPa para projeção via seca - confecção em betoneira - areia e brita comerciais</t>
  </si>
  <si>
    <t>Concreto fck = 30 MPa para projeção via úmida - confecção em central dosadora de 30 m³/h - areia e brita comerciais</t>
  </si>
  <si>
    <t>Concreto fck = 40 MPa para projeção via seca - confecção em betoneira - areia e brita comerciais</t>
  </si>
  <si>
    <t>Concreto fck = 40 MPa para projeção via úmida - confecção em central dosadora de 30 m³/h - areia e brita comerciais</t>
  </si>
  <si>
    <t>Concreto projetado via seca fck = 20 MPa aplicado em pisos</t>
  </si>
  <si>
    <t>Concreto projetado via seca fck = 20 MPa aplicado em superfícies inclinadas e verticais</t>
  </si>
  <si>
    <t>Concreto projetado via seca fck = 20 MPa aplicado em teto</t>
  </si>
  <si>
    <t>Concreto projetado via seca fck = 25 MPa aplicado em pisos</t>
  </si>
  <si>
    <t>Concreto projetado via seca fck = 25 MPa aplicado em superfícies inclinadas e verticais</t>
  </si>
  <si>
    <t>Concreto projetado via seca fck = 25 MPa aplicado em teto</t>
  </si>
  <si>
    <t>Concreto projetado via seca fck = 30 MPa aplicado em pisos</t>
  </si>
  <si>
    <t>Concreto projetado via seca fck = 30 MPa aplicado em superfícies inclinadas e verticais</t>
  </si>
  <si>
    <t>Concreto projetado via seca fck = 30 MPa aplicado em teto</t>
  </si>
  <si>
    <t>Concreto projetado via seca fck = 40 MPa aplicado em pisos</t>
  </si>
  <si>
    <t>Concreto projetado via seca fck = 40 MPa aplicado em superfícies inclinadas e verticais</t>
  </si>
  <si>
    <t>Concreto projetado via seca fck = 40 MPa via seca aplicado em teto</t>
  </si>
  <si>
    <t>Concreto projetado via úmida fck = 30 MPa aplicado em túneis classe I com seção de 20 a 40 m²</t>
  </si>
  <si>
    <t>Concreto projetado via úmida fck = 30 MPa aplicado em túneis classe I com seção de 40 a 60 m²</t>
  </si>
  <si>
    <t>Concreto projetado via úmida fck = 30 MPa aplicado em túneis classe I com seção de 60 a 90 m²</t>
  </si>
  <si>
    <t>Concreto projetado via úmida fck = 30 MPa aplicado em túneis classe I com seção superior a 90 m²</t>
  </si>
  <si>
    <t>Concreto projetado via úmida fck = 30 MPa aplicado em túneis classe II com seção de 20 a 40 m²</t>
  </si>
  <si>
    <t>Concreto projetado via úmida fck = 30 MPa aplicado em túneis classe II com seção de 40 a 60 m²</t>
  </si>
  <si>
    <t>Concreto projetado via úmida fck = 30 MPa aplicado em túneis classe II com seção de 60 a 90 m²</t>
  </si>
  <si>
    <t>Concreto projetado via úmida fck = 30 MPa aplicado em túneis classe II com seção superior a 90 m²</t>
  </si>
  <si>
    <t>Concreto projetado via úmida fck = 30 MPa aplicado em túneis classe III com seção de 20 a 40 m²</t>
  </si>
  <si>
    <t>Concreto projetado via úmida fck = 30 MPa aplicado em túneis classe III com seção de 40 a 60 m²</t>
  </si>
  <si>
    <t>Concreto projetado via úmida fck = 30 MPa aplicado em túneis classe III com seção de 60 a 90 m²</t>
  </si>
  <si>
    <t>Concreto projetado via úmida fck = 30 MPa aplicado em túneis classe III com seção superior a 90 m²</t>
  </si>
  <si>
    <t>Concreto projetado via úmida fck = 30 MPa aplicado em túneis classe IV com seção de 20 a 40 m²</t>
  </si>
  <si>
    <t>Concreto projetado via úmida fck = 30 MPa aplicado em túneis classe IV com seção de 40 a 60 m²</t>
  </si>
  <si>
    <t>Concreto projetado via úmida fck = 30 MPa aplicado em túneis classe IV com seção de 60 a 90 m²</t>
  </si>
  <si>
    <t>Concreto projetado via úmida fck = 30 MPa aplicado em túneis classe IV com seção superior a 90 m²</t>
  </si>
  <si>
    <t>Concreto projetado via úmida fck = 30 MPa aplicado em túneis classe V com seção de 20 a 40 m²</t>
  </si>
  <si>
    <t>Concreto projetado via úmida fck = 30 MPa aplicado em túneis classe V com seção de 40 a 60 m²</t>
  </si>
  <si>
    <t>Concreto projetado via úmida fck = 30 MPa aplicado em túneis classe V com seção de 60 a 90 m²</t>
  </si>
  <si>
    <t>Concreto projetado via úmida fck = 30 MPa aplicado em túneis classe V com seção superior a 90 m²</t>
  </si>
  <si>
    <t>Concreto projetado via úmida fck = 30 MPa aplicado em túneis classe VI com seção de 20 a 40 m²</t>
  </si>
  <si>
    <t>Concreto projetado via úmida fck = 30 MPa aplicado em túneis classe VI com seção de 40 a 60 m²</t>
  </si>
  <si>
    <t>Concreto projetado via úmida fck = 30 MPa aplicado em túneis classe VI com seção de 60 a 90 m²</t>
  </si>
  <si>
    <t>Concreto projetado via úmida fck = 30 MPa aplicado em túneis classe VI com seção superior a 90 m²</t>
  </si>
  <si>
    <t>Concreto projetado via úmida fck = 40 MPa aplicado em túneis classe I com seção de 20 a 40 m²</t>
  </si>
  <si>
    <t>Concreto projetado via úmida fck = 40 MPa aplicado em túneis classe I com seção de 40 a 60 m²</t>
  </si>
  <si>
    <t>Concreto projetado via úmida fck = 40 MPa aplicado em túneis classe I com seção de 60 a 90 m²</t>
  </si>
  <si>
    <t>Concreto projetado via úmida fck = 40 MPa aplicado em túneis classe I com seção superior a 90 m²</t>
  </si>
  <si>
    <t>Concreto projetado via úmida fck = 40 MPa aplicado em túneis classe II com seção de 20 a 40 m²</t>
  </si>
  <si>
    <t>Concreto projetado via úmida fck = 40 MPa aplicado em túneis classe II com seção de 40 a 60 m²</t>
  </si>
  <si>
    <t>Concreto projetado via úmida fck = 40 MPa aplicado em túneis classe II com seção de 60 a 90 m²</t>
  </si>
  <si>
    <t>Concreto projetado via úmida fck = 40 MPa aplicado em túneis classe II com seção superior a 90 m²</t>
  </si>
  <si>
    <t>Concreto projetado via úmida fck = 40 MPa aplicado em túneis classe III com seção de 20 a 40 m²</t>
  </si>
  <si>
    <t>Concreto projetado via úmida fck = 40 MPa aplicado em túneis classe III com seção de 40 a 60 m²</t>
  </si>
  <si>
    <t>Concreto projetado via úmida fck = 40 MPa aplicado em túneis classe III com seção de 60 a 90 m²</t>
  </si>
  <si>
    <t>Concreto projetado via úmida fck = 40 MPa aplicado em túneis classe III com seção superior a 90 m²</t>
  </si>
  <si>
    <t>Concreto projetado via úmida fck = 40 MPa aplicado em túneis classe IV com seção de 20 a 40 m²</t>
  </si>
  <si>
    <t>Concreto projetado via úmida fck = 40 MPa aplicado em túneis classe IV com seção de 40 a 60 m²</t>
  </si>
  <si>
    <t>Concreto projetado via úmida fck = 40 MPa aplicado em túneis classe IV com seção de 60 a 90 m²</t>
  </si>
  <si>
    <t>Concreto projetado via úmida fck = 40 MPa aplicado em túneis classe IV com seção superior a 90 m²</t>
  </si>
  <si>
    <t>Concreto projetado via úmida fck = 40 MPa aplicado em túneis classe V com seção de 20 a 40 m²</t>
  </si>
  <si>
    <t>Concreto projetado via úmida fck = 40 MPa aplicado em túneis classe V com seção de 40 a 60 m²</t>
  </si>
  <si>
    <t>Concreto projetado via úmida fck = 40 MPa aplicado em túneis classe V com seção de 60 a 90 m²</t>
  </si>
  <si>
    <t>Concreto projetado via úmida fck = 40 MPa aplicado em túneis classe V com seção superior a 90 m²</t>
  </si>
  <si>
    <t>Concreto projetado via úmida fck = 40 MPa aplicado em túneis classe VI com seção de 20 a 40 m²</t>
  </si>
  <si>
    <t>Concreto projetado via úmida fck = 40 MPa aplicado em túneis classe VI com seção de 40 a 60 m²</t>
  </si>
  <si>
    <t>Concreto projetado via úmida fck = 40 MPa aplicado em túneis classe VI com seção de 60 a 90 m²</t>
  </si>
  <si>
    <t>Concreto projetado via úmida fck = 40 MPa aplicado em túneis classe VI com seção superior a 90 m²</t>
  </si>
  <si>
    <t>Abertura de rasgos em superfície de concreto medindo 10 x 10 mm para fixação de barras de aço de 8 mm</t>
  </si>
  <si>
    <t>Abertura de rasgos em superfície de concreto medindo 12 x 12 mm para fixação de barras de aço de 10 mm</t>
  </si>
  <si>
    <t>Abertura de rasgos em superfície de concreto medindo 15 x 15 mm para fixação de barras de aço de 12,5 mm</t>
  </si>
  <si>
    <t>Abertura de rasgos em superfície de concreto medindo 8 x 8 mm para fixação de barras de aço de 6,3 mm</t>
  </si>
  <si>
    <t>Abertura em muro de alvenaria de pedra argamassada com martelete</t>
  </si>
  <si>
    <t>Corte a plasma CNC em chapa com espessura de 6,3 a 10 mm</t>
  </si>
  <si>
    <t>Corte a plasma manual em chapa de aço-carbono com espessura de 4 a 8 mm</t>
  </si>
  <si>
    <t>Corte a plasma manual em chapa de aço-carbono com espessura de 9 a 25 mm</t>
  </si>
  <si>
    <t>Corte a plasma manual em chapa de alumínio com espessura de 1,5 mm</t>
  </si>
  <si>
    <t>Corte de barras de aço CA-50 com maçarico oxiacetileno</t>
  </si>
  <si>
    <t>cm²</t>
  </si>
  <si>
    <t>Corte de cantoneira de alumínio</t>
  </si>
  <si>
    <t>Corte de chapa de aço com guilhotina hidráulica</t>
  </si>
  <si>
    <t>Corte de chapas de aço com espessura de 12,5 mm com maçarico oxiacetileno</t>
  </si>
  <si>
    <t>Corte de chapas de aço com espessura de 16 mm com maçarico oxiacetileno</t>
  </si>
  <si>
    <t>Corte de chapas de aço com espessura de 3 mm com maçarico oxiacetileno</t>
  </si>
  <si>
    <t>Corte de chapas de aço com espessura de 5 mm com maçarico oxiacetileno</t>
  </si>
  <si>
    <t>Corte de chapas de aço com espessura de 6,3 mm com maçarico oxiacetileno</t>
  </si>
  <si>
    <t>Corte de chapas de aço com espessura de 8 mm com maçarico oxiacetileno</t>
  </si>
  <si>
    <t>Corte de chapas de aço com espessura de 9,5 mm com maçarico oxiacetileno</t>
  </si>
  <si>
    <t>Corte de perfil metálico com máquina policorte com espessura de até 1/8"</t>
  </si>
  <si>
    <t>Corte de perfis metálicos com maçarico oxiacetileno</t>
  </si>
  <si>
    <t>Corte de trilho TR45 com utilização de equipamento leve</t>
  </si>
  <si>
    <t>Corte de trilho TR57 com utilização de equipamento leve</t>
  </si>
  <si>
    <t>Corte de trilho TR68 com utilização de equipamento leve</t>
  </si>
  <si>
    <t>Corte de trilho UIC60 com utilização de equipamento leve</t>
  </si>
  <si>
    <t>Dobramento de chapas metálicas com espessuras de 6,3 a 10 mm</t>
  </si>
  <si>
    <t>Furação de trilho TR45 com utilização de equipamento leve</t>
  </si>
  <si>
    <t>Furação de trilho TR57 com utilização de equipamento leve</t>
  </si>
  <si>
    <t>Furação de trilho TR68 com utilização de equipamento leve</t>
  </si>
  <si>
    <t>Furação de trilho UIC60 com utilização de equipamento leve</t>
  </si>
  <si>
    <t>Perfuração em concreto com coroa diamantada - D = 100 mm</t>
  </si>
  <si>
    <t>Perfuração em concreto com coroa diamantada - D = 16 mm</t>
  </si>
  <si>
    <t>Perfuração em concreto com coroa diamantada - D = 20 mm</t>
  </si>
  <si>
    <t>Perfuração em concreto com coroa diamantada - D = 25 mm</t>
  </si>
  <si>
    <t>Perfuração em concreto com coroa diamantada - D = 32 mm</t>
  </si>
  <si>
    <t>Perfuração em concreto com coroa diamantada - D = 38 mm</t>
  </si>
  <si>
    <t>Perfuração em concreto com coroa diamantada - D = 44 mm</t>
  </si>
  <si>
    <t>Perfuração em concreto com coroa diamantada - D = 50 mm</t>
  </si>
  <si>
    <t>Perfuração em concreto com coroa diamantada - D = 63 mm</t>
  </si>
  <si>
    <t>Perfuração em concreto com coroa diamantada - D = 75 mm</t>
  </si>
  <si>
    <t>Perfuração em concreto com martelete elétrico - D = 10 mm</t>
  </si>
  <si>
    <t>Perfuração em concreto com martelete elétrico - D = 13,0 mm</t>
  </si>
  <si>
    <t>Perfuração em concreto com martelete elétrico - D = 14 mm</t>
  </si>
  <si>
    <t>Solda com maçarico oxiacetileno de chapas de aço de 12,5 mm</t>
  </si>
  <si>
    <t>Solda com maçarico oxiacetileno de chapas de aço de 16 mm</t>
  </si>
  <si>
    <t>Solda com maçarico oxiacetileno de chapas de aço de 6,3 mm</t>
  </si>
  <si>
    <t>Solda com maçarico oxiacetileno de chapas de aço de 8 mm</t>
  </si>
  <si>
    <t>Solda com maçarico oxiacetileno de chapas de aço de 9,5 mm</t>
  </si>
  <si>
    <t>Solda elétrica manual de perfis metálicos e chapas de aço com eletrodo E70XX para beneficiamento de aço naval</t>
  </si>
  <si>
    <t>Solda tipo MIG/MAG automatizada</t>
  </si>
  <si>
    <t>Solda tipo MIG/MAG manual</t>
  </si>
  <si>
    <t>Contenção em areia-cimento ensacada com mistura de areia com 8% de cimento - confecção e assentamento</t>
  </si>
  <si>
    <t>Contenção em solo-cimento ensacado com mistura de solo de jazida com 8% de cimento - confecção e assentamento</t>
  </si>
  <si>
    <t>Enrocamento de pedra arrumada manualmente - pedra de mão comercial - fornecimento e assentamento</t>
  </si>
  <si>
    <t>Enrocamento de pedra arrumada manualmente - pedra de mão produzida - confecção e assentamento</t>
  </si>
  <si>
    <t>Enrocamento de pedra espalhada e compactada mecanicamente - pedra de mão comercial - fornecimento e assentamento</t>
  </si>
  <si>
    <t>Enrocamento de pedra jogada - pedra de mão comercial - fornecimento e assentamento</t>
  </si>
  <si>
    <t>Enrocamento de pedra jogada - pedra de mão produzida - confecção e assentamento</t>
  </si>
  <si>
    <t>Fabricação de blocos segmentais de face pré-moldados - C = 40 cm, L = 40 cm e H = 20 cm - massa de 25 kg</t>
  </si>
  <si>
    <t>Geocélula em PEAD, paredes perfuradas, soldadas - altura de 100 mm e 1.206 cm² de área de célula - fornecimento e instalação</t>
  </si>
  <si>
    <t>Geocélula em PEAD, paredes perfuradas, soldadas - altura de 100 mm e 289 cm² de área de célula - fornecimento e instalação</t>
  </si>
  <si>
    <t>Geocélula em PEAD, paredes perfuradas, soldadas - altura de 100 mm e 460 cm² de área de célula - fornecimento e instalação</t>
  </si>
  <si>
    <t>Geocélula em PEAD, paredes perfuradas, soldadas - altura de 150 mm e 1.206 cm² de área de célula - fornecimento e instalação</t>
  </si>
  <si>
    <t>Geocélula em PEAD, paredes perfuradas, soldadas - altura de 150 mm e 289 cm² de área de célula - fornecimento e instalação</t>
  </si>
  <si>
    <t>Geocélula em PEAD, paredes perfuradas, soldadas - altura de 150 mm e 460 cm² de área de célula - fornecimento e instalação</t>
  </si>
  <si>
    <t>Geocélula em PEAD, paredes perfuradas, soldadas - altura de 200 mm e 1.206 cm² de área de célula - fornecimento e instalação</t>
  </si>
  <si>
    <t>Geocélula em PEAD, paredes perfuradas, soldadas - altura de 200 mm e 289 cm² de área de célula - fornecimento e instalação</t>
  </si>
  <si>
    <t>Geocélula em PEAD, paredes perfuradas, soldadas - altura de 200 mm e 460 cm² de área de célula - fornecimento e instalação</t>
  </si>
  <si>
    <t>Geocélula em PEAD, paredes perfuradas, soldadas - altura de 75 mm e 1.206 cm² de área de célula - fornecimento e instalação</t>
  </si>
  <si>
    <t>Geocélula em PEAD, paredes perfuradas, soldadas - altura de 75 mm e 289 cm² de área de célula - fornecimento e instalação</t>
  </si>
  <si>
    <t>Geocélula em PEAD, paredes perfuradas, soldadas - altura de 75 mm e 460 cm² de área de célula - fornecimento e instalação</t>
  </si>
  <si>
    <t>Geogrelha unidirecional com resistência à tração de 100 kN/m - fornecimento e instalação</t>
  </si>
  <si>
    <t>Geogrelha unidirecional com resistência à tração de 150 kN/m - fornecimento e instalação</t>
  </si>
  <si>
    <t>Geogrelha unidirecional com resistência à tração de 200 kN/m - fornecimento e instalação</t>
  </si>
  <si>
    <t>Geogrelha unidirecional com resistência à tração de 300 kN/m - fornecimento e instalação</t>
  </si>
  <si>
    <t>Geogrelha unidirecional com resistência à tração de 400 kN/m - fornecimento e instalação</t>
  </si>
  <si>
    <t>Geogrelha unidirecional com resistência à tração de 50 kN/m - fornecimento e instalação</t>
  </si>
  <si>
    <t>Geogrelha unidirecional com resistência à tração de 90 kN/m - fornecimento e instalação</t>
  </si>
  <si>
    <t>Muro de face em tela metálica dobrada em L para solo reforçado - C = 2,0 m, L = 0,4 m e H = 0,4 m - fornecimento e instalação</t>
  </si>
  <si>
    <t>Muro de face em tela metálica dobrada em L para solo reforçado - C = 2,0 m, L = 0,5 m e H = 0,5 m - fornecimento e instalação</t>
  </si>
  <si>
    <t>Muro em blocos segmentais de face pré-moldados - C = 40 cm, L = 40 cm, e H = 20 cm com altura de 4 a 6 m - confecção e assentamento</t>
  </si>
  <si>
    <t>Muro em blocos segmentais de face pré-moldados - C = 40 cm, L = 40 cm, e H = 20 cm com altura de 6 a 8 m - confecção e assentamento</t>
  </si>
  <si>
    <t>Muro em blocos segmentais de face pré-moldados - C = 40 cm, L = 40 cm, e H = 20 cm com altura de 8 a 10 m - confecção e assentamento</t>
  </si>
  <si>
    <t>Muro em blocos segmentais de face pré-moldados - C = 40 cm, L = 40 cm, e H = 20 cm com altura de até 4 m - confecção e assentamento</t>
  </si>
  <si>
    <t>Pedra argamassada com cimento e areia 1:3 - areia e pedra de mão comercial - fornecimento e assentamento</t>
  </si>
  <si>
    <t>Pedra argamassada com cimento e areia 1:3 - areia extraída e pedra de mão produzida - confecção e assentamento</t>
  </si>
  <si>
    <t>Apicoamento manual de concreto</t>
  </si>
  <si>
    <t>Demolição de concreto armado</t>
  </si>
  <si>
    <t>Demolição de concreto armado com martelete e corte oxiacetileno</t>
  </si>
  <si>
    <t>Demolição de concreto simples</t>
  </si>
  <si>
    <t>Demolição de concreto simples com martelete</t>
  </si>
  <si>
    <t>Demolição manual de construções provisórias de madeira - sem reaproveitamento</t>
  </si>
  <si>
    <t>Demolição manual de construções provisórias de madeira, sem fechamento lateral e sem pavimentação</t>
  </si>
  <si>
    <t>Demolição mecânica de alvenaria, com carregadeira de pneus - sem reaproveitamento</t>
  </si>
  <si>
    <t>Demolição mecânica de concreto armado, com escavadeira hidráulica com martelo hidráulico - sem reaproveitamento</t>
  </si>
  <si>
    <t>Demolição mecânica de construções provisórias em alvenaria com escavadeira hidráulica - sem reaproveitamento</t>
  </si>
  <si>
    <t>Fresagem de piso de concreto</t>
  </si>
  <si>
    <t>Preparo e regularização de terreno em desnível</t>
  </si>
  <si>
    <t>Raspagem e limpeza de terreno plano</t>
  </si>
  <si>
    <t>Remoção de cerca com mourões de concreto</t>
  </si>
  <si>
    <t>Remoção de painel publicitário, tipo outdoor, com estrutura e suportes em madeira</t>
  </si>
  <si>
    <t>Remoção de paralelepípedos</t>
  </si>
  <si>
    <t>Remoção de tubos de concreto com diâmetro de 0,40 m a 1,00 m em valas e bueiros</t>
  </si>
  <si>
    <t>Remoção de tubos de concreto com diâmetro de 1,20 m a 1,50 m em valas e bueiros</t>
  </si>
  <si>
    <t>Derrocagem subaquática de material de 3ª categoria - carga e limpeza - plataforma com clamshell - flutuante e batelão rebocado de 100 t montado na obra - DMT até 200 m</t>
  </si>
  <si>
    <t>Derrocagem subaquática de material de 3ª categoria - carga e limpeza - plataforma com clamshell - flutuante e batelão rebocado de 100 t montado na obra - DMT de 1.000 a 1200 m</t>
  </si>
  <si>
    <t>Derrocagem subaquática de material de 3ª categoria - carga e limpeza - plataforma com clamshell - flutuante e batelão rebocado de 100 t montado na obra - DMT de 1.200 a 1.400 m</t>
  </si>
  <si>
    <t>Derrocagem subaquática de material de 3ª categoria - carga e limpeza - plataforma com clamshell - flutuante e batelão rebocado de 100 t montado na obra - DMT de 1.400 a 1.600 m</t>
  </si>
  <si>
    <t>Derrocagem subaquática de material de 3ª categoria - carga e limpeza - plataforma com clamshell - flutuante e batelão rebocado de 100 t montado na obra - DMT de 1.600 a 1.800 m</t>
  </si>
  <si>
    <t>Derrocagem subaquática de material de 3ª categoria - carga e limpeza - plataforma com clamshell - flutuante e batelão rebocado de 100 t montado na obra - DMT de 1.800 a 2.000 m</t>
  </si>
  <si>
    <t>Derrocagem subaquática de material de 3ª categoria - carga e limpeza - plataforma com clamshell - flutuante e batelão rebocado de 100 t montado na obra - DMT de 2.000 a 2.500 m</t>
  </si>
  <si>
    <t>Derrocagem subaquática de material de 3ª categoria - carga e limpeza - plataforma com clamshell - flutuante e batelão rebocado de 100 t montado na obra - DMT de 2.500 a 3.000 m</t>
  </si>
  <si>
    <t>Derrocagem subaquática de material de 3ª categoria - carga e limpeza - plataforma com clamshell - flutuante e batelão rebocado de 100 t montado na obra - DMT de 200 a 400 m</t>
  </si>
  <si>
    <t>Derrocagem subaquática de material de 3ª categoria - carga e limpeza - plataforma com clamshell - flutuante e batelão rebocado de 100 t montado na obra - DMT de 3.000 m</t>
  </si>
  <si>
    <t>Derrocagem subaquática de material de 3ª categoria - carga e limpeza - plataforma com clamshell - flutuante e batelão rebocado de 100 t montado na obra - DMT de 400 a 600 m</t>
  </si>
  <si>
    <t>Derrocagem subaquática de material de 3ª categoria - carga e limpeza - plataforma com clamshell - flutuante e batelão rebocado de 100 t montado na obra - DMT de 600 a 800 m</t>
  </si>
  <si>
    <t>Derrocagem subaquática de material de 3ª categoria - carga e limpeza - plataforma com clamshell - flutuante e batelão rebocado de 100 t montado na obra - DMT de 800 a 1.000 m</t>
  </si>
  <si>
    <t>Derrocagem subaquática de material de 3ª categoria - carga e limpeza - plataforma com clamshell - flutuante montado na obra - sem transporte</t>
  </si>
  <si>
    <t>Derrocagem subaquática de material de 3ª categoria - carga e limpeza - plataforma flutuante com clamshell - sem transporte</t>
  </si>
  <si>
    <t>Derrocagem subaquática de material de 3ª categoria - carga e limpeza - plataforma flutuante com clamshell e batelão rebocado de 100 t - DMT até 200 m</t>
  </si>
  <si>
    <t>Derrocagem subaquática de material de 3ª categoria - carga e limpeza - plataforma flutuante com clamshell e batelão rebocado de 100 t - DMT de 1.000 a 1.200 m</t>
  </si>
  <si>
    <t>Derrocagem subaquática de material de 3ª categoria - carga e limpeza - plataforma flutuante com clamshell e batelão rebocado de 100 t - DMT de 1.200 a 1.400 m</t>
  </si>
  <si>
    <t>Derrocagem subaquática de material de 3ª categoria - carga e limpeza - plataforma flutuante com clamshell e batelão rebocado de 100 t - DMT de 1.400 a 1.600 m</t>
  </si>
  <si>
    <t>Derrocagem subaquática de material de 3ª categoria - carga e limpeza - plataforma flutuante com clamshell e batelão rebocado de 100 t - DMT de 1.600 a 1.800 m</t>
  </si>
  <si>
    <t>Derrocagem subaquática de material de 3ª categoria - carga e limpeza - plataforma flutuante com clamshell e batelão rebocado de 100 t - DMT de 1.800 a 2.000 m</t>
  </si>
  <si>
    <t>Derrocagem subaquática de material de 3ª categoria - carga e limpeza - plataforma flutuante com clamshell e batelão rebocado de 100 t - DMT de 2.000 a 2.500 m</t>
  </si>
  <si>
    <t>Derrocagem subaquática de material de 3ª categoria - carga e limpeza - plataforma flutuante com clamshell e batelão rebocado de 100 t - DMT de 2.500 a 3.000 m</t>
  </si>
  <si>
    <t>Derrocagem subaquática de material de 3ª categoria - carga e limpeza - plataforma flutuante com clamshell e batelão rebocado de 100 t - DMT de 200 a 400 m</t>
  </si>
  <si>
    <t>Derrocagem subaquática de material de 3ª categoria - carga e limpeza - plataforma flutuante com clamshell e batelão rebocado de 100 t - DMT de 3.000 m</t>
  </si>
  <si>
    <t>Derrocagem subaquática de material de 3ª categoria - carga e limpeza - plataforma flutuante com clamshell e batelão rebocado de 100 t - DMT de 400 a 600 m</t>
  </si>
  <si>
    <t>Derrocagem subaquática de material de 3ª categoria - carga e limpeza - plataforma flutuante com clamshell e batelão rebocado de 100 t - DMT de 600 a 800 m</t>
  </si>
  <si>
    <t>Derrocagem subaquática de material de 3ª categoria - carga e limpeza - plataforma flutuante com clamshell e batelão rebocado de 100 t - DMT de 800 a 1.000 m</t>
  </si>
  <si>
    <t>Derrocagem subaquática de material de 3ª categoria - carga e limpeza com draga backhoe de 7 m³ - sem transporte</t>
  </si>
  <si>
    <t>Derrocagem subaquática de material de 3ª categoria - carga e limpeza com draga backhoe de 7 m³ - transporte com batelão autopropelido de 300 m³ - DMT até 200 m</t>
  </si>
  <si>
    <t>Derrocagem subaquática de material de 3ª categoria - carga e limpeza com draga backhoe de 7 m³ - transporte com batelão autopropelido de 300 m³ - DMT de 1.000 a 1.200 m</t>
  </si>
  <si>
    <t>Derrocagem subaquática de material de 3ª categoria - carga e limpeza com draga backhoe de 7 m³ - transporte com batelão autopropelido de 300 m³ - DMT de 1.200 a 1.400 m</t>
  </si>
  <si>
    <t>Derrocagem subaquática de material de 3ª categoria - carga e limpeza com draga backhoe de 7 m³ - transporte com batelão autopropelido de 300 m³ - DMT de 1.400 a 1.600 m</t>
  </si>
  <si>
    <t>Derrocagem subaquática de material de 3ª categoria - carga e limpeza com draga backhoe de 7 m³ - transporte com batelão autopropelido de 300 m³ - DMT de 1.600 a 1.800 m</t>
  </si>
  <si>
    <t>Derrocagem subaquática de material de 3ª categoria - carga e limpeza com draga backhoe de 7 m³ - transporte com batelão autopropelido de 300 m³ - DMT de 1.800 a 2.000 m</t>
  </si>
  <si>
    <t>Derrocagem subaquática de material de 3ª categoria - carga e limpeza com draga backhoe de 7 m³ - transporte com batelão autopropelido de 300 m³ - DMT de 2.000 a 2.500 m</t>
  </si>
  <si>
    <t>Derrocagem subaquática de material de 3ª categoria - carga e limpeza com draga backhoe de 7 m³ - transporte com batelão autopropelido de 300 m³ - DMT de 2.500 a 3.000 m</t>
  </si>
  <si>
    <t>Derrocagem subaquática de material de 3ª categoria - carga e limpeza com draga backhoe de 7 m³ - transporte com batelão autopropelido de 300 m³ - DMT de 200 a 400 m</t>
  </si>
  <si>
    <t>Derrocagem subaquática de material de 3ª categoria - carga e limpeza com draga backhoe de 7 m³ - transporte com batelão autopropelido de 300 m³ - DMT de 3.000 m</t>
  </si>
  <si>
    <t>Derrocagem subaquática de material de 3ª categoria - carga e limpeza com draga backhoe de 7 m³ - transporte com batelão autopropelido de 300 m³ - DMT de 400 a 600 m</t>
  </si>
  <si>
    <t>Derrocagem subaquática de material de 3ª categoria - carga e limpeza com draga backhoe de 7 m³ - transporte com batelão autopropelido de 300 m³ - DMT de 600 a 800 m</t>
  </si>
  <si>
    <t>Derrocagem subaquática de material de 3ª categoria - carga e limpeza com draga backhoe de 7 m³ - transporte com batelão autopropelido de 300 m³ - DMT de 800 a 1.000 m</t>
  </si>
  <si>
    <t>Derrocagem subaquática de material de 3ª categoria - malha de 1,5 m² - perfuração e detonação - plataforma flutuante com duas torres de perfuração</t>
  </si>
  <si>
    <t>Derrocagem subaquática de material de 3ª categoria - malha de 1,5 m² - perfuração e detonação - plataforma flutuante com três torres de perfuração</t>
  </si>
  <si>
    <t>Derrocagem subaquática de material de 3ª categoria - malha de 1,5 m² - perfuração e detonação - plataforma flutuante com uma torre de perfuração</t>
  </si>
  <si>
    <t>Derrocagem subaquática de material de 3ª categoria - malha de 1,5 m² - perfuração e detonação - plataforma montada na obra com duas torres de perfuração</t>
  </si>
  <si>
    <t>Derrocagem subaquática de material de 3ª categoria - malha de 1,5 m² - perfuração e detonação - plataforma montada na obra com três torres de perfuração</t>
  </si>
  <si>
    <t>Derrocagem subaquática de material de 3ª categoria - malha de 1,5 m² - perfuração e detonação - plataforma montada na obra com uma torre de perfuração</t>
  </si>
  <si>
    <t>Derrocagem subaquática de material de 3ª categoria - malha de 2,5 m² - perfuração e detonação - plataforma com duas torres de perfuração</t>
  </si>
  <si>
    <t>Derrocagem subaquática de material de 3ª categoria - malha de 4,0 m² - perfuração e detonação - plataforma com duas torres de perfuração</t>
  </si>
  <si>
    <t>Levantamento batimétrico monofeixe longitudinal</t>
  </si>
  <si>
    <t>km</t>
  </si>
  <si>
    <t>Levantamento batimétrico monofeixe transversal</t>
  </si>
  <si>
    <t>Levantamento batimétrico multifeixe</t>
  </si>
  <si>
    <t>Levantamento hidrométrico com ADCP em rios com velocidade de corrente acima de 1,5 m/s</t>
  </si>
  <si>
    <t>Levantamento hidrométrico com ADCP em rios com velocidade de corrente de 0,5 a 1,0 m/s</t>
  </si>
  <si>
    <t>Levantamento hidrométrico com ADCP em rios com velocidade de corrente de 1,0 a 1,5 m/s</t>
  </si>
  <si>
    <t>Dragagem de areia fina com draga de sucção e recalque - bomba de 1.350 kW e cortador de 170 kW - distância de recalque de 1.100 a 1.300 m</t>
  </si>
  <si>
    <t>Dragagem de areia fina com draga de sucção e recalque - bomba de 1.350 kW e cortador de 170 kW - distância de recalque de 1.300 a 1.500 m</t>
  </si>
  <si>
    <t>Dragagem de areia fina com draga de sucção e recalque - bomba de 1.350 kW e cortador de 170 kW - distância de recalque de 1.500 a 1.700 m</t>
  </si>
  <si>
    <t>Dragagem de areia fina com draga de sucção e recalque - bomba de 1.350 kW e cortador de 170 kW - distância de recalque de 1.700 a 1.900 m</t>
  </si>
  <si>
    <t>Dragagem de areia fina com draga de sucção e recalque - bomba de 1.350 kW e cortador de 170 kW - distância de recalque de 1.900 a 2.100 m</t>
  </si>
  <si>
    <t>Dragagem de areia fina com draga de sucção e recalque - bomba de 1.350 kW e cortador de 170 kW - distância de recalque de 10.100 a 10.300 m</t>
  </si>
  <si>
    <t>Dragagem de areia fina com draga de sucção e recalque - bomba de 1.350 kW e cortador de 170 kW - distância de recalque de 10.300 a 10.500 m</t>
  </si>
  <si>
    <t>Dragagem de areia fina com draga de sucção e recalque - bomba de 1.350 kW e cortador de 170 kW - distância de recalque de 10.500 a 10.700 m</t>
  </si>
  <si>
    <t>Dragagem de areia fina com draga de sucção e recalque - bomba de 1.350 kW e cortador de 170 kW - distância de recalque de 10.700 a 10.900 m</t>
  </si>
  <si>
    <t>Dragagem de areia fina com draga de sucção e recalque - bomba de 1.350 kW e cortador de 170 kW - distância de recalque de 10.900 a 11.100 m</t>
  </si>
  <si>
    <t>Dragagem de areia fina com draga de sucção e recalque - bomba de 1.350 kW e cortador de 170 kW - distância de recalque de 11.100 a 11.300 m</t>
  </si>
  <si>
    <t>Dragagem de areia fina com draga de sucção e recalque - bomba de 1.350 kW e cortador de 170 kW - distância de recalque de 11.300 a 11.500 m</t>
  </si>
  <si>
    <t>Dragagem de areia fina com draga de sucção e recalque - bomba de 1.350 kW e cortador de 170 kW - distância de recalque de 11.500 a 11.700 m</t>
  </si>
  <si>
    <t>Dragagem de areia fina com draga de sucção e recalque - bomba de 1.350 kW e cortador de 170 kW - distância de recalque de 11.700 a 11.900 m</t>
  </si>
  <si>
    <t>Dragagem de areia fina com draga de sucção e recalque - bomba de 1.350 kW e cortador de 170 kW - distância de recalque de 11.900 a 12.100 m</t>
  </si>
  <si>
    <t>Dragagem de areia fina com draga de sucção e recalque - bomba de 1.350 kW e cortador de 170 kW - distância de recalque de 2.100 a 2.300 m</t>
  </si>
  <si>
    <t>Dragagem de areia fina com draga de sucção e recalque - bomba de 1.350 kW e cortador de 170 kW - distância de recalque de 2.300 a 2.500 m</t>
  </si>
  <si>
    <t>Dragagem de areia fina com draga de sucção e recalque - bomba de 1.350 kW e cortador de 170 kW - distância de recalque de 2.500 a 2.700 m</t>
  </si>
  <si>
    <t>Dragagem de areia fina com draga de sucção e recalque - bomba de 1.350 kW e cortador de 170 kW - distância de recalque de 2.700 a 2.900 m</t>
  </si>
  <si>
    <t>Dragagem de areia fina com draga de sucção e recalque - bomba de 1.350 kW e cortador de 170 kW - distância de recalque de 2.900 a 3.100 m</t>
  </si>
  <si>
    <t>Dragagem de areia fina com draga de sucção e recalque - bomba de 1.350 kW e cortador de 170 kW - distância de recalque de 3.100 a 3.300 m</t>
  </si>
  <si>
    <t>Dragagem de areia fina com draga de sucção e recalque - bomba de 1.350 kW e cortador de 170 kW - distância de recalque de 3.300 a 3.500 m</t>
  </si>
  <si>
    <t>Dragagem de areia fina com draga de sucção e recalque - bomba de 1.350 kW e cortador de 170 kW - distância de recalque de 3.500 a 3.700 m</t>
  </si>
  <si>
    <t>Dragagem de areia fina com draga de sucção e recalque - bomba de 1.350 kW e cortador de 170 kW - distância de recalque de 3.700 a 3.900 m</t>
  </si>
  <si>
    <t>Dragagem de areia fina com draga de sucção e recalque - bomba de 1.350 kW e cortador de 170 kW - distância de recalque de 3.900 a 4.100 m</t>
  </si>
  <si>
    <t>Dragagem de areia fina com draga de sucção e recalque - bomba de 1.350 kW e cortador de 170 kW - distância de recalque de 4.100 a 4.300 m</t>
  </si>
  <si>
    <t>Dragagem de areia fina com draga de sucção e recalque - bomba de 1.350 kW e cortador de 170 kW - distância de recalque de 4.300 a 4.500 m</t>
  </si>
  <si>
    <t>Dragagem de areia fina com draga de sucção e recalque - bomba de 1.350 kW e cortador de 170 kW - distância de recalque de 4.500 a 4.700 m</t>
  </si>
  <si>
    <t>Dragagem de areia fina com draga de sucção e recalque - bomba de 1.350 kW e cortador de 170 kW - distância de recalque de 4.700 a 4.900 m</t>
  </si>
  <si>
    <t>Dragagem de areia fina com draga de sucção e recalque - bomba de 1.350 kW e cortador de 170 kW - distância de recalque de 4.900 a 5.100 m</t>
  </si>
  <si>
    <t>Dragagem de areia fina com draga de sucção e recalque - bomba de 1.350 kW e cortador de 170 kW - distância de recalque de 5.100 a 5.300 m</t>
  </si>
  <si>
    <t>Dragagem de areia fina com draga de sucção e recalque - bomba de 1.350 kW e cortador de 170 kW - distância de recalque de 5.300 a 5.500 m</t>
  </si>
  <si>
    <t>Dragagem de areia fina com draga de sucção e recalque - bomba de 1.350 kW e cortador de 170 kW - distância de recalque de 5.500 a 5.700 m</t>
  </si>
  <si>
    <t>Dragagem de areia fina com draga de sucção e recalque - bomba de 1.350 kW e cortador de 170 kW - distância de recalque de 5.700 a 5.900 m</t>
  </si>
  <si>
    <t>Dragagem de areia fina com draga de sucção e recalque - bomba de 1.350 kW e cortador de 170 kW - distância de recalque de 5.900 a 6.100 m</t>
  </si>
  <si>
    <t>Dragagem de areia fina com draga de sucção e recalque - bomba de 1.350 kW e cortador de 170 kW - distância de recalque de 500 a 700 m</t>
  </si>
  <si>
    <t>Dragagem de areia fina com draga de sucção e recalque - bomba de 1.350 kW e cortador de 170 kW - distância de recalque de 6.100 a 6.300 m</t>
  </si>
  <si>
    <t>Dragagem de areia fina com draga de sucção e recalque - bomba de 1.350 kW e cortador de 170 kW - distância de recalque de 6.300 a 6.500 m</t>
  </si>
  <si>
    <t>Dragagem de areia fina com draga de sucção e recalque - bomba de 1.350 kW e cortador de 170 kW - distância de recalque de 6.500 a 6.700 m</t>
  </si>
  <si>
    <t>Dragagem de areia fina com draga de sucção e recalque - bomba de 1.350 kW e cortador de 170 kW - distância de recalque de 6.700 a 6.900 m</t>
  </si>
  <si>
    <t>Dragagem de areia fina com draga de sucção e recalque - bomba de 1.350 kW e cortador de 170 kW - distância de recalque de 6.900 a 7.100 m</t>
  </si>
  <si>
    <t>Dragagem de areia fina com draga de sucção e recalque - bomba de 1.350 kW e cortador de 170 kW - distância de recalque de 7.100 a 7.300 m</t>
  </si>
  <si>
    <t>Dragagem de areia fina com draga de sucção e recalque - bomba de 1.350 kW e cortador de 170 kW - distância de recalque de 7.300 a 7.500 m</t>
  </si>
  <si>
    <t>Dragagem de areia fina com draga de sucção e recalque - bomba de 1.350 kW e cortador de 170 kW - distância de recalque de 7.500 a 7.700 m</t>
  </si>
  <si>
    <t>Dragagem de areia fina com draga de sucção e recalque - bomba de 1.350 kW e cortador de 170 kW - distância de recalque de 7.700 a 7.900 m</t>
  </si>
  <si>
    <t>Dragagem de areia fina com draga de sucção e recalque - bomba de 1.350 kW e cortador de 170 kW - distância de recalque de 7.900 a 8.100 m</t>
  </si>
  <si>
    <t>Dragagem de areia fina com draga de sucção e recalque - bomba de 1.350 kW e cortador de 170 kW - distância de recalque de 700 a 900 m</t>
  </si>
  <si>
    <t>Dragagem de areia fina com draga de sucção e recalque - bomba de 1.350 kW e cortador de 170 kW - distância de recalque de 8.100 a 8.300 m</t>
  </si>
  <si>
    <t>Dragagem de areia fina com draga de sucção e recalque - bomba de 1.350 kW e cortador de 170 kW - distância de recalque de 8.300 a 8.500 m</t>
  </si>
  <si>
    <t>Dragagem de areia fina com draga de sucção e recalque - bomba de 1.350 kW e cortador de 170 kW - distância de recalque de 8.500 a 8.700 m</t>
  </si>
  <si>
    <t>Dragagem de areia fina com draga de sucção e recalque - bomba de 1.350 kW e cortador de 170 kW - distância de recalque de 8.700 a 8.900 m</t>
  </si>
  <si>
    <t>Dragagem de areia fina com draga de sucção e recalque - bomba de 1.350 kW e cortador de 170 kW - distância de recalque de 8.900 a 9.100 m</t>
  </si>
  <si>
    <t>Dragagem de areia fina com draga de sucção e recalque - bomba de 1.350 kW e cortador de 170 kW - distância de recalque de 9.100 a 9.300 m</t>
  </si>
  <si>
    <t>Dragagem de areia fina com draga de sucção e recalque - bomba de 1.350 kW e cortador de 170 kW - distância de recalque de 9.300 a 9.500 m</t>
  </si>
  <si>
    <t>Dragagem de areia fina com draga de sucção e recalque - bomba de 1.350 kW e cortador de 170 kW - distância de recalque de 9.500 a 9.700 m</t>
  </si>
  <si>
    <t>Dragagem de areia fina com draga de sucção e recalque - bomba de 1.350 kW e cortador de 170 kW - distância de recalque de 9.700 a 9.900 m</t>
  </si>
  <si>
    <t>Dragagem de areia fina com draga de sucção e recalque - bomba de 1.350 kW e cortador de 170 kW - distância de recalque de 9.900 a 10.100 m</t>
  </si>
  <si>
    <t>Dragagem de areia fina com draga de sucção e recalque - bomba de 1.350 kW e cortador de 170 kW - distância de recalque de 900 a 1.100 m</t>
  </si>
  <si>
    <t>Dragagem de areia fina com draga de sucção e recalque - bomba de 1.350 kW e cortador de 170 kW - distância de recalque de até 500 m</t>
  </si>
  <si>
    <t>Dragagem de areia fina com draga de sucção e recalque - bomba de 294 kW e cortador de 30 kW - distância de recalque de 1.100 a 1.300 m</t>
  </si>
  <si>
    <t>Dragagem de areia fina com draga de sucção e recalque - bomba de 294 kW e cortador de 30 kW - distância de recalque de 1.300 a 1.500 m</t>
  </si>
  <si>
    <t>Dragagem de areia fina com draga de sucção e recalque - bomba de 294 kW e cortador de 30 kW - distância de recalque de 1.500 a 1.700 m</t>
  </si>
  <si>
    <t>Dragagem de areia fina com draga de sucção e recalque - bomba de 294 kW e cortador de 30 kW - distância de recalque de 1.700 a 1.900 m</t>
  </si>
  <si>
    <t>Dragagem de areia fina com draga de sucção e recalque - bomba de 294 kW e cortador de 30 kW - distância de recalque de 1.900 a 2.100 m</t>
  </si>
  <si>
    <t>Dragagem de areia fina com draga de sucção e recalque - bomba de 294 kW e cortador de 30 kW - distância de recalque de 2.100 a 2.300 m</t>
  </si>
  <si>
    <t>Dragagem de areia fina com draga de sucção e recalque - bomba de 294 kW e cortador de 30 kW - distância de recalque de 2.300 a 2.500 m</t>
  </si>
  <si>
    <t>Dragagem de areia fina com draga de sucção e recalque - bomba de 294 kW e cortador de 30 kW - distância de recalque de 2.500 a 2.700 m</t>
  </si>
  <si>
    <t>Dragagem de areia fina com draga de sucção e recalque - bomba de 294 kW e cortador de 30 kW - distância de recalque de 2.700 a 2.900 m</t>
  </si>
  <si>
    <t>Dragagem de areia fina com draga de sucção e recalque - bomba de 294 kW e cortador de 30 kW - distância de recalque de 2.900 a 3.100 m</t>
  </si>
  <si>
    <t>Dragagem de areia fina com draga de sucção e recalque - bomba de 294 kW e cortador de 30 kW - distância de recalque de 3.100 a 3.300 m</t>
  </si>
  <si>
    <t>Dragagem de areia fina com draga de sucção e recalque - bomba de 294 kW e cortador de 30 kW - distância de recalque de 3.300 a 3.500 m</t>
  </si>
  <si>
    <t>Dragagem de areia fina com draga de sucção e recalque - bomba de 294 kW e cortador de 30 kW - distância de recalque de 3.500 a 3.700 m</t>
  </si>
  <si>
    <t>Dragagem de areia fina com draga de sucção e recalque - bomba de 294 kW e cortador de 30 kW - distância de recalque de 3.700 a 3.900 m</t>
  </si>
  <si>
    <t>Dragagem de areia fina com draga de sucção e recalque - bomba de 294 kW e cortador de 30 kW - distância de recalque de 3.900 a 4.100 m</t>
  </si>
  <si>
    <t>Dragagem de areia fina com draga de sucção e recalque - bomba de 294 kW e cortador de 30 kW - distância de recalque de 500 a 700 m</t>
  </si>
  <si>
    <t>Dragagem de areia fina com draga de sucção e recalque - bomba de 294 kW e cortador de 30 kW - distância de recalque de 700 a 900 m</t>
  </si>
  <si>
    <t>Dragagem de areia fina com draga de sucção e recalque - bomba de 294 kW e cortador de 30 kW - distância de recalque de 900 a 1.100 m</t>
  </si>
  <si>
    <t>Dragagem de areia fina com draga de sucção e recalque - bomba de 294 kW e cortador de 30 kW - distância de recalque de até 500 m</t>
  </si>
  <si>
    <t>Dragagem de areia fina com draga de sucção e recalque - bomba de 483 kW e cortador de 55 kW - distância de recalque de 1.100 a 1.300 m</t>
  </si>
  <si>
    <t>Dragagem de areia fina com draga de sucção e recalque - bomba de 483 kW e cortador de 55 kW - distância de recalque de 1.300 a 1.500 m</t>
  </si>
  <si>
    <t>Dragagem de areia fina com draga de sucção e recalque - bomba de 483 kW e cortador de 55 kW - distância de recalque de 1.500 a 1.700 m</t>
  </si>
  <si>
    <t>Dragagem de areia fina com draga de sucção e recalque - bomba de 483 kW e cortador de 55 kW - distância de recalque de 1.700 a 1.900 m</t>
  </si>
  <si>
    <t>Dragagem de areia fina com draga de sucção e recalque - bomba de 483 kW e cortador de 55 kW - distância de recalque de 1.900 a 2.100 m</t>
  </si>
  <si>
    <t>Dragagem de areia fina com draga de sucção e recalque - bomba de 483 kW e cortador de 55 kW - distância de recalque de 2.100 a 2.300 m</t>
  </si>
  <si>
    <t>Dragagem de areia fina com draga de sucção e recalque - bomba de 483 kW e cortador de 55 kW - distância de recalque de 2.300 a 2.500 m</t>
  </si>
  <si>
    <t>Dragagem de areia fina com draga de sucção e recalque - bomba de 483 kW e cortador de 55 kW - distância de recalque de 2.500 a 2.700 m</t>
  </si>
  <si>
    <t>Dragagem de areia fina com draga de sucção e recalque - bomba de 483 kW e cortador de 55 kW - distância de recalque de 2.700 a 2.900 m</t>
  </si>
  <si>
    <t>Dragagem de areia fina com draga de sucção e recalque - bomba de 483 kW e cortador de 55 kW - distância de recalque de 2.900 a 3.100 m</t>
  </si>
  <si>
    <t>Dragagem de areia fina com draga de sucção e recalque - bomba de 483 kW e cortador de 55 kW - distância de recalque de 3.100 a 3.300 m</t>
  </si>
  <si>
    <t>Dragagem de areia fina com draga de sucção e recalque - bomba de 483 kW e cortador de 55 kW - distância de recalque de 3.300 a 3.500 m</t>
  </si>
  <si>
    <t>Dragagem de areia fina com draga de sucção e recalque - bomba de 483 kW e cortador de 55 kW - distância de recalque de 3.500 a 3.700 m</t>
  </si>
  <si>
    <t>Dragagem de areia fina com draga de sucção e recalque - bomba de 483 kW e cortador de 55 kW - distância de recalque de 3.700 a 3.900 m</t>
  </si>
  <si>
    <t>Dragagem de areia fina com draga de sucção e recalque - bomba de 483 kW e cortador de 55 kW - distância de recalque de 3.900 a 4.100 m</t>
  </si>
  <si>
    <t>Dragagem de areia fina com draga de sucção e recalque - bomba de 483 kW e cortador de 55 kW - distância de recalque de 4.100 a 4.300 m</t>
  </si>
  <si>
    <t>Dragagem de areia fina com draga de sucção e recalque - bomba de 483 kW e cortador de 55 kW - distância de recalque de 4.300 a 4.500 m</t>
  </si>
  <si>
    <t>Dragagem de areia fina com draga de sucção e recalque - bomba de 483 kW e cortador de 55 kW - distância de recalque de 4.500 a 4.700 m</t>
  </si>
  <si>
    <t>Dragagem de areia fina com draga de sucção e recalque - bomba de 483 kW e cortador de 55 kW - distância de recalque de 4.700 a 4.900 m</t>
  </si>
  <si>
    <t>Dragagem de areia fina com draga de sucção e recalque - bomba de 483 kW e cortador de 55 kW - distância de recalque de 4.900 a 5.100 m</t>
  </si>
  <si>
    <t>Dragagem de areia fina com draga de sucção e recalque - bomba de 483 kW e cortador de 55 kW - distância de recalque de 5.100 a 5.300 m</t>
  </si>
  <si>
    <t>Dragagem de areia fina com draga de sucção e recalque - bomba de 483 kW e cortador de 55 kW - distância de recalque de 5.300 a 5.500 m</t>
  </si>
  <si>
    <t>Dragagem de areia fina com draga de sucção e recalque - bomba de 483 kW e cortador de 55 kW - distância de recalque de 5.500 a 5.700 m</t>
  </si>
  <si>
    <t>Dragagem de areia fina com draga de sucção e recalque - bomba de 483 kW e cortador de 55 kW - distância de recalque de 5.700 a 5.900 m</t>
  </si>
  <si>
    <t>Dragagem de areia fina com draga de sucção e recalque - bomba de 483 kW e cortador de 55 kW - distância de recalque de 5.900 a 6.100 m</t>
  </si>
  <si>
    <t>Dragagem de areia fina com draga de sucção e recalque - bomba de 483 kW e cortador de 55 kW - distância de recalque de 500 a 700 m</t>
  </si>
  <si>
    <t>Dragagem de areia fina com draga de sucção e recalque - bomba de 483 kW e cortador de 55 kW - distância de recalque de 6.100 a 6.300 m</t>
  </si>
  <si>
    <t>Dragagem de areia fina com draga de sucção e recalque - bomba de 483 kW e cortador de 55 kW - distância de recalque de 6.300 a 6.500 m</t>
  </si>
  <si>
    <t>Dragagem de areia fina com draga de sucção e recalque - bomba de 483 kW e cortador de 55 kW - distância de recalque de 6.500 a 6.700 m</t>
  </si>
  <si>
    <t>Dragagem de areia fina com draga de sucção e recalque - bomba de 483 kW e cortador de 55 kW - distância de recalque de 6.700 a 6.900 m</t>
  </si>
  <si>
    <t>Dragagem de areia fina com draga de sucção e recalque - bomba de 483 kW e cortador de 55 kW - distância de recalque de 6.900 a 7.100 m</t>
  </si>
  <si>
    <t>Dragagem de areia fina com draga de sucção e recalque - bomba de 483 kW e cortador de 55 kW - distância de recalque de 7.100 a 7.300 m</t>
  </si>
  <si>
    <t>Dragagem de areia fina com draga de sucção e recalque - bomba de 483 kW e cortador de 55 kW - distância de recalque de 7.300 a 7.500 m</t>
  </si>
  <si>
    <t>Dragagem de areia fina com draga de sucção e recalque - bomba de 483 kW e cortador de 55 kW - distância de recalque de 7.500 a 7.700 m</t>
  </si>
  <si>
    <t>Dragagem de areia fina com draga de sucção e recalque - bomba de 483 kW e cortador de 55 kW - distância de recalque de 7.700 a 7.900 m</t>
  </si>
  <si>
    <t>Dragagem de areia fina com draga de sucção e recalque - bomba de 483 kW e cortador de 55 kW - distância de recalque de 700 a 900 m</t>
  </si>
  <si>
    <t>Dragagem de areia fina com draga de sucção e recalque - bomba de 483 kW e cortador de 55 kW - distância de recalque de 900 a 1.100 m</t>
  </si>
  <si>
    <t>Dragagem de areia fina com draga de sucção e recalque - bomba de 483 kW e cortador de 55 kW - distância de recalque de até 500 m</t>
  </si>
  <si>
    <t>Dragagem de areia fina com draga de sucção e recalque - bomba de 746 kW e cortador de 110 kW - distância de recalque de 1.100 a 1.300 m</t>
  </si>
  <si>
    <t>Dragagem de areia fina com draga de sucção e recalque - bomba de 746 kW e cortador de 110 kW - distância de recalque de 1.300 a 1.500 m</t>
  </si>
  <si>
    <t>Dragagem de areia fina com draga de sucção e recalque - bomba de 746 kW e cortador de 110 kW - distância de recalque de 1.500 a 1.700 m</t>
  </si>
  <si>
    <t>Dragagem de areia fina com draga de sucção e recalque - bomba de 746 kW e cortador de 110 kW - distância de recalque de 1.700 a 1.900 m</t>
  </si>
  <si>
    <t>Dragagem de areia fina com draga de sucção e recalque - bomba de 746 kW e cortador de 110 kW - distância de recalque de 1.900 a 2.100 m</t>
  </si>
  <si>
    <t>Dragagem de areia fina com draga de sucção e recalque - bomba de 746 kW e cortador de 110 kW - distância de recalque de 2.100 a 2.300 m</t>
  </si>
  <si>
    <t>Dragagem de areia fina com draga de sucção e recalque - bomba de 746 kW e cortador de 110 kW - distância de recalque de 2.300 a 2.500 m</t>
  </si>
  <si>
    <t>Dragagem de areia fina com draga de sucção e recalque - bomba de 746 kW e cortador de 110 kW - distância de recalque de 2.500 a 2.700 m</t>
  </si>
  <si>
    <t>Dragagem de areia fina com draga de sucção e recalque - bomba de 746 kW e cortador de 110 kW - distância de recalque de 2.700 a 2.900 m</t>
  </si>
  <si>
    <t>Dragagem de areia fina com draga de sucção e recalque - bomba de 746 kW e cortador de 110 kW - distância de recalque de 2.900 a 3.100 m</t>
  </si>
  <si>
    <t>Dragagem de areia fina com draga de sucção e recalque - bomba de 746 kW e cortador de 110 kW - distância de recalque de 3.100 a 3.300 m</t>
  </si>
  <si>
    <t>Dragagem de areia fina com draga de sucção e recalque - bomba de 746 kW e cortador de 110 kW - distância de recalque de 3.300 a 3.500 m</t>
  </si>
  <si>
    <t>Dragagem de areia fina com draga de sucção e recalque - bomba de 746 kW e cortador de 110 kW - distância de recalque de 3.500 a 3.700 m</t>
  </si>
  <si>
    <t>Dragagem de areia fina com draga de sucção e recalque - bomba de 746 kW e cortador de 110 kW - distância de recalque de 3.700 a 3.900 m</t>
  </si>
  <si>
    <t>Dragagem de areia fina com draga de sucção e recalque - bomba de 746 kW e cortador de 110 kW - distância de recalque de 3.900 a 4.100 m</t>
  </si>
  <si>
    <t>Dragagem de areia fina com draga de sucção e recalque - bomba de 746 kW e cortador de 110 kW - distância de recalque de 4.100 a 4.300 m</t>
  </si>
  <si>
    <t>Dragagem de areia fina com draga de sucção e recalque - bomba de 746 kW e cortador de 110 kW - distância de recalque de 4.300 a 4.500 m</t>
  </si>
  <si>
    <t>Dragagem de areia fina com draga de sucção e recalque - bomba de 746 kW e cortador de 110 kW - distância de recalque de 4.500 a 4.700 m</t>
  </si>
  <si>
    <t>Dragagem de areia fina com draga de sucção e recalque - bomba de 746 kW e cortador de 110 kW - distância de recalque de 4.700 a 4.900 m</t>
  </si>
  <si>
    <t>Dragagem de areia fina com draga de sucção e recalque - bomba de 746 kW e cortador de 110 kW - distância de recalque de 4.900 a 5.100 m</t>
  </si>
  <si>
    <t>Dragagem de areia fina com draga de sucção e recalque - bomba de 746 kW e cortador de 110 kW - distância de recalque de 5.100 a 5.300 m</t>
  </si>
  <si>
    <t>Dragagem de areia fina com draga de sucção e recalque - bomba de 746 kW e cortador de 110 kW - distância de recalque de 5.300 a 5.500 m</t>
  </si>
  <si>
    <t>Dragagem de areia fina com draga de sucção e recalque - bomba de 746 kW e cortador de 110 kW - distância de recalque de 5.500 a 5.700 m</t>
  </si>
  <si>
    <t>Dragagem de areia fina com draga de sucção e recalque - bomba de 746 kW e cortador de 110 kW - distância de recalque de 5.700 a 5.900 m</t>
  </si>
  <si>
    <t>Dragagem de areia fina com draga de sucção e recalque - bomba de 746 kW e cortador de 110 kW - distância de recalque de 5.900 a 6.100 m</t>
  </si>
  <si>
    <t>Dragagem de areia fina com draga de sucção e recalque - bomba de 746 kW e cortador de 110 kW - distância de recalque de 500 a 700 m</t>
  </si>
  <si>
    <t>Dragagem de areia fina com draga de sucção e recalque - bomba de 746 kW e cortador de 110 kW - distância de recalque de 6.100 a 6.300 m</t>
  </si>
  <si>
    <t>Dragagem de areia fina com draga de sucção e recalque - bomba de 746 kW e cortador de 110 kW - distância de recalque de 6.300 a 6.500 m</t>
  </si>
  <si>
    <t>Dragagem de areia fina com draga de sucção e recalque - bomba de 746 kW e cortador de 110 kW - distância de recalque de 6.500 a 6.700 m</t>
  </si>
  <si>
    <t>Dragagem de areia fina com draga de sucção e recalque - bomba de 746 kW e cortador de 110 kW - distância de recalque de 6.700 a 6.900 m</t>
  </si>
  <si>
    <t>Dragagem de areia fina com draga de sucção e recalque - bomba de 746 kW e cortador de 110 kW - distância de recalque de 6.900 a 7.100 m</t>
  </si>
  <si>
    <t>Dragagem de areia fina com draga de sucção e recalque - bomba de 746 kW e cortador de 110 kW - distância de recalque de 7.100 a 7.300 m</t>
  </si>
  <si>
    <t>Dragagem de areia fina com draga de sucção e recalque - bomba de 746 kW e cortador de 110 kW - distância de recalque de 7.300 a 7.500 m</t>
  </si>
  <si>
    <t>Dragagem de areia fina com draga de sucção e recalque - bomba de 746 kW e cortador de 110 kW - distância de recalque de 7.500 a 7.700 m</t>
  </si>
  <si>
    <t>Dragagem de areia fina com draga de sucção e recalque - bomba de 746 kW e cortador de 110 kW - distância de recalque de 7.700 a 7.900 m</t>
  </si>
  <si>
    <t>Dragagem de areia fina com draga de sucção e recalque - bomba de 746 kW e cortador de 110 kW - distância de recalque de 7.900 a 8.100 m</t>
  </si>
  <si>
    <t>Dragagem de areia fina com draga de sucção e recalque - bomba de 746 kW e cortador de 110 kW - distância de recalque de 700 a 900 m</t>
  </si>
  <si>
    <t>Dragagem de areia fina com draga de sucção e recalque - bomba de 746 kW e cortador de 110 kW - distância de recalque de 8.100 a 8.300 m</t>
  </si>
  <si>
    <t>Dragagem de areia fina com draga de sucção e recalque - bomba de 746 kW e cortador de 110 kW - distância de recalque de 8.300 a 8.500 m</t>
  </si>
  <si>
    <t>Dragagem de areia fina com draga de sucção e recalque - bomba de 746 kW e cortador de 110 kW - distância de recalque de 8.500 a 8.700 m</t>
  </si>
  <si>
    <t>Dragagem de areia fina com draga de sucção e recalque - bomba de 746 kW e cortador de 110 kW - distância de recalque de 8.700 a 8.900 m</t>
  </si>
  <si>
    <t>Dragagem de areia fina com draga de sucção e recalque - bomba de 746 kW e cortador de 110 kW - distância de recalque de 8.900 a 9.100 m</t>
  </si>
  <si>
    <t>Dragagem de areia fina com draga de sucção e recalque - bomba de 746 kW e cortador de 110 kW - distância de recalque de 9.100 a 9.300 m</t>
  </si>
  <si>
    <t>Dragagem de areia fina com draga de sucção e recalque - bomba de 746 kW e cortador de 110 kW - distância de recalque de 9.300 a 9.500 m</t>
  </si>
  <si>
    <t>Dragagem de areia fina com draga de sucção e recalque - bomba de 746 kW e cortador de 110 kW - distância de recalque de 9.500 a 9.700 m</t>
  </si>
  <si>
    <t>Dragagem de areia fina com draga de sucção e recalque - bomba de 746 kW e cortador de 110 kW - distância de recalque de 9.700 a 9.900 m</t>
  </si>
  <si>
    <t>Dragagem de areia fina com draga de sucção e recalque - bomba de 746 kW e cortador de 110 kW - distância de recalque de 9.900 a 10.100 m</t>
  </si>
  <si>
    <t>Dragagem de areia fina com draga de sucção e recalque - bomba de 746 kW e cortador de 110 kW - distância de recalque de 900 a 1.100 m</t>
  </si>
  <si>
    <t>Dragagem de areia fina com draga de sucção e recalque - bomba de 746 kW e cortador de 110 kW - distância de recalque de até 500 m</t>
  </si>
  <si>
    <t>Dragagem de areia fina com draga hopper - capacidade da cisterna de 1.000 m³ - DMT de 1.500 a 1.800 m</t>
  </si>
  <si>
    <t>Dragagem de areia fina com draga hopper - capacidade da cisterna de 1.000 m³ - DMT de 1.800 a 2.100 m</t>
  </si>
  <si>
    <t>Dragagem de areia fina com draga hopper - capacidade da cisterna de 1.000 m³ - DMT de 2.100 a 2.400 m</t>
  </si>
  <si>
    <t>Dragagem de areia fina com draga hopper - capacidade da cisterna de 1.000 m³ - DMT de 2.400 a 2.700 m</t>
  </si>
  <si>
    <t>Dragagem de areia fina com draga hopper - capacidade da cisterna de 1.000 m³ - DMT de 2.700 a 3.000 m</t>
  </si>
  <si>
    <t>Dragagem de areia fina com draga hopper - capacidade da cisterna de 1.000 m³ - DMT de 3.000 m</t>
  </si>
  <si>
    <t>Dragagem de areia fina com draga hopper - capacidade da cisterna de 10.000 m³ - DMT de 1.500 a 1.800 m</t>
  </si>
  <si>
    <t>Dragagem de areia fina com draga hopper - capacidade da cisterna de 10.000 m³ - DMT de 1.800 a 2.100 m</t>
  </si>
  <si>
    <t>Dragagem de areia fina com draga hopper - capacidade da cisterna de 10.000 m³ - DMT de 2.100 a 2.400 m</t>
  </si>
  <si>
    <t>Dragagem de areia fina com draga hopper - capacidade da cisterna de 10.000 m³ - DMT de 2.400 a 2.700 m</t>
  </si>
  <si>
    <t>Dragagem de areia fina com draga hopper - capacidade da cisterna de 10.000 m³ - DMT de 2.700 a 3.000 m</t>
  </si>
  <si>
    <t>Dragagem de areia fina com draga hopper - capacidade da cisterna de 10.000 m³ - DMT de 3.000 m</t>
  </si>
  <si>
    <t>Dragagem de areia fina com draga hopper - capacidade da cisterna de 15.000 m³ - DMT de 1.500 a 1.800 m</t>
  </si>
  <si>
    <t>Dragagem de areia fina com draga hopper - capacidade da cisterna de 15.000 m³ - DMT de 1.800 a 2.100 m</t>
  </si>
  <si>
    <t>Dragagem de areia fina com draga hopper - capacidade da cisterna de 15.000 m³ - DMT de 2.100 a 2.400 m</t>
  </si>
  <si>
    <t>Dragagem de areia fina com draga hopper - capacidade da cisterna de 15.000 m³ - DMT de 2.400 a 2.700 m</t>
  </si>
  <si>
    <t>Dragagem de areia fina com draga hopper - capacidade da cisterna de 15.000 m³ - DMT de 2.700 a 3.000 m</t>
  </si>
  <si>
    <t>Dragagem de areia fina com draga hopper - capacidade da cisterna de 15.000 m³ - DMT de 3.000 m</t>
  </si>
  <si>
    <t>Dragagem de areia fina com draga hopper - capacidade da cisterna de 2.000 m³ - DMT de 1.500 a 1.800 m</t>
  </si>
  <si>
    <t>Dragagem de areia fina com draga hopper - capacidade da cisterna de 2.000 m³ - DMT de 1.800 a 2.100 m</t>
  </si>
  <si>
    <t>Dragagem de areia fina com draga hopper - capacidade da cisterna de 2.000 m³ - DMT de 2.100 a 2.400 m</t>
  </si>
  <si>
    <t>Dragagem de areia fina com draga hopper - capacidade da cisterna de 2.000 m³ - DMT de 2.400 a 2.700 m</t>
  </si>
  <si>
    <t>Dragagem de areia fina com draga hopper - capacidade da cisterna de 2.000 m³ - DMT de 2.700 a 3.000 m</t>
  </si>
  <si>
    <t>Dragagem de areia fina com draga hopper - capacidade da cisterna de 2.000 m³ - DMT de 3.000 m</t>
  </si>
  <si>
    <t>Dragagem de areia fina com draga hopper - capacidade da cisterna de 20.000 m³ - DMT de 1.500 a 1.800 m</t>
  </si>
  <si>
    <t>Dragagem de areia fina com draga hopper - capacidade da cisterna de 20.000 m³ - DMT de 1.800 a 2.100 m</t>
  </si>
  <si>
    <t>Dragagem de areia fina com draga hopper - capacidade da cisterna de 20.000 m³ - DMT de 2.100 a 2.400 m</t>
  </si>
  <si>
    <t>Dragagem de areia fina com draga hopper - capacidade da cisterna de 20.000 m³ - DMT de 2.400 a 2.700 m</t>
  </si>
  <si>
    <t>Dragagem de areia fina com draga hopper - capacidade da cisterna de 20.000 m³ - DMT de 2.700 a 3.000 m</t>
  </si>
  <si>
    <t>Dragagem de areia fina com draga hopper - capacidade da cisterna de 20.000 m³ - DMT de 3.000 m</t>
  </si>
  <si>
    <t>Dragagem de areia fina com draga hopper - capacidade da cisterna de 3.000 m³ - DMT de 1.500 a 1.800 m</t>
  </si>
  <si>
    <t>Dragagem de areia fina com draga hopper - capacidade da cisterna de 3.000 m³ - DMT de 1.800 a 2.100 m</t>
  </si>
  <si>
    <t>Dragagem de areia fina com draga hopper - capacidade da cisterna de 3.000 m³ - DMT de 2.100 a 2.400 m</t>
  </si>
  <si>
    <t>Dragagem de areia fina com draga hopper - capacidade da cisterna de 3.000 m³ - DMT de 2.400 a 2.700 m</t>
  </si>
  <si>
    <t>Dragagem de areia fina com draga hopper - capacidade da cisterna de 3.000 m³ - DMT de 2.700 a 3.000 m</t>
  </si>
  <si>
    <t>Dragagem de areia fina com draga hopper - capacidade da cisterna de 3.000 m³ - DMT de 3.000 m</t>
  </si>
  <si>
    <t>Dragagem de areia fina com draga hopper - capacidade da cisterna de 4.000 m³ - DMT de 1.500 a 1.800 m</t>
  </si>
  <si>
    <t>Dragagem de areia fina com draga hopper - capacidade da cisterna de 4.000 m³ - DMT de 1.800 a 2.100 m</t>
  </si>
  <si>
    <t>Dragagem de areia fina com draga hopper - capacidade da cisterna de 4.000 m³ - DMT de 2.100 a 2.400 m</t>
  </si>
  <si>
    <t>Dragagem de areia fina com draga hopper - capacidade da cisterna de 4.000 m³ - DMT de 2.400 a 2.700 m</t>
  </si>
  <si>
    <t>Dragagem de areia fina com draga hopper - capacidade da cisterna de 4.000 m³ - DMT de 2.700 a 3.000 m</t>
  </si>
  <si>
    <t>Dragagem de areia fina com draga hopper - capacidade da cisterna de 4.000 m³ - DMT de 3.000 m</t>
  </si>
  <si>
    <t>Dragagem de areia fina com draga hopper - capacidade da cisterna de 5.000 m³ - DMT de 1.500 a 1.800 m</t>
  </si>
  <si>
    <t>Dragagem de areia fina com draga hopper - capacidade da cisterna de 5.000 m³ - DMT de 1.800 a 2.100 m</t>
  </si>
  <si>
    <t>Dragagem de areia fina com draga hopper - capacidade da cisterna de 5.000 m³ - DMT de 2.100 a 2.400 m</t>
  </si>
  <si>
    <t>Dragagem de areia fina com draga hopper - capacidade da cisterna de 5.000 m³ - DMT de 2.400 a 2.700 m</t>
  </si>
  <si>
    <t>Dragagem de areia fina com draga hopper - capacidade da cisterna de 5.000 m³ - DMT de 2.700 a 3.000 m</t>
  </si>
  <si>
    <t>Dragagem de areia fina com draga hopper - capacidade da cisterna de 5.000 m³ - DMT de 3.000 m</t>
  </si>
  <si>
    <t>Dragagem de areia fina com draga hopper - capacidade da cisterna de 750 m³ - DMT de 1.500 a 1.800 m</t>
  </si>
  <si>
    <t>Dragagem de areia fina com draga hopper - capacidade da cisterna de 750 m³ - DMT de 1.800 a 2.100 m</t>
  </si>
  <si>
    <t>Dragagem de areia fina com draga hopper - capacidade da cisterna de 750 m³ - DMT de 2.100 a 2.400 m</t>
  </si>
  <si>
    <t>Dragagem de areia fina com draga hopper - capacidade da cisterna de 750 m³ - DMT de 2.400 a 2.700 m</t>
  </si>
  <si>
    <t>Dragagem de areia fina com draga hopper - capacidade da cisterna de 750 m³ - DMT de 2.700 a 3.000 m</t>
  </si>
  <si>
    <t>Dragagem de areia fina com draga hopper - capacidade da cisterna de 750 m³ - DMT de 3.000 m</t>
  </si>
  <si>
    <t>Dragagem de areia grossa com draga de sucção e recalque - bomba de 1.350 kW e cortador de 170 kW - distância de recalque de 1.100 a 1.300 m</t>
  </si>
  <si>
    <t>Dragagem de areia grossa com draga de sucção e recalque - bomba de 1.350 kW e cortador de 170 kW - distância de recalque de 1.300 a 1.500 m</t>
  </si>
  <si>
    <t>Dragagem de areia grossa com draga de sucção e recalque - bomba de 1.350 kW e cortador de 170 kW - distância de recalque de 1.500 a 1.700 m</t>
  </si>
  <si>
    <t>Dragagem de areia grossa com draga de sucção e recalque - bomba de 1.350 kW e cortador de 170 kW - distância de recalque de 1.700 a 1.900 m</t>
  </si>
  <si>
    <t>Dragagem de areia grossa com draga de sucção e recalque - bomba de 1.350 kW e cortador de 170 kW - distância de recalque de 1.900 a 2.100 m</t>
  </si>
  <si>
    <t>Dragagem de areia grossa com draga de sucção e recalque - bomba de 1.350 kW e cortador de 170 kW - distância de recalque de 2.100 a 2.300 m</t>
  </si>
  <si>
    <t>Dragagem de areia grossa com draga de sucção e recalque - bomba de 1.350 kW e cortador de 170 kW - distância de recalque de 2.300 a 2.500 m</t>
  </si>
  <si>
    <t>Dragagem de areia grossa com draga de sucção e recalque - bomba de 1.350 kW e cortador de 170 kW - distância de recalque de 2.500 a 2.700 m</t>
  </si>
  <si>
    <t>Dragagem de areia grossa com draga de sucção e recalque - bomba de 1.350 kW e cortador de 170 kW - distância de recalque de 2.700 a 2.900 m</t>
  </si>
  <si>
    <t>Dragagem de areia grossa com draga de sucção e recalque - bomba de 1.350 kW e cortador de 170 kW - distância de recalque de 2.900 a 3.100 m</t>
  </si>
  <si>
    <t>Dragagem de areia grossa com draga de sucção e recalque - bomba de 1.350 kW e cortador de 170 kW - distância de recalque de 3.100 a 3.300 m</t>
  </si>
  <si>
    <t>Dragagem de areia grossa com draga de sucção e recalque - bomba de 1.350 kW e cortador de 170 kW - distância de recalque de 3.300 a 3.500 m</t>
  </si>
  <si>
    <t>Dragagem de areia grossa com draga de sucção e recalque - bomba de 1.350 kW e cortador de 170 kW - distância de recalque de 3.500 a 3.700 m</t>
  </si>
  <si>
    <t>Dragagem de areia grossa com draga de sucção e recalque - bomba de 1.350 kW e cortador de 170 kW - distância de recalque de 3.700 a 3.900 m</t>
  </si>
  <si>
    <t>Dragagem de areia grossa com draga de sucção e recalque - bomba de 1.350 kW e cortador de 170 kW - distância de recalque de 3.900 a 4.100 m</t>
  </si>
  <si>
    <t>Dragagem de areia grossa com draga de sucção e recalque - bomba de 1.350 kW e cortador de 170 kW - distância de recalque de 4.100 a 4.300 m</t>
  </si>
  <si>
    <t>Dragagem de areia grossa com draga de sucção e recalque - bomba de 1.350 kW e cortador de 170 kW - distância de recalque de 4.300 a 4.500 m</t>
  </si>
  <si>
    <t>Dragagem de areia grossa com draga de sucção e recalque - bomba de 1.350 kW e cortador de 170 kW - distância de recalque de 4.500 a 4.700 m</t>
  </si>
  <si>
    <t>Dragagem de areia grossa com draga de sucção e recalque - bomba de 1.350 kW e cortador de 170 kW - distância de recalque de 4.700 a 4.900 m</t>
  </si>
  <si>
    <t>Dragagem de areia grossa com draga de sucção e recalque - bomba de 1.350 kW e cortador de 170 kW - distância de recalque de 4.900 a 5.100 m</t>
  </si>
  <si>
    <t>Dragagem de areia grossa com draga de sucção e recalque - bomba de 1.350 kW e cortador de 170 kW - distância de recalque de 5.100 a 5.300 m</t>
  </si>
  <si>
    <t>Dragagem de areia grossa com draga de sucção e recalque - bomba de 1.350 kW e cortador de 170 kW - distância de recalque de 5.300 a 5.500 m</t>
  </si>
  <si>
    <t>Dragagem de areia grossa com draga de sucção e recalque - bomba de 1.350 kW e cortador de 170 kW - distância de recalque de 5.500 a 5.700 m</t>
  </si>
  <si>
    <t>Dragagem de areia grossa com draga de sucção e recalque - bomba de 1.350 kW e cortador de 170 kW - distância de recalque de 5.700 a 5.900 m</t>
  </si>
  <si>
    <t>Dragagem de areia grossa com draga de sucção e recalque - bomba de 1.350 kW e cortador de 170 kW - distância de recalque de 500 a 700 m</t>
  </si>
  <si>
    <t>Dragagem de areia grossa com draga de sucção e recalque - bomba de 1.350 kW e cortador de 170 kW - distância de recalque de 700 a 900 m</t>
  </si>
  <si>
    <t>Dragagem de areia grossa com draga de sucção e recalque - bomba de 1.350 kW e cortador de 170 kW - distância de recalque de 900 a 1.100 m</t>
  </si>
  <si>
    <t>Dragagem de areia grossa com draga de sucção e recalque - bomba de 1.350 kW e cortador de 170 kW - distância de recalque de até 500 m</t>
  </si>
  <si>
    <t>Dragagem de areia grossa com draga de sucção e recalque - bomba de 294 kW e cortador de 30 kW - distância de recalque de 1.100 a 1.300 m</t>
  </si>
  <si>
    <t>Dragagem de areia grossa com draga de sucção e recalque - bomba de 294 kW e cortador de 30 kW - distância de recalque de 1.300 a 1.500 m</t>
  </si>
  <si>
    <t>Dragagem de areia grossa com draga de sucção e recalque - bomba de 294 kW e cortador de 30 kW - distância de recalque de 1.500 a 1.700 m</t>
  </si>
  <si>
    <t>Dragagem de areia grossa com draga de sucção e recalque - bomba de 294 kW e cortador de 30 kW - distância de recalque de 1.700 a 1.900 m</t>
  </si>
  <si>
    <t>Dragagem de areia grossa com draga de sucção e recalque - bomba de 294 kW e cortador de 30 kW - distância de recalque de 1.900 a 2.100 m</t>
  </si>
  <si>
    <t>Dragagem de areia grossa com draga de sucção e recalque - bomba de 294 kW e cortador de 30 kW - distância de recalque de 2.100 a 2.300 m</t>
  </si>
  <si>
    <t>Dragagem de areia grossa com draga de sucção e recalque - bomba de 294 kW e cortador de 30 kW - distância de recalque de 2.300 a 2.500 m</t>
  </si>
  <si>
    <t>Dragagem de areia grossa com draga de sucção e recalque - bomba de 294 kW e cortador de 30 kW - distância de recalque de 500 a 700 m</t>
  </si>
  <si>
    <t>Dragagem de areia grossa com draga de sucção e recalque - bomba de 294 kW e cortador de 30 kW - distância de recalque de 700 a 900 m</t>
  </si>
  <si>
    <t>Dragagem de areia grossa com draga de sucção e recalque - bomba de 294 kW e cortador de 30 kW - distância de recalque de 900 a 1.100 m</t>
  </si>
  <si>
    <t>Dragagem de areia grossa com draga de sucção e recalque - bomba de 294 kW e cortador de 30 kW - distância de recalque de até 500 m</t>
  </si>
  <si>
    <t>Dragagem de areia grossa com draga de sucção e recalque - bomba de 483 kW e cortador de 55 kW - distância de recalque de 1.100 a 1.300 m</t>
  </si>
  <si>
    <t>Dragagem de areia grossa com draga de sucção e recalque - bomba de 483 kW e cortador de 55 kW - distância de recalque de 1.300 a 1.500 m</t>
  </si>
  <si>
    <t>Dragagem de areia grossa com draga de sucção e recalque - bomba de 483 kW e cortador de 55 kW - distância de recalque de 1.500 a 1.700 m</t>
  </si>
  <si>
    <t>Dragagem de areia grossa com draga de sucção e recalque - bomba de 483 kW e cortador de 55 kW - distância de recalque de 1.700 a 1.900 m</t>
  </si>
  <si>
    <t>Dragagem de areia grossa com draga de sucção e recalque - bomba de 483 kW e cortador de 55 kW - distância de recalque de 1.900 a 2.100 m</t>
  </si>
  <si>
    <t>Dragagem de areia grossa com draga de sucção e recalque - bomba de 483 kW e cortador de 55 kW - distância de recalque de 2.100 a 2.300 m</t>
  </si>
  <si>
    <t>Dragagem de areia grossa com draga de sucção e recalque - bomba de 483 kW e cortador de 55 kW - distância de recalque de 2.300 a 2.500 m</t>
  </si>
  <si>
    <t>Dragagem de areia grossa com draga de sucção e recalque - bomba de 483 kW e cortador de 55 kW - distância de recalque de 2.500 a 2.700 m</t>
  </si>
  <si>
    <t>Dragagem de areia grossa com draga de sucção e recalque - bomba de 483 kW e cortador de 55 kW - distância de recalque de 2.700 a 2.900 m</t>
  </si>
  <si>
    <t>Dragagem de areia grossa com draga de sucção e recalque - bomba de 483 kW e cortador de 55 kW - distância de recalque de 2.900 a 3.100 m</t>
  </si>
  <si>
    <t>Dragagem de areia grossa com draga de sucção e recalque - bomba de 483 kW e cortador de 55 kW - distância de recalque de 3.100 a 3.300 m</t>
  </si>
  <si>
    <t>Dragagem de areia grossa com draga de sucção e recalque - bomba de 483 kW e cortador de 55 kW - distância de recalque de 3.300 a 3.500 m</t>
  </si>
  <si>
    <t>Dragagem de areia grossa com draga de sucção e recalque - bomba de 483 kW e cortador de 55 kW - distância de recalque de 3.500 a 3.700 m</t>
  </si>
  <si>
    <t>Dragagem de areia grossa com draga de sucção e recalque - bomba de 483 kW e cortador de 55 kW - distância de recalque de 500 a 700 m</t>
  </si>
  <si>
    <t>Dragagem de areia grossa com draga de sucção e recalque - bomba de 483 kW e cortador de 55 kW - distância de recalque de 700 a 900 m</t>
  </si>
  <si>
    <t>Dragagem de areia grossa com draga de sucção e recalque - bomba de 483 kW e cortador de 55 kW - distância de recalque de 900 a 1.100 m</t>
  </si>
  <si>
    <t>Dragagem de areia grossa com draga de sucção e recalque - bomba de 483 kW e cortador de 55 kW - distância de recalque de até 500 m</t>
  </si>
  <si>
    <t>Dragagem de areia grossa com draga de sucção e recalque - bomba de 746 kW e cortador de 110 kW - distância de recalque de 1.100 a 1.300 m</t>
  </si>
  <si>
    <t>Dragagem de areia grossa com draga de sucção e recalque - bomba de 746 kW e cortador de 110 kW - distância de recalque de 1.300 a 1.500 m</t>
  </si>
  <si>
    <t>Dragagem de areia grossa com draga de sucção e recalque - bomba de 746 kW e cortador de 110 kW - distância de recalque de 1.500 a 1.700 m</t>
  </si>
  <si>
    <t>Dragagem de areia grossa com draga de sucção e recalque - bomba de 746 kW e cortador de 110 kW - distância de recalque de 1.700 a 1.900 m</t>
  </si>
  <si>
    <t>Dragagem de areia grossa com draga de sucção e recalque - bomba de 746 kW e cortador de 110 kW - distância de recalque de 1.900 a 2.100 m</t>
  </si>
  <si>
    <t>Dragagem de areia grossa com draga de sucção e recalque - bomba de 746 kW e cortador de 110 kW - distância de recalque de 2.100 a 2.300 m</t>
  </si>
  <si>
    <t>Dragagem de areia grossa com draga de sucção e recalque - bomba de 746 kW e cortador de 110 kW - distância de recalque de 2.300 a 2.500 m</t>
  </si>
  <si>
    <t>Dragagem de areia grossa com draga de sucção e recalque - bomba de 746 kW e cortador de 110 kW - distância de recalque de 2.500 a 2.700 m</t>
  </si>
  <si>
    <t>Dragagem de areia grossa com draga de sucção e recalque - bomba de 746 kW e cortador de 110 kW - distância de recalque de 2.700 a 2.900 m</t>
  </si>
  <si>
    <t>Dragagem de areia grossa com draga de sucção e recalque - bomba de 746 kW e cortador de 110 kW - distância de recalque de 2.900 a 3.100 m</t>
  </si>
  <si>
    <t>Dragagem de areia grossa com draga de sucção e recalque - bomba de 746 kW e cortador de 110 kW - distância de recalque de 3.100 a 3.300 m</t>
  </si>
  <si>
    <t>Dragagem de areia grossa com draga de sucção e recalque - bomba de 746 kW e cortador de 110 kW - distância de recalque de 3.300 a 3.500 m</t>
  </si>
  <si>
    <t>Dragagem de areia grossa com draga de sucção e recalque - bomba de 746 kW e cortador de 110 kW - distância de recalque de 3.500 a 3.700 m</t>
  </si>
  <si>
    <t>Dragagem de areia grossa com draga de sucção e recalque - bomba de 746 kW e cortador de 110 kW - distância de recalque de 3.700 a 3.900 m</t>
  </si>
  <si>
    <t>Dragagem de areia grossa com draga de sucção e recalque - bomba de 746 kW e cortador de 110 kW - distância de recalque de 3.900 a 4.100 m</t>
  </si>
  <si>
    <t>Dragagem de areia grossa com draga de sucção e recalque - bomba de 746 kW e cortador de 110 kW - distância de recalque de 4.100 a 4.300 m</t>
  </si>
  <si>
    <t>Dragagem de areia grossa com draga de sucção e recalque - bomba de 746 kW e cortador de 110 kW - distância de recalque de 4.300 a 4.500 m</t>
  </si>
  <si>
    <t>Dragagem de areia grossa com draga de sucção e recalque - bomba de 746 kW e cortador de 110 kW - distância de recalque de 500 a 700 m</t>
  </si>
  <si>
    <t>Dragagem de areia grossa com draga de sucção e recalque - bomba de 746 kW e cortador de 110 kW - distância de recalque de 700 a 900 m</t>
  </si>
  <si>
    <t>Dragagem de areia grossa com draga de sucção e recalque - bomba de 746 kW e cortador de 110 kW - distância de recalque de 900 a 1.100 m</t>
  </si>
  <si>
    <t>Dragagem de areia grossa com draga de sucção e recalque - bomba de 746 kW e cortador de 110 kW - distância de recalque de até 500 m</t>
  </si>
  <si>
    <t>Dragagem de areia grossa com draga hopper - capacidade da cisterna de 1.000 m³ - DMT de 1.500 a 1.800 m</t>
  </si>
  <si>
    <t>Dragagem de areia grossa com draga hopper - capacidade da cisterna de 1.000 m³ - DMT de 1.800 a 2.100 m</t>
  </si>
  <si>
    <t>Dragagem de areia grossa com draga hopper - capacidade da cisterna de 1.000 m³ - DMT de 2.100 a 2.400 m</t>
  </si>
  <si>
    <t>Dragagem de areia grossa com draga hopper - capacidade da cisterna de 1.000 m³ - DMT de 2.400 a 2.700 m</t>
  </si>
  <si>
    <t>Dragagem de areia grossa com draga hopper - capacidade da cisterna de 1.000 m³ - DMT de 2.700 a 3.000 m</t>
  </si>
  <si>
    <t>Dragagem de areia grossa com draga hopper - capacidade da cisterna de 1.000 m³ - DMT de 3.000 m</t>
  </si>
  <si>
    <t>Dragagem de areia grossa com draga hopper - capacidade da cisterna de 10.000 m³ - DMT de 1.500 a 1.800 m</t>
  </si>
  <si>
    <t>Dragagem de areia grossa com draga hopper - capacidade da cisterna de 10.000 m³ - DMT de 1.800 a 2.100 m</t>
  </si>
  <si>
    <t>Dragagem de areia grossa com draga hopper - capacidade da cisterna de 10.000 m³ - DMT de 2.100 a 2.400 m</t>
  </si>
  <si>
    <t>Dragagem de areia grossa com draga hopper - capacidade da cisterna de 10.000 m³ - DMT de 2.400 a 2.700 m</t>
  </si>
  <si>
    <t>Dragagem de areia grossa com draga hopper - capacidade da cisterna de 10.000 m³ - DMT de 2.700 a 3.000 m</t>
  </si>
  <si>
    <t>Dragagem de areia grossa com draga hopper - capacidade da cisterna de 10.000 m³ - DMT de 3.000 m</t>
  </si>
  <si>
    <t>Dragagem de areia grossa com draga hopper - capacidade da cisterna de 15.000 m³ - DMT de 1.500 a 1.800 m</t>
  </si>
  <si>
    <t>Dragagem de areia grossa com draga hopper - capacidade da cisterna de 15.000 m³ - DMT de 1.800 a 2.100 m</t>
  </si>
  <si>
    <t>Dragagem de areia grossa com draga hopper - capacidade da cisterna de 15.000 m³ - DMT de 2.100 a 2.400 m</t>
  </si>
  <si>
    <t>Dragagem de areia grossa com draga hopper - capacidade da cisterna de 15.000 m³ - DMT de 2.400 a 2.700 m</t>
  </si>
  <si>
    <t>Dragagem de areia grossa com draga hopper - capacidade da cisterna de 15.000 m³ - DMT de 2.700 a 3.000 m</t>
  </si>
  <si>
    <t>Dragagem de areia grossa com draga hopper - capacidade da cisterna de 15.000 m³ - DMT de 3.000 m</t>
  </si>
  <si>
    <t>Dragagem de areia grossa com draga hopper - capacidade da cisterna de 2.000 m³ - DMT de 1.500 a 1.800 m</t>
  </si>
  <si>
    <t>Dragagem de areia grossa com draga hopper - capacidade da cisterna de 2.000 m³ - DMT de 1.800 a 2.100 m</t>
  </si>
  <si>
    <t>Dragagem de areia grossa com draga hopper - capacidade da cisterna de 2.000 m³ - DMT de 2.100 a 2.400 m</t>
  </si>
  <si>
    <t>Dragagem de areia grossa com draga hopper - capacidade da cisterna de 2.000 m³ - DMT de 2.400 a 2.700 m</t>
  </si>
  <si>
    <t>Dragagem de areia grossa com draga hopper - capacidade da cisterna de 2.000 m³ - DMT de 2.700 a 3.000 m</t>
  </si>
  <si>
    <t>Dragagem de areia grossa com draga hopper - capacidade da cisterna de 2.000 m³ - DMT de 3.000 m</t>
  </si>
  <si>
    <t>Dragagem de areia grossa com draga hopper - capacidade da cisterna de 20.000 m³ - DMT de 1.500 a 1.800 m</t>
  </si>
  <si>
    <t>Dragagem de areia grossa com draga hopper - capacidade da cisterna de 20.000 m³ - DMT de 1.800 a 2.100 m</t>
  </si>
  <si>
    <t>Dragagem de areia grossa com draga hopper - capacidade da cisterna de 20.000 m³ - DMT de 2.100 a 2.400 m</t>
  </si>
  <si>
    <t>Dragagem de areia grossa com draga hopper - capacidade da cisterna de 20.000 m³ - DMT de 2.400 a 2.700 m</t>
  </si>
  <si>
    <t>Dragagem de areia grossa com draga hopper - capacidade da cisterna de 20.000 m³ - DMT de 2.700 a 3.000 m</t>
  </si>
  <si>
    <t>Dragagem de areia grossa com draga hopper - capacidade da cisterna de 20.000 m³ - DMT de 3.000 m</t>
  </si>
  <si>
    <t>Dragagem de areia grossa com draga hopper - capacidade da cisterna de 3.000 m³ - DMT de 1.500 a 1.800 m</t>
  </si>
  <si>
    <t>Dragagem de areia grossa com draga hopper - capacidade da cisterna de 3.000 m³ - DMT de 1.800 a 2.100 m</t>
  </si>
  <si>
    <t>Dragagem de areia grossa com draga hopper - capacidade da cisterna de 3.000 m³ - DMT de 2.100 a 2.400 m</t>
  </si>
  <si>
    <t>Dragagem de areia grossa com draga hopper - capacidade da cisterna de 3.000 m³ - DMT de 2.400 a 2.700 m</t>
  </si>
  <si>
    <t>Dragagem de areia grossa com draga hopper - capacidade da cisterna de 3.000 m³ - DMT de 2.700 a 3.000 m</t>
  </si>
  <si>
    <t>Dragagem de areia grossa com draga hopper - capacidade da cisterna de 3.000 m³ - DMT de 3.000 m</t>
  </si>
  <si>
    <t>Dragagem de areia grossa com draga hopper - capacidade da cisterna de 4.000 m³ - DMT de 1.500 a 1.800 m</t>
  </si>
  <si>
    <t>Dragagem de areia grossa com draga hopper - capacidade da cisterna de 4.000 m³ - DMT de 1.800 a 2.100 m</t>
  </si>
  <si>
    <t>Dragagem de areia grossa com draga hopper - capacidade da cisterna de 4.000 m³ - DMT de 2.100 a 2.400 m</t>
  </si>
  <si>
    <t>Dragagem de areia grossa com draga hopper - capacidade da cisterna de 4.000 m³ - DMT de 2.400 a 2.700 m</t>
  </si>
  <si>
    <t>Dragagem de areia grossa com draga hopper - capacidade da cisterna de 4.000 m³ - DMT de 2.700 a 3.000 m</t>
  </si>
  <si>
    <t>Dragagem de areia grossa com draga hopper - capacidade da cisterna de 4.000 m³ - DMT de 3.000 m</t>
  </si>
  <si>
    <t>Dragagem de areia grossa com draga hopper - capacidade da cisterna de 5.000 m³ - DMT de 1.500 a 1.800 m</t>
  </si>
  <si>
    <t>Dragagem de areia grossa com draga hopper - capacidade da cisterna de 5.000 m³ - DMT de 1.800 a 2.100 m</t>
  </si>
  <si>
    <t>Dragagem de areia grossa com draga hopper - capacidade da cisterna de 5.000 m³ - DMT de 2.100 a 2.400 m</t>
  </si>
  <si>
    <t>Dragagem de areia grossa com draga hopper - capacidade da cisterna de 5.000 m³ - DMT de 2.400 a 2.700 m</t>
  </si>
  <si>
    <t>Dragagem de areia grossa com draga hopper - capacidade da cisterna de 5.000 m³ - DMT de 2.700 a 3.000 m</t>
  </si>
  <si>
    <t>Dragagem de areia grossa com draga hopper - capacidade da cisterna de 5.000 m³ - DMT de 3.000 m</t>
  </si>
  <si>
    <t>Dragagem de areia grossa com draga hopper - capacidade da cisterna de 750 m³ - DMT de 1.500 a 1.800 m</t>
  </si>
  <si>
    <t>Dragagem de areia grossa com draga hopper - capacidade da cisterna de 750 m³ - DMT de 1.800 a 2.100 m</t>
  </si>
  <si>
    <t>Dragagem de areia grossa com draga hopper - capacidade da cisterna de 750 m³ - DMT de 2.100 a 2.400 m</t>
  </si>
  <si>
    <t>Dragagem de areia grossa com draga hopper - capacidade da cisterna de 750 m³ - DMT de 2.400 a 2.700 m</t>
  </si>
  <si>
    <t>Dragagem de areia grossa com draga hopper - capacidade da cisterna de 750 m³ - DMT de 2.700 a 3.000 m</t>
  </si>
  <si>
    <t>Dragagem de areia grossa com draga hopper - capacidade da cisterna de 750 m³ - DMT de 3.000 m</t>
  </si>
  <si>
    <t>Dragagem de areia média com draga de sucção e recalque - bomba de 1.350 kW e cortador de 170 kW - distância de recalque de 1.100 a 1.300 m</t>
  </si>
  <si>
    <t>Dragagem de areia média com draga de sucção e recalque - bomba de 1.350 kW e cortador de 170 kW - distância de recalque de 1.300 a 1.500 m</t>
  </si>
  <si>
    <t>Dragagem de areia média com draga de sucção e recalque - bomba de 1.350 kW e cortador de 170 kW - distância de recalque de 1.500 a 1.700 m</t>
  </si>
  <si>
    <t>Dragagem de areia média com draga de sucção e recalque - bomba de 1.350 kW e cortador de 170 kW - distância de recalque de 1.700 a 1.900 m</t>
  </si>
  <si>
    <t>Dragagem de areia média com draga de sucção e recalque - bomba de 1.350 kW e cortador de 170 kW - distância de recalque de 1.900 a 2.100 m</t>
  </si>
  <si>
    <t>Dragagem de areia média com draga de sucção e recalque - bomba de 1.350 kW e cortador de 170 kW - distância de recalque de 2.100 a 2.300 m</t>
  </si>
  <si>
    <t>Dragagem de areia média com draga de sucção e recalque - bomba de 1.350 kW e cortador de 170 kW - distância de recalque de 2.300 a 2.500 m</t>
  </si>
  <si>
    <t>Dragagem de areia média com draga de sucção e recalque - bomba de 1.350 kW e cortador de 170 kW - distância de recalque de 2.500 a 2.700 m</t>
  </si>
  <si>
    <t>Dragagem de areia média com draga de sucção e recalque - bomba de 1.350 kW e cortador de 170 kW - distância de recalque de 2.700 a 2.900 m</t>
  </si>
  <si>
    <t>Dragagem de areia média com draga de sucção e recalque - bomba de 1.350 kW e cortador de 170 kW - distância de recalque de 2.900 a 3.100 m</t>
  </si>
  <si>
    <t>Dragagem de areia média com draga de sucção e recalque - bomba de 1.350 kW e cortador de 170 kW - distância de recalque de 3.100 a 3.300 m</t>
  </si>
  <si>
    <t>Dragagem de areia média com draga de sucção e recalque - bomba de 1.350 kW e cortador de 170 kW - distância de recalque de 3.300 a 3.500 m</t>
  </si>
  <si>
    <t>Dragagem de areia média com draga de sucção e recalque - bomba de 1.350 kW e cortador de 170 kW - distância de recalque de 3.500 a 3.700 m</t>
  </si>
  <si>
    <t>Dragagem de areia média com draga de sucção e recalque - bomba de 1.350 kW e cortador de 170 kW - distância de recalque de 3.700 a 3.900 m</t>
  </si>
  <si>
    <t>Dragagem de areia média com draga de sucção e recalque - bomba de 1.350 kW e cortador de 170 kW - distância de recalque de 3.900 a 4.100 m</t>
  </si>
  <si>
    <t>Dragagem de areia média com draga de sucção e recalque - bomba de 1.350 kW e cortador de 170 kW - distância de recalque de 4.100 a 4.300 m</t>
  </si>
  <si>
    <t>Dragagem de areia média com draga de sucção e recalque - bomba de 1.350 kW e cortador de 170 kW - distância de recalque de 4.300 a 4.500 m</t>
  </si>
  <si>
    <t>Dragagem de areia média com draga de sucção e recalque - bomba de 1.350 kW e cortador de 170 kW - distância de recalque de 4.500 a 4.700 m</t>
  </si>
  <si>
    <t>Dragagem de areia média com draga de sucção e recalque - bomba de 1.350 kW e cortador de 170 kW - distância de recalque de 4.700 a 4.900 m</t>
  </si>
  <si>
    <t>Dragagem de areia média com draga de sucção e recalque - bomba de 1.350 kW e cortador de 170 kW - distância de recalque de 4.900 a 5.100 m</t>
  </si>
  <si>
    <t>Dragagem de areia média com draga de sucção e recalque - bomba de 1.350 kW e cortador de 170 kW - distância de recalque de 5.100 a 5.300 m</t>
  </si>
  <si>
    <t>Dragagem de areia média com draga de sucção e recalque - bomba de 1.350 kW e cortador de 170 kW - distância de recalque de 5.300 a 5.500 m</t>
  </si>
  <si>
    <t>Dragagem de areia média com draga de sucção e recalque - bomba de 1.350 kW e cortador de 170 kW - distância de recalque de 5.500 a 5.700 m</t>
  </si>
  <si>
    <t>Dragagem de areia média com draga de sucção e recalque - bomba de 1.350 kW e cortador de 170 kW - distância de recalque de 5.700 a 5.900 m</t>
  </si>
  <si>
    <t>Dragagem de areia média com draga de sucção e recalque - bomba de 1.350 kW e cortador de 170 kW - distância de recalque de 5.900 a 6.100 m</t>
  </si>
  <si>
    <t>Dragagem de areia média com draga de sucção e recalque - bomba de 1.350 kW e cortador de 170 kW - distância de recalque de 500 a 700 m</t>
  </si>
  <si>
    <t>Dragagem de areia média com draga de sucção e recalque - bomba de 1.350 kW e cortador de 170 kW - distância de recalque de 6.100 a 6.300 m</t>
  </si>
  <si>
    <t>Dragagem de areia média com draga de sucção e recalque - bomba de 1.350 kW e cortador de 170 kW - distância de recalque de 6.300 a 6.500 m</t>
  </si>
  <si>
    <t>Dragagem de areia média com draga de sucção e recalque - bomba de 1.350 kW e cortador de 170 kW - distância de recalque de 6.500 a 6.700 m</t>
  </si>
  <si>
    <t>Dragagem de areia média com draga de sucção e recalque - bomba de 1.350 kW e cortador de 170 kW - distância de recalque de 6.700 a 6.900 m</t>
  </si>
  <si>
    <t>Dragagem de areia média com draga de sucção e recalque - bomba de 1.350 kW e cortador de 170 kW - distância de recalque de 6.900 a 7.100 m</t>
  </si>
  <si>
    <t>Dragagem de areia média com draga de sucção e recalque - bomba de 1.350 kW e cortador de 170 kW - distância de recalque de 7.100 a 7.300 m</t>
  </si>
  <si>
    <t>Dragagem de areia média com draga de sucção e recalque - bomba de 1.350 kW e cortador de 170 kW - distância de recalque de 7.300 a 7.500 m</t>
  </si>
  <si>
    <t>Dragagem de areia média com draga de sucção e recalque - bomba de 1.350 kW e cortador de 170 kW - distância de recalque de 7.500 a 7.700 m</t>
  </si>
  <si>
    <t>Dragagem de areia média com draga de sucção e recalque - bomba de 1.350 kW e cortador de 170 kW - distância de recalque de 7.700 a 7.900 m</t>
  </si>
  <si>
    <t>Dragagem de areia média com draga de sucção e recalque - bomba de 1.350 kW e cortador de 170 kW - distância de recalque de 700 a 900 m</t>
  </si>
  <si>
    <t>Dragagem de areia média com draga de sucção e recalque - bomba de 1.350 kW e cortador de 170 kW - distância de recalque de 900 a 1.100 m</t>
  </si>
  <si>
    <t>Dragagem de areia média com draga de sucção e recalque - bomba de 1.350 kW e cortador de 170 kW - distância de recalque de até 500 m</t>
  </si>
  <si>
    <t>Dragagem de areia média com draga de sucção e recalque - bomba de 294 kW e cortador de 30 kW - distância de recalque de 1.100 a 1.300 m</t>
  </si>
  <si>
    <t>Dragagem de areia média com draga de sucção e recalque - bomba de 294 kW e cortador de 30 kW - distância de recalque de 1.300 a 1.500 m</t>
  </si>
  <si>
    <t>Dragagem de areia média com draga de sucção e recalque - bomba de 294 kW e cortador de 30 kW - distância de recalque de 1.500 a 1.700 m</t>
  </si>
  <si>
    <t>Dragagem de areia média com draga de sucção e recalque - bomba de 294 kW e cortador de 30 kW - distância de recalque de 1.700 a 1.900 m</t>
  </si>
  <si>
    <t>Dragagem de areia média com draga de sucção e recalque - bomba de 294 kW e cortador de 30 kW - distância de recalque de 1.900 a 2.100 m</t>
  </si>
  <si>
    <t>Dragagem de areia média com draga de sucção e recalque - bomba de 294 kW e cortador de 30 kW - distância de recalque de 2.100 a 2.300 m</t>
  </si>
  <si>
    <t>Dragagem de areia média com draga de sucção e recalque - bomba de 294 kW e cortador de 30 kW - distância de recalque de 2.300 a 2.500 m</t>
  </si>
  <si>
    <t>Dragagem de areia média com draga de sucção e recalque - bomba de 294 kW e cortador de 30 kW - distância de recalque de 2.500 a 2.700 m</t>
  </si>
  <si>
    <t>Dragagem de areia média com draga de sucção e recalque - bomba de 294 kW e cortador de 30 kW - distância de recalque de 2.700 a 2.900 m</t>
  </si>
  <si>
    <t>Dragagem de areia média com draga de sucção e recalque - bomba de 294 kW e cortador de 30 kW - distância de recalque de 2.900 a 3.100 m</t>
  </si>
  <si>
    <t>Dragagem de areia média com draga de sucção e recalque - bomba de 294 kW e cortador de 30 kW - distância de recalque de 3.100 a 3.300 m</t>
  </si>
  <si>
    <t>Dragagem de areia média com draga de sucção e recalque - bomba de 294 kW e cortador de 30 kW - distância de recalque de 3.300 a 3.500 m</t>
  </si>
  <si>
    <t>Dragagem de areia média com draga de sucção e recalque - bomba de 294 kW e cortador de 30 kW - distância de recalque de 500 a 700 m</t>
  </si>
  <si>
    <t>Dragagem de areia média com draga de sucção e recalque - bomba de 294 kW e cortador de 30 kW - distância de recalque de 700 a 900 m</t>
  </si>
  <si>
    <t>Dragagem de areia média com draga de sucção e recalque - bomba de 294 kW e cortador de 30 kW - distância de recalque de 900 a 1.100 m</t>
  </si>
  <si>
    <t>Dragagem de areia média com draga de sucção e recalque - bomba de 294 kW e cortador de 30 kW - distância de recalque de até 500 m</t>
  </si>
  <si>
    <t>Dragagem de areia média com draga de sucção e recalque - bomba de 483 kW e cortador de 55 kW - distância de recalque de 1.100 a 1.300 m</t>
  </si>
  <si>
    <t>Dragagem de areia média com draga de sucção e recalque - bomba de 483 kW e cortador de 55 kW - distância de recalque de 1.300 a 1.500 m</t>
  </si>
  <si>
    <t>Dragagem de areia média com draga de sucção e recalque - bomba de 483 kW e cortador de 55 kW - distância de recalque de 1.500 a 1.700 m</t>
  </si>
  <si>
    <t>Dragagem de areia média com draga de sucção e recalque - bomba de 483 kW e cortador de 55 kW - distância de recalque de 1.700 a 1.900 m</t>
  </si>
  <si>
    <t>Dragagem de areia média com draga de sucção e recalque - bomba de 483 kW e cortador de 55 kW - distância de recalque de 1.900 a 2.100 m</t>
  </si>
  <si>
    <t>Dragagem de areia média com draga de sucção e recalque - bomba de 483 kW e cortador de 55 kW - distância de recalque de 2.100 a 2.300 m</t>
  </si>
  <si>
    <t>Dragagem de areia média com draga de sucção e recalque - bomba de 483 kW e cortador de 55 kW - distância de recalque de 2.300 a 2.500 m</t>
  </si>
  <si>
    <t>Dragagem de areia média com draga de sucção e recalque - bomba de 483 kW e cortador de 55 kW - distância de recalque de 2.500 a 2.700 m</t>
  </si>
  <si>
    <t>Dragagem de areia média com draga de sucção e recalque - bomba de 483 kW e cortador de 55 kW - distância de recalque de 2.700 a 2.900 m</t>
  </si>
  <si>
    <t>Dragagem de areia média com draga de sucção e recalque - bomba de 483 kW e cortador de 55 kW - distância de recalque de 2.900 a 3.100 m</t>
  </si>
  <si>
    <t>Dragagem de areia média com draga de sucção e recalque - bomba de 483 kW e cortador de 55 kW - distância de recalque de 3.100 a 3.300 m</t>
  </si>
  <si>
    <t>Dragagem de areia média com draga de sucção e recalque - bomba de 483 kW e cortador de 55 kW - distância de recalque de 3.300 a 3.500 m</t>
  </si>
  <si>
    <t>Dragagem de areia média com draga de sucção e recalque - bomba de 483 kW e cortador de 55 kW - distância de recalque de 3.500 a 3.700 m</t>
  </si>
  <si>
    <t>Dragagem de areia média com draga de sucção e recalque - bomba de 483 kW e cortador de 55 kW - distância de recalque de 3.700 a 3.900 m</t>
  </si>
  <si>
    <t>Dragagem de areia média com draga de sucção e recalque - bomba de 483 kW e cortador de 55 kW - distância de recalque de 3.900 a 4.100 m</t>
  </si>
  <si>
    <t>Dragagem de areia média com draga de sucção e recalque - bomba de 483 kW e cortador de 55 kW - distância de recalque de 4.100 a 4.300 m</t>
  </si>
  <si>
    <t>Dragagem de areia média com draga de sucção e recalque - bomba de 483 kW e cortador de 55 kW - distância de recalque de 4.300 a 4.500 m</t>
  </si>
  <si>
    <t>Dragagem de areia média com draga de sucção e recalque - bomba de 483 kW e cortador de 55 kW - distância de recalque de 4.500 a 4.700 m</t>
  </si>
  <si>
    <t>Dragagem de areia média com draga de sucção e recalque - bomba de 483 kW e cortador de 55 kW - distância de recalque de 4.700 a 4.900 m</t>
  </si>
  <si>
    <t>Dragagem de areia média com draga de sucção e recalque - bomba de 483 kW e cortador de 55 kW - distância de recalque de 4.900 a 5.100 m</t>
  </si>
  <si>
    <t>Dragagem de areia média com draga de sucção e recalque - bomba de 483 kW e cortador de 55 kW - distância de recalque de 500 a 700 m</t>
  </si>
  <si>
    <t>Dragagem de areia média com draga de sucção e recalque - bomba de 483 kW e cortador de 55 kW - distância de recalque de 700 a 900 m</t>
  </si>
  <si>
    <t>Dragagem de areia média com draga de sucção e recalque - bomba de 483 kW e cortador de 55 kW - distância de recalque de 900 a 1.100 m</t>
  </si>
  <si>
    <t>Dragagem de areia média com draga de sucção e recalque - bomba de 483 kW e cortador de 55 kW - distância de recalque de até 500 m</t>
  </si>
  <si>
    <t>Dragagem de areia média com draga de sucção e recalque - bomba de 746 kW e cortador de 110 kW - distância de recalque de 1.100 a 1.300 m</t>
  </si>
  <si>
    <t>Dragagem de areia média com draga de sucção e recalque - bomba de 746 kW e cortador de 110 kW - distância de recalque de 1.300 a 1.500 m</t>
  </si>
  <si>
    <t>Dragagem de areia média com draga de sucção e recalque - bomba de 746 kW e cortador de 110 kW - distância de recalque de 1.500 a 1.700 m</t>
  </si>
  <si>
    <t>Dragagem de areia média com draga de sucção e recalque - bomba de 746 kW e cortador de 110 kW - distância de recalque de 1.700 a 1.900 m</t>
  </si>
  <si>
    <t>Dragagem de areia média com draga de sucção e recalque - bomba de 746 kW e cortador de 110 kW - distância de recalque de 1.900 a 2.100 m</t>
  </si>
  <si>
    <t>Dragagem de areia média com draga de sucção e recalque - bomba de 746 kW e cortador de 110 kW - distância de recalque de 2.100 a 2.300 m</t>
  </si>
  <si>
    <t>Dragagem de areia média com draga de sucção e recalque - bomba de 746 kW e cortador de 110 kW - distância de recalque de 2.300 a 2.500 m</t>
  </si>
  <si>
    <t>Dragagem de areia média com draga de sucção e recalque - bomba de 746 kW e cortador de 110 kW - distância de recalque de 2.500 a 2.700 m</t>
  </si>
  <si>
    <t>Dragagem de areia média com draga de sucção e recalque - bomba de 746 kW e cortador de 110 kW - distância de recalque de 2.700 a 2.900 m</t>
  </si>
  <si>
    <t>Dragagem de areia média com draga de sucção e recalque - bomba de 746 kW e cortador de 110 kW - distância de recalque de 2.900 a 3.100 m</t>
  </si>
  <si>
    <t>Dragagem de areia média com draga de sucção e recalque - bomba de 746 kW e cortador de 110 kW - distância de recalque de 3.100 a 3.300 m</t>
  </si>
  <si>
    <t>Dragagem de areia média com draga de sucção e recalque - bomba de 746 kW e cortador de 110 kW - distância de recalque de 3.300 a 3.500 m</t>
  </si>
  <si>
    <t>Dragagem de areia média com draga de sucção e recalque - bomba de 746 kW e cortador de 110 kW - distância de recalque de 3.500 a 3.700 m</t>
  </si>
  <si>
    <t>Dragagem de areia média com draga de sucção e recalque - bomba de 746 kW e cortador de 110 kW - distância de recalque de 3.700 a 3.900 m</t>
  </si>
  <si>
    <t>Dragagem de areia média com draga de sucção e recalque - bomba de 746 kW e cortador de 110 kW - distância de recalque de 3.900 a 4.100 m</t>
  </si>
  <si>
    <t>Dragagem de areia média com draga de sucção e recalque - bomba de 746 kW e cortador de 110 kW - distância de recalque de 4.100 a 4.300 m</t>
  </si>
  <si>
    <t>Dragagem de areia média com draga de sucção e recalque - bomba de 746 kW e cortador de 110 kW - distância de recalque de 4.300 a 4.500 m</t>
  </si>
  <si>
    <t>Dragagem de areia média com draga de sucção e recalque - bomba de 746 kW e cortador de 110 kW - distância de recalque de 4.500 a 4.700 m</t>
  </si>
  <si>
    <t>Dragagem de areia média com draga de sucção e recalque - bomba de 746 kW e cortador de 110 kW - distância de recalque de 4.700 a 4.900 m</t>
  </si>
  <si>
    <t>Dragagem de areia média com draga de sucção e recalque - bomba de 746 kW e cortador de 110 kW - distância de recalque de 4.900 a 5.100 m</t>
  </si>
  <si>
    <t>Dragagem de areia média com draga de sucção e recalque - bomba de 746 kW e cortador de 110 kW - distância de recalque de 5.100 a 5.300 m</t>
  </si>
  <si>
    <t>Dragagem de areia média com draga de sucção e recalque - bomba de 746 kW e cortador de 110 kW - distância de recalque de 5.300 a 5.500 m</t>
  </si>
  <si>
    <t>Dragagem de areia média com draga de sucção e recalque - bomba de 746 kW e cortador de 110 kW - distância de recalque de 5.500 a 5.700 m</t>
  </si>
  <si>
    <t>Dragagem de areia média com draga de sucção e recalque - bomba de 746 kW e cortador de 110 kW - distância de recalque de 5.700 a 5.900 m</t>
  </si>
  <si>
    <t>Dragagem de areia média com draga de sucção e recalque - bomba de 746 kW e cortador de 110 kW - distância de recalque de 5.900 a 6.100 m</t>
  </si>
  <si>
    <t>Dragagem de areia média com draga de sucção e recalque - bomba de 746 kW e cortador de 110 kW - distância de recalque de 500 a 700 m</t>
  </si>
  <si>
    <t>Dragagem de areia média com draga de sucção e recalque - bomba de 746 kW e cortador de 110 kW - distância de recalque de 700 a 900 m</t>
  </si>
  <si>
    <t>Dragagem de areia média com draga de sucção e recalque - bomba de 746 kW e cortador de 110 kW - distância de recalque de 900 a 1.100 m</t>
  </si>
  <si>
    <t>Dragagem de areia média com draga de sucção e recalque - bomba de 746 kW e cortador de 110 kW - distância de recalque de até 500 m</t>
  </si>
  <si>
    <t>Dragagem de areia média com draga hopper - capacidade da cisterna de 1.000 m³ - DMT de 1.500 a 1.800 m</t>
  </si>
  <si>
    <t>Dragagem de areia média com draga hopper - capacidade da cisterna de 1.000 m³ - DMT de 1.800 a 2.100 m</t>
  </si>
  <si>
    <t>Dragagem de areia média com draga hopper - capacidade da cisterna de 1.000 m³ - DMT de 2.100 a 2.400 m</t>
  </si>
  <si>
    <t>Dragagem de areia média com draga hopper - capacidade da cisterna de 1.000 m³ - DMT de 2.400 a 2.700 m</t>
  </si>
  <si>
    <t>Dragagem de areia média com draga hopper - capacidade da cisterna de 1.000 m³ - DMT de 2.700 a 3.000 m</t>
  </si>
  <si>
    <t>Dragagem de areia média com draga hopper - capacidade da cisterna de 1.000 m³ - DMT de 3.000 m</t>
  </si>
  <si>
    <t>Dragagem de areia média com draga hopper - capacidade da cisterna de 10.000 m³ - DMT de 1.500 a 1.800 m</t>
  </si>
  <si>
    <t>Dragagem de areia média com draga hopper - capacidade da cisterna de 10.000 m³ - DMT de 1.800 a 2.100 m</t>
  </si>
  <si>
    <t>Dragagem de areia média com draga hopper - capacidade da cisterna de 10.000 m³ - DMT de 2.100 a 2.400 m</t>
  </si>
  <si>
    <t>Dragagem de areia média com draga hopper - capacidade da cisterna de 10.000 m³ - DMT de 2.400 a 2.700 m</t>
  </si>
  <si>
    <t>Dragagem de areia média com draga hopper - capacidade da cisterna de 10.000 m³ - DMT de 2.700 a 3.000 m</t>
  </si>
  <si>
    <t>Dragagem de areia média com draga hopper - capacidade da cisterna de 10.000 m³ - DMT de 3.000 m</t>
  </si>
  <si>
    <t>Dragagem de areia média com draga hopper - capacidade da cisterna de 15.000 m³ - DMT de 1.500 a 1.800 m</t>
  </si>
  <si>
    <t>Dragagem de areia média com draga hopper - capacidade da cisterna de 15.000 m³ - DMT de 1.800 a 2.100 m</t>
  </si>
  <si>
    <t>Dragagem de areia média com draga hopper - capacidade da cisterna de 15.000 m³ - DMT de 2.100 a 2.400 m</t>
  </si>
  <si>
    <t>Dragagem de areia média com draga hopper - capacidade da cisterna de 15.000 m³ - DMT de 2.400 a 2.700 m</t>
  </si>
  <si>
    <t>Dragagem de areia média com draga hopper - capacidade da cisterna de 15.000 m³ - DMT de 2.700 a 3.000 m</t>
  </si>
  <si>
    <t>Dragagem de areia média com draga hopper - capacidade da cisterna de 15.000 m³ - DMT de 3.000 m</t>
  </si>
  <si>
    <t>Dragagem de areia média com draga hopper - capacidade da cisterna de 2.000 m³ - DMT de 1.500 a 1.800 m</t>
  </si>
  <si>
    <t>Dragagem de areia média com draga hopper - capacidade da cisterna de 2.000 m³ - DMT de 1.800 a 2.100 m</t>
  </si>
  <si>
    <t>Dragagem de areia média com draga hopper - capacidade da cisterna de 2.000 m³ - DMT de 2.100 a 2.400 m</t>
  </si>
  <si>
    <t>Dragagem de areia média com draga hopper - capacidade da cisterna de 2.000 m³ - DMT de 2.400 a 2.700 m</t>
  </si>
  <si>
    <t>Dragagem de areia média com draga hopper - capacidade da cisterna de 2.000 m³ - DMT de 2.700 a 3.000 m</t>
  </si>
  <si>
    <t>Dragagem de areia média com draga hopper - capacidade da cisterna de 2.000 m³ - DMT de 3.000 m</t>
  </si>
  <si>
    <t>Dragagem de areia média com draga hopper - capacidade da cisterna de 20.000 m³ - DMT de 1.500 a 1.800 m</t>
  </si>
  <si>
    <t>Dragagem de areia média com draga hopper - capacidade da cisterna de 20.000 m³ - DMT de 1.800 a 2.100 m</t>
  </si>
  <si>
    <t>Dragagem de areia média com draga hopper - capacidade da cisterna de 20.000 m³ - DMT de 2.100 a 2.400 m</t>
  </si>
  <si>
    <t>Dragagem de areia média com draga hopper - capacidade da cisterna de 20.000 m³ - DMT de 2.400 a 2.700 m</t>
  </si>
  <si>
    <t>Dragagem de areia média com draga hopper - capacidade da cisterna de 20.000 m³ - DMT de 2.700 a 3.000 m</t>
  </si>
  <si>
    <t>Dragagem de areia média com draga hopper - capacidade da cisterna de 20.000 m³ - DMT de 3.000 m</t>
  </si>
  <si>
    <t>Dragagem de areia média com draga hopper - capacidade da cisterna de 3.000 m³ - DMT de 1.500 a 1.800 m</t>
  </si>
  <si>
    <t>Dragagem de areia média com draga hopper - capacidade da cisterna de 3.000 m³ - DMT de 1.800 a 2.100 m</t>
  </si>
  <si>
    <t>Dragagem de areia média com draga hopper - capacidade da cisterna de 3.000 m³ - DMT de 2.100 a 2.400 m</t>
  </si>
  <si>
    <t>Dragagem de areia média com draga hopper - capacidade da cisterna de 3.000 m³ - DMT de 2.400 a 2.700 m</t>
  </si>
  <si>
    <t>Dragagem de areia média com draga hopper - capacidade da cisterna de 3.000 m³ - DMT de 2.700 a 3.000 m</t>
  </si>
  <si>
    <t>Dragagem de areia média com draga hopper - capacidade da cisterna de 3.000 m³ - DMT de 3.000 m</t>
  </si>
  <si>
    <t>Dragagem de areia média com draga hopper - capacidade da cisterna de 4.000 m³ - DMT de 1.500 a 1.800 m</t>
  </si>
  <si>
    <t>Dragagem de areia média com draga hopper - capacidade da cisterna de 4.000 m³ - DMT de 1.800 a 2.100 m</t>
  </si>
  <si>
    <t>Dragagem de areia média com draga hopper - capacidade da cisterna de 4.000 m³ - DMT de 2.100 a 2.400 m</t>
  </si>
  <si>
    <t>Dragagem de areia média com draga hopper - capacidade da cisterna de 4.000 m³ - DMT de 2.400 a 2.700 m</t>
  </si>
  <si>
    <t>Dragagem de areia média com draga hopper - capacidade da cisterna de 4.000 m³ - DMT de 2.700 a 3.000 m</t>
  </si>
  <si>
    <t>Dragagem de areia média com draga hopper - capacidade da cisterna de 4.000 m³ - DMT de 3.000 m</t>
  </si>
  <si>
    <t>Dragagem de areia média com draga hopper - capacidade da cisterna de 5.000 m³ - DMT de 1.500 a 1.800 m</t>
  </si>
  <si>
    <t>Dragagem de areia média com draga hopper - capacidade da cisterna de 5.000 m³ - DMT de 1.800 a 2.100 m</t>
  </si>
  <si>
    <t>Dragagem de areia média com draga hopper - capacidade da cisterna de 5.000 m³ - DMT de 2.100 a 2.400 m</t>
  </si>
  <si>
    <t>Dragagem de areia média com draga hopper - capacidade da cisterna de 5.000 m³ - DMT de 2.400 a 2.700 m</t>
  </si>
  <si>
    <t>Dragagem de areia média com draga hopper - capacidade da cisterna de 5.000 m³ - DMT de 2.700 a 3.000 m</t>
  </si>
  <si>
    <t>Dragagem de areia média com draga hopper - capacidade da cisterna de 5.000 m³ - DMT de 3.000 m</t>
  </si>
  <si>
    <t>Dragagem de areia média com draga hopper - capacidade da cisterna de 750 m³ - DMT de 1.500 a 1.800 m</t>
  </si>
  <si>
    <t>Dragagem de areia média com draga hopper - capacidade da cisterna de 750 m³ - DMT de 1.800 a 2.100 m</t>
  </si>
  <si>
    <t>Dragagem de areia média com draga hopper - capacidade da cisterna de 750 m³ - DMT de 2.100 a 2.400 m</t>
  </si>
  <si>
    <t>Dragagem de areia média com draga hopper - capacidade da cisterna de 750 m³ - DMT de 2.400 a 2.700 m</t>
  </si>
  <si>
    <t>Dragagem de areia média com draga hopper - capacidade da cisterna de 750 m³ - DMT de 2.700 a 3.000 m</t>
  </si>
  <si>
    <t>Dragagem de areia média com draga hopper - capacidade da cisterna de 750 m³ - DMT de 3.000 m</t>
  </si>
  <si>
    <t>Dragagem de cascalho com draga de sucção e recalque - bomba de 1.350 kW e cortador de 170 kW - distância de recalque de 1.100 a 1.300 m</t>
  </si>
  <si>
    <t>Dragagem de cascalho com draga de sucção e recalque - bomba de 1.350 kW e cortador de 170 kW - distância de recalque de 1.300 a 1.500 m</t>
  </si>
  <si>
    <t>Dragagem de cascalho com draga de sucção e recalque - bomba de 1.350 kW e cortador de 170 kW - distância de recalque de 1.500 a 1.700 m</t>
  </si>
  <si>
    <t>Dragagem de cascalho com draga de sucção e recalque - bomba de 1.350 kW e cortador de 170 kW - distância de recalque de 1.700 a 1.900 m</t>
  </si>
  <si>
    <t>Dragagem de cascalho com draga de sucção e recalque - bomba de 1.350 kW e cortador de 170 kW - distância de recalque de 1.900 a 2.100 m</t>
  </si>
  <si>
    <t>Dragagem de cascalho com draga de sucção e recalque - bomba de 1.350 kW e cortador de 170 kW - distância de recalque de 2.100 a 2.300 m</t>
  </si>
  <si>
    <t>Dragagem de cascalho com draga de sucção e recalque - bomba de 1.350 kW e cortador de 170 kW - distância de recalque de 500 a 700 m</t>
  </si>
  <si>
    <t>Dragagem de cascalho com draga de sucção e recalque - bomba de 1.350 kW e cortador de 170 kW - distância de recalque de 700 a 900 m</t>
  </si>
  <si>
    <t>Dragagem de cascalho com draga de sucção e recalque - bomba de 1.350 kW e cortador de 170 kW - distância de recalque de 900 a 1.100 m</t>
  </si>
  <si>
    <t>Dragagem de cascalho com draga de sucção e recalque - bomba de 1.350 kW e cortador de 170 kW - distância de recalque de até 500 m</t>
  </si>
  <si>
    <t>Dragagem de cascalho com draga de sucção e recalque - bomba de 294 kW e cortador de 30 kW - distância de recalque de 1.100 a 1.300 m</t>
  </si>
  <si>
    <t>Dragagem de cascalho com draga de sucção e recalque - bomba de 294 kW e cortador de 30 kW - distância de recalque de 1.300 a 1.500 m</t>
  </si>
  <si>
    <t>Dragagem de cascalho com draga de sucção e recalque - bomba de 294 kW e cortador de 30 kW - distância de recalque de 500 a 700 m</t>
  </si>
  <si>
    <t>Dragagem de cascalho com draga de sucção e recalque - bomba de 294 kW e cortador de 30 kW - distância de recalque de 700 a 900 m</t>
  </si>
  <si>
    <t>Dragagem de cascalho com draga de sucção e recalque - bomba de 294 kW e cortador de 30 kW - distância de recalque de 900 a 1.100 m</t>
  </si>
  <si>
    <t>Dragagem de cascalho com draga de sucção e recalque - bomba de 294 kW e cortador de 30 kW - distância de recalque de até 500 m</t>
  </si>
  <si>
    <t>Dragagem de cascalho com draga de sucção e recalque - bomba de 483 kW e cortador de 55 kW - distância de recalque até 500 m</t>
  </si>
  <si>
    <t>Dragagem de cascalho com draga de sucção e recalque - bomba de 483 kW e cortador de 55 kW - distância de recalque de 1.100 a 1.300 m</t>
  </si>
  <si>
    <t>Dragagem de cascalho com draga de sucção e recalque - bomba de 483 kW e cortador de 55 kW - distância de recalque de 1.300 a 1.500 m</t>
  </si>
  <si>
    <t>Dragagem de cascalho com draga de sucção e recalque - bomba de 483 kW e cortador de 55 kW - distância de recalque de 500 a 700 m</t>
  </si>
  <si>
    <t>Dragagem de cascalho com draga de sucção e recalque - bomba de 483 kW e cortador de 55 kW - distância de recalque de 700 a 900 m</t>
  </si>
  <si>
    <t>Dragagem de cascalho com draga de sucção e recalque - bomba de 483 kW e cortador de 55 kW - distância de recalque de 900 a 1.100 m</t>
  </si>
  <si>
    <t>Dragagem de cascalho com draga de sucção e recalque - bomba de 746 kW e cortador de 110 kW - distância de recalque de 1.100 a 1.300 m</t>
  </si>
  <si>
    <t>Dragagem de cascalho com draga de sucção e recalque - bomba de 746 kW e cortador de 110 kW - distância de recalque de 1.300 a 1.500 m</t>
  </si>
  <si>
    <t>Dragagem de cascalho com draga de sucção e recalque - bomba de 746 kW e cortador de 110 kW - distância de recalque de 1.500 a 1.700 m</t>
  </si>
  <si>
    <t>Dragagem de cascalho com draga de sucção e recalque - bomba de 746 kW e cortador de 110 kW - distância de recalque de 1.700 a 1.900 m</t>
  </si>
  <si>
    <t>Dragagem de cascalho com draga de sucção e recalque - bomba de 746 kW e cortador de 110 kW - distância de recalque de 500 a 700 m</t>
  </si>
  <si>
    <t>Dragagem de cascalho com draga de sucção e recalque - bomba de 746 kW e cortador de 110 kW - distância de recalque de 700 a 900 m</t>
  </si>
  <si>
    <t>Dragagem de cascalho com draga de sucção e recalque - bomba de 746 kW e cortador de 110 kW - distância de recalque de 900 a 1.100 m</t>
  </si>
  <si>
    <t>Dragagem de cascalho com draga de sucção e recalque - bomba de 746 kW e cortador de 110 kW - distância de recalque de até 500 m</t>
  </si>
  <si>
    <t>Dragagem de cascalho com draga hopper - capacidade da cisterna de 1.000 m³ - DMT de 1.500 a 1.800 m</t>
  </si>
  <si>
    <t>Dragagem de cascalho com draga hopper - capacidade da cisterna de 1.000 m³ - DMT de 1.800 a 2.100 m</t>
  </si>
  <si>
    <t>Dragagem de cascalho com draga hopper - capacidade da cisterna de 1.000 m³ - DMT de 2.100 a 2.400 m</t>
  </si>
  <si>
    <t>Dragagem de cascalho com draga hopper - capacidade da cisterna de 1.000 m³ - DMT de 2.400 a 2.700 m</t>
  </si>
  <si>
    <t>Dragagem de cascalho com draga hopper - capacidade da cisterna de 1.000 m³ - DMT de 2.700 a 3.000 m</t>
  </si>
  <si>
    <t>Dragagem de cascalho com draga hopper - capacidade da cisterna de 1.000 m³ - DMT de 3.000 m</t>
  </si>
  <si>
    <t>Dragagem de cascalho com draga hopper - capacidade da cisterna de 10.000 m³ - DMT de 1.500 a 1.800 m</t>
  </si>
  <si>
    <t>Dragagem de cascalho com draga hopper - capacidade da cisterna de 10.000 m³ - DMT de 1.800 a 2.100 m</t>
  </si>
  <si>
    <t>Dragagem de cascalho com draga hopper - capacidade da cisterna de 10.000 m³ - DMT de 2.100 a 2.400 m</t>
  </si>
  <si>
    <t>Dragagem de cascalho com draga hopper - capacidade da cisterna de 10.000 m³ - DMT de 2.400 a 2.700 m</t>
  </si>
  <si>
    <t>Dragagem de cascalho com draga hopper - capacidade da cisterna de 10.000 m³ - DMT de 2.700 a 3.000 m</t>
  </si>
  <si>
    <t>Dragagem de cascalho com draga hopper - capacidade da cisterna de 10.000 m³ - DMT de 3.000 m</t>
  </si>
  <si>
    <t>Dragagem de cascalho com draga hopper - capacidade da cisterna de 15.000 m³ - DMT de 1.500 a 1.800 m</t>
  </si>
  <si>
    <t>Dragagem de cascalho com draga hopper - capacidade da cisterna de 15.000 m³ - DMT de 1.800 a 2.100 m</t>
  </si>
  <si>
    <t>Dragagem de cascalho com draga hopper - capacidade da cisterna de 15.000 m³ - DMT de 2.100 a 2.400 m</t>
  </si>
  <si>
    <t>Dragagem de cascalho com draga hopper - capacidade da cisterna de 15.000 m³ - DMT de 2.400 a 2.700 m</t>
  </si>
  <si>
    <t>Dragagem de cascalho com draga hopper - capacidade da cisterna de 15.000 m³ - DMT de 2.700 a 3.000 m</t>
  </si>
  <si>
    <t>Dragagem de cascalho com draga hopper - capacidade da cisterna de 15.000 m³ - DMT de 3.000 m</t>
  </si>
  <si>
    <t>Dragagem de cascalho com draga hopper - capacidade da cisterna de 2.000 m³ - DMT de 1.500 a 1.800 m</t>
  </si>
  <si>
    <t>Dragagem de cascalho com draga hopper - capacidade da cisterna de 2.000 m³ - DMT de 1.800 a 2.100 m</t>
  </si>
  <si>
    <t>Dragagem de cascalho com draga hopper - capacidade da cisterna de 2.000 m³ - DMT de 2.100 a 2.400 m</t>
  </si>
  <si>
    <t>Dragagem de cascalho com draga hopper - capacidade da cisterna de 2.000 m³ - DMT de 2.400 a 2.700 m</t>
  </si>
  <si>
    <t>Dragagem de cascalho com draga hopper - capacidade da cisterna de 2.000 m³ - DMT de 2.700 a 3.000 m</t>
  </si>
  <si>
    <t>Dragagem de cascalho com draga hopper - capacidade da cisterna de 2.000 m³ - DMT de 3.000 m</t>
  </si>
  <si>
    <t>Dragagem de cascalho com draga hopper - capacidade da cisterna de 20.000 m³ - DMT de 1.500 a 1.800 m</t>
  </si>
  <si>
    <t>Dragagem de cascalho com draga hopper - capacidade da cisterna de 20.000 m³ - DMT de 1.800 a 2.100 m</t>
  </si>
  <si>
    <t>Dragagem de cascalho com draga hopper - capacidade da cisterna de 20.000 m³ - DMT de 2.100 a 2.400 m</t>
  </si>
  <si>
    <t>Dragagem de cascalho com draga hopper - capacidade da cisterna de 20.000 m³ - DMT de 2.400 a 2.700 m</t>
  </si>
  <si>
    <t>Dragagem de cascalho com draga hopper - capacidade da cisterna de 20.000 m³ - DMT de 2.700 a 3.000 m</t>
  </si>
  <si>
    <t>Dragagem de cascalho com draga hopper - capacidade da cisterna de 20.000 m³ - DMT de 3.000 m</t>
  </si>
  <si>
    <t>Dragagem de cascalho com draga hopper - capacidade da cisterna de 3.000 m³ - DMT de 1.500 a 1.800 m</t>
  </si>
  <si>
    <t>Dragagem de cascalho com draga hopper - capacidade da cisterna de 3.000 m³ - DMT de 1.800 a 2.100 m</t>
  </si>
  <si>
    <t>Dragagem de cascalho com draga hopper - capacidade da cisterna de 3.000 m³ - DMT de 2.100 a 2.400 m</t>
  </si>
  <si>
    <t>Dragagem de cascalho com draga hopper - capacidade da cisterna de 3.000 m³ - DMT de 2.400 a 2.700 m</t>
  </si>
  <si>
    <t>Dragagem de cascalho com draga hopper - capacidade da cisterna de 3.000 m³ - DMT de 2.700 a 3.000 m</t>
  </si>
  <si>
    <t>Dragagem de cascalho com draga hopper - capacidade da cisterna de 3.000 m³ - DMT de 3.000 m</t>
  </si>
  <si>
    <t>Dragagem de cascalho com draga hopper - capacidade da cisterna de 4.000 m³ - DMT de 1.500 a 1.800 m</t>
  </si>
  <si>
    <t>Dragagem de cascalho com draga hopper - capacidade da cisterna de 4.000 m³ - DMT de 1.800 a 2.100 m</t>
  </si>
  <si>
    <t>Dragagem de cascalho com draga hopper - capacidade da cisterna de 4.000 m³ - DMT de 2.100 a 2.400 m</t>
  </si>
  <si>
    <t>Dragagem de cascalho com draga hopper - capacidade da cisterna de 4.000 m³ - DMT de 2.400 a 2.700 m</t>
  </si>
  <si>
    <t>Dragagem de cascalho com draga hopper - capacidade da cisterna de 4.000 m³ - DMT de 2.700 a 3.000 m</t>
  </si>
  <si>
    <t>Dragagem de cascalho com draga hopper - capacidade da cisterna de 4.000 m³ - DMT de 3.000 m</t>
  </si>
  <si>
    <t>Dragagem de cascalho com draga hopper - capacidade da cisterna de 5.000 m³ - DMT de 1.500 a 1.800 m</t>
  </si>
  <si>
    <t>Dragagem de cascalho com draga hopper - capacidade da cisterna de 5.000 m³ - DMT de 1.800 a 2.100 m</t>
  </si>
  <si>
    <t>Dragagem de cascalho com draga hopper - capacidade da cisterna de 5.000 m³ - DMT de 2.100 a 2.400 m</t>
  </si>
  <si>
    <t>Dragagem de cascalho com draga hopper - capacidade da cisterna de 5.000 m³ - DMT de 2.400 a 2.700 m</t>
  </si>
  <si>
    <t>Dragagem de cascalho com draga hopper - capacidade da cisterna de 5.000 m³ - DMT de 2.700 a 3.000 m</t>
  </si>
  <si>
    <t>Dragagem de cascalho com draga hopper - capacidade da cisterna de 5.000 m³ - DMT de 3.000 m</t>
  </si>
  <si>
    <t>Dragagem de cascalho com draga hopper - capacidade da cisterna de 750 m³ - DMT de 1.500 a 1.800 m</t>
  </si>
  <si>
    <t>Dragagem de cascalho com draga hopper - capacidade da cisterna de 750 m³ - DMT de 1.800 a 2.100 m</t>
  </si>
  <si>
    <t>Dragagem de cascalho com draga hopper - capacidade da cisterna de 750 m³ - DMT de 2.100 a 2.400 m</t>
  </si>
  <si>
    <t>Dragagem de cascalho com draga hopper - capacidade da cisterna de 750 m³ - DMT de 2.400 a 2.700 m</t>
  </si>
  <si>
    <t>Dragagem de cascalho com draga hopper - capacidade da cisterna de 750 m³ - DMT de 2.700 a 3.000 m</t>
  </si>
  <si>
    <t>Dragagem de cascalho com draga hopper - capacidade da cisterna de 750 m³ - DMT de 3.000 m</t>
  </si>
  <si>
    <t>Dragagem de cascalho fino com draga de sucção e recalque - bomba de 1.350 kW e cortador de 170 kW - distância de recalque de 1.100 a 1.300 m</t>
  </si>
  <si>
    <t>Dragagem de cascalho fino com draga de sucção e recalque - bomba de 1.350 kW e cortador de 170 kW - distância de recalque de 1.300 a 1.500 m</t>
  </si>
  <si>
    <t>Dragagem de cascalho fino com draga de sucção e recalque - bomba de 1.350 kW e cortador de 170 kW - distância de recalque de 1.500 a 1.700 m</t>
  </si>
  <si>
    <t>Dragagem de cascalho fino com draga de sucção e recalque - bomba de 1.350 kW e cortador de 170 kW - distância de recalque de 1.700 a 1.900 m</t>
  </si>
  <si>
    <t>Dragagem de cascalho fino com draga de sucção e recalque - bomba de 1.350 kW e cortador de 170 kW - distância de recalque de 1.900 a 2.100 m</t>
  </si>
  <si>
    <t>Dragagem de cascalho fino com draga de sucção e recalque - bomba de 1.350 kW e cortador de 170 kW - distância de recalque de 2.100 a 2.300 m</t>
  </si>
  <si>
    <t>Dragagem de cascalho fino com draga de sucção e recalque - bomba de 1.350 kW e cortador de 170 kW - distância de recalque de 2.300 a 2.500 m</t>
  </si>
  <si>
    <t>Dragagem de cascalho fino com draga de sucção e recalque - bomba de 1.350 kW e cortador de 170 kW - distância de recalque de 2.500 a 2.700 m</t>
  </si>
  <si>
    <t>Dragagem de cascalho fino com draga de sucção e recalque - bomba de 1.350 kW e cortador de 170 kW - distância de recalque de 2.700 a 2.900 m</t>
  </si>
  <si>
    <t>Dragagem de cascalho fino com draga de sucção e recalque - bomba de 1.350 kW e cortador de 170 kW - distância de recalque de 2.900 a 3.100 m</t>
  </si>
  <si>
    <t>Dragagem de cascalho fino com draga de sucção e recalque - bomba de 1.350 kW e cortador de 170 kW - distância de recalque de 3.100 a 3.300 m</t>
  </si>
  <si>
    <t>Dragagem de cascalho fino com draga de sucção e recalque - bomba de 1.350 kW e cortador de 170 kW - distância de recalque de 3.300 a 3.500 m</t>
  </si>
  <si>
    <t>Dragagem de cascalho fino com draga de sucção e recalque - bomba de 1.350 kW e cortador de 170 kW - distância de recalque de 3.500 a 3.700 m</t>
  </si>
  <si>
    <t>Dragagem de cascalho fino com draga de sucção e recalque - bomba de 1.350 kW e cortador de 170 kW - distância de recalque de 3.700 a 3.900 m</t>
  </si>
  <si>
    <t>Dragagem de cascalho fino com draga de sucção e recalque - bomba de 1.350 kW e cortador de 170 kW - distância de recalque de 3.900 a 4.100 m</t>
  </si>
  <si>
    <t>Dragagem de cascalho fino com draga de sucção e recalque - bomba de 1.350 kW e cortador de 170 kW - distância de recalque de 500 a 700 m</t>
  </si>
  <si>
    <t>Dragagem de cascalho fino com draga de sucção e recalque - bomba de 1.350 kW e cortador de 170 kW - distância de recalque de 700 a 900 m</t>
  </si>
  <si>
    <t>Dragagem de cascalho fino com draga de sucção e recalque - bomba de 1.350 kW e cortador de 170 kW - distância de recalque de 900 a 1.100 m</t>
  </si>
  <si>
    <t>Dragagem de cascalho fino com draga de sucção e recalque - bomba de 1.350 kW e cortador de 170 kW - distância de recalque de até 500 m</t>
  </si>
  <si>
    <t>Dragagem de cascalho fino com draga de sucção e recalque - bomba de 294 kW e cortador de 30 kW - distância de recalque de 1.100 a 1.300 m</t>
  </si>
  <si>
    <t>Dragagem de cascalho fino com draga de sucção e recalque - bomba de 294 kW e cortador de 30 kW - distância de recalque de 1.300 a 1.500 m</t>
  </si>
  <si>
    <t>Dragagem de cascalho fino com draga de sucção e recalque - bomba de 294 kW e cortador de 30 kW - distância de recalque de 1.500 a 1.700 m</t>
  </si>
  <si>
    <t>Dragagem de cascalho fino com draga de sucção e recalque - bomba de 294 kW e cortador de 30 kW - distância de recalque de 500 a 700 m</t>
  </si>
  <si>
    <t>Dragagem de cascalho fino com draga de sucção e recalque - bomba de 294 kW e cortador de 30 kW - distância de recalque de 700 a 900 m</t>
  </si>
  <si>
    <t>Dragagem de cascalho fino com draga de sucção e recalque - bomba de 294 kW e cortador de 30 kW - distância de recalque de 900 a 1.100 m</t>
  </si>
  <si>
    <t>Dragagem de cascalho fino com draga de sucção e recalque - bomba de 294 kW e cortador de 30 kW - distância de recalque de até 500 m</t>
  </si>
  <si>
    <t>Dragagem de cascalho fino com draga de sucção e recalque - bomba de 483 kW e cortador de 55 kW - distância de recalque de 1.100 a 1.300 m</t>
  </si>
  <si>
    <t>Dragagem de cascalho fino com draga de sucção e recalque - bomba de 483 kW e cortador de 55 kW - distância de recalque de 1.300 a 1.500 m</t>
  </si>
  <si>
    <t>Dragagem de cascalho fino com draga de sucção e recalque - bomba de 483 kW e cortador de 55 kW - distância de recalque de 1.500 a 1.700 m</t>
  </si>
  <si>
    <t>Dragagem de cascalho fino com draga de sucção e recalque - bomba de 483 kW e cortador de 55 kW - distância de recalque de 1.700 a 1.900 m</t>
  </si>
  <si>
    <t>Dragagem de cascalho fino com draga de sucção e recalque - bomba de 483 kW e cortador de 55 kW - distância de recalque de 1.900 a 2.100 m</t>
  </si>
  <si>
    <t>Dragagem de cascalho fino com draga de sucção e recalque - bomba de 483 kW e cortador de 55 kW - distância de recalque de 2.100 a 2.300 m</t>
  </si>
  <si>
    <t>Dragagem de cascalho fino com draga de sucção e recalque - bomba de 483 kW e cortador de 55 kW - distância de recalque de 2.300 a 2.500 m</t>
  </si>
  <si>
    <t>Dragagem de cascalho fino com draga de sucção e recalque - bomba de 483 kW e cortador de 55 kW - distância de recalque de 500 a 700 m</t>
  </si>
  <si>
    <t>Dragagem de cascalho fino com draga de sucção e recalque - bomba de 483 kW e cortador de 55 kW - distância de recalque de 700 a 900 m</t>
  </si>
  <si>
    <t>Dragagem de cascalho fino com draga de sucção e recalque - bomba de 483 kW e cortador de 55 kW - distância de recalque de 900 a 1.100 m</t>
  </si>
  <si>
    <t>Dragagem de cascalho fino com draga de sucção e recalque - bomba de 483 kW e cortador de 55 kW - distância de recalque de até 500 m</t>
  </si>
  <si>
    <t>Dragagem de cascalho fino com draga de sucção e recalque - bomba de 746 kW e cortador de 110 kW - distância de recalque de 1.100 a 1.300 m</t>
  </si>
  <si>
    <t>Dragagem de cascalho fino com draga de sucção e recalque - bomba de 746 kW e cortador de 110 kW - distância de recalque de 1.300 a 1.500 m</t>
  </si>
  <si>
    <t>Dragagem de cascalho fino com draga de sucção e recalque - bomba de 746 kW e cortador de 110 kW - distância de recalque de 1.500 a 1.700 m</t>
  </si>
  <si>
    <t>Dragagem de cascalho fino com draga de sucção e recalque - bomba de 746 kW e cortador de 110 kW - distância de recalque de 1.700 a 1.900 m</t>
  </si>
  <si>
    <t>Dragagem de cascalho fino com draga de sucção e recalque - bomba de 746 kW e cortador de 110 kW - distância de recalque de 1.900 a 2.100 m</t>
  </si>
  <si>
    <t>Dragagem de cascalho fino com draga de sucção e recalque - bomba de 746 kW e cortador de 110 kW - distância de recalque de 2.100 a 2.300 m</t>
  </si>
  <si>
    <t>Dragagem de cascalho fino com draga de sucção e recalque - bomba de 746 kW e cortador de 110 kW - distância de recalque de 2.300 a 2.500 m</t>
  </si>
  <si>
    <t>Dragagem de cascalho fino com draga de sucção e recalque - bomba de 746 kW e cortador de 110 kW - distância de recalque de 2.500 a 2.700 m</t>
  </si>
  <si>
    <t>Dragagem de cascalho fino com draga de sucção e recalque - bomba de 746 kW e cortador de 110 kW - distância de recalque de 2.700 a 2.900 m</t>
  </si>
  <si>
    <t>Dragagem de cascalho fino com draga de sucção e recalque - bomba de 746 kW e cortador de 110 kW - distância de recalque de 2.900 a 3.100 m</t>
  </si>
  <si>
    <t>Dragagem de cascalho fino com draga de sucção e recalque - bomba de 746 kW e cortador de 110 kW - distância de recalque de 500 a 700 m</t>
  </si>
  <si>
    <t>Dragagem de cascalho fino com draga de sucção e recalque - bomba de 746 kW e cortador de 110 kW - distância de recalque de 700 a 900 m</t>
  </si>
  <si>
    <t>Dragagem de cascalho fino com draga de sucção e recalque - bomba de 746 kW e cortador de 110 kW - distância de recalque de 900 a 1.100 m</t>
  </si>
  <si>
    <t>Dragagem de cascalho fino com draga de sucção e recalque - bomba de 746 kW e cortador de 110 kW - distância de recalque de até 500 m</t>
  </si>
  <si>
    <t>Dragagem de cascalho fino com draga hopper - capacidade da cisterna de 1.000 m³ - DMT de 1.500 a 1.800 m</t>
  </si>
  <si>
    <t>Dragagem de cascalho fino com draga hopper - capacidade da cisterna de 1.000 m³ - DMT de 1.800 a 2.100 m</t>
  </si>
  <si>
    <t>Dragagem de cascalho fino com draga hopper - capacidade da cisterna de 1.000 m³ - DMT de 2.100 a 2.400 m</t>
  </si>
  <si>
    <t>Dragagem de cascalho fino com draga hopper - capacidade da cisterna de 1.000 m³ - DMT de 2.400 a 2.700 m</t>
  </si>
  <si>
    <t>Dragagem de cascalho fino com draga hopper - capacidade da cisterna de 1.000 m³ - DMT de 2.700 a 3.000 m</t>
  </si>
  <si>
    <t>Dragagem de cascalho fino com draga hopper - capacidade da cisterna de 1.000 m³ - DMT de 3.000 m</t>
  </si>
  <si>
    <t>Dragagem de cascalho fino com draga hopper - capacidade da cisterna de 10.000 m³ - DMT de 1.500 a 1.800 m</t>
  </si>
  <si>
    <t>Dragagem de cascalho fino com draga hopper - capacidade da cisterna de 10.000 m³ - DMT de 1.800 a 2.100 m</t>
  </si>
  <si>
    <t>Dragagem de cascalho fino com draga hopper - capacidade da cisterna de 10.000 m³ - DMT de 2.100 a 2.400 m</t>
  </si>
  <si>
    <t>Dragagem de cascalho fino com draga hopper - capacidade da cisterna de 10.000 m³ - DMT de 2.400 a 2.700 m</t>
  </si>
  <si>
    <t>Dragagem de cascalho fino com draga hopper - capacidade da cisterna de 10.000 m³ - DMT de 2.700 a 3.000 m</t>
  </si>
  <si>
    <t>Dragagem de cascalho fino com draga hopper - capacidade da cisterna de 10.000 m³ - DMT de 3.000 m</t>
  </si>
  <si>
    <t>Dragagem de cascalho fino com draga hopper - capacidade da cisterna de 15.000 m³ - DMT de 1.500 a 1.800 m</t>
  </si>
  <si>
    <t>Dragagem de cascalho fino com draga hopper - capacidade da cisterna de 15.000 m³ - DMT de 1.800 a 2.100 m</t>
  </si>
  <si>
    <t>Dragagem de cascalho fino com draga hopper - capacidade da cisterna de 15.000 m³ - DMT de 2.100 a 2.400 m</t>
  </si>
  <si>
    <t>Dragagem de cascalho fino com draga hopper - capacidade da cisterna de 15.000 m³ - DMT de 2.400 a 2.700 m</t>
  </si>
  <si>
    <t>Dragagem de cascalho fino com draga hopper - capacidade da cisterna de 15.000 m³ - DMT de 2.700 a 3.000 m</t>
  </si>
  <si>
    <t>Dragagem de cascalho fino com draga hopper - capacidade da cisterna de 15.000 m³ - DMT de 3.000 m</t>
  </si>
  <si>
    <t>Dragagem de cascalho fino com draga hopper - capacidade da cisterna de 2.000 m³ - DMT de 1.500 a 1.800 m</t>
  </si>
  <si>
    <t>Dragagem de cascalho fino com draga hopper - capacidade da cisterna de 2.000 m³ - DMT de 1.800 a 2.100 m</t>
  </si>
  <si>
    <t>Dragagem de cascalho fino com draga hopper - capacidade da cisterna de 2.000 m³ - DMT de 2.100 a 2.400 m</t>
  </si>
  <si>
    <t>Dragagem de cascalho fino com draga hopper - capacidade da cisterna de 2.000 m³ - DMT de 2.400 a 2.700 m</t>
  </si>
  <si>
    <t>Dragagem de cascalho fino com draga hopper - capacidade da cisterna de 2.000 m³ - DMT de 2.700 a 3.000 m</t>
  </si>
  <si>
    <t>Dragagem de cascalho fino com draga hopper - capacidade da cisterna de 2.000 m³ - DMT de 3.000 m</t>
  </si>
  <si>
    <t>Dragagem de cascalho fino com draga hopper - capacidade da cisterna de 20.000 m³ - DMT de 1.500 a 1.800 m</t>
  </si>
  <si>
    <t>Dragagem de cascalho fino com draga hopper - capacidade da cisterna de 20.000 m³ - DMT de 1.800 a 2.100 m</t>
  </si>
  <si>
    <t>Dragagem de cascalho fino com draga hopper - capacidade da cisterna de 20.000 m³ - DMT de 2.100 a 2.400 m</t>
  </si>
  <si>
    <t>Dragagem de cascalho fino com draga hopper - capacidade da cisterna de 20.000 m³ - DMT de 2.400 a 2.700 m</t>
  </si>
  <si>
    <t>Dragagem de cascalho fino com draga hopper - capacidade da cisterna de 20.000 m³ - DMT de 2.700 a 3.000 m</t>
  </si>
  <si>
    <t>Dragagem de cascalho fino com draga hopper - capacidade da cisterna de 20.000 m³ - DMT de 3.000 m</t>
  </si>
  <si>
    <t>Dragagem de cascalho fino com draga hopper - capacidade da cisterna de 3.000 m³ - DMT de 1.500 a 1.800 m</t>
  </si>
  <si>
    <t>Dragagem de cascalho fino com draga hopper - capacidade da cisterna de 3.000 m³ - DMT de 1.800 a 2.100 m</t>
  </si>
  <si>
    <t>Dragagem de cascalho fino com draga hopper - capacidade da cisterna de 3.000 m³ - DMT de 2.100 a 2.400 m</t>
  </si>
  <si>
    <t>Dragagem de cascalho fino com draga hopper - capacidade da cisterna de 3.000 m³ - DMT de 2.400 a 2.700 m</t>
  </si>
  <si>
    <t>Dragagem de cascalho fino com draga hopper - capacidade da cisterna de 3.000 m³ - DMT de 2.700 a 3.000 m</t>
  </si>
  <si>
    <t>Dragagem de cascalho fino com draga hopper - capacidade da cisterna de 3.000 m³ - DMT de 3.000 m</t>
  </si>
  <si>
    <t>Dragagem de cascalho fino com draga hopper - capacidade da cisterna de 4.000 m³ - DMT de 1.500 a 1.800 m</t>
  </si>
  <si>
    <t>Dragagem de cascalho fino com draga hopper - capacidade da cisterna de 4.000 m³ - DMT de 1.800 a 2.100 m</t>
  </si>
  <si>
    <t>Dragagem de cascalho fino com draga hopper - capacidade da cisterna de 4.000 m³ - DMT de 2.100 a 2.400 m</t>
  </si>
  <si>
    <t>Dragagem de cascalho fino com draga hopper - capacidade da cisterna de 4.000 m³ - DMT de 2.400 a 2.700 m</t>
  </si>
  <si>
    <t>Dragagem de cascalho fino com draga hopper - capacidade da cisterna de 4.000 m³ - DMT de 2.700 a 3.000 m</t>
  </si>
  <si>
    <t>Dragagem de cascalho fino com draga hopper - capacidade da cisterna de 4.000 m³ - DMT de 3.000 m</t>
  </si>
  <si>
    <t>Dragagem de cascalho fino com draga hopper - capacidade da cisterna de 5.000 m³ - DMT de 1.500 a 1.800 m</t>
  </si>
  <si>
    <t>Dragagem de cascalho fino com draga hopper - capacidade da cisterna de 5.000 m³ - DMT de 1.800 a 2.100 m</t>
  </si>
  <si>
    <t>Dragagem de cascalho fino com draga hopper - capacidade da cisterna de 5.000 m³ - DMT de 2.100 a 2.400 m</t>
  </si>
  <si>
    <t>Dragagem de cascalho fino com draga hopper - capacidade da cisterna de 5.000 m³ - DMT de 2.400 a 2.700 m</t>
  </si>
  <si>
    <t>Dragagem de cascalho fino com draga hopper - capacidade da cisterna de 5.000 m³ - DMT de 2.700 a 3.000 m</t>
  </si>
  <si>
    <t>Dragagem de cascalho fino com draga hopper - capacidade da cisterna de 5.000 m³ - DMT de 3.000 m</t>
  </si>
  <si>
    <t>Dragagem de cascalho fino com draga hopper - capacidade da cisterna de 750 m³ - DMT de 1.500 a 1.800 m</t>
  </si>
  <si>
    <t>Dragagem de cascalho fino com draga hopper - capacidade da cisterna de 750 m³ - DMT de 1.800 a 2.100 m</t>
  </si>
  <si>
    <t>Dragagem de cascalho fino com draga hopper - capacidade da cisterna de 750 m³ - DMT de 2.100 a 2.400 m</t>
  </si>
  <si>
    <t>Dragagem de cascalho fino com draga hopper - capacidade da cisterna de 750 m³ - DMT de 2.400 a 2.700 m</t>
  </si>
  <si>
    <t>Dragagem de cascalho fino com draga hopper - capacidade da cisterna de 750 m³ - DMT de 2.700 a 3.000 m</t>
  </si>
  <si>
    <t>Dragagem de cascalho fino com draga hopper - capacidade da cisterna de 750 m³ - DMT de 3.000 m</t>
  </si>
  <si>
    <t>Dragagem de material de 1ª categoria com clamshell sobre pontão flutuante - capacidade da caçamba de 4,6 m³ - transporte com batelão sem propulsão com capacidade de 100 t - DMT 0 a 300 m</t>
  </si>
  <si>
    <t>Dragagem de material de 1ª categoria com clamshell sobre pontão flutuante - capacidade da caçamba de 4,6 m³ - transporte com batelão sem propulsão com capacidade de 100 t - DMT 1.200 a 1.500 m</t>
  </si>
  <si>
    <t>Dragagem de material de 1ª categoria com clamshell sobre pontão flutuante - capacidade da caçamba de 4,6 m³ - transporte com batelão sem propulsão com capacidade de 100 t - DMT 1.500 a 1.800 m</t>
  </si>
  <si>
    <t>Dragagem de material de 1ª categoria com clamshell sobre pontão flutuante - capacidade da caçamba de 4,6 m³ - transporte com batelão sem propulsão com capacidade de 100 t - DMT 1.800 a 2.100 m</t>
  </si>
  <si>
    <t>Dragagem de material de 1ª categoria com clamshell sobre pontão flutuante - capacidade da caçamba de 4,6 m³ - transporte com batelão sem propulsão com capacidade de 100 t - DMT 2.100 a 2.400 m</t>
  </si>
  <si>
    <t>Dragagem de material de 1ª categoria com clamshell sobre pontão flutuante - capacidade da caçamba de 4,6 m³ - transporte com batelão sem propulsão com capacidade de 100 t - DMT 2.400 a 2.700 m</t>
  </si>
  <si>
    <t>Dragagem de material de 1ª categoria com clamshell sobre pontão flutuante - capacidade da caçamba de 4,6 m³ - transporte com batelão sem propulsão com capacidade de 100 t - DMT 2.700 a 3.000 m</t>
  </si>
  <si>
    <t>Dragagem de material de 1ª categoria com clamshell sobre pontão flutuante - capacidade da caçamba de 4,6 m³ - transporte com batelão sem propulsão com capacidade de 100 t - DMT 300 a 600 m</t>
  </si>
  <si>
    <t>Dragagem de material de 1ª categoria com clamshell sobre pontão flutuante - capacidade da caçamba de 4,6 m³ - transporte com batelão sem propulsão com capacidade de 100 t - DMT 600 a 900 m</t>
  </si>
  <si>
    <t>Dragagem de material de 1ª categoria com clamshell sobre pontão flutuante - capacidade da caçamba de 4,6 m³ - transporte com batelão sem propulsão com capacidade de 100 t - DMT 900 a 1.200 m</t>
  </si>
  <si>
    <t>Dragagem de material de 1ª categoria com clamshell sobre pontão flutuante - capacidade da caçamba de 4,6 m³ - transporte com batelão sem propulsão com capacidade de 100 t - DMT de 3.000 m</t>
  </si>
  <si>
    <t>Dragagem de material de 1ª categoria com dragline - caçamba de 2,1 m³ - caminho de serviço em leito natural - DMT 1.000 a 1.200 m - com caminhão de 14 m³ e carregadeira</t>
  </si>
  <si>
    <t>Dragagem de material de 1ª categoria com dragline - caçamba de 2,1 m³ - caminho de serviço em leito natural - DMT 1.200 a 1.400 m - com caminhão de 14 m³ e carregadeira</t>
  </si>
  <si>
    <t>Dragagem de material de 1ª categoria com dragline - caçamba de 2,1 m³ - caminho de serviço em leito natural - DMT 1.400 a 1.600 m - com caminhão de 14 m³ e carregadeira</t>
  </si>
  <si>
    <t>Dragagem de material de 1ª categoria com dragline - caçamba de 2,1 m³ - caminho de serviço em leito natural - DMT 1.600 a 1.800 m - com caminhão de 14 m³ e carregadeira</t>
  </si>
  <si>
    <t>Dragagem de material de 1ª categoria com dragline - caçamba de 2,1 m³ - caminho de serviço em leito natural - DMT 1.800 a 2.000 m - com caminhão de 14 m³ e carregadeira</t>
  </si>
  <si>
    <t>Dragagem de material de 1ª categoria com dragline - caçamba de 2,1 m³ - caminho de serviço em leito natural - DMT 2.000 a 2.500 m - com caminhão de 14 m³ e carregadeira</t>
  </si>
  <si>
    <t>Dragagem de material de 1ª categoria com dragline - caçamba de 2,1 m³ - caminho de serviço em leito natural - DMT 2.500 a 3.000 m - com caminhão de 14 m³ e carregadeira</t>
  </si>
  <si>
    <t>Dragagem de material de 1ª categoria com dragline - caçamba de 2,1 m³ - caminho de serviço em leito natural - DMT 200 a 400 m - com caminhão de 14 m³ e carregadeira</t>
  </si>
  <si>
    <t>Dragagem de material de 1ª categoria com dragline - caçamba de 2,1 m³ - caminho de serviço em leito natural - DMT 400 a 600 m - com caminhão de 14 m³ e carregadeira</t>
  </si>
  <si>
    <t>Dragagem de material de 1ª categoria com dragline - caçamba de 2,1 m³ - caminho de serviço em leito natural - DMT 50 a 200 m - com caminhão de 14 m³ e carregadeira</t>
  </si>
  <si>
    <t>Dragagem de material de 1ª categoria com dragline - caçamba de 2,1 m³ - caminho de serviço em leito natural - DMT 600 a 800 m - com caminhão de 14 m³ e carregadeira</t>
  </si>
  <si>
    <t>Dragagem de material de 1ª categoria com dragline - caçamba de 2,1 m³ - caminho de serviço em leito natural - DMT 800 a 1.000 m - com caminhão de 14 m³ e carregadeira</t>
  </si>
  <si>
    <t>Dragagem de material de 1ª categoria com dragline - caçamba de 2,1 m³ - caminho de serviço em leito natural - DMT de 3.000 m - com caminhão de 14 m³ e carregadeira</t>
  </si>
  <si>
    <t>Dragagem de material de 1ª categoria com dragline - caçamba de 2,1 m³ - caminho de serviço em revestimento primário - DMT 1.000 a 1.200 m - com caminhão de 14 m³ e carregadeira</t>
  </si>
  <si>
    <t>Dragagem de material de 1ª categoria com dragline - caçamba de 2,1 m³ - caminho de serviço em revestimento primário - DMT 1.200 a 1.400 m - com caminhão de 14 m³ e carregadeira</t>
  </si>
  <si>
    <t>Dragagem de material de 1ª categoria com dragline - caçamba de 2,1 m³ - caminho de serviço em revestimento primário - DMT 1.400 a 1.600 m - com caminhão de 14 m³ e carregadeira</t>
  </si>
  <si>
    <t>Dragagem de material de 1ª categoria com dragline - caçamba de 2,1 m³ - caminho de serviço em revestimento primário - DMT 1.600 a 1.800 m - com caminhão de 14 m³ e carregadeira</t>
  </si>
  <si>
    <t>Dragagem de material de 1ª categoria com dragline - caçamba de 2,1 m³ - caminho de serviço em revestimento primário - DMT 1.800 a 2.000 m - com caminhão de 14 m³ e carregadeira</t>
  </si>
  <si>
    <t>Dragagem de material de 1ª categoria com dragline - caçamba de 2,1 m³ - caminho de serviço em revestimento primário - DMT 2.000 a 2.500 m - com caminhão de 14 m³ e carregadeira</t>
  </si>
  <si>
    <t>Dragagem de material de 1ª categoria com dragline - caçamba de 2,1 m³ - caminho de serviço em revestimento primário - DMT 2.500 a 3.000 m - com caminhão de 14 m³ e carregadeira</t>
  </si>
  <si>
    <t>Dragagem de material de 1ª categoria com dragline - caçamba de 2,1 m³ - caminho de serviço em revestimento primário - DMT 200 a 400 m - com caminhão de 14 m³ e carregadeira</t>
  </si>
  <si>
    <t>Dragagem de material de 1ª categoria com dragline - caçamba de 2,1 m³ - caminho de serviço em revestimento primário - DMT 400 a 600 m - com caminhão de 14 m³ e carregadeira</t>
  </si>
  <si>
    <t>Dragagem de material de 1ª categoria com dragline - caçamba de 2,1 m³ - caminho de serviço em revestimento primário - DMT 50 a 200 m - com caminhão de 14 m³ e carregadeira</t>
  </si>
  <si>
    <t>Dragagem de material de 1ª categoria com dragline - caçamba de 2,1 m³ - caminho de serviço em revestimento primário - DMT 600 a 800 m - com caminhão de 14 m³ e carregadeira</t>
  </si>
  <si>
    <t>Dragagem de material de 1ª categoria com dragline - caçamba de 2,1 m³ - caminho de serviço em revestimento primário - DMT 800 a 1.000 m - com caminhão de 14 m³ e carregadeira</t>
  </si>
  <si>
    <t>Dragagem de material de 1ª categoria com dragline - caçamba de 2,1 m³ - caminho de serviço em revestimento primário - DMT de 3.000 m - com caminhão de 14 m³ e carregadeira</t>
  </si>
  <si>
    <t>Dragagem de material de 1ª categoria com dragline - caçamba de 2,1 m³ - caminho de serviço pavimentado - DMT 1.000 a 1.200 m - com caminhão de 14 m³ e carregadeira</t>
  </si>
  <si>
    <t>Dragagem de material de 1ª categoria com dragline - caçamba de 2,1 m³ - caminho de serviço pavimentado - DMT 1.200 a 1.400 m - com caminhão de 14 m³ e carregadeira</t>
  </si>
  <si>
    <t>Dragagem de material de 1ª categoria com dragline - caçamba de 2,1 m³ - caminho de serviço pavimentado - DMT 1.400 a 1.600 m - com caminhão de 14 m³ e carregadeira</t>
  </si>
  <si>
    <t>Dragagem de material de 1ª categoria com dragline - caçamba de 2,1 m³ - caminho de serviço pavimentado - DMT 1.600 a 1.800 m - com caminhão de 14 m³ e carregadeira</t>
  </si>
  <si>
    <t>Dragagem de material de 1ª categoria com dragline - caçamba de 2,1 m³ - caminho de serviço pavimentado - DMT 1.800 a 2.000 m - com caminhão de 14 m³ e carregadeira</t>
  </si>
  <si>
    <t>Dragagem de material de 1ª categoria com dragline - caçamba de 2,1 m³ - caminho de serviço pavimentado - DMT 2.000 a 2.500 m - com caminhão de 14 m³ e carregadeira</t>
  </si>
  <si>
    <t>Dragagem de material de 1ª categoria com dragline - caçamba de 2,1 m³ - caminho de serviço pavimentado - DMT 2.500 a 3.000 m - com caminhão de 14 m³ e carregadeira</t>
  </si>
  <si>
    <t>Dragagem de material de 1ª categoria com dragline - caçamba de 2,1 m³ - caminho de serviço pavimentado - DMT 200 a 400 m - com caminhão de 14 m³ e carregadeira</t>
  </si>
  <si>
    <t>Dragagem de material de 1ª categoria com dragline - caçamba de 2,1 m³ - caminho de serviço pavimentado - DMT 400 a 600 m - com caminhão de 14 m³ e carregadeira</t>
  </si>
  <si>
    <t>Dragagem de material de 1ª categoria com dragline - caçamba de 2,1 m³ - caminho de serviço pavimentado - DMT 50 a 200 m - com caminhão de 14 m³ e carregadeira</t>
  </si>
  <si>
    <t>Dragagem de material de 1ª categoria com dragline - caçamba de 2,1 m³ - caminho de serviço pavimentado - DMT 600 a 800 m - com caminhão de 14 m³ e carregadeira</t>
  </si>
  <si>
    <t>Dragagem de material de 1ª categoria com dragline - caçamba de 2,1 m³ - caminho de serviço pavimentado - DMT 800 a 1.000 m - com caminhão de 14 m³ e carregadeira</t>
  </si>
  <si>
    <t>Dragagem de material de 1ª categoria com dragline - caçamba de 2,1 m³ - caminho de serviço pavimentado - DMT de 3.000 m - com caminhão de 14 m³ e carregadeira</t>
  </si>
  <si>
    <t>Dragagem de material de 1ª categoria com dragline - caçamba de 2,1 m³ - DMT até 50 m</t>
  </si>
  <si>
    <t>Dragagem de material de 1ª categoria com escavadeira hidráulica - capacidade de caçamba de 1,56 m³ - caminho de serviço em leito natural - DMT 1.000 a 1.200 m</t>
  </si>
  <si>
    <t>Dragagem de material de 1ª categoria com escavadeira hidráulica - capacidade de caçamba de 1,56 m³ - caminho de serviço em leito natural - DMT 1.200 a 1.400 m</t>
  </si>
  <si>
    <t>Dragagem de material de 1ª categoria com escavadeira hidráulica - capacidade de caçamba de 1,56 m³ - caminho de serviço em leito natural - DMT 1.400 a 1.600 m</t>
  </si>
  <si>
    <t>Dragagem de material de 1ª categoria com escavadeira hidráulica - capacidade de caçamba de 1,56 m³ - caminho de serviço em leito natural - DMT 1.600 a 1.800 m</t>
  </si>
  <si>
    <t>Dragagem de material de 1ª categoria com escavadeira hidráulica - capacidade de caçamba de 1,56 m³ - caminho de serviço em leito natural - DMT 1.800 a 2.000 m</t>
  </si>
  <si>
    <t>Dragagem de material de 1ª categoria com escavadeira hidráulica - capacidade de caçamba de 1,56 m³ - caminho de serviço em leito natural - DMT 2.000 a 2.500 m</t>
  </si>
  <si>
    <t>Dragagem de material de 1ª categoria com escavadeira hidráulica - capacidade de caçamba de 1,56 m³ - caminho de serviço em leito natural - DMT 2.500 a 3.000 m</t>
  </si>
  <si>
    <t>Dragagem de material de 1ª categoria com escavadeira hidráulica - capacidade de caçamba de 1,56 m³ - caminho de serviço em leito natural - DMT 200 a 400 m</t>
  </si>
  <si>
    <t>Dragagem de material de 1ª categoria com escavadeira hidráulica - capacidade de caçamba de 1,56 m³ - caminho de serviço em leito natural - DMT 3.000 m</t>
  </si>
  <si>
    <t>Dragagem de material de 1ª categoria com escavadeira hidráulica - capacidade de caçamba de 1,56 m³ - caminho de serviço em leito natural - DMT 400 a 600 m</t>
  </si>
  <si>
    <t>Dragagem de material de 1ª categoria com escavadeira hidráulica - capacidade de caçamba de 1,56 m³ - caminho de serviço em leito natural - DMT 50 a 200 m</t>
  </si>
  <si>
    <t>Dragagem de material de 1ª categoria com escavadeira hidráulica - capacidade de caçamba de 1,56 m³ - caminho de serviço em leito natural - DMT 600 a 800 m</t>
  </si>
  <si>
    <t>Dragagem de material de 1ª categoria com escavadeira hidráulica - capacidade de caçamba de 1,56 m³ - caminho de serviço em leito natural - DMT 800 a 1.000 m</t>
  </si>
  <si>
    <t>Dragagem de material de 1ª categoria com escavadeira hidráulica - capacidade de caçamba de 1,56 m³ - caminho de serviço em revestimento primário - DMT 1.000 a 1.200 m</t>
  </si>
  <si>
    <t>Dragagem de material de 1ª categoria com escavadeira hidráulica - capacidade de caçamba de 1,56 m³ - caminho de serviço em revestimento primário - DMT 1.200 a 1.400 m</t>
  </si>
  <si>
    <t>Dragagem de material de 1ª categoria com escavadeira hidráulica - capacidade de caçamba de 1,56 m³ - caminho de serviço em revestimento primário - DMT 1.400 a 1.600 m</t>
  </si>
  <si>
    <t>Dragagem de material de 1ª categoria com escavadeira hidráulica - capacidade de caçamba de 1,56 m³ - caminho de serviço em revestimento primário - DMT 1.600 a 1.800 m</t>
  </si>
  <si>
    <t>Dragagem de material de 1ª categoria com escavadeira hidráulica - capacidade de caçamba de 1,56 m³ - caminho de serviço em revestimento primário - DMT 1.800 a 2.000 m</t>
  </si>
  <si>
    <t>Dragagem de material de 1ª categoria com escavadeira hidráulica - capacidade de caçamba de 1,56 m³ - caminho de serviço em revestimento primário - DMT 2.000 a 2.500 m</t>
  </si>
  <si>
    <t>Dragagem de material de 1ª categoria com escavadeira hidráulica - capacidade de caçamba de 1,56 m³ - caminho de serviço em revestimento primário - DMT 2.500 a 3.000 m</t>
  </si>
  <si>
    <t>Dragagem de material de 1ª categoria com escavadeira hidráulica - capacidade de caçamba de 1,56 m³ - caminho de serviço em revestimento primário - DMT 200 a 400 m</t>
  </si>
  <si>
    <t>Dragagem de material de 1ª categoria com escavadeira hidráulica - capacidade de caçamba de 1,56 m³ - caminho de serviço em revestimento primário - DMT 3.000 m</t>
  </si>
  <si>
    <t>Dragagem de material de 1ª categoria com escavadeira hidráulica - capacidade de caçamba de 1,56 m³ - caminho de serviço em revestimento primário - DMT 400 a 600 m</t>
  </si>
  <si>
    <t>Dragagem de material de 1ª categoria com escavadeira hidráulica - capacidade de caçamba de 1,56 m³ - caminho de serviço em revestimento primário - DMT 50 a 200 m</t>
  </si>
  <si>
    <t>Dragagem de material de 1ª categoria com escavadeira hidráulica - capacidade de caçamba de 1,56 m³ - caminho de serviço em revestimento primário - DMT 600 a 800 m</t>
  </si>
  <si>
    <t>Dragagem de material de 1ª categoria com escavadeira hidráulica - capacidade de caçamba de 1,56 m³ - caminho de serviço em revestimento primário - DMT 800 a 1.000 m</t>
  </si>
  <si>
    <t>Dragagem de material de 1ª categoria com escavadeira hidráulica - capacidade de caçamba de 1,56 m³ - caminho de serviço pavimentado - DMT 1.000 a 1.200 m</t>
  </si>
  <si>
    <t>Dragagem de material de 1ª categoria com escavadeira hidráulica - capacidade de caçamba de 1,56 m³ - caminho de serviço pavimentado - DMT 1.200 a 1.400 m</t>
  </si>
  <si>
    <t>Dragagem de material de 1ª categoria com escavadeira hidráulica - capacidade de caçamba de 1,56 m³ - caminho de serviço pavimentado - DMT 1.400 a 1.600 m</t>
  </si>
  <si>
    <t>Dragagem de material de 1ª categoria com escavadeira hidráulica - capacidade de caçamba de 1,56 m³ - caminho de serviço pavimentado - DMT 1.600 a 1.800 m</t>
  </si>
  <si>
    <t>Dragagem de material de 1ª categoria com escavadeira hidráulica - capacidade de caçamba de 1,56 m³ - caminho de serviço pavimentado - DMT 1.800 a 2.000 m</t>
  </si>
  <si>
    <t>Dragagem de material de 1ª categoria com escavadeira hidráulica - capacidade de caçamba de 1,56 m³ - caminho de serviço pavimentado - DMT 2.000 a 2.500 m</t>
  </si>
  <si>
    <t>Dragagem de material de 1ª categoria com escavadeira hidráulica - capacidade de caçamba de 1,56 m³ - caminho de serviço pavimentado - DMT 2.500 a 3.000 m</t>
  </si>
  <si>
    <t>Dragagem de material de 1ª categoria com escavadeira hidráulica - capacidade de caçamba de 1,56 m³ - caminho de serviço pavimentado - DMT 200 a 400 m</t>
  </si>
  <si>
    <t>Dragagem de material de 1ª categoria com escavadeira hidráulica - capacidade de caçamba de 1,56 m³ - caminho de serviço pavimentado - DMT 3.000 m</t>
  </si>
  <si>
    <t>Dragagem de material de 1ª categoria com escavadeira hidráulica - capacidade de caçamba de 1,56 m³ - caminho de serviço pavimentado - DMT 400 a 600 m</t>
  </si>
  <si>
    <t>Dragagem de material de 1ª categoria com escavadeira hidráulica - capacidade de caçamba de 1,56 m³ - caminho de serviço pavimentado - DMT 50 a 200 m</t>
  </si>
  <si>
    <t>Dragagem de material de 1ª categoria com escavadeira hidráulica - capacidade de caçamba de 1,56 m³ - caminho de serviço pavimentado - DMT 600 a 800 m</t>
  </si>
  <si>
    <t>Dragagem de material de 1ª categoria com escavadeira hidráulica - capacidade de caçamba de 1,56 m³ - caminho de serviço pavimentado - DMT 800 a 1.000 m</t>
  </si>
  <si>
    <t>Dragagem de material de 1ª categoria com escavadeira hidráulica - capacidade de caçamba de 1,56 m³ - DMT 0 a 50 m</t>
  </si>
  <si>
    <t>Dragagem de material de 1ª categoria com escavadeira hidráulica sobre pontão flutuante - capacidade da caçamba de 1,56 m³ - transporte com batelão sem propulsão com capacidade de 100 t - DMT 0 a 300 m</t>
  </si>
  <si>
    <t>Dragagem de material de 1ª categoria com escavadeira hidráulica sobre pontão flutuante - capacidade da caçamba de 1,56 m³ - transporte com batelão sem propulsão com capacidade de 100 t - DMT 1.200 a 1.500 m</t>
  </si>
  <si>
    <t>Dragagem de material de 1ª categoria com escavadeira hidráulica sobre pontão flutuante - capacidade da caçamba de 1,56 m³ - transporte com batelão sem propulsão com capacidade de 100 t - DMT 1.500 a 1.800 m</t>
  </si>
  <si>
    <t>Dragagem de material de 1ª categoria com escavadeira hidráulica sobre pontão flutuante - capacidade da caçamba de 1,56 m³ - transporte com batelão sem propulsão com capacidade de 100 t - DMT 1.800 a 2.100 m</t>
  </si>
  <si>
    <t>Dragagem de material de 1ª categoria com escavadeira hidráulica sobre pontão flutuante - capacidade da caçamba de 1,56 m³ - transporte com batelão sem propulsão com capacidade de 100 t - DMT 2.100 a 2.400 m</t>
  </si>
  <si>
    <t>Dragagem de material de 1ª categoria com escavadeira hidráulica sobre pontão flutuante - capacidade da caçamba de 1,56 m³ - transporte com batelão sem propulsão com capacidade de 100 t - DMT 2.400 a 2.700 m</t>
  </si>
  <si>
    <t>Dragagem de material de 1ª categoria com escavadeira hidráulica sobre pontão flutuante - capacidade da caçamba de 1,56 m³ - transporte com batelão sem propulsão com capacidade de 100 t - DMT 2.700 a 3.000 m</t>
  </si>
  <si>
    <t>Dragagem de material de 1ª categoria com escavadeira hidráulica sobre pontão flutuante - capacidade da caçamba de 1,56 m³ - transporte com batelão sem propulsão com capacidade de 100 t - DMT 300 a 600 m</t>
  </si>
  <si>
    <t>Dragagem de material de 1ª categoria com escavadeira hidráulica sobre pontão flutuante - capacidade da caçamba de 1,56 m³ - transporte com batelão sem propulsão com capacidade de 100 t - DMT 600 a 900 m</t>
  </si>
  <si>
    <t>Dragagem de material de 1ª categoria com escavadeira hidráulica sobre pontão flutuante - capacidade da caçamba de 1,56 m³ - transporte com batelão sem propulsão com capacidade de 100 t - DMT 900 a 1.200 m</t>
  </si>
  <si>
    <t>Dragagem de material de 1ª categoria com escavadeira hidráulica sobre pontão flutuante - capacidade da caçamba de 1,56 m³ - transporte com batelão sem propulsão com capacidade de 100 t - DMT de 3.000 m</t>
  </si>
  <si>
    <t>Dragagem de silte com draga hopper - capacidade da cisterna de 1.000 m³ - DMT de 1.500 a 1.800 m</t>
  </si>
  <si>
    <t>Dragagem de silte com draga hopper - capacidade da cisterna de 1.000 m³ - DMT de 1.800 a 2.100 m</t>
  </si>
  <si>
    <t>Dragagem de silte com draga hopper - capacidade da cisterna de 1.000 m³ - DMT de 2.100 a 2.400 m</t>
  </si>
  <si>
    <t>Dragagem de silte com draga hopper - capacidade da cisterna de 1.000 m³ - DMT de 2.400 a 2.700 m</t>
  </si>
  <si>
    <t>Dragagem de silte com draga hopper - capacidade da cisterna de 1.000 m³ - DMT de 2.700 a 3.000 m</t>
  </si>
  <si>
    <t>Dragagem de silte com draga hopper - capacidade da cisterna de 1.000 m³ - DMT de 3.000 m</t>
  </si>
  <si>
    <t>Dragagem de silte com draga hopper - capacidade da cisterna de 10.000 m³ - DMT de 1.500 a 1.800 m</t>
  </si>
  <si>
    <t>Dragagem de silte com draga hopper - capacidade da cisterna de 10.000 m³ - DMT de 1.800 a 2.100 m</t>
  </si>
  <si>
    <t>Dragagem de silte com draga hopper - capacidade da cisterna de 10.000 m³ - DMT de 2.100 a 2.400 m</t>
  </si>
  <si>
    <t>Dragagem de silte com draga hopper - capacidade da cisterna de 10.000 m³ - DMT de 2.400 a 2.700 m</t>
  </si>
  <si>
    <t>Dragagem de silte com draga hopper - capacidade da cisterna de 10.000 m³ - DMT de 2.700 a 3.000 m</t>
  </si>
  <si>
    <t>Dragagem de silte com draga hopper - capacidade da cisterna de 10.000 m³ - DMT de 3.000 m</t>
  </si>
  <si>
    <t>Dragagem de silte com draga hopper - capacidade da cisterna de 15.000 m³ - DMT de 1.500 a 1.800 m</t>
  </si>
  <si>
    <t>Dragagem de silte com draga hopper - capacidade da cisterna de 15.000 m³ - DMT de 1.800 a 2.100 m</t>
  </si>
  <si>
    <t>Dragagem de silte com draga hopper - capacidade da cisterna de 15.000 m³ - DMT de 2.100 a 2.400 m</t>
  </si>
  <si>
    <t>Dragagem de silte com draga hopper - capacidade da cisterna de 15.000 m³ - DMT de 2.400 a 2.700 m</t>
  </si>
  <si>
    <t>Dragagem de silte com draga hopper - capacidade da cisterna de 15.000 m³ - DMT de 2.700 a 3.000 m</t>
  </si>
  <si>
    <t>Dragagem de silte com draga hopper - capacidade da cisterna de 15.000 m³ - DMT de 3.000 m</t>
  </si>
  <si>
    <t>Dragagem de silte com draga hopper - capacidade da cisterna de 2.000 m³ - DMT de 1.500 a 1.800 m</t>
  </si>
  <si>
    <t>Dragagem de silte com draga hopper - capacidade da cisterna de 2.000 m³ - DMT de 1.800 a 2.100 m</t>
  </si>
  <si>
    <t>Dragagem de silte com draga hopper - capacidade da cisterna de 2.000 m³ - DMT de 2.100 a 2.400 m</t>
  </si>
  <si>
    <t>Dragagem de silte com draga hopper - capacidade da cisterna de 2.000 m³ - DMT de 2.400 a 2.700 m</t>
  </si>
  <si>
    <t>Dragagem de silte com draga hopper - capacidade da cisterna de 2.000 m³ - DMT de 2.700 a 3.000 m</t>
  </si>
  <si>
    <t>Dragagem de silte com draga hopper - capacidade da cisterna de 2.000 m³ - DMT de 3.000 m</t>
  </si>
  <si>
    <t>Dragagem de silte com draga hopper - capacidade da cisterna de 20.000 m³ - DMT de 1.500 a 1.800 m</t>
  </si>
  <si>
    <t>Dragagem de silte com draga hopper - capacidade da cisterna de 20.000 m³ - DMT de 1.800 a 2.100 m</t>
  </si>
  <si>
    <t>Dragagem de silte com draga hopper - capacidade da cisterna de 20.000 m³ - DMT de 2.100 a 2.400 m</t>
  </si>
  <si>
    <t>Dragagem de silte com draga hopper - capacidade da cisterna de 20.000 m³ - DMT de 2.400 a 2.700 m</t>
  </si>
  <si>
    <t>Dragagem de silte com draga hopper - capacidade da cisterna de 20.000 m³ - DMT de 2.700 a 3.000 m</t>
  </si>
  <si>
    <t>Dragagem de silte com draga hopper - capacidade da cisterna de 20.000 m³ - DMT de 3.000 m</t>
  </si>
  <si>
    <t>Dragagem de silte com draga hopper - capacidade da cisterna de 3.000 m³ - DMT de 1.500 a 1.800 m</t>
  </si>
  <si>
    <t>Dragagem de silte com draga hopper - capacidade da cisterna de 3.000 m³ - DMT de 1.800 a 2.100 m</t>
  </si>
  <si>
    <t>Dragagem de silte com draga hopper - capacidade da cisterna de 3.000 m³ - DMT de 2.100 a 2.400 m</t>
  </si>
  <si>
    <t>Dragagem de silte com draga hopper - capacidade da cisterna de 3.000 m³ - DMT de 2.400 a 2.700 m</t>
  </si>
  <si>
    <t>Dragagem de silte com draga hopper - capacidade da cisterna de 3.000 m³ - DMT de 2.700 a 3.000 m</t>
  </si>
  <si>
    <t>Dragagem de silte com draga hopper - capacidade da cisterna de 3.000 m³ - DMT de 3.000 m</t>
  </si>
  <si>
    <t>Dragagem de silte com draga hopper - capacidade da cisterna de 4.000 m³ - DMT de 1.500 a 1.800 m</t>
  </si>
  <si>
    <t>Dragagem de silte com draga hopper - capacidade da cisterna de 4.000 m³ - DMT de 1.800 a 2.100 m</t>
  </si>
  <si>
    <t>Dragagem de silte com draga hopper - capacidade da cisterna de 4.000 m³ - DMT de 2.100 a 2.400 m</t>
  </si>
  <si>
    <t>Dragagem de silte com draga hopper - capacidade da cisterna de 4.000 m³ - DMT de 2.400 a 2.700 m</t>
  </si>
  <si>
    <t>Dragagem de silte com draga hopper - capacidade da cisterna de 4.000 m³ - DMT de 2.700 a 3.000 m</t>
  </si>
  <si>
    <t>Dragagem de silte com draga hopper - capacidade da cisterna de 4.000 m³ - DMT de 3.000 m</t>
  </si>
  <si>
    <t>Dragagem de silte com draga hopper - capacidade da cisterna de 5.000 m³ - DMT de 1.500 a 1.800 m</t>
  </si>
  <si>
    <t>Dragagem de silte com draga hopper - capacidade da cisterna de 5.000 m³ - DMT de 1.800 a 2.100 m</t>
  </si>
  <si>
    <t>Dragagem de silte com draga hopper - capacidade da cisterna de 5.000 m³ - DMT de 2.100 a 2.400 m</t>
  </si>
  <si>
    <t>Dragagem de silte com draga hopper - capacidade da cisterna de 5.000 m³ - DMT de 2.400 a 2.700 m</t>
  </si>
  <si>
    <t>Dragagem de silte com draga hopper - capacidade da cisterna de 5.000 m³ - DMT de 2.700 a 3.000 m</t>
  </si>
  <si>
    <t>Dragagem de silte com draga hopper - capacidade da cisterna de 5.000 m³ - DMT de 3.000 m</t>
  </si>
  <si>
    <t>Dragagem de silte com draga hopper - capacidade da cisterna de 750 m³ - DMT de 1.500 a 1.800 m</t>
  </si>
  <si>
    <t>Dragagem de silte com draga hopper - capacidade da cisterna de 750 m³ - DMT de 1.800 a 2.100 m</t>
  </si>
  <si>
    <t>Dragagem de silte com draga hopper - capacidade da cisterna de 750 m³ - DMT de 2.100 a 2.400 m</t>
  </si>
  <si>
    <t>Dragagem de silte com draga hopper - capacidade da cisterna de 750 m³ - DMT de 2.400 a 2.700 m</t>
  </si>
  <si>
    <t>Dragagem de silte com draga hopper - capacidade da cisterna de 750 m³ - DMT de 2.700 a 3.000 m</t>
  </si>
  <si>
    <t>Dragagem de silte com draga hopper - capacidade da cisterna de 750 m³ - DMT de 3.000 m</t>
  </si>
  <si>
    <t>Alvenaria de blocos de concreto 19 x 19 x 39 cm com espessura de 20 cm - areia comercial</t>
  </si>
  <si>
    <t>Alvenaria de blocos de concreto 19 x 19 x 39 cm com espessura de 20 cm - areia extraída</t>
  </si>
  <si>
    <t>Aplicação de geotêxtil não-tecido agulhado com resistência à tração longitudinal de 14 kN/m</t>
  </si>
  <si>
    <t>Aplicação de geotêxtil não-tecido agulhado com resistência à tração longitudinal de 31 kN/m</t>
  </si>
  <si>
    <t>Boca de lobo combinada - chapéu e grelha simples - BLC 01 - areia e brita comerciais</t>
  </si>
  <si>
    <t>Boca de lobo combinada - chapéu e grelha simples - BLC 01 - areia extraída e brita produzida</t>
  </si>
  <si>
    <t>Boca de lobo combinada - chapéu e grelha simples - BLC 02 - areia e brita comerciais</t>
  </si>
  <si>
    <t>Boca de lobo combinada - chapéu e grelha simples - BLC 02 - areia extraída e brita produzida</t>
  </si>
  <si>
    <t>Boca de lobo dupla - grelha de concreto - BLDG 01 - areia e brita comerciais</t>
  </si>
  <si>
    <t>Boca de lobo dupla - grelha de concreto - BLDG 01 - areia extraída e brita produzida</t>
  </si>
  <si>
    <t>Boca de lobo dupla - grelha de concreto - BLDG 02 - areia e brita comerciais</t>
  </si>
  <si>
    <t>Boca de lobo dupla - grelha de concreto - BLDG 02 - areia extraída e brita produzida</t>
  </si>
  <si>
    <t>Boca de lobo dupla - grelha de concreto - BLDG 03 - areia e brita comerciais</t>
  </si>
  <si>
    <t>Boca de lobo dupla - grelha de concreto - BLDG 03 - areia extraída e brita produzida</t>
  </si>
  <si>
    <t>Boca de lobo dupla - grelha de concreto - BLDG 04 - areia e brita comerciais</t>
  </si>
  <si>
    <t>Boca de lobo dupla - grelha de concreto - BLDG 04 - areia extraída e brita produzida</t>
  </si>
  <si>
    <t>Boca de lobo simples - BLS 01 - areia e brita comerciais</t>
  </si>
  <si>
    <t>Boca de lobo simples - BLS 01 - areia extraída e brita produzida</t>
  </si>
  <si>
    <t>Boca de lobo simples - BLS 02 - areia e brita comerciais</t>
  </si>
  <si>
    <t>Boca de lobo simples - BLS 02 - areia extraída e brita produzida</t>
  </si>
  <si>
    <t>Boca de lobo simples - grelha de concreto - BLSG 01 - areia e brita comerciais</t>
  </si>
  <si>
    <t>Boca de lobo simples - grelha de concreto - BLSG 01 - areia extraída e brita produzida</t>
  </si>
  <si>
    <t>Boca de lobo simples - grelha de concreto - BLSG 02 - areia e brita comerciais</t>
  </si>
  <si>
    <t>Boca de lobo simples - grelha de concreto - BLSG 02 - areia extraída e brita produzida</t>
  </si>
  <si>
    <t>Boca de lobo simples - grelha de concreto - BLSG 03 - areia e brita comerciais</t>
  </si>
  <si>
    <t>Boca de lobo simples - grelha de concreto - BLSG 03 - areia extraída e brita produzida</t>
  </si>
  <si>
    <t>Boca de lobo simples - grelha de concreto - BLSG 04 - areia e brita comerciais</t>
  </si>
  <si>
    <t>Boca de lobo simples - grelha de concreto - BLSG 04 - areia extraída e brita produzida</t>
  </si>
  <si>
    <t>Boca de saída para dreno longitudinal profundo - BSD 01 - tubo de concreto perfurado - areia e brita comerciais</t>
  </si>
  <si>
    <t>Boca de saída para dreno longitudinal profundo - BSD 01 - tubo de concreto perfurado - areia extraída e brita produzida</t>
  </si>
  <si>
    <t>Boca de saída para dreno longitudinal profundo - BSD 01 - tubo de PEAD - areia e brita comerciais</t>
  </si>
  <si>
    <t>Boca de saída para dreno longitudinal profundo - BSD 01 - tubo de PEAD - areia extraída e brita produzida</t>
  </si>
  <si>
    <t>Boca de saída para dreno longitudinal profundo - BSD 02 - tubo de concreto perfurado - areia e brita comerciais</t>
  </si>
  <si>
    <t>Boca de saída para dreno longitudinal profundo - BSD 02 - tubo de concreto perfurado - areia extraída e brita produzida</t>
  </si>
  <si>
    <t>Boca de saída para dreno longitudinal profundo - BSD 02 - tubo de PEAD - areia e brita comerciais</t>
  </si>
  <si>
    <t>Boca de saída para dreno longitudinal profundo - BSD 02 - tubo de PEAD - areia extraída e brita produzida</t>
  </si>
  <si>
    <t>Boca de saída para dreno sub-horizontal em material de 1ª categoria - BSD 04 - areia e brita comerciais</t>
  </si>
  <si>
    <t>Boca de saída para dreno sub-horizontal em material de 1ª categoria - BSD 04 - areia extraída e brita produzida</t>
  </si>
  <si>
    <t>Boca de saída para dreno sub-horizontal em material de 2ª categoria - BSD 04 - areia e brita comerciais</t>
  </si>
  <si>
    <t>Boca de saída para dreno sub-horizontal em material de 2ª categoria - BSD 04 - areia extraída e brita produzida</t>
  </si>
  <si>
    <t>Caixa coletora de sarjeta - CCS 01 - com grelha de concreto - TCC 01 - areia e brita comerciais</t>
  </si>
  <si>
    <t>Caixa coletora de sarjeta - CCS 01 - com grelha de concreto - TCC 01 - areia extraída e brita produzida</t>
  </si>
  <si>
    <t>Caixa coletora de sarjeta - CCS 01 - com grelha de ferro - TCC 02 - areia e brita comerciais</t>
  </si>
  <si>
    <t>Caixa coletora de sarjeta - CCS 01 - com grelha de ferro - TCC 02 - areia extraída e brita produzida</t>
  </si>
  <si>
    <t>Caixa coletora de sarjeta - CCS 02 - com grelha de concreto - TCC 01 - areia e brita comerciais</t>
  </si>
  <si>
    <t>Caixa coletora de sarjeta - CCS 02 - com grelha de concreto - TCC 01 - areia extraída e brita produzida</t>
  </si>
  <si>
    <t>Caixa coletora de sarjeta - CCS 02 - com grelha de ferro - TCC 02 - areia e brita comerciais</t>
  </si>
  <si>
    <t>Caixa coletora de sarjeta - CCS 02 - com grelha de ferro - TCC 02 - areia extraída e brita produzida</t>
  </si>
  <si>
    <t>Caixa coletora de sarjeta - CCS 03 - com grelha de concreto - TCC 01 - areia e brita comerciais</t>
  </si>
  <si>
    <t>Caixa coletora de sarjeta - CCS 03 - com grelha de concreto - TCC 01 - areia extraída e brita produzida</t>
  </si>
  <si>
    <t>Caixa coletora de sarjeta - CCS 03 - com grelha de ferro - TCC 02 - areia e brita comerciais</t>
  </si>
  <si>
    <t>Caixa coletora de sarjeta - CCS 03 - com grelha de ferro - TCC 02 - areia extraída e brita produzida</t>
  </si>
  <si>
    <t>Caixa coletora de sarjeta - CCS 04 - com grelha de concreto - TCC 01 - areia e brita comerciais</t>
  </si>
  <si>
    <t>Caixa coletora de sarjeta - CCS 04 - com grelha de concreto - TCC 01 - areia extraída e brita produzida</t>
  </si>
  <si>
    <t>Caixa coletora de sarjeta - CCS 04 - com grelha de ferro - TCC 02 - areia e brita comerciais</t>
  </si>
  <si>
    <t>Caixa coletora de sarjeta - CCS 04 - com grelha de ferro - TCC 02 - areia extraída e brita produzida</t>
  </si>
  <si>
    <t>Caixa coletora de sarjeta - CCS 05 - com grelha de concreto - TCC 01 - areia e brita comerciais</t>
  </si>
  <si>
    <t>Caixa coletora de sarjeta - CCS 05 - com grelha de concreto - TCC 01 - areia extraída e brita produzida</t>
  </si>
  <si>
    <t>Caixa coletora de sarjeta - CCS 05 - com grelha de ferro - TCC 02 - areia e brita comerciais</t>
  </si>
  <si>
    <t>Caixa coletora de sarjeta - CCS 05 - com grelha de ferro - TCC 02 - areia extraída e brita produzida</t>
  </si>
  <si>
    <t>Caixa coletora de sarjeta - CCS 06 - com grelha de concreto - TCC 01 - areia e brita comerciais</t>
  </si>
  <si>
    <t>Caixa coletora de sarjeta - CCS 06 - com grelha de concreto - TCC 01 - areia extraída e brita produzida</t>
  </si>
  <si>
    <t>Caixa coletora de sarjeta - CCS 06 - com grelha de ferro - TCC 02 - areia e brita comerciais</t>
  </si>
  <si>
    <t>Caixa coletora de sarjeta - CCS 06 - com grelha de ferro - TCC 02 - areia extraída e brita produzida</t>
  </si>
  <si>
    <t>Caixa coletora de sarjeta - CCS 07 - com grelha de concreto - TCC 01 - areia e brita comerciais</t>
  </si>
  <si>
    <t>Caixa coletora de sarjeta - CCS 07 - com grelha de concreto - TCC 01 - areia extraída e brita produzida</t>
  </si>
  <si>
    <t>Caixa coletora de sarjeta - CCS 07 - com grelha de ferro - TCC 02 - areia e brita comerciais</t>
  </si>
  <si>
    <t>Caixa coletora de sarjeta - CCS 07 - com grelha de ferro - TCC 02 - areia extraída e brita produzida</t>
  </si>
  <si>
    <t>Caixa coletora de sarjeta - CCS 08 - com grelha de concreto - TCC 01 - areia e brita comerciais</t>
  </si>
  <si>
    <t>Caixa coletora de sarjeta - CCS 08 - com grelha de concreto - TCC 01 - areia extraída e brita produzida</t>
  </si>
  <si>
    <t>Caixa coletora de sarjeta - CCS 08 - com grelha de ferro - TCC 02 - areia e brita comerciais</t>
  </si>
  <si>
    <t>Caixa coletora de sarjeta - CCS 08 - com grelha de ferro - TCC 02 - areia extraída e brita produzida</t>
  </si>
  <si>
    <t>Caixa coletora de sarjeta - CCS 09 - com grelha de concreto - TCC 01 - areia e brita comerciais</t>
  </si>
  <si>
    <t>Caixa coletora de sarjeta - CCS 09 - com grelha de concreto - TCC 01 - areia extraída e brita produzida</t>
  </si>
  <si>
    <t>Caixa coletora de sarjeta - CCS 09 - com grelha de ferro - TCC 02 - areia e brita comerciais</t>
  </si>
  <si>
    <t>Caixa coletora de sarjeta - CCS 09 - com grelha de ferro - TCC 02 - areia extraída e brita produzida</t>
  </si>
  <si>
    <t>Caixa coletora de sarjeta - CCS 10 - com grelha de concreto - TCC 01 - areia e brita comerciais</t>
  </si>
  <si>
    <t>Caixa coletora de sarjeta - CCS 10 - com grelha de concreto - TCC 01 - areia extraída e brita produzida</t>
  </si>
  <si>
    <t>Caixa coletora de sarjeta - CCS 10 - com grelha de ferro - TCC 02 - areia e brita comerciais</t>
  </si>
  <si>
    <t>Caixa coletora de sarjeta - CCS 10 - com grelha de ferro - TCC 02 - areia extraída e brita produzida</t>
  </si>
  <si>
    <t>Caixa coletora de sarjeta - CCS 11 - com grelha de concreto - TCC 01 - areia e brita comerciais</t>
  </si>
  <si>
    <t>Caixa coletora de sarjeta - CCS 11 - com grelha de concreto - TCC 01 - areia extraída e brita produzida</t>
  </si>
  <si>
    <t>Caixa coletora de sarjeta - CCS 11 - com grelha de ferro - TCC 02 - areia e brita comerciais</t>
  </si>
  <si>
    <t>Caixa coletora de sarjeta - CCS 11 - com grelha de ferro - TCC 02 - areia extraída e brita produzida</t>
  </si>
  <si>
    <t>Caixa coletora de sarjeta - CCS 12 - com grelha de concreto - TCC 01 - areia e brita comerciais</t>
  </si>
  <si>
    <t>Caixa coletora de sarjeta - CCS 12 - com grelha de concreto - TCC 01 - areia extraída e brita produzida</t>
  </si>
  <si>
    <t>Caixa coletora de sarjeta - CCS 12 - com grelha de ferro - TCC 02 - areia e brita comerciais</t>
  </si>
  <si>
    <t>Caixa coletora de sarjeta - CCS 12 - com grelha de ferro - TCC 02 - areia extraída e brita produzida</t>
  </si>
  <si>
    <t>Caixa coletora de sarjeta - CCS 13 - com grelha de concreto - TCC 01 - areia e brita comerciais</t>
  </si>
  <si>
    <t>Caixa coletora de sarjeta - CCS 13 - com grelha de concreto - TCC 01 - areia extraída e brita produzida</t>
  </si>
  <si>
    <t>Caixa coletora de sarjeta - CCS 13 - com grelha de ferro - TCC 02 - areia e brita comerciais</t>
  </si>
  <si>
    <t>Caixa coletora de sarjeta - CCS 13 - com grelha de ferro - TCC 02 - areia extraída e brita produzida</t>
  </si>
  <si>
    <t>Caixa coletora de sarjeta - CCS 14 - com grelha de concreto - TCC 01 - areia e brita comerciais</t>
  </si>
  <si>
    <t>Caixa coletora de sarjeta - CCS 14 - com grelha de concreto - TCC 01 - areia extraída e brita produzida</t>
  </si>
  <si>
    <t>Caixa coletora de sarjeta - CCS 14 - com grelha de ferro - TCC 02 - areia e brita comerciais</t>
  </si>
  <si>
    <t>Caixa coletora de sarjeta - CCS 14 - com grelha de ferro - TCC 02 - areia extraída e brita produzida</t>
  </si>
  <si>
    <t>Caixa coletora de sarjeta - CCS 15 - com grelha de concreto - TCC 01 - areia e brita comerciais</t>
  </si>
  <si>
    <t>Caixa coletora de sarjeta - CCS 15 - com grelha de concreto - TCC 01 - areia extraída e brita produzida</t>
  </si>
  <si>
    <t>Caixa coletora de sarjeta - CCS 15 - com grelha de ferro - TCC 02 - areia e brita comerciais</t>
  </si>
  <si>
    <t>Caixa coletora de sarjeta - CCS 15 - com grelha de ferro - TCC 02 - areia extraída e brita produzida</t>
  </si>
  <si>
    <t>Caixa coletora de sarjeta - CCS 16 - com grelha de concreto - TCC 01 - areia e brita comerciais</t>
  </si>
  <si>
    <t>Caixa coletora de sarjeta - CCS 16 - com grelha de concreto - TCC 01 - areia extraída e brita produzida</t>
  </si>
  <si>
    <t>Caixa coletora de sarjeta - CCS 16 - com grelha de ferro - TCC 02 - areia e brita comerciais</t>
  </si>
  <si>
    <t>Caixa coletora de sarjeta - CCS 16 - com grelha de ferro - TCC 02 - areia extraída e brita produzida</t>
  </si>
  <si>
    <t>Caixa coletora de sarjeta - CCS 17 - com grelha de concreto - TCC 01 - areia e brita comerciais</t>
  </si>
  <si>
    <t>Caixa coletora de sarjeta - CCS 17 - com grelha de concreto - TCC 01 - areia extraída e brita produzida</t>
  </si>
  <si>
    <t>Caixa coletora de sarjeta - CCS 17 - com grelha de ferro - TCC 02 - areia e brita comerciais</t>
  </si>
  <si>
    <t>Caixa coletora de sarjeta - CCS 17 - com grelha de ferro - TCC 02 - areia extraída e brita produzida</t>
  </si>
  <si>
    <t>Caixa coletora de sarjeta - CCS 18 - com grelha de concreto - TCC 01 - areia e brita comerciais</t>
  </si>
  <si>
    <t>Caixa coletora de sarjeta - CCS 18 - com grelha de concreto - TCC 01 - areia extraída e brita produzida</t>
  </si>
  <si>
    <t>Caixa coletora de sarjeta - CCS 18 - com grelha de ferro - TCC 02 - areia e brita comerciais</t>
  </si>
  <si>
    <t>Caixa coletora de sarjeta - CCS 18 - com grelha de ferro - TCC 02 - areia extraída e brita produzida</t>
  </si>
  <si>
    <t>Caixa coletora de sarjeta - CCS 19 - com grelha de concreto - TCC 01 - areia e brita comerciais</t>
  </si>
  <si>
    <t>Caixa coletora de sarjeta - CCS 19 - com grelha de concreto - TCC 01 - areia extraída e brita produzida</t>
  </si>
  <si>
    <t>Caixa coletora de sarjeta - CCS 19 - com grelha de ferro - TCC 02 - areia e brita comerciais</t>
  </si>
  <si>
    <t>Caixa coletora de sarjeta - CCS 19 - com grelha de ferro - TCC 02 - areia extraída e brita produzida</t>
  </si>
  <si>
    <t>Caixa coletora de sarjeta - CCS 20 - com grelha de concreto - TCC 01 - areia e brita comerciais</t>
  </si>
  <si>
    <t>Caixa coletora de sarjeta - CCS 20 - com grelha de concreto - TCC 01 - areia extraída e brita produzida</t>
  </si>
  <si>
    <t>Caixa coletora de sarjeta - CCS 20 - com grelha de ferro - TCC 02 - areia e brita comerciais</t>
  </si>
  <si>
    <t>Caixa coletora de sarjeta - CCS 20 - com grelha de ferro - TCC 02 - areia extraída e brita produzida</t>
  </si>
  <si>
    <t>Caixa coletora de talvegue - CCT 01 - areia e brita comerciais</t>
  </si>
  <si>
    <t>Caixa coletora de talvegue - CCT 01 - areia extraída e brita produzida</t>
  </si>
  <si>
    <t>Caixa coletora de talvegue - CCT 02 - areia e brita comerciais</t>
  </si>
  <si>
    <t>Caixa coletora de talvegue - CCT 02 - areia extraída e brita produzida</t>
  </si>
  <si>
    <t>Caixa coletora de talvegue - CCT 03 - areia e brita comerciais</t>
  </si>
  <si>
    <t>Caixa coletora de talvegue - CCT 03 - areia extraída e brita produzida</t>
  </si>
  <si>
    <t>Caixa coletora de talvegue - CCT 04 - areia e brita comerciais</t>
  </si>
  <si>
    <t>Caixa coletora de talvegue - CCT 04 - areia extraída e brita produzida</t>
  </si>
  <si>
    <t>Caixa coletora de talvegue - CCT 05 - areia e brita comerciais</t>
  </si>
  <si>
    <t>Caixa coletora de talvegue - CCT 05 - areia extraída e brita produzida</t>
  </si>
  <si>
    <t>Caixa coletora de talvegue - CCT 06 - areia e brita comerciais</t>
  </si>
  <si>
    <t>Caixa coletora de talvegue - CCT 06 - areia extraída e brita produzida</t>
  </si>
  <si>
    <t>Caixa coletora de talvegue - CCT 07 - areia e brita comerciais</t>
  </si>
  <si>
    <t>Caixa coletora de talvegue - CCT 07 - areia extraída e brita produzida</t>
  </si>
  <si>
    <t>Caixa coletora de talvegue - CCT 08 - areia e brita comerciais</t>
  </si>
  <si>
    <t>Caixa coletora de talvegue - CCT 08 - areia extraída e brita produzida</t>
  </si>
  <si>
    <t>Caixa coletora de talvegue - CCT 09 - areia e brita comerciais</t>
  </si>
  <si>
    <t>Caixa coletora de talvegue - CCT 09 - areia extraída e brita produzida</t>
  </si>
  <si>
    <t>Caixa coletora de talvegue - CCT 10 - areia e brita comerciais</t>
  </si>
  <si>
    <t>Caixa coletora de talvegue - CCT 10 - areia extraída e brita produzida</t>
  </si>
  <si>
    <t>Caixa coletora de talvegue - CCT 11 - areia e brita comerciais</t>
  </si>
  <si>
    <t>Caixa coletora de talvegue - CCT 11 - areia extraída e brita produzida</t>
  </si>
  <si>
    <t>Caixa coletora de talvegue - CCT 12 - areia e brita comerciais</t>
  </si>
  <si>
    <t>Caixa coletora de talvegue - CCT 12 - areia extraída e brita produzida</t>
  </si>
  <si>
    <t>Caixa coletora de talvegue - CCT 13 - areia e brita comerciais</t>
  </si>
  <si>
    <t>Caixa coletora de talvegue - CCT 13 - areia extraída e brita produzida</t>
  </si>
  <si>
    <t>Caixa coletora de talvegue - CCT 14 - areia e brita comerciais</t>
  </si>
  <si>
    <t>Caixa coletora de talvegue - CCT 14 - areia extraída e brita produzida</t>
  </si>
  <si>
    <t>Caixa coletora de talvegue - CCT 15 - areia e brita comerciais</t>
  </si>
  <si>
    <t>Caixa coletora de talvegue - CCT 15 - areia extraída e brita produzida</t>
  </si>
  <si>
    <t>Caixa coletora de talvegue - CCT 16 - areia e brita comerciais</t>
  </si>
  <si>
    <t>Caixa coletora de talvegue - CCT 16 - areia extraída e brita produzida</t>
  </si>
  <si>
    <t>Caixa coletora de talvegue - CCT 17 - areia e brita comerciais</t>
  </si>
  <si>
    <t>Caixa coletora de talvegue - CCT 17 - areia extraída e brita produzida</t>
  </si>
  <si>
    <t>Caixa coletora de talvegue - CCT 18 - areia e brita comerciais</t>
  </si>
  <si>
    <t>Caixa coletora de talvegue - CCT 18 - areia extraída e brita produzida</t>
  </si>
  <si>
    <t>Caixa coletora de talvegue - CCT 19 - areia e brita comerciais</t>
  </si>
  <si>
    <t>Caixa coletora de talvegue - CCT 19 - areia extraída e brita produzida</t>
  </si>
  <si>
    <t>Caixa coletora de talvegue - CCT 20 - areia e brita comerciais</t>
  </si>
  <si>
    <t>Caixa coletora de talvegue - CCT 20 - areia extraída e brita produzida</t>
  </si>
  <si>
    <t>Caixa de ligação e passagem - CLP 01 - areia e brita comerciais</t>
  </si>
  <si>
    <t>Caixa de ligação e passagem - CLP 01 - areia extraída e brita produzida</t>
  </si>
  <si>
    <t>Caixa de ligação e passagem - CLP 02 - areia e brita comerciais</t>
  </si>
  <si>
    <t>Caixa de ligação e passagem - CLP 02 - areia extraída e brita produzida</t>
  </si>
  <si>
    <t>Caixa de ligação e passagem - CLP 03 - areia e brita comerciais</t>
  </si>
  <si>
    <t>Caixa de ligação e passagem - CLP 03 - areia extraída e brita produzida</t>
  </si>
  <si>
    <t>Caixa de ligação e passagem - CLP 04 - areia e brita comerciais</t>
  </si>
  <si>
    <t>Caixa de ligação e passagem - CLP 04 - areia extraída e brita produzida</t>
  </si>
  <si>
    <t>Caixa de ligação e passagem - CLP 05 - areia e brita comerciais</t>
  </si>
  <si>
    <t>Caixa de ligação e passagem - CLP 05 - areia extraída e brita produzida</t>
  </si>
  <si>
    <t>Caixa de ligação e passagem - CLP 06 - areia e brita comerciais</t>
  </si>
  <si>
    <t>Caixa de ligação e passagem - CLP 06 - areia extraída e brita produzida</t>
  </si>
  <si>
    <t>Caixa de ligação e passagem - CLP 07 - areia e brita comerciais</t>
  </si>
  <si>
    <t>Caixa de ligação e passagem - CLP 07 - areia extraída e brita produzida</t>
  </si>
  <si>
    <t>Caixa de ligação e passagem - CLP 08 - areia e brita comerciais</t>
  </si>
  <si>
    <t>Caixa de ligação e passagem - CLP 08 - areia extraída e brita produzida</t>
  </si>
  <si>
    <t>Caixa de ligação e passagem - CLP 09 - areia e brita comerciais</t>
  </si>
  <si>
    <t>Caixa de ligação e passagem - CLP 09 - areia extraída e brita produzida</t>
  </si>
  <si>
    <t>Caixa de ligação e passagem - CLP 10 - areia e brita comerciais</t>
  </si>
  <si>
    <t>Caixa de ligação e passagem - CLP 10 - areia extraída e brita produzida</t>
  </si>
  <si>
    <t>Caixa de ligação e passagem - CLP 11 - areia e brita comerciais</t>
  </si>
  <si>
    <t>Caixa de ligação e passagem - CLP 11 - areia extraída e brita produzida</t>
  </si>
  <si>
    <t>Caixa de ligação e passagem - CLP 12 - areia e brita comerciais</t>
  </si>
  <si>
    <t>Caixa de ligação e passagem - CLP 12 - areia extraída e brita produzida</t>
  </si>
  <si>
    <t>Caixa de ligação e passagem - CLP 13 - areia e brita comerciais</t>
  </si>
  <si>
    <t>Caixa de ligação e passagem - CLP 13 - areia extraída e brita produzida</t>
  </si>
  <si>
    <t>Caixa de ligação e passagem - CLP 14 - areia e brita comerciais</t>
  </si>
  <si>
    <t>Caixa de ligação e passagem - CLP 14 - areia extraída e brita produzida</t>
  </si>
  <si>
    <t>Caixa de ligação e passagem - CLP 15 - areia e brita comerciais</t>
  </si>
  <si>
    <t>Caixa de ligação e passagem - CLP 15 - areia extraída e brita produzida</t>
  </si>
  <si>
    <t>Caixa de ligação e passagem - CLP 16 - areia e brita comerciais</t>
  </si>
  <si>
    <t>Caixa de ligação e passagem - CLP 16 - areia extraída e brita produzida</t>
  </si>
  <si>
    <t>Caixa de ligação e passagem - CLP 17 - areia e brita comerciais</t>
  </si>
  <si>
    <t>Caixa de ligação e passagem - CLP 17 - areia extraída e brita produzida</t>
  </si>
  <si>
    <t>Caixa de ligação e passagem - CLP 18 - areia e brita comerciais</t>
  </si>
  <si>
    <t>Caixa de ligação e passagem - CLP 18 - areia extraída e brita produzida</t>
  </si>
  <si>
    <t>Camada drenante para proteção de muros de contenção - areia comercial</t>
  </si>
  <si>
    <t>Camada drenante para proteção de muros de contenção - areia extraída</t>
  </si>
  <si>
    <t>Camada drenante para proteção de muros de contenção - brita comercial</t>
  </si>
  <si>
    <t>Camada drenante para proteção de muros de contenção - brita produzida</t>
  </si>
  <si>
    <t>Canal em polietileno e polipropileno com efeito autolimpante e abertura de captação em ferro fundido dúctil - carga de controle de 900 kN - 100,0 x 21,0 x 57,9 cm - fornecimento e instalação em pavimento de asfalto</t>
  </si>
  <si>
    <t>Canal em polietileno e polipropileno com efeito autolimpante e abertura de captação em ferro fundido dúctil - carga de controle de 900 kN - 100,0 x 25,2 x 66,5 cm - fornecimento e instalação em pavimento de asfalto</t>
  </si>
  <si>
    <t>Canal em polietileno e polipropileno com efeito autolimpante e abertura de captação em ferro fundido dúctil - carga de controle de 900 kN - 100,0 x 42,0 x 95,0 cm - fornecimento e instalação em pavimento de asfalto</t>
  </si>
  <si>
    <t>Canal em polietileno e polipropileno com efeito autolimpante e abertura de captação em ferro fundido dúctil - carga de controle de 900 kN - 114,2 x 78,0 x 106,0 cm - fornecimento e instalação em pavimento de asfalto</t>
  </si>
  <si>
    <t>Canal em polietileno e polipropileno com efeito autolimpante e grelha de encaixe em ferro fundido dúctil - carga de controle de 400 kN - 100,0 x 14,7 x 18,6 cm - fornecimento e instalação em pavimento de asfalto</t>
  </si>
  <si>
    <t>Canal em polietileno e polipropileno com efeito autolimpante e grelha de encaixe em ferro fundido dúctil - carga de controle de 400 kN - 100,0 x 24,7 x 23,6 cm - fornecimento e instalação em pavimento de asfalto</t>
  </si>
  <si>
    <t>Canal em polietileno e polipropileno com efeito autolimpante e grelha de encaixe em ferro fundido dúctil - carga de controle de 400 kN - 100,0 x 34,9 x 29,4 cm - fornecimento e instalação em pavimento de asfalto</t>
  </si>
  <si>
    <t>Canal em polietileno e polipropileno com efeito autolimpante e grelha de encaixe em ferro fundido dúctil - carga de controle de 600 kN - 100,0 x 16,0 x 15,0 cm - fornecimento e instalação em pavimento de asfalto</t>
  </si>
  <si>
    <t>Canal em polietileno e polipropileno com efeito autolimpante e grelha de encaixe em ferro fundido dúctil - carga de controle de 600 kN - 100,0 x 21,2 x 21,0 cm - fornecimento e instalação em pavimento de asfalto</t>
  </si>
  <si>
    <t>Canal em polietileno e polipropileno com efeito autolimpante e grelha de encaixe em ferro fundido dúctil - carga de controle de 600 kN - 100,0 x 26,2 x 20,0 cm - fornecimento e instalação em pavimento de asfalto</t>
  </si>
  <si>
    <t>Canal em polietileno e polipropileno com efeito autolimpante e grelha de encaixe em poliamida reforçada - carga de controle de 250 kN - 100,0 x 16,0 x 15,0 cm - fornecimento e instalação em pavimento de asfalto</t>
  </si>
  <si>
    <t>Canal em polietileno e polipropileno com efeito autolimpante e grelha de encaixe em poliamida reforçada - carga de controle de 250 kN - 100,0 x 16,0 x 20,0 cm - fornecimento e instalação em pavimento de asfalto</t>
  </si>
  <si>
    <t>Canal em polietileno e polipropileno com efeito autolimpante e grelha de encaixe em poliamida reforçada - carga de controle de 250 kN - 100,0 x 16,0 x 7,5 cm - fornecimento e instalação em pavimento de asfalto</t>
  </si>
  <si>
    <t>Canal monobloco com corpo e grelha em concreto polímero com efeito autolimpante - carga de controle de 400 kN - 100,0 x 15,0 x 23,0 cm - fornecimento e instalação em pavimento de asfalto</t>
  </si>
  <si>
    <t>Canal monobloco com corpo e grelha em concreto polímero com efeito autolimpante - carga de controle de 400 kN - 100,0 x 15,0 x 23,0 cm - fornecimento e instalação em pavimento de concreto</t>
  </si>
  <si>
    <t>Canal monobloco com corpo e grelha em concreto polímero com efeito autolimpante - carga de controle de 400 kN - 100,0 x 25,0 x 32,0 cm - fornecimento e instalação em pavimento de asfalto</t>
  </si>
  <si>
    <t>Canal monobloco com corpo e grelha em concreto polímero com efeito autolimpante - carga de controle de 400 kN - 100,0 x 25,0 x 32,0 cm - fornecimento e instalação em pavimento de concreto</t>
  </si>
  <si>
    <t>Canal monobloco com corpo e grelha em concreto polímero com efeito autolimpante - carga de controle de 900 kN - 100,0 x 16,0 x 26,5 cm - fornecimento e instalação em pavimento de asfalto</t>
  </si>
  <si>
    <t>Canal monobloco com corpo e grelha em concreto polímero com efeito autolimpante - carga de controle de 900 kN - 100,0 x 16,0 x 26,5 cm - fornecimento e instalação em pavimento de concreto</t>
  </si>
  <si>
    <t>Canal monobloco com corpo e grelha em concreto polímero com efeito autolimpante - carga de controle de 900 kN - 100,0 x 21,0 x 28,0 cm - fornecimento e instalação em pavimento de asfalto</t>
  </si>
  <si>
    <t>Canal monobloco com corpo e grelha em concreto polímero com efeito autolimpante - carga de controle de 900 kN - 100,0 x 21,0 x 28,0 cm - fornecimento e instalação em pavimento de concreto</t>
  </si>
  <si>
    <t>Canal monobloco com corpo e grelha em concreto polímero com efeito autolimpante - carga de controle de 900 kN - 100,0 x 21,0 x 38,0 cm - fornecimento e instalação em pavimento de asfalto</t>
  </si>
  <si>
    <t>Canal monobloco com corpo e grelha em concreto polímero com efeito autolimpante - carga de controle de 900 kN - 100,0 x 21,0 x 38,0 cm - fornecimento e instalação em pavimento de concreto</t>
  </si>
  <si>
    <t>Canal monobloco com corpo e grelha em concreto polímero com efeito autolimpante - carga de controle de 900 kN - 100,0 x 21,0 x 48,0 cm - fornecimento e instalação em pavimento de asfalto</t>
  </si>
  <si>
    <t>Canal monobloco com corpo e grelha em concreto polímero com efeito autolimpante - carga de controle de 900 kN - 100,0 x 21,0 x 48,0 cm - fornecimento e instalação em pavimento de concreto</t>
  </si>
  <si>
    <t>Canal monobloco com corpo e grelha em concreto polímero com efeito autolimpante - carga de controle de 900 kN - 100,0 x 26,0 x 33,0 cm - fornecimento e instalação em pavimento de asfalto</t>
  </si>
  <si>
    <t>Canal monobloco com corpo e grelha em concreto polímero com efeito autolimpante - carga de controle de 900 kN - 100,0 x 26,0 x 33,0 cm - fornecimento e instalação em pavimento de concreto</t>
  </si>
  <si>
    <t>Canal monobloco com corpo e grelha em concreto polímero com efeito autolimpante - carga de controle de 900 kN - 100,0 x 26,0 x 53,0 cm - fornecimento e instalação em pavimento de asfalto</t>
  </si>
  <si>
    <t>Canal monobloco com corpo e grelha em concreto polímero com efeito autolimpante - carga de controle de 900 kN - 100,0 x 26,0 x 53,0 cm - fornecimento e instalação em pavimento de concreto</t>
  </si>
  <si>
    <t>Canal monobloco com corpo e grelha em concreto polímero com efeito autolimpante - carga de controle de 900 kN - 200,0 x 40,0 x 59,5 cm - fornecimento e instalação em pavimento de asfalto</t>
  </si>
  <si>
    <t>Canal monobloco com corpo e grelha em concreto polímero com efeito autolimpante - carga de controle de 900 kN - 200,0 x 40,0 x 59,5 cm - fornecimento e instalação em pavimento de concreto</t>
  </si>
  <si>
    <t>Canaleta de concreto - CAU 01 - seção de 20 x 20 cm - espessura de 10 cm - apoiada em toda a extensão</t>
  </si>
  <si>
    <t>Canaleta de concreto - CAU 02 - seção de 25 x 25 cm - espessura de 10 cm - apoiada em toda a extensão</t>
  </si>
  <si>
    <t>Canaleta de concreto - CAU 03 - seção de 30 x 30 cm - espessura de 10 cm - apoiada em toda a extensão</t>
  </si>
  <si>
    <t>Canaleta de concreto - CAU 04 - seção de 35 x 35 cm - espessura de 10 cm - apoiada em toda a extensão</t>
  </si>
  <si>
    <t>Canaleta de concreto - CAU 05 - seção de 40 x 40 cm - espessura de 10 cm - apoiada em toda a extensão</t>
  </si>
  <si>
    <t>Canaleta de concreto - CAU 06 - seção de 50 x 50 cm - espessura de 10 cm - apoiada em toda a extensão</t>
  </si>
  <si>
    <t>Canaleta de concreto - CAU 07 - seção de 60 x 60 cm - espessura de 10 cm - apoiada em toda a extensão</t>
  </si>
  <si>
    <t>Canaleta meia cana D = 0,30 m assente sobre lastro de areia - areia e brita comerciais - fornecimento e instalação</t>
  </si>
  <si>
    <t>Canaleta meia cana D = 0,30 m assente sobre lastro de areia - areia extraída e brita produzida - fornecimento e instalação</t>
  </si>
  <si>
    <t>Canaleta meia cana D = 0,40 m assente sobre lastro de areia - areia e brita comerciais - fornecimento e instalação</t>
  </si>
  <si>
    <t>Canaleta meia cana D = 0,40 m assente sobre lastro de areia - areia extraída e brita produzida - fornecimento e instalação</t>
  </si>
  <si>
    <t>Chaminé dos poços de visita - CPV 01 - areia e brita comerciais</t>
  </si>
  <si>
    <t>Chaminé dos poços de visita - CPV 01 - areia extraída e brita produzida</t>
  </si>
  <si>
    <t>Chaminé dos poços de visita - CPV 02 - areia e brita comerciais</t>
  </si>
  <si>
    <t>Chaminé dos poços de visita - CPV 02 - areia extraída e brita produzida</t>
  </si>
  <si>
    <t>Chaminé dos poços de visita - CPV 03 - areia e brita comerciais</t>
  </si>
  <si>
    <t>Chaminé dos poços de visita - CPV 03 - areia extraída e brita produzida</t>
  </si>
  <si>
    <t>Chaminé dos poços de visita - CPV 04 - areia e brita comerciais</t>
  </si>
  <si>
    <t>Chaminé dos poços de visita - CPV 04 - areia extraída e brita produzida</t>
  </si>
  <si>
    <t>Chaminé dos poços de visita - CPV 05 - areia e brita comerciais</t>
  </si>
  <si>
    <t>Chaminé dos poços de visita - CPV 05 - areia extraída e brita produzida</t>
  </si>
  <si>
    <t>Chaminé dos poços de visita - CPV 06 - areia e brita comerciais</t>
  </si>
  <si>
    <t>Chaminé dos poços de visita - CPV 06 - areia extraída e brita produzida</t>
  </si>
  <si>
    <t>Chaminé dos poços de visita - CPV 07 - areia e brita comerciais</t>
  </si>
  <si>
    <t>Chaminé dos poços de visita - CPV 07 - areia extraída e brita produzida</t>
  </si>
  <si>
    <t>Colchão drenante com espalhamento e compactação mecânicos - brita produzida</t>
  </si>
  <si>
    <t>Coluna drenante D = 20 cm - areia comercial</t>
  </si>
  <si>
    <t>Coluna drenante D = 20 cm - areia extraída</t>
  </si>
  <si>
    <t>Descida d'água de aterros em degraus - DAD 01 - areia e brita comerciais</t>
  </si>
  <si>
    <t>Descida d'água de aterros em degraus - DAD 01 - areia extraída e brita produzida</t>
  </si>
  <si>
    <t>Descida d'água de aterros em degraus - DAD 02 - areia e brita comerciais</t>
  </si>
  <si>
    <t>Descida d'água de aterros em degraus - DAD 02 - areia extraída e brita produzida</t>
  </si>
  <si>
    <t>Descida d'água de aterros em degraus - DAD 03 - areia e brita comerciais</t>
  </si>
  <si>
    <t>Descida d'água de aterros em degraus - DAD 03 - areia extraída e brita produzida</t>
  </si>
  <si>
    <t>Descida d'água de aterros em degraus - DAD 04 - areia e brita comerciais</t>
  </si>
  <si>
    <t>Descida d'água de aterros em degraus - DAD 04 - areia extraída e brita produzida</t>
  </si>
  <si>
    <t>Descida d'água de aterros em degraus - DAD 05 - areia e brita comerciais</t>
  </si>
  <si>
    <t>Descida d'água de aterros em degraus - DAD 05 - areia extraída e brita produzida</t>
  </si>
  <si>
    <t>Descida d'água de aterros em degraus - DAD 06 - areia e brita comerciais</t>
  </si>
  <si>
    <t>Descida d'água de aterros em degraus - DAD 06 - areia extraída e brita produzida</t>
  </si>
  <si>
    <t>Descida d'água de aterros em degraus - DAD 07 - areia e brita comerciais</t>
  </si>
  <si>
    <t>Descida d'água de aterros em degraus - DAD 07 - areia extraída e brita produzida</t>
  </si>
  <si>
    <t>Descida d'água de aterros em degraus - DAD 08 - areia e brita comerciais</t>
  </si>
  <si>
    <t>Descida d'água de aterros em degraus - DAD 08 - areia extraída e brita produzida</t>
  </si>
  <si>
    <t>Descida d'água de aterros em degraus - DAD 09 - areia e brita comerciais</t>
  </si>
  <si>
    <t>Descida d'água de aterros em degraus - DAD 09 - areia extraída e brita produzida</t>
  </si>
  <si>
    <t>Descida d'água de aterros em degraus - DAD 10 - areia e brita comerciais</t>
  </si>
  <si>
    <t>Descida d'água de aterros em degraus - DAD 10 - areia extraída e brita produzida</t>
  </si>
  <si>
    <t>Descida d'água de aterros em degraus - DAD 11 - areia e brita comerciais</t>
  </si>
  <si>
    <t>Descida d'água de aterros em degraus - DAD 11 - areia extraída e brita produzida</t>
  </si>
  <si>
    <t>Descida d'água de aterros em degraus - DAD 12 - areia e brita comerciais</t>
  </si>
  <si>
    <t>Descida d'água de aterros em degraus - DAD 12 - areia extraída e brita produzida</t>
  </si>
  <si>
    <t>Descida d'água de aterros em degraus - DAD 13 - areia e brita comerciais</t>
  </si>
  <si>
    <t>Descida d'água de aterros em degraus - DAD 13 - areia extraída e brita produzida</t>
  </si>
  <si>
    <t>Descida d'água de aterros em degraus - DAD 14 - areia e brita comerciais</t>
  </si>
  <si>
    <t>Descida d'água de aterros em degraus - DAD 14 - areia extraída e brita produzida</t>
  </si>
  <si>
    <t>Descida d'água de aterros em degraus - DAD 15 - areia e brita comerciais</t>
  </si>
  <si>
    <t>Descida d'água de aterros em degraus - DAD 15 - areia extraída e brita produzida</t>
  </si>
  <si>
    <t>Descida d'água de aterros em degraus - DAD 16 - areia e brita comerciais</t>
  </si>
  <si>
    <t>Descida d'água de aterros em degraus - DAD 16 - areia extraída e brita produzida</t>
  </si>
  <si>
    <t>Descida d'água de aterros em degraus - DAD 17 - areia e brita comerciais</t>
  </si>
  <si>
    <t>Descida d'água de aterros em degraus - DAD 17 - areia extraída e brita produzida</t>
  </si>
  <si>
    <t>Descida d'água de aterros em degraus - DAD 18 - areia e brita comerciais</t>
  </si>
  <si>
    <t>Descida d'água de aterros em degraus - DAD 18 - areia extraída e brita produzida</t>
  </si>
  <si>
    <t>Descida d'água de aterros tipo rápido - DAR 01 - areia e brita comerciais</t>
  </si>
  <si>
    <t>Descida d'água de aterros tipo rápido - DAR 01 - areia extraída e brita produzida</t>
  </si>
  <si>
    <t>Descida d'água de aterros tipo rápido - DAR 02 - areia e brita comerciais</t>
  </si>
  <si>
    <t>Descida d'água de aterros tipo rápido - DAR 02 - areia extraída e brita produzida</t>
  </si>
  <si>
    <t>Descida d'água de aterros tipo rápido - DAR 03 - areia e brita comerciais</t>
  </si>
  <si>
    <t>Descida d'água de aterros tipo rápido - DAR 03 - areia extraída e brita produzida</t>
  </si>
  <si>
    <t>Descida d'água de aterros tipo rápido - DAR 04 - areia e brita comerciais</t>
  </si>
  <si>
    <t>Descida d'água de aterros tipo rápido - DAR 04 - areia extraída e brita produzida</t>
  </si>
  <si>
    <t>Descida d'água de cortes em degraus - DCD 01 - areia e brita comerciais</t>
  </si>
  <si>
    <t>Descida d'água de cortes em degraus - DCD 01 - areia extraída e brita produzida</t>
  </si>
  <si>
    <t>Descida d'água de cortes em degraus - DCD 02 - areia e brita comerciais</t>
  </si>
  <si>
    <t>Descida d'água de cortes em degraus - DCD 02 - areia extraída e brita produzida</t>
  </si>
  <si>
    <t>Descida d'água de cortes em degraus - DCD 03 - areia e brita comerciais</t>
  </si>
  <si>
    <t>Descida d'água de cortes em degraus - DCD 03 - areia extraída e brita produzida</t>
  </si>
  <si>
    <t>Descida d'água de cortes em degraus - DCD 04 - areia e brita comerciais</t>
  </si>
  <si>
    <t>Descida d'água de cortes em degraus - DCD 04 - areia extraída e brita produzida</t>
  </si>
  <si>
    <t>Dissipador de energia - DEB 01 - areia extraída e brita e pedra de mão produzidas</t>
  </si>
  <si>
    <t>Dissipador de energia - DEB 01 - areia, brita e pedra de mão comerciais</t>
  </si>
  <si>
    <t>Dissipador de energia - DEB 02 - areia extraída e brita e pedra de mão produzidas</t>
  </si>
  <si>
    <t>Dissipador de energia - DEB 02 - areia, brita e pedra de mão comerciais</t>
  </si>
  <si>
    <t>Dissipador de energia - DEB 03 - areia extraída e brita e pedra de mão produzidas</t>
  </si>
  <si>
    <t>Dissipador de energia - DEB 03 - areia, brita e pedra de mão comerciais</t>
  </si>
  <si>
    <t>Dissipador de energia - DEB 04 - areia extraída e brita e pedra de mão produzidas</t>
  </si>
  <si>
    <t>Dissipador de energia - DEB 04 - areia, brita e pedra de mão comerciais</t>
  </si>
  <si>
    <t>Dissipador de energia - DEB 05 - areia extraída e brita e pedra de mão produzidas</t>
  </si>
  <si>
    <t>Dissipador de energia - DEB 05 - areia, brita e pedra de mão comerciais</t>
  </si>
  <si>
    <t>Dissipador de energia - DEB 06 - areia extraída e brita e pedra de mão produzidas</t>
  </si>
  <si>
    <t>Dissipador de energia - DEB 06 - areia, brita e pedra de mão comerciais</t>
  </si>
  <si>
    <t>Dissipador de energia - DEB 07 - areia extraída e brita e pedra de mão produzidas</t>
  </si>
  <si>
    <t>Dissipador de energia - DEB 07 - areia, brita e pedra de mão comerciais</t>
  </si>
  <si>
    <t>Dissipador de energia - DEB 08 - areia extraída e brita e pedra de mão produzidas</t>
  </si>
  <si>
    <t>Dissipador de energia - DEB 08 - areia, brita e pedra de mão comerciais</t>
  </si>
  <si>
    <t>Dissipador de energia - DEB 09 - areia extraída e brita e pedra de mão produzidas</t>
  </si>
  <si>
    <t>Dissipador de energia - DEB 09 - areia, brita e pedra de mão comerciais</t>
  </si>
  <si>
    <t>Dissipador de energia - DEB 10 - areia extraída e brita e pedra de mão produzidas</t>
  </si>
  <si>
    <t>Dissipador de energia - DEB 10 - areia, brita e pedra de mão comerciais</t>
  </si>
  <si>
    <t>Dissipador de energia - DEB 11 - areia extraída e brita e pedra de mão produzidas</t>
  </si>
  <si>
    <t>Dissipador de energia - DEB 11 - areia, brita e pedra de mão comerciais</t>
  </si>
  <si>
    <t>Dissipador de energia - DEB 12 - areia extraída e brita e pedra de mão produzidas</t>
  </si>
  <si>
    <t>Dissipador de energia - DEB 12 - areia, brita e pedra de mão comerciais</t>
  </si>
  <si>
    <t>Dissipador de energia - DEB 13 - areia extraída e brita e pedra de mão produzidas</t>
  </si>
  <si>
    <t>Dissipador de energia - DEB 13 - areia, brita e pedra de mão comerciais</t>
  </si>
  <si>
    <t>Dissipador de energia - DED 01 - areia e brita comerciais</t>
  </si>
  <si>
    <t>Dissipador de energia - DED 01 - areia extraída e brita produzida</t>
  </si>
  <si>
    <t>Dissipador de energia - DES 01 - areia e pedra de mão comerciais</t>
  </si>
  <si>
    <t>Dissipador de energia - DES 01 - areia extraída e pedra de mão produzida</t>
  </si>
  <si>
    <t>Dissipador de energia - DES 02 - areia e pedra de mão comerciais</t>
  </si>
  <si>
    <t>Dissipador de energia - DES 02 - areia extraída e pedra de mão produzida</t>
  </si>
  <si>
    <t>Dissipador de energia - DES 03 - areia e pedra de mão comerciais</t>
  </si>
  <si>
    <t>Dissipador de energia - DES 03 - areia extraída e pedra de mão produzida</t>
  </si>
  <si>
    <t>Dissipador de energia - DES 04 - areia e pedra de mão comerciais</t>
  </si>
  <si>
    <t>Dissipador de energia - DES 04 - areia extraída e pedra de mão produzida</t>
  </si>
  <si>
    <t>Dreno de pavimento em microvala com geocomposto drenante H = 0,40 m - inclusive corte, enchimento com areia e selo asfáltico</t>
  </si>
  <si>
    <t>Dreno de pavimento em microvala com geocomposto drenante H = 0,60 m - inclusive corte, enchimento com areia e selo asfáltico</t>
  </si>
  <si>
    <t>Dreno de PVC D = 100 mm para OAE - fornecimento e instalação</t>
  </si>
  <si>
    <t>Dreno de PVC D = 150 mm para OAE - fornecimento e instalação</t>
  </si>
  <si>
    <t>Dreno de PVC D = 75 mm para OAE - fornecimento e instalação</t>
  </si>
  <si>
    <t>Dreno em tubo de aço galvanizado D = 100 mm em OAE - fornecimento e instalação</t>
  </si>
  <si>
    <t>Dreno em tubo de aço galvanizado D = 80 mm em OAE - fornecimento e instalação</t>
  </si>
  <si>
    <t>Dreno longitudinal de pavimento H = 0,40 m - com geocomposto drenante</t>
  </si>
  <si>
    <t>Dreno longitudinal de pavimento H = 0,60 m - com geocomposto drenante</t>
  </si>
  <si>
    <t>Dreno longitudinal de pavimento H = 1,00 m - com geocomposto drenante</t>
  </si>
  <si>
    <t>Dreno longitudinal de pavimento H = 1,50 m - com geocomposto drenante</t>
  </si>
  <si>
    <t>Dreno longitudinal profundo em tubo de concreto D = 0,40 m em vala de H = 1,10 m e L = 1,00 m com brita envolta em geotêxtil</t>
  </si>
  <si>
    <t>Dreno longitudinal profundo para corte em rocha - DPR 01 - tubo de concreto perfurado e brita comercial</t>
  </si>
  <si>
    <t>Dreno longitudinal profundo para corte em rocha - DPR 01 - tubo de concreto perfurado e brita produzida</t>
  </si>
  <si>
    <t>Dreno longitudinal profundo para corte em rocha - DPR 01 - tubo PEAD e brita comercial</t>
  </si>
  <si>
    <t>Dreno longitudinal profundo para corte em rocha - DPR 01 - tubo PEAD e brita produzida</t>
  </si>
  <si>
    <t>Dreno longitudinal profundo para corte em rocha - DPR 02 - tubo de concreto perfurado e brita comercial</t>
  </si>
  <si>
    <t>Dreno longitudinal profundo para corte em rocha - DPR 02 - tubo de concreto perfurado e brita produzida</t>
  </si>
  <si>
    <t>Dreno longitudinal profundo para corte em rocha - DPR 02 - tubo PEAD e brita comercial</t>
  </si>
  <si>
    <t>Dreno longitudinal profundo para corte em rocha - DPR 02 - tubo PEAD e brita produzida</t>
  </si>
  <si>
    <t>Dreno longitudinal profundo para corte em rocha - DPR 03 - brita comercial</t>
  </si>
  <si>
    <t>Dreno longitudinal profundo para corte em rocha - DPR 03 - brita produzida</t>
  </si>
  <si>
    <t>Dreno longitudinal profundo para corte em rocha - DPR 04 - brita comercial</t>
  </si>
  <si>
    <t>Dreno longitudinal profundo para corte em rocha - DPR 04 - brita produzida</t>
  </si>
  <si>
    <t>Dreno longitudinal profundo para corte em rocha - DPR 05 - tubo de concreto poroso e areia comercial</t>
  </si>
  <si>
    <t>Dreno longitudinal profundo para corte em rocha - DPR 05 - tubo de concreto poroso e areia extraída</t>
  </si>
  <si>
    <t>Dreno longitudinal profundo para corte em solo - DPS 01 - tubo PEAD e areia comercial</t>
  </si>
  <si>
    <t>Dreno longitudinal profundo para corte em solo - DPS 01 - tubo PEAD e areia extraída</t>
  </si>
  <si>
    <t>Dreno longitudinal profundo para corte em solo - DPS 02 - tubo PEAD e areia comercial</t>
  </si>
  <si>
    <t>Dreno longitudinal profundo para corte em solo - DPS 02 - tubo PEAD e areia extraída</t>
  </si>
  <si>
    <t>Dreno longitudinal profundo para corte em solo - DPS 03 - tubo de concreto perfurado, areia e brita comerciais - madeira com utilização de 5 vezes</t>
  </si>
  <si>
    <t>Dreno longitudinal profundo para corte em solo - DPS 03 - tubo de concreto perfurado, areia extraída e brita produzida - madeira com utilização de 5 vezes</t>
  </si>
  <si>
    <t>Dreno longitudinal profundo para corte em solo - DPS 03 - tubo PEAD, areia e brita comerciais - madeira com utilização de 5 vezes</t>
  </si>
  <si>
    <t>Dreno longitudinal profundo para corte em solo - DPS 03 - tubo PEAD, areia extraída e brita produzida - madeira com utilização de 5 vezes</t>
  </si>
  <si>
    <t>Dreno longitudinal profundo para corte em solo - DPS 04 - tubo de concreto perfurado, areia e brita comerciais - madeira com utilização de 5 vezes</t>
  </si>
  <si>
    <t>Dreno longitudinal profundo para corte em solo - DPS 04 - tubo de concreto perfurado, areia extraída e brita produzida - madeira com utilização de 5 vezes</t>
  </si>
  <si>
    <t>Dreno longitudinal profundo para corte em solo - DPS 04 - tubo PEAD, areia e brita comerciais - madeira com utilização de 5 vezes</t>
  </si>
  <si>
    <t>Dreno longitudinal profundo para corte em solo - DPS 04 - tubo PEAD, areia extraída e brita produzida - madeira com utilização de 5 vezes</t>
  </si>
  <si>
    <t>Dreno longitudinal profundo para corte em solo - DPS 05 - dreno cego - brita comercial</t>
  </si>
  <si>
    <t>Dreno longitudinal profundo para corte em solo - DPS 05 - dreno cego - brita produzida</t>
  </si>
  <si>
    <t>Dreno longitudinal profundo para corte em solo - DPS 06 - dreno cego - brita comercial</t>
  </si>
  <si>
    <t>Dreno longitudinal profundo para corte em solo - DPS 06 - dreno cego - brita produzida</t>
  </si>
  <si>
    <t>Dreno longitudinal profundo para corte em solo - DPS 07 - tubo de concreto perfurado e brita comercial</t>
  </si>
  <si>
    <t>Dreno longitudinal profundo para corte em solo - DPS 07 - tubo de concreto perfurado e brita produzida</t>
  </si>
  <si>
    <t>Dreno longitudinal profundo para corte em solo - DPS 07 - tubo PEAD e brita comercial</t>
  </si>
  <si>
    <t>Dreno longitudinal profundo para corte em solo - DPS 07 - tubo PEAD e brita produzida</t>
  </si>
  <si>
    <t>Dreno longitudinal profundo para corte em solo - DPS 08 - tubo de concreto perfurado e brita comercial</t>
  </si>
  <si>
    <t>Dreno longitudinal profundo para corte em solo - DPS 08 - tubo de concreto perfurado e brita produzida</t>
  </si>
  <si>
    <t>Dreno longitudinal profundo para corte em solo - DPS 08 - tubo PEAD e brita comercial</t>
  </si>
  <si>
    <t>Dreno longitudinal profundo para corte em solo - DPS 08 - tubo PEAD e brita produzida</t>
  </si>
  <si>
    <t>Dreno profundo H = 1,0 m - com geocomposto drenante - inclusive escavação e reaterro</t>
  </si>
  <si>
    <t>Dreno profundo H = 1,5 m - com geocomposto drenante - inclusive escavação e reaterro</t>
  </si>
  <si>
    <t>Dreno sub-horizontal - DSH 01 - material de 1ª categoria</t>
  </si>
  <si>
    <t>Dreno sub-horizontal - DSH 01 - material de 2ª categoria</t>
  </si>
  <si>
    <t>Dreno subsuperficial - DSS 01 - tubo de concreto perfurado e areia comercial</t>
  </si>
  <si>
    <t>Dreno subsuperficial - DSS 01 - tubo de concreto perfurado e areia extraída</t>
  </si>
  <si>
    <t>Dreno subsuperficial - DSS 01 - tubo PEAD e areia comercial</t>
  </si>
  <si>
    <t>Dreno subsuperficial - DSS 01 - tubo PEAD e areia extraída</t>
  </si>
  <si>
    <t>Dreno subsuperficial - DSS 02 - brita comercial</t>
  </si>
  <si>
    <t>Dreno subsuperficial - DSS 02 - brita produzida</t>
  </si>
  <si>
    <t>Dreno subsuperficial - DSS 03 - brita comercial</t>
  </si>
  <si>
    <t>Dreno subsuperficial - DSS 03 - brita produzida</t>
  </si>
  <si>
    <t>Dreno subsuperficial - DSS 04 - tubo de concreto perfurado e brita comercial</t>
  </si>
  <si>
    <t>Dreno subsuperficial - DSS 04 - tubo de concreto perfurado e brita produzida</t>
  </si>
  <si>
    <t>Dreno subsuperficial - DSS 04 - tubo PEAD e brita comercial</t>
  </si>
  <si>
    <t>Dreno subsuperficial - DSS 04 - tubo PEAD e brita produzida</t>
  </si>
  <si>
    <t>Dreno tipo barbacã - DRB 01 - D = 75 mm em estrutura de contenção de encosta - excluso o tubo de drenagem</t>
  </si>
  <si>
    <t>Dreno tipo barbacã - DRB 02 - D = 50 mm em estrutura de contenção de encosta - excluso o tubo de drenagem</t>
  </si>
  <si>
    <t>Enchimento de junta de concreto com argamassa asfáltica de densidade 1.700 kg/m³ - espessura de 1 cm</t>
  </si>
  <si>
    <t>Entrada para descida d'água - EDA 01 - areia e brita comerciais</t>
  </si>
  <si>
    <t>Entrada para descida d'água - EDA 01 - areia extraída e brita produzida</t>
  </si>
  <si>
    <t>Entrada para descida d'água - EDA 02 - areia e brita comerciais</t>
  </si>
  <si>
    <t>Entrada para descida d'água - EDA 02 - areia extraída e brita produzida</t>
  </si>
  <si>
    <t>Entrada para descida d'água - EDA 03 - areia e brita comerciais</t>
  </si>
  <si>
    <t>Entrada para descida d'água - EDA 03 - areia extraída e brita produzida</t>
  </si>
  <si>
    <t>Entrada para descida d'água - EDA 04 - areia e brita comerciais</t>
  </si>
  <si>
    <t>Entrada para descida d'água - EDA 04 - areia extraída e brita produzida</t>
  </si>
  <si>
    <t>Envelope de brita 15 x 15 cm para tubos enterrados com diâmetro externo de 75 a 110 mm</t>
  </si>
  <si>
    <t>Escavação mecânica de vala para drenagem com valetadeira em material de 1ª categoria</t>
  </si>
  <si>
    <t>Escavação mecânica de vala trapezoidal ou triangular em material de 1ª categoria para drenagem superficial com retroescavadeira - 0,10 m² ≤ seção &lt; 0,15 m²</t>
  </si>
  <si>
    <t>Escavação mecânica de vala trapezoidal ou triangular em material de 1ª categoria para drenagem superficial com retroescavadeira - 0,15 m² ≤ seção &lt; 0,20 m²</t>
  </si>
  <si>
    <t>Escavação mecânica de vala trapezoidal ou triangular em material de 1ª categoria para drenagem superficial com retroescavadeira - 0,20 m² ≤ seção &lt; 0,30 m²</t>
  </si>
  <si>
    <t>Escavação mecânica de vala trapezoidal ou triangular em material de 1ª categoria para drenagem superficial com retroescavadeira - 0,30 m² ≤ seção &lt; 0,50 m²</t>
  </si>
  <si>
    <t>Escavação mecânica de vala trapezoidal ou triangular em material de 1ª categoria para drenagem superficial com retroescavadeira - seção &lt; 0,10 m²</t>
  </si>
  <si>
    <t>Esgotamento de água com bomba submersa</t>
  </si>
  <si>
    <t>h</t>
  </si>
  <si>
    <t>Esgotamento de dreno horizontal profundo a vácuo</t>
  </si>
  <si>
    <t>Geodreno vertical para tratamento de solos moles</t>
  </si>
  <si>
    <t>Grelha de concreto 54 x 100 cm para boca-de-lobo - areia e brita comerciais - sobrecarga do trem tipo TB 45</t>
  </si>
  <si>
    <t>Grelha de concreto 54 x 100 cm para boca-de-lobo - areia extraída e brita produzida - sobrecarga do trem tipo TB 45</t>
  </si>
  <si>
    <t>Lastro de areia comercial - espalhamento manual</t>
  </si>
  <si>
    <t>Lastro de areia comercial - espalhamento mecânico</t>
  </si>
  <si>
    <t>Lastro de areia extraída - espalhamento manual</t>
  </si>
  <si>
    <t>Lastro de areia extraída - espalhamento mecânico</t>
  </si>
  <si>
    <t>Lastro de brita comercial compactado com soquete vibratório - espalhamento manual</t>
  </si>
  <si>
    <t>Lastro de brita produzida compactado com soquete vibratório - espalhamento manual</t>
  </si>
  <si>
    <t>Lastro de pedra de mão ou rachão - espalhamento manual</t>
  </si>
  <si>
    <t>Meio-fio de concreto - MFC 01 - areia e brita comerciais - fôrma de madeira</t>
  </si>
  <si>
    <t>Meio-fio de concreto - MFC 01 - areia extraída e brita produzida - fôrma de madeira</t>
  </si>
  <si>
    <t>Meio-fio de concreto - MFC 01 moldado no local com extrusora e concreto usinado - areia e brita comerciais</t>
  </si>
  <si>
    <t>Meio-fio de concreto - MFC 01 moldado no local com extrusora e concreto usinado - areia extraída e brita produzida</t>
  </si>
  <si>
    <t>Meio-fio de concreto - MFC 02 - areia e brita comerciais - fôrma de madeira</t>
  </si>
  <si>
    <t>Meio-fio de concreto - MFC 02 - areia extraída e brita produzida - fôrma de madeira</t>
  </si>
  <si>
    <t>Meio-fio de concreto - MFC 02 moldado no local com extrusora e concreto usinado - areia e brita comerciais</t>
  </si>
  <si>
    <t>Meio-fio de concreto - MFC 02 moldado no local com extrusora e concreto usinado - areia extraída e brita produzida</t>
  </si>
  <si>
    <t>Meio-fio de concreto - MFC 03 - areia e brita comerciais - fôrma de madeira</t>
  </si>
  <si>
    <t>Meio-fio de concreto - MFC 03 - areia extraída e brita produzida - fôrma de madeira</t>
  </si>
  <si>
    <t>Meio-fio de concreto - MFC 03 moldado no local com extrusora e concreto usinado - areia e brita comerciais</t>
  </si>
  <si>
    <t>Meio-fio de concreto - MFC 03 moldado no local com extrusora e concreto usinado - areia extraída e brita produzida</t>
  </si>
  <si>
    <t>Meio-fio de concreto - MFC 04 - areia e brita comerciais - fôrma de madeira</t>
  </si>
  <si>
    <t>Meio-fio de concreto - MFC 04 - areia extraída e brita produzida - fôrma de madeira</t>
  </si>
  <si>
    <t>Meio-fio de concreto - MFC 04 moldado no local com extrusora e concreto usinado - areia e brita comerciais</t>
  </si>
  <si>
    <t>Meio-fio de concreto - MFC 04 moldado no local com extrusora e concreto usinado - areia extraída e brita produzida</t>
  </si>
  <si>
    <t>Meio-fio de concreto - MFC 05 - areia e brita comerciais - fôrma de madeira</t>
  </si>
  <si>
    <t>Meio-fio de concreto - MFC 05 - areia extraída e brita produzida - fôrma de madeira</t>
  </si>
  <si>
    <t>Meio-fio de concreto - MFC 05 moldado no local com extrusora e concreto usinado - areia e brita comerciais</t>
  </si>
  <si>
    <t>Meio-fio de concreto - MFC 05 moldado no local com extrusora e concreto usinado - areia extraída e brita produzida</t>
  </si>
  <si>
    <t>Meio-fio de concreto - MFC 06 - areia e brita comerciais - fôrma de madeira</t>
  </si>
  <si>
    <t>Meio-fio de concreto - MFC 06 - areia extraída e brita produzida - fôrma de madeira</t>
  </si>
  <si>
    <t>Meio-fio de concreto - MFC 06 moldado no local com extrusora e concreto usinado - areia e brita comerciais</t>
  </si>
  <si>
    <t>Meio-fio de concreto - MFC 06 moldado no local com extrusora e concreto usinado - areia extraída e brita produzida</t>
  </si>
  <si>
    <t>Meio-fio de concreto - MFC 07 - areia e brita comerciais - fôrma de madeira</t>
  </si>
  <si>
    <t>Meio-fio de concreto - MFC 07 - areia extraída e brita produzida - fôrma de madeira</t>
  </si>
  <si>
    <t>Meio-fio de concreto - MFC 07 moldado no local com extrusora e concreto usinado - areia e brita comerciais</t>
  </si>
  <si>
    <t>Meio-fio de concreto - MFC 07 moldado no local com extrusora e concreto usinado - areia extraída e brita produzida</t>
  </si>
  <si>
    <t>Meio-fio de concreto - MFC 08 - areia e brita comerciais - fôrma de madeira</t>
  </si>
  <si>
    <t>Meio-fio de concreto - MFC 08 - areia extraída e brita produzida - fôrma de madeira</t>
  </si>
  <si>
    <t>Meio-fio de concreto - MFC 08 moldado no local com extrusora e concreto usinado - areia e brita comerciais</t>
  </si>
  <si>
    <t>Meio-fio de concreto - MFC 08 moldado no local com extrusora e concreto usinado - areia extraída e brita produzida</t>
  </si>
  <si>
    <t>Microvala para dreno de pavimento com geocomposto drenante H = 0,4 m</t>
  </si>
  <si>
    <t>Microvala para dreno de pavimento com geocomposto drenante H = 0,6 m</t>
  </si>
  <si>
    <t>Perfuração para dreno sub-horizontal em material de 1ª categoria com D = 75 mm (linha NW)</t>
  </si>
  <si>
    <t>Perfuração para dreno sub-horizontal em material de 2ª categoria com D = 75 mm (linha NW)</t>
  </si>
  <si>
    <t>Poço de visita - PVI 01 - areia e brita comerciais</t>
  </si>
  <si>
    <t>Poço de visita - PVI 01 - areia extraída e brita produzida</t>
  </si>
  <si>
    <t>Poço de visita - PVI 02 - areia e brita comerciais</t>
  </si>
  <si>
    <t>Poço de visita - PVI 02 - areia extraída e brita produzida</t>
  </si>
  <si>
    <t>Poço de visita - PVI 03 - areia e brita comerciais</t>
  </si>
  <si>
    <t>Poço de visita - PVI 03 - areia extraída e brita produzida</t>
  </si>
  <si>
    <t>Poço de visita - PVI 04 - areia e brita comerciais</t>
  </si>
  <si>
    <t>Poço de visita - PVI 04 - areia extraída e brita produzida</t>
  </si>
  <si>
    <t>Poço de visita - PVI 05 - areia e brita comerciais</t>
  </si>
  <si>
    <t>Poço de visita - PVI 05 - areia extraída e brita produzida</t>
  </si>
  <si>
    <t>Poço de visita - PVI 06 - areia e brita comerciais</t>
  </si>
  <si>
    <t>Poço de visita - PVI 06 - areia extraída e brita produzida</t>
  </si>
  <si>
    <t>Poço de visita - PVI 07 - areia e brita comerciais</t>
  </si>
  <si>
    <t>Poço de visita - PVI 07 - areia extraída e brita produzida</t>
  </si>
  <si>
    <t>Poço de visita - PVI 08 - areia e brita comerciais</t>
  </si>
  <si>
    <t>Poço de visita - PVI 08 - areia extraída e brita produzida</t>
  </si>
  <si>
    <t>Poço de visita - PVI 09 - areia e brita comerciais</t>
  </si>
  <si>
    <t>Poço de visita - PVI 09 - areia extraída e brita produzida</t>
  </si>
  <si>
    <t>Poço de visita - PVI 10 - areia e brita comerciais</t>
  </si>
  <si>
    <t>Poço de visita - PVI 10 - areia extraída e brita produzida</t>
  </si>
  <si>
    <t>Poço de visita - PVI 11 - areia e brita comerciais</t>
  </si>
  <si>
    <t>Poço de visita - PVI 11 - areia extraída e brita produzida</t>
  </si>
  <si>
    <t>Poço de visita - PVI 12 - areia e brita comerciais</t>
  </si>
  <si>
    <t>Poço de visita - PVI 12 - areia extraída e brita produzida</t>
  </si>
  <si>
    <t>Poço de visita - PVI 13 - areia e brita comerciais</t>
  </si>
  <si>
    <t>Poço de visita - PVI 13 - areia extraída e brita produzida</t>
  </si>
  <si>
    <t>Poço de visita - PVI 14 - areia e brita comerciais</t>
  </si>
  <si>
    <t>Poço de visita - PVI 14 - areia extraída e brita produzida</t>
  </si>
  <si>
    <t>Poço de visita - PVI 15 - areia e brita comerciais</t>
  </si>
  <si>
    <t>Poço de visita - PVI 15 - areia extraída e brita produzida</t>
  </si>
  <si>
    <t>Poço de visita - PVI 16 - areia e brita comerciais</t>
  </si>
  <si>
    <t>Poço de visita - PVI 16 - areia extraída e brita produzida</t>
  </si>
  <si>
    <t>Poço de visita - PVI 17 - areia e brita comerciais</t>
  </si>
  <si>
    <t>Poço de visita - PVI 17 - areia extraída e brita produzida</t>
  </si>
  <si>
    <t>Poço de visita - PVI 18 - areia e brita comerciais</t>
  </si>
  <si>
    <t>Poço de visita - PVI 18 - areia extraída e brita produzida</t>
  </si>
  <si>
    <t>Reaterro e compactação em vala de dreno com geocomposto</t>
  </si>
  <si>
    <t>Sarjeta de canteiro central de concreto - SCC 01 - areia e brita comerciais</t>
  </si>
  <si>
    <t>Sarjeta de canteiro central de concreto - SCC 01 - areia extraída e brita produzida</t>
  </si>
  <si>
    <t>Sarjeta de canteiro central de concreto - SCC 01 moldada no local com extrusora e concreto usinado - areia e brita comerciais</t>
  </si>
  <si>
    <t>Sarjeta de canteiro central de concreto - SCC 01 moldada no local com extrusora e concreto usinado - areia extraída e brita produzida</t>
  </si>
  <si>
    <t>Sarjeta de canteiro central de concreto - SCC 02 - areia e brita comerciais</t>
  </si>
  <si>
    <t>Sarjeta de canteiro central de concreto - SCC 02 - areia extraída e brita produzida</t>
  </si>
  <si>
    <t>Sarjeta de canteiro central de concreto - SCC 02 moldada no local com extrusora e concreto usinado - areia e brita comerciais</t>
  </si>
  <si>
    <t>Sarjeta de canteiro central de concreto - SCC 02 moldada no local com extrusora e concreto usinado - areia extraída e brita produzida</t>
  </si>
  <si>
    <t>Sarjeta de canteiro central de concreto - SCC 03 - areia e brita comerciais</t>
  </si>
  <si>
    <t>Sarjeta de canteiro central de concreto - SCC 03 - areia extraída e brita produzida</t>
  </si>
  <si>
    <t>Sarjeta de canteiro central de concreto - SCC 03 moldada no local com extrusora e concreto usinado - areia e brita comerciais</t>
  </si>
  <si>
    <t>Sarjeta de canteiro central de concreto - SCC 03 moldada no local com extrusora e concreto usinado - areia extraída e brita produzida</t>
  </si>
  <si>
    <t>Sarjeta de canteiro central de concreto - SCC 04 - areia e brita comerciais</t>
  </si>
  <si>
    <t>Sarjeta de canteiro central de concreto - SCC 04 - areia extraída e brita produzida</t>
  </si>
  <si>
    <t>Sarjeta de canteiro central de concreto - SCC 04 moldada no local com extrusora e concreto usinado - areia e brita comerciais</t>
  </si>
  <si>
    <t>Sarjeta de canteiro central de concreto - SCC 04 moldada no local com extrusora e concreto usinado - areia extraída e brita produzida</t>
  </si>
  <si>
    <t>Sarjeta trapezoidal de concreto - SZC 01 - escavação mecânica - areia e brita comerciais</t>
  </si>
  <si>
    <t>Sarjeta trapezoidal de concreto - SZC 01 - escavação mecânica - areia extraída e brita produzida</t>
  </si>
  <si>
    <t>Sarjeta trapezoidal de concreto - SZC 01 moldada no local com extrusora e concreto usinado - escavação mecânica - areia e brita comerciais</t>
  </si>
  <si>
    <t>Sarjeta trapezoidal de concreto - SZC 01 moldada no local com extrusora e concreto usinado - escavação mecânica - areia extraída e brita produzida</t>
  </si>
  <si>
    <t>Sarjeta trapezoidal de concreto - SZC 02 - escavação mecânica - areia e brita comerciais</t>
  </si>
  <si>
    <t>Sarjeta trapezoidal de concreto - SZC 02 - escavação mecânica - areia extraída e brita produzida</t>
  </si>
  <si>
    <t>Sarjeta trapezoidal de concreto - SZC 02 moldada no local com extrusora e concreto usinado - escavação mecânica - areia e brita comerciais</t>
  </si>
  <si>
    <t>Sarjeta trapezoidal de concreto - SZC 02 moldada no local com extrusora e concreto usinado - escavação mecânica - areia extraída e brita produzida</t>
  </si>
  <si>
    <t>Sarjeta trapezoidal de grama - SZG 01 - escavação mecânica</t>
  </si>
  <si>
    <t>Sarjeta trapezoidal de grama - SZG 02 - escavação mecânica</t>
  </si>
  <si>
    <t>Sarjeta trapezoidal sem revestimento - SZT 01 - escavação mecânica</t>
  </si>
  <si>
    <t>Sarjeta trapezoidal sem revestimento - SZT 02 - escavação mecânica</t>
  </si>
  <si>
    <t>Sarjeta triangular de concreto - STC 01 - escavação mecânica - areia e brita comerciais</t>
  </si>
  <si>
    <t>Sarjeta triangular de concreto - STC 01 - escavação mecânica - areia extraída e brita produzida</t>
  </si>
  <si>
    <t>Sarjeta triangular de concreto - STC 01 moldada no local com extrusora e concreto usinado - escavação mecânica - areia e brita comerciais</t>
  </si>
  <si>
    <t>Sarjeta triangular de concreto - STC 01 moldada no local com extrusora e concreto usinado - escavação mecânica - areia extraída e brita produzida</t>
  </si>
  <si>
    <t>Sarjeta triangular de concreto - STC 02 - escavação mecânica - areia e brita comerciais</t>
  </si>
  <si>
    <t>Sarjeta triangular de concreto - STC 02 - escavação mecânica - areia extraída e brita produzida</t>
  </si>
  <si>
    <t>Sarjeta triangular de concreto - STC 02 moldada no local com extrusora e concreto usinado - escavação mecânica - areia e brita comerciais</t>
  </si>
  <si>
    <t>Sarjeta triangular de concreto - STC 02 moldada no local com extrusora e concreto usinado - escavação mecânica - areia extraída e brita produzida</t>
  </si>
  <si>
    <t>Sarjeta triangular de concreto - STC 03 - escavação mecânica - areia e brita comerciais</t>
  </si>
  <si>
    <t>Sarjeta triangular de concreto - STC 03 - escavação mecânica - areia extraída e brita produzida</t>
  </si>
  <si>
    <t>Sarjeta triangular de concreto - STC 03 moldada no local com extrusora e concreto usinado - escavação mecânica - areia e brita comerciais</t>
  </si>
  <si>
    <t>Sarjeta triangular de concreto - STC 03 moldada no local com extrusora e concreto usinado - escavação mecânica - areia extraída e brita produzida</t>
  </si>
  <si>
    <t>Sarjeta triangular de concreto - STC 04 - escavação mecânica - areia e brita comerciais</t>
  </si>
  <si>
    <t>Sarjeta triangular de concreto - STC 04 - escavação mecânica - areia extraída e brita produzida</t>
  </si>
  <si>
    <t>Sarjeta triangular de concreto - STC 04 moldada no local com extrusora e concreto usinado - escavação mecânica - areia e brita comerciais</t>
  </si>
  <si>
    <t>Sarjeta triangular de concreto - STC 04 moldada no local com extrusora e concreto usinado - escavação mecânica - areia extraída e brita produzida</t>
  </si>
  <si>
    <t>Sarjeta triangular de concreto - STC 05 - escavação mecânica - areia e brita comerciais</t>
  </si>
  <si>
    <t>Sarjeta triangular de concreto - STC 05 - escavação mecânica - areia extraída e brita produzida</t>
  </si>
  <si>
    <t>Sarjeta triangular de concreto - STC 05 moldada no local com extrusora e concreto usinado - escavação mecânica - areia e brita comerciais</t>
  </si>
  <si>
    <t>Sarjeta triangular de concreto - STC 05 moldada no local com extrusora e concreto usinado - escavação mecânica - areia extraída e brita produzida</t>
  </si>
  <si>
    <t>Sarjeta triangular de concreto - STC 06 - escavação mecânica - areia e brita comerciais</t>
  </si>
  <si>
    <t>Sarjeta triangular de concreto - STC 06 - escavação mecânica - areia extraída e brita produzida</t>
  </si>
  <si>
    <t>Sarjeta triangular de concreto - STC 06 moldada no local com extrusora e concreto usinado - escavação mecânica - areia e brita comerciais</t>
  </si>
  <si>
    <t>Sarjeta triangular de concreto - STC 06 moldada no local com extrusora e concreto usinado - escavação mecânica - areia extraída e brita produzida</t>
  </si>
  <si>
    <t>Sarjeta triangular de concreto - STC 07 - escavação mecânica - areia e brita comerciais</t>
  </si>
  <si>
    <t>Sarjeta triangular de concreto - STC 07 - escavação mecânica - areia extraída e brita produzida</t>
  </si>
  <si>
    <t>Sarjeta triangular de concreto - STC 07 moldada no local com extrusora e concreto usinado - escavação mecânica - areia e brita comerciais</t>
  </si>
  <si>
    <t>Sarjeta triangular de concreto - STC 07 moldada no local com extrusora e concreto usinado - escavação mecânica - areia extraída e brita produzida</t>
  </si>
  <si>
    <t>Sarjeta triangular de concreto - STC 08 - escavação mecânica - areia e brita comerciais</t>
  </si>
  <si>
    <t>Sarjeta triangular de concreto - STC 08 - escavação mecânica - areia extraída e brita produzida</t>
  </si>
  <si>
    <t>Sarjeta triangular de concreto - STC 08 moldada no local com extrusora e concreto usinado - escavação mecânica - areia e brita comerciais</t>
  </si>
  <si>
    <t>Sarjeta triangular de concreto - STC 08 moldada no local com extrusora e concreto usinado - escavação mecânica - areia extraída e brita produzida</t>
  </si>
  <si>
    <t>Sarjeta triangular de grama - STG 01 - escavação mecânica</t>
  </si>
  <si>
    <t>Sarjeta triangular de grama - STG 02 - escavação mecânica</t>
  </si>
  <si>
    <t>Sarjeta triangular de grama - STG 03 - escavação mecânica</t>
  </si>
  <si>
    <t>Sarjeta triangular de grama - STG 04 - escavação mecânica</t>
  </si>
  <si>
    <t>Selo asfáltico de microvala para dreno de pavimento com geocomposto</t>
  </si>
  <si>
    <t>Transposição de segmentos de sarjeta - TSS 01 - areia e brita comerciais</t>
  </si>
  <si>
    <t>Transposição de segmentos de sarjeta - TSS 01 - areia extraída e brita produzida</t>
  </si>
  <si>
    <t>Transposição de segmentos de sarjeta - TSS 02 - areia e brita comerciais</t>
  </si>
  <si>
    <t>Transposição de segmentos de sarjeta - TSS 02 - areia extraída e brita produzida</t>
  </si>
  <si>
    <t>Transposição de segmentos de sarjeta - TSS 03 - areia e brita comerciais</t>
  </si>
  <si>
    <t>Transposição de segmentos de sarjeta - TSS 03 - areia extraída e brita produzida</t>
  </si>
  <si>
    <t>Transposição de segmentos de sarjeta - TSS 04 - areia e brita comerciais</t>
  </si>
  <si>
    <t>Transposição de segmentos de sarjeta - TSS 04 - areia extraída e brita produzida</t>
  </si>
  <si>
    <t>Transposição de segmentos de sarjeta - TSS 05 - areia e brita comerciais</t>
  </si>
  <si>
    <t>Transposição de segmentos de sarjeta - TSS 05 - areia extraída e brita produzida</t>
  </si>
  <si>
    <t>Transposição de segmentos de sarjeta - TSS 06 - areia e brita comerciais</t>
  </si>
  <si>
    <t>Transposição de segmentos de sarjeta - TSS 06 - areia extraída e brita produzida</t>
  </si>
  <si>
    <t>Tubo de concreto PA1 comercial para drenagem - D = 0,50 m - fornecimento e instalação</t>
  </si>
  <si>
    <t>Tubo de concreto PA1 comercial para drenagem - D = 0,60 m - fornecimento e instalação</t>
  </si>
  <si>
    <t>Tubo de concreto PA1 comercial para drenagem - D = 0,80 m - fornecimento e instalação</t>
  </si>
  <si>
    <t>Tubo de concreto PA1 comercial para drenagem - D = 1,00 m - fornecimento e instalação</t>
  </si>
  <si>
    <t>Tubo de concreto PA1 comercial para drenagem - D = 1,20 m - fornecimento e instalação</t>
  </si>
  <si>
    <t>Tubo de concreto PA1 comercial para drenagem - D = 1,50 m - fornecimento e instalação</t>
  </si>
  <si>
    <t>Tubo de concreto PA1 produzido na obra para drenagem - D = 0,60 m - areia e brita comerciais - fornecimento e instalação</t>
  </si>
  <si>
    <t>Tubo de concreto PA1 produzido na obra para drenagem - D = 0,60 m - areia extraída e brita produzida - fornecimento e instalação</t>
  </si>
  <si>
    <t>Tubo de concreto PA1 produzido na obra para drenagem - D = 0,80 m - areia e brita comerciais - fornecimento e instalação</t>
  </si>
  <si>
    <t>Tubo de concreto PA1 produzido na obra para drenagem - D = 0,80 m - areia extraída e brita produzida - fornecimento e instalação</t>
  </si>
  <si>
    <t>Tubo de concreto PA1 produzido na obra para drenagem - D = 1,00 m - areia e brita comerciais - fornecimento e instalação</t>
  </si>
  <si>
    <t>Tubo de concreto PA1 produzido na obra para drenagem - D = 1,00 m - areia extraída e brita produzida - fornecimento e instalação</t>
  </si>
  <si>
    <t>Tubo de concreto PA1 produzido na obra para drenagem - D = 1,20 m - areia e brita comerciais - fornecimento e instalação</t>
  </si>
  <si>
    <t>Tubo de concreto PA1 produzido na obra para drenagem - D = 1,20 m - areia extraída e brita produzida - fornecimento e instalação</t>
  </si>
  <si>
    <t>Tubo de concreto PA1 produzido na obra para drenagem - D = 1,50 m - areia e brita comerciais - fornecimento e instalação</t>
  </si>
  <si>
    <t>Tubo de concreto PA1 produzido na obra para drenagem - D = 1,50 m - areia extraída e brita produzida - fornecimento e instalação</t>
  </si>
  <si>
    <t>Tubo de concreto PA2 comercial para drenagem - D = 0,50 m - fornecimento e instalação</t>
  </si>
  <si>
    <t>Tubo de concreto PA2 comercial para drenagem - D = 0,60 m - fornecimento e instalação</t>
  </si>
  <si>
    <t>Tubo de concreto PA2 comercial para drenagem - D = 0,80 m - fornecimento e instalação</t>
  </si>
  <si>
    <t>Tubo de concreto PA2 comercial para drenagem - D = 1,00 m - fornecimento e instalação</t>
  </si>
  <si>
    <t>Tubo de concreto PA2 comercial para drenagem - D = 1,20 m - fornecimento e instalação</t>
  </si>
  <si>
    <t>Tubo de concreto PA2 comercial para drenagem - D = 1,50 m - fornecimento e instalação</t>
  </si>
  <si>
    <t>Tubo de concreto PA2 produzido na obra para drenagem - D = 0,60 m - areia e brita comerciais - fornecimento e instalação</t>
  </si>
  <si>
    <t>Tubo de concreto PA2 produzido na obra para drenagem - D = 0,60 m - areia extraída e brita produzida - fornecimento e instalação</t>
  </si>
  <si>
    <t>Tubo de concreto PA2 produzido na obra para drenagem - D = 0,80 m - areia e brita comerciais - fornecimento e instalação</t>
  </si>
  <si>
    <t>Tubo de concreto PA2 produzido na obra para drenagem - D = 0,80 m - areia extraída e brita produzida - fornecimento e instalação</t>
  </si>
  <si>
    <t>Tubo de concreto PA2 produzido na obra para drenagem - D = 1,00 m - areia e brita comerciais - fornecimento e instalação</t>
  </si>
  <si>
    <t>Tubo de concreto PA2 produzido na obra para drenagem - D = 1,00 m - areia extraída e brita produzida - fornecimento e instalação</t>
  </si>
  <si>
    <t>Tubo de concreto PA2 produzido na obra para drenagem - D = 1,20 m - areia e brita comerciais - fornecimento e instalação</t>
  </si>
  <si>
    <t>Tubo de concreto PA2 produzido na obra para drenagem - D = 1,20 m - areia extraída e brita produzida - fornecimento e instalação</t>
  </si>
  <si>
    <t>Tubo de concreto PA2 produzido na obra para drenagem - D = 1,50 m - areia e brita comerciais - fornecimento e instalação</t>
  </si>
  <si>
    <t>Tubo de concreto PA2 produzido na obra para drenagem - D = 1,50 m - areia extraída e brita produzida - fornecimento e instalação</t>
  </si>
  <si>
    <t>Tubo de concreto PA3 comercial para drenagem - D = 0,50 m - fornecimento e instalação</t>
  </si>
  <si>
    <t>Tubo de concreto PA3 comercial para drenagem - D = 0,60 m - fornecimento e instalação</t>
  </si>
  <si>
    <t>Tubo de concreto PA3 comercial para drenagem - D = 0,80 m - fornecimento e instalação</t>
  </si>
  <si>
    <t>Tubo de concreto PA3 comercial para drenagem - D = 1,00 m - fornecimento e instalação</t>
  </si>
  <si>
    <t>Tubo de concreto PA3 comercial para drenagem - D = 1,20 m - fornecimento e instalação</t>
  </si>
  <si>
    <t>Tubo de concreto PA3 comercial para drenagem - D = 1,50 m - fornecimento e instalação</t>
  </si>
  <si>
    <t>Tubo de concreto PA3 produzido na obra para drenagem - D = 0,60 m - areia e brita comerciais - fornecimento e instalação</t>
  </si>
  <si>
    <t>Tubo de concreto PA3 produzido na obra para drenagem - D = 0,60 m - areia extraída e brita produzida - fornecimento e instalação</t>
  </si>
  <si>
    <t>Tubo de concreto PA3 produzido na obra para drenagem - D = 0,80 m - areia e brita comerciais - fornecimento e instalação</t>
  </si>
  <si>
    <t>Tubo de concreto PA3 produzido na obra para drenagem - D = 0,80 m - areia extraída e brita produzida - fornecimento e instalação</t>
  </si>
  <si>
    <t>Tubo de concreto PA3 produzido na obra para drenagem - D = 1,00 m - areia e brita comerciais - fornecimento e instalação</t>
  </si>
  <si>
    <t>Tubo de concreto PA3 produzido na obra para drenagem - D = 1,00 m - areia extraída e brita produzida - fornecimento e instalação</t>
  </si>
  <si>
    <t>Tubo de concreto PA3 produzido na obra para drenagem - D = 1,20 m - areia e brita comerciais - fornecimento e instalação</t>
  </si>
  <si>
    <t>Tubo de concreto PA3 produzido na obra para drenagem - D = 1,20 m - areia extraída e brita produzida - fornecimento e instalação</t>
  </si>
  <si>
    <t>Tubo de concreto PA3 produzido na obra para drenagem - D = 1,50 m - areia e brita comerciais - fornecimento e instalação</t>
  </si>
  <si>
    <t>Tubo de concreto PA3 produzido na obra para drenagem - D = 1,50 m - areia extraída e brita produzida - fornecimento e instalação</t>
  </si>
  <si>
    <t>Tubo de concreto PA4 comercial para drenagem - D = 0,50 m - fornecimento e instalação</t>
  </si>
  <si>
    <t>Tubo de concreto PA4 comercial para drenagem - D = 0,60 m - fornecimento e instalação</t>
  </si>
  <si>
    <t>Tubo de concreto PA4 comercial para drenagem - D = 0,80 m - fornecimento e instalação</t>
  </si>
  <si>
    <t>Tubo de concreto PA4 comercial para drenagem - D = 1,00 m - fornecimento e instalação</t>
  </si>
  <si>
    <t>Tubo de concreto PA4 comercial para drenagem - D = 1,20 m - fornecimento e instalação</t>
  </si>
  <si>
    <t>Tubo de concreto PA4 comercial para drenagem - D = 1,50 m - fornecimento e instalação</t>
  </si>
  <si>
    <t>Tubo de concreto PA4 produzido na obra para drenagem - D = 0,60 m - areia e brita comerciais - fornecimento e instalação</t>
  </si>
  <si>
    <t>Tubo de concreto PA4 produzido na obra para drenagem - D = 0,60 m - areia extraída e brita produzida - fornecimento e instalação</t>
  </si>
  <si>
    <t>Tubo de concreto PA4 produzido na obra para drenagem - D = 0,80 m - areia e brita comerciais - fornecimento e instalação</t>
  </si>
  <si>
    <t>Tubo de concreto PA4 produzido na obra para drenagem - D = 0,80 m - areia extraída e brita produzida - fornecimento e instalação</t>
  </si>
  <si>
    <t>Tubo de concreto PA4 produzido na obra para drenagem - D = 1,00 m - areia e brita comerciais - fornecimento e instalação</t>
  </si>
  <si>
    <t>Tubo de concreto PA4 produzido na obra para drenagem - D = 1,00 m - areia extraída e brita produzida - fornecimento e instalação</t>
  </si>
  <si>
    <t>Tubo de concreto PA4 produzido na obra para drenagem - D = 1,20 m - areia e brita comerciais - fornecimento e instalação</t>
  </si>
  <si>
    <t>Tubo de concreto PA4 produzido na obra para drenagem - D = 1,20 m - areia extraída e brita produzida - fornecimento e instalação</t>
  </si>
  <si>
    <t>Tubo de concreto PA4 produzido na obra para drenagem - D = 1,50 m - areia e brita comerciais - fornecimento e instalação</t>
  </si>
  <si>
    <t>Tubo de concreto PA4 produzido na obra para drenagem - D = 1,50 m - areia extraída e brita produzida - fornecimento e instalação</t>
  </si>
  <si>
    <t>Tubo de concreto perfurado produzido na obra para drenagem - D = 0,40 m - fornecimento e instalação</t>
  </si>
  <si>
    <t>Tubo de PVC para dreno tipo barbacã - D = 50 mm - fornecimento e instalação</t>
  </si>
  <si>
    <t>Tubo de PVC para dreno tipo barbacã - D = 75 mm - fornecimento e instalação</t>
  </si>
  <si>
    <t>Tubo PEAD para drenagem - D = 1.000 mm - fornecimento e instalação</t>
  </si>
  <si>
    <t>Tubo PEAD para drenagem - D = 1.050 mm - fornecimento e instalação</t>
  </si>
  <si>
    <t>Tubo PEAD para drenagem - D = 1.200 mm - fornecimento e instalação</t>
  </si>
  <si>
    <t>Tubo PEAD para drenagem - D = 1.500 mm - fornecimento e instalação</t>
  </si>
  <si>
    <t>Tubo PEAD para drenagem - D = 1.800 mm - fornecimento e instalação</t>
  </si>
  <si>
    <t>Tubo PEAD para drenagem - D = 2.000 mm - fornecimento e instalação</t>
  </si>
  <si>
    <t>Tubo PEAD para drenagem - D = 2.500 mm - fornecimento e instalação</t>
  </si>
  <si>
    <t>Tubo PEAD para drenagem - D = 3.000 mm - fornecimento e instalação</t>
  </si>
  <si>
    <t>Tubo PEAD para drenagem - D = 400 mm - fornecimento e instalação</t>
  </si>
  <si>
    <t>Tubo PEAD para drenagem - D = 450 mm - fornecimento e instalação</t>
  </si>
  <si>
    <t>Tubo PEAD para drenagem - D = 500 mm - fornecimento e instalação</t>
  </si>
  <si>
    <t>Tubo PEAD para drenagem - D = 600 mm - fornecimento e instalação</t>
  </si>
  <si>
    <t>Tubo PEAD para drenagem - D = 750 mm - fornecimento e instalação</t>
  </si>
  <si>
    <t>Tubo PEAD para drenagem - D = 800 mm - fornecimento e instalação</t>
  </si>
  <si>
    <t>Tubo PEAD para drenagem - D = 900 mm - fornecimento e instalação</t>
  </si>
  <si>
    <t>Valeta de proteção de aterros com revestimento de concreto - VPA 03 - escavação mecânica - areia e brita comerciais</t>
  </si>
  <si>
    <t>Valeta de proteção de aterros com revestimento de concreto - VPA 03 - escavação mecânica - areia extraída e brita produzida</t>
  </si>
  <si>
    <t>Valeta de proteção de aterros com revestimento de concreto - VPA 04 - escavação mecânica - areia e brita comerciais</t>
  </si>
  <si>
    <t>Valeta de proteção de aterros com revestimento de concreto - VPA 04 - escavação mecânica - areia extraída e brita produzida</t>
  </si>
  <si>
    <t>Valeta de proteção de aterros com revestimento vegetal - VPA 01 - escavação mecânica</t>
  </si>
  <si>
    <t>Valeta de proteção de aterros com revestimento vegetal - VPA 02 - escavação mecânica</t>
  </si>
  <si>
    <t>Valeta de proteção de cortes com revestimento de concreto - VPC 03 - escavação mecânica - areia e brita comerciais</t>
  </si>
  <si>
    <t>Valeta de proteção de cortes com revestimento de concreto - VPC 03 - escavação mecânica - areia extraída e brita produzida</t>
  </si>
  <si>
    <t>Valeta de proteção de cortes com revestimento de concreto - VPC 04 - escavação mecânica - areia e brita comerciais</t>
  </si>
  <si>
    <t>Valeta de proteção de cortes com revestimento de concreto - VPC 04 - escavação mecânica - areia extraída e brita produzida</t>
  </si>
  <si>
    <t>Valeta de proteção de cortes com revestimento vegetal - VPC 01 - escavação mecânica</t>
  </si>
  <si>
    <t>Valeta de proteção de cortes com revestimento vegetal - VPC 02 - escavação mecânica</t>
  </si>
  <si>
    <t>Escoramento com estacas de perfis metálicos W 250 x 38,5 kg/m, espaçadas em 1,5 m, intercaladas com prancha de madeira com espessura de 5 cm e ficha de 0 a 0,2 H - sem reaproveitamento - fornecimento e instalação</t>
  </si>
  <si>
    <t>Escoramento com estacas de perfis metálicos W 250 x 38,5 kg/m, espaçadas em 1,5 m, intercaladas com prancha de madeira com espessura de 5 cm e ficha de 0,20 a 0,4 H - sem reaproveitamento - fornecimento e instalação</t>
  </si>
  <si>
    <t>Escoramento com estacas de perfis metálicos W 250 x 38,5 kg/m, espaçadas em 1,5 m, intercaladas com prancha de madeira com espessura de 5 cm e ficha de 0,40 a 0,6 H - sem reaproveitamento - fornecimento e instalação</t>
  </si>
  <si>
    <t>Escoramento com perfis metálicos W 150 x 18,0 kg/m a cada metro e chapas de aço - estroncas a cada 2 m não incluídas - profundidade de até 10 m - aço com utilização de 20 vezes - fornecimento, instalação e retirada</t>
  </si>
  <si>
    <t>Escoramento com pontaletes D = 10 cm - utilização de 1 vez - confecção, instalação e retirada</t>
  </si>
  <si>
    <t>Escoramento com pontaletes D = 10 cm - utilização de 2 vezes - confecção, instalação e retirada</t>
  </si>
  <si>
    <t>Escoramento com pontaletes D = 10 cm - utilização de 3 vezes - confecção, instalação e retirada</t>
  </si>
  <si>
    <t>Escoramento com pontaletes D = 10 cm - utilização de 5 vezes - confecção, instalação e retirada</t>
  </si>
  <si>
    <t>Escoramento com pontaletes D = 15 cm - utilização de 1 vez - confecção e instalação</t>
  </si>
  <si>
    <t>Escoramento com pontaletes D = 15 cm - utilização de 2 vezes - confecção, instalação e retirada</t>
  </si>
  <si>
    <t>Escoramento com pontaletes D = 15 cm - utilização de 3 vezes - confecção, instalação e retirada</t>
  </si>
  <si>
    <t>Escoramento com pontaletes D = 15 cm - utilização de 5 vezes - confecção, instalação e retirada</t>
  </si>
  <si>
    <t>Escoramento contínuo de valas com tábuas de 2,5 x 30 cm e longarinas de 6 x 16 cm - estroncas a cada metro não incluídas - profundidade de até 4 m - madeira com utilização de 3 vezes - confecção, instalação e retirada</t>
  </si>
  <si>
    <t>Escoramento contínuo de valas com tábuas de 2,5 x 30 cm e longarinas de 6 x 16 cm - estroncas a cada metro não incluídas - profundidade de até 4 m - madeira sem reaproveitamento - confecção e instalação</t>
  </si>
  <si>
    <t>Escoramento metálico tubular galvanizado para formas com capacidade de 2.100 a 750 kg por unidade - regulável de 3,0 a 4,5 m - utilização de 20 vezes - fornecimento, instalação e retirada</t>
  </si>
  <si>
    <t>Escoramento metálico tubular galvanizado para formas com capacidade de 3.200 a 1.600 kg por unidade - regulável de 1,8 a 3,0 m - utilização de 20 vezes - fornecimento, instalação e retirada</t>
  </si>
  <si>
    <t>Escoramento para corpo de bueiros celulares - utilização de 3 vezes - confecção, instalação e retirada</t>
  </si>
  <si>
    <t>Estroncas em perfil metálico W 150 x 18,0 kg/m - utilização de 20 vezes</t>
  </si>
  <si>
    <t>Estroncas para valas com D = 15 cm - madeira com utilização de 3 vezes</t>
  </si>
  <si>
    <t>Estroncas para valas com D = 15 cm - madeira sem reaproveitamento</t>
  </si>
  <si>
    <t>Estroncas para valas com D = 20 cm - madeira com utilização de 3 vezes</t>
  </si>
  <si>
    <t>Estroncas para valas com D = 20 cm - madeira sem reaproveitamento</t>
  </si>
  <si>
    <t>Apoio náutico para a colocação da armação em camisa metálica</t>
  </si>
  <si>
    <t>Apoio náutico para a escavação com perfuratriz tipo Wirth em rocha com média dureza e média abrasão - resistência à compressão menor que 80 MPa - D = 600 a 1.800 mm</t>
  </si>
  <si>
    <t>Apoio náutico para a escavação com perfuratriz tipo Wirth em rocha de alta dureza e alta abrasão - resistência à compressão acima de 80 MPa - D = 600 a 1.800 mm</t>
  </si>
  <si>
    <t>Apoio náutico para a escavação com perfuratriz tipo Wirth em solo D = 600 a 1.800 mm</t>
  </si>
  <si>
    <t>Apoio náutico para a execução da concretagem de camisas metálicas</t>
  </si>
  <si>
    <t>Apoio náutico para a execução da cravação de camisa metálica D = 600 a 1.800 mm</t>
  </si>
  <si>
    <t>Armação de estaca escavada ou estaca barrete em aço CA-50 com apoio de guindaste - fornecimento, preparo e colocação</t>
  </si>
  <si>
    <t>Arrasamento de estacas de concreto com seção de até 900 cm²</t>
  </si>
  <si>
    <t>Arrasamento de estacas de concreto com seção superior à 900 cm²</t>
  </si>
  <si>
    <t>Berço para pré-moldagem de estacas protendidas com capacidade de 19 m³, inclusive formas metálicas - utilização de 100 vezes</t>
  </si>
  <si>
    <t>Camisa metálica com espessura de 12,5 mm D = 1.400 mm - cravada com martelo vibratório - sem escavação - cravação</t>
  </si>
  <si>
    <t>Camisa metálica com espessura de 12,5 mm D = 1.400 mm - para passagem de lâmina d'água - posicionamento</t>
  </si>
  <si>
    <t>Camisa metálica com espessura de 12,5 mm D = 1.500 mm - cravada com martelo vibratório - sem escavação - cravação</t>
  </si>
  <si>
    <t>Camisa metálica com espessura de 12,5 mm D = 1.500 mm - para passagem de lâmina d'água - posicionamento</t>
  </si>
  <si>
    <t>Camisa metálica com espessura de 12,5 mm D = 1.600 mm - cravada com martelo vibratório - sem escavação - cravação</t>
  </si>
  <si>
    <t>Camisa metálica com espessura de 12,5 mm D = 1.600 mm - para passagem de lâmina d'água - posicionamento</t>
  </si>
  <si>
    <t>Camisa metálica com espessura de 12,5 mm D = 1.700 mm - cravada com martelo vibratório - sem escavação - cravação</t>
  </si>
  <si>
    <t>Camisa metálica com espessura de 12,5 mm D = 1.700 mm - para passagem de lâmina d'água - posicionamento</t>
  </si>
  <si>
    <t>Camisa metálica com espessura de 12,5 mm D = 1.800 mm - cravada com martelo vibratório - sem escavação - cravação</t>
  </si>
  <si>
    <t>Camisa metálica com espessura de 12,5 mm D = 1.800 mm - para passagem de lâmina d'água - posicionamento</t>
  </si>
  <si>
    <t>Camisa metálica com espessura de 16 mm D = 1.500 mm - cravada com martelo vibratório - sem escavação - cravação</t>
  </si>
  <si>
    <t>Camisa metálica com espessura de 16 mm D = 1.500 mm - para passagem de lâmina d'água - posicionamento</t>
  </si>
  <si>
    <t>Camisa metálica com espessura de 16 mm D = 1.600 mm - cravada com martelo vibratório - sem escavação - cravação</t>
  </si>
  <si>
    <t>Camisa metálica com espessura de 16 mm D = 1.600 mm - para passagem de lâmina d'água - posicionamento</t>
  </si>
  <si>
    <t>Camisa metálica com espessura de 16 mm D = 1.700 mm - cravada com martelo vibratório - sem escavação - cravação</t>
  </si>
  <si>
    <t>Camisa metálica com espessura de 16 mm D = 1.700 mm - para passagem de lâmina d'água - posicionamento</t>
  </si>
  <si>
    <t>Camisa metálica com espessura de 16 mm D = 1.800 mm - cravada com martelo vibratório - sem escavação - cravação</t>
  </si>
  <si>
    <t>Camisa metálica com espessura de 16 mm D = 1.800 mm - para passagem de lâmina d'água - posicionamento</t>
  </si>
  <si>
    <t>Camisa metálica com espessura de 6,3 mm D = 1.000 mm - cravada com martelo vibratório - sem escavação - cravação</t>
  </si>
  <si>
    <t>Camisa metálica com espessura de 6,3 mm D = 1.000 mm - para passagem de lâmina d'água - posicionamento</t>
  </si>
  <si>
    <t>Camisa metálica com espessura de 6,3 mm D = 400 mm - cravada com martelo vibratório - sem escavação - cravação</t>
  </si>
  <si>
    <t>Camisa metálica com espessura de 6,3 mm D = 400 mm - para passagem de lâmina d'água - posicionamento</t>
  </si>
  <si>
    <t>Camisa metálica com espessura de 6,3 mm D = 500 mm - cravada com martelo vibratório - sem escavação - cravação</t>
  </si>
  <si>
    <t>Camisa metálica com espessura de 6,3 mm D = 500 mm - para passagem de lâmina d'água - posicionamento</t>
  </si>
  <si>
    <t>Camisa metálica com espessura de 6,3 mm D = 600 mm - cravada com martelo vibratório - sem escavação - cravação</t>
  </si>
  <si>
    <t>Camisa metálica com espessura de 6,3 mm D = 600 mm - para passagem de lâmina d'água - posicionamento</t>
  </si>
  <si>
    <t>Camisa metálica com espessura de 6,3 mm D = 700 mm - cravada com martelo vibratório - sem escavação - cravação</t>
  </si>
  <si>
    <t>Camisa metálica com espessura de 6,3 mm D = 700 mm - para passagem de lâmina d'água - posicionamento</t>
  </si>
  <si>
    <t>Camisa metálica com espessura de 6,3 mm D = 800 mm - cravada com martelo vibratório - sem escavação - cravação</t>
  </si>
  <si>
    <t>Camisa metálica com espessura de 6,3 mm D = 800 mm - para passagem de lâmina d'água - posicionamento</t>
  </si>
  <si>
    <t>Camisa metálica com espessura de 6,3 mm D = 900 mm - cravada com martelo vibratório - sem escavação - cravação</t>
  </si>
  <si>
    <t>Camisa metálica com espessura de 6,3 mm D = 900 mm - para passagem de lâmina d'água - posicionamento</t>
  </si>
  <si>
    <t>Camisa metálica com espessura de 8 mm D = 1.000 mm - cravada com martelo vibratório - sem escavação - cravação</t>
  </si>
  <si>
    <t>Camisa metálica com espessura de 8 mm D = 1.000 mm - para passagem de lâmina d'água - posicionamento</t>
  </si>
  <si>
    <t>Camisa metálica com espessura de 8 mm D = 1.100 mm - cravada com martelo vibratório - sem escavação - cravação</t>
  </si>
  <si>
    <t>Camisa metálica com espessura de 8 mm D = 1.100 mm - para passagem de lâmina d'água - posicionamento</t>
  </si>
  <si>
    <t>Camisa metálica com espessura de 8 mm D = 1.200 mm - cravada com martelo vibratório - sem escavação - cravação</t>
  </si>
  <si>
    <t>Camisa metálica com espessura de 8 mm D = 1.200 mm - para passagem de lâmina d'água - posicionamento</t>
  </si>
  <si>
    <t>Camisa metálica com espessura de 8 mm D = 700 mm - cravada com martelo vibratório - sem escavação - cravação</t>
  </si>
  <si>
    <t>Camisa metálica com espessura de 8 mm D = 700 mm - para passagem de lâmina d'água - posicionamento</t>
  </si>
  <si>
    <t>Camisa metálica com espessura de 8 mm D = 800 mm - cravada com martelo vibratório - sem escavação - cravação</t>
  </si>
  <si>
    <t>Camisa metálica com espessura de 8 mm D = 800 mm - para passagem de lâmina d'água - posicionamento</t>
  </si>
  <si>
    <t>Camisa metálica com espessura de 8 mm D = 900 mm - cravada com martelo vibratório - sem escavação - cravação</t>
  </si>
  <si>
    <t>Camisa metálica com espessura de 8 mm D = 900 mm - para passagem de lâmina d'água - posicionamento</t>
  </si>
  <si>
    <t>Camisa metálica com espessura de 9,5 mm D = 1.000 mm - cravada com martelo vibratório - sem escavação - cravação</t>
  </si>
  <si>
    <t>Camisa metálica com espessura de 9,5 mm D = 1.000 mm - para passagem de lâmina d'água - posicionamento</t>
  </si>
  <si>
    <t>Camisa metálica com espessura de 9,5 mm D = 1.100 mm - cravada com martelo vibratório - sem escavação - cravação</t>
  </si>
  <si>
    <t>Camisa metálica com espessura de 9,5 mm D = 1.100 mm - para passagem de lâmina d'água - posicionamento</t>
  </si>
  <si>
    <t>Camisa metálica com espessura de 9,5 mm D = 1.200 mm - cravada com martelo vibratório - sem escavação - cravação</t>
  </si>
  <si>
    <t>Camisa metálica com espessura de 9,5 mm D = 1.200 mm - para passagem de lâmina d'água - posicionamento</t>
  </si>
  <si>
    <t>Camisa metálica com espessura de 9,5 mm D = 1.300 mm - cravada com martelo vibratório - sem escavação - cravação</t>
  </si>
  <si>
    <t>Camisa metálica com espessura de 9,5 mm D = 1.300 mm - para passagem de lâmina d'água - posicionamento</t>
  </si>
  <si>
    <t>Camisa metálica com espessura de 9,5 mm D = 1.400 mm - cravada com martelo vibratório - sem escavação - cravação</t>
  </si>
  <si>
    <t>Camisa metálica com espessura de 9,5 mm D = 1.400 mm - para passagem de lâmina d'água - posicionamento</t>
  </si>
  <si>
    <t>Camisa metálica com espessura de 9,5 mm D = 1.500 mm - cravada com martelo vibratório - sem escavação - cravação</t>
  </si>
  <si>
    <t>Camisa metálica com espessura de 9,5 mm D = 1.500 mm - para passagem de lâmina d'água - posicionamento</t>
  </si>
  <si>
    <t>Camisa metálica com espessura de 9,5 mm D = 900 mm - cravada com martelo vibratório - sem escavação - cravação</t>
  </si>
  <si>
    <t>Camisa metálica com espessura de 9,5 mm D = 900 mm - para passagem de lâmina d'água - posicionamento</t>
  </si>
  <si>
    <t>Coluna de brita D = 50 cm executada com perfuratriz tipo bottom feed - brita comercial - confecção e cravação</t>
  </si>
  <si>
    <t>Coluna de brita D = 50 cm executada com perfuratriz tipo bottom feed - brita produzida - confecção e cravação</t>
  </si>
  <si>
    <t>Coluna de brita D = 60 cm executada com perfuratriz tipo bottom feed - brita comercial - confecção e cravação</t>
  </si>
  <si>
    <t>Coluna de brita D = 60 cm executada com perfuratriz tipo bottom feed - brita produzida - confecção e cravação</t>
  </si>
  <si>
    <t>Coluna de brita D = 70 cm executada com perfuratriz tipo bottom feed - brita comercial - confecção e cravação</t>
  </si>
  <si>
    <t>Coluna de brita D = 70 cm executada com perfuratriz tipo bottom feed - brita produzida - confecção e cravação</t>
  </si>
  <si>
    <t>Coluna de brita D = 80 cm executada com perfuratriz tipo bottom feed - brita comercial - confecção e cravação</t>
  </si>
  <si>
    <t>Coluna de brita D = 80 cm executada com perfuratriz tipo bottom feed - brita produzida - confecção e cravação</t>
  </si>
  <si>
    <t>Confecção de camisa metálica em aço ASTM A36 com espessura de 12,5 mm - D = 1.400 mm</t>
  </si>
  <si>
    <t>Confecção de camisa metálica em aço ASTM A36 com espessura de 12,5 mm - D = 1.500 mm</t>
  </si>
  <si>
    <t>Confecção de camisa metálica em aço ASTM A36 com espessura de 12,5 mm - D = 1.600 mm</t>
  </si>
  <si>
    <t>Confecção de camisa metálica em aço ASTM A36 com espessura de 12,5 mm - D = 1.700 mm</t>
  </si>
  <si>
    <t>Confecção de camisa metálica em aço ASTM A36 com espessura de 12,5 mm - D = 1.800 mm</t>
  </si>
  <si>
    <t>Confecção de camisa metálica em aço ASTM A36 com espessura de 16 mm - D = 1.500 mm</t>
  </si>
  <si>
    <t>Confecção de camisa metálica em aço ASTM A36 com espessura de 16 mm - D = 1.600 mm</t>
  </si>
  <si>
    <t>Confecção de camisa metálica em aço ASTM A36 com espessura de 16 mm - D = 1.700 mm</t>
  </si>
  <si>
    <t>Confecção de camisa metálica em aço ASTM A36 com espessura de 16 mm - D = 1.800 mm</t>
  </si>
  <si>
    <t>Confecção de camisa metálica em aço ASTM A36 com espessura de 6,3 mm - D = 1.000 mm</t>
  </si>
  <si>
    <t>Confecção de camisa metálica em aço ASTM A36 com espessura de 6,3 mm - D = 400 mm</t>
  </si>
  <si>
    <t>Confecção de camisa metálica em aço ASTM A36 com espessura de 6,3 mm - D = 500 mm</t>
  </si>
  <si>
    <t>Confecção de camisa metálica em aço ASTM A36 com espessura de 6,3 mm - D = 600 mm</t>
  </si>
  <si>
    <t>Confecção de camisa metálica em aço ASTM A36 com espessura de 6,3 mm - D = 700 mm</t>
  </si>
  <si>
    <t>Confecção de camisa metálica em aço ASTM A36 com espessura de 6,3 mm - D = 800 mm</t>
  </si>
  <si>
    <t>Confecção de camisa metálica em aço ASTM A36 com espessura de 6,3 mm - D = 900 mm</t>
  </si>
  <si>
    <t>Confecção de camisa metálica em aço ASTM A36 com espessura de 8 mm - D = 1.000 mm</t>
  </si>
  <si>
    <t>Confecção de camisa metálica em aço ASTM A36 com espessura de 8 mm - D = 1.100 mm</t>
  </si>
  <si>
    <t>Confecção de camisa metálica em aço ASTM A36 com espessura de 8 mm - D = 1.200 mm</t>
  </si>
  <si>
    <t>Confecção de camisa metálica em aço ASTM A36 com espessura de 8 mm - D = 700 mm</t>
  </si>
  <si>
    <t>Confecção de camisa metálica em aço ASTM A36 com espessura de 8 mm - D = 800 mm</t>
  </si>
  <si>
    <t>Confecção de camisa metálica em aço ASTM A36 com espessura de 8 mm - D = 900 mm</t>
  </si>
  <si>
    <t>Confecção de camisa metálica em aço ASTM A36 com espessura de 9,5 mm - D = 1.000 mm</t>
  </si>
  <si>
    <t>Confecção de camisa metálica em aço ASTM A36 com espessura de 9,5 mm - D = 1.100 mm</t>
  </si>
  <si>
    <t>Confecção de camisa metálica em aço ASTM A36 com espessura de 9,5 mm - D = 1.200 mm</t>
  </si>
  <si>
    <t>Confecção de camisa metálica em aço ASTM A36 com espessura de 9,5 mm - D = 1.300 mm</t>
  </si>
  <si>
    <t>Confecção de camisa metálica em aço ASTM A36 com espessura de 9,5 mm - D = 1.400 mm</t>
  </si>
  <si>
    <t>Confecção de camisa metálica em aço ASTM A36 com espessura de 9,5 mm - D = 1.500 mm</t>
  </si>
  <si>
    <t>Confecção de camisa metálica em aço ASTM A36 com espessura de 9,5 mm - D = 900 mm</t>
  </si>
  <si>
    <t>Contraventamento de grupo de estacas submersas em aço ASTM A36 - confecção e instalação</t>
  </si>
  <si>
    <t>Escavação com perfuratriz tipo Wirth em rocha com média dureza e média abrasão - resistência à compressão menor que 80 MPa - D = 1.000 mm</t>
  </si>
  <si>
    <t>Escavação com perfuratriz tipo Wirth em rocha com média dureza e média abrasão - resistência à compressão menor que 80 MPa - D = 1.100 mm</t>
  </si>
  <si>
    <t>Escavação com perfuratriz tipo Wirth em rocha com média dureza e média abrasão - resistência à compressão menor que 80 MPa - D = 1.200 mm</t>
  </si>
  <si>
    <t>Escavação com perfuratriz tipo Wirth em rocha com média dureza e média abrasão - resistência à compressão menor que 80 MPa - D = 1.300 mm</t>
  </si>
  <si>
    <t>Escavação com perfuratriz tipo Wirth em rocha com média dureza e média abrasão - resistência à compressão menor que 80 MPa - D = 1.400 mm</t>
  </si>
  <si>
    <t>Escavação com perfuratriz tipo Wirth em rocha com média dureza e média abrasão - resistência à compressão menor que 80 MPa - D = 1.500 mm</t>
  </si>
  <si>
    <t>Escavação com perfuratriz tipo Wirth em rocha com média dureza e média abrasão - resistência à compressão menor que 80 MPa - D = 1.600 mm</t>
  </si>
  <si>
    <t>Escavação com perfuratriz tipo Wirth em rocha com média dureza e média abrasão - resistência à compressão menor que 80 MPa - D = 1.700 mm</t>
  </si>
  <si>
    <t>Escavação com perfuratriz tipo Wirth em rocha com média dureza e média abrasão - resistência à compressão menor que 80 MPa - D = 1.800 mm</t>
  </si>
  <si>
    <t>Escavação com perfuratriz tipo Wirth em rocha com média dureza e média abrasão - resistência à compressão menor que 80 MPa - D = 600 mm</t>
  </si>
  <si>
    <t>Escavação com perfuratriz tipo Wirth em rocha com média dureza e média abrasão - resistência à compressão menor que 80 MPa - D = 700 mm</t>
  </si>
  <si>
    <t>Escavação com perfuratriz tipo Wirth em rocha com média dureza e média abrasão - resistência à compressão menor que 80 MPa - D = 800 mm</t>
  </si>
  <si>
    <t>Escavação com perfuratriz tipo Wirth em rocha com média dureza e média abrasão - resistência à compressão menor que 80 MPa - D = 900 mm</t>
  </si>
  <si>
    <t>Escavação com perfuratriz tipo Wirth em rocha de alta dureza e alta abrasão - resistência à compressão acima de 80 MPa - D = 1.000 mm</t>
  </si>
  <si>
    <t>Escavação com perfuratriz tipo Wirth em rocha de alta dureza e alta abrasão - resistência à compressão acima de 80 MPa - D = 1.100 mm</t>
  </si>
  <si>
    <t>Escavação com perfuratriz tipo Wirth em rocha de alta dureza e alta abrasão - resistência à compressão acima de 80 MPa - D = 1.200 mm</t>
  </si>
  <si>
    <t>Escavação com perfuratriz tipo Wirth em rocha de alta dureza e alta abrasão - resistência à compressão acima de 80 MPa - D = 1.300 mm</t>
  </si>
  <si>
    <t>Escavação com perfuratriz tipo Wirth em rocha de alta dureza e alta abrasão - resistência à compressão acima de 80 MPa - D = 1.400 mm</t>
  </si>
  <si>
    <t>Escavação com perfuratriz tipo Wirth em rocha de alta dureza e alta abrasão - resistência à compressão acima de 80 MPa - D = 1.500 mm</t>
  </si>
  <si>
    <t>Escavação com perfuratriz tipo Wirth em rocha de alta dureza e alta abrasão - resistência à compressão acima de 80 MPa - D = 1.600 mm</t>
  </si>
  <si>
    <t>Escavação com perfuratriz tipo Wirth em rocha de alta dureza e alta abrasão - resistência à compressão acima de 80 MPa - D = 1.700 mm</t>
  </si>
  <si>
    <t>Escavação com perfuratriz tipo Wirth em rocha de alta dureza e alta abrasão - resistência à compressão acima de 80 MPa - D = 1.800 mm</t>
  </si>
  <si>
    <t>Escavação com perfuratriz tipo Wirth em rocha de alta dureza e alta abrasão - resistência à compressão acima de 80 MPa - D = 600 mm</t>
  </si>
  <si>
    <t>Escavação com perfuratriz tipo Wirth em rocha de alta dureza e alta abrasão - resistência à compressão acima de 80 MPa - D = 700 mm</t>
  </si>
  <si>
    <t>Escavação com perfuratriz tipo Wirth em rocha de alta dureza e alta abrasão - resistência à compressão acima de 80 MPa - D = 800 mm</t>
  </si>
  <si>
    <t>Escavação com perfuratriz tipo Wirth em rocha de alta dureza e alta abrasão - resistência à compressão acima de 80 MPa - D = 900 mm</t>
  </si>
  <si>
    <t>Escavação com perfuratriz tipo Wirth em solo - D = 1.000 mm</t>
  </si>
  <si>
    <t>Escavação com perfuratriz tipo Wirth em solo - D = 1.100 mm</t>
  </si>
  <si>
    <t>Escavação com perfuratriz tipo Wirth em solo - D = 1.200 mm</t>
  </si>
  <si>
    <t>Escavação com perfuratriz tipo Wirth em solo - D = 1.300 mm</t>
  </si>
  <si>
    <t>Escavação com perfuratriz tipo Wirth em solo - D = 1.400 mm</t>
  </si>
  <si>
    <t>Escavação com perfuratriz tipo Wirth em solo - D = 1.500 mm</t>
  </si>
  <si>
    <t>Escavação com perfuratriz tipo Wirth em solo - D = 1.600 mm</t>
  </si>
  <si>
    <t>Escavação com perfuratriz tipo Wirth em solo - D = 1.700 mm</t>
  </si>
  <si>
    <t>Escavação com perfuratriz tipo Wirth em solo - D = 1.800 mm</t>
  </si>
  <si>
    <t>Escavação com perfuratriz tipo Wirth em solo - D = 600 mm</t>
  </si>
  <si>
    <t>Escavação com perfuratriz tipo Wirth em solo - D = 700 mm</t>
  </si>
  <si>
    <t>Escavação com perfuratriz tipo Wirth em solo - D = 800 mm</t>
  </si>
  <si>
    <t>Escavação com perfuratriz tipo Wirth em solo - D = 900 mm</t>
  </si>
  <si>
    <t>Estaca barrete escavada com uso de fluido estabilizante - confecção</t>
  </si>
  <si>
    <t>Estaca broca manual D = 25 cm - confecção</t>
  </si>
  <si>
    <t>Estaca broca manual D = 30 cm - confecção</t>
  </si>
  <si>
    <t>Estaca circular tipo estacão escavada com uso de fluido estabilizante - confecção</t>
  </si>
  <si>
    <t>Estaca duplo perfil metálico W 250 x 17,9 - com emenda - fornecimento e cravação</t>
  </si>
  <si>
    <t>Estaca duplo trilho TR 25 - com emenda - fornecimento e cravação</t>
  </si>
  <si>
    <t>Estaca duplo trilho TR 37 - com emenda - fornecimento e cravação</t>
  </si>
  <si>
    <t>Estaca duplo trilho TR 45 - com emenda - fornecimento e cravação</t>
  </si>
  <si>
    <t>Estaca duplo trilho TR 57 - com emenda - fornecimento e cravação</t>
  </si>
  <si>
    <t>Estaca duplo trilho TR 68 - com emenda - fornecimento e cravação</t>
  </si>
  <si>
    <t>Estaca Franki com fuste apiloado D = 35 cm - confecção</t>
  </si>
  <si>
    <t>Estaca Franki com fuste apiloado D = 40 cm - confecção</t>
  </si>
  <si>
    <t>Estaca Franki com fuste apiloado D = 45 cm - confecção</t>
  </si>
  <si>
    <t>Estaca Franki com fuste apiloado D = 52 cm - confecção</t>
  </si>
  <si>
    <t>Estaca Franki com fuste apiloado D = 60 cm - confecção</t>
  </si>
  <si>
    <t>Estaca Franki com fuste apiloado D = 70 cm - confecção</t>
  </si>
  <si>
    <t>Estaca hélice contínua - confecção</t>
  </si>
  <si>
    <t>Estaca hélice de deslocamento - confecção</t>
  </si>
  <si>
    <t>Estaca perfil metálico W 150 x 22,5 (H) - fornecimento e cravação</t>
  </si>
  <si>
    <t>Estaca prancha metálica - fornecimento e cravação até 12 metros</t>
  </si>
  <si>
    <t>Estaca prancha metálica com apoio de flutuante - fornecimento e cravação de 12 metros</t>
  </si>
  <si>
    <t>Estaca prancha metálica com apoio de flutuante e utilização de 10 vezes - fornecimento, cravação até 12 metros</t>
  </si>
  <si>
    <t>Estaca prancha metálica com utilização de 10 vezes - fornecimento, cravação até 12 metros</t>
  </si>
  <si>
    <t>Estaca pré-moldada de concreto armado centrifugado com compressão admissível de 100 t - sem emenda - fornecimento e cravação</t>
  </si>
  <si>
    <t>Estaca pré-moldada de concreto armado centrifugado com compressão admissível de 125 t - sem emenda - fornecimento e cravação</t>
  </si>
  <si>
    <t>Estaca pré-moldada de concreto armado centrifugado com compressão admissível de 170 t - sem emenda - fornecimento e cravação</t>
  </si>
  <si>
    <t>Estaca pré-moldada de concreto armado centrifugado com compressão admissível de 230 t - sem emenda - fornecimento e cravação</t>
  </si>
  <si>
    <t>Estaca pré-moldada de concreto armado centrifugado com compressão admissível de 300 t - sem emenda - fornecimento e cravação</t>
  </si>
  <si>
    <t>Estaca pré-moldada de concreto armado centrifugado com compressão admissível de 55 t - sem emenda - fornecimento e cravação</t>
  </si>
  <si>
    <t>Estaca pré-moldada de concreto armado centrifugado com compressão admissível de 80 t - sem emenda - fornecimento e cravação</t>
  </si>
  <si>
    <t>Estaca pré-moldada de concreto protendido 15 x 15 cm - produzida - sem emenda - cravação</t>
  </si>
  <si>
    <t>Estaca pré-moldada de concreto protendido 17 x 17 cm - produzida - sem emenda - cravação</t>
  </si>
  <si>
    <t>Estaca pré-moldada de concreto protendido 20 x 20 cm - produzida - sem emenda - cravação</t>
  </si>
  <si>
    <t>Estaca pré-moldada de concreto protendido 21 x 21 cm - produzida - sem emenda - cravação</t>
  </si>
  <si>
    <t>Estaca pré-moldada de concreto protendido 23 x 23 cm - produzida - sem emenda - cravação</t>
  </si>
  <si>
    <t>Estaca pré-moldada de concreto protendido 25 x 25 cm - produzida - sem emenda - cravação</t>
  </si>
  <si>
    <t>Estaca pré-moldada de concreto protendido 26 x 26 cm - produzida - sem emenda - cravação</t>
  </si>
  <si>
    <t>Estaca pré-moldada de concreto protendido 30 x 30 cm - produzida - sem emenda - cravação</t>
  </si>
  <si>
    <t>Estaca pré-moldada de concreto protendido 33 x 33 cm - produzida - sem emenda - cravação</t>
  </si>
  <si>
    <t>Estaca pré-moldada de concreto protendido 35 x 35 cm - produzida - sem emenda - cravação</t>
  </si>
  <si>
    <t>Estaca pré-moldada de concreto protendido 38 x 38 cm - produzida - sem emenda - cravação</t>
  </si>
  <si>
    <t>Estaca pré-moldada de concreto protendido 40 x 40 cm - produzida - sem emenda - cravação</t>
  </si>
  <si>
    <t>Estaca pré-moldada de concreto protendido 42 x 42 cm - produzida - sem emenda - cravação</t>
  </si>
  <si>
    <t>Estaca pré-moldada de concreto protendido 45 x 45 cm - produzida - sem emenda - cravação</t>
  </si>
  <si>
    <t>Estaca pré-moldada de concreto protendido com compressão admissível de 100 t - comercial - sem emenda - fornecimento e cravação</t>
  </si>
  <si>
    <t>Estaca pré-moldada de concreto protendido com compressão admissível de 25 t - comercial - sem emenda - fornecimento e cravação</t>
  </si>
  <si>
    <t>Estaca pré-moldada de concreto protendido com compressão admissível de 35 t - comercial - sem emenda - fornecimento e cravação</t>
  </si>
  <si>
    <t>Estaca pré-moldada de concreto protendido com compressão admissível de 60 t - comercial - sem emenda - fornecimento e cravação</t>
  </si>
  <si>
    <t>Estaca pré-moldada de concreto protendido com compressão admissível de 75 t - comercial - sem emenda - fornecimento e cravação</t>
  </si>
  <si>
    <t>Estaca raiz perfurada na rocha com D = 16 cm - confecção</t>
  </si>
  <si>
    <t>Estaca raiz perfurada na rocha com D = 20 cm - confecção</t>
  </si>
  <si>
    <t>Estaca raiz perfurada na rocha com D = 25 cm - confecção</t>
  </si>
  <si>
    <t>Estaca raiz perfurada na rocha com D = 31 cm - confecção</t>
  </si>
  <si>
    <t>Estaca raiz perfurada na rocha com D = 40 cm - confecção</t>
  </si>
  <si>
    <t>Estaca raiz perfurada na rocha com D = 45 cm - confecção</t>
  </si>
  <si>
    <t>Estaca raiz perfurada no solo com D = 16 cm - confecção</t>
  </si>
  <si>
    <t>Estaca raiz perfurada no solo com D = 20 cm - confecção</t>
  </si>
  <si>
    <t>Estaca raiz perfurada no solo com D = 25 cm - confecção</t>
  </si>
  <si>
    <t>Estaca raiz perfurada no solo com D = 31 cm - confecção</t>
  </si>
  <si>
    <t>Estaca raiz perfurada no solo com D = 40 cm - confecção</t>
  </si>
  <si>
    <t>Estaca raiz perfurada no solo com D = 45 cm - confecção</t>
  </si>
  <si>
    <t>Estaca Strauss D = 25 cm - confecção</t>
  </si>
  <si>
    <t>Estaca Strauss D = 32 cm - confecção</t>
  </si>
  <si>
    <t>Estaca Strauss D = 38 cm - confecção</t>
  </si>
  <si>
    <t>Estaca Strauss D = 45 cm - confecção</t>
  </si>
  <si>
    <t>Estaca trilho TR 25 - fornecimento e cravação</t>
  </si>
  <si>
    <t>Estaca trilho TR 37 - fornecimento e cravação</t>
  </si>
  <si>
    <t>Estaca trilho TR 45 - fornecimento e cravação</t>
  </si>
  <si>
    <t>Estaca trilho TR 57 - fornecimento e cravação</t>
  </si>
  <si>
    <t>Estaca trilho TR 68 - fornecimento e cravação</t>
  </si>
  <si>
    <t>Estaca triplo trilho TR 25 - com emenda - fornecimento e cravação</t>
  </si>
  <si>
    <t>Estaca triplo trilho TR 37 - com emenda - fornecimento e cravação</t>
  </si>
  <si>
    <t>Estaca triplo trilho TR 45 - com emenda - fornecimento e cravação</t>
  </si>
  <si>
    <t>Estaca triplo trilho TR 57 - com emenda - fornecimento e cravação</t>
  </si>
  <si>
    <t>Estaca triplo trilho TR 68 - com emenda - fornecimento e cravação</t>
  </si>
  <si>
    <t>Fabricação de estaca pré-moldada de concreto protendida seção 15 x 15 cm</t>
  </si>
  <si>
    <t>Fabricação de estaca pré-moldada de concreto protendida seção 17 x 17 cm</t>
  </si>
  <si>
    <t>Fabricação de estaca pré-moldada de concreto protendida seção 20 x 20 cm</t>
  </si>
  <si>
    <t>Fabricação de estaca pré-moldada de concreto protendida seção 21 x 21 cm</t>
  </si>
  <si>
    <t>Fabricação de estaca pré-moldada de concreto protendida seção 23 x 23 cm</t>
  </si>
  <si>
    <t>Fabricação de estaca pré-moldada de concreto protendida seção 25 x 25 cm</t>
  </si>
  <si>
    <t>Fabricação de estaca pré-moldada de concreto protendida seção 26 x 26 cm</t>
  </si>
  <si>
    <t>Fabricação de estaca pré-moldada de concreto protendida seção 30 x 30 cm</t>
  </si>
  <si>
    <t>Fabricação de estaca pré-moldada de concreto protendida seção 33 x 33 cm</t>
  </si>
  <si>
    <t>Fabricação de estaca pré-moldada de concreto protendida seção 35 x 35 cm</t>
  </si>
  <si>
    <t>Fabricação de estaca pré-moldada de concreto protendida seção 38 x 38 cm</t>
  </si>
  <si>
    <t>Fabricação de estaca pré-moldada de concreto protendida seção 40 x 40 cm</t>
  </si>
  <si>
    <t>Fabricação de estaca pré-moldada de concreto protendida seção 42 x 42 cm</t>
  </si>
  <si>
    <t>Fabricação de estaca pré-moldada de concreto protendida seção 45 x 45 cm</t>
  </si>
  <si>
    <t>Gabarito de cravação de estacas submersas em aço ASTM A36 - confecção e instalação</t>
  </si>
  <si>
    <t>Muro guia para estaca barrete com duas cortinas de 10 x 110 cm</t>
  </si>
  <si>
    <t>Estrutura em chapa de aço ASTM A36 corte, solda e montagem - fornecimento e instalação</t>
  </si>
  <si>
    <t>Fornecimento e aplicação de adesivo estrutural à base de resina epóxi</t>
  </si>
  <si>
    <t>Jateamento abrasivo em chapa de aço por esteira contínua</t>
  </si>
  <si>
    <t>Jateamento de chapa de aço com o uso de granalhas de aço grau SA2</t>
  </si>
  <si>
    <t>Jateamento de chapa de aço com o uso de granalhas de aço grau SA2 1/2</t>
  </si>
  <si>
    <t>Jateamento de chapa de aço com o uso de granalhas de aço Grau SA3</t>
  </si>
  <si>
    <t>Pintura com epóxi de dois componentes com pistola a ar comprimido, uma demão, espessura de até 120 µm</t>
  </si>
  <si>
    <t>Pintura com primer epóxi de dois componentes com pistola a ar comprimido, uma demão, espessura de até 70 µm</t>
  </si>
  <si>
    <t>Pintura com tinta anticorrosiva à base de epóxi poliamida de dois componentes com pistola a ar comprimido, uma demão, espessura de até 150 µm</t>
  </si>
  <si>
    <t>Pintura de acabamento com esmalte epóxi com pistola a ar comprimido, uma demão, espessura de até 40 µm</t>
  </si>
  <si>
    <t>Pintura de acabamento com esmalte sintético com pistola a ar comprimido, uma demão, espessura de até 30 µm</t>
  </si>
  <si>
    <t>Pintura de fundo com tinta alquídica com pistola a ar comprimido, uma demão, espessura de até 30 µm</t>
  </si>
  <si>
    <t>Pintura de fundo com tinta epóxi com pistola a ar comprimido, uma demão, espessura de até 120 µm</t>
  </si>
  <si>
    <t>Pintura shop primer em chapa de aço por esteira contínua</t>
  </si>
  <si>
    <t>Solda elétrica de perfis metálicos e chapas de aço com eletrodo E60XX</t>
  </si>
  <si>
    <t>Solda elétrica de perfis metálicos e chapas de aço com eletrodo E70XX</t>
  </si>
  <si>
    <t>Tratamento em chapa de aço por esteira contínua</t>
  </si>
  <si>
    <t>Alinhamento manual da grade do AMV para qualquer abertura e qualquer bitola</t>
  </si>
  <si>
    <t>Assentamento dos materiais metálicos do AMV 1:10, TR 45, bitola larga</t>
  </si>
  <si>
    <t>Assentamento dos materiais metálicos do AMV 1:10, TR 45, bitola métrica</t>
  </si>
  <si>
    <t>Assentamento dos materiais metálicos do AMV 1:10, TR 45, bitola mista</t>
  </si>
  <si>
    <t>Assentamento dos materiais metálicos do AMV 1:10, TR 57, bitola larga</t>
  </si>
  <si>
    <t>Assentamento dos materiais metálicos do AMV 1:10, TR 57, bitola métrica</t>
  </si>
  <si>
    <t>Assentamento dos materiais metálicos do AMV 1:10, TR 57, bitola mista</t>
  </si>
  <si>
    <t>Assentamento dos materiais metálicos do AMV 1:10, TR 68, bitola larga</t>
  </si>
  <si>
    <t>Assentamento dos materiais metálicos do AMV 1:10, TR 68, bitola métrica</t>
  </si>
  <si>
    <t>Assentamento dos materiais metálicos do AMV 1:10, TR 68, bitola mista</t>
  </si>
  <si>
    <t>Assentamento dos materiais metálicos do AMV 1:10, UIC 60, bitola larga</t>
  </si>
  <si>
    <t>Assentamento dos materiais metálicos do AMV 1:10, UIC 60, bitola métrica</t>
  </si>
  <si>
    <t>Assentamento dos materiais metálicos do AMV 1:10, UIC 60, bitola mista</t>
  </si>
  <si>
    <t>Assentamento dos materiais metálicos do AMV 1:12, TR 45, bitola larga</t>
  </si>
  <si>
    <t>Assentamento dos materiais metálicos do AMV 1:12, TR 45, bitola métrica</t>
  </si>
  <si>
    <t>Assentamento dos materiais metálicos do AMV 1:12, TR 45, bitola mista</t>
  </si>
  <si>
    <t>Assentamento dos materiais metálicos do AMV 1:12, TR 57, bitola larga</t>
  </si>
  <si>
    <t>Assentamento dos materiais metálicos do AMV 1:12, TR 57, bitola métrica</t>
  </si>
  <si>
    <t>Assentamento dos materiais metálicos do AMV 1:12, TR 57, bitola mista</t>
  </si>
  <si>
    <t>Assentamento dos materiais metálicos do AMV 1:12, TR 68, bitola larga</t>
  </si>
  <si>
    <t>Assentamento dos materiais metálicos do AMV 1:12, TR 68, bitola métrica</t>
  </si>
  <si>
    <t>Assentamento dos materiais metálicos do AMV 1:12, TR 68, bitola mista</t>
  </si>
  <si>
    <t>Assentamento dos materiais metálicos do AMV 1:12, UIC 60, bitola larga</t>
  </si>
  <si>
    <t>Assentamento dos materiais metálicos do AMV 1:12, UIC 60, bitola métrica</t>
  </si>
  <si>
    <t>Assentamento dos materiais metálicos do AMV 1:12, UIC 60, bitola mista</t>
  </si>
  <si>
    <t>Assentamento dos materiais metálicos do AMV 1:14, TR 45, bitola larga</t>
  </si>
  <si>
    <t>Assentamento dos materiais metálicos do AMV 1:14, TR 45, bitola métrica</t>
  </si>
  <si>
    <t>Assentamento dos materiais metálicos do AMV 1:14, TR 45, bitola mista</t>
  </si>
  <si>
    <t>Assentamento dos materiais metálicos do AMV 1:14, TR 57, bitola larga</t>
  </si>
  <si>
    <t>Assentamento dos materiais metálicos do AMV 1:14, TR 57, bitola métrica</t>
  </si>
  <si>
    <t>Assentamento dos materiais metálicos do AMV 1:14, TR 57, bitola mista</t>
  </si>
  <si>
    <t>Assentamento dos materiais metálicos do AMV 1:14, TR 68, bitola larga</t>
  </si>
  <si>
    <t>Assentamento dos materiais metálicos do AMV 1:14, TR 68, bitola métrica</t>
  </si>
  <si>
    <t>Assentamento dos materiais metálicos do AMV 1:14, TR 68, bitola mista</t>
  </si>
  <si>
    <t>Assentamento dos materiais metálicos do AMV 1:14, UIC 60, bitola larga</t>
  </si>
  <si>
    <t>Assentamento dos materiais metálicos do AMV 1:14, UIC 60, bitola métrica</t>
  </si>
  <si>
    <t>Assentamento dos materiais metálicos do AMV 1:14, UIC 60, bitola mista</t>
  </si>
  <si>
    <t>Assentamento dos materiais metálicos do AMV 1:20, TR 57, bitola larga</t>
  </si>
  <si>
    <t>Assentamento dos materiais metálicos do AMV 1:20, TR 57, bitola métrica</t>
  </si>
  <si>
    <t>Assentamento dos materiais metálicos do AMV 1:20, TR 57, bitola mista</t>
  </si>
  <si>
    <t>Assentamento dos materiais metálicos do AMV 1:20, TR 68, bitola larga</t>
  </si>
  <si>
    <t>Assentamento dos materiais metálicos do AMV 1:20, TR 68, bitola métrica</t>
  </si>
  <si>
    <t>Assentamento dos materiais metálicos do AMV 1:20, TR 68, bitola mista</t>
  </si>
  <si>
    <t>Assentamento dos materiais metálicos do AMV 1:20, UIC 60, bitola larga</t>
  </si>
  <si>
    <t>Assentamento dos materiais metálicos do AMV 1:20, UIC 60, bitola métrica</t>
  </si>
  <si>
    <t>Assentamento dos materiais metálicos do AMV 1:20, UIC 60, bitola mista</t>
  </si>
  <si>
    <t>Assentamento dos materiais metálicos do AMV 1:8, TR 45, bitola larga</t>
  </si>
  <si>
    <t>Assentamento dos materiais metálicos do AMV 1:8, TR 45, bitola métrica</t>
  </si>
  <si>
    <t>Assentamento dos materiais metálicos do AMV 1:8, TR 45, bitola mista</t>
  </si>
  <si>
    <t>Assentamento dos materiais metálicos do AMV 1:8, TR 57, bitola larga</t>
  </si>
  <si>
    <t>Assentamento dos materiais metálicos do AMV 1:8, TR 57, bitola métrica</t>
  </si>
  <si>
    <t>Assentamento dos materiais metálicos do AMV 1:8, TR 57, bitola mista</t>
  </si>
  <si>
    <t>Lançamento manual de lastro em AMV com descarga da brita por caminhão</t>
  </si>
  <si>
    <t>Lançamento mecânico de lastro em AMV com descarga da brita por caminhão e espalhamento com carregadeira de pneus</t>
  </si>
  <si>
    <t>Nivelamento de AMV com socaria com grupo vibrador e levante de até 10 cm, abertura 1:10, bitola larga, dormente de madeira ou concreto</t>
  </si>
  <si>
    <t>Nivelamento de AMV com socaria com grupo vibrador e levante de até 10 cm, abertura 1:10, bitola métrica, dormente de madeira ou concreto</t>
  </si>
  <si>
    <t>Nivelamento de AMV com socaria com grupo vibrador e levante de até 10 cm, abertura 1:10, bitola mista, dormente de madeira ou concreto</t>
  </si>
  <si>
    <t>Nivelamento de AMV com socaria com grupo vibrador e levante de até 10 cm, abertura 1:12, bitola larga, dormente de madeira ou concreto</t>
  </si>
  <si>
    <t>Nivelamento de AMV com socaria com grupo vibrador e levante de até 10 cm, abertura 1:12, bitola métrica, dormente de madeira ou concreto</t>
  </si>
  <si>
    <t>Nivelamento de AMV com socaria com grupo vibrador e levante de até 10 cm, abertura 1:12, bitola mista, dormente de madeira ou concreto</t>
  </si>
  <si>
    <t>Nivelamento de AMV com socaria com grupo vibrador e levante de até 10 cm, abertura 1:14, bitola larga, dormente de madeira ou concreto</t>
  </si>
  <si>
    <t>Nivelamento de AMV com socaria com grupo vibrador e levante de até 10 cm, abertura 1:14, bitola métrica, dormente de madeira ou concreto</t>
  </si>
  <si>
    <t>Nivelamento de AMV com socaria com grupo vibrador e levante de até 10 cm, abertura 1:14, bitola mista, dormente de madeira ou concreto</t>
  </si>
  <si>
    <t>Nivelamento de AMV com socaria com grupo vibrador e levante de até 10 cm, abertura 1:20, bitola larga, dormente de madeira ou concreto</t>
  </si>
  <si>
    <t>Nivelamento de AMV com socaria com grupo vibrador e levante de até 10 cm, abertura 1:20, bitola métrica, dormente de madeira ou concreto</t>
  </si>
  <si>
    <t>Nivelamento de AMV com socaria com grupo vibrador e levante de até 10 cm, abertura 1:20, bitola mista, dormente de madeira ou concreto</t>
  </si>
  <si>
    <t>Nivelamento de AMV com socaria com grupo vibrador e levante de até 10 cm, abertura 1:8, bitola larga, dormente de madeira</t>
  </si>
  <si>
    <t>Nivelamento de AMV com socaria com grupo vibrador e levante de até 10 cm, abertura 1:8, bitola métrica, dormente de madeira</t>
  </si>
  <si>
    <t>Nivelamento de AMV com socaria com grupo vibrador e levante de até 10 cm, abertura 1:8, bitola mista, dormente de madeira</t>
  </si>
  <si>
    <t>Nivelamento de AMV com socaria manual e levante de até 10 cm, abertura 1:10, bitola larga, dormente de madeira ou concreto</t>
  </si>
  <si>
    <t>Nivelamento de AMV com socaria manual e levante de até 10 cm, abertura 1:10, bitola métrica, dormente de madeira ou concreto</t>
  </si>
  <si>
    <t>Nivelamento de AMV com socaria manual e levante de até 10 cm, abertura 1:10, bitola mista, dormente de madeira ou concreto</t>
  </si>
  <si>
    <t>Nivelamento de AMV com socaria manual e levante de até 10 cm, abertura 1:12, bitola larga, dormente de madeira ou concreto</t>
  </si>
  <si>
    <t>Nivelamento de AMV com socaria manual e levante de até 10 cm, abertura 1:12, bitola métrica, dormente de madeira ou concreto</t>
  </si>
  <si>
    <t>Nivelamento de AMV com socaria manual e levante de até 10 cm, abertura 1:12, bitola mista, dormente de madeira ou concreto</t>
  </si>
  <si>
    <t>Nivelamento de AMV com socaria manual e levante de até 10 cm, abertura 1:14, bitola larga, dormente de madeira ou concreto</t>
  </si>
  <si>
    <t>Nivelamento de AMV com socaria manual e levante de até 10 cm, abertura 1:14, bitola métrica, dormente de madeira ou concreto</t>
  </si>
  <si>
    <t>Nivelamento de AMV com socaria manual e levante de até 10 cm, abertura 1:14, bitola mista, dormente de madeira ou concreto</t>
  </si>
  <si>
    <t>Nivelamento de AMV com socaria manual e levante de até 10 cm, abertura 1:20, bitola larga, dormente de madeira ou concreto</t>
  </si>
  <si>
    <t>Nivelamento de AMV com socaria manual e levante de até 10 cm, abertura 1:20, bitola métrica, dormente de madeira ou concreto</t>
  </si>
  <si>
    <t>Nivelamento de AMV com socaria manual e levante de até 10 cm, abertura 1:20, bitola mista, dormente de madeira ou concreto</t>
  </si>
  <si>
    <t>Nivelamento de AMV com socaria manual e levante de até 10 cm, abertura 1:8, bitola larga, dormente de madeira</t>
  </si>
  <si>
    <t>Nivelamento de AMV com socaria manual e levante de até 10 cm, abertura 1:8, bitola métrica, dormente de madeira</t>
  </si>
  <si>
    <t>Nivelamento de AMV com socaria manual e levante de até 10 cm, abertura 1:8, bitola mista, dormente de madeira</t>
  </si>
  <si>
    <t>Posicionamento de jogo de dormentes de concreto para AMV 1:10, bitola larga</t>
  </si>
  <si>
    <t>jg</t>
  </si>
  <si>
    <t>Posicionamento de jogo de dormentes de concreto para AMV 1:10, bitola métrica</t>
  </si>
  <si>
    <t>Posicionamento de jogo de dormentes de concreto para AMV 1:10, bitola mista</t>
  </si>
  <si>
    <t>Posicionamento de jogo de dormentes de concreto para AMV 1:12, bitola larga</t>
  </si>
  <si>
    <t>Posicionamento de jogo de dormentes de concreto para AMV 1:12, bitola métrica</t>
  </si>
  <si>
    <t>Posicionamento de jogo de dormentes de concreto para AMV 1:12, bitola mista</t>
  </si>
  <si>
    <t>Posicionamento de jogo de dormentes de concreto para AMV 1:14, bitola larga</t>
  </si>
  <si>
    <t>Posicionamento de jogo de dormentes de concreto para AMV 1:14, bitola métrica</t>
  </si>
  <si>
    <t>Posicionamento de jogo de dormentes de concreto para AMV 1:14, bitola mista</t>
  </si>
  <si>
    <t>Posicionamento de jogo de dormentes de concreto para AMV 1:20, bitola larga</t>
  </si>
  <si>
    <t>Posicionamento de jogo de dormentes de concreto para AMV 1:20, bitola métrica</t>
  </si>
  <si>
    <t>Posicionamento de jogo de dormentes de concreto para AMV 1:20, bitola mista</t>
  </si>
  <si>
    <t>Posicionamento de jogo de dormentes de madeira para AMV 1:10, bitola larga</t>
  </si>
  <si>
    <t>Posicionamento de jogo de dormentes de madeira para AMV 1:10, bitola métrica</t>
  </si>
  <si>
    <t>Posicionamento de jogo de dormentes de madeira para AMV 1:10, bitola mista</t>
  </si>
  <si>
    <t>Posicionamento de jogo de dormentes de madeira para AMV 1:12, bitola larga</t>
  </si>
  <si>
    <t>Posicionamento de jogo de dormentes de madeira para AMV 1:12, bitola métrica</t>
  </si>
  <si>
    <t>Posicionamento de jogo de dormentes de madeira para AMV 1:12, bitola mista</t>
  </si>
  <si>
    <t>Posicionamento de jogo de dormentes de madeira para AMV 1:14, bitola larga</t>
  </si>
  <si>
    <t>Posicionamento de jogo de dormentes de madeira para AMV 1:14, bitola métrica</t>
  </si>
  <si>
    <t>Posicionamento de jogo de dormentes de madeira para AMV 1:14, bitola mista</t>
  </si>
  <si>
    <t>Posicionamento de jogo de dormentes de madeira para AMV 1:20, bitola larga</t>
  </si>
  <si>
    <t>Posicionamento de jogo de dormentes de madeira para AMV 1:20, bitola métrica</t>
  </si>
  <si>
    <t>Posicionamento de jogo de dormentes de madeira para AMV 1:20, bitola mista</t>
  </si>
  <si>
    <t>Posicionamento de jogo de dormentes de madeira para AMV 1:8, bitola larga</t>
  </si>
  <si>
    <t>Posicionamento de jogo de dormentes de madeira para AMV 1:8, bitola métrica</t>
  </si>
  <si>
    <t>Posicionamento de jogo de dormentes de madeira para AMV 1:8, bitola mista</t>
  </si>
  <si>
    <t>Regularização manual do lastro do AMV para qualquer abertura e qualquer bitola</t>
  </si>
  <si>
    <t>Demolição de AMV 1:10 TR 37, em bitola métrica, dormente de madeira, com separação e empilhamento</t>
  </si>
  <si>
    <t>Demolição de AMV 1:10 TR 45, em bitola larga, dormente de madeira, com separação e empilhamento</t>
  </si>
  <si>
    <t>Demolição de AMV 1:10 TR 45, em bitola métrica, dormente de madeira, com separação e empilhamento</t>
  </si>
  <si>
    <t>Demolição de AMV 1:10 TR 45, em bitola mista, dormente de madeira, com separação e empilhamento</t>
  </si>
  <si>
    <t>Demolição de AMV 1:10 TR 57, em bitola larga, dormente de madeira, com separação e empilhamento</t>
  </si>
  <si>
    <t>Demolição de AMV 1:10 TR 57, em bitola métrica, dormente de madeira, com separação e empilhamento</t>
  </si>
  <si>
    <t>Demolição de AMV 1:10 TR 57, em bitola mista, dormente de madeira, com separação e empilhamento</t>
  </si>
  <si>
    <t>Demolição de AMV 1:10 TR 68, em bitola larga, dormente de madeira, com separação e empilhamento</t>
  </si>
  <si>
    <t>Demolição de AMV 1:10 TR 68, em bitola mista, dormente de madeira, com separação e empilhamento</t>
  </si>
  <si>
    <t>Demolição de AMV 1:12 TR 37, em bitola métrica, dormente de madeira, com separação e empilhamento</t>
  </si>
  <si>
    <t>Demolição de AMV 1:12 TR 45, em bitola larga, dormente de madeira, com separação e empilhamento</t>
  </si>
  <si>
    <t>Demolição de AMV 1:12 TR 45, em bitola métrica, dormente de madeira, com separação e empilhamento</t>
  </si>
  <si>
    <t>Demolição de AMV 1:12 TR 45, em bitola mista, dormente de madeira, com separação e empilhamento</t>
  </si>
  <si>
    <t>Demolição de AMV 1:12 TR 57, em bitola larga, dormente de madeira, com separação e empilhamento</t>
  </si>
  <si>
    <t>Demolição de AMV 1:12 TR 57, em bitola métrica, dormente de madeira, com separação e empilhamento</t>
  </si>
  <si>
    <t>Demolição de AMV 1:12 TR 57, em bitola mista, dormente de madeira, com separação e empilhamento</t>
  </si>
  <si>
    <t>Demolição de AMV 1:12 TR 68, em bitola larga, dormente de madeira, com separação e empilhamento</t>
  </si>
  <si>
    <t>Demolição de AMV 1:12 TR 68, em bitola mista, dormente de madeira, com separação e empilhamento</t>
  </si>
  <si>
    <t>Demolição de AMV 1:14 TR 37, em bitola métrica, dormente de madeira, com separação e empilhamento</t>
  </si>
  <si>
    <t>Demolição de AMV 1:14 TR 45, em bitola larga, dormente de madeira, com separação e empilhamento</t>
  </si>
  <si>
    <t>Demolição de AMV 1:14 TR 45, em bitola métrica, dormente de madeira, com separação e empilhamento</t>
  </si>
  <si>
    <t>Demolição de AMV 1:14 TR 45, em bitola mista, dormente de madeira, com separação e empilhamento</t>
  </si>
  <si>
    <t>Demolição de AMV 1:14 TR 57, em bitola larga, dormente de madeira, com separação e empilhamento</t>
  </si>
  <si>
    <t>Demolição de AMV 1:14 TR 57, em bitola métrica, dormente de madeira, com separação e empilhamento</t>
  </si>
  <si>
    <t>Demolição de AMV 1:14 TR 57, em bitola mista, dormente de madeira, com separação e empilhamento</t>
  </si>
  <si>
    <t>Demolição de AMV 1:14 TR 68, em bitola larga, dormente de madeira, com separação e empilhamento</t>
  </si>
  <si>
    <t>Demolição de AMV 1:14 TR 68, em bitola mista, dormente de madeira, com separação e empilhamento</t>
  </si>
  <si>
    <t>Demolição de AMV 1:20 TR 57, em bitola larga, dormente de madeira, com separação e empilhamento</t>
  </si>
  <si>
    <t>Demolição de AMV 1:20 TR 57, em bitola métrica, dormente de madeira, com separação e empilhamento</t>
  </si>
  <si>
    <t>Demolição de AMV 1:20 TR 57, em bitola mista, dormente de madeira, com separação e empilhamento</t>
  </si>
  <si>
    <t>Demolição de AMV 1:20 TR 68, em bitola larga, dormente de madeira, com separação e empilhamento</t>
  </si>
  <si>
    <t>Demolição de AMV 1:20 TR 68, em bitola mista, dormente de madeira, com separação e empilhamento</t>
  </si>
  <si>
    <t>Demolição de AMV 1:8 TR 37, em bitola métrica, dormente de madeira, com separação e empilhamento</t>
  </si>
  <si>
    <t>Demolição de AMV 1:8 TR 45, em bitola larga, dormente de madeira, com separação e empilhamento</t>
  </si>
  <si>
    <t>Demolição de AMV 1:8 TR 45, em bitola métrica, dormente de madeira, com separação e empilhamento</t>
  </si>
  <si>
    <t>Demolição de AMV 1:8 TR 45, em bitola mista, dormente de madeira, com separação e empilhamento</t>
  </si>
  <si>
    <t>Demolição de AMV 1:8 TR 57, em bitola larga, dormente de madeira, com separação e empilhamento</t>
  </si>
  <si>
    <t>Demolição de AMV 1:8 TR 57, em bitola métrica, dormente de madeira, com separação e empilhamento</t>
  </si>
  <si>
    <t>Demolição de AMV 1:8 TR 57, em bitola mista, dormente de madeira, com separação e empilhamento</t>
  </si>
  <si>
    <t>Demolição de via, bitola larga, 1.667 dormentes de madeira/km, trilho TR 45, barra com 12 m de comprimento, com separação e empilhamento</t>
  </si>
  <si>
    <t>Demolição de via, bitola larga, 1.667 dormentes de madeira/km, trilho TR 57, barra com 12 m de comprimento, com separação e empilhamento</t>
  </si>
  <si>
    <t>Demolição de via, bitola larga, 1.667 dormentes de madeira/km, trilho TR 68, barra com 12 m de comprimento, com separação e empilhamento</t>
  </si>
  <si>
    <t>Demolição de via, bitola larga, 1.750 dormentes de madeira/km, trilho TR 45, barra com 12 m de comprimento, com separação e empilhamento</t>
  </si>
  <si>
    <t>Demolição de via, bitola larga, 1.750 dormentes de madeira/km, trilho TR 57, barra com 12 m de comprimento, com separação e empilhamento</t>
  </si>
  <si>
    <t>Demolição de via, bitola larga, 1.750 dormentes de madeira/km, trilho TR 68, barra com 12 m de comprimento, com separação e empilhamento</t>
  </si>
  <si>
    <t>Demolição de via, bitola métrica, 1.667 dormentes de madeira/km, trilho TR 37, barra com 12 m de comprimento, com separação e empilhamento</t>
  </si>
  <si>
    <t>Demolição de via, bitola métrica, 1.667 dormentes de madeira/km, trilho TR 45, barra com 12 m de comprimento, com separação e empilhamento</t>
  </si>
  <si>
    <t>Demolição de via, bitola métrica, 1.667 dormentes de madeira/km, trilho TR 57, barra com 12 m de comprimento, com separação e empilhamento</t>
  </si>
  <si>
    <t>Demolição de via, bitola métrica, 1.750 dormentes de madeira/km, trilho TR 37, barra com 12 m de comprimento, com separação e empilhamento</t>
  </si>
  <si>
    <t>Demolição de via, bitola métrica, 1.750 dormentes de madeira/km, trilho TR 45, barra com 12 m de comprimento, com separação e empilhamento</t>
  </si>
  <si>
    <t>Demolição de via, bitola métrica, 1.750 dormentes de madeira/km, trilho TR 57, barra com 12 m de comprimento, com separação e empilhamento</t>
  </si>
  <si>
    <t>Demolição de via, bitola mista, 1.667 dormentes de madeira/km, trilho TR 45, barra com 12 m de comprimento, com separação e empilhamento</t>
  </si>
  <si>
    <t>Demolição de via, bitola mista, 1.667 dormentes de madeira/km, trilho TR 57, barra com 12 m de comprimento, com separação e empilhamento</t>
  </si>
  <si>
    <t>Demolição de via, bitola mista, 1.667 dormentes de madeira/km, trilho TR 68, barra com 12 m de comprimento, com separação e empilhamento</t>
  </si>
  <si>
    <t>Demolição de via, bitola mista, 1.750 dormentes de madeira/km, trilho TR 45, barra com 12 m de comprimento, com separação e empilhamento</t>
  </si>
  <si>
    <t>Demolição de via, bitola mista, 1.750 dormentes de madeira/km, trilho TR 57, barra com 12 m de comprimento, com separação e empilhamento</t>
  </si>
  <si>
    <t>Demolição de via, bitola mista, 1.750 dormentes de madeira/km, trilho TR 68, barra com 12 m de comprimento, com separação e empilhamento</t>
  </si>
  <si>
    <t>Aferição da geometria da via com carro controle</t>
  </si>
  <si>
    <t>Capina química da plataforma ferroviária</t>
  </si>
  <si>
    <t>Estabilização dinâmica da via</t>
  </si>
  <si>
    <t>Nivelamento de junta com socaria manual da via</t>
  </si>
  <si>
    <t>Nivelamento de via com grupo gerador/vibrador e levante de até 10 cm - bitola métrica ou larga com dormente de madeira ou concreto e taxa de dormentação de 1.667 un/km</t>
  </si>
  <si>
    <t>Nivelamento de via com grupo gerador/vibrador e levante de até 10 cm - bitola métrica ou larga com dormente de madeira ou concreto e taxa de dormentação de 1.750 un/km</t>
  </si>
  <si>
    <t>Nivelamento de via com grupo gerador/vibrador e levante de até 10 cm - bitola mista com dormente de madeira ou concreto e taxa de dormentação de 1.667 un/km</t>
  </si>
  <si>
    <t>Nivelamento de via com grupo gerador/vibrador e levante de até 10 cm - bitola mista com dormente de madeira ou concreto e taxa de dormentação de 1.750 un/km</t>
  </si>
  <si>
    <t>Nivelamento de via com socaria manual e levante de até 10 cm - bitola métrica ou larga com dormente de madeira ou concreto e taxa de dormentação de 1.667 un/km</t>
  </si>
  <si>
    <t>Nivelamento de via com socaria manual e levante de até 10 cm - bitola métrica ou larga com dormente de madeira ou concreto e taxa de dormentação de 1.750 un/km</t>
  </si>
  <si>
    <t>Nivelamento de via com socaria manual e levante de até 10 cm - bitola mista com dormente de madeira ou concreto e taxa de dormentação de 1.667 un/km</t>
  </si>
  <si>
    <t>Nivelamento de via com socaria manual e levante de até 10 cm - bitola mista com dormente de madeira ou concreto e taxa de dormentação de 1.750 un/km</t>
  </si>
  <si>
    <t>Nivelamento e alinhamento de via com socadora automática e levante de até 10 cm - qualquer bitola ou dormente e taxa de dormentação de 1.667 un/km</t>
  </si>
  <si>
    <t>Nivelamento e alinhamento de via com socadora automática e levante de até 10 cm - qualquer bitola ou dormente e taxa de dormentação de 1.750 un/km</t>
  </si>
  <si>
    <t>Regularização do lastro com reguladora de lastro</t>
  </si>
  <si>
    <t>Alívio de tensão, com martelo de bronze, em TLS com 120 de comprimento de TR45, taxa de dormentação de 1.667 un/km, para qualquer bitola e fixação elástica</t>
  </si>
  <si>
    <t>Alívio de tensão, com martelo de bronze, em TLS com 120 de comprimento de TR45, taxa de dormentação de 1.750 un/km, para qualquer bitola e fixação elástica</t>
  </si>
  <si>
    <t>Alívio de tensão, com martelo de bronze, em TLS com 120 de comprimento de TR57, taxa de dormentação de 1.667 un/km, para qualquer bitola e fixação elástica</t>
  </si>
  <si>
    <t>Alívio de tensão, com martelo de bronze, em TLS com 120 de comprimento de TR57, taxa de dormentação de 1.750 un/km, para qualquer bitola e fixação elástica</t>
  </si>
  <si>
    <t>Alívio de tensão, com martelo de bronze, em TLS com 120 de comprimento de TR68, taxa de dormentação de 1.667 un/km, para qualquer bitola e fixação elástica</t>
  </si>
  <si>
    <t>Alívio de tensão, com martelo de bronze, em TLS com 120 de comprimento de TR68, taxa de dormentação de 1.750 un/km, para qualquer bitola e fixação elástica</t>
  </si>
  <si>
    <t>Alívio de tensão, com martelo de bronze, em TLS com 120 de comprimento de UIC60, taxa de dormentação de 1.667 un/km, para qualquer bitola e fixação elástica</t>
  </si>
  <si>
    <t>Alívio de tensão, com martelo de bronze, em TLS com 120 de comprimento de UIC60, taxa de dormentação de 1.750 un/km, para qualquer bitola e fixação elástica</t>
  </si>
  <si>
    <t>Alívio de tensão, com martelo de bronze, em TLS com 240 de comprimento de TR45, taxa de dormentação de 1.667 un/km, para qualquer bitola e fixação elástica</t>
  </si>
  <si>
    <t>Alívio de tensão, com martelo de bronze, em TLS com 240 de comprimento de TR45, taxa de dormentação de 1.750 un/km, para qualquer bitola e fixação elástica</t>
  </si>
  <si>
    <t>Alívio de tensão, com martelo de bronze, em TLS com 240 de comprimento de TR57, taxa de dormentação de 1.667 un/km, para qualquer bitola e fixação elástica</t>
  </si>
  <si>
    <t>Alívio de tensão, com martelo de bronze, em TLS com 240 de comprimento de TR57, taxa de dormentação de 1.750 un/km, para qualquer bitola e fixação elástica</t>
  </si>
  <si>
    <t>Alívio de tensão, com martelo de bronze, em TLS com 240 de comprimento de TR68, taxa de dormentação de 1.667 un/km, para qualquer bitola e fixação elástica</t>
  </si>
  <si>
    <t>Alívio de tensão, com martelo de bronze, em TLS com 240 de comprimento de TR68, taxa de dormentação de 1.750 un/km, para qualquer bitola e fixação elástica</t>
  </si>
  <si>
    <t>Alívio de tensão, com martelo de bronze, em TLS com 240 de comprimento de UIC60, taxa de dormentação de 1.667 un/km, para qualquer bitola e fixação elástica</t>
  </si>
  <si>
    <t>Alívio de tensão, com martelo de bronze, em TLS com 240 de comprimento de UIC60, taxa de dormentação de 1.750 un/km, para qualquer bitola e fixação elástica</t>
  </si>
  <si>
    <t>Colocação manual de grampo elástico Pandrol</t>
  </si>
  <si>
    <t>Colocação manual de retensor para trilho TR45</t>
  </si>
  <si>
    <t>Colocação manual de retensor para trilho TR57</t>
  </si>
  <si>
    <t>Colocação manual de retensor para trilho TR68</t>
  </si>
  <si>
    <t>Colocação manual de retensor para trilho UIC60</t>
  </si>
  <si>
    <t>Colocação mecanizada de grampo elástico Pandrol</t>
  </si>
  <si>
    <t>Contratrilho TR45, comprimento de 12 m, sobre dormente de madeira, taxa de dormentação de 1.750 un/km, tala de junção de 6 furos e fixação rígida - posicionamento e assentamento manual</t>
  </si>
  <si>
    <t>Contratrilho TR57, comprimento de 12 m, sobre dormente de madeira, taxa de dormentação de 1.750 un/km, tala de junção de 6 furos e fixação rígida - posicionamento e assentamento manual</t>
  </si>
  <si>
    <t>Contratrilho TR68, comprimento de 12 m, sobre dormente de madeira, taxa de dormentação de 1.750 un/km, tala de junção de 6 furos e fixação rígida - posicionamento e assentamento manual</t>
  </si>
  <si>
    <t>Contratrilho UIC60, comprimento de 12 m, sobre dormente de madeira, taxa de dormentação de 1.750 un/km, tala de junção de 6 furos e fixação rígida - posicionamento e assentamento manual</t>
  </si>
  <si>
    <t>Dormente de concreto monobloco protendido bitola larga - confecção</t>
  </si>
  <si>
    <t>Dormente de concreto monobloco protendido bitola métrica - confecção</t>
  </si>
  <si>
    <t>Dormente de concreto monobloco protendido bitola mista - confecção</t>
  </si>
  <si>
    <t>Dormente de concreto monobloco protendido para AMV bitola larga ou mista - confecção</t>
  </si>
  <si>
    <t>Dormente de concreto monobloco protendido para AMV bitola métrica - confecção</t>
  </si>
  <si>
    <t>Dormente de concreto monobloco, bitola larga, taxa de dormentação de 1.667 un/km, fixação elástica Pandrol - posicionamento mecanizado com carregadeira</t>
  </si>
  <si>
    <t>Dormente de concreto monobloco, bitola larga, taxa de dormentação de 1.667 un/km, fixação elástica Pandrol - posicionamento mecanizado com pórtico</t>
  </si>
  <si>
    <t>Dormente de concreto monobloco, bitola larga, taxa de dormentação de 1.750 un/km, fixação elástica Pandrol - posicionamento mecanizado com carregadeira</t>
  </si>
  <si>
    <t>Dormente de concreto monobloco, bitola larga, taxa de dormentação de 1.750 un/km, fixação elástica Pandrol - posicionamento mecanizado com pórtico</t>
  </si>
  <si>
    <t>Dormente de concreto monobloco, bitola métrica, taxa de dormentação de 1.667 un/km, fixação elástica Pandrol - posicionamento mecanizado com carregadeira</t>
  </si>
  <si>
    <t>Dormente de concreto monobloco, bitola métrica, taxa de dormentação de 1.667 un/km, fixação elástica Pandrol - posicionamento mecanizado com pórtico</t>
  </si>
  <si>
    <t>Dormente de concreto monobloco, bitola métrica, taxa de dormentação de 1.750 un/km, fixação elástica Pandrol - posicionamento mecanizado com carregadeira</t>
  </si>
  <si>
    <t>Dormente de concreto monobloco, bitola métrica, taxa de dormentação de 1.750 un/km, fixação elástica Pandrol - posicionamento mecanizado com pórtico</t>
  </si>
  <si>
    <t>Dormente de concreto monobloco, bitola mista, taxa de dormentação de 1.667 un/km, fixação elástica Pandrol - posicionamento mecanizado com carregadeira</t>
  </si>
  <si>
    <t>Dormente de concreto monobloco, bitola mista, taxa de dormentação de 1.667 un/km, fixação elástica Pandrol - posicionamento mecanizado com pórtico</t>
  </si>
  <si>
    <t>Dormente de concreto monobloco, bitola mista, taxa de dormentação de 1.750 un/km, fixação elástica Pandrol - posicionamento mecanizado com carregadeira</t>
  </si>
  <si>
    <t>Dormente de concreto monobloco, bitola mista, taxa de dormentação de 1.750 un/km, fixação elástica Pandrol - posicionamento mecanizado com pórtico</t>
  </si>
  <si>
    <t>Dormente de madeira para ponte, bitola métrica ou larga, para TR45, fixação rígida - posicionamento e assentamento mecanizado</t>
  </si>
  <si>
    <t>Dormente de madeira para ponte, bitola métrica ou larga, para TR57, fixação rígida - posicionamento e assentamento mecanizado</t>
  </si>
  <si>
    <t>Dormente de madeira para ponte, bitola métrica ou larga, para TR68, fixação rígida - posicionamento e assentamento mecanizado</t>
  </si>
  <si>
    <t>Dormente de madeira para ponte, bitola métrica ou larga, para UIC60, fixação rígida - posicionamento e assentamento mecanizado</t>
  </si>
  <si>
    <t>Dormente de madeira, bitola larga ou mista - posicionamento manual</t>
  </si>
  <si>
    <t>Dormente de madeira, bitola larga ou mista, taxa de dormentação de 1.667 un/km - posicionamento mecanizado com carregadeira</t>
  </si>
  <si>
    <t>Dormente de madeira, bitola larga ou mista, taxa de dormentação de 1.750 un/km - posicionamento mecanizado com carregadeira</t>
  </si>
  <si>
    <t>Dormente de madeira, bitola métrica - posicionamento manual</t>
  </si>
  <si>
    <t>Dormente de madeira, bitola métrica, taxa de dormentação de 1.667 un/km - posicionamento mecanizado com carregadeira</t>
  </si>
  <si>
    <t>Dormente de madeira, bitola métrica, taxa de dormentação de 1.750 un/km - posicionamento mecanizado com carregadeira</t>
  </si>
  <si>
    <t>Lançamento de lastro, 10 cm de altura, primeiro levante, descarga de pedra britada de caminhões</t>
  </si>
  <si>
    <t>Lubrificador de trilhos e de flanges de rodas</t>
  </si>
  <si>
    <t>Posicionamento mecanizado de trilhos</t>
  </si>
  <si>
    <t>Pré-alinhamento manual da grade com dormente de madeira</t>
  </si>
  <si>
    <t>Pré-alinhamento mecanizado da grade</t>
  </si>
  <si>
    <t>Solda aluminotérmica para TR45 com cadinho descartável, executada no campo, para formação de trilho longo soldado (TLS)</t>
  </si>
  <si>
    <t>Solda aluminotérmica para TR57 com cadinho descartável, executada no campo, para formação de trilho longo soldado (TLS)</t>
  </si>
  <si>
    <t>Solda aluminotérmica para TR68 com cadinho descartável, executada no campo, para formação de trilho longo soldado (TLS)</t>
  </si>
  <si>
    <t>Solda aluminotérmica para UIC60 com cadinho descartável, executada no campo, para formação de trilho longo soldado (TLS)</t>
  </si>
  <si>
    <t>Solda elétrica por caldeamento para qualquer perfil de trilho, comprimento de 12 m, em estaleiro para formação de trilho longo soldado</t>
  </si>
  <si>
    <t>Solda elétrica por caldeamento para trilho TR45, comprimento de até 24 m, em via com dormente de concreto para formação de barra ou trilho longo soldado</t>
  </si>
  <si>
    <t>Solda elétrica por caldeamento para trilho TR45, comprimento de até 24 m, em via com dormente de madeira para formação de barra ou trilho longo soldado</t>
  </si>
  <si>
    <t>Trilho TR45, comprimento de 12 m, sobre dormente de concreto, bitola métrica ou larga, taxa de dormentação de 1.667 un/km, tala de junção de 6 furos e fixação elástica Pandrol - posicionamento e assentamento manual</t>
  </si>
  <si>
    <t>Trilho TR45, comprimento de 12 m, sobre dormente de concreto, bitola métrica ou larga, taxa de dormentação de 1.750 un/km, tala de junção de 6 furos e fixação elástica Pandrol - posicionamento e assentamento manual</t>
  </si>
  <si>
    <t>Trilho TR45, comprimento de 12 m, sobre dormente de concreto, bitola mista, taxa de dormentação de 1.667 un/km, tala de junção de 6 furos e fixação elástica Pandrol - posicionamento e assentamento manual</t>
  </si>
  <si>
    <t>Trilho TR45, comprimento de 12 m, sobre dormente de concreto, bitola mista, taxa de dormentação de 1.750 un/km, tala de junção de 6 furos e fixação elástica Pandrol - posicionamento e assentamento manual</t>
  </si>
  <si>
    <t>Trilho TR45, comprimento de 12 m, sobre dormente de madeira, bitola métrica ou larga, taxa de dormentação de 1.667 un/km, tala de junção de 6 furos e fixação rígida - posicionamento e assentamento manual</t>
  </si>
  <si>
    <t>Trilho TR45, comprimento de 12 m, sobre dormente de madeira, bitola métrica ou larga, taxa de dormentação de 1.750 un/km, tala de junção de 6 furos e fixação rígida - posicionamento e assentamento manual</t>
  </si>
  <si>
    <t>Trilho TR45, comprimento de 12 m, sobre dormente de madeira, bitola mista, taxa de dormentação de 1.667 un/km, tala de junção de 6 furos e fixação rígida - posicionamento e assentamento manual</t>
  </si>
  <si>
    <t>Trilho TR45, comprimento de 12 m, sobre dormente de madeira, bitola mista, taxa de dormentação de 1.750 un/km, tala de junção de 6 furos e fixação rígida - posicionamento e assentamento manual</t>
  </si>
  <si>
    <t>Trilho TR45, comprimento de 120 m (TLS), formado por trilhos curtos de 12 m soldados por caldeamento - confecção em estaleiro</t>
  </si>
  <si>
    <t>Trilho TR45, comprimento de 120 m (TLS), sobre dormente de concreto, bitola métrica ou larga, taxa de dormentação de 1.667 un/km, tala de junção de 6 furos e fixação elástica Pandrol - posicionamento e assentamento mecanizado</t>
  </si>
  <si>
    <t>Trilho TR45, comprimento de 120 m (TLS), sobre dormente de concreto, bitola mista, taxa de dormentação de 1.667 un/km, tala de junção de 6 furos e fixação elástica Pandrol - posicionamento e assentamento mecanizado</t>
  </si>
  <si>
    <t>Trilho TR45, comprimento de 120 m (TLS), sobre dormente de concreto, bitola mista, taxa de dormentação de 1.750 un/km, tala de junção de 6 furos e fixação elástica Pandrol - posicionamento e assentamento mecanizado</t>
  </si>
  <si>
    <t>Trilho TR45, comprimento de 120 m (TLS), sobre dormente de madeira, bitola métrica ou larga, taxa de dormentação de 1.667 un/km, tala de junção de 6 furos e fixação elástica Pandrol - posicionamento e assentamento mecanizado</t>
  </si>
  <si>
    <t>Trilho TR45, comprimento de 120 m (TLS), sobre dormente de madeira, bitola métrica ou larga, taxa de dormentação de 1.667 un/km, tala de junção de 6 furos e fixação rígida - posicionamento e assentamento mecanizado</t>
  </si>
  <si>
    <t>Trilho TR45, comprimento de 120 m (TLS), sobre dormente de madeira, bitola métrica ou larga, taxa de dormentação de 1.750 un/km, tala de junção de 6 furos e fixação elástica Pandrol - posicionamento e assentamento mecanizado</t>
  </si>
  <si>
    <t>Trilho TR45, comprimento de 120 m (TLS), sobre dormente de madeira, bitola métrica ou larga, taxa de dormentação de 1.750 un/km, tala de junção de 6 furos e fixação rígida - posicionamento e assentamento mecanizado</t>
  </si>
  <si>
    <t>Trilho TR45, comprimento de 120 m (TLS), sobre dormente de madeira, bitola mista, taxa de dormentação de 1.667 un/km, tala de junção de 6 furos e fixação elástica Pandrol - posicionamento e assentamento mecanizado</t>
  </si>
  <si>
    <t>Trilho TR45, comprimento de 120 m (TLS), sobre dormente de madeira, bitola mista, taxa de dormentação de 1.750 un/km, tala de junção de 6 furos e fixação elástica Pandrol - posicionamento e assentamento mecanizado</t>
  </si>
  <si>
    <t>Trilho TR45, comprimento de 240 m (TLS), formado por trilhos curtos de 12 m soldados por caldeamento - confecção em estaleiro</t>
  </si>
  <si>
    <t>Trilho TR45, comprimento de 240 m (TLS), sobre dormente de concreto, bitola métrica ou larga, taxa de dormentação de 1.667 un/km, tala de junção de 6 furos e fixação elástica Pandrol - posicionamento e assentamento mecanizado</t>
  </si>
  <si>
    <t>Trilho TR45, comprimento de 240 m (TLS), sobre dormente de concreto, bitola métrica ou larga, taxa de dormentação de 1.750 un/km, tala de junção de 6 furos e fixação elástica Pandrol - posicionamento e assentamento mecanizado</t>
  </si>
  <si>
    <t>Trilho TR45, comprimento de 240 m (TLS), sobre dormente de concreto, bitola mista, taxa de dormentação de 1.667 un/km, tala de junção de 6 furos e fixação elástica Pandrol - posicionamento e assentamento mecanizado</t>
  </si>
  <si>
    <t>Trilho TR45, comprimento de 240 m (TLS), sobre dormente de concreto, bitola mista, taxa de dormentação de 1.750 un/km, tala de junção de 6 furos e fixação elástica Pandrol - posicionamento e assentamento mecanizado</t>
  </si>
  <si>
    <t>Trilho TR45, comprimento de 240 m (TLS), sobre dormente de madeira, bitola métrica ou larga, taxa de dormentação de 1.667 un/km, tala de junção de 6 furos e fixação elástica Pandrol - posicionamento e assentamento mecanizado</t>
  </si>
  <si>
    <t>Trilho TR45, comprimento de 240 m (TLS), sobre dormente de madeira, bitola métrica ou larga, taxa de dormentação de 1.667 un/km, tala de junção de 6 furos e fixação rígida - posicionamento e assentamento mecanizado</t>
  </si>
  <si>
    <t>Trilho TR45, comprimento de 240 m (TLS), sobre dormente de madeira, bitola métrica ou larga, taxa de dormentação de 1.750 un/km, tala de junção de 6 furos e fixação elástica Pandrol - posicionamento e assentamento mecanizado</t>
  </si>
  <si>
    <t>Trilho TR45, comprimento de 240 m (TLS), sobre dormente de madeira, bitola métrica ou larga, taxa de dormentação de 1.750 un/km, tala de junção de 6 furos e fixação rígida - posicionamento e assentamento mecanizado</t>
  </si>
  <si>
    <t>Trilho TR45, comprimento de 240 m (TLS), sobre dormente de madeira, bitola mista, taxa de dormentação de 1.667 un/km, tala de junção de 6 furos e fixação elástica Pandrol - posicionamento e assentamento mecanizado</t>
  </si>
  <si>
    <t>Trilho TR45, comprimento de 240 m (TLS), sobre dormente de madeira, bitola mista, taxa de dormentação de 1.750 un/km, tala de junção de 6 furos e fixação elástica Pandrol - posicionamento e assentamento mecanizado</t>
  </si>
  <si>
    <t>Trilho TR57, comprimento de 12 m, sobre dormente de concreto, bitola métrica ou larga, taxa de dormentação de 1.667 un/km, tala de junção de 6 furos e fixação elástica Pandrol - posicionamento e assentamento manual</t>
  </si>
  <si>
    <t>Trilho TR57, comprimento de 12 m, sobre dormente de concreto, bitola métrica ou larga, taxa de dormentação de 1.750 un/km, tala de junção de 6 furos e fixação elástica Pandrol - posicionamento e assentamento manual</t>
  </si>
  <si>
    <t>Trilho TR57, comprimento de 12 m, sobre dormente de concreto, bitola mista, taxa de dormentação de 1.667 un/km, tala de junção de 6 furos e fixação elástica Pandrol - posicionamento e assentamento manual</t>
  </si>
  <si>
    <t>Trilho TR57, comprimento de 12 m, sobre dormente de concreto, bitola mista, taxa de dormentação de 1.750 un/km, tala de junção de 6 furos e fixação elástica Pandrol - posicionamento e assentamento manual</t>
  </si>
  <si>
    <t>Trilho TR57, comprimento de 12 m, sobre dormente de madeira, bitola métrica ou larga, taxa de dormentação de 1.667 un/km, tala de junção de 6 furos e fixação rígida - posicionamento e assentamento manual</t>
  </si>
  <si>
    <t>Trilho TR57, comprimento de 12 m, sobre dormente de madeira, bitola métrica ou larga, taxa de dormentação de 1.750 un/km, tala de junção de 6 furos e fixação rígida - posicionamento e assentamento manual</t>
  </si>
  <si>
    <t>Trilho TR57, comprimento de 12 m, sobre dormente de madeira, bitola mista, taxa de dormentação de 1.667 un/km, tala de junção de 6 furos e fixação rígida - posicionamento e assentamento manual</t>
  </si>
  <si>
    <t>Trilho TR57, comprimento de 12 m, sobre dormente de madeira, bitola mista, taxa de dormentação de 1.750 un/km, tala de junção de 6 furos e fixação rígida - posicionamento e assentamento manual</t>
  </si>
  <si>
    <t>Trilho TR57, comprimento de 120 m (TLS), formado por trilhos curtos de 12 m soldados por caldeamento - confecção em estaleiro</t>
  </si>
  <si>
    <t>Trilho TR57, comprimento de 120 m (TLS), sobre dormente de concreto, bitola métrica ou larga, taxa de dormentação de 1.667 un/km, tala de junção de 6 furos e fixação elástica Pandrol - posicionamento e assentamento mecanizado</t>
  </si>
  <si>
    <t>Trilho TR57, comprimento de 120 m (TLS), sobre dormente de concreto, bitola métrica ou larga, taxa de dormentação de 1.750 un/km, tala de junção de 6 furos e fixação elástica Pandrol - posicionamento e assentamento mecanizado</t>
  </si>
  <si>
    <t>Trilho TR57, comprimento de 120 m (TLS), sobre dormente de concreto, bitola mista, taxa de dormentação de 1.667 un/km, tala de junção de 6 furos e fixação elástica Pandrol - posicionamento e assentamento mecanizado</t>
  </si>
  <si>
    <t>Trilho TR57, comprimento de 120 m (TLS), sobre dormente de concreto, bitola mista, taxa de dormentação de 1.750 un/km, tala de junção de 6 furos e fixação elástica Pandrol - posicionamento e assentamento mecanizado</t>
  </si>
  <si>
    <t>Trilho TR57, comprimento de 120 m (TLS), sobre dormente de madeira, bitola métrica ou larga, taxa de dormentação de 1.667 un/km, tala de junção de 6 furos e fixação elástica Pandrol - posicionamento e assentamento mecanizado</t>
  </si>
  <si>
    <t>Trilho TR57, comprimento de 120 m (TLS), sobre dormente de madeira, bitola métrica ou larga, taxa de dormentação de 1.667 un/km, tala de junção de 6 furos e fixação rígida - posicionamento e assentamento mecanizado</t>
  </si>
  <si>
    <t>Trilho TR57, comprimento de 120 m (TLS), sobre dormente de madeira, bitola métrica ou larga, taxa de dormentação de 1.750 un/km, tala de junção de 6 furos e fixação elástica Pandrol - posicionamento e assentamento mecanizado</t>
  </si>
  <si>
    <t>Trilho TR57, comprimento de 120 m (TLS), sobre dormente de madeira, bitola métrica ou larga, taxa de dormentação de 1.750 un/km, tala de junção de 6 furos e fixação rígida - posicionamento e assentamento mecanizado</t>
  </si>
  <si>
    <t>Trilho TR57, comprimento de 120 m (TLS), sobre dormente de madeira, bitola mista, taxa de dormentação de 1.667 un/km, tala de junção de 6 furos e fixação elástica Pandrol - posicionamento e assentamento mecanizado</t>
  </si>
  <si>
    <t>Trilho TR57, comprimento de 120 m (TLS), sobre dormente de madeira, bitola mista, taxa de dormentação de 1.750 un/km, tala de junção de 6 furos e fixação elástica Pandrol - posicionamento e assentamento mecanizado</t>
  </si>
  <si>
    <t>Trilho TR57, comprimento de 240 m (TLS), formado por trilhos curtos de 12 m soldados por caldeamento - confecção em estaleiro</t>
  </si>
  <si>
    <t>Trilho TR57, comprimento de 240 m (TLS), sobre dormente de concreto, bitola métrica ou larga, taxa de dormentação de 1.667 un/km, tala de junção de 6 furos e fixação elástica Pandrol - posicionamento e assentamento mecanizado</t>
  </si>
  <si>
    <t>Trilho TR57, comprimento de 240 m (TLS), sobre dormente de concreto, bitola métrica ou larga, taxa de dormentação de 1.750 un/km, tala de junção de 6 furos e fixação elástica Pandrol - posicionamento e assentamento mecanizado</t>
  </si>
  <si>
    <t>Trilho TR57, comprimento de 240 m (TLS), sobre dormente de concreto, bitola mista, taxa de dormentação de 1.667 un/km, tala de junção de 6 furos e fixação elástica Pandrol - posicionamento e assentamento mecanizado</t>
  </si>
  <si>
    <t>Trilho TR57, comprimento de 240 m (TLS), sobre dormente de concreto, bitola mista, taxa de dormentação de 1.750 un/km, tala de junção de 6 furos e fixação elástica Pandrol - posicionamento e assentamento mecanizado</t>
  </si>
  <si>
    <t>Trilho TR57, comprimento de 240 m (TLS), sobre dormente de madeira, bitola métrica ou larga, taxa de dormentação de 1.667 un/km, tala de junção de 6 furos e fixação elástica Pandrol - posicionamento e assentamento mecanizado</t>
  </si>
  <si>
    <t>Trilho TR57, comprimento de 240 m (TLS), sobre dormente de madeira, bitola métrica ou larga, taxa de dormentação de 1.667 un/km, tala de junção de 6 furos e fixação rígida - posicionamento e assentamento mecanizado</t>
  </si>
  <si>
    <t>Trilho TR57, comprimento de 240 m (TLS), sobre dormente de madeira, bitola métrica ou larga, taxa de dormentação de 1.750 un/km, tala de junção de 6 furos e fixação elástica Pandrol - posicionamento e assentamento mecanizado</t>
  </si>
  <si>
    <t>Trilho TR57, comprimento de 240 m (TLS), sobre dormente de madeira, bitola métrica ou larga, taxa de dormentação de 1.750 un/km, tala de junção de 6 furos e fixação rígida - posicionamento e assentamento mecanizado</t>
  </si>
  <si>
    <t>Trilho TR57, comprimento de 240 m (TLS), sobre dormente de madeira, bitola mista, taxa de dormentação de 1.667 un/km, tala de junção de 6 furos e fixação elástica Pandrol - posicionamento e assentamento mecanizado</t>
  </si>
  <si>
    <t>Trilho TR57, comprimento de 240 m (TLS), sobre dormente de madeira, bitola mista, taxa de dormentação de 1.750 un/km, tala de junção de 6 furos e fixação elástica Pandrol - posicionamento e assentamento mecanizado</t>
  </si>
  <si>
    <t>Trilho TR68, comprimento de 12 m, sobre dormente de concreto, bitola métrica ou larga, taxa de dormentação de 1.667 un/km, tala de junção de 6 furos e fixação elástica Pandrol - posicionamento e assentamento manual</t>
  </si>
  <si>
    <t>Trilho TR68, comprimento de 12 m, sobre dormente de concreto, bitola métrica ou larga, taxa de dormentação de 1.750 un/km, tala de junção de 6 furos e fixação elástica Pandrol - posicionamento e assentamento manual</t>
  </si>
  <si>
    <t>Trilho TR68, comprimento de 12 m, sobre dormente de concreto, bitola mista, taxa de dormentação de 1.667 un/km, tala de junção de 6 furos e fixação elástica Pandrol - posicionamento e assentamento manual</t>
  </si>
  <si>
    <t>Trilho TR68, comprimento de 12 m, sobre dormente de concreto, bitola mista, taxa de dormentação de 1.750 un/km, tala de junção de 6 furos e fixação elástica Pandrol - posicionamento e assentamento manual</t>
  </si>
  <si>
    <t>Trilho TR68, comprimento de 12 m, sobre dormente de madeira, bitola métrica ou larga, taxa de dormentação de 1.667 un/km, tala de junção de 6 furos e fixação rígida - posicionamento e assentamento manual</t>
  </si>
  <si>
    <t>Trilho TR68, comprimento de 12 m, sobre dormente de madeira, bitola métrica ou larga, taxa de dormentação de 1.750 un/km, tala de junção de 6 furos e fixação rígida - posicionamento e assentamento manual</t>
  </si>
  <si>
    <t>Trilho TR68, comprimento de 12 m, sobre dormente de madeira, bitola mista, taxa de dormentação de 1.667 un/km, tala de junção de 6 furos e fixação rígida - posicionamento e assentamento manual</t>
  </si>
  <si>
    <t>Trilho TR68, comprimento de 12 m, sobre dormente de madeira, bitola mista, taxa de dormentação de 1.750 un/km, tala de junção de 6 furos e fixação rígida - posicionamento e assentamento manual</t>
  </si>
  <si>
    <t>Trilho TR68, comprimento de 120 m (TLS), formado por trilhos curtos de 12 m soldados por caldeamento - confecção em estaleiro</t>
  </si>
  <si>
    <t>Trilho TR68, comprimento de 120 m (TLS), sobre dormente de concreto, bitola métrica ou larga, taxa de dormentação de 1.667 un/km, tala de junção de 6 furos e fixação elástica Pandrol - posicionamento e assentamento mecanizado</t>
  </si>
  <si>
    <t>Trilho TR68, comprimento de 120 m (TLS), sobre dormente de concreto, bitola métrica ou larga, taxa de dormentação de 1.750 un/km, tala de junção de 6 furos e fixação elástica Pandrol - posicionamento e assentamento mecanizado</t>
  </si>
  <si>
    <t>Trilho TR68, comprimento de 120 m (TLS), sobre dormente de concreto, bitola mista, taxa de dormentação de 1.667 un/km, tala de junção de 6 furos e fixação elástica Pandrol - posicionamento e assentamento mecanizado</t>
  </si>
  <si>
    <t>Trilho TR68, comprimento de 120 m (TLS), sobre dormente de concreto, bitola mista, taxa de dormentação de 1.750 un/km, tala de junção de 6 furos e fixação elástica Pandrol - posicionamento e assentamento mecanizado</t>
  </si>
  <si>
    <t>Trilho TR68, comprimento de 120 m (TLS), sobre dormente de madeira, bitola métrica ou larga, taxa de dormentação de 1.667 un/km, tala de junção de 6 furos e fixação elástica Pandrol - posicionamento e assentamento mecanizado</t>
  </si>
  <si>
    <t>Trilho TR68, comprimento de 120 m (TLS), sobre dormente de madeira, bitola métrica ou larga, taxa de dormentação de 1.667 un/km, tala de junção de 6 furos e fixação rígida - posicionamento e assentamento mecanizado</t>
  </si>
  <si>
    <t>Trilho TR68, comprimento de 120 m (TLS), sobre dormente de madeira, bitola métrica ou larga, taxa de dormentação de 1.750 un/km, tala de junção de 6 furos e fixação elástica Pandrol - posicionamento e assentamento mecanizado</t>
  </si>
  <si>
    <t>Trilho TR68, comprimento de 120 m (TLS), sobre dormente de madeira, bitola métrica ou larga, taxa de dormentação de 1.750 un/km, tala de junção de 6 furos e fixação rígida - posicionamento e assentamento mecanizado</t>
  </si>
  <si>
    <t>Trilho TR68, comprimento de 120 m (TLS), sobre dormente de madeira, bitola mista, taxa de dormentação de 1.667 un/km, tala de junção de 6 furos e fixação elástica Pandrol - posicionamento e assentamento mecanizado</t>
  </si>
  <si>
    <t>Trilho TR68, comprimento de 120 m (TLS), sobre dormente de madeira, bitola mista, taxa de dormentação de 1.750 un/km, tala de junção de 6 furos e fixação elástica Pandrol - posicionamento e assentamento mecanizado</t>
  </si>
  <si>
    <t>Trilho TR68, comprimento de 240 m (TLS), formado por trilhos curtos de 12 m soldados por caldeamento - confecção em estaleiro</t>
  </si>
  <si>
    <t>Trilho TR68, comprimento de 240 m (TLS), sobre dormente de concreto, bitola métrica ou larga, taxa de dormentação de 1.667 un/km, tala de junção de 6 furos e fixação elástica Pandrol - posicionamento e assentamento mecanizado</t>
  </si>
  <si>
    <t>Trilho TR68, comprimento de 240 m (TLS), sobre dormente de concreto, bitola métrica ou larga, taxa de dormentação de 1.750 un/km, tala de junção de 6 furos e fixação elástica Pandrol - posicionamento e assentamento mecanizado</t>
  </si>
  <si>
    <t>Trilho TR68, comprimento de 240 m (TLS), sobre dormente de concreto, bitola mista, taxa de dormentação de 1.667 un/km, tala de junção de 6 furos e fixação elástica Pandrol - posicionamento e assentamento mecanizado</t>
  </si>
  <si>
    <t>Trilho TR68, comprimento de 240 m (TLS), sobre dormente de concreto, bitola mista, taxa de dormentação de 1.750 un/km, tala de junção de 6 furos e fixação elástica Pandrol - posicionamento e assentamento mecanizado</t>
  </si>
  <si>
    <t>Trilho TR68, comprimento de 240 m (TLS), sobre dormente de madeira, bitola métrica ou larga, taxa de dormentação de 1.667 un/km, tala de junção de 6 furos e fixação elástica Pandrol - posicionamento e assentamento mecanizado</t>
  </si>
  <si>
    <t>Trilho TR68, comprimento de 240 m (TLS), sobre dormente de madeira, bitola métrica ou larga, taxa de dormentação de 1.667 un/km, tala de junção de 6 furos e fixação rígida - posicionamento e assentamento mecanizado</t>
  </si>
  <si>
    <t>Trilho TR68, comprimento de 240 m (TLS), sobre dormente de madeira, bitola métrica ou larga, taxa de dormentação de 1.750 un/km, tala de junção de 6 furos e fixação elástica Pandrol - posicionamento e assentamento mecanizado</t>
  </si>
  <si>
    <t>Trilho TR68, comprimento de 240 m (TLS), sobre dormente de madeira, bitola métrica ou larga, taxa de dormentação de 1.750 un/km, tala de junção de 6 furos e fixação rígida - posicionamento e assentamento mecanizado</t>
  </si>
  <si>
    <t>Trilho TR68, comprimento de 240 m (TLS), sobre dormente de madeira, bitola mista, taxa de dormentação de 1.667 un/km, tala de junção de 6 furos e fixação elástica Pandrol - posicionamento e assentamento mecanizado</t>
  </si>
  <si>
    <t>Trilho TR68, comprimento de 240 m (TLS), sobre dormente de madeira, bitola mista, taxa de dormentação de 1.750 un/km, tala de junção de 6 furos e fixação elástica Pandrol - posicionamento e assentamento mecanizado</t>
  </si>
  <si>
    <t>Trilho UIC60, comprimento de 12 m, sobre dormente de concreto, bitola métrica ou larga, taxa de dormentação de 1.667 un/km, tala de junção de 6 furos e fixação elástica Pandrol - posicionamento e assentamento manual</t>
  </si>
  <si>
    <t>Trilho UIC60, comprimento de 12 m, sobre dormente de concreto, bitola métrica ou larga, taxa de dormentação de 1.750 un/km, tala de junção de 6 furos e fixação elástica Pandrol - posicionamento e assentamento manual</t>
  </si>
  <si>
    <t>Trilho UIC60, comprimento de 12 m, sobre dormente de concreto, bitola mista, taxa de dormentação de 1.667 un/km, tala de junção de 6 furos e fixação elástica Pandrol - posicionamento e assentamento manual</t>
  </si>
  <si>
    <t>Trilho UIC60, comprimento de 12 m, sobre dormente de concreto, bitola mista, taxa de dormentação de 1.750 un/km, tala de junção de 6 furos e fixação elástica Pandrol - posicionamento e assentamento manual</t>
  </si>
  <si>
    <t>Trilho UIC60, comprimento de 12 m, sobre dormente de madeira, bitola métrica ou larga, taxa de dormentação de 1.667 un/km, tala de junção de 6 furos e fixação rígida - posicionamento e assentamento manual</t>
  </si>
  <si>
    <t>Trilho UIC60, comprimento de 12 m, sobre dormente de madeira, bitola métrica ou larga, taxa de dormentação de 1.750 un/km, tala de junção de 6 furos e fixação rígida - posicionamento e assentamento manual</t>
  </si>
  <si>
    <t>Trilho UIC60, comprimento de 12 m, sobre dormente de madeira, bitola mista, taxa de dormentação de 1.667 un/km, tala de junção de 6 furos e fixação rígida - posicionamento e assentamento manual</t>
  </si>
  <si>
    <t>Trilho UIC60, comprimento de 12 m, sobre dormente de madeira, bitola mista, taxa de dormentação de 1.750 un/km, tala de junção de 6 furos e fixação rígida - posicionamento e assentamento manual</t>
  </si>
  <si>
    <t>Trilho UIC60, comprimento de 120 m (TLS), formado por trilhos curtos de 12 m soldados por caldeamento - confecção em estaleiro</t>
  </si>
  <si>
    <t>Trilho UIC60, comprimento de 120 m (TLS), sobre dormente de concreto, bitola métrica ou larga, taxa de dormentação de 1.667 un/km, tala de junção de 6 furos e fixação elástica Pandrol - posicionamento e assentamento mecanizado</t>
  </si>
  <si>
    <t>Trilho UIC60, comprimento de 120 m (TLS), sobre dormente de concreto, bitola métrica ou larga, taxa de dormentação de 1.750 un/km, tala de junção de 6 furos e fixação elástica Pandrol - posicionamento e assentamento mecanizado</t>
  </si>
  <si>
    <t>Trilho UIC60, comprimento de 120 m (TLS), sobre dormente de concreto, bitola mista, taxa de dormentação de 1.667 un/km, tala de junção de 6 furos e fixação elástica Pandrol - posicionamento e assentamento mecanizado</t>
  </si>
  <si>
    <t>Trilho UIC60, comprimento de 120 m (TLS), sobre dormente de concreto, bitola mista, taxa de dormentação de 1.750 un/km, tala de junção de 6 furos e fixação elástica Pandrol - posicionamento e assentamento mecanizado</t>
  </si>
  <si>
    <t>Trilho UIC60, comprimento de 120 m (TLS), sobre dormente de madeira, bitola métrica ou larga, taxa de dormentação de 1.667 un/km, tala de junção de 6 furos e fixação elástica Pandrol - posicionamento e assentamento mecanizado</t>
  </si>
  <si>
    <t>Trilho UIC60, comprimento de 120 m (TLS), sobre dormente de madeira, bitola métrica ou larga, taxa de dormentação de 1.667 un/km, tala de junção de 6 furos e fixação rígida - posicionamento e assentamento mecanizado</t>
  </si>
  <si>
    <t>Trilho UIC60, comprimento de 120 m (TLS), sobre dormente de madeira, bitola métrica ou larga, taxa de dormentação de 1.750 un/km, tala de junção de 6 furos e fixação elástica Pandrol - posicionamento e assentamento mecanizado</t>
  </si>
  <si>
    <t>Trilho UIC60, comprimento de 120 m (TLS), sobre dormente de madeira, bitola métrica ou larga, taxa de dormentação de 1.750 un/km, tala de junção de 6 furos e fixação rígida - posicionamento e assentamento mecanizado</t>
  </si>
  <si>
    <t>Trilho UIC60, comprimento de 120 m (TLS), sobre dormente de madeira, bitola mista, taxa de dormentação de 1.667 un/km, tala de junção de 6 furos e fixação elástica Pandrol - posicionamento e assentamento mecanizado</t>
  </si>
  <si>
    <t>Trilho UIC60, comprimento de 120 m (TLS), sobre dormente de madeira, bitola mista, taxa de dormentação de 1.750 un/km, tala de junção de 6 furos e fixação elástica Pandrol - posicionamento e assentamento mecanizado</t>
  </si>
  <si>
    <t>Trilho UIC60, comprimento de 240 m (TLS), formado por trilhos curtos de 12 m soldados por caldeamento - confecção em estaleiro</t>
  </si>
  <si>
    <t>Trilho UIC60, comprimento de 240 m (TLS), sobre dormente de concreto, bitola métrica ou larga, taxa de dormentação de 1.667 un/km, tala de junção de 6 furos e fixação elástica Pandrol - posicionamento e assentamento mecanizado</t>
  </si>
  <si>
    <t>Trilho UIC60, comprimento de 240 m (TLS), sobre dormente de concreto, bitola métrica ou larga, taxa de dormentação de 1.750 un/km, tala de junção de 6 furos e fixação elástica Pandrol - posicionamento e assentamento mecanizado</t>
  </si>
  <si>
    <t>Trilho UIC60, comprimento de 240 m (TLS), sobre dormente de concreto, bitola mista, taxa de dormentação de 1.667 un/km, tala de junção de 6 furos e fixação elástica Pandrol - posicionamento e assentamento mecanizado</t>
  </si>
  <si>
    <t>Trilho UIC60, comprimento de 240 m (TLS), sobre dormente de concreto, bitola mista, taxa de dormentação de 1.750 un/km, tala de junção de 6 furos e fixação elástica Pandrol - posicionamento e assentamento mecanizado</t>
  </si>
  <si>
    <t>Trilho UIC60, comprimento de 240 m (TLS), sobre dormente de madeira, bitola métrica ou larga, taxa de dormentação de 1.667 un/km, tala de junção de 6 furos e fixação elástica Pandrol - posicionamento e assentamento mecanizado</t>
  </si>
  <si>
    <t>Trilho UIC60, comprimento de 240 m (TLS), sobre dormente de madeira, bitola métrica ou larga, taxa de dormentação de 1.667 un/km, tala de junção de 6 furos e fixação rígida - posicionamento e assentamento mecanizado</t>
  </si>
  <si>
    <t>Trilho UIC60, comprimento de 240 m (TLS), sobre dormente de madeira, bitola métrica ou larga, taxa de dormentação de 1.750 un/km, tala de junção de 6 furos e fixação elástica Pandrol - posicionamento e assentamento mecanizado</t>
  </si>
  <si>
    <t>Trilho UIC60, comprimento de 240 m (TLS), sobre dormente de madeira, bitola métrica ou larga, taxa de dormentação de 1.750 un/km, tala de junção de 6 furos e fixação rígida - posicionamento e assentamento mecanizado</t>
  </si>
  <si>
    <t>Trilho UIC60, comprimento de 240 m (TLS), sobre dormente de madeira, bitola mista, taxa de dormentação de 1.667 un/km, tala de junção de 6 furos e fixação elástica Pandrol - posicionamento e assentamento mecanizado</t>
  </si>
  <si>
    <t>Trilho UIC60, comprimento de 240 m (TLS), sobre dormente de madeira, bitola mista, taxa de dormentação de 1.750 un/km, tala de junção de 6 furos e fixação elástica Pandrol - posicionamento e assentamento mecanizado</t>
  </si>
  <si>
    <t>Confecção de fôrma metálica em chapa 1/8" para poita trapezoidal</t>
  </si>
  <si>
    <t>Confecção de forma metálica em chapa 3/16" para poita trapezoidal</t>
  </si>
  <si>
    <t>Fôrma em chapa metálica 1/8" para cabeça de tirantes - utilização de 50 vezes - confecção, instalação e retirada</t>
  </si>
  <si>
    <t>Fôrma metálica curva em chapa 3/16" reforçada com nervuras de 40 mm x 3/16" dispostas em grelhas de 40 x 60 cm - utilização de 100 vezes - confecção, instalação e retirada</t>
  </si>
  <si>
    <t>Fôrma metálica em chapa 1/8" para poita trapezoidal - utilização de 50 vezes - confecção, instalação e retirada</t>
  </si>
  <si>
    <t>Fôrma metálica em chapa 1/8" reforçada com nervuras de 40 mm x 1/8" dispostas em grelhas de 40 x 60 cm - utilização de 100 vezes - confecção, instalação e retirada</t>
  </si>
  <si>
    <t>Fôrma metálica em chapa 3/16" para poita trapezoidal - utilização de 50 vezes - confecção, instalação e retirada</t>
  </si>
  <si>
    <t>Fôrma metálica em chapa 3/16" reforçada com nervuras de 40 mm x 3/16" dispostas em grelhas de 40 x 60 cm - utilização de 100 vezes - confecção, instalação e retirada</t>
  </si>
  <si>
    <t>Fôrma metálica para aduelas de bueiros celulares de concreto pré-moldados - utilização de 100 vezes - confecção, instalação e retirada</t>
  </si>
  <si>
    <t>Fôrma metálica para guarda-corpo de concreto - utilização de 50 vezes - confecção</t>
  </si>
  <si>
    <t>Fôrma metálica para tetrápode - utilização de 100 vezes - confecção, instalação e retirada</t>
  </si>
  <si>
    <t>Fôrma metálica para viga de concreto pré-moldada protendida para OAE - utilização de 20 vezes - confecção, instalação e retirada</t>
  </si>
  <si>
    <t>Fôrma metálica para Xbloc - utilização de 100 vezes - confecção, instalação e retirada</t>
  </si>
  <si>
    <t>Fôrmas curvas de compensado plastificado 10 mm - uso geral - utilização de 2 vezes - confecção, instalação e retirada</t>
  </si>
  <si>
    <t>Fôrmas curvas de compensado resinado 10 mm - uso geral - utilização de 2 vezes - confecção, instalação e retirada</t>
  </si>
  <si>
    <t>Fôrmas de compensado plastificado 10 mm - uso geral - utilização de 1 vez - confecção, instalação e retirada</t>
  </si>
  <si>
    <t>Fôrmas de compensado plastificado 10 mm - uso geral - utilização de 2 vezes - confecção, instalação e retirada</t>
  </si>
  <si>
    <t>Fôrmas de compensado plastificado 10 mm - uso geral - utilização de 3 vezes - confecção, instalação e retirada</t>
  </si>
  <si>
    <t>Fôrmas de compensado plastificado 12 mm - uso geral - utilização de 1 vez - confecção, instalação e retirada</t>
  </si>
  <si>
    <t>Fôrmas de compensado plastificado 12 mm - uso geral - utilização de 2 vezes - confecção, instalação e retirada</t>
  </si>
  <si>
    <t>Fôrmas de compensado plastificado 12 mm - uso geral - utilização de 3 vezes - confecção, instalação e retirada</t>
  </si>
  <si>
    <t>Fôrmas de compensado plastificado 14 mm - uso geral - utilização de 1 vez - confecção, instalação e retirada</t>
  </si>
  <si>
    <t>Fôrmas de compensado plastificado 14 mm - uso geral - utilização de 2 vezes - confecção, instalação e retirada</t>
  </si>
  <si>
    <t>Fôrmas de compensado plastificado 14 mm - uso geral - utilização de 3 vezes - confecção, instalação e retirada</t>
  </si>
  <si>
    <t>Fôrmas de compensado resinado 10 mm - uso geral - utilização de 1 vez - confecção, instalação e retirada</t>
  </si>
  <si>
    <t>Fôrmas de compensado resinado 10 mm - uso geral - utilização de 2 vezes - confecção, instalação e retirada</t>
  </si>
  <si>
    <t>Fôrmas de compensado resinado 10 mm - uso geral - utilização de 3 vezes - confecção, instalação e retirada</t>
  </si>
  <si>
    <t>Fôrmas de compensado resinado 12 mm - uso geral - utilização de 1 vez - confecção, instalação e retirada</t>
  </si>
  <si>
    <t>Fôrmas de compensado resinado 12 mm - uso geral - utilização de 2 vezes - confecção, instalação e retirada</t>
  </si>
  <si>
    <t>Fôrmas de compensado resinado 12 mm - uso geral - utilização de 3 vezes - confecção, instalação e retirada</t>
  </si>
  <si>
    <t>Fôrmas de compensado resinado 14 mm - uso geral - utilização de 1 vez - confecção, instalação e retirada</t>
  </si>
  <si>
    <t>Fôrmas de compensado resinado 14 mm - uso geral - utilização de 2 vezes - confecção, instalação e retirada</t>
  </si>
  <si>
    <t>Fôrmas de compensado resinado 14 mm - uso geral - utilização de 3 vezes - confecção, instalação e retirada</t>
  </si>
  <si>
    <t>Fôrmas de tábuas de pinho - utilização de 1 vez - confecção, instalação e retirada</t>
  </si>
  <si>
    <t>Fôrmas de tábuas de pinho - utilização de 2 vezes - confecção, instalação e retirada</t>
  </si>
  <si>
    <t>Fôrmas de tábuas de pinho - utilização de 3 vezes - confecção, instalação e retirada</t>
  </si>
  <si>
    <t>Fôrmas de tábuas de pinho para dispositivos de drenagem - utilização de 3 vezes - confecção, instalação e retirada</t>
  </si>
  <si>
    <t>Fôrmas de tábuas de pinho para drenos - utilização de 5 vezes - confecção, instalação e retirada</t>
  </si>
  <si>
    <t>Fôrmas de tábuas de pinho para elementos estruturais dos arcos metálicos - utilização de 3 vezes - confecção, instalação e retirada</t>
  </si>
  <si>
    <t>Guia de madeira de 2,5 x 10,0 cm - confecção e instalação</t>
  </si>
  <si>
    <t>Guia de madeira de 2,5 x 7,0 cm - confecção e instalação</t>
  </si>
  <si>
    <t>Guia de madeira de 2,5 x 8,0 cm - confecção e instalação</t>
  </si>
  <si>
    <t>Gabião caixa 2 x 1 x 0,50 m - Zn/Al + PVC - D = 2,4 mm - pedra de mão comercial - fornecimento e assentamento</t>
  </si>
  <si>
    <t>Gabião caixa 2 x 1 x 0,50 m - Zn/Al + PVC - D = 2,4 mm - pedra de mão produzida - confecção e assentamento</t>
  </si>
  <si>
    <t>Gabião caixa 2 x 1 x 0,50 m Zn/Al - D = 2,7 mm - pedra de mão comercial - fornecimento e assentamento</t>
  </si>
  <si>
    <t>Gabião caixa 2 x 1 x 0,50 m Zn/Al - D = 2,7 mm - pedra de mão produzida - confecção e assentamento</t>
  </si>
  <si>
    <t>Gabião caixa 2 x 1 x 1,00 m - Zn/Al + PVC - D = 2,4 mm - pedra de mão comercial - fornecimento e assentamento</t>
  </si>
  <si>
    <t>Gabião caixa 2 x 1 x 1,00 m - Zn/Al + PVC - D = 2,4 mm - pedra de mão produzida - confecção e assentamento</t>
  </si>
  <si>
    <t>Gabião caixa 2 x 1 x 1,00 m Zn/Al - D = 2,7 mm - pedra de mão comercial - fornecimento e assentamento</t>
  </si>
  <si>
    <t>Gabião caixa 2 x 1 x 1,00 m Zn/Al - D = 2,7 mm - pedra de mão produzida - confecção e assentamento</t>
  </si>
  <si>
    <t>Gabião colchão espessura 0,17 m - Zn/Al + PVC - D = 2,0 mm - pedra de mão comercial - fornecimento e assentamento</t>
  </si>
  <si>
    <t>Gabião colchão espessura 0,17 m - Zn/Al + PVC - D = 2,0 mm - pedra de mão produzida - confecção e assentamento</t>
  </si>
  <si>
    <t>Gabião colchão espessura 0,23 m - Zn/Al + PVC - D = 2,0 mm - pedra de mão comercial - fornecimento e assentamento</t>
  </si>
  <si>
    <t>Gabião colchão espessura 0,23 m - Zn/Al + PVC - D = 2,0 mm - pedra de mão produzida - confecção e assentamento</t>
  </si>
  <si>
    <t>Gabião colchão espessura 0,30 m - Zn/Al + PVC - D = 2,0 mm - pedra de mão comercial - fornecimento e assentamento</t>
  </si>
  <si>
    <t>Gabião colchão espessura 0,30 m - Zn/Al + PVC - D = 2,0 mm - pedra de mão produzida - confecção e assentamento</t>
  </si>
  <si>
    <t>Gabião saco - diâmetro = 0,65 m - Zn/Al + PVC - D = 2,4 mm - pedra de mão comercial - fornecimento e assentamento</t>
  </si>
  <si>
    <t>Gabião saco - diâmetro = 0,65 m - Zn/Al + PVC - D = 2,4 mm - pedra de mão produzida - confecção e assentamento</t>
  </si>
  <si>
    <t>Carga, transporte e descarga de material pétreo para molhes com o uso de batelões e escavadeira hidráulica - DMT de 0 a 300 m</t>
  </si>
  <si>
    <t>Carga, transporte e descarga de material pétreo para molhes com o uso de batelões e escavadeira hidráulica - DMT de 1.200 a 1.500 m</t>
  </si>
  <si>
    <t>Carga, transporte e descarga de material pétreo para molhes com o uso de batelões e escavadeira hidráulica - DMT de 1.500 a 1.800 m</t>
  </si>
  <si>
    <t>Carga, transporte e descarga de material pétreo para molhes com o uso de batelões e escavadeira hidráulica - DMT de 1.800 a 2.100 m</t>
  </si>
  <si>
    <t>Carga, transporte e descarga de material pétreo para molhes com o uso de batelões e escavadeira hidráulica - DMT de 2.100 a 2.400 m</t>
  </si>
  <si>
    <t>Carga, transporte e descarga de material pétreo para molhes com o uso de batelões e escavadeira hidráulica - DMT de 2.400 a 2.700 m</t>
  </si>
  <si>
    <t>Carga, transporte e descarga de material pétreo para molhes com o uso de batelões e escavadeira hidráulica - DMT de 2.700 a 3.000 m</t>
  </si>
  <si>
    <t>Carga, transporte e descarga de material pétreo para molhes com o uso de batelões e escavadeira hidráulica - DMT de 3.000 m</t>
  </si>
  <si>
    <t>Carga, transporte e descarga de material pétreo para molhes com o uso de batelões e escavadeira hidráulica - DMT de 300 a 600 m</t>
  </si>
  <si>
    <t>Carga, transporte e descarga de material pétreo para molhes com o uso de batelões e escavadeira hidráulica - DMT de 600 a 900 m</t>
  </si>
  <si>
    <t>Carga, transporte e descarga de material pétreo para molhes com o uso de batelões e escavadeira hidráulica - DMT de 900 a 1.200 m</t>
  </si>
  <si>
    <t>Escavação, carga e transporte de material pétreo para o núcleo - caminho de serviço em leito natural - DMT de 1.000 a 1.200 m - com caminhão basculante de 8 m³</t>
  </si>
  <si>
    <t>Escavação, carga e transporte de material pétreo para o núcleo - caminho de serviço em leito natural - DMT de 1.200 a 1.400 m - com caminhão basculante de 8 m³</t>
  </si>
  <si>
    <t>Escavação, carga e transporte de material pétreo para o núcleo - caminho de serviço em leito natural - DMT de 1.400 a 1.600 m - com caminhão basculante de 8 m³</t>
  </si>
  <si>
    <t>Escavação, carga e transporte de material pétreo para o núcleo - caminho de serviço em leito natural - DMT de 1.600 a 1.800 m - com caminhão basculante de 8 m³</t>
  </si>
  <si>
    <t>Escavação, carga e transporte de material pétreo para o núcleo - caminho de serviço em leito natural - DMT de 1.800 a 2.000 m - com caminhão basculante de 8 m³</t>
  </si>
  <si>
    <t>Escavação, carga e transporte de material pétreo para o núcleo - caminho de serviço em leito natural - DMT de 2.000 a 2.500 m - com caminhão basculante de 8 m³</t>
  </si>
  <si>
    <t>Escavação, carga e transporte de material pétreo para o núcleo - caminho de serviço em leito natural - DMT de 2.500 a 3.000 m - com caminhão basculante de 8 m³</t>
  </si>
  <si>
    <t>Escavação, carga e transporte de material pétreo para o núcleo - caminho de serviço em leito natural - DMT de 3.000 m - com caminhão basculante de 8 m³</t>
  </si>
  <si>
    <t>Escavação, carga e transporte de material pétreo para o núcleo - caminho de serviço em revestimento primário - DMT de 1.000 a 1.200 m - com caminhão basculante de 8 m³</t>
  </si>
  <si>
    <t>Escavação, carga e transporte de material pétreo para o núcleo - caminho de serviço em revestimento primário - DMT de 1.200 a 1.400 m - com caminhão basculante de 8 m³</t>
  </si>
  <si>
    <t>Escavação, carga e transporte de material pétreo para o núcleo - caminho de serviço em revestimento primário - DMT de 1.400 a 1.600 m - com caminhão basculante de 8 m³</t>
  </si>
  <si>
    <t>Escavação, carga e transporte de material pétreo para o núcleo - caminho de serviço em revestimento primário - DMT de 1.600 a 1.800 m - com caminhão basculante de 8 m³</t>
  </si>
  <si>
    <t>Escavação, carga e transporte de material pétreo para o núcleo - caminho de serviço em revestimento primário - DMT de 1.800 a 2.000 m - com caminhão basculante de 8 m³</t>
  </si>
  <si>
    <t>Escavação, carga e transporte de material pétreo para o núcleo - caminho de serviço em revestimento primário - DMT de 2.000 a 2.500 m - com caminhão basculante de 8 m³</t>
  </si>
  <si>
    <t>Escavação, carga e transporte de material pétreo para o núcleo - caminho de serviço em revestimento primário - DMT de 2.500 a 3.000 m - com caminhão basculante de 8 m³</t>
  </si>
  <si>
    <t>Escavação, carga e transporte de material pétreo para o núcleo - caminho de serviço em revestimento primário - DMT de 3.000 m - com caminhão basculante de 8 m³</t>
  </si>
  <si>
    <t>Escavação, carga e transporte de material pétreo para o núcleo - caminho de serviço pavimentado - DMT de 1.000 a 1.200 m - com caminhão basculante de 8 m³</t>
  </si>
  <si>
    <t>Escavação, carga e transporte de material pétreo para o núcleo - caminho de serviço pavimentado - DMT de 1.200 a 1.400 m - com caminhão basculante de 8 m³</t>
  </si>
  <si>
    <t>Escavação, carga e transporte de material pétreo para o núcleo - caminho de serviço pavimentado - DMT de 1.400 a 1.600 m - com caminhão basculante de 8 m³</t>
  </si>
  <si>
    <t>Escavação, carga e transporte de material pétreo para o núcleo - caminho de serviço pavimentado - DMT de 1.600 a 1.800 m - com caminhão basculante de 8 m³</t>
  </si>
  <si>
    <t>Escavação, carga e transporte de material pétreo para o núcleo - caminho de serviço pavimentado - DMT de 1.800 a 2.000 m - com caminhão basculante de 8 m³</t>
  </si>
  <si>
    <t>Escavação, carga e transporte de material pétreo para o núcleo - caminho de serviço pavimentado - DMT de 2.000 a 2.500 m - com caminhão basculante de 8 m³</t>
  </si>
  <si>
    <t>Escavação, carga e transporte de material pétreo para o núcleo - caminho de serviço pavimentado - DMT de 2.500 a 3.000 m - com caminhão basculante de 8 m³</t>
  </si>
  <si>
    <t>Escavação, carga e transporte de material pétreo para o núcleo - caminho de serviço pavimentado - DMT de 3.000 m - com caminhão basculante de 8 m³</t>
  </si>
  <si>
    <t>Fabricação de tetrápode de 10 t - concreto fck = 20 MPa - areia e brita comerciais</t>
  </si>
  <si>
    <t>Fabricação de tetrápode de 10 t - concreto fck = 20 MPa - areia extraída e brita produzida</t>
  </si>
  <si>
    <t>Fabricação de tetrápode de 11 t - concreto fck = 20 MPa - areia e brita comerciais</t>
  </si>
  <si>
    <t>Fabricação de tetrápode de 11 t - concreto fck = 20 MPa - areia extraída e brita produzida</t>
  </si>
  <si>
    <t>Fabricação de tetrápode de 12 t - concreto fck = 20 MPa - areia e brita comerciais</t>
  </si>
  <si>
    <t>Fabricação de tetrápode de 12 t - concreto fck = 20 MPa - areia extraída e brita produzida</t>
  </si>
  <si>
    <t>Fabricação de tetrápode de 8 t - concreto fck = 20 MPa - areia e brita comerciais</t>
  </si>
  <si>
    <t>Fabricação de tetrápode de 8 t - concreto fck = 20 MPa - areia extraída e brita produzida</t>
  </si>
  <si>
    <t>Fabricação de tetrápode de 9 t - concreto fck = 20 MPa - areia e brita comerciais</t>
  </si>
  <si>
    <t>Fabricação de tetrápode de 9 t - concreto fck = 20 MPa - areia extraída e brita produzida</t>
  </si>
  <si>
    <t>Fabricação de Xbloc de 10 t - concreto fck = 20 MPa - areia e brita comerciais</t>
  </si>
  <si>
    <t>Fabricação de Xbloc de 10 t - concreto fck = 20 MPa - areia extraída e brita produzida</t>
  </si>
  <si>
    <t>Fabricação de Xbloc de 11 t - concreto fck = 20 MPa - areia e brita comerciais</t>
  </si>
  <si>
    <t>Fabricação de Xbloc de 11 t - concreto fck = 20 MPa - areia extraída e brita produzida</t>
  </si>
  <si>
    <t>Fabricação de Xbloc de 12 t - concreto fck = 20 MPa - areia e brita comerciais</t>
  </si>
  <si>
    <t>Fabricação de Xbloc de 12 t - concreto fck = 20 MPa - areia extraída e brita produzida</t>
  </si>
  <si>
    <t>Fabricação de Xbloc de 8 t - concreto fck = 20 MPa - areia e brita comerciais</t>
  </si>
  <si>
    <t>Fabricação de Xbloc de 8 t - concreto fck = 20 MPa - areia extraída e brita produzida</t>
  </si>
  <si>
    <t>Fabricação de Xbloc de 9 t - concreto fck = 20 MPa - areia e brita comerciais</t>
  </si>
  <si>
    <t>Fabricação de Xbloc de 9 t - concreto fck = 20 MPa - areia extraída e brita produzida</t>
  </si>
  <si>
    <t>Lançamento de blocos artificias de concreto</t>
  </si>
  <si>
    <t>Seleção de material pétreo para o núcleo</t>
  </si>
  <si>
    <t>Ancoragem de defensa maleável dupla - fornecimento e implantação</t>
  </si>
  <si>
    <t>Ancoragem de defensa maleável simples - fornecimento e implantação</t>
  </si>
  <si>
    <t>Ancoragem de defensa semimaleável dupla - fornecimento e implantação</t>
  </si>
  <si>
    <t>Ancoragem de defensa semimaleável simples - fornecimento e implantação</t>
  </si>
  <si>
    <t>Barreira dupla de concreto, armada, pré-moldada (perfil New Jersey) - L &gt; 3,00 m e H = 1.070 mm</t>
  </si>
  <si>
    <t>Barreira dupla de concreto, armada, pré-moldada (perfil New Jersey) - L &gt; 3,00 m e H = 810 mm</t>
  </si>
  <si>
    <t>Barreira dupla de concreto, não armada, moldada no local (perfil F) - H = 810 + 100 mm</t>
  </si>
  <si>
    <t>Barreira dupla de concreto, não armada, moldada no local (perfil New Jersey) - H = 810 + 100 mm</t>
  </si>
  <si>
    <t>Barreira dupla de concreto, não armada, moldada no local, com extrusora (perfil F) - H = 810 + 100 mm</t>
  </si>
  <si>
    <t>Barreira dupla de concreto, não armada, moldada no local, com extrusora (perfil New Jersey) - H = 810 + 100 mm</t>
  </si>
  <si>
    <t>Barreira simples de concreto, armada, pré-moldada (perfil New Jersey) - L &gt; 3,00 m e H = 1.070 mm</t>
  </si>
  <si>
    <t>Barreira simples de concreto, armada, pré-moldada (perfil New Jersey) - L &gt; 3,00 m e H = 810 mm</t>
  </si>
  <si>
    <t>Barreira simples de concreto, não armada, moldada no local (perfil F) - H = 810 + 100 mm</t>
  </si>
  <si>
    <t>Barreira simples de concreto, não armada, moldada no local (perfil New Jersey) - H = 810 + 100 mm</t>
  </si>
  <si>
    <t>Barreira simples de concreto, não armada, moldada no local, com extrusora (perfil F) - H = 810 + 100 mm</t>
  </si>
  <si>
    <t>Barreira simples de concreto, não armada, moldada no local, com extrusora (perfil New Jersey) - H = 810 + 100 mm</t>
  </si>
  <si>
    <t>Cerca com 4 fios de arame farpado e mourão de concreto de seção quadrada de 11 cm a cada 2,5 m e esticador de 15 cm a cada 50 m - areia e brita comerciais</t>
  </si>
  <si>
    <t>Cerca com 4 fios de arame farpado e mourão de concreto de seção quadrada de 11 cm a cada 2,5 m e esticador de 15 cm a cada 50 m - areia extraída e brita produzida</t>
  </si>
  <si>
    <t>Cerca com 4 fios de arame farpado e mourão de concreto de seção triangular de 11 cm a cada 2,5 m e esticador de 15 cm a cada 50 m - areia e brita comerciais</t>
  </si>
  <si>
    <t>Cerca com 4 fios de arame farpado e mourão de concreto de seção triangular de 11 cm a cada 2,5 m e esticador de 15 cm a cada 50 m - areia extraída e brita produzida</t>
  </si>
  <si>
    <t>Cerca com 4 fios de arame farpado e mourão de madeira a cada 2,5 m e esticador a cada 50 m</t>
  </si>
  <si>
    <t>Cerca com 4 fios de arame liso galvanizado e mourão de madeira a cada 2,5 m e esticador a cada 50 m</t>
  </si>
  <si>
    <t>Confecção de barreira dupla de concreto, armada, pré-moldada (perfil New Jersey) - L &gt; 3,00 m e H = 1.070 mm</t>
  </si>
  <si>
    <t>Confecção de barreira dupla de concreto, armada, pré-moldada (perfil New Jersey) - L &gt; 3,00 m e H = 810 mm</t>
  </si>
  <si>
    <t>Confecção de barreira simples de concreto, armada, pré-moldada (perfil New Jersey) - L &gt; 3,00 m e H = 1.070 mm</t>
  </si>
  <si>
    <t>Confecção de barreira simples de concreto, armada, pré-moldada (perfil New Jersey) - L &gt; 3,00 m e H = 810 mm</t>
  </si>
  <si>
    <t>Defensa maleável dupla - fornecimento e implantação</t>
  </si>
  <si>
    <t>Defensa maleável simples - fornecimento e implantação</t>
  </si>
  <si>
    <t>Defensa semimaleável dupla - fornecimento e implantação</t>
  </si>
  <si>
    <t>Defensa semimaleável simples - fornecimento e implantação</t>
  </si>
  <si>
    <t>Fabricação de mourão de concreto esticador - seção quadrada de 15 cm - areia e brita comerciais</t>
  </si>
  <si>
    <t>Fabricação de mourão de concreto esticador - seção quadrada de 15 cm - areia extraída e brita produzida</t>
  </si>
  <si>
    <t>Fabricação de mourão de concreto esticador - seção triangular de 15 cm - areia e brita comercias</t>
  </si>
  <si>
    <t>Fabricação de mourão de concreto esticador - seção triangular de 15 cm - areia extraída e brita produzida</t>
  </si>
  <si>
    <t>Fabricação de mourão de concreto suporte - seção quadrada de 11 cm - areia e brita comerciais</t>
  </si>
  <si>
    <t>Fabricação de mourão de concreto suporte - seção quadrada de 11 cm - areia extraída e brita produzida</t>
  </si>
  <si>
    <t>Fabricação de mourão de concreto suporte - seção triangular de 11 cm - areia e brita comerciais</t>
  </si>
  <si>
    <t>Fabricação de mourão de concreto suporte - seção triangular de 11 cm - areia extraída e brita produzida</t>
  </si>
  <si>
    <t>Fornecimento e implantação de amortecedor retrátil (v &lt;= 100 km/h) tipo TAU II afunilado - fixado em barreira de concreto, com largura de âncora traseira de 1.830 mm</t>
  </si>
  <si>
    <t>Fornecimento e implantação de amortecedor retrátil (v &lt;= 100 km/h) tipo TAU II afunilado - fixado em barreira de concreto, com largura de âncora traseira de 1.980 mm</t>
  </si>
  <si>
    <t>Fornecimento e implantação de amortecedor retrátil (v &lt;= 100 km/h) tipo TAU II afunilado - fixado em barreira de concreto, com largura de âncora traseira de 2.130 mm</t>
  </si>
  <si>
    <t>Fornecimento e implantação de amortecedor retrátil (v &lt;= 100 km/h) tipo TAU II afunilado - fixado em barreira de concreto, com largura de âncora traseira de 2.290 mm</t>
  </si>
  <si>
    <t>Fornecimento e implantação de amortecedor retrátil (v &lt;= 100 km/h) tipo TAU II afunilado - fixado em barreira de concreto, com largura de âncora traseira de 2.440 mm</t>
  </si>
  <si>
    <t>Fornecimento e implantação de amortecedor retrátil (v &lt;= 100 km/h) tipo TAU II combinado - fixado em barreira de concreto, com largura de âncora traseira de 1.060 mm</t>
  </si>
  <si>
    <t>Fornecimento e implantação de amortecedor retrátil (v &lt;= 100 km/h) tipo TAU II combinado - fixado em barreira de concreto, com largura de âncora traseira de 1.220 mm</t>
  </si>
  <si>
    <t>Fornecimento e implantação de amortecedor retrátil (v &lt;= 100 km/h) tipo TAU II combinado - fixado em barreira de concreto, com largura de âncora traseira de 1.370 mm</t>
  </si>
  <si>
    <t>Fornecimento e implantação de amortecedor retrátil (v &lt;= 100 km/h) tipo TAU II combinado - fixado em barreira de concreto, com largura de âncora traseira de 1.520 mm</t>
  </si>
  <si>
    <t>Fornecimento e implantação de amortecedor retrátil (v &lt;= 100 km/h) tipo TAU II combinado - fixado em barreira de concreto, com largura de âncora traseira de 1.680 mm</t>
  </si>
  <si>
    <t>Fornecimento e implantação de amortecedor retrátil (v &lt;= 100 km/h) tipo TAU II combinado - fixado em barreira de concreto, com largura de âncora traseira de 900 mm</t>
  </si>
  <si>
    <t>Fornecimento e implantação de amortecedor retrátil (v &lt;= 100 km/h) tipo TAU II paralelo - fixado em barreira de concreto, com largura de âncora traseira de até 700 mm</t>
  </si>
  <si>
    <t>Módulo de transição de defensa metálica para barreira rígida - fornecimento e implantação</t>
  </si>
  <si>
    <t>Remoção de defensa metálica</t>
  </si>
  <si>
    <t>Terminal absorvedor de energia de abertura com nível de contenção TL3 para defensa metálica - fornecimento e implantação</t>
  </si>
  <si>
    <t>Terminal absorvedor de energia de não abertura com nível de contenção TL3 para defensa metálica - fornecimento e implantação</t>
  </si>
  <si>
    <t>Terminal aéreo de defensa metálica - tipo A - fornecimento e implantação</t>
  </si>
  <si>
    <t>Terminal de ancoragem de defensa metálica em barreira New Jersey - fornecimento e implantação</t>
  </si>
  <si>
    <t>Terminal de ancoragem para barreira dupla de concreto, moldada no local (perfil F) - H = 810 + 250 mm</t>
  </si>
  <si>
    <t>Terminal de ancoragem para barreira dupla de concreto, moldada no local (perfil New Jersey) - H = 810 + 250 mm</t>
  </si>
  <si>
    <t>Terminal de ancoragem para barreira dupla de concreto, moldada no local, com extrusora (perfil F) - H = 810 + 250 mm</t>
  </si>
  <si>
    <t>Terminal de ancoragem para barreira dupla de concreto, moldada no local, com extrusora (perfil New Jersey) - H = 810 + 250 mm</t>
  </si>
  <si>
    <t>Terminal de ancoragem para barreira simples de concreto, moldada no local (perfil F) - H = 810 + 250 mm</t>
  </si>
  <si>
    <t>Terminal de ancoragem para barreira simples de concreto, moldada no local (perfil New Jersey) - H = 810 + 250 mm</t>
  </si>
  <si>
    <t>Terminal de ancoragem para barreira simples de concreto, moldada no local, com extrusora (perfil F) - H = 810 + 250 mm</t>
  </si>
  <si>
    <t>Terminal de ancoragem para barreira simples de concreto, moldada no local, com extrusora (perfil New Jersey) - H = 810 + 250 mm</t>
  </si>
  <si>
    <t>Abertura de janela em estrutura de concreto existente para inspeção com espessura até 0,20 m e seção 0,49 m²</t>
  </si>
  <si>
    <t>Apicoamento mecanizado de concreto</t>
  </si>
  <si>
    <t>Chumbador de expansão controlada por torque para concreto D = 12,5 mm - fornecimento e instalação</t>
  </si>
  <si>
    <t>Chumbador de expansão controlada por torque para concreto D = 16 mm - fornecimento e instalação</t>
  </si>
  <si>
    <t>Chumbador de expansão controlada por torque para concreto D = 20 mm - fornecimento e instalação</t>
  </si>
  <si>
    <t>Chumbador de expansão controlada por torque para concreto D = 6,3 mm - fornecimento e instalação</t>
  </si>
  <si>
    <t>Chumbador de expansão controlada por torque para concreto D = 8 mm - fornecimento e instalação</t>
  </si>
  <si>
    <t>Demolição controlada de concreto com martelete</t>
  </si>
  <si>
    <t>Elevação de estruturas até 496 kN para substituição de aparelho de apoio com a utilização de macaco hidráulico</t>
  </si>
  <si>
    <t>Elevação de estruturas de 1.390 a 1.859 kN para substituição de aparelho de apoio com a utilização de macaco hidráulico</t>
  </si>
  <si>
    <t>Elevação de estruturas de 496 a 929 kN para substituição de aparelho de apoio com a utilização de macaco hidráulico</t>
  </si>
  <si>
    <t>Elevação de estruturas de 929 a 1.390 kN para substituição de aparelho de apoio com a utilização de macaco hidráulico</t>
  </si>
  <si>
    <t>Escada tubular multidirecional em aço galvanizado - utilização de 100 vezes - fornecimento, instalação e retirada</t>
  </si>
  <si>
    <t>Fabricação de superestrutura metálica para passarela PL-15 - exceto piso de concreto</t>
  </si>
  <si>
    <t>Fabricação de superestrutura metálica para passarela PL-20 - exceto piso de concreto</t>
  </si>
  <si>
    <t>Fabricação de superestrutura metálica para passarela PL-25 - exceto piso de concreto</t>
  </si>
  <si>
    <t>Fabricação de superestrutura metálica para passarela PL-30 - exceto piso de concreto</t>
  </si>
  <si>
    <t>Fabricação de superestrutura metálica para passarela PL-35 - exceto piso de concreto</t>
  </si>
  <si>
    <t>Guarda-corpo de concreto - fabricação - areia e brita comerciais</t>
  </si>
  <si>
    <t>Guarda-corpo de concreto - fabricação - areia extraída e brita produzida</t>
  </si>
  <si>
    <t>Injeção de nata de cimento</t>
  </si>
  <si>
    <t>Lançamento de pré-laje com utilização de guindauto</t>
  </si>
  <si>
    <t>t</t>
  </si>
  <si>
    <t>Lançamento de superestrutura de passarela metálica de 12 a 24 t com utilização de guindaste</t>
  </si>
  <si>
    <t>Lançamento de viga pré-moldada de 1.000 a 1.250 kN com utilização de guindaste</t>
  </si>
  <si>
    <t>Lançamento de viga pré-moldada de 500 a 750 kN com utilização de guindaste</t>
  </si>
  <si>
    <t>Lançamento de viga pré-moldada de 750 a 1.000 kN com utilização de guindaste</t>
  </si>
  <si>
    <t>Lançamento de viga pré-moldada de 980 a 1.225 kN com utilização de treliça lançadeira</t>
  </si>
  <si>
    <t>Lançamento de viga pré-moldada de 980 a 1.225 kN com utilização de treliça lançadeira e carrelone</t>
  </si>
  <si>
    <t>Lançamento de viga pré-moldada de até 500 kN com utilização de guindaste</t>
  </si>
  <si>
    <t>Limpeza de material retido em fundações submersas de obras de arte especiais</t>
  </si>
  <si>
    <t>Limpeza em junta de dilatação</t>
  </si>
  <si>
    <t>Limpeza em superfície de concreto com jateamento abrasivo com uso de granalhas de aço</t>
  </si>
  <si>
    <t>Pintura manual com nata de cimento - 3 demãos</t>
  </si>
  <si>
    <t>Placa de aço de apoio para protensão externa em reforço de viga de OAE - confecção e instalação</t>
  </si>
  <si>
    <t>Placa de aço de desvio para protensão externa em reforço de viga de OAE - confecção e instalação</t>
  </si>
  <si>
    <t>Plataforma de trabalho em aço tubular apoiada no solo - altura de 4 a 6 m - utilização de 100 vezes - fornecimento, instalação e retirada</t>
  </si>
  <si>
    <t>Plataforma de trabalho em aço tubular apoiada no solo - altura de 6 a 8 m - utilização de 100 vezes - fornecimento, instalação e retirada</t>
  </si>
  <si>
    <t>Plataforma de trabalho em aço tubular apoiada no solo - altura de até 4 m - utilização de 100 vezes - fornecimento, instalação e retirada</t>
  </si>
  <si>
    <t>Plataforma de trabalho em madeira apoiada no solo - altura de 6 a 12 m - utilização de 5 vezes - confecção, instalação e retirada</t>
  </si>
  <si>
    <t>Plataforma de trabalho em madeira apoiada no solo - altura de até 6 m - utilização de 5 vezes - confecção, instalação e retirada</t>
  </si>
  <si>
    <t>Plataforma de trabalho suspensa sob tabuleiro de pontes com treliças metálicas e tábuas - utilização de 100 vezes - confecção, instalação e retirada</t>
  </si>
  <si>
    <t>Plataforma mecanizada de inspeção sob pontes com capacidade de 500 kg e alcance de 15 m</t>
  </si>
  <si>
    <t>Recomposição de dreno em tubo de aço galvanizado D = 100 mm em OAE - fornecimento e instalação</t>
  </si>
  <si>
    <t>Recomposição de dreno em tubo de aço galvanizado D = 80 mm em OAE - fornecimento e instalação</t>
  </si>
  <si>
    <t>Recomposição de guarda-corpo com agregados comerciais - instalação</t>
  </si>
  <si>
    <t>Recomposição de guarda-corpo com agregados produzidos - instalação</t>
  </si>
  <si>
    <t>Recuperação de guarda-corpo metálico em ambiente agressivo</t>
  </si>
  <si>
    <t>Recuperação de guarda-corpo metálico em ambiente muito agressivo</t>
  </si>
  <si>
    <t>Recuperação de guarda-corpo metálico em ambiente pouco agressivo</t>
  </si>
  <si>
    <t>Remoção de concreto com jateamento d'água sob alta pressão</t>
  </si>
  <si>
    <t>Restauração de berços de apoio para junta de dilatação - fornecimento e instalação</t>
  </si>
  <si>
    <t>Substituição de junta de dilatação e lábios poliméricos - fornecimento e instalação</t>
  </si>
  <si>
    <t>Areia asfalto a quente - faixa A - areia comercial</t>
  </si>
  <si>
    <t>Areia asfalto a quente - faixa A - areia extraída</t>
  </si>
  <si>
    <t>Areia asfalto a quente - faixa B - areia comercial</t>
  </si>
  <si>
    <t>Areia asfalto a quente - faixa B - areia extraída</t>
  </si>
  <si>
    <t>Areia asfalto a quente com asfalto polímero - faixa A - areia comercial</t>
  </si>
  <si>
    <t>Areia asfalto a quente com asfalto polímero - faixa A - areia extraída</t>
  </si>
  <si>
    <t>Areia asfalto a quente com asfalto polímero - faixa B - areia comercial</t>
  </si>
  <si>
    <t>Areia asfalto a quente com asfalto polímero - faixa B - areia extraída</t>
  </si>
  <si>
    <t>Areia asfalto a quente com asfalto polímero - faixa C - areia comercial</t>
  </si>
  <si>
    <t>Areia asfalto a quente com asfalto polímero - faixa C - areia extraída</t>
  </si>
  <si>
    <t>Base de solo estabilizado granulometricamente sem mistura com material de jazida</t>
  </si>
  <si>
    <t>Base de solo melhorado com 3% de cimento e mistura em usina com material de jazida</t>
  </si>
  <si>
    <t>Base de solo melhorado com 3% de cimento e mistura na pista com material de jazida</t>
  </si>
  <si>
    <t>Base de solo-cal com 7% de cal e mistura na pista com material de jazida</t>
  </si>
  <si>
    <t>Base de solo-cimento com 7% de cimento e mistura em usina com material de jazida</t>
  </si>
  <si>
    <t>Base de solo-cimento com 7% de cimento e mistura na pista com material de jazida</t>
  </si>
  <si>
    <t>Base estabilizada granulometricamente com mistura de solos na pista com material de jazida</t>
  </si>
  <si>
    <t>Base estabilizada granulometricamente com mistura solo areia (70% - 30%) em usina com material de jazida e areia extraída</t>
  </si>
  <si>
    <t>Base estabilizada granulometricamente com mistura solo brita (70% - 30%) com 3% de cimento em usina com material de jazida e brita comercial</t>
  </si>
  <si>
    <t>Base estabilizada granulometricamente com mistura solo brita (70% - 30%) com 3% de cimento em usina com material de jazida e brita produzida</t>
  </si>
  <si>
    <t>Base estabilizada granulometricamente com mistura solo brita (70% - 30%) em usina com material de jazida e brita comercial</t>
  </si>
  <si>
    <t>Base estabilizada granulometricamente com mistura solo brita (70% - 30%) em usina com material de jazida e brita produzida</t>
  </si>
  <si>
    <t>Base estabilizada granulometricamente com mistura solo brita (70% - 30%) na pista com material de jazida e brita comercial</t>
  </si>
  <si>
    <t>Base estabilizada granulometricamente com mistura solo brita (70% - 30%) na pista com material de jazida e brita produzida</t>
  </si>
  <si>
    <t>Base ou sub-base de brita graduada com brita comercial</t>
  </si>
  <si>
    <t>Base ou sub-base de brita graduada com brita produzida</t>
  </si>
  <si>
    <t>Base ou sub-base de brita graduada executada com vibroacabadora - brita comercial</t>
  </si>
  <si>
    <t>Base ou sub-base de brita graduada executada com vibroacabadora - brita produzida</t>
  </si>
  <si>
    <t>Base ou sub-base de brita graduada tratada com cimento com brita comercial</t>
  </si>
  <si>
    <t>Base ou sub-base de brita graduada tratada com cimento com brita produzida</t>
  </si>
  <si>
    <t>Base ou sub-base de brita graduada tratada com cimento executada com vibroacabadora - brita comercial</t>
  </si>
  <si>
    <t>Base ou sub-base de brita graduada tratada com cimento executada com vibroacabadora - brita produzida</t>
  </si>
  <si>
    <t>Base ou sub-base de macadame hidráulico com brita comercial</t>
  </si>
  <si>
    <t>Base ou sub-base de macadame hidráulico com brita produzida</t>
  </si>
  <si>
    <t>Base ou sub-base de macadame seco com brita comercial</t>
  </si>
  <si>
    <t>Base ou sub-base de macadame seco com brita produzida</t>
  </si>
  <si>
    <t>Base ou sub-base estabilizada granulometricamente com mistura solo escória de aciaria (50%-50%) em usina com material de jazida</t>
  </si>
  <si>
    <t>Base ou sub-base estabilizada granulometricamente com mistura solo escória de aciaria (50%-50%) na pista com material de jazida</t>
  </si>
  <si>
    <t>Concreto asfáltico - faixa A - areia e brita comerciais</t>
  </si>
  <si>
    <t>Concreto asfáltico - faixa A - massa comercial</t>
  </si>
  <si>
    <t>Concreto asfáltico - faixa B - areia e brita comerciais</t>
  </si>
  <si>
    <t>Concreto asfáltico - faixa C - areia e brita comerciais</t>
  </si>
  <si>
    <t>Concreto asfáltico - faixa C - massa comercial</t>
  </si>
  <si>
    <t>Concreto asfáltico com asfalto polímero - faixa A - areia e brita comerciais</t>
  </si>
  <si>
    <t>Concreto asfáltico com asfalto polímero - faixa B - areia e brita comerciais</t>
  </si>
  <si>
    <t>Concreto asfáltico com asfalto polímero - faixa C - areia e brita comerciais</t>
  </si>
  <si>
    <t>Concreto asfáltico com borracha - faixa A - brita comercial</t>
  </si>
  <si>
    <t>Concreto asfáltico com borracha - faixa A - brita produzida</t>
  </si>
  <si>
    <t>Concreto asfáltico com borracha - faixa B - brita comercial</t>
  </si>
  <si>
    <t>Concreto asfáltico com borracha - faixa B - brita produzida</t>
  </si>
  <si>
    <t>Concreto asfáltico com borracha - faixa C - brita comercial</t>
  </si>
  <si>
    <t>Concreto asfáltico com borracha - faixa C - brita produzida</t>
  </si>
  <si>
    <t>Concreto asfáltico com borracha - faixa GAP GRADED - brita comercial</t>
  </si>
  <si>
    <t>Concreto asfáltico com borracha - faixa GAP GRADED - brita produzida</t>
  </si>
  <si>
    <t>Concreto asfáltico reciclado em usina com adição de asfalto - brita comercial</t>
  </si>
  <si>
    <t>Concreto asfáltico reciclado em usina com adição de asfalto - brita produzida</t>
  </si>
  <si>
    <t>Cura com pintura asfáltica para pavimento de concreto compactado com rolo</t>
  </si>
  <si>
    <t>Escavação e carga de material de jazida com escavadeira hidráulica de 1,56 m³</t>
  </si>
  <si>
    <t>Escavação e carga de material de jazida com trator de 127 kW e carregadeira de 3,4 m³</t>
  </si>
  <si>
    <t>Escavação e carga de material de jazida com trator de 97 kW e carregadeira de 1,72 m³</t>
  </si>
  <si>
    <t>Execução de revestimento primário com material de jazida</t>
  </si>
  <si>
    <t>Fresagem contínua de revestimento asfáltico</t>
  </si>
  <si>
    <t>Fresagem descontínua de revestimento asfáltico</t>
  </si>
  <si>
    <t>Imprimação com asfalto diluído</t>
  </si>
  <si>
    <t>Imprimação com emulsão asfáltica</t>
  </si>
  <si>
    <t>Lama asfáltica - faixa I - areia e brita comerciais</t>
  </si>
  <si>
    <t>Lama asfáltica - faixa I - areia extraída e brita produzida</t>
  </si>
  <si>
    <t>Lama asfáltica - faixa II - areia e brita comerciais</t>
  </si>
  <si>
    <t>Lama asfáltica - faixa II - areia extraída e brita produzida</t>
  </si>
  <si>
    <t>Lama asfáltica - faixa III - areia e brita comerciais</t>
  </si>
  <si>
    <t>Lama asfáltica - faixa III - areia extraída e brita produzida</t>
  </si>
  <si>
    <t>Macadame betuminoso por penetração - faixa A - brita comercial</t>
  </si>
  <si>
    <t>Macadame betuminoso por penetração - faixa A - brita produzida</t>
  </si>
  <si>
    <t>Macadame betuminoso por penetração - faixa B - brita comercial</t>
  </si>
  <si>
    <t>Macadame betuminoso por penetração - faixa B - brita produzida</t>
  </si>
  <si>
    <t>Macadame betuminoso por penetração - faixa C - brita comercial</t>
  </si>
  <si>
    <t>Macadame betuminoso por penetração - faixa C - brita produzida</t>
  </si>
  <si>
    <t>Macadame betuminoso por penetração - faixa D - brita comercial</t>
  </si>
  <si>
    <t>Macadame betuminoso por penetração - faixa D - brita produzida</t>
  </si>
  <si>
    <t>Macadame betuminoso por penetração com asfalto com polímero - faixa A - brita comercial</t>
  </si>
  <si>
    <t>Macadame betuminoso por penetração com asfalto com polímero - faixa A - brita produzida</t>
  </si>
  <si>
    <t>Membrana plástica isolante e impermeabilizante com espessura de 0,2 mm - fornecimento e instalação</t>
  </si>
  <si>
    <t>Micro pré-misturado a quente com asfalto polímero - brita produzida</t>
  </si>
  <si>
    <t>Microrrevestimento a frio com emulsão modificada com polímero de 0,8 cm - brita comercial</t>
  </si>
  <si>
    <t>Microrrevestimento a frio com emulsão modificada com polímero de 0,8 cm - brita produzida</t>
  </si>
  <si>
    <t>Microrrevestimento a frio com emulsão modificada com polímero de 1,5 cm - brita comercial</t>
  </si>
  <si>
    <t>Microrrevestimento a frio com emulsão modificada com polímero de 1,5 cm - brita produzida</t>
  </si>
  <si>
    <t>Microrrevestimento a frio com emulsão modificada com polímero de 2,0 cm - brita comercial</t>
  </si>
  <si>
    <t>Microrrevestimento a frio com emulsão modificada com polímero de 2,0 cm - brita produzida</t>
  </si>
  <si>
    <t>Pavimento de concreto com equipamento de pequeno porte - areia e brita comerciais</t>
  </si>
  <si>
    <t>Pavimento de concreto com equipamento de pequeno porte - areia extraída e brita produzida</t>
  </si>
  <si>
    <t>Pavimento de concreto com equipamento fôrma-trilho - areia e brita comerciais</t>
  </si>
  <si>
    <t>Pavimento de concreto com equipamento fôrma-trilho - areia extraída e brita produzida</t>
  </si>
  <si>
    <t>Pavimento de concreto com fôrmas deslizantes - areia e brita comerciais</t>
  </si>
  <si>
    <t>Pavimento de concreto com fôrmas deslizantes - areia extraída e brita produzida</t>
  </si>
  <si>
    <t>Pavimento de concreto compactado com rolo - brita comercial</t>
  </si>
  <si>
    <t>Pavimento de concreto compactado com rolo - brita produzida</t>
  </si>
  <si>
    <t>Pintura de ligação</t>
  </si>
  <si>
    <t>Pintura de ligação - emulsão com polímero</t>
  </si>
  <si>
    <t>Pré-misturado a frio - faixa A - areia e brita comerciais</t>
  </si>
  <si>
    <t>Pré-misturado a frio - faixa B - areia e brita comerciais</t>
  </si>
  <si>
    <t>Pré-misturado a frio - faixa C - areia e brita comerciais</t>
  </si>
  <si>
    <t>Pré-misturado a frio - faixa D - areia e brita comerciais</t>
  </si>
  <si>
    <t>Pré-misturado a frio com emulsão asfáltica com polímero - faixa A - areia e brita comerciais</t>
  </si>
  <si>
    <t>Pré-misturado a frio com emulsão asfáltica com polímero - faixa B - areia e brita comerciais</t>
  </si>
  <si>
    <t>Pré-misturado a frio com emulsão asfáltica com polímero - faixa C - areia e brita comerciais</t>
  </si>
  <si>
    <t>Pré-misturado a frio com emulsão asfáltica com polímero - faixa D - areia e brita comerciais</t>
  </si>
  <si>
    <t>Pré-misturado a quente com asfalto polímero - faixa I - camada porosa de atrito - areia e brita comerciais</t>
  </si>
  <si>
    <t>Pré-misturado a quente com asfalto polímero - faixa II - camada porosa de atrito - areia e brita comerciais</t>
  </si>
  <si>
    <t>Pré-misturado a quente com asfalto polímero - faixa III - camada porosa de atrito - areia e brita comerciais</t>
  </si>
  <si>
    <t>Pré-misturado a quente com asfalto polímero - faixa IV - camada porosa de atrito - areia e brita comerciais</t>
  </si>
  <si>
    <t>Pré-misturado a quente com asfalto polímero - faixa V - camada porosa de atrito - areia e brita comerciais</t>
  </si>
  <si>
    <t>Reciclagem com adição de 3% de cimento e incorporação do revestimento asfáltico à base</t>
  </si>
  <si>
    <t>Reciclagem com adição de brita comercial e incorporação do revestimento asfáltico à base</t>
  </si>
  <si>
    <t>Reciclagem com adição de brita produzida e incorporação do revestimento asfáltico à base</t>
  </si>
  <si>
    <t>Reciclagem com espuma asfáltica e incorporação do revestimento asfáltico à base com adição de cimento</t>
  </si>
  <si>
    <t>Reciclagem com espuma asfáltica e incorporação do revestimento asfáltico à base com adição de pó de pedra comercial e cimento</t>
  </si>
  <si>
    <t>Reciclagem com incorporação do revestimento asfáltico à base com adição de 3% de cimento e de brita comercial</t>
  </si>
  <si>
    <t>Reciclagem com incorporação do revestimento asfáltico à base com adição de 3% de cimento e de brita produzida</t>
  </si>
  <si>
    <t>Reciclagem em usina com espuma de asfalto de concreto asfáltico com adição de agregado comercial e cimento</t>
  </si>
  <si>
    <t>Reciclagem simples com incorporação do revestimento asfáltico à base</t>
  </si>
  <si>
    <t>Reestabilização de camada de base com adição de 3% de cimento</t>
  </si>
  <si>
    <t>Reestabilização de camada de base com adição de 30% de brita comercial</t>
  </si>
  <si>
    <t>Reestabilização de camada de base com adição de 30% de brita produzida</t>
  </si>
  <si>
    <t>Reestabilização de camada de base com adição de 30% de material fresado retirado da pista</t>
  </si>
  <si>
    <t>Reestabilização de camada de base sem adição de material</t>
  </si>
  <si>
    <t>Reforço do subleito com material de jazida</t>
  </si>
  <si>
    <t>Reforço do subleito de solo melhorado com 4% de cal e mistura na pista com material de jazida</t>
  </si>
  <si>
    <t>Regularização do subleito</t>
  </si>
  <si>
    <t>Regularização do subleito com fresagem corte e controle automático de greide</t>
  </si>
  <si>
    <t>Serragem de juntas em pavimento de concreto, limpeza e enchimento com selante a frio</t>
  </si>
  <si>
    <t>Sub-base de concreto adensado por vibração - areia e brita comerciais</t>
  </si>
  <si>
    <t>Sub-base de concreto adensado por vibração - areia extraída e brita produzida</t>
  </si>
  <si>
    <t>Sub-base de concreto compactado com rolo - brita comercial</t>
  </si>
  <si>
    <t>Sub-base de concreto compactado com rolo - brita produzida</t>
  </si>
  <si>
    <t>Sub-base de solo estabilizado granulometricamente sem mistura com material de jazida</t>
  </si>
  <si>
    <t>Sub-base de solo melhorado com 3% de cimento e mistura em usina com material de jazida</t>
  </si>
  <si>
    <t>Sub-base de solo melhorado com 3% de cimento e mistura na pista com material de jazida</t>
  </si>
  <si>
    <t>Sub-base de solo-cal com 7% de cal e mistura na pista com material de jazida</t>
  </si>
  <si>
    <t>Sub-base de solo-cimento com 7% de cimento e mistura em usina com material de jazida</t>
  </si>
  <si>
    <t>Sub-base de solo-cimento com 7% de cimento e mistura na pista com material de jazida</t>
  </si>
  <si>
    <t>Sub-base estabilizada granulometricamente com mistura de solos na pista com material de jazida</t>
  </si>
  <si>
    <t>Sub-base estabilizada granulometricamente com mistura solo areia (70% - 30%) em usina com material de jazida e areia extraída</t>
  </si>
  <si>
    <t>Sub-base estabilizada granulometricamente com mistura solo brita (70% - 30%) com 3% de cimento em usina com material de jazida e brita comercial</t>
  </si>
  <si>
    <t>Sub-base estabilizada granulometricamente com mistura solo brita (70% - 30%) com 3% de cimento em usina com material de jazida e brita produzida</t>
  </si>
  <si>
    <t>Sub-base estabilizada granulometricamente com mistura solo brita (70% - 30%) em usina com material de jazida e brita comercial</t>
  </si>
  <si>
    <t>Sub-base estabilizada granulometricamente com mistura solo brita (70% - 30%) em usina com material de jazida e brita produzida</t>
  </si>
  <si>
    <t>Sub-base estabilizada granulometricamente com mistura solo brita (70% - 30%) na pista com material de jazida e brita comercial</t>
  </si>
  <si>
    <t>Sub-base estabilizada granulometricamente com mistura solo brita (70% - 30%) na pista com material de jazida e brita produzida</t>
  </si>
  <si>
    <t>Tratamento superficial duplo com banho diluído - brita comercial</t>
  </si>
  <si>
    <t>Tratamento superficial duplo com banho diluído - brita produzida</t>
  </si>
  <si>
    <t>Tratamento superficial duplo com banho diluído com emulsão com polímero - brita comercial</t>
  </si>
  <si>
    <t>Tratamento superficial duplo com banho diluído com emulsão com polímero - brita produzida</t>
  </si>
  <si>
    <t>Tratamento superficial duplo com CAP - brita comercial</t>
  </si>
  <si>
    <t>Tratamento superficial duplo com CAP - brita produzida</t>
  </si>
  <si>
    <t>Tratamento superficial duplo com CAP com polímero - brita comercial</t>
  </si>
  <si>
    <t>Tratamento superficial duplo com CAP com polímero - brita produzida</t>
  </si>
  <si>
    <t>Tratamento superficial duplo com emulsão - brita comercial</t>
  </si>
  <si>
    <t>Tratamento superficial duplo com emulsão - brita produzida</t>
  </si>
  <si>
    <t>Tratamento superficial duplo com emulsão com polímero - brita comercial</t>
  </si>
  <si>
    <t>Tratamento superficial duplo com emulsão com polímero - brita produzida</t>
  </si>
  <si>
    <t>Tratamento superficial simples com banho diluído - brita comercial</t>
  </si>
  <si>
    <t>Tratamento superficial simples com banho diluído - brita produzida</t>
  </si>
  <si>
    <t>Tratamento superficial simples com banho diluído com emulsão com polímero - brita comercial</t>
  </si>
  <si>
    <t>Tratamento superficial simples com banho diluído com emulsão com polímero - brita produzida</t>
  </si>
  <si>
    <t>Tratamento superficial simples com CAP - brita comercial</t>
  </si>
  <si>
    <t>Tratamento superficial simples com CAP - brita produzida</t>
  </si>
  <si>
    <t>Tratamento superficial simples com CAP com polímero - brita comercial</t>
  </si>
  <si>
    <t>Tratamento superficial simples com CAP com polímero - brita produzida</t>
  </si>
  <si>
    <t>Tratamento superficial simples com emulsão - brita comercial</t>
  </si>
  <si>
    <t>Tratamento superficial simples com emulsão - brita produzida</t>
  </si>
  <si>
    <t>Tratamento superficial simples com emulsão com polímero - brita comercial</t>
  </si>
  <si>
    <t>Tratamento superficial simples com emulsão com polímero - brita produzida</t>
  </si>
  <si>
    <t>Tratamento superficial triplo com banho diluído - brita comercial</t>
  </si>
  <si>
    <t>Tratamento superficial triplo com banho diluído - brita produzida</t>
  </si>
  <si>
    <t>Tratamento superficial triplo com banho diluído - emulsão com polímero - brita comercial</t>
  </si>
  <si>
    <t>Tratamento superficial triplo com banho diluído - emulsão com polímero - brita produzida</t>
  </si>
  <si>
    <t>Tratamento superficial triplo com CAP - brita comercial</t>
  </si>
  <si>
    <t>Tratamento superficial triplo com CAP - brita produzida</t>
  </si>
  <si>
    <t>Tratamento superficial triplo com CAP com polímero - brita comercial</t>
  </si>
  <si>
    <t>Tratamento superficial triplo com CAP com polímero - brita produzida</t>
  </si>
  <si>
    <t>Tratamento superficial triplo com emulsão - brita comercial</t>
  </si>
  <si>
    <t>Tratamento superficial triplo com emulsão - brita produzida</t>
  </si>
  <si>
    <t>Tratamento superficial triplo com emulsão com polímero - brita comercial</t>
  </si>
  <si>
    <t>Tratamento superficial triplo com emulsão com polímero - brita produzida</t>
  </si>
  <si>
    <t>Varredura da superfície para execução de revestimento asfáltico</t>
  </si>
  <si>
    <t>Ancoragem fixa para estais de 12 cordoalhas D = 15,7 mm - inclusive injeção de cera</t>
  </si>
  <si>
    <t>Ancoragem fixa para estais de 19 cordoalhas D = 15,7 mm - inclusive injeção de cera</t>
  </si>
  <si>
    <t>Ancoragem fixa para estais de 22 cordoalhas D = 15,7 mm - inclusive injeção de cera</t>
  </si>
  <si>
    <t>Ancoragem fixa para estais de 31 cordoalhas D = 15,7 mm - inclusive injeção de cera</t>
  </si>
  <si>
    <t>Ancoragem fixa para estais de 37 cordoalhas D = 15,7 mm - inclusive injeção de cera</t>
  </si>
  <si>
    <t>Ancoragem fixa para estais de 43 cordoalhas D = 15,7 mm - inclusive injeção de cera</t>
  </si>
  <si>
    <t>Ancoragem fixa para estais de 55 cordoalhas D = 15,7 mm - inclusive injeção de cera</t>
  </si>
  <si>
    <t>Ancoragem fixa para estais de 61 cordoalhas D = 15,7 mm - inclusive injeção de cera</t>
  </si>
  <si>
    <t>Ancoragem fixa para estais de 73 cordoalhas D = 15,7 mm - inclusive injeção de cera</t>
  </si>
  <si>
    <t>Ancoragem fixa para estais de 85 cordoalhas D = 15,7 mm - inclusive injeção de cera</t>
  </si>
  <si>
    <t>Ancoragem fixa para estais de 91 cordoalhas D = 15,7 mm - inclusive injeção de cera</t>
  </si>
  <si>
    <t>Ancoragem regulável para estais de 12 cordoalhas D = 15,7 mm - inclusive protensão, injeção de cera e regulagem final</t>
  </si>
  <si>
    <t>Ancoragem regulável para estais de 19 cordoalhas D = 15,7 mm - inclusive protensão, injeção de cera e regulagem final</t>
  </si>
  <si>
    <t>Ancoragem regulável para estais de 22 cordoalhas D = 15,7 mm - inclusive protensão, injeção de cera e regulagem final</t>
  </si>
  <si>
    <t>Ancoragem regulável para estais de 31 cordoalhas D = 15,7 mm - inclusive protensão, injeção de cera e regulagem final</t>
  </si>
  <si>
    <t>Ancoragem regulável para estais de 37 cordoalhas D = 15,7 mm - inclusive protensão, injeção de cera e regulagem final</t>
  </si>
  <si>
    <t>Ancoragem regulável para estais de 43 cordoalhas D = 15,7 mm - inclusive protensão, injeção de cera e regulagem final</t>
  </si>
  <si>
    <t>Ancoragem regulável para estais de 55 cordoalhas D = 15,7 mm - inclusive protensão, injeção de cera e regulagem final</t>
  </si>
  <si>
    <t>Ancoragem regulável para estais de 61 cordoalhas D = 15,7 mm - inclusive protensão, injeção de cera e regulagem final</t>
  </si>
  <si>
    <t>Ancoragem regulável para estais de 73 cordoalhas D = 15,7 mm - inclusive protensão, injeção de cera e regulagem final</t>
  </si>
  <si>
    <t>Ancoragem regulável para estais de 85 cordoalhas D = 15,7 mm - inclusive protensão, injeção de cera e regulagem final</t>
  </si>
  <si>
    <t>Ancoragem regulável para estais de 91 cordoalhas D = 15,7 mm - inclusive protensão, injeção de cera e regulagem final</t>
  </si>
  <si>
    <t>Cordoalha para estais CP 177 RB D = 15,7 mm - fornecimento, preparo e colocação</t>
  </si>
  <si>
    <t>Elevador de cremalheira - ascensão e ancoragem da torre a partir de 16 m com cada elevação de até 9 m - utilização de 50 vezes - inclusive desmontagem</t>
  </si>
  <si>
    <t>Elevador de cremalheira - montagem e desmontagem até a altura de 16 m - exceto fundações</t>
  </si>
  <si>
    <t>Elevador de cremalheira com cabine simples, com capacidade de 1.500 kg e altura de até 100 m - operação</t>
  </si>
  <si>
    <t>Grua fixa - montagem e desmontagem até a altura de 60 m - exceto fundações</t>
  </si>
  <si>
    <t>Grua fixa - telescopagem e ancoragem da torre a partir de 60 m com cada elevação de até 18 m - inclusive desmontagem</t>
  </si>
  <si>
    <t>Grua fixa com altura de 60 a 102 m, com alcance de 60 m e capacidade de 1.500 kg na ponta da lança - operação</t>
  </si>
  <si>
    <t>Tubo antivandalismo em aço galvanizado para estais de 12 cordoalhas D = 15,7 mm - fornecimento e instalação</t>
  </si>
  <si>
    <t>Tubo antivandalismo em aço galvanizado para estais de 19 cordoalhas D = 15,7 mm - fornecimento e instalação</t>
  </si>
  <si>
    <t>Tubo antivandalismo em aço galvanizado para estais de 22 cordoalhas D = 15,7 mm - fornecimento e instalação</t>
  </si>
  <si>
    <t>Tubo antivandalismo em aço galvanizado para estais de 31 cordoalhas D = 15,7 mm - fornecimento e instalação</t>
  </si>
  <si>
    <t>Tubo antivandalismo em aço galvanizado para estais de 37 cordoalhas D = 15,7 mm - fornecimento e instalação</t>
  </si>
  <si>
    <t>Tubo antivandalismo em aço galvanizado para estais de 43 cordoalhas D = 15,7 mm - fornecimento e instalação</t>
  </si>
  <si>
    <t>Tubo antivandalismo em aço galvanizado para estais de 55 cordoalhas D = 15,7 mm - fornecimento e instalação</t>
  </si>
  <si>
    <t>Tubo antivandalismo em aço galvanizado para estais de 61 cordoalhas D = 15,7 mm - fornecimento e instalação</t>
  </si>
  <si>
    <t>Tubo antivandalismo em aço galvanizado para estais de 73 cordoalhas D = 15,7 mm - fornecimento e instalação</t>
  </si>
  <si>
    <t>Tubo antivandalismo em aço galvanizado para estais de 85 cordoalhas D = 15,7 mm - fornecimento e instalação</t>
  </si>
  <si>
    <t>Tubo antivandalismo em aço galvanizado para estais de 91 cordoalhas D = 15,7 mm - fornecimento e instalação</t>
  </si>
  <si>
    <t>Tubo fôrma lado fixo em aço galvanizado para estais de 12 cordoalhas D = 15,7 mm - fornecimento e instalação</t>
  </si>
  <si>
    <t>Tubo fôrma lado fixo em aço galvanizado para estais de 19 cordoalhas D = 15,7 mm - fornecimento e instalação</t>
  </si>
  <si>
    <t>Tubo fôrma lado fixo em aço galvanizado para estais de 22 cordoalhas D = 15,7 mm - fornecimento e instalação</t>
  </si>
  <si>
    <t>Tubo fôrma lado fixo em aço galvanizado para estais de 31 cordoalhas D = 15,7 mm - fornecimento e instalação</t>
  </si>
  <si>
    <t>Tubo fôrma lado fixo em aço galvanizado para estais de 37 cordoalhas D = 15,7 mm - fornecimento e instalação</t>
  </si>
  <si>
    <t>Tubo fôrma lado fixo em aço galvanizado para estais de 43 cordoalhas D = 15,7 mm - fornecimento e instalação</t>
  </si>
  <si>
    <t>Tubo fôrma lado fixo em aço galvanizado para estais de 55 cordoalhas D = 15,7 mm - fornecimento e instalação</t>
  </si>
  <si>
    <t>Tubo fôrma lado fixo em aço galvanizado para estais de 61 cordoalhas D = 15,7 mm - fornecimento e instalação</t>
  </si>
  <si>
    <t>Tubo fôrma lado fixo em aço galvanizado para estais de 73 cordoalhas D = 15,7 mm - fornecimento e instalação</t>
  </si>
  <si>
    <t>Tubo fôrma lado fixo em aço galvanizado para estais de 85 cordoalhas D = 15,7 mm - fornecimento e instalação</t>
  </si>
  <si>
    <t>Tubo fôrma lado fixo em aço galvanizado para estais de 91 cordoalhas D = 15,7 mm - fornecimento e instalação</t>
  </si>
  <si>
    <t>Tubo fôrma lado regulável em aço galvanizado para estais de 12 cordoalhas D = 15,7 mm - fornecimento e instalação</t>
  </si>
  <si>
    <t>Tubo fôrma lado regulável em aço galvanizado para estais de 19 cordoalhas D = 15,7 mm - fornecimento e instalação</t>
  </si>
  <si>
    <t>Tubo fôrma lado regulável em aço galvanizado para estais de 22 cordoalhas D = 15,7 mm - fornecimento e instalação</t>
  </si>
  <si>
    <t>Tubo fôrma lado regulável em aço galvanizado para estais de 31 cordoalhas D = 15,7 mm - fornecimento e instalação</t>
  </si>
  <si>
    <t>Tubo fôrma lado regulável em aço galvanizado para estais de 37 cordoalhas D = 15,7 mm - fornecimento e instalação</t>
  </si>
  <si>
    <t>Tubo fôrma lado regulável em aço galvanizado para estais de 43 cordoalhas D = 15,7 mm - fornecimento e instalação</t>
  </si>
  <si>
    <t>Tubo fôrma lado regulável em aço galvanizado para estais de 55 cordoalhas D = 15,7 mm - fornecimento e instalação</t>
  </si>
  <si>
    <t>Tubo fôrma lado regulável em aço galvanizado para estais de 61 cordoalhas D = 15,7 mm - fornecimento e instalação</t>
  </si>
  <si>
    <t>Tubo fôrma lado regulável em aço galvanizado para estais de 73 cordoalhas D = 15,7 mm - fornecimento e instalação</t>
  </si>
  <si>
    <t>Tubo fôrma lado regulável em aço galvanizado para estais de 85 cordoalhas D = 15,7 mm - fornecimento e instalação</t>
  </si>
  <si>
    <t>Tubo fôrma lado regulável em aço galvanizado para estais de 91 cordoalhas D = 15,7 mm - fornecimento e instalação</t>
  </si>
  <si>
    <t>Tubo PEAD para estais - D = 110 mm - fornecimento e instalação</t>
  </si>
  <si>
    <t>Tubo PEAD para estais - D = 140 mm - fornecimento e instalação</t>
  </si>
  <si>
    <t>Tubo PEAD para estais - D = 160 mm - fornecimento e instalação</t>
  </si>
  <si>
    <t>Tubo PEAD para estais - D = 180 mm - fornecimento e instalação</t>
  </si>
  <si>
    <t>Tubo PEAD para estais - D = 200 mm - fornecimento e instalação</t>
  </si>
  <si>
    <t>Tubo PEAD para estais - D = 225 mm - fornecimento e instalação</t>
  </si>
  <si>
    <t>Tubo PEAD para estais - D = 250 mm - fornecimento e instalação</t>
  </si>
  <si>
    <t>Tubo PEAD para estais - D = 280 mm - fornecimento e instalação</t>
  </si>
  <si>
    <t>Tubo PEAD para estais - D = 315 mm - fornecimento e instalação</t>
  </si>
  <si>
    <t>Adubação de cobertura por equipamento de hidrossemeadura em áreas de semeadura via seca ou de hidrossemeadura</t>
  </si>
  <si>
    <t>Adubação manual de cobertura em áreas de enleivamento ou de plantio de mudas de gramíneas</t>
  </si>
  <si>
    <t>Adubação manual de cobertura em áreas de semeadura via seca ou de hidrossemeadura</t>
  </si>
  <si>
    <t>Barreira arbórea para tratamento acústico das áreas lindeiras da faixa de domínio – densidade de plantio de 1,0 m entre mudas</t>
  </si>
  <si>
    <t>Cerca de passagem de fauna com tela de alambrado sobre mureta de blocos de concreto - H = 20 cm - mourões de madeira a cada 2,5 m e esticador a cada 50 m</t>
  </si>
  <si>
    <t>Cerca viva para tratamento acústico das áreas lindeiras da faixa de domínio – densidade de plantio de 1,0 m entre mudas</t>
  </si>
  <si>
    <t>Dique de bambu para controle de erosão de taludes</t>
  </si>
  <si>
    <t>Enleivamento</t>
  </si>
  <si>
    <t>Espalhamento de material em bota-fora</t>
  </si>
  <si>
    <t>Fixação de tela eletrossoldada em talude para lançamento de argamassa ou concreto projetado</t>
  </si>
  <si>
    <t>Hidrossemeadura</t>
  </si>
  <si>
    <t>Irrigação de área plantada para proteção vegetal do corpo estradal</t>
  </si>
  <si>
    <t>Obtenção de grama para replantio</t>
  </si>
  <si>
    <t>Passagem aérea de animais com rede de cabos de aço e sisal apoiadas em 6 postes de concreto de 15 m - extensão total de 100 m</t>
  </si>
  <si>
    <t>Plantio de grama comercial em placas</t>
  </si>
  <si>
    <t>Plantio de muda de arbusto com altura até 0,50 m em cova de 0,40 x 0,40 x 0,40 m</t>
  </si>
  <si>
    <t>Plantio de muda de árvore com altura de 0,30 a 0,80 m em cova de 0,60 x 0,60 x 0,60 m</t>
  </si>
  <si>
    <t>Plantio de muda de árvore frutífera com altura até 1,00 m em cova de 0,60 x 0,60 x 0,60 m</t>
  </si>
  <si>
    <t>Plantio de muda de árvore frutífera com altura de 1,00 a 2,00 m em cova de 0,60 x 0,60 x 0,60 m</t>
  </si>
  <si>
    <t>Plantio de muda de árvore frutífera com altura de 2,00 a 3,00 m em cova de 0,60 x 0,60 x 0,60 m</t>
  </si>
  <si>
    <t>Plantio de muda de árvore ornamental com altura até 1,00 m em cova de 0,60 x 0,60 x 0,60 m</t>
  </si>
  <si>
    <t>Plantio de muda de árvore ornamental com altura de 1,00 a 2,00 m em cova de 0,60 x 0,60 x 0,60 m</t>
  </si>
  <si>
    <t>Plantio de muda de árvore ornamental com altura de 2,00 a 3,00 m em cova de 0,60 x 0,60 x 0,60 m</t>
  </si>
  <si>
    <t>Plantio de tapete de floríferas com altura até 0,50 m</t>
  </si>
  <si>
    <t>Recuperação ambiental de pedreiras ou áreas degradadas com biomanta vegetal de fibras de coco</t>
  </si>
  <si>
    <t>Recuperação ambiental de pedreiras ou áreas degradadas com biomanta vegetal de fibras de palha em áreas com inclinação máxima de 1:1,5</t>
  </si>
  <si>
    <t>Regularização de bota-fora com espalhamento e compactação</t>
  </si>
  <si>
    <t>Regularização de superfície com motoniveladora</t>
  </si>
  <si>
    <t>Regularização manual de taludes de cortes e aterros</t>
  </si>
  <si>
    <t>Retentores de sedimentos em fibras vegetais - D = 20 cm</t>
  </si>
  <si>
    <t>Revestimento vegetal com grama em mudas em superfícies inclinadas</t>
  </si>
  <si>
    <t>Revestimento vegetal com grama em mudas em superfícies planas</t>
  </si>
  <si>
    <t>Revestimento vegetal por semeadura a lanço manual de gramíneas e leguminosas</t>
  </si>
  <si>
    <t>Ancoragem ativa com 10 cordoalhas aderentes D = 12,7 mm - fornecimento e instalação</t>
  </si>
  <si>
    <t>Ancoragem ativa com 10 cordoalhas aderentes D = 15,2 mm - fornecimento e instalação</t>
  </si>
  <si>
    <t>Ancoragem ativa com 12 cordoalhas aderentes D = 12,7 mm - fornecimento e instalação</t>
  </si>
  <si>
    <t>Ancoragem ativa com 12 cordoalhas aderentes D = 15,2 mm - fornecimento e instalação</t>
  </si>
  <si>
    <t>Ancoragem ativa com 15 cordoalhas aderentes D = 12,7 mm - fornecimento e instalação</t>
  </si>
  <si>
    <t>Ancoragem ativa com 15 cordoalhas aderentes D = 15,2 mm - fornecimento e instalação</t>
  </si>
  <si>
    <t>Ancoragem ativa com 19 cordoalhas aderentes D = 12,7 mm - fornecimento e instalação</t>
  </si>
  <si>
    <t>Ancoragem ativa com 19 cordoalhas aderentes D = 15,2 mm - fornecimento e instalação</t>
  </si>
  <si>
    <t>Ancoragem ativa com 22 cordoalhas aderentes D = 12,7 mm - fornecimento e instalação</t>
  </si>
  <si>
    <t>Ancoragem ativa com 22 cordoalhas aderentes D = 15,2 mm - fornecimento e instalação</t>
  </si>
  <si>
    <t>Ancoragem ativa com 27 cordoalhas aderentes D = 12,7 mm - fornecimento e instalação</t>
  </si>
  <si>
    <t>Ancoragem ativa com 27 cordoalhas aderentes D = 15,2 mm - fornecimento e instalação</t>
  </si>
  <si>
    <t>Ancoragem ativa com 31 cordoalhas aderentes D = 12,7 mm - fornecimento e instalação</t>
  </si>
  <si>
    <t>Ancoragem ativa com 31 cordoalhas aderentes D = 15,2 mm - fornecimento e instalação</t>
  </si>
  <si>
    <t>Ancoragem ativa com 4 cordoalhas aderentes D = 12,7 mm - fornecimento e instalação</t>
  </si>
  <si>
    <t>Ancoragem ativa com 4 cordoalhas aderentes D = 15,2 mm - fornecimento e instalação</t>
  </si>
  <si>
    <t>Ancoragem ativa com 6 cordoalhas aderentes D = 12,7 mm - fornecimento e instalação</t>
  </si>
  <si>
    <t>Ancoragem ativa com 6 cordoalhas aderentes D = 15,2 mm - fornecimento e instalação</t>
  </si>
  <si>
    <t>Ancoragem ativa com 7 cordoalhas aderentes D = 12,7 mm - fornecimento e instalação</t>
  </si>
  <si>
    <t>Ancoragem ativa com 7 cordoalhas aderentes D = 15,2 mm - fornecimento e instalação</t>
  </si>
  <si>
    <t>Ancoragem ativa com 8 cordoalhas aderentes D = 12,7 mm - fornecimento e instalação</t>
  </si>
  <si>
    <t>Ancoragem ativa com 8 cordoalhas aderentes D = 15,2 mm - fornecimento e instalação</t>
  </si>
  <si>
    <t>Ancoragem ativa com 9 cordoalhas aderentes D = 12,7 mm - fornecimento e instalação</t>
  </si>
  <si>
    <t>Ancoragem ativa com 9 cordoalhas aderentes D = 15,2 mm - fornecimento e instalação</t>
  </si>
  <si>
    <t>Ancoragem ativa para lajes com 1 cordoalha aderente D = 12,7 mm - fornecimento e instalação</t>
  </si>
  <si>
    <t>Ancoragem ativa para lajes com 1 cordoalha aderente D = 15,2 mm - fornecimento e instalação</t>
  </si>
  <si>
    <t>Ancoragem ativa para lajes com 1 cordoalha engraxada D = 12,7 mm - fornecimento e instalação</t>
  </si>
  <si>
    <t>Ancoragem ativa para lajes com 1 cordoalha engraxada D = 15,2 mm - fornecimento e instalação</t>
  </si>
  <si>
    <t>Ancoragem ativa para lajes com 2 cordoalhas aderentes D = 12,7 mm - fornecimento e instalação</t>
  </si>
  <si>
    <t>Ancoragem ativa para lajes com 2 cordoalhas aderentes D = 15,2 mm - fornecimento e instalação</t>
  </si>
  <si>
    <t>Ancoragem ativa para lajes com 3 cordoalhas aderentes D = 12,7 mm - fornecimento e instalação</t>
  </si>
  <si>
    <t>Ancoragem ativa para lajes com 3 cordoalhas aderentes D = 15,2 mm - fornecimento e instalação</t>
  </si>
  <si>
    <t>Ancoragem ativa para lajes com 4 cordoalhas aderentes D = 12,7 mm - fornecimento e instalação</t>
  </si>
  <si>
    <t>Ancoragem ativa para lajes com 4 cordoalhas aderentes D = 15,2 mm - fornecimento e instalação</t>
  </si>
  <si>
    <t>Ancoragem passiva com 10 cordoalhas aderentes D = 12,7 mm - fornecimento e instalação</t>
  </si>
  <si>
    <t>Ancoragem passiva com 10 cordoalhas aderentes D = 15,2 mm - fornecimento e instalação</t>
  </si>
  <si>
    <t>Ancoragem passiva com 12 cordoalhas aderentes D = 12,7 mm - fornecimento e instalação</t>
  </si>
  <si>
    <t>Ancoragem passiva com 12 cordoalhas aderentes D = 15,2 mm - fornecimento e instalação</t>
  </si>
  <si>
    <t>Ancoragem passiva com 15 cordoalhas aderentes D = 12,7 mm - fornecimento e instalação</t>
  </si>
  <si>
    <t>Ancoragem passiva com 15 cordoalhas aderentes D = 15,2 mm - fornecimento e instalação</t>
  </si>
  <si>
    <t>Ancoragem passiva com 19 cordoalhas aderentes D = 12,7 mm - fornecimento e instalação</t>
  </si>
  <si>
    <t>Ancoragem passiva com 19 cordoalhas aderentes D = 15,2 mm - fornecimento e instalação</t>
  </si>
  <si>
    <t>Ancoragem passiva com 22 cordoalhas aderentes D = 12,7 mm - fornecimento e instalação</t>
  </si>
  <si>
    <t>Ancoragem passiva com 22 cordoalhas aderentes D = 15,2 mm - fornecimento e instalação</t>
  </si>
  <si>
    <t>Ancoragem passiva com 27 cordoalhas aderentes D = 12,7 mm - fornecimento e instalação</t>
  </si>
  <si>
    <t>Ancoragem passiva com 27 cordoalhas aderentes D = 15,2 mm - fornecimento e instalação</t>
  </si>
  <si>
    <t>Ancoragem passiva com 31 cordoalhas aderentes D = 12,7 mm - fornecimento e instalação</t>
  </si>
  <si>
    <t>Ancoragem passiva com 31 cordoalhas aderentes D = 15,2 mm - fornecimento e instalação</t>
  </si>
  <si>
    <t>Ancoragem passiva com 4 cordoalhas aderentes D = 12,7 mm - fornecimento e instalação</t>
  </si>
  <si>
    <t>Ancoragem passiva com 4 cordoalhas aderentes D = 15,2 mm - fornecimento e instalação</t>
  </si>
  <si>
    <t>Ancoragem passiva com 6 cordoalhas aderentes D = 12,7 mm - fornecimento e instalação</t>
  </si>
  <si>
    <t>Ancoragem passiva com 6 cordoalhas aderentes D = 15,2 mm - fornecimento e instalação</t>
  </si>
  <si>
    <t>Ancoragem passiva com 7 cordoalhas aderentes D = 12,7 mm - fornecimento e instalação</t>
  </si>
  <si>
    <t>Ancoragem passiva com 7 cordoalhas aderentes D = 15,2 mm - fornecimento e instalação</t>
  </si>
  <si>
    <t>Ancoragem passiva com 8 cordoalhas aderentes D = 12,7 mm - fornecimento e instalação</t>
  </si>
  <si>
    <t>Ancoragem passiva com 8 cordoalhas aderentes D = 15,2 mm - fornecimento e instalação</t>
  </si>
  <si>
    <t>Ancoragem passiva com 9 cordoalhas aderentes D = 12,7 mm - fornecimento e instalação</t>
  </si>
  <si>
    <t>Ancoragem passiva com 9 cordoalhas aderentes D = 15,2 mm - fornecimento e instalação</t>
  </si>
  <si>
    <t>Ancoragem passiva para lajes com 1 cordoalha aderente D = 12,7 mm - fornecimento e instalação</t>
  </si>
  <si>
    <t>Ancoragem passiva para lajes com 1 cordoalha aderente D = 15,2 mm - fornecimento e instalação</t>
  </si>
  <si>
    <t>Ancoragem passiva para lajes com 1 cordoalha engraxada D = 12,7 mm - fornecimento e instalação</t>
  </si>
  <si>
    <t>Ancoragem passiva para lajes com 1 cordoalha engraxada D = 15,2 mm - fornecimento e instalação</t>
  </si>
  <si>
    <t>Ancoragem passiva para lajes com 2 cordoalhas aderentes D = 12,7 mm - fornecimento e instalação</t>
  </si>
  <si>
    <t>Ancoragem passiva para lajes com 2 cordoalhas aderentes D = 15,2 mm - fornecimento e instalação</t>
  </si>
  <si>
    <t>Ancoragem passiva para lajes com 3 cordoalhas aderentes D = 12,7 mm - fornecimento e instalação</t>
  </si>
  <si>
    <t>Ancoragem passiva para lajes com 3 cordoalhas aderentes D = 15,2 mm - fornecimento e instalação</t>
  </si>
  <si>
    <t>Ancoragem passiva para lajes com 4 cordoalhas aderentes D = 12,7 mm - fornecimento e instalação</t>
  </si>
  <si>
    <t>Ancoragem passiva para lajes com 4 cordoalhas aderentes D = 15,2 mm - fornecimento e instalação</t>
  </si>
  <si>
    <t>Bainha metálica ovalizada seção 19 x 36 mm para 1 cordoalha D = 12,7 mm - fornecimento, instalação e injeção de nata de cimento</t>
  </si>
  <si>
    <t>Bainha metálica ovalizada seção 19 x 36 mm para 2 cordoalhas D = 12,7 mm - fornecimento, instalação e injeção de nata de cimento</t>
  </si>
  <si>
    <t>Bainha metálica ovalizada seção 19 x 48 mm para 3 cordoalhas D = 12,7 mm - fornecimento, instalação e injeção de nata de cimento</t>
  </si>
  <si>
    <t>Bainha metálica ovalizada seção 19 x 62 mm para 4 cordoalhas D = 12,7 mm - fornecimento, instalação e injeção de nata de cimento</t>
  </si>
  <si>
    <t>Bainha metálica ovalizada seção 22 x 32 mm para 1 cordoalha D = 15,2 mm - fornecimento, instalação e injeção de nata de cimento</t>
  </si>
  <si>
    <t>Bainha metálica ovalizada seção 22 x 32 mm para 2 cordoalhas D = 15,2 mm - fornecimento, instalação e injeção de nata de cimento</t>
  </si>
  <si>
    <t>Bainha metálica ovalizada seção 22 x 55 mm para 3 cordoalhas D = 15,2 mm - fornecimento, instalação e injeção de nata de cimento</t>
  </si>
  <si>
    <t>Bainha metálica ovalizada seção 22 x 73 mm para 4 cordoalhas D = 15,2 mm - fornecimento, instalação e injeção de nata de cimento</t>
  </si>
  <si>
    <t>Bainha metálica redonda D = 100 mm para 21 cordoalhas D = 15,2 mm - fornecimento, instalação e injeção de nata de cimento</t>
  </si>
  <si>
    <t>Bainha metálica redonda D = 100 mm para 22 cordoalhas D = 15,2 mm - fornecimento, instalação e injeção de nata de cimento</t>
  </si>
  <si>
    <t>Bainha metálica redonda D = 100 mm para 24 cordoalhas D = 15,2 mm - fornecimento, instalação e injeção de nata de cimento</t>
  </si>
  <si>
    <t>Bainha metálica redonda D = 100 mm para 25 cordoalhas D = 15,2 mm - fornecimento, instalação e injeção de nata de cimento</t>
  </si>
  <si>
    <t>Bainha metálica redonda D = 100 mm para 30 cordoalhas D = 12,7 mm - fornecimento, instalação e injeção de nata de cimento</t>
  </si>
  <si>
    <t>Bainha metálica redonda D = 100 mm para 31 cordoalhas D = 12,7 mm - fornecimento, instalação e injeção de nata de cimento</t>
  </si>
  <si>
    <t>Bainha metálica redonda D = 110 mm para 27 cordoalhas D = 15,2 mm - fornecimento, instalação e injeção de nata de cimento</t>
  </si>
  <si>
    <t>Bainha metálica redonda D = 110 mm para 37 cordoalhas D = 12,7 mm - fornecimento, instalação e injeção de nata de cimento</t>
  </si>
  <si>
    <t>Bainha metálica redonda D = 120 mm para 30 cordoalhas D = 15,2 mm - fornecimento, instalação e injeção de nata de cimento</t>
  </si>
  <si>
    <t>Bainha metálica redonda D = 120 mm para 31 cordoalhas D = 15,2 mm - fornecimento, instalação e injeção de nata de cimento</t>
  </si>
  <si>
    <t>Bainha metálica redonda D = 130 mm para 37 cordoalhas D = 15,2 mm - fornecimento, instalação e injeção de nata de cimento</t>
  </si>
  <si>
    <t>Bainha metálica redonda D = 30 mm para 2 cordoalhas D = 12,7 mm - fornecimento, instalação e injeção de nata de cimento</t>
  </si>
  <si>
    <t>Bainha metálica redonda D = 35 mm para 2 cordoalhas D = 15,2 mm - fornecimento, instalação e injeção de nata de cimento</t>
  </si>
  <si>
    <t>Bainha metálica redonda D = 35 mm para 3 cordoalhas D = 12,7 mm - fornecimento, instalação e injeção de nata de cimento</t>
  </si>
  <si>
    <t>Bainha metálica redonda D = 40 mm para 3 cordoalhas D = 15,2 mm - fornecimento, instalação e injeção de nata de cimento</t>
  </si>
  <si>
    <t>Bainha metálica redonda D = 40 mm para 4 cordoalhas D = 12,7 mm - fornecimento, instalação e injeção de nata de cimento</t>
  </si>
  <si>
    <t>Bainha metálica redonda D = 45 mm para 4 cordoalhas D = 15,2 mm - fornecimento, instalação e injeção de nata de cimento</t>
  </si>
  <si>
    <t>Bainha metálica redonda D = 45 mm para 5 cordoalhas D = 12,7 mm - fornecimento, instalação e injeção de nata de cimento</t>
  </si>
  <si>
    <t>Bainha metálica redonda D = 50 mm para 5 cordoalhas D = 15,2 mm - fornecimento, instalação e injeção de nata de cimento</t>
  </si>
  <si>
    <t>Bainha metálica redonda D = 50 mm para 6 cordoalhas D = 12,7 mm - fornecimento, instalação e injeção de nata de cimento</t>
  </si>
  <si>
    <t>Bainha metálica redonda D = 55 mm para 7 cordoalhas D = 12,7 mm - fornecimento, instalação e injeção de nata de cimento</t>
  </si>
  <si>
    <t>Bainha metálica redonda D = 55 mm para 8 cordoalhas D = 12,7 mm - fornecimento, instalação e injeção de nata de cimento</t>
  </si>
  <si>
    <t>Bainha metálica redonda D = 60 mm para 6 cordoalhas D = 15,2 mm - fornecimento, instalação e injeção de nata de cimento</t>
  </si>
  <si>
    <t>Bainha metálica redonda D = 60 mm para 9 cordoalhas D = 12,7 mm - fornecimento, instalação e injeção de nata de cimento</t>
  </si>
  <si>
    <t>Bainha metálica redonda D = 65 mm para 10 cordoalhas D = 12,7 mm - fornecimento, instalação e injeção de nata de cimento</t>
  </si>
  <si>
    <t>Bainha metálica redonda D = 65 mm para 11 cordoalhas D = 12,7 mm - fornecimento, instalação e injeção de nata de cimento</t>
  </si>
  <si>
    <t>Bainha metálica redonda D = 65 mm para 12 cordoalhas D = 12,7 mm - fornecimento, instalação e injeção de nata de cimento</t>
  </si>
  <si>
    <t>Bainha metálica redonda D = 65 mm para 7 cordoalhas D = 15,2 mm - fornecimento, instalação e injeção de nata de cimento</t>
  </si>
  <si>
    <t>Bainha metálica redonda D = 65 mm para 8 cordoalhas D = 15,2 mm - fornecimento, instalação e injeção de nata de cimento</t>
  </si>
  <si>
    <t>Bainha metálica redonda D = 70 mm para 15 cordoalhas D = 12,7 mm - fornecimento, instalação e injeção de nata de cimento</t>
  </si>
  <si>
    <t>Bainha metálica redonda D = 70 mm para 9 cordoalhas D = 15,2 mm - fornecimento, instalação e injeção de nata de cimento</t>
  </si>
  <si>
    <t>Bainha metálica redonda D = 75 mm para 10 cordoalhas D = 15,2 mm - fornecimento, instalação e injeção de nata de cimento</t>
  </si>
  <si>
    <t>Bainha metálica redonda D = 75 mm para 11 cordoalhas D = 15,2 mm - fornecimento, instalação e injeção de nata de cimento</t>
  </si>
  <si>
    <t>Bainha metálica redonda D = 75 mm para 16 cordoalhas D = 12,7 mm - fornecimento, instalação e injeção de nata de cimento</t>
  </si>
  <si>
    <t>Bainha metálica redonda D = 75 mm para 18 cordoalhas D = 12,7 mm - fornecimento, instalação e injeção de nata de cimento</t>
  </si>
  <si>
    <t>Bainha metálica redonda D = 80 mm para 12 cordoalhas D = 15,2 mm - fornecimento, instalação e injeção de nata de cimento</t>
  </si>
  <si>
    <t>Bainha metálica redonda D = 80 mm para 19 cordoalhas D = 12,7 mm - fornecimento, instalação e injeção de nata de cimento</t>
  </si>
  <si>
    <t>Bainha metálica redonda D = 80 mm para 20 cordoalhas D = 12,7 mm - fornecimento, instalação e injeção de nata de cimento</t>
  </si>
  <si>
    <t>Bainha metálica redonda D = 85 mm para 15 cordoalhas D = 15,2 mm - fornecimento, instalação e injeção de nata de cimento</t>
  </si>
  <si>
    <t>Bainha metálica redonda D = 85 mm para 21 cordoalhas D = 12,7 mm - fornecimento, instalação e injeção de nata de cimento</t>
  </si>
  <si>
    <t>Bainha metálica redonda D = 85 mm para 22 cordoalhas D = 12,7 mm - fornecimento, instalação e injeção de nata de cimento</t>
  </si>
  <si>
    <t>Bainha metálica redonda D = 85 mm para 24 cordoalhas D = 12,7 mm - fornecimento, instalação e injeção de nata de cimento</t>
  </si>
  <si>
    <t>Bainha metálica redonda D = 85 mm para 25 cordoalhas D = 12,7 mm - fornecimento, instalação e injeção de nata de cimento</t>
  </si>
  <si>
    <t>Bainha metálica redonda D = 90 mm para 16 cordoalhas D = 15,2 mm - fornecimento, instalação e injeção de nata de cimento</t>
  </si>
  <si>
    <t>Bainha metálica redonda D = 90 mm para 18 cordoalhas D = 15,2 mm - fornecimento, instalação e injeção de nata de cimento</t>
  </si>
  <si>
    <t>Bainha metálica redonda D = 90 mm para 27 cordoalhas D = 12,7 mm - fornecimento, instalação e injeção de nata de cimento</t>
  </si>
  <si>
    <t>Bainha metálica redonda D = 95 mm para 19 cordoalhas D = 15,2 mm - fornecimento, instalação e injeção de nata de cimento</t>
  </si>
  <si>
    <t>Bainha metálica redonda D = 95 mm para 20 cordoalhas D = 15,2 mm - fornecimento, instalação e injeção de nata de cimento</t>
  </si>
  <si>
    <t>Cordoalha CP 190 RB D = 12,7 mm - fornecimento e instalação</t>
  </si>
  <si>
    <t>Cordoalha CP 190 RB D = 15,2 mm - fornecimento e instalação</t>
  </si>
  <si>
    <t>Cordoalha engraxada CP 190 RB D = 12,7 mm - fornecimento e instalação</t>
  </si>
  <si>
    <t>Cordoalha engraxada CP 190 RB D = 15,2 mm - fornecimento e instalação</t>
  </si>
  <si>
    <t>Gaiola metálica em cantoneira para armazenamento e manipulação de cordoalha - confecção</t>
  </si>
  <si>
    <t>Nicho de madeira para dispositivo de ancoragem de protensão - confecção e instalação</t>
  </si>
  <si>
    <t>Apiloamento manual</t>
  </si>
  <si>
    <t>Areia extraída com draga de sucção tipo bomba</t>
  </si>
  <si>
    <t>Areia extraída com escavadeira hidráulica de longo alcance</t>
  </si>
  <si>
    <t>Areia extraída com trator e carregadeira</t>
  </si>
  <si>
    <t>Brita produzida em central de britagem de 80 m³/h</t>
  </si>
  <si>
    <t>Calandragem de chapa metálica com espessura de 3 mm</t>
  </si>
  <si>
    <t>Calandragem de chapa metálica com espessura de 5 mm</t>
  </si>
  <si>
    <t>Compactação manual com soquete vibratório</t>
  </si>
  <si>
    <t>Confecção de canaleta meia cana D = 0,30 m - areia e brita comerciais</t>
  </si>
  <si>
    <t>Confecção de canaleta meia cana D = 0,30 m - areia extraída e brita produzida</t>
  </si>
  <si>
    <t>Confecção de canaleta meia cana D = 0,40 m - areia e brita comerciais</t>
  </si>
  <si>
    <t>Confecção de canaleta meia cana D = 0,40 m - areia extraída e brita produzida</t>
  </si>
  <si>
    <t>Confecção de tubos de concreto D = 0,20 m - areia e brita comerciais</t>
  </si>
  <si>
    <t>Confecção de tubos de concreto D = 0,20 m - areia extraída e brita produzida</t>
  </si>
  <si>
    <t>Confecção de tubos de concreto D = 0,30 m - areia e brita comerciais</t>
  </si>
  <si>
    <t>Confecção de tubos de concreto D = 0,30 m - areia extraída e brita produzida</t>
  </si>
  <si>
    <t>Confecção de tubos de concreto D = 0,40 m - areia e brita comerciais</t>
  </si>
  <si>
    <t>Confecção de tubos de concreto D = 0,40 m - areia extraída e brita produzida</t>
  </si>
  <si>
    <t>Confecção de tubos de concreto D = 0,50 m - areia e brita comerciais</t>
  </si>
  <si>
    <t>Confecção de tubos de concreto D = 0,50 m - areia extraída e brita produzida</t>
  </si>
  <si>
    <t>Confecção de tubos de concreto perfurado D = 0,20 m - areia e brita comerciais</t>
  </si>
  <si>
    <t>Confecção de tubos de concreto perfurado D = 0,20 m - areia extraída e brita produzida</t>
  </si>
  <si>
    <t>Confecção de tubos de concreto perfurado D = 0,30 m - areia e brita comerciais</t>
  </si>
  <si>
    <t>Confecção de tubos de concreto perfurado D = 0,30 m - areia extraída e brita produzida</t>
  </si>
  <si>
    <t>Confecção de tubos de concreto perfurado D = 0,40 m - areia e brita comerciais</t>
  </si>
  <si>
    <t>Confecção de tubos de concreto perfurado D = 0,40 m - areia extraída e brita produzida</t>
  </si>
  <si>
    <t>Confecção de tubos de concreto poroso D = 0,20 m - areia e brita comerciais</t>
  </si>
  <si>
    <t>Confecção de tubos de concreto poroso D = 0,20 m - areia extraída e brita produzida</t>
  </si>
  <si>
    <t>Confecção de tubos de concreto poroso D = 0,30 m - areia e brita comerciais</t>
  </si>
  <si>
    <t>Confecção de tubos de concreto poroso D = 0,30 m - areia extraída e brita produzida</t>
  </si>
  <si>
    <t>Confecção de tubos de concreto poroso D = 0,40 m - areia e brita comerciais</t>
  </si>
  <si>
    <t>Confecção de tubos de concreto poroso D = 0,40 m - areia extraída e brita produzida</t>
  </si>
  <si>
    <t>Dobramento de chapas de alumínio com espessura de 1,5 mm e comprimento de dobra de até 500 mm</t>
  </si>
  <si>
    <t>Escavação de tunnel liner em material de 3ª categoria</t>
  </si>
  <si>
    <t>Escavação de vala em material de 3ª categoria</t>
  </si>
  <si>
    <t>Escavação manual de tunnel liner em material de 1ª categoria</t>
  </si>
  <si>
    <t>Escavação manual de tunnel liner em material de 2ª categoria</t>
  </si>
  <si>
    <t>Escavação manual de vala em material de 1ª categoria</t>
  </si>
  <si>
    <t>Escavação manual em material de 1ª categoria na profundidade de 1 a 2 m</t>
  </si>
  <si>
    <t>Escavação manual em material de 1ª categoria na profundidade de 2 a 3 m</t>
  </si>
  <si>
    <t>Escavação manual em material de 1ª categoria na profundidade de 3 a 4 m</t>
  </si>
  <si>
    <t>Escavação manual em material de 1ª categoria na profundidade de até 1 m</t>
  </si>
  <si>
    <t>Escavação manual em material de 2ª categoria na profundidade de 1 a 2 m</t>
  </si>
  <si>
    <t>Escavação manual em material de 2ª categoria na profundidade de 2 a 3 m</t>
  </si>
  <si>
    <t>Escavação manual em material de 2ª categoria na profundidade de 3 a 4 m</t>
  </si>
  <si>
    <t>Escavação manual em material de 2ª categoria na profundidade de até 1 m</t>
  </si>
  <si>
    <t>Escavação mecânica de vala em material de 1ª categoria</t>
  </si>
  <si>
    <t>Escavação mecânica de vala em material de 2ª categoria</t>
  </si>
  <si>
    <t>Fixação de parafuso em estrutura metálica</t>
  </si>
  <si>
    <t>Iluminação provisória para tunnel liner</t>
  </si>
  <si>
    <t>Material pétreo produzido em britador de mandíbulas móvel - camada final de aterro em rocha</t>
  </si>
  <si>
    <t>Pedra de mão produzida manualmente</t>
  </si>
  <si>
    <t>Rachão ou pedra de mão produzida</t>
  </si>
  <si>
    <t>Reaterro e compactação com soquete vibratório</t>
  </si>
  <si>
    <t>Rebordeamento de chapa metálica com espessura de 5 mm</t>
  </si>
  <si>
    <t>Rocha para britagem com perfuratriz manual</t>
  </si>
  <si>
    <t>Rocha para britagem com perfuratriz sobre esteira</t>
  </si>
  <si>
    <t>Rocha para britagem com perfuratriz sobre esteira - camada final de aterro em rocha</t>
  </si>
  <si>
    <t>Selo de argila apiloado (solo local)</t>
  </si>
  <si>
    <t>Ventilação provisória para tunnel liner</t>
  </si>
  <si>
    <t>Bico de adesão para injeção de adesivo estrutural à base de resina epóxi - fornecimento, instalação e retirada</t>
  </si>
  <si>
    <t>Bico de perfuração para injeção de adesivo estrutural à base de resina epóxi - fornecimento, instalação e retirada</t>
  </si>
  <si>
    <t>Caiação manual com fixador de cal</t>
  </si>
  <si>
    <t>Caiação mecanizada com fixador de cal</t>
  </si>
  <si>
    <t>Capa selante - areia comercial</t>
  </si>
  <si>
    <t>Capa selante - areia extraída</t>
  </si>
  <si>
    <t>Capa selante - brita produzida</t>
  </si>
  <si>
    <t>Capa selante - pedrisco comercial</t>
  </si>
  <si>
    <t>Capina manual</t>
  </si>
  <si>
    <t>Combate à exsudação - areia comercial</t>
  </si>
  <si>
    <t>Combate à exsudação - areia extraída</t>
  </si>
  <si>
    <t>Combate à exsudação - brita produzida</t>
  </si>
  <si>
    <t>Combate à exsudação - pedrisco comercial</t>
  </si>
  <si>
    <t>Correção de defeitos com mistura betuminosa</t>
  </si>
  <si>
    <t>Correção de defeitos por fresagem descontínua do revestimento asfáltico</t>
  </si>
  <si>
    <t>Corte e limpeza de áreas gramadas</t>
  </si>
  <si>
    <t>Corte e remoção de árvores</t>
  </si>
  <si>
    <t>Desobstrução de bueiro</t>
  </si>
  <si>
    <t>Injeção de adesivo estrutural à base de resina epóxi de baixa viscosidade para tratamento de fissuras em estruturas de concreto - fornecimento e aplicação manual</t>
  </si>
  <si>
    <t>Injeção de adesivo estrutural à base de resina epóxi de baixa viscosidade para tratamento de fissuras em estruturas de concreto - fornecimento e aplicação mecanizada</t>
  </si>
  <si>
    <t>Limpeza de bueiro</t>
  </si>
  <si>
    <t>Limpeza de cimento asfáltico derramado na pista de rodovia pavimentada por meio de fresagem</t>
  </si>
  <si>
    <t>Limpeza de descida d'água</t>
  </si>
  <si>
    <t>Limpeza de emulsão asfáltica ou asfalto diluído derramados na pista - remoção com minicarregadeira com vassoura e descarga livre</t>
  </si>
  <si>
    <t>Limpeza de líquidos combustíveis derramados na pista - remoção com minicarregadeira com vassoura e descarga livre</t>
  </si>
  <si>
    <t>Limpeza de material asfáltico derramado fora da pista - remoção com escavadeira hidráulica e caminhão basculante</t>
  </si>
  <si>
    <t>Limpeza de placa de sinalização</t>
  </si>
  <si>
    <t>Limpeza de ponte</t>
  </si>
  <si>
    <t>Limpeza de sarjeta e meio-fio</t>
  </si>
  <si>
    <t>Limpeza de vala de drenagem</t>
  </si>
  <si>
    <t>Limpeza de valeta de corte</t>
  </si>
  <si>
    <t>Limpeza e desobstrução de dispositivos de drenagem em OAE</t>
  </si>
  <si>
    <t>Limpeza e desobstrução de drenos de obras de contenção</t>
  </si>
  <si>
    <t>Limpeza e desobstrução mecanizada de bueiros com diâmetro acima de 1,00 até 1,50 m</t>
  </si>
  <si>
    <t>Limpeza e desobstrução mecanizada de bueiros com diâmetro de até 1,00 m</t>
  </si>
  <si>
    <t>Limpeza e enchimento com resina epóxi de fissuras niveladas com abertura máxima de 0,4 mm e profundidade de 20 mm em pavimento de concreto que não atravessam toda a espessura da placa</t>
  </si>
  <si>
    <t>Limpeza e remoção de vegetação junto aos aparelhos de apoio de OAE com o uso de herbicida</t>
  </si>
  <si>
    <t>Limpeza e remoção de vegetação nas juntas de dilatação com o uso de herbicida</t>
  </si>
  <si>
    <t>Limpeza e remoção manual de material retido em terra firme em OAE</t>
  </si>
  <si>
    <t>Limpeza em superfície de concreto com escova de aço</t>
  </si>
  <si>
    <t>Lixamento mecanizado em superfície de concreto</t>
  </si>
  <si>
    <t>Material de base</t>
  </si>
  <si>
    <t>Mistura betuminosa</t>
  </si>
  <si>
    <t>Mistura betuminosa a frio executada em betoneira - faixa C - areia e brita comerciais</t>
  </si>
  <si>
    <t>Poda de árvores com 5,0 m a 7,5 m de altura</t>
  </si>
  <si>
    <t>Poda de árvores com 7,5 m a 10 m de altura</t>
  </si>
  <si>
    <t>Poda de árvores com até 5 m de altura</t>
  </si>
  <si>
    <t>Poda de árvores com mais de 10 m de altura</t>
  </si>
  <si>
    <t>Recomposição de camada granular do pavimento com material de jazida</t>
  </si>
  <si>
    <t>Recomposição de erosão em corte ou aterro com material de jazida</t>
  </si>
  <si>
    <t>Recomposição de placa de sinalização</t>
  </si>
  <si>
    <t>Recomposição de revestimento primário com material de jazida</t>
  </si>
  <si>
    <t>Recomposição manual de aterro com material de jazida</t>
  </si>
  <si>
    <t>Recomposição mecanizada de aterro com material de jazida</t>
  </si>
  <si>
    <t>Recomposição parcial de cerca com mourão de concreto - arame</t>
  </si>
  <si>
    <t>Recomposição parcial de cerca com mourão de concreto seção quadrada - mourão - areia e brita comerciais</t>
  </si>
  <si>
    <t>Recomposição parcial de cerca com mourão de concreto seção quadrada - mourão - areia extraída e brita produzida</t>
  </si>
  <si>
    <t>Recomposição parcial de cerca com mourão de concreto seção triangular - mourão - areia e brita comerciais</t>
  </si>
  <si>
    <t>Recomposição parcial de cerca com mourão de concreto seção triangular - mourão - areia extraída e brita comercial</t>
  </si>
  <si>
    <t>Recomposição parcial de cerca com mourão de madeira - arame</t>
  </si>
  <si>
    <t>Recomposição parcial de cerca com mourão de madeira - mourão</t>
  </si>
  <si>
    <t>Recomposição total de cerca com mourão de concreto seção quadrada - areia e brita comerciais</t>
  </si>
  <si>
    <t>Recomposição total de cerca com mourão de concreto seção quadrada - areia extraída e brita produzida</t>
  </si>
  <si>
    <t>Recomposição total de cerca com mourão de concreto seção triangular - areia e brita comerciais</t>
  </si>
  <si>
    <t>Recomposição total de cerca com mourão de concreto seção triangular - areia extraída e brita produzida</t>
  </si>
  <si>
    <t>Recomposição total de cerca com mourão de madeira</t>
  </si>
  <si>
    <t>Reconformação da plataforma</t>
  </si>
  <si>
    <t>Recuperação de desgaste superficial em pavimentos de concreto</t>
  </si>
  <si>
    <t>Regularização de taludes e valas com soquete vibratório</t>
  </si>
  <si>
    <t>Regularização mecânica da faixa de domínio</t>
  </si>
  <si>
    <t>Remendo profundo com imprimação com asfalto diluído - demolição manual</t>
  </si>
  <si>
    <t>Remendo profundo com imprimação com asfalto diluído - demolição mecânica e corte com serra</t>
  </si>
  <si>
    <t>Remendo profundo com imprimação com emulsão asfáltica - demolição manual</t>
  </si>
  <si>
    <t>Remendo profundo com imprimação com emulsão asfáltica - demolição mecânica e corte com serra</t>
  </si>
  <si>
    <t>Remoção de animais de grande porte mortos em rodovia - carga e descarga com guindauto</t>
  </si>
  <si>
    <t>Remoção de animais de pequeno porte mortos em rodovia - carga manual</t>
  </si>
  <si>
    <t>Remoção de emborrachados de pneus em rodovia</t>
  </si>
  <si>
    <t>Remoção de espécimes arbóreos de 20 a 40 m tombados na pista</t>
  </si>
  <si>
    <t>Remoção de espécimes arbóreos de até 20 m tombados na pista</t>
  </si>
  <si>
    <t>Remoção de grãos, agregados e solos derramados na pista em rodovias</t>
  </si>
  <si>
    <t>Remoção de sucatas derramadas em rodovia - cinta com utilização de 100 vezes</t>
  </si>
  <si>
    <t>Remoção de veículos de grande porte incendiados em rodovia - carga e descarga com guindaste - cinta com utilização de 100 vezes</t>
  </si>
  <si>
    <t>Remoção de veículos de grande porte tombados em rodovia - cinta com utilização de 100 vezes</t>
  </si>
  <si>
    <t>Remoção de veículos de médio porte incendiados em rodovia - carga e descarga com guindaste - cinta com utilização de 100 vezes</t>
  </si>
  <si>
    <t>Remoção de veículos de médio porte tombados em rodovia - cinta com utilização de 100 vezes</t>
  </si>
  <si>
    <t>Remoção de veículos de pequeno porte incendiados em rodovia - carga e descarga com guindauto - cinta com utilização de 100 vezes</t>
  </si>
  <si>
    <t>Remoção de veículos de pequeno porte tombados em rodovia - cinta com utilização de 100 vezes</t>
  </si>
  <si>
    <t>Remoção de vestígios de óleo ou graxa na superfície do revestimento do pavimento</t>
  </si>
  <si>
    <t>Remoção de vidros, caixas e engradados derramados na pista em rodovia</t>
  </si>
  <si>
    <t>Remoção manual de barreira em rocha</t>
  </si>
  <si>
    <t>Remoção manual de barreira em solo</t>
  </si>
  <si>
    <t>Remoção manual de camada granular do pavimento</t>
  </si>
  <si>
    <t>Remoção manual de revestimento asfáltico</t>
  </si>
  <si>
    <t>Remoção manual de vegetação daninha</t>
  </si>
  <si>
    <t>Remoção manual de vegetação daninha em frestas</t>
  </si>
  <si>
    <t>Remoção mecanizada de barreira em rocha</t>
  </si>
  <si>
    <t>Remoção mecanizada de barreira em solo</t>
  </si>
  <si>
    <t>Remoção mecanizada de camada granular do pavimento</t>
  </si>
  <si>
    <t>Remoção mecanizada de revestimento asfáltico</t>
  </si>
  <si>
    <t>Reparo localizado com pintura de ligação - demolição mecânica e corte com serra</t>
  </si>
  <si>
    <t>Reparo no interior de placa de pavimento de concreto</t>
  </si>
  <si>
    <t>Roçada com roçadeira costal</t>
  </si>
  <si>
    <t>ha</t>
  </si>
  <si>
    <t>Roçada manual</t>
  </si>
  <si>
    <t>Roçada manual de capim colonião</t>
  </si>
  <si>
    <t>Selagem de trincas mecanizada em pavimento flexível com emulsão - areia comercial</t>
  </si>
  <si>
    <t>Selagem superficial de fissuras com adesivo estrutural à base de resina epóxi de alta viscosidade, inclusive limpeza superficial - fornecimento e aplicação</t>
  </si>
  <si>
    <t>Solo brita para base de remendo profundo - brita comercial</t>
  </si>
  <si>
    <t>Solo melhorado com cimento para base de remendo profundo</t>
  </si>
  <si>
    <t>Solo para base de remendo profundo</t>
  </si>
  <si>
    <t>Substituição de balizador - areia e brita comerciais</t>
  </si>
  <si>
    <t>Substituição de balizador - areia extraída e brita produzida</t>
  </si>
  <si>
    <t>Substituição de cartucho de absorção de energia tipo A - fornecimento e instalação, e reposicionamento do amortecedor retrátil</t>
  </si>
  <si>
    <t>Substituição de cartucho de absorção de energia tipo B - fornecimento, instalação e reposicionamento do amortecedor retrátil</t>
  </si>
  <si>
    <t>Tapa buraco com pintura de ligação - demolição com serra corta piso</t>
  </si>
  <si>
    <t>Tapa buraco com pintura de ligação - demolição manual</t>
  </si>
  <si>
    <t>Tela de proteção para roçada em tubo galvanizado 4,0 X 1,5 m - confecção</t>
  </si>
  <si>
    <t>Tratamento de fissuras do tipo rendilhado em pavimentos de concreto</t>
  </si>
  <si>
    <t>Tratamento de fissuras transversais com abertura maior que 1,0 mm em pavimentos de concreto</t>
  </si>
  <si>
    <t>Trituração de galhos e troncos com diâmetro de até 350 mm</t>
  </si>
  <si>
    <t>Balizador cônico refletivo em polietileno semiflexível de 114 x 11 x 40 cm - utilização de 150 ciclos - fornecimento, 01 implantação e 01 retirada diária</t>
  </si>
  <si>
    <t>un.dia</t>
  </si>
  <si>
    <t>Balizador de concreto - areia e brita comerciais - fornecimento e implantação</t>
  </si>
  <si>
    <t>Balizador de concreto - areia extraída e brita produzida - fornecimento e implantação</t>
  </si>
  <si>
    <t>Barreira de sinalização tipo I de direcionamento ou bloqueio - confecção</t>
  </si>
  <si>
    <t>Barreira de sinalização tipo I de direcionamento ou bloqueio - utilização de 150 ciclos - fornecimento, 01 implantação e 01 retirada diária</t>
  </si>
  <si>
    <t>Barreira de sinalização tipo I de direcionamento ou bloqueio contínua - confecção</t>
  </si>
  <si>
    <t>Barreira de sinalização tipo I de direcionamento ou bloqueio contínua - utilização de 150 ciclos - fornecimento, 01 implantação e 01 retirada diária</t>
  </si>
  <si>
    <t>m.dia</t>
  </si>
  <si>
    <t>Barreira de sinalização tipo II de direcionamento ou bloqueio - confecção</t>
  </si>
  <si>
    <t>Barreira de sinalização tipo II de direcionamento ou bloqueio - utilização de 150 ciclos - fornecimento, 01 implantação e 01 retirada diária</t>
  </si>
  <si>
    <t>Barreira de sinalização tipo III de direcionamento ou bloqueio - confecção</t>
  </si>
  <si>
    <t>Barreira de sinalização tipo III de direcionamento ou bloqueio - utilização de 150 ciclos - fornecimento, 01 implantação e 01 retirada diária</t>
  </si>
  <si>
    <t>Barreira plástica articulável modular 240 x 100 cm na cor amarela - utilização de 600 ciclos - fornecimento, 01 implantação e 01 retirada diária</t>
  </si>
  <si>
    <t>Barreira plástica monobloco para canalização de trânsito - 101 x 50 x 55 cm - utilização de 600 ciclos - fornecimento, 01 implantação e 01 retirada diária</t>
  </si>
  <si>
    <t>Barreira plástica para canalização de trânsito - 60 x 45 x 60 cm - utilização de 600 ciclos - fornecimento, 01 implantação e 01 retirada diária</t>
  </si>
  <si>
    <t>Cavalete em perfil metálico para placa de sinalização - 1,00 m x 1,00 m - confecção</t>
  </si>
  <si>
    <t>Cavalete em polietileno zebrado com faixa refletiva - H = 1,00 m - utilização de 600 ciclos - fornecimento, 01 implantação e 01 retirada diária</t>
  </si>
  <si>
    <t>Cavalete em polietileno zebrado com faixa refletiva e com sinalizador a LED com bateria - H = 1,00 m - utilização de 600 ciclos - fornecimento, 01 implantação e 01 retirada diária</t>
  </si>
  <si>
    <t>Cilindro canalizador de tráfego com base quadrada de 111 x 56 x 56 cm - utilização de 600 ciclos - fornecimento, 01 implantação e 01 retirada diária</t>
  </si>
  <si>
    <t>Cilindro flexível delimitador de tráfego com duas faixas refletivas e chumbador - D = 20 cm e H = 80 cm</t>
  </si>
  <si>
    <t>Cone plástico para canalização de trânsito - utilização de 150 ciclos - fornecimento, 01 implantação e 01 retirada diária</t>
  </si>
  <si>
    <t>Dispositivo de direcionamento ou bloqueio tipo tapume - confecção</t>
  </si>
  <si>
    <t>Dispositivo de direcionamento ou bloqueio tipo tapume - utilização de 150 ciclos - fornecimento, 01 implantação e 01 retirada diária</t>
  </si>
  <si>
    <t>m².dia</t>
  </si>
  <si>
    <t>Dispositivo de direcionamento ou bloqueio tipo tela plástica com suporte fixo - confecção</t>
  </si>
  <si>
    <t>Dispositivo de direcionamento ou bloqueio tipo tela plástica com suporte fixo - utilização de 150 ciclos - fornecimento, 01 implantação e 01 retirada diária</t>
  </si>
  <si>
    <t>Dispositivo de direcionamento ou bloqueio tipo tela plástica com suporte móvel afixado em bloco de concreto - confecção</t>
  </si>
  <si>
    <t>Dispositivo de direcionamento ou bloqueio tipo tela plástica com suporte móvel afixado em bloco de concreto - utilização de 150 ciclos - fornecimento, 01 implantação e 01 retirada diária</t>
  </si>
  <si>
    <t>Fabricação de balizador de concreto - seção circular de 10 cm - areia e brita comerciais</t>
  </si>
  <si>
    <t>Fabricação de balizador de concreto - seção circular de 10 cm - areia extraída e brita produzida</t>
  </si>
  <si>
    <t>Fita zebrada para dispositivos de canalização de trânsito - fornecimento, implantação e retirada</t>
  </si>
  <si>
    <t>Laminado elastoplástico para sinalização horizontal - espessura de 1,5 mm - fornecimento e implantação</t>
  </si>
  <si>
    <t>Luz de advertência e bateria para dispositivos de sinalização - utilização de 200 ciclos - fornecimento, 01 implantação e 01 retirada diária</t>
  </si>
  <si>
    <t>Manutenção/recomposição de sinalização - pintura de faixa com tinta acrílica - espessura de 0,4 mm</t>
  </si>
  <si>
    <t>Manutenção/recomposição de sinalização - pintura de faixa com tinta acrílica - espessura de 0,6 mm</t>
  </si>
  <si>
    <t>Manutenção/recomposição de sinalização - pintura de faixa com tinta acrílica emulsionada em água - espessura de 0,3 mm</t>
  </si>
  <si>
    <t>Manutenção/recomposição de sinalização - pintura de faixa com tinta acrílica emulsionada em água - espessura de 0,4 mm</t>
  </si>
  <si>
    <t>Manutenção/recomposição de sinalização - pintura de faixa com tinta acrílica emulsionada em água - espessura de 0,5 mm</t>
  </si>
  <si>
    <t>Operação de sinalização por bandeirola de tecido ou com placa metálica</t>
  </si>
  <si>
    <t>Painel com seta luminosa montado em chassi de caminhão com prancha</t>
  </si>
  <si>
    <t>Painel com seta luminosa montado em chassi de caminhão com prancha e amortecedor retrátil</t>
  </si>
  <si>
    <t>Painel de mensagens variáveis, portátil móvel, LED, com banco fotovoltaico de energia e montado em chassi com engate</t>
  </si>
  <si>
    <t>Pintura de faixa com plástico a frio bicomponente à base de resinas metacrílicas por dispersão (estrutura)</t>
  </si>
  <si>
    <t>Pintura de faixa com plástico a frio bicomponente à base de resinas metacrílicas por extrusão (alto relevo)</t>
  </si>
  <si>
    <t>Pintura de faixa com plástico a frio bicomponente à base de resinas metacrílicas por extrusão (plano) - espessura de 1,5 mm</t>
  </si>
  <si>
    <t>Pintura de faixa com plástico a frio bicomponente à base de resinas metacrílicas por extrusão (plano) - espessura de 3,0 mm</t>
  </si>
  <si>
    <t>Pintura de faixa com plástico a frio tricomponente à base de resinas metacrílicas por aspersão - espessura de 0,6 mm</t>
  </si>
  <si>
    <t>Pintura de faixa com termoplástico em alto relevo tipo I por extrusão - relevo duplo com base</t>
  </si>
  <si>
    <t>Pintura de faixa com termoplástico em alto relevo tipo II por extrusão - relevo simples ranhurado com base</t>
  </si>
  <si>
    <t>Pintura de faixa com termoplástico em alto relevo tipo III por extrusão - relevo simples com base</t>
  </si>
  <si>
    <t>Pintura de faixa com termoplástico em alto relevo tipo IV por extrusão - relevo simples sem base</t>
  </si>
  <si>
    <t>Pintura de faixa com termoplástico em alto relevo tipo V por extrusão - relevo multipontos sem base (gotas)</t>
  </si>
  <si>
    <t>Pintura de faixa com termoplástico em alto relevo tipo VI por extrusão - relevo multipontos sem base (calotas)</t>
  </si>
  <si>
    <t>Pintura de faixa com termoplástico por aspersão - espessura de 1,5 mm</t>
  </si>
  <si>
    <t>Pintura de faixa com tinta acrílica - espessura de 0,4 mm</t>
  </si>
  <si>
    <t>Pintura de faixa com tinta acrílica - espessura de 0,6 mm</t>
  </si>
  <si>
    <t>Pintura de faixa com tinta acrílica emulsionada em água - espessura de 0,3 mm</t>
  </si>
  <si>
    <t>Pintura de faixa com tinta acrílica emulsionada em água - espessura de 0,4 mm</t>
  </si>
  <si>
    <t>Pintura de faixa com tinta acrílica emulsionada em água - espessura de 0,5 mm</t>
  </si>
  <si>
    <t>Pintura de setas e zebrados com termoplástico por aspersão - espessura de 1,5 mm</t>
  </si>
  <si>
    <t>Pintura de setas e zebrados com termoplástico por extrusão - espessura de 3,0 mm</t>
  </si>
  <si>
    <t>Pintura de setas e zebrados com tinta acrílica - espessura de 0,4 mm</t>
  </si>
  <si>
    <t>Pintura de setas e zebrados com tinta acrílica - espessura de 0,6 mm</t>
  </si>
  <si>
    <t>Pintura de setas e zebrados com tinta acrílica emulsionada em água - espessura de 0,3 mm</t>
  </si>
  <si>
    <t>Pintura de setas e zebrados com tinta acrílica emulsionada em água - espessura de 0,4 mm</t>
  </si>
  <si>
    <t>Pintura de setas e zebrados com tinta acrílica emulsionada em água - espessura de 0,5 mm</t>
  </si>
  <si>
    <t>Pintura eletrostática a pó com tinta poliéster em chapa de aço</t>
  </si>
  <si>
    <t>Placa de advertência em aço, lado de 0,60 m - película retrorrefletiva tipo I + SI - fornecimento e implantação</t>
  </si>
  <si>
    <t>Placa de advertência em aço, lado de 0,80 m - película retrorrefletiva tipo I + SI - fornecimento e implantação</t>
  </si>
  <si>
    <t>Placa de advertência em aço, lado de 1,00 m - película retrorrefletiva tipo I + SI - fornecimento e implantação</t>
  </si>
  <si>
    <t>Placa de advertência em aço, lado de 1,20 m - película retrorrefletiva tipo III + SI - fornecimento e implantação</t>
  </si>
  <si>
    <t>Placa de advertência em fibra, lado de 0,60 m - película retrorrefletiva tipo I + SI - fornecimento e implantação</t>
  </si>
  <si>
    <t>Placa de advertência em fibra, lado de 0,80 m - película retrorrefletiva tipo I + SI - fornecimento e implantação</t>
  </si>
  <si>
    <t>Placa de advertência em fibra, lado de 1,00 m - película retrorrefletiva tipo I + SI - fornecimento e implantação</t>
  </si>
  <si>
    <t>Placa de advertência em fibra, lado de 1,20 m - película retrorrefletiva tipo III + SI - fornecimento e implantação</t>
  </si>
  <si>
    <t>Placa de advertência para sinalização de obras montada em suporte metálico móvel, lado 1,00 m - utilização de 600 ciclos - fornecimento, 01 implantação e 01 retirada diária</t>
  </si>
  <si>
    <t>Placa de marco quilométrico em aço - 0,60 x 0,865 m - película retrorrefletiva tipo I + I - fornecimento e implantação</t>
  </si>
  <si>
    <t>Placa de marco quilométrico em aço - 0,70 x 1,00 m - película retrorrefletiva tipo I + III - fornecimento e implantação</t>
  </si>
  <si>
    <t>Placa de marco quilométrico em fibra - 0,60 x 0,865 m - película retrorrefletiva tipo I + I - fornecimento e implantação</t>
  </si>
  <si>
    <t>Placa de marco quilométrico em fibra - 0,70 x 1,00 m - película retrorrefletiva tipo I + III - fornecimento e implantação</t>
  </si>
  <si>
    <t>Placa de regulamentação em aço D = 0,60 m - película retrorrefletiva tipo I + SI - fornecimento e implantação</t>
  </si>
  <si>
    <t>Placa de regulamentação em aço D = 0,80 m - película retrorrefletiva tipo I + SI - fornecimento e implantação</t>
  </si>
  <si>
    <t>Placa de regulamentação em aço D = 1,00 m - película retrorrefletiva tipo I + SI - fornecimento e implantação</t>
  </si>
  <si>
    <t>Placa de regulamentação em aço D = 1,20 m - película retrorrefletiva tipo III + SI - fornecimento e implantação</t>
  </si>
  <si>
    <t>Placa de regulamentação em aço, R1 lado 0,248 m - película retrorrefletiva tipo I + SI - fornecimento e implantação</t>
  </si>
  <si>
    <t>Placa de regulamentação em aço, R1 lado 0,331 m - película retrorrefletiva tipo I + SI - fornecimento e implantação</t>
  </si>
  <si>
    <t>Placa de regulamentação em aço, R1 lado 0,414 m - película retrorrefletiva tipo I + SI - fornecimento e implantação</t>
  </si>
  <si>
    <t>Placa de regulamentação em aço, R1 lado 0,497 m - película retrorrefletiva tipo III + SI - fornecimento e implantação</t>
  </si>
  <si>
    <t>Placa de regulamentação em aço, R2 lado 0,60 m - película retrorrefletiva tipo I + SI - fornecimento e implantação</t>
  </si>
  <si>
    <t>Placa de regulamentação em aço, R2 lado 0,80 m - película retrorrefletiva tipo I + SI - fornecimento e implantação</t>
  </si>
  <si>
    <t>Placa de regulamentação em aço, R2 lado 1,00 m - película retrorrefletiva tipo I + SI - fornecimento e implantação</t>
  </si>
  <si>
    <t>Placa de regulamentação em aço, R2 lado 1,20 m - película retrorrefletiva tipo III + SI - fornecimento e implantação</t>
  </si>
  <si>
    <t>Placa de regulamentação em fibra, D = 0,60 m - película retrorrefletiva tipo I + SI - fornecimento e implantação</t>
  </si>
  <si>
    <t>Placa de regulamentação em fibra, D = 0,80 m - película retrorrefletiva tipo I + SI - fornecimento e implantação</t>
  </si>
  <si>
    <t>Placa de regulamentação em fibra, D = 1,00 m - película retrorrefletiva tipo I + SI - fornecimento e implantação</t>
  </si>
  <si>
    <t>Placa de regulamentação em fibra, D = 1,20 m - película retrorrefletiva tipo III + SI - fornecimento e implantação</t>
  </si>
  <si>
    <t>Placa de regulamentação em fibra, R1 lado 0,248 m - película retrorrefletiva tipo I + SI - fornecimento e implantação</t>
  </si>
  <si>
    <t>Placa de regulamentação em fibra, R1 lado 0,331 m - película retrorrefletiva tipo I + SI - fornecimento e implantação</t>
  </si>
  <si>
    <t>Placa de regulamentação em fibra, R1 lado 0,414 m - película retrorrefletiva tipo I + SI - fornecimento e implantação</t>
  </si>
  <si>
    <t>Placa de regulamentação em fibra, R1 lado 0,497 m - película retrorrefletiva tipo III + SI - fornecimento e implantação</t>
  </si>
  <si>
    <t>Placa de regulamentação em fibra, R2 lado 0,60 m - película retrorrefletiva tipo I + SI - fornecimento e implantação</t>
  </si>
  <si>
    <t>Placa de regulamentação em fibra, R2 lado 0,80 m - película retrorrefletiva tipo I + SI - fornecimento e implantação</t>
  </si>
  <si>
    <t>Placa de regulamentação em fibra, R2 lado 1,00 m - película retrorrefletiva tipo I + SI - fornecimento e implantação</t>
  </si>
  <si>
    <t>Placa de regulamentação em fibra, R2 lado 1,20 m - película retrorrefletiva tipo I + SI - fornecimento e implantação</t>
  </si>
  <si>
    <t>Placa de regulamentação para sinalização de obras montada em suporte metálico móvel - D = 1,00 m - utilização de 600 ciclos - fornecimento, 01 implantação e 01 retirada diária</t>
  </si>
  <si>
    <t>Placa de regulamentação para sinalização de obras montada em suporte metálico móvel, R1 lado 0,414 m - utilização de 600 ciclos - fornecimento, 01 implantação e 01 retirada diária</t>
  </si>
  <si>
    <t>Placa de regulamentação para sinalização de obras montada em suporte metálico móvel, R2 lado 1,00 m - utilização de 600 ciclos - fornecimento, 01 implantação e 01 retirada diária</t>
  </si>
  <si>
    <t>Placa delineador em aço - 0,30 x 0,90 m - película retrorrefletiva tipo I + IV - fornecimento e implantação</t>
  </si>
  <si>
    <t>Placa delineador em aço - 0,50 x 0,60 m - película retrorrefletiva tipo I + IV - fornecimento e implantação</t>
  </si>
  <si>
    <t>Placa delineador em fibra - 0,30 x 0,90 m - película retrorrefletiva tipo I + IV - fornecimento e implantação</t>
  </si>
  <si>
    <t>Placa delineador em fibra - 0,50 x 0,60 m - película retrorrefletiva tipo I + IV - fornecimento e implantação</t>
  </si>
  <si>
    <t>Placa em aço - 2,00 x 1,00 m - película retrorrefletiva tipo I + I - fornecimento e implantação</t>
  </si>
  <si>
    <t>Placa em aço - 2,00 x 1,00 m - película retrorrefletiva tipo I + III - fornecimento e implantação</t>
  </si>
  <si>
    <t>Placa em aço - 2,00 x 1,00 m - película retrorrefletiva tipo I + X - fornecimento e implantação</t>
  </si>
  <si>
    <t>Placa em aço - 2,00 x 1,00 m - película retrorrefletiva tipo III + III - fornecimento e implantação</t>
  </si>
  <si>
    <t>Placa em aço - 2,00 x 1,00 m - película retrorrefletiva tipo III + X - fornecimento e implantação</t>
  </si>
  <si>
    <t>Placa em aço - 3,00 x 1,50 m - película retrorrefletiva tipo I + I - fornecimento e implantação</t>
  </si>
  <si>
    <t>Placa em aço - 3,00 x 1,50 m - película retrorrefletiva tipo I + III - fornecimento e implantação</t>
  </si>
  <si>
    <t>Placa em aço - 3,00 x 1,50 m - película retrorrefletiva tipo I + X - fornecimento e implantação</t>
  </si>
  <si>
    <t>Placa em aço - 3,00 x 1,50 m - película retrorrefletiva tipo III + III - fornecimento e implantação</t>
  </si>
  <si>
    <t>Placa em aço - 3,00 x 1,50 m - película retrorrefletiva tipo III + X - fornecimento e implantação</t>
  </si>
  <si>
    <t>Placa em aço - 3,00 x 2,00 m - película retrorrefletiva tipo I + I - fornecimento e implantação</t>
  </si>
  <si>
    <t>Placa em aço - 3,00 x 2,00 m - película retrorrefletiva tipo I + III - fornecimento e implantação</t>
  </si>
  <si>
    <t>Placa em aço - 3,00 x 2,00 m - película retrorrefletiva tipo I + X - fornecimento e implantação</t>
  </si>
  <si>
    <t>Placa em aço - 3,00 x 2,00 m - película retrorrefletiva tipo III + III - fornecimento e implantação</t>
  </si>
  <si>
    <t>Placa em aço - 3,00 x 2,00 m - película retrorrefletiva tipo III + X - fornecimento e implantação</t>
  </si>
  <si>
    <t>Placa em aço - 4,00 x 2,00 m - película retrorrefletiva tipo I + I - fornecimento e implantação</t>
  </si>
  <si>
    <t>Placa em aço - 4,00 x 2,00 m - película retrorrefletiva tipo I + III - fornecimento e implantação</t>
  </si>
  <si>
    <t>Placa em aço - 4,00 x 2,00 m - película retrorrefletiva tipo I + X - fornecimento e implantação</t>
  </si>
  <si>
    <t>Placa em aço - 4,00 x 2,00 m - película retrorrefletiva tipo III + III - fornecimento e implantação</t>
  </si>
  <si>
    <t>Placa em aço - 4,00 x 2,00 m - película retrorrefletiva tipo III + X - fornecimento e implantação</t>
  </si>
  <si>
    <t>Placa em aço - 4,00 x 3,00 m - película retrorrefletiva tipo I + I - fornecimento e implantação</t>
  </si>
  <si>
    <t>Placa em aço - 4,00 x 3,00 m - película retrorrefletiva tipo I + III - fornecimento e implantação</t>
  </si>
  <si>
    <t>Placa em aço - 4,00 x 3,00 m - película retrorrefletiva tipo I + X - fornecimento e implantação</t>
  </si>
  <si>
    <t>Placa em aço - 4,00 x 3,00 m - película retrorrefletiva tipo III + III - fornecimento e implantação</t>
  </si>
  <si>
    <t>Placa em aço - 4,00 x 3,00 m - película retrorrefletiva tipo III + X - fornecimento e implantação</t>
  </si>
  <si>
    <t>Placa em aço - película I + I - chapa recuperada - fornecimento e implantação</t>
  </si>
  <si>
    <t>Placa em aço - película I + I - fornecimento e implantação</t>
  </si>
  <si>
    <t>Placa em aço - película I + III - chapa recuperada - fornecimento e implantação</t>
  </si>
  <si>
    <t>Placa em aço - película I + III - fornecimento e implantação</t>
  </si>
  <si>
    <t>Placa em aço - película III + III - chapa recuperada - fornecimento e implantação</t>
  </si>
  <si>
    <t>Placa em aço - película III + III - fornecimento e implantação</t>
  </si>
  <si>
    <t>Placa em aço nº 16 galvanizado com película retrorrefletiva tipo I + I - chapa recuperada - confecção</t>
  </si>
  <si>
    <t>Placa em aço nº 16 galvanizado com película retrorrefletiva tipo I + I - confecção</t>
  </si>
  <si>
    <t>Placa em aço nº 16 galvanizado com película retrorrefletiva tipo I + III - chapa recuperada - confecção</t>
  </si>
  <si>
    <t>Placa em aço nº 16 galvanizado com película retrorrefletiva tipo I + III - confecção</t>
  </si>
  <si>
    <t>Placa em aço nº 16 galvanizado com película retrorrefletiva tipo I + IV - confecção</t>
  </si>
  <si>
    <t>Placa em aço nº 16 galvanizado com película retrorrefletiva tipo I + SI - confecção</t>
  </si>
  <si>
    <t>Placa em aço nº 16 galvanizado com película retrorrefletiva tipo I + X - confecção</t>
  </si>
  <si>
    <t>Placa em aço nº 16 galvanizado com película retrorrefletiva tipo III + III - chapa recuperada - confecção</t>
  </si>
  <si>
    <t>Placa em aço nº 16 galvanizado com película retrorrefletiva tipo III + III - confecção</t>
  </si>
  <si>
    <t>Placa em aço nº 16 galvanizado com película retrorrefletiva tipo III + SI - confecção</t>
  </si>
  <si>
    <t>Placa em aço nº 16 galvanizado com película retrorrefletiva tipo III + X - confecção</t>
  </si>
  <si>
    <t>Placa em aço, modulada - 2,00 x 1,00 m - película retrorrefletiva tipo I + I - fornecimento e implantação</t>
  </si>
  <si>
    <t>Placa em aço, modulada - 2,00 x 1,00 m - película retrorrefletiva tipo I + III - fornecimento e implantação</t>
  </si>
  <si>
    <t>Placa em aço, modulada - 2,00 x 1,00 m - película retrorrefletiva tipo III + III - fornecimento e implantação</t>
  </si>
  <si>
    <t>Placa em aço, modulada - 3,00 x 1,50 m - película retrorrefletiva tipo I + I - fornecimento e implantação</t>
  </si>
  <si>
    <t>Placa em aço, modulada - 3,00 x 1,50 m - película retrorrefletiva tipo I + III - fornecimento e implantação</t>
  </si>
  <si>
    <t>Placa em aço, modulada - 3,00 x 1,50 m - película retrorrefletiva tipo III + III - fornecimento e implantação</t>
  </si>
  <si>
    <t>Placa em aço, modulada - 3,00 x 2,00 m - película retrorrefletiva tipo I + I - fornecimento e implantação</t>
  </si>
  <si>
    <t>Placa em aço, modulada - 3,00 x 2,00 m - película retrorrefletiva tipo I + III - fornecimento e implantação</t>
  </si>
  <si>
    <t>Placa em aço, modulada - 3,00 x 2,00 m - película retrorrefletiva tipo III + III - fornecimento e implantação</t>
  </si>
  <si>
    <t>Placa em aço, modulada - 4,00 x 2,00 m - película retrorrefletiva tipo I + I - fornecimento e implantação</t>
  </si>
  <si>
    <t>Placa em aço, modulada - 4,00 x 2,00 m - película retrorrefletiva tipo I + III - fornecimento e implantação</t>
  </si>
  <si>
    <t>Placa em aço, modulada - 4,00 x 2,00 m - película retrorrefletiva tipo III + III - fornecimento e implantação</t>
  </si>
  <si>
    <t>Placa em aço, modulada - 4,00 x 3,00 m - película retrorrefletiva tipo I + I - fornecimento e implantação</t>
  </si>
  <si>
    <t>Placa em aço, modulada - 4,00 x 3,00 m - película retrorrefletiva tipo I + III - fornecimento e implantação</t>
  </si>
  <si>
    <t>Placa em aço, modulada - 4,00 x 3,00 m - película retrorrefletiva tipo III + III - fornecimento e implantação</t>
  </si>
  <si>
    <t>Placa em aço, modulada - acima de 2 m² - película I + I - fornecimento e implantação</t>
  </si>
  <si>
    <t>Placa em aço, modulada - acima de 2 m² - película I + III - fornecimento e implantação</t>
  </si>
  <si>
    <t>Placa em aço, modulada - acima de 2 m² - película III + III - fornecimento e implantação</t>
  </si>
  <si>
    <t>Placa em alumínio composto de 3 mm, modulada, aérea, com película retrorrefletiva tipo I + III - confecção</t>
  </si>
  <si>
    <t>Placa em alumínio composto de 3 mm, modulada, aérea, com película retrorrefletiva tipo III + III - confecção</t>
  </si>
  <si>
    <t>Placa em alumínio composto de 3 mm, modulada, aérea, com película retrorrefletiva tipo III + X - confecção</t>
  </si>
  <si>
    <t>Placa em alumínio composto, espessura de 3,0 mm, modulada, aérea - película retrorrefletiva tipo I + III - fornecimento e implantação</t>
  </si>
  <si>
    <t>Placa em alumínio composto, espessura de 3,0 mm, modulada, aérea - película retrorrefletiva tipo III + III - fornecimento e implantação</t>
  </si>
  <si>
    <t>Placa em alumínio composto, espessura de 3,0 mm, modulada, aérea - película retrorrefletiva tipo III + X - fornecimento e implantação</t>
  </si>
  <si>
    <t>Placa em alumínio, espessura de 1,5 mm, modulada, aérea - película retrorrefletiva tipo I + III - fornecimento e implantação</t>
  </si>
  <si>
    <t>Placa em alumínio, espessura de 1,5 mm, modulada, aérea - película retrorrefletiva tipo III + III - fornecimento e implantação</t>
  </si>
  <si>
    <t>Placa em alumínio, espessura de 1,5 mm, modulada, aérea - película retrorrefletiva tipo III + X - fornecimento e implantação</t>
  </si>
  <si>
    <t>Placa em alumínio, espessura de 1,5 mm, modulada, aérea, com película retrorrefletiva tipo I + III - confecção</t>
  </si>
  <si>
    <t>Placa em alumínio, espessura de 1,5 mm, modulada, aérea, com película retrorrefletiva tipo III + III - confecção</t>
  </si>
  <si>
    <t>Placa em alumínio, espessura de 1,5 mm, modulada, aérea, com película retrorrefletiva tipo III + X - confecção</t>
  </si>
  <si>
    <t>Placa em chapa de poliéster reforçada com fibra de vidro com película retrorrefletiva tipo I + I - confecção</t>
  </si>
  <si>
    <t>Placa em chapa de poliéster reforçada com fibra de vidro com película retrorrefletiva tipo I + III - confecção</t>
  </si>
  <si>
    <t>Placa em chapa de poliéster reforçada com fibra de vidro com película retrorrefletiva tipo I + IV - confecção</t>
  </si>
  <si>
    <t>Placa em chapa de poliéster reforçada com fibra de vidro com película retrorrefletiva tipo I + SI - confecção</t>
  </si>
  <si>
    <t>Placa em chapa de poliéster reforçada com fibra de vidro com película retrorrefletiva tipo III + III - confecção</t>
  </si>
  <si>
    <t>Placa em chapa de poliéster reforçada com fibra de vidro com película retrorrefletiva tipo III + SI - confecção</t>
  </si>
  <si>
    <t>Placa em fibra - 2,00 x 1,00 m - película retrorrefletiva tipo I + I - fornecimento e implantação</t>
  </si>
  <si>
    <t>Placa em fibra - 2,00 x 1,00 m - película retrorrefletiva tipo I + III - fornecimento e implantação</t>
  </si>
  <si>
    <t>Placa em fibra - 2,00 x 1,00 m - película retrorrefletiva tipo III + III - fornecimento e implantação</t>
  </si>
  <si>
    <t>Placa em fibra - 3,00 x 1,50 m - película retrorrefletiva tipo I + I - fornecimento e implantação</t>
  </si>
  <si>
    <t>Placa em fibra - 3,00 x 1,50 m - película retrorrefletiva tipo I + III - fornecimento e implantação</t>
  </si>
  <si>
    <t>Placa em fibra - 3,00 x 1,50 m - película retrorrefletiva tipo III + III - fornecimento e implantação</t>
  </si>
  <si>
    <t>Placa em fibra - 3,00 x 2,00 m - película retrorrefletiva tipo I + I - fornecimento e implantação</t>
  </si>
  <si>
    <t>Placa em fibra - 3,00 x 2,00 m - película retrorrefletiva tipo I + III - fornecimento e implantação</t>
  </si>
  <si>
    <t>Placa em fibra - 3,00 x 2,00 m - película retrorrefletiva tipo III + III - fornecimento e implantação</t>
  </si>
  <si>
    <t>Placa em fibra - 4,00 x 2,00 m - película retrorrefletiva tipo I + I - fornecimento e implantação</t>
  </si>
  <si>
    <t>Placa em fibra - 4,00 x 2,00 m - película retrorrefletiva tipo I + III - fornecimento e implantação</t>
  </si>
  <si>
    <t>Placa em fibra - 4,00 x 2,00 m - película retrorrefletiva tipo III + III - fornecimento e implantação</t>
  </si>
  <si>
    <t>Placa em fibra - 4,00 x 3,00 m - película retrorrefletiva tipo I + I - fornecimento e implantação</t>
  </si>
  <si>
    <t>Placa em fibra - 4,00 x 3,00 m - película retrorrefletiva tipo I + III - fornecimento e implantação</t>
  </si>
  <si>
    <t>Placa em fibra - 4,00 x 3,00 m - película retrorrefletiva tipo III + III - fornecimento e implantação</t>
  </si>
  <si>
    <t>Placa em fibra - película I + I - fornecimento e implantação</t>
  </si>
  <si>
    <t>Placa em fibra - película I + III - fornecimento e implantação</t>
  </si>
  <si>
    <t>Placa em fibra - película III + III - fornecimento e implantação</t>
  </si>
  <si>
    <t>Placa em fibra, modulada, aérea - película retrorrefletiva tipo I + III - fornecimento e implantação</t>
  </si>
  <si>
    <t>Placa em fibra, modulada, aérea - película retrorrefletiva tipo III + III - fornecimento e implantação</t>
  </si>
  <si>
    <t>Placa em fibra, modulada, aérea - película retrorrefletiva tipo III + X - fornecimento e implantação</t>
  </si>
  <si>
    <t>Placa modulada em aço nº 18 galvanizado com película retrorrefletiva tipo I + I - confecção</t>
  </si>
  <si>
    <t>Placa modulada em aço nº 18 galvanizado com película retrorrefletiva tipo I + III - confecção</t>
  </si>
  <si>
    <t>Placa modulada em aço nº 18 galvanizado com película retrorrefletiva tipo III + III - confecção</t>
  </si>
  <si>
    <t>Placa modulada em chapa de poliéster reforçada com fibra de vidro, aérea, com película retrorrefletiva tipo I + III - confecção</t>
  </si>
  <si>
    <t>Placa modulada em chapa de poliéster reforçada com fibra de vidro, aérea, com película retrorrefletiva tipo III + III - confecção</t>
  </si>
  <si>
    <t>Placa modulada em chapa de poliéster reforçada com fibra de vidro, aérea, com película retrorrefletiva tipo III + X - confecção</t>
  </si>
  <si>
    <t>Placa para sinalização de obras montada em cavalete metálico - 1,00 x 1,00 m - utilização de 600 ciclos - fornecimento, 01 implantação e 01 retirada diária</t>
  </si>
  <si>
    <t>Pórtico metálico com vão de 15,9 m, vento de 35 m/s e área de exposição de até 23,85 m² - fornecimento e implantação - areia e brita comerciais</t>
  </si>
  <si>
    <t>Pórtico metálico com vão de 15,9 m, vento de 35 m/s e área de exposição de até 23,85 m² - fornecimento e implantação - areia extraída e brita produzida</t>
  </si>
  <si>
    <t>Pórtico metálico com vão de 15,9 m, vento de 40 m/s e área de exposição de até 23,85 m² - fornecimento e implantação - areia e brita comerciais</t>
  </si>
  <si>
    <t>Pórtico metálico com vão de 15,9 m, vento de 40 m/s e área de exposição de até 23,85 m² - fornecimento e implantação - areia extraída e brita produzida</t>
  </si>
  <si>
    <t>Pórtico metálico com vão de 15,9 m, vento de 45 m/s e área de exposição de até 23,85 m² - fornecimento e implantação - areia e brita comerciais</t>
  </si>
  <si>
    <t>Pórtico metálico com vão de 15,9 m, vento de 45 m/s e área de exposição de até 23,85 m² - fornecimento e implantação - areia extraída e brita produzida</t>
  </si>
  <si>
    <t>Recuperação de chapa em aço para placa de sinalização</t>
  </si>
  <si>
    <t>Remoção da estrutura de fundação de pórtico e semipórtico metálico</t>
  </si>
  <si>
    <t>Remoção da estrutura de pórtico metálico</t>
  </si>
  <si>
    <t>Remoção da estrutura de semipórtico duplo metálico</t>
  </si>
  <si>
    <t>Remoção da estrutura de semipórtico metálico</t>
  </si>
  <si>
    <t>Remoção de placa de sinalização</t>
  </si>
  <si>
    <t>Remoção de sinalização horizontal com maçarico</t>
  </si>
  <si>
    <t>Remoção de sinalização horizontal por fresagem</t>
  </si>
  <si>
    <t>Remoção de sinalização horizontal tipo pintura acrílica por jateamento abrasivo úmido com vidro - utilização de 3 vezes</t>
  </si>
  <si>
    <t>Semáforo móvel com 3 lentes D = 200 mm</t>
  </si>
  <si>
    <t>Semipórtico duplo metálico com vão de 2 x 8,3 m, vento de 35 m/s e área de exposição de até 2 x 12,45 m² - fornecimento e implantação - areia e brita comerciais</t>
  </si>
  <si>
    <t>Semipórtico duplo metálico com vão de 2 x 8,3 m, vento de 35 m/s e área de exposição de até 2 x 12,45 m² - fornecimento e implantação - areia extraída e brita produzida</t>
  </si>
  <si>
    <t>Semipórtico duplo metálico com vão de 2 x 8,3 m, vento de 40 m/s e área de exposição de até 2 x 12,45 m² - fornecimento e implantação - areia e brita comerciais</t>
  </si>
  <si>
    <t>Semipórtico duplo metálico com vão de 2 x 8,3 m, vento de 40 m/s e área de exposição de até 2 x 12,45 m² - fornecimento e implantação - areia extraída e brita produzida</t>
  </si>
  <si>
    <t>Semipórtico duplo metálico com vão de 2 x 8,3 m, vento de 45 m/s e área de exposição de até 2 x 12,45 m² - fornecimento e implantação - areia e brita comerciais</t>
  </si>
  <si>
    <t>Semipórtico duplo metálico com vão de 2 x 8,3 m, vento de 45 m/s e área de exposição de até 2 x 12,45 m² - fornecimento e implantação - areia extraída e brita produzida</t>
  </si>
  <si>
    <t>Semipórtico metálico com vão de 8,3 m, vento de 35 m/s e área de exposição de até 12,45 m² - fornecimento e implantação - areia e brita comerciais</t>
  </si>
  <si>
    <t>Semipórtico metálico com vão de 8,3 m, vento de 35 m/s e área de exposição de até 12,45 m² - fornecimento e implantação - areia extraída e brita produzida</t>
  </si>
  <si>
    <t>Semipórtico metálico com vão de 8,3 m, vento de 40 m/s e área de exposição de até 12,45 m² - fornecimento e implantação - areia e brita comerciais</t>
  </si>
  <si>
    <t>Semipórtico metálico com vão de 8,3 m, vento de 40 m/s e área de exposição de até 12,45 m² - fornecimento e implantação - areia extraída e brita produzida</t>
  </si>
  <si>
    <t>Semipórtico metálico com vão de 8,3 m, vento de 45 m/s e área de exposição de até 12,45 m² - fornecimento e implantação - areia e brita comerciais</t>
  </si>
  <si>
    <t>Semipórtico metálico com vão de 8,3 m, vento de 45 m/s e área de exposição de até 12,45 m² - fornecimento e implantação - areia extraída e brita produzida</t>
  </si>
  <si>
    <t>Sinalizador direcional móvel, LED, com banco fotovoltaico de energia e montado em chassi com engate</t>
  </si>
  <si>
    <t>Suporte duplo metálico galvanizado para placas - 3,00 x 1,50 m - fornecimento e implantação</t>
  </si>
  <si>
    <t>Suporte duplo metálico galvanizado para placas - 3,00 x 2,00 m - fornecimento e implantação</t>
  </si>
  <si>
    <t>Suporte duplo metálico galvanizado para placas - 4,00 x 2,00 m - fornecimento e implantação</t>
  </si>
  <si>
    <t>Suporte duplo metálico galvanizado para placas - 4,00 x 3,00 m - fornecimento e implantação</t>
  </si>
  <si>
    <t>Suporte metálico galvanizado para marco quilométrico - fornecimento e implantação</t>
  </si>
  <si>
    <t>Suporte metálico galvanizado para placa de advertência ou regulamentação - lado ou diâmetro de 0,60 m - fornecimento e implantação</t>
  </si>
  <si>
    <t>Suporte metálico galvanizado para placa de advertência ou regulamentação - lado ou diâmetro de 0,80 m - fornecimento e implantação</t>
  </si>
  <si>
    <t>Suporte metálico galvanizado para placa de advertência ou regulamentação - lado ou diâmetro de 1,00 m - fornecimento e implantação</t>
  </si>
  <si>
    <t>Suporte metálico galvanizado para placa de advertência ou regulamentação - lado ou diâmetro de 1,20 m - fornecimento e implantação</t>
  </si>
  <si>
    <t>Suporte metálico galvanizado para placa de regulamentação - R1 - lado de 0,248 m - fornecimento e implantação</t>
  </si>
  <si>
    <t>Suporte metálico galvanizado para placa de regulamentação - R1 - lado de 0,331 m - fornecimento e implantação</t>
  </si>
  <si>
    <t>Suporte metálico galvanizado para placa de regulamentação - R1 - lado de 0,414 m - fornecimento e implantação</t>
  </si>
  <si>
    <t>Suporte metálico galvanizado para placa de regulamentação - R1 - lado de 0,497 m - fornecimento e implantação</t>
  </si>
  <si>
    <t>Suporte metálico galvanizado para placa de regulamentação - R2 - lado de 0,60 m - fornecimento e implantação</t>
  </si>
  <si>
    <t>Suporte metálico galvanizado para placa de regulamentação - R2 - lado de 0,80 m - fornecimento e implantação</t>
  </si>
  <si>
    <t>Suporte metálico galvanizado para placa de regulamentação - R2 - lado de 1,00 m - fornecimento e implantação</t>
  </si>
  <si>
    <t>Suporte metálico galvanizado para placa de regulamentação - R2 - lado de 1,20 m - fornecimento e implantação</t>
  </si>
  <si>
    <t>Suporte metálico galvanizado para placas - 2,00 x 1,00 m - fornecimento e implantação</t>
  </si>
  <si>
    <t>Suporte metálico móvel para placa de sinalização - confecção</t>
  </si>
  <si>
    <t>Suporte para placa de sinalização em madeira de lei tratada 8 x 8 cm - fornecimento e implantação</t>
  </si>
  <si>
    <t>Suporte polimérico ecológico maciço colapsível D = 6,5 cm para placa de sinalização - fornecimento e implantação</t>
  </si>
  <si>
    <t>Suporte polimérico ecológico maciço colapsível quadrado de 10 cm para placa de sinalização - fornecimento e implantação</t>
  </si>
  <si>
    <t>Suporte polimérico ecológico maciço colapsível quadrado de 8 cm para placa de sinalização - fornecimento e implantação</t>
  </si>
  <si>
    <t>Suporte polimérico ecológico maciço colapsível retangular de 7 x 15 cm para placa de sinalização - fornecimento e implantação</t>
  </si>
  <si>
    <t>Tacha refletiva em plástico injetado - bidirecional tipo I - com um pino - fornecimento e colocação</t>
  </si>
  <si>
    <t>Tacha refletiva em plástico injetado - bidirecional tipo I - fornecimento e colocação</t>
  </si>
  <si>
    <t>Tacha refletiva em plástico injetado - bidirecional tipo II - com um pino - fornecimento e colocação</t>
  </si>
  <si>
    <t>Tacha refletiva em plástico injetado - bidirecional tipo II - fornecimento e colocação</t>
  </si>
  <si>
    <t>Tacha refletiva em plástico injetado - bidirecional tipo III - com um pino - fornecimento e colocação</t>
  </si>
  <si>
    <t>Tacha refletiva em plástico injetado - bidirecional tipo III - fornecimento e colocação</t>
  </si>
  <si>
    <t>Tacha refletiva em plástico injetado - bidirecional tipo IV - com um pino - fornecimento e colocação</t>
  </si>
  <si>
    <t>Tacha refletiva em plástico injetado - bidirecional tipo IV - fornecimento e colocação</t>
  </si>
  <si>
    <t>Tacha refletiva em plástico injetado - monodirecional tipo I - com um pino - fornecimento e colocação</t>
  </si>
  <si>
    <t>Tacha refletiva em plástico injetado - monodirecional tipo I - fornecimento e colocação</t>
  </si>
  <si>
    <t>Tacha refletiva em plástico injetado - monodirecional tipo II - com um pino - fornecimento e colocação</t>
  </si>
  <si>
    <t>Tacha refletiva em plástico injetado - monodirecional tipo II - fornecimento e colocação</t>
  </si>
  <si>
    <t>Tacha refletiva em plástico injetado - monodirecional tipo III - com um pino - fornecimento e colocação</t>
  </si>
  <si>
    <t>Tacha refletiva em plástico injetado - monodirecional tipo III - fornecimento e colocação</t>
  </si>
  <si>
    <t>Tacha refletiva em plástico injetado - monodirecional tipo IV - com um pino - fornecimento e colocação</t>
  </si>
  <si>
    <t>Tacha refletiva em plástico injetado - monodirecional tipo IV - fornecimento e colocação</t>
  </si>
  <si>
    <t>Tacha refletiva em resina sintética - bidirecional tipo I - com um pino - fornecimento e colocação</t>
  </si>
  <si>
    <t>Tacha refletiva em resina sintética - bidirecional tipo I - fornecimento e colocação</t>
  </si>
  <si>
    <t>Tacha refletiva em resina sintética - bidirecional tipo II - com um pino - fornecimento e colocação</t>
  </si>
  <si>
    <t>Tacha refletiva em resina sintética - bidirecional tipo II - fornecimento e colocação</t>
  </si>
  <si>
    <t>Tacha refletiva em resina sintética - bidirecional tipo III - com um pino - fornecimento e colocação</t>
  </si>
  <si>
    <t>Tacha refletiva em resina sintética - bidirecional tipo III - fornecimento e colocação</t>
  </si>
  <si>
    <t>Tacha refletiva em resina sintética - bidirecional tipo IV - com um pino - fornecimento e colocação</t>
  </si>
  <si>
    <t>Tacha refletiva em resina sintética - bidirecional tipo IV - fornecimento e colocação</t>
  </si>
  <si>
    <t>Tacha refletiva em resina sintética - monodirecional tipo I - com um pino - fornecimento e colocação</t>
  </si>
  <si>
    <t>Tacha refletiva em resina sintética - monodirecional tipo I - fornecimento e colocação</t>
  </si>
  <si>
    <t>Tacha refletiva em resina sintética - monodirecional tipo II - com um pino - fornecimento e colocação</t>
  </si>
  <si>
    <t>Tacha refletiva em resina sintética - monodirecional tipo II - fornecimento e colocação</t>
  </si>
  <si>
    <t>Tacha refletiva em resina sintética - monodirecional tipo III - com um pino - fornecimento e colocação</t>
  </si>
  <si>
    <t>Tacha refletiva em resina sintética - monodirecional tipo III - fornecimento e colocação</t>
  </si>
  <si>
    <t>Tacha refletiva em resina sintética - monodirecional tipo IV - com um pino - fornecimento e colocação</t>
  </si>
  <si>
    <t>Tacha refletiva em resina sintética - monodirecional tipo IV - fornecimento e colocação</t>
  </si>
  <si>
    <t>Tacha refletiva metálica - bidirecional tipo II - com dois pinos - fornecimento e colocação</t>
  </si>
  <si>
    <t>Tacha refletiva metálica - bidirecional tipo II - com um pino - fornecimento e colocação</t>
  </si>
  <si>
    <t>Tacha refletiva metálica - bidirecional tipo III - com dois pinos - fornecimento e colocação</t>
  </si>
  <si>
    <t>Tacha refletiva metálica - bidirecional tipo III - com um pino - fornecimento e colocação</t>
  </si>
  <si>
    <t>Tacha refletiva metálica - bidirecional tipo IV - com dois pinos - fornecimento e colocação</t>
  </si>
  <si>
    <t>Tacha refletiva metálica - bidirecional tipo IV - com um pino - fornecimento e colocação</t>
  </si>
  <si>
    <t>Tacha refletiva metálica - monodirecional tipo II - com dois pinos - fornecimento e colocação</t>
  </si>
  <si>
    <t>Tacha refletiva metálica - monodirecional tipo II - com um pino - fornecimento e colocação</t>
  </si>
  <si>
    <t>Tacha refletiva metálica - monodirecional tipo III - com dois pinos - fornecimento e colocação</t>
  </si>
  <si>
    <t>Tacha refletiva metálica - monodirecional tipo III - com um pino - fornecimento e colocação</t>
  </si>
  <si>
    <t>Tacha refletiva metálica - monodirecional tipo IV - com dois pinos - fornecimento e colocação</t>
  </si>
  <si>
    <t>Tacha refletiva metálica - monodirecional tipo IV - com um pino - fornecimento e colocação</t>
  </si>
  <si>
    <t>Tachão refletivo em plástico injetado - bidirecional - fornecimento e colocação</t>
  </si>
  <si>
    <t>Tachão refletivo em plástico injetado - monodirecional - fornecimento e colocação</t>
  </si>
  <si>
    <t>Tachão refletivo em resina sintética - bidirecional - fornecimento e colocação</t>
  </si>
  <si>
    <t>Tachão refletivo em resina sintética - monodirecional - fornecimento e colocação</t>
  </si>
  <si>
    <t>Termoplástico pré-formado para sinalização horizontal - espessura de 2 mm - fornecimento e implantação</t>
  </si>
  <si>
    <t>Comboio balizador em deslocamento</t>
  </si>
  <si>
    <t>Confecção de corpo de boia flutuante cilíndrico D = 1,10m</t>
  </si>
  <si>
    <t>Confecção de corpo de boia flutuante cilíndrico D = 1,10m - com lastro</t>
  </si>
  <si>
    <t>Confecção de corpo de boia flutuante cilíndrico D = 1,42m - boia de amarração</t>
  </si>
  <si>
    <t>Confecção de corpo de boia flutuante cilíndrico D = 1,43m - com lastro</t>
  </si>
  <si>
    <t>Confecção de mangrulho H = 0,90m</t>
  </si>
  <si>
    <t>Confecção de mangrulho H = 1,50m</t>
  </si>
  <si>
    <t>Confecção de marca de tope de bombordo</t>
  </si>
  <si>
    <t>Confecção de marca de tope de boreste</t>
  </si>
  <si>
    <t>Confecção de marca de tope especial</t>
  </si>
  <si>
    <t>Fornecimento e implantação de suporte duplo em madeira com travessa para placa de sinalização náutica em margem - altura total de 4,0 m</t>
  </si>
  <si>
    <t>Fornecimento e implantação de suporte duplo em madeira com travessa para placa de sinalização náutica em margem - altura total de 4,0 m - com embarcação</t>
  </si>
  <si>
    <t>Fornecimento e implantação de suporte duplo em madeira com travessa para placa de sinalização náutica em margem - altura total de 5,0 m</t>
  </si>
  <si>
    <t>Fornecimento e implantação de suporte duplo em madeira com travessa para placa de sinalização náutica em margem - altura total de 5,0 m - com embarcação</t>
  </si>
  <si>
    <t>Fornecimento e implantação de suporte duplo em madeira com travessa para placa de sinalização náutica em margem - altura total de 5,5 m</t>
  </si>
  <si>
    <t>Fornecimento e implantação de suporte duplo em madeira com travessa para placa de sinalização náutica em margem - altura total de 5,5 m - com embarcação</t>
  </si>
  <si>
    <t>Fornecimento e implantação de suporte duplo metálico galvanizado para placa de sinalização náutica em margem - altura total de 4 m - com embarcação</t>
  </si>
  <si>
    <t>Fornecimento e implantação de suporte duplo metálico galvanizado para placa de sinalização náutica em margem - altura total de 4,0 m</t>
  </si>
  <si>
    <t>Fornecimento e implantação de suporte duplo metálico galvanizado para placa de sinalização náutica em margem - altura total de 5 m - com embarcação</t>
  </si>
  <si>
    <t>Fornecimento e implantação de suporte duplo metálico galvanizado para placa de sinalização náutica em margem - altura total de 5,0 m</t>
  </si>
  <si>
    <t>Fornecimento e implantação de suporte duplo metálico galvanizado para placa de sinalização náutica em margem - altura total de 5,5 m</t>
  </si>
  <si>
    <t>Fornecimento e implantação de suporte duplo metálico galvanizado para placa de sinalização náutica em margem - altura total de 5,5 m - com embarcação</t>
  </si>
  <si>
    <t>Fornecimento e implantação de suporte duplo polimérico ecológico maciço quadrado de 10 cm para placa de sinalização náutica em margem - altura total de 5,5 m</t>
  </si>
  <si>
    <t>Fornecimento e implantação de suporte duplo polimérico ecológico maciço quadrado de 10 cm para placa de sinalização náutica em margem - altura total de 5,5 m - com embarcação</t>
  </si>
  <si>
    <t>Fornecimento e implantação de suporte duplo polimérico ecológico maciço quadrado de 8 cm para placa de sinalização náutica em margem - altura total de 4,0 m</t>
  </si>
  <si>
    <t>Fornecimento e implantação de suporte duplo polimérico ecológico maciço quadrado de 8 cm para placa de sinalização náutica em margem - altura total de 4,0 m - com embarcação</t>
  </si>
  <si>
    <t>Fornecimento e implantação de suporte duplo polimérico ecológico maciço quadrado de 8 cm para placa de sinalização náutica em margem - altura total de 5,0 m</t>
  </si>
  <si>
    <t>Fornecimento e implantação de suporte duplo polimérico ecológico maciço quadrado de 8 cm para placa de sinalização náutica em margem - altura total de 5,0 m - com embarcação</t>
  </si>
  <si>
    <t>Fornecimento e implantação de suporte simples em madeira com travessa para placa de sinalização náutica em margem - altura total de 4 m</t>
  </si>
  <si>
    <t>Fornecimento e implantação de suporte simples em madeira com travessa para placa de sinalização náutica em margem - altura total de 4 m - com embarcação</t>
  </si>
  <si>
    <t>Fornecimento e implantação de suporte simples em madeira com travessa para placa de sinalização náutica em margem - altura total de 5 m</t>
  </si>
  <si>
    <t>Fornecimento e implantação de suporte simples em madeira com travessa para placa de sinalização náutica em margem - altura total de 5 m - com embarcação</t>
  </si>
  <si>
    <t>Fornecimento e implantação de suporte simples em madeira com travessa para placa de sinalização náutica em margem - altura total de 5,5 m</t>
  </si>
  <si>
    <t>Fornecimento e implantação de suporte simples em madeira com travessa para placa de sinalização náutica em margem - altura total de 5,5 m - com embarcação</t>
  </si>
  <si>
    <t>Fornecimento e implantação de suporte simples metálico galvanizado para placa de sinalização náutica em margem - altura total de 4 m - com embarcação</t>
  </si>
  <si>
    <t>Fornecimento e implantação de suporte simples metálico galvanizado para placa de sinalização náutica em margem - altura total de 4,0 m</t>
  </si>
  <si>
    <t>Fornecimento e implantação de suporte simples metálico galvanizado para placa de sinalização náutica em margem - altura total de 5 m - com embarcação</t>
  </si>
  <si>
    <t>Fornecimento e implantação de suporte simples metálico galvanizado para placa de sinalização náutica em margem - altura total de 5,0 m</t>
  </si>
  <si>
    <t>Fornecimento e implantação de suporte simples metálico galvanizado para placa de sinalização náutica em margem - altura total de 5,5 m</t>
  </si>
  <si>
    <t>Fornecimento e implantação de suporte simples metálico galvanizado para placa de sinalização náutica em margem - altura total de 5,5 m - com embarcação</t>
  </si>
  <si>
    <t>Fornecimento e implantação de suporte simples polimérico ecológico maciço quadrado de 10 cm para placa de sinalização náutica em margem - altura total de 5,5 m</t>
  </si>
  <si>
    <t>Fornecimento e implantação de suporte simples polimérico ecológico maciço quadrado de 10 cm para placa de sinalização náutica em margem - altura total de 5,5 m - com embarcação</t>
  </si>
  <si>
    <t>Fornecimento e implantação de suporte simples polimérico ecológico maciço quadrado de 8 cm para placa de sinalização náutica em margem - altura total de 4 m</t>
  </si>
  <si>
    <t>Fornecimento e implantação de suporte simples polimérico ecológico maciço quadrado de 8 cm para placa de sinalização náutica em margem - altura total de 4 m - com embarcação</t>
  </si>
  <si>
    <t>Fornecimento e implantação de suporte simples polimérico ecológico maciço quadrado de 8 cm para placa de sinalização náutica em margem - altura total de 5 m</t>
  </si>
  <si>
    <t>Fornecimento e implantação de suporte simples polimérico ecológico maciço quadrado de 8 cm para placa de sinalização náutica em margem - altura total de 5 m - com embarcação</t>
  </si>
  <si>
    <t>Fornecimento e instalação de conjunto de acessórios para sistema de fundeio de boia de amarração náutica com 4 manilhas</t>
  </si>
  <si>
    <t>Fornecimento e instalação de conjunto de acessórios para sistema de fundeio de boia de sinalização náutica com 7 manilhas</t>
  </si>
  <si>
    <t>Fornecimento e instalação de corrente 1" para sistema de fundeio de boia de sinalização náutica</t>
  </si>
  <si>
    <t>Fornecimento e instalação de corrente 1/2" para sistema de fundeio de boia de sinalização náutica</t>
  </si>
  <si>
    <t>Fornecimento e instalação de corrente 3/4" para sistema de fundeio de boia de sinalização náutica</t>
  </si>
  <si>
    <t>Fornecimento e instalação de lanterna de sinalização náutica com alcance luminoso de 2 MN em obra de arte especial - com embarcação</t>
  </si>
  <si>
    <t>Fornecimento e instalação de lanterna de sinalização náutica com alcance luminoso de 3 MN em obra de arte especial - com embarcação</t>
  </si>
  <si>
    <t>Fornecimento e instalação de lanterna de sinalização náutica com alcance luminoso de 4 MN em obra de arte especial - com embarcação</t>
  </si>
  <si>
    <t>Fornecimento e instalação de lanterna de sinalização náutica com alcance luminoso de 5 MN em obra de arte especial - com embarcação</t>
  </si>
  <si>
    <t>Fornecimento e instalação de lanterna de sinalização náutica com alcance luminoso de 8 MN em obra de arte especial - com embarcação</t>
  </si>
  <si>
    <t>Fornecimento e instalação de suporte e lanterna de sinalização náutica com alcance luminoso de 2 MN em boia</t>
  </si>
  <si>
    <t>Fornecimento e instalação de suporte e lanterna de sinalização náutica com alcance luminoso de 3 MN em boia</t>
  </si>
  <si>
    <t>Fornecimento e instalação de suporte e lanterna de sinalização náutica com alcance luminoso de 4 MN em boia</t>
  </si>
  <si>
    <t>Fornecimento e instalação de suporte e lanterna de sinalização náutica com alcance luminoso de 5 MN em boia</t>
  </si>
  <si>
    <t>Fornecimento e instalação de suporte e lanterna de sinalização náutica com alcance luminoso de 8 MN em boia</t>
  </si>
  <si>
    <t>Fornecimento e substituição de lanterna de sinalização náutica com alcance luminoso de 2 MN em boia</t>
  </si>
  <si>
    <t>Fornecimento e substituição de lanterna de sinalização náutica com alcance luminoso de 2 MN em obra de arte especial - com embarcação</t>
  </si>
  <si>
    <t>Fornecimento e substituição de lanterna de sinalização náutica com alcance luminoso de 3 MN em boia</t>
  </si>
  <si>
    <t>Fornecimento e substituição de lanterna de sinalização náutica com alcance luminoso de 3 MN em obra de arte especial - com embarcação</t>
  </si>
  <si>
    <t>Fornecimento e substituição de lanterna de sinalização náutica com alcance luminoso de 4 MN em boia</t>
  </si>
  <si>
    <t>Fornecimento e substituição de lanterna de sinalização náutica com alcance luminoso de 4 MN em obra de arte especial - com embarcação</t>
  </si>
  <si>
    <t>Fornecimento e substituição de lanterna de sinalização náutica com alcance luminoso de 5 MN em boia</t>
  </si>
  <si>
    <t>Fornecimento e substituição de lanterna de sinalização náutica com alcance luminoso de 5 MN em obra de arte especial - com embarcação</t>
  </si>
  <si>
    <t>Fornecimento e substituição de lanterna de sinalização náutica com alcance luminoso de 8 MN em boia</t>
  </si>
  <si>
    <t>Fornecimento e substituição de lanterna de sinalização náutica com alcance luminoso de 8 MN em obra de arte especial - com embarcação</t>
  </si>
  <si>
    <t>Implantação de placa de sinalização náutica em margem - equipamentos e mão de obra</t>
  </si>
  <si>
    <t>Implantação de placa de sinalização náutica em margem - equipamentos e mão de obra - com embarcação</t>
  </si>
  <si>
    <t>Implantação de placa de sinalização náutica em obra de arte especial - equipamentos e mão de obra</t>
  </si>
  <si>
    <t>Implantação de placa de sinalização náutica em obra de arte especial - equipamentos e mão de obra - com embarcação</t>
  </si>
  <si>
    <t>Lançamento de boia de sinalização náutica com sistema de fundeio - equipamentos e mão de obra</t>
  </si>
  <si>
    <t>Pintura com epóxi óxido de ferro em chapa metálica com pistola a ar comprimido, uma demão, espessura até 35 µm</t>
  </si>
  <si>
    <t>Pintura com esmalte poliuretano de dois componentes em chapa metálica com pistola a ar comprimido, uma demão, espessura até 35 µm</t>
  </si>
  <si>
    <t>Poita de concreto com 1.000 kg para boia de sinalização náutica</t>
  </si>
  <si>
    <t>Poita de concreto com 1.500 kg para boia de sinalização náutica</t>
  </si>
  <si>
    <t>Poita de concreto com 500 kg para boia de sinalização náutica</t>
  </si>
  <si>
    <t>Reforma de corpo de boia flutuante cilíndrico D = 1,10m</t>
  </si>
  <si>
    <t>Reforma de corpo de boia flutuante cilíndrico D = 1,10m - com lastro</t>
  </si>
  <si>
    <t>Reforma de corpo de boia flutuante cilíndrico D = 1,42m - boia de amarração</t>
  </si>
  <si>
    <t>Reforma de corpo de boia flutuante cilíndrico D = 1,43m - com lastro</t>
  </si>
  <si>
    <t>Reforma de mangrulho H = 0,90m</t>
  </si>
  <si>
    <t>Reforma de mangrulho H = 1,50m</t>
  </si>
  <si>
    <t>Reforma de marca de tope de bombordo</t>
  </si>
  <si>
    <t>Reforma de marca de tope de boreste</t>
  </si>
  <si>
    <t>Reforma de marca de tope especial</t>
  </si>
  <si>
    <t>Substituição de boia de sinalização náutica com sistema de fundeio - equipamentos e mão de obra</t>
  </si>
  <si>
    <t>Substituição de boia de sinalização náutica sem sistema de fundeio - equipamentos e mão de obra</t>
  </si>
  <si>
    <t>Substituição de placa de sinalização náutica em margem - equipamentos e mão de obra</t>
  </si>
  <si>
    <t>Substituição de placa de sinalização náutica em margem - equipamentos e mão de obra - com embarcação</t>
  </si>
  <si>
    <t>Substituição de placa de sinalização náutica em obra de arte especial - equipamentos e mão de obra</t>
  </si>
  <si>
    <t>Substituição de placa de sinalização náutica em obra de arte especial - equipamentos e mão de obra - com embarcação</t>
  </si>
  <si>
    <t>Aterro compactado em solo reforçado com fita metálica galvanizada - taxa 1,65 kg/m³ - material de jazida</t>
  </si>
  <si>
    <t>Aterro compactado em solo reforçado com fita metálica galvanizada - taxa 12,40 kg/m³ - material de jazida</t>
  </si>
  <si>
    <t>Aterro compactado em solo reforçado com fita metálica galvanizada - taxa 13,23 kg/m³ - material de jazida</t>
  </si>
  <si>
    <t>Aterro compactado em solo reforçado com fita metálica galvanizada - taxa 14,88 kg/m³ - material de jazida</t>
  </si>
  <si>
    <t>Aterro compactado em solo reforçado com fita metálica galvanizada - taxa 19,84 kg/m³ - material de jazida</t>
  </si>
  <si>
    <t>Aterro compactado em solo reforçado com fita metálica galvanizada - taxa 3,31 kg/m³ - material de jazida</t>
  </si>
  <si>
    <t>Aterro compactado em solo reforçado com fita metálica galvanizada - taxa 4,13 kg/m³ - material de jazida</t>
  </si>
  <si>
    <t>Aterro compactado em solo reforçado com fita metálica galvanizada - taxa 4,96 kg/m³ - material de jazida</t>
  </si>
  <si>
    <t>Aterro compactado em solo reforçado com fita metálica galvanizada - taxa 6,61 kg/m³ - material de jazida</t>
  </si>
  <si>
    <t>Aterro compactado em solo reforçado com fita metálica galvanizada - taxa 8,27 kg/m³ - material de jazida</t>
  </si>
  <si>
    <t>Aterro compactado em solo reforçado com fita metálica galvanizada - taxa 9,92 kg/m³ - material de jazida</t>
  </si>
  <si>
    <t>Escoramento da primeira linha de escamas de concreto armado em solo reforçado com fita metálica – utilização de 3 vezes - confecção, instalação e retirada</t>
  </si>
  <si>
    <t>Fabricação de escama de concreto armado para solo reforçado com fita metálica - 2 a 5 ligações - areia e brita comerciais</t>
  </si>
  <si>
    <t>Fabricação de escama de concreto armado para solo reforçado com fita metálica - 2 a 5 ligações - areia extraída e brita produzida</t>
  </si>
  <si>
    <t>Fabricação de escama de concreto armado para solo reforçado com fita metálica - 6 a 8 ligações - areia e brita comerciais</t>
  </si>
  <si>
    <t>Fabricação de escama de concreto armado para solo reforçado com fita metálica - 6 a 8 ligações - areia extraída e brita produzida</t>
  </si>
  <si>
    <t>Moldes metálicos para escama de concreto armado para solo reforçado com fita metálica - formato cruciforme de 1,50 x 1,50 m - utilização de 100 vezes</t>
  </si>
  <si>
    <t>Montagem das escamas de concreto armado em solo reforçado com fita metálica</t>
  </si>
  <si>
    <t>Muro de escama de concreto armado em solo reforçado com fita metálica com altura até 4 m - tipo 1 - areia e brita comerciais</t>
  </si>
  <si>
    <t>Muro de escama de concreto armado em solo reforçado com fita metálica com altura até 4 m - tipo 1 - areia extraída e brita produzida</t>
  </si>
  <si>
    <t>Muro de escama de concreto armado em solo reforçado com fita metálica com altura até 4 m - tipo 2 - areia e brita comerciais</t>
  </si>
  <si>
    <t>Muro de escama de concreto armado em solo reforçado com fita metálica com altura até 4 m - tipo 2 - areia extraída e brita produzida</t>
  </si>
  <si>
    <t>Muro de escama de concreto armado em solo reforçado com fita metálica com altura de 10,0 a 12 m - tipo 1 - areia e brita comerciais</t>
  </si>
  <si>
    <t>Muro de escama de concreto armado em solo reforçado com fita metálica com altura de 10,0 a 12 m - tipo 1 - areia extraída e brita produzida</t>
  </si>
  <si>
    <t>Muro de escama de concreto armado em solo reforçado com fita metálica com altura de 10,0 a 12 m - tipo 2 - areia e brita comerciais</t>
  </si>
  <si>
    <t>Muro de escama de concreto armado em solo reforçado com fita metálica com altura de 10,0 a 12 m - tipo 2 - areia extraída e brita produzida</t>
  </si>
  <si>
    <t>Muro de escama de concreto armado em solo reforçado com fita metálica com altura de 4,0 a 6 m - tipo 1 - areia e brita comerciais</t>
  </si>
  <si>
    <t>Muro de escama de concreto armado em solo reforçado com fita metálica com altura de 4,0 a 6 m - tipo 1 - areia extraída e brita produzida</t>
  </si>
  <si>
    <t>Muro de escama de concreto armado em solo reforçado com fita metálica com altura de 4,0 a 6 m - tipo 2 - areia e brita comerciais</t>
  </si>
  <si>
    <t>Muro de escama de concreto armado em solo reforçado com fita metálica com altura de 4,0 a 6 m - tipo 2 - areia extraída e brita produzida</t>
  </si>
  <si>
    <t>Muro de escama de concreto armado em solo reforçado com fita metálica com altura de 6,0 a 8 m - tipo 1 - areia e brita comerciais</t>
  </si>
  <si>
    <t>Muro de escama de concreto armado em solo reforçado com fita metálica com altura de 6,0 a 8 m - tipo 1 - areia extraída e brita produzida</t>
  </si>
  <si>
    <t>Muro de escama de concreto armado em solo reforçado com fita metálica com altura de 6,0 a 8 m - tipo 2 - areia e brita comerciais</t>
  </si>
  <si>
    <t>Muro de escama de concreto armado em solo reforçado com fita metálica com altura de 6,0 a 8 m - tipo 2 - areia extraída e brita produzida</t>
  </si>
  <si>
    <t>Muro de escama de concreto armado em solo reforçado com fita metálica com altura de 8,0 a 10 m - tipo 1 - areia e brita comerciais</t>
  </si>
  <si>
    <t>Muro de escama de concreto armado em solo reforçado com fita metálica com altura de 8,0 a 10 m - tipo 1 - areia extraída e brita produzida</t>
  </si>
  <si>
    <t>Muro de escama de concreto armado em solo reforçado com fita metálica com altura de 8,0 a 10 m - tipo 2 - areia e brita comerciais</t>
  </si>
  <si>
    <t>Muro de escama de concreto armado em solo reforçado com fita metálica com altura de 8,0 a 10 m - tipo 2 - areia extraída e brita produzida</t>
  </si>
  <si>
    <t>Travador de madeira para escama de concreto armado - utilização de 10 vezes</t>
  </si>
  <si>
    <t>Travamento e nivelamento de escama de concreto armado em solo reforçado com fita metálica</t>
  </si>
  <si>
    <t>Camada drenante com conformação de trator de esteira - areia comercial</t>
  </si>
  <si>
    <t>Camada drenante com conformação de trator de esteira - areia extraída</t>
  </si>
  <si>
    <t>Compactação de aterros a 100% do Proctor intermediário</t>
  </si>
  <si>
    <t>Compactação de aterros a 100% do Proctor normal</t>
  </si>
  <si>
    <t>Compactação de camada final de aterro de rocha</t>
  </si>
  <si>
    <t>Construção de corpo de aterro com material de 3ª categoria oriundo de corte</t>
  </si>
  <si>
    <t>Desmatamento, destocamento, limpeza de área e estocagem do material de limpeza com árvores de diâmetro até 0,15 m</t>
  </si>
  <si>
    <t>Desmonte de blocos de rocha com martelete pneumático</t>
  </si>
  <si>
    <t>Desmonte de matacões ou bloco de rocha por meio de explosivos</t>
  </si>
  <si>
    <t>Desmonte de material de 3ª categoria a frio com argamassa expansiva a céu aberto</t>
  </si>
  <si>
    <t>Destocamento de árvores com diâmetro de 0,15 a 0,30 m</t>
  </si>
  <si>
    <t>Destocamento de árvores com diâmetro maior que 0,30 m</t>
  </si>
  <si>
    <t>Escavação e transporte de material de 3ª categoria - DMT de 0 a 50 m</t>
  </si>
  <si>
    <t>Escavação em material de 3ª categoria</t>
  </si>
  <si>
    <t>Escavação mecânica com retroescavadeira em material de 1ª categoria</t>
  </si>
  <si>
    <t>Escavação, carga e transporte de material de 1ª categoria - DMT de 1.000 a 1.200 m - caminho de serviço em leito natural - com carregadeira e caminhão basculante de 14 m³</t>
  </si>
  <si>
    <t>Escavação, carga e transporte de material de 1ª categoria - DMT de 1.000 a 1.200 m - caminho de serviço em leito natural - com escavadeira e caminhão basculante de 14 m³</t>
  </si>
  <si>
    <t>Escavação, carga e transporte de material de 1ª categoria - DMT de 1.000 a 1.200 m - caminho de serviço em revestimento primário - com carregadeira e caminhão basculante de 14 m³</t>
  </si>
  <si>
    <t>Escavação, carga e transporte de material de 1ª categoria - DMT de 1.000 a 1.200 m - caminho de serviço em revestimento primário - com escavadeira e caminhão basculante de 14 m³</t>
  </si>
  <si>
    <t>Escavação, carga e transporte de material de 1ª categoria - DMT de 1.000 a 1.200 m - caminho de serviço pavimentado - com carregadeira e caminhão basculante de 14 m³</t>
  </si>
  <si>
    <t>Escavação, carga e transporte de material de 1ª categoria - DMT de 1.000 a 1.200 m - caminho de serviço pavimentado - com escavadeira e caminhão basculante de 14 m³</t>
  </si>
  <si>
    <t>Escavação, carga e transporte de material de 1ª categoria - DMT de 1.200 a 1.400 m - caminho de serviço em leito natural - com carregadeira e caminhão basculante de 14 m³</t>
  </si>
  <si>
    <t>Escavação, carga e transporte de material de 1ª categoria - DMT de 1.200 a 1.400 m - caminho de serviço em leito natural - com escavadeira e caminhão basculante de 14 m³</t>
  </si>
  <si>
    <t>Escavação, carga e transporte de material de 1ª categoria - DMT de 1.200 a 1.400 m - caminho de serviço em revestimento primário - com carregadeira e caminhão basculante de 14 m³</t>
  </si>
  <si>
    <t>Escavação, carga e transporte de material de 1ª categoria - DMT de 1.200 a 1.400 m - caminho de serviço em revestimento primário - com escavadeira e caminhão basculante de 14 m³</t>
  </si>
  <si>
    <t>Escavação, carga e transporte de material de 1ª categoria - DMT de 1.200 a 1.400 m - caminho de serviço pavimentado - com carregadeira e caminhão basculante de 14 m³</t>
  </si>
  <si>
    <t>Escavação, carga e transporte de material de 1ª categoria - DMT de 1.200 a 1.400 m - caminho de serviço pavimentado - com escavadeira e caminhão basculante de 14 m³</t>
  </si>
  <si>
    <t>Escavação, carga e transporte de material de 1ª categoria - DMT de 1.400 a 1.600 m - caminho de serviço em leito natural - com carregadeira e caminhão basculante de 14 m³</t>
  </si>
  <si>
    <t>Escavação, carga e transporte de material de 1ª categoria - DMT de 1.400 a 1.600 m - caminho de serviço em leito natural - com escavadeira e caminhão basculante de 14 m³</t>
  </si>
  <si>
    <t>Escavação, carga e transporte de material de 1ª categoria - DMT de 1.400 a 1.600 m - caminho de serviço em revestimento primário - com carregadeira e caminhão basculante de 14 m³</t>
  </si>
  <si>
    <t>Escavação, carga e transporte de material de 1ª categoria - DMT de 1.400 a 1.600 m - caminho de serviço em revestimento primário - com escavadeira e caminhão basculante de 14 m³</t>
  </si>
  <si>
    <t>Escavação, carga e transporte de material de 1ª categoria - DMT de 1.400 a 1.600 m - caminho de serviço pavimentado - com carregadeira e caminhão basculante de 14 m³</t>
  </si>
  <si>
    <t>Escavação, carga e transporte de material de 1ª categoria - DMT de 1.400 a 1.600 m - caminho de serviço pavimentado - com escavadeira e caminhão basculante de 14 m³</t>
  </si>
  <si>
    <t>Escavação, carga e transporte de material de 1ª categoria - DMT de 1.600 a 1.800 m - caminho de serviço em leito natural - com carregadeira e caminhão basculante de 14 m³</t>
  </si>
  <si>
    <t>Escavação, carga e transporte de material de 1ª categoria - DMT de 1.600 a 1.800 m - caminho de serviço em leito natural - com escavadeira e caminhão basculante de 14 m³</t>
  </si>
  <si>
    <t>Escavação, carga e transporte de material de 1ª categoria - DMT de 1.600 a 1.800 m - caminho de serviço em revestimento primário - com carregadeira e caminhão basculante de 14 m³</t>
  </si>
  <si>
    <t>Escavação, carga e transporte de material de 1ª categoria - DMT de 1.600 a 1.800 m - caminho de serviço em revestimento primário - com escavadeira e caminhão basculante de 14 m³</t>
  </si>
  <si>
    <t>Escavação, carga e transporte de material de 1ª categoria - DMT de 1.600 a 1.800 m - caminho de serviço pavimentado - com carregadeira e caminhão basculante de 14 m³</t>
  </si>
  <si>
    <t>Escavação, carga e transporte de material de 1ª categoria - DMT de 1.600 a 1.800 m - caminho de serviço pavimentado - com escavadeira e caminhão basculante de 14 m³</t>
  </si>
  <si>
    <t>Escavação, carga e transporte de material de 1ª categoria - DMT de 1.800 a 2.000 m - caminho de serviço em leito natural - com carregadeira e caminhão basculante de 14 m³</t>
  </si>
  <si>
    <t>Escavação, carga e transporte de material de 1ª categoria - DMT de 1.800 a 2.000 m - caminho de serviço em leito natural - com escavadeira e caminhão basculante de 14 m³</t>
  </si>
  <si>
    <t>Escavação, carga e transporte de material de 1ª categoria - DMT de 1.800 a 2.000 m - caminho de serviço em revestimento primário - com carregadeira e caminhão basculante de 14 m³</t>
  </si>
  <si>
    <t>Escavação, carga e transporte de material de 1ª categoria - DMT de 1.800 a 2.000 m - caminho de serviço em revestimento primário - com escavadeira e caminhão basculante de 14 m³</t>
  </si>
  <si>
    <t>Escavação, carga e transporte de material de 1ª categoria - DMT de 1.800 a 2.000 m - caminho de serviço pavimentado - com carregadeira e caminhão basculante de 14 m³</t>
  </si>
  <si>
    <t>Escavação, carga e transporte de material de 1ª categoria - DMT de 1.800 a 2.000 m - caminho de serviço pavimentado - com escavadeira e caminhão basculante de 14 m³</t>
  </si>
  <si>
    <t>Escavação, carga e transporte de material de 1ª categoria - DMT de 2.000 a 2.500 m - caminho de serviço em leito natural - com carregadeira e caminhão basculante de 14 m³</t>
  </si>
  <si>
    <t>Escavação, carga e transporte de material de 1ª categoria - DMT de 2.000 a 2.500 m - caminho de serviço em leito natural - com escavadeira e caminhão basculante de 14 m³</t>
  </si>
  <si>
    <t>Escavação, carga e transporte de material de 1ª categoria - DMT de 2.000 a 2.500 m - caminho de serviço em revestimento primário - com carregadeira e caminhão basculante de 14 m³</t>
  </si>
  <si>
    <t>Escavação, carga e transporte de material de 1ª categoria - DMT de 2.000 a 2.500 m - caminho de serviço em revestimento primário - com escavadeira e caminhão basculante de 14 m³</t>
  </si>
  <si>
    <t>Escavação, carga e transporte de material de 1ª categoria - DMT de 2.000 a 2.500 m - caminho de serviço pavimentado - com carregadeira e caminhão basculante de 14 m³</t>
  </si>
  <si>
    <t>Escavação, carga e transporte de material de 1ª categoria - DMT de 2.000 a 2.500 m - caminho de serviço pavimentado - com escavadeira e caminhão basculante de 14 m³</t>
  </si>
  <si>
    <t>Escavação, carga e transporte de material de 1ª categoria - DMT de 2.500 a 3.000 m - caminho de serviço em leito natural - com carregadeira e caminhão basculante de 14 m³</t>
  </si>
  <si>
    <t>Escavação, carga e transporte de material de 1ª categoria - DMT de 2.500 a 3.000 m - caminho de serviço em leito natural - com escavadeira e caminhão basculante de 14 m³</t>
  </si>
  <si>
    <t>Escavação, carga e transporte de material de 1ª categoria - DMT de 2.500 a 3.000 m - caminho de serviço em revestimento primário - com carregadeira e caminhão basculante de 14 m³</t>
  </si>
  <si>
    <t>Escavação, carga e transporte de material de 1ª categoria - DMT de 2.500 a 3.000 m - caminho de serviço em revestimento primário - com escavadeira e caminhão basculante de 14 m³</t>
  </si>
  <si>
    <t>Escavação, carga e transporte de material de 1ª categoria - DMT de 2.500 a 3.000 m - caminho de serviço pavimentado - com carregadeira e caminhão basculante de 14 m³</t>
  </si>
  <si>
    <t>Escavação, carga e transporte de material de 1ª categoria - DMT de 2.500 a 3.000 m - caminho de serviço pavimentado - com escavadeira e caminhão basculante de 14 m³</t>
  </si>
  <si>
    <t>Escavação, carga e transporte de material de 1ª categoria - DMT de 200 a 400 m - caminho de serviço em leito natural - com carregadeira e caminhão basculante de 14 m³</t>
  </si>
  <si>
    <t>Escavação, carga e transporte de material de 1ª categoria - DMT de 200 a 400 m - caminho de serviço em leito natural - com escavadeira e caminhão basculante de 14 m³</t>
  </si>
  <si>
    <t>Escavação, carga e transporte de material de 1ª categoria - DMT de 200 a 400 m - caminho de serviço em revestimento primário - com carregadeira e caminhão basculante de 14 m³</t>
  </si>
  <si>
    <t>Escavação, carga e transporte de material de 1ª categoria - DMT de 200 a 400 m - caminho de serviço em revestimento primário - com escavadeira e caminhão basculante de 14 m³</t>
  </si>
  <si>
    <t>Escavação, carga e transporte de material de 1ª categoria - DMT de 200 a 400 m - caminho de serviço pavimentado - com carregadeira e caminhão basculante de 14 m³</t>
  </si>
  <si>
    <t>Escavação, carga e transporte de material de 1ª categoria - DMT de 200 a 400 m - caminho de serviço pavimentado - com escavadeira e caminhão basculante de 14 m³</t>
  </si>
  <si>
    <t>Escavação, carga e transporte de material de 1ª categoria - DMT de 400 a 600 m - caminho de serviço em leito natural - com carregadeira e caminhão basculante de 14 m³</t>
  </si>
  <si>
    <t>Escavação, carga e transporte de material de 1ª categoria - DMT de 400 a 600 m - caminho de serviço em leito natural - com escavadeira e caminhão basculante de 14 m³</t>
  </si>
  <si>
    <t>Escavação, carga e transporte de material de 1ª categoria - DMT de 400 a 600 m - caminho de serviço em revestimento primário - com carregadeira e caminhão basculante de 14 m³</t>
  </si>
  <si>
    <t>Escavação, carga e transporte de material de 1ª categoria - DMT de 400 a 600 m - caminho de serviço em revestimento primário - com escavadeira e caminhão basculante de 14 m³</t>
  </si>
  <si>
    <t>Escavação, carga e transporte de material de 1ª categoria - DMT de 400 a 600 m - caminho de serviço pavimentado - com carregadeira e caminhão basculante de 14 m³</t>
  </si>
  <si>
    <t>Escavação, carga e transporte de material de 1ª categoria - DMT de 400 a 600 m - caminho de serviço pavimentado - com escavadeira e caminhão basculante de 14 m³</t>
  </si>
  <si>
    <t>Escavação, carga e transporte de material de 1ª categoria - DMT de 50 a 200 m - caminho de serviço em leito natural - com carregadeira e caminhão basculante de 14 m³</t>
  </si>
  <si>
    <t>Escavação, carga e transporte de material de 1ª categoria - DMT de 50 a 200 m - caminho de serviço em leito natural - com escavadeira e caminhão basculante de 14 m³</t>
  </si>
  <si>
    <t>Escavação, carga e transporte de material de 1ª categoria - DMT de 50 a 200 m - caminho de serviço em revestimento primário - com carregadeira e caminhão basculante de 14 m³</t>
  </si>
  <si>
    <t>Escavação, carga e transporte de material de 1ª categoria - DMT de 50 a 200 m - caminho de serviço em revestimento primário - com escavadeira e caminhão basculante de 14 m³</t>
  </si>
  <si>
    <t>Escavação, carga e transporte de material de 1ª categoria - DMT de 50 a 200 m - caminho de serviço pavimentado - com carregadeira e caminhão basculante de 14 m³</t>
  </si>
  <si>
    <t>Escavação, carga e transporte de material de 1ª categoria - DMT de 50 a 200 m - caminho de serviço pavimentado - com escavadeira e caminhão basculante de 14 m³</t>
  </si>
  <si>
    <t>Escavação, carga e transporte de material de 1ª categoria - DMT de 600 a 800 m - caminho de serviço em leito natural - com carregadeira e caminhão basculante de 14 m³</t>
  </si>
  <si>
    <t>Escavação, carga e transporte de material de 1ª categoria - DMT de 600 a 800 m - caminho de serviço em leito natural - com escavadeira e caminhão basculante de 14 m³</t>
  </si>
  <si>
    <t>Escavação, carga e transporte de material de 1ª categoria - DMT de 600 a 800 m - caminho de serviço em revestimento primário - com carregadeira e caminhão basculante de 14 m³</t>
  </si>
  <si>
    <t>Escavação, carga e transporte de material de 1ª categoria - DMT de 600 a 800 m - caminho de serviço em revestimento primário - com escavadeira e caminhão basculante de 14 m³</t>
  </si>
  <si>
    <t>Escavação, carga e transporte de material de 1ª categoria - DMT de 600 a 800 m - caminho de serviço pavimentado - com carregadeira e caminhão basculante de 14 m³</t>
  </si>
  <si>
    <t>Escavação, carga e transporte de material de 1ª categoria - DMT de 600 a 800 m - caminho de serviço pavimentado - com escavadeira e caminhão basculante de 14 m³</t>
  </si>
  <si>
    <t>Escavação, carga e transporte de material de 1ª categoria - DMT de 800 a 1.000 m - caminho de serviço em leito natural - com carregadeira e caminhão basculante de 14 m³</t>
  </si>
  <si>
    <t>Escavação, carga e transporte de material de 1ª categoria - DMT de 800 a 1.000 m - caminho de serviço em leito natural - com escavadeira e caminhão basculante de 14 m³</t>
  </si>
  <si>
    <t>Escavação, carga e transporte de material de 1ª categoria - DMT de 800 a 1.000 m - caminho de serviço em revestimento primário - com carregadeira e caminhão basculante de 14 m³</t>
  </si>
  <si>
    <t>Escavação, carga e transporte de material de 1ª categoria - DMT de 800 a 1.000 m - caminho de serviço em revestimento primário - com escavadeira e caminhão basculante de 14 m³</t>
  </si>
  <si>
    <t>Escavação, carga e transporte de material de 1ª categoria - DMT de 800 a 1.000 m - caminho de serviço pavimentado - com carregadeira e caminhão basculante de 14 m³</t>
  </si>
  <si>
    <t>Escavação, carga e transporte de material de 1ª categoria - DMT de 800 a 1.000 m - caminho de serviço pavimentado - com escavadeira e caminhão basculante de 14 m³</t>
  </si>
  <si>
    <t>Escavação, carga e transporte de material de 1ª categoria na distância de 3.000 m - caminho de serviço em leito natural - com carregadeira e caminhão basculante de 14 m³</t>
  </si>
  <si>
    <t>Escavação, carga e transporte de material de 1ª categoria na distância de 3.000 m - caminho de serviço em leito natural - com escavadeira e caminhão basculante de 14 m³</t>
  </si>
  <si>
    <t>Escavação, carga e transporte de material de 1ª categoria na distância de 3.000 m - caminho de serviço em revestimento primário - com carregadeira e caminhão basculante de 14 m³</t>
  </si>
  <si>
    <t>Escavação, carga e transporte de material de 1ª categoria na distância de 3.000 m - caminho de serviço em revestimento primário - com escavadeira e caminhão basculante de 14 m³</t>
  </si>
  <si>
    <t>Escavação, carga e transporte de material de 1ª categoria na distância de 3.000 m - caminho de serviço pavimentado - com carregadeira e caminhão basculante de 14 m³</t>
  </si>
  <si>
    <t>Escavação, carga e transporte de material de 1ª categoria na distância de 3.000 m - caminho de serviço pavimentado - com escavadeira e caminhão basculante de 14 m³</t>
  </si>
  <si>
    <t>Escavação, carga e transporte de material de 2ª categoria - DMT de 1.000 a 1.200 m - caminho de serviço em leito natural - com carregadeira e caminhão basculante de 14 m³</t>
  </si>
  <si>
    <t>Escavação, carga e transporte de material de 2ª categoria - DMT de 1.000 a 1.200 m - caminho de serviço em leito natural - com escavadeira e caminhão basculante de 14 m³</t>
  </si>
  <si>
    <t>Escavação, carga e transporte de material de 2ª categoria - DMT de 1.000 a 1.200 m - caminho de serviço em revestimento primário - com carregadeira e caminhão basculante de 14 m³</t>
  </si>
  <si>
    <t>Escavação, carga e transporte de material de 2ª categoria - DMT de 1.000 a 1.200 m - caminho de serviço em revestimento primário - com escavadeira e caminhão basculante de 14 m³</t>
  </si>
  <si>
    <t>Escavação, carga e transporte de material de 2ª categoria - DMT de 1.000 a 1.200 m - caminho de serviço pavimentado - com carregadeira e caminhão basculante de 14 m³</t>
  </si>
  <si>
    <t>Escavação, carga e transporte de material de 2ª categoria - DMT de 1.000 a 1.200 m - caminho de serviço pavimentado - com escavadeira e caminhão basculante de 14 m³</t>
  </si>
  <si>
    <t>Escavação, carga e transporte de material de 2ª categoria - DMT de 1.200 a 1.400 m - caminho de serviço em leito natural - com carregadeira e caminhão basculante de 14 m³</t>
  </si>
  <si>
    <t>Escavação, carga e transporte de material de 2ª categoria - DMT de 1.200 a 1.400 m - caminho de serviço em leito natural - com escavadeira e caminhão basculante de 14 m³</t>
  </si>
  <si>
    <t>Escavação, carga e transporte de material de 2ª categoria - DMT de 1.200 a 1.400 m - caminho de serviço em revestimento primário - com carregadeira e caminhão basculante de 14 m³</t>
  </si>
  <si>
    <t>Escavação, carga e transporte de material de 2ª categoria - DMT de 1.200 a 1.400 m - caminho de serviço em revestimento primário - com escavadeira e caminhão basculante de 14 m³</t>
  </si>
  <si>
    <t>Escavação, carga e transporte de material de 2ª categoria - DMT de 1.200 a 1.400 m - caminho de serviço pavimentado - com carregadeira e caminhão basculante de 14 m³</t>
  </si>
  <si>
    <t>Escavação, carga e transporte de material de 2ª categoria - DMT de 1.200 a 1.400 m - caminho de serviço pavimentado - com escavadeira e caminhão basculante de 14 m³</t>
  </si>
  <si>
    <t>Escavação, carga e transporte de material de 2ª categoria - DMT de 1.400 a 1.600 m - caminho de serviço em leito natural - com carregadeira e caminhão basculante de 14 m³</t>
  </si>
  <si>
    <t>Escavação, carga e transporte de material de 2ª categoria - DMT de 1.400 a 1.600 m - caminho de serviço em leito natural - com escavadeira e caminhão basculante de 14 m³</t>
  </si>
  <si>
    <t>Escavação, carga e transporte de material de 2ª categoria - DMT de 1.400 a 1.600 m - caminho de serviço em revestimento primário - com carregadeira e caminhão basculante de 14 m³</t>
  </si>
  <si>
    <t>Escavação, carga e transporte de material de 2ª categoria - DMT de 1.400 a 1.600 m - caminho de serviço em revestimento primário - com escavadeira e caminhão basculante de 14 m³</t>
  </si>
  <si>
    <t>Escavação, carga e transporte de material de 2ª categoria - DMT de 1.400 a 1.600 m - caminho de serviço pavimentado - com carregadeira e caminhão basculante de 14 m³</t>
  </si>
  <si>
    <t>Escavação, carga e transporte de material de 2ª categoria - DMT de 1.400 a 1.600 m - caminho de serviço pavimentado - com escavadeira e caminhão basculante de 14 m³</t>
  </si>
  <si>
    <t>Escavação, carga e transporte de material de 2ª categoria - DMT de 1.600 a 1.800 m - caminho de serviço em leito natural - com carregadeira e caminhão basculante de 14 m³</t>
  </si>
  <si>
    <t>Escavação, carga e transporte de material de 2ª categoria - DMT de 1.600 a 1.800 m - caminho de serviço em leito natural - com escavadeira e caminhão basculante de 14 m³</t>
  </si>
  <si>
    <t>Escavação, carga e transporte de material de 2ª categoria - DMT de 1.600 a 1.800 m - caminho de serviço em revestimento primário - com carregadeira e caminhão basculante de 14 m³</t>
  </si>
  <si>
    <t>Escavação, carga e transporte de material de 2ª categoria - DMT de 1.600 a 1.800 m - caminho de serviço em revestimento primário - com escavadeira e caminhão basculante de 14 m³</t>
  </si>
  <si>
    <t>Escavação, carga e transporte de material de 2ª categoria - DMT de 1.600 a 1.800 m - caminho de serviço pavimentado - com carregadeira e caminhão basculante de 14 m³</t>
  </si>
  <si>
    <t>Escavação, carga e transporte de material de 2ª categoria - DMT de 1.600 a 1.800 m - caminho de serviço pavimentado - com escavadeira e caminhão basculante de 14 m³</t>
  </si>
  <si>
    <t>Escavação, carga e transporte de material de 2ª categoria - DMT de 1.800 a 2.000 m - caminho de serviço em leito natural - com carregadeira e caminhão basculante de 14 m³</t>
  </si>
  <si>
    <t>Escavação, carga e transporte de material de 2ª categoria - DMT de 1.800 a 2.000 m - caminho de serviço em leito natural - com escavadeira e caminhão basculante de 14 m³</t>
  </si>
  <si>
    <t>Escavação, carga e transporte de material de 2ª categoria - DMT de 1.800 a 2.000 m - caminho de serviço em revestimento primário - com carregadeira e caminhão basculante de 14 m³</t>
  </si>
  <si>
    <t>Escavação, carga e transporte de material de 2ª categoria - DMT de 1.800 a 2.000 m - caminho de serviço em revestimento primário - com escavadeira e caminhão basculante de 14 m³</t>
  </si>
  <si>
    <t>Escavação, carga e transporte de material de 2ª categoria - DMT de 1.800 a 2.000 m - caminho de serviço pavimentado - com carregadeira e caminhão basculante de 14 m³</t>
  </si>
  <si>
    <t>Escavação, carga e transporte de material de 2ª categoria - DMT de 1.800 a 2.000 m - caminho de serviço pavimentado - com escavadeira e caminhão basculante de 14 m³</t>
  </si>
  <si>
    <t>Escavação, carga e transporte de material de 2ª categoria - DMT de 2.000 a 2.500 m - caminho de serviço em leito natural - com carregadeira e caminhão basculante de 14 m³</t>
  </si>
  <si>
    <t>Escavação, carga e transporte de material de 2ª categoria - DMT de 2.000 a 2.500 m - caminho de serviço em leito natural - com escavadeira e caminhão basculante de 14 m³</t>
  </si>
  <si>
    <t>Escavação, carga e transporte de material de 2ª categoria - DMT de 2.000 a 2.500 m - caminho de serviço em revestimento primário - com carregadeira e caminhão basculante de 14 m³</t>
  </si>
  <si>
    <t>Escavação, carga e transporte de material de 2ª categoria - DMT de 2.000 a 2.500 m - caminho de serviço em revestimento primário - com escavadeira e caminhão basculante de 14 m³</t>
  </si>
  <si>
    <t>Escavação, carga e transporte de material de 2ª categoria - DMT de 2.000 a 2.500 m - caminho de serviço pavimentado - com carregadeira e caminhão basculante de 14 m³</t>
  </si>
  <si>
    <t>Escavação, carga e transporte de material de 2ª categoria - DMT de 2.000 a 2.500 m - caminho de serviço pavimentado - com escavadeira e caminhão basculante de 14 m³</t>
  </si>
  <si>
    <t>Escavação, carga e transporte de material de 2ª categoria - DMT de 2.500 a 3.000 m - caminho de serviço em leito natural - com carregadeira e caminhão basculante de 14 m³</t>
  </si>
  <si>
    <t>Escavação, carga e transporte de material de 2ª categoria - DMT de 2.500 a 3.000 m - caminho de serviço em leito natural - com escavadeira e caminhão basculante de 14 m³</t>
  </si>
  <si>
    <t>Escavação, carga e transporte de material de 2ª categoria - DMT de 2.500 a 3.000 m - caminho de serviço em revestimento primário - com carregadeira e caminhão basculante de 14 m³</t>
  </si>
  <si>
    <t>Escavação, carga e transporte de material de 2ª categoria - DMT de 2.500 a 3.000 m - caminho de serviço em revestimento primário - com escavadeira e caminhão basculante de 14 m³</t>
  </si>
  <si>
    <t>Escavação, carga e transporte de material de 2ª categoria - DMT de 2.500 a 3.000 m - caminho de serviço pavimentado - com carregadeira e caminhão basculante de 14 m³</t>
  </si>
  <si>
    <t>Escavação, carga e transporte de material de 2ª categoria - DMT de 2.500 a 3.000 m - caminho de serviço pavimentado - com escavadeira e caminhão basculante de 14 m³</t>
  </si>
  <si>
    <t>Escavação, carga e transporte de material de 2ª categoria - DMT de 200 a 400 m - caminho de serviço em leito natural - com carregadeira e caminhão basculante de 14 m³</t>
  </si>
  <si>
    <t>Escavação, carga e transporte de material de 2ª categoria - DMT de 200 a 400 m - caminho de serviço em leito natural - com escavadeira e caminhão basculante de 14 m³</t>
  </si>
  <si>
    <t>Escavação, carga e transporte de material de 2ª categoria - DMT de 200 a 400 m - caminho de serviço em revestimento primário - com carregadeira e caminhão basculante de 14 m³</t>
  </si>
  <si>
    <t>Escavação, carga e transporte de material de 2ª categoria - DMT de 200 a 400 m - caminho de serviço em revestimento primário - com escavadeira e caminhão basculante de 14 m³</t>
  </si>
  <si>
    <t>Escavação, carga e transporte de material de 2ª categoria - DMT de 200 a 400 m - caminho de serviço pavimentado - com carregadeira e caminhão basculante de 14 m³</t>
  </si>
  <si>
    <t>Escavação, carga e transporte de material de 2ª categoria - DMT de 200 a 400 m - caminho de serviço pavimentado - com escavadeira e caminhão basculante de 14 m³</t>
  </si>
  <si>
    <t>Escavação, carga e transporte de material de 2ª categoria - DMT de 400 a 600 m - caminho de serviço em leito natural - com carregadeira e caminhão basculante de 14 m³</t>
  </si>
  <si>
    <t>Escavação, carga e transporte de material de 2ª categoria - DMT de 400 a 600 m - caminho de serviço em leito natural - com escavadeira e caminhão basculante de 14 m³</t>
  </si>
  <si>
    <t>Escavação, carga e transporte de material de 2ª categoria - DMT de 400 a 600 m - caminho de serviço em revestimento primário - com carregadeira e caminhão basculante de 14 m³</t>
  </si>
  <si>
    <t>Escavação, carga e transporte de material de 2ª categoria - DMT de 400 a 600 m - caminho de serviço em revestimento primário - com escavadeira e caminhão basculante de 14 m³</t>
  </si>
  <si>
    <t>Escavação, carga e transporte de material de 2ª categoria - DMT de 400 a 600 m - caminho de serviço pavimentado - com carregadeira e caminhão basculante de 14 m³</t>
  </si>
  <si>
    <t>Escavação, carga e transporte de material de 2ª categoria - DMT de 400 a 600 m - caminho de serviço pavimentado - com escavadeira e caminhão basculante de 14 m³</t>
  </si>
  <si>
    <t>Escavação, carga e transporte de material de 2ª categoria - DMT de 50 a 200 m - caminho de serviço em leito natural - com carregadeira e caminhão basculante de 14 m³</t>
  </si>
  <si>
    <t>Escavação, carga e transporte de material de 2ª categoria - DMT de 50 a 200 m - caminho de serviço em leito natural - com escavadeira e caminhão basculante de 14 m³</t>
  </si>
  <si>
    <t>Escavação, carga e transporte de material de 2ª categoria - DMT de 50 a 200 m - caminho de serviço em revestimento primário - com carregadeira e caminhão basculante de 14 m³</t>
  </si>
  <si>
    <t>Escavação, carga e transporte de material de 2ª categoria - DMT de 50 a 200 m - caminho de serviço em revestimento primário - com escavadeira e caminhão basculante de 14 m³</t>
  </si>
  <si>
    <t>Escavação, carga e transporte de material de 2ª categoria - DMT de 50 a 200 m - caminho de serviço pavimentado - com carregadeira e caminhão basculante de 14 m³</t>
  </si>
  <si>
    <t>Escavação, carga e transporte de material de 2ª categoria - DMT de 50 a 200 m - caminho de serviço pavimentado - com escavadeira e caminhão basculante de 14 m³</t>
  </si>
  <si>
    <t>Escavação, carga e transporte de material de 2ª categoria - DMT de 50 m</t>
  </si>
  <si>
    <t>Escavação, carga e transporte de material de 2ª categoria - DMT de 600 a 800 m - caminho de serviço em leito natural - com carregadeira e caminhão basculante de 14 m³</t>
  </si>
  <si>
    <t>Escavação, carga e transporte de material de 2ª categoria - DMT de 600 a 800 m - caminho de serviço em leito natural - com escavadeira e caminhão basculante de 14 m³</t>
  </si>
  <si>
    <t>Escavação, carga e transporte de material de 2ª categoria - DMT de 600 a 800 m - caminho de serviço em revestimento primário - com carregadeira e caminhão basculante de 14 m³</t>
  </si>
  <si>
    <t>Escavação, carga e transporte de material de 2ª categoria - DMT de 600 a 800 m - caminho de serviço em revestimento primário - com escavadeira e caminhão basculante de 14 m³</t>
  </si>
  <si>
    <t>Escavação, carga e transporte de material de 2ª categoria - DMT de 600 a 800 m - caminho de serviço pavimentado - com carregadeira e caminhão basculante de 14 m³</t>
  </si>
  <si>
    <t>Escavação, carga e transporte de material de 2ª categoria - DMT de 600 a 800 m - caminho de serviço pavimentado - com escavadeira e caminhão basculante de 14 m³</t>
  </si>
  <si>
    <t>Escavação, carga e transporte de material de 2ª categoria - DMT de 800 a 1.000 m - caminho de serviço em leito natural - com carregadeira e caminhão basculante de 14 m³</t>
  </si>
  <si>
    <t>Escavação, carga e transporte de material de 2ª categoria - DMT de 800 a 1.000 m - caminho de serviço em leito natural - com escavadeira e caminhão basculante de 14 m³</t>
  </si>
  <si>
    <t>Escavação, carga e transporte de material de 2ª categoria - DMT de 800 a 1.000 m - caminho de serviço em revestimento primário - com carregadeira e caminhão basculante de 14 m³</t>
  </si>
  <si>
    <t>Escavação, carga e transporte de material de 2ª categoria - DMT de 800 a 1.000 m - caminho de serviço em revestimento primário - com escavadeira e caminhão basculante de 14 m³</t>
  </si>
  <si>
    <t>Escavação, carga e transporte de material de 2ª categoria - DMT de 800 a 1.000 m - caminho de serviço pavimentado - com carregadeira e caminhão basculante de 14 m³</t>
  </si>
  <si>
    <t>Escavação, carga e transporte de material de 2ª categoria - DMT de 800 a 1.000 m - caminho de serviço pavimentado - com escavadeira e caminhão basculante de 14 m³</t>
  </si>
  <si>
    <t>Escavação, carga e transporte de material de 2ª categoria na distância de 3.000 m - caminho de serviço em leito natural - com escavadeira e caminhão basculante de 14 m³</t>
  </si>
  <si>
    <t>Escavação, carga e transporte de material de 2ª categoria na distância de 3.000 m - caminho de serviço em leito natural com carregadeira e caminhão basculante de 14 m³</t>
  </si>
  <si>
    <t>Escavação, carga e transporte de material de 2ª categoria na distância de 3.000 m - caminho de serviço em revestimento primário - com escavadeira e caminhão basculante de 14 m³</t>
  </si>
  <si>
    <t>Escavação, carga e transporte de material de 2ª categoria na distância de 3.000 m - caminho de serviço pavimentado - com carregadeira e caminhão basculante de 14 m³</t>
  </si>
  <si>
    <t>Escavação, carga e transporte de material de 2ª categoria na distância de 3.000 m - caminho de serviço pavimentado - com escavadeira e caminhão basculante de 14 m³</t>
  </si>
  <si>
    <t>Escavação, carga e transporte de material de 2ª categoria na distância de 3.000 m -caminho de serviço com revestimento primário com carregadeira e caminhão basculante de 14 m³</t>
  </si>
  <si>
    <t>Escavação, carga e transporte de material de 3ª categoria - DMT de 1.000 a 1.200 m - caminho de serviço em leito natural com caminhão basculante de 12 m³</t>
  </si>
  <si>
    <t>Escavação, carga e transporte de material de 3ª categoria - DMT de 1.000 a 1.200 m - caminho de serviço em revestimento primário - com caminhão basculante de 12 m³</t>
  </si>
  <si>
    <t>Escavação, carga e transporte de material de 3ª categoria - DMT de 1.000 a 1.200 m - caminho de serviço pavimentado - com caminhão basculante de 12 m³</t>
  </si>
  <si>
    <t>Escavação, carga e transporte de material de 3ª categoria - DMT de 1.200 a 1.400 m - caminho de serviço em leito natural com caminhão basculante de 12 m³</t>
  </si>
  <si>
    <t>Escavação, carga e transporte de material de 3ª categoria - DMT de 1.200 a 1.400 m - caminho de serviço em revestimento primário - com caminhão basculante de 12 m³</t>
  </si>
  <si>
    <t>Escavação, carga e transporte de material de 3ª categoria - DMT de 1.200 a 1.400 m - caminho de serviço pavimentado - com caminhão basculante de 12 m³</t>
  </si>
  <si>
    <t>Escavação, carga e transporte de material de 3ª categoria - DMT de 1.400 a 1.600 m - caminho de serviço em leito natural com caminhão basculante de 12 m³</t>
  </si>
  <si>
    <t>Escavação, carga e transporte de material de 3ª categoria - DMT de 1.400 a 1.600 m - caminho de serviço em revestimento primário - com caminhão basculante de 12 m³</t>
  </si>
  <si>
    <t>Escavação, carga e transporte de material de 3ª categoria - DMT de 1.400 a 1.600 m - caminho de serviço pavimentado - com caminhão basculante de 12 m³</t>
  </si>
  <si>
    <t>Escavação, carga e transporte de material de 3ª categoria - DMT de 1.600 a 1.800 m - caminho de serviço em leito natural com caminhão basculante de 12 m³</t>
  </si>
  <si>
    <t>Escavação, carga e transporte de material de 3ª categoria - DMT de 1.600 a 1.800 m - caminho de serviço em revestimento primário - com caminhão basculante de 12 m³</t>
  </si>
  <si>
    <t>Escavação, carga e transporte de material de 3ª categoria - DMT de 1.600 a 1.800 m - caminho de serviço pavimentado - com caminhão basculante de 12 m³</t>
  </si>
  <si>
    <t>Escavação, carga e transporte de material de 3ª categoria - DMT de 1.800 a 2.000 m - caminho de serviço em leito natural com caminhão basculante de 12 m³</t>
  </si>
  <si>
    <t>Escavação, carga e transporte de material de 3ª categoria - DMT de 1.800 a 2.000 m - caminho de serviço em revestimento primário - com caminhão basculante de 12 m³</t>
  </si>
  <si>
    <t>Escavação, carga e transporte de material de 3ª categoria - DMT de 1.800 a 2.000 m - caminho de serviço pavimentado - com caminhão basculante de 12 m³</t>
  </si>
  <si>
    <t>Escavação, carga e transporte de material de 3ª categoria - DMT de 2.000 a 2.500 m - caminho de serviço em leito natural com caminhão basculante de 12 m³</t>
  </si>
  <si>
    <t>Escavação, carga e transporte de material de 3ª categoria - DMT de 2.000 a 2.500 m - caminho de serviço em revestimento primário - com caminhão basculante de 12 m³</t>
  </si>
  <si>
    <t>Escavação, carga e transporte de material de 3ª categoria - DMT de 2.000 a 2.500 m - caminho de serviço pavimentado - com caminhão basculante de 12 m³</t>
  </si>
  <si>
    <t>Escavação, carga e transporte de material de 3ª categoria - DMT de 2.500 a 3.000 m - caminho de serviço em leito natural com caminhão basculante de 12 m³</t>
  </si>
  <si>
    <t>Escavação, carga e transporte de material de 3ª categoria - DMT de 2.500 a 3.000 m - caminho de serviço em revestimento primário - com caminhão basculante de 12 m³</t>
  </si>
  <si>
    <t>Escavação, carga e transporte de material de 3ª categoria - DMT de 2.500 a 3.000 m - caminho de serviço pavimentado - com caminhão basculante de 12 m³</t>
  </si>
  <si>
    <t>Escavação, carga e transporte de material de 3ª categoria - DMT de 200 a 400 m - caminho de serviço em leito natural com caminhão basculante de 12 m³</t>
  </si>
  <si>
    <t>Escavação, carga e transporte de material de 3ª categoria - DMT de 200 a 400 m - caminho de serviço em revestimento primário - com caminhão basculante de 12 m³</t>
  </si>
  <si>
    <t>Escavação, carga e transporte de material de 3ª categoria - DMT de 200 a 400 m - caminho de serviço pavimentado - com caminhão basculante de 12 m³</t>
  </si>
  <si>
    <t>Escavação, carga e transporte de material de 3ª categoria - DMT de 400 a 600 m - caminho de serviço em leito natural com caminhão basculante de 12 m³</t>
  </si>
  <si>
    <t>Escavação, carga e transporte de material de 3ª categoria - DMT de 400 a 600 m - caminho de serviço em revestimento primário - com caminhão basculante de 12 m³</t>
  </si>
  <si>
    <t>Escavação, carga e transporte de material de 3ª categoria - DMT de 400 a 600 m - caminho de serviço pavimentado - com caminhão basculante de 12 m³</t>
  </si>
  <si>
    <t>Escavação, carga e transporte de material de 3ª categoria - DMT de 50 a 200 m - caminho de serviço em leito natural com caminhão basculante de 12 m³</t>
  </si>
  <si>
    <t>Escavação, carga e transporte de material de 3ª categoria - DMT de 50 a 200 m - caminho de serviço em revestimento primário - com caminhão basculante de 12 m³</t>
  </si>
  <si>
    <t>Escavação, carga e transporte de material de 3ª categoria - DMT de 50 a 200 m - caminho de serviço pavimentado - com caminhão basculante de 12 m³</t>
  </si>
  <si>
    <t>Escavação, carga e transporte de material de 3ª categoria - DMT de 600 a 800 m - caminho de serviço em leito natural com caminhão basculante de 12 m³</t>
  </si>
  <si>
    <t>Escavação, carga e transporte de material de 3ª categoria - DMT de 600 a 800 m - caminho de serviço em revestimento primário - com caminhão basculante de 12 m³</t>
  </si>
  <si>
    <t>Escavação, carga e transporte de material de 3ª categoria - DMT de 600 a 800 m - caminho de serviço pavimentado - com caminhão basculante de 12 m³</t>
  </si>
  <si>
    <t>Escavação, carga e transporte de material de 3ª categoria - DMT de 800 a 1.000 m - caminho de serviço em leito natural com caminhão basculante de 12 m³</t>
  </si>
  <si>
    <t>Escavação, carga e transporte de material de 3ª categoria - DMT de 800 a 1.000 m - caminho de serviço em revestimento primário - com caminhão basculante de 12 m³</t>
  </si>
  <si>
    <t>Escavação, carga e transporte de material de 3ª categoria - DMT de 800 a 1.000 m - caminho de serviço pavimentado - com caminhão basculante de 12 m³</t>
  </si>
  <si>
    <t>Escavação, carga e transporte de material de 3ª categoria na distância de 3.000 m - caminho de serviço em leito natural com caminhão basculante de 12 m³</t>
  </si>
  <si>
    <t>Escavação, carga e transporte de material de 3ª categoria na distância de 3.000 m - caminho de serviço em revestimento primário - com caminhão basculante de 12 m³</t>
  </si>
  <si>
    <t>Escavação, carga e transporte de material de 3ª categoria na distância de 3.000 m - caminho de serviço pavimentado - com caminhão basculante de 12 m³</t>
  </si>
  <si>
    <t>Escavação, carga e transporte de solos moles - DMT de 0 a 50 m</t>
  </si>
  <si>
    <t>Escavação, carga e transporte de solos moles - DMT de 1.000 a 1.200 m - caminho de serviço em leito natural - com caminhão basculante de 14 m³</t>
  </si>
  <si>
    <t>Escavação, carga e transporte de solos moles - DMT de 1.000 a 1.200 m - caminho de serviço em revestimento primário - com caminhão basculante de 14 m³</t>
  </si>
  <si>
    <t>Escavação, carga e transporte de solos moles - DMT de 1.000 a 1.200 m - caminho de serviço pavimentado - com caminhão basculante de 14 m³</t>
  </si>
  <si>
    <t>Escavação, carga e transporte de solos moles - DMT de 1.200 a 1.400 m - caminho de serviço em leito natural - com caminhão basculante de 14 m³</t>
  </si>
  <si>
    <t>Escavação, carga e transporte de solos moles - DMT de 1.200 a 1.400 m - caminho de serviço em revestimento primário - com caminhão basculante de 14 m³</t>
  </si>
  <si>
    <t>Escavação, carga e transporte de solos moles - DMT de 1.200 a 1.400 m - caminho de serviço pavimentado - com caminhão basculante de 14 m³</t>
  </si>
  <si>
    <t>Escavação, carga e transporte de solos moles - DMT de 1.400 a 1.600 m - caminho de serviço em leito natural - com caminhão basculante de 14 m³</t>
  </si>
  <si>
    <t>Escavação, carga e transporte de solos moles - DMT de 1.400 a 1.600 m - caminho de serviço em revestimento primário - com caminhão basculante de 14 m³</t>
  </si>
  <si>
    <t>Escavação, carga e transporte de solos moles - DMT de 1.400 a 1.600 m - caminho de serviço pavimentado - com caminhão basculante de 14 m³</t>
  </si>
  <si>
    <t>Escavação, carga e transporte de solos moles - DMT de 1.600 a 1.800 m - caminho de serviço em leito natural - com caminhão basculante de 14 m³</t>
  </si>
  <si>
    <t>Escavação, carga e transporte de solos moles - DMT de 1.600 a 1.800 m - caminho de serviço em revestimento primário - com caminhão basculante de 14 m³</t>
  </si>
  <si>
    <t>Escavação, carga e transporte de solos moles - DMT de 1.600 a 1.800 m - caminho de serviço pavimentado - com caminhão basculante de 14 m³</t>
  </si>
  <si>
    <t>Escavação, carga e transporte de solos moles - DMT de 1.800 a 2.000 m - caminho de serviço em leito natural - com caminhão basculante de 14 m³</t>
  </si>
  <si>
    <t>Escavação, carga e transporte de solos moles - DMT de 1.800 a 2.000 m - caminho de serviço em revestimento primário - com caminhão basculante de 14 m³</t>
  </si>
  <si>
    <t>Escavação, carga e transporte de solos moles - DMT de 1.800 a 2.000 m - caminho de serviço pavimentado - com caminhão basculante de 14 m³</t>
  </si>
  <si>
    <t>Escavação, carga e transporte de solos moles - DMT de 2.000 a 2.500 m - caminho de serviço em leito natural - com caminhão basculante de 14 m³</t>
  </si>
  <si>
    <t>Escavação, carga e transporte de solos moles - DMT de 2.000 a 2.500 m - caminho de serviço em revestimento primário - com caminhão basculante de 14 m³</t>
  </si>
  <si>
    <t>Escavação, carga e transporte de solos moles - DMT de 2.000 a 2.500 m - caminho de serviço pavimentado - com caminhão basculante de 14 m³</t>
  </si>
  <si>
    <t>Escavação, carga e transporte de solos moles - DMT de 2.500 a 3.000 m - caminho de serviço em leito natural - com caminhão basculante de 14 m³</t>
  </si>
  <si>
    <t>Escavação, carga e transporte de solos moles - DMT de 2.500 a 3.000 m - caminho de serviço em revestimento primário - com caminhão basculante de 14 m³</t>
  </si>
  <si>
    <t>Escavação, carga e transporte de solos moles - DMT de 2.500 a 3.000 m - caminho de serviço pavimentado - com caminhão basculante de 14 m³</t>
  </si>
  <si>
    <t>Escavação, carga e transporte de solos moles - DMT de 200 a 400 m - caminho de serviço em leito natural - com caminhão basculante de 14 m³</t>
  </si>
  <si>
    <t>Escavação, carga e transporte de solos moles - DMT de 200 a 400 m - caminho de serviço em revestimento primário - com caminhão basculante de 14 m³</t>
  </si>
  <si>
    <t>Escavação, carga e transporte de solos moles - DMT de 200 a 400 m - caminho de serviço pavimentado - com caminhão basculante de 14 m³</t>
  </si>
  <si>
    <t>Escavação, carga e transporte de solos moles - DMT de 400 a 600 m - caminho de serviço em leito natural - com caminhão basculante de 14 m³</t>
  </si>
  <si>
    <t>Escavação, carga e transporte de solos moles - DMT de 400 a 600 m - caminho de serviço em revestimento primário - com caminhão basculante de 14 m³</t>
  </si>
  <si>
    <t>Escavação, carga e transporte de solos moles - DMT de 400 a 600 m - caminho de serviço pavimentado - com caminhão basculante de 14 m³</t>
  </si>
  <si>
    <t>Escavação, carga e transporte de solos moles - DMT de 50 a 200 m - caminho de serviço em leito natural - com caminhão basculante de 14 m³</t>
  </si>
  <si>
    <t>Escavação, carga e transporte de solos moles - DMT de 50 a 200 m - caminho de serviço em revestimento primário - com caminhão basculante de 14 m³</t>
  </si>
  <si>
    <t>Escavação, carga e transporte de solos moles - DMT de 50 a 200 m - caminho de serviço pavimentado - com caminhão basculante de 14 m³</t>
  </si>
  <si>
    <t>Escavação, carga e transporte de solos moles - DMT de 600 a 800 m - caminho de serviço em leito natural - com caminhão basculante de 14 m³</t>
  </si>
  <si>
    <t>Escavação, carga e transporte de solos moles - DMT de 600 a 800 m - caminho de serviço em revestimento primário - com caminhão basculante de 14 m³</t>
  </si>
  <si>
    <t>Escavação, carga e transporte de solos moles - DMT de 600 a 800 m - caminho de serviço pavimentado - com caminhão basculante de 14 m³</t>
  </si>
  <si>
    <t>Escavação, carga e transporte de solos moles - DMT de 800 a 1.000 m - caminho de serviço em leito natural - com caminhão basculante de 14 m³</t>
  </si>
  <si>
    <t>Escavação, carga e transporte de solos moles - DMT de 800 a 1.000 m - caminho de serviço em revestimento primário - com caminhão basculante de 14 m³</t>
  </si>
  <si>
    <t>Escavação, carga e transporte de solos moles - DMT de 800 a 1.000 m - caminho de serviço pavimentado - com caminhão basculante de 14 m³</t>
  </si>
  <si>
    <t>Escavação, carga e transporte de solos moles na distância de 3.000 m - caminho de serviço em leito natural - com caminhão basculante de 14 m³</t>
  </si>
  <si>
    <t>Escavação, carga e transporte de solos moles na distância de 3.000 m - caminho de serviço em revestimento primário - com caminhão basculante de 14 m³</t>
  </si>
  <si>
    <t>Escavação, carga e transporte de solos moles na distância de 3.000 m - caminho de serviço pavimentado - com caminhão basculante de 14 m³</t>
  </si>
  <si>
    <t>Escavação, carga e transporte em material de 1ª categoria - DMT de 1.000 a 1.200 m com motoscraper</t>
  </si>
  <si>
    <t>Escavação, carga e transporte em material de 1ª categoria - DMT de 1.200 a 1.400 m com motoscraper</t>
  </si>
  <si>
    <t>Escavação, carga e transporte em material de 1ª categoria - DMT de 200 a 400 m com motoscraper</t>
  </si>
  <si>
    <t>Escavação, carga e transporte em material de 1ª categoria - DMT de 400 a 600 m com motoscraper</t>
  </si>
  <si>
    <t>Escavação, carga e transporte em material de 1ª categoria - DMT de 50 a 200 m com motoscraper</t>
  </si>
  <si>
    <t>Escavação, carga e transporte em material de 1ª categoria - DMT de 50 m</t>
  </si>
  <si>
    <t>Escavação, carga e transporte em material de 1ª categoria - DMT de 600 a 800 m com motoscraper</t>
  </si>
  <si>
    <t>Escavação, carga e transporte em material de 1ª categoria - DMT de 800 a 1.000 m com motoscraper</t>
  </si>
  <si>
    <t>Expurgo de jazida</t>
  </si>
  <si>
    <t>Fragmentação de blocos de rocha com escavadeira e rompedor hidráulico 1.700 kg</t>
  </si>
  <si>
    <t>Limpeza mecanizada da camada vegetal</t>
  </si>
  <si>
    <t>Manutenção de caminho de serviço</t>
  </si>
  <si>
    <t>Pré-fissuramento de material de 3ª categoria</t>
  </si>
  <si>
    <t>Umedecimento de caminho de serviço</t>
  </si>
  <si>
    <t>Chumbador de aço CA-50 - D = 20 mm - ancorado na rocha com cartucho de cimento - fornecimento, perfuração e instalação</t>
  </si>
  <si>
    <t>Chumbador de aço CA-50 - D = 20 mm - ancorado na rocha com injeção de nata de cimento - fornecimento, perfuração e instalação</t>
  </si>
  <si>
    <t>Chumbador de aço CA-50 - D = 22 mm - ancorado na rocha com cartucho de cimento - fornecimento, perfuração e instalação</t>
  </si>
  <si>
    <t>Chumbador de aço CA-50 - D = 25 mm - ancorado na rocha com cartucho de cimento - fornecimento, perfuração e instalação</t>
  </si>
  <si>
    <t>Grampo de aço CA-50 D = 12,5 mm para solo grampeado com capacidade de 30 kN - fornecimento, perfuração e instalação</t>
  </si>
  <si>
    <t>Grampo de aço CA-50 D = 16 mm para solo grampeado com capacidade de 50 kN - fornecimento, perfuração e instalação</t>
  </si>
  <si>
    <t>Grampo de aço CA-50 D = 20 mm para solo grampeado com capacidade de 80 kN - fornecimento, perfuração e instalação</t>
  </si>
  <si>
    <t>Perfuração para tirante permanente protendido autoinjetável em material de 1ª categoria com diâmetro de até 120 mm</t>
  </si>
  <si>
    <t>Perfuração para tirante permanente protendido autoinjetável em material de 2ª categoria com diâmetro de até 87 mm</t>
  </si>
  <si>
    <t>Perfuração para tirantes em material de 1ª categoria com diâmetro de até 120 mm</t>
  </si>
  <si>
    <t>Perfuração para tirantes em material de 2ª categoria com diâmetro de até 120 mm</t>
  </si>
  <si>
    <t>Perfuração para tirantes em material de 3ª categoria com diâmetro de até 120 mm</t>
  </si>
  <si>
    <t>Pintura eletrostática com tinta em pó à base de resina epóxi - E = 200 µm</t>
  </si>
  <si>
    <t>Tirante de barra de aço ancorado na rocha com resina de poliéster, D = 19 mm, tensão de escoamento = 686 MPa e tensão de ruptura = 789 MPa - fornecimento, perfuração e instalação</t>
  </si>
  <si>
    <t>Tirante de barra de aço ancorado na rocha com resina de poliéster, D = 22 mm, tensão de escoamento = 686 MPa e tensão de ruptura = 789 MPa - fornecimento, perfuração e instalação</t>
  </si>
  <si>
    <t>Tirante de barra de aço ancorado na rocha com resina de poliéster, D = 25 mm, tensão de escoamento = 500 MPa e tensão de ruptura = 750 MPa - fornecimento, perfuração e instalação</t>
  </si>
  <si>
    <t>Tirante de barra de aço ancorado na rocha com resina de poliéster, D = 25 mm, tensão de escoamento = 686 MPa, tensão de ruptura = 789 MPa - fornecimento, perfuração e instalação</t>
  </si>
  <si>
    <t>Tirante de barra de aço ancorado na rocha com resina de poliéster, D = 32 mm, tensão de escoamento = 686 MPa, tensão de ruptura = 789 MPa - fornecimento, perfuração e instalação</t>
  </si>
  <si>
    <t>Tirante de barra de aço ancorado na rocha com resina de poliéster, D = 36 mm, tensão de escoamento = 686 MPa e tensão de ruptura = 789 MPa - fornecimento, perfuração e instalação</t>
  </si>
  <si>
    <t>Tirante permanente protendido autoinjetável de aço D = 40 mm, seção de 684 mm², tensão de escoamento = 440 MPa e tensão de ruptura = 580 MPa - exceto perfuração</t>
  </si>
  <si>
    <t>Tirante permanente protendido autoinjetável de aço D = 40 mm, seção de 822 mm², tensão de escoamento = 470 MPa e tensão de ruptura = 600 MPa - exceto perfuração</t>
  </si>
  <si>
    <t>Tirante permanente protendido autoinjetável de aço D = 40 mm, seção de 936 mm², tensão de escoamento = 700 MPa e tensão de ruptura = 830 MPa - exceto perfuração</t>
  </si>
  <si>
    <t>Tirante permanente protendido autoinjetável de aço D = 50 mm, seção de 1.330 mm², tensão de escoamento = 630 MPa e tensão de ruptura = 740 MPa - exceto perfuração</t>
  </si>
  <si>
    <t>Tirante permanente protendido autoinjetável de aço D = 50 mm, seção de 1.569 mm², tensão de escoamento = 630 MPa e tensão de ruptura = 740 MPa - exceto perfuração</t>
  </si>
  <si>
    <t>Tirante permanente protendido com 10 cordoalhas D = 12,7 mm, aço CP 190 RB, com capacidade de 860 kN - exceto perfuração</t>
  </si>
  <si>
    <t>Tirante permanente protendido com 12 cordoalhas D = 12,7 mm, aço CP 190 RB, com capacidade de 1.030 kN - exceto perfuração</t>
  </si>
  <si>
    <t>Tirante permanente protendido com 6 cordoalhas D = 12,7 mm, aço CP 190 RB, com capacidade de 510 kN - exceto perfuração</t>
  </si>
  <si>
    <t>Tirante permanente protendido com 8 cordoalhas D = 12,7 mm, aço CP 190 RB, com capacidade de 690 kN - exceto perfuração</t>
  </si>
  <si>
    <t>Tirante permanente protendido de aço D = 30 mm, tensão de escoamento = 600 MPa e tensão de ruptura = 720 MPa - exceto perfuração</t>
  </si>
  <si>
    <t>Tirante permanente protendido de aço D = 32 mm, tensão de escoamento = 500 MPa e tensão de ruptura = 550 MPa - exceto perfuração</t>
  </si>
  <si>
    <t>Tirante permanente protendido de aço D = 32 mm, tensão de escoamento = 950 MPa e tensão de ruptura = 1.050 MPa - exceto perfuração</t>
  </si>
  <si>
    <t>Tirante permanente protendido de aço D = 40 mm, tensão de escoamento = 600 MPa e tensão de ruptura = 720 MPa - exceto perfuração</t>
  </si>
  <si>
    <t>Tirante permanente protendido de aço D = 44 mm, tensão de escoamento = 680 MPa e tensão de ruptura = 870 MPa - exceto perfuração</t>
  </si>
  <si>
    <t>Tirante permanente protendido de aço D = 50 mm, tensão de escoamento = 600 MPa e tensão de ruptura = 720 MPa - exceto perfuração</t>
  </si>
  <si>
    <t>Tirante permanente protendido de aço D = 53mm, tensão de escoamento = 600 MPa e tensão de ruptura = 720 MPa - exceto perfuração</t>
  </si>
  <si>
    <t>Tirante permanente protendido de aço D = 57 mm, tensão de escoamento = 600 MPa e tensão de ruptura = 720 MPa - exceto perfuração</t>
  </si>
  <si>
    <t>Tirante permanente protendido de aço D = 63 mm, tensão de escoamento = 600 MPa e tensão de ruptura = 720 MPa - exceto perfuração</t>
  </si>
  <si>
    <t>Tirante permanente protendido de aço D = 69 mm, tensão de escoamento = 600 MPa e tensão de ruptura = 720 MPa - exceto perfuração</t>
  </si>
  <si>
    <t>Carga e manobra de aduelas de concreto pré-moldadas em cavalo mecânico com semirreboque 22 t - carga com caminhão guindauto de 45 t.m</t>
  </si>
  <si>
    <t>Carga e manobra de brita para lastro com locomotiva diesel-elétrica em vagão hopper aberto com capacidade de 45 m³ - carga com carregadeira e descarga automática - bitola métrica</t>
  </si>
  <si>
    <t>Carga e manobra de brita para lastro com locomotiva diesel-elétrica em vagão hopper aberto com capacidade de 63 m³ - carga com carregadeira e descarga automática - bitola larga</t>
  </si>
  <si>
    <t>Carga e manobra de dormentes de concreto de bitola larga com locomotiva diesel-elétrica e vagão plataforma com capacidade de 98 t - carga com carregadeira - bitola larga</t>
  </si>
  <si>
    <t>Carga e manobra de dormentes de concreto de bitola métrica com locomotiva diesel-elétrica e vagão plataforma com capacidade de 82 t - carga com carregadeira - bitola métrica</t>
  </si>
  <si>
    <t>Carga e manobra de dormentes de concreto de bitola mista com locomotiva diesel-elétrica e vagão plataforma com capacidade de 98 t - carga com carregadeira - bitola larga</t>
  </si>
  <si>
    <t>Carga, descarga e manobra de vigas pré-moldadas de 1.000 a 1.250 kN em cavalo mecânico com reboques de 5 e 4 eixos com capacidade de 130 t</t>
  </si>
  <si>
    <t>Carga, descarga e manobra de vigas pré-moldadas de 500 a 750 kN em cavalo mecânico com dollys de 3 e 4 eixos com capacidade de 77 t</t>
  </si>
  <si>
    <t>Carga, descarga e manobra de vigas pré-moldadas de 750 a 1.000 kN em cavalo mecânico com dollys de 5 e 4 eixos com capacidade de 111 t</t>
  </si>
  <si>
    <t>Carga, descarga e manobra de vigas pré-moldadas de até 500 kN em cavalo mecânico com dolly de 4 eixos com capacidade de 57 t</t>
  </si>
  <si>
    <t>Carga, manobra e descarga de agregados ou solos em caminhão basculante de 10 m³ - carga com carregadeira de 3,40 m³ (exclusa) e descarga em distribuidor autopropelido</t>
  </si>
  <si>
    <t>Carga, manobra e descarga de agregados ou solos em caminhão basculante de 10 m³ - carga com carregadeira de 3,40 m³ (exclusa) e descarga em distribuidor rebocável</t>
  </si>
  <si>
    <t>Carga, manobra e descarga de agregados ou solos em caminhão basculante de 10 m³ - carga com carregadeira de 3,40 m³ (exclusa) e descarga livre</t>
  </si>
  <si>
    <t>Carga, manobra e descarga de agregados ou solos em caminhão basculante de 10 m³ - carga com carregadeira de 3,40 m³ e descarga em distribuidor autopropelido</t>
  </si>
  <si>
    <t>Carga, manobra e descarga de agregados ou solos em caminhão basculante de 10 m³ - carga com carregadeira de 3,40 m³ e descarga em distribuidor rebocável</t>
  </si>
  <si>
    <t>Carga, manobra e descarga de agregados ou solos em caminhão basculante de 10 m³ - carga com carregadeira de 3,40 m³ e descarga livre</t>
  </si>
  <si>
    <t>Carga, manobra e descarga de agregados ou solos em caminhão basculante de 10 m³ - carga com escavadeira de 1,56 m³ (exclusa) e descarga livre</t>
  </si>
  <si>
    <t>Carga, manobra e descarga de agregados ou solos em caminhão basculante de 10 m³ - carga em usina de 60 t/h (PMF) e descarga livre</t>
  </si>
  <si>
    <t>Carga, manobra e descarga de agregados ou solos em caminhão basculante de 10 m³ - carga em usina de solos de 300 t/h e descarga em distribuidor autopropelido</t>
  </si>
  <si>
    <t>Carga, manobra e descarga de agregados ou solos em caminhão basculante de 10 m³ - carga em usina de solos de 300 t/h e descarga em vibroacabadora</t>
  </si>
  <si>
    <t>Carga, manobra e descarga de agregados ou solos em caminhão basculante de 10 m³ - carga em usina de solos de 300 t/h e descarga livre</t>
  </si>
  <si>
    <t>Carga, manobra e descarga de agregados ou solos em caminhão basculante de 14 m³ - carga com carregadeira de 3,40 m³ e descarga livre</t>
  </si>
  <si>
    <t>Carga, manobra e descarga de agregados ou solos em caminhão basculante de 6 m³ - carga com carregadeira de 1,72 m³ (exclusa) e descarga em distribuidor autopropelido</t>
  </si>
  <si>
    <t>Carga, manobra e descarga de agregados ou solos em caminhão basculante de 6 m³ - carga com carregadeira de 1,72 m³ (exclusa) e descarga em distribuidor rebocável</t>
  </si>
  <si>
    <t>Carga, manobra e descarga de agregados ou solos em caminhão basculante de 6 m³ - carga com carregadeira de 1,72 m³ (exclusa) e descarga livre</t>
  </si>
  <si>
    <t>Carga, manobra e descarga de agregados ou solos em caminhão basculante de 6 m³ - carga com carregadeira de 1,72 m³ e descarga em distribuidor autopropelido</t>
  </si>
  <si>
    <t>Carga, manobra e descarga de agregados ou solos em caminhão basculante de 6 m³ - carga com carregadeira de 1,72 m³ e descarga em distribuidor rebocável</t>
  </si>
  <si>
    <t>Carga, manobra e descarga de agregados ou solos em caminhão basculante de 6 m³ - carga com carregadeira de 1,72 m³ e descarga livre</t>
  </si>
  <si>
    <t>Carga, manobra e descarga de agregados ou solos em caminhão basculante de 6 m³ - carga com escavadeira de 1,56 m³ (exclusa) e descarga livre</t>
  </si>
  <si>
    <t>Carga, manobra e descarga de agregados ou solos em caminhão basculante de 6 m³ - carga com escavadeira de 1,56 m³ e descarga livre</t>
  </si>
  <si>
    <t>Carga, manobra e descarga de agregados ou solos em caminhão basculante de 6 m³ - carga com minicarregadeira de 0,45 m³ e descarga livre</t>
  </si>
  <si>
    <t>Carga, manobra e descarga de agregados ou solos em caminhão basculante de 6 m³ - carga manual e descarga livre</t>
  </si>
  <si>
    <t>Carga, manobra e descarga de barras de trilho de 12 m com locomotiva diesel-elétrica em vagão plataforma com capacidade de 82 t - carga e descarga com carregadeira - bitola métrica</t>
  </si>
  <si>
    <t>Carga, manobra e descarga de barras de trilho de 12 m com locomotiva diesel-elétrica em vagão plataforma com capacidade de 98 t - carga e descarga com carregadeira - bitola larga</t>
  </si>
  <si>
    <t>Carga, manobra e descarga de blocos artificiais de concreto com 10 a 12 t para molhe em cavalo mecânico com semirreboque com capacidade de 30 t - carga e descarga com guindaste com pinça</t>
  </si>
  <si>
    <t>Carga, manobra e descarga de blocos artificiais de concreto com 8 a 9 t para molhe em cavalo mecânico com semirreboque com capacidade de 30 t - carga e descarga com guindaste com pinça</t>
  </si>
  <si>
    <t>Carga, manobra e descarga de blocos de rocha em caminhão basculante de 8 m³ - carga com carregadeira de 1,72 m³ (exclusa) e descarga livre</t>
  </si>
  <si>
    <t>Carga, manobra e descarga de blocos de rocha em caminhão basculante de 8 m³ - carga com carregadeira de 1,72 m³ e descarga livre</t>
  </si>
  <si>
    <t>Carga, manobra e descarga de blocos de rocha em caminhão basculante de 8 m³ - carga com retroescavadeira de 0,29 m³ e descarga livre</t>
  </si>
  <si>
    <t>Carga, manobra e descarga de concreto asfáltico com borracha em caminhão basculante de 10 m³ - carga em usina de asfalto 100/140 t/h e descarga em vibroacabadora</t>
  </si>
  <si>
    <t>Carga, manobra e descarga de concreto com caminhão betoneira - carga em central de concreto de 30 m³/h e descarga em extrusora de barreira de concreto</t>
  </si>
  <si>
    <t>Carga, manobra e descarga de concreto com caminhão betoneira - carga em central de concreto de 30 m³/h e descarga em extrusora de sarjeta</t>
  </si>
  <si>
    <t>Carga, manobra e descarga de concreto com caminhão betoneira - carga em central de concreto de 30 m³/h e descarga livre</t>
  </si>
  <si>
    <t>Carga, manobra e descarga de concreto com caminhão betoneira - carga em central de concreto de 40 m³/h e descarga livre</t>
  </si>
  <si>
    <t>Carga, manobra e descarga de concreto de cimento em caminhão basculante de 7 m³ - carga em central de concreto de 150 m³/h e descarga em vibroacabadora</t>
  </si>
  <si>
    <t>Carga, manobra e descarga de dormentes de concreto de bitola larga com locomotiva diesel-elétrica e vagão plataforma com capacidade de 98 t - carga e descarga com carregadeira - bitola larga</t>
  </si>
  <si>
    <t>Carga, manobra e descarga de dormentes de concreto de bitola métrica com locomotiva diesel-elétrica e vagão plataforma com capacidade de 82 t - carga e descarga com carregadeira - bitola métrica</t>
  </si>
  <si>
    <t>Carga, manobra e descarga de dormentes de concreto de bitola mista com locomotiva diesel-elétrica e vagão plataforma com capacidade de 98 t - carga e descarga com carregadeira - bitola larga</t>
  </si>
  <si>
    <t>Carga, manobra e descarga de dormentes de madeira com locomotiva diesel-elétrica em vagão plataforma com capacidade de 82 t - carga e descarga com carregadeira - bitola métrica</t>
  </si>
  <si>
    <t>Carga, manobra e descarga de dormentes de madeira com locomotiva diesel-elétrica em vagão plataforma com capacidade de 98 t - carga e descarga com carregadeira - bitola larga</t>
  </si>
  <si>
    <t>Carga, manobra e descarga de fresagem contínua solta em caminhão basculante de 10 m³ - carga com fresadora e descarga livre</t>
  </si>
  <si>
    <t>Carga, manobra e descarga de fresagem descontínua solta em caminhão basculante de 10 m³ - carga com fresadora e descarga livre</t>
  </si>
  <si>
    <t>Carga, manobra e descarga de fresagem descontínua solta em caminhão basculante de 6 m³ - carga com fresadora e descarga livre</t>
  </si>
  <si>
    <t>Carga, manobra e descarga de jogo de dormentes de concreto para AMV de bitola larga ou mista, qualquer abertura, com locomotiva diesel-elétrica em vagão plataforma com capacidade de 98 t - carga e descarga com carregadeira - bitola larga</t>
  </si>
  <si>
    <t>Carga, manobra e descarga de jogo de dormentes de concreto para AMV de bitola métrica, qualquer abertura, com locomotiva diesel-elétrica em vagão plataforma com capacidade de 82 t - carga e descarga com carregadeira - bitola métrica</t>
  </si>
  <si>
    <t>Carga, manobra e descarga de jogo de dormentes de madeira para AMV bitola métrica, qualquer abertura, com locomotiva diesel-elétrica em vagão plataforma com capacidade de 82 t - carga e descarga com carregadeira - bitola métrica</t>
  </si>
  <si>
    <t>Carga, manobra e descarga de jogo de dormentes de madeira para AMV de bitola larga ou mista, qualquer abertura, com locomotiva diesel-elétrica em vagão plataforma com capacidade de 98 t - carga e descarga com carregadeira - bitola larga</t>
  </si>
  <si>
    <t>Carga, manobra e descarga de materiais diversos em caminhão carroceria com capacidade de 11 t e com guindauto de 45 t.m</t>
  </si>
  <si>
    <t>Carga, manobra e descarga de materiais diversos em caminhão carroceria com capacidade de 7 t e com guindauto de 20 t.m</t>
  </si>
  <si>
    <t>Carga, manobra e descarga de materiais diversos em caminhão carroceria de 15 t - carga e descarga com caminhão guindauto de 20 t.m</t>
  </si>
  <si>
    <t>Carga, manobra e descarga de materiais diversos em caminhão carroceria de 15 t - carga e descarga manuais</t>
  </si>
  <si>
    <t>Carga, manobra e descarga de materiais diversos em caminhão carroceria de 5 t - carga e descarga manuais</t>
  </si>
  <si>
    <t>Carga, manobra e descarga de materiais diversos em caminhão carroceria de 9 t - carga e descarga manuais</t>
  </si>
  <si>
    <t>Carga, manobra e descarga de materiais metálicos e acessórios diversos com locomotiva diesel-elétrica em vagão fechado com capacidade de 64 t - carga e descarga com carregadeira - bitola métrica</t>
  </si>
  <si>
    <t>Carga, manobra e descarga de materiais metálicos e acessórios diversos com locomotiva diesel-elétrica em vagão fechado com capacidade de 99 t - carga e descarga com carregadeira - bitola larga</t>
  </si>
  <si>
    <t>Carga, manobra e descarga de materiais metálicos para AMV de bitola larga, qualquer abertura, com locomotiva diesel-elétrica em vagão plataforma com capacidade de 98 t - carga e descarga com carregadeira - bitola larga</t>
  </si>
  <si>
    <t>Carga, manobra e descarga de materiais metálicos para AMV de bitola métrica, qualquer abertura, com locomotiva diesel-elétrica em vagão plataforma com capacidade de 82 t - carga e descarga com carregadeira - bitola métrica</t>
  </si>
  <si>
    <t>Carga, manobra e descarga de materiais metálicos para AMV de bitola mista, qualquer abertura, com locomotiva diesel-elétrica e vagão plataforma com capacidade de 98 t - carga e descarga com carregadeira</t>
  </si>
  <si>
    <t>Carga, manobra e descarga de material demolido em caminhão basculante de 6 m³ - carga com carregadeira de 1,72 m³ e descarga livre</t>
  </si>
  <si>
    <t>Carga, manobra e descarga de material demolido em caminhão basculante de 6 m³ - carga manual e descarga livre</t>
  </si>
  <si>
    <t>Carga, manobra e descarga de mistura betuminosa a frio em caminhão basculante de 10 m³ - carga em usina de 60 t/h (PMF) e descarga em vibroacabadora</t>
  </si>
  <si>
    <t>Carga, manobra e descarga de mistura betuminosa a frio em caminhão basculante de 6 m³ - carga em usina de 60 t/h (PMF) e descarga em vibroacabadora</t>
  </si>
  <si>
    <t>Carga, manobra e descarga de mistura betuminosa a frio em caminhão basculante de 6 m³ - carga em usina de 60 t/h (PMF) e descarga manual</t>
  </si>
  <si>
    <t>Carga, manobra e descarga de mistura betuminosa a quente em caminhão basculante de 10 m³ - carga em usina de asfalto 100/140 t/h e descarga em vibroacabadora</t>
  </si>
  <si>
    <t>Carga, manobra e descarga de mistura betuminosa a quente em caminhão basculante de 6 m³ - carga em usina de asfalto 100/140 t/h e descarga em vibroacabadora</t>
  </si>
  <si>
    <t>Carga, manobra e descarga de mistura betuminosa a quente em caminhão basculante de 6 m³ - carga em usina de asfalto 100/140 t/h e descarga manual</t>
  </si>
  <si>
    <t>Carga, manobra e descarga de mistura betuminosa a quente em caminhão com caçamba térmica de 6 m³ - carga em usina de asfalto de 100/140 t/h e descarga manual</t>
  </si>
  <si>
    <t>Carga, manobra e descarga de mistura reciclada com espuma de asfalto em caminhão basculante de 10 m³ - carga em usina de reciclagem a frio e descarga em vibroacabadora</t>
  </si>
  <si>
    <t>Carga, manobra e descarga de tetrápodes em cavalo mecânico com semirreboque com capacidade de 30 t - carga e descarga com guindaste</t>
  </si>
  <si>
    <t>Carga, manobra e descarga de TLS de TR45 de 120 m com locomotiva diesel-elétrica em vagão plataforma com capacidade de 82 t - carga e descarga com manipulador de TLS - bitola métrica</t>
  </si>
  <si>
    <t>Carga, manobra e descarga de TLS de TR45 de 120 m com locomotiva diesel-elétrica em vagão plataforma com capacidade de 98 t - carga e descarga com manipulador de TLS - bitola larga</t>
  </si>
  <si>
    <t>Carga, manobra e descarga de TLS de TR45 de 240 m com locomotiva diesel-elétrica em vagão plataforma com capacidade de 82 t - carga e descarga com manipulador de TLS - bitola métrica</t>
  </si>
  <si>
    <t>Carga, manobra e descarga de TLS de TR45 de 240 m com locomotiva diesel-elétrica em vagão plataforma com capacidade de 98 t - carga e descarga com manipulador de TLS - bitola larga</t>
  </si>
  <si>
    <t>Carga, manobra e descarga de TLS de TR57 de 120 m com locomotiva diesel-elétrica em vagão plataforma com capacidade de 82 t - carga e descarga com manipulador de TLS - bitola métrica</t>
  </si>
  <si>
    <t>Carga, manobra e descarga de TLS de TR57 de 120 m com locomotiva diesel-elétrica em vagão plataforma com capacidade de 98 t - carga e descarga com manipulador de TLS - bitola larga</t>
  </si>
  <si>
    <t>Carga, manobra e descarga de TLS de TR57 de 240 m com locomotiva diesel-elétrica em vagão plataforma com capacidade de 82 t - carga e descarga com manipulador de TLS - bitola métrica</t>
  </si>
  <si>
    <t>Carga, manobra e descarga de TLS de TR57 de 240 m com locomotiva diesel-elétrica em vagão plataforma com capacidade de 98 t - carga e descarga com manipulador de TLS - bitola larga</t>
  </si>
  <si>
    <t>Carga, manobra e descarga de TLS de TR68 de 120 m com locomotiva diesel-elétrica em vagão plataforma com capacidade de 82 t - carga e descarga com manipulador de TLS - bitola métrica</t>
  </si>
  <si>
    <t>Carga, manobra e descarga de TLS de TR68 de 120 m com locomotiva diesel-elétrica em vagão plataforma com capacidade de 98 t - carga e descarga com manipulador de TLS - bitola larga</t>
  </si>
  <si>
    <t>Carga, manobra e descarga de TLS de TR68 de 240 m com locomotiva diesel-elétrica em vagão plataforma com capacidade de 82 t - carga e descarga com manipulador de TLS - bitola métrica</t>
  </si>
  <si>
    <t>Carga, manobra e descarga de TLS de TR68 de 240 m com locomotiva diesel-elétrica em vagão plataforma com capacidade de 98 t - carga e descarga com manipulador de TLS - bitola larga</t>
  </si>
  <si>
    <t>Carga, manobra e descarga de TLS de UIC60 de 120 m com locomotiva diesel-elétrica em vagão plataforma com capacidade de 82 t - carga e descarga com manipulador de TLS - bitola métrica</t>
  </si>
  <si>
    <t>Carga, manobra e descarga de TLS de UIC60 de 120 m com locomotiva diesel-elétrica em vagão plataforma com capacidade de 98 t - carga e descarga com manipulador de TLS - bitola larga</t>
  </si>
  <si>
    <t>Carga, manobra e descarga de TLS de UIC60 de 240 m com locomotiva diesel-elétrica em vagão plataforma com capacidade de 82 t - carga e descarga com manipulador de TLS - bitola métrica</t>
  </si>
  <si>
    <t>Carga, manobra e descarga de TLS de UIC60 de 240 m com locomotiva diesel-elétrica em vagão plataforma com capacidade de 98 t - carga e descarga com manipulador de TLS - bitola larga</t>
  </si>
  <si>
    <t>Carga, manobra e descarga de trituração de galhos e troncos em caminhão basculante de 6 m³ - carga com trituradora e descarga livre</t>
  </si>
  <si>
    <t>Transporte com caminhão basculante com caçamba estanque com capacidade de 14 m³ - rodovia em leito natural</t>
  </si>
  <si>
    <t>tkm</t>
  </si>
  <si>
    <t>Transporte com caminhão basculante com caçamba estanque com capacidade de 14 m³ - rodovia em revestimento primário</t>
  </si>
  <si>
    <t>Transporte com caminhão basculante com caçamba estanque com capacidade de 14 m³ - rodovia pavimentada</t>
  </si>
  <si>
    <t>Transporte com caminhão basculante de 10 m³ - rodovia em leito natural</t>
  </si>
  <si>
    <t>Transporte com caminhão basculante de 10 m³ - rodovia em revestimento primário</t>
  </si>
  <si>
    <t>Transporte com caminhão basculante de 10 m³ - rodovia pavimentada</t>
  </si>
  <si>
    <t>Transporte com caminhão basculante de 14 m³ - rodovia em leito natural</t>
  </si>
  <si>
    <t>Transporte com caminhão basculante de 14 m³ - rodovia em revestimento primário</t>
  </si>
  <si>
    <t>Transporte com caminhão basculante de 14 m³ - rodovia pavimentada</t>
  </si>
  <si>
    <t>Transporte com caminhão basculante de 6 m³ - rodovia em leito natural</t>
  </si>
  <si>
    <t>Transporte com caminhão basculante de 6 m³ - rodovia em revestimento primário</t>
  </si>
  <si>
    <t>Transporte com caminhão basculante de 6 m³ - rodovia pavimentada</t>
  </si>
  <si>
    <t>Transporte com caminhão betoneira - rodovia em leito natural</t>
  </si>
  <si>
    <t>Transporte com caminhão betoneira - rodovia em revestimento primário</t>
  </si>
  <si>
    <t>Transporte com caminhão betoneira - rodovia pavimentada</t>
  </si>
  <si>
    <t>Transporte com caminhão carroceria com capacidade de 11 t e com guindauto de 45 t.m - rodovia em leito natural</t>
  </si>
  <si>
    <t>Transporte com caminhão carroceria com capacidade de 11 t e com guindauto de 45 t.m - rodovia em revestimento primário</t>
  </si>
  <si>
    <t>Transporte com caminhão carroceria com capacidade de 11 t e com guindauto de 45 t.m - rodovia pavimentada</t>
  </si>
  <si>
    <t>Transporte com caminhão carroceria com capacidade de 7 t e com guindauto de 20 t.m - rodovia em leito natural</t>
  </si>
  <si>
    <t>Transporte com caminhão carroceria com capacidade de 7 t e com guindauto de 20 t.m - rodovia em revestimento primário</t>
  </si>
  <si>
    <t>Transporte com caminhão carroceria com capacidade de 7 t e com guindauto de 20 t.m - rodovia pavimentada</t>
  </si>
  <si>
    <t>Transporte com caminhão carroceria com capacidade de 9 t e com guindauto de 10 t.m - rodovia em leito natural</t>
  </si>
  <si>
    <t>Transporte com caminhão carroceria com capacidade de 9 t e com guindauto de 10 t.m - rodovia em revestimento primário</t>
  </si>
  <si>
    <t>Transporte com caminhão carroceria com capacidade de 9 t e com guindauto de 10 t.m - rodovia pavimentada</t>
  </si>
  <si>
    <t>Transporte com caminhão carroceria de 15 t - rodovia em leito natural</t>
  </si>
  <si>
    <t>Transporte com caminhão carroceria de 15 t - rodovia em revestimento primário</t>
  </si>
  <si>
    <t>Transporte com caminhão carroceria de 15 t - rodovia pavimentada</t>
  </si>
  <si>
    <t>Transporte com caminhão carroceria de 5 t - rodovia em leito natural</t>
  </si>
  <si>
    <t>Transporte com caminhão carroceria de 5 t - rodovia em revestimento primário</t>
  </si>
  <si>
    <t>Transporte com caminhão carroceria de 5 t - rodovia pavimentada</t>
  </si>
  <si>
    <t>Transporte com caminhão carroceria de 9 t - rodovia em leito natural</t>
  </si>
  <si>
    <t>Transporte com caminhão carroceria de 9 t - rodovia em revestimento primário</t>
  </si>
  <si>
    <t>Transporte com caminhão carroceria de 9 t - rodovia pavimentada</t>
  </si>
  <si>
    <t>Transporte com cavalo mecânico com semirreboque com capacidade de 22 t - rodovia em leito natural</t>
  </si>
  <si>
    <t>Transporte com cavalo mecânico com semirreboque com capacidade de 22 t - rodovia em revestimento primário</t>
  </si>
  <si>
    <t>Transporte com cavalo mecânico com semirreboque com capacidade de 22 t - rodovia pavimentada</t>
  </si>
  <si>
    <t>Transporte com cavalo mecânico com semirreboque com capacidade de 30 t - rodovia em leito natural</t>
  </si>
  <si>
    <t>Transporte com cavalo mecânico com semirreboque com capacidade de 30 t - rodovia em revestimento primário</t>
  </si>
  <si>
    <t>Transporte com cavalo mecânico com semirreboque com capacidade de 30 t - rodovia pavimentada</t>
  </si>
  <si>
    <t>Transporte de água com caminhão tanque de 10.000 l - rodovia em leito natural</t>
  </si>
  <si>
    <t>Transporte de água com caminhão tanque de 10.000 l - rodovia em revestimento primário</t>
  </si>
  <si>
    <t>Transporte de água com caminhão tanque de 10.000 l - rodovia pavimentada</t>
  </si>
  <si>
    <t>Transporte de água com caminhão tanque de 13.000 l - rodovia em leito natural</t>
  </si>
  <si>
    <t>Transporte de água com caminhão tanque de 13.000 l - rodovia em revestimento primário</t>
  </si>
  <si>
    <t>Transporte de água com caminhão tanque de 13.000 l - rodovia pavimentada</t>
  </si>
  <si>
    <t>Transporte de água com caminhão tanque de 6.000 l - rodovia em leito natural</t>
  </si>
  <si>
    <t>Transporte de água com caminhão tanque de 6.000 l - rodovia em revestimento primário</t>
  </si>
  <si>
    <t>Transporte de água com caminhão tanque de 6.000 l - rodovia pavimentada</t>
  </si>
  <si>
    <t>Transporte de água com caminhão tanque de 8.000 l - rodovia em leito natural</t>
  </si>
  <si>
    <t>Transporte de água com caminhão tanque de 8.000 l - rodovia em revestimento primário</t>
  </si>
  <si>
    <t>Transporte de água com caminhão tanque de 8.000 l - rodovia pavimentada</t>
  </si>
  <si>
    <t>Transporte de areia fina com draga hopper - capacidade da cisterna de 1.000 m³</t>
  </si>
  <si>
    <t>m³km</t>
  </si>
  <si>
    <t>Transporte de areia fina com draga hopper - capacidade da cisterna de 10.000 m³</t>
  </si>
  <si>
    <t>Transporte de areia fina com draga hopper - capacidade da cisterna de 15.000 m³</t>
  </si>
  <si>
    <t>Transporte de areia fina com draga hopper - capacidade da cisterna de 2.000 m³</t>
  </si>
  <si>
    <t>Transporte de areia fina com draga hopper - capacidade da cisterna de 20.000 m³</t>
  </si>
  <si>
    <t>Transporte de areia fina com draga hopper - capacidade da cisterna de 3.000 m³</t>
  </si>
  <si>
    <t>Transporte de areia fina com draga hopper - capacidade da cisterna de 4.000 m³</t>
  </si>
  <si>
    <t>Transporte de areia fina com draga hopper - capacidade da cisterna de 5.000 m³</t>
  </si>
  <si>
    <t>Transporte de areia fina com draga hopper - capacidade da cisterna de 750 m³</t>
  </si>
  <si>
    <t>Transporte de areia grossa com draga hopper - capacidade da cisterna de 1.000 m³</t>
  </si>
  <si>
    <t>Transporte de areia grossa com draga hopper - capacidade da cisterna de 10.000 m³</t>
  </si>
  <si>
    <t>Transporte de areia grossa com draga hopper - capacidade da cisterna de 15.000 m³</t>
  </si>
  <si>
    <t>Transporte de areia grossa com draga hopper - capacidade da cisterna de 2.000 m³</t>
  </si>
  <si>
    <t>Transporte de areia grossa com draga hopper - capacidade da cisterna de 20.000 m³</t>
  </si>
  <si>
    <t>Transporte de areia grossa com draga hopper - capacidade da cisterna de 3.000 m³</t>
  </si>
  <si>
    <t>Transporte de areia grossa com draga hopper - capacidade da cisterna de 4.000 m³</t>
  </si>
  <si>
    <t>Transporte de areia grossa com draga hopper - capacidade da cisterna de 5.000 m³</t>
  </si>
  <si>
    <t>Transporte de areia grossa com draga hopper - capacidade da cisterna de 750 m³</t>
  </si>
  <si>
    <t>Transporte de areia média com draga hopper - capacidade da cisterna de 1.000 m³</t>
  </si>
  <si>
    <t>Transporte de areia média com draga hopper - capacidade da cisterna de 10.000 m³</t>
  </si>
  <si>
    <t>Transporte de areia média com draga hopper - capacidade da cisterna de 15.000 m³</t>
  </si>
  <si>
    <t>Transporte de areia média com draga hopper - capacidade da cisterna de 2.000 m³</t>
  </si>
  <si>
    <t>Transporte de areia média com draga hopper - capacidade da cisterna de 20.000 m³</t>
  </si>
  <si>
    <t>Transporte de areia média com draga hopper - capacidade da cisterna de 3.000 m³</t>
  </si>
  <si>
    <t>Transporte de areia média com draga hopper - capacidade da cisterna de 4.000 m³</t>
  </si>
  <si>
    <t>Transporte de areia média com draga hopper - capacidade da cisterna de 5.000 m³</t>
  </si>
  <si>
    <t>Transporte de areia média com draga hopper - capacidade da cisterna de 750 m³</t>
  </si>
  <si>
    <t>Transporte de barras de trilho de 12 m com locomotiva diesel-elétrica em vagão plataforma com capacidade de 82 t - bitola métrica</t>
  </si>
  <si>
    <t>Transporte de barras de trilho de 12 m com locomotiva diesel-elétrica em vagão plataforma com capacidade de 98 t - bitola larga</t>
  </si>
  <si>
    <t>Transporte de blocos artificiais de concreto com 10 a 12 t para a execução de molhe com cavalo mecânico com semirreboque com capacidade de 30 t - rodovia em leito natural</t>
  </si>
  <si>
    <t>unkm</t>
  </si>
  <si>
    <t>Transporte de blocos artificiais de concreto com 10 a 12 t para a execução de molhe com cavalo mecânico com semirreboque com capacidade de 30 t - rodovia em revestimento primário</t>
  </si>
  <si>
    <t>Transporte de blocos artificiais de concreto com 10 a 12 t para a execução de molhe com cavalo mecânico com semirreboque com capacidade de 30 t - rodovia pavimentada</t>
  </si>
  <si>
    <t>Transporte de blocos artificiais de concreto com 8 a 9 t para a execução de molhe com cavalo mecânico com semirreboque com capacidade de 30 t - rodovia em leito natural</t>
  </si>
  <si>
    <t>Transporte de blocos artificiais de concreto com 8 a 9 t para a execução de molhe com cavalo mecânico com semirreboque com capacidade de 30 t - rodovia em revestimento primário</t>
  </si>
  <si>
    <t>Transporte de blocos artificiais de concreto com 8 a 9 t para a execução de molhe com cavalo mecânico com semirreboque com capacidade de 30 t - rodovia pavimentada</t>
  </si>
  <si>
    <t>Transporte de cascalho com draga hopper - capacidade da cisterna de 1.000 m³</t>
  </si>
  <si>
    <t>Transporte de cascalho com draga hopper - capacidade da cisterna de 10.000 m³</t>
  </si>
  <si>
    <t>Transporte de cascalho com draga hopper - capacidade da cisterna de 15.000 m³</t>
  </si>
  <si>
    <t>Transporte de cascalho com draga hopper - capacidade da cisterna de 2.000 m³</t>
  </si>
  <si>
    <t>Transporte de cascalho com draga hopper - capacidade da cisterna de 20.000 m³</t>
  </si>
  <si>
    <t>Transporte de cascalho com draga hopper - capacidade da cisterna de 3.000 m³</t>
  </si>
  <si>
    <t>Transporte de cascalho com draga hopper - capacidade da cisterna de 4.000 m³</t>
  </si>
  <si>
    <t>Transporte de cascalho com draga hopper - capacidade da cisterna de 5.000 m³</t>
  </si>
  <si>
    <t>Transporte de cascalho com draga hopper - capacidade da cisterna de 750 m³</t>
  </si>
  <si>
    <t>Transporte de cascalho fino com draga hopper - capacidade da cisterna de 1.000 m³</t>
  </si>
  <si>
    <t>Transporte de cascalho fino com draga hopper - capacidade da cisterna de 10.000 m³</t>
  </si>
  <si>
    <t>Transporte de cascalho fino com draga hopper - capacidade da cisterna de 15.000 m³</t>
  </si>
  <si>
    <t>Transporte de cascalho fino com draga hopper - capacidade da cisterna de 2.000 m³</t>
  </si>
  <si>
    <t>Transporte de cascalho fino com draga hopper - capacidade da cisterna de 20.000 m³</t>
  </si>
  <si>
    <t>Transporte de cascalho fino com draga hopper - capacidade da cisterna de 3.000 m³</t>
  </si>
  <si>
    <t>Transporte de cascalho fino com draga hopper - capacidade da cisterna de 4.000 m³</t>
  </si>
  <si>
    <t>Transporte de cascalho fino com draga hopper - capacidade da cisterna de 5.000 m³</t>
  </si>
  <si>
    <t>Transporte de cascalho fino com draga hopper - capacidade da cisterna de 750 m³</t>
  </si>
  <si>
    <t>Transporte de cimento com caminhão distribuidor de 17 m³ - rodovia em leito natural</t>
  </si>
  <si>
    <t>Transporte de cimento com caminhão distribuidor de 17 m³ - rodovia em revestimento primário</t>
  </si>
  <si>
    <t>Transporte de cimento com caminhão distribuidor de 17 m³ - rodovia pavimentada</t>
  </si>
  <si>
    <t>Transporte de concreto com caminhão basculante de 7 m³ - rodovia em leito natural</t>
  </si>
  <si>
    <t>Transporte de concreto com caminhão basculante de 7 m³ - rodovia em revestimento primário</t>
  </si>
  <si>
    <t>Transporte de concreto com caminhão basculante de 7 m³ - rodovia pavimentada</t>
  </si>
  <si>
    <t>Transporte de detritos com caminhão de hidrojateamento de alta pressão e vácuo de 9 m³ - rodovia em leito natural</t>
  </si>
  <si>
    <t>Transporte de detritos com caminhão de hidrojateamento de alta pressão e vácuo de 9 m³ - rodovia em revestimento primário</t>
  </si>
  <si>
    <t>Transporte de detritos com caminhão de hidrojateamento de alta pressão e vácuo de 9 m³ - rodovia pavimentada</t>
  </si>
  <si>
    <t>Transporte de dormentes de concreto monobloco protendido de bitola larga com locomotiva diesel-elétrica em vagão plataforma com capacidade de 98 t - bitola larga</t>
  </si>
  <si>
    <t>Transporte de dormentes de concreto monobloco protendido de bitola métrica com locomotiva diesel-elétrica em vagão plataforma com capacidade de 82 t - bitola métrica</t>
  </si>
  <si>
    <t>Transporte de dormentes de concreto monobloco protendido de bitola mista com locomotiva diesel-elétrica em vagão plataforma com capacidade de 98 t - bitola larga</t>
  </si>
  <si>
    <t>Transporte de dormentes de concreto monobloco protendido para AMV de bitola larga ou mista com locomotiva diesel-elétrica em vagão plataforma com capacidade de 98 t - bitola larga</t>
  </si>
  <si>
    <t>Transporte de dormentes de concreto monobloco protendido para AMV de bitola métrica com locomotiva diesel-elétrica em vagão plataforma com capacidade de 82 t - bitola métrica</t>
  </si>
  <si>
    <t>Transporte de dormentes de madeira de bitola larga com locomotiva diesel-elétrica em vagão plataforma com capacidade de 98 t - bitola larga</t>
  </si>
  <si>
    <t>Transporte de dormentes de madeira de bitola métrica com locomotiva diesel-elétrica em vagão plataforma com capacidade de 82 t - bitola métrica</t>
  </si>
  <si>
    <t>Transporte de dormentes de madeira para AMV de bitola larga ou mista com locomotiva diesel-elétrica em vagão plataforma com capacidade de 98 t - bitola larga</t>
  </si>
  <si>
    <t>Transporte de dormentes de madeira para AMV de bitola métrica com locomotiva diesel-elétrica em vagão plataforma com capacidade de 82 t - bitola métrica</t>
  </si>
  <si>
    <t>Transporte de lastro de brita com locomotiva diesel-elétrica em vagão hopper aberto com capacidade de 45 m³ - bitola métrica</t>
  </si>
  <si>
    <t>Transporte de lastro de brita com locomotiva diesel-elétrica em vagão hopper aberto com capacidade de 63 m³ - bitola larga</t>
  </si>
  <si>
    <t>Transporte de materiais metálicos e acessórios diversos com locomotiva diesel-elétrica em vagão fechado com capacidade de 64 t - bitola métrica</t>
  </si>
  <si>
    <t>Transporte de materiais metálicos e acessórios diversos com locomotiva diesel-elétrica em vagão fechado com capacidade de 99 t - bitola larga</t>
  </si>
  <si>
    <t>Transporte de materiais metálicos para AMV de bitola larga com locomotiva diesel-elétrica em vagão plataforma com capacidade de 98 t - bitola larga</t>
  </si>
  <si>
    <t>Transporte de materiais metálicos para AMV de bitola métrica com locomotiva diesel-elétrica em vagão plataforma com capacidade de 82 t - bitola métrica</t>
  </si>
  <si>
    <t>Transporte de materiais metálicos para AMV de bitola mista com locomotiva diesel-elétrica em vagão plataforma com capacidade de 98 t - bitola larga</t>
  </si>
  <si>
    <t>Transporte de material betuminoso com caminhão tanque distribuidor - rodovia em leito natural</t>
  </si>
  <si>
    <t>Transporte de material betuminoso com caminhão tanque distribuidor - rodovia em revestimento primário</t>
  </si>
  <si>
    <t>Transporte de material betuminoso com caminhão tanque distribuidor - rodovia pavimentada</t>
  </si>
  <si>
    <t>Transporte de material de 1ª categoria com batelão autopropelido com capacidade de 300 m³</t>
  </si>
  <si>
    <t>Transporte de material de 1ª categoria com batelão autopropelido com capacidade de 500 m³</t>
  </si>
  <si>
    <t>Transporte de material de 1ª categoria com batelão rebocado com capacidade de 66 m³</t>
  </si>
  <si>
    <t>Transporte de material de 1ª categoria com batelão rebocado montado na obra com capacidade de 66 m³</t>
  </si>
  <si>
    <t>Transporte de material de 3ª categoria com batelão autopropelido com capacidade de 300 m³</t>
  </si>
  <si>
    <t>Transporte de material de 3ª categoria com batelão rebocado com capacidade de 66 m³</t>
  </si>
  <si>
    <t>Transporte de material de 3ª categoria com batelão rebocado montado na obra com capacidade de 66 m³</t>
  </si>
  <si>
    <t>Transporte de material de 3ª categoria com caminhão basculante de 12 m³ para rocha - rodovia em leito natural</t>
  </si>
  <si>
    <t>Transporte de material de 3ª categoria com caminhão basculante de 12 m³ para rocha - rodovia em revestimento primário</t>
  </si>
  <si>
    <t>Transporte de material de 3ª categoria com caminhão basculante de 12 m³ para rocha - rodovia pavimentada</t>
  </si>
  <si>
    <t>Transporte de material de 3ª categoria com caminhão basculante de 8 m³ para rocha - rodovia em leito natural</t>
  </si>
  <si>
    <t>Transporte de material de 3ª categoria com caminhão basculante de 8 m³ para rocha - rodovia em revestimento primário</t>
  </si>
  <si>
    <t>Transporte de material de 3ª categoria com caminhão basculante de 8 m³ para rocha - rodovia pavimentada</t>
  </si>
  <si>
    <t>Transporte de mistura betuminosa a quente com caminhão com caçamba térmica de 6 m³ - rodovia em leito natural</t>
  </si>
  <si>
    <t>Transporte de mistura betuminosa a quente com caminhão com caçamba térmica de 6 m³ - rodovia em revestimento primário</t>
  </si>
  <si>
    <t>Transporte de mistura betuminosa a quente com caminhão com caçamba térmica de 6 m³ - rodovia pavimentada</t>
  </si>
  <si>
    <t>Transporte de silte com draga hopper - capacidade da cisterna de 1.000 m³</t>
  </si>
  <si>
    <t>Transporte de silte com draga hopper - capacidade da cisterna de 10.000 m³</t>
  </si>
  <si>
    <t>Transporte de silte com draga hopper - capacidade da cisterna de 15.000 m³</t>
  </si>
  <si>
    <t>Transporte de silte com draga hopper - capacidade da cisterna de 2.000 m³</t>
  </si>
  <si>
    <t>Transporte de silte com draga hopper - capacidade da cisterna de 20.000 m³</t>
  </si>
  <si>
    <t>Transporte de silte com draga hopper - capacidade da cisterna de 3.000 m³</t>
  </si>
  <si>
    <t>Transporte de silte com draga hopper - capacidade da cisterna de 4.000 m³</t>
  </si>
  <si>
    <t>Transporte de silte com draga hopper - capacidade da cisterna de 5.000 m³</t>
  </si>
  <si>
    <t>Transporte de silte com draga hopper - capacidade da cisterna de 750 m³</t>
  </si>
  <si>
    <t>Transporte de TLS TR45 de 120 m com locomotiva diesel-elétrica em vagão plataforma com capacidade de 82 t - bitola métrica</t>
  </si>
  <si>
    <t>Transporte de TLS TR45 de 120 m com locomotiva diesel-elétrica em vagão plataforma com capacidade de 98 t - bitola larga</t>
  </si>
  <si>
    <t>Transporte de TLS TR45 de 240 m com locomotiva diesel-elétrica em vagão plataforma com capacidade de 82 t - bitola métrica</t>
  </si>
  <si>
    <t>Transporte de TLS TR45 de 240 m com locomotiva diesel-elétrica em vagão plataforma com capacidade de 98 t - bitola larga</t>
  </si>
  <si>
    <t>Transporte de TLS TR57 de 120 m com locomotiva diesel-elétrica em vagão plataforma com capacidade de 82 t - bitola métrica</t>
  </si>
  <si>
    <t>Transporte de TLS TR57 de 120 m com locomotiva diesel-elétrica em vagão plataforma com capacidade de 98 t - bitola larga</t>
  </si>
  <si>
    <t>Transporte de TLS TR57 de 240 m com locomotiva diesel-elétrica em vagão plataforma com capacidade de 82 t - bitola métrica</t>
  </si>
  <si>
    <t>Transporte de TLS TR57 de 240 m com locomotiva diesel-elétrica em vagão plataforma com capacidade de 98 t - bitola larga</t>
  </si>
  <si>
    <t>Transporte de TLS TR68 de 120 m com locomotiva diesel-elétrica em vagão plataforma com capacidade de 82 t - bitola métrica</t>
  </si>
  <si>
    <t>Transporte de TLS TR68 de 120 m com locomotiva diesel-elétrica em vagão plataforma com capacidade de 98 t - bitola larga</t>
  </si>
  <si>
    <t>Transporte de TLS TR68 de 240 m com locomotiva diesel-elétrica em vagão plataforma com capacidade de 82 t - bitola métrica</t>
  </si>
  <si>
    <t>Transporte de TLS TR68 de 240 m com locomotiva diesel-elétrica em vagão plataforma com capacidade de 98 t - bitola larga</t>
  </si>
  <si>
    <t>Transporte de TLS UIC60 de 120 m com locomotiva diesel-elétrica em vagão plataforma com capacidade de 82 t - bitola métrica</t>
  </si>
  <si>
    <t>Transporte de TLS UIC60 de 120 m com locomotiva diesel-elétrica em vagão plataforma com capacidade de 98 t - bitola larga</t>
  </si>
  <si>
    <t>Transporte de TLS UIC60 de 240 m com locomotiva diesel-elétrica em vagão plataforma com capacidade de 82 t - bitola métrica</t>
  </si>
  <si>
    <t>Transporte de TLS UIC60 de 240 m com locomotiva diesel-elétrica em vagão plataforma com capacidade de 98 t - bitola larga</t>
  </si>
  <si>
    <t>Transporte de veículos de médio porte com guincho de resgate de 20 t - rodovia em leito natural</t>
  </si>
  <si>
    <t>Transporte de veículos de médio porte com guincho de resgate de 20 t - rodovia em revestimento primário</t>
  </si>
  <si>
    <t>Transporte de veículos de médio porte com guincho de resgate de 20 t - rodovia pavimentada</t>
  </si>
  <si>
    <t>Transporte de veículos leves com guincho de resgate de 4 t - rodovia em leito natural</t>
  </si>
  <si>
    <t>Transporte de veículos leves com guincho de resgate de 4 t - rodovia em revestimento primário</t>
  </si>
  <si>
    <t>Transporte de veículos leves com guincho de resgate de 4 t - rodovia pavimentada</t>
  </si>
  <si>
    <t>Transporte de veículos pesados com guincho de resgate de 35 t - rodovia em leito natural</t>
  </si>
  <si>
    <t>Transporte de veículos pesados com guincho de resgate de 35 t - rodovia em revestimento primário</t>
  </si>
  <si>
    <t>Transporte de veículos pesados com guincho de resgate de 35 t - rodovia pavimentada</t>
  </si>
  <si>
    <t>Transporte em cavalo mecânico com dolly de 4 eixos com capacidade de 57 t - rodovia em leito natural</t>
  </si>
  <si>
    <t>Transporte em cavalo mecânico com dolly de 4 eixos com capacidade de 57 t - rodovia em revestimento primário</t>
  </si>
  <si>
    <t>Transporte em cavalo mecânico com dolly de 4 eixos com capacidade de 57 t - rodovia pavimentada</t>
  </si>
  <si>
    <t>Transporte em cavalo mecânico com dollys de 3 e 4 eixos com capacidade de 77 t - rodovia em leito natural</t>
  </si>
  <si>
    <t>Transporte em cavalo mecânico com dollys de 3 e 4 eixos com capacidade de 77 t - rodovia em revestimento primário</t>
  </si>
  <si>
    <t>Transporte em cavalo mecânico com dollys de 3 e 4 eixos com capacidade de 77 t - rodovia pavimentada</t>
  </si>
  <si>
    <t>Transporte em cavalo mecânico com dollys de 5 e 4 eixos com capacidade de 111 t - rodovia em leito natural</t>
  </si>
  <si>
    <t>Transporte em cavalo mecânico com dollys de 5 e 4 eixos com capacidade de 111 t - rodovia em revestimento primário</t>
  </si>
  <si>
    <t>Transporte em cavalo mecânico com dollys de 5 e 4 eixos com capacidade de 111 t - rodovia pavimentada</t>
  </si>
  <si>
    <t>Transporte em cavalo mecânico com reboques de 5 e 4 eixos com capacidade de 130 t - rodovia em leito natural</t>
  </si>
  <si>
    <t>Transporte em cavalo mecânico com reboques de 5 e 4 eixos com capacidade de 130 t - rodovia em revestimento primário</t>
  </si>
  <si>
    <t>Transporte em cavalo mecânico com reboques de 5 e 4 eixos com capacidade de 130 t - rodovia pavimentada</t>
  </si>
  <si>
    <t>Transporte fluvial de materiais diversos com pontão flutuante - capacidade de 500 t</t>
  </si>
  <si>
    <t>Transporte fluvial do flutuante</t>
  </si>
  <si>
    <t>Armação de fuste de tubulão em aço CA-50 com apoio de guindaste - fornecimento, preparo e colocação</t>
  </si>
  <si>
    <t>Colocação e retirada de campânula de ar comprimido em tubulão com apoio de guindaste</t>
  </si>
  <si>
    <t>Escavação manual de base alargada de tubulão a ar comprimido em material de 1ª categoria na profundidade de 10 a 15 m</t>
  </si>
  <si>
    <t>Escavação manual de base alargada de tubulão a ar comprimido em material de 1ª categoria na profundidade de até 10 m</t>
  </si>
  <si>
    <t>Escavação manual de base alargada de tubulão a ar comprimido em material de 2ª categoria na profundidade de 10 a 15 m</t>
  </si>
  <si>
    <t>Escavação manual de base alargada de tubulão a ar comprimido em material de 2ª categoria na profundidade de até 10 m</t>
  </si>
  <si>
    <t>Escavação manual de base alargada de tubulão a ar comprimido em material de 3ª categoria a frio na profundidade 10 a 15 m</t>
  </si>
  <si>
    <t>Escavação manual de base alargada de tubulão a ar comprimido em material de 3ª categoria a frio na profundidade de até 10 m</t>
  </si>
  <si>
    <t>Escavação manual de base alargada de tubulão a ar comprimido em material de 3ª categoria na profundidade de 10 a 15 m</t>
  </si>
  <si>
    <t>Escavação manual de base alargada de tubulão a ar comprimido em material de 3ª categoria na profundidade de até 10 m</t>
  </si>
  <si>
    <t>Escavação manual de base alargada de tubulão a céu aberto em material de 1ª categoria na profundidade de 10 a 15 m</t>
  </si>
  <si>
    <t>Escavação manual de base alargada de tubulão a céu aberto em material de 1ª categoria na profundidade de até 10 m</t>
  </si>
  <si>
    <t>Escavação manual de base alargada de tubulão a céu aberto em material de 2ª categoria na profundidade até 10 m</t>
  </si>
  <si>
    <t>Escavação manual de base alargada de tubulão a céu aberto em material de 2ª categoria na profundidade de 10 a 15 m</t>
  </si>
  <si>
    <t>Escavação manual de base alargada de tubulão a céu aberto em material de 3ª categoria a frio na profundidade até 10 m</t>
  </si>
  <si>
    <t>Escavação manual de base alargada de tubulão a céu aberto em material de 3ª categoria a frio na profundidade de 10 a 15 m</t>
  </si>
  <si>
    <t>Escavação manual de base alargada de tubulão a céu aberto em material de 3ª categoria na profundidade até 10 m</t>
  </si>
  <si>
    <t>Escavação manual de base alargada de tubulão a céu aberto em material de 3ª categoria na profundidade de 10 a 15 m</t>
  </si>
  <si>
    <t>Escavação manual de fuste de tubulão a ar comprimido em material de 1ª categoria na profundidade de 10 a 15 m</t>
  </si>
  <si>
    <t>Escavação manual de fuste de tubulão a ar comprimido em material de 1ª categoria na profundidade de até 10 m</t>
  </si>
  <si>
    <t>Escavação manual de fuste de tubulão a ar comprimido em material de 2ª categoria na profundidade de 10 a 15 m</t>
  </si>
  <si>
    <t>Escavação manual de fuste de tubulão a ar comprimido em material de 2ª categoria na profundidade de até 10 m</t>
  </si>
  <si>
    <t>Escavação manual de fuste de tubulão a ar comprimido em material de 3ª categoria na profundidade de 10 a 15 m</t>
  </si>
  <si>
    <t>Escavação manual de fuste de tubulão a ar comprimido em material de 3ª categoria na profundidade de até 10 m</t>
  </si>
  <si>
    <t>Escavação manual de fuste de tubulão a céu aberto em material de 1ª categoria na profundidade de 10 a 15 m</t>
  </si>
  <si>
    <t>Escavação manual de fuste de tubulão a céu aberto em material de 1ª categoria na profundidade de até 10 m</t>
  </si>
  <si>
    <t>Escavação manual de fuste de tubulão a céu aberto em material de 2ª categoria na profundidade até 10 m</t>
  </si>
  <si>
    <t>Escavação manual de fuste de tubulão a céu aberto em material de 2ª categoria na profundidade de 10 a 15 m</t>
  </si>
  <si>
    <t>Escavação manual de fuste de tubulão a céu aberto em material de 3ª categoria na profundidade até 10 m</t>
  </si>
  <si>
    <t>Escavação manual de fuste de tubulão a céu aberto em material de 3ª categoria na profundidade de 10 a 15 m</t>
  </si>
  <si>
    <t>Escavação mecânica de fuste de tubulão com caçamba para rocha em material de 2ª categoria</t>
  </si>
  <si>
    <t>Escavação mecânica de fuste de tubulão com caçamba para rocha em material de 3ª categoria</t>
  </si>
  <si>
    <t>Escavação mecânica de fuste de tubulão com caçamba para solos em material de 1ª categoria</t>
  </si>
  <si>
    <t>Escavação mecânica de fuste de tubulão com Hammer Grab em material de 1ª categoria</t>
  </si>
  <si>
    <t>Escavação mecânica de fuste de tubulão com trado para rocha em material de 2ª categoria</t>
  </si>
  <si>
    <t>Escavação mecânica de fuste de tubulão com trado para rocha em material de 3ª categoria</t>
  </si>
  <si>
    <t>Escavação mecânica de fuste de tubulão com trado para solos em material de 1ª categoria</t>
  </si>
  <si>
    <t>Cambotas metálicas treliçadas - confecção e instalação</t>
  </si>
  <si>
    <t>Coluna de jet grouting horizontal CCPH em solo - D = 40 cm - perfuração e injeção</t>
  </si>
  <si>
    <t>Coluna de jet grouting horizontal CCPH em solo - D = 50 cm - perfuração e injeção</t>
  </si>
  <si>
    <t>Coluna de jet grouting horizontal CCPH em solo - D = 60 cm - perfuração e injeção</t>
  </si>
  <si>
    <t>Coluna de jet grouting vertical em solo - D = 100 cm - perfuração e injeção</t>
  </si>
  <si>
    <t>Coluna de jet grouting vertical em solo - D = 110 cm - perfuração e injeção</t>
  </si>
  <si>
    <t>Coluna de jet grouting vertical em solo - D = 120 cm - perfuração e injeção</t>
  </si>
  <si>
    <t>Coluna de jet grouting vertical em solo - D = 80 cm - perfuração e injeção</t>
  </si>
  <si>
    <t>Coluna de jet grouting vertical em solo - D = 90 cm - perfuração e injeção</t>
  </si>
  <si>
    <t>Desmonte a frio e carga de rocha em túnel com cunha hidráulica - DMT de 0 a 200 m</t>
  </si>
  <si>
    <t>Drenagem de túnel com manta drenante de malha de polietileno e geotêxtil em face revestida com argamassa polimérica com espessura de 25 mm</t>
  </si>
  <si>
    <t>Dreno filtrante em tubos de PVC D = 40 mm aplicado em paredes e tetos de túnel - fornecimento e instalação</t>
  </si>
  <si>
    <t>Dreno não filtrante em tubos de PVC D = 40 mm aplicado em paredes e tetos de túnel - fornecimento e instalação</t>
  </si>
  <si>
    <t>Enfilagem tubular sistema autoperfurante - D = 76 mm</t>
  </si>
  <si>
    <t>Enfilagem tubular sistema convencional schedule 40 - D = 65 mm</t>
  </si>
  <si>
    <t>Escavação subterrânea e carregamento do material da calota em túnel classe I - DMT de 0 a 200 m - seção acima de 90 m²</t>
  </si>
  <si>
    <t>Escavação subterrânea e carregamento do material da calota em túnel classe I - DMT de 0 a 200 m - seção de 20 a 40 m²</t>
  </si>
  <si>
    <t>Escavação subterrânea e carregamento do material da calota em túnel classe I - DMT de 0 a 200 m - seção de 40 a 60 m²</t>
  </si>
  <si>
    <t>Escavação subterrânea e carregamento do material da calota em túnel classe I - DMT de 0 a 200 m - seção de 60 a 90 m²</t>
  </si>
  <si>
    <t>Escavação subterrânea e carregamento do material da calota em túnel classe II - DMT de 0 a 200 m - seção acima de 90 m²</t>
  </si>
  <si>
    <t>Escavação subterrânea e carregamento do material da calota em túnel classe II - DMT de 0 a 200 m - seção de 20 a 40 m²</t>
  </si>
  <si>
    <t>Escavação subterrânea e carregamento do material da calota em túnel classe II - DMT de 0 a 200 m - seção de 40 a 60 m²</t>
  </si>
  <si>
    <t>Escavação subterrânea e carregamento do material da calota em túnel classe II - DMT de 0 a 200 m - seção de 60 a 90 m²</t>
  </si>
  <si>
    <t>Escavação subterrânea e carregamento do material da calota em túnel classe III - DMT de 0 a 200 m - seção acima de 90 m²</t>
  </si>
  <si>
    <t>Escavação subterrânea e carregamento do material da calota em túnel classe III - DMT de 0 a 200 m - seção de 20 a 40 m²</t>
  </si>
  <si>
    <t>Escavação subterrânea e carregamento do material da calota em túnel classe III - DMT de 0 a 200 m - seção de 40 a 60 m²</t>
  </si>
  <si>
    <t>Escavação subterrânea e carregamento do material da calota em túnel classe III - DMT de 0 a 200 m - seção de 60 a 90 m²</t>
  </si>
  <si>
    <t>Escavação subterrânea e carregamento do material da calota em túnel classe IV - DMT de 0 a 200 m - seção acima de 90 m²</t>
  </si>
  <si>
    <t>Escavação subterrânea e carregamento do material da calota em túnel classe IV - DMT de 0 a 200 m - seção de 20 a 40 m²</t>
  </si>
  <si>
    <t>Escavação subterrânea e carregamento do material da calota em túnel classe IV - DMT de 0 a 200 m - seção de 40 a 60 m²</t>
  </si>
  <si>
    <t>Escavação subterrânea e carregamento do material da calota em túnel classe IV - DMT de 0 a 200 m - seção de 60 a 90 m²</t>
  </si>
  <si>
    <t>Escavação subterrânea e carregamento do material do rebaixo em túnel classe I a IV - DMT de 0 a 200 m</t>
  </si>
  <si>
    <t>Escavação subterrânea e carregamento em túnel classe V - DMT de 0 a 200 m - seção acima de 90 m²</t>
  </si>
  <si>
    <t>Escavação subterrânea e carregamento em túnel classe V - DMT de 0 a 200 m - seção de 20 a 40 m²</t>
  </si>
  <si>
    <t>Escavação subterrânea e carregamento em túnel classe V - DMT de 0 a 200 m - seção de 40 a 60 m²</t>
  </si>
  <si>
    <t>Escavação subterrânea e carregamento em túnel classe V - DMT de 0 a 200 m - seção de 60 a 90 m²</t>
  </si>
  <si>
    <t>Escavação subterrânea e carregamento em túnel classe VI - DMT de 0 a 200 m - seção acima de 90 m²</t>
  </si>
  <si>
    <t>Escavação subterrânea e carregamento em túnel classe VI - DMT de 0 a 200 m - seção de 20 a 40 m²</t>
  </si>
  <si>
    <t>Escavação subterrânea e carregamento em túnel classe VI - DMT de 0 a 200 m - seção de 40 a 60 m²</t>
  </si>
  <si>
    <t>Escavação subterrânea e carregamento em túnel classe VI - DMT de 0 a 200 m - seção de 60 a 90 m²</t>
  </si>
  <si>
    <t>Pré-fissuramento em túnel</t>
  </si>
  <si>
    <t>Pregagem da frente com vergalhão de fibra de vidro D = 25 mm com perfuração em D = 75 mm e injeção de calda de cimento</t>
  </si>
  <si>
    <t>Pregagem da frente em tubo de PVC D = 50 mm com perfuração em D = 100 mm e injeção de argamassa de cimento e areia 1:1</t>
  </si>
  <si>
    <t>Prego guia para controle de espessura de concreto projetado D = 16 mm em túnel - fornecimento e instalação</t>
  </si>
  <si>
    <t>Usinagem de agregados para microrrevestimento a frio com espessura de 0,8 cm até 1,5 cm - brita comercial</t>
  </si>
  <si>
    <t>Usinagem de agregados para microrrevestimento a frio com espessura de 0,8 cm até 1,5 cm - brita produzida</t>
  </si>
  <si>
    <t>Usinagem de agregados para microrrevestimento a frio com espessura de 2,0 cm - brita comercial</t>
  </si>
  <si>
    <t>Usinagem de agregados para microrrevestimento a frio com espessura de 2,0 cm - brita produzida</t>
  </si>
  <si>
    <t>Usinagem de areia-asfalto a quente - faixa A - areia comercial</t>
  </si>
  <si>
    <t>Usinagem de areia-asfalto a quente - faixa A - areia extraída</t>
  </si>
  <si>
    <t>Usinagem de areia-asfalto a quente - faixa B - areia comercial</t>
  </si>
  <si>
    <t>Usinagem de areia-asfalto a quente - faixa B - areia extraída</t>
  </si>
  <si>
    <t>Usinagem de areia-asfalto a quente com asfalto polímero - faixa A - areia comercial</t>
  </si>
  <si>
    <t>Usinagem de areia-asfalto a quente com asfalto polímero - faixa A - areia extraída</t>
  </si>
  <si>
    <t>Usinagem de areia-asfalto a quente com asfalto polímero - faixa B - areia comercial</t>
  </si>
  <si>
    <t>Usinagem de areia-asfalto a quente com asfalto polímero - faixa B - areia extraída</t>
  </si>
  <si>
    <t>Usinagem de areia-asfalto a quente com asfalto polímero - faixa C - areia comercial</t>
  </si>
  <si>
    <t>Usinagem de areia-asfalto a quente com asfalto polímero - faixa C - areia extraída</t>
  </si>
  <si>
    <t>Usinagem de brita graduada com brita comercial em usina de 300 t/h</t>
  </si>
  <si>
    <t>Usinagem de brita graduada com brita produzida em usina de 300 t/h</t>
  </si>
  <si>
    <t>Usinagem de brita graduada tratada com cimento e brita comercial em usina de 300 t/h</t>
  </si>
  <si>
    <t>Usinagem de brita graduada tratada com cimento e brita produzida em usina de 300 t/h</t>
  </si>
  <si>
    <t>Usinagem de concreto asfáltico - faixa A - areia e brita comerciais</t>
  </si>
  <si>
    <t>Usinagem de concreto asfáltico - faixa A - areia extraída e brita produzida</t>
  </si>
  <si>
    <t>Usinagem de concreto asfáltico - faixa B - areia e brita comerciais</t>
  </si>
  <si>
    <t>Usinagem de concreto asfáltico - faixa B - areia extraída e brita produzida</t>
  </si>
  <si>
    <t>Usinagem de concreto asfáltico - faixa C - areia e brita comerciais</t>
  </si>
  <si>
    <t>Usinagem de concreto asfáltico - faixa C - areia extraída e brita produzida</t>
  </si>
  <si>
    <t>Usinagem de concreto asfáltico com asfalto polímero - faixa A - areia e brita comerciais</t>
  </si>
  <si>
    <t>Usinagem de concreto asfáltico com asfalto polímero - faixa A - areia extraída e brita produzida</t>
  </si>
  <si>
    <t>Usinagem de concreto asfáltico com asfalto polímero - faixa B - areia e brita comerciais</t>
  </si>
  <si>
    <t>Usinagem de concreto asfáltico com asfalto polímero - faixa B - areia extraída e brita produzida</t>
  </si>
  <si>
    <t>Usinagem de concreto asfáltico com asfalto polímero - faixa C - areia e brita comerciais</t>
  </si>
  <si>
    <t>Usinagem de concreto asfáltico com asfalto polímero - faixa C - areia extraída e brita produzida</t>
  </si>
  <si>
    <t>Usinagem de concreto asfáltico com borracha (Gap Graded) - brita comercial</t>
  </si>
  <si>
    <t>Usinagem de concreto asfáltico com borracha (Gap Graded) - brita produzida</t>
  </si>
  <si>
    <t>Usinagem de concreto asfáltico com borracha - faixa A - brita comercial</t>
  </si>
  <si>
    <t>Usinagem de concreto asfáltico com borracha - faixa A - brita produzida</t>
  </si>
  <si>
    <t>Usinagem de concreto asfáltico com borracha - faixa B - brita comercial</t>
  </si>
  <si>
    <t>Usinagem de concreto asfáltico com borracha - faixa B - brita produzida</t>
  </si>
  <si>
    <t>Usinagem de concreto asfáltico com borracha - faixa C - brita comercial</t>
  </si>
  <si>
    <t>Usinagem de concreto asfáltico com borracha - faixa C - brita produzida</t>
  </si>
  <si>
    <t>Usinagem de concreto asfáltico reciclado a frio com espuma de asfalto, agregado comercial e cimento</t>
  </si>
  <si>
    <t>Usinagem de concreto asfáltico reciclado em usina fixa com adição de material fresado e brita comercial</t>
  </si>
  <si>
    <t>Usinagem de concreto asfáltico reciclado em usina fixa com adição de material fresado e brita produzida</t>
  </si>
  <si>
    <t>Usinagem de micro pré-misturado a quente com asfalto polímero - brita comercial</t>
  </si>
  <si>
    <t>Usinagem de micro pré-misturado a quente com asfalto polímero - brita produzida</t>
  </si>
  <si>
    <t>Usinagem de pré-misturado a frio - faixa A - areia e brita comerciais</t>
  </si>
  <si>
    <t>Usinagem de pré-misturado a frio - faixa A - areia extraída e brita produzida</t>
  </si>
  <si>
    <t>Usinagem de pré-misturado a frio - faixa B - areia e brita comerciais</t>
  </si>
  <si>
    <t>Usinagem de pré-misturado a frio - faixa B - areia extraída e brita produzida</t>
  </si>
  <si>
    <t>Usinagem de pré-misturado a frio - faixa C - areia e brita comerciais</t>
  </si>
  <si>
    <t>Usinagem de pré-misturado a frio - faixa C - areia extraída e brita produzida</t>
  </si>
  <si>
    <t>Usinagem de pré-misturado a frio - faixa D - areia e brita comerciais</t>
  </si>
  <si>
    <t>Usinagem de pré-misturado a frio - faixa D - areia extraída e brita produzida</t>
  </si>
  <si>
    <t>Usinagem de pré-misturado a frio com asfalto polímero - faixa A - areia e brita comerciais</t>
  </si>
  <si>
    <t>Usinagem de pré-misturado a frio com asfalto polímero - faixa A - areia extraída e brita produzida</t>
  </si>
  <si>
    <t>Usinagem de pré-misturado a frio com asfalto polímero - faixa B - areia e brita comerciais</t>
  </si>
  <si>
    <t>Usinagem de pré-misturado a frio com asfalto polímero - faixa B - areia extraída e brita produzida</t>
  </si>
  <si>
    <t>Usinagem de pré-misturado a frio com asfalto polímero - faixa C - areia e brita comerciais</t>
  </si>
  <si>
    <t>Usinagem de pré-misturado a frio com asfalto polímero - faixa C - areia extraída e brita produzida</t>
  </si>
  <si>
    <t>Usinagem de pré-misturado a frio com asfalto polímero - faixa D - areia e brita comerciais</t>
  </si>
  <si>
    <t>Usinagem de pré-misturado a frio com asfalto polímero - faixa D - areia extraída e brita produzida</t>
  </si>
  <si>
    <t>Usinagem de pré-misturado a quente com asfalto polímero - faixa I - camada porosa de atrito - areia e brita comerciais</t>
  </si>
  <si>
    <t>Usinagem de pré-misturado a quente com asfalto polímero - faixa I - camada porosa de atrito - areia extraída e brita produzida</t>
  </si>
  <si>
    <t>Usinagem de pré-misturado a quente com asfalto polímero - faixa II - camada porosa de atrito - areia e brita comerciais</t>
  </si>
  <si>
    <t>Usinagem de pré-misturado a quente com asfalto polímero - faixa II - camada porosa de atrito - areia extraída e brita produzida</t>
  </si>
  <si>
    <t>Usinagem de pré-misturado a quente com asfalto polímero - faixa III - camada porosa de atrito - areia e brita comerciais</t>
  </si>
  <si>
    <t>Usinagem de pré-misturado a quente com asfalto polímero - faixa III - camada porosa de atrito - areia extraída e brita produzida</t>
  </si>
  <si>
    <t>Usinagem de pré-misturado a quente com asfalto polímero - faixa IV - camada porosa de atrito - areia e brita comerciais</t>
  </si>
  <si>
    <t>Usinagem de pré-misturado a quente com asfalto polímero - faixa IV - camada porosa de atrito - areia extraída e brita produzida</t>
  </si>
  <si>
    <t>Usinagem de pré-misturado a quente com asfalto polímero - faixa V - camada porosa de atrito - areia e brita comerciais</t>
  </si>
  <si>
    <t>Usinagem de pré-misturado a quente com asfalto polímero - faixa V - camada porosa de atrito - areia extraída e brita produzida</t>
  </si>
  <si>
    <t>Usinagem de solo areia (70% - 30%) - material de jazida e areia comercial</t>
  </si>
  <si>
    <t>Usinagem de solo areia (70% - 30%) - material de jazida e areia extraída</t>
  </si>
  <si>
    <t>Usinagem de solo brita (70% - 30%) com 3% cimento - material de jazida e brita comercial</t>
  </si>
  <si>
    <t>Usinagem de solo brita (70% - 30%) com 3% cimento - material de jazida e brita produzida</t>
  </si>
  <si>
    <t>Usinagem de solo brita (70% - 30%) com material de jazida e brita comercial em usina de 300 t/h</t>
  </si>
  <si>
    <t>Usinagem de solo brita (70% - 30%) com material de jazida e brita produzida em usina de 300 t/h</t>
  </si>
  <si>
    <t>Usinagem de solo cimento com 7% de cimento com material de jazida em usina de 300 t/h</t>
  </si>
  <si>
    <t>Usinagem de solo escória de aciaria (50% - 50%) com material de jazida em usina de 300 t/h</t>
  </si>
  <si>
    <t>Usinagem de solo melhorado com 3% de cimento com material de jazida em usina de 300 t/h</t>
  </si>
  <si>
    <t>Usinagem para pavimento de concreto com fôrmas deslizantes - areia e brita comerciais</t>
  </si>
  <si>
    <t>Usinagem para pavimento de concreto com fôrmas deslizantes - areia extraída e brita produzida</t>
  </si>
  <si>
    <t>Usinagem para pavimento de concreto compactado com rolo - brita comercial</t>
  </si>
  <si>
    <t>Usinagem para pavimento de concreto compactado com rolo - brita produzida</t>
  </si>
  <si>
    <t>Usinagem para sub-base de concreto compactado com rolo - brita comercial</t>
  </si>
  <si>
    <t>Usinagem para sub-base de concreto compactado com rolo - brita produzida</t>
  </si>
  <si>
    <t>Confecção de BSCC - seção canal de 1,5 x 1,5 m - areia e brita comerciais</t>
  </si>
  <si>
    <t>Confecção de BSCC - seção canal de 1,5 x 1,5 m - areia extraída e brita produzida</t>
  </si>
  <si>
    <t>Confecção de BSCC - seção canal de 2,0 x 1,5 m - areia e brita comerciais</t>
  </si>
  <si>
    <t>Confecção de BSCC - seção canal de 2,0 x 1,5 m - areia extraída e brita produzida</t>
  </si>
  <si>
    <t>Confecção de BSCC - seção canal de 2,0 x 2,0 m - tipo I - areia e brita comerciais</t>
  </si>
  <si>
    <t>Confecção de BSCC - seção canal de 2,0 x 2,0 m - tipo I - areia extraída e brita produzida</t>
  </si>
  <si>
    <t>Confecção de BSCC - seção canal de 2,0 x 2,0 m - tipo II - areia e brita comerciais</t>
  </si>
  <si>
    <t>Confecção de BSCC - seção canal de 2,0 x 2,0 m - tipo II - areia extraída e brita produzida</t>
  </si>
  <si>
    <t>Confecção de BSCC - seção canal de 2,5 x 1,5 m - areia e brita comerciais</t>
  </si>
  <si>
    <t>Confecção de BSCC - seção canal de 2,5 x 1,5 m - areia extraída e brita produzida</t>
  </si>
  <si>
    <t>Confecção de BSCC - seção canal de 2,5 x 2,0 m - tipo I - areia e brita comerciais</t>
  </si>
  <si>
    <t>Confecção de BSCC - seção canal de 2,5 x 2,0 m - tipo I - areia extraída e brita produzida</t>
  </si>
  <si>
    <t>Confecção de BSCC - seção canal de 2,5 x 2,0 m - tipo II - areia e brita comerciais</t>
  </si>
  <si>
    <t>Confecção de BSCC - seção canal de 2,5 x 2,0 m - tipo II - areia extraída e brita produzida</t>
  </si>
  <si>
    <t>Confecção de BSCC - seção canal de 3,0 x 1,5 m - areia e brita comerciais</t>
  </si>
  <si>
    <t>Confecção de BSCC - seção canal de 3,0 x 1,5 m - areia extraída e brita produzida</t>
  </si>
  <si>
    <t>Confecção de BSCC - seção canal de 3,0 x 2,0 m - tipo I - areia e brita comerciais</t>
  </si>
  <si>
    <t>Confecção de BSCC - seção canal de 3,0 x 2,0 m - tipo I - areia extraída e brita produzida</t>
  </si>
  <si>
    <t>Confecção de BSCC - seção canal de 3,0 x 2,0 m - tipo II - areia e brita comerciais</t>
  </si>
  <si>
    <t>Confecção de BSCC - seção canal de 3,0 x 2,0 m - tipo II - areia extraída e brita produzida</t>
  </si>
  <si>
    <t>Confecção de BSCC - seção fechada de 1,5 x 1,5 m - altura do aterro de 0,25 a 1,00 m - areia e brita comerciais</t>
  </si>
  <si>
    <t>Confecção de BSCC - seção fechada de 1,5 x 1,5 m - altura do aterro de 0,25 a 1,00 m - areia extraída e brita produzida</t>
  </si>
  <si>
    <t>Confecção de BSCC - seção fechada de 1,5 x 1,5 m - altura do aterro de 1,00 a 2,50 m - areia e brita comerciais</t>
  </si>
  <si>
    <t>Confecção de BSCC - seção fechada de 1,5 x 1,5 m - altura do aterro de 1,00 a 2,50 m - areia extraída e brita produzida</t>
  </si>
  <si>
    <t>Confecção de BSCC - seção fechada de 1,5 x 1,5 m - altura do aterro de 10,00 a 12,50 m - areia e brita comerciais</t>
  </si>
  <si>
    <t>Confecção de BSCC - seção fechada de 1,5 x 1,5 m - altura do aterro de 10,00 a 12,50 m - areia extraída e brita produzida</t>
  </si>
  <si>
    <t>Confecção de BSCC - seção fechada de 1,5 x 1,5 m - altura do aterro de 12,50 a 15,00 m - areia e brita comerciais</t>
  </si>
  <si>
    <t>Confecção de BSCC - seção fechada de 1,5 x 1,5 m - altura do aterro de 12,50 a 15,00 m - areia extraída e brita produzida</t>
  </si>
  <si>
    <t>Confecção de BSCC - seção fechada de 1,5 x 1,5 m - altura do aterro de 2,50 a 5,00 m - areia e brita comerciais</t>
  </si>
  <si>
    <t>Confecção de BSCC - seção fechada de 1,5 x 1,5 m - altura do aterro de 2,50 a 5,00 m - areia extraída e brita produzida</t>
  </si>
  <si>
    <t>Confecção de BSCC - seção fechada de 1,5 x 1,5 m - altura do aterro de 5,00 a 7,50 m - areia e brita comerciais</t>
  </si>
  <si>
    <t>Confecção de BSCC - seção fechada de 1,5 x 1,5 m - altura do aterro de 5,00 a 7,50 m - areia extraída e brita produzida</t>
  </si>
  <si>
    <t>Confecção de BSCC - seção fechada de 1,5 x 1,5 m - altura do aterro de 7,50 a 10,00 m - areia e brita comerciais</t>
  </si>
  <si>
    <t>Confecção de BSCC - seção fechada de 1,5 x 1,5 m - altura do aterro de 7,50 a 10,00 m - areia extraída e brita produzida</t>
  </si>
  <si>
    <t>Confecção de BSCC - seção fechada de 2,0 x 2,0 m - altura do aterro de 0,25 a 1,00 m - areia e brita comerciais</t>
  </si>
  <si>
    <t>Confecção de BSCC - seção fechada de 2,0 x 2,0 m - altura do aterro de 0,25 a 1,00 m - areia extraída e brita produzida</t>
  </si>
  <si>
    <t>Confecção de BSCC - seção fechada de 2,0 x 2,0 m - altura do aterro de 1,00 a 2,50 m - areia e brita comerciais</t>
  </si>
  <si>
    <t>Confecção de BSCC - seção fechada de 2,0 x 2,0 m - altura do aterro de 1,00 a 2,50 m - areia extraída e brita produzida</t>
  </si>
  <si>
    <t>Confecção de BSCC - seção fechada de 2,0 x 2,0 m - altura do aterro de 10,00 a 12,50 m - areia e brita comerciais</t>
  </si>
  <si>
    <t>Confecção de BSCC - seção fechada de 2,0 x 2,0 m - altura do aterro de 10,00 a 12,50 m - areia extraída e brita produzida</t>
  </si>
  <si>
    <t>Confecção de BSCC - seção fechada de 2,0 x 2,0 m - altura do aterro de 12,50 a 15,00 m - areia e brita comerciais</t>
  </si>
  <si>
    <t>Confecção de BSCC - seção fechada de 2,0 x 2,0 m - altura do aterro de 12,50 a 15,00 m - areia extraída e brita produzida</t>
  </si>
  <si>
    <t>Confecção de BSCC - seção fechada de 2,0 x 2,0 m - altura do aterro de 2,50 a 5,00 m - areia e brita comerciais</t>
  </si>
  <si>
    <t>Confecção de BSCC - seção fechada de 2,0 x 2,0 m - altura do aterro de 2,50 a 5,00 m - areia extraída e brita produzida</t>
  </si>
  <si>
    <t>Confecção de BSCC - seção fechada de 2,0 x 2,0 m - altura do aterro de 5,00 a 7,50 m - areia e brita comerciais</t>
  </si>
  <si>
    <t>Confecção de BSCC - seção fechada de 2,0 x 2,0 m - altura do aterro de 5,00 a 7,50 m - areia extraída e brita produzida</t>
  </si>
  <si>
    <t>Confecção de BSCC - seção fechada de 2,0 x 2,0 m - altura do aterro de 7,50 a 10,00 m - areia e brita comerciais</t>
  </si>
  <si>
    <t>Confecção de BSCC - seção fechada de 2,0 x 2,0 m - altura do aterro de 7,50 a 10,00 m - areia extraída e brita produzida</t>
  </si>
  <si>
    <t>Confecção de BSCC - seção fechada de 2,5 x 2,5 m - altura do aterro de 0,25 a 1,00 m - areia e brita comerciais</t>
  </si>
  <si>
    <t>Confecção de BSCC - seção fechada de 2,5 x 2,5 m - altura do aterro de 0,25 a 1,00 m - areia extraída e brita produzida</t>
  </si>
  <si>
    <t>Confecção de BSCC - seção fechada de 2,5 x 2,5 m - altura do aterro de 1,00 a 2,50 m - areia e brita comerciais</t>
  </si>
  <si>
    <t>Confecção de BSCC - seção fechada de 2,5 x 2,5 m - altura do aterro de 1,00 a 2,50 m - areia extraída e brita produzida</t>
  </si>
  <si>
    <t>Confecção de BSCC - seção fechada de 2,5 x 2,5 m - altura do aterro de 10,00 a 12,50 m - areia e brita comerciais</t>
  </si>
  <si>
    <t>Confecção de BSCC - seção fechada de 2,5 x 2,5 m - altura do aterro de 10,00 a 12,50 m - areia extraída e brita produzida</t>
  </si>
  <si>
    <t>Confecção de BSCC - seção fechada de 2,5 x 2,5 m - altura do aterro de 12,50 a 15,00 m - areia e brita comerciais</t>
  </si>
  <si>
    <t>Confecção de BSCC - seção fechada de 2,5 x 2,5 m - altura do aterro de 12,50 a 15,00 m - areia extraída e brita produzida</t>
  </si>
  <si>
    <t>Confecção de BSCC - seção fechada de 2,5 x 2,5 m - altura do aterro de 2,50 a 5,00 m - areia e brita comerciais</t>
  </si>
  <si>
    <t>Confecção de BSCC - seção fechada de 2,5 x 2,5 m - altura do aterro de 2,50 a 5,00 m - areia extraída e brita produzida</t>
  </si>
  <si>
    <t>Confecção de BSCC - seção fechada de 2,5 x 2,5 m - altura do aterro de 5,00 a 7,50 m - areia e brita comerciais</t>
  </si>
  <si>
    <t>Confecção de BSCC - seção fechada de 2,5 x 2,5 m - altura do aterro de 5,00 a 7,50 m - areia extraída e brita produzida</t>
  </si>
  <si>
    <t>Confecção de BSCC - seção fechada de 2,5 x 2,5 m - altura do aterro de 7,50 a 10,00 m - areia e brita comerciais</t>
  </si>
  <si>
    <t>Confecção de BSCC - seção fechada de 2,5 x 2,5 m - altura do aterro de 7,50 a 10,00 m - areia extraída e brita produzida</t>
  </si>
  <si>
    <t>Confecção de BSCC - seção fechada de 3,0 x 3,0 m - altura do aterro de 0,25 a 1,00 m - areia e brita comerciais</t>
  </si>
  <si>
    <t>Confecção de BSCC - seção fechada de 3,0 x 3,0 m - altura do aterro de 0,25 a 1,00 m - areia extraída e brita produzida</t>
  </si>
  <si>
    <t>Confecção de BSCC - seção fechada de 3,0 x 3,0 m - altura do aterro de 1,00 a 2,50 m - areia e brita comerciais</t>
  </si>
  <si>
    <t>Confecção de BSCC - seção fechada de 3,0 x 3,0 m - altura do aterro de 1,00 a 2,50 m - areia extraída e brita produzida</t>
  </si>
  <si>
    <t>Confecção de BSCC - seção fechada de 3,0 x 3,0 m - altura do aterro de 10,00 a 12,50 m - areia e brita comerciais</t>
  </si>
  <si>
    <t>Confecção de BSCC - seção fechada de 3,0 x 3,0 m - altura do aterro de 10,00 a 12,50 m - areia extraída e brita produzida</t>
  </si>
  <si>
    <t>Confecção de BSCC - seção fechada de 3,0 x 3,0 m - altura do aterro de 12,50 a 15,00 m - areia e brita comerciais</t>
  </si>
  <si>
    <t>Confecção de BSCC - seção fechada de 3,0 x 3,0 m - altura do aterro de 12,50 a 15,00 m - areia extraída e brita produzida</t>
  </si>
  <si>
    <t>Confecção de BSCC - seção fechada de 3,0 x 3,0 m - altura do aterro de 2,50 a 5,00 m - areia e brita comerciais</t>
  </si>
  <si>
    <t>Confecção de BSCC - seção fechada de 3,0 x 3,0 m - altura do aterro de 2,50 a 5,00 m - areia extraída e brita produzida</t>
  </si>
  <si>
    <t>Confecção de BSCC - seção fechada de 3,0 x 3,0 m - altura do aterro de 5,00 a 7,50 m - areia e brita comerciais</t>
  </si>
  <si>
    <t>Confecção de BSCC - seção fechada de 3,0 x 3,0 m - altura do aterro de 5,00 a 7,50 m - areia extraída e brita produzida</t>
  </si>
  <si>
    <t>Confecção de BSCC - seção fechada de 3,0 x 3,0 m - altura do aterro de 7,50 a 10,00 m - areia e brita comerciais</t>
  </si>
  <si>
    <t>Confecção de BSCC - seção fechada de 3,0 x 3,0 m - altura do aterro de 7,50 a 10,00 m - areia extraída e brita produzida</t>
  </si>
  <si>
    <t>Corpo de BSCC - seção canal de 1,5 x 1,5 m - pré-moldado - areia e brita comerciais</t>
  </si>
  <si>
    <t>Corpo de BSCC - seção canal de 1,5 x 1,5 m - pré-moldado - areia extraída e brita produzida</t>
  </si>
  <si>
    <t>Corpo de BSCC - seção canal de 2,0 x 1,5 m - pré-moldado - areia e brita comerciais</t>
  </si>
  <si>
    <t>Corpo de BSCC - seção canal de 2,0 x 1,5 m - pré-moldado - areia extraída e brita produzida</t>
  </si>
  <si>
    <t>Corpo de BSCC - seção canal de 2,0 x 2,0 m - pré-moldado - tipo I - areia e brita comerciais</t>
  </si>
  <si>
    <t>Corpo de BSCC - seção canal de 2,0 x 2,0 m - pré-moldado - tipo I - areia extraída e brita produzida</t>
  </si>
  <si>
    <t>Corpo de BSCC - seção canal de 2,0 x 2,0 m - pré-moldado - tipo II - areia e brita comerciais</t>
  </si>
  <si>
    <t>Corpo de BSCC - seção canal de 2,0 x 2,0 m - pré-moldado - tipo II - areia extraída e brita produzida</t>
  </si>
  <si>
    <t>Corpo de BSCC - seção canal de 2,5 x 1,5 m - pré-moldado - areia e brita comerciais</t>
  </si>
  <si>
    <t>Corpo de BSCC - seção canal de 2,5 x 1,5 m - pré-moldado - areia extraída e brita produzida</t>
  </si>
  <si>
    <t>Corpo de BSCC - seção canal de 2,5 x 2,0 m - pré-moldado - tipo I - areia e brita comerciais</t>
  </si>
  <si>
    <t>Corpo de BSCC - seção canal de 2,5 x 2,0 m - pré-moldado - tipo I - areia extraída e brita produzida</t>
  </si>
  <si>
    <t>Corpo de BSCC - seção canal de 2,5 x 2,0 m - pré-moldado - tipo II - areia e brita comerciais</t>
  </si>
  <si>
    <t>Corpo de BSCC - seção canal de 2,5 x 2,0 m - pré-moldado - tipo II - areia extraída e brita produzida</t>
  </si>
  <si>
    <t>Corpo de BSCC - seção canal de 3,0 x 1,5 m - pré-moldado - areia e brita comerciais</t>
  </si>
  <si>
    <t>Corpo de BSCC - seção canal de 3,0 x 1,5 m - pré-moldado - areia extraída e brita produzida</t>
  </si>
  <si>
    <t>Corpo de BSCC - seção canal de 3,0 x 2,0 m - pré-moldado - tipo I - areia e brita comerciais</t>
  </si>
  <si>
    <t>Corpo de BSCC - seção canal de 3,0 x 2,0 m - pré-moldado - tipo I - areia extraída e brita produzida</t>
  </si>
  <si>
    <t>Corpo de BSCC - seção canal de 3,0 x 2,0 m - pré-moldado - tipo II - areia e brita comerciais</t>
  </si>
  <si>
    <t>Corpo de BSCC - seção canal de 3,0 x 2,0 m - pré-moldado - tipo II - areia extraída e brita produzida</t>
  </si>
  <si>
    <t>Corpo de BSCC - seção fechada de 1,5 x 1,5 m - pré-moldado - altura do aterro de 0,25 a 1,00 m - areia e brita comerciais</t>
  </si>
  <si>
    <t>Corpo de BSCC - seção fechada de 1,5 x 1,5 m - pré-moldado - altura do aterro de 0,25 a 1,00 m - areia extraída e brita produzida</t>
  </si>
  <si>
    <t>Corpo de BSCC - seção fechada de 1,5 x 1,5 m - pré-moldado - altura do aterro de 1,00 a 2,50 m - areia e brita comerciais</t>
  </si>
  <si>
    <t>Corpo de BSCC - seção fechada de 1,5 x 1,5 m - pré-moldado - altura do aterro de 1,00 a 2,50 m - areia extraída e brita produzida</t>
  </si>
  <si>
    <t>Corpo de BSCC - seção fechada de 1,5 x 1,5 m - pré-moldado - altura do aterro de 10,00 a 12,50 m - areia e brita comerciais</t>
  </si>
  <si>
    <t>Corpo de BSCC - seção fechada de 1,5 x 1,5 m - pré-moldado - altura do aterro de 10,00 a 12,50 m - areia extraída e brita produzida</t>
  </si>
  <si>
    <t>Corpo de BSCC - seção fechada de 1,5 x 1,5 m - pré-moldado - altura do aterro de 12,50 a 15,00 m - areia e brita comerciais</t>
  </si>
  <si>
    <t>Corpo de BSCC - seção fechada de 1,5 x 1,5 m - pré-moldado - altura do aterro de 12,50 a 15,00 m - areia extraída e brita produzida</t>
  </si>
  <si>
    <t>Corpo de BSCC - seção fechada de 1,5 x 1,5 m - pré-moldado - altura do aterro de 2,50 a 5,00 m - areia e brita comerciais</t>
  </si>
  <si>
    <t>Corpo de BSCC - seção fechada de 1,5 x 1,5 m - pré-moldado - altura do aterro de 2,50 a 5,00 m - areia extraída e brita produzida</t>
  </si>
  <si>
    <t>Corpo de BSCC - seção fechada de 1,5 x 1,5 m - pré-moldado - altura do aterro de 5,00 a 7,50 m - areia e brita comerciais</t>
  </si>
  <si>
    <t>Corpo de BSCC - seção fechada de 1,5 x 1,5 m - pré-moldado - altura do aterro de 5,00 a 7,50 m - areia extraída e brita produzida</t>
  </si>
  <si>
    <t>Corpo de BSCC - seção fechada de 1,5 x 1,5 m - pré-moldado - altura do aterro de 7,50 a 10,00 m - areia e brita comerciais</t>
  </si>
  <si>
    <t>Corpo de BSCC - seção fechada de 1,5 x 1,5 m - pré-moldado - altura do aterro de 7,50 a 10,00 m - areia extraída e brita produzida</t>
  </si>
  <si>
    <t>Corpo de BSCC - seção fechada de 2,0 x 2,0 m - pré-moldado - altura do aterro de 0,25 a 1,00 m - areia e brita comerciais</t>
  </si>
  <si>
    <t>Corpo de BSCC - seção fechada de 2,0 x 2,0 m - pré-moldado - altura do aterro de 0,25 a 1,00 m - areia extraída e brita produzida</t>
  </si>
  <si>
    <t>Corpo de BSCC - seção fechada de 2,0 x 2,0 m - pré-moldado - altura do aterro de 1,00 a 2,50 m - areia e brita comerciais</t>
  </si>
  <si>
    <t>Corpo de BSCC - seção fechada de 2,0 x 2,0 m - pré-moldado - altura do aterro de 1,00 a 2,50 m - areia extraída e brita produzida</t>
  </si>
  <si>
    <t>Corpo de BSCC - seção fechada de 2,0 x 2,0 m - pré-moldado - altura do aterro de 10,00 a 12,50 m - areia e brita comerciais</t>
  </si>
  <si>
    <t>Corpo de BSCC - seção fechada de 2,0 x 2,0 m - pré-moldado - altura do aterro de 10,00 a 12,50 m - areia extraída e brita produzida</t>
  </si>
  <si>
    <t>Corpo de BSCC - seção fechada de 2,0 x 2,0 m - pré-moldado - altura do aterro de 12,50 a 15,00 m - areia e brita comerciais</t>
  </si>
  <si>
    <t>Corpo de BSCC - seção fechada de 2,0 x 2,0 m - pré-moldado - altura do aterro de 12,50 a 15,00 m - areia extraída e brita produzida</t>
  </si>
  <si>
    <t>Corpo de BSCC - seção fechada de 2,0 x 2,0 m - pré-moldado - altura do aterro de 2,50 a 5,00 m - areia e brita comerciais</t>
  </si>
  <si>
    <t>Corpo de BSCC - seção fechada de 2,0 x 2,0 m - pré-moldado - altura do aterro de 2,50 a 5,00 m - areia extraída e brita produzida</t>
  </si>
  <si>
    <t>Corpo de BSCC - seção fechada de 2,0 x 2,0 m - pré-moldado - altura do aterro de 5,00 a 7,50 m - areia e brita comerciais</t>
  </si>
  <si>
    <t>Corpo de BSCC - seção fechada de 2,0 x 2,0 m - pré-moldado - altura do aterro de 5,00 a 7,50 m - areia extraída e brita produzida</t>
  </si>
  <si>
    <t>Corpo de BSCC - seção fechada de 2,0 x 2,0 m - pré-moldado - altura do aterro de 7,50 a 10,00 m - areia e brita comerciais</t>
  </si>
  <si>
    <t>Corpo de BSCC - seção fechada de 2,0 x 2,0 m - pré-moldado - altura do aterro de 7,50 a 10,00 m - areia extraída e brita produzida</t>
  </si>
  <si>
    <t>Corpo de BSCC - seção fechada de 2,5 x 2,5 m - pré-moldado - altura do aterro de 0,25 a 1,00 m - areia e brita comerciais</t>
  </si>
  <si>
    <t>Corpo de BSCC - seção fechada de 2,5 x 2,5 m - pré-moldado - altura do aterro de 0,25 a 1,00 m - areia extraída e brita produzida</t>
  </si>
  <si>
    <t>Corpo de BSCC - seção fechada de 2,5 x 2,5 m - pré-moldado - altura do aterro de 1,00 a 2,50 m - areia e brita comerciais</t>
  </si>
  <si>
    <t>Corpo de BSCC - seção fechada de 2,5 x 2,5 m - pré-moldado - altura do aterro de 1,00 a 2,50 m - areia extraída e brita produzida</t>
  </si>
  <si>
    <t>Corpo de BSCC - seção fechada de 2,5 x 2,5 m - pré-moldado - altura do aterro de 10,00 a 12,50 m - areia e brita comerciais</t>
  </si>
  <si>
    <t>Corpo de BSCC - seção fechada de 2,5 x 2,5 m - pré-moldado - altura do aterro de 10,00 a 12,50 m - areia extraída e brita produzida</t>
  </si>
  <si>
    <t>Corpo de BSCC - seção fechada de 2,5 x 2,5 m - pré-moldado - altura do aterro de 12,50 a 15,00 m - areia e brita comerciais</t>
  </si>
  <si>
    <t>Corpo de BSCC - seção fechada de 2,5 x 2,5 m - pré-moldado - altura do aterro de 12,50 a 15,00 m - areia extraída e brita produzida</t>
  </si>
  <si>
    <t>Corpo de BSCC - seção fechada de 2,5 x 2,5 m - pré-moldado - altura do aterro de 2,50 a 5,00 m - areia e brita comerciais</t>
  </si>
  <si>
    <t>Corpo de BSCC - seção fechada de 2,5 x 2,5 m - pré-moldado - altura do aterro de 2,50 a 5,00 m - areia extraída e brita produzida</t>
  </si>
  <si>
    <t>Corpo de BSCC - seção fechada de 2,5 x 2,5 m - pré-moldado - altura do aterro de 5,00 a 7,50 m - areia e brita comerciais</t>
  </si>
  <si>
    <t>Corpo de BSCC - seção fechada de 2,5 x 2,5 m - pré-moldado - altura do aterro de 5,00 a 7,50 m - areia extraída e brita produzida</t>
  </si>
  <si>
    <t>Corpo de BSCC - seção fechada de 2,5 x 2,5 m - pré-moldado - altura do aterro de 7,50 a 10,00 m - areia e brita comerciais</t>
  </si>
  <si>
    <t>Corpo de BSCC - seção fechada de 2,5 x 2,5 m - pré-moldado - altura do aterro de 7,50 a 10,00 m - areia extraída e brita produzida</t>
  </si>
  <si>
    <t>Corpo de BSCC - seção fechada de 3,0 x 3,0 m - pré-moldado - altura do aterro de 0,25 a 1,00 m - areia e brita comerciais</t>
  </si>
  <si>
    <t>Corpo de BSCC - seção fechada de 3,0 x 3,0 m - pré-moldado - altura do aterro de 0,25 a 1,00 m - areia extraída e brita produzida</t>
  </si>
  <si>
    <t>Corpo de BSCC - seção fechada de 3,0 x 3,0 m - pré-moldado - altura do aterro de 1,00 a 2,50 m - areia e brita comerciais</t>
  </si>
  <si>
    <t>Corpo de BSCC - seção fechada de 3,0 x 3,0 m - pré-moldado - altura do aterro de 1,00 a 2,50 m - areia extraída e brita produzida</t>
  </si>
  <si>
    <t>Corpo de BSCC - seção fechada de 3,0 x 3,0 m - pré-moldado - altura do aterro de 10,00 a 12,50 m - areia e brita comerciais</t>
  </si>
  <si>
    <t>Corpo de BSCC - seção fechada de 3,0 x 3,0 m - pré-moldado - altura do aterro de 10,00 a 12,50 m - areia extraída e brita produzida</t>
  </si>
  <si>
    <t>Corpo de BSCC - seção fechada de 3,0 x 3,0 m - pré-moldado - altura do aterro de 12,50 a 15,00 m - areia e brita comerciais</t>
  </si>
  <si>
    <t>Corpo de BSCC - seção fechada de 3,0 x 3,0 m - pré-moldado - altura do aterro de 12,50 a 15,00 m - areia extraída e brita produzida</t>
  </si>
  <si>
    <t>Corpo de BSCC - seção fechada de 3,0 x 3,0 m - pré-moldado - altura do aterro de 2,50 a 5,00 m - areia e brita comerciais</t>
  </si>
  <si>
    <t>Corpo de BSCC - seção fechada de 3,0 x 3,0 m - pré-moldado - altura do aterro de 2,50 a 5,00 m - areia extraída e brita produzida</t>
  </si>
  <si>
    <t>Corpo de BSCC - seção fechada de 3,0 x 3,0 m - pré-moldado - altura do aterro de 5,00 a 7,50 m - areia e brita comerciais</t>
  </si>
  <si>
    <t>Corpo de BSCC - seção fechada de 3,0 x 3,0 m - pré-moldado - altura do aterro de 5,00 a 7,50 m - areia extraída e brita produzida</t>
  </si>
  <si>
    <t>Corpo de BSCC - seção fechada de 3,0 x 3,0 m - pré-moldado - altura do aterro de 7,50 a 10,00 m - areia e brita comerciais</t>
  </si>
  <si>
    <t>Corpo de BSCC - seção fechada de 3,0 x 3,0 m - pré-moldado - altura do aterro de 7,50 a 10,00 m - areia extraída e brita produzida</t>
  </si>
  <si>
    <t>Administração local do Estaleiro Padrão</t>
  </si>
  <si>
    <t>Amarração do sistema de fundeio - profundidade de até 50 m</t>
  </si>
  <si>
    <t>Ânodo de sacrifício para proteção do casco - fornecimento e instalação</t>
  </si>
  <si>
    <t>Beneficiamento de aço naval para construção de instalações portuárias de pequeno porte - excluso o aço naval</t>
  </si>
  <si>
    <t>Cabo de segurança para conexão da ponte - fornecimento e instalação</t>
  </si>
  <si>
    <t>Confecção de morto de concreto de 13 t</t>
  </si>
  <si>
    <t>Confecção de morto de concreto de 14 t</t>
  </si>
  <si>
    <t>Confecção de morto de concreto de 22 t</t>
  </si>
  <si>
    <t>Confecção de morto de concreto de 36 t</t>
  </si>
  <si>
    <t>Confecção de morto de concreto de 48 t</t>
  </si>
  <si>
    <t>Confecção de poita de concreto com garras metálicas de 13,3 t (peso submerso = 8 t)</t>
  </si>
  <si>
    <t>Confecção de poita de concreto com garras metálicas de 25 t (peso submerso = 15 t)</t>
  </si>
  <si>
    <t>Confecção de poita de concreto com garras metálicas de 30 t (peso submerso = 18 t)</t>
  </si>
  <si>
    <t>Confecção de poita de concreto com garras metálicas de 41,7 t (peso submerso = 25 t)</t>
  </si>
  <si>
    <t>Confecção de poita de concreto com garras metálicas de 45,8 t (peso submerso = 27,5 t)</t>
  </si>
  <si>
    <t>Confecção de poita de concreto com garras metálicas de 58,3 t (peso submerso = 35 t)</t>
  </si>
  <si>
    <t>Confecção de poita de concreto com garras metálicas de 6,7 t (peso submerso = 4 t)</t>
  </si>
  <si>
    <t>Confecção de poita de concreto de 13,3 t (peso submerso = 8 t)</t>
  </si>
  <si>
    <t>Confecção de poita de concreto de 25 t (peso submerso = 15 t)</t>
  </si>
  <si>
    <t>Confecção de poita de concreto de 30 t (peso submerso = 18 t)</t>
  </si>
  <si>
    <t>Confecção de poita de concreto de 41,7 t (peso submerso = 25 t)</t>
  </si>
  <si>
    <t>Confecção de poita de concreto de 45,8 t (peso submerso = 27,5 t)</t>
  </si>
  <si>
    <t>Confecção de poita de concreto de 58,3 t (peso submerso = 35 t)</t>
  </si>
  <si>
    <t>Confecção de poita de concreto de 6,7 t (peso submerso = 4 t)</t>
  </si>
  <si>
    <t>Defensa de pneus para proteção do flutuante - confecção e instalação</t>
  </si>
  <si>
    <t>Fornecimento e instalação de reservatório metálico tipo taça de 10.000 litros pintura interna e externa com escada de acesso e base de concreto armado - areia e brita comerciais</t>
  </si>
  <si>
    <t>Fornecimento e instalação de reservatório metálico tipo taça de 20.000 litros pintura interna e externa com escada de acesso e base de concreto armado - areia e brita comerciais</t>
  </si>
  <si>
    <t>Fornecimento e instalação de reservatório metálico tipo taça de 30.000 litros pintura interna e externa com escada de acesso e base de concreto armado - areia e brita comerciais</t>
  </si>
  <si>
    <t>Fornecimento e instalação de reservatório metálico tipo taça de 5.000 litros pintura interna e externa com escada de acesso e base de concreto armado - areia e brita comerciais</t>
  </si>
  <si>
    <t>Guincho manual para sistema de fundeio com capacidade de tração de 100 kN - fornecimento e instalação</t>
  </si>
  <si>
    <t>Guincho manual para sistema de fundeio com capacidade de tração de 200 kN - fornecimento e instalação</t>
  </si>
  <si>
    <t>Implantação do sistema naval tipo I - ponte móvel e flutuante principal</t>
  </si>
  <si>
    <t>Implantação do sistema naval tipo II - pontes móveis, flutuante intermediário e flutuante principal</t>
  </si>
  <si>
    <t>Instalações do Estaleiro Padrão para o beneficiamento de estruturas navais, inclusive mobiliário, equipamentos de informática e de segurança</t>
  </si>
  <si>
    <t>Lançamento da embarcação sobre carreira em água</t>
  </si>
  <si>
    <t>Lançamento de poita de concreto - peso submerso</t>
  </si>
  <si>
    <t>Mancal de conexão - confecção e instalação</t>
  </si>
  <si>
    <t>Molinete manual para sistema de fundeio com capacidade de tração de 70 kN - fornecimento e instalação</t>
  </si>
  <si>
    <t>Transporte interno em estaleiro para movimentação de peças</t>
  </si>
  <si>
    <t>Tratamento superficial e pintura da área interna do flutuante (tanques de reserva de flutuabilidade)</t>
  </si>
  <si>
    <t>Tratamento superficial e pintura da ponte e demais estruturas metálicas navais - exceto flutuantes</t>
  </si>
  <si>
    <t>Tratamento superficial e pintura das obras mortas do flutuante (convés principal, convés superior, casaria e estruturas apoiadas sobre o convés) - exceto piso</t>
  </si>
  <si>
    <t>Tratamento superficial e pintura das obras vivas e mortas externas do flutuante (fundo, costados e espelhos de proa e popa)</t>
  </si>
  <si>
    <t>Tela de aço eletrossoldada - fornecimento, preparo e colocação</t>
  </si>
  <si>
    <t>Arco metálico galvanizado tipo MP 152S - ovoide - vão = 7,21 m e altura = 7,82 m - aterro rodoviário mínimo = 0,75 m e máximo = 6,70 m - areia e brita comerciais</t>
  </si>
  <si>
    <t>Arco metálico galvanizado tipo MP 152S - ovoide - vão = 7,21 m e altura = 7,82 m - aterro rodoviário mínimo = 0,75 m e máximo = 6,70 m - areia extraída e brita produzida</t>
  </si>
  <si>
    <t>Arco metálico galvanizado tipo MP 152S - ovoide - vão = 7,31 m e altura = 7,87 m - aterro rodoviário mínimo = 0,90 m e máximo = 6,80 m - areia e brita comerciais</t>
  </si>
  <si>
    <t>Arco metálico galvanizado tipo MP 152S - ovoide - vão = 7,31 m e altura = 7,87 m - aterro rodoviário mínimo = 0,90 m e máximo = 6,80 m - areia extraída e brita produzida</t>
  </si>
  <si>
    <t>Arco metálico galvanizado tipo MP 152S - ovoide - vão = 7,57 m e altura = 8,44 m - aterro rodoviário mínimo = 0,90 m e máximo = 5,60 m - areia e brita comerciais</t>
  </si>
  <si>
    <t>Arco metálico galvanizado tipo MP 152S - ovoide - vão = 7,57 m e altura = 8,44 m - aterro rodoviário mínimo = 0,90 m e máximo = 5,60 m - areia extraída e brita produzida</t>
  </si>
  <si>
    <t>Arco metálico galvanizado tipo MP 152S - ovoide - vão = 7,77 m e altura = 7,90 m - aterro rodoviário mínimo = 0,90 m e máximo = 6,80 m - areia e brita comerciais</t>
  </si>
  <si>
    <t>Arco metálico galvanizado tipo MP 152S - ovoide - vão = 7,77 m e altura = 7,90 m - aterro rodoviário mínimo = 0,90 m e máximo = 6,80 m - areia extraída e brita produzida</t>
  </si>
  <si>
    <t>Arco metálico galvanizado tipo MP 152S - ovoide - vão = 8,13 m e altura = 8,01 m - aterro rodoviário mínimo = 0,90 m e máximo = 3,50 m - areia e brita comerciais</t>
  </si>
  <si>
    <t>Arco metálico galvanizado tipo MP 152S - ovoide - vão = 8,13 m e altura = 8,01 m - aterro rodoviário mínimo = 0,90 m e máximo = 3,50 m - areia extraída e brita produzida</t>
  </si>
  <si>
    <t>Arco metálico galvanizado tipo MP 152S - ovoide - vão = 8,36 m e altura = 8,23 m - aterro rodoviário mínimo = 0,90 m e máximo = 4,30 m - areia e brita comerciais</t>
  </si>
  <si>
    <t>Arco metálico galvanizado tipo MP 152S - ovoide - vão = 8,36 m e altura = 8,23 m - aterro rodoviário mínimo = 0,90 m e máximo = 4,30 m - areia extraída e brita produzida</t>
  </si>
  <si>
    <t>Arco metálico galvanizado tipo MP 152S - ovoide - vão = 8,56 m e altura = 8,48 m - aterro rodoviário mínimo = 0,90 m e máximo = 5,30 m - areia e brita comerciais</t>
  </si>
  <si>
    <t>Arco metálico galvanizado tipo MP 152S - ovoide - vão = 8,56 m e altura = 8,48 m - aterro rodoviário mínimo = 0,90 m e máximo = 5,30 m - areia extraída e brita produzida</t>
  </si>
  <si>
    <t>Arco metálico galvanizado tipo MP 152S - ovoide - vão = 8,71 m e altura = 9,32 m - aterro rodoviário mínimo = 0,90 m e máximo = 6,00 m - areia e brita comerciais</t>
  </si>
  <si>
    <t>Arco metálico galvanizado tipo MP 152S - ovoide - vão = 8,71 m e altura = 9,32 m - aterro rodoviário mínimo = 0,90 m e máximo = 6,00 m - areia extraída e brita produzida</t>
  </si>
  <si>
    <t>Arco metálico galvanizado tipo MP 152S - ovoide - vão = 9,15 m e altura = 9,04 m - aterro rodoviário mínimo = 0,90 m e máximo = 4,70 m - areia e brita comerciais</t>
  </si>
  <si>
    <t>Arco metálico galvanizado tipo MP 152S - ovoide - vão = 9,15 m e altura = 9,04 m - aterro rodoviário mínimo = 0,90 m e máximo = 4,70 m - areia extraída e brita produzida</t>
  </si>
  <si>
    <t>Arco metálico galvanizado tipo MP 152S - ovoide - vão = 9,15 m e altura = 9,50 m - aterro rodoviário mínimo = 0,90 m e máximo = 5,70 m - areia e brita comerciais</t>
  </si>
  <si>
    <t>Arco metálico galvanizado tipo MP 152S - ovoide - vão = 9,15 m e altura = 9,50 m - aterro rodoviário mínimo = 0,90 m e máximo = 5,70 m - areia extraída e brita produzida</t>
  </si>
  <si>
    <t>Posto de combustível - com reaproveitamento de 2 vezes do tanque/bomba/cobertura - inclusive demolição</t>
  </si>
  <si>
    <t>Derrocagem subaquática de material de 3ª categoria - malha de 1,5 m² - perfuração e detonação - plataforma autoelevatória com três torres de perfuração</t>
  </si>
  <si>
    <t>Derrocagem subaquática de material de 3ª categoria - malha de 1,5 m² - perfuração e detonação - plataforma autoelevatória montada na obra com três torres de perfuração</t>
  </si>
  <si>
    <t>Boca de saída para dreno subsuperficial - BSD 03 - areia e brita comerciais</t>
  </si>
  <si>
    <t>Boca de saída para dreno subsuperficial - BSD 03 - areia extraída e brita produzida</t>
  </si>
  <si>
    <t>Escavação, carga e transporte de material pétreo para a subcarapaça - caminho de serviço em leito natural - DMT de 1.000 a 1.200 m - com caminhão basculante de 8 m³</t>
  </si>
  <si>
    <t>Escavação, carga e transporte de material pétreo para a subcarapaça - caminho de serviço em leito natural - DMT de 1.200 a 1.400 m - com caminhão basculante de 8 m³</t>
  </si>
  <si>
    <t>Escavação, carga e transporte de material pétreo para a subcarapaça - caminho de serviço em leito natural - DMT de 1.400 a 1.600 m - com caminhão basculante de 8 m³</t>
  </si>
  <si>
    <t>Escavação, carga e transporte de material pétreo para a subcarapaça - caminho de serviço em leito natural - DMT de 1.600 a 1.800 m - com caminhão basculante de 8 m³</t>
  </si>
  <si>
    <t>Escavação, carga e transporte de material pétreo para a subcarapaça - caminho de serviço em leito natural - DMT de 1.800 a 2.000 m - com caminhão basculante de 8 m³</t>
  </si>
  <si>
    <t>Escavação, carga e transporte de material pétreo para a subcarapaça - caminho de serviço em leito natural - DMT de 2.000 a 2.500 m - com caminhão basculante de 8 m³</t>
  </si>
  <si>
    <t>Escavação, carga e transporte de material pétreo para a subcarapaça - caminho de serviço em leito natural - DMT de 2.500 a 3.000 m - com caminhão basculante de 8 m³</t>
  </si>
  <si>
    <t>Escavação, carga e transporte de material pétreo para a subcarapaça - caminho de serviço em leito natural - DMT de 3.000 m - com caminhão basculante de 8 m³</t>
  </si>
  <si>
    <t>Escavação, carga e transporte de material pétreo para a subcarapaça - caminho de serviço em revestimento primário - DMT de 1.000 a 1.200 m - com caminhão basculante de 8 m³</t>
  </si>
  <si>
    <t>Escavação, carga e transporte de material pétreo para a subcarapaça - caminho de serviço em revestimento primário - DMT de 1.200 a 1.400 m - com caminhão basculante de 8 m³</t>
  </si>
  <si>
    <t>Escavação, carga e transporte de material pétreo para a subcarapaça - caminho de serviço em revestimento primário - DMT de 1.400 a 1.600 m - com caminhão basculante de 8 m³</t>
  </si>
  <si>
    <t>Escavação, carga e transporte de material pétreo para a subcarapaça - caminho de serviço em revestimento primário - DMT de 1.600 a 1.800 m - com caminhão basculante de 8 m³</t>
  </si>
  <si>
    <t>Escavação, carga e transporte de material pétreo para a subcarapaça - caminho de serviço em revestimento primário - DMT de 1.800 a 2.000 m - com caminhão basculante de 8 m³</t>
  </si>
  <si>
    <t>Escavação, carga e transporte de material pétreo para a subcarapaça - caminho de serviço em revestimento primário - DMT de 2.000 a 2.500 m - com caminhão basculante de 8 m³</t>
  </si>
  <si>
    <t>Escavação, carga e transporte de material pétreo para a subcarapaça - caminho de serviço em revestimento primário - DMT de 2.500 a 3.000 m - com caminhão basculante de 8 m³</t>
  </si>
  <si>
    <t>Escavação, carga e transporte de material pétreo para a subcarapaça - caminho de serviço em revestimento primário - DMT de 3.000 m - com caminhão basculante de 8 m³</t>
  </si>
  <si>
    <t>Escavação, carga e transporte de material pétreo para a subcarapaça - caminho de serviço pavimentado - DMT de 1.000 a 1.200 m - com caminhão basculante de 8 m³</t>
  </si>
  <si>
    <t>Escavação, carga e transporte de material pétreo para a subcarapaça - caminho de serviço pavimentado - DMT de 1.200 a 1.400 m - com caminhão basculante de 8 m³</t>
  </si>
  <si>
    <t>Escavação, carga e transporte de material pétreo para a subcarapaça - caminho de serviço pavimentado - DMT de 1.400 a 1.600 m - com caminhão basculante de 8 m³</t>
  </si>
  <si>
    <t>Escavação, carga e transporte de material pétreo para a subcarapaça - caminho de serviço pavimentado - DMT de 1.600 a 1.800 m - com caminhão basculante de 8 m³</t>
  </si>
  <si>
    <t>Escavação, carga e transporte de material pétreo para a subcarapaça - caminho de serviço pavimentado - DMT de 1.800 a 2.000 m - com caminhão basculante de 8 m³</t>
  </si>
  <si>
    <t>Escavação, carga e transporte de material pétreo para a subcarapaça - caminho de serviço pavimentado - DMT de 2.000 a 2.500 m - com caminhão basculante de 8 m³</t>
  </si>
  <si>
    <t>Escavação, carga e transporte de material pétreo para a subcarapaça - caminho de serviço pavimentado - DMT de 2.500 a 3.000 m - com caminhão basculante de 8 m³</t>
  </si>
  <si>
    <t>Escavação, carga e transporte de material pétreo para a subcarapaça - caminho de serviço pavimentado - DMT de 3.000 m - com caminhão basculante de 8 m³</t>
  </si>
  <si>
    <t>Seleção de material pétreo para a carapaça e subcarapaça</t>
  </si>
  <si>
    <t>Guarda-corpo e corrimão metálico para passarelas para pedestres - fornecimento e instalação</t>
  </si>
  <si>
    <t>Limpeza em superfície de concreto com jateamento d'água sob pressão</t>
  </si>
  <si>
    <t>Geogrelha bidirecional com resistência à tração de 30 kN/m - deformação &lt; 5% - malha de 36 x 34 mm - para reforço de base granular</t>
  </si>
  <si>
    <t>Manta sintética para recapeamento asfáltico com geotêxtil RT - 09 - fornecimento e aplicação</t>
  </si>
  <si>
    <t>Micro pré-misturado a quente com asfalto polímero - brita comercial</t>
  </si>
  <si>
    <t>Preenchimento de erosão em talude com terra vegetal e sementes de gramíneas ensacadas</t>
  </si>
  <si>
    <t>Limpeza, serragem e enchimento de fissuras niveladas com abertura entre 0,4 mm e 1,0 mm e profundidade de 25 mm em pavimento de concreto com CAP</t>
  </si>
  <si>
    <t>Limpeza, serragem e enchimento de fissuras niveladas com abertura entre 0,4 mm e 1,0 mm e profundidade de 25 mm em pavimento de concreto com CAP com polímero</t>
  </si>
  <si>
    <t>Limpeza, serragem e enchimento de fissuras niveladas com abertura entre 0,4 mm e 1,0 mm e profundidade de 25 mm em pavimento de concreto com selante elástico a frio</t>
  </si>
  <si>
    <t>Reassentamento manual de meio-fio com material arrancado da pista</t>
  </si>
  <si>
    <t>Placa em alumínio composto de 3 mm, modulada, aérea, com película retrorrefletiva tipo X + SI - confecção</t>
  </si>
  <si>
    <t>Placa em alumínio composto, espessura de 3,0 mm, modulada, aérea - película retrorrefletiva tipo X + SI - fornecimento e implantação</t>
  </si>
  <si>
    <t>Pintura com fundo fosfatizante, uma demão, em chapa de alumínio com pistola a ar comprimido</t>
  </si>
  <si>
    <t>Escavação de vala em material de 3ª categoria - resistência à compressão acima de 110 MPa - com escavadeira e rompedor hidráulico 1.700 kg</t>
  </si>
  <si>
    <t>Escavação de vala em material de 3ª categoria - resistência à compressão até 50 MPa - com escavadeira e rompedor hidráulico 1.700 kg</t>
  </si>
  <si>
    <t>Escavação de vala em material de 3ª categoria - resistência à compressão de 50 a 70 MPa - com escavadeira e rompedor hidráulico 1.700 kg</t>
  </si>
  <si>
    <t>Escavação de vala em material de 3ª categoria - resistência à compressão de 70 a 90 MPa - com escavadeira e rompedor hidráulico 1.700 kg</t>
  </si>
  <si>
    <t>Escavação de vala em material de 3ª categoria - resistência à compressão de 90 a 110 MPa - com escavadeira e rompedor hidráulico 1.700 kg</t>
  </si>
  <si>
    <t>Escavação em material de 3ª categoria - resistência à compressão acima de 110 MPa - com escavadeira e rompedor hidráulico 1.700 kg</t>
  </si>
  <si>
    <t>Escavação em material de 3ª categoria - resistência à compressão até 50 MPa - com escavadeira e rompedor hidráulico 1.700 kg</t>
  </si>
  <si>
    <t>Escavação em material de 3ª categoria - resistência à compressão de 50 a 70 MPa - com escavadeira e rompedor hidráulico 1.700 kg</t>
  </si>
  <si>
    <t>Escavação em material de 3ª categoria - resistência à compressão de 70 a 90 MPa - com escavadeira e rompedor hidráulico 1.700 kg</t>
  </si>
  <si>
    <t>Escavação em material de 3ª categoria - resistência à compressão de 90 a 110 MPa - com escavadeira e rompedor hidráulico 1.700 kg</t>
  </si>
  <si>
    <t>Protensão de tirante com 10 cordoalhas D = 12,7 mm aço CP 190 RB, com capacidade de 860 kN - inclusive ancoragem e grauteamento da cabeça</t>
  </si>
  <si>
    <t>Protensão de tirante com 12 cordoalhas D = 12,7 mm aço CP 190 RB, com capacidade de 1.040 kN - inclusive ancoragem e grauteamento da cabeça</t>
  </si>
  <si>
    <t>Protensão de tirante com 6 cordoalhas D = 12,7 mm aço CP 190 RB, com capacidade de 520 kN - inclusive ancoragem e grauteamento da cabeça</t>
  </si>
  <si>
    <t>Protensão de tirante com 8 cordoalhas D = 12,7 mm aço CP 190 RB, com capacidade de 690 kN - inclusive ancoragem e grauteamento da cabeça</t>
  </si>
  <si>
    <t>Protensão de tirante permanente autoinjetável de aço D = 40 mm, seção de 684 mm², tensão de escoamento = 440 MPa e tensão de ruptura = 580 MPa - inclusive ancoragem e grauteamento da cabeça</t>
  </si>
  <si>
    <t>Protensão de tirante permanente autoinjetável de aço D = 40 mm, seção de 822 mm², tensão de escoamento = 470 MPa e tensão de ruptura = 600 MPa - inclusive ancoragem e grauteamento da cabeça</t>
  </si>
  <si>
    <t>Protensão de tirante permanente autoinjetável de aço D = 40 mm, seção de 936 mm², tensão de escoamento = 700 MPa e tensão de ruptura = 830 MPa - inclusive ancoragem e grauteamento da cabeça</t>
  </si>
  <si>
    <t>Protensão de tirante permanente autoinjetável de aço D = 50 mm, seção de 1.330 mm², tensão de escoamento = 630 MPa e tensão de ruptura = 740 MPa - inclusive ancoragem e grauteamento da cabeça</t>
  </si>
  <si>
    <t>Protensão de tirante permanente autoinjetável de aço D = 50 mm, seção de 1.569 mm², tensão de escoamento = 630 MPa e tensão de ruptura = 740 MP - inclusive ancoragem e grauteamento da cabeça</t>
  </si>
  <si>
    <t>Protensão de tirante permanente protendido de aço D = 30 mm, tensão de escoamento = 600 MPa e tensão de ruptura = 720 MPa - inclusive ancoragem e grauteamento da cabeça</t>
  </si>
  <si>
    <t>Protensão de tirante permanente protendido de aço D = 32 mm, tensão de escoamento = 500 MPa e tensão de ruptura = 550 MPa - inclusive ancoragem e grauteamento da cabeça</t>
  </si>
  <si>
    <t>Protensão de tirante permanente protendido de aço D = 40 mm, tensão de escoamento = 600 MPa e tensão de ruptura = 720 MPa - inclusive ancoragem e grauteamento da cabeça</t>
  </si>
  <si>
    <t>Protensão de tirante permanente protendido de aço D = 44 mm, tensão de escoamento = 680 MPa e tensão de ruptura = 870 MPa - inclusive ancoragem e grauteamento da cabeça</t>
  </si>
  <si>
    <t>Protensão de tirante permanente protendido de aço D = 50 mm, tensão de escoamento = 600 MPa e tensão de ruptura = 720 MPa - inclusive ancoragem e grauteamento da cabeça</t>
  </si>
  <si>
    <t>Protensão de tirante permanente protendido de aço D = 53 mm, tensão de escoamento = 600 MPa e tensão de ruptura = 720 MPa - inclusive ancoragem e grauteamento da cabeça</t>
  </si>
  <si>
    <t>Protensão de tirante permanente protendido de aço D = 57 mm, tensão de escoamento = 600 MPa e tensão de ruptura = 720 MPa - inclusive ancoragem e grauteamento da cabeça</t>
  </si>
  <si>
    <t>Protensão de tirante permanente protendido de aço D = 63 mm, tensão de escoamento = 600 MPa e tensão de ruptura = 720 MPa - inclusive ancoragem e grauteamento da cabeça</t>
  </si>
  <si>
    <t>Protensão de tirante permanente protendido de aço D = 69 mm, tensão de escoamento = 600 MPa e tensão de ruptura = 720 MPa - inclusive ancoragem e grauteamento da cabeça</t>
  </si>
  <si>
    <t>Protensão de tirante permanente protendido de aço de aço D = 32 mm, tensão de escoamento = 950 MPa e tensão de ruptura = 1.050 MPa - inclusive ancoragem e grauteamento da cabeça</t>
  </si>
  <si>
    <t>Carga, manobra e descarga de cimento ou cal hidratada a granel em caminhão silo de 30 m³</t>
  </si>
  <si>
    <t>Carga, manobra e descarga de concreto com caminhão betoneira - carga em central de concreto de 30 m³/h e descarga em extrusora de meio-fio</t>
  </si>
  <si>
    <t>Transporte de cimento ou cal hidratada a granel com caminhão silo de 30 m³ - rodovia em leito natural</t>
  </si>
  <si>
    <t>Transporte de cimento ou cal hidratada a granel com caminhão silo de 30 m³ - rodovia em revestimento primário</t>
  </si>
  <si>
    <t>Transporte de cimento ou cal hidratada a granel com caminhão silo de 30 m³ - rodovia pavimentada</t>
  </si>
  <si>
    <t>Armação de tela de aço eletrossoldada em túneis com auxílio de plataforma pantográfica - confecção e instalação</t>
  </si>
  <si>
    <t>PORTA EM MADEIRA DE LEI TIPO ANGELIM PEDRA OU EQUIV.,ESP. 30 MM, MACIÇA C/ FRISO P/ VERNIZ, PADRÃO SEDU, COM VISOR, INCLUSIVE ALIZARES, DOBRADIÇAS E FECHADURA DE BOLA EXTERNA, EXCLUSIVE MARCO</t>
  </si>
  <si>
    <t>Forro PVC branco L = 20 cm, frisado, estruturado por perfis de aço galvanizado e tirantes rígidos fabricado de acordo com a NBR-14285, colocado</t>
  </si>
  <si>
    <t>Tubos de concreto simples PS1, diâmetro 200 mm, com rejuntamento de argamassa de cimento, cal hidratada e areia no traço 1:2:6, incluindo escavação e berço, conf. normas e especificações.</t>
  </si>
  <si>
    <t>Tubos de concreto simples PS1, diâmetro 300 mm, com rejuntamento de argamassa de cimento, cal hidratada e areia no traço 1:2:6, incluindo escavação e berço, conforme normas e especificações.</t>
  </si>
  <si>
    <t>Padrão de entrada de energia elétrica, trifásico, entrada aérea, a 4 fios, carga instalada em muro de 41001 até 57000W - 220/127V</t>
  </si>
  <si>
    <t>Padrão de entrada de energia elétrica, trifásico, entrada subterrânea, a 4 fios, carga instalada em muro de 41001 até 57000W - 220/127V, exclusive derivação de ramal de entrada subterrânea</t>
  </si>
  <si>
    <t>Luminaria sobrepor compl., corpo ch. aço pintada branca, refletor, aletas parabólicas alum.alta pureza e refletância inclusive 2 lâmpadas LED T8 9/10W temp. de cor 5000k c/ 60cm - Ref. CS216AL-N - AMES, 1261 - LUMAVI OU EQUIVALENTE</t>
  </si>
  <si>
    <t>Luminaria sobrepor compl., corpo ch. aço pintada branca, refletor aletas parabólicas alum.alta pureza e refletância inclusive 2 lâmpadas LED T8 20W temp. de cor 5000k bivolt c/ 1,20m - Ref. CS232AL-N - AMES, 2447 - LUMAVI OU EQUIVALENTE</t>
  </si>
  <si>
    <t>Luminaria embutir compl., corpo ch. aço pintada branca, refletor aletas parabólicas alum.alta pureza e refletância inclusive 2 lâmpadas LED T8 9W temp. de cor 5000k c/ 60cm - REF. CE216AL-N - AMES, 6024 - LUMAVI OU EQUIVALENTE</t>
  </si>
  <si>
    <t>Luminaria embutir compl., corpo ch. aço pintada branca, refletor, aletas parabólicas alum.alta pureza e refletância inclusive 2 lâmpadas LED T8 18W temp. de cor 5000k c/ 1,20m - Ref. CE232AL-N - AMES, 6025 - LUMAVI -LDEF 2X32W - LUMILUZ OU EQUIVALENTE</t>
  </si>
  <si>
    <t>Luminária sobrepor compl., corpo ch. aço pintada branca, refletor,aletas parabólicas alum.alta pureza e refletância inclusive 4 lâmpadas LED T8 9W temp. de cor 5000k bivolt c/ 60cm - CS416AL-N - AMES, 1452 - LUMAVI OU EQUIVALENTE</t>
  </si>
  <si>
    <t>TERMOFUSORA PARA TUBOS E CONEXÕES EM PPR COM DIÂMETROS DE 20 A 63 MM, POTÊNCIA DE 800 W, TENSAO 220 V - CHP DIURNO. AF_05/2022</t>
  </si>
  <si>
    <t>TERMOFUSORA PARA TUBOS E CONEXÕES EM PPR COM DIÂMETROS DE 75 A 110 MM, POTÊNCIA DE *1100* W, TENSÃO 220 V - CHP DIURNO. AF_05/2022</t>
  </si>
  <si>
    <t>TERMOFUSORA PARA TUBOS E CONEXÕES EM PPR COM DIÂMETROS DE 20 A 63 MM, POTÊNCIA DE 800 W, TENSAO 220 V - CHI DIURNO. AF_05/2022</t>
  </si>
  <si>
    <t>TERMOFUSORA PARA TUBOS E CONEXÕES EM PPR COM DIÂMETROS DE 75 A 110 MM, POTÊNCIA DE *1100* W, TENSÃO 220 V - CHI DIURNO.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</si>
  <si>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</si>
  <si>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</si>
  <si>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</si>
  <si>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</si>
  <si>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</si>
  <si>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</si>
  <si>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</si>
  <si>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</si>
  <si>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TRAMA DE AÇO COMPOSTA POR TERÇAS PARA TELHADOS DE ATÉ 2 ÁGUAS PARA TELHA ONDULADA DE FIBROCIMENTO, METÁLICA, PLÁSTICA OU TERMOACÚSTICA, INCLUSO TRANSPORTE VERTICAL (EM KG). AF_07/2019</t>
  </si>
  <si>
    <t>CAIXA COM GRELHA DUPLA RETANGULAR, EM CONCRETO PRÉ-MOLDADO, DIMENSÕES INTERNAS: 0,5X2,2X1,0 M.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</si>
  <si>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</si>
  <si>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</si>
  <si>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</si>
  <si>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BATENTE PARA PORTA DE MADEIRA, FIXAÇÃO COM ARGAMASSA, PADRÃO MÉDIO - FORNECIMENTO E INSTALAÇÃO. AF_12/2019</t>
  </si>
  <si>
    <t>BATENTE PARA PORTA DE MADEIRA, FIXAÇÃO COM ARGAMASSA, PADRÃO POPULAR. FORNECIMENTO E INSTALAÇÃO. AF_12/2019</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</si>
  <si>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</si>
  <si>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</si>
  <si>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</si>
  <si>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</si>
  <si>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</si>
  <si>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</si>
  <si>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</si>
  <si>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</si>
  <si>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</si>
  <si>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</si>
  <si>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</si>
  <si>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</si>
  <si>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</si>
  <si>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</si>
  <si>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</si>
  <si>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</si>
  <si>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</si>
  <si>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</si>
  <si>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</si>
  <si>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</si>
  <si>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</si>
  <si>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</si>
  <si>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</si>
  <si>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</si>
  <si>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</si>
  <si>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</si>
  <si>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</si>
  <si>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</si>
  <si>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</si>
  <si>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</si>
  <si>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</si>
  <si>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</si>
  <si>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</si>
  <si>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</si>
  <si>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</si>
  <si>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</si>
  <si>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</si>
  <si>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</si>
  <si>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</si>
  <si>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</si>
  <si>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</si>
  <si>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</si>
  <si>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</si>
  <si>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</si>
  <si>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</si>
  <si>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</si>
  <si>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</si>
  <si>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</si>
  <si>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</si>
  <si>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</si>
  <si>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</si>
  <si>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</si>
  <si>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</si>
  <si>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</si>
  <si>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</si>
  <si>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</si>
  <si>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</si>
  <si>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</si>
  <si>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</si>
  <si>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</si>
  <si>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</si>
  <si>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</si>
  <si>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</si>
  <si>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</si>
  <si>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</si>
  <si>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</si>
  <si>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</si>
  <si>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RACK FECHADO PARA SERVIDOR - FORNECIMENTO E INSTALAÇÃO. AF_11/2019</t>
  </si>
  <si>
    <t>BLOCO DE ENGATE RÁPIDO PARA BASTIDOR TIPO M10 - FORNECIMENTO E INSTALAÇÃO. AF_11/2019</t>
  </si>
  <si>
    <t>RACK ABERTO EM COLUNA 44U PARA SERVIDOR - FORNECIMENTO E INSTALAÇÃO. AF_11/2019</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</si>
  <si>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</si>
  <si>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</si>
  <si>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</si>
  <si>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</si>
  <si>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</si>
  <si>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</si>
  <si>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</si>
  <si>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</si>
  <si>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</si>
  <si>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</si>
  <si>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</si>
  <si>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</si>
  <si>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</si>
  <si>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</si>
  <si>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</si>
  <si>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</si>
  <si>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</si>
  <si>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</si>
  <si>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</si>
  <si>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</si>
  <si>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</si>
  <si>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</si>
  <si>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</si>
  <si>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</si>
  <si>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</si>
  <si>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</si>
  <si>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</si>
  <si>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</si>
  <si>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</si>
  <si>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</si>
  <si>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</si>
  <si>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</si>
  <si>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</si>
  <si>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</si>
  <si>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</si>
  <si>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</si>
  <si>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</si>
  <si>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</si>
  <si>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</si>
  <si>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</si>
  <si>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</si>
  <si>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</si>
  <si>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</si>
  <si>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</si>
  <si>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</si>
  <si>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UNIÃO, PVC, SOLDÁVEL, DN 25MM, INSTALADO EM RAMAL OU SUB-RAMAL DE ÁGUA - FORNECIMENTO E INSTALAÇÃO. AF_06/2022</t>
  </si>
  <si>
    <t>LUVA, PVC, SOLDÁVEL, DN 32MM, INSTALADO EM RAMAL OU SUB-RAMAL DE ÁGUA - FORNECIMENTO E INSTALAÇÃO. AF_06/2022</t>
  </si>
  <si>
    <t>UNIÃO, PVC, SOLDÁVEL, DN 32MM, INSTALADO EM RAMAL OU SUB-RAMAL DE ÁGUA - FORNECIMENTO E INSTALAÇÃO. AF_06/2022</t>
  </si>
  <si>
    <t>TE, PVC, SOLDÁVEL, DN 20MM, INSTALADO EM RAMAL OU SUB-RAMAL DE ÁGUA - FORNECIMENTO E INSTALAÇÃO. AF_06/2022</t>
  </si>
  <si>
    <t>TE, PVC, SOLDÁVEL, DN 25MM,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</si>
  <si>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</si>
  <si>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</si>
  <si>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</si>
  <si>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</si>
  <si>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</si>
  <si>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</si>
  <si>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</si>
  <si>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</si>
  <si>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</si>
  <si>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</si>
  <si>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</si>
  <si>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</si>
  <si>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</si>
  <si>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</si>
  <si>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</si>
  <si>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</si>
  <si>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</si>
  <si>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</si>
  <si>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</si>
  <si>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</si>
  <si>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</si>
  <si>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</si>
  <si>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UNIÃO, PVC, SOLDÁVEL, DN 25MM, INSTALADO EM RAMAL DE DISTRIBUIÇÃO DE ÁGUA - FORNECIMENTO E INSTALAÇÃO. AF_06/2022</t>
  </si>
  <si>
    <t>LUVA, PVC, SOLDÁVEL, DN 32MM, INSTALADO EM RAMAL DE DISTRIBUIÇÃO DE ÁGUA - FORNECIMENTO E INSTALAÇÃO. AF_06/2022</t>
  </si>
  <si>
    <t>LUVA DE REDUÇÃO, PVC, SOLDÁVEL, DN 40MM X 32MM, INSTALADO EM RAMAL DE DISTRIBUIÇÃO DE ÁGUA - FORNECIMENTO E INSTALAÇÃO. AF_06/2022</t>
  </si>
  <si>
    <t>UNIÃO, PVC, SOLDÁVEL, DN 32MM, INSTALADO EM RAMAL DE DISTRIBUIÇÃO DE ÁGUA - FORNECIMENTO E INSTALAÇÃO. AF_06/2022</t>
  </si>
  <si>
    <t>TE, PVC, SOLDÁVEL, DN 20MM,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</si>
  <si>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</si>
  <si>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</si>
  <si>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</si>
  <si>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</si>
  <si>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</si>
  <si>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</si>
  <si>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</si>
  <si>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</si>
  <si>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</si>
  <si>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</si>
  <si>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</si>
  <si>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</si>
  <si>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</si>
  <si>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</si>
  <si>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</si>
  <si>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</si>
  <si>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</si>
  <si>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</si>
  <si>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</si>
  <si>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</si>
  <si>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</si>
  <si>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</si>
  <si>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</si>
  <si>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</si>
  <si>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</si>
  <si>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</si>
  <si>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</si>
  <si>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</si>
  <si>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</si>
  <si>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</si>
  <si>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</si>
  <si>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</si>
  <si>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</si>
  <si>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</si>
  <si>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</si>
  <si>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</si>
  <si>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</si>
  <si>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</si>
  <si>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</si>
  <si>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</si>
  <si>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</si>
  <si>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</si>
  <si>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</si>
  <si>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</si>
  <si>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</si>
  <si>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</si>
  <si>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</si>
  <si>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</si>
  <si>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</si>
  <si>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</si>
  <si>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</si>
  <si>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</si>
  <si>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</si>
  <si>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</si>
  <si>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</si>
  <si>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UNIÃO, PVC, SOLDÁVEL, DN 32MM, INSTALADO EM PRUMADA DE ÁGUA - FORNECIMENTO E INSTALAÇÃO. AF_06/2022</t>
  </si>
  <si>
    <t>LUVA SIMPLES, PVC, SERIE R, ÁGUA PLUVIAL, DN 100 MM, JUNTA ELÁSTICA, FORNECIDO E INSTALADO EM RAMAL DE ENCAMINHAMENTO.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</si>
  <si>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</si>
  <si>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</si>
  <si>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</si>
  <si>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</si>
  <si>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</si>
  <si>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</si>
  <si>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</si>
  <si>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</si>
  <si>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</si>
  <si>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</si>
  <si>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</si>
  <si>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</si>
  <si>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TÊ, PVC, SERIE R, ÁGUA PLUVIAL, DN 100 X 100 MM, JUNTA ELÁSTICA, FORNECIDO E INSTALADO EM RAMAL DE ENCAMINHAMENTO.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</si>
  <si>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</si>
  <si>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</si>
  <si>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</si>
  <si>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</si>
  <si>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</si>
  <si>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</si>
  <si>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</si>
  <si>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</si>
  <si>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</si>
  <si>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</si>
  <si>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</si>
  <si>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</si>
  <si>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</si>
  <si>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UNIÃO, PVC, SOLDÁVEL, DN 50MM, INSTALADO EM PRUMADA DE ÁGUA - FORNECIMENTO E INSTALAÇÃO. AF_06/2022</t>
  </si>
  <si>
    <t>LUVA, PVC, SOLDÁVEL, DN 60MM, INSTALADO EM PRUMADA DE ÁGUA -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</si>
  <si>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</si>
  <si>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</si>
  <si>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</si>
  <si>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</si>
  <si>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</si>
  <si>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</si>
  <si>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</si>
  <si>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</si>
  <si>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</si>
  <si>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</si>
  <si>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</si>
  <si>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</si>
  <si>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</si>
  <si>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</si>
  <si>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</si>
  <si>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</si>
  <si>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</si>
  <si>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</si>
  <si>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</si>
  <si>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</si>
  <si>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</si>
  <si>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</si>
  <si>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</si>
  <si>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</si>
  <si>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</si>
  <si>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</si>
  <si>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</si>
  <si>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90 GRAUS, CPVC, SOLDÁVEL, DN 28MM, INSTALADO EM RAMAL OU SUB-RAMAL DE ÁGUA - FORNECIMENTO E INSTALAÇÃO. AF_06/2022</t>
  </si>
  <si>
    <t>LUVA, CPVC, SOLDÁVEL, DN 15MM, INSTALADO EM RAMAL OU SUB-RAMAL DE ÁGUA - FORNECIMENTO E INSTALAÇÃO. AF_06/2022</t>
  </si>
  <si>
    <t>LUVA DE TRANSIÇÃO, CPVC, SOLDÁVEL, DN22MM X 25MM, INSTALADO EM RAMAL OU SUB-RAMAL DE ÁGUA - FORNECIMENTO E INSTALAÇÃO. AF_06/2022</t>
  </si>
  <si>
    <t>TÊ DE INSPEÇÃO, PVC, SERIE R, ÁGUA PLUVIAL, DN 75 MM, JUNTA ELÁSTICA, FORNECIDO E INSTALADO EM CONDUTORES VERTICAIS DE ÁGUAS PLUVIAIS. AF_06/2022</t>
  </si>
  <si>
    <t>LUVA SIMPLES, PVC, SERIE R, ÁGUA PLUVIAL, DN 100 MM, JUNTA ELÁSTICA, FORNECIDO E INSTALADO EM CONDUTORES VERTICAIS DE ÁGUAS PLUVIAIS. AF_06/2022</t>
  </si>
  <si>
    <t>LUVA DE CORRER, PVC, SERIE R, ÁGUA PLUVIAL, DN 100 MM, JUNTA ELÁSTICA, FORNECIDO E INSTALADO EM CONDUTORES VERTICAIS DE ÁGUAS PLUVIAIS. AF_06/2022</t>
  </si>
  <si>
    <t>REDUÇÃO EXCÊNTRICA, PVC, SERIE R, ÁGUA PLUVIAL, DN 100 X 75 MM, JUNTA ELÁSTICA, FORNECIDO E INSTALADO EM CONDUTORES VERTICAIS DE ÁGUAS PLUVIAIS. AF_06/2022</t>
  </si>
  <si>
    <t>TÊ DE INSPEÇÃO, PVC, SERIE R, ÁGUA PLUVIAL, DN 100 MM, JUNTA ELÁSTICA, FORNECIDO E INSTALADO EM CONDUTORES VERTICAIS DE ÁGUAS PLUVIAIS. AF_06/2022</t>
  </si>
  <si>
    <t>LUVA SIMPLES, PVC, SERIE R, ÁGUA PLUVIAL, DN 150 MM, JUNTA ELÁSTICA, FORNECIDO E INSTALADO EM CONDUTORES VERTICAIS DE ÁGUAS PLUVIAIS. AF_06/2022</t>
  </si>
  <si>
    <t>LUVA DE CORRER, PVC, SERIE R, ÁGUA PLUVIAL, DN 150 MM, JUNTA ELÁSTICA, FORNECIDO E INSTALADO EM CONDUTORES VERTICAIS DE ÁGUAS PLUVIAIS. AF_06/2022</t>
  </si>
  <si>
    <t>REDUÇÃO EXCÊNTRICA, PVC, SERIE R, ÁGUA PLUVIAL, DN 150 X 100 MM, JUNTA ELÁSTICA, FORNECIDO E INSTALADO EM CONDUTORES VERTICAIS DE ÁGUAS PLUVIAIS. AF_06/2022</t>
  </si>
  <si>
    <t>TÊ DE INSPEÇÃO, PVC, SERIE R, ÁGUA PLUVIAL, DN 150 X 100 MM, JUNTA ELÁSTICA, FORNECIDO E INSTALADO EM CONDUTORES VERTICAIS DE ÁGUAS PLUVIAIS. AF_06/2022</t>
  </si>
  <si>
    <t>JUNÇÃO SIMPLES, PVC, SERIE R, ÁGUA PLUVIAL, DN 75 X 75 MM, JUNTA ELÁSTICA, FORNECIDO E INSTALADO EM CONDUTORES VERTICAIS DE ÁGUAS PLUVIAIS. AF_06/2022</t>
  </si>
  <si>
    <t>TÊ, PVC, SERIE R, ÁGUA PLUVIAL, DN 75 X 75 MM, JUNTA ELÁSTICA, FORNECIDO E INSTALADO EM CONDUTORES VERTICAIS DE ÁGUAS PLUVIAIS.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</si>
  <si>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</si>
  <si>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</si>
  <si>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</si>
  <si>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</si>
  <si>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</si>
  <si>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</si>
  <si>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</si>
  <si>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</si>
  <si>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TÊ, PVC, SERIE R, ÁGUA PLUVIAL, DN 150 X 150 MM, JUNTA ELÁSTICA, FORNECIDO E INSTALADO EM CONDUTORES VERTICAIS DE ÁGUAS PLUVIAIS. AF_06/2022</t>
  </si>
  <si>
    <t>TÊ, PVC, SERIE R, ÁGUA PLUVIAL, DN 150 X 100 MM, JUNTA ELÁSTICA, FORNECIDO E INSTALADO EM CONDUTORES VERTICAIS DE ÁGUAS PLUVIAIS. AF_06/2022</t>
  </si>
  <si>
    <t>CURVA 90 GRAUS, CPVC, SOLDÁVEL, DN 22MM, INSTALADO EM RAMAL DE DISTRIBUIÇÃO DE ÁGUA - FORNECIMENTO E INSTALAÇÃO. AF_06/2022</t>
  </si>
  <si>
    <t>JOELHO 90 GRAUS, PVC, SERIE NORMAL, ESGOTO PREDIAL, DN 40 MM, JUNTA SOLDÁVEL, FORNECIDO E INSTALADO EM RAMAL DE DESCARGA OU RAMAL DE ESGOTO SANITÁRIO. AF_08/2022</t>
  </si>
  <si>
    <t>JOELHO 45 GRAUS, PVC, SERIE NORMAL, ESGOTO PREDIAL, DN 40 MM, JUNTA SOLDÁVEL, FORNECIDO E INSTALADO EM RAMAL DE DESCARGA OU RAMAL DE ESGOTO SANITÁRIO. AF_08/2022</t>
  </si>
  <si>
    <t>CURVA CURTA 90 GRAUS, PVC, SERIE NORMAL, ESGOTO PREDIAL, DN 40 MM, JUNTA SOLDÁVEL, FORNECIDO E INSTALADO EM RAMAL DE DESCARGA OU RAMAL DE ESGOTO SANITÁRIO. AF_08/2022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</si>
  <si>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</si>
  <si>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</si>
  <si>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</si>
  <si>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</si>
  <si>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CURVA LONGA 90 GRAUS, PVC, SERIE NORMAL, ESGOTO PREDIAL, DN 50 MM, JUNTA ELÁSTICA, FORNECIDO E INSTALADO EM RAMAL DE DESCARGA OU RAMAL DE ESGOTO SANITÁRIO. AF_08/2022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</si>
  <si>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</si>
  <si>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</si>
  <si>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</si>
  <si>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</si>
  <si>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</si>
  <si>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</si>
  <si>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CURVA CURTA 90 GRAUS, PVC, SERIE NORMAL, ESGOTO PREDIAL, DN 100 MM, JUNTA ELÁSTICA, FORNECIDO E INSTALADO EM RAMAL DE DESCARGA OU RAMAL DE ESGOTO SANITÁRIO. AF_08/2022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</si>
  <si>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</si>
  <si>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</si>
  <si>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</si>
  <si>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</si>
  <si>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</si>
  <si>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</si>
  <si>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</si>
  <si>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</si>
  <si>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</si>
  <si>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</si>
  <si>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</si>
  <si>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</si>
  <si>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</si>
  <si>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</si>
  <si>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</si>
  <si>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</si>
  <si>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</si>
  <si>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</si>
  <si>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</si>
  <si>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</si>
  <si>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</si>
  <si>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</si>
  <si>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</si>
  <si>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</si>
  <si>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</si>
  <si>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</si>
  <si>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</si>
  <si>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</si>
  <si>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</si>
  <si>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</si>
  <si>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</si>
  <si>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</si>
  <si>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</si>
  <si>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</si>
  <si>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</si>
  <si>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</si>
  <si>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</si>
  <si>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</si>
  <si>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</si>
  <si>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</si>
  <si>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SIMPLES, PVC, SERIE NORMAL, ESGOTO PREDIAL, DN 75 MM, JUNTA ELÁSTICA, FORNECIDO E INSTALADO EM PRUMADA DE ESGOTO SANITÁRIO OU VENTILAÇÃO. AF_08/2022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</si>
  <si>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</si>
  <si>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</si>
  <si>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DE CORRER, PVC, SERIE NORMAL, ESGOTO PREDIAL, DN 100 MM, JUNTA ELÁSTICA, FORNECIDO E INSTALADO EM PRUMADA DE ESGOTO SANITÁRIO OU VENTILAÇÃO. AF_08/2022</t>
  </si>
  <si>
    <t>TE, PVC, SERIE NORMAL, ESGOTO PREDIAL, DN 50 X 50 MM, JUNTA ELÁSTICA, FORNECIDO E INSTALADO EM PRUMADA DE ESGOTO SANITÁRIO OU VENTILAÇÃO. AF_08/2022</t>
  </si>
  <si>
    <t>JUNÇÃO SIMPLES, PVC, SERIE NORMAL, ESGOTO PREDIAL, DN 50 X 50 MM, JUNTA ELÁSTICA, FORNECIDO E INSTALADO EM PRUMADA DE ESGOTO SANITÁRIO OU VENTILAÇÃO. AF_08/2022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</si>
  <si>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</si>
  <si>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</si>
  <si>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</si>
  <si>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</si>
  <si>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</si>
  <si>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</si>
  <si>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</si>
  <si>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</si>
  <si>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</si>
  <si>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</si>
  <si>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</si>
  <si>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</si>
  <si>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</si>
  <si>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</si>
  <si>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</si>
  <si>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</si>
  <si>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</si>
  <si>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</si>
  <si>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</si>
  <si>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</si>
  <si>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</si>
  <si>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</si>
  <si>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</si>
  <si>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</si>
  <si>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</si>
  <si>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</si>
  <si>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</si>
  <si>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</si>
  <si>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</si>
  <si>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</si>
  <si>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</si>
  <si>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</si>
  <si>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</si>
  <si>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</si>
  <si>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</si>
  <si>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</si>
  <si>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</si>
  <si>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</si>
  <si>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</si>
  <si>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</si>
  <si>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</si>
  <si>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</si>
  <si>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</si>
  <si>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</si>
  <si>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</si>
  <si>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</si>
  <si>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</si>
  <si>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</si>
  <si>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</si>
  <si>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</si>
  <si>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</si>
  <si>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</si>
  <si>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</si>
  <si>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</si>
  <si>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</si>
  <si>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</si>
  <si>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</si>
  <si>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</si>
  <si>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</si>
  <si>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BUCHA DE REDUÇÃO, PVC, SOLDÁVEL, DN 40MM X 32MM,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</si>
  <si>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</si>
  <si>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</si>
  <si>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</si>
  <si>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BUCHA DE REDUÇÃO, LONGA, PVC, SOLDÁVEL, DN 50 X 25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</si>
  <si>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</si>
  <si>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</si>
  <si>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</si>
  <si>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</si>
  <si>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</si>
  <si>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</si>
  <si>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</si>
  <si>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</si>
  <si>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</si>
  <si>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</si>
  <si>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</si>
  <si>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</si>
  <si>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</si>
  <si>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</si>
  <si>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DE REDUÇÃO, CPVC, SOLDÁVEL, DN 42 X 35 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</si>
  <si>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</si>
  <si>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</si>
  <si>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</si>
  <si>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</si>
  <si>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</si>
  <si>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</si>
  <si>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</si>
  <si>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</si>
  <si>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</si>
  <si>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</si>
  <si>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</si>
  <si>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</si>
  <si>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</si>
  <si>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</si>
  <si>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</si>
  <si>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</si>
  <si>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</si>
  <si>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</si>
  <si>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</si>
  <si>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</si>
  <si>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</si>
  <si>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</si>
  <si>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</si>
  <si>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</si>
  <si>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</si>
  <si>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</si>
  <si>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</si>
  <si>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</si>
  <si>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</si>
  <si>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</si>
  <si>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</si>
  <si>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</si>
  <si>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</si>
  <si>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</si>
  <si>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</si>
  <si>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</si>
  <si>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</si>
  <si>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</si>
  <si>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</si>
  <si>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</si>
  <si>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</si>
  <si>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</si>
  <si>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</si>
  <si>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</si>
  <si>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</si>
  <si>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</si>
  <si>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</si>
  <si>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</si>
  <si>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</si>
  <si>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</si>
  <si>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</si>
  <si>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</si>
  <si>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</si>
  <si>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</si>
  <si>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</si>
  <si>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</si>
  <si>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</si>
  <si>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</si>
  <si>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</si>
  <si>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</si>
  <si>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</si>
  <si>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</si>
  <si>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</si>
  <si>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</si>
  <si>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</si>
  <si>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</si>
  <si>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</si>
  <si>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</si>
  <si>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</si>
  <si>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</si>
  <si>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</si>
  <si>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</si>
  <si>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</si>
  <si>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</si>
  <si>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</si>
  <si>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</si>
  <si>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</si>
  <si>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</si>
  <si>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</si>
  <si>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</si>
  <si>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</si>
  <si>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</si>
  <si>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</si>
  <si>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</si>
  <si>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</si>
  <si>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</si>
  <si>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</si>
  <si>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</si>
  <si>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</si>
  <si>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TAMPA CIRCULAR PARA ESGOTO E DRENAGEM, EM CONCRETO PRÉ-MOLDADO, DIÂMETRO INTERNO = 0,60 M E ALTURA = 0,10 M. AF_12/2020</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</si>
  <si>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</si>
  <si>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</si>
  <si>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</si>
  <si>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</si>
  <si>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</si>
  <si>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</si>
  <si>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</si>
  <si>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</si>
  <si>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</si>
  <si>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</si>
  <si>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</si>
  <si>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</si>
  <si>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</si>
  <si>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</si>
  <si>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</si>
  <si>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</si>
  <si>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</si>
  <si>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</si>
  <si>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</si>
  <si>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</si>
  <si>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</si>
  <si>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</si>
  <si>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</si>
  <si>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</si>
  <si>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</si>
  <si>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</si>
  <si>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</si>
  <si>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</si>
  <si>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</si>
  <si>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</si>
  <si>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</si>
  <si>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</si>
  <si>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</si>
  <si>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</si>
  <si>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</si>
  <si>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</si>
  <si>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PISO EM GRANILITE, MARMORITE OU GRANITINA EM AMBIENTES INTERNOS, COM ESPESSURA DE 8 MM, INCLUSO MISTURA EM BETONEIRA, COLOCAÇÃO DAS JUNTAS, APLICAÇÃO DO PISO, 4 POLIMENTOS COM POLITRIZ, ESTUCAMENTO, SELADOR E CERA. AF_06/2022</t>
  </si>
  <si>
    <t>EXECUÇÃO DE PASSEIO (CALÇADA) OU PISO DE CONCRETO COM CONCRETO MOLDADO IN LOCO, FEITO EM OBRA,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</si>
  <si>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</si>
  <si>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</si>
  <si>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</si>
  <si>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</si>
  <si>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</si>
  <si>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</si>
  <si>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</si>
  <si>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</si>
  <si>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</si>
  <si>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</si>
  <si>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</si>
  <si>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</si>
  <si>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</si>
  <si>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</si>
  <si>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</si>
  <si>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</si>
  <si>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</si>
  <si>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</si>
  <si>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</si>
  <si>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</si>
  <si>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</si>
  <si>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</si>
  <si>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</si>
  <si>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</si>
  <si>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</si>
  <si>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</si>
  <si>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</si>
  <si>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</si>
  <si>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</si>
  <si>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</si>
  <si>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</si>
  <si>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</si>
  <si>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</si>
  <si>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</si>
  <si>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</si>
  <si>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</si>
  <si>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</si>
  <si>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</si>
  <si>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</si>
  <si>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</si>
  <si>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</si>
  <si>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</si>
  <si>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</si>
  <si>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</si>
  <si>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</si>
  <si>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</si>
  <si>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</si>
  <si>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</si>
  <si>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</si>
  <si>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</si>
  <si>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</si>
  <si>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</si>
  <si>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</si>
  <si>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</si>
  <si>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</si>
  <si>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</si>
  <si>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</si>
  <si>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</si>
  <si>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</si>
  <si>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</si>
  <si>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</si>
  <si>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</si>
  <si>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</si>
  <si>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</si>
  <si>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</si>
  <si>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</si>
  <si>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</si>
  <si>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</si>
  <si>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</si>
  <si>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</si>
  <si>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</si>
  <si>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</si>
  <si>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</si>
  <si>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</si>
  <si>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</si>
  <si>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</si>
  <si>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</si>
  <si>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</si>
  <si>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</si>
  <si>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</si>
  <si>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</si>
  <si>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</si>
  <si>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</si>
  <si>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</si>
  <si>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</si>
  <si>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</si>
  <si>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</si>
  <si>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</si>
  <si>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</si>
  <si>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</si>
  <si>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</si>
  <si>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</si>
  <si>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</si>
  <si>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</si>
  <si>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</si>
  <si>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</si>
  <si>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</si>
  <si>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</si>
  <si>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</si>
  <si>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</si>
  <si>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</si>
  <si>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UNXMES</t>
  </si>
  <si>
    <t>DATA E LOCAL:</t>
  </si>
  <si>
    <t>FABRICIO BENÍCIO DE BRITO</t>
  </si>
  <si>
    <t xml:space="preserve">CREA: ES-014512/D </t>
  </si>
  <si>
    <t xml:space="preserve">LARGURA </t>
  </si>
  <si>
    <t xml:space="preserve">ALTURA </t>
  </si>
  <si>
    <t>VOLUME</t>
  </si>
  <si>
    <t>ISINAPI</t>
  </si>
  <si>
    <t>7.3</t>
  </si>
  <si>
    <t>MOVIMENTAÇÕES DE TERRA</t>
  </si>
  <si>
    <t>LIXADEIRA DE PAREDE, COM LED, POTÊNCIA 750 W, FREQUÊNCIA 60 HZ, VELOCIDADE 1000 A 2100 RPM, DIÂMETRO DA LIXA 225 MM - MATERIAIS NA OPERAÇÃO. AF_12/2022</t>
  </si>
  <si>
    <t>TELHAMENTO COM TELHA ESTRUTURAL DE FIBROCIMENTO E= 8 MM, COM ATÉ 2 ÁGUAS, INCLUSO IÇAMENTO. AF_07/2019_PS</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</si>
  <si>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</si>
  <si>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</si>
  <si>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</si>
  <si>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</si>
  <si>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</si>
  <si>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</si>
  <si>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</si>
  <si>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</si>
  <si>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</si>
  <si>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</si>
  <si>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</si>
  <si>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TUBO DE PVC CORRUGADO RÍGIDO PERFURADO, DN 100 MM, PARA DRENO - FORNECIMENTO E ASSENTAMENTO. AF_07/2021</t>
  </si>
  <si>
    <t>APLICAÇÃO DE MANTA GEOTÊXTIL NAS JUNTAS RÍGIDAS DE ADUELAS PRÉ-MOLDADAS DE CONCRETO ARMADO. AF_01/2023</t>
  </si>
  <si>
    <t>GUARDA-CORPO PANORÂMICO COM PERFIS DE ALUMÍNIO E VIDRO LAMINADO 8 MM, FIXADO COM CHUMBADOR MECÂNICO. AF_04/2019_PS</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</si>
  <si>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</si>
  <si>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</si>
  <si>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</si>
  <si>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</si>
  <si>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</si>
  <si>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</si>
  <si>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</si>
  <si>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</si>
  <si>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</si>
  <si>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</si>
  <si>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</si>
  <si>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</si>
  <si>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</si>
  <si>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</si>
  <si>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</si>
  <si>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</si>
  <si>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</si>
  <si>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</si>
  <si>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</si>
  <si>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</si>
  <si>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</si>
  <si>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</si>
  <si>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</si>
  <si>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</si>
  <si>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</si>
  <si>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</si>
  <si>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</si>
  <si>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</si>
  <si>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CONDULETE DE PVC, TIPO E, PARA ELETRODUTO DE PVC SOLDÁVEL DN 20 MM (1/2''), APARENTE - FORNECIMENTO E INSTALAÇÃO. AF_10/2022</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</si>
  <si>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</si>
  <si>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</si>
  <si>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</si>
  <si>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</si>
  <si>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</si>
  <si>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</si>
  <si>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</si>
  <si>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</si>
  <si>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</si>
  <si>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</si>
  <si>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</si>
  <si>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</si>
  <si>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</si>
  <si>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</si>
  <si>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</si>
  <si>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</si>
  <si>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</si>
  <si>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</si>
  <si>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</si>
  <si>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</si>
  <si>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</si>
  <si>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</si>
  <si>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</si>
  <si>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</si>
  <si>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</si>
  <si>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</si>
  <si>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</si>
  <si>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</si>
  <si>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</si>
  <si>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32 MM (1''),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</si>
  <si>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</si>
  <si>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</si>
  <si>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</si>
  <si>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</si>
  <si>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</si>
  <si>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</si>
  <si>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</si>
  <si>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</si>
  <si>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</si>
  <si>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</si>
  <si>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</si>
  <si>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</si>
  <si>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</si>
  <si>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</si>
  <si>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</si>
  <si>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</si>
  <si>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</si>
  <si>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</si>
  <si>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</si>
  <si>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</si>
  <si>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</si>
  <si>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</si>
  <si>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</si>
  <si>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</si>
  <si>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</si>
  <si>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</si>
  <si>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</si>
  <si>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</si>
  <si>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</si>
  <si>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</si>
  <si>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</si>
  <si>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</si>
  <si>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</si>
  <si>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</si>
  <si>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</si>
  <si>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</si>
  <si>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</si>
  <si>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</si>
  <si>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</si>
  <si>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</si>
  <si>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</si>
  <si>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</si>
  <si>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</si>
  <si>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</si>
  <si>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</si>
  <si>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</si>
  <si>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</si>
  <si>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</si>
  <si>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</si>
  <si>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</si>
  <si>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</si>
  <si>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</si>
  <si>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</si>
  <si>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</si>
  <si>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</si>
  <si>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</si>
  <si>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</si>
  <si>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</si>
  <si>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</si>
  <si>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</si>
  <si>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</si>
  <si>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</si>
  <si>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</si>
  <si>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</si>
  <si>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</si>
  <si>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</si>
  <si>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</si>
  <si>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</si>
  <si>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</si>
  <si>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</si>
  <si>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</si>
  <si>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</si>
  <si>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</si>
  <si>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</si>
  <si>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</si>
  <si>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</si>
  <si>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</si>
  <si>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</si>
  <si>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</si>
  <si>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</si>
  <si>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</si>
  <si>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</si>
  <si>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</si>
  <si>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</si>
  <si>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</si>
  <si>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</si>
  <si>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</si>
  <si>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</si>
  <si>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CABO COAXIAL RG11 95% - FORNECIMENTO E INSTALAÇÃO. AF_11/2019</t>
  </si>
  <si>
    <t>CABO COAXIAL RG59 95% - FORNECIMENTO E INSTALAÇÃO. AF_11/2019</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</si>
  <si>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</si>
  <si>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</si>
  <si>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</si>
  <si>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</si>
  <si>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</si>
  <si>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</si>
  <si>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</si>
  <si>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</si>
  <si>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</si>
  <si>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</si>
  <si>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</si>
  <si>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</si>
  <si>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</si>
  <si>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</si>
  <si>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</si>
  <si>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</si>
  <si>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</si>
  <si>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</si>
  <si>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</si>
  <si>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</si>
  <si>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</si>
  <si>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</si>
  <si>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</si>
  <si>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</si>
  <si>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</si>
  <si>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</si>
  <si>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</si>
  <si>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</si>
  <si>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</si>
  <si>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</si>
  <si>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</si>
  <si>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</si>
  <si>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</si>
  <si>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</si>
  <si>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</si>
  <si>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</si>
  <si>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</si>
  <si>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</si>
  <si>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</si>
  <si>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</si>
  <si>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</si>
  <si>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</si>
  <si>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</si>
  <si>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</si>
  <si>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</si>
  <si>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</si>
  <si>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</si>
  <si>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</si>
  <si>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</si>
  <si>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</si>
  <si>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</si>
  <si>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</si>
  <si>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</si>
  <si>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</si>
  <si>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</si>
  <si>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</si>
  <si>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</si>
  <si>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</si>
  <si>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</si>
  <si>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</si>
  <si>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</si>
  <si>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</si>
  <si>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</si>
  <si>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</si>
  <si>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</si>
  <si>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</si>
  <si>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</si>
  <si>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</si>
  <si>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</si>
  <si>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</si>
  <si>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</si>
  <si>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</si>
  <si>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</si>
  <si>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TIL (TUBO DE INSPEÇÃO E LIMPEZA) RADIAL PARA ESGOTO, EM PVC, DN 300X200 MM. AF_12/2020</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</si>
  <si>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</si>
  <si>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</si>
  <si>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</si>
  <si>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</si>
  <si>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</si>
  <si>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</si>
  <si>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</si>
  <si>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</si>
  <si>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</si>
  <si>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</si>
  <si>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</si>
  <si>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</si>
  <si>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</si>
  <si>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</si>
  <si>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</si>
  <si>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</si>
  <si>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</si>
  <si>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</si>
  <si>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</si>
  <si>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</si>
  <si>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</si>
  <si>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</si>
  <si>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</si>
  <si>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</si>
  <si>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</si>
  <si>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</si>
  <si>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</si>
  <si>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</si>
  <si>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</si>
  <si>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</si>
  <si>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</si>
  <si>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</si>
  <si>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</si>
  <si>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</si>
  <si>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</si>
  <si>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</si>
  <si>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</si>
  <si>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</si>
  <si>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</si>
  <si>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</si>
  <si>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</si>
  <si>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</si>
  <si>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</si>
  <si>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</si>
  <si>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</si>
  <si>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</si>
  <si>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PISO PODOTÁTIL DE ALERTA OU DIRECIONAL, DE BORRACHA, ASSENTADO SOBRE ARGAMASSA. AF_05/2020</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</si>
  <si>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</si>
  <si>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</si>
  <si>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</si>
  <si>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</si>
  <si>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</si>
  <si>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</si>
  <si>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</si>
  <si>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EQUIPAMENTO DE PROJEÇÃO. ARGAMASSA TRAÇO 1:3 COM PREPARO MANUAL.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</si>
  <si>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</si>
  <si>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</si>
  <si>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</si>
  <si>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</si>
  <si>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</si>
  <si>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</si>
  <si>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</si>
  <si>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</si>
  <si>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</si>
  <si>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</si>
  <si>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CACAMBA METALICA BASCULANTE COM CAPACIDADE DE 6 M3 (INCLUI MONTAGEM, NAO INCLUI CAMINHAO)</t>
  </si>
  <si>
    <t>CAMINHAO TOCO, PESO BRUTO TOTAL 13200 KG, CARGA UTIL MAXIMA 9200 KG, DISTANCIA ENTRE EIXOS 3,31 M, POTENCIA 175 CV (INCLUI CABINE E CHASSI, NAO INCLUI CARROCERIA)</t>
  </si>
  <si>
    <t>COMPACTADOR DE SOLOS DE PERCURSAO (SOQUETE) COM MOTOR A GASOLINA 4 TEMPOS DE 4 HP (4 CV)</t>
  </si>
  <si>
    <t>PA CARREGADEIRA SOBRE RODAS, POTENCIA LIQUIDA 128 HP, CAPACIDADE DA CACAMBA DE 1,7 A 2,8 M3, PESO OPERACIONAL MAXIMO DE 11632 KG</t>
  </si>
  <si>
    <t>TANQUE DE ACO PARA TRANSPORTE DE AGUA COM CAPACIDADE DE 6 M3 (INCLUI MONTAGEM, NAO INCLUI CAMINHAO)</t>
  </si>
  <si>
    <t>VIBRADOR DE IMERSAO, DIAMETRO DA PONTEIRA DE *45* MM, COM MOTOR ELETRICO TRIFASICO DE 2 HP (2 CV)</t>
  </si>
  <si>
    <r>
      <rPr>
        <sz val="7"/>
        <rFont val="Arial MT"/>
        <family val="2"/>
      </rPr>
      <t>Capina manual, inclusive limpeza</t>
    </r>
  </si>
  <si>
    <r>
      <rPr>
        <sz val="7"/>
        <rFont val="Arial MT"/>
        <family val="2"/>
      </rPr>
      <t>M2</t>
    </r>
  </si>
  <si>
    <r>
      <rPr>
        <sz val="7"/>
        <rFont val="Arial MT"/>
        <family val="2"/>
      </rPr>
      <t>Carga de escoria de aciaria de vagão ferroviário supervisionado</t>
    </r>
  </si>
  <si>
    <r>
      <rPr>
        <sz val="7"/>
        <rFont val="Arial MT"/>
        <family val="2"/>
      </rPr>
      <t>M3</t>
    </r>
  </si>
  <si>
    <r>
      <rPr>
        <sz val="7"/>
        <rFont val="Arial MT"/>
        <family val="2"/>
      </rPr>
      <t>Carga de material de 1ª categoria</t>
    </r>
  </si>
  <si>
    <r>
      <rPr>
        <sz val="7"/>
        <rFont val="Arial MT"/>
        <family val="2"/>
      </rPr>
      <t>Carga de material de 2ª categoria (solo, areia, brita, excl. rocha escavada)</t>
    </r>
  </si>
  <si>
    <r>
      <rPr>
        <sz val="7"/>
        <rFont val="Arial MT"/>
        <family val="2"/>
      </rPr>
      <t>Carga de material de 3ª categoria (rocha)</t>
    </r>
  </si>
  <si>
    <r>
      <rPr>
        <sz val="7"/>
        <rFont val="Arial MT"/>
        <family val="2"/>
      </rPr>
      <t>Compactação de aterros em rocha</t>
    </r>
  </si>
  <si>
    <r>
      <rPr>
        <sz val="7"/>
        <rFont val="Arial MT"/>
        <family val="2"/>
      </rPr>
      <t>Compactação de aterros 100% P.I.</t>
    </r>
  </si>
  <si>
    <r>
      <rPr>
        <sz val="7"/>
        <rFont val="Arial MT"/>
        <family val="2"/>
      </rPr>
      <t>Compactação de aterros 100% PN</t>
    </r>
  </si>
  <si>
    <r>
      <rPr>
        <sz val="7"/>
        <rFont val="Arial MT"/>
        <family val="2"/>
      </rPr>
      <t>Decapagem de pedreira, 1ª categoria, com escavadeira</t>
    </r>
  </si>
  <si>
    <r>
      <rPr>
        <sz val="7"/>
        <rFont val="Arial MT"/>
        <family val="2"/>
      </rPr>
      <t>Decapagem de pedreira, 1ª categoria, com trator de esteiras</t>
    </r>
  </si>
  <si>
    <r>
      <rPr>
        <sz val="7"/>
        <rFont val="Arial MT"/>
        <family val="2"/>
      </rPr>
      <t>Demolição de material de 3ª categoria com fio diamantado</t>
    </r>
  </si>
  <si>
    <r>
      <rPr>
        <sz val="7"/>
        <rFont val="Arial MT"/>
        <family val="2"/>
      </rPr>
      <t>m³</t>
    </r>
  </si>
  <si>
    <r>
      <rPr>
        <sz val="7"/>
        <rFont val="Arial MT"/>
        <family val="2"/>
      </rPr>
      <t xml:space="preserve">Demolição de rocha a frio, até altura de 3,0m, com argamassa expansiva, inclusive remoção
</t>
    </r>
    <r>
      <rPr>
        <sz val="7"/>
        <rFont val="Arial MT"/>
        <family val="2"/>
      </rPr>
      <t>com escavadeira</t>
    </r>
  </si>
  <si>
    <r>
      <rPr>
        <sz val="7"/>
        <rFont val="Arial MT"/>
        <family val="2"/>
      </rPr>
      <t xml:space="preserve">Demolição de rocha a frio até 3 metros com utilização de argamassa expansiva, inclusive
</t>
    </r>
    <r>
      <rPr>
        <sz val="7"/>
        <rFont val="Arial MT"/>
        <family val="2"/>
      </rPr>
      <t>remoção com trator de esteiras</t>
    </r>
  </si>
  <si>
    <r>
      <rPr>
        <sz val="7"/>
        <rFont val="Arial MT"/>
        <family val="2"/>
      </rPr>
      <t>Desmonte de rocha</t>
    </r>
  </si>
  <si>
    <r>
      <rPr>
        <sz val="7"/>
        <rFont val="Arial MT"/>
        <family val="2"/>
      </rPr>
      <t>Destocamento de árvores com diâmetro  &gt; 30 cm, com trator de esteira</t>
    </r>
  </si>
  <si>
    <r>
      <rPr>
        <sz val="7"/>
        <rFont val="Arial MT"/>
        <family val="2"/>
      </rPr>
      <t>Ud</t>
    </r>
  </si>
  <si>
    <r>
      <rPr>
        <sz val="7"/>
        <rFont val="Arial MT"/>
        <family val="2"/>
      </rPr>
      <t>Destocamento de árvores com diâmetro de 15 a 30 cm, com trator de esteira</t>
    </r>
  </si>
  <si>
    <r>
      <rPr>
        <sz val="7"/>
        <rFont val="Arial MT"/>
        <family val="2"/>
      </rPr>
      <t>Escalonamento de taludes com escavadeira</t>
    </r>
  </si>
  <si>
    <r>
      <rPr>
        <sz val="7"/>
        <rFont val="Arial MT"/>
        <family val="2"/>
      </rPr>
      <t>Escalonamento de taludes, com trator de esteiras</t>
    </r>
  </si>
  <si>
    <r>
      <rPr>
        <sz val="7"/>
        <rFont val="Arial MT"/>
        <family val="2"/>
      </rPr>
      <t xml:space="preserve">Escavação, carga e transporte de material de 1ª cat. até 200 m com moto-escavo-
</t>
    </r>
    <r>
      <rPr>
        <sz val="7"/>
        <rFont val="Arial MT"/>
        <family val="2"/>
      </rPr>
      <t>transportador</t>
    </r>
  </si>
  <si>
    <r>
      <rPr>
        <sz val="7"/>
        <rFont val="Arial MT"/>
        <family val="2"/>
      </rPr>
      <t xml:space="preserve">Escavação, carga e transporte de material de 1ª cat. 1000 a 1200 m com moto-escavo-
</t>
    </r>
    <r>
      <rPr>
        <sz val="7"/>
        <rFont val="Arial MT"/>
        <family val="2"/>
      </rPr>
      <t>transportador</t>
    </r>
  </si>
  <si>
    <r>
      <rPr>
        <sz val="7"/>
        <rFont val="Arial MT"/>
        <family val="2"/>
      </rPr>
      <t xml:space="preserve">Escavação, carga e transporte de material de 1ª cat. 200 a 400 m com moto-escavo-
</t>
    </r>
    <r>
      <rPr>
        <sz val="7"/>
        <rFont val="Arial MT"/>
        <family val="2"/>
      </rPr>
      <t>transportador</t>
    </r>
  </si>
  <si>
    <r>
      <rPr>
        <sz val="7"/>
        <rFont val="Arial MT"/>
        <family val="2"/>
      </rPr>
      <t xml:space="preserve">Escavação, carga e transporte de material de 1ª cat. 400 a 600 m com moto-escavo-
</t>
    </r>
    <r>
      <rPr>
        <sz val="7"/>
        <rFont val="Arial MT"/>
        <family val="2"/>
      </rPr>
      <t>transportador</t>
    </r>
  </si>
  <si>
    <r>
      <rPr>
        <sz val="7"/>
        <rFont val="Arial MT"/>
        <family val="2"/>
      </rPr>
      <t xml:space="preserve">Escavação, carga e transporte de material de 1ª cat. 600 a 800 m com moto-escavo-
</t>
    </r>
    <r>
      <rPr>
        <sz val="7"/>
        <rFont val="Arial MT"/>
        <family val="2"/>
      </rPr>
      <t>transportador</t>
    </r>
  </si>
  <si>
    <r>
      <rPr>
        <sz val="7"/>
        <rFont val="Arial MT"/>
        <family val="2"/>
      </rPr>
      <t xml:space="preserve">Escavação, carga e transporte de material de 1ª cat. 800 a 1000 m com moto-escavo-
</t>
    </r>
    <r>
      <rPr>
        <sz val="7"/>
        <rFont val="Arial MT"/>
        <family val="2"/>
      </rPr>
      <t>transportador</t>
    </r>
  </si>
  <si>
    <r>
      <rPr>
        <sz val="7"/>
        <rFont val="Arial MT"/>
        <family val="2"/>
      </rPr>
      <t xml:space="preserve">Escavação, carga e transporte de material de 2ª cat. até 200 m com moto-escavo-
</t>
    </r>
    <r>
      <rPr>
        <sz val="7"/>
        <rFont val="Arial MT"/>
        <family val="2"/>
      </rPr>
      <t>transportador</t>
    </r>
  </si>
  <si>
    <r>
      <rPr>
        <sz val="7"/>
        <rFont val="Arial MT"/>
        <family val="2"/>
      </rPr>
      <t xml:space="preserve">Escavação, carga e transporte de material de 2ª cat. 1000 a 1200 m com moto-escavo-
</t>
    </r>
    <r>
      <rPr>
        <sz val="7"/>
        <rFont val="Arial MT"/>
        <family val="2"/>
      </rPr>
      <t>transportador</t>
    </r>
  </si>
  <si>
    <r>
      <rPr>
        <sz val="7"/>
        <rFont val="Arial MT"/>
        <family val="2"/>
      </rPr>
      <t xml:space="preserve">Escavação, carga e transporte de material de 2ª cat. 200 a 400 m com moto-escavo-
</t>
    </r>
    <r>
      <rPr>
        <sz val="7"/>
        <rFont val="Arial MT"/>
        <family val="2"/>
      </rPr>
      <t>transportador</t>
    </r>
  </si>
  <si>
    <r>
      <rPr>
        <sz val="7"/>
        <rFont val="Arial MT"/>
        <family val="2"/>
      </rPr>
      <t xml:space="preserve">Escavação, carga e transporte de material de 2ª cat. 400 a 600 m com moto-escavo-
</t>
    </r>
    <r>
      <rPr>
        <sz val="7"/>
        <rFont val="Arial MT"/>
        <family val="2"/>
      </rPr>
      <t>transportador</t>
    </r>
  </si>
  <si>
    <r>
      <rPr>
        <sz val="7"/>
        <rFont val="Arial MT"/>
        <family val="2"/>
      </rPr>
      <t xml:space="preserve">Escavação, carga e transporte de material de 2ª cat. 600 a 800 m com moto-escavo-
</t>
    </r>
    <r>
      <rPr>
        <sz val="7"/>
        <rFont val="Arial MT"/>
        <family val="2"/>
      </rPr>
      <t>transportador</t>
    </r>
  </si>
  <si>
    <r>
      <rPr>
        <sz val="7"/>
        <rFont val="Arial MT"/>
        <family val="2"/>
      </rPr>
      <t xml:space="preserve">Escavação, carga e transporte de material de 2ª cat. 800 a 1000 m com moto-escavo-
</t>
    </r>
    <r>
      <rPr>
        <sz val="7"/>
        <rFont val="Arial MT"/>
        <family val="2"/>
      </rPr>
      <t>transportador</t>
    </r>
  </si>
  <si>
    <r>
      <rPr>
        <sz val="7"/>
        <rFont val="Arial MT"/>
        <family val="2"/>
      </rPr>
      <t>Escavação e carga de material de barreira (remoção)</t>
    </r>
  </si>
  <si>
    <r>
      <rPr>
        <sz val="7"/>
        <rFont val="Arial MT"/>
        <family val="2"/>
      </rPr>
      <t>Escavação e carga de material de 1ª categoria com escavadeira</t>
    </r>
  </si>
  <si>
    <r>
      <rPr>
        <sz val="7"/>
        <rFont val="Arial MT"/>
        <family val="2"/>
      </rPr>
      <t>Escavação e carga de material de 1ª categoria, com trator de esteira e pá carregadeira</t>
    </r>
  </si>
  <si>
    <r>
      <rPr>
        <sz val="7"/>
        <rFont val="Arial MT"/>
        <family val="2"/>
      </rPr>
      <t>Escavação e carga de material de 2ª categoria com escavadeira</t>
    </r>
  </si>
  <si>
    <r>
      <rPr>
        <sz val="7"/>
        <rFont val="Arial MT"/>
        <family val="2"/>
      </rPr>
      <t>Escavação e carga de material de 2ª categoria, com trator de esteira e pá carregadeira</t>
    </r>
  </si>
  <si>
    <r>
      <rPr>
        <sz val="7"/>
        <rFont val="Arial MT"/>
        <family val="2"/>
      </rPr>
      <t>Escavação e carga de material de 3ª categoria (fogo controlado)</t>
    </r>
  </si>
  <si>
    <r>
      <rPr>
        <sz val="7"/>
        <rFont val="Arial MT"/>
        <family val="2"/>
      </rPr>
      <t>Escavação e carga de material de 3ª categoria (H bancada &gt;1,0 m)</t>
    </r>
  </si>
  <si>
    <r>
      <rPr>
        <sz val="7"/>
        <rFont val="Arial MT"/>
        <family val="2"/>
      </rPr>
      <t>Espalhamento / regularização / compactação de material em bota-fora</t>
    </r>
  </si>
  <si>
    <r>
      <rPr>
        <sz val="7"/>
        <rFont val="Arial MT"/>
        <family val="2"/>
      </rPr>
      <t>Espalhamento de material de 1ª categoria com motoniveladora</t>
    </r>
  </si>
  <si>
    <r>
      <rPr>
        <sz val="7"/>
        <rFont val="Arial MT"/>
        <family val="2"/>
      </rPr>
      <t>Espalhamento de material de 1ª categoria com trator de esteiras</t>
    </r>
  </si>
  <si>
    <r>
      <rPr>
        <sz val="7"/>
        <rFont val="Arial MT"/>
        <family val="2"/>
      </rPr>
      <t xml:space="preserve">Forro de regularização sobre plataforma de enrocamento para tráfego de caminhões, inclusive
</t>
    </r>
    <r>
      <rPr>
        <sz val="7"/>
        <rFont val="Arial MT"/>
        <family val="2"/>
      </rPr>
      <t>fornecimento do pó de pedra e da pedra demão</t>
    </r>
  </si>
  <si>
    <r>
      <rPr>
        <sz val="7"/>
        <rFont val="Arial MT"/>
        <family val="2"/>
      </rPr>
      <t>Fragmentação de rocha (fogacheamento)</t>
    </r>
  </si>
  <si>
    <r>
      <rPr>
        <sz val="7"/>
        <rFont val="Arial MT"/>
        <family val="2"/>
      </rPr>
      <t>Limpeza de acostamento</t>
    </r>
  </si>
  <si>
    <r>
      <rPr>
        <sz val="7"/>
        <rFont val="Arial MT"/>
        <family val="2"/>
      </rPr>
      <t xml:space="preserve">Limpeza, desmatamento e destocamento de árvores com diâmetro até 15 cm, com trator de
</t>
    </r>
    <r>
      <rPr>
        <sz val="7"/>
        <rFont val="Arial MT"/>
        <family val="2"/>
      </rPr>
      <t>esteira</t>
    </r>
  </si>
  <si>
    <r>
      <rPr>
        <sz val="7"/>
        <rFont val="Arial MT"/>
        <family val="2"/>
      </rPr>
      <t>Limpeza, desmatamento e destocamento de jazida com remoçao 15 cm solo orgânico</t>
    </r>
  </si>
  <si>
    <r>
      <rPr>
        <sz val="7"/>
        <rFont val="Arial MT"/>
        <family val="2"/>
      </rPr>
      <t xml:space="preserve">Limpeza e desmatamento em área alagada (pântano) com ferramentas manuais, inclusive
</t>
    </r>
    <r>
      <rPr>
        <sz val="7"/>
        <rFont val="Arial MT"/>
        <family val="2"/>
      </rPr>
      <t>moto serra</t>
    </r>
  </si>
  <si>
    <r>
      <rPr>
        <sz val="7"/>
        <rFont val="Arial MT"/>
        <family val="2"/>
      </rPr>
      <t>Limpeza em superfície de concreto com jateamento d'água sob pressão</t>
    </r>
  </si>
  <si>
    <r>
      <rPr>
        <sz val="7"/>
        <rFont val="Arial MT"/>
        <family val="2"/>
      </rPr>
      <t>m2</t>
    </r>
  </si>
  <si>
    <r>
      <rPr>
        <sz val="7"/>
        <rFont val="Arial MT"/>
        <family val="2"/>
      </rPr>
      <t>Pré-fissuramento de taludes de rocha</t>
    </r>
  </si>
  <si>
    <r>
      <rPr>
        <sz val="7"/>
        <rFont val="Arial MT"/>
        <family val="2"/>
      </rPr>
      <t>Remoção de solos moles, incluindo carregamento mecânico com escavadeira hidráulica</t>
    </r>
  </si>
  <si>
    <r>
      <rPr>
        <sz val="7"/>
        <rFont val="Arial MT"/>
        <family val="2"/>
      </rPr>
      <t xml:space="preserve">Roçada manual com roçadeira costal, ferramentas manuais, inclusive limpeza e remoção com
</t>
    </r>
    <r>
      <rPr>
        <sz val="7"/>
        <rFont val="Arial MT"/>
        <family val="2"/>
      </rPr>
      <t>retroescavadeira</t>
    </r>
  </si>
  <si>
    <r>
      <rPr>
        <sz val="7"/>
        <rFont val="Arial MT"/>
        <family val="2"/>
      </rPr>
      <t>Roçada manual com roçadeira costal, ferramentas manuais, inclusive limpeza manual</t>
    </r>
  </si>
  <si>
    <r>
      <rPr>
        <sz val="7"/>
        <rFont val="Arial MT"/>
        <family val="2"/>
      </rPr>
      <t>Roçada mecânica</t>
    </r>
  </si>
  <si>
    <r>
      <rPr>
        <sz val="7"/>
        <rFont val="Arial MT"/>
        <family val="2"/>
      </rPr>
      <t>Transporte horizontal com trator de lâmina de material de 1ª cat. DMTaté 50m</t>
    </r>
  </si>
  <si>
    <r>
      <rPr>
        <sz val="7"/>
        <rFont val="Arial MT"/>
        <family val="2"/>
      </rPr>
      <t>Grupo de serviço: PAVIMENTAÇÃO</t>
    </r>
  </si>
  <si>
    <r>
      <rPr>
        <b/>
        <sz val="7"/>
        <rFont val="Arial"/>
        <family val="2"/>
      </rPr>
      <t>Cód. Padrão</t>
    </r>
  </si>
  <si>
    <r>
      <rPr>
        <sz val="7"/>
        <rFont val="Arial MT"/>
        <family val="2"/>
      </rPr>
      <t xml:space="preserve">Base com mistura de argila, areia e escória de aciaria, 30%,30%,40%, inclusive fornecim.
</t>
    </r>
    <r>
      <rPr>
        <sz val="7"/>
        <rFont val="Arial MT"/>
        <family val="2"/>
      </rPr>
      <t>transp.areia e escória, exclusive fornecim. transp. da argila</t>
    </r>
  </si>
  <si>
    <r>
      <rPr>
        <sz val="7"/>
        <rFont val="Arial MT"/>
        <family val="2"/>
      </rPr>
      <t>A incluir</t>
    </r>
  </si>
  <si>
    <r>
      <rPr>
        <sz val="7"/>
        <rFont val="Arial MT"/>
        <family val="2"/>
      </rPr>
      <t xml:space="preserve">Base com mistura de argila, areia e escória de aciaria, 50%,20%,30%, inclusive fornecim.e
</t>
    </r>
    <r>
      <rPr>
        <sz val="7"/>
        <rFont val="Arial MT"/>
        <family val="2"/>
      </rPr>
      <t>transp. areia e escória, exclusive fornecim. e transp.argila</t>
    </r>
  </si>
  <si>
    <r>
      <rPr>
        <sz val="7"/>
        <rFont val="Arial MT"/>
        <family val="2"/>
      </rPr>
      <t xml:space="preserve">Base com mistura de argila 30%, pó de pedra 30% e brita 40%, inclusive fornecimento e
</t>
    </r>
    <r>
      <rPr>
        <sz val="7"/>
        <rFont val="Arial MT"/>
        <family val="2"/>
      </rPr>
      <t>transporte do pó de pedra e da brita</t>
    </r>
  </si>
  <si>
    <r>
      <rPr>
        <sz val="7"/>
        <rFont val="Arial MT"/>
        <family val="2"/>
      </rPr>
      <t xml:space="preserve">Base com mistura de argila 70% e escória de aciaria 30%, inclusive fornecim. e transporte da
</t>
    </r>
    <r>
      <rPr>
        <sz val="7"/>
        <rFont val="Arial MT"/>
        <family val="2"/>
      </rPr>
      <t>escória, exclusive fornecimento e transporte da argila</t>
    </r>
  </si>
  <si>
    <r>
      <rPr>
        <sz val="7"/>
        <rFont val="Arial MT"/>
        <family val="2"/>
      </rPr>
      <t>Base com mistura de Saibro, Argila e Brita, 45%, 15% e 40%, exclusive transporte</t>
    </r>
  </si>
  <si>
    <r>
      <rPr>
        <sz val="7"/>
        <rFont val="Arial MT"/>
        <family val="2"/>
      </rPr>
      <t>Base com mistura de solo 80% e areia 20%, inclusive transporte da areia</t>
    </r>
  </si>
  <si>
    <r>
      <rPr>
        <sz val="7"/>
        <rFont val="Arial MT"/>
        <family val="2"/>
      </rPr>
      <t>Base de brita graduada, inclusive fornecimento e transporte da brita</t>
    </r>
  </si>
  <si>
    <r>
      <rPr>
        <sz val="7"/>
        <rFont val="Arial MT"/>
        <family val="2"/>
      </rPr>
      <t>Base de brita graduada, inclusive fornecimento, exclusive transporte da brita</t>
    </r>
  </si>
  <si>
    <r>
      <rPr>
        <sz val="7"/>
        <rFont val="Arial MT"/>
        <family val="2"/>
      </rPr>
      <t>Base de brita 1, inclusive fornecimento, exclusive transporte da brita</t>
    </r>
  </si>
  <si>
    <r>
      <rPr>
        <sz val="7"/>
        <rFont val="Arial MT"/>
        <family val="2"/>
      </rPr>
      <t>Base de escória de aciaria, inclusive fornecimento e transporte da escória</t>
    </r>
  </si>
  <si>
    <r>
      <rPr>
        <sz val="7"/>
        <rFont val="Arial MT"/>
        <family val="2"/>
      </rPr>
      <t xml:space="preserve">Base de escória/argila na proporção 80:20, inclusive aquisição e transporte da escória,
</t>
    </r>
    <r>
      <rPr>
        <sz val="7"/>
        <rFont val="Arial MT"/>
        <family val="2"/>
      </rPr>
      <t>exclusive argila</t>
    </r>
  </si>
  <si>
    <r>
      <rPr>
        <sz val="7"/>
        <rFont val="Arial MT"/>
        <family val="2"/>
      </rPr>
      <t xml:space="preserve">Base de escória/solo na proporção 75:25, inclusive fornecimento da escória, exceto
</t>
    </r>
    <r>
      <rPr>
        <sz val="7"/>
        <rFont val="Arial MT"/>
        <family val="2"/>
      </rPr>
      <t>fornecimento do solo e transporte do solo e escória</t>
    </r>
  </si>
  <si>
    <r>
      <rPr>
        <sz val="7"/>
        <rFont val="Arial MT"/>
        <family val="2"/>
      </rPr>
      <t xml:space="preserve">Base de solo brita, 20% em peso, inclusive fornecim. da brita, exclusive transporte da brita e
</t>
    </r>
    <r>
      <rPr>
        <sz val="7"/>
        <rFont val="Arial MT"/>
        <family val="2"/>
      </rPr>
      <t>do solo (100% P.IM)</t>
    </r>
  </si>
  <si>
    <r>
      <rPr>
        <sz val="7"/>
        <rFont val="Arial MT"/>
        <family val="2"/>
      </rPr>
      <t>Base de solo brita, 40% em peso, inclusive fornecimento, exclusive transporte da brita</t>
    </r>
  </si>
  <si>
    <r>
      <rPr>
        <sz val="7"/>
        <rFont val="Arial MT"/>
        <family val="2"/>
      </rPr>
      <t>Base de solo brita, 50% em peso, inclusive fornecimento, exclusive transporte da brita</t>
    </r>
  </si>
  <si>
    <r>
      <rPr>
        <sz val="7"/>
        <rFont val="Arial MT"/>
        <family val="2"/>
      </rPr>
      <t>Base de solo brita, 70% em peso, inclusive fornecimento, exclusive transporte da brita</t>
    </r>
  </si>
  <si>
    <r>
      <rPr>
        <sz val="7"/>
        <rFont val="Arial MT"/>
        <family val="2"/>
      </rPr>
      <t>Base de solo brita, 80% em peso, inclusive fornecimento e transporte da brita</t>
    </r>
  </si>
  <si>
    <r>
      <rPr>
        <sz val="7"/>
        <rFont val="Arial MT"/>
        <family val="2"/>
      </rPr>
      <t xml:space="preserve">Base estabilizada granulométricamente. com mistura de escória de aciaria 80% e argila exceto
</t>
    </r>
    <r>
      <rPr>
        <sz val="7"/>
        <rFont val="Arial MT"/>
        <family val="2"/>
      </rPr>
      <t>fornecimento da argila e transporte da argila e escória</t>
    </r>
  </si>
  <si>
    <r>
      <rPr>
        <sz val="7"/>
        <rFont val="Arial MT"/>
        <family val="2"/>
      </rPr>
      <t>Base solo brita, 20% em peso, inclusive fornecimento e transporte da brita</t>
    </r>
  </si>
  <si>
    <r>
      <rPr>
        <sz val="7"/>
        <rFont val="Arial MT"/>
        <family val="2"/>
      </rPr>
      <t>Base solo brita, 30% em peso, inclusive fornecimento e  transporte da brita</t>
    </r>
  </si>
  <si>
    <r>
      <rPr>
        <sz val="7"/>
        <rFont val="Arial MT"/>
        <family val="2"/>
      </rPr>
      <t>Base solo brita, 50% em peso, inclusive fornecimento e transporte da brita</t>
    </r>
  </si>
  <si>
    <r>
      <rPr>
        <sz val="7"/>
        <rFont val="Arial MT"/>
        <family val="2"/>
      </rPr>
      <t>Base solo brita, 70% em peso, inclusive fornecimento e transporte da brita</t>
    </r>
  </si>
  <si>
    <r>
      <rPr>
        <sz val="7"/>
        <rFont val="Arial MT"/>
        <family val="2"/>
      </rPr>
      <t>Base solo brita, 80% em peso, inclusive fornecimento, exclusive transporte da brita</t>
    </r>
  </si>
  <si>
    <r>
      <rPr>
        <sz val="7"/>
        <rFont val="Arial MT"/>
        <family val="2"/>
      </rPr>
      <t xml:space="preserve">Capa selante (emulsão e areia) exclusive fornecimento e transporte comercial da emulsão,
</t>
    </r>
    <r>
      <rPr>
        <sz val="7"/>
        <rFont val="Arial MT"/>
        <family val="2"/>
      </rPr>
      <t>inclusive transporte da areia</t>
    </r>
  </si>
  <si>
    <r>
      <rPr>
        <sz val="7"/>
        <rFont val="Arial MT"/>
        <family val="2"/>
      </rPr>
      <t>Capa selante (emulsão e areia) inclusive fornecimento e transporte comercial da emulsão</t>
    </r>
  </si>
  <si>
    <r>
      <rPr>
        <sz val="7"/>
        <rFont val="Arial MT"/>
        <family val="2"/>
      </rPr>
      <t xml:space="preserve">CBUQ (camada pronta - binder) exclusive fornecimento e transportes do CAP e massa,
</t>
    </r>
    <r>
      <rPr>
        <sz val="7"/>
        <rFont val="Arial MT"/>
        <family val="2"/>
      </rPr>
      <t>inclusive fornecimento e transporte da brita e pó de pedra</t>
    </r>
  </si>
  <si>
    <r>
      <rPr>
        <sz val="7"/>
        <rFont val="Arial MT"/>
        <family val="2"/>
      </rPr>
      <t>t</t>
    </r>
  </si>
  <si>
    <r>
      <rPr>
        <sz val="7"/>
        <rFont val="Arial MT"/>
        <family val="2"/>
      </rPr>
      <t xml:space="preserve">CBUQ (camada pronta - binder) inclusive fornecimento e transporte comercial do CAP,
</t>
    </r>
    <r>
      <rPr>
        <sz val="7"/>
        <rFont val="Arial MT"/>
        <family val="2"/>
      </rPr>
      <t>exclusive transporte da massa</t>
    </r>
  </si>
  <si>
    <r>
      <rPr>
        <sz val="7"/>
        <rFont val="Arial MT"/>
        <family val="2"/>
      </rPr>
      <t>CBUQ (camada pronta - capa) exclusive fornecimento e transportes do CAP e massa</t>
    </r>
  </si>
  <si>
    <r>
      <rPr>
        <sz val="7"/>
        <rFont val="Arial MT"/>
        <family val="2"/>
      </rPr>
      <t xml:space="preserve">CBUQ (camada pronta - capa) inclusive fornecimento e transporte comercial do CAP,
</t>
    </r>
    <r>
      <rPr>
        <sz val="7"/>
        <rFont val="Arial MT"/>
        <family val="2"/>
      </rPr>
      <t>exclusive transporte da massa</t>
    </r>
  </si>
  <si>
    <r>
      <rPr>
        <sz val="7"/>
        <rFont val="Arial MT"/>
        <family val="2"/>
      </rPr>
      <t xml:space="preserve">CBUQ (camada pronta Faixa "B" para revestimento) exclusive fornecimento do CAP e transp.
</t>
    </r>
    <r>
      <rPr>
        <sz val="7"/>
        <rFont val="Arial MT"/>
        <family val="2"/>
      </rPr>
      <t>de todos os materiais</t>
    </r>
  </si>
  <si>
    <r>
      <rPr>
        <sz val="7"/>
        <rFont val="Arial MT"/>
        <family val="2"/>
      </rPr>
      <t xml:space="preserve">CBUQ (camada pronta-faixa "C") , exclusive fornecimento do CAP e transporte de todos os
</t>
    </r>
    <r>
      <rPr>
        <sz val="7"/>
        <rFont val="Arial MT"/>
        <family val="2"/>
      </rPr>
      <t>materiais (traço padrão areia e brita)</t>
    </r>
  </si>
  <si>
    <r>
      <rPr>
        <sz val="7"/>
        <rFont val="Arial MT"/>
        <family val="2"/>
      </rPr>
      <t xml:space="preserve">CBUQ (camada pronta-faixa"C") exclusive fornecimento do CAP e transporte de todos os
</t>
    </r>
    <r>
      <rPr>
        <sz val="7"/>
        <rFont val="Arial MT"/>
        <family val="2"/>
      </rPr>
      <t>materiais</t>
    </r>
  </si>
  <si>
    <r>
      <rPr>
        <sz val="7"/>
        <rFont val="Arial MT"/>
        <family val="2"/>
      </rPr>
      <t>CBUQ (massa asfáltica) exclusive fornecimento e transporte comercial do CAP, (Usinagem)</t>
    </r>
  </si>
  <si>
    <r>
      <rPr>
        <sz val="7"/>
        <rFont val="Arial MT"/>
        <family val="2"/>
      </rPr>
      <t>CBUQ (massa asfáltica) inclusive fornecimento e transporte comercial do CAP (Usinagem)</t>
    </r>
  </si>
  <si>
    <r>
      <rPr>
        <sz val="7"/>
        <rFont val="Arial MT"/>
        <family val="2"/>
      </rPr>
      <t xml:space="preserve">CBUQ (massa asfáltica-faixa"C") exclusive fornecimento CAP e transporte de todos os
</t>
    </r>
    <r>
      <rPr>
        <sz val="7"/>
        <rFont val="Arial MT"/>
        <family val="2"/>
      </rPr>
      <t>materiais</t>
    </r>
  </si>
  <si>
    <r>
      <rPr>
        <sz val="7"/>
        <rFont val="Arial MT"/>
        <family val="2"/>
      </rPr>
      <t>CBUQ (massa fina - faixa"D") exclusive fornecimento do CAP e transp.de todos os materiais</t>
    </r>
  </si>
  <si>
    <r>
      <rPr>
        <sz val="7"/>
        <rFont val="Arial MT"/>
        <family val="2"/>
      </rPr>
      <t xml:space="preserve">CBUQ (massa fina-faixa"D"), exclusive fornecimento do CAP e transporte de todos os
</t>
    </r>
    <r>
      <rPr>
        <sz val="7"/>
        <rFont val="Arial MT"/>
        <family val="2"/>
      </rPr>
      <t>materiais (traço padrão areia e brita)</t>
    </r>
  </si>
  <si>
    <r>
      <rPr>
        <sz val="7"/>
        <rFont val="Arial MT"/>
        <family val="2"/>
      </rPr>
      <t>Demolição e remoção de pavimento asfáltico</t>
    </r>
  </si>
  <si>
    <r>
      <rPr>
        <sz val="7"/>
        <rFont val="Arial MT"/>
        <family val="2"/>
      </rPr>
      <t>Escarificação de base H = 0,10m e capa asfáltica</t>
    </r>
  </si>
  <si>
    <r>
      <rPr>
        <sz val="7"/>
        <rFont val="Arial MT"/>
        <family val="2"/>
      </rPr>
      <t>Estabilização granulométrica de solo s/ mistura 100% P.I.</t>
    </r>
  </si>
  <si>
    <r>
      <rPr>
        <sz val="7"/>
        <rFont val="Arial MT"/>
        <family val="2"/>
      </rPr>
      <t>Estabilização granulométrica de solo s/ mistura 100% P.M.</t>
    </r>
  </si>
  <si>
    <r>
      <rPr>
        <sz val="7"/>
        <rFont val="Arial MT"/>
        <family val="2"/>
      </rPr>
      <t xml:space="preserve">Estabilização granulométrica de solos c/ mistura de areia na pista 100%  P.M. (80%, 20%)
</t>
    </r>
    <r>
      <rPr>
        <sz val="7"/>
        <rFont val="Arial MT"/>
        <family val="2"/>
      </rPr>
      <t>exclusive transporte</t>
    </r>
  </si>
  <si>
    <r>
      <rPr>
        <sz val="7"/>
        <rFont val="Arial MT"/>
        <family val="2"/>
      </rPr>
      <t>Estabilização granulométrica de solos c/ mistura na pista 100 % P.I.</t>
    </r>
  </si>
  <si>
    <r>
      <rPr>
        <sz val="7"/>
        <rFont val="Arial MT"/>
        <family val="2"/>
      </rPr>
      <t>Estabilização granulométrica de solos c/ mistura na pista 100%  P.M.</t>
    </r>
  </si>
  <si>
    <r>
      <rPr>
        <sz val="7"/>
        <rFont val="Arial MT"/>
        <family val="2"/>
      </rPr>
      <t>Fresagem de pavimento asfáltico a frio, esp. até 15cm, exclusive transporte de materiais</t>
    </r>
  </si>
  <si>
    <r>
      <rPr>
        <sz val="7"/>
        <rFont val="Arial MT"/>
        <family val="2"/>
      </rPr>
      <t>Fresagem de pavimento asfáltico a frio, esp=5cm, exclusive transporte de materiais</t>
    </r>
  </si>
  <si>
    <r>
      <rPr>
        <sz val="7"/>
        <rFont val="Arial MT"/>
        <family val="2"/>
      </rPr>
      <t>Fresagem de pavimento asfáltico a frio, esp.=5cm inclusive transporte do material</t>
    </r>
  </si>
  <si>
    <r>
      <rPr>
        <sz val="7"/>
        <rFont val="Arial MT"/>
        <family val="2"/>
      </rPr>
      <t>Imprimação exclusive fornecimento e transporte comercial do material betuminoso</t>
    </r>
  </si>
  <si>
    <r>
      <rPr>
        <sz val="7"/>
        <rFont val="Arial MT"/>
        <family val="2"/>
      </rPr>
      <t>Imprimação inclusive fornecimento e transporte comercial do material betuminoso</t>
    </r>
  </si>
  <si>
    <r>
      <rPr>
        <sz val="7"/>
        <rFont val="Arial MT"/>
        <family val="2"/>
      </rPr>
      <t>Lama asfáltica (faixa I - ISSA) exclusive fornecimento e transporte comercial da emulsão</t>
    </r>
  </si>
  <si>
    <r>
      <rPr>
        <sz val="7"/>
        <rFont val="Arial MT"/>
        <family val="2"/>
      </rPr>
      <t>Lama asfáltica (faixa I - ISSA) inclusive fornecimento e transporte comercial da emulsão</t>
    </r>
  </si>
  <si>
    <r>
      <rPr>
        <sz val="7"/>
        <rFont val="Arial MT"/>
        <family val="2"/>
      </rPr>
      <t>Lama asfáltica (faixa II - ISSA) exclusive fornecimento e transporte comercial da emulsão</t>
    </r>
  </si>
  <si>
    <r>
      <rPr>
        <sz val="7"/>
        <rFont val="Arial MT"/>
        <family val="2"/>
      </rPr>
      <t>Lama asfáltica (faixa II - ISSA) inclusive fornecimento e transporte comercial da emulsão</t>
    </r>
  </si>
  <si>
    <r>
      <rPr>
        <sz val="7"/>
        <rFont val="Arial MT"/>
        <family val="2"/>
      </rPr>
      <t>Lama asfáltica (faixa III - ISSA) exclusive fornecimento e transporte comercial da emulsão</t>
    </r>
  </si>
  <si>
    <r>
      <rPr>
        <sz val="7"/>
        <rFont val="Arial MT"/>
        <family val="2"/>
      </rPr>
      <t>Lama asfáltica (faixa III - ISSA) inclusive fornecimento e transporte comercial da emulsão</t>
    </r>
  </si>
  <si>
    <r>
      <rPr>
        <sz val="7"/>
        <rFont val="Arial MT"/>
        <family val="2"/>
      </rPr>
      <t>Lama asfáltica (faixa IV - ISSA) exclusive fornecimento e transporte comercial da emulsão</t>
    </r>
  </si>
  <si>
    <r>
      <rPr>
        <sz val="7"/>
        <rFont val="Arial MT"/>
        <family val="2"/>
      </rPr>
      <t>Lama asfáltica (faixa IV - ISSA) inclusive fornecimento e transporte comercial da emulsão</t>
    </r>
  </si>
  <si>
    <r>
      <rPr>
        <sz val="7"/>
        <rFont val="Arial MT"/>
        <family val="2"/>
      </rPr>
      <t>Lavagem de brita para tratamento</t>
    </r>
  </si>
  <si>
    <r>
      <rPr>
        <sz val="7"/>
        <rFont val="Arial MT"/>
        <family val="2"/>
      </rPr>
      <t>Meio fio (assentamento), inclusive caiação</t>
    </r>
  </si>
  <si>
    <r>
      <rPr>
        <sz val="7"/>
        <rFont val="Arial MT"/>
        <family val="2"/>
      </rPr>
      <t>M</t>
    </r>
  </si>
  <si>
    <r>
      <rPr>
        <sz val="7"/>
        <rFont val="Arial MT"/>
        <family val="2"/>
      </rPr>
      <t>Meio fio (remoção e reassentamento),  inclusive caiação</t>
    </r>
  </si>
  <si>
    <r>
      <rPr>
        <sz val="7"/>
        <rFont val="Arial MT"/>
        <family val="2"/>
      </rPr>
      <t xml:space="preserve">Micro revestimento asfáltico à frio exclusive fornecimento e transporte comercial do material
</t>
    </r>
    <r>
      <rPr>
        <sz val="7"/>
        <rFont val="Arial MT"/>
        <family val="2"/>
      </rPr>
      <t>betuminoso</t>
    </r>
  </si>
  <si>
    <t xml:space="preserve"> </t>
  </si>
  <si>
    <r>
      <rPr>
        <sz val="7"/>
        <rFont val="Arial MT"/>
        <family val="2"/>
      </rPr>
      <t xml:space="preserve">Micro revestimento asfáltico à frio inclusive fornecimento e transporte comercial do material
</t>
    </r>
    <r>
      <rPr>
        <sz val="7"/>
        <rFont val="Arial MT"/>
        <family val="2"/>
      </rPr>
      <t>betuminoso</t>
    </r>
  </si>
  <si>
    <r>
      <rPr>
        <sz val="7"/>
        <rFont val="Arial MT"/>
        <family val="2"/>
      </rPr>
      <t xml:space="preserve">Obturação de buracos c/ CBUQ exclusive fornecimento e transporte comercial dos materiais
</t>
    </r>
    <r>
      <rPr>
        <sz val="7"/>
        <rFont val="Arial MT"/>
        <family val="2"/>
      </rPr>
      <t>betuminosos</t>
    </r>
  </si>
  <si>
    <r>
      <rPr>
        <sz val="7"/>
        <rFont val="Arial MT"/>
        <family val="2"/>
      </rPr>
      <t xml:space="preserve">Obturação de buracos c/ CBUQ exclusive fornecimento e transporte dos materiais
</t>
    </r>
    <r>
      <rPr>
        <sz val="7"/>
        <rFont val="Arial MT"/>
        <family val="2"/>
      </rPr>
      <t>betuminosos</t>
    </r>
  </si>
  <si>
    <r>
      <rPr>
        <sz val="7"/>
        <rFont val="Arial MT"/>
        <family val="2"/>
      </rPr>
      <t xml:space="preserve">Obturação de buracos c/ CBUQ inclusive fornecimento e transporte comercial dos materiais
</t>
    </r>
    <r>
      <rPr>
        <sz val="7"/>
        <rFont val="Arial MT"/>
        <family val="2"/>
      </rPr>
      <t>betuminosos</t>
    </r>
  </si>
  <si>
    <r>
      <rPr>
        <sz val="7"/>
        <rFont val="Arial MT"/>
        <family val="2"/>
      </rPr>
      <t>Obturação de buracos c/ CBUQ inclusive fornecimento e transporte dos materiais betuminosos</t>
    </r>
  </si>
  <si>
    <r>
      <rPr>
        <sz val="7"/>
        <rFont val="Arial MT"/>
        <family val="2"/>
      </rPr>
      <t xml:space="preserve">Obturação de buracos c/ CBUQ-faixa "C", exclusive forn.do CAP e transporte de todos os
</t>
    </r>
    <r>
      <rPr>
        <sz val="7"/>
        <rFont val="Arial MT"/>
        <family val="2"/>
      </rPr>
      <t>materiais</t>
    </r>
  </si>
  <si>
    <r>
      <rPr>
        <sz val="7"/>
        <rFont val="Arial MT"/>
        <family val="2"/>
      </rPr>
      <t>Obturação de buracos c/ PMF exclusive fornecimento e transporte comercial da emulsão</t>
    </r>
  </si>
  <si>
    <r>
      <rPr>
        <sz val="7"/>
        <rFont val="Arial MT"/>
        <family val="2"/>
      </rPr>
      <t>Obturação de buracos c/ PMF exclusive fornecimento e transporte dos materiais betuminosos</t>
    </r>
  </si>
  <si>
    <r>
      <rPr>
        <sz val="7"/>
        <rFont val="Arial MT"/>
        <family val="2"/>
      </rPr>
      <t>Obturação de buracos c/ PMF inclusive fornecimento e transporte comercial da emulsão</t>
    </r>
  </si>
  <si>
    <r>
      <rPr>
        <sz val="7"/>
        <rFont val="Arial MT"/>
        <family val="2"/>
      </rPr>
      <t>Obturação de buracos c/ PMF inclusive fornecimento e transporte dos materiais betuminosos</t>
    </r>
  </si>
  <si>
    <r>
      <rPr>
        <sz val="7"/>
        <rFont val="Arial MT"/>
        <family val="2"/>
      </rPr>
      <t xml:space="preserve">Pavimentação com blocos de concreto  (35 MPa), esp.= 06 cm, sobre colchão areia esp.= 5
</t>
    </r>
    <r>
      <rPr>
        <sz val="7"/>
        <rFont val="Arial MT"/>
        <family val="2"/>
      </rPr>
      <t>cm, inclusive fornecimento e transporte dos blocos e areia</t>
    </r>
  </si>
  <si>
    <r>
      <rPr>
        <sz val="7"/>
        <rFont val="Arial MT"/>
        <family val="2"/>
      </rPr>
      <t xml:space="preserve">Pavimentação com blocos de concreto (35 MPa), esp. = 10 cm, sobre colchão areia esp.= 5cm
</t>
    </r>
    <r>
      <rPr>
        <sz val="7"/>
        <rFont val="Arial MT"/>
        <family val="2"/>
      </rPr>
      <t>, inclusive fornecimento e transporte dos blocos e areia</t>
    </r>
  </si>
  <si>
    <r>
      <rPr>
        <sz val="7"/>
        <rFont val="Arial MT"/>
        <family val="2"/>
      </rPr>
      <t xml:space="preserve">Pavimentação com blocos de concreto (35 MPa), esp.= 06cm, sobre colchão areia esp.=5cm,
</t>
    </r>
    <r>
      <rPr>
        <sz val="7"/>
        <rFont val="Arial MT"/>
        <family val="2"/>
      </rPr>
      <t>inclusive fornecim. do bloco e areia, exclus. transp.materiais</t>
    </r>
  </si>
  <si>
    <r>
      <rPr>
        <sz val="7"/>
        <rFont val="Arial MT"/>
        <family val="2"/>
      </rPr>
      <t xml:space="preserve">Pavimentação com blocos de concreto (35 MPa), esp.= 08 cm, colchão areia esp.= 5cm,
</t>
    </r>
    <r>
      <rPr>
        <sz val="7"/>
        <rFont val="Arial MT"/>
        <family val="2"/>
      </rPr>
      <t>inclusive fornecimento e transporte dos blocos e areia</t>
    </r>
  </si>
  <si>
    <r>
      <rPr>
        <sz val="7"/>
        <rFont val="Arial MT"/>
        <family val="2"/>
      </rPr>
      <t xml:space="preserve">Pavimentação com blocos de concreto (35 MPa) esp.=08 cm,colchão areia esp.=5cm,
</t>
    </r>
    <r>
      <rPr>
        <sz val="7"/>
        <rFont val="Arial MT"/>
        <family val="2"/>
      </rPr>
      <t>inclusive fornecim. do bloco e areia, exclusive transp. blocos e areia</t>
    </r>
  </si>
  <si>
    <r>
      <rPr>
        <sz val="7"/>
        <rFont val="Arial MT"/>
        <family val="2"/>
      </rPr>
      <t xml:space="preserve">Pavimentação com blocos de concreto (35MPa), esp.=10 cm, sobre colchão de areia esp.=
</t>
    </r>
    <r>
      <rPr>
        <sz val="7"/>
        <rFont val="Arial MT"/>
        <family val="2"/>
      </rPr>
      <t>5cm, inclusive fornecim. do bloco e areia , exclusive transportes</t>
    </r>
  </si>
  <si>
    <r>
      <rPr>
        <sz val="7"/>
        <rFont val="Arial MT"/>
        <family val="2"/>
      </rPr>
      <t xml:space="preserve">Pavimentação com paralelepípedo, sobre colchão areia esp.= 5cm, inclus. fornecimento e
</t>
    </r>
    <r>
      <rPr>
        <sz val="7"/>
        <rFont val="Arial MT"/>
        <family val="2"/>
      </rPr>
      <t>transport. da areia, exclus. fornecim. e transp. paralelepípedo</t>
    </r>
  </si>
  <si>
    <r>
      <rPr>
        <sz val="7"/>
        <rFont val="Arial MT"/>
        <family val="2"/>
      </rPr>
      <t xml:space="preserve">Pavimentação com paralelepípedo, sobre colchão areia esp.= 5cm, inclusive fornecimento e
</t>
    </r>
    <r>
      <rPr>
        <sz val="7"/>
        <rFont val="Arial MT"/>
        <family val="2"/>
      </rPr>
      <t>transporte do paralelepípedo e areia</t>
    </r>
  </si>
  <si>
    <r>
      <rPr>
        <sz val="7"/>
        <rFont val="Arial MT"/>
        <family val="2"/>
      </rPr>
      <t xml:space="preserve">Pavimentação com paralelepípedo, sobre colchão pó de pedra esp.= 5cm, inclusive
</t>
    </r>
    <r>
      <rPr>
        <sz val="7"/>
        <rFont val="Arial MT"/>
        <family val="2"/>
      </rPr>
      <t>fornecimento e transporte do paralelepípedo e pó de pedra</t>
    </r>
  </si>
  <si>
    <r>
      <rPr>
        <sz val="7"/>
        <rFont val="Arial MT"/>
        <family val="2"/>
      </rPr>
      <t xml:space="preserve">Pavimentação com pedra portuguesa, inclusive fornecimento e transporte da pedra
</t>
    </r>
    <r>
      <rPr>
        <sz val="7"/>
        <rFont val="Arial MT"/>
        <family val="2"/>
      </rPr>
      <t>portuguesa, cimento e areia</t>
    </r>
  </si>
  <si>
    <r>
      <rPr>
        <sz val="7"/>
        <rFont val="Arial MT"/>
        <family val="2"/>
      </rPr>
      <t>Pintura de ligação exclusive fornecimento e transporte comercial do material betuminoso</t>
    </r>
  </si>
  <si>
    <r>
      <rPr>
        <sz val="7"/>
        <rFont val="Arial MT"/>
        <family val="2"/>
      </rPr>
      <t>Pintura de ligação inclusive fornecimento e transporte comercial do material betuminoso</t>
    </r>
  </si>
  <si>
    <r>
      <rPr>
        <sz val="7"/>
        <rFont val="Arial MT"/>
        <family val="2"/>
      </rPr>
      <t>PMF camada pronta exclusive fornecimento  e transporte comercial da emulsão</t>
    </r>
  </si>
  <si>
    <r>
      <rPr>
        <sz val="7"/>
        <rFont val="Arial MT"/>
        <family val="2"/>
      </rPr>
      <t>PMF (massa asfáltica) exclusive fornecimento e transporte comercial da emulsão</t>
    </r>
  </si>
  <si>
    <r>
      <rPr>
        <sz val="7"/>
        <rFont val="Arial MT"/>
        <family val="2"/>
      </rPr>
      <t>PMF (massa asfáltica) inclusive fornecimento e transporte comercial da emulsão</t>
    </r>
  </si>
  <si>
    <r>
      <rPr>
        <sz val="7"/>
        <rFont val="Arial MT"/>
        <family val="2"/>
      </rPr>
      <t>Pó de pedra, fornecimento</t>
    </r>
  </si>
  <si>
    <r>
      <rPr>
        <sz val="7"/>
        <rFont val="Arial MT"/>
        <family val="2"/>
      </rPr>
      <t>Pó de pedra inclusive fornecimento, espalhamento e transporte</t>
    </r>
  </si>
  <si>
    <r>
      <rPr>
        <sz val="7"/>
        <rFont val="Arial MT"/>
        <family val="2"/>
      </rPr>
      <t>Produção de brita no canteiro, exclusive o desmonte e fragmentação de rocha</t>
    </r>
  </si>
  <si>
    <r>
      <rPr>
        <sz val="7"/>
        <rFont val="Arial MT"/>
        <family val="2"/>
      </rPr>
      <t>Produção de brita no canteiro, inclusive o desmonte  e fragmentação de rocha</t>
    </r>
  </si>
  <si>
    <r>
      <rPr>
        <sz val="7"/>
        <rFont val="Arial MT"/>
        <family val="2"/>
      </rPr>
      <t xml:space="preserve">Reciclagem de pavimento (base) c/ adição de 20% de brita1, 10% de brita 0 e 2% de cimento,
</t>
    </r>
    <r>
      <rPr>
        <sz val="7"/>
        <rFont val="Arial MT"/>
        <family val="2"/>
      </rPr>
      <t>inclusive fornecimento e transportes dos materiais</t>
    </r>
  </si>
  <si>
    <r>
      <rPr>
        <sz val="7"/>
        <rFont val="Arial MT"/>
        <family val="2"/>
      </rPr>
      <t>Reciclagem de pavimento (Base existente + CBUQ) sem adição de materiais</t>
    </r>
  </si>
  <si>
    <r>
      <rPr>
        <sz val="7"/>
        <rFont val="Arial MT"/>
        <family val="2"/>
      </rPr>
      <t xml:space="preserve">Reciclagem de pavimento (Base existente + T.S.D.) c/ adição de 30% de brita, inclusive
</t>
    </r>
    <r>
      <rPr>
        <sz val="7"/>
        <rFont val="Arial MT"/>
        <family val="2"/>
      </rPr>
      <t>fornecimento e transporte da brita</t>
    </r>
  </si>
  <si>
    <r>
      <rPr>
        <sz val="7"/>
        <rFont val="Arial MT"/>
        <family val="2"/>
      </rPr>
      <t xml:space="preserve">Reciclagem de pavimento (Base existente + T.S.D.) c/ adição de 30% de brita, inclusive
</t>
    </r>
    <r>
      <rPr>
        <sz val="7"/>
        <rFont val="Arial MT"/>
        <family val="2"/>
      </rPr>
      <t>fornecimento, exclusive transporte da brita</t>
    </r>
  </si>
  <si>
    <r>
      <rPr>
        <sz val="7"/>
        <rFont val="Arial MT"/>
        <family val="2"/>
      </rPr>
      <t xml:space="preserve">Reciclagem de pavimento (Base existente + T.S.D.) com adição de 20% de brita, inclusive
</t>
    </r>
    <r>
      <rPr>
        <sz val="7"/>
        <rFont val="Arial MT"/>
        <family val="2"/>
      </rPr>
      <t>fornecimento e transporte da brita.</t>
    </r>
  </si>
  <si>
    <r>
      <rPr>
        <sz val="7"/>
        <rFont val="Arial MT"/>
        <family val="2"/>
      </rPr>
      <t xml:space="preserve">Reciclagem de pavimento (Base existente + T.S.D.) com adição de 3% de cimento, inclusive
</t>
    </r>
    <r>
      <rPr>
        <sz val="7"/>
        <rFont val="Arial MT"/>
        <family val="2"/>
      </rPr>
      <t>fornecimento e tarnsporte do cimento</t>
    </r>
  </si>
  <si>
    <r>
      <rPr>
        <sz val="7"/>
        <rFont val="Arial MT"/>
        <family val="2"/>
      </rPr>
      <t xml:space="preserve">Reciclagem de pavimento (Base existente + T.S.D.) com adição de 40% de brita, inclusive
</t>
    </r>
    <r>
      <rPr>
        <sz val="7"/>
        <rFont val="Arial MT"/>
        <family val="2"/>
      </rPr>
      <t>fornecimento e transporte da brita.</t>
    </r>
  </si>
  <si>
    <r>
      <rPr>
        <sz val="7"/>
        <rFont val="Arial MT"/>
        <family val="2"/>
      </rPr>
      <t>Reciclagem de pavimento (Base existente + T.S.D.) sem adição de materiais</t>
    </r>
  </si>
  <si>
    <r>
      <rPr>
        <sz val="7"/>
        <rFont val="Arial MT"/>
        <family val="2"/>
      </rPr>
      <t xml:space="preserve">Reciclagem de pavimento (Base existente+TSD) com adição de Ligante Betuminoso, inclusive
</t>
    </r>
    <r>
      <rPr>
        <sz val="7"/>
        <rFont val="Arial MT"/>
        <family val="2"/>
      </rPr>
      <t>fornecimento e transporte da emulsão</t>
    </r>
  </si>
  <si>
    <r>
      <rPr>
        <sz val="7"/>
        <rFont val="Arial MT"/>
        <family val="2"/>
      </rPr>
      <t xml:space="preserve">Reciclagem de pavimento com adição de 2% de cimento, inclusive fornecimento e transporte
</t>
    </r>
    <r>
      <rPr>
        <sz val="7"/>
        <rFont val="Arial MT"/>
        <family val="2"/>
      </rPr>
      <t>do cimento</t>
    </r>
  </si>
  <si>
    <r>
      <rPr>
        <sz val="7"/>
        <rFont val="Arial MT"/>
        <family val="2"/>
      </rPr>
      <t xml:space="preserve">Reciclagem de pavimento(Base existente + T.S.D.) com adição de 40% de brita, inclusive
</t>
    </r>
    <r>
      <rPr>
        <sz val="7"/>
        <rFont val="Arial MT"/>
        <family val="2"/>
      </rPr>
      <t>fornecimento, exclusive transporte da brita</t>
    </r>
  </si>
  <si>
    <r>
      <rPr>
        <sz val="7"/>
        <rFont val="Arial MT"/>
        <family val="2"/>
      </rPr>
      <t>Recuperação de base de acostamento exclusive transporte do material (solo)</t>
    </r>
  </si>
  <si>
    <r>
      <rPr>
        <sz val="7"/>
        <rFont val="Arial MT"/>
        <family val="2"/>
      </rPr>
      <t>Recuperação de base de acostamentos, inclusive fornecimento e transporte da brita</t>
    </r>
  </si>
  <si>
    <r>
      <rPr>
        <sz val="7"/>
        <rFont val="Arial MT"/>
        <family val="2"/>
      </rPr>
      <t xml:space="preserve">Reestabilização da base com adição de 50% de brita, inclusive fonecimento, exclusive
</t>
    </r>
    <r>
      <rPr>
        <sz val="7"/>
        <rFont val="Arial MT"/>
        <family val="2"/>
      </rPr>
      <t>transporte da brita</t>
    </r>
  </si>
  <si>
    <r>
      <rPr>
        <sz val="7"/>
        <rFont val="Arial MT"/>
        <family val="2"/>
      </rPr>
      <t xml:space="preserve">Reestabilização de base com adição de 50% de brita, inclusive fornecimento e transporte da
</t>
    </r>
    <r>
      <rPr>
        <sz val="7"/>
        <rFont val="Arial MT"/>
        <family val="2"/>
      </rPr>
      <t>brita</t>
    </r>
  </si>
  <si>
    <r>
      <rPr>
        <sz val="7"/>
        <rFont val="Arial MT"/>
        <family val="2"/>
      </rPr>
      <t>Reforço do sub leito 100% P.I.</t>
    </r>
  </si>
  <si>
    <r>
      <rPr>
        <sz val="7"/>
        <rFont val="Arial MT"/>
        <family val="2"/>
      </rPr>
      <t>Regularização e compactação do sub-leito (100% P.I.) H = 0,20 m</t>
    </r>
  </si>
  <si>
    <r>
      <rPr>
        <sz val="7"/>
        <rFont val="Arial MT"/>
        <family val="2"/>
      </rPr>
      <t>Remoção de capa asfáltica em TSS, TSD, ou TST exclusive transporte</t>
    </r>
  </si>
  <si>
    <r>
      <rPr>
        <sz val="7"/>
        <rFont val="Arial MT"/>
        <family val="2"/>
      </rPr>
      <t>Remoção de meio fio</t>
    </r>
  </si>
  <si>
    <r>
      <rPr>
        <sz val="7"/>
        <rFont val="Arial MT"/>
        <family val="2"/>
      </rPr>
      <t>Remoção de pavimentação poliédrica</t>
    </r>
  </si>
  <si>
    <r>
      <rPr>
        <sz val="7"/>
        <rFont val="Arial MT"/>
        <family val="2"/>
      </rPr>
      <t>Remoção e reassentamento de blocos de concreto, inclusive perdas</t>
    </r>
  </si>
  <si>
    <r>
      <rPr>
        <sz val="7"/>
        <rFont val="Arial MT"/>
        <family val="2"/>
      </rPr>
      <t xml:space="preserve">Remoção e reassentamento de paralelepípedos, inclusive perdas, colchão de areia e
</t>
    </r>
    <r>
      <rPr>
        <sz val="7"/>
        <rFont val="Arial MT"/>
        <family val="2"/>
      </rPr>
      <t>transportes de areia e paralelepípedo</t>
    </r>
  </si>
  <si>
    <r>
      <rPr>
        <sz val="7"/>
        <rFont val="Arial MT"/>
        <family val="2"/>
      </rPr>
      <t>Revestimento em estradas vicinais (saibro)</t>
    </r>
  </si>
  <si>
    <r>
      <rPr>
        <sz val="7"/>
        <rFont val="Arial MT"/>
        <family val="2"/>
      </rPr>
      <t>Revestimento primário, espalhamento e compactação (espessura até 0,15m)</t>
    </r>
  </si>
  <si>
    <r>
      <rPr>
        <sz val="7"/>
        <rFont val="Arial MT"/>
        <family val="2"/>
      </rPr>
      <t xml:space="preserve">Sub-base c/ mistura de argila 30%, pó de pedra 30% e brita 40%, inclusive fornecimento e
</t>
    </r>
    <r>
      <rPr>
        <sz val="7"/>
        <rFont val="Arial MT"/>
        <family val="2"/>
      </rPr>
      <t>transporte do pó de pedra e da brita</t>
    </r>
  </si>
  <si>
    <r>
      <rPr>
        <sz val="7"/>
        <rFont val="Arial MT"/>
        <family val="2"/>
      </rPr>
      <t>Sub-base c/ mistura de solo 80% e areia 20%, inclusive transporte da areia</t>
    </r>
  </si>
  <si>
    <r>
      <rPr>
        <sz val="7"/>
        <rFont val="Arial MT"/>
        <family val="2"/>
      </rPr>
      <t xml:space="preserve">Sub-base com mistura de argila 70% e escória de aciaria 30%, inclusive fornecim. e transporte
</t>
    </r>
    <r>
      <rPr>
        <sz val="7"/>
        <rFont val="Arial MT"/>
        <family val="2"/>
      </rPr>
      <t>da escória, exceto fornecimento e transporte da argila</t>
    </r>
  </si>
  <si>
    <r>
      <rPr>
        <sz val="7"/>
        <rFont val="Arial MT"/>
        <family val="2"/>
      </rPr>
      <t xml:space="preserve">Sub-base com solo/escória na proporção 70:30, inclusive fornecimento da escória, exceto
</t>
    </r>
    <r>
      <rPr>
        <sz val="7"/>
        <rFont val="Arial MT"/>
        <family val="2"/>
      </rPr>
      <t>fornecimento do solo e transporte do solo e escória</t>
    </r>
  </si>
  <si>
    <r>
      <rPr>
        <sz val="7"/>
        <rFont val="Arial MT"/>
        <family val="2"/>
      </rPr>
      <t>Sub-base de brita graduada, inclusive fornecimento e transporte da brita</t>
    </r>
  </si>
  <si>
    <r>
      <rPr>
        <sz val="7"/>
        <rFont val="Arial MT"/>
        <family val="2"/>
      </rPr>
      <t>Sub-base de brita graduada, inclusive fornecimento, exclusive transporte da brita</t>
    </r>
  </si>
  <si>
    <r>
      <rPr>
        <sz val="7"/>
        <rFont val="Arial MT"/>
        <family val="2"/>
      </rPr>
      <t>Sub-base de brita 1, inclusive fornecimento, exclusive transporte da brita</t>
    </r>
  </si>
  <si>
    <r>
      <rPr>
        <sz val="7"/>
        <rFont val="Arial MT"/>
        <family val="2"/>
      </rPr>
      <t>Sub-base de escória de aciaria, inclusive fornecimento e transporte da escória</t>
    </r>
  </si>
  <si>
    <r>
      <rPr>
        <sz val="7"/>
        <rFont val="Arial MT"/>
        <family val="2"/>
      </rPr>
      <t>Sub-base de solo brita, 50% em peso, inclusive fornecimento, exclusive transporte da brita</t>
    </r>
  </si>
  <si>
    <r>
      <rPr>
        <sz val="7"/>
        <rFont val="Arial MT"/>
        <family val="2"/>
      </rPr>
      <t>Sub-base solo brita, 20% em peso, inclusive fornecimento e transporte da brita.</t>
    </r>
  </si>
  <si>
    <r>
      <rPr>
        <sz val="7"/>
        <rFont val="Arial MT"/>
        <family val="2"/>
      </rPr>
      <t>Sub-base solo brita, 30% em peso, inclusive fornecimento e transporte da brita</t>
    </r>
  </si>
  <si>
    <r>
      <rPr>
        <sz val="7"/>
        <rFont val="Arial MT"/>
        <family val="2"/>
      </rPr>
      <t>Sub-base solo brita, 50% em peso, inclusive fornecimento e transporte da brita</t>
    </r>
  </si>
  <si>
    <r>
      <rPr>
        <sz val="7"/>
        <rFont val="Arial MT"/>
        <family val="2"/>
      </rPr>
      <t>Sub-base solo brita, 70% em peso, inclusive fornecimento e transporte da brita</t>
    </r>
  </si>
  <si>
    <r>
      <rPr>
        <sz val="7"/>
        <rFont val="Arial MT"/>
        <family val="2"/>
      </rPr>
      <t xml:space="preserve">T.S.B.D. com capa selante exclusive fornecimento e transporte comercial da emulsão,
</t>
    </r>
    <r>
      <rPr>
        <sz val="7"/>
        <rFont val="Arial MT"/>
        <family val="2"/>
      </rPr>
      <t>inclusive lavagem da brita e transporte da areia e brita</t>
    </r>
  </si>
  <si>
    <r>
      <rPr>
        <sz val="7"/>
        <rFont val="Arial MT"/>
        <family val="2"/>
      </rPr>
      <t xml:space="preserve">T.S.B.D. com capa selante, executado c/ Multidistribuidor exclus. forn. e transp. com. da
</t>
    </r>
    <r>
      <rPr>
        <sz val="7"/>
        <rFont val="Arial MT"/>
        <family val="2"/>
      </rPr>
      <t>emulsão, inclus. lavagem brita e transp. comerc.areia, brita</t>
    </r>
  </si>
  <si>
    <r>
      <rPr>
        <sz val="7"/>
        <rFont val="Arial MT"/>
        <family val="2"/>
      </rPr>
      <t xml:space="preserve">T.S.B.D. com capa selante executado c/ Multidistribuidor,inclus.fornec.areia/brita e lavagem
</t>
    </r>
    <r>
      <rPr>
        <sz val="7"/>
        <rFont val="Arial MT"/>
        <family val="2"/>
      </rPr>
      <t>brita, excl.fornec.da emulsão e trnasp.todos os materiais</t>
    </r>
  </si>
  <si>
    <r>
      <rPr>
        <sz val="7"/>
        <rFont val="Arial MT"/>
        <family val="2"/>
      </rPr>
      <t xml:space="preserve">T.S.B.D. com capa selante, executado com Multidistribuidor inclusive fornecimento, transporte
</t>
    </r>
    <r>
      <rPr>
        <sz val="7"/>
        <rFont val="Arial MT"/>
        <family val="2"/>
      </rPr>
      <t>comercial dos materiais e lavagem da brita</t>
    </r>
  </si>
  <si>
    <r>
      <rPr>
        <sz val="7"/>
        <rFont val="Arial MT"/>
        <family val="2"/>
      </rPr>
      <t xml:space="preserve">T.S.B.D. com capa selante inclusive fornecimento e transporte comercial dos materiais e
</t>
    </r>
    <r>
      <rPr>
        <sz val="7"/>
        <rFont val="Arial MT"/>
        <family val="2"/>
      </rPr>
      <t>lavagem da brita</t>
    </r>
  </si>
  <si>
    <r>
      <rPr>
        <sz val="7"/>
        <rFont val="Arial MT"/>
        <family val="2"/>
      </rPr>
      <t xml:space="preserve">T.S.B.D. sem capa selante,  inclusive fornecimento e transporte comercial dos materiais e
</t>
    </r>
    <r>
      <rPr>
        <sz val="7"/>
        <rFont val="Arial MT"/>
        <family val="2"/>
      </rPr>
      <t>lavagem de brita</t>
    </r>
  </si>
  <si>
    <r>
      <rPr>
        <sz val="7"/>
        <rFont val="Arial MT"/>
        <family val="2"/>
      </rPr>
      <t xml:space="preserve">T.S.B.D. sem capa selante exclusive fornecimento e transporte comercial da emulsão,
</t>
    </r>
    <r>
      <rPr>
        <sz val="7"/>
        <rFont val="Arial MT"/>
        <family val="2"/>
      </rPr>
      <t>inclusive lavagem e transporte comercial  da brita</t>
    </r>
  </si>
  <si>
    <r>
      <rPr>
        <sz val="7"/>
        <rFont val="Arial MT"/>
        <family val="2"/>
      </rPr>
      <t xml:space="preserve">T.S.B.D. sem capa selante, executado c/ Multidistribuidor exclusive fornec.e transp. comercial
</t>
    </r>
    <r>
      <rPr>
        <sz val="7"/>
        <rFont val="Arial MT"/>
        <family val="2"/>
      </rPr>
      <t>da emulsão, inclusive lavagem e transp. comerc.da brita</t>
    </r>
  </si>
  <si>
    <r>
      <rPr>
        <sz val="7"/>
        <rFont val="Arial MT"/>
        <family val="2"/>
      </rPr>
      <t xml:space="preserve">T.S.B.D. sem capa selante executado com Multidistribuidor excl. forn. da emulsão e transp.
</t>
    </r>
    <r>
      <rPr>
        <sz val="7"/>
        <rFont val="Arial MT"/>
        <family val="2"/>
      </rPr>
      <t>comerciais da emulsão e da brita, inclus. lavagem da brita</t>
    </r>
  </si>
  <si>
    <r>
      <rPr>
        <sz val="7"/>
        <rFont val="Arial MT"/>
        <family val="2"/>
      </rPr>
      <t xml:space="preserve">T.S.B.D. sem capa selante inclusive fornecimento e transporte comercial dos materiais e
</t>
    </r>
    <r>
      <rPr>
        <sz val="7"/>
        <rFont val="Arial MT"/>
        <family val="2"/>
      </rPr>
      <t>lavagem da brita</t>
    </r>
  </si>
  <si>
    <r>
      <rPr>
        <sz val="7"/>
        <rFont val="Arial MT"/>
        <family val="2"/>
      </rPr>
      <t xml:space="preserve">T.S.B.S. com capa selante exclusive fornecimento e transporte comercial da emulsão,
</t>
    </r>
    <r>
      <rPr>
        <sz val="7"/>
        <rFont val="Arial MT"/>
        <family val="2"/>
      </rPr>
      <t>inclusive lavagem e transporte comercial da brita</t>
    </r>
  </si>
  <si>
    <r>
      <rPr>
        <sz val="7"/>
        <rFont val="Arial MT"/>
        <family val="2"/>
      </rPr>
      <t xml:space="preserve">T.S.B.S. com capa selante inclusive fornecimento e transporte comercial dos materiais e
</t>
    </r>
    <r>
      <rPr>
        <sz val="7"/>
        <rFont val="Arial MT"/>
        <family val="2"/>
      </rPr>
      <t>lavagem da brita</t>
    </r>
  </si>
  <si>
    <r>
      <rPr>
        <sz val="7"/>
        <rFont val="Arial MT"/>
        <family val="2"/>
      </rPr>
      <t xml:space="preserve">T.S.B.S. exclusive fornecimento e transporte comercial do material betuminoso, inclusive
</t>
    </r>
    <r>
      <rPr>
        <sz val="7"/>
        <rFont val="Arial MT"/>
        <family val="2"/>
      </rPr>
      <t>fornecimento, transporte e lavagem da brita</t>
    </r>
  </si>
  <si>
    <r>
      <rPr>
        <sz val="7"/>
        <rFont val="Arial MT"/>
        <family val="2"/>
      </rPr>
      <t>T.S.B.S. inclusive fornecimento e transporte comercial dos materiais e lavagem da brita</t>
    </r>
  </si>
  <si>
    <r>
      <rPr>
        <sz val="7"/>
        <rFont val="Arial MT"/>
        <family val="2"/>
      </rPr>
      <t xml:space="preserve">Usinagem de concreto betuminoso usinado a quente (CBUQ), inclusive transporte comercial
</t>
    </r>
    <r>
      <rPr>
        <sz val="7"/>
        <rFont val="Arial MT"/>
        <family val="2"/>
      </rPr>
      <t>do oleo combustível</t>
    </r>
  </si>
  <si>
    <r>
      <rPr>
        <sz val="7"/>
        <rFont val="Arial MT"/>
        <family val="2"/>
      </rPr>
      <t>Usinagem de mistura de solo brita</t>
    </r>
  </si>
  <si>
    <r>
      <rPr>
        <sz val="7"/>
        <rFont val="Arial MT"/>
        <family val="2"/>
      </rPr>
      <t>Grupo de serviço: OBRAS DE ARTE CORRENTES E DRENAGEM</t>
    </r>
  </si>
  <si>
    <r>
      <rPr>
        <sz val="7"/>
        <rFont val="Arial MT"/>
        <family val="2"/>
      </rPr>
      <t>Aço CA-25, fornecimento, dobragem e colocação nas formas</t>
    </r>
  </si>
  <si>
    <r>
      <rPr>
        <sz val="7"/>
        <rFont val="Arial MT"/>
        <family val="2"/>
      </rPr>
      <t>kg</t>
    </r>
  </si>
  <si>
    <r>
      <rPr>
        <sz val="7"/>
        <rFont val="Arial MT"/>
        <family val="2"/>
      </rPr>
      <t>Aço CA-50, fornecimento, dobragem e colocação nas formas (preço médio das bitolas)</t>
    </r>
  </si>
  <si>
    <r>
      <rPr>
        <sz val="7"/>
        <rFont val="Arial MT"/>
        <family val="2"/>
      </rPr>
      <t xml:space="preserve">Aço CA-50 grossa, diâmetro de 12.5 a 25 mm, fornecimento, dobragem e colocação nas
</t>
    </r>
    <r>
      <rPr>
        <sz val="7"/>
        <rFont val="Arial MT"/>
        <family val="2"/>
      </rPr>
      <t>formas</t>
    </r>
  </si>
  <si>
    <r>
      <rPr>
        <sz val="7"/>
        <rFont val="Arial MT"/>
        <family val="2"/>
      </rPr>
      <t>Aço CA-50 média, diâmetro de 6.3 a 10 mm, fornecimento, dobragem e colocação nas formas</t>
    </r>
  </si>
  <si>
    <r>
      <rPr>
        <sz val="7"/>
        <rFont val="Arial MT"/>
        <family val="2"/>
      </rPr>
      <t>Aço CA-60 fina, diâmetro de 4.2 a 5.0 mm, fornecimento, dobragem e colocação nas formas</t>
    </r>
  </si>
  <si>
    <r>
      <rPr>
        <sz val="7"/>
        <rFont val="Arial MT"/>
        <family val="2"/>
      </rPr>
      <t>Aluguel mensal de escoramento tubular com tubos metálicos com até 10 metros de altura</t>
    </r>
  </si>
  <si>
    <r>
      <rPr>
        <sz val="7"/>
        <rFont val="Arial MT"/>
        <family val="2"/>
      </rPr>
      <t xml:space="preserve">Alvenaria de bloco (39 x 19 x 09) cm espessura 09 cm, inclusive transporte da areia, cimento e
</t>
    </r>
    <r>
      <rPr>
        <sz val="7"/>
        <rFont val="Arial MT"/>
        <family val="2"/>
      </rPr>
      <t>bloco</t>
    </r>
  </si>
  <si>
    <r>
      <rPr>
        <sz val="7"/>
        <rFont val="Arial MT"/>
        <family val="2"/>
      </rPr>
      <t xml:space="preserve">Alvenaria de bloco (39 x 19 x 19) cm espessura 19 cm, inclusive fornecimento e transporte do
</t>
    </r>
    <r>
      <rPr>
        <sz val="7"/>
        <rFont val="Arial MT"/>
        <family val="2"/>
      </rPr>
      <t>bloco, areia e cimento</t>
    </r>
  </si>
  <si>
    <r>
      <rPr>
        <sz val="7"/>
        <rFont val="Arial MT"/>
        <family val="2"/>
      </rPr>
      <t xml:space="preserve">Alvenaria de lajota (20 x 20 x 10) cm espessura 10 cm, inclusive transporte de areia, lajota e
</t>
    </r>
    <r>
      <rPr>
        <sz val="7"/>
        <rFont val="Arial MT"/>
        <family val="2"/>
      </rPr>
      <t>cimento</t>
    </r>
  </si>
  <si>
    <r>
      <rPr>
        <sz val="7"/>
        <rFont val="Arial MT"/>
        <family val="2"/>
      </rPr>
      <t xml:space="preserve">Alvenaria de pedra de mão argamassada (argamassa cimento areia 1:4), inclusive transporte
</t>
    </r>
    <r>
      <rPr>
        <sz val="7"/>
        <rFont val="Arial MT"/>
        <family val="2"/>
      </rPr>
      <t>da pedra</t>
    </r>
  </si>
  <si>
    <r>
      <rPr>
        <sz val="7"/>
        <rFont val="Arial MT"/>
        <family val="2"/>
      </rPr>
      <t>Alvenaria de pedra de mão (junta seca), inclusive transporte da pedra</t>
    </r>
  </si>
  <si>
    <r>
      <rPr>
        <sz val="7"/>
        <rFont val="Arial MT"/>
        <family val="2"/>
      </rPr>
      <t>Andaime de madeira para altura até 7 m, compreendendo montagem e desmontagem</t>
    </r>
  </si>
  <si>
    <r>
      <rPr>
        <sz val="7"/>
        <rFont val="Arial MT"/>
        <family val="2"/>
      </rPr>
      <t>Andaime suspenso em madeira, inclusive montagem e desmontagem</t>
    </r>
  </si>
  <si>
    <r>
      <rPr>
        <sz val="7"/>
        <rFont val="Arial MT"/>
        <family val="2"/>
      </rPr>
      <t>Apicoamento manual de superfície de concreto</t>
    </r>
  </si>
  <si>
    <r>
      <rPr>
        <sz val="7"/>
        <rFont val="Arial MT"/>
        <family val="2"/>
      </rPr>
      <t>Apiloamento manual</t>
    </r>
  </si>
  <si>
    <r>
      <rPr>
        <sz val="7"/>
        <rFont val="Arial MT"/>
        <family val="2"/>
      </rPr>
      <t>Argamassa cimento e areia traço 1:4, tudo incluído</t>
    </r>
  </si>
  <si>
    <r>
      <rPr>
        <sz val="7"/>
        <rFont val="Arial MT"/>
        <family val="2"/>
      </rPr>
      <t>Argamassa cimento (nata), inclusive transporte de cimento</t>
    </r>
  </si>
  <si>
    <r>
      <rPr>
        <sz val="7"/>
        <rFont val="Arial MT"/>
        <family val="2"/>
      </rPr>
      <t>Argamassa de cimento e areia, traço 1:4, consumo de cimento 400 kg/m³</t>
    </r>
  </si>
  <si>
    <r>
      <rPr>
        <sz val="7"/>
        <rFont val="Arial MT"/>
        <family val="2"/>
      </rPr>
      <t>Aterro com areia, exceto fornecimento da areia</t>
    </r>
  </si>
  <si>
    <r>
      <rPr>
        <sz val="7"/>
        <rFont val="Arial MT"/>
        <family val="2"/>
      </rPr>
      <t>Berço de concreto ciclópico para BDTC diâmetro 0,60 m</t>
    </r>
  </si>
  <si>
    <r>
      <rPr>
        <sz val="7"/>
        <rFont val="Arial MT"/>
        <family val="2"/>
      </rPr>
      <t>Berço de concreto ciclópico para BDTC diâmetro 0,80 m</t>
    </r>
  </si>
  <si>
    <r>
      <rPr>
        <sz val="7"/>
        <rFont val="Arial MT"/>
        <family val="2"/>
      </rPr>
      <t>Berço de concreto ciclópico para BDTC diâmetro 1,00 m</t>
    </r>
  </si>
  <si>
    <r>
      <rPr>
        <sz val="7"/>
        <rFont val="Arial MT"/>
        <family val="2"/>
      </rPr>
      <t>Berço de concreto ciclópico para BDTC diâmetro 1,20 m</t>
    </r>
  </si>
  <si>
    <r>
      <rPr>
        <sz val="7"/>
        <rFont val="Arial MT"/>
        <family val="2"/>
      </rPr>
      <t>Berço de concreto ciclópico para BDTC diâmetro 1,50 m</t>
    </r>
  </si>
  <si>
    <r>
      <rPr>
        <sz val="7"/>
        <rFont val="Arial MT"/>
        <family val="2"/>
      </rPr>
      <t>Berço de concreto ciclópico para BSTC diâmetro 0,40 m</t>
    </r>
  </si>
  <si>
    <r>
      <rPr>
        <sz val="7"/>
        <rFont val="Arial MT"/>
        <family val="2"/>
      </rPr>
      <t>Berço de concreto ciclópico para BSTC diâmetro 0,60 m</t>
    </r>
  </si>
  <si>
    <r>
      <rPr>
        <sz val="7"/>
        <rFont val="Arial MT"/>
        <family val="2"/>
      </rPr>
      <t>Berço de concreto ciclópico para BSTC diâmetro 0,80 m</t>
    </r>
  </si>
  <si>
    <r>
      <rPr>
        <sz val="7"/>
        <rFont val="Arial MT"/>
        <family val="2"/>
      </rPr>
      <t>Berço de concreto ciclópico para BSTC diâmetro 1,00 m</t>
    </r>
  </si>
  <si>
    <r>
      <rPr>
        <sz val="7"/>
        <rFont val="Arial MT"/>
        <family val="2"/>
      </rPr>
      <t>Berço de concreto ciclópico para BSTC diâmetro 1,20 m</t>
    </r>
  </si>
  <si>
    <r>
      <rPr>
        <sz val="7"/>
        <rFont val="Arial MT"/>
        <family val="2"/>
      </rPr>
      <t>Berço de concreto ciclópico para BSTC diâmetro 1,50 m</t>
    </r>
  </si>
  <si>
    <r>
      <rPr>
        <sz val="7"/>
        <rFont val="Arial MT"/>
        <family val="2"/>
      </rPr>
      <t>Berço de concreto ciclópico para BTTC diâmetro 0,60 m</t>
    </r>
  </si>
  <si>
    <r>
      <rPr>
        <sz val="7"/>
        <rFont val="Arial MT"/>
        <family val="2"/>
      </rPr>
      <t>Berço de concreto ciclópico para BTTC diâmetro 0,80 m</t>
    </r>
  </si>
  <si>
    <r>
      <rPr>
        <sz val="7"/>
        <rFont val="Arial MT"/>
        <family val="2"/>
      </rPr>
      <t>Berço de concreto ciclópico para BTTC diâmetro 1,00 m</t>
    </r>
  </si>
  <si>
    <r>
      <rPr>
        <sz val="7"/>
        <rFont val="Arial MT"/>
        <family val="2"/>
      </rPr>
      <t>Berço de concreto ciclópico para BTTC diâmetro 1,20 m</t>
    </r>
  </si>
  <si>
    <r>
      <rPr>
        <sz val="7"/>
        <rFont val="Arial MT"/>
        <family val="2"/>
      </rPr>
      <t>Berço de concreto ciclópico para BTTC diâmetro 1,50 m</t>
    </r>
  </si>
  <si>
    <r>
      <rPr>
        <sz val="7"/>
        <rFont val="Arial MT"/>
        <family val="2"/>
      </rPr>
      <t>Berço em brita para BSTC diâm. = 1,00 m</t>
    </r>
  </si>
  <si>
    <r>
      <rPr>
        <sz val="7"/>
        <rFont val="Arial MT"/>
        <family val="2"/>
      </rPr>
      <t>Berço em brita para BSTC diâm.=1,20 m</t>
    </r>
  </si>
  <si>
    <r>
      <rPr>
        <sz val="7"/>
        <rFont val="Arial MT"/>
        <family val="2"/>
      </rPr>
      <t>Berço em concreto ciclópico para BSTC diâm. = 0,30m</t>
    </r>
  </si>
  <si>
    <r>
      <rPr>
        <sz val="7"/>
        <rFont val="Arial MT"/>
        <family val="2"/>
      </rPr>
      <t>Boca de BDCC 1,50 x 1,50 m projeto DNIT</t>
    </r>
  </si>
  <si>
    <r>
      <rPr>
        <sz val="7"/>
        <rFont val="Arial MT"/>
        <family val="2"/>
      </rPr>
      <t>Boca de BDCC 2,00 x 1,20 m conforme projeto</t>
    </r>
  </si>
  <si>
    <r>
      <rPr>
        <sz val="7"/>
        <rFont val="Arial MT"/>
        <family val="2"/>
      </rPr>
      <t>Boca de BDCC 2,00 x 2,00 m projeto DNIT</t>
    </r>
  </si>
  <si>
    <r>
      <rPr>
        <sz val="7"/>
        <rFont val="Arial MT"/>
        <family val="2"/>
      </rPr>
      <t>Boca de BDCC 2,00 x 3,00 m projeto DNIT</t>
    </r>
  </si>
  <si>
    <r>
      <rPr>
        <sz val="7"/>
        <rFont val="Arial MT"/>
        <family val="2"/>
      </rPr>
      <t>Boca de BDCC 2,50 x 2,00 m conforme projeto</t>
    </r>
  </si>
  <si>
    <r>
      <rPr>
        <sz val="7"/>
        <rFont val="Arial MT"/>
        <family val="2"/>
      </rPr>
      <t>Boca de BDCC 2,50 x 2,50 m projeto DNIT</t>
    </r>
  </si>
  <si>
    <r>
      <rPr>
        <sz val="7"/>
        <rFont val="Arial MT"/>
        <family val="2"/>
      </rPr>
      <t>Boca de BDCC 2,50 x 3,00 m projeto DNIT</t>
    </r>
  </si>
  <si>
    <r>
      <rPr>
        <sz val="7"/>
        <rFont val="Arial MT"/>
        <family val="2"/>
      </rPr>
      <t>Boca de BDCC 3,00 x 3,00 m projeto DNIT</t>
    </r>
  </si>
  <si>
    <r>
      <rPr>
        <sz val="7"/>
        <rFont val="Arial MT"/>
        <family val="2"/>
      </rPr>
      <t>Boca de BSCC 1,50 x 1,50 m projeto DNIT</t>
    </r>
  </si>
  <si>
    <r>
      <rPr>
        <sz val="7"/>
        <rFont val="Arial MT"/>
        <family val="2"/>
      </rPr>
      <t>Boca de BSCC 2,00 x 2,00 m projeto DNIT</t>
    </r>
  </si>
  <si>
    <r>
      <rPr>
        <sz val="7"/>
        <rFont val="Arial MT"/>
        <family val="2"/>
      </rPr>
      <t>Boca de BSCC 2,00 x 3,00 m projeto DNIT</t>
    </r>
  </si>
  <si>
    <r>
      <rPr>
        <sz val="7"/>
        <rFont val="Arial MT"/>
        <family val="2"/>
      </rPr>
      <t>Boca de BSCC 2,50 x 2,50 m projeto DNIT</t>
    </r>
  </si>
  <si>
    <r>
      <rPr>
        <sz val="7"/>
        <rFont val="Arial MT"/>
        <family val="2"/>
      </rPr>
      <t>Boca de BSCC 2,50 x 3,00 m projeto DNIT</t>
    </r>
  </si>
  <si>
    <r>
      <rPr>
        <sz val="7"/>
        <rFont val="Arial MT"/>
        <family val="2"/>
      </rPr>
      <t>Boca de BSCC 3,00 x 3,00 m projeto DNIT</t>
    </r>
  </si>
  <si>
    <r>
      <rPr>
        <sz val="7"/>
        <rFont val="Arial MT"/>
        <family val="2"/>
      </rPr>
      <t>Boca de BTCC 1,50 x 1,50 m projeto DNIT</t>
    </r>
  </si>
  <si>
    <r>
      <rPr>
        <sz val="7"/>
        <rFont val="Arial MT"/>
        <family val="2"/>
      </rPr>
      <t>Boca de BTCC 2,00 x 2,00 m projeto DNIT</t>
    </r>
  </si>
  <si>
    <r>
      <rPr>
        <sz val="7"/>
        <rFont val="Arial MT"/>
        <family val="2"/>
      </rPr>
      <t>Boca de BTCC 2,00 x 3,00 m projeto DNIT</t>
    </r>
  </si>
  <si>
    <r>
      <rPr>
        <sz val="7"/>
        <rFont val="Arial MT"/>
        <family val="2"/>
      </rPr>
      <t>Boca de BTCC 2,50 x 2,50 m projeto DNIT</t>
    </r>
  </si>
  <si>
    <r>
      <rPr>
        <sz val="7"/>
        <rFont val="Arial MT"/>
        <family val="2"/>
      </rPr>
      <t>Boca de BTCC 2,50 x 3,00 m projeto DNIT</t>
    </r>
  </si>
  <si>
    <r>
      <rPr>
        <sz val="7"/>
        <rFont val="Arial MT"/>
        <family val="2"/>
      </rPr>
      <t>Boca de BTCC 3,00 x 3,00 m projeto DNIT</t>
    </r>
  </si>
  <si>
    <r>
      <rPr>
        <sz val="7"/>
        <rFont val="Arial MT"/>
        <family val="2"/>
      </rPr>
      <t>Boca de concreto ciclópico para BDTC diâmetro 0,60 m</t>
    </r>
  </si>
  <si>
    <r>
      <rPr>
        <sz val="7"/>
        <rFont val="Arial MT"/>
        <family val="2"/>
      </rPr>
      <t>Boca de concreto ciclópico para BDTC diâmetro 0,80 m</t>
    </r>
  </si>
  <si>
    <r>
      <rPr>
        <sz val="7"/>
        <rFont val="Arial MT"/>
        <family val="2"/>
      </rPr>
      <t>Boca de concreto ciclópico para BDTC diâmetro 1,00 m</t>
    </r>
  </si>
  <si>
    <r>
      <rPr>
        <sz val="7"/>
        <rFont val="Arial MT"/>
        <family val="2"/>
      </rPr>
      <t>Boca de concreto ciclópico para BDTC diâmetro 1,20 m</t>
    </r>
  </si>
  <si>
    <r>
      <rPr>
        <sz val="7"/>
        <rFont val="Arial MT"/>
        <family val="2"/>
      </rPr>
      <t>Boca de concreto ciclópico para BDTC diâmetro 1,50 m</t>
    </r>
  </si>
  <si>
    <r>
      <rPr>
        <sz val="7"/>
        <rFont val="Arial MT"/>
        <family val="2"/>
      </rPr>
      <t>Boca de concreto ciclópico para BSTC diâmetro 0,40 m</t>
    </r>
  </si>
  <si>
    <r>
      <rPr>
        <sz val="7"/>
        <rFont val="Arial MT"/>
        <family val="2"/>
      </rPr>
      <t>Boca de concreto ciclópico para BSTC diâmetro 0,60 m</t>
    </r>
  </si>
  <si>
    <r>
      <rPr>
        <sz val="7"/>
        <rFont val="Arial MT"/>
        <family val="2"/>
      </rPr>
      <t>Boca de concreto ciclópico para BSTC diâmetro 0,80 m</t>
    </r>
  </si>
  <si>
    <r>
      <rPr>
        <sz val="7"/>
        <rFont val="Arial MT"/>
        <family val="2"/>
      </rPr>
      <t>Boca de concreto ciclópico para BSTC diâmetro 1,00 m</t>
    </r>
  </si>
  <si>
    <r>
      <rPr>
        <sz val="7"/>
        <rFont val="Arial MT"/>
        <family val="2"/>
      </rPr>
      <t>Boca de concreto ciclópico para BSTC diâmetro 1,20 m</t>
    </r>
  </si>
  <si>
    <r>
      <rPr>
        <sz val="7"/>
        <rFont val="Arial MT"/>
        <family val="2"/>
      </rPr>
      <t>Boca de concreto ciclópico para BSTC diâmetro 1,50 m</t>
    </r>
  </si>
  <si>
    <r>
      <rPr>
        <sz val="7"/>
        <rFont val="Arial MT"/>
        <family val="2"/>
      </rPr>
      <t>Boca de concreto ciclópico para BTTC diâmetro 0,60 m</t>
    </r>
  </si>
  <si>
    <r>
      <rPr>
        <sz val="7"/>
        <rFont val="Arial MT"/>
        <family val="2"/>
      </rPr>
      <t>Boca de concreto ciclópico para BTTC diâmetro 0,80 m</t>
    </r>
  </si>
  <si>
    <r>
      <rPr>
        <sz val="7"/>
        <rFont val="Arial MT"/>
        <family val="2"/>
      </rPr>
      <t>Boca de concreto ciclópico para BTTC diâmetro 1,00 m</t>
    </r>
  </si>
  <si>
    <r>
      <rPr>
        <sz val="7"/>
        <rFont val="Arial MT"/>
        <family val="2"/>
      </rPr>
      <t>Boca de concreto ciclópico para BTTC diâmetro 1,20 m</t>
    </r>
  </si>
  <si>
    <r>
      <rPr>
        <sz val="7"/>
        <rFont val="Arial MT"/>
        <family val="2"/>
      </rPr>
      <t>Boca de concreto ciclópico para BTTC diâmetro 1,50 m</t>
    </r>
  </si>
  <si>
    <r>
      <rPr>
        <sz val="7"/>
        <rFont val="Arial MT"/>
        <family val="2"/>
      </rPr>
      <t>Boca de lobo simples</t>
    </r>
  </si>
  <si>
    <r>
      <rPr>
        <sz val="7"/>
        <rFont val="Arial MT"/>
        <family val="2"/>
      </rPr>
      <t>Boca de saída de dreno profundo BSD-01</t>
    </r>
  </si>
  <si>
    <r>
      <rPr>
        <sz val="7"/>
        <rFont val="Arial MT"/>
        <family val="2"/>
      </rPr>
      <t xml:space="preserve">BSCC (pré-moldado) 1,50 x 1,50 x 1,00m CL 45t, inclusive transporte do Anel de Bueiro
</t>
    </r>
    <r>
      <rPr>
        <sz val="7"/>
        <rFont val="Arial MT"/>
        <family val="2"/>
      </rPr>
      <t>Celular Pré-moldado</t>
    </r>
  </si>
  <si>
    <r>
      <rPr>
        <sz val="7"/>
        <rFont val="Arial MT"/>
        <family val="2"/>
      </rPr>
      <t xml:space="preserve">BSCC (pré-moldado) 2,00 x 2,00 x 1,00m CL 45t, inclusive transporte de Anel de Bueiro
</t>
    </r>
    <r>
      <rPr>
        <sz val="7"/>
        <rFont val="Arial MT"/>
        <family val="2"/>
      </rPr>
      <t>Celular Pré-moldado</t>
    </r>
  </si>
  <si>
    <r>
      <rPr>
        <sz val="7"/>
        <rFont val="Arial MT"/>
        <family val="2"/>
      </rPr>
      <t xml:space="preserve">BSCC (pré-moldado) 2,50 x 2,50 x 1,00m CL 45t, inclusive transporte de Anel de Bueiro
</t>
    </r>
    <r>
      <rPr>
        <sz val="7"/>
        <rFont val="Arial MT"/>
        <family val="2"/>
      </rPr>
      <t>Celular Pré-moldado</t>
    </r>
  </si>
  <si>
    <r>
      <rPr>
        <sz val="7"/>
        <rFont val="Arial MT"/>
        <family val="2"/>
      </rPr>
      <t xml:space="preserve">BSCC (pré-moldado) 3,00 x 3,00 x 1,00m CL 45t, inclusive transporte de Anel de Bueiro
</t>
    </r>
    <r>
      <rPr>
        <sz val="7"/>
        <rFont val="Arial MT"/>
        <family val="2"/>
      </rPr>
      <t>Celular Pré-moldado</t>
    </r>
  </si>
  <si>
    <r>
      <rPr>
        <sz val="7"/>
        <rFont val="Arial MT"/>
        <family val="2"/>
      </rPr>
      <t xml:space="preserve">Bueiro Metálico BSTM - D = 3,00 m - T.L. com tratamento epóxi e = 2,7 mm - método não
</t>
    </r>
    <r>
      <rPr>
        <sz val="7"/>
        <rFont val="Arial MT"/>
        <family val="2"/>
      </rPr>
      <t>destrutivo</t>
    </r>
  </si>
  <si>
    <r>
      <rPr>
        <sz val="7"/>
        <rFont val="Arial MT"/>
        <family val="2"/>
      </rPr>
      <t xml:space="preserve">Bueiro Metálico BSTM - D=3,05m - MP-152 com tratamento epóxi e=2,7mm - método
</t>
    </r>
    <r>
      <rPr>
        <sz val="7"/>
        <rFont val="Arial MT"/>
        <family val="2"/>
      </rPr>
      <t>destrutivo, inclusive lastro de brita</t>
    </r>
  </si>
  <si>
    <r>
      <rPr>
        <sz val="7"/>
        <rFont val="Arial MT"/>
        <family val="2"/>
      </rPr>
      <t>Caiação de meio fios, sarjetas, etc</t>
    </r>
  </si>
  <si>
    <r>
      <rPr>
        <sz val="7"/>
        <rFont val="Arial MT"/>
        <family val="2"/>
      </rPr>
      <t>Caixa Boca de Lobo em bloco pré-moldado 1,20 x 1,20m</t>
    </r>
  </si>
  <si>
    <r>
      <rPr>
        <sz val="7"/>
        <rFont val="Arial MT"/>
        <family val="2"/>
      </rPr>
      <t>Caixa coletora concreto armado H= 2,00 m, inclusive escavação</t>
    </r>
  </si>
  <si>
    <r>
      <rPr>
        <sz val="7"/>
        <rFont val="Arial MT"/>
        <family val="2"/>
      </rPr>
      <t>Caixa coletora concreto armado H= 2,50 m, inclusive escavação</t>
    </r>
  </si>
  <si>
    <r>
      <rPr>
        <sz val="7"/>
        <rFont val="Arial MT"/>
        <family val="2"/>
      </rPr>
      <t>Caixa coletora em bloco pré-moldado para d=0,60m (1,00 x 1,00m)</t>
    </r>
  </si>
  <si>
    <r>
      <rPr>
        <sz val="7"/>
        <rFont val="Arial MT"/>
        <family val="2"/>
      </rPr>
      <t>Caixa de concreto para BSTC diâmetro 0,40 m H=1,60 m</t>
    </r>
  </si>
  <si>
    <r>
      <rPr>
        <sz val="7"/>
        <rFont val="Arial MT"/>
        <family val="2"/>
      </rPr>
      <t>Caixa de concreto para BSTC diâmetro 0,60 m H=2,00 m</t>
    </r>
  </si>
  <si>
    <r>
      <rPr>
        <sz val="7"/>
        <rFont val="Arial MT"/>
        <family val="2"/>
      </rPr>
      <t>Caixa de concreto para BSTC diâmetro 0,80 m H=2,50 m</t>
    </r>
  </si>
  <si>
    <r>
      <rPr>
        <sz val="7"/>
        <rFont val="Arial MT"/>
        <family val="2"/>
      </rPr>
      <t>Caixa de concreto para BSTC diâmetro 1,00 m H=3,00 m</t>
    </r>
  </si>
  <si>
    <r>
      <rPr>
        <sz val="7"/>
        <rFont val="Arial MT"/>
        <family val="2"/>
      </rPr>
      <t>Caixa de passagem para tubos de D=0,40 m H=1,10 m</t>
    </r>
  </si>
  <si>
    <r>
      <rPr>
        <sz val="7"/>
        <rFont val="Arial MT"/>
        <family val="2"/>
      </rPr>
      <t>Caixa de passagem para tubos de D=0,60 m H=1,30 m</t>
    </r>
  </si>
  <si>
    <r>
      <rPr>
        <sz val="7"/>
        <rFont val="Arial MT"/>
        <family val="2"/>
      </rPr>
      <t>Caixa de passagem para tubos de D=0,80 m H=1,50 m</t>
    </r>
  </si>
  <si>
    <r>
      <rPr>
        <sz val="7"/>
        <rFont val="Arial MT"/>
        <family val="2"/>
      </rPr>
      <t>Caixa de passagem para tubos de D=1,00 m H=1,80 m</t>
    </r>
  </si>
  <si>
    <r>
      <rPr>
        <sz val="7"/>
        <rFont val="Arial MT"/>
        <family val="2"/>
      </rPr>
      <t>Caixa de passagem (2,50 x 2,50m)</t>
    </r>
  </si>
  <si>
    <r>
      <rPr>
        <sz val="7"/>
        <rFont val="Arial MT"/>
        <family val="2"/>
      </rPr>
      <t>Caixa para rede de dutos, dimensões 100 x 100 x 100 cm</t>
    </r>
  </si>
  <si>
    <r>
      <rPr>
        <sz val="7"/>
        <rFont val="Arial MT"/>
        <family val="2"/>
      </rPr>
      <t>Caixa para rede de dutos, dimensões 60 x 60 x 60 cm</t>
    </r>
  </si>
  <si>
    <r>
      <rPr>
        <sz val="7"/>
        <rFont val="Arial MT"/>
        <family val="2"/>
      </rPr>
      <t>Caixa ralo de elementos pré-moldados em concreto (tudo incluído)</t>
    </r>
  </si>
  <si>
    <r>
      <rPr>
        <sz val="7"/>
        <rFont val="Arial MT"/>
        <family val="2"/>
      </rPr>
      <t>Canaleta com grelha DP-1, inclusive transporte da grelha</t>
    </r>
  </si>
  <si>
    <r>
      <rPr>
        <sz val="7"/>
        <rFont val="Arial MT"/>
        <family val="2"/>
      </rPr>
      <t>Canaleta de concreto, com forma retangular inclusive caiação - parede 12 cm</t>
    </r>
  </si>
  <si>
    <r>
      <rPr>
        <sz val="7"/>
        <rFont val="Arial MT"/>
        <family val="2"/>
      </rPr>
      <t>Canaleta de concreto retangular (0,130m³/m) inclusive caiação</t>
    </r>
  </si>
  <si>
    <r>
      <rPr>
        <sz val="7"/>
        <rFont val="Arial MT"/>
        <family val="2"/>
      </rPr>
      <t>Canaleta de concreto (0,130m³/m) forma trapezoidal inclusive caiação</t>
    </r>
  </si>
  <si>
    <r>
      <rPr>
        <sz val="7"/>
        <rFont val="Arial MT"/>
        <family val="2"/>
      </rPr>
      <t>Cerca de tela de arame galvanizado h = 1,20 m</t>
    </r>
  </si>
  <si>
    <r>
      <rPr>
        <sz val="7"/>
        <rFont val="Arial MT"/>
        <family val="2"/>
      </rPr>
      <t>Cerca de tela galvanizada fio 12 malha 3"x3", com altura de 1,80 m</t>
    </r>
  </si>
  <si>
    <r>
      <rPr>
        <sz val="7"/>
        <rFont val="Arial MT"/>
        <family val="2"/>
      </rPr>
      <t xml:space="preserve">Cerca em tela revestida em PVC com mourões de concreto, 10 x 10 x 2,40 m,  fornecimento e
</t>
    </r>
    <r>
      <rPr>
        <sz val="7"/>
        <rFont val="Arial MT"/>
        <family val="2"/>
      </rPr>
      <t>execução</t>
    </r>
  </si>
  <si>
    <r>
      <rPr>
        <sz val="7"/>
        <rFont val="Arial MT"/>
        <family val="2"/>
      </rPr>
      <t>Chapisco com argamassa de cimento e areia no traço 1:3</t>
    </r>
  </si>
  <si>
    <r>
      <rPr>
        <sz val="7"/>
        <rFont val="Arial MT"/>
        <family val="2"/>
      </rPr>
      <t>Chapisco com argamassa de cimento e pedrisco no traço 1:4</t>
    </r>
  </si>
  <si>
    <r>
      <rPr>
        <sz val="7"/>
        <rFont val="Arial MT"/>
        <family val="2"/>
      </rPr>
      <t>Colchão drenante de areia para fundação de aterros, exclusive o fornecimento de areia</t>
    </r>
  </si>
  <si>
    <r>
      <rPr>
        <sz val="7"/>
        <rFont val="Arial MT"/>
        <family val="2"/>
      </rPr>
      <t xml:space="preserve">Colchão drenante de areia para fundação de aterros, inclusive fornecimento e transporte da
</t>
    </r>
    <r>
      <rPr>
        <sz val="7"/>
        <rFont val="Arial MT"/>
        <family val="2"/>
      </rPr>
      <t>areia</t>
    </r>
  </si>
  <si>
    <r>
      <rPr>
        <sz val="7"/>
        <rFont val="Arial MT"/>
        <family val="2"/>
      </rPr>
      <t xml:space="preserve">Colchão drenante de brita 1 inclusive fornecimento, espalhamento, compactação e transporte
</t>
    </r>
    <r>
      <rPr>
        <sz val="7"/>
        <rFont val="Arial MT"/>
        <family val="2"/>
      </rPr>
      <t>da brita</t>
    </r>
  </si>
  <si>
    <r>
      <rPr>
        <sz val="7"/>
        <rFont val="Arial MT"/>
        <family val="2"/>
      </rPr>
      <t xml:space="preserve">Colchão drenante de brita 2 inclusive fornecimento, espalhamento, compactação e transporte
</t>
    </r>
    <r>
      <rPr>
        <sz val="7"/>
        <rFont val="Arial MT"/>
        <family val="2"/>
      </rPr>
      <t>da brita</t>
    </r>
  </si>
  <si>
    <r>
      <rPr>
        <sz val="7"/>
        <rFont val="Arial MT"/>
        <family val="2"/>
      </rPr>
      <t xml:space="preserve">Colchão drenante de brita 3 inclusive fornecimento, espalhamento, compactação e transporte
</t>
    </r>
    <r>
      <rPr>
        <sz val="7"/>
        <rFont val="Arial MT"/>
        <family val="2"/>
      </rPr>
      <t>da brita</t>
    </r>
  </si>
  <si>
    <r>
      <rPr>
        <sz val="7"/>
        <rFont val="Arial MT"/>
        <family val="2"/>
      </rPr>
      <t>Coleta drenante (1,00x1,00) m c/ geotêxtil não tecido RT 16kn/m,  inclusive transporte da brita</t>
    </r>
  </si>
  <si>
    <r>
      <rPr>
        <sz val="7"/>
        <rFont val="Arial MT"/>
        <family val="2"/>
      </rPr>
      <t xml:space="preserve">Concreto armado, dosado para resist. 20 Mpa,  incluindo 60kg aço CA-50A, mão de obra p/
</t>
    </r>
    <r>
      <rPr>
        <sz val="7"/>
        <rFont val="Arial MT"/>
        <family val="2"/>
      </rPr>
      <t>corte, dobragem e montagem, exclusive forma</t>
    </r>
  </si>
  <si>
    <r>
      <rPr>
        <sz val="7"/>
        <rFont val="Arial MT"/>
        <family val="2"/>
      </rPr>
      <t>Concreto ciclópico com 70% concreto 10,0 MPa e 30% de pedra de mão, tudo incluído</t>
    </r>
  </si>
  <si>
    <r>
      <rPr>
        <sz val="7"/>
        <rFont val="Arial MT"/>
        <family val="2"/>
      </rPr>
      <t>Concreto ciclópico com 70% concreto 15,0 MPa e 30% de pedra de mão, tudo incluído</t>
    </r>
  </si>
  <si>
    <r>
      <rPr>
        <sz val="7"/>
        <rFont val="Arial MT"/>
        <family val="2"/>
      </rPr>
      <t>Concreto ciclópico com 70% concreto 20,0 MPa e 30% de pedra de mão, tudo incluído</t>
    </r>
  </si>
  <si>
    <r>
      <rPr>
        <sz val="7"/>
        <rFont val="Arial MT"/>
        <family val="2"/>
      </rPr>
      <t>Concreto de regularização, tudo incluído</t>
    </r>
  </si>
  <si>
    <r>
      <rPr>
        <sz val="7"/>
        <rFont val="Arial MT"/>
        <family val="2"/>
      </rPr>
      <t>Concreto estrutural fck = 15,0 MPa, tudo incluído</t>
    </r>
  </si>
  <si>
    <r>
      <rPr>
        <sz val="7"/>
        <rFont val="Arial MT"/>
        <family val="2"/>
      </rPr>
      <t>Concreto estrutural fck = 20,0 MPa com plastificante, tudo incluído</t>
    </r>
  </si>
  <si>
    <r>
      <rPr>
        <sz val="7"/>
        <rFont val="Arial MT"/>
        <family val="2"/>
      </rPr>
      <t>Concreto estrutural fck = 20,0 MPa, tudo incluído</t>
    </r>
  </si>
  <si>
    <r>
      <rPr>
        <sz val="7"/>
        <rFont val="Arial MT"/>
        <family val="2"/>
      </rPr>
      <t>Concreto estrutural fck = 25,0 MPa com plastificante, tudo incluído</t>
    </r>
  </si>
  <si>
    <r>
      <rPr>
        <sz val="7"/>
        <rFont val="Arial MT"/>
        <family val="2"/>
      </rPr>
      <t xml:space="preserve">Concreto estrutural fck = 25,0 MPa, inclusive fornecimento e transporte do cimento, areia e
</t>
    </r>
    <r>
      <rPr>
        <sz val="7"/>
        <rFont val="Arial MT"/>
        <family val="2"/>
      </rPr>
      <t>pedra britada</t>
    </r>
  </si>
  <si>
    <r>
      <rPr>
        <sz val="7"/>
        <rFont val="Arial MT"/>
        <family val="2"/>
      </rPr>
      <t>Concreto estrutural fck = 30,0 MPa com micro-silica e Sikacrete BR ou equivalente</t>
    </r>
  </si>
  <si>
    <r>
      <rPr>
        <sz val="7"/>
        <rFont val="Arial MT"/>
        <family val="2"/>
      </rPr>
      <t>Concreto estrutural fck = 30,0 MPa com plastificante</t>
    </r>
  </si>
  <si>
    <r>
      <rPr>
        <sz val="7"/>
        <rFont val="Arial MT"/>
        <family val="2"/>
      </rPr>
      <t>Concreto estrutural fck = 30,0 MPa, tudo incluído</t>
    </r>
  </si>
  <si>
    <r>
      <rPr>
        <sz val="7"/>
        <rFont val="Arial MT"/>
        <family val="2"/>
      </rPr>
      <t>Concreto estrutural fck = 35,0 MPa com micro-silica e Sikacrete BR ou equivalente</t>
    </r>
  </si>
  <si>
    <r>
      <rPr>
        <sz val="7"/>
        <rFont val="Arial MT"/>
        <family val="2"/>
      </rPr>
      <t>Concreto submerso fck = 20,0 MPa, tudo incluído</t>
    </r>
  </si>
  <si>
    <r>
      <rPr>
        <sz val="7"/>
        <rFont val="Arial MT"/>
        <family val="2"/>
      </rPr>
      <t xml:space="preserve">Corpo BDTC (grota) diâmetro 0,60 m CA-1 MF exclusive escavação e reaterro, inclusive
</t>
    </r>
    <r>
      <rPr>
        <sz val="7"/>
        <rFont val="Arial MT"/>
        <family val="2"/>
      </rPr>
      <t>transporte do tubo</t>
    </r>
  </si>
  <si>
    <r>
      <rPr>
        <sz val="7"/>
        <rFont val="Arial MT"/>
        <family val="2"/>
      </rPr>
      <t xml:space="preserve">Corpo BDTC (grota) diâmetro 0,60 m CA-1 PB exclusive escavação e reaterro, inclusive
</t>
    </r>
    <r>
      <rPr>
        <sz val="7"/>
        <rFont val="Arial MT"/>
        <family val="2"/>
      </rPr>
      <t>transporte do tubo</t>
    </r>
  </si>
  <si>
    <r>
      <rPr>
        <sz val="7"/>
        <rFont val="Arial MT"/>
        <family val="2"/>
      </rPr>
      <t xml:space="preserve">Corpo BDTC (grota) diâmetro 0,60 m CA-2 MF exclusive escavação e reaterro, inclusive
</t>
    </r>
    <r>
      <rPr>
        <sz val="7"/>
        <rFont val="Arial MT"/>
        <family val="2"/>
      </rPr>
      <t>transporte do tubo</t>
    </r>
  </si>
  <si>
    <r>
      <rPr>
        <sz val="7"/>
        <rFont val="Arial MT"/>
        <family val="2"/>
      </rPr>
      <t xml:space="preserve">Corpo BDTC (grota) diâmetro 0,60 m CA-2 PB exclusive escavação e reaterro, inclusive
</t>
    </r>
    <r>
      <rPr>
        <sz val="7"/>
        <rFont val="Arial MT"/>
        <family val="2"/>
      </rPr>
      <t>transporte do tubo</t>
    </r>
  </si>
  <si>
    <r>
      <rPr>
        <sz val="7"/>
        <rFont val="Arial MT"/>
        <family val="2"/>
      </rPr>
      <t xml:space="preserve">Corpo BDTC (grota) diâmetro 0,80 m CA-1 MF exclusive escavação e reaterro, inclusive
</t>
    </r>
    <r>
      <rPr>
        <sz val="7"/>
        <rFont val="Arial MT"/>
        <family val="2"/>
      </rPr>
      <t>transporte do tubo</t>
    </r>
  </si>
  <si>
    <r>
      <rPr>
        <sz val="7"/>
        <rFont val="Arial MT"/>
        <family val="2"/>
      </rPr>
      <t xml:space="preserve">Corpo BDTC (grota) diâmetro 0,80 m CA-1 PB exclusive escavação e reaterro, inclusive
</t>
    </r>
    <r>
      <rPr>
        <sz val="7"/>
        <rFont val="Arial MT"/>
        <family val="2"/>
      </rPr>
      <t>transporte do tubo</t>
    </r>
  </si>
  <si>
    <r>
      <rPr>
        <sz val="7"/>
        <rFont val="Arial MT"/>
        <family val="2"/>
      </rPr>
      <t xml:space="preserve">Corpo BDTC (grota) diâmetro 0,80 m CA-2 MF exclusive escavação e reaterro, inclusive
</t>
    </r>
    <r>
      <rPr>
        <sz val="7"/>
        <rFont val="Arial MT"/>
        <family val="2"/>
      </rPr>
      <t>transporte do tubo</t>
    </r>
  </si>
  <si>
    <r>
      <rPr>
        <sz val="7"/>
        <rFont val="Arial MT"/>
        <family val="2"/>
      </rPr>
      <t xml:space="preserve">Corpo BDTC (grota) diâmetro 0,80 m CA-2 PB exclusive escavação e reaterro, inclusive
</t>
    </r>
    <r>
      <rPr>
        <sz val="7"/>
        <rFont val="Arial MT"/>
        <family val="2"/>
      </rPr>
      <t>transporte do tubo</t>
    </r>
  </si>
  <si>
    <r>
      <rPr>
        <sz val="7"/>
        <rFont val="Arial MT"/>
        <family val="2"/>
      </rPr>
      <t xml:space="preserve">Corpo BDTC (grota) diâmetro 1,00 m CA-1 MF exclusive escavação e reaterro, inclusive
</t>
    </r>
    <r>
      <rPr>
        <sz val="7"/>
        <rFont val="Arial MT"/>
        <family val="2"/>
      </rPr>
      <t>transporte do tubo</t>
    </r>
  </si>
  <si>
    <r>
      <rPr>
        <sz val="7"/>
        <rFont val="Arial MT"/>
        <family val="2"/>
      </rPr>
      <t xml:space="preserve">Corpo BDTC (grota) diâmetro 1,00 m CA-1 PB exclusive escavação e reaterro, inclusive
</t>
    </r>
    <r>
      <rPr>
        <sz val="7"/>
        <rFont val="Arial MT"/>
        <family val="2"/>
      </rPr>
      <t>transporte do tubo</t>
    </r>
  </si>
  <si>
    <r>
      <rPr>
        <sz val="7"/>
        <rFont val="Arial MT"/>
        <family val="2"/>
      </rPr>
      <t xml:space="preserve">Corpo BDTC (grota) diâmetro 1,00 m CA-2 MF exclusive escavação e reaterro, inclusive
</t>
    </r>
    <r>
      <rPr>
        <sz val="7"/>
        <rFont val="Arial MT"/>
        <family val="2"/>
      </rPr>
      <t>transporte do tubo</t>
    </r>
  </si>
  <si>
    <r>
      <rPr>
        <sz val="7"/>
        <rFont val="Arial MT"/>
        <family val="2"/>
      </rPr>
      <t xml:space="preserve">Corpo BDTC (grota) diâmetro 1,00 m CA-2 PB exclusive escavação e reaterro, inclusive
</t>
    </r>
    <r>
      <rPr>
        <sz val="7"/>
        <rFont val="Arial MT"/>
        <family val="2"/>
      </rPr>
      <t>transporte do tubo</t>
    </r>
  </si>
  <si>
    <r>
      <rPr>
        <sz val="7"/>
        <rFont val="Arial MT"/>
        <family val="2"/>
      </rPr>
      <t xml:space="preserve">Corpo BDTC (grota) diâmetro 1,00 m CA-3 MF exclusive escavação e reaterro, inclusive
</t>
    </r>
    <r>
      <rPr>
        <sz val="7"/>
        <rFont val="Arial MT"/>
        <family val="2"/>
      </rPr>
      <t>transporte do tubo</t>
    </r>
  </si>
  <si>
    <r>
      <rPr>
        <sz val="7"/>
        <rFont val="Arial MT"/>
        <family val="2"/>
      </rPr>
      <t xml:space="preserve">Corpo BDTC (grota) diâmetro 1,20 m CA-1 MF exclusive escavação e reaterro, inclusive
</t>
    </r>
    <r>
      <rPr>
        <sz val="7"/>
        <rFont val="Arial MT"/>
        <family val="2"/>
      </rPr>
      <t>transporte do tubo</t>
    </r>
  </si>
  <si>
    <r>
      <rPr>
        <sz val="7"/>
        <rFont val="Arial MT"/>
        <family val="2"/>
      </rPr>
      <t xml:space="preserve">Corpo BDTC (grota) diâmetro 1,20 m CA-1 PB exclusive escavação e reaterro, inclusive
</t>
    </r>
    <r>
      <rPr>
        <sz val="7"/>
        <rFont val="Arial MT"/>
        <family val="2"/>
      </rPr>
      <t>transporte do tubo</t>
    </r>
  </si>
  <si>
    <r>
      <rPr>
        <sz val="7"/>
        <rFont val="Arial MT"/>
        <family val="2"/>
      </rPr>
      <t xml:space="preserve">Corpo BDTC (grota) diâmetro 1,20 m CA-2 MF exclusive escavação e reaterro, inclusive
</t>
    </r>
    <r>
      <rPr>
        <sz val="7"/>
        <rFont val="Arial MT"/>
        <family val="2"/>
      </rPr>
      <t>transporte do tubo</t>
    </r>
  </si>
  <si>
    <r>
      <rPr>
        <sz val="7"/>
        <rFont val="Arial MT"/>
        <family val="2"/>
      </rPr>
      <t xml:space="preserve">Corpo BDTC (grota) diâmetro 1,20 m CA-2 PB exclusive escavação e reaterro, inclusive
</t>
    </r>
    <r>
      <rPr>
        <sz val="7"/>
        <rFont val="Arial MT"/>
        <family val="2"/>
      </rPr>
      <t>transporte do tubo</t>
    </r>
  </si>
  <si>
    <r>
      <rPr>
        <sz val="7"/>
        <rFont val="Arial MT"/>
        <family val="2"/>
      </rPr>
      <t xml:space="preserve">Corpo BDTC (grota) diâmetro 1,20 m CA-3 MF exclusive escavação e reaterro, inclusive
</t>
    </r>
    <r>
      <rPr>
        <sz val="7"/>
        <rFont val="Arial MT"/>
        <family val="2"/>
      </rPr>
      <t>transporte do tubo</t>
    </r>
  </si>
  <si>
    <r>
      <rPr>
        <sz val="7"/>
        <rFont val="Arial MT"/>
        <family val="2"/>
      </rPr>
      <t xml:space="preserve">Corpo BDTC (grota) diâmetro 1,50 m CA-1 MF exclusive escavação e reaterro, inclusive
</t>
    </r>
    <r>
      <rPr>
        <sz val="7"/>
        <rFont val="Arial MT"/>
        <family val="2"/>
      </rPr>
      <t>transporte do tubo</t>
    </r>
  </si>
  <si>
    <r>
      <rPr>
        <sz val="7"/>
        <rFont val="Arial MT"/>
        <family val="2"/>
      </rPr>
      <t xml:space="preserve">Corpo BDTC (grota) diâmetro 1,50 m CA-1 PB exclusive escavação e reaterro, inclusive
</t>
    </r>
    <r>
      <rPr>
        <sz val="7"/>
        <rFont val="Arial MT"/>
        <family val="2"/>
      </rPr>
      <t>transporte do tubo</t>
    </r>
  </si>
  <si>
    <r>
      <rPr>
        <sz val="7"/>
        <rFont val="Arial MT"/>
        <family val="2"/>
      </rPr>
      <t xml:space="preserve">Corpo BDTC (grota) diâmetro 1,50 m CA-2 MF exclusive escavação e reaterro, inclusive
</t>
    </r>
    <r>
      <rPr>
        <sz val="7"/>
        <rFont val="Arial MT"/>
        <family val="2"/>
      </rPr>
      <t>transporte do tubo</t>
    </r>
  </si>
  <si>
    <r>
      <rPr>
        <sz val="7"/>
        <rFont val="Arial MT"/>
        <family val="2"/>
      </rPr>
      <t xml:space="preserve">Corpo BDTC (grota) diâmetro 1,50 m CA-2 PB exclusive escavação e reaterro, inclusive
</t>
    </r>
    <r>
      <rPr>
        <sz val="7"/>
        <rFont val="Arial MT"/>
        <family val="2"/>
      </rPr>
      <t>transporte do tubo</t>
    </r>
  </si>
  <si>
    <r>
      <rPr>
        <sz val="7"/>
        <rFont val="Arial MT"/>
        <family val="2"/>
      </rPr>
      <t xml:space="preserve">Corpo BDTC (grota) diâmetro 1,50 m CA-3 MF exclusive escavação e reaterro, inclusive
</t>
    </r>
    <r>
      <rPr>
        <sz val="7"/>
        <rFont val="Arial MT"/>
        <family val="2"/>
      </rPr>
      <t>transporte do tubo</t>
    </r>
  </si>
  <si>
    <r>
      <rPr>
        <sz val="7"/>
        <rFont val="Arial MT"/>
        <family val="2"/>
      </rPr>
      <t>Corpo BSTC diâmetro 0,20 m C.S. MF inclusive escavação, reaterro e transporte do tubo</t>
    </r>
  </si>
  <si>
    <r>
      <rPr>
        <sz val="7"/>
        <rFont val="Arial MT"/>
        <family val="2"/>
      </rPr>
      <t>Corpo BSTC diâmetro 0,20 m C.S. PB inclusive escavação, reaterro e transporte do tubo</t>
    </r>
  </si>
  <si>
    <r>
      <rPr>
        <sz val="7"/>
        <rFont val="Arial MT"/>
        <family val="2"/>
      </rPr>
      <t>Corpo BSTC diâmetro 0,30 m C.S. MF inclusive escavação, reaterro e transporte do tubo</t>
    </r>
  </si>
  <si>
    <r>
      <rPr>
        <sz val="7"/>
        <rFont val="Arial MT"/>
        <family val="2"/>
      </rPr>
      <t>Corpo BSTC diâmetro 0,30 m C.S. PB inclusive escavação, reaterro e transporte do tubo</t>
    </r>
  </si>
  <si>
    <r>
      <rPr>
        <sz val="7"/>
        <rFont val="Arial MT"/>
        <family val="2"/>
      </rPr>
      <t>Corpo BSTC diâmetro 0,40 m C.S. MF inclusive escavação, reaterro e transporte do tubo</t>
    </r>
  </si>
  <si>
    <r>
      <rPr>
        <sz val="7"/>
        <rFont val="Arial MT"/>
        <family val="2"/>
      </rPr>
      <t>Corpo BSTC diâmetro 0,40 m C.S. PB inclusive escavação, reaterro e transporte do tubo</t>
    </r>
  </si>
  <si>
    <r>
      <rPr>
        <sz val="7"/>
        <rFont val="Arial MT"/>
        <family val="2"/>
      </rPr>
      <t>Corpo BSTC diâmetro 0,60 m C.S. MF inclusive escavação, reaterro e transporte do tubo</t>
    </r>
  </si>
  <si>
    <r>
      <rPr>
        <sz val="7"/>
        <rFont val="Arial MT"/>
        <family val="2"/>
      </rPr>
      <t>Corpo BSTC diâmetro 0,60 m C.S. PB inclusive escavação, reaterro e transporte do tubo</t>
    </r>
  </si>
  <si>
    <r>
      <rPr>
        <sz val="7"/>
        <rFont val="Arial MT"/>
        <family val="2"/>
      </rPr>
      <t xml:space="preserve">Corpo BSTC (greide) diâmetro 0,30 m CA-1 MF inclusive escavação, reaterro e transporte do
</t>
    </r>
    <r>
      <rPr>
        <sz val="7"/>
        <rFont val="Arial MT"/>
        <family val="2"/>
      </rPr>
      <t>tubo</t>
    </r>
  </si>
  <si>
    <r>
      <rPr>
        <sz val="7"/>
        <rFont val="Arial MT"/>
        <family val="2"/>
      </rPr>
      <t xml:space="preserve">Corpo BSTC (greide) diâmetro 0,40 m CA-1 MF inclusive escavação, reaterro e transporte do
</t>
    </r>
    <r>
      <rPr>
        <sz val="7"/>
        <rFont val="Arial MT"/>
        <family val="2"/>
      </rPr>
      <t>tubo</t>
    </r>
  </si>
  <si>
    <r>
      <rPr>
        <sz val="7"/>
        <rFont val="Arial MT"/>
        <family val="2"/>
      </rPr>
      <t xml:space="preserve">Corpo BSTC (greide) diâmetro 0,40 m CA-2 MF inclusive escavação, reaterro e transporte do
</t>
    </r>
    <r>
      <rPr>
        <sz val="7"/>
        <rFont val="Arial MT"/>
        <family val="2"/>
      </rPr>
      <t>tubo</t>
    </r>
  </si>
  <si>
    <r>
      <rPr>
        <sz val="7"/>
        <rFont val="Arial MT"/>
        <family val="2"/>
      </rPr>
      <t xml:space="preserve">Corpo BSTC (greide) diâmetro 0,60 m CA-1 MF inclusive escavação, reaterro e transporte do
</t>
    </r>
    <r>
      <rPr>
        <sz val="7"/>
        <rFont val="Arial MT"/>
        <family val="2"/>
      </rPr>
      <t>tubo</t>
    </r>
  </si>
  <si>
    <r>
      <rPr>
        <sz val="7"/>
        <rFont val="Arial MT"/>
        <family val="2"/>
      </rPr>
      <t xml:space="preserve">Corpo BSTC (greide) diâmetro 0,60 m CA-1 PB inclusive escavação, reaterro e transporte do
</t>
    </r>
    <r>
      <rPr>
        <sz val="7"/>
        <rFont val="Arial MT"/>
        <family val="2"/>
      </rPr>
      <t>tubo</t>
    </r>
  </si>
  <si>
    <r>
      <rPr>
        <sz val="7"/>
        <rFont val="Arial MT"/>
        <family val="2"/>
      </rPr>
      <t xml:space="preserve">Corpo BSTC (greide) diâmetro 0,60 m CA-2 MF inclusive escavação, reaterro e transporte do
</t>
    </r>
    <r>
      <rPr>
        <sz val="7"/>
        <rFont val="Arial MT"/>
        <family val="2"/>
      </rPr>
      <t>tubo</t>
    </r>
  </si>
  <si>
    <r>
      <rPr>
        <sz val="7"/>
        <rFont val="Arial MT"/>
        <family val="2"/>
      </rPr>
      <t xml:space="preserve">Corpo BSTC (greide) diâmetro 0,60 m CA-2 PB inclusive escavação, reaterro e transporte do
</t>
    </r>
    <r>
      <rPr>
        <sz val="7"/>
        <rFont val="Arial MT"/>
        <family val="2"/>
      </rPr>
      <t>tubo</t>
    </r>
  </si>
  <si>
    <r>
      <rPr>
        <sz val="7"/>
        <rFont val="Arial MT"/>
        <family val="2"/>
      </rPr>
      <t xml:space="preserve">Corpo BSTC (greide) diâmetro 0,80 m CA-1 MF inclusive escavação, reaterro e transporte do
</t>
    </r>
    <r>
      <rPr>
        <sz val="7"/>
        <rFont val="Arial MT"/>
        <family val="2"/>
      </rPr>
      <t>tubo</t>
    </r>
  </si>
  <si>
    <r>
      <rPr>
        <sz val="7"/>
        <rFont val="Arial MT"/>
        <family val="2"/>
      </rPr>
      <t xml:space="preserve">Corpo BSTC (greide) diâmetro 0,80 m CA-1 PB inclusive escavação, reaterro e transporte do
</t>
    </r>
    <r>
      <rPr>
        <sz val="7"/>
        <rFont val="Arial MT"/>
        <family val="2"/>
      </rPr>
      <t>tubo</t>
    </r>
  </si>
  <si>
    <r>
      <rPr>
        <sz val="7"/>
        <rFont val="Arial MT"/>
        <family val="2"/>
      </rPr>
      <t xml:space="preserve">Corpo BSTC (greide) diâmetro 0,80 m CA-2 MF inclusive escavação, reaterro e transporte do
</t>
    </r>
    <r>
      <rPr>
        <sz val="7"/>
        <rFont val="Arial MT"/>
        <family val="2"/>
      </rPr>
      <t>tubo</t>
    </r>
  </si>
  <si>
    <r>
      <rPr>
        <sz val="7"/>
        <rFont val="Arial MT"/>
        <family val="2"/>
      </rPr>
      <t xml:space="preserve">Corpo BSTC (greide) diâmetro 0,80 m CA-2 PB inclusive escavação, reaterro e transporte do
</t>
    </r>
    <r>
      <rPr>
        <sz val="7"/>
        <rFont val="Arial MT"/>
        <family val="2"/>
      </rPr>
      <t>tubo</t>
    </r>
  </si>
  <si>
    <r>
      <rPr>
        <sz val="7"/>
        <rFont val="Arial MT"/>
        <family val="2"/>
      </rPr>
      <t xml:space="preserve">Corpo BSTC (greide) diâmetro 1,00 m CA-1 MF inclusive escavação, reaterro e transporte do
</t>
    </r>
    <r>
      <rPr>
        <sz val="7"/>
        <rFont val="Arial MT"/>
        <family val="2"/>
      </rPr>
      <t>tubo</t>
    </r>
  </si>
  <si>
    <r>
      <rPr>
        <sz val="7"/>
        <rFont val="Arial MT"/>
        <family val="2"/>
      </rPr>
      <t xml:space="preserve">Corpo BSTC (greide) diâmetro 1,00 m CA-1 PB inclusive escavação, reaterro e transporte do
</t>
    </r>
    <r>
      <rPr>
        <sz val="7"/>
        <rFont val="Arial MT"/>
        <family val="2"/>
      </rPr>
      <t>tubo</t>
    </r>
  </si>
  <si>
    <r>
      <rPr>
        <sz val="7"/>
        <rFont val="Arial MT"/>
        <family val="2"/>
      </rPr>
      <t xml:space="preserve">Corpo BSTC (greide) diâmetro 1,00 m CA-2 MF inclusive escavação, reaterro e transporte do
</t>
    </r>
    <r>
      <rPr>
        <sz val="7"/>
        <rFont val="Arial MT"/>
        <family val="2"/>
      </rPr>
      <t>tubo</t>
    </r>
  </si>
  <si>
    <r>
      <rPr>
        <sz val="7"/>
        <rFont val="Arial MT"/>
        <family val="2"/>
      </rPr>
      <t xml:space="preserve">Corpo BSTC (greide) diâmetro 1,00 m CA-2 PB inclusive escavação, reaterro e transporte do
</t>
    </r>
    <r>
      <rPr>
        <sz val="7"/>
        <rFont val="Arial MT"/>
        <family val="2"/>
      </rPr>
      <t>tubo</t>
    </r>
  </si>
  <si>
    <r>
      <rPr>
        <sz val="7"/>
        <rFont val="Arial MT"/>
        <family val="2"/>
      </rPr>
      <t xml:space="preserve">Corpo BSTC (greide) diâmetro 1,20 m CA-1 MF inclusive escavação, reaterro e transporte do
</t>
    </r>
    <r>
      <rPr>
        <sz val="7"/>
        <rFont val="Arial MT"/>
        <family val="2"/>
      </rPr>
      <t>tubo</t>
    </r>
  </si>
  <si>
    <r>
      <rPr>
        <sz val="7"/>
        <rFont val="Arial MT"/>
        <family val="2"/>
      </rPr>
      <t xml:space="preserve">Corpo BSTC (greide) diâmetro 1,20 m CA-1 PB inclusive escavação, reaterro e transporte do
</t>
    </r>
    <r>
      <rPr>
        <sz val="7"/>
        <rFont val="Arial MT"/>
        <family val="2"/>
      </rPr>
      <t>tubo</t>
    </r>
  </si>
  <si>
    <r>
      <rPr>
        <sz val="7"/>
        <rFont val="Arial MT"/>
        <family val="2"/>
      </rPr>
      <t xml:space="preserve">Corpo BSTC (greide) diâmetro 1,20 m CA-2 MF inclusive escavação, reaterro e transporte do
</t>
    </r>
    <r>
      <rPr>
        <sz val="7"/>
        <rFont val="Arial MT"/>
        <family val="2"/>
      </rPr>
      <t>tubo</t>
    </r>
  </si>
  <si>
    <r>
      <rPr>
        <sz val="7"/>
        <rFont val="Arial MT"/>
        <family val="2"/>
      </rPr>
      <t xml:space="preserve">Corpo BSTC (greide) diâmetro 1,20 m CA-2 PB inclusive escavação, reaterro e transporte do
</t>
    </r>
    <r>
      <rPr>
        <sz val="7"/>
        <rFont val="Arial MT"/>
        <family val="2"/>
      </rPr>
      <t>tubo</t>
    </r>
  </si>
  <si>
    <r>
      <rPr>
        <sz val="7"/>
        <rFont val="Arial MT"/>
        <family val="2"/>
      </rPr>
      <t xml:space="preserve">Corpo BSTC (grota) diâmetro 0,60 m CA-1 MF exclusive escavação e reaterro, inclusive
</t>
    </r>
    <r>
      <rPr>
        <sz val="7"/>
        <rFont val="Arial MT"/>
        <family val="2"/>
      </rPr>
      <t>transporte do tubo</t>
    </r>
  </si>
  <si>
    <r>
      <rPr>
        <sz val="7"/>
        <rFont val="Arial MT"/>
        <family val="2"/>
      </rPr>
      <t xml:space="preserve">Corpo BSTC (grota) diâmetro 0,60 m CA-1 PB exclusive escavação e reaterro, inclusive
</t>
    </r>
    <r>
      <rPr>
        <sz val="7"/>
        <rFont val="Arial MT"/>
        <family val="2"/>
      </rPr>
      <t>transporte do tubo</t>
    </r>
  </si>
  <si>
    <r>
      <rPr>
        <sz val="7"/>
        <rFont val="Arial MT"/>
        <family val="2"/>
      </rPr>
      <t xml:space="preserve">Corpo BSTC (grota) diâmetro 0,60 m CA-2 MF exclusive escavação e reaterro, inclusive
</t>
    </r>
    <r>
      <rPr>
        <sz val="7"/>
        <rFont val="Arial MT"/>
        <family val="2"/>
      </rPr>
      <t>transporte do tubo</t>
    </r>
  </si>
  <si>
    <r>
      <rPr>
        <sz val="7"/>
        <rFont val="Arial MT"/>
        <family val="2"/>
      </rPr>
      <t xml:space="preserve">Corpo BSTC (grota) diâmetro 0,60 m CA-2 PB exclusive escavação e reaterro, inclusive
</t>
    </r>
    <r>
      <rPr>
        <sz val="7"/>
        <rFont val="Arial MT"/>
        <family val="2"/>
      </rPr>
      <t>transporte do tubo</t>
    </r>
  </si>
  <si>
    <r>
      <rPr>
        <sz val="7"/>
        <rFont val="Arial MT"/>
        <family val="2"/>
      </rPr>
      <t xml:space="preserve">Corpo BSTC (grota) diâmetro 0,80 m CA-1 MF exclusive escavação e reaterro, inclusive
</t>
    </r>
    <r>
      <rPr>
        <sz val="7"/>
        <rFont val="Arial MT"/>
        <family val="2"/>
      </rPr>
      <t>transporte do tubo</t>
    </r>
  </si>
  <si>
    <r>
      <rPr>
        <sz val="7"/>
        <rFont val="Arial MT"/>
        <family val="2"/>
      </rPr>
      <t xml:space="preserve">Corpo BSTC (grota) diâmetro 0,80 m CA-1 PB exclusive escavação e reaterro, inclusive
</t>
    </r>
    <r>
      <rPr>
        <sz val="7"/>
        <rFont val="Arial MT"/>
        <family val="2"/>
      </rPr>
      <t>transporte do tubo</t>
    </r>
  </si>
  <si>
    <r>
      <rPr>
        <sz val="7"/>
        <rFont val="Arial MT"/>
        <family val="2"/>
      </rPr>
      <t xml:space="preserve">Corpo BSTC (grota) diâmetro 0,80 m CA-2 MF exclusive escavação e reaterro, inclusive
</t>
    </r>
    <r>
      <rPr>
        <sz val="7"/>
        <rFont val="Arial MT"/>
        <family val="2"/>
      </rPr>
      <t>transporte do tubo</t>
    </r>
  </si>
  <si>
    <r>
      <rPr>
        <sz val="7"/>
        <rFont val="Arial MT"/>
        <family val="2"/>
      </rPr>
      <t xml:space="preserve">Corpo BSTC (grota) diâmetro 0,80 m CA-2 PB exclusive escavação e reaterro, inclusive
</t>
    </r>
    <r>
      <rPr>
        <sz val="7"/>
        <rFont val="Arial MT"/>
        <family val="2"/>
      </rPr>
      <t>transporte do tubo</t>
    </r>
  </si>
  <si>
    <r>
      <rPr>
        <sz val="7"/>
        <rFont val="Arial MT"/>
        <family val="2"/>
      </rPr>
      <t xml:space="preserve">Corpo BSTC (grota) diâmetro 1,00 m CA-1 MF exclusive escavação e reaterro, inclusive
</t>
    </r>
    <r>
      <rPr>
        <sz val="7"/>
        <rFont val="Arial MT"/>
        <family val="2"/>
      </rPr>
      <t>transporte do tubo</t>
    </r>
  </si>
  <si>
    <r>
      <rPr>
        <sz val="7"/>
        <rFont val="Arial MT"/>
        <family val="2"/>
      </rPr>
      <t xml:space="preserve">Corpo BSTC (grota) diâmetro 1,00 m CA-1 PB exclusive escavação e reaterro, inclusive
</t>
    </r>
    <r>
      <rPr>
        <sz val="7"/>
        <rFont val="Arial MT"/>
        <family val="2"/>
      </rPr>
      <t>transporte do tubo</t>
    </r>
  </si>
  <si>
    <r>
      <rPr>
        <sz val="7"/>
        <rFont val="Arial MT"/>
        <family val="2"/>
      </rPr>
      <t xml:space="preserve">Corpo BSTC (grota) diâmetro 1,00 m CA-2 MF exclusive escavação e reaterro, inclusive
</t>
    </r>
    <r>
      <rPr>
        <sz val="7"/>
        <rFont val="Arial MT"/>
        <family val="2"/>
      </rPr>
      <t>transporte do tubo</t>
    </r>
  </si>
  <si>
    <r>
      <rPr>
        <sz val="7"/>
        <rFont val="Arial MT"/>
        <family val="2"/>
      </rPr>
      <t xml:space="preserve">Corpo BSTC (grota) diâmetro 1,00 m CA-2 PB exclusive escavação e reaterro, inclusive
</t>
    </r>
    <r>
      <rPr>
        <sz val="7"/>
        <rFont val="Arial MT"/>
        <family val="2"/>
      </rPr>
      <t>transporte do tubo</t>
    </r>
  </si>
  <si>
    <r>
      <rPr>
        <sz val="7"/>
        <rFont val="Arial MT"/>
        <family val="2"/>
      </rPr>
      <t xml:space="preserve">Corpo BSTC (grota) diâmetro 1,00 m CA-3 MF exclusive escavação e reaterro, inclusive
</t>
    </r>
    <r>
      <rPr>
        <sz val="7"/>
        <rFont val="Arial MT"/>
        <family val="2"/>
      </rPr>
      <t>transporte do tubo</t>
    </r>
  </si>
  <si>
    <r>
      <rPr>
        <sz val="7"/>
        <rFont val="Arial MT"/>
        <family val="2"/>
      </rPr>
      <t xml:space="preserve">Corpo BSTC (grota) diâmetro 1,20 m CA-1 MF exclusive escavação e reaterro, inclusive
</t>
    </r>
    <r>
      <rPr>
        <sz val="7"/>
        <rFont val="Arial MT"/>
        <family val="2"/>
      </rPr>
      <t>transporte do tubo</t>
    </r>
  </si>
  <si>
    <r>
      <rPr>
        <sz val="7"/>
        <rFont val="Arial MT"/>
        <family val="2"/>
      </rPr>
      <t xml:space="preserve">Corpo BSTC (grota) diâmetro 1,20 m CA-1 PB exclusive escavação e reaterro, inclusive
</t>
    </r>
    <r>
      <rPr>
        <sz val="7"/>
        <rFont val="Arial MT"/>
        <family val="2"/>
      </rPr>
      <t>transporte do tubo</t>
    </r>
  </si>
  <si>
    <r>
      <rPr>
        <sz val="7"/>
        <rFont val="Arial MT"/>
        <family val="2"/>
      </rPr>
      <t xml:space="preserve">Corpo BSTC (grota) diâmetro 1,20 m CA-2 MF exclusive escavação e reaterro, inclusive
</t>
    </r>
    <r>
      <rPr>
        <sz val="7"/>
        <rFont val="Arial MT"/>
        <family val="2"/>
      </rPr>
      <t>transporte do tubo</t>
    </r>
  </si>
  <si>
    <r>
      <rPr>
        <sz val="7"/>
        <rFont val="Arial MT"/>
        <family val="2"/>
      </rPr>
      <t xml:space="preserve">Corpo BSTC (grota) diâmetro 1,20 m CA-2 PB exclusive escavação e reaterro, inclusive
</t>
    </r>
    <r>
      <rPr>
        <sz val="7"/>
        <rFont val="Arial MT"/>
        <family val="2"/>
      </rPr>
      <t>transporte do tubo</t>
    </r>
  </si>
  <si>
    <r>
      <rPr>
        <sz val="7"/>
        <rFont val="Arial MT"/>
        <family val="2"/>
      </rPr>
      <t xml:space="preserve">Corpo BSTC (grota) diâmetro 1,20 m CA-3 MF exclusive escavação e reaterro, inclusive
</t>
    </r>
    <r>
      <rPr>
        <sz val="7"/>
        <rFont val="Arial MT"/>
        <family val="2"/>
      </rPr>
      <t>transporte do tubo</t>
    </r>
  </si>
  <si>
    <r>
      <rPr>
        <sz val="7"/>
        <rFont val="Arial MT"/>
        <family val="2"/>
      </rPr>
      <t xml:space="preserve">Corpo BSTC (grota) diâmetro 1,50 m CA-1 MF exclusive escavação e reaterro, inclusive
</t>
    </r>
    <r>
      <rPr>
        <sz val="7"/>
        <rFont val="Arial MT"/>
        <family val="2"/>
      </rPr>
      <t>transporte do tubo</t>
    </r>
  </si>
  <si>
    <r>
      <rPr>
        <sz val="7"/>
        <rFont val="Arial MT"/>
        <family val="2"/>
      </rPr>
      <t xml:space="preserve">Corpo BSTC (grota) diâmetro 1,50 m CA-1 PB exclusive escavação e reaterro, inclusive
</t>
    </r>
    <r>
      <rPr>
        <sz val="7"/>
        <rFont val="Arial MT"/>
        <family val="2"/>
      </rPr>
      <t>transporte do tubo</t>
    </r>
  </si>
  <si>
    <r>
      <rPr>
        <sz val="7"/>
        <rFont val="Arial MT"/>
        <family val="2"/>
      </rPr>
      <t xml:space="preserve">Corpo BSTC (grota) diâmetro 1,50 m CA-2 MF exclusive escavação e reaterro, inclusive
</t>
    </r>
    <r>
      <rPr>
        <sz val="7"/>
        <rFont val="Arial MT"/>
        <family val="2"/>
      </rPr>
      <t>transporte do tubo</t>
    </r>
  </si>
  <si>
    <r>
      <rPr>
        <sz val="7"/>
        <rFont val="Arial MT"/>
        <family val="2"/>
      </rPr>
      <t xml:space="preserve">Corpo BSTC (grota) diâmetro 1,50 m CA-2 PB exclusive escavação e reaterro, inclusive
</t>
    </r>
    <r>
      <rPr>
        <sz val="7"/>
        <rFont val="Arial MT"/>
        <family val="2"/>
      </rPr>
      <t>transporte do tubo</t>
    </r>
  </si>
  <si>
    <r>
      <rPr>
        <sz val="7"/>
        <rFont val="Arial MT"/>
        <family val="2"/>
      </rPr>
      <t xml:space="preserve">Corpo BSTC (grota) diâmetro 1,50 m CA-3 MF exclusive escavação e reaterro, inclusive
</t>
    </r>
    <r>
      <rPr>
        <sz val="7"/>
        <rFont val="Arial MT"/>
        <family val="2"/>
      </rPr>
      <t>transporte do tubo</t>
    </r>
  </si>
  <si>
    <r>
      <rPr>
        <sz val="7"/>
        <rFont val="Arial MT"/>
        <family val="2"/>
      </rPr>
      <t xml:space="preserve">Corpo BTTC (grota) diâmetro 0,60 m CA-1 MF exclusive escavação e reaterro, inclusive
</t>
    </r>
    <r>
      <rPr>
        <sz val="7"/>
        <rFont val="Arial MT"/>
        <family val="2"/>
      </rPr>
      <t>transporte do tubo</t>
    </r>
  </si>
  <si>
    <r>
      <rPr>
        <sz val="7"/>
        <rFont val="Arial MT"/>
        <family val="2"/>
      </rPr>
      <t xml:space="preserve">Corpo BTTC (grota) diâmetro 0,60 m CA-1 PB exclusive escavação e reaterro, inclusive
</t>
    </r>
    <r>
      <rPr>
        <sz val="7"/>
        <rFont val="Arial MT"/>
        <family val="2"/>
      </rPr>
      <t>transporte do tubo</t>
    </r>
  </si>
  <si>
    <r>
      <rPr>
        <sz val="7"/>
        <rFont val="Arial MT"/>
        <family val="2"/>
      </rPr>
      <t xml:space="preserve">Corpo BTTC (grota) diâmetro 0,60 m CA-2 MF exclusive escavação e reaterro, inclusive
</t>
    </r>
    <r>
      <rPr>
        <sz val="7"/>
        <rFont val="Arial MT"/>
        <family val="2"/>
      </rPr>
      <t>transporte do tubo</t>
    </r>
  </si>
  <si>
    <r>
      <rPr>
        <sz val="7"/>
        <rFont val="Arial MT"/>
        <family val="2"/>
      </rPr>
      <t xml:space="preserve">Corpo BTTC (grota) diâmetro 0,60 m CA-2 PB exclusive escavação e reaterro, inclusive
</t>
    </r>
    <r>
      <rPr>
        <sz val="7"/>
        <rFont val="Arial MT"/>
        <family val="2"/>
      </rPr>
      <t>transporte do tubo</t>
    </r>
  </si>
  <si>
    <r>
      <rPr>
        <sz val="7"/>
        <rFont val="Arial MT"/>
        <family val="2"/>
      </rPr>
      <t xml:space="preserve">Corpo BTTC (grota) diâmetro 0,80 m CA-1 MF exclusive escavação e reaterro, inclusive
</t>
    </r>
    <r>
      <rPr>
        <sz val="7"/>
        <rFont val="Arial MT"/>
        <family val="2"/>
      </rPr>
      <t>transporte do tubo</t>
    </r>
  </si>
  <si>
    <r>
      <rPr>
        <sz val="7"/>
        <rFont val="Arial MT"/>
        <family val="2"/>
      </rPr>
      <t xml:space="preserve">Corpo BTTC (grota) diâmetro 0,80 m CA-1 PB exclusive escavação e reaterro, inclusive
</t>
    </r>
    <r>
      <rPr>
        <sz val="7"/>
        <rFont val="Arial MT"/>
        <family val="2"/>
      </rPr>
      <t>transporte do tubo</t>
    </r>
  </si>
  <si>
    <r>
      <rPr>
        <sz val="7"/>
        <rFont val="Arial MT"/>
        <family val="2"/>
      </rPr>
      <t xml:space="preserve">Corpo BTTC (grota) diâmetro 0,80 m CA-2 MF exclusive escavação e reaterro, inclusive
</t>
    </r>
    <r>
      <rPr>
        <sz val="7"/>
        <rFont val="Arial MT"/>
        <family val="2"/>
      </rPr>
      <t>transporte do tubo</t>
    </r>
  </si>
  <si>
    <r>
      <rPr>
        <sz val="7"/>
        <rFont val="Arial MT"/>
        <family val="2"/>
      </rPr>
      <t xml:space="preserve">Corpo BTTC (grota) diâmetro 0,80 m CA-2 PB exclusive escavação e reaterro, inclusive
</t>
    </r>
    <r>
      <rPr>
        <sz val="7"/>
        <rFont val="Arial MT"/>
        <family val="2"/>
      </rPr>
      <t>transporte do tubo</t>
    </r>
  </si>
  <si>
    <r>
      <rPr>
        <sz val="7"/>
        <rFont val="Arial MT"/>
        <family val="2"/>
      </rPr>
      <t xml:space="preserve">Corpo BTTC (grota) diâmetro 1,00 m CA-1 MF exclusive escavação e reaterro, inclusive
</t>
    </r>
    <r>
      <rPr>
        <sz val="7"/>
        <rFont val="Arial MT"/>
        <family val="2"/>
      </rPr>
      <t>transporte do tubo</t>
    </r>
  </si>
  <si>
    <r>
      <rPr>
        <sz val="7"/>
        <rFont val="Arial MT"/>
        <family val="2"/>
      </rPr>
      <t xml:space="preserve">Corpo BTTC (grota) diâmetro 1,00 m CA-1 PB exclusive escavação e reaterro, inclusive
</t>
    </r>
    <r>
      <rPr>
        <sz val="7"/>
        <rFont val="Arial MT"/>
        <family val="2"/>
      </rPr>
      <t>transporte do tubo</t>
    </r>
  </si>
  <si>
    <r>
      <rPr>
        <sz val="7"/>
        <rFont val="Arial MT"/>
        <family val="2"/>
      </rPr>
      <t xml:space="preserve">Corpo BTTC (grota) diâmetro 1,00 m CA-2 MF exclusive escavação e reaterro, inclusive
</t>
    </r>
    <r>
      <rPr>
        <sz val="7"/>
        <rFont val="Arial MT"/>
        <family val="2"/>
      </rPr>
      <t>transporte do tubo</t>
    </r>
  </si>
  <si>
    <r>
      <rPr>
        <sz val="7"/>
        <rFont val="Arial MT"/>
        <family val="2"/>
      </rPr>
      <t xml:space="preserve">Corpo BTTC (grota) diâmetro 1,00 m CA-2 PB exclusive escavação e reaterro, inclusive
</t>
    </r>
    <r>
      <rPr>
        <sz val="7"/>
        <rFont val="Arial MT"/>
        <family val="2"/>
      </rPr>
      <t>transporte do tubo</t>
    </r>
  </si>
  <si>
    <r>
      <rPr>
        <sz val="7"/>
        <rFont val="Arial MT"/>
        <family val="2"/>
      </rPr>
      <t xml:space="preserve">Corpo BTTC (grota) diâmetro 1,00 m CA-3 MF exclusive escavação e reaterro, inclusive
</t>
    </r>
    <r>
      <rPr>
        <sz val="7"/>
        <rFont val="Arial MT"/>
        <family val="2"/>
      </rPr>
      <t>transporte do tubo</t>
    </r>
  </si>
  <si>
    <r>
      <rPr>
        <sz val="7"/>
        <rFont val="Arial MT"/>
        <family val="2"/>
      </rPr>
      <t xml:space="preserve">Corpo BTTC (grota) diâmetro 1,20 m CA-1 MF exclusive escavação e reaterro, inclusive
</t>
    </r>
    <r>
      <rPr>
        <sz val="7"/>
        <rFont val="Arial MT"/>
        <family val="2"/>
      </rPr>
      <t>transporte do tubo</t>
    </r>
  </si>
  <si>
    <r>
      <rPr>
        <sz val="7"/>
        <rFont val="Arial MT"/>
        <family val="2"/>
      </rPr>
      <t xml:space="preserve">Corpo BTTC (grota) diâmetro 1,20 m CA-1 PB exclusive escavação e reaterro, inclusive
</t>
    </r>
    <r>
      <rPr>
        <sz val="7"/>
        <rFont val="Arial MT"/>
        <family val="2"/>
      </rPr>
      <t>transporte do tubo</t>
    </r>
  </si>
  <si>
    <r>
      <rPr>
        <sz val="7"/>
        <rFont val="Arial MT"/>
        <family val="2"/>
      </rPr>
      <t xml:space="preserve">Corpo BTTC (grota) diâmetro 1,20 m CA-2 MF exclusive escavação e reaterro, inclusive
</t>
    </r>
    <r>
      <rPr>
        <sz val="7"/>
        <rFont val="Arial MT"/>
        <family val="2"/>
      </rPr>
      <t>transporte do tubo</t>
    </r>
  </si>
  <si>
    <r>
      <rPr>
        <sz val="7"/>
        <rFont val="Arial MT"/>
        <family val="2"/>
      </rPr>
      <t xml:space="preserve">Corpo BTTC (grota) diâmetro 1,20 m CA-2 PB exclusive escavação e reaterro, inclusive
</t>
    </r>
    <r>
      <rPr>
        <sz val="7"/>
        <rFont val="Arial MT"/>
        <family val="2"/>
      </rPr>
      <t>transporte do tubo</t>
    </r>
  </si>
  <si>
    <r>
      <rPr>
        <sz val="7"/>
        <rFont val="Arial MT"/>
        <family val="2"/>
      </rPr>
      <t xml:space="preserve">Corpo BTTC (grota) diâmetro 1,20 m CA-3 MF exclusive escavação e reaterro, inclusive
</t>
    </r>
    <r>
      <rPr>
        <sz val="7"/>
        <rFont val="Arial MT"/>
        <family val="2"/>
      </rPr>
      <t>transporte do tubo</t>
    </r>
  </si>
  <si>
    <r>
      <rPr>
        <sz val="7"/>
        <rFont val="Arial MT"/>
        <family val="2"/>
      </rPr>
      <t xml:space="preserve">Corpo BTTC (grota) diâmetro 1,50 m CA-1 MF exclusive escavação e reaterro, inclusive
</t>
    </r>
    <r>
      <rPr>
        <sz val="7"/>
        <rFont val="Arial MT"/>
        <family val="2"/>
      </rPr>
      <t>transporte do tubo</t>
    </r>
  </si>
  <si>
    <r>
      <rPr>
        <sz val="7"/>
        <rFont val="Arial MT"/>
        <family val="2"/>
      </rPr>
      <t xml:space="preserve">Corpo BTTC (grota) diâmetro 1,50 m CA-1 PB exclusive escavação e reaterro, inclusive
</t>
    </r>
    <r>
      <rPr>
        <sz val="7"/>
        <rFont val="Arial MT"/>
        <family val="2"/>
      </rPr>
      <t>transporte do tubo</t>
    </r>
  </si>
  <si>
    <r>
      <rPr>
        <sz val="7"/>
        <rFont val="Arial MT"/>
        <family val="2"/>
      </rPr>
      <t xml:space="preserve">Corpo BTTC (grota) diâmetro 1,50 m CA-2 MF exclusive escavação e reaterro, inclusive
</t>
    </r>
    <r>
      <rPr>
        <sz val="7"/>
        <rFont val="Arial MT"/>
        <family val="2"/>
      </rPr>
      <t>transporte do tubo</t>
    </r>
  </si>
  <si>
    <r>
      <rPr>
        <sz val="7"/>
        <rFont val="Arial MT"/>
        <family val="2"/>
      </rPr>
      <t xml:space="preserve">Corpo BTTC (grota) diâmetro 1,50 m CA-2 PB exclusive escavação e reaterro, inclusive
</t>
    </r>
    <r>
      <rPr>
        <sz val="7"/>
        <rFont val="Arial MT"/>
        <family val="2"/>
      </rPr>
      <t>transporte do tubo</t>
    </r>
  </si>
  <si>
    <r>
      <rPr>
        <sz val="7"/>
        <rFont val="Arial MT"/>
        <family val="2"/>
      </rPr>
      <t xml:space="preserve">Corpo BTTC (grota) diâmetro 1,50 m CA-3 MF exclusive escavação e reaterro, inclusive
</t>
    </r>
    <r>
      <rPr>
        <sz val="7"/>
        <rFont val="Arial MT"/>
        <family val="2"/>
      </rPr>
      <t>transporte do tubo</t>
    </r>
  </si>
  <si>
    <r>
      <rPr>
        <sz val="7"/>
        <rFont val="Arial MT"/>
        <family val="2"/>
      </rPr>
      <t>Corpo de BDCC 1,50 x 1,50 m projeto DNIT para H &lt; = 2,50 m</t>
    </r>
  </si>
  <si>
    <r>
      <rPr>
        <sz val="7"/>
        <rFont val="Arial MT"/>
        <family val="2"/>
      </rPr>
      <t>Corpo de BDCC 1,50 x 1,50 m projeto DNIT para 2,50 &lt; H &lt; 5,00 m</t>
    </r>
  </si>
  <si>
    <r>
      <rPr>
        <sz val="7"/>
        <rFont val="Arial MT"/>
        <family val="2"/>
      </rPr>
      <t>Corpo de BDCC 2,00 x 1,20 m -  tudo incluido conforme projeto</t>
    </r>
  </si>
  <si>
    <r>
      <rPr>
        <sz val="7"/>
        <rFont val="Arial MT"/>
        <family val="2"/>
      </rPr>
      <t>Corpo de BDCC 2,00 x 2,00 m projeto DNIT para H &lt; = 2,50 m</t>
    </r>
  </si>
  <si>
    <r>
      <rPr>
        <sz val="7"/>
        <rFont val="Arial MT"/>
        <family val="2"/>
      </rPr>
      <t>Corpo de BDCC 2,00 x 2,00 m projeto DNIT para 2,50 &lt; H &lt;5,00 m</t>
    </r>
  </si>
  <si>
    <r>
      <rPr>
        <sz val="7"/>
        <rFont val="Arial MT"/>
        <family val="2"/>
      </rPr>
      <t>Corpo de BDCC 2,00 x 3,00 m projeto DNIT para H &lt; = 2,50 m</t>
    </r>
  </si>
  <si>
    <r>
      <rPr>
        <sz val="7"/>
        <rFont val="Arial MT"/>
        <family val="2"/>
      </rPr>
      <t>Corpo de BDCC 2,00 x 3,00 m projeto DNIT para 2,50 &lt; H &lt; 5,00 m</t>
    </r>
  </si>
  <si>
    <r>
      <rPr>
        <sz val="7"/>
        <rFont val="Arial MT"/>
        <family val="2"/>
      </rPr>
      <t>Corpo de BDCC 2,50 x 2,00 m - tudo incluído conforme projeto</t>
    </r>
  </si>
  <si>
    <r>
      <rPr>
        <sz val="7"/>
        <rFont val="Arial MT"/>
        <family val="2"/>
      </rPr>
      <t>Corpo de BDCC 2,50 x 2,50 m projeto DNIT para H &lt; = 2,50 m</t>
    </r>
  </si>
  <si>
    <r>
      <rPr>
        <sz val="7"/>
        <rFont val="Arial MT"/>
        <family val="2"/>
      </rPr>
      <t>Corpo de BDCC 2,50 x 2,50 m projeto DNIT para 2,50 &lt; H &lt; 5,00 m</t>
    </r>
  </si>
  <si>
    <r>
      <rPr>
        <sz val="7"/>
        <rFont val="Arial MT"/>
        <family val="2"/>
      </rPr>
      <t>Corpo de BDCC 2,50 x 3,00 m projeto DNIT para H &lt; = 2,50 m</t>
    </r>
  </si>
  <si>
    <r>
      <rPr>
        <sz val="7"/>
        <rFont val="Arial MT"/>
        <family val="2"/>
      </rPr>
      <t>Corpo de BDCC 2,50 x 3,00 m projeto DNIT para 2,50 &lt; H &lt; 5,00 m</t>
    </r>
  </si>
  <si>
    <r>
      <rPr>
        <sz val="7"/>
        <rFont val="Arial MT"/>
        <family val="2"/>
      </rPr>
      <t>Corpo de BDCC 3,00 x 3,00 m projeto DNIT para H &lt; = 2,50 m</t>
    </r>
  </si>
  <si>
    <r>
      <rPr>
        <sz val="7"/>
        <rFont val="Arial MT"/>
        <family val="2"/>
      </rPr>
      <t>Corpo de BDCC 3,00 x 3,00 m projeto DNIT para 2,50 &lt; H &lt; 5,00 m</t>
    </r>
  </si>
  <si>
    <r>
      <rPr>
        <sz val="7"/>
        <rFont val="Arial MT"/>
        <family val="2"/>
      </rPr>
      <t>Corpo de BSCC 1,50 x 1,50 m projeto DNIT para H &lt; = 2,50 m</t>
    </r>
  </si>
  <si>
    <r>
      <rPr>
        <sz val="7"/>
        <rFont val="Arial MT"/>
        <family val="2"/>
      </rPr>
      <t>Corpo de BSCC 1,50 x 1,50 m projeto DNIT para 2,50 &lt; H &lt; 5,00 m</t>
    </r>
  </si>
  <si>
    <r>
      <rPr>
        <sz val="7"/>
        <rFont val="Arial MT"/>
        <family val="2"/>
      </rPr>
      <t>Corpo de BSCC 2,00 x 2,00 m projeto DNIT para  5,00 &lt; H &lt; 7,50 m</t>
    </r>
  </si>
  <si>
    <r>
      <rPr>
        <sz val="7"/>
        <rFont val="Arial MT"/>
        <family val="2"/>
      </rPr>
      <t>Corpo de BSCC 2,00 x 2,00 m projeto DNIT para H &lt; = 2,50 m</t>
    </r>
  </si>
  <si>
    <r>
      <rPr>
        <sz val="7"/>
        <rFont val="Arial MT"/>
        <family val="2"/>
      </rPr>
      <t>Corpo de BSCC 2,00 x 2,00 m projeto DNIT para 2,50 &lt; H &lt; 5,00 m</t>
    </r>
  </si>
  <si>
    <r>
      <rPr>
        <sz val="7"/>
        <rFont val="Arial MT"/>
        <family val="2"/>
      </rPr>
      <t>Corpo de BSCC 2,00 x 3,00 m projeto DNIT para H &lt; = 2,50 m</t>
    </r>
  </si>
  <si>
    <r>
      <rPr>
        <sz val="7"/>
        <rFont val="Arial MT"/>
        <family val="2"/>
      </rPr>
      <t>Corpo de BSCC 2,00 x 3,00 m projeto DNIT para 2,50 &lt; H &lt; 5,00 m</t>
    </r>
  </si>
  <si>
    <r>
      <rPr>
        <sz val="7"/>
        <rFont val="Arial MT"/>
        <family val="2"/>
      </rPr>
      <t>Corpo de BSCC 2,50 x 2,50 m projeto DNIT para H &lt; = 2,50 m</t>
    </r>
  </si>
  <si>
    <r>
      <rPr>
        <sz val="7"/>
        <rFont val="Arial MT"/>
        <family val="2"/>
      </rPr>
      <t>Corpo de BSCC 2,50 x 2,50 m projeto DNIT para 2,50 &lt; H &lt; 5,00 m</t>
    </r>
  </si>
  <si>
    <r>
      <rPr>
        <sz val="7"/>
        <rFont val="Arial MT"/>
        <family val="2"/>
      </rPr>
      <t>Corpo de BSCC 2,50 x 3,00 m projeto DNIT para H &lt; = 2,50 m</t>
    </r>
  </si>
  <si>
    <r>
      <rPr>
        <sz val="7"/>
        <rFont val="Arial MT"/>
        <family val="2"/>
      </rPr>
      <t>Corpo de BSCC 2,50 x 3,00 m projeto DNIT para 2,50 &lt; H &lt; 5,00 m</t>
    </r>
  </si>
  <si>
    <r>
      <rPr>
        <sz val="7"/>
        <rFont val="Arial MT"/>
        <family val="2"/>
      </rPr>
      <t>Corpo de BSCC 3,00 x 3,00 m projeto DNIT para H &lt; = 2,50 m</t>
    </r>
  </si>
  <si>
    <r>
      <rPr>
        <sz val="7"/>
        <rFont val="Arial MT"/>
        <family val="2"/>
      </rPr>
      <t>Corpo de BSCC 3,00 x 3,00 m projeto DNIT para 2,50 &lt; H &lt; 5,00 m</t>
    </r>
  </si>
  <si>
    <r>
      <rPr>
        <sz val="7"/>
        <rFont val="Arial MT"/>
        <family val="2"/>
      </rPr>
      <t>Corpo de BTCC 1,50 x 1,50 m projeto DNIT para H &lt; = 2,50 m</t>
    </r>
  </si>
  <si>
    <r>
      <rPr>
        <sz val="7"/>
        <rFont val="Arial MT"/>
        <family val="2"/>
      </rPr>
      <t>Corpo de BTCC 1,50 x 1,50 m projeto DNIT para 2,50 &lt; H &lt; 5,00 m</t>
    </r>
  </si>
  <si>
    <r>
      <rPr>
        <sz val="7"/>
        <rFont val="Arial MT"/>
        <family val="2"/>
      </rPr>
      <t>Corpo de BTCC 2,00 x 2,00 m projeto DNIT para H &lt; = 2,50 m</t>
    </r>
  </si>
  <si>
    <r>
      <rPr>
        <sz val="7"/>
        <rFont val="Arial MT"/>
        <family val="2"/>
      </rPr>
      <t>Corpo de BTCC 2,00 x 2,00 m projeto DNIT para 2,50 &lt; H &lt; 5,00 m</t>
    </r>
  </si>
  <si>
    <r>
      <rPr>
        <sz val="7"/>
        <rFont val="Arial MT"/>
        <family val="2"/>
      </rPr>
      <t>Corpo de BTCC 2,00 x 3,00 m projeto DNIT para H &lt; = 2,50 m</t>
    </r>
  </si>
  <si>
    <r>
      <rPr>
        <sz val="7"/>
        <rFont val="Arial MT"/>
        <family val="2"/>
      </rPr>
      <t>Corpo de BTCC 2,00 x 3,00 m projeto DNIT para 2,50 &lt; H &lt; 5,00 m</t>
    </r>
  </si>
  <si>
    <r>
      <rPr>
        <sz val="7"/>
        <rFont val="Arial MT"/>
        <family val="2"/>
      </rPr>
      <t>Corpo de BTCC 2,50 x 2,50 m projeto DNIT para H &lt; = 2,50 m</t>
    </r>
  </si>
  <si>
    <r>
      <rPr>
        <sz val="7"/>
        <rFont val="Arial MT"/>
        <family val="2"/>
      </rPr>
      <t>Corpo de BTCC 2,50 x 2,50 m projeto DNIT para 2,50 &lt; H &lt; 5,00 m</t>
    </r>
  </si>
  <si>
    <r>
      <rPr>
        <sz val="7"/>
        <rFont val="Arial MT"/>
        <family val="2"/>
      </rPr>
      <t>Corpo de BTCC 2,50 x 3,00 m projeto DNIT para H &lt; = 2,50 m</t>
    </r>
  </si>
  <si>
    <r>
      <rPr>
        <sz val="7"/>
        <rFont val="Arial MT"/>
        <family val="2"/>
      </rPr>
      <t>Corpo de BTCC 2,50 x 3,00 m projeto DNIT para 2,50 &lt; H &lt; 5,00 m</t>
    </r>
  </si>
  <si>
    <r>
      <rPr>
        <sz val="7"/>
        <rFont val="Arial MT"/>
        <family val="2"/>
      </rPr>
      <t>Corpo de BTCC 3,00 x 3,00 m projeto DNIT para H &lt; = 2,50 m</t>
    </r>
  </si>
  <si>
    <r>
      <rPr>
        <sz val="7"/>
        <rFont val="Arial MT"/>
        <family val="2"/>
      </rPr>
      <t>Corpo de BTCC 3,00 x 3,00 m projeto DNIT para 2,50 &lt; H &lt; 5,00 m</t>
    </r>
  </si>
  <si>
    <r>
      <rPr>
        <sz val="7"/>
        <rFont val="Arial MT"/>
        <family val="2"/>
      </rPr>
      <t>Corta-rio (escavação mecânica em material de 1ª cat.) H = 1,50 a 3,00 m</t>
    </r>
  </si>
  <si>
    <r>
      <rPr>
        <sz val="7"/>
        <rFont val="Arial MT"/>
        <family val="2"/>
      </rPr>
      <t>Corta-rio (escavação mecânica em material de 2ª cat.) H = 1,50 a 3,00 m</t>
    </r>
  </si>
  <si>
    <r>
      <rPr>
        <sz val="7"/>
        <rFont val="Arial MT"/>
        <family val="2"/>
      </rPr>
      <t>Corte e esmerilhamento de pontas de tubo de ferro fundido DN 500 a 200mm</t>
    </r>
  </si>
  <si>
    <r>
      <rPr>
        <sz val="7"/>
        <rFont val="Arial MT"/>
        <family val="2"/>
      </rPr>
      <t>Demolição manual alvenaria tijolo furado assentado com argamassa</t>
    </r>
  </si>
  <si>
    <r>
      <rPr>
        <sz val="7"/>
        <rFont val="Arial MT"/>
        <family val="2"/>
      </rPr>
      <t>Demolição manual de concreto armado</t>
    </r>
  </si>
  <si>
    <r>
      <rPr>
        <sz val="7"/>
        <rFont val="Arial MT"/>
        <family val="2"/>
      </rPr>
      <t>Demolição manual de concreto simples ou ciclópico</t>
    </r>
  </si>
  <si>
    <r>
      <rPr>
        <sz val="7"/>
        <rFont val="Arial MT"/>
        <family val="2"/>
      </rPr>
      <t>Demolição mecânica de concreto</t>
    </r>
  </si>
  <si>
    <r>
      <rPr>
        <sz val="7"/>
        <rFont val="Arial MT"/>
        <family val="2"/>
      </rPr>
      <t>Descida d'água concreto armado (calha) c/ caiação (DSA-01A) canal</t>
    </r>
  </si>
  <si>
    <r>
      <rPr>
        <sz val="7"/>
        <rFont val="Arial MT"/>
        <family val="2"/>
      </rPr>
      <t>Descida d'água concreto armado (calha) c/ caiação (DSA-01A) dispersor</t>
    </r>
  </si>
  <si>
    <r>
      <rPr>
        <sz val="7"/>
        <rFont val="Arial MT"/>
        <family val="2"/>
      </rPr>
      <t>Descida d'água concreto armado (degraus) c/ caiação (DSA-03A) apoio</t>
    </r>
  </si>
  <si>
    <r>
      <rPr>
        <sz val="7"/>
        <rFont val="Arial MT"/>
        <family val="2"/>
      </rPr>
      <t>Descida d'água concreto armado (degraus) c/ caiação (DSA-03A) degrau</t>
    </r>
  </si>
  <si>
    <r>
      <rPr>
        <sz val="7"/>
        <rFont val="Arial MT"/>
        <family val="2"/>
      </rPr>
      <t>Descida d'água concreto armado (degraus) c/ caiação (DSA-03A) dispersor</t>
    </r>
  </si>
  <si>
    <r>
      <rPr>
        <sz val="7"/>
        <rFont val="Arial MT"/>
        <family val="2"/>
      </rPr>
      <t>Descida d'água concreto armado DP-1 (calha) c/ caiação</t>
    </r>
  </si>
  <si>
    <r>
      <rPr>
        <sz val="7"/>
        <rFont val="Arial MT"/>
        <family val="2"/>
      </rPr>
      <t>Descida d'água concreto armado DP-1 (degraus) c/ caiação</t>
    </r>
  </si>
  <si>
    <r>
      <rPr>
        <sz val="7"/>
        <rFont val="Arial MT"/>
        <family val="2"/>
      </rPr>
      <t>Descida d'água concreto simples (calha) c/ caiação (DSA-01) canal</t>
    </r>
  </si>
  <si>
    <r>
      <rPr>
        <sz val="7"/>
        <rFont val="Arial MT"/>
        <family val="2"/>
      </rPr>
      <t>Descida d'água concreto simples (calha) c/ caiação (DSA-01) dispersor</t>
    </r>
  </si>
  <si>
    <r>
      <rPr>
        <sz val="7"/>
        <rFont val="Arial MT"/>
        <family val="2"/>
      </rPr>
      <t>Descida d'água concreto simples (degraus) c/ caiação (DSA-03) apoio</t>
    </r>
  </si>
  <si>
    <r>
      <rPr>
        <sz val="7"/>
        <rFont val="Arial MT"/>
        <family val="2"/>
      </rPr>
      <t>Descida d'água concreto simples (degraus) c/ caiação (DSA-03) degrau</t>
    </r>
  </si>
  <si>
    <r>
      <rPr>
        <sz val="7"/>
        <rFont val="Arial MT"/>
        <family val="2"/>
      </rPr>
      <t>Descida d'água concreto simples (degraus) c/ caiação (DSA-03) dispersor</t>
    </r>
  </si>
  <si>
    <r>
      <rPr>
        <sz val="7"/>
        <rFont val="Arial MT"/>
        <family val="2"/>
      </rPr>
      <t>Deslocamento de cerca de tela galvanizada fio 12 malha 3" x 3"</t>
    </r>
  </si>
  <si>
    <r>
      <rPr>
        <sz val="7"/>
        <rFont val="Arial MT"/>
        <family val="2"/>
      </rPr>
      <t>Dissipador de energia aplicado a saída d'água tipo DP-1</t>
    </r>
  </si>
  <si>
    <r>
      <rPr>
        <sz val="7"/>
        <rFont val="Arial MT"/>
        <family val="2"/>
      </rPr>
      <t>Dissipador de energia aplicado a saída de bueiro/descida d'agua de aterro (DEB-01)</t>
    </r>
  </si>
  <si>
    <r>
      <rPr>
        <sz val="7"/>
        <rFont val="Arial MT"/>
        <family val="2"/>
      </rPr>
      <t>Dissipador de energia aplicado a saída de bueiro/descida d'água de aterro (DEB-02)</t>
    </r>
  </si>
  <si>
    <r>
      <rPr>
        <sz val="7"/>
        <rFont val="Arial MT"/>
        <family val="2"/>
      </rPr>
      <t>Dissipador de energia aplicado a saída de bueiro/descida d'água de aterro (DEB-03)</t>
    </r>
  </si>
  <si>
    <r>
      <rPr>
        <sz val="7"/>
        <rFont val="Arial MT"/>
        <family val="2"/>
      </rPr>
      <t>Dissipador de energia aplicado a saída de bueiro/descida d'água de aterro (DEB-04)</t>
    </r>
  </si>
  <si>
    <r>
      <rPr>
        <sz val="7"/>
        <rFont val="Arial MT"/>
        <family val="2"/>
      </rPr>
      <t>Dissipador de energia aplicado a saída de bueiro/descida d'água de aterro (DEB-05)</t>
    </r>
  </si>
  <si>
    <r>
      <rPr>
        <sz val="7"/>
        <rFont val="Arial MT"/>
        <family val="2"/>
      </rPr>
      <t>Dissipador de energia aplicado a saída de bueiro/descida d'água de aterro (DEB-06)</t>
    </r>
  </si>
  <si>
    <r>
      <rPr>
        <sz val="7"/>
        <rFont val="Arial MT"/>
        <family val="2"/>
      </rPr>
      <t>Dissipador de energia aplicado a saída de bueiro/descida d'água de aterro (DEB-07)</t>
    </r>
  </si>
  <si>
    <r>
      <rPr>
        <sz val="7"/>
        <rFont val="Arial MT"/>
        <family val="2"/>
      </rPr>
      <t>Dissipador de energia aplicado a saída de bueiro/descida d'água de aterro (DEB-08)</t>
    </r>
  </si>
  <si>
    <r>
      <rPr>
        <sz val="7"/>
        <rFont val="Arial MT"/>
        <family val="2"/>
      </rPr>
      <t>Dissipador de energia aplicado a saída de bueiro/descida d'água de aterro (DEB-09)</t>
    </r>
  </si>
  <si>
    <r>
      <rPr>
        <sz val="7"/>
        <rFont val="Arial MT"/>
        <family val="2"/>
      </rPr>
      <t>Dissipador de energia aplicado a saída de bueiro/descida d'água de aterro (DEB-10)</t>
    </r>
  </si>
  <si>
    <r>
      <rPr>
        <sz val="7"/>
        <rFont val="Arial MT"/>
        <family val="2"/>
      </rPr>
      <t>Dissipador de energia aplicado a saída de bueiro/descida d'água de aterro (DEB-12)</t>
    </r>
  </si>
  <si>
    <r>
      <rPr>
        <sz val="7"/>
        <rFont val="Arial MT"/>
        <family val="2"/>
      </rPr>
      <t>Dissipador de energia aplicado a saída de sarjeta/valeta (DES-01)</t>
    </r>
  </si>
  <si>
    <r>
      <rPr>
        <sz val="7"/>
        <rFont val="Arial MT"/>
        <family val="2"/>
      </rPr>
      <t>Dissipador de energia aplicado a saída de sarjeta/valeta (DES-02)</t>
    </r>
  </si>
  <si>
    <r>
      <rPr>
        <sz val="7"/>
        <rFont val="Arial MT"/>
        <family val="2"/>
      </rPr>
      <t>Dissipador de energia aplicado a saída de sarjeta/valeta (DES-03)</t>
    </r>
  </si>
  <si>
    <r>
      <rPr>
        <sz val="7"/>
        <rFont val="Arial MT"/>
        <family val="2"/>
      </rPr>
      <t xml:space="preserve">Dreno de alívio de pavimento (DP - DAP - 01),  com utilização de geotêxtil não tecido RT 07 kn
</t>
    </r>
    <r>
      <rPr>
        <sz val="7"/>
        <rFont val="Arial MT"/>
        <family val="2"/>
      </rPr>
      <t>/m, inclusive transporte da brita</t>
    </r>
  </si>
  <si>
    <r>
      <rPr>
        <sz val="7"/>
        <rFont val="Arial MT"/>
        <family val="2"/>
      </rPr>
      <t>Dreno de PVC  D = 100 mm</t>
    </r>
  </si>
  <si>
    <r>
      <rPr>
        <sz val="7"/>
        <rFont val="Arial MT"/>
        <family val="2"/>
      </rPr>
      <t>Dreno de PVC  D = 50 mm</t>
    </r>
  </si>
  <si>
    <r>
      <rPr>
        <sz val="7"/>
        <rFont val="Arial MT"/>
        <family val="2"/>
      </rPr>
      <t xml:space="preserve">Dreno Longitudinal tipo Trincheira Drenante, H = 0,90 m com tubo poroso tipo PEAD de diâm
</t>
    </r>
    <r>
      <rPr>
        <sz val="7"/>
        <rFont val="Arial MT"/>
        <family val="2"/>
      </rPr>
      <t>= 100 mm, incluindo esc. em mat. 1ª cat. e transporte do tubo</t>
    </r>
  </si>
  <si>
    <r>
      <rPr>
        <sz val="7"/>
        <rFont val="Arial MT"/>
        <family val="2"/>
      </rPr>
      <t xml:space="preserve">Dreno Longitudinal tipo Trincheira Drenante, H = 0,90 m com tubo poroso tipo PEAD de diâm
</t>
    </r>
    <r>
      <rPr>
        <sz val="7"/>
        <rFont val="Arial MT"/>
        <family val="2"/>
      </rPr>
      <t>= 100 mm, incluindo esc. mat. 3ª cat. e transporte do tubo</t>
    </r>
  </si>
  <si>
    <r>
      <rPr>
        <sz val="7"/>
        <rFont val="Arial MT"/>
        <family val="2"/>
      </rPr>
      <t xml:space="preserve">Dreno Longitudinal tipo Trincheira Drenante, H=0,40m c/ tubo poroso tipo PEAD d=65mm,
</t>
    </r>
    <r>
      <rPr>
        <sz val="7"/>
        <rFont val="Arial MT"/>
        <family val="2"/>
      </rPr>
      <t>inclus. esc. em mat. 1ª cat.e geotêxtil não tecido RT 07 kN/m</t>
    </r>
  </si>
  <si>
    <r>
      <rPr>
        <sz val="7"/>
        <rFont val="Arial MT"/>
        <family val="2"/>
      </rPr>
      <t>Dreno ou Barbacã em tubo PVC, diâmetro de 2"</t>
    </r>
  </si>
  <si>
    <r>
      <rPr>
        <sz val="7"/>
        <rFont val="Arial MT"/>
        <family val="2"/>
      </rPr>
      <t xml:space="preserve">Dreno profundo com enchimento de areia, escavação em material 1ª categoria, inclusive
</t>
    </r>
    <r>
      <rPr>
        <sz val="7"/>
        <rFont val="Arial MT"/>
        <family val="2"/>
      </rPr>
      <t>transporte da areia</t>
    </r>
  </si>
  <si>
    <r>
      <rPr>
        <sz val="7"/>
        <rFont val="Arial MT"/>
        <family val="2"/>
      </rPr>
      <t xml:space="preserve">Dreno profundo com enchimento de brita e areia (1:1) escavação em material 1ª categoria,
</t>
    </r>
    <r>
      <rPr>
        <sz val="7"/>
        <rFont val="Arial MT"/>
        <family val="2"/>
      </rPr>
      <t>inclusive transporte da areia e da brita</t>
    </r>
  </si>
  <si>
    <r>
      <rPr>
        <sz val="7"/>
        <rFont val="Arial MT"/>
        <family val="2"/>
      </rPr>
      <t xml:space="preserve">Dreno profundo com enchimento de brita e areia (1:1) escavação em material 2ª categoria,
</t>
    </r>
    <r>
      <rPr>
        <sz val="7"/>
        <rFont val="Arial MT"/>
        <family val="2"/>
      </rPr>
      <t>inclusive transporte da areia e da brita</t>
    </r>
  </si>
  <si>
    <r>
      <rPr>
        <sz val="7"/>
        <rFont val="Arial MT"/>
        <family val="2"/>
      </rPr>
      <t xml:space="preserve">Dreno profundo com enchimento de brita, escavação em material 1ª categoria,  inclusive
</t>
    </r>
    <r>
      <rPr>
        <sz val="7"/>
        <rFont val="Arial MT"/>
        <family val="2"/>
      </rPr>
      <t>transporte da brita</t>
    </r>
  </si>
  <si>
    <r>
      <rPr>
        <sz val="7"/>
        <rFont val="Arial MT"/>
        <family val="2"/>
      </rPr>
      <t xml:space="preserve">Dreno profundo com tubo poroso, D = 0,20 m com enchimento de brita e areia, escavação em
</t>
    </r>
    <r>
      <rPr>
        <sz val="7"/>
        <rFont val="Arial MT"/>
        <family val="2"/>
      </rPr>
      <t>material 2ª categoria, inclusive transp.da areia, brita, tubo</t>
    </r>
  </si>
  <si>
    <r>
      <rPr>
        <sz val="7"/>
        <rFont val="Arial MT"/>
        <family val="2"/>
      </rPr>
      <t xml:space="preserve">Dreno profundo com tubo poroso, D = 0,20 m com enchimento de brita, escavação em
</t>
    </r>
    <r>
      <rPr>
        <sz val="7"/>
        <rFont val="Arial MT"/>
        <family val="2"/>
      </rPr>
      <t>material 3ª categoria (DPR-01),  inclusive transporte da brita, tubo</t>
    </r>
  </si>
  <si>
    <r>
      <rPr>
        <sz val="7"/>
        <rFont val="Arial MT"/>
        <family val="2"/>
      </rPr>
      <t xml:space="preserve">Dreno profundo D = 0,10 m c/ enchim. brita, areia (1:1) escav. mat. 3º categ.incl. transp. areia,
</t>
    </r>
    <r>
      <rPr>
        <sz val="7"/>
        <rFont val="Arial MT"/>
        <family val="2"/>
      </rPr>
      <t>brita c/ geotêxtil não tecido res.long. mín 16kn/m</t>
    </r>
  </si>
  <si>
    <r>
      <rPr>
        <sz val="7"/>
        <rFont val="Arial MT"/>
        <family val="2"/>
      </rPr>
      <t xml:space="preserve">Dreno profundo D = 0,10 m c/enchim. brita e areia (1:1) escav.mat. 1º categ., inclus.transp.
</t>
    </r>
    <r>
      <rPr>
        <sz val="7"/>
        <rFont val="Arial MT"/>
        <family val="2"/>
      </rPr>
      <t>areia, brita,c/ geotêxtil não tecido res.long. mín 16 kn/m</t>
    </r>
  </si>
  <si>
    <r>
      <rPr>
        <sz val="7"/>
        <rFont val="Arial MT"/>
        <family val="2"/>
      </rPr>
      <t xml:space="preserve">Dreno profundo D = 0,20 m com enchimento de areia, escavação em material 1ª categoria (
</t>
    </r>
    <r>
      <rPr>
        <sz val="7"/>
        <rFont val="Arial MT"/>
        <family val="2"/>
      </rPr>
      <t>DPS-01), inclusive transporte da areia e do tubo</t>
    </r>
  </si>
  <si>
    <r>
      <rPr>
        <sz val="7"/>
        <rFont val="Arial MT"/>
        <family val="2"/>
      </rPr>
      <t xml:space="preserve">Dreno profundo D = 0,20 m com enchimento de brita e areia, escavação em material 1ª
</t>
    </r>
    <r>
      <rPr>
        <sz val="7"/>
        <rFont val="Arial MT"/>
        <family val="2"/>
      </rPr>
      <t>categoria, inclusive transporte da brita e da areia</t>
    </r>
  </si>
  <si>
    <r>
      <rPr>
        <sz val="7"/>
        <rFont val="Arial MT"/>
        <family val="2"/>
      </rPr>
      <t xml:space="preserve">Dreno profundo em solo com tubo PEAD perfur. D=100 mm, envolto por geotêxtil não tecido
</t>
    </r>
    <r>
      <rPr>
        <sz val="7"/>
        <rFont val="Arial MT"/>
        <family val="2"/>
      </rPr>
      <t>RT16 kn/m, preenchim. c/ brita, incl. transporte</t>
    </r>
  </si>
  <si>
    <r>
      <rPr>
        <sz val="7"/>
        <rFont val="Arial MT"/>
        <family val="2"/>
      </rPr>
      <t xml:space="preserve">Dreno profundo para corte em solo, com enchimento em brita revestido com geotextil não
</t>
    </r>
    <r>
      <rPr>
        <sz val="7"/>
        <rFont val="Arial MT"/>
        <family val="2"/>
      </rPr>
      <t>tecido RT 16 kn/m, inclusive transporte da brita</t>
    </r>
  </si>
  <si>
    <r>
      <rPr>
        <sz val="7"/>
        <rFont val="Arial MT"/>
        <family val="2"/>
      </rPr>
      <t xml:space="preserve">Dreno sub-horizontal D = 50 mm em PVC, com geotêxtil não tecido RT 16 kn/m, exclusive
</t>
    </r>
    <r>
      <rPr>
        <sz val="7"/>
        <rFont val="Arial MT"/>
        <family val="2"/>
      </rPr>
      <t>transportes</t>
    </r>
  </si>
  <si>
    <r>
      <rPr>
        <sz val="7"/>
        <rFont val="Arial MT"/>
        <family val="2"/>
      </rPr>
      <t xml:space="preserve">Dreno sub-horizontal D=50mm em PVC (escavação em alteração de rocha), inclusive geotêxtil
</t>
    </r>
    <r>
      <rPr>
        <sz val="7"/>
        <rFont val="Arial MT"/>
        <family val="2"/>
      </rPr>
      <t>não tecido RT 16 kn/m, exclusive transportes</t>
    </r>
  </si>
  <si>
    <r>
      <rPr>
        <sz val="7"/>
        <rFont val="Arial MT"/>
        <family val="2"/>
      </rPr>
      <t xml:space="preserve">Dreno sub-horizontal D=50mm em PVC (escavação em rocha sã), inlusive geotêxtil não tecido
</t>
    </r>
    <r>
      <rPr>
        <sz val="7"/>
        <rFont val="Arial MT"/>
        <family val="2"/>
      </rPr>
      <t>RT 16 kn/m, exclusive transportes</t>
    </r>
  </si>
  <si>
    <r>
      <rPr>
        <sz val="7"/>
        <rFont val="Arial MT"/>
        <family val="2"/>
      </rPr>
      <t xml:space="preserve">Dreno sub-superficial  rocha (h=0,55m) c/ tubo PEAD perfur. d=100mm, env. por geotêxtil16kn
</t>
    </r>
    <r>
      <rPr>
        <sz val="7"/>
        <rFont val="Arial MT"/>
        <family val="2"/>
      </rPr>
      <t>/m, preenc.c/ brita, inclus.transp. tubo, exclusive transp.brita</t>
    </r>
  </si>
  <si>
    <r>
      <rPr>
        <sz val="7"/>
        <rFont val="Arial MT"/>
        <family val="2"/>
      </rPr>
      <t>Dreno vertical D = 75 mm em PVC, com geotêxtil não tecido resistência longitudinal 16 kn/m</t>
    </r>
  </si>
  <si>
    <r>
      <rPr>
        <sz val="7"/>
        <rFont val="Arial MT"/>
        <family val="2"/>
      </rPr>
      <t xml:space="preserve">Eletroduto de ferro galvanizado DN 4", inclusive conexões, exclusive escavação e reaterro,
</t>
    </r>
    <r>
      <rPr>
        <sz val="7"/>
        <rFont val="Arial MT"/>
        <family val="2"/>
      </rPr>
      <t>fornecimento e assentamento</t>
    </r>
  </si>
  <si>
    <r>
      <rPr>
        <sz val="7"/>
        <rFont val="Arial MT"/>
        <family val="2"/>
      </rPr>
      <t>Eletroduto para rede de lógica, inclusive conexões</t>
    </r>
  </si>
  <si>
    <r>
      <rPr>
        <sz val="7"/>
        <rFont val="Arial MT"/>
        <family val="2"/>
      </rPr>
      <t>Eletroduto PVC diâmetro 75mm, fornecimento e assentamento</t>
    </r>
  </si>
  <si>
    <r>
      <rPr>
        <sz val="7"/>
        <rFont val="Arial MT"/>
        <family val="2"/>
      </rPr>
      <t>Eletroduto PVC rígido roscável diâm. 50mm, fornecimento e assentamento</t>
    </r>
  </si>
  <si>
    <r>
      <rPr>
        <sz val="7"/>
        <rFont val="Arial MT"/>
        <family val="2"/>
      </rPr>
      <t>Eletroduto tipo Kanaflex  diâmetro 1 1/4", fornecimento e assentamento</t>
    </r>
  </si>
  <si>
    <r>
      <rPr>
        <sz val="7"/>
        <rFont val="Arial MT"/>
        <family val="2"/>
      </rPr>
      <t>Eletroduto tipo Kanaflex diâmetro 1 1/2", fornecimento e assentamento</t>
    </r>
  </si>
  <si>
    <r>
      <rPr>
        <sz val="7"/>
        <rFont val="Arial MT"/>
        <family val="2"/>
      </rPr>
      <t>Eletroduto tipo Kanaflex diâmetro 2", fornecimento e assentamento</t>
    </r>
  </si>
  <si>
    <r>
      <rPr>
        <sz val="7"/>
        <rFont val="Arial MT"/>
        <family val="2"/>
      </rPr>
      <t>Eletroduto tipo Kanaflex diâmetro 4", fornecimento e assentamento</t>
    </r>
  </si>
  <si>
    <r>
      <rPr>
        <sz val="7"/>
        <rFont val="Arial MT"/>
        <family val="2"/>
      </rPr>
      <t xml:space="preserve">Enrocamento de pedra arrumada com pá carregadeira e escavadeira, inclusive fornecimento,
</t>
    </r>
    <r>
      <rPr>
        <sz val="7"/>
        <rFont val="Arial MT"/>
        <family val="2"/>
      </rPr>
      <t>exclusive transporte da pedra</t>
    </r>
  </si>
  <si>
    <r>
      <rPr>
        <sz val="7"/>
        <rFont val="Arial MT"/>
        <family val="2"/>
      </rPr>
      <t>Enrocamento de pedra de mão arrumada exclusive transporte</t>
    </r>
  </si>
  <si>
    <r>
      <rPr>
        <sz val="7"/>
        <rFont val="Arial MT"/>
        <family val="2"/>
      </rPr>
      <t xml:space="preserve">Enrocamento de pedra jogada exclusive fornecimento e transporte (utilização de material
</t>
    </r>
    <r>
      <rPr>
        <sz val="7"/>
        <rFont val="Arial MT"/>
        <family val="2"/>
      </rPr>
      <t>considerado em medição)</t>
    </r>
  </si>
  <si>
    <r>
      <rPr>
        <sz val="7"/>
        <rFont val="Arial MT"/>
        <family val="2"/>
      </rPr>
      <t>Enrocamento de pedra jogada exclusive o fornecimento e transporte da pedra</t>
    </r>
  </si>
  <si>
    <r>
      <rPr>
        <sz val="7"/>
        <rFont val="Arial MT"/>
        <family val="2"/>
      </rPr>
      <t>Enrocamento de pedra jogada inclusive fornecimento, exclusive transporte da pedra</t>
    </r>
  </si>
  <si>
    <r>
      <rPr>
        <sz val="7"/>
        <rFont val="Arial MT"/>
        <family val="2"/>
      </rPr>
      <t>Ensecadeira dupla de madeira esp.= 5 cm com 1 reaproveitamento</t>
    </r>
  </si>
  <si>
    <r>
      <rPr>
        <sz val="7"/>
        <rFont val="Arial MT"/>
        <family val="2"/>
      </rPr>
      <t>Ensecadeira dupla de madeira esp.= 5 cm sem reaproveitamento, tudo incluído</t>
    </r>
  </si>
  <si>
    <r>
      <rPr>
        <sz val="7"/>
        <rFont val="Arial MT"/>
        <family val="2"/>
      </rPr>
      <t xml:space="preserve">Ensecadeira simples de madeira esp.= 5 cm com 1 reaproveitamento, inclusive transporte das
</t>
    </r>
    <r>
      <rPr>
        <sz val="7"/>
        <rFont val="Arial MT"/>
        <family val="2"/>
      </rPr>
      <t>madeiras</t>
    </r>
  </si>
  <si>
    <r>
      <rPr>
        <sz val="7"/>
        <rFont val="Arial MT"/>
        <family val="2"/>
      </rPr>
      <t xml:space="preserve">Ensecadeira simples de madeira esp.= 5 cm sem reaproveitamento, inclusive transporte das
</t>
    </r>
    <r>
      <rPr>
        <sz val="7"/>
        <rFont val="Arial MT"/>
        <family val="2"/>
      </rPr>
      <t>madeiras</t>
    </r>
  </si>
  <si>
    <r>
      <rPr>
        <sz val="7"/>
        <rFont val="Arial MT"/>
        <family val="2"/>
      </rPr>
      <t>Entrada para descida d'agua DP-1 (calha/degraus) inclusive caiação</t>
    </r>
  </si>
  <si>
    <r>
      <rPr>
        <sz val="7"/>
        <rFont val="Arial MT"/>
        <family val="2"/>
      </rPr>
      <t>Entrada para descida d'água EDA-01</t>
    </r>
  </si>
  <si>
    <r>
      <rPr>
        <sz val="7"/>
        <rFont val="Arial MT"/>
        <family val="2"/>
      </rPr>
      <t>Entrada para descida d'água EDA-02</t>
    </r>
  </si>
  <si>
    <r>
      <rPr>
        <sz val="7"/>
        <rFont val="Arial MT"/>
        <family val="2"/>
      </rPr>
      <t>Escada de madeira executada sobre terreno inclinado, com 80 cm de largura mínima</t>
    </r>
  </si>
  <si>
    <r>
      <rPr>
        <sz val="7"/>
        <rFont val="Arial MT"/>
        <family val="2"/>
      </rPr>
      <t>Escavação manual em mat. 1ª cat. H= 0,00 a 1,50 m</t>
    </r>
  </si>
  <si>
    <r>
      <rPr>
        <sz val="7"/>
        <rFont val="Arial MT"/>
        <family val="2"/>
      </rPr>
      <t>Escavação manual em mat. 1ª cat. H= 0,00 a 1,50 m com esgotamento</t>
    </r>
  </si>
  <si>
    <r>
      <rPr>
        <sz val="7"/>
        <rFont val="Arial MT"/>
        <family val="2"/>
      </rPr>
      <t>Escavação manual em mat. 1ª cat. H= 1,50 a 3,00 m</t>
    </r>
  </si>
  <si>
    <r>
      <rPr>
        <sz val="7"/>
        <rFont val="Arial MT"/>
        <family val="2"/>
      </rPr>
      <t>Escavação manual em mat. 1ª cat. H= 1,50 a 3,00 m com esgotamento</t>
    </r>
  </si>
  <si>
    <r>
      <rPr>
        <sz val="7"/>
        <rFont val="Arial MT"/>
        <family val="2"/>
      </rPr>
      <t>Escavação manual em mat. 1ª cat. H= 3,00 a 4,50 m</t>
    </r>
  </si>
  <si>
    <r>
      <rPr>
        <sz val="7"/>
        <rFont val="Arial MT"/>
        <family val="2"/>
      </rPr>
      <t>Escavação manual em mat. 1ª cat. H= 3,00 a 4,50 m com esgotamento</t>
    </r>
  </si>
  <si>
    <r>
      <rPr>
        <sz val="7"/>
        <rFont val="Arial MT"/>
        <family val="2"/>
      </rPr>
      <t>Escavação manual em mat. 2ª cat. H= 0,00 a 1,50 m com esgotamento</t>
    </r>
  </si>
  <si>
    <r>
      <rPr>
        <sz val="7"/>
        <rFont val="Arial MT"/>
        <family val="2"/>
      </rPr>
      <t>Escavação manual em mat. 2ª cat. H= 0,00 a 1,50 m sem detonação</t>
    </r>
  </si>
  <si>
    <r>
      <rPr>
        <sz val="7"/>
        <rFont val="Arial MT"/>
        <family val="2"/>
      </rPr>
      <t>Escavação manual em mat. 2ª cat. H= 1,50 a 3,00 m com esgotamento</t>
    </r>
  </si>
  <si>
    <r>
      <rPr>
        <sz val="7"/>
        <rFont val="Arial MT"/>
        <family val="2"/>
      </rPr>
      <t>Escavação manual em mat. 2ª cat. H= 1,50 a 3,00 m sem detonação</t>
    </r>
  </si>
  <si>
    <r>
      <rPr>
        <sz val="7"/>
        <rFont val="Arial MT"/>
        <family val="2"/>
      </rPr>
      <t>Escavação manual em mat. 2ª cat. H= 3,00 a 4,50 m com esgotamento</t>
    </r>
  </si>
  <si>
    <r>
      <rPr>
        <sz val="7"/>
        <rFont val="Arial MT"/>
        <family val="2"/>
      </rPr>
      <t>Escavação manual em mat. 2ª cat. H= 3,00 a 4,50 m sem detonação</t>
    </r>
  </si>
  <si>
    <r>
      <rPr>
        <sz val="7"/>
        <rFont val="Arial MT"/>
        <family val="2"/>
      </rPr>
      <t>Escavação manual em mat. 3ª cat. H= 0,00 a 1,50 m, a fogo</t>
    </r>
  </si>
  <si>
    <r>
      <rPr>
        <sz val="7"/>
        <rFont val="Arial MT"/>
        <family val="2"/>
      </rPr>
      <t>Escavação manual furos, valetas mat. 1ª cat. H= 0,00 a 1,50 m (dim. reduz.)</t>
    </r>
  </si>
  <si>
    <r>
      <rPr>
        <sz val="7"/>
        <rFont val="Arial MT"/>
        <family val="2"/>
      </rPr>
      <t>Escavação manual furos, valetas mat. 2ª cat. H= 0,00 a 1,50 m sem detonação (dim. reduz.)</t>
    </r>
  </si>
  <si>
    <r>
      <rPr>
        <sz val="7"/>
        <rFont val="Arial MT"/>
        <family val="2"/>
      </rPr>
      <t>Escavação mecânica em material de 1ª cat. H= 0,00 a 1,50 m</t>
    </r>
  </si>
  <si>
    <r>
      <rPr>
        <sz val="7"/>
        <rFont val="Arial MT"/>
        <family val="2"/>
      </rPr>
      <t>Escavação mecânica em material de 1ª cat. H= 0,00 a 1,50 m com esgotamento</t>
    </r>
  </si>
  <si>
    <r>
      <rPr>
        <sz val="7"/>
        <rFont val="Arial MT"/>
        <family val="2"/>
      </rPr>
      <t>Escavação mecânica em material de 1ª cat. H= 1,50 a 3,00 m</t>
    </r>
  </si>
  <si>
    <r>
      <rPr>
        <sz val="7"/>
        <rFont val="Arial MT"/>
        <family val="2"/>
      </rPr>
      <t>Escavação mecânica em material de 1ª cat. H= 1,50 a 3,00 m com esgotamento</t>
    </r>
  </si>
  <si>
    <r>
      <rPr>
        <sz val="7"/>
        <rFont val="Arial MT"/>
        <family val="2"/>
      </rPr>
      <t>Escavação mecânica em material de 1ª cat. H= 3,00 a 4,50 m</t>
    </r>
  </si>
  <si>
    <r>
      <rPr>
        <sz val="7"/>
        <rFont val="Arial MT"/>
        <family val="2"/>
      </rPr>
      <t>Escavação mecânica em material de 1º cat. H= 3,00 a 4,50 m com esgotamento</t>
    </r>
  </si>
  <si>
    <r>
      <rPr>
        <sz val="7"/>
        <rFont val="Arial MT"/>
        <family val="2"/>
      </rPr>
      <t>Escavação mecânica em material de 2ª cat. H= 0,00 a 1,50 m</t>
    </r>
  </si>
  <si>
    <r>
      <rPr>
        <sz val="7"/>
        <rFont val="Arial MT"/>
        <family val="2"/>
      </rPr>
      <t>Escavação mecânica em material de 2ª cat. H= 0,00 a 1,50 m com esgotamento</t>
    </r>
  </si>
  <si>
    <r>
      <rPr>
        <sz val="7"/>
        <rFont val="Arial MT"/>
        <family val="2"/>
      </rPr>
      <t>Escavação mecânica em material de 2ª cat. H= 1,50 a 3,00 m</t>
    </r>
  </si>
  <si>
    <r>
      <rPr>
        <sz val="7"/>
        <rFont val="Arial MT"/>
        <family val="2"/>
      </rPr>
      <t>Escavação mecânica em material de 2ª cat. H= 1,50 a 3,00 m com esgotamento</t>
    </r>
  </si>
  <si>
    <r>
      <rPr>
        <sz val="7"/>
        <rFont val="Arial MT"/>
        <family val="2"/>
      </rPr>
      <t>Escavação mecânica em material de 2ª cat. H= 3,00 a 4,50 m</t>
    </r>
  </si>
  <si>
    <r>
      <rPr>
        <sz val="7"/>
        <rFont val="Arial MT"/>
        <family val="2"/>
      </rPr>
      <t>Escavação mecânica em material de 2º cat. H= 3,00 a 4,50 m com esgotamento</t>
    </r>
  </si>
  <si>
    <r>
      <rPr>
        <sz val="7"/>
        <rFont val="Arial MT"/>
        <family val="2"/>
      </rPr>
      <t>Escavação mecânica em material de 3ª cat. H= 0,00 a 1,50 m</t>
    </r>
  </si>
  <si>
    <r>
      <rPr>
        <sz val="7"/>
        <rFont val="Arial MT"/>
        <family val="2"/>
      </rPr>
      <t>Escavação mecânica em material de 3ª cat. H= 0,00 a 1,50 m com esgotamento</t>
    </r>
  </si>
  <si>
    <r>
      <rPr>
        <sz val="7"/>
        <rFont val="Arial MT"/>
        <family val="2"/>
      </rPr>
      <t>Escavação mecânica em material de 3ª cat. H= 1,50 a 3,00 m</t>
    </r>
  </si>
  <si>
    <r>
      <rPr>
        <sz val="7"/>
        <rFont val="Arial MT"/>
        <family val="2"/>
      </rPr>
      <t>Escavação mecânica em material de 3ª cat. H= 1,50 a 3,00 m com esgotamento</t>
    </r>
  </si>
  <si>
    <r>
      <rPr>
        <sz val="7"/>
        <rFont val="Arial MT"/>
        <family val="2"/>
      </rPr>
      <t>Escavação mecânica em material de 3ª cat. H= 3,00 a 4,50 m</t>
    </r>
  </si>
  <si>
    <r>
      <rPr>
        <sz val="7"/>
        <rFont val="Arial MT"/>
        <family val="2"/>
      </rPr>
      <t>Escavação mecânica em material de 3ª cat. H= 3,00 a 4,50 m com esgotamento</t>
    </r>
  </si>
  <si>
    <r>
      <rPr>
        <sz val="7"/>
        <rFont val="Arial MT"/>
        <family val="2"/>
      </rPr>
      <t>Escoramento de cavas e valas, inclusive fornecimento e transportes das madeiras</t>
    </r>
  </si>
  <si>
    <r>
      <rPr>
        <sz val="7"/>
        <rFont val="Arial MT"/>
        <family val="2"/>
      </rPr>
      <t xml:space="preserve">Escoramento e cimbramento (bueiro celular), inclusive fornecimento e transportes das
</t>
    </r>
    <r>
      <rPr>
        <sz val="7"/>
        <rFont val="Arial MT"/>
        <family val="2"/>
      </rPr>
      <t>madeiras</t>
    </r>
  </si>
  <si>
    <r>
      <rPr>
        <sz val="7"/>
        <rFont val="Arial MT"/>
        <family val="2"/>
      </rPr>
      <t xml:space="preserve">Esgotamento de escavações para rebaixamento do nível dágua nos serviços de bueiros,
</t>
    </r>
    <r>
      <rPr>
        <sz val="7"/>
        <rFont val="Arial MT"/>
        <family val="2"/>
      </rPr>
      <t>galerias e outros, com conj. moto bomba</t>
    </r>
  </si>
  <si>
    <r>
      <rPr>
        <sz val="7"/>
        <rFont val="Arial MT"/>
        <family val="2"/>
      </rPr>
      <t>Mes</t>
    </r>
  </si>
  <si>
    <r>
      <rPr>
        <sz val="7"/>
        <rFont val="Arial MT"/>
        <family val="2"/>
      </rPr>
      <t>Forma especial de madeira para meio fio, inclusive fornecimento e transporte das madeiras</t>
    </r>
  </si>
  <si>
    <r>
      <rPr>
        <sz val="7"/>
        <rFont val="Arial MT"/>
        <family val="2"/>
      </rPr>
      <t xml:space="preserve">Forma especial de madeira para sarjeta (gabarito), inclusive fornecimento e transporte da
</t>
    </r>
    <r>
      <rPr>
        <sz val="7"/>
        <rFont val="Arial MT"/>
        <family val="2"/>
      </rPr>
      <t>madeira</t>
    </r>
  </si>
  <si>
    <r>
      <rPr>
        <sz val="7"/>
        <rFont val="Arial MT"/>
        <family val="2"/>
      </rPr>
      <t>Forma metálica para meio fio</t>
    </r>
  </si>
  <si>
    <r>
      <rPr>
        <sz val="7"/>
        <rFont val="Arial MT"/>
        <family val="2"/>
      </rPr>
      <t xml:space="preserve">Formas planas de madeira com 01 (um) reaproveitamento, inclusive fornecimento e transporte
</t>
    </r>
    <r>
      <rPr>
        <sz val="7"/>
        <rFont val="Arial MT"/>
        <family val="2"/>
      </rPr>
      <t>das madeiras</t>
    </r>
  </si>
  <si>
    <r>
      <rPr>
        <sz val="7"/>
        <rFont val="Arial MT"/>
        <family val="2"/>
      </rPr>
      <t xml:space="preserve">Formas planas de madeira com 02 (dois) reaproveitamentos, inclusive fornecimento e
</t>
    </r>
    <r>
      <rPr>
        <sz val="7"/>
        <rFont val="Arial MT"/>
        <family val="2"/>
      </rPr>
      <t>transporte das madeiras</t>
    </r>
  </si>
  <si>
    <r>
      <rPr>
        <sz val="7"/>
        <rFont val="Arial MT"/>
        <family val="2"/>
      </rPr>
      <t xml:space="preserve">Formas planas de madeira com 04 (quatro) reaproveitamentos, inclusive fornecimento e
</t>
    </r>
    <r>
      <rPr>
        <sz val="7"/>
        <rFont val="Arial MT"/>
        <family val="2"/>
      </rPr>
      <t>transporte das madeiras</t>
    </r>
  </si>
  <si>
    <r>
      <rPr>
        <sz val="7"/>
        <rFont val="Arial MT"/>
        <family val="2"/>
      </rPr>
      <t xml:space="preserve">Formas planas de madeira sem reaproveitamento (forma perdida), inclusive fornecimento e
</t>
    </r>
    <r>
      <rPr>
        <sz val="7"/>
        <rFont val="Arial MT"/>
        <family val="2"/>
      </rPr>
      <t>transporte das madeiras</t>
    </r>
  </si>
  <si>
    <r>
      <rPr>
        <sz val="7"/>
        <rFont val="Arial MT"/>
        <family val="2"/>
      </rPr>
      <t xml:space="preserve">Gabião manta/colchão, malha hex 6x8mm Zn-Al/PVC, e=2,8mm,h=0,23m, inclus.aquis./
</t>
    </r>
    <r>
      <rPr>
        <sz val="7"/>
        <rFont val="Arial MT"/>
        <family val="2"/>
      </rPr>
      <t>assentam. pedra mão, exclus. transp. p/ revestim. canal</t>
    </r>
  </si>
  <si>
    <r>
      <rPr>
        <sz val="7"/>
        <rFont val="Arial MT"/>
        <family val="2"/>
      </rPr>
      <t xml:space="preserve">Gabiões com caixas galvanizadas  com utilização de geotêxtil não tecido RT 07 kN/m, inclus.
</t>
    </r>
    <r>
      <rPr>
        <sz val="7"/>
        <rFont val="Arial MT"/>
        <family val="2"/>
      </rPr>
      <t>transp. madeira e pedra mão</t>
    </r>
  </si>
  <si>
    <r>
      <rPr>
        <sz val="7"/>
        <rFont val="Arial MT"/>
        <family val="2"/>
      </rPr>
      <t>Gabiões com caixas galvanizadas, sem manta</t>
    </r>
  </si>
  <si>
    <r>
      <rPr>
        <sz val="7"/>
        <rFont val="Arial MT"/>
        <family val="2"/>
      </rPr>
      <t xml:space="preserve">Geogrelha com resistência londitudinal a tração 35 a 40 kN, resist. transversal a tração 30 kN,
</t>
    </r>
    <r>
      <rPr>
        <sz val="7"/>
        <rFont val="Arial MT"/>
        <family val="2"/>
      </rPr>
      <t>fornecimento e aplicação - Deformação de 5%</t>
    </r>
  </si>
  <si>
    <r>
      <rPr>
        <sz val="7"/>
        <rFont val="Arial MT"/>
        <family val="2"/>
      </rPr>
      <t xml:space="preserve">Geogrelha com resistência londitudinal a tração 55 a 60 kN, resist. transversal a tração 30 kN,
</t>
    </r>
    <r>
      <rPr>
        <sz val="7"/>
        <rFont val="Arial MT"/>
        <family val="2"/>
      </rPr>
      <t>fornecimento e aplicação - Deformação de 5%</t>
    </r>
  </si>
  <si>
    <r>
      <rPr>
        <sz val="7"/>
        <rFont val="Arial MT"/>
        <family val="2"/>
      </rPr>
      <t xml:space="preserve">Geogrelha com resistência longitudinal a tração 300 kN, resist. transversal a tração 30 kN,
</t>
    </r>
    <r>
      <rPr>
        <sz val="7"/>
        <rFont val="Arial MT"/>
        <family val="2"/>
      </rPr>
      <t>fornecimento e aplicação</t>
    </r>
  </si>
  <si>
    <r>
      <rPr>
        <sz val="7"/>
        <rFont val="Arial MT"/>
        <family val="2"/>
      </rPr>
      <t xml:space="preserve">Geogrelha com resistência longitudinal a tração 35 a 40 KN, resistência transversal a tração
</t>
    </r>
    <r>
      <rPr>
        <sz val="7"/>
        <rFont val="Arial MT"/>
        <family val="2"/>
      </rPr>
      <t>30KN, fornecimento e aplicação - Deformação de 10%</t>
    </r>
  </si>
  <si>
    <r>
      <rPr>
        <sz val="7"/>
        <rFont val="Arial MT"/>
        <family val="2"/>
      </rPr>
      <t>m²</t>
    </r>
  </si>
  <si>
    <r>
      <rPr>
        <sz val="7"/>
        <rFont val="Arial MT"/>
        <family val="2"/>
      </rPr>
      <t xml:space="preserve">Geogrelha com resistência longitudinal a tração 55 a 60 KN, resistência transversal a tração
</t>
    </r>
    <r>
      <rPr>
        <sz val="7"/>
        <rFont val="Arial MT"/>
        <family val="2"/>
      </rPr>
      <t>30KN, fornecimento e aplicação - Deformação de 10%</t>
    </r>
  </si>
  <si>
    <r>
      <rPr>
        <sz val="7"/>
        <rFont val="Arial MT"/>
        <family val="2"/>
      </rPr>
      <t xml:space="preserve">Geogrelha com resistência longitudinal a tração 80 a 90 kN, resist. transversal a tração 30 kN,
</t>
    </r>
    <r>
      <rPr>
        <sz val="7"/>
        <rFont val="Arial MT"/>
        <family val="2"/>
      </rPr>
      <t>fornecimento e aplicação - Deformação de 5%</t>
    </r>
  </si>
  <si>
    <r>
      <rPr>
        <sz val="7"/>
        <rFont val="Arial MT"/>
        <family val="2"/>
      </rPr>
      <t xml:space="preserve">Geogrelha com resistência longitudinal a tração 80 a 90 KN, resistência transversal a tração
</t>
    </r>
    <r>
      <rPr>
        <sz val="7"/>
        <rFont val="Arial MT"/>
        <family val="2"/>
      </rPr>
      <t>30KN, fornecimento e aplicação - Deformação de 10%</t>
    </r>
  </si>
  <si>
    <r>
      <rPr>
        <sz val="7"/>
        <rFont val="Arial MT"/>
        <family val="2"/>
      </rPr>
      <t>Geogrelha monodirecional 200KN, fornecimento e assentamento</t>
    </r>
  </si>
  <si>
    <r>
      <rPr>
        <sz val="7"/>
        <rFont val="Arial MT"/>
        <family val="2"/>
      </rPr>
      <t xml:space="preserve">Geogrelha tecida bidirecional de polipropileno de alto módulo inicial c/ módulo de rigidez
</t>
    </r>
    <r>
      <rPr>
        <sz val="7"/>
        <rFont val="Arial MT"/>
        <family val="2"/>
      </rPr>
      <t>nominal = 400KN/m nas duas direções, fornecimento/aplicação</t>
    </r>
  </si>
  <si>
    <r>
      <rPr>
        <sz val="7"/>
        <rFont val="Arial MT"/>
        <family val="2"/>
      </rPr>
      <t>Lastro de brita, inclusive transporte da brita</t>
    </r>
  </si>
  <si>
    <r>
      <rPr>
        <sz val="7"/>
        <rFont val="Arial MT"/>
        <family val="2"/>
      </rPr>
      <t>Limpeza e apicoamento manual de superfície de rocha</t>
    </r>
  </si>
  <si>
    <r>
      <rPr>
        <sz val="7"/>
        <rFont val="Arial MT"/>
        <family val="2"/>
      </rPr>
      <t>Limpeza e desobstrução de BDTC e BDCC</t>
    </r>
  </si>
  <si>
    <r>
      <rPr>
        <sz val="7"/>
        <rFont val="Arial MT"/>
        <family val="2"/>
      </rPr>
      <t>Limpeza e desobstrução de BQTC</t>
    </r>
  </si>
  <si>
    <r>
      <rPr>
        <sz val="7"/>
        <rFont val="Arial MT"/>
        <family val="2"/>
      </rPr>
      <t>Limpeza e desobstrução de BSTC e BSCC</t>
    </r>
  </si>
  <si>
    <r>
      <rPr>
        <sz val="7"/>
        <rFont val="Arial MT"/>
        <family val="2"/>
      </rPr>
      <t>Limpeza e desobstrução de BTTC e BTCC</t>
    </r>
  </si>
  <si>
    <r>
      <rPr>
        <sz val="7"/>
        <rFont val="Arial MT"/>
        <family val="2"/>
      </rPr>
      <t>Limpeza e preparo de superfície de aço</t>
    </r>
  </si>
  <si>
    <r>
      <rPr>
        <sz val="7"/>
        <rFont val="Arial MT"/>
        <family val="2"/>
      </rPr>
      <t>Lona plástica preta para isolamento de concretagem sobre solo, fornecimento e colocação</t>
    </r>
  </si>
  <si>
    <r>
      <rPr>
        <sz val="7"/>
        <rFont val="Arial MT"/>
        <family val="2"/>
      </rPr>
      <t xml:space="preserve">Manta Geotêxtil  não tecida com resistência longitudinal a tração 10kN/m, fornecimento e
</t>
    </r>
    <r>
      <rPr>
        <sz val="7"/>
        <rFont val="Arial MT"/>
        <family val="2"/>
      </rPr>
      <t>aplicação</t>
    </r>
  </si>
  <si>
    <r>
      <rPr>
        <sz val="7"/>
        <rFont val="Arial MT"/>
        <family val="2"/>
      </rPr>
      <t>Manta Geotêxtil não tecida RT - 16 kn/m, fornecimento e aplicação</t>
    </r>
  </si>
  <si>
    <r>
      <rPr>
        <sz val="7"/>
        <rFont val="Arial MT"/>
        <family val="2"/>
      </rPr>
      <t>Meio fio de concreto DP-1, inclusive caiação</t>
    </r>
  </si>
  <si>
    <r>
      <rPr>
        <sz val="7"/>
        <rFont val="Arial MT"/>
        <family val="2"/>
      </rPr>
      <t>Meio fio de concreto MFC 01, inclusive caiação</t>
    </r>
  </si>
  <si>
    <r>
      <rPr>
        <sz val="7"/>
        <rFont val="Arial MT"/>
        <family val="2"/>
      </rPr>
      <t>Meio fio de concreto MFC 05, inclusive caiação</t>
    </r>
  </si>
  <si>
    <r>
      <rPr>
        <sz val="7"/>
        <rFont val="Arial MT"/>
        <family val="2"/>
      </rPr>
      <t>Meio fio de concreto pré-moldado (12 x 30 x 15) cm, inclusive caiação e transporte do meio fio</t>
    </r>
  </si>
  <si>
    <r>
      <rPr>
        <sz val="7"/>
        <rFont val="Arial MT"/>
        <family val="2"/>
      </rPr>
      <t>Meio fio sarjeta de concreto tipo DP-1 (0,035 m³/m) inclusive caiação</t>
    </r>
  </si>
  <si>
    <r>
      <rPr>
        <sz val="7"/>
        <rFont val="Arial MT"/>
        <family val="2"/>
      </rPr>
      <t xml:space="preserve">Montagem e desmontagem de escoramento tubular normal, em obras de arte na densidade de
</t>
    </r>
    <r>
      <rPr>
        <sz val="7"/>
        <rFont val="Arial MT"/>
        <family val="2"/>
      </rPr>
      <t>5m de tubo por m³ de escoramento</t>
    </r>
  </si>
  <si>
    <r>
      <rPr>
        <sz val="7"/>
        <rFont val="Arial MT"/>
        <family val="2"/>
      </rPr>
      <t>Mureta de corte em rocha</t>
    </r>
  </si>
  <si>
    <r>
      <rPr>
        <sz val="7"/>
        <rFont val="Arial MT"/>
        <family val="2"/>
      </rPr>
      <t>Muro com Terramesh System ou similar, altura H&lt;= 4,00 metros (4 cx 1x1x4m), tudo incluído</t>
    </r>
  </si>
  <si>
    <r>
      <rPr>
        <sz val="7"/>
        <rFont val="Arial MT"/>
        <family val="2"/>
      </rPr>
      <t xml:space="preserve">Muro com Terramesh System ou similar, altura 4,00 &lt; H &lt;= 5,00 metros (3 cx 1x1x4m e 4 cx 0,
</t>
    </r>
    <r>
      <rPr>
        <sz val="7"/>
        <rFont val="Arial MT"/>
        <family val="2"/>
      </rPr>
      <t>5x1x4m) , execução, tudo incluído</t>
    </r>
  </si>
  <si>
    <r>
      <rPr>
        <sz val="7"/>
        <rFont val="Arial MT"/>
        <family val="2"/>
      </rPr>
      <t xml:space="preserve">Muro com Terramesh System ou similar, altura 5,00 &lt; H &lt;= 6,00 metros (4 cx 1x1x4m e 4 cx 0,
</t>
    </r>
    <r>
      <rPr>
        <sz val="7"/>
        <rFont val="Arial MT"/>
        <family val="2"/>
      </rPr>
      <t>5x1x4m) , tudo incluído</t>
    </r>
  </si>
  <si>
    <r>
      <rPr>
        <sz val="7"/>
        <rFont val="Arial MT"/>
        <family val="2"/>
      </rPr>
      <t xml:space="preserve">Muro com Terramesh System ou similar, altura 6,00 &lt; H &lt;= 7,50 metros (3cx 1x1x4m, 2cx
</t>
    </r>
    <r>
      <rPr>
        <sz val="7"/>
        <rFont val="Arial MT"/>
        <family val="2"/>
      </rPr>
      <t>1x1x5 e 5cx 0,5x1x6m), tudo incluído</t>
    </r>
  </si>
  <si>
    <r>
      <rPr>
        <sz val="7"/>
        <rFont val="Arial MT"/>
        <family val="2"/>
      </rPr>
      <t xml:space="preserve">Muro com Terramesh System ou similar, altura 7,50 &lt; H &lt;= 9,00 metros (4 cx 1x1x4m, 2 cx
</t>
    </r>
    <r>
      <rPr>
        <sz val="7"/>
        <rFont val="Arial MT"/>
        <family val="2"/>
      </rPr>
      <t>1x1x5, 3 cx 0,5x1x6m e 3cx 0,5x1x7), tudo incluído</t>
    </r>
  </si>
  <si>
    <r>
      <rPr>
        <sz val="7"/>
        <rFont val="Arial MT"/>
        <family val="2"/>
      </rPr>
      <t xml:space="preserve">Muro de testa em concreto para saída de dreno profundo em rocha, inclusive transporte do
</t>
    </r>
    <r>
      <rPr>
        <sz val="7"/>
        <rFont val="Arial MT"/>
        <family val="2"/>
      </rPr>
      <t>tubo</t>
    </r>
  </si>
  <si>
    <r>
      <rPr>
        <sz val="7"/>
        <rFont val="Arial MT"/>
        <family val="2"/>
      </rPr>
      <t>Muro de testa em concreto para saída de dreno profundo em solo, inclusive transporte do tubo</t>
    </r>
  </si>
  <si>
    <r>
      <rPr>
        <sz val="7"/>
        <rFont val="Arial MT"/>
        <family val="2"/>
      </rPr>
      <t>Passagem d'água 1,10 x 1,00 - Canteiro</t>
    </r>
  </si>
  <si>
    <r>
      <rPr>
        <sz val="7"/>
        <rFont val="Arial MT"/>
        <family val="2"/>
      </rPr>
      <t>Pedra de mão para (concreto ciclópico ou alvenaria) rocha paga em medição</t>
    </r>
  </si>
  <si>
    <r>
      <rPr>
        <sz val="7"/>
        <rFont val="Arial MT"/>
        <family val="2"/>
      </rPr>
      <t xml:space="preserve">Perfuração rotativa inclinada, em rocha sã, com coroa de diamante, diâmetro N (75mm),
</t>
    </r>
    <r>
      <rPr>
        <sz val="7"/>
        <rFont val="Arial MT"/>
        <family val="2"/>
      </rPr>
      <t>inclusive deslocamento e posicionamento em cada furo.</t>
    </r>
  </si>
  <si>
    <r>
      <rPr>
        <sz val="7"/>
        <rFont val="Arial MT"/>
        <family val="2"/>
      </rPr>
      <t xml:space="preserve">Pescoço de poço de visita H=0,30 m, diâm. = 0,60 m, fornecimento, assentamento e
</t>
    </r>
    <r>
      <rPr>
        <sz val="7"/>
        <rFont val="Arial MT"/>
        <family val="2"/>
      </rPr>
      <t>transporte</t>
    </r>
  </si>
  <si>
    <r>
      <rPr>
        <sz val="7"/>
        <rFont val="Arial MT"/>
        <family val="2"/>
      </rPr>
      <t>Pintura com nata de cimento</t>
    </r>
  </si>
  <si>
    <r>
      <rPr>
        <sz val="7"/>
        <rFont val="Arial MT"/>
        <family val="2"/>
      </rPr>
      <t>Pintura interna ou externa sobre ferro, com tinta a base de resina de borracha clorada</t>
    </r>
  </si>
  <si>
    <r>
      <rPr>
        <sz val="7"/>
        <rFont val="Arial MT"/>
        <family val="2"/>
      </rPr>
      <t>Placas pré-moldadas para passeio</t>
    </r>
  </si>
  <si>
    <r>
      <rPr>
        <sz val="7"/>
        <rFont val="Arial MT"/>
        <family val="2"/>
      </rPr>
      <t>Plataforma ou passarela de pinho de 1ª ou similar, 1" x 12"</t>
    </r>
  </si>
  <si>
    <r>
      <rPr>
        <sz val="7"/>
        <rFont val="Arial MT"/>
        <family val="2"/>
      </rPr>
      <t>Poço de visita em bloco pré-moldado para d=0,30 e 0,40m (0,80x0,80m)</t>
    </r>
  </si>
  <si>
    <r>
      <rPr>
        <sz val="7"/>
        <rFont val="Arial MT"/>
        <family val="2"/>
      </rPr>
      <t>Poço de visita em bloco pré-moldado para d=0,60m (1,00x1,00m)</t>
    </r>
  </si>
  <si>
    <r>
      <rPr>
        <sz val="7"/>
        <rFont val="Arial MT"/>
        <family val="2"/>
      </rPr>
      <t>Poço de visita para BDTC diam. 1,00 m - tudo incluido</t>
    </r>
  </si>
  <si>
    <r>
      <rPr>
        <sz val="7"/>
        <rFont val="Arial MT"/>
        <family val="2"/>
      </rPr>
      <t>Poço de Visita para BSTC diâm. 0,40m em blocos de concreto</t>
    </r>
  </si>
  <si>
    <r>
      <rPr>
        <sz val="7"/>
        <rFont val="Arial MT"/>
        <family val="2"/>
      </rPr>
      <t>Poço de visita para BSTC diâm. 0,60m em blocos de concreto</t>
    </r>
  </si>
  <si>
    <r>
      <rPr>
        <sz val="7"/>
        <rFont val="Arial MT"/>
        <family val="2"/>
      </rPr>
      <t>Poço de visita para BSTC diâm. 0,80m em blocos de concreto</t>
    </r>
  </si>
  <si>
    <r>
      <rPr>
        <sz val="7"/>
        <rFont val="Arial MT"/>
        <family val="2"/>
      </rPr>
      <t>Poço de visita para BTTC diam. 1,20 m - tudo incluído</t>
    </r>
  </si>
  <si>
    <r>
      <rPr>
        <sz val="7"/>
        <rFont val="Arial MT"/>
        <family val="2"/>
      </rPr>
      <t xml:space="preserve">Poço de visita (tubo D=0,40 m) H=1,50 m com tampão F.F.A.P., inclusive escavação e
</t>
    </r>
    <r>
      <rPr>
        <sz val="7"/>
        <rFont val="Arial MT"/>
        <family val="2"/>
      </rPr>
      <t>transporte do tampão</t>
    </r>
  </si>
  <si>
    <r>
      <rPr>
        <sz val="7"/>
        <rFont val="Arial MT"/>
        <family val="2"/>
      </rPr>
      <t xml:space="preserve">Poço de visita (tubo D=0,60 m) H=1,70 m com tampão F.F.A.P., inclusive escavação e
</t>
    </r>
    <r>
      <rPr>
        <sz val="7"/>
        <rFont val="Arial MT"/>
        <family val="2"/>
      </rPr>
      <t>transporte do tampão</t>
    </r>
  </si>
  <si>
    <r>
      <rPr>
        <sz val="7"/>
        <rFont val="Arial MT"/>
        <family val="2"/>
      </rPr>
      <t xml:space="preserve">Poço de visita (tubo D=0,80 m) H=1,90 m com tampão F.F.A.P., inclusive escavação e
</t>
    </r>
    <r>
      <rPr>
        <sz val="7"/>
        <rFont val="Arial MT"/>
        <family val="2"/>
      </rPr>
      <t>transporte do tampão</t>
    </r>
  </si>
  <si>
    <r>
      <rPr>
        <sz val="7"/>
        <rFont val="Arial MT"/>
        <family val="2"/>
      </rPr>
      <t xml:space="preserve">Poço de visita (tubo D=1,00 m) H=2,10 m com tampão F.F.A.P., inclusive escavação e
</t>
    </r>
    <r>
      <rPr>
        <sz val="7"/>
        <rFont val="Arial MT"/>
        <family val="2"/>
      </rPr>
      <t>transporte do tampão</t>
    </r>
  </si>
  <si>
    <r>
      <rPr>
        <sz val="7"/>
        <rFont val="Arial MT"/>
        <family val="2"/>
      </rPr>
      <t xml:space="preserve">Preparo manual de talude, compreendendo acerto, raspagem eventual de até 0,30m de prof. e
</t>
    </r>
    <r>
      <rPr>
        <sz val="7"/>
        <rFont val="Arial MT"/>
        <family val="2"/>
      </rPr>
      <t>afastamento lateral</t>
    </r>
  </si>
  <si>
    <r>
      <rPr>
        <sz val="7"/>
        <rFont val="Arial MT"/>
        <family val="2"/>
      </rPr>
      <t xml:space="preserve">Preparo manual de terreno, compreendendo acerto raspagem até 25cm de profundidade e
</t>
    </r>
    <r>
      <rPr>
        <sz val="7"/>
        <rFont val="Arial MT"/>
        <family val="2"/>
      </rPr>
      <t>afastamento lateral do material excedente</t>
    </r>
  </si>
  <si>
    <r>
      <rPr>
        <sz val="7"/>
        <rFont val="Arial MT"/>
        <family val="2"/>
      </rPr>
      <t>Reaterro com areia, tudo incluído</t>
    </r>
  </si>
  <si>
    <r>
      <rPr>
        <sz val="7"/>
        <rFont val="Arial MT"/>
        <family val="2"/>
      </rPr>
      <t>Reaterro de cavas c/ compactação manual (apiloamento)</t>
    </r>
  </si>
  <si>
    <r>
      <rPr>
        <sz val="7"/>
        <rFont val="Arial MT"/>
        <family val="2"/>
      </rPr>
      <t>Reaterro de cavas c/ compactação manual (apiloamento) (dim. reduz.)</t>
    </r>
  </si>
  <si>
    <r>
      <rPr>
        <sz val="7"/>
        <rFont val="Arial MT"/>
        <family val="2"/>
      </rPr>
      <t>Reaterro de cavas c/ compactação mecânica (compactador manual)</t>
    </r>
  </si>
  <si>
    <r>
      <rPr>
        <sz val="7"/>
        <rFont val="Arial MT"/>
        <family val="2"/>
      </rPr>
      <t>Recuperação de poço de visita inclusive fornecimento tampão F.F.A.P.</t>
    </r>
  </si>
  <si>
    <r>
      <rPr>
        <sz val="7"/>
        <rFont val="Arial MT"/>
        <family val="2"/>
      </rPr>
      <t>Religação de rede de água em PVC DN 20mm, inclusive conexões</t>
    </r>
  </si>
  <si>
    <r>
      <rPr>
        <sz val="7"/>
        <rFont val="Arial MT"/>
        <family val="2"/>
      </rPr>
      <t>Religação de rede de água em PVC DN 25mm, incluisve conexões</t>
    </r>
  </si>
  <si>
    <r>
      <rPr>
        <sz val="7"/>
        <rFont val="Arial MT"/>
        <family val="2"/>
      </rPr>
      <t>Religação de rede de água em PVC DN 32mm, incluisve conexões</t>
    </r>
  </si>
  <si>
    <r>
      <rPr>
        <sz val="7"/>
        <rFont val="Arial MT"/>
        <family val="2"/>
      </rPr>
      <t>Religação de rede de água em PVC DN 75mm, inclusive conexões</t>
    </r>
  </si>
  <si>
    <r>
      <rPr>
        <sz val="7"/>
        <rFont val="Arial MT"/>
        <family val="2"/>
      </rPr>
      <t>Religação de rede de água em PVC PBA CL 15 DN 100mm, inclusive conexões</t>
    </r>
  </si>
  <si>
    <r>
      <rPr>
        <sz val="7"/>
        <rFont val="Arial MT"/>
        <family val="2"/>
      </rPr>
      <t>Remanejamento de ligação e religação de redes de esgoto</t>
    </r>
  </si>
  <si>
    <r>
      <rPr>
        <sz val="7"/>
        <rFont val="Arial MT"/>
        <family val="2"/>
      </rPr>
      <t>Remoção de bueiros existentes</t>
    </r>
  </si>
  <si>
    <r>
      <rPr>
        <sz val="7"/>
        <rFont val="Arial MT"/>
        <family val="2"/>
      </rPr>
      <t>Rip-rap c/ argamassa cimento areia 1:6, inclusive aquisição e transporte dos materiais</t>
    </r>
  </si>
  <si>
    <r>
      <rPr>
        <sz val="7"/>
        <rFont val="Arial MT"/>
        <family val="2"/>
      </rPr>
      <t>Rip-rap de areia inclusive escavação, transporte e fornecimento de materiais</t>
    </r>
  </si>
  <si>
    <r>
      <rPr>
        <sz val="7"/>
        <rFont val="Arial MT"/>
        <family val="2"/>
      </rPr>
      <t>Rip-rap de solo e cimento (Traço 1:15)</t>
    </r>
  </si>
  <si>
    <r>
      <rPr>
        <sz val="7"/>
        <rFont val="Arial MT"/>
        <family val="2"/>
      </rPr>
      <t>Saída d'água concreto armado DP-1 c/ caiação</t>
    </r>
  </si>
  <si>
    <r>
      <rPr>
        <sz val="7"/>
        <rFont val="Arial MT"/>
        <family val="2"/>
      </rPr>
      <t>Saída d'água concreto p/ aterro c/ caiação (SDA-01)</t>
    </r>
  </si>
  <si>
    <r>
      <rPr>
        <sz val="7"/>
        <rFont val="Arial MT"/>
        <family val="2"/>
      </rPr>
      <t>Saída d'água concreto p/ aterro c/ caiação (SDA-02)</t>
    </r>
  </si>
  <si>
    <r>
      <rPr>
        <sz val="7"/>
        <rFont val="Arial MT"/>
        <family val="2"/>
      </rPr>
      <t>Saída d'água concreto p/ corte c/ caiação (SDC-01)</t>
    </r>
  </si>
  <si>
    <r>
      <rPr>
        <sz val="7"/>
        <rFont val="Arial MT"/>
        <family val="2"/>
      </rPr>
      <t>Sarjeta de concreto DP-1 (0,081 m³/m) calha triangular, inclusive caiação</t>
    </r>
  </si>
  <si>
    <r>
      <rPr>
        <sz val="7"/>
        <rFont val="Arial MT"/>
        <family val="2"/>
      </rPr>
      <t>Sarjeta de concreto DP-2 (0,085 m³/m) calha triangular, inclusive caiação</t>
    </r>
  </si>
  <si>
    <r>
      <rPr>
        <sz val="7"/>
        <rFont val="Arial MT"/>
        <family val="2"/>
      </rPr>
      <t>Sarjeta de concreto SCA 40/10</t>
    </r>
  </si>
  <si>
    <r>
      <rPr>
        <sz val="7"/>
        <rFont val="Arial MT"/>
        <family val="2"/>
      </rPr>
      <t>Sarjeta de concreto (SCA 70/15) calha triangular, inclusive caiação</t>
    </r>
  </si>
  <si>
    <r>
      <rPr>
        <sz val="7"/>
        <rFont val="Arial MT"/>
        <family val="2"/>
      </rPr>
      <t>Sarjeta de concreto (SCA 90/10) calha triangular, inclusive caiação</t>
    </r>
  </si>
  <si>
    <r>
      <rPr>
        <sz val="7"/>
        <rFont val="Arial MT"/>
        <family val="2"/>
      </rPr>
      <t>Sarjeta de concreto SCC 40/15</t>
    </r>
  </si>
  <si>
    <r>
      <rPr>
        <sz val="7"/>
        <rFont val="Arial MT"/>
        <family val="2"/>
      </rPr>
      <t>Sarjeta de concreto (STC - 02) calha triangular em corte/aterro, inclusive caiação</t>
    </r>
  </si>
  <si>
    <r>
      <rPr>
        <sz val="7"/>
        <rFont val="Arial MT"/>
        <family val="2"/>
      </rPr>
      <t>Sarjeta de concreto (STC - 04) calha triangular de bancada em corte, inclusive caiação</t>
    </r>
  </si>
  <si>
    <r>
      <rPr>
        <sz val="7"/>
        <rFont val="Arial MT"/>
        <family val="2"/>
      </rPr>
      <t>Tampa de concreto em grelha, fornecimento, assentamento e transporte</t>
    </r>
  </si>
  <si>
    <r>
      <rPr>
        <sz val="7"/>
        <rFont val="Arial MT"/>
        <family val="2"/>
      </rPr>
      <t>Tampão F.F.A.P. com 100 kg, fornecimento, assentamento e transporte</t>
    </r>
  </si>
  <si>
    <r>
      <rPr>
        <sz val="7"/>
        <rFont val="Arial MT"/>
        <family val="2"/>
      </rPr>
      <t xml:space="preserve">Tapume de vedação e proteção, executado com chapas de compensado resinado com 6mm
</t>
    </r>
    <r>
      <rPr>
        <sz val="7"/>
        <rFont val="Arial MT"/>
        <family val="2"/>
      </rPr>
      <t>de espessura, exclusive pintura</t>
    </r>
  </si>
  <si>
    <r>
      <rPr>
        <sz val="7"/>
        <rFont val="Arial MT"/>
        <family val="2"/>
      </rPr>
      <t>Tela de aço soldada Telcon Q-138 ou similar, fornecimento e assentamento.</t>
    </r>
  </si>
  <si>
    <r>
      <rPr>
        <sz val="7"/>
        <rFont val="Arial MT"/>
        <family val="2"/>
      </rPr>
      <t>Tela de aço soldada Telcon Q-196 ou similar, fornecimento e assentamento.</t>
    </r>
  </si>
  <si>
    <r>
      <rPr>
        <sz val="7"/>
        <rFont val="Arial MT"/>
        <family val="2"/>
      </rPr>
      <t>Terminal de dreno de alívio de pavimento (DP - TDA - 01)</t>
    </r>
  </si>
  <si>
    <r>
      <rPr>
        <sz val="7"/>
        <rFont val="Arial MT"/>
        <family val="2"/>
      </rPr>
      <t>Transporte de materiais encosta abaixo, serviço manual, inclusive carga e descarga</t>
    </r>
  </si>
  <si>
    <r>
      <rPr>
        <sz val="7"/>
        <rFont val="Arial MT"/>
        <family val="2"/>
      </rPr>
      <t>t dam</t>
    </r>
  </si>
  <si>
    <r>
      <rPr>
        <sz val="7"/>
        <rFont val="Arial MT"/>
        <family val="2"/>
      </rPr>
      <t>Transporte de materiais encosta acima, serviço manual, inclusive carga e descarga</t>
    </r>
  </si>
  <si>
    <r>
      <rPr>
        <sz val="7"/>
        <rFont val="Arial MT"/>
        <family val="2"/>
      </rPr>
      <t>Transposição de segmento de sarjeta - TSS 01, inclusive transporte do tubo de concreto</t>
    </r>
  </si>
  <si>
    <r>
      <rPr>
        <sz val="7"/>
        <rFont val="Arial MT"/>
        <family val="2"/>
      </rPr>
      <t xml:space="preserve">Trincheira drenante cega (0,50 x 1,70) m, inclusive transporte da brita c/ geotêxtil não tecido
</t>
    </r>
    <r>
      <rPr>
        <sz val="7"/>
        <rFont val="Arial MT"/>
        <family val="2"/>
      </rPr>
      <t>res.long. mín 16 kn/m</t>
    </r>
  </si>
  <si>
    <r>
      <rPr>
        <sz val="7"/>
        <rFont val="Arial MT"/>
        <family val="2"/>
      </rPr>
      <t>Tubo de PVC NBR 5648 diâmetro 50 mm, fornecimento e assentamento</t>
    </r>
  </si>
  <si>
    <r>
      <rPr>
        <sz val="7"/>
        <rFont val="Arial MT"/>
        <family val="2"/>
      </rPr>
      <t>Tubo de PVC NBR 5648 diâmetro 75 mm, fornecimento e assentamento</t>
    </r>
  </si>
  <si>
    <r>
      <rPr>
        <sz val="7"/>
        <rFont val="Arial MT"/>
        <family val="2"/>
      </rPr>
      <t>Tubo de PVC rígido série R diâmetro 100 mm, fornecimento e assentamento</t>
    </r>
  </si>
  <si>
    <r>
      <rPr>
        <sz val="7"/>
        <rFont val="Arial MT"/>
        <family val="2"/>
      </rPr>
      <t>Tubo irrifort agropecuário diâmetro 32 mm, fornecimento e assentamento</t>
    </r>
  </si>
  <si>
    <r>
      <rPr>
        <sz val="7"/>
        <rFont val="Arial MT"/>
        <family val="2"/>
      </rPr>
      <t>Tubo para irrigação linha fixa PN40 50 mm, fornecimento e assentamento</t>
    </r>
  </si>
  <si>
    <r>
      <rPr>
        <sz val="7"/>
        <rFont val="Arial MT"/>
        <family val="2"/>
      </rPr>
      <t>Tubos de ferro fundido diâmetro 0,90 m, assentamento</t>
    </r>
  </si>
  <si>
    <r>
      <rPr>
        <sz val="7"/>
        <rFont val="Arial MT"/>
        <family val="2"/>
      </rPr>
      <t>Tubos para irrigação Linha fixa PN40, diâmetro 75 mm, fornecimento e assentamento</t>
    </r>
  </si>
  <si>
    <r>
      <rPr>
        <sz val="7"/>
        <rFont val="Arial MT"/>
        <family val="2"/>
      </rPr>
      <t>Valeta de pedra argamassada VPAR</t>
    </r>
  </si>
  <si>
    <r>
      <rPr>
        <sz val="7"/>
        <rFont val="Arial MT"/>
        <family val="2"/>
      </rPr>
      <t>Valeta de pedra jogada VPJ, inclusive transporte da pedra</t>
    </r>
  </si>
  <si>
    <r>
      <rPr>
        <sz val="7"/>
        <rFont val="Arial MT"/>
        <family val="2"/>
      </rPr>
      <t>Valeta de proteção de aterro enleivada (VPA-01 DNIT)</t>
    </r>
  </si>
  <si>
    <r>
      <rPr>
        <sz val="7"/>
        <rFont val="Arial MT"/>
        <family val="2"/>
      </rPr>
      <t>Valeta de proteção de aterro revestida em concreto (VPA-03 DNIT)</t>
    </r>
  </si>
  <si>
    <r>
      <rPr>
        <sz val="7"/>
        <rFont val="Arial MT"/>
        <family val="2"/>
      </rPr>
      <t>Valeta de proteção de aterro VPA 02 (revestida em concreto)</t>
    </r>
  </si>
  <si>
    <r>
      <rPr>
        <sz val="7"/>
        <rFont val="Arial MT"/>
        <family val="2"/>
      </rPr>
      <t>Valeta de proteção de aterro VPA-01 (escavação)</t>
    </r>
  </si>
  <si>
    <r>
      <rPr>
        <sz val="7"/>
        <rFont val="Arial MT"/>
        <family val="2"/>
      </rPr>
      <t>Valeta de proteção de corte - desobstrução e limpeza</t>
    </r>
  </si>
  <si>
    <r>
      <rPr>
        <sz val="7"/>
        <rFont val="Arial MT"/>
        <family val="2"/>
      </rPr>
      <t>Valeta de proteção de corte enleivada (VPC-01 DNIT)</t>
    </r>
  </si>
  <si>
    <r>
      <rPr>
        <sz val="7"/>
        <rFont val="Arial MT"/>
        <family val="2"/>
      </rPr>
      <t>Valeta de proteção de corte revestida em concreto VPC-03</t>
    </r>
  </si>
  <si>
    <r>
      <rPr>
        <sz val="7"/>
        <rFont val="Arial MT"/>
        <family val="2"/>
      </rPr>
      <t>Valeta de proteção de corte VPC-01 (escavação)</t>
    </r>
  </si>
  <si>
    <r>
      <rPr>
        <sz val="7"/>
        <rFont val="Arial MT"/>
        <family val="2"/>
      </rPr>
      <t>Valeta de proteção de corte VPC-02 (revestida em grama)</t>
    </r>
  </si>
  <si>
    <r>
      <rPr>
        <sz val="7"/>
        <rFont val="Arial MT"/>
        <family val="2"/>
      </rPr>
      <t>Grupo de serviço: MATERIAL BETUMINOSO</t>
    </r>
  </si>
  <si>
    <r>
      <rPr>
        <sz val="7"/>
        <rFont val="Arial MT"/>
        <family val="2"/>
      </rPr>
      <t>Bonificação de 15,28% sobre Materiais Betuminosos</t>
    </r>
  </si>
  <si>
    <r>
      <rPr>
        <sz val="7"/>
        <rFont val="Arial MT"/>
        <family val="2"/>
      </rPr>
      <t>%</t>
    </r>
  </si>
  <si>
    <r>
      <rPr>
        <sz val="7"/>
        <rFont val="Arial MT"/>
        <family val="2"/>
      </rPr>
      <t>CAP FLEX 60/85, fornecimento</t>
    </r>
  </si>
  <si>
    <r>
      <rPr>
        <sz val="7"/>
        <rFont val="Arial MT"/>
        <family val="2"/>
      </rPr>
      <t>CAP-50/70, fornecimento</t>
    </r>
  </si>
  <si>
    <r>
      <rPr>
        <sz val="7"/>
        <rFont val="Arial MT"/>
        <family val="2"/>
      </rPr>
      <t>CM-30, fornecimento</t>
    </r>
  </si>
  <si>
    <r>
      <rPr>
        <sz val="7"/>
        <rFont val="Arial MT"/>
        <family val="2"/>
      </rPr>
      <t>Dope, fornecimento</t>
    </r>
  </si>
  <si>
    <r>
      <rPr>
        <sz val="7"/>
        <rFont val="Arial MT"/>
        <family val="2"/>
      </rPr>
      <t>Emulsão Asfáltica para Imprimação (EAI), fornecimento</t>
    </r>
  </si>
  <si>
    <r>
      <rPr>
        <sz val="7"/>
        <rFont val="Arial MT"/>
        <family val="2"/>
      </rPr>
      <t>Emulsão RL-1C- FLEX (Emulflex RL-1C-E), fornecimento</t>
    </r>
  </si>
  <si>
    <r>
      <rPr>
        <sz val="7"/>
        <rFont val="Arial MT"/>
        <family val="2"/>
      </rPr>
      <t>Emulsão RM-1C, fornecimento</t>
    </r>
  </si>
  <si>
    <r>
      <rPr>
        <sz val="7"/>
        <rFont val="Arial MT"/>
        <family val="2"/>
      </rPr>
      <t>Emulsão RR-1C FLEX (Emulflex RR-1C-E,) fornecimento</t>
    </r>
  </si>
  <si>
    <r>
      <rPr>
        <sz val="7"/>
        <rFont val="Arial MT"/>
        <family val="2"/>
      </rPr>
      <t>Emulsão RR-1C, fornecimento</t>
    </r>
  </si>
  <si>
    <r>
      <rPr>
        <sz val="7"/>
        <rFont val="Arial MT"/>
        <family val="2"/>
      </rPr>
      <t>Emulsão RR-2C, fornecimento</t>
    </r>
  </si>
  <si>
    <r>
      <rPr>
        <sz val="7"/>
        <rFont val="Arial MT"/>
        <family val="2"/>
      </rPr>
      <t>Emulsão RR-2C-FLEX (Emulflex RR-2C-E), fornecimento</t>
    </r>
  </si>
  <si>
    <r>
      <rPr>
        <sz val="7"/>
        <rFont val="Arial MT"/>
        <family val="2"/>
      </rPr>
      <t>Grupo de serviço: OBRAS COMPLEMENTARES</t>
    </r>
  </si>
  <si>
    <r>
      <rPr>
        <sz val="7"/>
        <rFont val="Arial MT"/>
        <family val="2"/>
      </rPr>
      <t>Abrigo de Ônibus - Rodovia Rural - 3,40 m x 6,00 m</t>
    </r>
  </si>
  <si>
    <r>
      <rPr>
        <sz val="7"/>
        <rFont val="Arial MT"/>
        <family val="2"/>
      </rPr>
      <t>Abrigo de Ônibus Urbano - Padrão reduzido - 2,40 x 6,00 m</t>
    </r>
  </si>
  <si>
    <r>
      <rPr>
        <sz val="7"/>
        <rFont val="Arial MT"/>
        <family val="2"/>
      </rPr>
      <t xml:space="preserve">Alvenaria de tijolos cerâmicos maciços aparentes 5x10x20cm,assent.c/argam.de cimento,cal
</t>
    </r>
    <r>
      <rPr>
        <sz val="7"/>
        <rFont val="Arial MT"/>
        <family val="2"/>
      </rPr>
      <t>hidratada CH1 e areia no traço 1:0,5:8,juntas de 10mm e esp.</t>
    </r>
  </si>
  <si>
    <r>
      <rPr>
        <sz val="7"/>
        <rFont val="Arial MT"/>
        <family val="2"/>
      </rPr>
      <t>Braço galvanizado 101mm - projeção 4,70m, fornecimento e instalação</t>
    </r>
  </si>
  <si>
    <r>
      <rPr>
        <sz val="7"/>
        <rFont val="Arial MT"/>
        <family val="2"/>
      </rPr>
      <t>Cabo de cobre nú, seção 35 mm2, fornecimento e colocação</t>
    </r>
  </si>
  <si>
    <r>
      <rPr>
        <sz val="7"/>
        <rFont val="Arial MT"/>
        <family val="2"/>
      </rPr>
      <t>Cabo flexível 2 x 1,5 mm², fornecimento e instalação</t>
    </r>
  </si>
  <si>
    <r>
      <rPr>
        <sz val="7"/>
        <rFont val="Arial MT"/>
        <family val="2"/>
      </rPr>
      <t>Cabo flexível 2 x 2,5 mm², fornecimento e instalação</t>
    </r>
  </si>
  <si>
    <r>
      <rPr>
        <sz val="7"/>
        <rFont val="Arial MT"/>
        <family val="2"/>
      </rPr>
      <t>Cabo flexível 3 x 1,5 mm², fornecimento e instalação</t>
    </r>
  </si>
  <si>
    <r>
      <rPr>
        <sz val="7"/>
        <rFont val="Arial MT"/>
        <family val="2"/>
      </rPr>
      <t>Cabo flexível 4 x 1,5 mm², fornecimento e instalação</t>
    </r>
  </si>
  <si>
    <r>
      <rPr>
        <sz val="7"/>
        <rFont val="Arial MT"/>
        <family val="2"/>
      </rPr>
      <t>Caixa de passagem de concreto armado de 0,40 x 0,40 x 0,40m</t>
    </r>
  </si>
  <si>
    <r>
      <rPr>
        <sz val="7"/>
        <rFont val="Arial MT"/>
        <family val="2"/>
      </rPr>
      <t>Caixa de passagem de eletroduto de lógica</t>
    </r>
  </si>
  <si>
    <r>
      <rPr>
        <sz val="7"/>
        <rFont val="Arial MT"/>
        <family val="2"/>
      </rPr>
      <t>Calçada de concreto</t>
    </r>
  </si>
  <si>
    <r>
      <rPr>
        <sz val="7"/>
        <rFont val="Arial MT"/>
        <family val="2"/>
      </rPr>
      <t xml:space="preserve">Calçada de concreto fck=15 MP, camurçado c/ argam. cimento e areia 1:4, lastro de brita e 8
</t>
    </r>
    <r>
      <rPr>
        <sz val="7"/>
        <rFont val="Arial MT"/>
        <family val="2"/>
      </rPr>
      <t>cm de concreto, incl. preparo da caixa e transp. da brita</t>
    </r>
  </si>
  <si>
    <r>
      <rPr>
        <sz val="7"/>
        <rFont val="Arial MT"/>
        <family val="2"/>
      </rPr>
      <t xml:space="preserve">Cerca de arame farpado 4 fios com mourões  a cada 2,0 m, esticadores de madeira, a cada 20
</t>
    </r>
    <r>
      <rPr>
        <sz val="7"/>
        <rFont val="Arial MT"/>
        <family val="2"/>
      </rPr>
      <t>,0 m, inclusive transporte de mourão e arame farpado)</t>
    </r>
  </si>
  <si>
    <r>
      <rPr>
        <sz val="7"/>
        <rFont val="Arial MT"/>
        <family val="2"/>
      </rPr>
      <t xml:space="preserve">Cerca de arame farpado 4 fios com mourões a cada 1,0 m, esticadores de madeira, a cada 20,
</t>
    </r>
    <r>
      <rPr>
        <sz val="7"/>
        <rFont val="Arial MT"/>
        <family val="2"/>
      </rPr>
      <t>0 m, inclusive transporte de mourão e arame farpado</t>
    </r>
  </si>
  <si>
    <r>
      <rPr>
        <sz val="7"/>
        <rFont val="Arial MT"/>
        <family val="2"/>
      </rPr>
      <t xml:space="preserve">Cerca de arame farpado 4 fios com mourões, a cada 2,5 m, esticadores de madeira a cada 60,
</t>
    </r>
    <r>
      <rPr>
        <sz val="7"/>
        <rFont val="Arial MT"/>
        <family val="2"/>
      </rPr>
      <t>0m, inclusive transporte de arame farpado e mourão</t>
    </r>
  </si>
  <si>
    <r>
      <rPr>
        <sz val="7"/>
        <rFont val="Arial MT"/>
        <family val="2"/>
      </rPr>
      <t xml:space="preserve">Cerca de arame farpado 4 fios com mourões a cada 3,0 metros e sem esticadores, inclusive
</t>
    </r>
    <r>
      <rPr>
        <sz val="7"/>
        <rFont val="Arial MT"/>
        <family val="2"/>
      </rPr>
      <t>transporte de arame e mourão</t>
    </r>
  </si>
  <si>
    <r>
      <rPr>
        <sz val="7"/>
        <rFont val="Arial MT"/>
        <family val="2"/>
      </rPr>
      <t>Cerca de arame farpado 4 fios com postes cada 2,5 m, esticadores de concreto a cada 25,0 m</t>
    </r>
  </si>
  <si>
    <r>
      <rPr>
        <sz val="7"/>
        <rFont val="Arial MT"/>
        <family val="2"/>
      </rPr>
      <t>Cerca de arame farpado 8 fios com postes concreto 10 x 10 x 220 cm, a cada 1,5 m</t>
    </r>
  </si>
  <si>
    <r>
      <rPr>
        <sz val="7"/>
        <rFont val="Arial MT"/>
        <family val="2"/>
      </rPr>
      <t xml:space="preserve">Cerca de arame farpado 8 fios com postes triangulares 10 x 200 cm, a cada 2,5 m, mourão de
</t>
    </r>
    <r>
      <rPr>
        <sz val="7"/>
        <rFont val="Arial MT"/>
        <family val="2"/>
      </rPr>
      <t>concreto 10 x 10 x 220 cm, a cada 50,0 m</t>
    </r>
  </si>
  <si>
    <r>
      <rPr>
        <sz val="7"/>
        <rFont val="Arial MT"/>
        <family val="2"/>
      </rPr>
      <t xml:space="preserve">Cerca de arame farpado,4 fios ,mourões de madeira a cada 2,5 m e esticadores de concreto/
</t>
    </r>
    <r>
      <rPr>
        <sz val="7"/>
        <rFont val="Arial MT"/>
        <family val="2"/>
      </rPr>
      <t>madeira a cada 40m</t>
    </r>
  </si>
  <si>
    <r>
      <rPr>
        <sz val="7"/>
        <rFont val="Arial MT"/>
        <family val="2"/>
      </rPr>
      <t xml:space="preserve">Cerca de arame liso 4 fios com mourões cada 2,0 m, esticadores de madeira, a cada 20,0 m,
</t>
    </r>
    <r>
      <rPr>
        <sz val="7"/>
        <rFont val="Arial MT"/>
        <family val="2"/>
      </rPr>
      <t>inclusive transporte de mourão e arame liso</t>
    </r>
  </si>
  <si>
    <r>
      <rPr>
        <sz val="7"/>
        <rFont val="Arial MT"/>
        <family val="2"/>
      </rPr>
      <t>Concreto estrutural fck = 10,0 MPa, inclusive transportes areia, cimento e pedra britada</t>
    </r>
  </si>
  <si>
    <r>
      <rPr>
        <sz val="7"/>
        <rFont val="Arial MT"/>
        <family val="2"/>
      </rPr>
      <t>Corrimão em eucalipto tratado</t>
    </r>
  </si>
  <si>
    <r>
      <rPr>
        <sz val="7"/>
        <rFont val="Arial MT"/>
        <family val="2"/>
      </rPr>
      <t>Demolição de cerca de madeira com 4 fios</t>
    </r>
  </si>
  <si>
    <r>
      <rPr>
        <sz val="7"/>
        <rFont val="Arial MT"/>
        <family val="2"/>
      </rPr>
      <t>Demolição de edificações</t>
    </r>
  </si>
  <si>
    <r>
      <rPr>
        <sz val="7"/>
        <rFont val="Arial MT"/>
        <family val="2"/>
      </rPr>
      <t>Descida d'água em madeira e pedra de mão, tudo incluído</t>
    </r>
  </si>
  <si>
    <r>
      <rPr>
        <sz val="7"/>
        <rFont val="Arial MT"/>
        <family val="2"/>
      </rPr>
      <t>Deslocamento de cerca de madeira com 4 fios de arame</t>
    </r>
  </si>
  <si>
    <r>
      <rPr>
        <sz val="7"/>
        <rFont val="Arial MT"/>
        <family val="2"/>
      </rPr>
      <t>Eletroduto de aço galv. 1 1/4" inclusive abertura e fechamento de rasgos em alvenaria, e luvas</t>
    </r>
  </si>
  <si>
    <r>
      <rPr>
        <sz val="7"/>
        <rFont val="Arial MT"/>
        <family val="2"/>
      </rPr>
      <t>Eletroduto de PVC diâmetro de 4", fornecimento e instalação</t>
    </r>
  </si>
  <si>
    <r>
      <rPr>
        <sz val="7"/>
        <rFont val="Arial MT"/>
        <family val="2"/>
      </rPr>
      <t>Estrutura de madeira para telha cerâmica ancorada em laje ou alvenaria</t>
    </r>
  </si>
  <si>
    <r>
      <rPr>
        <sz val="7"/>
        <rFont val="Arial MT"/>
        <family val="2"/>
      </rPr>
      <t>Fita isolante em rolo de 19 mm x 20 m, número 33 Scoth ou equivalente</t>
    </r>
  </si>
  <si>
    <r>
      <rPr>
        <sz val="7"/>
        <rFont val="Arial MT"/>
        <family val="2"/>
      </rPr>
      <t>Haste cobreada para aterramento diâmetro 5/8" x 2,4m ( fornecimento e instalação)</t>
    </r>
  </si>
  <si>
    <r>
      <rPr>
        <sz val="7"/>
        <rFont val="Arial MT"/>
        <family val="2"/>
      </rPr>
      <t>Isolador de Porcelana tipo roldana com rack 3 x 16, instalação</t>
    </r>
  </si>
  <si>
    <r>
      <rPr>
        <sz val="7"/>
        <rFont val="Arial MT"/>
        <family val="2"/>
      </rPr>
      <t>Ladrilho hidráulico (argamassa cimento e areia 1:4), fornecimento e assentamento</t>
    </r>
  </si>
  <si>
    <r>
      <rPr>
        <sz val="7"/>
        <rFont val="Arial MT"/>
        <family val="2"/>
      </rPr>
      <t>Mata-burro</t>
    </r>
  </si>
  <si>
    <r>
      <rPr>
        <sz val="7"/>
        <rFont val="Arial MT"/>
        <family val="2"/>
      </rPr>
      <t>Passagem de gado (boca)</t>
    </r>
  </si>
  <si>
    <r>
      <rPr>
        <sz val="7"/>
        <rFont val="Arial MT"/>
        <family val="2"/>
      </rPr>
      <t>Passagem de gado (sem guarda corpo)</t>
    </r>
  </si>
  <si>
    <r>
      <rPr>
        <sz val="7"/>
        <rFont val="Arial MT"/>
        <family val="2"/>
      </rPr>
      <t>Passeio em concreto, largura 2,00m, acabamento em ladrilho hidráulico podotátil (L=0,40m)</t>
    </r>
  </si>
  <si>
    <r>
      <rPr>
        <sz val="7"/>
        <rFont val="Arial MT"/>
        <family val="2"/>
      </rPr>
      <t xml:space="preserve">Passeio pavimentado em blocos de concreto esp.=6cm, colorido, resistência 35 MPa, colchão
</t>
    </r>
    <r>
      <rPr>
        <sz val="7"/>
        <rFont val="Arial MT"/>
        <family val="2"/>
      </rPr>
      <t>de areia 5cm, inclusive transporte dos blocos e da areia</t>
    </r>
  </si>
  <si>
    <r>
      <rPr>
        <sz val="7"/>
        <rFont val="Arial MT"/>
        <family val="2"/>
      </rPr>
      <t>Pavimentação com pedra de mão (pé de moleque) argamassada</t>
    </r>
  </si>
  <si>
    <r>
      <rPr>
        <sz val="7"/>
        <rFont val="Arial MT"/>
        <family val="2"/>
      </rPr>
      <t>Pintura com tinta a óleo em esquadria de ferros duas demãos</t>
    </r>
  </si>
  <si>
    <r>
      <rPr>
        <sz val="7"/>
        <rFont val="Arial MT"/>
        <family val="2"/>
      </rPr>
      <t>Pintura em estrutura metálica com tinta epoxídica  inclusive primer</t>
    </r>
  </si>
  <si>
    <r>
      <rPr>
        <sz val="7"/>
        <rFont val="Arial MT"/>
        <family val="2"/>
      </rPr>
      <t>Pintura em látex acrílica em parede externa, sem massa corrida, três demãos</t>
    </r>
  </si>
  <si>
    <r>
      <rPr>
        <sz val="7"/>
        <rFont val="Arial MT"/>
        <family val="2"/>
      </rPr>
      <t>Pintura logomarca DER-ES em mourões de concreto ( baixo relevo )</t>
    </r>
  </si>
  <si>
    <r>
      <rPr>
        <sz val="7"/>
        <rFont val="Arial MT"/>
        <family val="2"/>
      </rPr>
      <t xml:space="preserve">Porteira, confecção e colocação, inclusive fornecimento e transporte da madeira e chapa de
</t>
    </r>
    <r>
      <rPr>
        <sz val="7"/>
        <rFont val="Arial MT"/>
        <family val="2"/>
      </rPr>
      <t>aço</t>
    </r>
  </si>
  <si>
    <r>
      <rPr>
        <sz val="7"/>
        <rFont val="Arial MT"/>
        <family val="2"/>
      </rPr>
      <t>Poste galvanizado 101mm simples, fornecimento e instalação</t>
    </r>
  </si>
  <si>
    <r>
      <rPr>
        <sz val="7"/>
        <rFont val="Arial MT"/>
        <family val="2"/>
      </rPr>
      <t>Poste galvanizado 114 mm - 1boca, fornecimento e instalação</t>
    </r>
  </si>
  <si>
    <r>
      <rPr>
        <sz val="7"/>
        <rFont val="Arial MT"/>
        <family val="2"/>
      </rPr>
      <t>Poste galvanizado 114mm - 2 bocas, fornecimento e instalação</t>
    </r>
  </si>
  <si>
    <r>
      <rPr>
        <sz val="7"/>
        <rFont val="Arial MT"/>
        <family val="2"/>
      </rPr>
      <t>Rampa de pedestres, com piso em ladrilho hidráulico podotátil</t>
    </r>
  </si>
  <si>
    <r>
      <rPr>
        <sz val="7"/>
        <rFont val="Arial MT"/>
        <family val="2"/>
      </rPr>
      <t>Rampa em pedra de mão (pé de moleque) argamassada e travada</t>
    </r>
  </si>
  <si>
    <r>
      <rPr>
        <sz val="7"/>
        <rFont val="Arial MT"/>
        <family val="2"/>
      </rPr>
      <t>Remoção de camada vegetal</t>
    </r>
  </si>
  <si>
    <r>
      <rPr>
        <sz val="7"/>
        <rFont val="Arial MT"/>
        <family val="2"/>
      </rPr>
      <t>Retirada de Defensa Metálica</t>
    </r>
  </si>
  <si>
    <r>
      <rPr>
        <sz val="7"/>
        <rFont val="Arial MT"/>
        <family val="2"/>
      </rPr>
      <t>Retirada e recolocação de alambrado</t>
    </r>
  </si>
  <si>
    <r>
      <rPr>
        <sz val="7"/>
        <rFont val="Arial MT"/>
        <family val="2"/>
      </rPr>
      <t xml:space="preserve">Sistema cercamento tipo Gradil Nylofor 3DPintura Simples (preto, verde ou branco), #
</t>
    </r>
    <r>
      <rPr>
        <sz val="7"/>
        <rFont val="Arial MT"/>
        <family val="2"/>
      </rPr>
      <t>50x200m, fio 5,0mm, L=2,50m, H=2,03m, incl. forn./chumb. postes</t>
    </r>
  </si>
  <si>
    <r>
      <rPr>
        <sz val="7"/>
        <rFont val="Arial MT"/>
        <family val="2"/>
      </rPr>
      <t>Sumidouro cilíndrico pré-moldado diam. 2,00m com 5 anéis inclusive escavação</t>
    </r>
  </si>
  <si>
    <r>
      <rPr>
        <sz val="7"/>
        <rFont val="Arial MT"/>
        <family val="2"/>
      </rPr>
      <t>Suporte de concreto armado ( 15x15x280 ) com logomarca pintada em baixo relevo</t>
    </r>
  </si>
  <si>
    <r>
      <rPr>
        <sz val="7"/>
        <rFont val="Arial MT"/>
        <family val="2"/>
      </rPr>
      <t xml:space="preserve">Tela de aço galvanizado ,em malha hexagonal de dupla torção, tipo 8,0cm x 10,0cm, com fios
</t>
    </r>
    <r>
      <rPr>
        <sz val="7"/>
        <rFont val="Arial MT"/>
        <family val="2"/>
      </rPr>
      <t>de diâmetro 2,7mm, tudo incluído, fornecimento e execução</t>
    </r>
  </si>
  <si>
    <r>
      <rPr>
        <sz val="7"/>
        <rFont val="Arial MT"/>
        <family val="2"/>
      </rPr>
      <t>Grupo de serviço: SERVIÇOS AMBIENTAIS</t>
    </r>
  </si>
  <si>
    <r>
      <rPr>
        <sz val="7"/>
        <rFont val="Arial MT"/>
        <family val="2"/>
      </rPr>
      <t>Arborização para paisagismo ( mudas viveiro de espera) com altura maior que 150 cm</t>
    </r>
  </si>
  <si>
    <r>
      <rPr>
        <sz val="7"/>
        <rFont val="Arial MT"/>
        <family val="2"/>
      </rPr>
      <t>Arborização para paisagismo (mudas viveiro de espera) com altura até 150 cm</t>
    </r>
  </si>
  <si>
    <r>
      <rPr>
        <sz val="7"/>
        <rFont val="Arial MT"/>
        <family val="2"/>
      </rPr>
      <t xml:space="preserve">Barreira de Siltagem com escoras de eucalipto,  diâm. 0,10m e a altura 1,60m, espaçadas a
</t>
    </r>
    <r>
      <rPr>
        <sz val="7"/>
        <rFont val="Arial MT"/>
        <family val="2"/>
      </rPr>
      <t>cada 2,0 m, 1 reaproveitamento</t>
    </r>
  </si>
  <si>
    <r>
      <rPr>
        <sz val="7"/>
        <rFont val="Arial MT"/>
        <family val="2"/>
      </rPr>
      <t>Conformação manual de taludes</t>
    </r>
  </si>
  <si>
    <r>
      <rPr>
        <sz val="7"/>
        <rFont val="Arial MT"/>
        <family val="2"/>
      </rPr>
      <t>Grama  em placas em taludes com estacas de madeira, fornecimento e plantio</t>
    </r>
  </si>
  <si>
    <r>
      <rPr>
        <sz val="7"/>
        <rFont val="Arial MT"/>
        <family val="2"/>
      </rPr>
      <t>Grama em placas, fornecimento e plantio (sem fixação com estacas)</t>
    </r>
  </si>
  <si>
    <r>
      <rPr>
        <sz val="7"/>
        <rFont val="Arial MT"/>
        <family val="2"/>
      </rPr>
      <t>Gramínea em leiva, extração</t>
    </r>
  </si>
  <si>
    <r>
      <rPr>
        <sz val="7"/>
        <rFont val="Arial MT"/>
        <family val="2"/>
      </rPr>
      <t>Gramínea em leiva, extração, plantio e transporte</t>
    </r>
  </si>
  <si>
    <r>
      <rPr>
        <sz val="7"/>
        <rFont val="Arial MT"/>
        <family val="2"/>
      </rPr>
      <t>Gramíneas em sementes, fornecimento e plantio a lanço</t>
    </r>
  </si>
  <si>
    <r>
      <rPr>
        <sz val="7"/>
        <rFont val="Arial MT"/>
        <family val="2"/>
      </rPr>
      <t>Hidrossemeadura simples em taludes</t>
    </r>
  </si>
  <si>
    <r>
      <rPr>
        <sz val="7"/>
        <rFont val="Arial MT"/>
        <family val="2"/>
      </rPr>
      <t>Hidrossemeadura simples em terrenos planos</t>
    </r>
  </si>
  <si>
    <r>
      <rPr>
        <sz val="7"/>
        <rFont val="Arial MT"/>
        <family val="2"/>
      </rPr>
      <t xml:space="preserve">Recomposição de talude de corte com aterro de solo argiloso compactado, exclusive material
</t>
    </r>
    <r>
      <rPr>
        <sz val="7"/>
        <rFont val="Arial MT"/>
        <family val="2"/>
      </rPr>
      <t>de aterro</t>
    </r>
  </si>
  <si>
    <r>
      <rPr>
        <sz val="7"/>
        <rFont val="Arial MT"/>
        <family val="2"/>
      </rPr>
      <t>Reflorestamento com espécies nativas da mata atlântica, mudas em sacolas ou tubetes</t>
    </r>
  </si>
  <si>
    <r>
      <rPr>
        <sz val="7"/>
        <rFont val="Arial MT"/>
        <family val="2"/>
      </rPr>
      <t>Reunião de Comunicação Social inclusive material de consumo</t>
    </r>
  </si>
  <si>
    <r>
      <rPr>
        <sz val="7"/>
        <rFont val="Arial MT"/>
        <family val="2"/>
      </rPr>
      <t>Revestimento vegetal com grama em placas, inclusive transporte de grama</t>
    </r>
  </si>
  <si>
    <r>
      <rPr>
        <sz val="7"/>
        <rFont val="Arial MT"/>
        <family val="2"/>
      </rPr>
      <t>Revestimento vegetal por hidrossemeadura com manta de fibras vegetais</t>
    </r>
  </si>
  <si>
    <r>
      <rPr>
        <sz val="7"/>
        <rFont val="Arial MT"/>
        <family val="2"/>
      </rPr>
      <t>Grupo de serviço: SINALIZAÇÃO</t>
    </r>
  </si>
  <si>
    <r>
      <rPr>
        <sz val="7"/>
        <rFont val="Arial MT"/>
        <family val="2"/>
      </rPr>
      <t>Abraçadeira para fixação de semáforo em braço/coluna de diâmetro 101 ou 114 mm</t>
    </r>
  </si>
  <si>
    <r>
      <rPr>
        <sz val="7"/>
        <rFont val="Arial MT"/>
        <family val="2"/>
      </rPr>
      <t>Anteparo 3 x 300 mm, fornecimento e instalação</t>
    </r>
  </si>
  <si>
    <r>
      <rPr>
        <sz val="7"/>
        <rFont val="Arial MT"/>
        <family val="2"/>
      </rPr>
      <t>Balizador de concreto ( fornecimento e assentamento )</t>
    </r>
  </si>
  <si>
    <r>
      <rPr>
        <sz val="7"/>
        <rFont val="Arial MT"/>
        <family val="2"/>
      </rPr>
      <t>Botoeira com sinal sonoro, fornecimento e instalação</t>
    </r>
  </si>
  <si>
    <r>
      <rPr>
        <sz val="7"/>
        <rFont val="Arial MT"/>
        <family val="2"/>
      </rPr>
      <t>Cabos para rede de dados (sincronismo) blindado 2 x 20 awg, fornecimento e instalação</t>
    </r>
  </si>
  <si>
    <r>
      <rPr>
        <sz val="7"/>
        <rFont val="Arial MT"/>
        <family val="2"/>
      </rPr>
      <t>Cones para sinalização, fornecimento e colocação</t>
    </r>
  </si>
  <si>
    <r>
      <rPr>
        <sz val="7"/>
        <rFont val="Arial MT"/>
        <family val="2"/>
      </rPr>
      <t>Controlador Eletrônico Microprocessado 4 fases, fornecimento e instalação</t>
    </r>
  </si>
  <si>
    <r>
      <rPr>
        <sz val="7"/>
        <rFont val="Arial MT"/>
        <family val="2"/>
      </rPr>
      <t>Controlador Eletrônico Microprocessado 6/6 fases, fornecimento e instalação</t>
    </r>
  </si>
  <si>
    <r>
      <rPr>
        <sz val="7"/>
        <rFont val="Arial MT"/>
        <family val="2"/>
      </rPr>
      <t>Defensa de concreto tipo New Jersey, fornecimento e colocação</t>
    </r>
  </si>
  <si>
    <r>
      <rPr>
        <sz val="7"/>
        <rFont val="Arial MT"/>
        <family val="2"/>
      </rPr>
      <t>Defensa metálica (1 lâmina com espessura = 3 mm), fornecimento e colocação</t>
    </r>
  </si>
  <si>
    <r>
      <rPr>
        <sz val="7"/>
        <rFont val="Arial MT"/>
        <family val="2"/>
      </rPr>
      <t xml:space="preserve">Defensa metálica (2 lâminas com espessuras = 3mm) inclusive acessórios, fornecimento e
</t>
    </r>
    <r>
      <rPr>
        <sz val="7"/>
        <rFont val="Arial MT"/>
        <family val="2"/>
      </rPr>
      <t>colocação</t>
    </r>
  </si>
  <si>
    <r>
      <rPr>
        <sz val="7"/>
        <rFont val="Arial MT"/>
        <family val="2"/>
      </rPr>
      <t>Elementos de madeira para sinalização - cavaletes</t>
    </r>
  </si>
  <si>
    <r>
      <rPr>
        <sz val="7"/>
        <rFont val="Arial MT"/>
        <family val="2"/>
      </rPr>
      <t xml:space="preserve">Grupo focal gradativo (semáforo com informação de tempo) com lâmpada LED, fornecimento
</t>
    </r>
    <r>
      <rPr>
        <sz val="7"/>
        <rFont val="Arial MT"/>
        <family val="2"/>
      </rPr>
      <t>e instalação</t>
    </r>
  </si>
  <si>
    <r>
      <rPr>
        <sz val="7"/>
        <rFont val="Arial MT"/>
        <family val="2"/>
      </rPr>
      <t>Grupo focal repetidor 2x200 mm com lâmpada LED, fornecimento e instalação</t>
    </r>
  </si>
  <si>
    <r>
      <rPr>
        <sz val="7"/>
        <rFont val="Arial MT"/>
        <family val="2"/>
      </rPr>
      <t>Grupo focal repetidor 3x200 mm com lâmpada LED, fornecimento e instalação</t>
    </r>
  </si>
  <si>
    <r>
      <rPr>
        <sz val="7"/>
        <rFont val="Arial MT"/>
        <family val="2"/>
      </rPr>
      <t>Grupo focal repetidor 3x300 mm com lâmpada LED, fornecimento e instalação</t>
    </r>
  </si>
  <si>
    <r>
      <rPr>
        <sz val="7"/>
        <rFont val="Arial MT"/>
        <family val="2"/>
      </rPr>
      <t>Ondulação transversal em CBUQ</t>
    </r>
  </si>
  <si>
    <r>
      <rPr>
        <sz val="7"/>
        <rFont val="Arial MT"/>
        <family val="2"/>
      </rPr>
      <t>Ondulação transversal em concreto</t>
    </r>
  </si>
  <si>
    <r>
      <rPr>
        <sz val="7"/>
        <rFont val="Arial MT"/>
        <family val="2"/>
      </rPr>
      <t>Pintura acrílica sobre capa asfáltica</t>
    </r>
  </si>
  <si>
    <r>
      <rPr>
        <sz val="7"/>
        <rFont val="Arial MT"/>
        <family val="2"/>
      </rPr>
      <t>Pintura de setas e zebrados em material termoplástico - 5 anos ( por extrusão)</t>
    </r>
  </si>
  <si>
    <r>
      <rPr>
        <sz val="7"/>
        <rFont val="Arial MT"/>
        <family val="2"/>
      </rPr>
      <t>Sinalização com chapa em alumínio revestida em película</t>
    </r>
  </si>
  <si>
    <r>
      <rPr>
        <sz val="7"/>
        <rFont val="Arial MT"/>
        <family val="2"/>
      </rPr>
      <t>Sinalização horizontal TMD=200, vida útil 2 a 3 anos, taxa=0,40 L/m²</t>
    </r>
  </si>
  <si>
    <r>
      <rPr>
        <sz val="7"/>
        <rFont val="Arial MT"/>
        <family val="2"/>
      </rPr>
      <t>Sinalização horizontal TMD=400, vida útil 2 a 3 anos, taxa=0,60 L/m²</t>
    </r>
  </si>
  <si>
    <r>
      <rPr>
        <sz val="7"/>
        <rFont val="Arial MT"/>
        <family val="2"/>
      </rPr>
      <t>Sinalização horizontal TMD=600, vida útil 2 a 3 anos, taxa=0,80 L/m²</t>
    </r>
  </si>
  <si>
    <r>
      <rPr>
        <sz val="7"/>
        <rFont val="Arial MT"/>
        <family val="2"/>
      </rPr>
      <t>Sinalização horizontal TMD=600, vida útil 3 anos, taxa=3,0 kg/m² material termoplástico )</t>
    </r>
  </si>
  <si>
    <r>
      <rPr>
        <sz val="7"/>
        <rFont val="Arial MT"/>
        <family val="2"/>
      </rPr>
      <t>Sinalização noturna ( fio com lâmpada e balde ), fornecimento e instalação</t>
    </r>
  </si>
  <si>
    <r>
      <rPr>
        <sz val="7"/>
        <rFont val="Arial MT"/>
        <family val="2"/>
      </rPr>
      <t>Sinalização vertical com chapa em esmalte sintético</t>
    </r>
  </si>
  <si>
    <r>
      <rPr>
        <sz val="7"/>
        <rFont val="Arial MT"/>
        <family val="2"/>
      </rPr>
      <t xml:space="preserve">Sinalização vertical com chapa em poliéster (e=2,3mm) reforçada com fibra de vidro, inclusive
</t>
    </r>
    <r>
      <rPr>
        <sz val="7"/>
        <rFont val="Arial MT"/>
        <family val="2"/>
      </rPr>
      <t>suporte de madeira</t>
    </r>
  </si>
  <si>
    <r>
      <rPr>
        <sz val="7"/>
        <rFont val="Arial MT"/>
        <family val="2"/>
      </rPr>
      <t>Sinalização vertical com chapa revestida em película, inclusive suporte em madeira</t>
    </r>
  </si>
  <si>
    <r>
      <rPr>
        <sz val="7"/>
        <rFont val="Arial MT"/>
        <family val="2"/>
      </rPr>
      <t>Sonorizador</t>
    </r>
  </si>
  <si>
    <r>
      <rPr>
        <sz val="7"/>
        <rFont val="Arial MT"/>
        <family val="2"/>
      </rPr>
      <t xml:space="preserve">Suporte de placa de sinalização vertical em madeira de 1ª qualidade, pintada, fornecimento e
</t>
    </r>
    <r>
      <rPr>
        <sz val="7"/>
        <rFont val="Arial MT"/>
        <family val="2"/>
      </rPr>
      <t>instalação</t>
    </r>
  </si>
  <si>
    <r>
      <rPr>
        <sz val="7"/>
        <rFont val="Arial MT"/>
        <family val="2"/>
      </rPr>
      <t>Tacha refletiva  monodirecional, fornecimento e aplicação</t>
    </r>
  </si>
  <si>
    <r>
      <rPr>
        <sz val="7"/>
        <rFont val="Arial MT"/>
        <family val="2"/>
      </rPr>
      <t>Tacha refletiva birrefletorizada, fornecimento e aplicação</t>
    </r>
  </si>
  <si>
    <r>
      <rPr>
        <sz val="7"/>
        <rFont val="Arial MT"/>
        <family val="2"/>
      </rPr>
      <t>Tachão refletivo  monodirecional, fornecimento e aplicação</t>
    </r>
  </si>
  <si>
    <r>
      <rPr>
        <sz val="7"/>
        <rFont val="Arial MT"/>
        <family val="2"/>
      </rPr>
      <t>Tachão refletivo birrefletorizado, fornecimento e aplicação</t>
    </r>
  </si>
  <si>
    <r>
      <rPr>
        <sz val="7"/>
        <rFont val="Arial MT"/>
        <family val="2"/>
      </rPr>
      <t>Tela de proteção de segurança de PVC cor laranja com suporte  para sinalização de obras</t>
    </r>
  </si>
  <si>
    <r>
      <rPr>
        <sz val="7"/>
        <rFont val="Arial MT"/>
        <family val="2"/>
      </rPr>
      <t>Grupo de serviço: SERVIÇOS DIVERSOS</t>
    </r>
  </si>
  <si>
    <r>
      <rPr>
        <sz val="7"/>
        <rFont val="Arial MT"/>
        <family val="2"/>
      </rPr>
      <t xml:space="preserve">Aluguel de automóvel VW/ Gol (flex) 1,6 ou equivalente, exclusive motorista, inclusive
</t>
    </r>
    <r>
      <rPr>
        <sz val="7"/>
        <rFont val="Arial MT"/>
        <family val="2"/>
      </rPr>
      <t>combustível</t>
    </r>
  </si>
  <si>
    <r>
      <rPr>
        <sz val="7"/>
        <rFont val="Arial MT"/>
        <family val="2"/>
      </rPr>
      <t>Aluguel mensal de automóvel utilitário inclusive combustível, exclusive motorista</t>
    </r>
  </si>
  <si>
    <r>
      <rPr>
        <sz val="7"/>
        <rFont val="Arial MT"/>
        <family val="2"/>
      </rPr>
      <t>Aplicação de jato de ar comprimido para limpeza de trincas</t>
    </r>
  </si>
  <si>
    <r>
      <rPr>
        <sz val="7"/>
        <rFont val="Arial MT"/>
        <family val="2"/>
      </rPr>
      <t>Arborização (mudas de árvores com altura até 1,50 m)</t>
    </r>
  </si>
  <si>
    <r>
      <rPr>
        <sz val="7"/>
        <rFont val="Arial MT"/>
        <family val="2"/>
      </rPr>
      <t>Base de solo estabilizada granulométricamente sem  mistura inclusive escavação e carga</t>
    </r>
  </si>
  <si>
    <r>
      <rPr>
        <sz val="7"/>
        <rFont val="Arial MT"/>
        <family val="2"/>
      </rPr>
      <t>Boca de bueiro tubular em concreto ciclópico inclusive escavação, tudo incluído</t>
    </r>
  </si>
  <si>
    <r>
      <rPr>
        <sz val="7"/>
        <rFont val="Arial MT"/>
        <family val="2"/>
      </rPr>
      <t>Caixa coletora em concreto fck=10,0 MPa inclusive escavação, tudo incluído</t>
    </r>
  </si>
  <si>
    <r>
      <rPr>
        <sz val="7"/>
        <rFont val="Arial MT"/>
        <family val="2"/>
      </rPr>
      <t>Carga manual de material de limpeza de galerias urbanas</t>
    </r>
  </si>
  <si>
    <r>
      <rPr>
        <sz val="7"/>
        <rFont val="Arial MT"/>
        <family val="2"/>
      </rPr>
      <t>CBUQ - Usinagem, aquisição e transporte dos materiais</t>
    </r>
  </si>
  <si>
    <r>
      <rPr>
        <sz val="7"/>
        <rFont val="Arial MT"/>
        <family val="2"/>
      </rPr>
      <t>Cerca com mourões de madeira, inclusive escavação e transporte de mourão e arame farpado</t>
    </r>
  </si>
  <si>
    <r>
      <rPr>
        <sz val="7"/>
        <rFont val="Arial MT"/>
        <family val="2"/>
      </rPr>
      <t xml:space="preserve">Colchão drenante de brita 1, inclusive fornecimento, espalhamento, compactação e transporte
</t>
    </r>
    <r>
      <rPr>
        <sz val="7"/>
        <rFont val="Arial MT"/>
        <family val="2"/>
      </rPr>
      <t>da brita</t>
    </r>
  </si>
  <si>
    <r>
      <rPr>
        <sz val="7"/>
        <rFont val="Arial MT"/>
        <family val="2"/>
      </rPr>
      <t>Compactação de subleito</t>
    </r>
  </si>
  <si>
    <r>
      <rPr>
        <sz val="7"/>
        <rFont val="Arial MT"/>
        <family val="2"/>
      </rPr>
      <t>Conformação de taludes de corte</t>
    </r>
  </si>
  <si>
    <r>
      <rPr>
        <sz val="7"/>
        <rFont val="Arial MT"/>
        <family val="2"/>
      </rPr>
      <t>Corpo e berço de bueiro tubular, inclusive transporte do tubo</t>
    </r>
  </si>
  <si>
    <r>
      <rPr>
        <sz val="7"/>
        <rFont val="Arial MT"/>
        <family val="2"/>
      </rPr>
      <t xml:space="preserve">Defensas metálicas (espessura lâminas = 3 mm), inclusive fornecimento de materiais,
</t>
    </r>
    <r>
      <rPr>
        <sz val="7"/>
        <rFont val="Arial MT"/>
        <family val="2"/>
      </rPr>
      <t>substituição</t>
    </r>
  </si>
  <si>
    <r>
      <rPr>
        <sz val="7"/>
        <rFont val="Arial MT"/>
        <family val="2"/>
      </rPr>
      <t>Demolição e remoção de estrutura de pavimento inclusive capa asfáltica</t>
    </r>
  </si>
  <si>
    <r>
      <rPr>
        <sz val="7"/>
        <rFont val="Arial MT"/>
        <family val="2"/>
      </rPr>
      <t>Desmatamento, destocamento e limpeza</t>
    </r>
  </si>
  <si>
    <r>
      <rPr>
        <sz val="7"/>
        <rFont val="Arial MT"/>
        <family val="2"/>
      </rPr>
      <t>Desobstrução manual de valetas</t>
    </r>
  </si>
  <si>
    <r>
      <rPr>
        <sz val="7"/>
        <rFont val="Arial MT"/>
        <family val="2"/>
      </rPr>
      <t>Dreno profundo D=0,20 m com enchimento brita e areia, tudo incluído</t>
    </r>
  </si>
  <si>
    <r>
      <rPr>
        <sz val="7"/>
        <rFont val="Arial MT"/>
        <family val="2"/>
      </rPr>
      <t>Escavação, carga e transporte de material de 1º categoria</t>
    </r>
  </si>
  <si>
    <r>
      <rPr>
        <sz val="7"/>
        <rFont val="Arial MT"/>
        <family val="2"/>
      </rPr>
      <t>Fresagem de pavimento asfáltico à frio, inclusive transporte do material</t>
    </r>
  </si>
  <si>
    <r>
      <rPr>
        <sz val="7"/>
        <rFont val="Arial MT"/>
        <family val="2"/>
      </rPr>
      <t>Imprimação inclusive fornecimento e transporte do CM-30</t>
    </r>
  </si>
  <si>
    <r>
      <rPr>
        <sz val="7"/>
        <rFont val="Arial MT"/>
        <family val="2"/>
      </rPr>
      <t>Lama asfáltica (faixa I - ISSA) (tudo incluído)</t>
    </r>
  </si>
  <si>
    <r>
      <rPr>
        <sz val="7"/>
        <rFont val="Arial MT"/>
        <family val="2"/>
      </rPr>
      <t>Lama asfáltica (faixa II - ISSA) (tudo incluído)</t>
    </r>
  </si>
  <si>
    <r>
      <rPr>
        <sz val="7"/>
        <rFont val="Arial MT"/>
        <family val="2"/>
      </rPr>
      <t>Lama asfáltica (faixa III - ISSA) (tudo incluído)</t>
    </r>
  </si>
  <si>
    <r>
      <rPr>
        <sz val="7"/>
        <rFont val="Arial MT"/>
        <family val="2"/>
      </rPr>
      <t>Lama asfáltica (faixa IV - ISSA) (tudo incluído)</t>
    </r>
  </si>
  <si>
    <r>
      <rPr>
        <sz val="7"/>
        <rFont val="Arial MT"/>
        <family val="2"/>
      </rPr>
      <t>Limpeza de sarjeta e meio-fio</t>
    </r>
  </si>
  <si>
    <r>
      <rPr>
        <sz val="7"/>
        <rFont val="Arial MT"/>
        <family val="2"/>
      </rPr>
      <t>Limpeza e desobstrução de bueiros</t>
    </r>
  </si>
  <si>
    <r>
      <rPr>
        <sz val="7"/>
        <rFont val="Arial MT"/>
        <family val="2"/>
      </rPr>
      <t>Limpeza e desobstrução de caixa coletora</t>
    </r>
  </si>
  <si>
    <r>
      <rPr>
        <sz val="7"/>
        <rFont val="Arial MT"/>
        <family val="2"/>
      </rPr>
      <t xml:space="preserve">Limpeza e desobstrução de rede de drenagem, utilizando caminhão equipado com conjunto de
</t>
    </r>
    <r>
      <rPr>
        <sz val="7"/>
        <rFont val="Arial MT"/>
        <family val="2"/>
      </rPr>
      <t>alta pressão e sucção</t>
    </r>
  </si>
  <si>
    <r>
      <rPr>
        <sz val="7"/>
        <rFont val="Arial MT"/>
        <family val="2"/>
      </rPr>
      <t>Limpeza e pintura de guarda-corpo</t>
    </r>
  </si>
  <si>
    <r>
      <rPr>
        <sz val="7"/>
        <rFont val="Arial MT"/>
        <family val="2"/>
      </rPr>
      <t>Meio-fio pré-moldado em concreto, inclusive caiação e transporte do meio-fio</t>
    </r>
  </si>
  <si>
    <r>
      <rPr>
        <sz val="7"/>
        <rFont val="Arial MT"/>
        <family val="2"/>
      </rPr>
      <t>Obturação de buracos com CBUQ (tudo incluído)</t>
    </r>
  </si>
  <si>
    <r>
      <rPr>
        <sz val="7"/>
        <rFont val="Arial MT"/>
        <family val="2"/>
      </rPr>
      <t>Obturação de buracos com PMF (tudo incluído)</t>
    </r>
  </si>
  <si>
    <r>
      <rPr>
        <sz val="7"/>
        <rFont val="Arial MT"/>
        <family val="2"/>
      </rPr>
      <t>Obturação de buracos com PMF usinado pelo DER-ES (tudo incluído)</t>
    </r>
  </si>
  <si>
    <r>
      <rPr>
        <sz val="7"/>
        <rFont val="Arial MT"/>
        <family val="2"/>
      </rPr>
      <t>Pintura de dispositivos de drenagem</t>
    </r>
  </si>
  <si>
    <r>
      <rPr>
        <sz val="7"/>
        <rFont val="Arial MT"/>
        <family val="2"/>
      </rPr>
      <t>Pintura de ligação, inclusive fornecimento e transporte da emulsão</t>
    </r>
  </si>
  <si>
    <r>
      <rPr>
        <sz val="7"/>
        <rFont val="Arial MT"/>
        <family val="2"/>
      </rPr>
      <t>Pintura de pontes a base de cal</t>
    </r>
  </si>
  <si>
    <r>
      <rPr>
        <sz val="7"/>
        <rFont val="Arial MT"/>
        <family val="2"/>
      </rPr>
      <t>Placas de sinalização, assentamento</t>
    </r>
  </si>
  <si>
    <r>
      <rPr>
        <sz val="7"/>
        <rFont val="Arial MT"/>
        <family val="2"/>
      </rPr>
      <t>Placas de sinalização, inclusive materiais, substituição</t>
    </r>
  </si>
  <si>
    <r>
      <rPr>
        <sz val="7"/>
        <rFont val="Arial MT"/>
        <family val="2"/>
      </rPr>
      <t>PMF - Usinagem, aquisição e transportes dos materiais</t>
    </r>
  </si>
  <si>
    <r>
      <rPr>
        <sz val="7"/>
        <rFont val="Arial MT"/>
        <family val="2"/>
      </rPr>
      <t xml:space="preserve">Reciclagem de pavimento (base) c/ adição de 20% de brita1, 10% de brita0 e 2% de cimento,
</t>
    </r>
    <r>
      <rPr>
        <sz val="7"/>
        <rFont val="Arial MT"/>
        <family val="2"/>
      </rPr>
      <t>inclusive fornecimento e transportes  dos materiais</t>
    </r>
  </si>
  <si>
    <r>
      <rPr>
        <sz val="7"/>
        <rFont val="Arial MT"/>
        <family val="2"/>
      </rPr>
      <t>Recomposição de revestimento c/ CBUQ - Inclusive fornecimento e transporte dos materiais</t>
    </r>
  </si>
  <si>
    <r>
      <rPr>
        <sz val="7"/>
        <rFont val="Arial MT"/>
        <family val="2"/>
      </rPr>
      <t>Recomposição de revestimento c/ PMF - Inclusive fornecimento e transporte dos materiais</t>
    </r>
  </si>
  <si>
    <r>
      <rPr>
        <sz val="7"/>
        <rFont val="Arial MT"/>
        <family val="2"/>
      </rPr>
      <t>Recomposição de revestimento primário (tudo incluído)</t>
    </r>
  </si>
  <si>
    <r>
      <rPr>
        <sz val="7"/>
        <rFont val="Arial MT"/>
        <family val="2"/>
      </rPr>
      <t>Recomposição mecânica de aterros</t>
    </r>
  </si>
  <si>
    <r>
      <rPr>
        <sz val="7"/>
        <rFont val="Arial MT"/>
        <family val="2"/>
      </rPr>
      <t>Reconformação mecânica de plataforma (patrolamento)</t>
    </r>
  </si>
  <si>
    <r>
      <rPr>
        <sz val="7"/>
        <rFont val="Arial MT"/>
        <family val="2"/>
      </rPr>
      <t>Remendo com massa asfáltica fria (tudo incluído)</t>
    </r>
  </si>
  <si>
    <r>
      <rPr>
        <sz val="7"/>
        <rFont val="Arial MT"/>
        <family val="2"/>
      </rPr>
      <t>Remendo com massa asfáltica fria usinada pelo DER-ES (tudo incluído)</t>
    </r>
  </si>
  <si>
    <r>
      <rPr>
        <sz val="7"/>
        <rFont val="Arial MT"/>
        <family val="2"/>
      </rPr>
      <t>Remendo com massa asfáltica quente (tudo incluído)</t>
    </r>
  </si>
  <si>
    <r>
      <rPr>
        <sz val="7"/>
        <rFont val="Arial MT"/>
        <family val="2"/>
      </rPr>
      <t>Remoção mecânica de barreiras</t>
    </r>
  </si>
  <si>
    <r>
      <rPr>
        <sz val="7"/>
        <rFont val="Arial MT"/>
        <family val="2"/>
      </rPr>
      <t>Reparo de bueiros celulares (inclusive boca)</t>
    </r>
  </si>
  <si>
    <r>
      <rPr>
        <sz val="7"/>
        <rFont val="Arial MT"/>
        <family val="2"/>
      </rPr>
      <t>Reparo de bueiros tubulares</t>
    </r>
  </si>
  <si>
    <r>
      <rPr>
        <sz val="7"/>
        <rFont val="Arial MT"/>
        <family val="2"/>
      </rPr>
      <t>Reparo de caixa  coletora</t>
    </r>
  </si>
  <si>
    <r>
      <rPr>
        <sz val="7"/>
        <rFont val="Arial MT"/>
        <family val="2"/>
      </rPr>
      <t xml:space="preserve">Reparo de cerca ( substituição de mourões, grampo e arame farpado), inclusive transportes de
</t>
    </r>
    <r>
      <rPr>
        <sz val="7"/>
        <rFont val="Arial MT"/>
        <family val="2"/>
      </rPr>
      <t>todos os materiais</t>
    </r>
  </si>
  <si>
    <r>
      <rPr>
        <sz val="7"/>
        <rFont val="Arial MT"/>
        <family val="2"/>
      </rPr>
      <t>Reparo de guarda-corpo</t>
    </r>
  </si>
  <si>
    <r>
      <rPr>
        <sz val="7"/>
        <rFont val="Arial MT"/>
        <family val="2"/>
      </rPr>
      <t>Reparo de meio-fio, inclusive caiação</t>
    </r>
  </si>
  <si>
    <r>
      <rPr>
        <sz val="7"/>
        <rFont val="Arial MT"/>
        <family val="2"/>
      </rPr>
      <t>Reparo de muros de arrimo</t>
    </r>
  </si>
  <si>
    <r>
      <rPr>
        <sz val="7"/>
        <rFont val="Arial MT"/>
        <family val="2"/>
      </rPr>
      <t>Reparo de sarjeta, inclusive caiação</t>
    </r>
  </si>
  <si>
    <r>
      <rPr>
        <sz val="7"/>
        <rFont val="Arial MT"/>
        <family val="2"/>
      </rPr>
      <t>Retirada de placas de sinalização</t>
    </r>
  </si>
  <si>
    <r>
      <rPr>
        <sz val="7"/>
        <rFont val="Arial MT"/>
        <family val="2"/>
      </rPr>
      <t xml:space="preserve">Roçada manual com roçadeira costal, ferramentas manuais, inclusive limpeza e remoção com
</t>
    </r>
    <r>
      <rPr>
        <sz val="7"/>
        <rFont val="Arial MT"/>
        <family val="2"/>
      </rPr>
      <t>retroescavadeira (conservação)</t>
    </r>
  </si>
  <si>
    <r>
      <rPr>
        <sz val="7"/>
        <rFont val="Arial MT"/>
        <family val="2"/>
      </rPr>
      <t xml:space="preserve">Roçada manual com roçadeira costal, ferramentas manuais, inclusive limpeza manual (
</t>
    </r>
    <r>
      <rPr>
        <sz val="7"/>
        <rFont val="Arial MT"/>
        <family val="2"/>
      </rPr>
      <t>conservação)</t>
    </r>
  </si>
  <si>
    <r>
      <rPr>
        <sz val="7"/>
        <rFont val="Arial MT"/>
        <family val="2"/>
      </rPr>
      <t>Roçada mecanizada</t>
    </r>
  </si>
  <si>
    <r>
      <rPr>
        <sz val="7"/>
        <rFont val="Arial MT"/>
        <family val="2"/>
      </rPr>
      <t>Sarjeta em concreto fck=10,0 MPa inclusive caiação, tudo incluído</t>
    </r>
  </si>
  <si>
    <r>
      <rPr>
        <sz val="7"/>
        <rFont val="Arial MT"/>
        <family val="2"/>
      </rPr>
      <t>Selagem de trincas, inclusive transporte de areia e emulsão</t>
    </r>
  </si>
  <si>
    <r>
      <rPr>
        <sz val="7"/>
        <rFont val="Arial MT"/>
        <family val="2"/>
      </rPr>
      <t>Sinalização horizontal - taxa 0,6 l/m², tudo incluído</t>
    </r>
  </si>
  <si>
    <r>
      <rPr>
        <sz val="7"/>
        <rFont val="Arial MT"/>
        <family val="2"/>
      </rPr>
      <t>Sinalização vertical, inclusive transporte de placa sinalização e madeira</t>
    </r>
  </si>
  <si>
    <r>
      <rPr>
        <sz val="7"/>
        <rFont val="Arial MT"/>
        <family val="2"/>
      </rPr>
      <t>Sub-base de solo estabilizada granulométricamente sem mistura inclusive escavação e carga</t>
    </r>
  </si>
  <si>
    <r>
      <rPr>
        <sz val="7"/>
        <rFont val="Arial MT"/>
        <family val="2"/>
      </rPr>
      <t>Tapa-panela, inclusive transporte de material de 1ª categoria</t>
    </r>
  </si>
  <si>
    <r>
      <rPr>
        <sz val="7"/>
        <rFont val="Arial MT"/>
        <family val="2"/>
      </rPr>
      <t>TSD - Tratamento superficial duplo incl. transporte dos materiais</t>
    </r>
  </si>
  <si>
    <r>
      <rPr>
        <sz val="7"/>
        <rFont val="Arial MT"/>
        <family val="2"/>
      </rPr>
      <t>Valeta em concreto fck=10,0 MPa, tudo incluído</t>
    </r>
  </si>
  <si>
    <r>
      <rPr>
        <sz val="7"/>
        <rFont val="Arial MT"/>
        <family val="2"/>
      </rPr>
      <t>Valeta não revestida</t>
    </r>
  </si>
  <si>
    <r>
      <rPr>
        <sz val="7"/>
        <rFont val="Arial MT"/>
        <family val="2"/>
      </rPr>
      <t>Grupo de serviço: ALUGUEL DE EQUIPAMENTOS</t>
    </r>
  </si>
  <si>
    <r>
      <rPr>
        <sz val="7"/>
        <rFont val="Arial MT"/>
        <family val="2"/>
      </rPr>
      <t>Aluguel mensal de barco de alumínio 4,20 m com motor 15 HP (equipamentos)</t>
    </r>
  </si>
  <si>
    <r>
      <rPr>
        <sz val="7"/>
        <rFont val="Arial MT"/>
        <family val="2"/>
      </rPr>
      <t>Grupo de serviço: INFRA E MESO-ESTRUTURA</t>
    </r>
  </si>
  <si>
    <r>
      <rPr>
        <sz val="7"/>
        <rFont val="Arial MT"/>
        <family val="2"/>
      </rPr>
      <t>Arrasamento estaca concreto D = 0,80 m com martelete pneumático</t>
    </r>
  </si>
  <si>
    <r>
      <rPr>
        <sz val="7"/>
        <rFont val="Arial MT"/>
        <family val="2"/>
      </rPr>
      <t xml:space="preserve">Encamisamento metálico de estacas, diâmetro 380mm em chapa de 6.3mm, preenchido c/
</t>
    </r>
    <r>
      <rPr>
        <sz val="7"/>
        <rFont val="Arial MT"/>
        <family val="2"/>
      </rPr>
      <t>concreto auto adensável (20MPa)</t>
    </r>
  </si>
  <si>
    <r>
      <rPr>
        <sz val="7"/>
        <rFont val="Arial MT"/>
        <family val="2"/>
      </rPr>
      <t>Escoramento para blocos submersos, inclusive transporte da madeira</t>
    </r>
  </si>
  <si>
    <r>
      <rPr>
        <sz val="7"/>
        <rFont val="Arial MT"/>
        <family val="2"/>
      </rPr>
      <t>Estaca de eucalipto D= 0,20 m, fornecimento, transporte, cravação e perda</t>
    </r>
  </si>
  <si>
    <r>
      <rPr>
        <sz val="7"/>
        <rFont val="Arial MT"/>
        <family val="2"/>
      </rPr>
      <t>Estaca metálica dupla exclusive fornecimento de trilhos</t>
    </r>
  </si>
  <si>
    <r>
      <rPr>
        <sz val="7"/>
        <rFont val="Arial MT"/>
        <family val="2"/>
      </rPr>
      <t>Estaca metálica, fornecimento, transporte, perdas, solda, emenda, corte e cravação de TR- 68</t>
    </r>
  </si>
  <si>
    <r>
      <rPr>
        <sz val="7"/>
        <rFont val="Arial MT"/>
        <family val="2"/>
      </rPr>
      <t xml:space="preserve">Estaca metálica, fornecimento, transporte, perdas, solda, emenda, corte e cravação de trilho
</t>
    </r>
    <r>
      <rPr>
        <sz val="7"/>
        <rFont val="Arial MT"/>
        <family val="2"/>
      </rPr>
      <t>TR- 57</t>
    </r>
  </si>
  <si>
    <r>
      <rPr>
        <sz val="7"/>
        <rFont val="Arial MT"/>
        <family val="2"/>
      </rPr>
      <t xml:space="preserve">Estaca metálica, fornecimento, transporte, perdas, solda, emenda, corte e cravação de 2 TR-
</t>
    </r>
    <r>
      <rPr>
        <sz val="7"/>
        <rFont val="Arial MT"/>
        <family val="2"/>
      </rPr>
      <t>57</t>
    </r>
  </si>
  <si>
    <r>
      <rPr>
        <sz val="7"/>
        <rFont val="Arial MT"/>
        <family val="2"/>
      </rPr>
      <t xml:space="preserve">Estaca metálica, fornecimento, transporte, perdas, solda, emenda, corte e cravação de 2 TR-
</t>
    </r>
    <r>
      <rPr>
        <sz val="7"/>
        <rFont val="Arial MT"/>
        <family val="2"/>
      </rPr>
      <t>68</t>
    </r>
  </si>
  <si>
    <r>
      <rPr>
        <sz val="7"/>
        <rFont val="Arial MT"/>
        <family val="2"/>
      </rPr>
      <t>Estaca metálica simples exclusive fornecimento de trilhos</t>
    </r>
  </si>
  <si>
    <r>
      <rPr>
        <sz val="7"/>
        <rFont val="Arial MT"/>
        <family val="2"/>
      </rPr>
      <t xml:space="preserve">Estaca raiz perfurada em rocha, diâm. 310mm com injeção de arg. incl. fornecimento de todos
</t>
    </r>
    <r>
      <rPr>
        <sz val="7"/>
        <rFont val="Arial MT"/>
        <family val="2"/>
      </rPr>
      <t>materiais</t>
    </r>
  </si>
  <si>
    <r>
      <rPr>
        <sz val="7"/>
        <rFont val="Arial MT"/>
        <family val="2"/>
      </rPr>
      <t xml:space="preserve">Estaca raiz perfurada em solo, diâm. 410mm com injeção de arg. incl. fornecimento de todos
</t>
    </r>
    <r>
      <rPr>
        <sz val="7"/>
        <rFont val="Arial MT"/>
        <family val="2"/>
      </rPr>
      <t>materiais</t>
    </r>
  </si>
  <si>
    <r>
      <rPr>
        <sz val="7"/>
        <rFont val="Arial MT"/>
        <family val="2"/>
      </rPr>
      <t>Estaca tipo Franki D = 520 mm</t>
    </r>
  </si>
  <si>
    <r>
      <rPr>
        <sz val="7"/>
        <rFont val="Arial MT"/>
        <family val="2"/>
      </rPr>
      <t xml:space="preserve">Formas planas de madeira sem reaproveitamento (fundações), inclusive fornecimento e
</t>
    </r>
    <r>
      <rPr>
        <sz val="7"/>
        <rFont val="Arial MT"/>
        <family val="2"/>
      </rPr>
      <t>transporte das madeiras</t>
    </r>
  </si>
  <si>
    <r>
      <rPr>
        <sz val="7"/>
        <rFont val="Arial MT"/>
        <family val="2"/>
      </rPr>
      <t>Perfuração rotativa inclinada, em solo, com coroa de Widia, diâmetro 150mm</t>
    </r>
  </si>
  <si>
    <r>
      <rPr>
        <sz val="7"/>
        <rFont val="Arial MT"/>
        <family val="2"/>
      </rPr>
      <t>Perfuração rotativa inclinada, em solo, com coroa de Widia, diâmetro 75mm</t>
    </r>
  </si>
  <si>
    <r>
      <rPr>
        <sz val="7"/>
        <rFont val="Arial MT"/>
        <family val="2"/>
      </rPr>
      <t xml:space="preserve">Perfuração rotativa vertical, em solo, com coroa de Widia ou similar, diâmetro H(99mm),
</t>
    </r>
    <r>
      <rPr>
        <sz val="7"/>
        <rFont val="Arial MT"/>
        <family val="2"/>
      </rPr>
      <t>inclusive deslocamento e posicionamento em cada furo</t>
    </r>
  </si>
  <si>
    <r>
      <rPr>
        <sz val="7"/>
        <rFont val="Arial MT"/>
        <family val="2"/>
      </rPr>
      <t xml:space="preserve">Perfuração rotativa vertical, em solo, com coroa de Widia ou similar, diâmetro N(75mm),
</t>
    </r>
    <r>
      <rPr>
        <sz val="7"/>
        <rFont val="Arial MT"/>
        <family val="2"/>
      </rPr>
      <t>inclusive deslocamento e posicionamento em cada furo</t>
    </r>
  </si>
  <si>
    <r>
      <rPr>
        <sz val="7"/>
        <rFont val="Arial MT"/>
        <family val="2"/>
      </rPr>
      <t>Grupo de serviço: SUPER-ESTRUTURA</t>
    </r>
  </si>
  <si>
    <r>
      <rPr>
        <sz val="7"/>
        <rFont val="Arial MT"/>
        <family val="2"/>
      </rPr>
      <t xml:space="preserve">Passarela metálica p/ pontes rodoviárias com 1,0m de largura, piso em chapa xadrez esp 1/4",
</t>
    </r>
    <r>
      <rPr>
        <sz val="7"/>
        <rFont val="Arial MT"/>
        <family val="2"/>
      </rPr>
      <t>em perfis laminados, inclusive pintura</t>
    </r>
  </si>
  <si>
    <r>
      <rPr>
        <sz val="7"/>
        <rFont val="Arial MT"/>
        <family val="2"/>
      </rPr>
      <t>Placas pré-moldadas para forma de tabuleiro de ponte</t>
    </r>
  </si>
  <si>
    <r>
      <rPr>
        <sz val="7"/>
        <rFont val="Arial MT"/>
        <family val="2"/>
      </rPr>
      <t>Remoção de superestrutura de pontes com auxilio de guindaste para 40 toneladas</t>
    </r>
  </si>
  <si>
    <r>
      <rPr>
        <sz val="7"/>
        <rFont val="Arial MT"/>
        <family val="2"/>
      </rPr>
      <t>T</t>
    </r>
  </si>
  <si>
    <r>
      <rPr>
        <sz val="7"/>
        <rFont val="Arial MT"/>
        <family val="2"/>
      </rPr>
      <t>Grupo de serviço: OBRAS DE ARTE ESPECIAIS</t>
    </r>
  </si>
  <si>
    <r>
      <rPr>
        <sz val="7"/>
        <rFont val="Arial MT"/>
        <family val="2"/>
      </rPr>
      <t xml:space="preserve">Acabamento em concreto fresco (15,0 MPA), para pavimento, inclusive endurecedor químico
</t>
    </r>
    <r>
      <rPr>
        <sz val="7"/>
        <rFont val="Arial MT"/>
        <family val="2"/>
      </rPr>
      <t>de superfície</t>
    </r>
  </si>
  <si>
    <r>
      <rPr>
        <sz val="7"/>
        <rFont val="Arial MT"/>
        <family val="2"/>
      </rPr>
      <t>Acessório para tirante protendido de aço Rocsolo ou similar diâmetro 29,3 mm</t>
    </r>
  </si>
  <si>
    <r>
      <rPr>
        <sz val="7"/>
        <rFont val="Arial MT"/>
        <family val="2"/>
      </rPr>
      <t>Acessório para tirante protendido de aço ST 85/105</t>
    </r>
  </si>
  <si>
    <r>
      <rPr>
        <sz val="7"/>
        <rFont val="Arial MT"/>
        <family val="2"/>
      </rPr>
      <t xml:space="preserve">Aparelho de apoio de neoprene fretado, fornecimento e assentamento, inclusive grauteamento
</t>
    </r>
    <r>
      <rPr>
        <sz val="7"/>
        <rFont val="Arial MT"/>
        <family val="2"/>
      </rPr>
      <t>e transporte do neoprene</t>
    </r>
  </si>
  <si>
    <r>
      <rPr>
        <sz val="7"/>
        <rFont val="Arial MT"/>
        <family val="2"/>
      </rPr>
      <t>dm3</t>
    </r>
  </si>
  <si>
    <r>
      <rPr>
        <sz val="7"/>
        <rFont val="Arial MT"/>
        <family val="2"/>
      </rPr>
      <t xml:space="preserve">Cantoneiras (2 1/2" x 2 1/2" x 5/16") para extremidade de laje, fornecimento, montagem e
</t>
    </r>
    <r>
      <rPr>
        <sz val="7"/>
        <rFont val="Arial MT"/>
        <family val="2"/>
      </rPr>
      <t>pintura</t>
    </r>
  </si>
  <si>
    <r>
      <rPr>
        <sz val="7"/>
        <rFont val="Arial MT"/>
        <family val="2"/>
      </rPr>
      <t>Chapas de aço SAC 41 de 1/4" para passarelas, fornecimento, soldagem e montagem</t>
    </r>
  </si>
  <si>
    <r>
      <rPr>
        <sz val="7"/>
        <rFont val="Arial MT"/>
        <family val="2"/>
      </rPr>
      <t xml:space="preserve">Chumbador de aço de 25 mm, inclusive proteção anticorrosiva, exclusive a injeção e a
</t>
    </r>
    <r>
      <rPr>
        <sz val="7"/>
        <rFont val="Arial MT"/>
        <family val="2"/>
      </rPr>
      <t>perfuração</t>
    </r>
  </si>
  <si>
    <r>
      <rPr>
        <sz val="7"/>
        <rFont val="Arial MT"/>
        <family val="2"/>
      </rPr>
      <t xml:space="preserve">Colagem das mantas de borracha nos berços de apoio das placas, com Sikadur 32 ou
</t>
    </r>
    <r>
      <rPr>
        <sz val="7"/>
        <rFont val="Arial MT"/>
        <family val="2"/>
      </rPr>
      <t>equivalente, fornecimento e aplicação</t>
    </r>
  </si>
  <si>
    <r>
      <rPr>
        <sz val="7"/>
        <rFont val="Arial MT"/>
        <family val="2"/>
      </rPr>
      <t>Concreto estrutural usinado Fck=20 MPa, tudo incluído, inclusive bombeamento.</t>
    </r>
  </si>
  <si>
    <r>
      <rPr>
        <sz val="7"/>
        <rFont val="Arial MT"/>
        <family val="2"/>
      </rPr>
      <t>Concreto estrutural usinado Fck=25MPa, tudo incluído, inclusive bombeamento.</t>
    </r>
  </si>
  <si>
    <r>
      <rPr>
        <sz val="7"/>
        <rFont val="Arial MT"/>
        <family val="2"/>
      </rPr>
      <t>Concreto estrutural usinado Fck=30 MPa, tudo incluído, inclusive bombeamento.</t>
    </r>
  </si>
  <si>
    <r>
      <rPr>
        <sz val="7"/>
        <rFont val="Arial MT"/>
        <family val="2"/>
      </rPr>
      <t>Concreto estrutural usinado Fck=35 MPa, tudo incluído, inclusive bombeamento.</t>
    </r>
  </si>
  <si>
    <r>
      <rPr>
        <sz val="7"/>
        <rFont val="Arial MT"/>
        <family val="2"/>
      </rPr>
      <t>Concreto estrutural usinado Fck=40 MPa, tudo incluído, inclusive bombeamento.</t>
    </r>
  </si>
  <si>
    <r>
      <rPr>
        <sz val="7"/>
        <rFont val="Arial MT"/>
        <family val="2"/>
      </rPr>
      <t>Concreto projetado com cimento especial</t>
    </r>
  </si>
  <si>
    <r>
      <rPr>
        <sz val="7"/>
        <rFont val="Arial MT"/>
        <family val="2"/>
      </rPr>
      <t>Concreto projetado com cimento especial, inclusive aditivo de pega Sigunit STM-35 AF</t>
    </r>
  </si>
  <si>
    <r>
      <rPr>
        <sz val="7"/>
        <rFont val="Arial MT"/>
        <family val="2"/>
      </rPr>
      <t xml:space="preserve">Cone de ancoragem de cabo de aço com 12 cordoalhas de 1/2", inclusive protensão dos
</t>
    </r>
    <r>
      <rPr>
        <sz val="7"/>
        <rFont val="Arial MT"/>
        <family val="2"/>
      </rPr>
      <t>cabos</t>
    </r>
  </si>
  <si>
    <r>
      <rPr>
        <sz val="7"/>
        <rFont val="Arial MT"/>
        <family val="2"/>
      </rPr>
      <t>Conectores diâmetro 16mm (h=10cm), fornecimento e soldagem</t>
    </r>
  </si>
  <si>
    <r>
      <rPr>
        <sz val="7"/>
        <rFont val="Arial MT"/>
        <family val="2"/>
      </rPr>
      <t>Escoramento contínuo de cavas em estaca prancha de largura até 400 mm</t>
    </r>
  </si>
  <si>
    <r>
      <rPr>
        <sz val="7"/>
        <rFont val="Arial MT"/>
        <family val="2"/>
      </rPr>
      <t xml:space="preserve">Escoramento de O.A.E. diretamente sobre o solo, inclusive fornecimento e transporte das
</t>
    </r>
    <r>
      <rPr>
        <sz val="7"/>
        <rFont val="Arial MT"/>
        <family val="2"/>
      </rPr>
      <t>madeiras</t>
    </r>
  </si>
  <si>
    <r>
      <rPr>
        <sz val="7"/>
        <rFont val="Arial MT"/>
        <family val="2"/>
      </rPr>
      <t xml:space="preserve">Escoramento e cimbramento (pontes e pontilhões), inclusive fornecimento e transporte das
</t>
    </r>
    <r>
      <rPr>
        <sz val="7"/>
        <rFont val="Arial MT"/>
        <family val="2"/>
      </rPr>
      <t>madeiras</t>
    </r>
  </si>
  <si>
    <r>
      <rPr>
        <sz val="7"/>
        <rFont val="Arial MT"/>
        <family val="2"/>
      </rPr>
      <t>Estrutura metálica provisória para macaqueamento de laje de ponte</t>
    </r>
  </si>
  <si>
    <r>
      <rPr>
        <sz val="7"/>
        <rFont val="Arial MT"/>
        <family val="2"/>
      </rPr>
      <t>Formas curvas de madeira sem reutilização, inclusive fornecimento e transporte das madeiras</t>
    </r>
  </si>
  <si>
    <r>
      <rPr>
        <sz val="7"/>
        <rFont val="Arial MT"/>
        <family val="2"/>
      </rPr>
      <t xml:space="preserve">Formas planas de madeira com 05 (cinco) utilizações (guarda-corpo de pontes), inclusive
</t>
    </r>
    <r>
      <rPr>
        <sz val="7"/>
        <rFont val="Arial MT"/>
        <family val="2"/>
      </rPr>
      <t>fornecimento e transportes das madeiras</t>
    </r>
  </si>
  <si>
    <r>
      <rPr>
        <sz val="7"/>
        <rFont val="Arial MT"/>
        <family val="2"/>
      </rPr>
      <t xml:space="preserve">Formas planas de madeirit meso e superestrutura com 1 reaproveitamento esp. = 14 mm,
</t>
    </r>
    <r>
      <rPr>
        <sz val="7"/>
        <rFont val="Arial MT"/>
        <family val="2"/>
      </rPr>
      <t>inclusive fornecimento e transporte das madeiras</t>
    </r>
  </si>
  <si>
    <r>
      <rPr>
        <sz val="7"/>
        <rFont val="Arial MT"/>
        <family val="2"/>
      </rPr>
      <t xml:space="preserve">Formas planas de madeirit meso e superestrutura com 1 reaproveitamento esp. = 17 mm,
</t>
    </r>
    <r>
      <rPr>
        <sz val="7"/>
        <rFont val="Arial MT"/>
        <family val="2"/>
      </rPr>
      <t>inclusive fornecimento e transporte das madeiras</t>
    </r>
  </si>
  <si>
    <r>
      <rPr>
        <sz val="7"/>
        <rFont val="Arial MT"/>
        <family val="2"/>
      </rPr>
      <t xml:space="preserve">Formas planas de madeirit meso e superestrutura com 2 reaproveitamentos esp. = 17 mm,
</t>
    </r>
    <r>
      <rPr>
        <sz val="7"/>
        <rFont val="Arial MT"/>
        <family val="2"/>
      </rPr>
      <t>inclusive fornecimento e transporte das madeiras</t>
    </r>
  </si>
  <si>
    <r>
      <rPr>
        <sz val="7"/>
        <rFont val="Arial MT"/>
        <family val="2"/>
      </rPr>
      <t xml:space="preserve">Formas planas de madeirit meso e superestrutura com 4 reaproveitamentos esp. = 17 mm,
</t>
    </r>
    <r>
      <rPr>
        <sz val="7"/>
        <rFont val="Arial MT"/>
        <family val="2"/>
      </rPr>
      <t>inclusive fornecimento e transporte das madeiras</t>
    </r>
  </si>
  <si>
    <r>
      <rPr>
        <sz val="7"/>
        <rFont val="Arial MT"/>
        <family val="2"/>
      </rPr>
      <t xml:space="preserve">Formas planas de madeirit meso e superestrutura sem reaproveitamento esp. = 10 mm,
</t>
    </r>
    <r>
      <rPr>
        <sz val="7"/>
        <rFont val="Arial MT"/>
        <family val="2"/>
      </rPr>
      <t>inclusive fornecimento e transporte das madeiras</t>
    </r>
  </si>
  <si>
    <r>
      <rPr>
        <sz val="7"/>
        <rFont val="Arial MT"/>
        <family val="2"/>
      </rPr>
      <t xml:space="preserve">Formas planas de madeirit meso e superestrutura sem reaproveitamento esp. = 14 mm,
</t>
    </r>
    <r>
      <rPr>
        <sz val="7"/>
        <rFont val="Arial MT"/>
        <family val="2"/>
      </rPr>
      <t>inclusive fornecimento e transporte das madeiras</t>
    </r>
  </si>
  <si>
    <r>
      <rPr>
        <sz val="7"/>
        <rFont val="Arial MT"/>
        <family val="2"/>
      </rPr>
      <t xml:space="preserve">Formas planas de madeirit meso e superestrutura sem reaproveitamento esp. = 17 mm,
</t>
    </r>
    <r>
      <rPr>
        <sz val="7"/>
        <rFont val="Arial MT"/>
        <family val="2"/>
      </rPr>
      <t>inclusive fornecimento e transporte das madeiras</t>
    </r>
  </si>
  <si>
    <r>
      <rPr>
        <sz val="7"/>
        <rFont val="Arial MT"/>
        <family val="2"/>
      </rPr>
      <t>Furação, fornecimento e fixação de grampos diam.16 mm com resina epoxi (prof. 50 cm)</t>
    </r>
  </si>
  <si>
    <r>
      <rPr>
        <sz val="7"/>
        <rFont val="Arial MT"/>
        <family val="2"/>
      </rPr>
      <t>Furação, fornecimento e fixação de grampos 10 mm com resina epoxi</t>
    </r>
  </si>
  <si>
    <r>
      <rPr>
        <sz val="7"/>
        <rFont val="Arial MT"/>
        <family val="2"/>
      </rPr>
      <t xml:space="preserve">Furação, fornecimento e fixação de grampos 12,5 mm com resina epoxi em vigas pré-
</t>
    </r>
    <r>
      <rPr>
        <sz val="7"/>
        <rFont val="Arial MT"/>
        <family val="2"/>
      </rPr>
      <t>moldadas</t>
    </r>
  </si>
  <si>
    <r>
      <rPr>
        <sz val="7"/>
        <rFont val="Arial MT"/>
        <family val="2"/>
      </rPr>
      <t>Guarda corpo em toras de eucalipto conf. projeto</t>
    </r>
  </si>
  <si>
    <r>
      <rPr>
        <sz val="7"/>
        <rFont val="Arial MT"/>
        <family val="2"/>
      </rPr>
      <t>Guarda corpo padrão (tipo DNIT)</t>
    </r>
  </si>
  <si>
    <r>
      <rPr>
        <sz val="7"/>
        <rFont val="Arial MT"/>
        <family val="2"/>
      </rPr>
      <t>Hidrojateamento de superfícies metálicas</t>
    </r>
  </si>
  <si>
    <r>
      <rPr>
        <sz val="7"/>
        <rFont val="Arial MT"/>
        <family val="2"/>
      </rPr>
      <t>Injeção de calda de cimento para chumbamento de tirantes</t>
    </r>
  </si>
  <si>
    <r>
      <rPr>
        <sz val="7"/>
        <rFont val="Arial MT"/>
        <family val="2"/>
      </rPr>
      <t>SC</t>
    </r>
  </si>
  <si>
    <r>
      <rPr>
        <sz val="7"/>
        <rFont val="Arial MT"/>
        <family val="2"/>
      </rPr>
      <t>Injeção de epoxi em fissuras, inclusive preparo e montagem de bicos de injeção</t>
    </r>
  </si>
  <si>
    <r>
      <rPr>
        <sz val="7"/>
        <rFont val="Arial MT"/>
        <family val="2"/>
      </rPr>
      <t>Junta de cantoneira L de 4" x 4" x 3/8"</t>
    </r>
  </si>
  <si>
    <r>
      <rPr>
        <sz val="7"/>
        <rFont val="Arial MT"/>
        <family val="2"/>
      </rPr>
      <t xml:space="preserve">Junta de dilatação elástica pré-moldada p/ concreto, tipo fungenband em perfil O-12 de PVC
</t>
    </r>
    <r>
      <rPr>
        <sz val="7"/>
        <rFont val="Arial MT"/>
        <family val="2"/>
      </rPr>
      <t>alta densidade, Uniontech ou equival. fornecim./colocação</t>
    </r>
  </si>
  <si>
    <r>
      <rPr>
        <sz val="7"/>
        <rFont val="Arial MT"/>
        <family val="2"/>
      </rPr>
      <t xml:space="preserve">Junta perfil elastomérico de vedação p/pontes c/abertura média de 25mm ± 10 mm, inclus.
</t>
    </r>
    <r>
      <rPr>
        <sz val="7"/>
        <rFont val="Arial MT"/>
        <family val="2"/>
      </rPr>
      <t>lábios poliméricos-Marca Ref JEENE-JJ2540 VV (constr.)</t>
    </r>
  </si>
  <si>
    <r>
      <rPr>
        <sz val="7"/>
        <rFont val="Arial MT"/>
        <family val="2"/>
      </rPr>
      <t xml:space="preserve">Junta perfil elastomérico de vedação p/pontes c/abertura média de 50 mm ±  25 mm, inclus.
</t>
    </r>
    <r>
      <rPr>
        <sz val="7"/>
        <rFont val="Arial MT"/>
        <family val="2"/>
      </rPr>
      <t>lábios poliméricos-Marca Ref.JEENE mod.JJ-5070 (constr.)</t>
    </r>
  </si>
  <si>
    <r>
      <rPr>
        <sz val="7"/>
        <rFont val="Arial MT"/>
        <family val="2"/>
      </rPr>
      <t xml:space="preserve">Junta perfil elastomérico de vedação p/pontes c/abertura média de 50mm ± 25mm,inclus.
</t>
    </r>
    <r>
      <rPr>
        <sz val="7"/>
        <rFont val="Arial MT"/>
        <family val="2"/>
      </rPr>
      <t>lábios poliméricos-Marca Ref JEENE mod.JJ-5070 VV(substituição)</t>
    </r>
  </si>
  <si>
    <r>
      <rPr>
        <sz val="7"/>
        <rFont val="Arial MT"/>
        <family val="2"/>
      </rPr>
      <t>Perfuração de concreto</t>
    </r>
  </si>
  <si>
    <r>
      <rPr>
        <sz val="7"/>
        <rFont val="Arial MT"/>
        <family val="2"/>
      </rPr>
      <t>Perfuração de rocha para fixação de chumbadores</t>
    </r>
  </si>
  <si>
    <r>
      <rPr>
        <sz val="7"/>
        <rFont val="Arial MT"/>
        <family val="2"/>
      </rPr>
      <t>Pintura a cal em pontes (2 demãos)</t>
    </r>
  </si>
  <si>
    <r>
      <rPr>
        <sz val="7"/>
        <rFont val="Arial MT"/>
        <family val="2"/>
      </rPr>
      <t xml:space="preserve">Ponte provisoria para movimentação de equipamentos de execução de fundação composta de
</t>
    </r>
    <r>
      <rPr>
        <sz val="7"/>
        <rFont val="Arial MT"/>
        <family val="2"/>
      </rPr>
      <t>passadiço de madeira sobre estacas de madeira</t>
    </r>
  </si>
  <si>
    <r>
      <rPr>
        <sz val="7"/>
        <rFont val="Arial MT"/>
        <family val="2"/>
      </rPr>
      <t xml:space="preserve">Preparo e colocação de 12 cordoalhas de 1/2" (Aço CP-190 RB) nas formas, inclusive injeção
</t>
    </r>
    <r>
      <rPr>
        <sz val="7"/>
        <rFont val="Arial MT"/>
        <family val="2"/>
      </rPr>
      <t>de nata de cimento</t>
    </r>
  </si>
  <si>
    <r>
      <rPr>
        <sz val="7"/>
        <rFont val="Arial MT"/>
        <family val="2"/>
      </rPr>
      <t>Recuperação estrutural com uso de argamassa polimérica (espessura média=3,5cm)</t>
    </r>
  </si>
  <si>
    <r>
      <rPr>
        <sz val="7"/>
        <rFont val="Arial MT"/>
        <family val="2"/>
      </rPr>
      <t>Tirante de Aço CA-50, diâmetro de 25mm (1"), para comprimentos até 6m</t>
    </r>
  </si>
  <si>
    <r>
      <rPr>
        <sz val="7"/>
        <rFont val="Arial MT"/>
        <family val="2"/>
      </rPr>
      <t xml:space="preserve">Tirante de aço Rocsolo ou similar, diâmetro 29,3mm, incluindo fornecimento da barra e da
</t>
    </r>
    <r>
      <rPr>
        <sz val="7"/>
        <rFont val="Arial MT"/>
        <family val="2"/>
      </rPr>
      <t>bainha proteção anticorrosiva, preparo e colocação no furo</t>
    </r>
  </si>
  <si>
    <r>
      <rPr>
        <sz val="7"/>
        <rFont val="Arial MT"/>
        <family val="2"/>
      </rPr>
      <t xml:space="preserve">Tirante de aço ST 50/55, para carga trab. até 22 t, diam.32mm, incluindo fornecimento da
</t>
    </r>
    <r>
      <rPr>
        <sz val="7"/>
        <rFont val="Arial MT"/>
        <family val="2"/>
      </rPr>
      <t>bainha proteção anticorrosiva, preparo e colocação no furo.</t>
    </r>
  </si>
  <si>
    <r>
      <rPr>
        <sz val="7"/>
        <rFont val="Arial MT"/>
        <family val="2"/>
      </rPr>
      <t xml:space="preserve">Tirante de aço ST 85/105, diâmetro de 32 mm, incluindo fornecimento da barra e da bainha
</t>
    </r>
    <r>
      <rPr>
        <sz val="7"/>
        <rFont val="Arial MT"/>
        <family val="2"/>
      </rPr>
      <t>proteção anticorrosiva, preparo e colocação no furo</t>
    </r>
  </si>
  <si>
    <r>
      <rPr>
        <sz val="7"/>
        <rFont val="Arial MT"/>
        <family val="2"/>
      </rPr>
      <t>Tirante protendido em Aço GEWI 50/55 ou similar, diâmetro de 32mm</t>
    </r>
  </si>
  <si>
    <r>
      <rPr>
        <sz val="7"/>
        <rFont val="Arial MT"/>
        <family val="2"/>
      </rPr>
      <t>Aquisição de solo de jazida comercial (saibreira)</t>
    </r>
  </si>
  <si>
    <r>
      <rPr>
        <sz val="7"/>
        <rFont val="Arial MT"/>
        <family val="2"/>
      </rPr>
      <t>Bonificação de 15,28% sobre aquisição de materiais</t>
    </r>
  </si>
  <si>
    <r>
      <rPr>
        <sz val="7"/>
        <rFont val="Arial MT"/>
        <family val="2"/>
      </rPr>
      <t>Grupo de serviço: TERRAPLENAGEM - VIAS URBANAS</t>
    </r>
  </si>
  <si>
    <r>
      <rPr>
        <sz val="7"/>
        <rFont val="Arial MT"/>
        <family val="2"/>
      </rPr>
      <t>Carga de material de 1ª categoria em Vias Urbanas</t>
    </r>
  </si>
  <si>
    <r>
      <rPr>
        <sz val="7"/>
        <rFont val="Arial MT"/>
        <family val="2"/>
      </rPr>
      <t>Carga de material de 2ª categoria (solo, areia, brita, excl. rocha escavada) em Vias Urbanas</t>
    </r>
  </si>
  <si>
    <r>
      <rPr>
        <sz val="7"/>
        <rFont val="Arial MT"/>
        <family val="2"/>
      </rPr>
      <t>Carga de material de 3ª categoria (rocha) em Vias Urbanas</t>
    </r>
  </si>
  <si>
    <r>
      <rPr>
        <sz val="7"/>
        <rFont val="Arial MT"/>
        <family val="2"/>
      </rPr>
      <t>Compactação de aterros 100% PI em Vias Urbanas</t>
    </r>
  </si>
  <si>
    <r>
      <rPr>
        <sz val="7"/>
        <rFont val="Arial MT"/>
        <family val="2"/>
      </rPr>
      <t>Compactação de aterros 100% PN em Vias Urbanas</t>
    </r>
  </si>
  <si>
    <r>
      <rPr>
        <sz val="7"/>
        <rFont val="Arial MT"/>
        <family val="2"/>
      </rPr>
      <t>Escalonamento de taludes com escavadeira em Vias Urbanas</t>
    </r>
  </si>
  <si>
    <r>
      <rPr>
        <sz val="7"/>
        <rFont val="Arial MT"/>
        <family val="2"/>
      </rPr>
      <t>Escavação, carga de material de 3ª categoria (fogo controlado) em Vias Urbanas</t>
    </r>
  </si>
  <si>
    <r>
      <rPr>
        <sz val="7"/>
        <rFont val="Arial MT"/>
        <family val="2"/>
      </rPr>
      <t>Escavação e carga de material de barreira (remoção) em Vias Urbanas</t>
    </r>
  </si>
  <si>
    <r>
      <rPr>
        <sz val="7"/>
        <rFont val="Arial MT"/>
        <family val="2"/>
      </rPr>
      <t>Escavação e carga de material de 1ª categoria com escavadeira em Vias Urbanas</t>
    </r>
  </si>
  <si>
    <r>
      <rPr>
        <sz val="7"/>
        <rFont val="Arial MT"/>
        <family val="2"/>
      </rPr>
      <t>Escavação e carga de material de 2ª categoria com escavadeira em Vias Urbanas</t>
    </r>
  </si>
  <si>
    <r>
      <rPr>
        <sz val="7"/>
        <rFont val="Arial MT"/>
        <family val="2"/>
      </rPr>
      <t>Escavação e carga de material de 3ª categoria (H bancada &gt;1,0 m) em Vias Urbanas</t>
    </r>
  </si>
  <si>
    <r>
      <rPr>
        <sz val="7"/>
        <rFont val="Arial MT"/>
        <family val="2"/>
      </rPr>
      <t>Fragmentação de rocha (fogacheamento) em Vias Urbanas</t>
    </r>
  </si>
  <si>
    <r>
      <rPr>
        <sz val="7"/>
        <rFont val="Arial MT"/>
        <family val="2"/>
      </rPr>
      <t>Limpeza de acostamento em Vias Urbanas</t>
    </r>
  </si>
  <si>
    <r>
      <rPr>
        <sz val="7"/>
        <rFont val="Arial MT"/>
        <family val="2"/>
      </rPr>
      <t xml:space="preserve">Limpeza e desmatamento em área alagada (pântano) com ferr. man., incl. moto serra em Vias
</t>
    </r>
    <r>
      <rPr>
        <sz val="7"/>
        <rFont val="Arial MT"/>
        <family val="2"/>
      </rPr>
      <t>Urbanas</t>
    </r>
  </si>
  <si>
    <r>
      <rPr>
        <sz val="7"/>
        <rFont val="Arial MT"/>
        <family val="2"/>
      </rPr>
      <t>Pré-fissuramento de taludes de rocha em Vias Urbanas</t>
    </r>
  </si>
  <si>
    <r>
      <rPr>
        <sz val="7"/>
        <rFont val="Arial MT"/>
        <family val="2"/>
      </rPr>
      <t>Recomposição vegetal de jazidas, empréstimos e bota-fora em Vias Urbanas</t>
    </r>
  </si>
  <si>
    <r>
      <rPr>
        <sz val="7"/>
        <rFont val="Arial MT"/>
        <family val="2"/>
      </rPr>
      <t xml:space="preserve">Remoção de solos moles, incluindo carregamento mecânico com escavadeira hidráulica em
</t>
    </r>
    <r>
      <rPr>
        <sz val="7"/>
        <rFont val="Arial MT"/>
        <family val="2"/>
      </rPr>
      <t>Vias Urbanas</t>
    </r>
  </si>
  <si>
    <r>
      <rPr>
        <sz val="7"/>
        <rFont val="Arial MT"/>
        <family val="2"/>
      </rPr>
      <t xml:space="preserve">Transporte horizontal com trator de lâmina de material de 1ª cat. DMTaté 50m em Vias
</t>
    </r>
    <r>
      <rPr>
        <sz val="7"/>
        <rFont val="Arial MT"/>
        <family val="2"/>
      </rPr>
      <t>Urbanas</t>
    </r>
  </si>
  <si>
    <r>
      <rPr>
        <sz val="7"/>
        <rFont val="Arial MT"/>
        <family val="2"/>
      </rPr>
      <t>Grupo de serviço: PAVIMENTAÇÃO - VIAS URBANAS</t>
    </r>
  </si>
  <si>
    <r>
      <rPr>
        <sz val="7"/>
        <rFont val="Arial MT"/>
        <family val="2"/>
      </rPr>
      <t>Base de brita graduada, inclusive fornecimento, exclusive transporte da brita em Vias Urbanas</t>
    </r>
  </si>
  <si>
    <r>
      <rPr>
        <sz val="7"/>
        <rFont val="Arial MT"/>
        <family val="2"/>
      </rPr>
      <t>Base de brita 1, inclusive fornecimento, exclusive transporte da brita em Vias Urbanas</t>
    </r>
  </si>
  <si>
    <r>
      <rPr>
        <sz val="7"/>
        <rFont val="Arial MT"/>
        <family val="2"/>
      </rPr>
      <t xml:space="preserve">Base de solo brita, 50% em peso, inclusive fornecimento, exclusive transporte da brita em Vias
</t>
    </r>
    <r>
      <rPr>
        <sz val="7"/>
        <rFont val="Arial MT"/>
        <family val="2"/>
      </rPr>
      <t>Urbanas</t>
    </r>
  </si>
  <si>
    <r>
      <rPr>
        <sz val="7"/>
        <rFont val="Arial MT"/>
        <family val="2"/>
      </rPr>
      <t>Demolição e remoção de pavimento asfáltico em Vias Urbanas</t>
    </r>
  </si>
  <si>
    <r>
      <rPr>
        <sz val="7"/>
        <rFont val="Arial MT"/>
        <family val="2"/>
      </rPr>
      <t xml:space="preserve">Fresagem de pavimento asfáltico a frio, esp. até 15cm, exclusive transporte de materiais, em
</t>
    </r>
    <r>
      <rPr>
        <sz val="7"/>
        <rFont val="Arial MT"/>
        <family val="2"/>
      </rPr>
      <t>Vias Urbanas</t>
    </r>
  </si>
  <si>
    <r>
      <rPr>
        <sz val="7"/>
        <rFont val="Arial MT"/>
        <family val="2"/>
      </rPr>
      <t xml:space="preserve">Fresagem de pavimento asfáltico a frio, esp=5cm, exclusive transporte de materiais em Vias
</t>
    </r>
    <r>
      <rPr>
        <sz val="7"/>
        <rFont val="Arial MT"/>
        <family val="2"/>
      </rPr>
      <t>Urbanas</t>
    </r>
  </si>
  <si>
    <r>
      <rPr>
        <sz val="7"/>
        <rFont val="Arial MT"/>
        <family val="2"/>
      </rPr>
      <t xml:space="preserve">Imprimação exclusive fornecimento e transporte comercial do material betuminoso em Vias
</t>
    </r>
    <r>
      <rPr>
        <sz val="7"/>
        <rFont val="Arial MT"/>
        <family val="2"/>
      </rPr>
      <t>Urbanas</t>
    </r>
  </si>
  <si>
    <r>
      <rPr>
        <sz val="7"/>
        <rFont val="Arial MT"/>
        <family val="2"/>
      </rPr>
      <t xml:space="preserve">Imprimação inclusive fornecimento e transporte comercial do material betuminoso em Vias
</t>
    </r>
    <r>
      <rPr>
        <sz val="7"/>
        <rFont val="Arial MT"/>
        <family val="2"/>
      </rPr>
      <t>Urbanas</t>
    </r>
  </si>
  <si>
    <r>
      <rPr>
        <sz val="7"/>
        <rFont val="Arial MT"/>
        <family val="2"/>
      </rPr>
      <t xml:space="preserve">Micro revestimento asfáltico à frio inclusive fornecimento e transporte comercial do material
</t>
    </r>
    <r>
      <rPr>
        <sz val="7"/>
        <rFont val="Arial MT"/>
        <family val="2"/>
      </rPr>
      <t>betuminoso, em Vias Urbanas</t>
    </r>
  </si>
  <si>
    <r>
      <rPr>
        <sz val="7"/>
        <rFont val="Arial MT"/>
        <family val="2"/>
      </rPr>
      <t xml:space="preserve">Obturação de buracos c/ CBUQ inclusive fornecimento e transporte comercial dos materiais
</t>
    </r>
    <r>
      <rPr>
        <sz val="7"/>
        <rFont val="Arial MT"/>
        <family val="2"/>
      </rPr>
      <t>betuminosos em  Vias Urbanas</t>
    </r>
  </si>
  <si>
    <r>
      <rPr>
        <sz val="7"/>
        <rFont val="Arial MT"/>
        <family val="2"/>
      </rPr>
      <t xml:space="preserve">Obturação de buracos c/ CBUQ inclusive fornecimento e transporte dos materiais betuminosos
</t>
    </r>
    <r>
      <rPr>
        <sz val="7"/>
        <rFont val="Arial MT"/>
        <family val="2"/>
      </rPr>
      <t>em Vias Urbanas</t>
    </r>
  </si>
  <si>
    <r>
      <rPr>
        <sz val="7"/>
        <rFont val="Arial MT"/>
        <family val="2"/>
      </rPr>
      <t xml:space="preserve">Pavimentação com blocos de concreto (35 MPa), esp.=06cm, sobre colchão areia esp.=5cm,
</t>
    </r>
    <r>
      <rPr>
        <sz val="7"/>
        <rFont val="Arial MT"/>
        <family val="2"/>
      </rPr>
      <t>inclusive fornecim. e transporte  blocos e areia,  Vias Urbanas</t>
    </r>
  </si>
  <si>
    <r>
      <rPr>
        <sz val="7"/>
        <rFont val="Arial MT"/>
        <family val="2"/>
      </rPr>
      <t xml:space="preserve">Pavimentação com blocos de concreto (35 MPa), esp.=08cm, sobre colchão de areia 5cm,
</t>
    </r>
    <r>
      <rPr>
        <sz val="7"/>
        <rFont val="Arial MT"/>
        <family val="2"/>
      </rPr>
      <t>inclusive fornecim. e transporte blocos e areia, em Vias Urbanas</t>
    </r>
  </si>
  <si>
    <r>
      <rPr>
        <sz val="7"/>
        <rFont val="Arial MT"/>
        <family val="2"/>
      </rPr>
      <t xml:space="preserve">Pavimentação com blocos de concreto (35 MPa), esp.=10cm, sobre colchão de areia esp.=
</t>
    </r>
    <r>
      <rPr>
        <sz val="7"/>
        <rFont val="Arial MT"/>
        <family val="2"/>
      </rPr>
      <t>5cm, inclusive fornecim.e transporte  blocos e areia,Vias Urbanas</t>
    </r>
  </si>
  <si>
    <r>
      <rPr>
        <sz val="7"/>
        <rFont val="Arial MT"/>
        <family val="2"/>
      </rPr>
      <t xml:space="preserve">Pavimentação com paralelepípedo, colchão areia 5cm, inclusive fornecimento e transporte do
</t>
    </r>
    <r>
      <rPr>
        <sz val="7"/>
        <rFont val="Arial MT"/>
        <family val="2"/>
      </rPr>
      <t>paralelepípedo e areia, em Vias Urbanas</t>
    </r>
  </si>
  <si>
    <r>
      <rPr>
        <sz val="7"/>
        <rFont val="Arial MT"/>
        <family val="2"/>
      </rPr>
      <t xml:space="preserve">Pavimentação com paralelepípedo sobre colchão pó de pedra esp.=5cm, inclusive
</t>
    </r>
    <r>
      <rPr>
        <sz val="7"/>
        <rFont val="Arial MT"/>
        <family val="2"/>
      </rPr>
      <t>fornecimento e transporte do paralelepípedo e pó de pedra,  Vias Urbanas</t>
    </r>
  </si>
  <si>
    <r>
      <rPr>
        <sz val="7"/>
        <rFont val="Arial MT"/>
        <family val="2"/>
      </rPr>
      <t xml:space="preserve">Pavimentação com pedra portuguesa, inclusive fornecimento e transporte do cimento, areia e
</t>
    </r>
    <r>
      <rPr>
        <sz val="7"/>
        <rFont val="Arial MT"/>
        <family val="2"/>
      </rPr>
      <t>pedra portuguesa em Vias Urbanas</t>
    </r>
  </si>
  <si>
    <r>
      <rPr>
        <sz val="7"/>
        <rFont val="Arial MT"/>
        <family val="2"/>
      </rPr>
      <t xml:space="preserve">Pintura de ligação exclusive fornecimento e transporte comercial do material betuminoso em
</t>
    </r>
    <r>
      <rPr>
        <sz val="7"/>
        <rFont val="Arial MT"/>
        <family val="2"/>
      </rPr>
      <t>Vias Urbanas</t>
    </r>
  </si>
  <si>
    <r>
      <rPr>
        <sz val="7"/>
        <rFont val="Arial MT"/>
        <family val="2"/>
      </rPr>
      <t xml:space="preserve">Pintura de ligação inclusive fornecimento e transporte comercial do material betuminoso em
</t>
    </r>
    <r>
      <rPr>
        <sz val="7"/>
        <rFont val="Arial MT"/>
        <family val="2"/>
      </rPr>
      <t>Vias Urbanas</t>
    </r>
  </si>
  <si>
    <r>
      <rPr>
        <sz val="7"/>
        <rFont val="Arial MT"/>
        <family val="2"/>
      </rPr>
      <t>Remoção de capa asfáltica em TSS, TSD, ou TST exclusive transporte em Vias Urbanas</t>
    </r>
  </si>
  <si>
    <r>
      <rPr>
        <sz val="7"/>
        <rFont val="Arial MT"/>
        <family val="2"/>
      </rPr>
      <t>Remoção de meio fio em Vias Urbanas</t>
    </r>
  </si>
  <si>
    <r>
      <rPr>
        <sz val="7"/>
        <rFont val="Arial MT"/>
        <family val="2"/>
      </rPr>
      <t>Remoção de pavimentação poliédrica em Vias Urbanas</t>
    </r>
  </si>
  <si>
    <r>
      <rPr>
        <sz val="7"/>
        <rFont val="Arial MT"/>
        <family val="2"/>
      </rPr>
      <t>Remoção e reassentamento de blocos de concreto, inclusive perdas em Vias Urbanas</t>
    </r>
  </si>
  <si>
    <r>
      <rPr>
        <sz val="7"/>
        <rFont val="Arial MT"/>
        <family val="2"/>
      </rPr>
      <t>Remoção e reassentamento de paralelepípedos, inclusive perdas em Vias Urbanas</t>
    </r>
  </si>
  <si>
    <r>
      <rPr>
        <sz val="7"/>
        <rFont val="Arial MT"/>
        <family val="2"/>
      </rPr>
      <t>Sub-base de brita graduada, inclusive fornecimento e transporte da brita em Vias Urbanas</t>
    </r>
  </si>
  <si>
    <r>
      <rPr>
        <sz val="7"/>
        <rFont val="Arial MT"/>
        <family val="2"/>
      </rPr>
      <t>Sub-base de brita 1, inclusive fornecimento, exclusive transporte da brita em Vias Urbanas</t>
    </r>
  </si>
  <si>
    <r>
      <rPr>
        <sz val="7"/>
        <rFont val="Arial MT"/>
        <family val="2"/>
      </rPr>
      <t xml:space="preserve">Sub-base solo brita, 50% em peso, inclusive fornecimento e transporte da brita em Vias
</t>
    </r>
    <r>
      <rPr>
        <sz val="7"/>
        <rFont val="Arial MT"/>
        <family val="2"/>
      </rPr>
      <t>Urbanas</t>
    </r>
  </si>
  <si>
    <r>
      <rPr>
        <sz val="7"/>
        <rFont val="Arial MT"/>
        <family val="2"/>
      </rPr>
      <t xml:space="preserve">T.S.B.D. com capa selante, executado com Multidistribuidor inclusive fornecimento e
</t>
    </r>
    <r>
      <rPr>
        <sz val="7"/>
        <rFont val="Arial MT"/>
        <family val="2"/>
      </rPr>
      <t>transporte da emulsão, areia, brita e lavagem da brita -V. Urbanas</t>
    </r>
  </si>
  <si>
    <r>
      <rPr>
        <sz val="7"/>
        <rFont val="Arial MT"/>
        <family val="2"/>
      </rPr>
      <t xml:space="preserve">T.S.B.D. com capa selante inclusive fornec. areia/brita/emulsão, transporte comerc. emulsão e
</t>
    </r>
    <r>
      <rPr>
        <sz val="7"/>
        <rFont val="Arial MT"/>
        <family val="2"/>
      </rPr>
      <t>lavagem brita, exclus. transp. areia e brita - V.Urbana</t>
    </r>
  </si>
  <si>
    <r>
      <rPr>
        <sz val="7"/>
        <rFont val="Arial MT"/>
        <family val="2"/>
      </rPr>
      <t xml:space="preserve">T.S.B.D. sem capa selante,  inclusive fornecimento e transporte comercial do material
</t>
    </r>
    <r>
      <rPr>
        <sz val="7"/>
        <rFont val="Arial MT"/>
        <family val="2"/>
      </rPr>
      <t>betuminoso e lavagem da brita em Vias Urbanas</t>
    </r>
  </si>
  <si>
    <r>
      <rPr>
        <sz val="7"/>
        <rFont val="Arial MT"/>
        <family val="2"/>
      </rPr>
      <t xml:space="preserve">T.S.B.D. sem capa selante executado com Multidistribuidor excl. forn.e transp. com. da
</t>
    </r>
    <r>
      <rPr>
        <sz val="7"/>
        <rFont val="Arial MT"/>
        <family val="2"/>
      </rPr>
      <t>emulsão, inclus. fornecim., transp.e lavagem brita, V.Urbanas</t>
    </r>
  </si>
  <si>
    <r>
      <rPr>
        <sz val="7"/>
        <rFont val="Arial MT"/>
        <family val="2"/>
      </rPr>
      <t>Grupo de serviço: OBRAS DE ARTE CORRENTES E DRENAGEM - VIAS URBANAS</t>
    </r>
  </si>
  <si>
    <r>
      <rPr>
        <sz val="7"/>
        <rFont val="Arial MT"/>
        <family val="2"/>
      </rPr>
      <t xml:space="preserve">Alvenaria de bloco (39 x 19 x 09) cm espessura 09 cm em Vias Urbanas, inclusive transporte,
</t>
    </r>
    <r>
      <rPr>
        <sz val="7"/>
        <rFont val="Arial MT"/>
        <family val="2"/>
      </rPr>
      <t>areia, cimento e bloco</t>
    </r>
  </si>
  <si>
    <r>
      <rPr>
        <sz val="7"/>
        <rFont val="Arial MT"/>
        <family val="2"/>
      </rPr>
      <t>Alvenaria de bloco (39 x 19 x 19) cm espessura 19 cm em Vias Urbanas</t>
    </r>
  </si>
  <si>
    <r>
      <rPr>
        <sz val="7"/>
        <rFont val="Arial MT"/>
        <family val="2"/>
      </rPr>
      <t xml:space="preserve">Alvenaria de bloco (39 x 19 x 19) cm espessura 19 cm, inclusive transporte de areia, cimento e
</t>
    </r>
    <r>
      <rPr>
        <sz val="7"/>
        <rFont val="Arial MT"/>
        <family val="2"/>
      </rPr>
      <t>bloco em Vias Urbanas</t>
    </r>
  </si>
  <si>
    <r>
      <rPr>
        <sz val="7"/>
        <rFont val="Arial MT"/>
        <family val="2"/>
      </rPr>
      <t xml:space="preserve">Alvenaria de lajota (20 x 20 x 10) cm espessura 10 cm , inclusive transporte de areia, lajota e
</t>
    </r>
    <r>
      <rPr>
        <sz val="7"/>
        <rFont val="Arial MT"/>
        <family val="2"/>
      </rPr>
      <t>cimento, em Vias Urbanas</t>
    </r>
  </si>
  <si>
    <r>
      <rPr>
        <sz val="7"/>
        <rFont val="Arial MT"/>
        <family val="2"/>
      </rPr>
      <t>Alvenaria de pedra  de mão (junta seca), inclusive transporte da pedra em Vias Urbanas</t>
    </r>
  </si>
  <si>
    <r>
      <rPr>
        <sz val="7"/>
        <rFont val="Arial MT"/>
        <family val="2"/>
      </rPr>
      <t xml:space="preserve">Alvenaria de pedra de mão argamassada (argamassa cimento areia 1:4) inclusive transporte
</t>
    </r>
    <r>
      <rPr>
        <sz val="7"/>
        <rFont val="Arial MT"/>
        <family val="2"/>
      </rPr>
      <t>da pedra de mão, em Vias Urbanas</t>
    </r>
  </si>
  <si>
    <r>
      <rPr>
        <sz val="7"/>
        <rFont val="Arial MT"/>
        <family val="2"/>
      </rPr>
      <t xml:space="preserve">Andaime de madeira para altura até 7 m, compreendendo montagem e desmontagem em Vias
</t>
    </r>
    <r>
      <rPr>
        <sz val="7"/>
        <rFont val="Arial MT"/>
        <family val="2"/>
      </rPr>
      <t>Urbanas</t>
    </r>
  </si>
  <si>
    <r>
      <rPr>
        <sz val="7"/>
        <rFont val="Arial MT"/>
        <family val="2"/>
      </rPr>
      <t>Andaime suspenso em madeira, inclusive montagem e desmontagem em Vias Urbanas</t>
    </r>
  </si>
  <si>
    <r>
      <rPr>
        <sz val="7"/>
        <rFont val="Arial MT"/>
        <family val="2"/>
      </rPr>
      <t>Apicoamento manual de superfície de concreto em Vias Urbanas</t>
    </r>
  </si>
  <si>
    <r>
      <rPr>
        <sz val="7"/>
        <rFont val="Arial MT"/>
        <family val="2"/>
      </rPr>
      <t>Apiloamento manual em Vias Urbanas</t>
    </r>
  </si>
  <si>
    <r>
      <rPr>
        <sz val="7"/>
        <rFont val="Arial MT"/>
        <family val="2"/>
      </rPr>
      <t>Argamassa cimento e areia traço 1:4 em Vias Urbanas</t>
    </r>
  </si>
  <si>
    <r>
      <rPr>
        <sz val="7"/>
        <rFont val="Arial MT"/>
        <family val="2"/>
      </rPr>
      <t>Argamassa cimento (nata) em Vias Urbanas</t>
    </r>
  </si>
  <si>
    <r>
      <rPr>
        <sz val="7"/>
        <rFont val="Arial MT"/>
        <family val="2"/>
      </rPr>
      <t>Argamassa de cimento e areia, traço 1:4, consumo de cimento 400 kg/m³ em Vias Urbanas</t>
    </r>
  </si>
  <si>
    <r>
      <rPr>
        <sz val="7"/>
        <rFont val="Arial MT"/>
        <family val="2"/>
      </rPr>
      <t>Berço de concreto ciclópico para BDTC diâmetro 0,60 m em Via Urbanas</t>
    </r>
  </si>
  <si>
    <r>
      <rPr>
        <sz val="7"/>
        <rFont val="Arial MT"/>
        <family val="2"/>
      </rPr>
      <t>Berço em brita para BSTC diâm. = 0,30 m em Vias Urbanas</t>
    </r>
  </si>
  <si>
    <r>
      <rPr>
        <sz val="7"/>
        <rFont val="Arial MT"/>
        <family val="2"/>
      </rPr>
      <t>Berço em brita para BSTC diâm. = 0,40 m em Vias Urbanas</t>
    </r>
  </si>
  <si>
    <r>
      <rPr>
        <sz val="7"/>
        <rFont val="Arial MT"/>
        <family val="2"/>
      </rPr>
      <t>Berço em brita para BSTC diâm. = 0,60 m em Vias Urbanas</t>
    </r>
  </si>
  <si>
    <r>
      <rPr>
        <sz val="7"/>
        <rFont val="Arial MT"/>
        <family val="2"/>
      </rPr>
      <t>Berço em brita para BSTC diam. = 0,80 m em Vias Urbanas</t>
    </r>
  </si>
  <si>
    <r>
      <rPr>
        <sz val="7"/>
        <rFont val="Arial MT"/>
        <family val="2"/>
      </rPr>
      <t>Boca de BDCC 2,00 x 1,20m conforme projeto em Vias Urbanas</t>
    </r>
  </si>
  <si>
    <r>
      <rPr>
        <sz val="7"/>
        <rFont val="Arial MT"/>
        <family val="2"/>
      </rPr>
      <t>Boca de BDCC 2,00 x 2,50 m em Vias Urbanas</t>
    </r>
  </si>
  <si>
    <r>
      <rPr>
        <sz val="7"/>
        <rFont val="Arial MT"/>
        <family val="2"/>
      </rPr>
      <t>Boca de BSCC 2,50 x 2,50 m, projeto DNIT em Vias Urbanas</t>
    </r>
  </si>
  <si>
    <r>
      <rPr>
        <sz val="7"/>
        <rFont val="Arial MT"/>
        <family val="2"/>
      </rPr>
      <t>Boca de lobo simples em blocos pré-moldados CR(0,40 x 0,80 m) em Vias Urbanas</t>
    </r>
  </si>
  <si>
    <r>
      <rPr>
        <sz val="7"/>
        <rFont val="Arial MT"/>
        <family val="2"/>
      </rPr>
      <t xml:space="preserve">Bueiro Metálico BSTM - D= 3,00 m - T.L. com tratamento epóxi e=2,7 mm - método não
</t>
    </r>
    <r>
      <rPr>
        <sz val="7"/>
        <rFont val="Arial MT"/>
        <family val="2"/>
      </rPr>
      <t>destrutivo em Vias Urbanas</t>
    </r>
  </si>
  <si>
    <r>
      <rPr>
        <sz val="7"/>
        <rFont val="Arial MT"/>
        <family val="2"/>
      </rPr>
      <t xml:space="preserve">Bueiro Metálico BSTM - D=3,05m - MP-152 com tratamento epóxi e=2,7mm - método
</t>
    </r>
    <r>
      <rPr>
        <sz val="7"/>
        <rFont val="Arial MT"/>
        <family val="2"/>
      </rPr>
      <t>destrutivo, inclusive lastro de brita em Vias Urbanas</t>
    </r>
  </si>
  <si>
    <r>
      <rPr>
        <sz val="7"/>
        <rFont val="Arial MT"/>
        <family val="2"/>
      </rPr>
      <t>Caiação de meio fios, sarjetas, etc. em Vias Urbanas</t>
    </r>
  </si>
  <si>
    <r>
      <rPr>
        <sz val="7"/>
        <rFont val="Arial MT"/>
        <family val="2"/>
      </rPr>
      <t xml:space="preserve">Caixa Boca de Lobo em bloco pré-moldado de concreto para diâm.=1,00m (1,30 x 1,30m) em
</t>
    </r>
    <r>
      <rPr>
        <sz val="7"/>
        <rFont val="Arial MT"/>
        <family val="2"/>
      </rPr>
      <t>Vias Urbanas</t>
    </r>
  </si>
  <si>
    <r>
      <rPr>
        <sz val="7"/>
        <rFont val="Arial MT"/>
        <family val="2"/>
      </rPr>
      <t xml:space="preserve">Caixa Boca de Lobo em bloco pré-moldado para diâm. = 0,60m (1,00 x 1,00m) CBL2 (Vias
</t>
    </r>
    <r>
      <rPr>
        <sz val="7"/>
        <rFont val="Arial MT"/>
        <family val="2"/>
      </rPr>
      <t>Urbanas)</t>
    </r>
  </si>
  <si>
    <r>
      <rPr>
        <sz val="7"/>
        <rFont val="Arial MT"/>
        <family val="2"/>
      </rPr>
      <t>Caixa Boca de Lobo em bloco pré-moldado para diâm. = 0,80m (1,20 x 1,20m) (Vias Urbanas)</t>
    </r>
  </si>
  <si>
    <r>
      <rPr>
        <sz val="7"/>
        <rFont val="Arial MT"/>
        <family val="2"/>
      </rPr>
      <t>Caixa Boca de Lobo em bloco pré-moldado para diâm. = 1,20m(1,50 x 1,50m) (Vias Urbanas)</t>
    </r>
  </si>
  <si>
    <r>
      <rPr>
        <sz val="7"/>
        <rFont val="Arial MT"/>
        <family val="2"/>
      </rPr>
      <t xml:space="preserve">Caixa Boca de Lobo em bloco pré-moldado para diâm.= 0,30m e 0,40m (0,80 x 0,80m) (Vias
</t>
    </r>
    <r>
      <rPr>
        <sz val="7"/>
        <rFont val="Arial MT"/>
        <family val="2"/>
      </rPr>
      <t>Urbanas)</t>
    </r>
  </si>
  <si>
    <r>
      <rPr>
        <sz val="7"/>
        <rFont val="Arial MT"/>
        <family val="2"/>
      </rPr>
      <t>Caixa Boca de Lobo em bloco pré-moldado 1,20 x 1,20m em Vias Urbanas</t>
    </r>
  </si>
  <si>
    <r>
      <rPr>
        <sz val="7"/>
        <rFont val="Arial MT"/>
        <family val="2"/>
      </rPr>
      <t>Caixa coletora concreto armado H= 2,00m, inclusive escavação em Vias Urbanas</t>
    </r>
  </si>
  <si>
    <r>
      <rPr>
        <sz val="7"/>
        <rFont val="Arial MT"/>
        <family val="2"/>
      </rPr>
      <t>Caixa coletora concreto armado H= 2,50m, inclusive escavação em Vias Urbanas</t>
    </r>
  </si>
  <si>
    <r>
      <rPr>
        <sz val="7"/>
        <rFont val="Arial MT"/>
        <family val="2"/>
      </rPr>
      <t>Caixa coletora em bloco pré-moldado para d=0,60m (1,00 x 1,00m) em Vias Urbanas</t>
    </r>
  </si>
  <si>
    <r>
      <rPr>
        <sz val="7"/>
        <rFont val="Arial MT"/>
        <family val="2"/>
      </rPr>
      <t>Caixa coletora em bloco pré-moldado para d=0,80m (1,20 x 1,20m) em Vias Urbanas</t>
    </r>
  </si>
  <si>
    <r>
      <rPr>
        <sz val="7"/>
        <rFont val="Arial MT"/>
        <family val="2"/>
      </rPr>
      <t>Caixa de concreto para BSTC diâmetro 0,40 m H=1,60 m em Vias Urbanas</t>
    </r>
  </si>
  <si>
    <r>
      <rPr>
        <sz val="7"/>
        <rFont val="Arial MT"/>
        <family val="2"/>
      </rPr>
      <t>Caixa de concreto para BSTC diâmetro 0,60m H=2,00m em Vias Urbanas</t>
    </r>
  </si>
  <si>
    <r>
      <rPr>
        <sz val="7"/>
        <rFont val="Arial MT"/>
        <family val="2"/>
      </rPr>
      <t>Caixa de concreto para BSTC diâmetro 0,80m H=2,50m em Vias Urbanas</t>
    </r>
  </si>
  <si>
    <r>
      <rPr>
        <sz val="7"/>
        <rFont val="Arial MT"/>
        <family val="2"/>
      </rPr>
      <t>Caixa de concreto para BSTC diâmetro 1,00m H=3,00m em Vias Urbanas</t>
    </r>
  </si>
  <si>
    <r>
      <rPr>
        <sz val="7"/>
        <rFont val="Arial MT"/>
        <family val="2"/>
      </rPr>
      <t xml:space="preserve">Caixa de passagem em bloco pré-moldado para d=0,30 e 0,40m (0,80x0,80m) em Vias
</t>
    </r>
    <r>
      <rPr>
        <sz val="7"/>
        <rFont val="Arial MT"/>
        <family val="2"/>
      </rPr>
      <t>Urbanas</t>
    </r>
  </si>
  <si>
    <r>
      <rPr>
        <sz val="7"/>
        <rFont val="Arial MT"/>
        <family val="2"/>
      </rPr>
      <t>Caixa de passagem em bloco pré-moldado para d=0,60m (1,00x1,00m) em Vias Urbanas</t>
    </r>
  </si>
  <si>
    <r>
      <rPr>
        <sz val="7"/>
        <rFont val="Arial MT"/>
        <family val="2"/>
      </rPr>
      <t>Caixa de passagem em bloco pré-moldado para d=0,80m (1,20 x 1,20m) em Vias Urbanas</t>
    </r>
  </si>
  <si>
    <r>
      <rPr>
        <sz val="7"/>
        <rFont val="Arial MT"/>
        <family val="2"/>
      </rPr>
      <t>Caixa de passagem em bloco pré-moldado para d=1,00m (1,30 x 1,30m) em Vias Urbanas</t>
    </r>
  </si>
  <si>
    <r>
      <rPr>
        <sz val="7"/>
        <rFont val="Arial MT"/>
        <family val="2"/>
      </rPr>
      <t>Caixa de passagem em bloco pré-moldado para d=1,20m (1,50 x 1,50m) em Vias Urbanas</t>
    </r>
  </si>
  <si>
    <r>
      <rPr>
        <sz val="7"/>
        <rFont val="Arial MT"/>
        <family val="2"/>
      </rPr>
      <t>Caixa de passagem para tubos de D=0,40m H=1,10m em Vias Urbanas</t>
    </r>
  </si>
  <si>
    <r>
      <rPr>
        <sz val="7"/>
        <rFont val="Arial MT"/>
        <family val="2"/>
      </rPr>
      <t>Caixa de passagem para tubos de D=0,60m H=1,30m em Vias Urbanas</t>
    </r>
  </si>
  <si>
    <r>
      <rPr>
        <sz val="7"/>
        <rFont val="Arial MT"/>
        <family val="2"/>
      </rPr>
      <t>Caixa de passagem para tubos de D=0,80m H=1,50m em Vias Urbanas</t>
    </r>
  </si>
  <si>
    <r>
      <rPr>
        <sz val="7"/>
        <rFont val="Arial MT"/>
        <family val="2"/>
      </rPr>
      <t>Caixa de passagem para tubos de D=1,00m H=1,80m em Vias Urbanas</t>
    </r>
  </si>
  <si>
    <r>
      <rPr>
        <sz val="7"/>
        <rFont val="Arial MT"/>
        <family val="2"/>
      </rPr>
      <t>Caixa de passagem (2,50 x 2,50m) em Vias Urbanas</t>
    </r>
  </si>
  <si>
    <r>
      <rPr>
        <sz val="7"/>
        <rFont val="Arial MT"/>
        <family val="2"/>
      </rPr>
      <t>Caixa para rede de dutos dimensões 100 x100 x100 cm, em Vias Urbanas</t>
    </r>
  </si>
  <si>
    <r>
      <rPr>
        <sz val="7"/>
        <rFont val="Arial MT"/>
        <family val="2"/>
      </rPr>
      <t>Caixa para rede de dutos dimensões 60 x 60 x 60 cm, em Vias Urbanas</t>
    </r>
  </si>
  <si>
    <r>
      <rPr>
        <sz val="7"/>
        <rFont val="Arial MT"/>
        <family val="2"/>
      </rPr>
      <t>Caixa ralo com grelha de concreto em blocos pré-moldados - CRG - Vias Urbanas</t>
    </r>
  </si>
  <si>
    <r>
      <rPr>
        <sz val="7"/>
        <rFont val="Arial MT"/>
        <family val="2"/>
      </rPr>
      <t>Caixa ralo de elementos pré-moldados em concreto (tudo incluído) em Vias Urbanas</t>
    </r>
  </si>
  <si>
    <r>
      <rPr>
        <sz val="7"/>
        <rFont val="Arial MT"/>
        <family val="2"/>
      </rPr>
      <t>Caixa ralo em blocos pré-moldados e grelha articulada em FFA em Vias Urbanas</t>
    </r>
  </si>
  <si>
    <r>
      <rPr>
        <sz val="7"/>
        <rFont val="Arial MT"/>
        <family val="2"/>
      </rPr>
      <t>Canaleta com grelha DP-1, inclusive transporte da grelha em Vias Urbanas</t>
    </r>
  </si>
  <si>
    <r>
      <rPr>
        <sz val="7"/>
        <rFont val="Arial MT"/>
        <family val="2"/>
      </rPr>
      <t xml:space="preserve">Canaleta de concreto, com forma retangular inclusive caiação - parede 12 cm em Vias
</t>
    </r>
    <r>
      <rPr>
        <sz val="7"/>
        <rFont val="Arial MT"/>
        <family val="2"/>
      </rPr>
      <t>Urbanas</t>
    </r>
  </si>
  <si>
    <r>
      <rPr>
        <sz val="7"/>
        <rFont val="Arial MT"/>
        <family val="2"/>
      </rPr>
      <t>Canaleta de concreto retangular (0,130m³/m) inclusive caiação em Vias Urbanas</t>
    </r>
  </si>
  <si>
    <r>
      <rPr>
        <sz val="7"/>
        <rFont val="Arial MT"/>
        <family val="2"/>
      </rPr>
      <t>Canaleta de concreto (0,130m³/m) forma trapezoidal inclusive caiação em Vias Urbanas</t>
    </r>
  </si>
  <si>
    <r>
      <rPr>
        <sz val="7"/>
        <rFont val="Arial MT"/>
        <family val="2"/>
      </rPr>
      <t>Cerca de tela de arame galvanizado h=1,20m em Vias Urbanas</t>
    </r>
  </si>
  <si>
    <r>
      <rPr>
        <sz val="7"/>
        <rFont val="Arial MT"/>
        <family val="2"/>
      </rPr>
      <t xml:space="preserve">Cerca em tela revestida em PVC com mourões de concreto, fornecimento e execução em Vias
</t>
    </r>
    <r>
      <rPr>
        <sz val="7"/>
        <rFont val="Arial MT"/>
        <family val="2"/>
      </rPr>
      <t>Urbanas</t>
    </r>
  </si>
  <si>
    <r>
      <rPr>
        <sz val="7"/>
        <rFont val="Arial MT"/>
        <family val="2"/>
      </rPr>
      <t>Chapisco com argamassa de cimento e areia 1:3 em Vias Urbanas</t>
    </r>
  </si>
  <si>
    <r>
      <rPr>
        <sz val="7"/>
        <rFont val="Arial MT"/>
        <family val="2"/>
      </rPr>
      <t>Chapisco com argamassa de cimento e pedrisco 1:4 em Vias Urbanas</t>
    </r>
  </si>
  <si>
    <r>
      <rPr>
        <sz val="7"/>
        <rFont val="Arial MT"/>
        <family val="2"/>
      </rPr>
      <t xml:space="preserve">Colchão drenante de areia para fundação de aterros, exclusive o fornecimento de areia em
</t>
    </r>
    <r>
      <rPr>
        <sz val="7"/>
        <rFont val="Arial MT"/>
        <family val="2"/>
      </rPr>
      <t>Vias Urbanas</t>
    </r>
  </si>
  <si>
    <r>
      <rPr>
        <sz val="7"/>
        <rFont val="Arial MT"/>
        <family val="2"/>
      </rPr>
      <t xml:space="preserve">Colchão drenante de areia para fundação de aterros, inclusive fornecimento e transporte da
</t>
    </r>
    <r>
      <rPr>
        <sz val="7"/>
        <rFont val="Arial MT"/>
        <family val="2"/>
      </rPr>
      <t>areia em Vias Urbanas</t>
    </r>
  </si>
  <si>
    <r>
      <rPr>
        <sz val="7"/>
        <rFont val="Arial MT"/>
        <family val="2"/>
      </rPr>
      <t xml:space="preserve">Colchão drenante de brita 1 inclusive fornecimento, espalhamento, compactação e transporte
</t>
    </r>
    <r>
      <rPr>
        <sz val="7"/>
        <rFont val="Arial MT"/>
        <family val="2"/>
      </rPr>
      <t>da brita em Vias Urbanas</t>
    </r>
  </si>
  <si>
    <r>
      <rPr>
        <sz val="7"/>
        <rFont val="Arial MT"/>
        <family val="2"/>
      </rPr>
      <t xml:space="preserve">Colchão drenante de brita 2 inclusive fornecimento, espalhamento, compactação e transporte
</t>
    </r>
    <r>
      <rPr>
        <sz val="7"/>
        <rFont val="Arial MT"/>
        <family val="2"/>
      </rPr>
      <t>da brita em Vias Urbanas</t>
    </r>
  </si>
  <si>
    <r>
      <rPr>
        <sz val="7"/>
        <rFont val="Arial MT"/>
        <family val="2"/>
      </rPr>
      <t xml:space="preserve">Colchão drenante de brita 3 inclusive fornecimento, espalhamento, compactação e transporte
</t>
    </r>
    <r>
      <rPr>
        <sz val="7"/>
        <rFont val="Arial MT"/>
        <family val="2"/>
      </rPr>
      <t>da brita em Vias Urbanas</t>
    </r>
  </si>
  <si>
    <r>
      <rPr>
        <sz val="7"/>
        <rFont val="Arial MT"/>
        <family val="2"/>
      </rPr>
      <t xml:space="preserve">Coleta drenante (1,00x1,00) m c/ geotêxtil não tecido RT 16kn/m, inclusive transporte da brita
</t>
    </r>
    <r>
      <rPr>
        <sz val="7"/>
        <rFont val="Arial MT"/>
        <family val="2"/>
      </rPr>
      <t>em Vias Urbanas</t>
    </r>
  </si>
  <si>
    <r>
      <rPr>
        <sz val="7"/>
        <rFont val="Arial MT"/>
        <family val="2"/>
      </rPr>
      <t xml:space="preserve">Concreto armado, dosado para resist. 20 Mpa,  incluindo 60 kg aço CA-50 A, mão de obra p/
</t>
    </r>
    <r>
      <rPr>
        <sz val="7"/>
        <rFont val="Arial MT"/>
        <family val="2"/>
      </rPr>
      <t>corte, dobragem e montagem, exclusive forma em Vias Urbanas</t>
    </r>
  </si>
  <si>
    <r>
      <rPr>
        <sz val="7"/>
        <rFont val="Arial MT"/>
        <family val="2"/>
      </rPr>
      <t>Concreto de regularização em Vias Urbanas</t>
    </r>
  </si>
  <si>
    <r>
      <rPr>
        <sz val="7"/>
        <rFont val="Arial MT"/>
        <family val="2"/>
      </rPr>
      <t>Concreto estrutural fck = 20,0 MPa com plastificante em Vias Urbanas</t>
    </r>
  </si>
  <si>
    <r>
      <rPr>
        <sz val="7"/>
        <rFont val="Arial MT"/>
        <family val="2"/>
      </rPr>
      <t>Concreto estrutural fck = 20,0 MPa em Vias Urbanas</t>
    </r>
  </si>
  <si>
    <r>
      <rPr>
        <sz val="7"/>
        <rFont val="Arial MT"/>
        <family val="2"/>
      </rPr>
      <t>Concreto estrutural fck = 25,0 MPa com plastificante em Vias Urbanas</t>
    </r>
  </si>
  <si>
    <r>
      <rPr>
        <sz val="7"/>
        <rFont val="Arial MT"/>
        <family val="2"/>
      </rPr>
      <t>Concreto estrutural fck = 25,0 MPa em Vias Urbanas</t>
    </r>
  </si>
  <si>
    <r>
      <rPr>
        <sz val="7"/>
        <rFont val="Arial MT"/>
        <family val="2"/>
      </rPr>
      <t xml:space="preserve">Concreto estrutural fck = 30,0 MPa com micro-silica e Sikacrete BR ou equivalente em Vias
</t>
    </r>
    <r>
      <rPr>
        <sz val="7"/>
        <rFont val="Arial MT"/>
        <family val="2"/>
      </rPr>
      <t>Urbanas</t>
    </r>
  </si>
  <si>
    <r>
      <rPr>
        <sz val="7"/>
        <rFont val="Arial MT"/>
        <family val="2"/>
      </rPr>
      <t>Concreto estrutural fck = 30,0 MPa com plastificante em Vias Urbanas</t>
    </r>
  </si>
  <si>
    <r>
      <rPr>
        <sz val="7"/>
        <rFont val="Arial MT"/>
        <family val="2"/>
      </rPr>
      <t>Concreto estrutural fck = 30,0 MPa em Vias Urbanas</t>
    </r>
  </si>
  <si>
    <r>
      <rPr>
        <sz val="7"/>
        <rFont val="Arial MT"/>
        <family val="2"/>
      </rPr>
      <t xml:space="preserve">Concreto estrutural fck = 35,0 MPa com micro-silica e Sikacrete ou equivalente em Vias
</t>
    </r>
    <r>
      <rPr>
        <sz val="7"/>
        <rFont val="Arial MT"/>
        <family val="2"/>
      </rPr>
      <t>Urbanas</t>
    </r>
  </si>
  <si>
    <r>
      <rPr>
        <sz val="7"/>
        <rFont val="Arial MT"/>
        <family val="2"/>
      </rPr>
      <t>Concreto submerso fck = 20,0 MPa em Vias Urbanas</t>
    </r>
  </si>
  <si>
    <r>
      <rPr>
        <sz val="7"/>
        <rFont val="Arial MT"/>
        <family val="2"/>
      </rPr>
      <t xml:space="preserve">Corpo BDTC (grota) diâmetro 0,60 m CA-1 MF exclusive escavação e reaterro, inclusive
</t>
    </r>
    <r>
      <rPr>
        <sz val="7"/>
        <rFont val="Arial MT"/>
        <family val="2"/>
      </rPr>
      <t>transporte do tubo em Vias Urbanas</t>
    </r>
  </si>
  <si>
    <r>
      <rPr>
        <sz val="7"/>
        <rFont val="Arial MT"/>
        <family val="2"/>
      </rPr>
      <t xml:space="preserve">Corpo BDTC (grota) diâmetro 0,60 m CA-1 PB exclusive escavação e reaterro, inclusive
</t>
    </r>
    <r>
      <rPr>
        <sz val="7"/>
        <rFont val="Arial MT"/>
        <family val="2"/>
      </rPr>
      <t>transporte do tubo em Vias Urbanas</t>
    </r>
  </si>
  <si>
    <r>
      <rPr>
        <sz val="7"/>
        <rFont val="Arial MT"/>
        <family val="2"/>
      </rPr>
      <t xml:space="preserve">Corpo BDTC (grota) diâmetro 0,60 m CA-2 MF exclusive escavação e reaterro, inclusive
</t>
    </r>
    <r>
      <rPr>
        <sz val="7"/>
        <rFont val="Arial MT"/>
        <family val="2"/>
      </rPr>
      <t>transporte do tubo em Vias Urbanas</t>
    </r>
  </si>
  <si>
    <r>
      <rPr>
        <sz val="7"/>
        <rFont val="Arial MT"/>
        <family val="2"/>
      </rPr>
      <t xml:space="preserve">Corpo BDTC (grota) diâmetro 0,60 m CA-2 PB exclusive escavação e reaterro, inclusive
</t>
    </r>
    <r>
      <rPr>
        <sz val="7"/>
        <rFont val="Arial MT"/>
        <family val="2"/>
      </rPr>
      <t>transporte do tubo em Vias Urbanas</t>
    </r>
  </si>
  <si>
    <r>
      <rPr>
        <sz val="7"/>
        <rFont val="Arial MT"/>
        <family val="2"/>
      </rPr>
      <t xml:space="preserve">Corpo BDTC (grota) diâmetro 0,80 m CA-1 MF exclusive escavação e reaterro, inclusive
</t>
    </r>
    <r>
      <rPr>
        <sz val="7"/>
        <rFont val="Arial MT"/>
        <family val="2"/>
      </rPr>
      <t>transporte do tubo em Vias Urbanas</t>
    </r>
  </si>
  <si>
    <r>
      <rPr>
        <sz val="7"/>
        <rFont val="Arial MT"/>
        <family val="2"/>
      </rPr>
      <t xml:space="preserve">Corpo BDTC (grota) diâmetro 0,80 m CA-1 PB exclusive escavação e reaterro, inclusive
</t>
    </r>
    <r>
      <rPr>
        <sz val="7"/>
        <rFont val="Arial MT"/>
        <family val="2"/>
      </rPr>
      <t>transporte do tubo em Vias Urbanas</t>
    </r>
  </si>
  <si>
    <r>
      <rPr>
        <sz val="7"/>
        <rFont val="Arial MT"/>
        <family val="2"/>
      </rPr>
      <t xml:space="preserve">Corpo BDTC (grota) diâmetro 0,80 m CA-2 MF exclusive escavação e reaterro, inclusive
</t>
    </r>
    <r>
      <rPr>
        <sz val="7"/>
        <rFont val="Arial MT"/>
        <family val="2"/>
      </rPr>
      <t>transporte do tubo em Vias Urbanas</t>
    </r>
  </si>
  <si>
    <r>
      <rPr>
        <sz val="7"/>
        <rFont val="Arial MT"/>
        <family val="2"/>
      </rPr>
      <t xml:space="preserve">Corpo BDTC (grota) diâmetro 0,80 m CA-2 PB exclusive escavação e reaterro, inclusive
</t>
    </r>
    <r>
      <rPr>
        <sz val="7"/>
        <rFont val="Arial MT"/>
        <family val="2"/>
      </rPr>
      <t>transporte do tubo em Vias Urbanas</t>
    </r>
  </si>
  <si>
    <r>
      <rPr>
        <sz val="7"/>
        <rFont val="Arial MT"/>
        <family val="2"/>
      </rPr>
      <t xml:space="preserve">Corpo BDTC (grota) diâmetro 1,00 m CA-1 MF exclusive escavação e reaterro, inclusive
</t>
    </r>
    <r>
      <rPr>
        <sz val="7"/>
        <rFont val="Arial MT"/>
        <family val="2"/>
      </rPr>
      <t>transporte do tubo em Vias Urbanas</t>
    </r>
  </si>
  <si>
    <r>
      <rPr>
        <sz val="7"/>
        <rFont val="Arial MT"/>
        <family val="2"/>
      </rPr>
      <t xml:space="preserve">Corpo BDTC (grota) diâmetro 1,00 m CA-1 PB exclusive escavação e reaterro, inclusive
</t>
    </r>
    <r>
      <rPr>
        <sz val="7"/>
        <rFont val="Arial MT"/>
        <family val="2"/>
      </rPr>
      <t>transporte do tubo em Vias Urbanas</t>
    </r>
  </si>
  <si>
    <r>
      <rPr>
        <sz val="7"/>
        <rFont val="Arial MT"/>
        <family val="2"/>
      </rPr>
      <t xml:space="preserve">Corpo BDTC (grota) diâmetro 1,00 m CA-2 MF exclusive escavação e reaterro, inclusive
</t>
    </r>
    <r>
      <rPr>
        <sz val="7"/>
        <rFont val="Arial MT"/>
        <family val="2"/>
      </rPr>
      <t>transporte do tubo em Vias Urbanas</t>
    </r>
  </si>
  <si>
    <r>
      <rPr>
        <sz val="7"/>
        <rFont val="Arial MT"/>
        <family val="2"/>
      </rPr>
      <t xml:space="preserve">Corpo BDTC (grota) diâmetro 1,00 m CA-2 PB exclusive escavação e reaterro, inclusive
</t>
    </r>
    <r>
      <rPr>
        <sz val="7"/>
        <rFont val="Arial MT"/>
        <family val="2"/>
      </rPr>
      <t>transporte do tubo em Vias Urbanas</t>
    </r>
  </si>
  <si>
    <r>
      <rPr>
        <sz val="7"/>
        <rFont val="Arial MT"/>
        <family val="2"/>
      </rPr>
      <t xml:space="preserve">Corpo BDTC (grota) diâmetro 1,00 m CA-3 MF exclusive escavação e reaterro, inclusive
</t>
    </r>
    <r>
      <rPr>
        <sz val="7"/>
        <rFont val="Arial MT"/>
        <family val="2"/>
      </rPr>
      <t>transporte do tubo em Vias Urbanas</t>
    </r>
  </si>
  <si>
    <r>
      <rPr>
        <sz val="7"/>
        <rFont val="Arial MT"/>
        <family val="2"/>
      </rPr>
      <t xml:space="preserve">Corpo BDTC (grota) diâmetro 1,20 m CA-1 MF exclusive escavação e reaterro, inclusive
</t>
    </r>
    <r>
      <rPr>
        <sz val="7"/>
        <rFont val="Arial MT"/>
        <family val="2"/>
      </rPr>
      <t>transporte do tubo em Vias Urbanas</t>
    </r>
  </si>
  <si>
    <r>
      <rPr>
        <sz val="7"/>
        <rFont val="Arial MT"/>
        <family val="2"/>
      </rPr>
      <t xml:space="preserve">Corpo BDTC (grota) diâmetro 1,20 m CA-2 MF exclusive escavação e reaterro, inclusive
</t>
    </r>
    <r>
      <rPr>
        <sz val="7"/>
        <rFont val="Arial MT"/>
        <family val="2"/>
      </rPr>
      <t>transporte do tubo em Vias Urbanas</t>
    </r>
  </si>
  <si>
    <r>
      <rPr>
        <sz val="7"/>
        <rFont val="Arial MT"/>
        <family val="2"/>
      </rPr>
      <t xml:space="preserve">Corpo BDTC (grota) diâmetro 1,20 m CA-2 PB exclusive escavação e reaterro, inclusive
</t>
    </r>
    <r>
      <rPr>
        <sz val="7"/>
        <rFont val="Arial MT"/>
        <family val="2"/>
      </rPr>
      <t>transporte do tubo em Vias Urbanas</t>
    </r>
  </si>
  <si>
    <r>
      <rPr>
        <sz val="7"/>
        <rFont val="Arial MT"/>
        <family val="2"/>
      </rPr>
      <t xml:space="preserve">Corpo BDTC (grota) diâmetro 1,20 m CA-3 MF exclusive escavação e reaterro, inclusive
</t>
    </r>
    <r>
      <rPr>
        <sz val="7"/>
        <rFont val="Arial MT"/>
        <family val="2"/>
      </rPr>
      <t>transporte do tubo em Vias Urbanas</t>
    </r>
  </si>
  <si>
    <r>
      <rPr>
        <sz val="7"/>
        <rFont val="Arial MT"/>
        <family val="2"/>
      </rPr>
      <t xml:space="preserve">Corpo BDTC (grota) diâmetro 1,50 m CA-1 MF exclusive escavação e reaterro, inclusive
</t>
    </r>
    <r>
      <rPr>
        <sz val="7"/>
        <rFont val="Arial MT"/>
        <family val="2"/>
      </rPr>
      <t>transporte do tubo em Vias Urbanas</t>
    </r>
  </si>
  <si>
    <r>
      <rPr>
        <sz val="7"/>
        <rFont val="Arial MT"/>
        <family val="2"/>
      </rPr>
      <t xml:space="preserve">Corpo BDTC (grota) diâmetro 1,50 m CA-1 PB exclusive escavação e reaterro, inclusive
</t>
    </r>
    <r>
      <rPr>
        <sz val="7"/>
        <rFont val="Arial MT"/>
        <family val="2"/>
      </rPr>
      <t>transporte do tubo em Vias Urbanas</t>
    </r>
  </si>
  <si>
    <r>
      <rPr>
        <sz val="7"/>
        <rFont val="Arial MT"/>
        <family val="2"/>
      </rPr>
      <t xml:space="preserve">Corpo BDTC (grota) diâmetro 1,50 m CA-2 MF exclusive escavação e reaterro, inclusive
</t>
    </r>
    <r>
      <rPr>
        <sz val="7"/>
        <rFont val="Arial MT"/>
        <family val="2"/>
      </rPr>
      <t>transporte do tubo em Vias Urbanas</t>
    </r>
  </si>
  <si>
    <r>
      <rPr>
        <sz val="7"/>
        <rFont val="Arial MT"/>
        <family val="2"/>
      </rPr>
      <t xml:space="preserve">Corpo BDTC (grota) diâmetro 1,50 m CA-2 PB exclusive escavação e reaterro, inclusive
</t>
    </r>
    <r>
      <rPr>
        <sz val="7"/>
        <rFont val="Arial MT"/>
        <family val="2"/>
      </rPr>
      <t>transporte do tubo em Vias Urbanas</t>
    </r>
  </si>
  <si>
    <r>
      <rPr>
        <sz val="7"/>
        <rFont val="Arial MT"/>
        <family val="2"/>
      </rPr>
      <t xml:space="preserve">Corpo BDTC (grota) diâmetro 1,50 m CA-3 MF exclusive escavação e reaterro, inclusive
</t>
    </r>
    <r>
      <rPr>
        <sz val="7"/>
        <rFont val="Arial MT"/>
        <family val="2"/>
      </rPr>
      <t>transporte do tubo em Vias Urbanas</t>
    </r>
  </si>
  <si>
    <r>
      <rPr>
        <sz val="7"/>
        <rFont val="Arial MT"/>
        <family val="2"/>
      </rPr>
      <t xml:space="preserve">Corpo BSTC diâmetro 0,20 m C.S. MF inclusive escavação, reaterro e transporte do tubo em
</t>
    </r>
    <r>
      <rPr>
        <sz val="7"/>
        <rFont val="Arial MT"/>
        <family val="2"/>
      </rPr>
      <t>Vias Urbanas</t>
    </r>
  </si>
  <si>
    <r>
      <rPr>
        <sz val="7"/>
        <rFont val="Arial MT"/>
        <family val="2"/>
      </rPr>
      <t xml:space="preserve">Corpo BSTC diâmetro 0,20 m C.S. PB inclusive escavação, reaterro e transporte do tubo em
</t>
    </r>
    <r>
      <rPr>
        <sz val="7"/>
        <rFont val="Arial MT"/>
        <family val="2"/>
      </rPr>
      <t>Vias Urbanas</t>
    </r>
  </si>
  <si>
    <r>
      <rPr>
        <sz val="7"/>
        <rFont val="Arial MT"/>
        <family val="2"/>
      </rPr>
      <t xml:space="preserve">Corpo BSTC diâmetro 0,30 m C.S. MF inclusive escavação, reaterro e transporte do tubo em
</t>
    </r>
    <r>
      <rPr>
        <sz val="7"/>
        <rFont val="Arial MT"/>
        <family val="2"/>
      </rPr>
      <t>Vias Urbanas</t>
    </r>
  </si>
  <si>
    <r>
      <rPr>
        <sz val="7"/>
        <rFont val="Arial MT"/>
        <family val="2"/>
      </rPr>
      <t xml:space="preserve">Corpo BSTC diâmetro 0,30 m C.S. PB inclusive escavação, reaterro e transporte do tubo em
</t>
    </r>
    <r>
      <rPr>
        <sz val="7"/>
        <rFont val="Arial MT"/>
        <family val="2"/>
      </rPr>
      <t>Vias Urbanas</t>
    </r>
  </si>
  <si>
    <r>
      <rPr>
        <sz val="7"/>
        <rFont val="Arial MT"/>
        <family val="2"/>
      </rPr>
      <t xml:space="preserve">Corpo BSTC diâmetro 0,40 m C.S. MF inclusive escavação, reaterro e transporte do tubo em
</t>
    </r>
    <r>
      <rPr>
        <sz val="7"/>
        <rFont val="Arial MT"/>
        <family val="2"/>
      </rPr>
      <t>Vias Urbanas</t>
    </r>
  </si>
  <si>
    <r>
      <rPr>
        <sz val="7"/>
        <rFont val="Arial MT"/>
        <family val="2"/>
      </rPr>
      <t xml:space="preserve">Corpo BSTC diâmetro 0,40 m C.S. PB inclusive escavação, reaterro e transporte do tubo em
</t>
    </r>
    <r>
      <rPr>
        <sz val="7"/>
        <rFont val="Arial MT"/>
        <family val="2"/>
      </rPr>
      <t>Vias Urbanas</t>
    </r>
  </si>
  <si>
    <r>
      <rPr>
        <sz val="7"/>
        <rFont val="Arial MT"/>
        <family val="2"/>
      </rPr>
      <t xml:space="preserve">Corpo BSTC diâmetro 0,60 m C.S. MF inclusive escavação, reaterro e transporte do tubo em
</t>
    </r>
    <r>
      <rPr>
        <sz val="7"/>
        <rFont val="Arial MT"/>
        <family val="2"/>
      </rPr>
      <t>Vias Urbanas</t>
    </r>
  </si>
  <si>
    <r>
      <rPr>
        <sz val="7"/>
        <rFont val="Arial MT"/>
        <family val="2"/>
      </rPr>
      <t xml:space="preserve">Corpo BSTC diâmetro 0,60 m C.S. PB inclusive escavação, reaterro e transporte do tubo em
</t>
    </r>
    <r>
      <rPr>
        <sz val="7"/>
        <rFont val="Arial MT"/>
        <family val="2"/>
      </rPr>
      <t>Vias Urbanas</t>
    </r>
  </si>
  <si>
    <r>
      <rPr>
        <sz val="7"/>
        <rFont val="Arial MT"/>
        <family val="2"/>
      </rPr>
      <t xml:space="preserve">Corpo BSTC (greide) diâmetro 0,30 m CA-1 MF inclusive escavação, reaterro e transporte do
</t>
    </r>
    <r>
      <rPr>
        <sz val="7"/>
        <rFont val="Arial MT"/>
        <family val="2"/>
      </rPr>
      <t>tubo em Vias Urbanas</t>
    </r>
  </si>
  <si>
    <r>
      <rPr>
        <sz val="7"/>
        <rFont val="Arial MT"/>
        <family val="2"/>
      </rPr>
      <t xml:space="preserve">Corpo BSTC (greide) diâmetro 0,40 m CA-1 MF inclusive escavação, reaterro e transporte do
</t>
    </r>
    <r>
      <rPr>
        <sz val="7"/>
        <rFont val="Arial MT"/>
        <family val="2"/>
      </rPr>
      <t>tubo em Vias Urbanas</t>
    </r>
  </si>
  <si>
    <r>
      <rPr>
        <sz val="7"/>
        <rFont val="Arial MT"/>
        <family val="2"/>
      </rPr>
      <t xml:space="preserve">Corpo BSTC (greide) diâmetro 0,40 m CA-2 MF inclusive escavação, reaterro e transporte do
</t>
    </r>
    <r>
      <rPr>
        <sz val="7"/>
        <rFont val="Arial MT"/>
        <family val="2"/>
      </rPr>
      <t>tubo em Vias Urbanas</t>
    </r>
  </si>
  <si>
    <r>
      <rPr>
        <sz val="7"/>
        <rFont val="Arial MT"/>
        <family val="2"/>
      </rPr>
      <t xml:space="preserve">Corpo BSTC (greide) diâmetro 0,60 m CA-1 MF inclusive escavação, reaterro e transporte do
</t>
    </r>
    <r>
      <rPr>
        <sz val="7"/>
        <rFont val="Arial MT"/>
        <family val="2"/>
      </rPr>
      <t>tubo em Vias Urbanas</t>
    </r>
  </si>
  <si>
    <r>
      <rPr>
        <sz val="7"/>
        <rFont val="Arial MT"/>
        <family val="2"/>
      </rPr>
      <t xml:space="preserve">Corpo BSTC (greide) diâmetro 0,60 m CA-1 PB inclusive escavação, reaterro e transporte do
</t>
    </r>
    <r>
      <rPr>
        <sz val="7"/>
        <rFont val="Arial MT"/>
        <family val="2"/>
      </rPr>
      <t>tubo em Vias Urbanas</t>
    </r>
  </si>
  <si>
    <r>
      <rPr>
        <sz val="7"/>
        <rFont val="Arial MT"/>
        <family val="2"/>
      </rPr>
      <t xml:space="preserve">Corpo BSTC (greide) diâmetro 0,60 m CA-2 MF inclusive escavação, reaterro e transporte do
</t>
    </r>
    <r>
      <rPr>
        <sz val="7"/>
        <rFont val="Arial MT"/>
        <family val="2"/>
      </rPr>
      <t>tubo em Vias Urbanas</t>
    </r>
  </si>
  <si>
    <r>
      <rPr>
        <sz val="7"/>
        <rFont val="Arial MT"/>
        <family val="2"/>
      </rPr>
      <t xml:space="preserve">Corpo BSTC (greide) diâmetro 0,60 m CA-2 PB inclusive escavação, reaterro e transporte do
</t>
    </r>
    <r>
      <rPr>
        <sz val="7"/>
        <rFont val="Arial MT"/>
        <family val="2"/>
      </rPr>
      <t>tubo em Vias Urbanas</t>
    </r>
  </si>
  <si>
    <r>
      <rPr>
        <sz val="7"/>
        <rFont val="Arial MT"/>
        <family val="2"/>
      </rPr>
      <t xml:space="preserve">Corpo BSTC (greide) diâmetro 0,80 m CA-1 MF inclusive escavação, reaterro e transporte do
</t>
    </r>
    <r>
      <rPr>
        <sz val="7"/>
        <rFont val="Arial MT"/>
        <family val="2"/>
      </rPr>
      <t>tubo em Vias Urbanas</t>
    </r>
  </si>
  <si>
    <r>
      <rPr>
        <sz val="7"/>
        <rFont val="Arial MT"/>
        <family val="2"/>
      </rPr>
      <t xml:space="preserve">Corpo BSTC (greide) diâmetro 0,80 m CA-1 PB inclusive escavação, reaterro e transporte do
</t>
    </r>
    <r>
      <rPr>
        <sz val="7"/>
        <rFont val="Arial MT"/>
        <family val="2"/>
      </rPr>
      <t>tubo em Vias Urbanas</t>
    </r>
  </si>
  <si>
    <r>
      <rPr>
        <sz val="7"/>
        <rFont val="Arial MT"/>
        <family val="2"/>
      </rPr>
      <t xml:space="preserve">Corpo BSTC (greide) diâmetro 0,80 m CA-2 MF inclusive escavação, reaterro e transporte do
</t>
    </r>
    <r>
      <rPr>
        <sz val="7"/>
        <rFont val="Arial MT"/>
        <family val="2"/>
      </rPr>
      <t>tubo em Vias Urbanas</t>
    </r>
  </si>
  <si>
    <r>
      <rPr>
        <sz val="7"/>
        <rFont val="Arial MT"/>
        <family val="2"/>
      </rPr>
      <t xml:space="preserve">Corpo BSTC (greide) diâmetro 0,80 m CA-2 PB inclusive escavação, reaterro e transporte do
</t>
    </r>
    <r>
      <rPr>
        <sz val="7"/>
        <rFont val="Arial MT"/>
        <family val="2"/>
      </rPr>
      <t>tubo em Vias Urbanas</t>
    </r>
  </si>
  <si>
    <r>
      <rPr>
        <sz val="7"/>
        <rFont val="Arial MT"/>
        <family val="2"/>
      </rPr>
      <t xml:space="preserve">Corpo BSTC (greide) diâmetro 1,00 m CA-1 MF inclusive escavação, reaterro e transporte do
</t>
    </r>
    <r>
      <rPr>
        <sz val="7"/>
        <rFont val="Arial MT"/>
        <family val="2"/>
      </rPr>
      <t>tubo em Vias Urbanas</t>
    </r>
  </si>
  <si>
    <r>
      <rPr>
        <sz val="7"/>
        <rFont val="Arial MT"/>
        <family val="2"/>
      </rPr>
      <t xml:space="preserve">Corpo BSTC (greide) diâmetro 1,00 m CA-1 PB inclusive escavação, reaterro e transporte do
</t>
    </r>
    <r>
      <rPr>
        <sz val="7"/>
        <rFont val="Arial MT"/>
        <family val="2"/>
      </rPr>
      <t>tubo em Vias Urbanas</t>
    </r>
  </si>
  <si>
    <r>
      <rPr>
        <sz val="7"/>
        <rFont val="Arial MT"/>
        <family val="2"/>
      </rPr>
      <t xml:space="preserve">Corpo BSTC (greide) diâmetro 1,00 m CA-2 MF inclusive escavação, reaterro e transporte do
</t>
    </r>
    <r>
      <rPr>
        <sz val="7"/>
        <rFont val="Arial MT"/>
        <family val="2"/>
      </rPr>
      <t>tubo em Vias Urbanas</t>
    </r>
  </si>
  <si>
    <r>
      <rPr>
        <sz val="7"/>
        <rFont val="Arial MT"/>
        <family val="2"/>
      </rPr>
      <t xml:space="preserve">Corpo BSTC (greide) diâmetro 1,00 m CA-2 PB inclusive escavação, reaterro e transporte do
</t>
    </r>
    <r>
      <rPr>
        <sz val="7"/>
        <rFont val="Arial MT"/>
        <family val="2"/>
      </rPr>
      <t>tubo em Vias Urbanas</t>
    </r>
  </si>
  <si>
    <r>
      <rPr>
        <sz val="7"/>
        <rFont val="Arial MT"/>
        <family val="2"/>
      </rPr>
      <t xml:space="preserve">Corpo BSTC (greide) diâmetro 1,20 m CA-1 MF inclusive escavação, reaterro e transporte do
</t>
    </r>
    <r>
      <rPr>
        <sz val="7"/>
        <rFont val="Arial MT"/>
        <family val="2"/>
      </rPr>
      <t>tubo em Vias Urbanas</t>
    </r>
  </si>
  <si>
    <r>
      <rPr>
        <sz val="7"/>
        <rFont val="Arial MT"/>
        <family val="2"/>
      </rPr>
      <t xml:space="preserve">Corpo BSTC (greide) diâmetro 1,20 m CA-1 PB inclusive escavação, reaterro e transporte do
</t>
    </r>
    <r>
      <rPr>
        <sz val="7"/>
        <rFont val="Arial MT"/>
        <family val="2"/>
      </rPr>
      <t>tubo em Vias Urbanas</t>
    </r>
  </si>
  <si>
    <r>
      <rPr>
        <sz val="7"/>
        <rFont val="Arial MT"/>
        <family val="2"/>
      </rPr>
      <t xml:space="preserve">Corpo BSTC (greide) diâmetro 1,20 m CA-2 MF inclusive escavação, reaterro e transporte do
</t>
    </r>
    <r>
      <rPr>
        <sz val="7"/>
        <rFont val="Arial MT"/>
        <family val="2"/>
      </rPr>
      <t>tubo, em Vias Urbanas</t>
    </r>
  </si>
  <si>
    <r>
      <rPr>
        <sz val="7"/>
        <rFont val="Arial MT"/>
        <family val="2"/>
      </rPr>
      <t xml:space="preserve">Corpo BSTC (greide) diâmetro 1,20 m CA-2 PB inclusive escavação, reaterro e transporte do
</t>
    </r>
    <r>
      <rPr>
        <sz val="7"/>
        <rFont val="Arial MT"/>
        <family val="2"/>
      </rPr>
      <t>tubo em Vias Urbanas</t>
    </r>
  </si>
  <si>
    <r>
      <rPr>
        <sz val="7"/>
        <rFont val="Arial MT"/>
        <family val="2"/>
      </rPr>
      <t xml:space="preserve">Corpo BSTC (grota) diâmetro 0,60 m CA-1 MF exclusive escavação e reaterro, inclusive
</t>
    </r>
    <r>
      <rPr>
        <sz val="7"/>
        <rFont val="Arial MT"/>
        <family val="2"/>
      </rPr>
      <t>transporte do tubo em Vias Urbanas</t>
    </r>
  </si>
  <si>
    <r>
      <rPr>
        <sz val="7"/>
        <rFont val="Arial MT"/>
        <family val="2"/>
      </rPr>
      <t xml:space="preserve">Corpo BSTC (grota) diâmetro 0,60 m CA-1 PB exclusive escavação e reaterro, inclusive
</t>
    </r>
    <r>
      <rPr>
        <sz val="7"/>
        <rFont val="Arial MT"/>
        <family val="2"/>
      </rPr>
      <t>transporte do tubo em Vias Urbanas</t>
    </r>
  </si>
  <si>
    <r>
      <rPr>
        <sz val="7"/>
        <rFont val="Arial MT"/>
        <family val="2"/>
      </rPr>
      <t xml:space="preserve">Corpo BSTC (grota) diâmetro 0,60 m CA-2 MF exclusive escavação e reaterro, inclusive
</t>
    </r>
    <r>
      <rPr>
        <sz val="7"/>
        <rFont val="Arial MT"/>
        <family val="2"/>
      </rPr>
      <t>transporte do tubo em Vias Urbanas</t>
    </r>
  </si>
  <si>
    <r>
      <rPr>
        <sz val="7"/>
        <rFont val="Arial MT"/>
        <family val="2"/>
      </rPr>
      <t xml:space="preserve">Corpo BSTC (grota) diâmetro 0,60 m CA-2 PB exclusive escavação e reaterro, inclusive
</t>
    </r>
    <r>
      <rPr>
        <sz val="7"/>
        <rFont val="Arial MT"/>
        <family val="2"/>
      </rPr>
      <t>transporte do tubo em Vias Urbanas</t>
    </r>
  </si>
  <si>
    <r>
      <rPr>
        <sz val="7"/>
        <rFont val="Arial MT"/>
        <family val="2"/>
      </rPr>
      <t xml:space="preserve">Corpo BSTC (grota) diâmetro 0,80 m CA-1 MF exclusive escavação e reaterro, inclusive
</t>
    </r>
    <r>
      <rPr>
        <sz val="7"/>
        <rFont val="Arial MT"/>
        <family val="2"/>
      </rPr>
      <t>transporte do tubo em Vias Urbanas</t>
    </r>
  </si>
  <si>
    <r>
      <rPr>
        <sz val="7"/>
        <rFont val="Arial MT"/>
        <family val="2"/>
      </rPr>
      <t xml:space="preserve">Corpo BSTC (grota) diâmetro 0,80 m CA-1 PB exclusive escavação e reaterro, inclusive
</t>
    </r>
    <r>
      <rPr>
        <sz val="7"/>
        <rFont val="Arial MT"/>
        <family val="2"/>
      </rPr>
      <t>transporte do tubo em Vias Urbanas</t>
    </r>
  </si>
  <si>
    <r>
      <rPr>
        <sz val="7"/>
        <rFont val="Arial MT"/>
        <family val="2"/>
      </rPr>
      <t xml:space="preserve">Corpo BSTC (grota) diâmetro 0,80 m CA-2 MF exclusive escavação e reaterro, inclusive
</t>
    </r>
    <r>
      <rPr>
        <sz val="7"/>
        <rFont val="Arial MT"/>
        <family val="2"/>
      </rPr>
      <t>transporte do tubo em Vias Urbanas</t>
    </r>
  </si>
  <si>
    <r>
      <rPr>
        <sz val="7"/>
        <rFont val="Arial MT"/>
        <family val="2"/>
      </rPr>
      <t xml:space="preserve">Corpo BSTC (grota) diâmetro 0,80 m CA-2 PB exclusive escavação e reaterro, inclusive
</t>
    </r>
    <r>
      <rPr>
        <sz val="7"/>
        <rFont val="Arial MT"/>
        <family val="2"/>
      </rPr>
      <t>transporte do tubo em Vias Urbanas</t>
    </r>
  </si>
  <si>
    <r>
      <rPr>
        <sz val="7"/>
        <rFont val="Arial MT"/>
        <family val="2"/>
      </rPr>
      <t xml:space="preserve">Corpo BSTC (grota) diâmetro 1,00 m CA-1 MF exclusive escavação e reaterro, inclusive
</t>
    </r>
    <r>
      <rPr>
        <sz val="7"/>
        <rFont val="Arial MT"/>
        <family val="2"/>
      </rPr>
      <t>transporte do tubo em Vias Urbanas</t>
    </r>
  </si>
  <si>
    <r>
      <rPr>
        <sz val="7"/>
        <rFont val="Arial MT"/>
        <family val="2"/>
      </rPr>
      <t xml:space="preserve">Corpo BSTC (grota) diâmetro 1,00 m CA-1 PB exclusive escavação e reaterro, inclusive
</t>
    </r>
    <r>
      <rPr>
        <sz val="7"/>
        <rFont val="Arial MT"/>
        <family val="2"/>
      </rPr>
      <t>transporte do tubo em Vias Urbanas</t>
    </r>
  </si>
  <si>
    <r>
      <rPr>
        <sz val="7"/>
        <rFont val="Arial MT"/>
        <family val="2"/>
      </rPr>
      <t xml:space="preserve">Corpo BSTC (grota) diâmetro 1,00 m CA-2 MF exclusive escavação e reaterro, inclusive
</t>
    </r>
    <r>
      <rPr>
        <sz val="7"/>
        <rFont val="Arial MT"/>
        <family val="2"/>
      </rPr>
      <t>transporte do tubo em Vias Urbanas</t>
    </r>
  </si>
  <si>
    <r>
      <rPr>
        <sz val="7"/>
        <rFont val="Arial MT"/>
        <family val="2"/>
      </rPr>
      <t xml:space="preserve">Corpo BSTC (grota) diâmetro 1,00 m CA-2 PB exclusive escavação e reaterro, inclusive
</t>
    </r>
    <r>
      <rPr>
        <sz val="7"/>
        <rFont val="Arial MT"/>
        <family val="2"/>
      </rPr>
      <t>transporte do tubo em Vias Urbanas</t>
    </r>
  </si>
  <si>
    <r>
      <rPr>
        <sz val="7"/>
        <rFont val="Arial MT"/>
        <family val="2"/>
      </rPr>
      <t xml:space="preserve">Corpo BSTC (grota) diâmetro 1,00 m CA-3 MF exclusive escavação e reaterro, inclusive
</t>
    </r>
    <r>
      <rPr>
        <sz val="7"/>
        <rFont val="Arial MT"/>
        <family val="2"/>
      </rPr>
      <t>transporte do tubo em Vias Urbanas</t>
    </r>
  </si>
  <si>
    <r>
      <rPr>
        <sz val="7"/>
        <rFont val="Arial MT"/>
        <family val="2"/>
      </rPr>
      <t xml:space="preserve">Corpo BSTC (grota) diâmetro 1,20 m CA-1 MF exclusive escavação e reaterro, inclusive
</t>
    </r>
    <r>
      <rPr>
        <sz val="7"/>
        <rFont val="Arial MT"/>
        <family val="2"/>
      </rPr>
      <t>transporte do tubo em Vias Urbanas</t>
    </r>
  </si>
  <si>
    <r>
      <rPr>
        <sz val="7"/>
        <rFont val="Arial MT"/>
        <family val="2"/>
      </rPr>
      <t xml:space="preserve">Corpo BSTC (grota) diâmetro 1,20 m CA-1 PB exclusive escavação e reaterro, inclusive
</t>
    </r>
    <r>
      <rPr>
        <sz val="7"/>
        <rFont val="Arial MT"/>
        <family val="2"/>
      </rPr>
      <t>transporte do tubo em Vias Urbanas</t>
    </r>
  </si>
  <si>
    <r>
      <rPr>
        <sz val="7"/>
        <rFont val="Arial MT"/>
        <family val="2"/>
      </rPr>
      <t xml:space="preserve">Corpo BSTC (grota) diâmetro 1,20 m CA-2 MF exclusive escavação e reaterro, inclusive
</t>
    </r>
    <r>
      <rPr>
        <sz val="7"/>
        <rFont val="Arial MT"/>
        <family val="2"/>
      </rPr>
      <t>transporte do tubo em Vias Urbanas</t>
    </r>
  </si>
  <si>
    <r>
      <rPr>
        <sz val="7"/>
        <rFont val="Arial MT"/>
        <family val="2"/>
      </rPr>
      <t xml:space="preserve">Corpo BSTC (grota) diâmetro 1,20 m CA-2 PB exclusive escavação e reaterro, inclusive
</t>
    </r>
    <r>
      <rPr>
        <sz val="7"/>
        <rFont val="Arial MT"/>
        <family val="2"/>
      </rPr>
      <t>transporte do tubo em Vias Urbanas</t>
    </r>
  </si>
  <si>
    <r>
      <rPr>
        <sz val="7"/>
        <rFont val="Arial MT"/>
        <family val="2"/>
      </rPr>
      <t xml:space="preserve">Corpo BSTC (grota) diâmetro 1,20 m CA-3 MF exclusive escavação e reaterro, inclusive
</t>
    </r>
    <r>
      <rPr>
        <sz val="7"/>
        <rFont val="Arial MT"/>
        <family val="2"/>
      </rPr>
      <t>transporte do tubo em Vias Urbanas</t>
    </r>
  </si>
  <si>
    <r>
      <rPr>
        <sz val="7"/>
        <rFont val="Arial MT"/>
        <family val="2"/>
      </rPr>
      <t xml:space="preserve">Corpo BSTC (grota) diâmetro 1,50 m CA-1 MF exclusive escavação e reaterro, inclusive
</t>
    </r>
    <r>
      <rPr>
        <sz val="7"/>
        <rFont val="Arial MT"/>
        <family val="2"/>
      </rPr>
      <t>transporte do tubo em Vias Urbanas</t>
    </r>
  </si>
  <si>
    <r>
      <rPr>
        <sz val="7"/>
        <rFont val="Arial MT"/>
        <family val="2"/>
      </rPr>
      <t xml:space="preserve">Corpo BSTC (grota) diâmetro 1,50 m CA-1 PB exclusive escavação e reaterro, inclusive
</t>
    </r>
    <r>
      <rPr>
        <sz val="7"/>
        <rFont val="Arial MT"/>
        <family val="2"/>
      </rPr>
      <t>transporte do tubo em Vias Urbanas</t>
    </r>
  </si>
  <si>
    <r>
      <rPr>
        <sz val="7"/>
        <rFont val="Arial MT"/>
        <family val="2"/>
      </rPr>
      <t xml:space="preserve">Corpo BSTC (grota) diâmetro 1,50 m CA-2 MF exclusive escavação e reaterro, inclusive
</t>
    </r>
    <r>
      <rPr>
        <sz val="7"/>
        <rFont val="Arial MT"/>
        <family val="2"/>
      </rPr>
      <t>transporte do tubo em Vias Urbanas</t>
    </r>
  </si>
  <si>
    <r>
      <rPr>
        <sz val="7"/>
        <rFont val="Arial MT"/>
        <family val="2"/>
      </rPr>
      <t xml:space="preserve">Corpo BSTC (grota) diâmetro 1,50 m CA-2 PB exclusive escavação e reaterro, inclusive
</t>
    </r>
    <r>
      <rPr>
        <sz val="7"/>
        <rFont val="Arial MT"/>
        <family val="2"/>
      </rPr>
      <t>transporte do tubo em Vias Urbanas</t>
    </r>
  </si>
  <si>
    <r>
      <rPr>
        <sz val="7"/>
        <rFont val="Arial MT"/>
        <family val="2"/>
      </rPr>
      <t xml:space="preserve">Corpo BSTC (grota) diâmetro 1,50 m CA-3 MF exclusive escavação e reaterro, inclusive
</t>
    </r>
    <r>
      <rPr>
        <sz val="7"/>
        <rFont val="Arial MT"/>
        <family val="2"/>
      </rPr>
      <t>transporte do tubo em Vias Urbanas</t>
    </r>
  </si>
  <si>
    <r>
      <rPr>
        <sz val="7"/>
        <rFont val="Arial MT"/>
        <family val="2"/>
      </rPr>
      <t xml:space="preserve">Corpo BTTC (grota) diâmetro 0,60 m CA-1 MF exclusive escavação e reaterro, inclusive
</t>
    </r>
    <r>
      <rPr>
        <sz val="7"/>
        <rFont val="Arial MT"/>
        <family val="2"/>
      </rPr>
      <t>transporte do tubo em Vias Urbanas</t>
    </r>
  </si>
  <si>
    <r>
      <rPr>
        <sz val="7"/>
        <rFont val="Arial MT"/>
        <family val="2"/>
      </rPr>
      <t xml:space="preserve">Corpo BTTC (grota) diâmetro 0,60 m CA-1 PB exclusive escavação e reaterro, inclusive
</t>
    </r>
    <r>
      <rPr>
        <sz val="7"/>
        <rFont val="Arial MT"/>
        <family val="2"/>
      </rPr>
      <t>transporte do tubo em Vias Urbanas</t>
    </r>
  </si>
  <si>
    <r>
      <rPr>
        <sz val="7"/>
        <rFont val="Arial MT"/>
        <family val="2"/>
      </rPr>
      <t xml:space="preserve">Corpo BTTC (grota) diâmetro 0,60 m CA-2 MF exclusive escavação e reaterro, inclusive
</t>
    </r>
    <r>
      <rPr>
        <sz val="7"/>
        <rFont val="Arial MT"/>
        <family val="2"/>
      </rPr>
      <t>transporte do tubo em Vias Urbanas</t>
    </r>
  </si>
  <si>
    <r>
      <rPr>
        <sz val="7"/>
        <rFont val="Arial MT"/>
        <family val="2"/>
      </rPr>
      <t xml:space="preserve">Corpo BTTC (grota) diâmetro 0,60 m CA-2 PB exclusive escavação e reaterro, inclusive
</t>
    </r>
    <r>
      <rPr>
        <sz val="7"/>
        <rFont val="Arial MT"/>
        <family val="2"/>
      </rPr>
      <t>transporte do tubo em Vias Urbanas</t>
    </r>
  </si>
  <si>
    <r>
      <rPr>
        <sz val="7"/>
        <rFont val="Arial MT"/>
        <family val="2"/>
      </rPr>
      <t xml:space="preserve">Corpo BTTC (grota) diâmetro 0,80 m CA-1 MF exclusive escavação e reaterro, inclusive
</t>
    </r>
    <r>
      <rPr>
        <sz val="7"/>
        <rFont val="Arial MT"/>
        <family val="2"/>
      </rPr>
      <t>transporte do tubo em Vias Urbanas</t>
    </r>
  </si>
  <si>
    <r>
      <rPr>
        <sz val="7"/>
        <rFont val="Arial MT"/>
        <family val="2"/>
      </rPr>
      <t xml:space="preserve">Corpo BTTC (grota) diâmetro 0,80 m CA-1 PB exclusive escavação e reaterro, inclusive
</t>
    </r>
    <r>
      <rPr>
        <sz val="7"/>
        <rFont val="Arial MT"/>
        <family val="2"/>
      </rPr>
      <t>transporte do tubo em Vias Urbanas</t>
    </r>
  </si>
  <si>
    <r>
      <rPr>
        <sz val="7"/>
        <rFont val="Arial MT"/>
        <family val="2"/>
      </rPr>
      <t xml:space="preserve">Corpo BTTC (grota) diâmetro 0,80 m CA-2 MF exclusive escavação e reaterro, inclusive
</t>
    </r>
    <r>
      <rPr>
        <sz val="7"/>
        <rFont val="Arial MT"/>
        <family val="2"/>
      </rPr>
      <t>transporte do tubo em Vias Urbanas</t>
    </r>
  </si>
  <si>
    <r>
      <rPr>
        <sz val="7"/>
        <rFont val="Arial MT"/>
        <family val="2"/>
      </rPr>
      <t xml:space="preserve">Corpo BTTC (grota) diâmetro 0,80 m CA-2 PB exclusive escavação e reaterro, inclusive
</t>
    </r>
    <r>
      <rPr>
        <sz val="7"/>
        <rFont val="Arial MT"/>
        <family val="2"/>
      </rPr>
      <t>transporte do tubo em Vias Urbanas</t>
    </r>
  </si>
  <si>
    <r>
      <rPr>
        <sz val="7"/>
        <rFont val="Arial MT"/>
        <family val="2"/>
      </rPr>
      <t xml:space="preserve">Corpo BTTC (grota) diâmetro 1,00 m CA-1 MF exclusive escavação e reaterro, inclusive
</t>
    </r>
    <r>
      <rPr>
        <sz val="7"/>
        <rFont val="Arial MT"/>
        <family val="2"/>
      </rPr>
      <t>transporte do tubo em Vias Urbanas</t>
    </r>
  </si>
  <si>
    <r>
      <rPr>
        <sz val="7"/>
        <rFont val="Arial MT"/>
        <family val="2"/>
      </rPr>
      <t xml:space="preserve">Corpo BTTC (grota) diâmetro 1,00 m CA-1 PB exclusive escavação e reaterro, inclusive
</t>
    </r>
    <r>
      <rPr>
        <sz val="7"/>
        <rFont val="Arial MT"/>
        <family val="2"/>
      </rPr>
      <t>transporte do tubo em Vias Urbanas</t>
    </r>
  </si>
  <si>
    <r>
      <rPr>
        <sz val="7"/>
        <rFont val="Arial MT"/>
        <family val="2"/>
      </rPr>
      <t xml:space="preserve">Corpo BTTC (grota) diâmetro 1,00 m CA-2 MF exclusive escavação e reaterro, inclusive
</t>
    </r>
    <r>
      <rPr>
        <sz val="7"/>
        <rFont val="Arial MT"/>
        <family val="2"/>
      </rPr>
      <t>transporte do tubo em Vias Urbanas</t>
    </r>
  </si>
  <si>
    <r>
      <rPr>
        <sz val="7"/>
        <rFont val="Arial MT"/>
        <family val="2"/>
      </rPr>
      <t xml:space="preserve">Corpo BTTC (grota) diâmetro 1,00 m CA-2 PB exclusive escavação e reaterro, inclusive
</t>
    </r>
    <r>
      <rPr>
        <sz val="7"/>
        <rFont val="Arial MT"/>
        <family val="2"/>
      </rPr>
      <t>transporte do tubo em Vias Urbanas</t>
    </r>
  </si>
  <si>
    <r>
      <rPr>
        <sz val="7"/>
        <rFont val="Arial MT"/>
        <family val="2"/>
      </rPr>
      <t xml:space="preserve">Corpo BTTC (grota) diâmetro 1,00 m CA-3 MF exclusive escavação e reaterro, inclusive
</t>
    </r>
    <r>
      <rPr>
        <sz val="7"/>
        <rFont val="Arial MT"/>
        <family val="2"/>
      </rPr>
      <t>transporte do tubo em Vias Urbanas</t>
    </r>
  </si>
  <si>
    <r>
      <rPr>
        <sz val="7"/>
        <rFont val="Arial MT"/>
        <family val="2"/>
      </rPr>
      <t xml:space="preserve">Corpo BTTC (grota) diâmetro 1,20 m CA-1 MF exclusive escavação e reaterro, inclusive
</t>
    </r>
    <r>
      <rPr>
        <sz val="7"/>
        <rFont val="Arial MT"/>
        <family val="2"/>
      </rPr>
      <t>transporte do tubo em Vias Urbanas</t>
    </r>
  </si>
  <si>
    <r>
      <rPr>
        <sz val="7"/>
        <rFont val="Arial MT"/>
        <family val="2"/>
      </rPr>
      <t xml:space="preserve">Corpo BTTC (grota) diâmetro 1,20 m CA-1 PB exclusive escavação e reaterro, inclusive
</t>
    </r>
    <r>
      <rPr>
        <sz val="7"/>
        <rFont val="Arial MT"/>
        <family val="2"/>
      </rPr>
      <t>transporte do tubo em Vias Urbanas</t>
    </r>
  </si>
  <si>
    <r>
      <rPr>
        <sz val="7"/>
        <rFont val="Arial MT"/>
        <family val="2"/>
      </rPr>
      <t xml:space="preserve">Corpo BTTC (grota) diâmetro 1,20 m CA-2 MF exclusive escavação e reaterro, inclusive
</t>
    </r>
    <r>
      <rPr>
        <sz val="7"/>
        <rFont val="Arial MT"/>
        <family val="2"/>
      </rPr>
      <t>transporte do tubo em Vias Urbanas</t>
    </r>
  </si>
  <si>
    <r>
      <rPr>
        <sz val="7"/>
        <rFont val="Arial MT"/>
        <family val="2"/>
      </rPr>
      <t xml:space="preserve">Corpo BTTC (grota) diâmetro 1,20 m CA-2 PB exclusive escavação e reaterro, inclusive
</t>
    </r>
    <r>
      <rPr>
        <sz val="7"/>
        <rFont val="Arial MT"/>
        <family val="2"/>
      </rPr>
      <t>transporte do tubo em Vias Urbanas</t>
    </r>
  </si>
  <si>
    <r>
      <rPr>
        <sz val="7"/>
        <rFont val="Arial MT"/>
        <family val="2"/>
      </rPr>
      <t xml:space="preserve">Corpo BTTC (grota) diâmetro 1,20 m CA-3 MF exclusive escavação e reaterro, inclusive
</t>
    </r>
    <r>
      <rPr>
        <sz val="7"/>
        <rFont val="Arial MT"/>
        <family val="2"/>
      </rPr>
      <t>transporte do tubo em Vias Urbanas</t>
    </r>
  </si>
  <si>
    <r>
      <rPr>
        <sz val="7"/>
        <rFont val="Arial MT"/>
        <family val="2"/>
      </rPr>
      <t xml:space="preserve">Corpo BTTC (grota) diâmetro 1,50 m CA-1 MF exclusive escavação e reaterro, inclusive
</t>
    </r>
    <r>
      <rPr>
        <sz val="7"/>
        <rFont val="Arial MT"/>
        <family val="2"/>
      </rPr>
      <t>transporte do tubo em Vias Urbanas</t>
    </r>
  </si>
  <si>
    <r>
      <rPr>
        <sz val="7"/>
        <rFont val="Arial MT"/>
        <family val="2"/>
      </rPr>
      <t xml:space="preserve">Corpo BTTC (grota) diâmetro 1,50 m CA-1 PB exclusive escavação e reaterro, inclusive
</t>
    </r>
    <r>
      <rPr>
        <sz val="7"/>
        <rFont val="Arial MT"/>
        <family val="2"/>
      </rPr>
      <t>transporte do tubo em Vias Urbanas</t>
    </r>
  </si>
  <si>
    <r>
      <rPr>
        <sz val="7"/>
        <rFont val="Arial MT"/>
        <family val="2"/>
      </rPr>
      <t xml:space="preserve">Corpo BTTC (grota) diâmetro 1,50 m CA-2 MF exclusive escavação e reaterro, inclusive
</t>
    </r>
    <r>
      <rPr>
        <sz val="7"/>
        <rFont val="Arial MT"/>
        <family val="2"/>
      </rPr>
      <t>transporte do tubo em Vias Urbanas</t>
    </r>
  </si>
  <si>
    <r>
      <rPr>
        <sz val="7"/>
        <rFont val="Arial MT"/>
        <family val="2"/>
      </rPr>
      <t xml:space="preserve">Corpo BTTC (grota) diâmetro 1,50 m CA-2 PB exclusive escavação e reaterro, inclusive
</t>
    </r>
    <r>
      <rPr>
        <sz val="7"/>
        <rFont val="Arial MT"/>
        <family val="2"/>
      </rPr>
      <t>transporte do tubo em Vias Urbanas</t>
    </r>
  </si>
  <si>
    <r>
      <rPr>
        <sz val="7"/>
        <rFont val="Arial MT"/>
        <family val="2"/>
      </rPr>
      <t xml:space="preserve">Corpo BTTC (grota) diâmetro 1,50 m CA-3 MF exclusive escavação e reaterro, inclusive
</t>
    </r>
    <r>
      <rPr>
        <sz val="7"/>
        <rFont val="Arial MT"/>
        <family val="2"/>
      </rPr>
      <t>transporte do tubo em Vias Urbanas</t>
    </r>
  </si>
  <si>
    <r>
      <rPr>
        <sz val="7"/>
        <rFont val="Arial MT"/>
        <family val="2"/>
      </rPr>
      <t>Corpo de BDCC 1,00 x 1,00 m em Vias Urbanas</t>
    </r>
  </si>
  <si>
    <r>
      <rPr>
        <sz val="7"/>
        <rFont val="Arial MT"/>
        <family val="2"/>
      </rPr>
      <t>Corpo de BDCC 1,50 x 1,50 m projeto DNIT para H &lt; = 2,50 m em Vias Urbanas</t>
    </r>
  </si>
  <si>
    <r>
      <rPr>
        <sz val="7"/>
        <rFont val="Arial MT"/>
        <family val="2"/>
      </rPr>
      <t>Corpo de BDCC 1,50 x 1,50 m projeto DNIT para 2,50 &lt; H &lt; 5,00 m em Vias Urbanas</t>
    </r>
  </si>
  <si>
    <r>
      <rPr>
        <sz val="7"/>
        <rFont val="Arial MT"/>
        <family val="2"/>
      </rPr>
      <t>Corpo de BDCC 2,00 x 1,20 m -  tudo incluido conforme projeto em Vias Urbanas</t>
    </r>
  </si>
  <si>
    <r>
      <rPr>
        <sz val="7"/>
        <rFont val="Arial MT"/>
        <family val="2"/>
      </rPr>
      <t>Corpo de BDCC 2,00 x 2,00 m projeto DNIT para H &lt; = 2,50 m em Vias Urbanas</t>
    </r>
  </si>
  <si>
    <r>
      <rPr>
        <sz val="7"/>
        <rFont val="Arial MT"/>
        <family val="2"/>
      </rPr>
      <t>Corpo de BDCC 2,00 x 2,00 m projeto DNIT para 2,50 &lt; H &lt; 5,00 m em Vias Urbanas</t>
    </r>
  </si>
  <si>
    <r>
      <rPr>
        <sz val="7"/>
        <rFont val="Arial MT"/>
        <family val="2"/>
      </rPr>
      <t>Corpo de BDCC 2,00 x 2,50 m em Vias Urbanas</t>
    </r>
  </si>
  <si>
    <r>
      <rPr>
        <sz val="7"/>
        <rFont val="Arial MT"/>
        <family val="2"/>
      </rPr>
      <t>Corpo de BDCC 2,00 x 3,00 m projeto DNIT p/ 2,50 &lt; H &lt; 5,00 m em Vias Urbanas</t>
    </r>
  </si>
  <si>
    <r>
      <rPr>
        <sz val="7"/>
        <rFont val="Arial MT"/>
        <family val="2"/>
      </rPr>
      <t>Corpo de BDCC 2,00 x 3,00 m projeto DNIT para H &lt; = 2,50 m em Vias Urbanas</t>
    </r>
  </si>
  <si>
    <r>
      <rPr>
        <sz val="7"/>
        <rFont val="Arial MT"/>
        <family val="2"/>
      </rPr>
      <t>Corpo de BDCC 2,50 x 2,00m - tudo incluído conforme projeto em Vias Urbanas</t>
    </r>
  </si>
  <si>
    <r>
      <rPr>
        <sz val="7"/>
        <rFont val="Arial MT"/>
        <family val="2"/>
      </rPr>
      <t>Corpo de BDCC 2,50 x 2,50 m projeto DNIT p/ 2,50&lt; H &lt;5,00 m em Vias Urbanas</t>
    </r>
  </si>
  <si>
    <r>
      <rPr>
        <sz val="7"/>
        <rFont val="Arial MT"/>
        <family val="2"/>
      </rPr>
      <t>Corpo de BDCC 2,50 x 2,50 m projeto DNIT para H&lt;=2,50m em Vias Urbanas</t>
    </r>
  </si>
  <si>
    <r>
      <rPr>
        <sz val="7"/>
        <rFont val="Arial MT"/>
        <family val="2"/>
      </rPr>
      <t>Corpo de BDCC 2,50 x 3,00 m projeto DNIT p/ H &lt;= 2,50 m em Vias Urbanas</t>
    </r>
  </si>
  <si>
    <r>
      <rPr>
        <sz val="7"/>
        <rFont val="Arial MT"/>
        <family val="2"/>
      </rPr>
      <t>Corpo de BDCC 2,50 x 3,00 m projeto DNIT p/ 2,50 &lt; H &lt; 5,00 m em Vias Urbanas</t>
    </r>
  </si>
  <si>
    <r>
      <rPr>
        <sz val="7"/>
        <rFont val="Arial MT"/>
        <family val="2"/>
      </rPr>
      <t>Corpo de BDCC 3,00 x 3,00 m projeto DNIT p/ 2,50 &lt; H &lt; 5,00 m em Vias Urbanas</t>
    </r>
  </si>
  <si>
    <r>
      <rPr>
        <sz val="7"/>
        <rFont val="Arial MT"/>
        <family val="2"/>
      </rPr>
      <t>Corpo de BDCC 3,00 x 3,00 m projeto DNIT para  H &lt;= 2,50 m em Vias Urbanas</t>
    </r>
  </si>
  <si>
    <r>
      <rPr>
        <sz val="7"/>
        <rFont val="Arial MT"/>
        <family val="2"/>
      </rPr>
      <t>Corpo de BSCC 1,50 x 1,50 m projeto DNIT p/ H &lt;= 2,50 m em Vias Urbanas</t>
    </r>
  </si>
  <si>
    <r>
      <rPr>
        <sz val="7"/>
        <rFont val="Arial MT"/>
        <family val="2"/>
      </rPr>
      <t>Corpo de BSCC 1,50x1,50m projeto DNIT p/ 2,50&lt; H &lt;5,00m em Vias Urbanas</t>
    </r>
  </si>
  <si>
    <r>
      <rPr>
        <sz val="7"/>
        <rFont val="Arial MT"/>
        <family val="2"/>
      </rPr>
      <t>Corpo de BSCC 2,00 x 2,00m projeto DNIT para  5,00 &lt; H &lt; 7,50 m em Vias Urbanas</t>
    </r>
  </si>
  <si>
    <r>
      <rPr>
        <sz val="7"/>
        <rFont val="Arial MT"/>
        <family val="2"/>
      </rPr>
      <t>Corpo de BSCC 2,00x2,00m projeto DNIT p/ H&lt;=2,50m em Vias Urbanas</t>
    </r>
  </si>
  <si>
    <r>
      <rPr>
        <sz val="7"/>
        <rFont val="Arial MT"/>
        <family val="2"/>
      </rPr>
      <t>Corpo de BSCC 2,00x2,00m projeto DNIT p/ 2,50&lt; H &lt;5,00m em Vias Urbanas</t>
    </r>
  </si>
  <si>
    <r>
      <rPr>
        <sz val="7"/>
        <rFont val="Arial MT"/>
        <family val="2"/>
      </rPr>
      <t>Corpo de BSCC 2,00x3,00m projeto DNIT p/ H&lt;=2,50m em Vias Urbanas</t>
    </r>
  </si>
  <si>
    <r>
      <rPr>
        <sz val="7"/>
        <rFont val="Arial MT"/>
        <family val="2"/>
      </rPr>
      <t>Corpo de BSCC 2,00x3,00m projeto DNIT p/ 2,50&lt; H &lt;5,00m em Vias Urbanas</t>
    </r>
  </si>
  <si>
    <r>
      <rPr>
        <sz val="7"/>
        <rFont val="Arial MT"/>
        <family val="2"/>
      </rPr>
      <t>Corpo de BSCC 2,50 x 2,50 m, para H &lt; = 2,50 m em Vias Urbanas</t>
    </r>
  </si>
  <si>
    <r>
      <rPr>
        <sz val="7"/>
        <rFont val="Arial MT"/>
        <family val="2"/>
      </rPr>
      <t>Corpo de BSCC 2,50x2,50m projeto DNIT para 2,50&lt; H &lt;5,00m em Vias Urbanas</t>
    </r>
  </si>
  <si>
    <r>
      <rPr>
        <sz val="7"/>
        <rFont val="Arial MT"/>
        <family val="2"/>
      </rPr>
      <t>Corpo de BSCC 2,50x3,00m projeto DNIT para H&lt;=2,50m em Vias Urbanas</t>
    </r>
  </si>
  <si>
    <r>
      <rPr>
        <sz val="7"/>
        <rFont val="Arial MT"/>
        <family val="2"/>
      </rPr>
      <t>Corpo de BSCC 2,50x3,00m projeto DNIT para 2,50&lt; H &lt;5,00m em Vias Urbanas</t>
    </r>
  </si>
  <si>
    <r>
      <rPr>
        <sz val="7"/>
        <rFont val="Arial MT"/>
        <family val="2"/>
      </rPr>
      <t>Corpo de BSCC 3,00x1,50 para 2,50m&lt; H &lt; 5,00m , em Vias Urbanas</t>
    </r>
  </si>
  <si>
    <r>
      <rPr>
        <sz val="7"/>
        <rFont val="Arial MT"/>
        <family val="2"/>
      </rPr>
      <t>Corpo de BSCC 3,00x3,00m projeto DNIT para H&lt;=2,50m em Vias Urbanas</t>
    </r>
  </si>
  <si>
    <r>
      <rPr>
        <sz val="7"/>
        <rFont val="Arial MT"/>
        <family val="2"/>
      </rPr>
      <t>Corpo de BSCC 3,00x3,00m projeto DNIT para 2,50&lt; H &lt;5,00m em Vias Urbanas</t>
    </r>
  </si>
  <si>
    <r>
      <rPr>
        <sz val="7"/>
        <rFont val="Arial MT"/>
        <family val="2"/>
      </rPr>
      <t>Corpo de BTCC 1,50 x 1,50 m projeto DNIT para H &lt;= 2,50 m em Vias Urbanas</t>
    </r>
  </si>
  <si>
    <r>
      <rPr>
        <sz val="7"/>
        <rFont val="Arial MT"/>
        <family val="2"/>
      </rPr>
      <t>Corpo de BTCC 1,50 x 1,50 m projeto DNIT para 2,50 &lt; H &lt; 5,00 m em Vias Urbanas</t>
    </r>
  </si>
  <si>
    <r>
      <rPr>
        <sz val="7"/>
        <rFont val="Arial MT"/>
        <family val="2"/>
      </rPr>
      <t>Corpo de BTCC 2,00 x 2,00 m projeto DNIT para H &lt;= 2,50 m em Vias Urbanas</t>
    </r>
  </si>
  <si>
    <r>
      <rPr>
        <sz val="7"/>
        <rFont val="Arial MT"/>
        <family val="2"/>
      </rPr>
      <t>Corpo de BTCC 2,00 x 2,00 m projeto DNIT para 2,50 &lt; H &lt; 5,00 m em Vias Urbanas</t>
    </r>
  </si>
  <si>
    <r>
      <rPr>
        <sz val="7"/>
        <rFont val="Arial MT"/>
        <family val="2"/>
      </rPr>
      <t>Corpo de BTCC 2,00 x 3,00 m projeto DNIT para H &lt; = 2,50 m em Vias Urbanas</t>
    </r>
  </si>
  <si>
    <r>
      <rPr>
        <sz val="7"/>
        <rFont val="Arial MT"/>
        <family val="2"/>
      </rPr>
      <t>Corpo de BTCC 2,00 x 3,00 m projeto DNIT para 2,50 &lt; H &lt; 5,00 m em Vias Urbanas</t>
    </r>
  </si>
  <si>
    <r>
      <rPr>
        <sz val="7"/>
        <rFont val="Arial MT"/>
        <family val="2"/>
      </rPr>
      <t>Corpo de BTCC 2,50 x 2,50 m projeto DNIT para H &lt; = 2,50 m em Vias Urbanas</t>
    </r>
  </si>
  <si>
    <r>
      <rPr>
        <sz val="7"/>
        <rFont val="Arial MT"/>
        <family val="2"/>
      </rPr>
      <t>Corpo de BTCC 2,50 x 2,50 m projeto DNIT para 2,50 &lt; H &lt; 5,00 m em Vias Urbanas</t>
    </r>
  </si>
  <si>
    <r>
      <rPr>
        <sz val="7"/>
        <rFont val="Arial MT"/>
        <family val="2"/>
      </rPr>
      <t>Corpo de BTCC 2,50 x 3,00 m projeto DNIT para H &lt; = 2,50 m em Vias Urbanas</t>
    </r>
  </si>
  <si>
    <r>
      <rPr>
        <sz val="7"/>
        <rFont val="Arial MT"/>
        <family val="2"/>
      </rPr>
      <t>Corpo de BTCC 2,50 x 3,00 m projeto DNIT para H &lt; = 2,50 m em vias Urbanas</t>
    </r>
  </si>
  <si>
    <r>
      <rPr>
        <sz val="7"/>
        <rFont val="Arial MT"/>
        <family val="2"/>
      </rPr>
      <t>Corpo de BTCC 2,50 x 3,00 m projeto DNIT para 2,50 &lt; H &lt; 5,00 m em Vias Urbanas</t>
    </r>
  </si>
  <si>
    <r>
      <rPr>
        <sz val="7"/>
        <rFont val="Arial MT"/>
        <family val="2"/>
      </rPr>
      <t>Corpo de BTCC 3,00 x 3,00 m projeto DNIT para H &lt; = 2,50 m em Vias Urbanas</t>
    </r>
  </si>
  <si>
    <r>
      <rPr>
        <sz val="7"/>
        <rFont val="Arial MT"/>
        <family val="2"/>
      </rPr>
      <t>Corpo de BTCC 3,00 x 3,00 m projeto DNIT para 2,50 &lt; H &lt; 5,00 m em Vias Urbanas</t>
    </r>
  </si>
  <si>
    <r>
      <rPr>
        <sz val="7"/>
        <rFont val="Arial MT"/>
        <family val="2"/>
      </rPr>
      <t>Corta-rio (escavação mecânica em material de 1ª cat.) H=1,50 a 3,00 m em Vias Urbanas</t>
    </r>
  </si>
  <si>
    <r>
      <rPr>
        <sz val="7"/>
        <rFont val="Arial MT"/>
        <family val="2"/>
      </rPr>
      <t>Corta-rio (escavação mecânica em material de 2ª cat.) H=1,50 a 3,00m em Vias Urbanas</t>
    </r>
  </si>
  <si>
    <r>
      <rPr>
        <sz val="7"/>
        <rFont val="Arial MT"/>
        <family val="2"/>
      </rPr>
      <t>Corta-rio (escavação mecânica em material de 3º cat.) H=0,00 a 1,50m em Vias Urbanas</t>
    </r>
  </si>
  <si>
    <r>
      <rPr>
        <sz val="7"/>
        <rFont val="Arial MT"/>
        <family val="2"/>
      </rPr>
      <t xml:space="preserve">Corte e esmerilhamento de pontas de tubo de ferro fundido DN 500 a 200mm em Vias
</t>
    </r>
    <r>
      <rPr>
        <sz val="7"/>
        <rFont val="Arial MT"/>
        <family val="2"/>
      </rPr>
      <t>Urbanas</t>
    </r>
  </si>
  <si>
    <r>
      <rPr>
        <sz val="7"/>
        <rFont val="Arial MT"/>
        <family val="2"/>
      </rPr>
      <t>Demolição manual alvenaria tijolo furado assentado com argamassa em Vias Urbanas</t>
    </r>
  </si>
  <si>
    <r>
      <rPr>
        <sz val="7"/>
        <rFont val="Arial MT"/>
        <family val="2"/>
      </rPr>
      <t>Demolição manual de concreto armado em Vias Urbanas</t>
    </r>
  </si>
  <si>
    <r>
      <rPr>
        <sz val="7"/>
        <rFont val="Arial MT"/>
        <family val="2"/>
      </rPr>
      <t>Demolição manual de concreto simples ou ciclópico em Vias Urbanas</t>
    </r>
  </si>
  <si>
    <r>
      <rPr>
        <sz val="7"/>
        <rFont val="Arial MT"/>
        <family val="2"/>
      </rPr>
      <t>Demolição mecânica de concreto em Vias Urbanas</t>
    </r>
  </si>
  <si>
    <r>
      <rPr>
        <sz val="7"/>
        <rFont val="Arial MT"/>
        <family val="2"/>
      </rPr>
      <t>Descida d'água concreto simples (degraus) c/ caiação (DSA-03) apoio em Vias Urbanas</t>
    </r>
  </si>
  <si>
    <r>
      <rPr>
        <sz val="7"/>
        <rFont val="Arial MT"/>
        <family val="2"/>
      </rPr>
      <t>Deslocamento de cerca de tela galvanizada fio 12 malha 3" x 3", em Vias Urbanas</t>
    </r>
  </si>
  <si>
    <r>
      <rPr>
        <sz val="7"/>
        <rFont val="Arial MT"/>
        <family val="2"/>
      </rPr>
      <t xml:space="preserve">Dreno de alívio de pavimento (DP - DAP - 01), com tubo PVC d=50mm, geotêxtil não tecido
</t>
    </r>
    <r>
      <rPr>
        <sz val="7"/>
        <rFont val="Arial MT"/>
        <family val="2"/>
      </rPr>
      <t>RT 07 kN/m inclusive transporte da brita em Vias Urbanas</t>
    </r>
  </si>
  <si>
    <r>
      <rPr>
        <sz val="7"/>
        <rFont val="Arial MT"/>
        <family val="2"/>
      </rPr>
      <t>Dreno de PVC  D = 100 mm em Vias Urbanas</t>
    </r>
  </si>
  <si>
    <r>
      <rPr>
        <sz val="7"/>
        <rFont val="Arial MT"/>
        <family val="2"/>
      </rPr>
      <t>Dreno de PVC  D = 50 mm em Vias Urbanas</t>
    </r>
  </si>
  <si>
    <r>
      <rPr>
        <sz val="7"/>
        <rFont val="Arial MT"/>
        <family val="2"/>
      </rPr>
      <t>Dreno em PEAD perfurado diâm. = 100 mm,  inclusive transporte do tubo, em Vias Urbanas</t>
    </r>
  </si>
  <si>
    <r>
      <rPr>
        <sz val="7"/>
        <rFont val="Arial MT"/>
        <family val="2"/>
      </rPr>
      <t xml:space="preserve">Dreno Longitudinal tipo Trincheira Drenante, H = 0,90 m com tubo poroso tipo PEAD d =100
</t>
    </r>
    <r>
      <rPr>
        <sz val="7"/>
        <rFont val="Arial MT"/>
        <family val="2"/>
      </rPr>
      <t>mm, incluindo esc. mat. 3ª cat. e transporte do tubo em Vias Urbanas</t>
    </r>
  </si>
  <si>
    <r>
      <rPr>
        <sz val="7"/>
        <rFont val="Arial MT"/>
        <family val="2"/>
      </rPr>
      <t xml:space="preserve">Dreno Longitudinal tipo Trincheira Drenante, H = 0,90 m com tubo poroso tipo PEAD d=100
</t>
    </r>
    <r>
      <rPr>
        <sz val="7"/>
        <rFont val="Arial MT"/>
        <family val="2"/>
      </rPr>
      <t>mm, inclusive esc. em mat. 1ª cat. e transporte do tubo em Vias Urbanas</t>
    </r>
  </si>
  <si>
    <r>
      <rPr>
        <sz val="7"/>
        <rFont val="Arial MT"/>
        <family val="2"/>
      </rPr>
      <t xml:space="preserve">Dreno Longitudinal tipo Trincheira Drenante, H=0,40m c/tubo poroso PEAD d = 65 mm, incl.
</t>
    </r>
    <r>
      <rPr>
        <sz val="7"/>
        <rFont val="Arial MT"/>
        <family val="2"/>
      </rPr>
      <t>esc. mat. 1ª cat., geotêxtil não tecido RT 07kN/m, V. Urbanas</t>
    </r>
  </si>
  <si>
    <r>
      <rPr>
        <sz val="7"/>
        <rFont val="Arial MT"/>
        <family val="2"/>
      </rPr>
      <t>Dreno ou Barbacã em tubo PVC, diâmetro de 2" em Vias Urbanas</t>
    </r>
  </si>
  <si>
    <r>
      <rPr>
        <sz val="7"/>
        <rFont val="Arial MT"/>
        <family val="2"/>
      </rPr>
      <t xml:space="preserve">Dreno profundo com enchimento de areia, escavação em material 1ª categoria, inclusive
</t>
    </r>
    <r>
      <rPr>
        <sz val="7"/>
        <rFont val="Arial MT"/>
        <family val="2"/>
      </rPr>
      <t>transporte da areia, em vias Urbanas</t>
    </r>
  </si>
  <si>
    <r>
      <rPr>
        <sz val="7"/>
        <rFont val="Arial MT"/>
        <family val="2"/>
      </rPr>
      <t xml:space="preserve">Dreno profundo com enchimento de brita e areia (1:1) escavação em material 1ª categoria,
</t>
    </r>
    <r>
      <rPr>
        <sz val="7"/>
        <rFont val="Arial MT"/>
        <family val="2"/>
      </rPr>
      <t>inclusive transporte da areia e da brita em Vias Urbanas</t>
    </r>
  </si>
  <si>
    <r>
      <rPr>
        <sz val="7"/>
        <rFont val="Arial MT"/>
        <family val="2"/>
      </rPr>
      <t xml:space="preserve">Dreno profundo com enchimento de brita e areia (1:1) escavação em material 2ª categoria,
</t>
    </r>
    <r>
      <rPr>
        <sz val="7"/>
        <rFont val="Arial MT"/>
        <family val="2"/>
      </rPr>
      <t>inclusive transporte da areia e da brita em Vias Urbanas</t>
    </r>
  </si>
  <si>
    <r>
      <rPr>
        <sz val="7"/>
        <rFont val="Arial MT"/>
        <family val="2"/>
      </rPr>
      <t xml:space="preserve">Dreno profundo com enchimento de brita, escavação em material 1ª categoria,  inclusive
</t>
    </r>
    <r>
      <rPr>
        <sz val="7"/>
        <rFont val="Arial MT"/>
        <family val="2"/>
      </rPr>
      <t>transporte da brita em Vias Urbanas</t>
    </r>
  </si>
  <si>
    <r>
      <rPr>
        <sz val="7"/>
        <rFont val="Arial MT"/>
        <family val="2"/>
      </rPr>
      <t xml:space="preserve">Dreno profundo com tubo poroso, D=0,20 m com enchim. de brita, escav. material 3ª categoria
</t>
    </r>
    <r>
      <rPr>
        <sz val="7"/>
        <rFont val="Arial MT"/>
        <family val="2"/>
      </rPr>
      <t>(DPR-01),  inclus. transporte brita e  tubo,  Vias Urbanas</t>
    </r>
  </si>
  <si>
    <r>
      <rPr>
        <sz val="7"/>
        <rFont val="Arial MT"/>
        <family val="2"/>
      </rPr>
      <t xml:space="preserve">Dreno profundo com tubo poroso, D=0,20m com enchim. de brita e areia, escav. material 2ª
</t>
    </r>
    <r>
      <rPr>
        <sz val="7"/>
        <rFont val="Arial MT"/>
        <family val="2"/>
      </rPr>
      <t>categoria, inclusi. transp. areia,brita e  tubo Vias Urbanas</t>
    </r>
  </si>
  <si>
    <r>
      <rPr>
        <sz val="7"/>
        <rFont val="Arial MT"/>
        <family val="2"/>
      </rPr>
      <t xml:space="preserve">Dreno profundo D=0,10m c/ enchim.brita, areia (1:1) escav. em mat. 3ª categoria, incl.geotêxtil
</t>
    </r>
    <r>
      <rPr>
        <sz val="7"/>
        <rFont val="Arial MT"/>
        <family val="2"/>
      </rPr>
      <t>não tecido RT 16kn/m, e transp. brita, areia V.Urbanas</t>
    </r>
  </si>
  <si>
    <r>
      <rPr>
        <sz val="7"/>
        <rFont val="Arial MT"/>
        <family val="2"/>
      </rPr>
      <t xml:space="preserve">Dreno profundo D=0,10m c/ enchim.brita,areia (1:1) escav.mat. 1ª categoria, incl. geotêxtil não
</t>
    </r>
    <r>
      <rPr>
        <sz val="7"/>
        <rFont val="Arial MT"/>
        <family val="2"/>
      </rPr>
      <t>tecido RT16 kn/m e transp. areia,brita- Vias Urbanas</t>
    </r>
  </si>
  <si>
    <r>
      <rPr>
        <sz val="7"/>
        <rFont val="Arial MT"/>
        <family val="2"/>
      </rPr>
      <t xml:space="preserve">Dreno profundo D=0,20m com enchimento de areia, escavação em material 1ª categoria (DPS
</t>
    </r>
    <r>
      <rPr>
        <sz val="7"/>
        <rFont val="Arial MT"/>
        <family val="2"/>
      </rPr>
      <t>-01), inclusive transporte da areia e do tubo em Vias Urbanas</t>
    </r>
  </si>
  <si>
    <r>
      <rPr>
        <sz val="7"/>
        <rFont val="Arial MT"/>
        <family val="2"/>
      </rPr>
      <t xml:space="preserve">Dreno profundo D=0,20m com enchimento de brita e areia, escavação em material 1ª
</t>
    </r>
    <r>
      <rPr>
        <sz val="7"/>
        <rFont val="Arial MT"/>
        <family val="2"/>
      </rPr>
      <t>categoria, inclusive transporte da brita e da areia, em Vias Urbanas</t>
    </r>
  </si>
  <si>
    <r>
      <rPr>
        <sz val="7"/>
        <rFont val="Arial MT"/>
        <family val="2"/>
      </rPr>
      <t xml:space="preserve">Dreno profundo para corte em solo, com enchimento em brita revestido com geotêxtil não
</t>
    </r>
    <r>
      <rPr>
        <sz val="7"/>
        <rFont val="Arial MT"/>
        <family val="2"/>
      </rPr>
      <t>tecido RT-16, inclusive transporte da brita em Vias Urbanas</t>
    </r>
  </si>
  <si>
    <r>
      <rPr>
        <sz val="7"/>
        <rFont val="Arial MT"/>
        <family val="2"/>
      </rPr>
      <t xml:space="preserve">Dreno profundo solo c/tubo PEAD perfur. D=100mm envolto geotêxtil não tecido RT16kn,
</t>
    </r>
    <r>
      <rPr>
        <sz val="7"/>
        <rFont val="Arial MT"/>
        <family val="2"/>
      </rPr>
      <t>preench.c/brita, inclus.transp.tubo exclus transp.brita V Urbanas</t>
    </r>
  </si>
  <si>
    <r>
      <rPr>
        <sz val="7"/>
        <rFont val="Arial MT"/>
        <family val="2"/>
      </rPr>
      <t xml:space="preserve">Dreno sub-horizontal D = 50 mm em PVC inclus. escavação em alteração de rocha, geotêxtil
</t>
    </r>
    <r>
      <rPr>
        <sz val="7"/>
        <rFont val="Arial MT"/>
        <family val="2"/>
      </rPr>
      <t>não tecido RT-16 exclusive transp. em Vias Urbanas</t>
    </r>
  </si>
  <si>
    <r>
      <rPr>
        <sz val="7"/>
        <rFont val="Arial MT"/>
        <family val="2"/>
      </rPr>
      <t xml:space="preserve">Dreno sub-horizontal D = 50 mm em PVC inclus.escavação em rocha sã,  geotêxtil não tecido
</t>
    </r>
    <r>
      <rPr>
        <sz val="7"/>
        <rFont val="Arial MT"/>
        <family val="2"/>
      </rPr>
      <t>RT-16, exclusive transportes em Vias Urbanas</t>
    </r>
  </si>
  <si>
    <r>
      <rPr>
        <sz val="7"/>
        <rFont val="Arial MT"/>
        <family val="2"/>
      </rPr>
      <t xml:space="preserve">Dreno sub-horizontal D=50 mm inclusive geotêxtil não tecido RT 16 kn/m, em PVC, exclusive
</t>
    </r>
    <r>
      <rPr>
        <sz val="7"/>
        <rFont val="Arial MT"/>
        <family val="2"/>
      </rPr>
      <t>transportes em Vias Urbanas</t>
    </r>
  </si>
  <si>
    <r>
      <rPr>
        <sz val="7"/>
        <rFont val="Arial MT"/>
        <family val="2"/>
      </rPr>
      <t xml:space="preserve">Dreno sub-superficial rocha (h=0,55m) c/tubo PEAD perfur.d=100mm, env. geotêxtil RT-16,
</t>
    </r>
    <r>
      <rPr>
        <sz val="7"/>
        <rFont val="Arial MT"/>
        <family val="2"/>
      </rPr>
      <t>preenc.c/ brita, incl. transp. tubo, excl. transp brita-Vias Urb</t>
    </r>
  </si>
  <si>
    <r>
      <rPr>
        <sz val="7"/>
        <rFont val="Arial MT"/>
        <family val="2"/>
      </rPr>
      <t xml:space="preserve">Dreno vertical D = 75 mm em PVC, inclusive geotêxtil não tecido RT-16, exclusive transportes,
</t>
    </r>
    <r>
      <rPr>
        <sz val="7"/>
        <rFont val="Arial MT"/>
        <family val="2"/>
      </rPr>
      <t>em Vias Urbanas</t>
    </r>
  </si>
  <si>
    <r>
      <rPr>
        <sz val="7"/>
        <rFont val="Arial MT"/>
        <family val="2"/>
      </rPr>
      <t xml:space="preserve">Eletroduto de ferro galvanizado DN 4" , inclusive conexões, exclusive escavação e reaterro,
</t>
    </r>
    <r>
      <rPr>
        <sz val="7"/>
        <rFont val="Arial MT"/>
        <family val="2"/>
      </rPr>
      <t>fornecimento e assentamento, em Vias Urbanas</t>
    </r>
  </si>
  <si>
    <r>
      <rPr>
        <sz val="7"/>
        <rFont val="Arial MT"/>
        <family val="2"/>
      </rPr>
      <t>Eletroduto para rede de lógica, inclusive conexões, em Vias Urbanas</t>
    </r>
  </si>
  <si>
    <r>
      <rPr>
        <sz val="7"/>
        <rFont val="Arial MT"/>
        <family val="2"/>
      </rPr>
      <t>Eletroduto PVC diâmetro 75mm, fornecimento e assentamento em Vias Urbanas</t>
    </r>
  </si>
  <si>
    <r>
      <rPr>
        <sz val="7"/>
        <rFont val="Arial MT"/>
        <family val="2"/>
      </rPr>
      <t>Eletroduto PVC rígido roscável diâm. 50 mm, fornecimento e assentamento em Vias Urbanas</t>
    </r>
  </si>
  <si>
    <r>
      <rPr>
        <sz val="7"/>
        <rFont val="Arial MT"/>
        <family val="2"/>
      </rPr>
      <t>Eletroduto tipo Kanaflex  diâmetro 1 1/4", fornecimento e assentamento em Vias Urbanas</t>
    </r>
  </si>
  <si>
    <r>
      <rPr>
        <sz val="7"/>
        <rFont val="Arial MT"/>
        <family val="2"/>
      </rPr>
      <t>Eletroduto tipo Kanaflex diâmetro 1 1/2", fornecimento e assentamento em Vias Urbanas</t>
    </r>
  </si>
  <si>
    <r>
      <rPr>
        <sz val="7"/>
        <rFont val="Arial MT"/>
        <family val="2"/>
      </rPr>
      <t>Eletroduto tipo Kanaflex diâmetro 2", fornecimento e assentamento em Vias Urbanas</t>
    </r>
  </si>
  <si>
    <r>
      <rPr>
        <sz val="7"/>
        <rFont val="Arial MT"/>
        <family val="2"/>
      </rPr>
      <t>Eletroduto tipo Kanaflex diâmetro 4", fornecimento e assentamento em Vias Urbanas</t>
    </r>
  </si>
  <si>
    <r>
      <rPr>
        <sz val="7"/>
        <rFont val="Arial MT"/>
        <family val="2"/>
      </rPr>
      <t xml:space="preserve">Escada de madeira executada sobre terreno inclinado, com 80 cm de largura mínima em Vias
</t>
    </r>
    <r>
      <rPr>
        <sz val="7"/>
        <rFont val="Arial MT"/>
        <family val="2"/>
      </rPr>
      <t>Urbanas</t>
    </r>
  </si>
  <si>
    <r>
      <rPr>
        <sz val="7"/>
        <rFont val="Arial MT"/>
        <family val="2"/>
      </rPr>
      <t>Escavação manual em mat. 1ª cat. H= 0,00 a 1,50 m c/ esgotamento em Vias Urbanas</t>
    </r>
  </si>
  <si>
    <r>
      <rPr>
        <sz val="7"/>
        <rFont val="Arial MT"/>
        <family val="2"/>
      </rPr>
      <t>Escavação manual em mat. 1ª cat. H= 0,00 a 1,50 m em Vias Urbanas</t>
    </r>
  </si>
  <si>
    <r>
      <rPr>
        <sz val="7"/>
        <rFont val="Arial MT"/>
        <family val="2"/>
      </rPr>
      <t>Escavação manual em mat. 1ª cat. H= 1,50 a 3,00 m c/ esgotamento em Vias Urbanas</t>
    </r>
  </si>
  <si>
    <r>
      <rPr>
        <sz val="7"/>
        <rFont val="Arial MT"/>
        <family val="2"/>
      </rPr>
      <t>Escavação manual em mat. 1ª cat. H= 1,50 a 3,00 m em Vias Urbanas</t>
    </r>
  </si>
  <si>
    <r>
      <rPr>
        <sz val="7"/>
        <rFont val="Arial MT"/>
        <family val="2"/>
      </rPr>
      <t>Escavação manual em mat. 1ª cat. H= 3,00 a 4,50 m c/ esgotamento, em Vias Urbanas</t>
    </r>
  </si>
  <si>
    <r>
      <rPr>
        <sz val="7"/>
        <rFont val="Arial MT"/>
        <family val="2"/>
      </rPr>
      <t>Escavação manual em mat. 1ª cat. H= 3,00 a 4,50 m, em Vias Urbanas</t>
    </r>
  </si>
  <si>
    <r>
      <rPr>
        <sz val="7"/>
        <rFont val="Arial MT"/>
        <family val="2"/>
      </rPr>
      <t>Escavação manual em mat. 2ª cat. H= 0,00 a 1,50 m c/ esgotamento, em Vias Urbanas</t>
    </r>
  </si>
  <si>
    <r>
      <rPr>
        <sz val="7"/>
        <rFont val="Arial MT"/>
        <family val="2"/>
      </rPr>
      <t>Escavação manual em mat. 2ª cat. H= 0,00 a 1,50 m s/ detonação, em Vias Urbanas</t>
    </r>
  </si>
  <si>
    <r>
      <rPr>
        <sz val="7"/>
        <rFont val="Arial MT"/>
        <family val="2"/>
      </rPr>
      <t>Escavação manual em mat. 2ª cat. H= 1,50 a 3,00 m c/ esgotamento, em Vias Urbanas</t>
    </r>
  </si>
  <si>
    <r>
      <rPr>
        <sz val="7"/>
        <rFont val="Arial MT"/>
        <family val="2"/>
      </rPr>
      <t>Escavação manual em mat. 2ª cat. H= 1,50 a 3,00 m s/ detonação, em Vias Urbanas</t>
    </r>
  </si>
  <si>
    <r>
      <rPr>
        <sz val="7"/>
        <rFont val="Arial MT"/>
        <family val="2"/>
      </rPr>
      <t>Escavação manual em mat. 2ª cat. H= 3,00 a 4,50 m c/ esgotamento, em Vias Urbanas</t>
    </r>
  </si>
  <si>
    <r>
      <rPr>
        <sz val="7"/>
        <rFont val="Arial MT"/>
        <family val="2"/>
      </rPr>
      <t>Escavação manual em mat. 2ª cat. H= 3,00 a 4,50 m s/ detonação, em Vias Urbanas</t>
    </r>
  </si>
  <si>
    <r>
      <rPr>
        <sz val="7"/>
        <rFont val="Arial MT"/>
        <family val="2"/>
      </rPr>
      <t>Escavação manual em mat. 3ª cat. H= 0,00 a 1,50 m, a fogo, em Vias Urbanas</t>
    </r>
  </si>
  <si>
    <r>
      <rPr>
        <sz val="7"/>
        <rFont val="Arial MT"/>
        <family val="2"/>
      </rPr>
      <t>Escavação manual furos, valetas mat. 1ª cat. H= 0,00 a 1,50 m (dim. reduz.), em Vias Urbanas</t>
    </r>
  </si>
  <si>
    <r>
      <rPr>
        <sz val="7"/>
        <rFont val="Arial MT"/>
        <family val="2"/>
      </rPr>
      <t xml:space="preserve">Escavação manual furos, valetas mat. 2ª cat. H= 0,00 a 1,50 m s/detonação (dim. reduz.), em
</t>
    </r>
    <r>
      <rPr>
        <sz val="7"/>
        <rFont val="Arial MT"/>
        <family val="2"/>
      </rPr>
      <t>Vias Urbanas</t>
    </r>
  </si>
  <si>
    <r>
      <rPr>
        <sz val="7"/>
        <rFont val="Arial MT"/>
        <family val="2"/>
      </rPr>
      <t xml:space="preserve">Escavação mecânica de valas em material de 1ª categoria, 3,00 a 4,50 m, c/ esgotamento,
</t>
    </r>
    <r>
      <rPr>
        <sz val="7"/>
        <rFont val="Arial MT"/>
        <family val="2"/>
      </rPr>
      <t>carga do material, transp. material p/ bota-fora -Vias Urbanas</t>
    </r>
  </si>
  <si>
    <r>
      <rPr>
        <sz val="7"/>
        <rFont val="Arial MT"/>
        <family val="2"/>
      </rPr>
      <t xml:space="preserve">Escavação mecânica de valas em 1ª categoria, profundidade de 4,50 a 6,00 m com
</t>
    </r>
    <r>
      <rPr>
        <sz val="7"/>
        <rFont val="Arial MT"/>
        <family val="2"/>
      </rPr>
      <t>esgotamento, transp. DMT=20km, descarga e espalhamento, em Vias Urbanas</t>
    </r>
  </si>
  <si>
    <r>
      <rPr>
        <sz val="7"/>
        <rFont val="Arial MT"/>
        <family val="2"/>
      </rPr>
      <t xml:space="preserve">Escavação mecânica em material de 1ª cat. H= 0,00 a 1,50 m c/ esgotamento, em Vias
</t>
    </r>
    <r>
      <rPr>
        <sz val="7"/>
        <rFont val="Arial MT"/>
        <family val="2"/>
      </rPr>
      <t>Urbanas</t>
    </r>
  </si>
  <si>
    <r>
      <rPr>
        <sz val="7"/>
        <rFont val="Arial MT"/>
        <family val="2"/>
      </rPr>
      <t>Escavação mecânica em material de 1ª cat. H= 0,00 a 1,50 m, em Vias Urbanas</t>
    </r>
  </si>
  <si>
    <r>
      <rPr>
        <sz val="7"/>
        <rFont val="Arial MT"/>
        <family val="2"/>
      </rPr>
      <t xml:space="preserve">Escavação mecânica em material de 1ª cat. H= 1,50 a 3,00 m c/ esgotamento, em Vias
</t>
    </r>
    <r>
      <rPr>
        <sz val="7"/>
        <rFont val="Arial MT"/>
        <family val="2"/>
      </rPr>
      <t>Urbanas</t>
    </r>
  </si>
  <si>
    <r>
      <rPr>
        <sz val="7"/>
        <rFont val="Arial MT"/>
        <family val="2"/>
      </rPr>
      <t>Escavação mecânica em material de 1ª cat. H= 1,50 a 3,00 m, em Vias Urbanas</t>
    </r>
  </si>
  <si>
    <r>
      <rPr>
        <sz val="7"/>
        <rFont val="Arial MT"/>
        <family val="2"/>
      </rPr>
      <t xml:space="preserve">Escavação mecânica em material de 1º cat. H= 3,00 a 4,50 m c/ esgotamento, em Vias
</t>
    </r>
    <r>
      <rPr>
        <sz val="7"/>
        <rFont val="Arial MT"/>
        <family val="2"/>
      </rPr>
      <t>Urbanas</t>
    </r>
  </si>
  <si>
    <r>
      <rPr>
        <sz val="7"/>
        <rFont val="Arial MT"/>
        <family val="2"/>
      </rPr>
      <t>Escavação mecânica em material de 1ª cat. H= 3,00 a 4,50 m, em Vias Urbanas</t>
    </r>
  </si>
  <si>
    <r>
      <rPr>
        <sz val="7"/>
        <rFont val="Arial MT"/>
        <family val="2"/>
      </rPr>
      <t xml:space="preserve">Escavação mecânica em material de 2ª cat. H= 0,00 a 1,50 m c/ esgotamento, em Vias
</t>
    </r>
    <r>
      <rPr>
        <sz val="7"/>
        <rFont val="Arial MT"/>
        <family val="2"/>
      </rPr>
      <t>Urbanas</t>
    </r>
  </si>
  <si>
    <r>
      <rPr>
        <sz val="7"/>
        <rFont val="Arial MT"/>
        <family val="2"/>
      </rPr>
      <t>Escavação mecânica em material de 2ª cat. H= 0,00 a 1,50 m, em Vias Urbanas</t>
    </r>
  </si>
  <si>
    <r>
      <rPr>
        <sz val="7"/>
        <rFont val="Arial MT"/>
        <family val="2"/>
      </rPr>
      <t xml:space="preserve">Escavação mecânica em material de 2ª cat. H= 1,50 a 3,00 m c/ esgotamento, em Vias
</t>
    </r>
    <r>
      <rPr>
        <sz val="7"/>
        <rFont val="Arial MT"/>
        <family val="2"/>
      </rPr>
      <t>Urbanas</t>
    </r>
  </si>
  <si>
    <r>
      <rPr>
        <sz val="7"/>
        <rFont val="Arial MT"/>
        <family val="2"/>
      </rPr>
      <t>Escavação mecânica em material de 2ª cat. H= 1,50 a 3,00 m, em Vias Urbanas</t>
    </r>
  </si>
  <si>
    <r>
      <rPr>
        <sz val="7"/>
        <rFont val="Arial MT"/>
        <family val="2"/>
      </rPr>
      <t xml:space="preserve">Escavação mecânica em material de 2ª cat. H= 3,00 a 4,50 m c/ esgotamento, em Vias
</t>
    </r>
    <r>
      <rPr>
        <sz val="7"/>
        <rFont val="Arial MT"/>
        <family val="2"/>
      </rPr>
      <t>Urbanas</t>
    </r>
  </si>
  <si>
    <r>
      <rPr>
        <sz val="7"/>
        <rFont val="Arial MT"/>
        <family val="2"/>
      </rPr>
      <t xml:space="preserve">Escavação mecânica em material de 2º cat. H= 3,00 a 4,50 m c/ esgotamento em Vias
</t>
    </r>
    <r>
      <rPr>
        <sz val="7"/>
        <rFont val="Arial MT"/>
        <family val="2"/>
      </rPr>
      <t>Urbanas</t>
    </r>
  </si>
  <si>
    <r>
      <rPr>
        <sz val="7"/>
        <rFont val="Arial MT"/>
        <family val="2"/>
      </rPr>
      <t>Escavação mecânica em material de 2ª cat. H= 3,00 a 4,50 m, em Vias Urbanas</t>
    </r>
  </si>
  <si>
    <r>
      <rPr>
        <sz val="7"/>
        <rFont val="Arial MT"/>
        <family val="2"/>
      </rPr>
      <t xml:space="preserve">Escoramento de cavas e valas, inclusive fornecimento e transporte das madeiras, em Vias
</t>
    </r>
    <r>
      <rPr>
        <sz val="7"/>
        <rFont val="Arial MT"/>
        <family val="2"/>
      </rPr>
      <t>Urbanas</t>
    </r>
  </si>
  <si>
    <r>
      <rPr>
        <sz val="7"/>
        <rFont val="Arial MT"/>
        <family val="2"/>
      </rPr>
      <t xml:space="preserve">Escoramento e cimbramento (bueiro celular), inclusive fornecimento e transporte das madeiras
</t>
    </r>
    <r>
      <rPr>
        <sz val="7"/>
        <rFont val="Arial MT"/>
        <family val="2"/>
      </rPr>
      <t>,  em Vias Urbanas</t>
    </r>
  </si>
  <si>
    <r>
      <rPr>
        <sz val="7"/>
        <rFont val="Arial MT"/>
        <family val="2"/>
      </rPr>
      <t xml:space="preserve">Forma especial de madeira para meio fio, inclusive fornecimento e transporte das madeiras
</t>
    </r>
    <r>
      <rPr>
        <sz val="7"/>
        <rFont val="Arial MT"/>
        <family val="2"/>
      </rPr>
      <t>em Vias Urbanas</t>
    </r>
  </si>
  <si>
    <r>
      <rPr>
        <sz val="7"/>
        <rFont val="Arial MT"/>
        <family val="2"/>
      </rPr>
      <t xml:space="preserve">Forma especial de madeira para sarjeta (gabarito), inclusive fornecimento e transporte das
</t>
    </r>
    <r>
      <rPr>
        <sz val="7"/>
        <rFont val="Arial MT"/>
        <family val="2"/>
      </rPr>
      <t>madeiras, em Vias Urbanas</t>
    </r>
  </si>
  <si>
    <r>
      <rPr>
        <sz val="7"/>
        <rFont val="Arial MT"/>
        <family val="2"/>
      </rPr>
      <t>Forma metálica para meio fio, em Vias Urbanas</t>
    </r>
  </si>
  <si>
    <r>
      <rPr>
        <sz val="7"/>
        <rFont val="Arial MT"/>
        <family val="2"/>
      </rPr>
      <t xml:space="preserve">Formas planas de madeira com 01 (um) reaproveitamento, inclusive fornecimento e transporte
</t>
    </r>
    <r>
      <rPr>
        <sz val="7"/>
        <rFont val="Arial MT"/>
        <family val="2"/>
      </rPr>
      <t>das madeiras, em Vias Urbanas</t>
    </r>
  </si>
  <si>
    <r>
      <rPr>
        <sz val="7"/>
        <rFont val="Arial MT"/>
        <family val="2"/>
      </rPr>
      <t xml:space="preserve">Formas planas de madeira com 02 (dois) reaproveitamentos, inclusive fornecimento e
</t>
    </r>
    <r>
      <rPr>
        <sz val="7"/>
        <rFont val="Arial MT"/>
        <family val="2"/>
      </rPr>
      <t>transporte das madeiras, em Vias Urbanas</t>
    </r>
  </si>
  <si>
    <r>
      <rPr>
        <sz val="7"/>
        <rFont val="Arial MT"/>
        <family val="2"/>
      </rPr>
      <t xml:space="preserve">Formas planas de madeira com 04 (quatro) reaproveitamentos, inclusive fornecimento e
</t>
    </r>
    <r>
      <rPr>
        <sz val="7"/>
        <rFont val="Arial MT"/>
        <family val="2"/>
      </rPr>
      <t>transporte das madeiras, em Vias Urbanas</t>
    </r>
  </si>
  <si>
    <r>
      <rPr>
        <sz val="7"/>
        <rFont val="Arial MT"/>
        <family val="2"/>
      </rPr>
      <t xml:space="preserve">Formas planas de madeira sem reaproveitamento (forma perdida), inclusive fornecimento e
</t>
    </r>
    <r>
      <rPr>
        <sz val="7"/>
        <rFont val="Arial MT"/>
        <family val="2"/>
      </rPr>
      <t>transporte das madeiras em Vias Urbanas</t>
    </r>
  </si>
  <si>
    <r>
      <rPr>
        <sz val="7"/>
        <rFont val="Arial MT"/>
        <family val="2"/>
      </rPr>
      <t xml:space="preserve">Gabião manta/colchão, p/ revest. canal em malha hex 6x8mm Zn-Al/PVC, e=2,8mm,h=0,23m,
</t>
    </r>
    <r>
      <rPr>
        <sz val="7"/>
        <rFont val="Arial MT"/>
        <family val="2"/>
      </rPr>
      <t>inclus.aquis./assentam. pedra mão, exclus. transp., Vias Urbanas</t>
    </r>
  </si>
  <si>
    <r>
      <rPr>
        <sz val="7"/>
        <rFont val="Arial MT"/>
        <family val="2"/>
      </rPr>
      <t>Gabiões com caixas galvanizadas, sem manta, em Vias Urbanas</t>
    </r>
  </si>
  <si>
    <r>
      <rPr>
        <sz val="7"/>
        <rFont val="Arial MT"/>
        <family val="2"/>
      </rPr>
      <t>Geotêxtil não tecido RT-16 kn/m, fornecimento e aplicação em Vias Urbanas</t>
    </r>
  </si>
  <si>
    <r>
      <rPr>
        <sz val="7"/>
        <rFont val="Arial MT"/>
        <family val="2"/>
      </rPr>
      <t xml:space="preserve">Geotêxtil não-tecido com resistência longitudinal a tração 10kN/m, fornecimento e aplicação
</t>
    </r>
    <r>
      <rPr>
        <sz val="7"/>
        <rFont val="Arial MT"/>
        <family val="2"/>
      </rPr>
      <t>em Vias Urbanas</t>
    </r>
  </si>
  <si>
    <r>
      <rPr>
        <sz val="7"/>
        <rFont val="Arial MT"/>
        <family val="2"/>
      </rPr>
      <t>Lastro de brita, inclusive transporte da brita em Vias Urbanas</t>
    </r>
  </si>
  <si>
    <r>
      <rPr>
        <sz val="7"/>
        <rFont val="Arial MT"/>
        <family val="2"/>
      </rPr>
      <t>Limpeza e apicoamento manual de superfície de rocha em Vias Urbanas</t>
    </r>
  </si>
  <si>
    <r>
      <rPr>
        <sz val="7"/>
        <rFont val="Arial MT"/>
        <family val="2"/>
      </rPr>
      <t>Limpeza e desobstrução de BDTC e BDCC em Vias Urbanas</t>
    </r>
  </si>
  <si>
    <r>
      <rPr>
        <sz val="7"/>
        <rFont val="Arial MT"/>
        <family val="2"/>
      </rPr>
      <t>Limpeza e desobstrução de BQTC em Vias Urbanas</t>
    </r>
  </si>
  <si>
    <r>
      <rPr>
        <sz val="7"/>
        <rFont val="Arial MT"/>
        <family val="2"/>
      </rPr>
      <t>Limpeza e desobstrução de BSTC e BSCC em Vias Urbanas</t>
    </r>
  </si>
  <si>
    <r>
      <rPr>
        <sz val="7"/>
        <rFont val="Arial MT"/>
        <family val="2"/>
      </rPr>
      <t>Limpeza e desobstrução de BTTC e BTCC em Vias Urbanas</t>
    </r>
  </si>
  <si>
    <r>
      <rPr>
        <sz val="7"/>
        <rFont val="Arial MT"/>
        <family val="2"/>
      </rPr>
      <t>Limpeza e preparo de superfície de aço em Vias Urbanas</t>
    </r>
  </si>
  <si>
    <r>
      <rPr>
        <sz val="7"/>
        <rFont val="Arial MT"/>
        <family val="2"/>
      </rPr>
      <t xml:space="preserve">Meio fio de concreto pré-moldado (12 x 30 x 15) cm, inclusive caiação e transporte do meio fio
</t>
    </r>
    <r>
      <rPr>
        <sz val="7"/>
        <rFont val="Arial MT"/>
        <family val="2"/>
      </rPr>
      <t>em Vias Urbanas</t>
    </r>
  </si>
  <si>
    <r>
      <rPr>
        <sz val="7"/>
        <rFont val="Arial MT"/>
        <family val="2"/>
      </rPr>
      <t xml:space="preserve">Montagem e desmontagem de escoramento tubular normal, em obras de arte na densidade de
</t>
    </r>
    <r>
      <rPr>
        <sz val="7"/>
        <rFont val="Arial MT"/>
        <family val="2"/>
      </rPr>
      <t>5m de tubo por m³ de escoramento em Vias Urbanas</t>
    </r>
  </si>
  <si>
    <r>
      <rPr>
        <sz val="7"/>
        <rFont val="Arial MT"/>
        <family val="2"/>
      </rPr>
      <t xml:space="preserve">Muro de testa em concreto para saída de dreno profundo em rocha, inclusive transporte do
</t>
    </r>
    <r>
      <rPr>
        <sz val="7"/>
        <rFont val="Arial MT"/>
        <family val="2"/>
      </rPr>
      <t>tubo em Vias Urbanas</t>
    </r>
  </si>
  <si>
    <r>
      <rPr>
        <sz val="7"/>
        <rFont val="Arial MT"/>
        <family val="2"/>
      </rPr>
      <t>Pedra de mão p/ (concreto ciclópico ou alvenaria) rocha paga em medição em Vias Urbanas</t>
    </r>
  </si>
  <si>
    <r>
      <rPr>
        <sz val="7"/>
        <rFont val="Arial MT"/>
        <family val="2"/>
      </rPr>
      <t xml:space="preserve">Pescoço de poço de visita H=0,30m, diâm. = 0,60 m, fornecimento, assentamento e transporte
</t>
    </r>
    <r>
      <rPr>
        <sz val="7"/>
        <rFont val="Arial MT"/>
        <family val="2"/>
      </rPr>
      <t>em Vias Urbanas</t>
    </r>
  </si>
  <si>
    <r>
      <rPr>
        <sz val="7"/>
        <rFont val="Arial MT"/>
        <family val="2"/>
      </rPr>
      <t>Pintura com nata de cimento em Vias Urbanas</t>
    </r>
  </si>
  <si>
    <r>
      <rPr>
        <sz val="7"/>
        <rFont val="Arial MT"/>
        <family val="2"/>
      </rPr>
      <t xml:space="preserve">Pintura interna ou externa sobre ferro, com tinta a base de resina de borracha clorada em Vias
</t>
    </r>
    <r>
      <rPr>
        <sz val="7"/>
        <rFont val="Arial MT"/>
        <family val="2"/>
      </rPr>
      <t>Urbanas</t>
    </r>
  </si>
  <si>
    <r>
      <rPr>
        <sz val="7"/>
        <rFont val="Arial MT"/>
        <family val="2"/>
      </rPr>
      <t>Plataforma ou passarela de pinho de 1ª ou similar, 1" x 12", em Vias Urbanas</t>
    </r>
  </si>
  <si>
    <r>
      <rPr>
        <sz val="7"/>
        <rFont val="Arial MT"/>
        <family val="2"/>
      </rPr>
      <t>Poço de visita em bloco pré-moldado para d=0,30 e 0,40 m (0,80 x 0,8 0m), em Vias Urbanas</t>
    </r>
  </si>
  <si>
    <r>
      <rPr>
        <sz val="7"/>
        <rFont val="Arial MT"/>
        <family val="2"/>
      </rPr>
      <t>Poço de visita em bloco pré-moldado para d=0,60 m (1,00 x 1,00 m), em Vias Urbanas</t>
    </r>
  </si>
  <si>
    <r>
      <rPr>
        <sz val="7"/>
        <rFont val="Arial MT"/>
        <family val="2"/>
      </rPr>
      <t>Poço de visita em bloco pré-moldado para d=0,80m (1,20x1,20m), em Vias Urbanas</t>
    </r>
  </si>
  <si>
    <r>
      <rPr>
        <sz val="7"/>
        <rFont val="Arial MT"/>
        <family val="2"/>
      </rPr>
      <t>Poço de visita em bloco pré-moldado para d=1,00m (1,30x1,30m) (Vias Urbanas)</t>
    </r>
  </si>
  <si>
    <r>
      <rPr>
        <sz val="7"/>
        <rFont val="Arial MT"/>
        <family val="2"/>
      </rPr>
      <t>Poço de visita em bloco pré-moldado para d=1,20m (1,50x1,50m), em Vias Urbanas</t>
    </r>
  </si>
  <si>
    <r>
      <rPr>
        <sz val="7"/>
        <rFont val="Arial MT"/>
        <family val="2"/>
      </rPr>
      <t>Poço de Visita para BSTC diâm. 0,40 m em blocos de concreto, em Vias Urbanas</t>
    </r>
  </si>
  <si>
    <r>
      <rPr>
        <sz val="7"/>
        <rFont val="Arial MT"/>
        <family val="2"/>
      </rPr>
      <t>Poço de visita para BSTC diâm. 0,60 m em blocos de concreto, em Vias Urbanas</t>
    </r>
  </si>
  <si>
    <r>
      <rPr>
        <sz val="7"/>
        <rFont val="Arial MT"/>
        <family val="2"/>
      </rPr>
      <t>Poço de visita para BSTC diâm. 0,80 m em blocos de concreto, em Vias Urbanas</t>
    </r>
  </si>
  <si>
    <r>
      <rPr>
        <sz val="7"/>
        <rFont val="Arial MT"/>
        <family val="2"/>
      </rPr>
      <t xml:space="preserve">Poço de visita (tubo D=0,40 m) H=1,50 m com tampão F.F.A.P., inclusive escavação e
</t>
    </r>
    <r>
      <rPr>
        <sz val="7"/>
        <rFont val="Arial MT"/>
        <family val="2"/>
      </rPr>
      <t>transporte do tampão, em Vias Urbanas</t>
    </r>
  </si>
  <si>
    <r>
      <rPr>
        <sz val="7"/>
        <rFont val="Arial MT"/>
        <family val="2"/>
      </rPr>
      <t xml:space="preserve">Poço de visita (tubo D=0,60 m) H=1,70 m com tampão F.F.A.P., inclusive escavação e
</t>
    </r>
    <r>
      <rPr>
        <sz val="7"/>
        <rFont val="Arial MT"/>
        <family val="2"/>
      </rPr>
      <t>transporte do tampão, em Vias Urbanas</t>
    </r>
  </si>
  <si>
    <r>
      <rPr>
        <sz val="7"/>
        <rFont val="Arial MT"/>
        <family val="2"/>
      </rPr>
      <t xml:space="preserve">Poço de visita (tubo D=0,80 m) H=1,90 m com tampão F.F.A.P., inclusive escavação e
</t>
    </r>
    <r>
      <rPr>
        <sz val="7"/>
        <rFont val="Arial MT"/>
        <family val="2"/>
      </rPr>
      <t>transporte do tampão, em Vias Urbanas</t>
    </r>
  </si>
  <si>
    <r>
      <rPr>
        <sz val="7"/>
        <rFont val="Arial MT"/>
        <family val="2"/>
      </rPr>
      <t xml:space="preserve">Poço de visita (tubo D=1,00 m) H=2,10 m com tampão F.F.A.P., inclusive escavação e
</t>
    </r>
    <r>
      <rPr>
        <sz val="7"/>
        <rFont val="Arial MT"/>
        <family val="2"/>
      </rPr>
      <t>transporte do tampão, em Vias Urbanas</t>
    </r>
  </si>
  <si>
    <r>
      <rPr>
        <sz val="7"/>
        <rFont val="Arial MT"/>
        <family val="2"/>
      </rPr>
      <t xml:space="preserve">Preparo manual de talude, compreendendo acerto, raspagem eventual de até 0,30 m de prof.
</t>
    </r>
    <r>
      <rPr>
        <sz val="7"/>
        <rFont val="Arial MT"/>
        <family val="2"/>
      </rPr>
      <t>e afastamento lateral, em Vias Urbanas</t>
    </r>
  </si>
  <si>
    <r>
      <rPr>
        <sz val="7"/>
        <rFont val="Arial MT"/>
        <family val="2"/>
      </rPr>
      <t xml:space="preserve">Preparo manual de terreno, compreendendo acerto raspagem até 25 cm de profundidade e
</t>
    </r>
    <r>
      <rPr>
        <sz val="7"/>
        <rFont val="Arial MT"/>
        <family val="2"/>
      </rPr>
      <t>afastamento lateral do material excedente, em Vias Urbanas</t>
    </r>
  </si>
  <si>
    <r>
      <rPr>
        <sz val="7"/>
        <rFont val="Arial MT"/>
        <family val="2"/>
      </rPr>
      <t>Reaterro com areia, tudo incluído, em Vias Urbanas</t>
    </r>
  </si>
  <si>
    <r>
      <rPr>
        <sz val="7"/>
        <rFont val="Arial MT"/>
        <family val="2"/>
      </rPr>
      <t>Reaterro de cavas c/ compactação manual (apiloamento) (dim. reduz.), em Vias Urbanas</t>
    </r>
  </si>
  <si>
    <r>
      <rPr>
        <sz val="7"/>
        <rFont val="Arial MT"/>
        <family val="2"/>
      </rPr>
      <t>Reaterro de cavas c/ compactação manual (apiloamento) em Vias Urbanas</t>
    </r>
  </si>
  <si>
    <r>
      <rPr>
        <sz val="7"/>
        <rFont val="Arial MT"/>
        <family val="2"/>
      </rPr>
      <t>Reaterro de cavas c/ compactação mecânica (compactador manual), em Vias Urbanas</t>
    </r>
  </si>
  <si>
    <r>
      <rPr>
        <sz val="7"/>
        <rFont val="Arial MT"/>
        <family val="2"/>
      </rPr>
      <t>Recuperação de poço de visita inclusive fornecimento tampão F.F.A.P., em Vias Urbanas</t>
    </r>
  </si>
  <si>
    <r>
      <rPr>
        <sz val="7"/>
        <rFont val="Arial MT"/>
        <family val="2"/>
      </rPr>
      <t>Religação de rede de água em PVC DN 20 mm, inclusive conexões, em Vias Urbanas</t>
    </r>
  </si>
  <si>
    <r>
      <rPr>
        <sz val="7"/>
        <rFont val="Arial MT"/>
        <family val="2"/>
      </rPr>
      <t>Religação de rede de água em PVC DN 25 mm, inclusive conexões, em Vias Urbanas</t>
    </r>
  </si>
  <si>
    <r>
      <rPr>
        <sz val="7"/>
        <rFont val="Arial MT"/>
        <family val="2"/>
      </rPr>
      <t>Religação de rede de água em PVC DN 32 mm, inclusive conexões, em Vias Urbanas</t>
    </r>
  </si>
  <si>
    <r>
      <rPr>
        <sz val="7"/>
        <rFont val="Arial MT"/>
        <family val="2"/>
      </rPr>
      <t>Religação de rede de água em PVC DN 75 mm, inclusive conexões, em Vias Urbanas</t>
    </r>
  </si>
  <si>
    <r>
      <rPr>
        <sz val="7"/>
        <rFont val="Arial MT"/>
        <family val="2"/>
      </rPr>
      <t xml:space="preserve">Religação de rede de água em PVC PBA CL 15 DN 100 mm, inclusive conexões, em Vias
</t>
    </r>
    <r>
      <rPr>
        <sz val="7"/>
        <rFont val="Arial MT"/>
        <family val="2"/>
      </rPr>
      <t>Urbanas</t>
    </r>
  </si>
  <si>
    <r>
      <rPr>
        <sz val="7"/>
        <rFont val="Arial MT"/>
        <family val="2"/>
      </rPr>
      <t>Remanejamento de ligação e religação de redes de esgoto, em Vias Urbanas</t>
    </r>
  </si>
  <si>
    <r>
      <rPr>
        <sz val="7"/>
        <rFont val="Arial MT"/>
        <family val="2"/>
      </rPr>
      <t>Remoção de bueiros existentes, em Vias Urbanas</t>
    </r>
  </si>
  <si>
    <r>
      <rPr>
        <sz val="7"/>
        <rFont val="Arial MT"/>
        <family val="2"/>
      </rPr>
      <t xml:space="preserve">Rip-rap c/ argamassa cimento areia 1:6, inclusive aquisição e transporte dos materiais, em
</t>
    </r>
    <r>
      <rPr>
        <sz val="7"/>
        <rFont val="Arial MT"/>
        <family val="2"/>
      </rPr>
      <t>Vias Urbanas</t>
    </r>
  </si>
  <si>
    <r>
      <rPr>
        <sz val="7"/>
        <rFont val="Arial MT"/>
        <family val="2"/>
      </rPr>
      <t>Sarjeta de concreto DP-1 (0,081 m³/m) calha triangular, inclusive caiação, em Vias Urbanas</t>
    </r>
  </si>
  <si>
    <r>
      <rPr>
        <sz val="7"/>
        <rFont val="Arial MT"/>
        <family val="2"/>
      </rPr>
      <t>Sarjeta de concreto DP-2 (0,085 m³/m) calha triangular, inclusive caiação, em Vias Urbanas</t>
    </r>
  </si>
  <si>
    <r>
      <rPr>
        <sz val="7"/>
        <rFont val="Arial MT"/>
        <family val="2"/>
      </rPr>
      <t>Sarjeta de concreto SCA 40/10 - em Vias Urbanas</t>
    </r>
  </si>
  <si>
    <r>
      <rPr>
        <sz val="7"/>
        <rFont val="Arial MT"/>
        <family val="2"/>
      </rPr>
      <t>Sarjeta de concreto (SCA 70/15) calha triangular, inclusive caiação, em Vias Urbanas</t>
    </r>
  </si>
  <si>
    <r>
      <rPr>
        <sz val="7"/>
        <rFont val="Arial MT"/>
        <family val="2"/>
      </rPr>
      <t>Sarjeta de concreto (SCA 90/10) calha triangular, inclusive caiação, em Vias Urbanas</t>
    </r>
  </si>
  <si>
    <r>
      <rPr>
        <sz val="7"/>
        <rFont val="Arial MT"/>
        <family val="2"/>
      </rPr>
      <t xml:space="preserve">Sarjeta de concreto (STC - 02) calha triangular em corte/aterro, inclusive caiação, em Vias
</t>
    </r>
    <r>
      <rPr>
        <sz val="7"/>
        <rFont val="Arial MT"/>
        <family val="2"/>
      </rPr>
      <t>Urbanas</t>
    </r>
  </si>
  <si>
    <r>
      <rPr>
        <sz val="7"/>
        <rFont val="Arial MT"/>
        <family val="2"/>
      </rPr>
      <t xml:space="preserve">Sarjeta de concreto (STC - 04) calha triangular de bancada em corte, inclusive caiação, em
</t>
    </r>
    <r>
      <rPr>
        <sz val="7"/>
        <rFont val="Arial MT"/>
        <family val="2"/>
      </rPr>
      <t>Vias Urbanas</t>
    </r>
  </si>
  <si>
    <r>
      <rPr>
        <sz val="7"/>
        <rFont val="Arial MT"/>
        <family val="2"/>
      </rPr>
      <t>Tampa de concreto em grelha, fornecimento, assentamento e transporte, em Vias Urbanas</t>
    </r>
  </si>
  <si>
    <r>
      <rPr>
        <sz val="7"/>
        <rFont val="Arial MT"/>
        <family val="2"/>
      </rPr>
      <t>Tampão F.F.A.P. com 100 kg, fornecimento, assentamento e transporte em Vias Urbanas</t>
    </r>
  </si>
  <si>
    <r>
      <rPr>
        <sz val="7"/>
        <rFont val="Arial MT"/>
        <family val="2"/>
      </rPr>
      <t xml:space="preserve">Tapume de vedação e proteção, executado com chapas de compensado resinado com 6 mm
</t>
    </r>
    <r>
      <rPr>
        <sz val="7"/>
        <rFont val="Arial MT"/>
        <family val="2"/>
      </rPr>
      <t>de espessura, exclusive pintura, em Vias Urbanas</t>
    </r>
  </si>
  <si>
    <r>
      <rPr>
        <sz val="7"/>
        <rFont val="Arial MT"/>
        <family val="2"/>
      </rPr>
      <t>Tela de aço soldada Telcon Q-138 ou similar, fornecimento e assentamento em Vias Urbanas</t>
    </r>
  </si>
  <si>
    <r>
      <rPr>
        <sz val="7"/>
        <rFont val="Arial MT"/>
        <family val="2"/>
      </rPr>
      <t xml:space="preserve">Tela de proteção de segurança de PVC cor laranja com suporte  para sinalização de obras
</t>
    </r>
    <r>
      <rPr>
        <sz val="7"/>
        <rFont val="Arial MT"/>
        <family val="2"/>
      </rPr>
      <t>em Vias Urbanas</t>
    </r>
  </si>
  <si>
    <r>
      <rPr>
        <sz val="7"/>
        <rFont val="Arial MT"/>
        <family val="2"/>
      </rPr>
      <t>Terminal de dreno de alívio de pavimento (DP - TDA - 01) em Vias Urbanas</t>
    </r>
  </si>
  <si>
    <r>
      <rPr>
        <sz val="7"/>
        <rFont val="Arial MT"/>
        <family val="2"/>
      </rPr>
      <t xml:space="preserve">Transporte de materiais encosta abaixo, serviço manual, inclusive carga e descarga em Vias
</t>
    </r>
    <r>
      <rPr>
        <sz val="7"/>
        <rFont val="Arial MT"/>
        <family val="2"/>
      </rPr>
      <t>Urbanas</t>
    </r>
  </si>
  <si>
    <r>
      <rPr>
        <sz val="7"/>
        <rFont val="Arial MT"/>
        <family val="2"/>
      </rPr>
      <t xml:space="preserve">Transporte de materiais encosta acima, serviço manual, inclusive carga e descarga em Vias
</t>
    </r>
    <r>
      <rPr>
        <sz val="7"/>
        <rFont val="Arial MT"/>
        <family val="2"/>
      </rPr>
      <t>Urbanas</t>
    </r>
  </si>
  <si>
    <r>
      <rPr>
        <sz val="7"/>
        <rFont val="Arial MT"/>
        <family val="2"/>
      </rPr>
      <t xml:space="preserve">Transposição de segmento de sarjeta - TSS 01, inclusive transporte do tubo de concreto em
</t>
    </r>
    <r>
      <rPr>
        <sz val="7"/>
        <rFont val="Arial MT"/>
        <family val="2"/>
      </rPr>
      <t>Vias Urbanas</t>
    </r>
  </si>
  <si>
    <r>
      <rPr>
        <sz val="7"/>
        <rFont val="Arial MT"/>
        <family val="2"/>
      </rPr>
      <t xml:space="preserve">Trincheira drenante cega (0,50 x 1,70) m, com utilização de geotêxtil não tecido Rt-16 kn/m,
</t>
    </r>
    <r>
      <rPr>
        <sz val="7"/>
        <rFont val="Arial MT"/>
        <family val="2"/>
      </rPr>
      <t>inclusive transporte da brita em Vias Urbanas</t>
    </r>
  </si>
  <si>
    <r>
      <rPr>
        <sz val="7"/>
        <rFont val="Arial MT"/>
        <family val="2"/>
      </rPr>
      <t>Trincheira drenante em madeira em Vias Urbanas</t>
    </r>
  </si>
  <si>
    <r>
      <rPr>
        <sz val="7"/>
        <rFont val="Arial MT"/>
        <family val="2"/>
      </rPr>
      <t>Tubo de PVC NBR 5648 diâmetro 50 mm, fornecimento e assentamento em Vias Urbanas</t>
    </r>
  </si>
  <si>
    <r>
      <rPr>
        <sz val="7"/>
        <rFont val="Arial MT"/>
        <family val="2"/>
      </rPr>
      <t>Tubo de PVC NBR 5648 diâmetro 75 mm, fornecimento e assentamento em Vias Urbanas</t>
    </r>
  </si>
  <si>
    <r>
      <rPr>
        <sz val="7"/>
        <rFont val="Arial MT"/>
        <family val="2"/>
      </rPr>
      <t>Tubo de PVC rígido série R diâmetro 100 mm, fornecimento e assentamento em Vias Urbanas</t>
    </r>
  </si>
  <si>
    <r>
      <rPr>
        <sz val="7"/>
        <rFont val="Arial MT"/>
        <family val="2"/>
      </rPr>
      <t>Tubo irrifort agropecuário diâmetro 32 mm, fornecimento e assentamento em Vias Urbanas</t>
    </r>
  </si>
  <si>
    <r>
      <rPr>
        <sz val="7"/>
        <rFont val="Arial MT"/>
        <family val="2"/>
      </rPr>
      <t>Tubo para irrigação linha fixa PN40 50 mm, fornecimento e assentamento em Vias Urbanas</t>
    </r>
  </si>
  <si>
    <r>
      <rPr>
        <sz val="7"/>
        <rFont val="Arial MT"/>
        <family val="2"/>
      </rPr>
      <t>Tubos de ferro fundido diâmetro 0,90 m, assentamento em Vias Urbanas</t>
    </r>
  </si>
  <si>
    <r>
      <rPr>
        <sz val="7"/>
        <rFont val="Arial MT"/>
        <family val="2"/>
      </rPr>
      <t xml:space="preserve">Tubos para irrigação Linha fixa PN40, diâmetro 75 mm, fornecimento e assentamento em Vias
</t>
    </r>
    <r>
      <rPr>
        <sz val="7"/>
        <rFont val="Arial MT"/>
        <family val="2"/>
      </rPr>
      <t>Urbanas</t>
    </r>
  </si>
  <si>
    <r>
      <rPr>
        <sz val="7"/>
        <rFont val="Arial MT"/>
        <family val="2"/>
      </rPr>
      <t>Valeta de pedra argamassada VPAR em Vias Urbanas</t>
    </r>
  </si>
  <si>
    <r>
      <rPr>
        <sz val="7"/>
        <rFont val="Arial MT"/>
        <family val="2"/>
      </rPr>
      <t>Valeta de pedra jogada VPJ, inclusive transporte da pedra em Vias Urbanas</t>
    </r>
  </si>
  <si>
    <r>
      <rPr>
        <sz val="7"/>
        <rFont val="Arial MT"/>
        <family val="2"/>
      </rPr>
      <t>Valeta de proteção de corte - desobstrução e limpeza em Vias Urbanas</t>
    </r>
  </si>
  <si>
    <r>
      <rPr>
        <sz val="7"/>
        <rFont val="Arial MT"/>
        <family val="2"/>
      </rPr>
      <t>Grupo de serviço: INSTALAÇÃO DE CANTEIRO, MOBILIZAÇÃO E DESMOBILIZAÇ</t>
    </r>
  </si>
  <si>
    <r>
      <rPr>
        <sz val="7"/>
        <rFont val="Arial MT"/>
        <family val="2"/>
      </rPr>
      <t xml:space="preserve">Aluguel de container p/ escritório c/ ar condicionado e banheiro, isolam.térmico e acústico, 2
</t>
    </r>
    <r>
      <rPr>
        <sz val="7"/>
        <rFont val="Arial MT"/>
        <family val="2"/>
      </rPr>
      <t>luminárias, janela de vidro, tomada p/ comput. e telef.</t>
    </r>
  </si>
  <si>
    <r>
      <rPr>
        <sz val="7"/>
        <rFont val="Arial MT"/>
        <family val="2"/>
      </rPr>
      <t xml:space="preserve">Aluguel de container p/ escritório com ar condicionado, isolamento term/acust., 2 luminárias,
</t>
    </r>
    <r>
      <rPr>
        <sz val="7"/>
        <rFont val="Arial MT"/>
        <family val="2"/>
      </rPr>
      <t>janela de vidro, tomadas computador e telefone</t>
    </r>
  </si>
  <si>
    <r>
      <rPr>
        <sz val="7"/>
        <rFont val="Arial MT"/>
        <family val="2"/>
      </rPr>
      <t>Aluguel de container para almoxarifado</t>
    </r>
  </si>
  <si>
    <r>
      <rPr>
        <sz val="7"/>
        <rFont val="Arial MT"/>
        <family val="2"/>
      </rPr>
      <t xml:space="preserve">Aluguel de container tipo cozinha com isolamento térmico e acústico, 2 luminárias, piso
</t>
    </r>
    <r>
      <rPr>
        <sz val="7"/>
        <rFont val="Arial MT"/>
        <family val="2"/>
      </rPr>
      <t>especial e janela</t>
    </r>
  </si>
  <si>
    <r>
      <rPr>
        <sz val="7"/>
        <rFont val="Arial MT"/>
        <family val="2"/>
      </rPr>
      <t xml:space="preserve">Aluguel de container tipo refeitório simples, c/ 1 aparelho de ar condicionado, 2 luminárias e 2
</t>
    </r>
    <r>
      <rPr>
        <sz val="7"/>
        <rFont val="Arial MT"/>
        <family val="2"/>
      </rPr>
      <t>janelas de vidro</t>
    </r>
  </si>
  <si>
    <r>
      <rPr>
        <sz val="7"/>
        <rFont val="Arial MT"/>
        <family val="2"/>
      </rPr>
      <t xml:space="preserve">Aluguel de container tipo refeitório (2 unidades acopladas), c/ 2 aparelhos de ar condicionado,
</t>
    </r>
    <r>
      <rPr>
        <sz val="7"/>
        <rFont val="Arial MT"/>
        <family val="2"/>
      </rPr>
      <t>4 lumináriase 4 janelas de vidro</t>
    </r>
  </si>
  <si>
    <r>
      <rPr>
        <sz val="7"/>
        <rFont val="Arial MT"/>
        <family val="2"/>
      </rPr>
      <t xml:space="preserve">Aluguel de container tipo refeitório (3 unidades acopladas), c/ 3 aparelhos de ar condiocionado
</t>
    </r>
    <r>
      <rPr>
        <sz val="7"/>
        <rFont val="Arial MT"/>
        <family val="2"/>
      </rPr>
      <t>, 6 luminárias e 6 janelas de vidro</t>
    </r>
  </si>
  <si>
    <r>
      <rPr>
        <sz val="7"/>
        <rFont val="Arial MT"/>
        <family val="2"/>
      </rPr>
      <t xml:space="preserve">Aluguel de container tipo sanitário com 3 vasos sanitários, lavatório, mictório, 5 chuveiros, 2
</t>
    </r>
    <r>
      <rPr>
        <sz val="7"/>
        <rFont val="Arial MT"/>
        <family val="2"/>
      </rPr>
      <t>venezianas e piso especial</t>
    </r>
  </si>
  <si>
    <r>
      <rPr>
        <sz val="7"/>
        <rFont val="Arial MT"/>
        <family val="2"/>
      </rPr>
      <t>Aluguel de container tipo vestiário, 2 luminárias, piso especial e janela</t>
    </r>
  </si>
  <si>
    <r>
      <rPr>
        <sz val="7"/>
        <rFont val="Arial MT"/>
        <family val="2"/>
      </rPr>
      <t xml:space="preserve">Barracão com sanitário, em chapa compensada 12 mm e pont. 8x8cm, piso cimentado e
</t>
    </r>
    <r>
      <rPr>
        <sz val="7"/>
        <rFont val="Arial MT"/>
        <family val="2"/>
      </rPr>
      <t>cobertura em telha de fibroc. 6mm, incl. ponto de luz e cx. inspeção</t>
    </r>
  </si>
  <si>
    <r>
      <rPr>
        <sz val="7"/>
        <rFont val="Arial MT"/>
        <family val="2"/>
      </rPr>
      <t xml:space="preserve">Barracão em chapa compensada 12mm e pont. 8x8cm, piso cimentado e cobertura de telhas
</t>
    </r>
    <r>
      <rPr>
        <sz val="7"/>
        <rFont val="Arial MT"/>
        <family val="2"/>
      </rPr>
      <t>fibrocimento 6mm, incl. ponto de luz</t>
    </r>
  </si>
  <si>
    <r>
      <rPr>
        <sz val="7"/>
        <rFont val="Arial MT"/>
        <family val="2"/>
      </rPr>
      <t>Canaleta de concreto retangular com grelha em barra de aço</t>
    </r>
  </si>
  <si>
    <r>
      <rPr>
        <sz val="7"/>
        <rFont val="Arial MT"/>
        <family val="2"/>
      </rPr>
      <t xml:space="preserve">Cobertura nova de telhas onduladas de fibrocimento 6,0mm, inclusive cumeeiras e acessórios
</t>
    </r>
    <r>
      <rPr>
        <sz val="7"/>
        <rFont val="Arial MT"/>
        <family val="2"/>
      </rPr>
      <t>de fixação</t>
    </r>
  </si>
  <si>
    <r>
      <rPr>
        <sz val="7"/>
        <rFont val="Arial MT"/>
        <family val="2"/>
      </rPr>
      <t xml:space="preserve">Estrutura de madeira lei para telhado de telha ondulada de fibroc. esp. 6mm, c/ pontaletes e
</t>
    </r>
    <r>
      <rPr>
        <sz val="7"/>
        <rFont val="Arial MT"/>
        <family val="2"/>
      </rPr>
      <t>caibros, incl. com cupinicida, excl. telhas</t>
    </r>
  </si>
  <si>
    <r>
      <rPr>
        <sz val="7"/>
        <rFont val="Arial MT"/>
        <family val="2"/>
      </rPr>
      <t xml:space="preserve">Galpão em peças de madeira 8x8cm e contravent. de 5x7cm, cobertura de telhas de fibroc. de
</t>
    </r>
    <r>
      <rPr>
        <sz val="7"/>
        <rFont val="Arial MT"/>
        <family val="2"/>
      </rPr>
      <t>6mm, incl. ponto e cabo de alimentação da máquina</t>
    </r>
  </si>
  <si>
    <r>
      <rPr>
        <sz val="7"/>
        <rFont val="Arial MT"/>
        <family val="2"/>
      </rPr>
      <t>Mobilização e desmobilização de caminhão basculante (máximo)</t>
    </r>
  </si>
  <si>
    <r>
      <rPr>
        <sz val="7"/>
        <rFont val="Arial MT"/>
        <family val="2"/>
      </rPr>
      <t>h</t>
    </r>
  </si>
  <si>
    <r>
      <rPr>
        <sz val="7"/>
        <rFont val="Arial MT"/>
        <family val="2"/>
      </rPr>
      <t>Mobilização e desmobilização de caminhão carroceria (máximo)</t>
    </r>
  </si>
  <si>
    <r>
      <rPr>
        <sz val="7"/>
        <rFont val="Arial MT"/>
        <family val="2"/>
      </rPr>
      <t>Mobilização e desmobilização de caminhão tanque (6.000 L) (máximo)</t>
    </r>
  </si>
  <si>
    <r>
      <rPr>
        <sz val="7"/>
        <rFont val="Arial MT"/>
        <family val="2"/>
      </rPr>
      <t>Mobilização e desmobilização de container acima de 150 km</t>
    </r>
  </si>
  <si>
    <r>
      <rPr>
        <sz val="7"/>
        <rFont val="Arial MT"/>
        <family val="2"/>
      </rPr>
      <t>Mobilização e desmobilização de container até 50 km</t>
    </r>
  </si>
  <si>
    <r>
      <rPr>
        <sz val="7"/>
        <rFont val="Arial MT"/>
        <family val="2"/>
      </rPr>
      <t>Mobilização e desmobilização de container de 51 km até 150 km</t>
    </r>
  </si>
  <si>
    <r>
      <rPr>
        <sz val="7"/>
        <rFont val="Arial MT"/>
        <family val="2"/>
      </rPr>
      <t>Mobilização e desmobilização de equipamentos com carreta prancha (máximo)</t>
    </r>
  </si>
  <si>
    <r>
      <rPr>
        <sz val="7"/>
        <rFont val="Arial MT"/>
        <family val="2"/>
      </rPr>
      <t>Placa de obra nas dimensões de 3,0 x 6,0 m, padrão DER-ES</t>
    </r>
  </si>
  <si>
    <r>
      <rPr>
        <sz val="7"/>
        <rFont val="Arial MT"/>
        <family val="2"/>
      </rPr>
      <t xml:space="preserve">Rede de água c/ padrão de entrada d'água diâm. 3/4" conf. CESAN, incl. tubos e conexões p/
</t>
    </r>
    <r>
      <rPr>
        <sz val="7"/>
        <rFont val="Arial MT"/>
        <family val="2"/>
      </rPr>
      <t>aliment., distrib., extravas. e limp., cons. o padrão a 25m</t>
    </r>
  </si>
  <si>
    <r>
      <rPr>
        <sz val="7"/>
        <rFont val="Arial MT"/>
        <family val="2"/>
      </rPr>
      <t xml:space="preserve">Rede de esgoto, contendo fossa e filtro, incl. tubos e conexões de ligação entre caixas,
</t>
    </r>
    <r>
      <rPr>
        <sz val="7"/>
        <rFont val="Arial MT"/>
        <family val="2"/>
      </rPr>
      <t>considerando distância de 25m</t>
    </r>
  </si>
  <si>
    <r>
      <rPr>
        <sz val="7"/>
        <rFont val="Arial MT"/>
        <family val="2"/>
      </rPr>
      <t xml:space="preserve">Rede de luz, incl. padrão entr. energia trifás. cabo ligação até barracões, quadro distrib., disj. e
</t>
    </r>
    <r>
      <rPr>
        <sz val="7"/>
        <rFont val="Arial MT"/>
        <family val="2"/>
      </rPr>
      <t>chave de força, cons. 20m entre padrão entr.e QDG</t>
    </r>
  </si>
  <si>
    <r>
      <rPr>
        <sz val="7"/>
        <rFont val="Arial MT"/>
        <family val="2"/>
      </rPr>
      <t xml:space="preserve">Refeitório c/ paredes chapa de comp. 12mm e pont. 8x8cm, piso ciment. e cob. telhas fibroc.
</t>
    </r>
    <r>
      <rPr>
        <sz val="7"/>
        <rFont val="Arial MT"/>
        <family val="2"/>
      </rPr>
      <t>6mm, incl. ponto de luz e cx. de insp. (1,21m²/func/turno)</t>
    </r>
  </si>
  <si>
    <r>
      <rPr>
        <sz val="7"/>
        <rFont val="Arial MT"/>
        <family val="2"/>
      </rPr>
      <t>Reservatório de fibra de vidro de 1000 L, incl. suporte em madeira de 7x12cm, elevado de 4m</t>
    </r>
  </si>
  <si>
    <r>
      <rPr>
        <sz val="7"/>
        <rFont val="Arial MT"/>
        <family val="2"/>
      </rPr>
      <t xml:space="preserve">Sanitário e vestiário de 40/60 func., c/ 33,90m², paredes chapa compens. 12mm e pont. 8x8cm
</t>
    </r>
    <r>
      <rPr>
        <sz val="7"/>
        <rFont val="Arial MT"/>
        <family val="2"/>
      </rPr>
      <t>, piso ciment., cobert. telha fibroc., incl. luz e cx. insp</t>
    </r>
  </si>
  <si>
    <r>
      <rPr>
        <sz val="7"/>
        <rFont val="Arial MT"/>
        <family val="2"/>
      </rPr>
      <t>Sistema separador de água e óleo</t>
    </r>
  </si>
  <si>
    <r>
      <rPr>
        <sz val="7"/>
        <rFont val="Arial MT"/>
        <family val="2"/>
      </rPr>
      <t xml:space="preserve">Tapume madeira compensada resinada e= 12mm h=2,20m, estr. c/ mad reflorest., incl
</t>
    </r>
    <r>
      <rPr>
        <sz val="7"/>
        <rFont val="Arial MT"/>
        <family val="2"/>
      </rPr>
      <t>montagem e pintura esmalte sintético (Custo adotado IOPES - código 020351)</t>
    </r>
  </si>
  <si>
    <r>
      <rPr>
        <sz val="7"/>
        <rFont val="Arial MT"/>
        <family val="2"/>
      </rPr>
      <t xml:space="preserve">Tapume Telha Metálica Ondulada 0,50mm Branca h=2,20m, incl. montagem estr. mad. 8"x8",
</t>
    </r>
    <r>
      <rPr>
        <sz val="7"/>
        <rFont val="Arial MT"/>
        <family val="2"/>
      </rPr>
      <t>incl. faixas pint. esmalte sintético c/ h=40cm (Reaproveitamento 2x)</t>
    </r>
  </si>
  <si>
    <r>
      <rPr>
        <sz val="7"/>
        <rFont val="Arial MT"/>
        <family val="2"/>
      </rPr>
      <t>Grupo de serviço: ADMINISTRAÇÃO LOCAL</t>
    </r>
  </si>
  <si>
    <r>
      <rPr>
        <sz val="7"/>
        <rFont val="Arial MT"/>
        <family val="2"/>
      </rPr>
      <t>Administração Local  (valor mensal a calcular de acordo com a obra)</t>
    </r>
  </si>
  <si>
    <r>
      <rPr>
        <sz val="7"/>
        <rFont val="Arial MT"/>
        <family val="2"/>
      </rPr>
      <t>vb</t>
    </r>
  </si>
  <si>
    <r>
      <rPr>
        <sz val="7"/>
        <rFont val="Arial MT"/>
        <family val="2"/>
      </rPr>
      <t>LOCAL COM DMT ATÉ 3,0 KM (Caminhão basculante)</t>
    </r>
  </si>
  <si>
    <r>
      <rPr>
        <sz val="7"/>
        <rFont val="Arial MT"/>
        <family val="2"/>
      </rPr>
      <t>1,574XP + 1,740XR + 2,762</t>
    </r>
  </si>
  <si>
    <r>
      <rPr>
        <sz val="7"/>
        <rFont val="Arial MT"/>
        <family val="2"/>
      </rPr>
      <t>LOCAL COM DMT DE 10,1 A 15,0 KM (Caminhão basculante)</t>
    </r>
  </si>
  <si>
    <r>
      <rPr>
        <sz val="7"/>
        <rFont val="Arial MT"/>
        <family val="2"/>
      </rPr>
      <t>1,085XP + 1,150XR + 2,443</t>
    </r>
  </si>
  <si>
    <r>
      <rPr>
        <sz val="7"/>
        <rFont val="Arial MT"/>
        <family val="2"/>
      </rPr>
      <t>LOCAL COM DMT DE 3,1 A 5,0 KM (Caminhão basculante)</t>
    </r>
  </si>
  <si>
    <r>
      <rPr>
        <sz val="7"/>
        <rFont val="Arial MT"/>
        <family val="2"/>
      </rPr>
      <t>1,411XP + 1,588XR + 2,647</t>
    </r>
  </si>
  <si>
    <r>
      <rPr>
        <sz val="7"/>
        <rFont val="Arial MT"/>
        <family val="2"/>
      </rPr>
      <t>LOCAL COM DMT DE 5,1 A 10,0 KM (Caminhão basculante)</t>
    </r>
  </si>
  <si>
    <r>
      <rPr>
        <sz val="7"/>
        <rFont val="Arial MT"/>
        <family val="2"/>
      </rPr>
      <t>1,219XP + 1,355XR + 2,541</t>
    </r>
  </si>
  <si>
    <r>
      <rPr>
        <sz val="7"/>
        <rFont val="Arial MT"/>
        <family val="2"/>
      </rPr>
      <t>Transporte de materiais para DMT acima de 15 KM (Caminhão basculante)</t>
    </r>
  </si>
  <si>
    <r>
      <rPr>
        <sz val="7"/>
        <rFont val="Arial MT"/>
        <family val="2"/>
      </rPr>
      <t>0,350XP + 0,370XR + 13,399</t>
    </r>
  </si>
  <si>
    <r>
      <rPr>
        <sz val="7"/>
        <rFont val="Arial MT"/>
        <family val="2"/>
      </rPr>
      <t>Transporte de Material Asfáltico (DNIT), inclusive BDI diferenciado</t>
    </r>
  </si>
  <si>
    <r>
      <rPr>
        <sz val="7"/>
        <rFont val="Arial MT"/>
        <family val="2"/>
      </rPr>
      <t>0,681XP + 0,805XR + 72,609</t>
    </r>
  </si>
  <si>
    <r>
      <rPr>
        <sz val="7"/>
        <rFont val="Arial MT"/>
        <family val="2"/>
      </rPr>
      <t>Transporte Local de Materiais (TR-101-01) (Vias urbanas - Caminhão basculante)</t>
    </r>
  </si>
  <si>
    <r>
      <rPr>
        <sz val="7"/>
        <rFont val="Arial MT"/>
        <family val="2"/>
      </rPr>
      <t>1,904XP + 2,539XR + 3,174</t>
    </r>
  </si>
  <si>
    <r>
      <rPr>
        <sz val="7"/>
        <rFont val="Arial MT"/>
        <family val="2"/>
      </rPr>
      <t>TR-201-00 (Comercial - Caminhão basculante)</t>
    </r>
  </si>
  <si>
    <r>
      <rPr>
        <sz val="7"/>
        <rFont val="Arial MT"/>
        <family val="2"/>
      </rPr>
      <t>1,219XP + 1,270XR + 5,082</t>
    </r>
  </si>
  <si>
    <r>
      <rPr>
        <sz val="7"/>
        <rFont val="Arial MT"/>
        <family val="2"/>
      </rPr>
      <t>TR-202-00 (Comercial - Caminhão basculante)</t>
    </r>
  </si>
  <si>
    <r>
      <rPr>
        <sz val="7"/>
        <rFont val="Arial MT"/>
        <family val="2"/>
      </rPr>
      <t>1,219XP + 1,270XR</t>
    </r>
  </si>
  <si>
    <r>
      <rPr>
        <sz val="7"/>
        <rFont val="Arial MT"/>
        <family val="2"/>
      </rPr>
      <t>TR-202-01 (Comercial - Caminhão basculante)</t>
    </r>
  </si>
  <si>
    <r>
      <rPr>
        <sz val="7"/>
        <rFont val="Arial MT"/>
        <family val="2"/>
      </rPr>
      <t>TR-203-00 (Comercial - Caminhão carroceria)</t>
    </r>
  </si>
  <si>
    <r>
      <rPr>
        <sz val="7"/>
        <rFont val="Arial MT"/>
        <family val="2"/>
      </rPr>
      <t>1,194XP + 1,242XR</t>
    </r>
  </si>
  <si>
    <r>
      <rPr>
        <sz val="7"/>
        <rFont val="Arial MT"/>
        <family val="2"/>
      </rPr>
      <t>TR-203-01 (Comercial - Caminhão carroceria)</t>
    </r>
  </si>
  <si>
    <r>
      <rPr>
        <sz val="7"/>
        <rFont val="Arial MT"/>
        <family val="2"/>
      </rPr>
      <t>TR-204-00 (Comercial - Carreta prancha)</t>
    </r>
  </si>
  <si>
    <r>
      <rPr>
        <sz val="7"/>
        <rFont val="Arial MT"/>
        <family val="2"/>
      </rPr>
      <t>1,979XP + 2,061XR</t>
    </r>
  </si>
  <si>
    <r>
      <rPr>
        <sz val="7"/>
        <rFont val="Arial MT"/>
        <family val="2"/>
      </rPr>
      <t>TR-204-01 (Comercial - Carreta com Prancha)</t>
    </r>
  </si>
  <si>
    <r>
      <rPr>
        <sz val="7"/>
        <rFont val="Arial MT"/>
        <family val="2"/>
      </rPr>
      <t>TR-301-00 (Massa Asfáltica)</t>
    </r>
  </si>
  <si>
    <r>
      <rPr>
        <sz val="7"/>
        <rFont val="Arial MT"/>
        <family val="2"/>
      </rPr>
      <t>1,835XP + 1,905XR + 14,118</t>
    </r>
  </si>
  <si>
    <t>Espírito Santo - Outubro/2022</t>
  </si>
  <si>
    <t>0307731</t>
  </si>
  <si>
    <t>0307732</t>
  </si>
  <si>
    <t>0308308</t>
  </si>
  <si>
    <t>0308313</t>
  </si>
  <si>
    <t>0308309</t>
  </si>
  <si>
    <t>0308310</t>
  </si>
  <si>
    <t>0308311</t>
  </si>
  <si>
    <t>0308312</t>
  </si>
  <si>
    <t>0308307</t>
  </si>
  <si>
    <t>0308322</t>
  </si>
  <si>
    <t>0308327</t>
  </si>
  <si>
    <t>0308323</t>
  </si>
  <si>
    <t>0308324</t>
  </si>
  <si>
    <t>0308325</t>
  </si>
  <si>
    <t>0308326</t>
  </si>
  <si>
    <t>0308321</t>
  </si>
  <si>
    <t>0308315</t>
  </si>
  <si>
    <t>0308320</t>
  </si>
  <si>
    <t>0308316</t>
  </si>
  <si>
    <t>0308317</t>
  </si>
  <si>
    <t>0308318</t>
  </si>
  <si>
    <t>0308319</t>
  </si>
  <si>
    <t>0308314</t>
  </si>
  <si>
    <t>0308250</t>
  </si>
  <si>
    <t>0308251</t>
  </si>
  <si>
    <t>0308268</t>
  </si>
  <si>
    <t>0308252</t>
  </si>
  <si>
    <t>0308253</t>
  </si>
  <si>
    <t>0308254</t>
  </si>
  <si>
    <t>0308255</t>
  </si>
  <si>
    <t>0308256</t>
  </si>
  <si>
    <t>0308257</t>
  </si>
  <si>
    <t>0308258</t>
  </si>
  <si>
    <t>0308259</t>
  </si>
  <si>
    <t>0308260</t>
  </si>
  <si>
    <t>0308261</t>
  </si>
  <si>
    <t>0308262</t>
  </si>
  <si>
    <t>0308263</t>
  </si>
  <si>
    <t>0308264</t>
  </si>
  <si>
    <t>0308265</t>
  </si>
  <si>
    <t>0308266</t>
  </si>
  <si>
    <t>0308267</t>
  </si>
  <si>
    <t>0308288</t>
  </si>
  <si>
    <t>0308289</t>
  </si>
  <si>
    <t>0308306</t>
  </si>
  <si>
    <t>0308290</t>
  </si>
  <si>
    <t>0308291</t>
  </si>
  <si>
    <t>0308292</t>
  </si>
  <si>
    <t>0308293</t>
  </si>
  <si>
    <t>0308294</t>
  </si>
  <si>
    <t>0308295</t>
  </si>
  <si>
    <t>0308296</t>
  </si>
  <si>
    <t>0308297</t>
  </si>
  <si>
    <t>0308298</t>
  </si>
  <si>
    <t>0308299</t>
  </si>
  <si>
    <t>0308300</t>
  </si>
  <si>
    <t>0308301</t>
  </si>
  <si>
    <t>0308302</t>
  </si>
  <si>
    <t>0308303</t>
  </si>
  <si>
    <t>0308304</t>
  </si>
  <si>
    <t>0308305</t>
  </si>
  <si>
    <t>0308269</t>
  </si>
  <si>
    <t>0308270</t>
  </si>
  <si>
    <t>0308287</t>
  </si>
  <si>
    <t>0308271</t>
  </si>
  <si>
    <t>0308272</t>
  </si>
  <si>
    <t>0308273</t>
  </si>
  <si>
    <t>0308274</t>
  </si>
  <si>
    <t>0308275</t>
  </si>
  <si>
    <t>0308276</t>
  </si>
  <si>
    <t>0308277</t>
  </si>
  <si>
    <t>0308278</t>
  </si>
  <si>
    <t>0308279</t>
  </si>
  <si>
    <t>0308280</t>
  </si>
  <si>
    <t>0308281</t>
  </si>
  <si>
    <t>0308282</t>
  </si>
  <si>
    <t>0308283</t>
  </si>
  <si>
    <t>0308284</t>
  </si>
  <si>
    <t>0308285</t>
  </si>
  <si>
    <t>0308286</t>
  </si>
  <si>
    <t>0307733</t>
  </si>
  <si>
    <t>0307734</t>
  </si>
  <si>
    <t>0307735</t>
  </si>
  <si>
    <t>0307736</t>
  </si>
  <si>
    <t>0307737</t>
  </si>
  <si>
    <t>0307730</t>
  </si>
  <si>
    <t>0307084</t>
  </si>
  <si>
    <t>0407818</t>
  </si>
  <si>
    <t>0407819</t>
  </si>
  <si>
    <t>0407820</t>
  </si>
  <si>
    <t>0407740</t>
  </si>
  <si>
    <t>0408037</t>
  </si>
  <si>
    <t>0408038</t>
  </si>
  <si>
    <t>0408039</t>
  </si>
  <si>
    <t>0408041</t>
  </si>
  <si>
    <t>0408042</t>
  </si>
  <si>
    <t>0408031</t>
  </si>
  <si>
    <t>0408032</t>
  </si>
  <si>
    <t>0408033</t>
  </si>
  <si>
    <t>0408035</t>
  </si>
  <si>
    <t>0408036</t>
  </si>
  <si>
    <t>0408067</t>
  </si>
  <si>
    <t>0407743</t>
  </si>
  <si>
    <t>0607137</t>
  </si>
  <si>
    <t>0606785</t>
  </si>
  <si>
    <t>0607139</t>
  </si>
  <si>
    <t>0606787</t>
  </si>
  <si>
    <t>0607140</t>
  </si>
  <si>
    <t>0606788</t>
  </si>
  <si>
    <t>0607141</t>
  </si>
  <si>
    <t>0606789</t>
  </si>
  <si>
    <t>0607144</t>
  </si>
  <si>
    <t>0606792</t>
  </si>
  <si>
    <t>0607142</t>
  </si>
  <si>
    <t>0606790</t>
  </si>
  <si>
    <t>0607145</t>
  </si>
  <si>
    <t>0606793</t>
  </si>
  <si>
    <t>0607146</t>
  </si>
  <si>
    <t>0606794</t>
  </si>
  <si>
    <t>0607143</t>
  </si>
  <si>
    <t>0606791</t>
  </si>
  <si>
    <t>0607147</t>
  </si>
  <si>
    <t>0606795</t>
  </si>
  <si>
    <t>0607112</t>
  </si>
  <si>
    <t>0606760</t>
  </si>
  <si>
    <t>0607113</t>
  </si>
  <si>
    <t>0606761</t>
  </si>
  <si>
    <t>0606762</t>
  </si>
  <si>
    <t>0607114</t>
  </si>
  <si>
    <t>0607116</t>
  </si>
  <si>
    <t>0606764</t>
  </si>
  <si>
    <t>0607115</t>
  </si>
  <si>
    <t>0606763</t>
  </si>
  <si>
    <t>0607117</t>
  </si>
  <si>
    <t>0606765</t>
  </si>
  <si>
    <t>0607118</t>
  </si>
  <si>
    <t>0606766</t>
  </si>
  <si>
    <t>0607120</t>
  </si>
  <si>
    <t>0606768</t>
  </si>
  <si>
    <t>0607119</t>
  </si>
  <si>
    <t>0606767</t>
  </si>
  <si>
    <t>0607121</t>
  </si>
  <si>
    <t>0606769</t>
  </si>
  <si>
    <t>0607123</t>
  </si>
  <si>
    <t>0606771</t>
  </si>
  <si>
    <t>0607122</t>
  </si>
  <si>
    <t>0606770</t>
  </si>
  <si>
    <t>0607125</t>
  </si>
  <si>
    <t>0606773</t>
  </si>
  <si>
    <t>0607124</t>
  </si>
  <si>
    <t>0606772</t>
  </si>
  <si>
    <t>0607126</t>
  </si>
  <si>
    <t>0606774</t>
  </si>
  <si>
    <t>0607127</t>
  </si>
  <si>
    <t>0606775</t>
  </si>
  <si>
    <t>0607129</t>
  </si>
  <si>
    <t>0606777</t>
  </si>
  <si>
    <t>0607128</t>
  </si>
  <si>
    <t>0606776</t>
  </si>
  <si>
    <t>0607130</t>
  </si>
  <si>
    <t>0606778</t>
  </si>
  <si>
    <t>0607131</t>
  </si>
  <si>
    <t>0606779</t>
  </si>
  <si>
    <t>0607133</t>
  </si>
  <si>
    <t>0606781</t>
  </si>
  <si>
    <t>0607132</t>
  </si>
  <si>
    <t>0606780</t>
  </si>
  <si>
    <t>0607134</t>
  </si>
  <si>
    <t>0606782</t>
  </si>
  <si>
    <t>0607136</t>
  </si>
  <si>
    <t>0606784</t>
  </si>
  <si>
    <t>0607135</t>
  </si>
  <si>
    <t>0606783</t>
  </si>
  <si>
    <t>0607138</t>
  </si>
  <si>
    <t>0606786</t>
  </si>
  <si>
    <t>0606842</t>
  </si>
  <si>
    <t>0606832</t>
  </si>
  <si>
    <t>0606843</t>
  </si>
  <si>
    <t>0606833</t>
  </si>
  <si>
    <t>0606845</t>
  </si>
  <si>
    <t>0606835</t>
  </si>
  <si>
    <t>0606844</t>
  </si>
  <si>
    <t>0606834</t>
  </si>
  <si>
    <t>0606847</t>
  </si>
  <si>
    <t>0606837</t>
  </si>
  <si>
    <t>0606846</t>
  </si>
  <si>
    <t>0606836</t>
  </si>
  <si>
    <t>0606848</t>
  </si>
  <si>
    <t>0606838</t>
  </si>
  <si>
    <t>0606849</t>
  </si>
  <si>
    <t>0606839</t>
  </si>
  <si>
    <t>0606850</t>
  </si>
  <si>
    <t>0606840</t>
  </si>
  <si>
    <t>0606851</t>
  </si>
  <si>
    <t>0606841</t>
  </si>
  <si>
    <t>0605604</t>
  </si>
  <si>
    <t>0605695</t>
  </si>
  <si>
    <t>0605607</t>
  </si>
  <si>
    <t>0605696</t>
  </si>
  <si>
    <t>0605608</t>
  </si>
  <si>
    <t>0605697</t>
  </si>
  <si>
    <t>0605609</t>
  </si>
  <si>
    <t>0605698</t>
  </si>
  <si>
    <t>0605610</t>
  </si>
  <si>
    <t>0605699</t>
  </si>
  <si>
    <t>0605611</t>
  </si>
  <si>
    <t>0605700</t>
  </si>
  <si>
    <t>0605612</t>
  </si>
  <si>
    <t>0605701</t>
  </si>
  <si>
    <t>0605613</t>
  </si>
  <si>
    <t>0605702</t>
  </si>
  <si>
    <t>0605614</t>
  </si>
  <si>
    <t>0605703</t>
  </si>
  <si>
    <t>0605615</t>
  </si>
  <si>
    <t>0605704</t>
  </si>
  <si>
    <t>0605616</t>
  </si>
  <si>
    <t>0605705</t>
  </si>
  <si>
    <t>0605617</t>
  </si>
  <si>
    <t>0605706</t>
  </si>
  <si>
    <t>0605618</t>
  </si>
  <si>
    <t>0605707</t>
  </si>
  <si>
    <t>0605619</t>
  </si>
  <si>
    <t>0605708</t>
  </si>
  <si>
    <t>0605620</t>
  </si>
  <si>
    <t>0605709</t>
  </si>
  <si>
    <t>0605621</t>
  </si>
  <si>
    <t>0605710</t>
  </si>
  <si>
    <t>0605622</t>
  </si>
  <si>
    <t>0605711</t>
  </si>
  <si>
    <t>0605623</t>
  </si>
  <si>
    <t>0605712</t>
  </si>
  <si>
    <t>0605624</t>
  </si>
  <si>
    <t>0605713</t>
  </si>
  <si>
    <t>0605625</t>
  </si>
  <si>
    <t>0605714</t>
  </si>
  <si>
    <t>0605626</t>
  </si>
  <si>
    <t>0605715</t>
  </si>
  <si>
    <t>0605627</t>
  </si>
  <si>
    <t>0605716</t>
  </si>
  <si>
    <t>0605628</t>
  </si>
  <si>
    <t>0605717</t>
  </si>
  <si>
    <t>0605629</t>
  </si>
  <si>
    <t>0605651</t>
  </si>
  <si>
    <t>0605460</t>
  </si>
  <si>
    <t>0605652</t>
  </si>
  <si>
    <t>0605461</t>
  </si>
  <si>
    <t>0605653</t>
  </si>
  <si>
    <t>0605462</t>
  </si>
  <si>
    <t>0605654</t>
  </si>
  <si>
    <t>0605463</t>
  </si>
  <si>
    <t>0605655</t>
  </si>
  <si>
    <t>0605464</t>
  </si>
  <si>
    <t>0605656</t>
  </si>
  <si>
    <t>0605465</t>
  </si>
  <si>
    <t>0605657</t>
  </si>
  <si>
    <t>0605466</t>
  </si>
  <si>
    <t>0605658</t>
  </si>
  <si>
    <t>0605467</t>
  </si>
  <si>
    <t>0605659</t>
  </si>
  <si>
    <t>0605468</t>
  </si>
  <si>
    <t>0605660</t>
  </si>
  <si>
    <t>0605469</t>
  </si>
  <si>
    <t>0605661</t>
  </si>
  <si>
    <t>0605470</t>
  </si>
  <si>
    <t>0605662</t>
  </si>
  <si>
    <t>0605471</t>
  </si>
  <si>
    <t>0605663</t>
  </si>
  <si>
    <t>0605472</t>
  </si>
  <si>
    <t>0605664</t>
  </si>
  <si>
    <t>0605473</t>
  </si>
  <si>
    <t>0605665</t>
  </si>
  <si>
    <t>0605474</t>
  </si>
  <si>
    <t>0605666</t>
  </si>
  <si>
    <t>0605475</t>
  </si>
  <si>
    <t>0605667</t>
  </si>
  <si>
    <t>0605476</t>
  </si>
  <si>
    <t>0605668</t>
  </si>
  <si>
    <t>0605477</t>
  </si>
  <si>
    <t>0605669</t>
  </si>
  <si>
    <t>0605478</t>
  </si>
  <si>
    <t>0605670</t>
  </si>
  <si>
    <t>0605479</t>
  </si>
  <si>
    <t>0605671</t>
  </si>
  <si>
    <t>0605480</t>
  </si>
  <si>
    <t>0605672</t>
  </si>
  <si>
    <t>0605481</t>
  </si>
  <si>
    <t>0605673</t>
  </si>
  <si>
    <t>0605482</t>
  </si>
  <si>
    <t>0605718</t>
  </si>
  <si>
    <t>0605630</t>
  </si>
  <si>
    <t>0605719</t>
  </si>
  <si>
    <t>0605631</t>
  </si>
  <si>
    <t>0605720</t>
  </si>
  <si>
    <t>0605632</t>
  </si>
  <si>
    <t>0605721</t>
  </si>
  <si>
    <t>0605633</t>
  </si>
  <si>
    <t>0605722</t>
  </si>
  <si>
    <t>0605634</t>
  </si>
  <si>
    <t>0605723</t>
  </si>
  <si>
    <t>0605635</t>
  </si>
  <si>
    <t>0605724</t>
  </si>
  <si>
    <t>0605636</t>
  </si>
  <si>
    <t>0605725</t>
  </si>
  <si>
    <t>0605637</t>
  </si>
  <si>
    <t>0605726</t>
  </si>
  <si>
    <t>0605638</t>
  </si>
  <si>
    <t>0605727</t>
  </si>
  <si>
    <t>0605639</t>
  </si>
  <si>
    <t>0605728</t>
  </si>
  <si>
    <t>0605640</t>
  </si>
  <si>
    <t>0605729</t>
  </si>
  <si>
    <t>0605641</t>
  </si>
  <si>
    <t>0605730</t>
  </si>
  <si>
    <t>0605642</t>
  </si>
  <si>
    <t>0605731</t>
  </si>
  <si>
    <t>0605643</t>
  </si>
  <si>
    <t>0605732</t>
  </si>
  <si>
    <t>0605644</t>
  </si>
  <si>
    <t>0605733</t>
  </si>
  <si>
    <t>0605645</t>
  </si>
  <si>
    <t>0605734</t>
  </si>
  <si>
    <t>0605646</t>
  </si>
  <si>
    <t>0605735</t>
  </si>
  <si>
    <t>0605647</t>
  </si>
  <si>
    <t>0605736</t>
  </si>
  <si>
    <t>0605648</t>
  </si>
  <si>
    <t>0605737</t>
  </si>
  <si>
    <t>0605649</t>
  </si>
  <si>
    <t>0605738</t>
  </si>
  <si>
    <t>0605650</t>
  </si>
  <si>
    <t>0605674</t>
  </si>
  <si>
    <t>0605483</t>
  </si>
  <si>
    <t>0605675</t>
  </si>
  <si>
    <t>0605484</t>
  </si>
  <si>
    <t>0605676</t>
  </si>
  <si>
    <t>0605485</t>
  </si>
  <si>
    <t>0605677</t>
  </si>
  <si>
    <t>0605486</t>
  </si>
  <si>
    <t>0605678</t>
  </si>
  <si>
    <t>0605487</t>
  </si>
  <si>
    <t>0605679</t>
  </si>
  <si>
    <t>0605488</t>
  </si>
  <si>
    <t>0605680</t>
  </si>
  <si>
    <t>0605489</t>
  </si>
  <si>
    <t>0605681</t>
  </si>
  <si>
    <t>0605490</t>
  </si>
  <si>
    <t>0605682</t>
  </si>
  <si>
    <t>0605491</t>
  </si>
  <si>
    <t>0605683</t>
  </si>
  <si>
    <t>0605492</t>
  </si>
  <si>
    <t>0605684</t>
  </si>
  <si>
    <t>0605493</t>
  </si>
  <si>
    <t>0605685</t>
  </si>
  <si>
    <t>0605494</t>
  </si>
  <si>
    <t>0605686</t>
  </si>
  <si>
    <t>0605495</t>
  </si>
  <si>
    <t>0605687</t>
  </si>
  <si>
    <t>0605496</t>
  </si>
  <si>
    <t>0605688</t>
  </si>
  <si>
    <t>0605497</t>
  </si>
  <si>
    <t>0605689</t>
  </si>
  <si>
    <t>0605498</t>
  </si>
  <si>
    <t>0605690</t>
  </si>
  <si>
    <t>0605499</t>
  </si>
  <si>
    <t>0605691</t>
  </si>
  <si>
    <t>0605500</t>
  </si>
  <si>
    <t>0605692</t>
  </si>
  <si>
    <t>0605501</t>
  </si>
  <si>
    <t>0605693</t>
  </si>
  <si>
    <t>0605502</t>
  </si>
  <si>
    <t>0605694</t>
  </si>
  <si>
    <t>0605503</t>
  </si>
  <si>
    <t>0606433</t>
  </si>
  <si>
    <t>0606343</t>
  </si>
  <si>
    <t>0606434</t>
  </si>
  <si>
    <t>0606344</t>
  </si>
  <si>
    <t>0606435</t>
  </si>
  <si>
    <t>0606345</t>
  </si>
  <si>
    <t>0606436</t>
  </si>
  <si>
    <t>0606346</t>
  </si>
  <si>
    <t>0606437</t>
  </si>
  <si>
    <t>0606347</t>
  </si>
  <si>
    <t>0606438</t>
  </si>
  <si>
    <t>0606348</t>
  </si>
  <si>
    <t>0606439</t>
  </si>
  <si>
    <t>0606349</t>
  </si>
  <si>
    <t>0606440</t>
  </si>
  <si>
    <t>0606350</t>
  </si>
  <si>
    <t>0606441</t>
  </si>
  <si>
    <t>0606351</t>
  </si>
  <si>
    <t>0606442</t>
  </si>
  <si>
    <t>0606352</t>
  </si>
  <si>
    <t>0606443</t>
  </si>
  <si>
    <t>0606353</t>
  </si>
  <si>
    <t>0606444</t>
  </si>
  <si>
    <t>0606354</t>
  </si>
  <si>
    <t>0606445</t>
  </si>
  <si>
    <t>0606355</t>
  </si>
  <si>
    <t>0606446</t>
  </si>
  <si>
    <t>0606356</t>
  </si>
  <si>
    <t>0606447</t>
  </si>
  <si>
    <t>0606357</t>
  </si>
  <si>
    <t>0606448</t>
  </si>
  <si>
    <t>0606358</t>
  </si>
  <si>
    <t>0606449</t>
  </si>
  <si>
    <t>0606359</t>
  </si>
  <si>
    <t>0606450</t>
  </si>
  <si>
    <t>0606360</t>
  </si>
  <si>
    <t>0606451</t>
  </si>
  <si>
    <t>0606361</t>
  </si>
  <si>
    <t>0606452</t>
  </si>
  <si>
    <t>0606362</t>
  </si>
  <si>
    <t>0606453</t>
  </si>
  <si>
    <t>0606363</t>
  </si>
  <si>
    <t>0606454</t>
  </si>
  <si>
    <t>0606364</t>
  </si>
  <si>
    <t>0606455</t>
  </si>
  <si>
    <t>0606365</t>
  </si>
  <si>
    <t>0606456</t>
  </si>
  <si>
    <t>0606366</t>
  </si>
  <si>
    <t>0606457</t>
  </si>
  <si>
    <t>0606367</t>
  </si>
  <si>
    <t>0606458</t>
  </si>
  <si>
    <t>0606368</t>
  </si>
  <si>
    <t>0606459</t>
  </si>
  <si>
    <t>0606369</t>
  </si>
  <si>
    <t>0606479</t>
  </si>
  <si>
    <t>0606460</t>
  </si>
  <si>
    <t>0606480</t>
  </si>
  <si>
    <t>0606461</t>
  </si>
  <si>
    <t>0606481</t>
  </si>
  <si>
    <t>0606462</t>
  </si>
  <si>
    <t>0606482</t>
  </si>
  <si>
    <t>0606463</t>
  </si>
  <si>
    <t>0606483</t>
  </si>
  <si>
    <t>0606464</t>
  </si>
  <si>
    <t>0606484</t>
  </si>
  <si>
    <t>0606465</t>
  </si>
  <si>
    <t>0606485</t>
  </si>
  <si>
    <t>0606466</t>
  </si>
  <si>
    <t>0606486</t>
  </si>
  <si>
    <t>0606467</t>
  </si>
  <si>
    <t>0606487</t>
  </si>
  <si>
    <t>0606468</t>
  </si>
  <si>
    <t>0606488</t>
  </si>
  <si>
    <t>0606469</t>
  </si>
  <si>
    <t>0606489</t>
  </si>
  <si>
    <t>0606470</t>
  </si>
  <si>
    <t>0606490</t>
  </si>
  <si>
    <t>0606471</t>
  </si>
  <si>
    <t>0606491</t>
  </si>
  <si>
    <t>0606472</t>
  </si>
  <si>
    <t>0606492</t>
  </si>
  <si>
    <t>0606473</t>
  </si>
  <si>
    <t>0606493</t>
  </si>
  <si>
    <t>0606474</t>
  </si>
  <si>
    <t>0606494</t>
  </si>
  <si>
    <t>0606475</t>
  </si>
  <si>
    <t>0606495</t>
  </si>
  <si>
    <t>0606476</t>
  </si>
  <si>
    <t>0606496</t>
  </si>
  <si>
    <t>0606477</t>
  </si>
  <si>
    <t>0606497</t>
  </si>
  <si>
    <t>0606478</t>
  </si>
  <si>
    <t>0605835</t>
  </si>
  <si>
    <t>0605571</t>
  </si>
  <si>
    <t>0605850</t>
  </si>
  <si>
    <t>0605582</t>
  </si>
  <si>
    <t>0605889</t>
  </si>
  <si>
    <t>0605593</t>
  </si>
  <si>
    <t>0605739</t>
  </si>
  <si>
    <t>0605504</t>
  </si>
  <si>
    <t>0605781</t>
  </si>
  <si>
    <t>0605524</t>
  </si>
  <si>
    <t>0605815</t>
  </si>
  <si>
    <t>0605544</t>
  </si>
  <si>
    <t>0605836</t>
  </si>
  <si>
    <t>0605572</t>
  </si>
  <si>
    <t>0605851</t>
  </si>
  <si>
    <t>0605583</t>
  </si>
  <si>
    <t>0605890</t>
  </si>
  <si>
    <t>0605594</t>
  </si>
  <si>
    <t>0605740</t>
  </si>
  <si>
    <t>0605505</t>
  </si>
  <si>
    <t>0605782</t>
  </si>
  <si>
    <t>0605525</t>
  </si>
  <si>
    <t>0605816</t>
  </si>
  <si>
    <t>0605545</t>
  </si>
  <si>
    <t>0605837</t>
  </si>
  <si>
    <t>0605573</t>
  </si>
  <si>
    <t>0605852</t>
  </si>
  <si>
    <t>0605584</t>
  </si>
  <si>
    <t>0605891</t>
  </si>
  <si>
    <t>0605595</t>
  </si>
  <si>
    <t>0605741</t>
  </si>
  <si>
    <t>0605506</t>
  </si>
  <si>
    <t>0605783</t>
  </si>
  <si>
    <t>0605526</t>
  </si>
  <si>
    <t>0605817</t>
  </si>
  <si>
    <t>0605546</t>
  </si>
  <si>
    <t>0605838</t>
  </si>
  <si>
    <t>0605574</t>
  </si>
  <si>
    <t>0605853</t>
  </si>
  <si>
    <t>0605585</t>
  </si>
  <si>
    <t>0605892</t>
  </si>
  <si>
    <t>0605596</t>
  </si>
  <si>
    <t>0605742</t>
  </si>
  <si>
    <t>0605507</t>
  </si>
  <si>
    <t>0605784</t>
  </si>
  <si>
    <t>0605527</t>
  </si>
  <si>
    <t>0605818</t>
  </si>
  <si>
    <t>0605547</t>
  </si>
  <si>
    <t>0605839</t>
  </si>
  <si>
    <t>0605575</t>
  </si>
  <si>
    <t>0605854</t>
  </si>
  <si>
    <t>0605586</t>
  </si>
  <si>
    <t>0605893</t>
  </si>
  <si>
    <t>0605597</t>
  </si>
  <si>
    <t>0605743</t>
  </si>
  <si>
    <t>0605508</t>
  </si>
  <si>
    <t>0605785</t>
  </si>
  <si>
    <t>0605528</t>
  </si>
  <si>
    <t>0605819</t>
  </si>
  <si>
    <t>0605548</t>
  </si>
  <si>
    <t>0605840</t>
  </si>
  <si>
    <t>0605576</t>
  </si>
  <si>
    <t>0605855</t>
  </si>
  <si>
    <t>0605587</t>
  </si>
  <si>
    <t>0605898</t>
  </si>
  <si>
    <t>0605598</t>
  </si>
  <si>
    <t>0605744</t>
  </si>
  <si>
    <t>0605509</t>
  </si>
  <si>
    <t>0605787</t>
  </si>
  <si>
    <t>0605529</t>
  </si>
  <si>
    <t>0605820</t>
  </si>
  <si>
    <t>0605549</t>
  </si>
  <si>
    <t>0605841</t>
  </si>
  <si>
    <t>0605577</t>
  </si>
  <si>
    <t>0605856</t>
  </si>
  <si>
    <t>0605588</t>
  </si>
  <si>
    <t>0605899</t>
  </si>
  <si>
    <t>0605599</t>
  </si>
  <si>
    <t>0605745</t>
  </si>
  <si>
    <t>0605510</t>
  </si>
  <si>
    <t>0605788</t>
  </si>
  <si>
    <t>0605530</t>
  </si>
  <si>
    <t>0605821</t>
  </si>
  <si>
    <t>0605550</t>
  </si>
  <si>
    <t>0605842</t>
  </si>
  <si>
    <t>0605578</t>
  </si>
  <si>
    <t>0605857</t>
  </si>
  <si>
    <t>0605589</t>
  </si>
  <si>
    <t>0605900</t>
  </si>
  <si>
    <t>0605600</t>
  </si>
  <si>
    <t>0605746</t>
  </si>
  <si>
    <t>0605511</t>
  </si>
  <si>
    <t>0605789</t>
  </si>
  <si>
    <t>0605531</t>
  </si>
  <si>
    <t>0605822</t>
  </si>
  <si>
    <t>0605551</t>
  </si>
  <si>
    <t>0605843</t>
  </si>
  <si>
    <t>0605579</t>
  </si>
  <si>
    <t>0605858</t>
  </si>
  <si>
    <t>0605590</t>
  </si>
  <si>
    <t>0605901</t>
  </si>
  <si>
    <t>0605601</t>
  </si>
  <si>
    <t>0605747</t>
  </si>
  <si>
    <t>0605512</t>
  </si>
  <si>
    <t>0605790</t>
  </si>
  <si>
    <t>0605532</t>
  </si>
  <si>
    <t>0605823</t>
  </si>
  <si>
    <t>0605552</t>
  </si>
  <si>
    <t>0605844</t>
  </si>
  <si>
    <t>0605580</t>
  </si>
  <si>
    <t>0605887</t>
  </si>
  <si>
    <t>0605591</t>
  </si>
  <si>
    <t>0605902</t>
  </si>
  <si>
    <t>0605602</t>
  </si>
  <si>
    <t>0605748</t>
  </si>
  <si>
    <t>0605513</t>
  </si>
  <si>
    <t>0605804</t>
  </si>
  <si>
    <t>0605533</t>
  </si>
  <si>
    <t>0605824</t>
  </si>
  <si>
    <t>0605553</t>
  </si>
  <si>
    <t>0605845</t>
  </si>
  <si>
    <t>0605581</t>
  </si>
  <si>
    <t>0605888</t>
  </si>
  <si>
    <t>0605592</t>
  </si>
  <si>
    <t>0605903</t>
  </si>
  <si>
    <t>0605603</t>
  </si>
  <si>
    <t>0605771</t>
  </si>
  <si>
    <t>0605514</t>
  </si>
  <si>
    <t>0605805</t>
  </si>
  <si>
    <t>0605534</t>
  </si>
  <si>
    <t>0605825</t>
  </si>
  <si>
    <t>0605554</t>
  </si>
  <si>
    <t>0605772</t>
  </si>
  <si>
    <t>0605515</t>
  </si>
  <si>
    <t>0605806</t>
  </si>
  <si>
    <t>0605535</t>
  </si>
  <si>
    <t>0605826</t>
  </si>
  <si>
    <t>0605555</t>
  </si>
  <si>
    <t>0605773</t>
  </si>
  <si>
    <t>0605516</t>
  </si>
  <si>
    <t>0605807</t>
  </si>
  <si>
    <t>0605536</t>
  </si>
  <si>
    <t>0605827</t>
  </si>
  <si>
    <t>0605556</t>
  </si>
  <si>
    <t>0605774</t>
  </si>
  <si>
    <t>0605517</t>
  </si>
  <si>
    <t>0605808</t>
  </si>
  <si>
    <t>0605537</t>
  </si>
  <si>
    <t>0605828</t>
  </si>
  <si>
    <t>0605557</t>
  </si>
  <si>
    <t>0605775</t>
  </si>
  <si>
    <t>0605518</t>
  </si>
  <si>
    <t>0605809</t>
  </si>
  <si>
    <t>0605538</t>
  </si>
  <si>
    <t>0605829</t>
  </si>
  <si>
    <t>0605558</t>
  </si>
  <si>
    <t>0605776</t>
  </si>
  <si>
    <t>0605519</t>
  </si>
  <si>
    <t>0605810</t>
  </si>
  <si>
    <t>0605539</t>
  </si>
  <si>
    <t>0605830</t>
  </si>
  <si>
    <t>0605559</t>
  </si>
  <si>
    <t>0605777</t>
  </si>
  <si>
    <t>0605520</t>
  </si>
  <si>
    <t>0605811</t>
  </si>
  <si>
    <t>0605540</t>
  </si>
  <si>
    <t>0605831</t>
  </si>
  <si>
    <t>0605560</t>
  </si>
  <si>
    <t>0605778</t>
  </si>
  <si>
    <t>0605521</t>
  </si>
  <si>
    <t>0605812</t>
  </si>
  <si>
    <t>0605541</t>
  </si>
  <si>
    <t>0605832</t>
  </si>
  <si>
    <t>0605561</t>
  </si>
  <si>
    <t>0605779</t>
  </si>
  <si>
    <t>0605522</t>
  </si>
  <si>
    <t>0605813</t>
  </si>
  <si>
    <t>0605542</t>
  </si>
  <si>
    <t>0605833</t>
  </si>
  <si>
    <t>0605562</t>
  </si>
  <si>
    <t>0605780</t>
  </si>
  <si>
    <t>0605523</t>
  </si>
  <si>
    <t>0605814</t>
  </si>
  <si>
    <t>0605543</t>
  </si>
  <si>
    <t>0605834</t>
  </si>
  <si>
    <t>0605563</t>
  </si>
  <si>
    <t>0605606</t>
  </si>
  <si>
    <t>0705314</t>
  </si>
  <si>
    <t>0705312</t>
  </si>
  <si>
    <t>0705316</t>
  </si>
  <si>
    <t>0705315</t>
  </si>
  <si>
    <t>0705318</t>
  </si>
  <si>
    <t>0705317</t>
  </si>
  <si>
    <t>0705320</t>
  </si>
  <si>
    <t>0705319</t>
  </si>
  <si>
    <t>0705322</t>
  </si>
  <si>
    <t>0705321</t>
  </si>
  <si>
    <t>0705324</t>
  </si>
  <si>
    <t>0705323</t>
  </si>
  <si>
    <t>0705326</t>
  </si>
  <si>
    <t>0705325</t>
  </si>
  <si>
    <t>0705328</t>
  </si>
  <si>
    <t>0705327</t>
  </si>
  <si>
    <t>0705330</t>
  </si>
  <si>
    <t>0705329</t>
  </si>
  <si>
    <t>0705332</t>
  </si>
  <si>
    <t>0705331</t>
  </si>
  <si>
    <t>0705334</t>
  </si>
  <si>
    <t>0705333</t>
  </si>
  <si>
    <t>0705336</t>
  </si>
  <si>
    <t>0705335</t>
  </si>
  <si>
    <t>0705338</t>
  </si>
  <si>
    <t>0705337</t>
  </si>
  <si>
    <t>0705340</t>
  </si>
  <si>
    <t>0705339</t>
  </si>
  <si>
    <t>0705342</t>
  </si>
  <si>
    <t>0705341</t>
  </si>
  <si>
    <t>0705344</t>
  </si>
  <si>
    <t>0705343</t>
  </si>
  <si>
    <t>0705225</t>
  </si>
  <si>
    <t>0705224</t>
  </si>
  <si>
    <t>0705227</t>
  </si>
  <si>
    <t>0705226</t>
  </si>
  <si>
    <t>0705229</t>
  </si>
  <si>
    <t>0705228</t>
  </si>
  <si>
    <t>0705231</t>
  </si>
  <si>
    <t>0705230</t>
  </si>
  <si>
    <t>0705233</t>
  </si>
  <si>
    <t>0705232</t>
  </si>
  <si>
    <t>0705235</t>
  </si>
  <si>
    <t>0705234</t>
  </si>
  <si>
    <t>0705237</t>
  </si>
  <si>
    <t>0705236</t>
  </si>
  <si>
    <t>0705239</t>
  </si>
  <si>
    <t>0705238</t>
  </si>
  <si>
    <t>0705241</t>
  </si>
  <si>
    <t>0705240</t>
  </si>
  <si>
    <t>0705243</t>
  </si>
  <si>
    <t>0705242</t>
  </si>
  <si>
    <t>0705245</t>
  </si>
  <si>
    <t>0705244</t>
  </si>
  <si>
    <t>0705247</t>
  </si>
  <si>
    <t>0705246</t>
  </si>
  <si>
    <t>0705249</t>
  </si>
  <si>
    <t>0705248</t>
  </si>
  <si>
    <t>0705251</t>
  </si>
  <si>
    <t>0705250</t>
  </si>
  <si>
    <t>0705253</t>
  </si>
  <si>
    <t>0705252</t>
  </si>
  <si>
    <t>0705255</t>
  </si>
  <si>
    <t>0705254</t>
  </si>
  <si>
    <t>0705403</t>
  </si>
  <si>
    <t>0705402</t>
  </si>
  <si>
    <t>0705405</t>
  </si>
  <si>
    <t>0705404</t>
  </si>
  <si>
    <t>0705407</t>
  </si>
  <si>
    <t>0705406</t>
  </si>
  <si>
    <t>0705409</t>
  </si>
  <si>
    <t>0705408</t>
  </si>
  <si>
    <t>0705411</t>
  </si>
  <si>
    <t>0705410</t>
  </si>
  <si>
    <t>0705413</t>
  </si>
  <si>
    <t>0705412</t>
  </si>
  <si>
    <t>0705415</t>
  </si>
  <si>
    <t>0705414</t>
  </si>
  <si>
    <t>0705417</t>
  </si>
  <si>
    <t>0705416</t>
  </si>
  <si>
    <t>0705419</t>
  </si>
  <si>
    <t>0705418</t>
  </si>
  <si>
    <t>0705421</t>
  </si>
  <si>
    <t>0705420</t>
  </si>
  <si>
    <t>0705423</t>
  </si>
  <si>
    <t>0705422</t>
  </si>
  <si>
    <t>0705425</t>
  </si>
  <si>
    <t>0705424</t>
  </si>
  <si>
    <t>0705427</t>
  </si>
  <si>
    <t>0705426</t>
  </si>
  <si>
    <t>0705429</t>
  </si>
  <si>
    <t>0705428</t>
  </si>
  <si>
    <t>0705431</t>
  </si>
  <si>
    <t>0705430</t>
  </si>
  <si>
    <t>0705433</t>
  </si>
  <si>
    <t>0705432</t>
  </si>
  <si>
    <t>0705257</t>
  </si>
  <si>
    <t>0705256</t>
  </si>
  <si>
    <t>0705259</t>
  </si>
  <si>
    <t>0705258</t>
  </si>
  <si>
    <t>0705267</t>
  </si>
  <si>
    <t>0705266</t>
  </si>
  <si>
    <t>0705269</t>
  </si>
  <si>
    <t>0705268</t>
  </si>
  <si>
    <t>0705261</t>
  </si>
  <si>
    <t>0705260</t>
  </si>
  <si>
    <t>0705263</t>
  </si>
  <si>
    <t>0705262</t>
  </si>
  <si>
    <t>0705265</t>
  </si>
  <si>
    <t>0705264</t>
  </si>
  <si>
    <t>0705271</t>
  </si>
  <si>
    <t>0705270</t>
  </si>
  <si>
    <t>0705273</t>
  </si>
  <si>
    <t>0705272</t>
  </si>
  <si>
    <t>0705281</t>
  </si>
  <si>
    <t>0705280</t>
  </si>
  <si>
    <t>0705283</t>
  </si>
  <si>
    <t>0705282</t>
  </si>
  <si>
    <t>0705275</t>
  </si>
  <si>
    <t>0705274</t>
  </si>
  <si>
    <t>0705277</t>
  </si>
  <si>
    <t>0705276</t>
  </si>
  <si>
    <t>0705279</t>
  </si>
  <si>
    <t>0705278</t>
  </si>
  <si>
    <t>0705285</t>
  </si>
  <si>
    <t>0705284</t>
  </si>
  <si>
    <t>0705287</t>
  </si>
  <si>
    <t>0705286</t>
  </si>
  <si>
    <t>0705295</t>
  </si>
  <si>
    <t>0705294</t>
  </si>
  <si>
    <t>0705297</t>
  </si>
  <si>
    <t>0705296</t>
  </si>
  <si>
    <t>0705289</t>
  </si>
  <si>
    <t>0705288</t>
  </si>
  <si>
    <t>0705291</t>
  </si>
  <si>
    <t>0705290</t>
  </si>
  <si>
    <t>0705293</t>
  </si>
  <si>
    <t>0705292</t>
  </si>
  <si>
    <t>0705299</t>
  </si>
  <si>
    <t>0705298</t>
  </si>
  <si>
    <t>0705301</t>
  </si>
  <si>
    <t>0705300</t>
  </si>
  <si>
    <t>0705309</t>
  </si>
  <si>
    <t>0705308</t>
  </si>
  <si>
    <t>0705311</t>
  </si>
  <si>
    <t>0705310</t>
  </si>
  <si>
    <t>0705303</t>
  </si>
  <si>
    <t>0705302</t>
  </si>
  <si>
    <t>0705305</t>
  </si>
  <si>
    <t>0705304</t>
  </si>
  <si>
    <t>0705307</t>
  </si>
  <si>
    <t>0705306</t>
  </si>
  <si>
    <t>0705169</t>
  </si>
  <si>
    <t>0705168</t>
  </si>
  <si>
    <t>0705171</t>
  </si>
  <si>
    <t>0705170</t>
  </si>
  <si>
    <t>0705179</t>
  </si>
  <si>
    <t>0705178</t>
  </si>
  <si>
    <t>0705181</t>
  </si>
  <si>
    <t>0705180</t>
  </si>
  <si>
    <t>0705173</t>
  </si>
  <si>
    <t>0705172</t>
  </si>
  <si>
    <t>0705175</t>
  </si>
  <si>
    <t>0705174</t>
  </si>
  <si>
    <t>0705177</t>
  </si>
  <si>
    <t>0705176</t>
  </si>
  <si>
    <t>0705183</t>
  </si>
  <si>
    <t>0705182</t>
  </si>
  <si>
    <t>0705185</t>
  </si>
  <si>
    <t>0705184</t>
  </si>
  <si>
    <t>0705193</t>
  </si>
  <si>
    <t>0705192</t>
  </si>
  <si>
    <t>0705195</t>
  </si>
  <si>
    <t>0705194</t>
  </si>
  <si>
    <t>0705187</t>
  </si>
  <si>
    <t>0705186</t>
  </si>
  <si>
    <t>0705189</t>
  </si>
  <si>
    <t>0705188</t>
  </si>
  <si>
    <t>0705191</t>
  </si>
  <si>
    <t>0705190</t>
  </si>
  <si>
    <t>0705197</t>
  </si>
  <si>
    <t>0705196</t>
  </si>
  <si>
    <t>0705199</t>
  </si>
  <si>
    <t>0705198</t>
  </si>
  <si>
    <t>0705207</t>
  </si>
  <si>
    <t>0705206</t>
  </si>
  <si>
    <t>0705209</t>
  </si>
  <si>
    <t>0705208</t>
  </si>
  <si>
    <t>0705201</t>
  </si>
  <si>
    <t>0705200</t>
  </si>
  <si>
    <t>0705203</t>
  </si>
  <si>
    <t>0705202</t>
  </si>
  <si>
    <t>0705205</t>
  </si>
  <si>
    <t>0705204</t>
  </si>
  <si>
    <t>0705211</t>
  </si>
  <si>
    <t>0705210</t>
  </si>
  <si>
    <t>0705213</t>
  </si>
  <si>
    <t>0705212</t>
  </si>
  <si>
    <t>0705221</t>
  </si>
  <si>
    <t>0705220</t>
  </si>
  <si>
    <t>0705223</t>
  </si>
  <si>
    <t>0705222</t>
  </si>
  <si>
    <t>0705215</t>
  </si>
  <si>
    <t>0705214</t>
  </si>
  <si>
    <t>0705217</t>
  </si>
  <si>
    <t>0705216</t>
  </si>
  <si>
    <t>0705219</t>
  </si>
  <si>
    <t>0705218</t>
  </si>
  <si>
    <t>0705346</t>
  </si>
  <si>
    <t>0705345</t>
  </si>
  <si>
    <t>0705348</t>
  </si>
  <si>
    <t>0705347</t>
  </si>
  <si>
    <t>0705356</t>
  </si>
  <si>
    <t>0705355</t>
  </si>
  <si>
    <t>0705358</t>
  </si>
  <si>
    <t>0705357</t>
  </si>
  <si>
    <t>0705350</t>
  </si>
  <si>
    <t>0705349</t>
  </si>
  <si>
    <t>0705352</t>
  </si>
  <si>
    <t>0705351</t>
  </si>
  <si>
    <t>0705354</t>
  </si>
  <si>
    <t>0705353</t>
  </si>
  <si>
    <t>0705360</t>
  </si>
  <si>
    <t>0705359</t>
  </si>
  <si>
    <t>0705362</t>
  </si>
  <si>
    <t>0705361</t>
  </si>
  <si>
    <t>0705370</t>
  </si>
  <si>
    <t>0705369</t>
  </si>
  <si>
    <t>0705372</t>
  </si>
  <si>
    <t>0705371</t>
  </si>
  <si>
    <t>0705364</t>
  </si>
  <si>
    <t>0705363</t>
  </si>
  <si>
    <t>0705366</t>
  </si>
  <si>
    <t>0705365</t>
  </si>
  <si>
    <t>0705368</t>
  </si>
  <si>
    <t>0705367</t>
  </si>
  <si>
    <t>0705374</t>
  </si>
  <si>
    <t>0705373</t>
  </si>
  <si>
    <t>0705376</t>
  </si>
  <si>
    <t>0705375</t>
  </si>
  <si>
    <t>0705384</t>
  </si>
  <si>
    <t>0705383</t>
  </si>
  <si>
    <t>0705386</t>
  </si>
  <si>
    <t>0705385</t>
  </si>
  <si>
    <t>0705378</t>
  </si>
  <si>
    <t>0705377</t>
  </si>
  <si>
    <t>0705380</t>
  </si>
  <si>
    <t>0705379</t>
  </si>
  <si>
    <t>0705382</t>
  </si>
  <si>
    <t>0705381</t>
  </si>
  <si>
    <t>0705388</t>
  </si>
  <si>
    <t>0705387</t>
  </si>
  <si>
    <t>0705389</t>
  </si>
  <si>
    <t>0705390</t>
  </si>
  <si>
    <t>0705399</t>
  </si>
  <si>
    <t>0705398</t>
  </si>
  <si>
    <t>0705401</t>
  </si>
  <si>
    <t>0705400</t>
  </si>
  <si>
    <t>0705392</t>
  </si>
  <si>
    <t>0705391</t>
  </si>
  <si>
    <t>0705395</t>
  </si>
  <si>
    <t>0705394</t>
  </si>
  <si>
    <t>0705397</t>
  </si>
  <si>
    <t>0705396</t>
  </si>
  <si>
    <t>0804213</t>
  </si>
  <si>
    <t>0804212</t>
  </si>
  <si>
    <t>0804217</t>
  </si>
  <si>
    <t>0804216</t>
  </si>
  <si>
    <t>0804219</t>
  </si>
  <si>
    <t>0804218</t>
  </si>
  <si>
    <t>0804221</t>
  </si>
  <si>
    <t>0804220</t>
  </si>
  <si>
    <t>0804223</t>
  </si>
  <si>
    <t>0804222</t>
  </si>
  <si>
    <t>0804225</t>
  </si>
  <si>
    <t>0804224</t>
  </si>
  <si>
    <t>0804227</t>
  </si>
  <si>
    <t>0804226</t>
  </si>
  <si>
    <t>0804229</t>
  </si>
  <si>
    <t>0804228</t>
  </si>
  <si>
    <t>0804231</t>
  </si>
  <si>
    <t>0804230</t>
  </si>
  <si>
    <t>0804215</t>
  </si>
  <si>
    <t>0804214</t>
  </si>
  <si>
    <t>0804417</t>
  </si>
  <si>
    <t>0804233</t>
  </si>
  <si>
    <t>0804416</t>
  </si>
  <si>
    <t>0804232</t>
  </si>
  <si>
    <t>0804237</t>
  </si>
  <si>
    <t>0804236</t>
  </si>
  <si>
    <t>0804419</t>
  </si>
  <si>
    <t>0804239</t>
  </si>
  <si>
    <t>0804418</t>
  </si>
  <si>
    <t>0804238</t>
  </si>
  <si>
    <t>0804241</t>
  </si>
  <si>
    <t>0804240</t>
  </si>
  <si>
    <t>0804243</t>
  </si>
  <si>
    <t>0804242</t>
  </si>
  <si>
    <t>0804421</t>
  </si>
  <si>
    <t>0804245</t>
  </si>
  <si>
    <t>0804420</t>
  </si>
  <si>
    <t>0804244</t>
  </si>
  <si>
    <t>0804247</t>
  </si>
  <si>
    <t>0804246</t>
  </si>
  <si>
    <t>0804249</t>
  </si>
  <si>
    <t>0804248</t>
  </si>
  <si>
    <t>0804423</t>
  </si>
  <si>
    <t>0804251</t>
  </si>
  <si>
    <t>0804422</t>
  </si>
  <si>
    <t>0804250</t>
  </si>
  <si>
    <t>0804235</t>
  </si>
  <si>
    <t>0804234</t>
  </si>
  <si>
    <t>0804425</t>
  </si>
  <si>
    <t>0804253</t>
  </si>
  <si>
    <t>0804424</t>
  </si>
  <si>
    <t>0804252</t>
  </si>
  <si>
    <t>0804257</t>
  </si>
  <si>
    <t>0804256</t>
  </si>
  <si>
    <t>0804427</t>
  </si>
  <si>
    <t>0804259</t>
  </si>
  <si>
    <t>0804426</t>
  </si>
  <si>
    <t>0804258</t>
  </si>
  <si>
    <t>0804261</t>
  </si>
  <si>
    <t>0804260</t>
  </si>
  <si>
    <t>0804263</t>
  </si>
  <si>
    <t>0804262</t>
  </si>
  <si>
    <t>0804429</t>
  </si>
  <si>
    <t>0804265</t>
  </si>
  <si>
    <t>0804428</t>
  </si>
  <si>
    <t>0804264</t>
  </si>
  <si>
    <t>0804267</t>
  </si>
  <si>
    <t>0804266</t>
  </si>
  <si>
    <t>0804269</t>
  </si>
  <si>
    <t>0804268</t>
  </si>
  <si>
    <t>0804431</t>
  </si>
  <si>
    <t>0804271</t>
  </si>
  <si>
    <t>0804430</t>
  </si>
  <si>
    <t>0804270</t>
  </si>
  <si>
    <t>0804255</t>
  </si>
  <si>
    <t>0804254</t>
  </si>
  <si>
    <t>0804433</t>
  </si>
  <si>
    <t>0804273</t>
  </si>
  <si>
    <t>0804432</t>
  </si>
  <si>
    <t>0804272</t>
  </si>
  <si>
    <t>0804277</t>
  </si>
  <si>
    <t>0804276</t>
  </si>
  <si>
    <t>0804435</t>
  </si>
  <si>
    <t>0804279</t>
  </si>
  <si>
    <t>0804434</t>
  </si>
  <si>
    <t>0804278</t>
  </si>
  <si>
    <t>0804281</t>
  </si>
  <si>
    <t>0804280</t>
  </si>
  <si>
    <t>0804283</t>
  </si>
  <si>
    <t>0804282</t>
  </si>
  <si>
    <t>0804437</t>
  </si>
  <si>
    <t>0804285</t>
  </si>
  <si>
    <t>0804436</t>
  </si>
  <si>
    <t>0804284</t>
  </si>
  <si>
    <t>0804287</t>
  </si>
  <si>
    <t>0804286</t>
  </si>
  <si>
    <t>0804289</t>
  </si>
  <si>
    <t>0804288</t>
  </si>
  <si>
    <t>0804439</t>
  </si>
  <si>
    <t>0804291</t>
  </si>
  <si>
    <t>0804438</t>
  </si>
  <si>
    <t>0804290</t>
  </si>
  <si>
    <t>0804275</t>
  </si>
  <si>
    <t>0804274</t>
  </si>
  <si>
    <t>0804061</t>
  </si>
  <si>
    <t>0804060</t>
  </si>
  <si>
    <t>0804065</t>
  </si>
  <si>
    <t>0804064</t>
  </si>
  <si>
    <t>0804067</t>
  </si>
  <si>
    <t>0804066</t>
  </si>
  <si>
    <t>0804069</t>
  </si>
  <si>
    <t>0804068</t>
  </si>
  <si>
    <t>0804071</t>
  </si>
  <si>
    <t>0804070</t>
  </si>
  <si>
    <t>0804073</t>
  </si>
  <si>
    <t>0804072</t>
  </si>
  <si>
    <t>0804075</t>
  </si>
  <si>
    <t>0804074</t>
  </si>
  <si>
    <t>0804077</t>
  </si>
  <si>
    <t>0804076</t>
  </si>
  <si>
    <t>0804079</t>
  </si>
  <si>
    <t>0804078</t>
  </si>
  <si>
    <t>0804063</t>
  </si>
  <si>
    <t>0804062</t>
  </si>
  <si>
    <t>0804377</t>
  </si>
  <si>
    <t>0804081</t>
  </si>
  <si>
    <t>0804376</t>
  </si>
  <si>
    <t>0804080</t>
  </si>
  <si>
    <t>0804085</t>
  </si>
  <si>
    <t>0804084</t>
  </si>
  <si>
    <t>0804379</t>
  </si>
  <si>
    <t>0804087</t>
  </si>
  <si>
    <t>0804378</t>
  </si>
  <si>
    <t>0804086</t>
  </si>
  <si>
    <t>0804089</t>
  </si>
  <si>
    <t>0804088</t>
  </si>
  <si>
    <t>0804091</t>
  </si>
  <si>
    <t>0804090</t>
  </si>
  <si>
    <t>0804381</t>
  </si>
  <si>
    <t>0804093</t>
  </si>
  <si>
    <t>0804380</t>
  </si>
  <si>
    <t>0804092</t>
  </si>
  <si>
    <t>0804095</t>
  </si>
  <si>
    <t>0804094</t>
  </si>
  <si>
    <t>0804097</t>
  </si>
  <si>
    <t>0804096</t>
  </si>
  <si>
    <t>0804383</t>
  </si>
  <si>
    <t>0804099</t>
  </si>
  <si>
    <t>0804382</t>
  </si>
  <si>
    <t>0804098</t>
  </si>
  <si>
    <t>0804083</t>
  </si>
  <si>
    <t>0804082</t>
  </si>
  <si>
    <t>0804385</t>
  </si>
  <si>
    <t>0804101</t>
  </si>
  <si>
    <t>0804384</t>
  </si>
  <si>
    <t>0804100</t>
  </si>
  <si>
    <t>0804105</t>
  </si>
  <si>
    <t>0804104</t>
  </si>
  <si>
    <t>0804387</t>
  </si>
  <si>
    <t>0804107</t>
  </si>
  <si>
    <t>0804386</t>
  </si>
  <si>
    <t>0804106</t>
  </si>
  <si>
    <t>0804109</t>
  </si>
  <si>
    <t>0804108</t>
  </si>
  <si>
    <t>0804111</t>
  </si>
  <si>
    <t>0804110</t>
  </si>
  <si>
    <t>0804389</t>
  </si>
  <si>
    <t>0804113</t>
  </si>
  <si>
    <t>0804388</t>
  </si>
  <si>
    <t>0804112</t>
  </si>
  <si>
    <t>0804115</t>
  </si>
  <si>
    <t>0804114</t>
  </si>
  <si>
    <t>0804117</t>
  </si>
  <si>
    <t>0804116</t>
  </si>
  <si>
    <t>0804391</t>
  </si>
  <si>
    <t>0804119</t>
  </si>
  <si>
    <t>0804390</t>
  </si>
  <si>
    <t>0804118</t>
  </si>
  <si>
    <t>0804103</t>
  </si>
  <si>
    <t>0804102</t>
  </si>
  <si>
    <t>0804393</t>
  </si>
  <si>
    <t>0804121</t>
  </si>
  <si>
    <t>0804392</t>
  </si>
  <si>
    <t>0804120</t>
  </si>
  <si>
    <t>0804125</t>
  </si>
  <si>
    <t>0804124</t>
  </si>
  <si>
    <t>0804395</t>
  </si>
  <si>
    <t>0804127</t>
  </si>
  <si>
    <t>0804394</t>
  </si>
  <si>
    <t>0804126</t>
  </si>
  <si>
    <t>0804129</t>
  </si>
  <si>
    <t>0804128</t>
  </si>
  <si>
    <t>0804131</t>
  </si>
  <si>
    <t>0804130</t>
  </si>
  <si>
    <t>0804397</t>
  </si>
  <si>
    <t>0804133</t>
  </si>
  <si>
    <t>0804396</t>
  </si>
  <si>
    <t>0804132</t>
  </si>
  <si>
    <t>0804135</t>
  </si>
  <si>
    <t>0804134</t>
  </si>
  <si>
    <t>0804137</t>
  </si>
  <si>
    <t>0804136</t>
  </si>
  <si>
    <t>0804399</t>
  </si>
  <si>
    <t>0804139</t>
  </si>
  <si>
    <t>0804398</t>
  </si>
  <si>
    <t>0804138</t>
  </si>
  <si>
    <t>0804123</t>
  </si>
  <si>
    <t>0804122</t>
  </si>
  <si>
    <t>0804401</t>
  </si>
  <si>
    <t>0804141</t>
  </si>
  <si>
    <t>0804400</t>
  </si>
  <si>
    <t>0804140</t>
  </si>
  <si>
    <t>0804145</t>
  </si>
  <si>
    <t>0804144</t>
  </si>
  <si>
    <t>0804403</t>
  </si>
  <si>
    <t>0804147</t>
  </si>
  <si>
    <t>0804402</t>
  </si>
  <si>
    <t>0804146</t>
  </si>
  <si>
    <t>0804149</t>
  </si>
  <si>
    <t>0804148</t>
  </si>
  <si>
    <t>0804151</t>
  </si>
  <si>
    <t>0804150</t>
  </si>
  <si>
    <t>0804405</t>
  </si>
  <si>
    <t>0804153</t>
  </si>
  <si>
    <t>0804404</t>
  </si>
  <si>
    <t>0804152</t>
  </si>
  <si>
    <t>0804155</t>
  </si>
  <si>
    <t>0804154</t>
  </si>
  <si>
    <t>0804157</t>
  </si>
  <si>
    <t>0804156</t>
  </si>
  <si>
    <t>0804407</t>
  </si>
  <si>
    <t>0804159</t>
  </si>
  <si>
    <t>0804406</t>
  </si>
  <si>
    <t>0804158</t>
  </si>
  <si>
    <t>0804143</t>
  </si>
  <si>
    <t>0804142</t>
  </si>
  <si>
    <t>0804409</t>
  </si>
  <si>
    <t>0804161</t>
  </si>
  <si>
    <t>0804408</t>
  </si>
  <si>
    <t>0804160</t>
  </si>
  <si>
    <t>0804165</t>
  </si>
  <si>
    <t>0804164</t>
  </si>
  <si>
    <t>0804411</t>
  </si>
  <si>
    <t>0804167</t>
  </si>
  <si>
    <t>0804410</t>
  </si>
  <si>
    <t>0804166</t>
  </si>
  <si>
    <t>0804169</t>
  </si>
  <si>
    <t>0804168</t>
  </si>
  <si>
    <t>0804171</t>
  </si>
  <si>
    <t>0804170</t>
  </si>
  <si>
    <t>0804413</t>
  </si>
  <si>
    <t>0804173</t>
  </si>
  <si>
    <t>0804412</t>
  </si>
  <si>
    <t>0804172</t>
  </si>
  <si>
    <t>0804175</t>
  </si>
  <si>
    <t>0804174</t>
  </si>
  <si>
    <t>0804177</t>
  </si>
  <si>
    <t>0804176</t>
  </si>
  <si>
    <t>0804415</t>
  </si>
  <si>
    <t>0804179</t>
  </si>
  <si>
    <t>0804414</t>
  </si>
  <si>
    <t>0804178</t>
  </si>
  <si>
    <t>0804163</t>
  </si>
  <si>
    <t>0804162</t>
  </si>
  <si>
    <t>0804441</t>
  </si>
  <si>
    <t>0804317</t>
  </si>
  <si>
    <t>0804440</t>
  </si>
  <si>
    <t>0804316</t>
  </si>
  <si>
    <t>0804321</t>
  </si>
  <si>
    <t>0804320</t>
  </si>
  <si>
    <t>0804443</t>
  </si>
  <si>
    <t>0804323</t>
  </si>
  <si>
    <t>0804442</t>
  </si>
  <si>
    <t>0804322</t>
  </si>
  <si>
    <t>0804325</t>
  </si>
  <si>
    <t>0804324</t>
  </si>
  <si>
    <t>0804327</t>
  </si>
  <si>
    <t>0804326</t>
  </si>
  <si>
    <t>0804445</t>
  </si>
  <si>
    <t>0804329</t>
  </si>
  <si>
    <t>0804444</t>
  </si>
  <si>
    <t>0804328</t>
  </si>
  <si>
    <t>0804331</t>
  </si>
  <si>
    <t>0804330</t>
  </si>
  <si>
    <t>0804333</t>
  </si>
  <si>
    <t>0804332</t>
  </si>
  <si>
    <t>0804447</t>
  </si>
  <si>
    <t>0804335</t>
  </si>
  <si>
    <t>0804446</t>
  </si>
  <si>
    <t>0804334</t>
  </si>
  <si>
    <t>0804319</t>
  </si>
  <si>
    <t>0804318</t>
  </si>
  <si>
    <t>0804449</t>
  </si>
  <si>
    <t>0804337</t>
  </si>
  <si>
    <t>0804448</t>
  </si>
  <si>
    <t>0804336</t>
  </si>
  <si>
    <t>0804341</t>
  </si>
  <si>
    <t>0804340</t>
  </si>
  <si>
    <t>0804451</t>
  </si>
  <si>
    <t>0804343</t>
  </si>
  <si>
    <t>0804450</t>
  </si>
  <si>
    <t>0804342</t>
  </si>
  <si>
    <t>0804345</t>
  </si>
  <si>
    <t>0804344</t>
  </si>
  <si>
    <t>0804347</t>
  </si>
  <si>
    <t>0804346</t>
  </si>
  <si>
    <t>0804453</t>
  </si>
  <si>
    <t>0804349</t>
  </si>
  <si>
    <t>0804452</t>
  </si>
  <si>
    <t>0804348</t>
  </si>
  <si>
    <t>0804351</t>
  </si>
  <si>
    <t>0804350</t>
  </si>
  <si>
    <t>0804353</t>
  </si>
  <si>
    <t>0804352</t>
  </si>
  <si>
    <t>0804455</t>
  </si>
  <si>
    <t>0804355</t>
  </si>
  <si>
    <t>0804454</t>
  </si>
  <si>
    <t>0804354</t>
  </si>
  <si>
    <t>0804339</t>
  </si>
  <si>
    <t>0804338</t>
  </si>
  <si>
    <t>0804457</t>
  </si>
  <si>
    <t>0804357</t>
  </si>
  <si>
    <t>0804456</t>
  </si>
  <si>
    <t>0804356</t>
  </si>
  <si>
    <t>0804361</t>
  </si>
  <si>
    <t>0804360</t>
  </si>
  <si>
    <t>0804459</t>
  </si>
  <si>
    <t>0804363</t>
  </si>
  <si>
    <t>0804458</t>
  </si>
  <si>
    <t>0804362</t>
  </si>
  <si>
    <t>0804365</t>
  </si>
  <si>
    <t>0804364</t>
  </si>
  <si>
    <t>0804367</t>
  </si>
  <si>
    <t>0804366</t>
  </si>
  <si>
    <t>0804461</t>
  </si>
  <si>
    <t>0804369</t>
  </si>
  <si>
    <t>0804460</t>
  </si>
  <si>
    <t>0804371</t>
  </si>
  <si>
    <t>0804370</t>
  </si>
  <si>
    <t>0804373</t>
  </si>
  <si>
    <t>0804372</t>
  </si>
  <si>
    <t>0804463</t>
  </si>
  <si>
    <t>0804375</t>
  </si>
  <si>
    <t>0804462</t>
  </si>
  <si>
    <t>0804374</t>
  </si>
  <si>
    <t>0804359</t>
  </si>
  <si>
    <t>0804358</t>
  </si>
  <si>
    <t>0804368</t>
  </si>
  <si>
    <t>0804465</t>
  </si>
  <si>
    <t>0804464</t>
  </si>
  <si>
    <t>0804475</t>
  </si>
  <si>
    <t>0804474</t>
  </si>
  <si>
    <t>0804485</t>
  </si>
  <si>
    <t>0804484</t>
  </si>
  <si>
    <t>0804495</t>
  </si>
  <si>
    <t>0804494</t>
  </si>
  <si>
    <t>0804467</t>
  </si>
  <si>
    <t>0804466</t>
  </si>
  <si>
    <t>0804477</t>
  </si>
  <si>
    <t>0804476</t>
  </si>
  <si>
    <t>0804487</t>
  </si>
  <si>
    <t>0804486</t>
  </si>
  <si>
    <t>0804497</t>
  </si>
  <si>
    <t>0804496</t>
  </si>
  <si>
    <t>0804469</t>
  </si>
  <si>
    <t>0804468</t>
  </si>
  <si>
    <t>0804479</t>
  </si>
  <si>
    <t>0804478</t>
  </si>
  <si>
    <t>0804489</t>
  </si>
  <si>
    <t>0804488</t>
  </si>
  <si>
    <t>0804499</t>
  </si>
  <si>
    <t>0804498</t>
  </si>
  <si>
    <t>0804471</t>
  </si>
  <si>
    <t>0804470</t>
  </si>
  <si>
    <t>0804481</t>
  </si>
  <si>
    <t>0804480</t>
  </si>
  <si>
    <t>0804491</t>
  </si>
  <si>
    <t>0804490</t>
  </si>
  <si>
    <t>0804501</t>
  </si>
  <si>
    <t>0804500</t>
  </si>
  <si>
    <t>0804473</t>
  </si>
  <si>
    <t>0804472</t>
  </si>
  <si>
    <t>0804483</t>
  </si>
  <si>
    <t>0804482</t>
  </si>
  <si>
    <t>0804493</t>
  </si>
  <si>
    <t>0804492</t>
  </si>
  <si>
    <t>0804503</t>
  </si>
  <si>
    <t>0804502</t>
  </si>
  <si>
    <t>0804180</t>
  </si>
  <si>
    <t>0804181</t>
  </si>
  <si>
    <t>0804182</t>
  </si>
  <si>
    <t>0804183</t>
  </si>
  <si>
    <t>0804184</t>
  </si>
  <si>
    <t>0804185</t>
  </si>
  <si>
    <t>0804186</t>
  </si>
  <si>
    <t>0804187</t>
  </si>
  <si>
    <t>0804188</t>
  </si>
  <si>
    <t>0804189</t>
  </si>
  <si>
    <t>0804190</t>
  </si>
  <si>
    <t>0804191</t>
  </si>
  <si>
    <t>0804192</t>
  </si>
  <si>
    <t>0804193</t>
  </si>
  <si>
    <t>0804194</t>
  </si>
  <si>
    <t>0804195</t>
  </si>
  <si>
    <t>0804196</t>
  </si>
  <si>
    <t>0804197</t>
  </si>
  <si>
    <t>0804198</t>
  </si>
  <si>
    <t>0804199</t>
  </si>
  <si>
    <t>0804200</t>
  </si>
  <si>
    <t>0804201</t>
  </si>
  <si>
    <t>0804202</t>
  </si>
  <si>
    <t>0804203</t>
  </si>
  <si>
    <t>0804204</t>
  </si>
  <si>
    <t>0804205</t>
  </si>
  <si>
    <t>0804206</t>
  </si>
  <si>
    <t>0804207</t>
  </si>
  <si>
    <t>0804208</t>
  </si>
  <si>
    <t>0804209</t>
  </si>
  <si>
    <t>0804210</t>
  </si>
  <si>
    <t>0804211</t>
  </si>
  <si>
    <t>0804012</t>
  </si>
  <si>
    <t>0804013</t>
  </si>
  <si>
    <t>0804014</t>
  </si>
  <si>
    <t>0804015</t>
  </si>
  <si>
    <t>0804016</t>
  </si>
  <si>
    <t>0804017</t>
  </si>
  <si>
    <t>0804018</t>
  </si>
  <si>
    <t>0804019</t>
  </si>
  <si>
    <t>0804020</t>
  </si>
  <si>
    <t>0804021</t>
  </si>
  <si>
    <t>0804022</t>
  </si>
  <si>
    <t>0804023</t>
  </si>
  <si>
    <t>0804024</t>
  </si>
  <si>
    <t>0804025</t>
  </si>
  <si>
    <t>0804026</t>
  </si>
  <si>
    <t>0804027</t>
  </si>
  <si>
    <t>0804028</t>
  </si>
  <si>
    <t>0804029</t>
  </si>
  <si>
    <t>0804030</t>
  </si>
  <si>
    <t>0804031</t>
  </si>
  <si>
    <t>0804032</t>
  </si>
  <si>
    <t>0804033</t>
  </si>
  <si>
    <t>0804034</t>
  </si>
  <si>
    <t>0804035</t>
  </si>
  <si>
    <t>0804036</t>
  </si>
  <si>
    <t>0804037</t>
  </si>
  <si>
    <t>0804038</t>
  </si>
  <si>
    <t>0804039</t>
  </si>
  <si>
    <t>0804040</t>
  </si>
  <si>
    <t>0804041</t>
  </si>
  <si>
    <t>0804042</t>
  </si>
  <si>
    <t>0804043</t>
  </si>
  <si>
    <t>0804044</t>
  </si>
  <si>
    <t>0804045</t>
  </si>
  <si>
    <t>0804046</t>
  </si>
  <si>
    <t>0804047</t>
  </si>
  <si>
    <t>0804048</t>
  </si>
  <si>
    <t>0804049</t>
  </si>
  <si>
    <t>0804050</t>
  </si>
  <si>
    <t>0804051</t>
  </si>
  <si>
    <t>0804052</t>
  </si>
  <si>
    <t>0804053</t>
  </si>
  <si>
    <t>0804054</t>
  </si>
  <si>
    <t>0804055</t>
  </si>
  <si>
    <t>0804056</t>
  </si>
  <si>
    <t>0804057</t>
  </si>
  <si>
    <t>0804058</t>
  </si>
  <si>
    <t>0804059</t>
  </si>
  <si>
    <t>0804292</t>
  </si>
  <si>
    <t>0804293</t>
  </si>
  <si>
    <t>0804294</t>
  </si>
  <si>
    <t>0804295</t>
  </si>
  <si>
    <t>0804296</t>
  </si>
  <si>
    <t>0804297</t>
  </si>
  <si>
    <t>0804298</t>
  </si>
  <si>
    <t>0804299</t>
  </si>
  <si>
    <t>0804300</t>
  </si>
  <si>
    <t>0804301</t>
  </si>
  <si>
    <t>0804302</t>
  </si>
  <si>
    <t>0804303</t>
  </si>
  <si>
    <t>0804304</t>
  </si>
  <si>
    <t>0804305</t>
  </si>
  <si>
    <t>0804306</t>
  </si>
  <si>
    <t>0804307</t>
  </si>
  <si>
    <t>0804308</t>
  </si>
  <si>
    <t>0804309</t>
  </si>
  <si>
    <t>0804310</t>
  </si>
  <si>
    <t>0804311</t>
  </si>
  <si>
    <t>0804312</t>
  </si>
  <si>
    <t>0804313</t>
  </si>
  <si>
    <t>0804314</t>
  </si>
  <si>
    <t>0804315</t>
  </si>
  <si>
    <t>0805446</t>
  </si>
  <si>
    <t>0805447</t>
  </si>
  <si>
    <t>0805448</t>
  </si>
  <si>
    <t>0805449</t>
  </si>
  <si>
    <t>0805450</t>
  </si>
  <si>
    <t>0805451</t>
  </si>
  <si>
    <t>0805452</t>
  </si>
  <si>
    <t>0805453</t>
  </si>
  <si>
    <t>0805434</t>
  </si>
  <si>
    <t>0805435</t>
  </si>
  <si>
    <t>0805436</t>
  </si>
  <si>
    <t>0805437</t>
  </si>
  <si>
    <t>0805438</t>
  </si>
  <si>
    <t>0805439</t>
  </si>
  <si>
    <t>0805440</t>
  </si>
  <si>
    <t>0805441</t>
  </si>
  <si>
    <t>0805442</t>
  </si>
  <si>
    <t>0805443</t>
  </si>
  <si>
    <t>0805444</t>
  </si>
  <si>
    <t>0805445</t>
  </si>
  <si>
    <t>0805454</t>
  </si>
  <si>
    <t>0805455</t>
  </si>
  <si>
    <t>0805456</t>
  </si>
  <si>
    <t>0805457</t>
  </si>
  <si>
    <t>0805458</t>
  </si>
  <si>
    <t>0805459</t>
  </si>
  <si>
    <t>0909620</t>
  </si>
  <si>
    <t>0909621</t>
  </si>
  <si>
    <t>0903860</t>
  </si>
  <si>
    <t>0903818</t>
  </si>
  <si>
    <t>0903802</t>
  </si>
  <si>
    <t>Bacia de contenção para tanque de emulsão de 30.000 l, sem cobertura, inclusive demolições</t>
  </si>
  <si>
    <t>0919113</t>
  </si>
  <si>
    <t>0903788</t>
  </si>
  <si>
    <t>0919247</t>
  </si>
  <si>
    <t>Cobertura em chapas zincadas com espessura de 0,43 mm - utilização 2 vezes</t>
  </si>
  <si>
    <t>0919016</t>
  </si>
  <si>
    <t>0919079</t>
  </si>
  <si>
    <t>0919250</t>
  </si>
  <si>
    <t>0903807</t>
  </si>
  <si>
    <t>Instalação da central de britagem com capacidade de 80 m³/h</t>
  </si>
  <si>
    <t>0903806</t>
  </si>
  <si>
    <t>Instalação da central de concreto com capacidade de 150 m³/h</t>
  </si>
  <si>
    <t>0903804</t>
  </si>
  <si>
    <t>Instalação da central de concreto com capacidade de 30 m³/h</t>
  </si>
  <si>
    <t>0903805</t>
  </si>
  <si>
    <t>Instalação da central de concreto com capacidade de 40 m³/h</t>
  </si>
  <si>
    <t>0903810</t>
  </si>
  <si>
    <t>0903809</t>
  </si>
  <si>
    <t>Instalação da usina de pré-misturado a frio com capacidade de 60 t/h</t>
  </si>
  <si>
    <t>0903808</t>
  </si>
  <si>
    <t>0903845</t>
  </si>
  <si>
    <t>0903789</t>
  </si>
  <si>
    <t>Massa única, para recebimento de pintura, em argamassa traço 1:2:8, espessura de 20 mm</t>
  </si>
  <si>
    <t>0919009</t>
  </si>
  <si>
    <t>0919007</t>
  </si>
  <si>
    <t>0919011</t>
  </si>
  <si>
    <t>0919246</t>
  </si>
  <si>
    <t>0919013</t>
  </si>
  <si>
    <t>0919008</t>
  </si>
  <si>
    <t>0919012</t>
  </si>
  <si>
    <t>0903848</t>
  </si>
  <si>
    <t>Muro em alvenaria de blocos de concreto com espessura de 0,20 m h = 1,0 m</t>
  </si>
  <si>
    <t>0919002</t>
  </si>
  <si>
    <t>0919210</t>
  </si>
  <si>
    <t>0909612</t>
  </si>
  <si>
    <t>Rampa para acesso do misturador de agregados para centrais de 30 m³ e 40 m³ - inclusive demolição</t>
  </si>
  <si>
    <t>0909613</t>
  </si>
  <si>
    <t>Rampa para acesso do misturador de agregados para central de 150 m³ - inclusive demolição</t>
  </si>
  <si>
    <t>0909614</t>
  </si>
  <si>
    <t>0909616</t>
  </si>
  <si>
    <t>0909617</t>
  </si>
  <si>
    <t>0909615</t>
  </si>
  <si>
    <t>0919101</t>
  </si>
  <si>
    <t>1100657</t>
  </si>
  <si>
    <t>1108055</t>
  </si>
  <si>
    <t>1109665</t>
  </si>
  <si>
    <t>1109664</t>
  </si>
  <si>
    <t>1109667</t>
  </si>
  <si>
    <t>1109666</t>
  </si>
  <si>
    <t>1109669</t>
  </si>
  <si>
    <t>1109668</t>
  </si>
  <si>
    <t>1108060</t>
  </si>
  <si>
    <t>1109626</t>
  </si>
  <si>
    <t>1109671</t>
  </si>
  <si>
    <t>1109670</t>
  </si>
  <si>
    <t>1109672</t>
  </si>
  <si>
    <t>1109624</t>
  </si>
  <si>
    <t>1109622</t>
  </si>
  <si>
    <t>1109623</t>
  </si>
  <si>
    <t>1109697</t>
  </si>
  <si>
    <t>1109698</t>
  </si>
  <si>
    <t>1109679</t>
  </si>
  <si>
    <t>1109625</t>
  </si>
  <si>
    <t>1109678</t>
  </si>
  <si>
    <t>1109694</t>
  </si>
  <si>
    <t>1109673</t>
  </si>
  <si>
    <t>1109690</t>
  </si>
  <si>
    <t>1109674</t>
  </si>
  <si>
    <t>1109691</t>
  </si>
  <si>
    <t>1109675</t>
  </si>
  <si>
    <t>1109692</t>
  </si>
  <si>
    <t>1109676</t>
  </si>
  <si>
    <t>1109693</t>
  </si>
  <si>
    <t>1109680</t>
  </si>
  <si>
    <t>1107748</t>
  </si>
  <si>
    <t>1110000</t>
  </si>
  <si>
    <t>1106059</t>
  </si>
  <si>
    <t>1106060</t>
  </si>
  <si>
    <t>1100658</t>
  </si>
  <si>
    <t>1106159</t>
  </si>
  <si>
    <t>1107902</t>
  </si>
  <si>
    <t>1107906</t>
  </si>
  <si>
    <t>1107910</t>
  </si>
  <si>
    <t>1107911</t>
  </si>
  <si>
    <t>1107912</t>
  </si>
  <si>
    <t>1106164</t>
  </si>
  <si>
    <t>1106165</t>
  </si>
  <si>
    <t>1106156</t>
  </si>
  <si>
    <t>1107932</t>
  </si>
  <si>
    <t>1108111</t>
  </si>
  <si>
    <t>1108112</t>
  </si>
  <si>
    <t>1108113</t>
  </si>
  <si>
    <t>1108114</t>
  </si>
  <si>
    <t>1108061</t>
  </si>
  <si>
    <t>1108064</t>
  </si>
  <si>
    <t>1107888</t>
  </si>
  <si>
    <t>1107889</t>
  </si>
  <si>
    <t>1107892</t>
  </si>
  <si>
    <t>1107891</t>
  </si>
  <si>
    <t>1107928</t>
  </si>
  <si>
    <t>1107929</t>
  </si>
  <si>
    <t>1106109</t>
  </si>
  <si>
    <t>1106117</t>
  </si>
  <si>
    <t>1107896</t>
  </si>
  <si>
    <t>1107895</t>
  </si>
  <si>
    <t>1119528</t>
  </si>
  <si>
    <t>1106135</t>
  </si>
  <si>
    <t>1106136</t>
  </si>
  <si>
    <t>1106137</t>
  </si>
  <si>
    <t>1116127</t>
  </si>
  <si>
    <t>1116126</t>
  </si>
  <si>
    <t>1107900</t>
  </si>
  <si>
    <t>1107899</t>
  </si>
  <si>
    <t>1107890</t>
  </si>
  <si>
    <t>1106138</t>
  </si>
  <si>
    <t>1106139</t>
  </si>
  <si>
    <t>1106140</t>
  </si>
  <si>
    <t>1107904</t>
  </si>
  <si>
    <t>1107903</t>
  </si>
  <si>
    <t>1107908</t>
  </si>
  <si>
    <t>1107907</t>
  </si>
  <si>
    <t>1107871</t>
  </si>
  <si>
    <t>1107870</t>
  </si>
  <si>
    <t>1106057</t>
  </si>
  <si>
    <t>1106058</t>
  </si>
  <si>
    <t>1106380</t>
  </si>
  <si>
    <t>1106378</t>
  </si>
  <si>
    <t>1116263</t>
  </si>
  <si>
    <t>1116267</t>
  </si>
  <si>
    <t>1106280</t>
  </si>
  <si>
    <t>1106289</t>
  </si>
  <si>
    <t>1116264</t>
  </si>
  <si>
    <t>1116268</t>
  </si>
  <si>
    <t>1106281</t>
  </si>
  <si>
    <t>1106382</t>
  </si>
  <si>
    <t>1116265</t>
  </si>
  <si>
    <t>1116269</t>
  </si>
  <si>
    <t>1106282</t>
  </si>
  <si>
    <t>1106384</t>
  </si>
  <si>
    <t>1116266</t>
  </si>
  <si>
    <t>1116270</t>
  </si>
  <si>
    <t>1107868</t>
  </si>
  <si>
    <t>1107869</t>
  </si>
  <si>
    <t>1103853</t>
  </si>
  <si>
    <t>1103852</t>
  </si>
  <si>
    <t>1106284</t>
  </si>
  <si>
    <t>1108116</t>
  </si>
  <si>
    <t>1108118</t>
  </si>
  <si>
    <t>1106158</t>
  </si>
  <si>
    <t>1108120</t>
  </si>
  <si>
    <t>1106050</t>
  </si>
  <si>
    <t>1106051</t>
  </si>
  <si>
    <t>1106061</t>
  </si>
  <si>
    <t>1106087</t>
  </si>
  <si>
    <t>1107860</t>
  </si>
  <si>
    <t>1106088</t>
  </si>
  <si>
    <t>1106128</t>
  </si>
  <si>
    <t>1108056</t>
  </si>
  <si>
    <t>1108059</t>
  </si>
  <si>
    <t>1207700</t>
  </si>
  <si>
    <t>1207701</t>
  </si>
  <si>
    <t>1207702</t>
  </si>
  <si>
    <t>1207708</t>
  </si>
  <si>
    <t>1207703</t>
  </si>
  <si>
    <t>1207709</t>
  </si>
  <si>
    <t>1207710</t>
  </si>
  <si>
    <t>1207711</t>
  </si>
  <si>
    <t>1207713</t>
  </si>
  <si>
    <t>1207714</t>
  </si>
  <si>
    <t>1207715</t>
  </si>
  <si>
    <t>1207717</t>
  </si>
  <si>
    <t>1207718</t>
  </si>
  <si>
    <t>1207719</t>
  </si>
  <si>
    <t>1207721</t>
  </si>
  <si>
    <t>1207722</t>
  </si>
  <si>
    <t>1207723</t>
  </si>
  <si>
    <t>1207725</t>
  </si>
  <si>
    <t>1207728</t>
  </si>
  <si>
    <t>1207727</t>
  </si>
  <si>
    <t>1207726</t>
  </si>
  <si>
    <t>1208329</t>
  </si>
  <si>
    <t>1207685</t>
  </si>
  <si>
    <t>1207684</t>
  </si>
  <si>
    <t>1207683</t>
  </si>
  <si>
    <t>1208337</t>
  </si>
  <si>
    <t>1207691</t>
  </si>
  <si>
    <t>1207690</t>
  </si>
  <si>
    <t>1207689</t>
  </si>
  <si>
    <t>1208345</t>
  </si>
  <si>
    <t>1207697</t>
  </si>
  <si>
    <t>1207696</t>
  </si>
  <si>
    <t>1207695</t>
  </si>
  <si>
    <t>1208353</t>
  </si>
  <si>
    <t>1207663</t>
  </si>
  <si>
    <t>1207662</t>
  </si>
  <si>
    <t>1207661</t>
  </si>
  <si>
    <t>1208361</t>
  </si>
  <si>
    <t>1207669</t>
  </si>
  <si>
    <t>1207668</t>
  </si>
  <si>
    <t>1207667</t>
  </si>
  <si>
    <t>1208369</t>
  </si>
  <si>
    <t>1207682</t>
  </si>
  <si>
    <t>1207681</t>
  </si>
  <si>
    <t>1207729</t>
  </si>
  <si>
    <t>1208333</t>
  </si>
  <si>
    <t>1207688</t>
  </si>
  <si>
    <t>1207687</t>
  </si>
  <si>
    <t>1207686</t>
  </si>
  <si>
    <t>1208341</t>
  </si>
  <si>
    <t>1207694</t>
  </si>
  <si>
    <t>1207693</t>
  </si>
  <si>
    <t>1207692</t>
  </si>
  <si>
    <t>1208349</t>
  </si>
  <si>
    <t>1207660</t>
  </si>
  <si>
    <t>1207699</t>
  </si>
  <si>
    <t>1207698</t>
  </si>
  <si>
    <t>1208357</t>
  </si>
  <si>
    <t>1207666</t>
  </si>
  <si>
    <t>1207665</t>
  </si>
  <si>
    <t>1207664</t>
  </si>
  <si>
    <t>1208365</t>
  </si>
  <si>
    <t>1207672</t>
  </si>
  <si>
    <t>1207671</t>
  </si>
  <si>
    <t>1207670</t>
  </si>
  <si>
    <t>1208373</t>
  </si>
  <si>
    <t>1400976</t>
  </si>
  <si>
    <t>1400970</t>
  </si>
  <si>
    <t>1400971</t>
  </si>
  <si>
    <t>1400972</t>
  </si>
  <si>
    <t>1416201</t>
  </si>
  <si>
    <t>1400969</t>
  </si>
  <si>
    <t>1400975</t>
  </si>
  <si>
    <t>1416141</t>
  </si>
  <si>
    <t>1416142</t>
  </si>
  <si>
    <t>1400973</t>
  </si>
  <si>
    <t>1400974</t>
  </si>
  <si>
    <t>1416139</t>
  </si>
  <si>
    <t>1416202</t>
  </si>
  <si>
    <t>1416140</t>
  </si>
  <si>
    <t>1419543</t>
  </si>
  <si>
    <t>1408173</t>
  </si>
  <si>
    <t>1407063</t>
  </si>
  <si>
    <t>1407064</t>
  </si>
  <si>
    <t>1407065</t>
  </si>
  <si>
    <t>1407066</t>
  </si>
  <si>
    <t>1400977</t>
  </si>
  <si>
    <t>1407067</t>
  </si>
  <si>
    <t>1407068</t>
  </si>
  <si>
    <t>1407069</t>
  </si>
  <si>
    <t>1407070</t>
  </si>
  <si>
    <t>1416257</t>
  </si>
  <si>
    <t>1416253</t>
  </si>
  <si>
    <t>1416254</t>
  </si>
  <si>
    <t>1416255</t>
  </si>
  <si>
    <t>1416256</t>
  </si>
  <si>
    <t>1408028</t>
  </si>
  <si>
    <t>1408027</t>
  </si>
  <si>
    <t>1400978</t>
  </si>
  <si>
    <t>1513941</t>
  </si>
  <si>
    <t>1513940</t>
  </si>
  <si>
    <t>1505879</t>
  </si>
  <si>
    <t>1505878</t>
  </si>
  <si>
    <t>1505877</t>
  </si>
  <si>
    <t>1505860</t>
  </si>
  <si>
    <t>1505859</t>
  </si>
  <si>
    <t>1516204</t>
  </si>
  <si>
    <t>1516312</t>
  </si>
  <si>
    <t>1516304</t>
  </si>
  <si>
    <t>1516308</t>
  </si>
  <si>
    <t>1516313</t>
  </si>
  <si>
    <t>1516305</t>
  </si>
  <si>
    <t>1516309</t>
  </si>
  <si>
    <t>1516314</t>
  </si>
  <si>
    <t>1516306</t>
  </si>
  <si>
    <t>1516310</t>
  </si>
  <si>
    <t>1516311</t>
  </si>
  <si>
    <t>1516303</t>
  </si>
  <si>
    <t>1516307</t>
  </si>
  <si>
    <t>1516298</t>
  </si>
  <si>
    <t>1516299</t>
  </si>
  <si>
    <t>1516300</t>
  </si>
  <si>
    <t>1516301</t>
  </si>
  <si>
    <t>1516302</t>
  </si>
  <si>
    <t>1516296</t>
  </si>
  <si>
    <t>1516297</t>
  </si>
  <si>
    <t>1516318</t>
  </si>
  <si>
    <t>1516317</t>
  </si>
  <si>
    <t>1505847</t>
  </si>
  <si>
    <t>1505848</t>
  </si>
  <si>
    <t>1505849</t>
  </si>
  <si>
    <t>1505930</t>
  </si>
  <si>
    <t>1506055</t>
  </si>
  <si>
    <t>1506056</t>
  </si>
  <si>
    <t>1607751</t>
  </si>
  <si>
    <t>1607752</t>
  </si>
  <si>
    <t>1607753</t>
  </si>
  <si>
    <t>1607750</t>
  </si>
  <si>
    <t>1600965</t>
  </si>
  <si>
    <t>1600408</t>
  </si>
  <si>
    <t>1600438</t>
  </si>
  <si>
    <t>1600990</t>
  </si>
  <si>
    <t>1600436</t>
  </si>
  <si>
    <t>1600989</t>
  </si>
  <si>
    <t>1600895</t>
  </si>
  <si>
    <t>1600897</t>
  </si>
  <si>
    <t>1619004</t>
  </si>
  <si>
    <t>1619003</t>
  </si>
  <si>
    <t>1600896</t>
  </si>
  <si>
    <t>1600414</t>
  </si>
  <si>
    <t>1608148</t>
  </si>
  <si>
    <t>1608021</t>
  </si>
  <si>
    <t>1608024</t>
  </si>
  <si>
    <t>1608026</t>
  </si>
  <si>
    <t>1608142</t>
  </si>
  <si>
    <t>1608143</t>
  </si>
  <si>
    <t>1608144</t>
  </si>
  <si>
    <t>1608145</t>
  </si>
  <si>
    <t>1608146</t>
  </si>
  <si>
    <t>1608147</t>
  </si>
  <si>
    <t>1608019</t>
  </si>
  <si>
    <t>1608020</t>
  </si>
  <si>
    <t>1608025</t>
  </si>
  <si>
    <t>1600400</t>
  </si>
  <si>
    <t>1600412</t>
  </si>
  <si>
    <t>1600966</t>
  </si>
  <si>
    <t>1600898</t>
  </si>
  <si>
    <t>1600441</t>
  </si>
  <si>
    <t>1600404</t>
  </si>
  <si>
    <t>1600405</t>
  </si>
  <si>
    <t>1716605</t>
  </si>
  <si>
    <t>1716610</t>
  </si>
  <si>
    <t>1716611</t>
  </si>
  <si>
    <t>1716612</t>
  </si>
  <si>
    <t>1716613</t>
  </si>
  <si>
    <t>1716614</t>
  </si>
  <si>
    <t>1716615</t>
  </si>
  <si>
    <t>1716616</t>
  </si>
  <si>
    <t>1716606</t>
  </si>
  <si>
    <t>1716617</t>
  </si>
  <si>
    <t>1716607</t>
  </si>
  <si>
    <t>1716608</t>
  </si>
  <si>
    <t>1716609</t>
  </si>
  <si>
    <t>1716604</t>
  </si>
  <si>
    <t>1716623</t>
  </si>
  <si>
    <t>1716624</t>
  </si>
  <si>
    <t>1716629</t>
  </si>
  <si>
    <t>1716630</t>
  </si>
  <si>
    <t>1716631</t>
  </si>
  <si>
    <t>1716632</t>
  </si>
  <si>
    <t>1716633</t>
  </si>
  <si>
    <t>1716634</t>
  </si>
  <si>
    <t>1716635</t>
  </si>
  <si>
    <t>1716625</t>
  </si>
  <si>
    <t>1716636</t>
  </si>
  <si>
    <t>1716626</t>
  </si>
  <si>
    <t>1716627</t>
  </si>
  <si>
    <t>1716628</t>
  </si>
  <si>
    <t>1716640</t>
  </si>
  <si>
    <t>1716641</t>
  </si>
  <si>
    <t>1716646</t>
  </si>
  <si>
    <t>1716647</t>
  </si>
  <si>
    <t>1716648</t>
  </si>
  <si>
    <t>1716649</t>
  </si>
  <si>
    <t>1716650</t>
  </si>
  <si>
    <t>1716651</t>
  </si>
  <si>
    <t>1716652</t>
  </si>
  <si>
    <t>1716642</t>
  </si>
  <si>
    <t>1716653</t>
  </si>
  <si>
    <t>1716643</t>
  </si>
  <si>
    <t>1716644</t>
  </si>
  <si>
    <t>1716645</t>
  </si>
  <si>
    <t>1716622</t>
  </si>
  <si>
    <t>1716603</t>
  </si>
  <si>
    <t>1716620</t>
  </si>
  <si>
    <t>1716621</t>
  </si>
  <si>
    <t>1716619</t>
  </si>
  <si>
    <t>1716601</t>
  </si>
  <si>
    <t>1716602</t>
  </si>
  <si>
    <t>1716600</t>
  </si>
  <si>
    <t>1716655</t>
  </si>
  <si>
    <t>1716639</t>
  </si>
  <si>
    <t>1801636</t>
  </si>
  <si>
    <t>1801637</t>
  </si>
  <si>
    <t>1817720</t>
  </si>
  <si>
    <t>1817723</t>
  </si>
  <si>
    <t>1817721</t>
  </si>
  <si>
    <t>1817722</t>
  </si>
  <si>
    <t>1917483</t>
  </si>
  <si>
    <t>1917484</t>
  </si>
  <si>
    <t>1917485</t>
  </si>
  <si>
    <t>1917486</t>
  </si>
  <si>
    <t>1917487</t>
  </si>
  <si>
    <t>1917528</t>
  </si>
  <si>
    <t>1917529</t>
  </si>
  <si>
    <t>1917530</t>
  </si>
  <si>
    <t>1917531</t>
  </si>
  <si>
    <t>1917532</t>
  </si>
  <si>
    <t>1917533</t>
  </si>
  <si>
    <t>1917534</t>
  </si>
  <si>
    <t>1917535</t>
  </si>
  <si>
    <t>1917536</t>
  </si>
  <si>
    <t>1917537</t>
  </si>
  <si>
    <t>1917488</t>
  </si>
  <si>
    <t>1917489</t>
  </si>
  <si>
    <t>1917490</t>
  </si>
  <si>
    <t>1917491</t>
  </si>
  <si>
    <t>1917492</t>
  </si>
  <si>
    <t>1917493</t>
  </si>
  <si>
    <t>1917494</t>
  </si>
  <si>
    <t>1917495</t>
  </si>
  <si>
    <t>1917496</t>
  </si>
  <si>
    <t>1917497</t>
  </si>
  <si>
    <t>1917498</t>
  </si>
  <si>
    <t>1917499</t>
  </si>
  <si>
    <t>1917500</t>
  </si>
  <si>
    <t>1917501</t>
  </si>
  <si>
    <t>1917502</t>
  </si>
  <si>
    <t>1917503</t>
  </si>
  <si>
    <t>1917504</t>
  </si>
  <si>
    <t>1917505</t>
  </si>
  <si>
    <t>1917506</t>
  </si>
  <si>
    <t>1917507</t>
  </si>
  <si>
    <t>1917480</t>
  </si>
  <si>
    <t>1917508</t>
  </si>
  <si>
    <t>1917509</t>
  </si>
  <si>
    <t>1917510</t>
  </si>
  <si>
    <t>1917511</t>
  </si>
  <si>
    <t>1917512</t>
  </si>
  <si>
    <t>1917513</t>
  </si>
  <si>
    <t>1917514</t>
  </si>
  <si>
    <t>1917515</t>
  </si>
  <si>
    <t>1917516</t>
  </si>
  <si>
    <t>1917517</t>
  </si>
  <si>
    <t>1917481</t>
  </si>
  <si>
    <t>1917518</t>
  </si>
  <si>
    <t>1917519</t>
  </si>
  <si>
    <t>1917520</t>
  </si>
  <si>
    <t>1917521</t>
  </si>
  <si>
    <t>1917522</t>
  </si>
  <si>
    <t>1917523</t>
  </si>
  <si>
    <t>1917524</t>
  </si>
  <si>
    <t>1917525</t>
  </si>
  <si>
    <t>1917526</t>
  </si>
  <si>
    <t>1917527</t>
  </si>
  <si>
    <t>1917482</t>
  </si>
  <si>
    <t>1917737</t>
  </si>
  <si>
    <t>1917220</t>
  </si>
  <si>
    <t>1917221</t>
  </si>
  <si>
    <t>1917222</t>
  </si>
  <si>
    <t>1917223</t>
  </si>
  <si>
    <t>1917224</t>
  </si>
  <si>
    <t>1917225</t>
  </si>
  <si>
    <t>1917226</t>
  </si>
  <si>
    <t>1917227</t>
  </si>
  <si>
    <t>1917228</t>
  </si>
  <si>
    <t>1917229</t>
  </si>
  <si>
    <t>1917230</t>
  </si>
  <si>
    <t>1917231</t>
  </si>
  <si>
    <t>1917232</t>
  </si>
  <si>
    <t>1917233</t>
  </si>
  <si>
    <t>1917234</t>
  </si>
  <si>
    <t>1917217</t>
  </si>
  <si>
    <t>1917218</t>
  </si>
  <si>
    <t>1917219</t>
  </si>
  <si>
    <t>1917724</t>
  </si>
  <si>
    <t>1917274</t>
  </si>
  <si>
    <t>1917275</t>
  </si>
  <si>
    <t>1917276</t>
  </si>
  <si>
    <t>1917277</t>
  </si>
  <si>
    <t>1917278</t>
  </si>
  <si>
    <t>1917279</t>
  </si>
  <si>
    <t>1917280</t>
  </si>
  <si>
    <t>1917281</t>
  </si>
  <si>
    <t>1917282</t>
  </si>
  <si>
    <t>1917283</t>
  </si>
  <si>
    <t>1917284</t>
  </si>
  <si>
    <t>1917285</t>
  </si>
  <si>
    <t>1917286</t>
  </si>
  <si>
    <t>1917287</t>
  </si>
  <si>
    <t>1917288</t>
  </si>
  <si>
    <t>1917289</t>
  </si>
  <si>
    <t>1917290</t>
  </si>
  <si>
    <t>1917291</t>
  </si>
  <si>
    <t>1917292</t>
  </si>
  <si>
    <t>1917293</t>
  </si>
  <si>
    <t>1917294</t>
  </si>
  <si>
    <t>1917295</t>
  </si>
  <si>
    <t>1917296</t>
  </si>
  <si>
    <t>1917297</t>
  </si>
  <si>
    <t>1917298</t>
  </si>
  <si>
    <t>1917271</t>
  </si>
  <si>
    <t>1917299</t>
  </si>
  <si>
    <t>1917300</t>
  </si>
  <si>
    <t>1917301</t>
  </si>
  <si>
    <t>1917302</t>
  </si>
  <si>
    <t>1917303</t>
  </si>
  <si>
    <t>1917304</t>
  </si>
  <si>
    <t>1917305</t>
  </si>
  <si>
    <t>1917306</t>
  </si>
  <si>
    <t>1917307</t>
  </si>
  <si>
    <t>1917272</t>
  </si>
  <si>
    <t>1917273</t>
  </si>
  <si>
    <t>1917729</t>
  </si>
  <si>
    <t>1917367</t>
  </si>
  <si>
    <t>1917368</t>
  </si>
  <si>
    <t>1917369</t>
  </si>
  <si>
    <t>1917370</t>
  </si>
  <si>
    <t>1917371</t>
  </si>
  <si>
    <t>1917372</t>
  </si>
  <si>
    <t>1917373</t>
  </si>
  <si>
    <t>1917374</t>
  </si>
  <si>
    <t>1917375</t>
  </si>
  <si>
    <t>1917376</t>
  </si>
  <si>
    <t>1917377</t>
  </si>
  <si>
    <t>1917378</t>
  </si>
  <si>
    <t>1917379</t>
  </si>
  <si>
    <t>1917380</t>
  </si>
  <si>
    <t>1917381</t>
  </si>
  <si>
    <t>1917382</t>
  </si>
  <si>
    <t>1917383</t>
  </si>
  <si>
    <t>1917384</t>
  </si>
  <si>
    <t>1917385</t>
  </si>
  <si>
    <t>1917386</t>
  </si>
  <si>
    <t>1917387</t>
  </si>
  <si>
    <t>1917388</t>
  </si>
  <si>
    <t>1917389</t>
  </si>
  <si>
    <t>1917390</t>
  </si>
  <si>
    <t>1917391</t>
  </si>
  <si>
    <t>1917364</t>
  </si>
  <si>
    <t>1917392</t>
  </si>
  <si>
    <t>1917393</t>
  </si>
  <si>
    <t>1917394</t>
  </si>
  <si>
    <t>1917395</t>
  </si>
  <si>
    <t>1917396</t>
  </si>
  <si>
    <t>1917397</t>
  </si>
  <si>
    <t>1917398</t>
  </si>
  <si>
    <t>1917399</t>
  </si>
  <si>
    <t>1917400</t>
  </si>
  <si>
    <t>1917401</t>
  </si>
  <si>
    <t>1917365</t>
  </si>
  <si>
    <t>1917402</t>
  </si>
  <si>
    <t>1917403</t>
  </si>
  <si>
    <t>1917404</t>
  </si>
  <si>
    <t>1917405</t>
  </si>
  <si>
    <t>1917406</t>
  </si>
  <si>
    <t>1917407</t>
  </si>
  <si>
    <t>1917408</t>
  </si>
  <si>
    <t>1917409</t>
  </si>
  <si>
    <t>1917410</t>
  </si>
  <si>
    <t>1917411</t>
  </si>
  <si>
    <t>1917366</t>
  </si>
  <si>
    <t>1917732</t>
  </si>
  <si>
    <t>1917043</t>
  </si>
  <si>
    <t>1917044</t>
  </si>
  <si>
    <t>1917045</t>
  </si>
  <si>
    <t>1917046</t>
  </si>
  <si>
    <t>1917047</t>
  </si>
  <si>
    <t>1917048</t>
  </si>
  <si>
    <t>1901518</t>
  </si>
  <si>
    <t>1901519</t>
  </si>
  <si>
    <t>1901520</t>
  </si>
  <si>
    <t>1901521</t>
  </si>
  <si>
    <t>1901522</t>
  </si>
  <si>
    <t>1901517</t>
  </si>
  <si>
    <t>1901523</t>
  </si>
  <si>
    <t>1901524</t>
  </si>
  <si>
    <t>1901525</t>
  </si>
  <si>
    <t>1901526</t>
  </si>
  <si>
    <t>1901527</t>
  </si>
  <si>
    <t>1901528</t>
  </si>
  <si>
    <t>1917079</t>
  </si>
  <si>
    <t>1917080</t>
  </si>
  <si>
    <t>1917081</t>
  </si>
  <si>
    <t>1917082</t>
  </si>
  <si>
    <t>1917083</t>
  </si>
  <si>
    <t>1917084</t>
  </si>
  <si>
    <t>1901529</t>
  </si>
  <si>
    <t>1901530</t>
  </si>
  <si>
    <t>1901531</t>
  </si>
  <si>
    <t>1901532</t>
  </si>
  <si>
    <t>1901533</t>
  </si>
  <si>
    <t>1901534</t>
  </si>
  <si>
    <t>1917115</t>
  </si>
  <si>
    <t>1917116</t>
  </si>
  <si>
    <t>1917117</t>
  </si>
  <si>
    <t>1917118</t>
  </si>
  <si>
    <t>1917119</t>
  </si>
  <si>
    <t>1917120</t>
  </si>
  <si>
    <t>1917151</t>
  </si>
  <si>
    <t>1917152</t>
  </si>
  <si>
    <t>1917153</t>
  </si>
  <si>
    <t>1917154</t>
  </si>
  <si>
    <t>1917155</t>
  </si>
  <si>
    <t>1917156</t>
  </si>
  <si>
    <t>1917187</t>
  </si>
  <si>
    <t>1917188</t>
  </si>
  <si>
    <t>1917189</t>
  </si>
  <si>
    <t>1917190</t>
  </si>
  <si>
    <t>1917191</t>
  </si>
  <si>
    <t>1917192</t>
  </si>
  <si>
    <t>1917007</t>
  </si>
  <si>
    <t>1917008</t>
  </si>
  <si>
    <t>1917009</t>
  </si>
  <si>
    <t>1917010</t>
  </si>
  <si>
    <t>1917011</t>
  </si>
  <si>
    <t>1917012</t>
  </si>
  <si>
    <t>1917578</t>
  </si>
  <si>
    <t>1917579</t>
  </si>
  <si>
    <t>1917580</t>
  </si>
  <si>
    <t>1917581</t>
  </si>
  <si>
    <t>1917582</t>
  </si>
  <si>
    <t>1917583</t>
  </si>
  <si>
    <t>1917584</t>
  </si>
  <si>
    <t>1917585</t>
  </si>
  <si>
    <t>1917586</t>
  </si>
  <si>
    <t>1917587</t>
  </si>
  <si>
    <t>1917588</t>
  </si>
  <si>
    <t>1917589</t>
  </si>
  <si>
    <t>1917590</t>
  </si>
  <si>
    <t>1917591</t>
  </si>
  <si>
    <t>1917592</t>
  </si>
  <si>
    <t>1917593</t>
  </si>
  <si>
    <t>1917594</t>
  </si>
  <si>
    <t>1917595</t>
  </si>
  <si>
    <t>1917596</t>
  </si>
  <si>
    <t>1917597</t>
  </si>
  <si>
    <t>1917598</t>
  </si>
  <si>
    <t>1917599</t>
  </si>
  <si>
    <t>1917600</t>
  </si>
  <si>
    <t>1917601</t>
  </si>
  <si>
    <t>1917575</t>
  </si>
  <si>
    <t>1917576</t>
  </si>
  <si>
    <t>1917577</t>
  </si>
  <si>
    <t>1917739</t>
  </si>
  <si>
    <t>1917253</t>
  </si>
  <si>
    <t>1917254</t>
  </si>
  <si>
    <t>1917255</t>
  </si>
  <si>
    <t>1917256</t>
  </si>
  <si>
    <t>1917257</t>
  </si>
  <si>
    <t>1917258</t>
  </si>
  <si>
    <t>1917259</t>
  </si>
  <si>
    <t>1917250</t>
  </si>
  <si>
    <t>1917251</t>
  </si>
  <si>
    <t>1917252</t>
  </si>
  <si>
    <t>1917726</t>
  </si>
  <si>
    <t>1917335</t>
  </si>
  <si>
    <t>1917336</t>
  </si>
  <si>
    <t>1917337</t>
  </si>
  <si>
    <t>1917338</t>
  </si>
  <si>
    <t>1917339</t>
  </si>
  <si>
    <t>1917340</t>
  </si>
  <si>
    <t>1917341</t>
  </si>
  <si>
    <t>1917342</t>
  </si>
  <si>
    <t>1917343</t>
  </si>
  <si>
    <t>1917344</t>
  </si>
  <si>
    <t>1917345</t>
  </si>
  <si>
    <t>1917346</t>
  </si>
  <si>
    <t>1917347</t>
  </si>
  <si>
    <t>1917332</t>
  </si>
  <si>
    <t>1917333</t>
  </si>
  <si>
    <t>1917334</t>
  </si>
  <si>
    <t>1917331</t>
  </si>
  <si>
    <t>1917443</t>
  </si>
  <si>
    <t>1917444</t>
  </si>
  <si>
    <t>1917445</t>
  </si>
  <si>
    <t>1917446</t>
  </si>
  <si>
    <t>1917447</t>
  </si>
  <si>
    <t>1917448</t>
  </si>
  <si>
    <t>1917449</t>
  </si>
  <si>
    <t>1917450</t>
  </si>
  <si>
    <t>1917451</t>
  </si>
  <si>
    <t>1917452</t>
  </si>
  <si>
    <t>1917453</t>
  </si>
  <si>
    <t>1917454</t>
  </si>
  <si>
    <t>1917455</t>
  </si>
  <si>
    <t>1917456</t>
  </si>
  <si>
    <t>1917457</t>
  </si>
  <si>
    <t>1917458</t>
  </si>
  <si>
    <t>1917459</t>
  </si>
  <si>
    <t>1917440</t>
  </si>
  <si>
    <t>1917441</t>
  </si>
  <si>
    <t>1917442</t>
  </si>
  <si>
    <t>1917734</t>
  </si>
  <si>
    <t>1917055</t>
  </si>
  <si>
    <t>1917056</t>
  </si>
  <si>
    <t>1917057</t>
  </si>
  <si>
    <t>1917058</t>
  </si>
  <si>
    <t>1917059</t>
  </si>
  <si>
    <t>1917060</t>
  </si>
  <si>
    <t>1901536</t>
  </si>
  <si>
    <t>1901537</t>
  </si>
  <si>
    <t>1901538</t>
  </si>
  <si>
    <t>1901539</t>
  </si>
  <si>
    <t>1901540</t>
  </si>
  <si>
    <t>1901535</t>
  </si>
  <si>
    <t>1901542</t>
  </si>
  <si>
    <t>1901543</t>
  </si>
  <si>
    <t>1901544</t>
  </si>
  <si>
    <t>1901545</t>
  </si>
  <si>
    <t>1901546</t>
  </si>
  <si>
    <t>1901541</t>
  </si>
  <si>
    <t>1917091</t>
  </si>
  <si>
    <t>1917092</t>
  </si>
  <si>
    <t>1917093</t>
  </si>
  <si>
    <t>1917094</t>
  </si>
  <si>
    <t>1917095</t>
  </si>
  <si>
    <t>1917096</t>
  </si>
  <si>
    <t>1901548</t>
  </si>
  <si>
    <t>1901549</t>
  </si>
  <si>
    <t>1901550</t>
  </si>
  <si>
    <t>1901551</t>
  </si>
  <si>
    <t>1901552</t>
  </si>
  <si>
    <t>1901547</t>
  </si>
  <si>
    <t>1917127</t>
  </si>
  <si>
    <t>1917128</t>
  </si>
  <si>
    <t>1917129</t>
  </si>
  <si>
    <t>1917130</t>
  </si>
  <si>
    <t>1917131</t>
  </si>
  <si>
    <t>1917132</t>
  </si>
  <si>
    <t>1917163</t>
  </si>
  <si>
    <t>1917164</t>
  </si>
  <si>
    <t>1917165</t>
  </si>
  <si>
    <t>1917166</t>
  </si>
  <si>
    <t>1917167</t>
  </si>
  <si>
    <t>1917168</t>
  </si>
  <si>
    <t>1917199</t>
  </si>
  <si>
    <t>1917200</t>
  </si>
  <si>
    <t>1917201</t>
  </si>
  <si>
    <t>1917202</t>
  </si>
  <si>
    <t>1917203</t>
  </si>
  <si>
    <t>1917204</t>
  </si>
  <si>
    <t>1917019</t>
  </si>
  <si>
    <t>1917020</t>
  </si>
  <si>
    <t>1917021</t>
  </si>
  <si>
    <t>1917022</t>
  </si>
  <si>
    <t>1917023</t>
  </si>
  <si>
    <t>1917024</t>
  </si>
  <si>
    <t>1917541</t>
  </si>
  <si>
    <t>1917542</t>
  </si>
  <si>
    <t>1917543</t>
  </si>
  <si>
    <t>1917544</t>
  </si>
  <si>
    <t>1917545</t>
  </si>
  <si>
    <t>1917546</t>
  </si>
  <si>
    <t>1917547</t>
  </si>
  <si>
    <t>1917548</t>
  </si>
  <si>
    <t>1917549</t>
  </si>
  <si>
    <t>1917550</t>
  </si>
  <si>
    <t>1917551</t>
  </si>
  <si>
    <t>1917552</t>
  </si>
  <si>
    <t>1917553</t>
  </si>
  <si>
    <t>1917554</t>
  </si>
  <si>
    <t>1917555</t>
  </si>
  <si>
    <t>1917556</t>
  </si>
  <si>
    <t>1917557</t>
  </si>
  <si>
    <t>1917558</t>
  </si>
  <si>
    <t>1917559</t>
  </si>
  <si>
    <t>1917560</t>
  </si>
  <si>
    <t>1917561</t>
  </si>
  <si>
    <t>1917562</t>
  </si>
  <si>
    <t>1917563</t>
  </si>
  <si>
    <t>1917564</t>
  </si>
  <si>
    <t>1917565</t>
  </si>
  <si>
    <t>1917538</t>
  </si>
  <si>
    <t>1917566</t>
  </si>
  <si>
    <t>1917567</t>
  </si>
  <si>
    <t>1917568</t>
  </si>
  <si>
    <t>1917569</t>
  </si>
  <si>
    <t>1917570</t>
  </si>
  <si>
    <t>1917571</t>
  </si>
  <si>
    <t>1917572</t>
  </si>
  <si>
    <t>1917573</t>
  </si>
  <si>
    <t>1917574</t>
  </si>
  <si>
    <t>1917539</t>
  </si>
  <si>
    <t>1917540</t>
  </si>
  <si>
    <t>1917738</t>
  </si>
  <si>
    <t>1917238</t>
  </si>
  <si>
    <t>1917239</t>
  </si>
  <si>
    <t>1917240</t>
  </si>
  <si>
    <t>1917241</t>
  </si>
  <si>
    <t>1917242</t>
  </si>
  <si>
    <t>1917243</t>
  </si>
  <si>
    <t>1917244</t>
  </si>
  <si>
    <t>1917245</t>
  </si>
  <si>
    <t>1917246</t>
  </si>
  <si>
    <t>1917247</t>
  </si>
  <si>
    <t>1917248</t>
  </si>
  <si>
    <t>1917249</t>
  </si>
  <si>
    <t>1917235</t>
  </si>
  <si>
    <t>1917236</t>
  </si>
  <si>
    <t>1917237</t>
  </si>
  <si>
    <t>1917725</t>
  </si>
  <si>
    <t>1917311</t>
  </si>
  <si>
    <t>1917312</t>
  </si>
  <si>
    <t>1917313</t>
  </si>
  <si>
    <t>1917314</t>
  </si>
  <si>
    <t>1917315</t>
  </si>
  <si>
    <t>1917316</t>
  </si>
  <si>
    <t>1917317</t>
  </si>
  <si>
    <t>1917318</t>
  </si>
  <si>
    <t>1917319</t>
  </si>
  <si>
    <t>1917320</t>
  </si>
  <si>
    <t>1917321</t>
  </si>
  <si>
    <t>1917322</t>
  </si>
  <si>
    <t>1917323</t>
  </si>
  <si>
    <t>1917324</t>
  </si>
  <si>
    <t>1917325</t>
  </si>
  <si>
    <t>1917326</t>
  </si>
  <si>
    <t>1917327</t>
  </si>
  <si>
    <t>1917328</t>
  </si>
  <si>
    <t>1917329</t>
  </si>
  <si>
    <t>1917330</t>
  </si>
  <si>
    <t>1917308</t>
  </si>
  <si>
    <t>1917309</t>
  </si>
  <si>
    <t>1917310</t>
  </si>
  <si>
    <t>1917730</t>
  </si>
  <si>
    <t>1917415</t>
  </si>
  <si>
    <t>1917416</t>
  </si>
  <si>
    <t>1917417</t>
  </si>
  <si>
    <t>1917418</t>
  </si>
  <si>
    <t>1917419</t>
  </si>
  <si>
    <t>1917420</t>
  </si>
  <si>
    <t>1917421</t>
  </si>
  <si>
    <t>1917422</t>
  </si>
  <si>
    <t>1917423</t>
  </si>
  <si>
    <t>1917424</t>
  </si>
  <si>
    <t>1917425</t>
  </si>
  <si>
    <t>1917426</t>
  </si>
  <si>
    <t>1917427</t>
  </si>
  <si>
    <t>1917428</t>
  </si>
  <si>
    <t>1917429</t>
  </si>
  <si>
    <t>1917430</t>
  </si>
  <si>
    <t>1917431</t>
  </si>
  <si>
    <t>1917432</t>
  </si>
  <si>
    <t>1917433</t>
  </si>
  <si>
    <t>1917434</t>
  </si>
  <si>
    <t>1917435</t>
  </si>
  <si>
    <t>1917436</t>
  </si>
  <si>
    <t>1917437</t>
  </si>
  <si>
    <t>1917438</t>
  </si>
  <si>
    <t>1917439</t>
  </si>
  <si>
    <t>1917412</t>
  </si>
  <si>
    <t>1917413</t>
  </si>
  <si>
    <t>1917414</t>
  </si>
  <si>
    <t>1917733</t>
  </si>
  <si>
    <t>1917049</t>
  </si>
  <si>
    <t>1917050</t>
  </si>
  <si>
    <t>1917051</t>
  </si>
  <si>
    <t>1917052</t>
  </si>
  <si>
    <t>1917053</t>
  </si>
  <si>
    <t>1917054</t>
  </si>
  <si>
    <t>1901553</t>
  </si>
  <si>
    <t>1901554</t>
  </si>
  <si>
    <t>1901555</t>
  </si>
  <si>
    <t>1901556</t>
  </si>
  <si>
    <t>1901557</t>
  </si>
  <si>
    <t>1901558</t>
  </si>
  <si>
    <t>1901560</t>
  </si>
  <si>
    <t>1901561</t>
  </si>
  <si>
    <t>1901562</t>
  </si>
  <si>
    <t>1901563</t>
  </si>
  <si>
    <t>1901564</t>
  </si>
  <si>
    <t>1901559</t>
  </si>
  <si>
    <t>1917085</t>
  </si>
  <si>
    <t>1917086</t>
  </si>
  <si>
    <t>1917087</t>
  </si>
  <si>
    <t>1917088</t>
  </si>
  <si>
    <t>1917089</t>
  </si>
  <si>
    <t>1917090</t>
  </si>
  <si>
    <t>1901566</t>
  </si>
  <si>
    <t>1901567</t>
  </si>
  <si>
    <t>1901568</t>
  </si>
  <si>
    <t>1901569</t>
  </si>
  <si>
    <t>1901570</t>
  </si>
  <si>
    <t>1901565</t>
  </si>
  <si>
    <t>1917121</t>
  </si>
  <si>
    <t>1917122</t>
  </si>
  <si>
    <t>1917123</t>
  </si>
  <si>
    <t>1917124</t>
  </si>
  <si>
    <t>1917125</t>
  </si>
  <si>
    <t>1917126</t>
  </si>
  <si>
    <t>1917157</t>
  </si>
  <si>
    <t>1917158</t>
  </si>
  <si>
    <t>1917159</t>
  </si>
  <si>
    <t>1917160</t>
  </si>
  <si>
    <t>1917161</t>
  </si>
  <si>
    <t>1917162</t>
  </si>
  <si>
    <t>1917193</t>
  </si>
  <si>
    <t>1917194</t>
  </si>
  <si>
    <t>1917195</t>
  </si>
  <si>
    <t>1917196</t>
  </si>
  <si>
    <t>1917197</t>
  </si>
  <si>
    <t>1917198</t>
  </si>
  <si>
    <t>1917013</t>
  </si>
  <si>
    <t>1917014</t>
  </si>
  <si>
    <t>1917015</t>
  </si>
  <si>
    <t>1917016</t>
  </si>
  <si>
    <t>1917017</t>
  </si>
  <si>
    <t>1917018</t>
  </si>
  <si>
    <t>1917623</t>
  </si>
  <si>
    <t>1917624</t>
  </si>
  <si>
    <t>1917625</t>
  </si>
  <si>
    <t>1917626</t>
  </si>
  <si>
    <t>1917627</t>
  </si>
  <si>
    <t>1917628</t>
  </si>
  <si>
    <t>1917620</t>
  </si>
  <si>
    <t>1917621</t>
  </si>
  <si>
    <t>1917622</t>
  </si>
  <si>
    <t>1917741</t>
  </si>
  <si>
    <t>1917269</t>
  </si>
  <si>
    <t>1917270</t>
  </si>
  <si>
    <t>1917266</t>
  </si>
  <si>
    <t>1917267</t>
  </si>
  <si>
    <t>1917268</t>
  </si>
  <si>
    <t>1917728</t>
  </si>
  <si>
    <t>1917358</t>
  </si>
  <si>
    <t>1917362</t>
  </si>
  <si>
    <t>1917363</t>
  </si>
  <si>
    <t>1917359</t>
  </si>
  <si>
    <t>1917360</t>
  </si>
  <si>
    <t>1917361</t>
  </si>
  <si>
    <t>1917476</t>
  </si>
  <si>
    <t>1917477</t>
  </si>
  <si>
    <t>1917478</t>
  </si>
  <si>
    <t>1917479</t>
  </si>
  <si>
    <t>1917473</t>
  </si>
  <si>
    <t>1917474</t>
  </si>
  <si>
    <t>1917475</t>
  </si>
  <si>
    <t>1917736</t>
  </si>
  <si>
    <t>1917067</t>
  </si>
  <si>
    <t>1917068</t>
  </si>
  <si>
    <t>1917069</t>
  </si>
  <si>
    <t>1917070</t>
  </si>
  <si>
    <t>1917071</t>
  </si>
  <si>
    <t>1917072</t>
  </si>
  <si>
    <t>1901572</t>
  </si>
  <si>
    <t>1901573</t>
  </si>
  <si>
    <t>1901574</t>
  </si>
  <si>
    <t>1901575</t>
  </si>
  <si>
    <t>1901576</t>
  </si>
  <si>
    <t>1901571</t>
  </si>
  <si>
    <t>1901578</t>
  </si>
  <si>
    <t>1901579</t>
  </si>
  <si>
    <t>1901580</t>
  </si>
  <si>
    <t>1901581</t>
  </si>
  <si>
    <t>1901582</t>
  </si>
  <si>
    <t>1901577</t>
  </si>
  <si>
    <t>1917103</t>
  </si>
  <si>
    <t>1917104</t>
  </si>
  <si>
    <t>1917105</t>
  </si>
  <si>
    <t>1917106</t>
  </si>
  <si>
    <t>1917107</t>
  </si>
  <si>
    <t>1917108</t>
  </si>
  <si>
    <t>1901583</t>
  </si>
  <si>
    <t>1901584</t>
  </si>
  <si>
    <t>1901585</t>
  </si>
  <si>
    <t>1901586</t>
  </si>
  <si>
    <t>1901587</t>
  </si>
  <si>
    <t>1901588</t>
  </si>
  <si>
    <t>1917139</t>
  </si>
  <si>
    <t>1917140</t>
  </si>
  <si>
    <t>1917141</t>
  </si>
  <si>
    <t>1917142</t>
  </si>
  <si>
    <t>1917143</t>
  </si>
  <si>
    <t>1917144</t>
  </si>
  <si>
    <t>1917175</t>
  </si>
  <si>
    <t>1917176</t>
  </si>
  <si>
    <t>1917177</t>
  </si>
  <si>
    <t>1917178</t>
  </si>
  <si>
    <t>1917179</t>
  </si>
  <si>
    <t>1917180</t>
  </si>
  <si>
    <t>1917211</t>
  </si>
  <si>
    <t>1917212</t>
  </si>
  <si>
    <t>1917213</t>
  </si>
  <si>
    <t>1917214</t>
  </si>
  <si>
    <t>1917215</t>
  </si>
  <si>
    <t>1917216</t>
  </si>
  <si>
    <t>1917031</t>
  </si>
  <si>
    <t>1917032</t>
  </si>
  <si>
    <t>1917033</t>
  </si>
  <si>
    <t>1917034</t>
  </si>
  <si>
    <t>1917035</t>
  </si>
  <si>
    <t>1917036</t>
  </si>
  <si>
    <t>1917605</t>
  </si>
  <si>
    <t>1917606</t>
  </si>
  <si>
    <t>1917607</t>
  </si>
  <si>
    <t>1917608</t>
  </si>
  <si>
    <t>1917609</t>
  </si>
  <si>
    <t>1917610</t>
  </si>
  <si>
    <t>1917611</t>
  </si>
  <si>
    <t>1917612</t>
  </si>
  <si>
    <t>1917613</t>
  </si>
  <si>
    <t>1917614</t>
  </si>
  <si>
    <t>1917615</t>
  </si>
  <si>
    <t>1917616</t>
  </si>
  <si>
    <t>1917617</t>
  </si>
  <si>
    <t>1917618</t>
  </si>
  <si>
    <t>1917619</t>
  </si>
  <si>
    <t>1917602</t>
  </si>
  <si>
    <t>1917603</t>
  </si>
  <si>
    <t>1917604</t>
  </si>
  <si>
    <t>1917740</t>
  </si>
  <si>
    <t>1917263</t>
  </si>
  <si>
    <t>1917264</t>
  </si>
  <si>
    <t>1917265</t>
  </si>
  <si>
    <t>1917260</t>
  </si>
  <si>
    <t>1917261</t>
  </si>
  <si>
    <t>1917262</t>
  </si>
  <si>
    <t>1917727</t>
  </si>
  <si>
    <t>1917351</t>
  </si>
  <si>
    <t>1917352</t>
  </si>
  <si>
    <t>1917353</t>
  </si>
  <si>
    <t>1917354</t>
  </si>
  <si>
    <t>1917355</t>
  </si>
  <si>
    <t>1917356</t>
  </si>
  <si>
    <t>1917357</t>
  </si>
  <si>
    <t>1917348</t>
  </si>
  <si>
    <t>1917349</t>
  </si>
  <si>
    <t>1917350</t>
  </si>
  <si>
    <t>1917731</t>
  </si>
  <si>
    <t>1917463</t>
  </si>
  <si>
    <t>1917464</t>
  </si>
  <si>
    <t>1917465</t>
  </si>
  <si>
    <t>1917466</t>
  </si>
  <si>
    <t>1917467</t>
  </si>
  <si>
    <t>1917468</t>
  </si>
  <si>
    <t>1917469</t>
  </si>
  <si>
    <t>1917470</t>
  </si>
  <si>
    <t>1917471</t>
  </si>
  <si>
    <t>1917472</t>
  </si>
  <si>
    <t>1917460</t>
  </si>
  <si>
    <t>1917461</t>
  </si>
  <si>
    <t>1917462</t>
  </si>
  <si>
    <t>1917735</t>
  </si>
  <si>
    <t>1917061</t>
  </si>
  <si>
    <t>1917062</t>
  </si>
  <si>
    <t>1917063</t>
  </si>
  <si>
    <t>1917064</t>
  </si>
  <si>
    <t>1917065</t>
  </si>
  <si>
    <t>1917066</t>
  </si>
  <si>
    <t>1901590</t>
  </si>
  <si>
    <t>1901591</t>
  </si>
  <si>
    <t>1901592</t>
  </si>
  <si>
    <t>1901593</t>
  </si>
  <si>
    <t>1901594</t>
  </si>
  <si>
    <t>1901589</t>
  </si>
  <si>
    <t>1901596</t>
  </si>
  <si>
    <t>1901597</t>
  </si>
  <si>
    <t>1901598</t>
  </si>
  <si>
    <t>1901599</t>
  </si>
  <si>
    <t>1901600</t>
  </si>
  <si>
    <t>1901595</t>
  </si>
  <si>
    <t>1917097</t>
  </si>
  <si>
    <t>1917098</t>
  </si>
  <si>
    <t>1917099</t>
  </si>
  <si>
    <t>1917100</t>
  </si>
  <si>
    <t>1917101</t>
  </si>
  <si>
    <t>1917102</t>
  </si>
  <si>
    <t>1901601</t>
  </si>
  <si>
    <t>1901602</t>
  </si>
  <si>
    <t>1901603</t>
  </si>
  <si>
    <t>1901604</t>
  </si>
  <si>
    <t>1901605</t>
  </si>
  <si>
    <t>1901606</t>
  </si>
  <si>
    <t>1917133</t>
  </si>
  <si>
    <t>1917134</t>
  </si>
  <si>
    <t>1917135</t>
  </si>
  <si>
    <t>1917136</t>
  </si>
  <si>
    <t>1917137</t>
  </si>
  <si>
    <t>1917138</t>
  </si>
  <si>
    <t>1917169</t>
  </si>
  <si>
    <t>1917170</t>
  </si>
  <si>
    <t>1917171</t>
  </si>
  <si>
    <t>1917172</t>
  </si>
  <si>
    <t>1917173</t>
  </si>
  <si>
    <t>1917174</t>
  </si>
  <si>
    <t>1917205</t>
  </si>
  <si>
    <t>1917206</t>
  </si>
  <si>
    <t>1917207</t>
  </si>
  <si>
    <t>1917208</t>
  </si>
  <si>
    <t>1917209</t>
  </si>
  <si>
    <t>1917210</t>
  </si>
  <si>
    <t>1917025</t>
  </si>
  <si>
    <t>1917026</t>
  </si>
  <si>
    <t>1917027</t>
  </si>
  <si>
    <t>1917028</t>
  </si>
  <si>
    <t>1917029</t>
  </si>
  <si>
    <t>1917030</t>
  </si>
  <si>
    <t>1917629</t>
  </si>
  <si>
    <t>1917633</t>
  </si>
  <si>
    <t>1917634</t>
  </si>
  <si>
    <t>1917635</t>
  </si>
  <si>
    <t>1917636</t>
  </si>
  <si>
    <t>1917637</t>
  </si>
  <si>
    <t>1917638</t>
  </si>
  <si>
    <t>1917630</t>
  </si>
  <si>
    <t>1917631</t>
  </si>
  <si>
    <t>1917632</t>
  </si>
  <si>
    <t>1917639</t>
  </si>
  <si>
    <t>1917646</t>
  </si>
  <si>
    <t>1917647</t>
  </si>
  <si>
    <t>1917648</t>
  </si>
  <si>
    <t>1917649</t>
  </si>
  <si>
    <t>1917650</t>
  </si>
  <si>
    <t>1917651</t>
  </si>
  <si>
    <t>1917652</t>
  </si>
  <si>
    <t>1917642</t>
  </si>
  <si>
    <t>1917643</t>
  </si>
  <si>
    <t>1917641</t>
  </si>
  <si>
    <t>1917644</t>
  </si>
  <si>
    <t>1917645</t>
  </si>
  <si>
    <t>1917653</t>
  </si>
  <si>
    <t>1917659</t>
  </si>
  <si>
    <t>1917660</t>
  </si>
  <si>
    <t>1917661</t>
  </si>
  <si>
    <t>1917662</t>
  </si>
  <si>
    <t>1917663</t>
  </si>
  <si>
    <t>1917664</t>
  </si>
  <si>
    <t>1917665</t>
  </si>
  <si>
    <t>1917655</t>
  </si>
  <si>
    <t>1917656</t>
  </si>
  <si>
    <t>1917654</t>
  </si>
  <si>
    <t>1917657</t>
  </si>
  <si>
    <t>1917658</t>
  </si>
  <si>
    <t>1917666</t>
  </si>
  <si>
    <t>1917672</t>
  </si>
  <si>
    <t>1917673</t>
  </si>
  <si>
    <t>1917674</t>
  </si>
  <si>
    <t>1917675</t>
  </si>
  <si>
    <t>1917676</t>
  </si>
  <si>
    <t>1917677</t>
  </si>
  <si>
    <t>1917678</t>
  </si>
  <si>
    <t>1917668</t>
  </si>
  <si>
    <t>1917669</t>
  </si>
  <si>
    <t>1917667</t>
  </si>
  <si>
    <t>1917670</t>
  </si>
  <si>
    <t>1917671</t>
  </si>
  <si>
    <t>1917679</t>
  </si>
  <si>
    <t>1917640</t>
  </si>
  <si>
    <t>1917686</t>
  </si>
  <si>
    <t>1917687</t>
  </si>
  <si>
    <t>1917688</t>
  </si>
  <si>
    <t>1917689</t>
  </si>
  <si>
    <t>1917690</t>
  </si>
  <si>
    <t>1917691</t>
  </si>
  <si>
    <t>1917692</t>
  </si>
  <si>
    <t>1917682</t>
  </si>
  <si>
    <t>1917693</t>
  </si>
  <si>
    <t>1917683</t>
  </si>
  <si>
    <t>1917681</t>
  </si>
  <si>
    <t>1917684</t>
  </si>
  <si>
    <t>1917685</t>
  </si>
  <si>
    <t>1917699</t>
  </si>
  <si>
    <t>1917700</t>
  </si>
  <si>
    <t>1917701</t>
  </si>
  <si>
    <t>1917702</t>
  </si>
  <si>
    <t>1917703</t>
  </si>
  <si>
    <t>1917704</t>
  </si>
  <si>
    <t>1917705</t>
  </si>
  <si>
    <t>1917695</t>
  </si>
  <si>
    <t>1917706</t>
  </si>
  <si>
    <t>1917696</t>
  </si>
  <si>
    <t>1917694</t>
  </si>
  <si>
    <t>1917697</t>
  </si>
  <si>
    <t>1917698</t>
  </si>
  <si>
    <t>1917712</t>
  </si>
  <si>
    <t>1917713</t>
  </si>
  <si>
    <t>1917714</t>
  </si>
  <si>
    <t>1917715</t>
  </si>
  <si>
    <t>1917716</t>
  </si>
  <si>
    <t>1917717</t>
  </si>
  <si>
    <t>1917718</t>
  </si>
  <si>
    <t>1917708</t>
  </si>
  <si>
    <t>1917719</t>
  </si>
  <si>
    <t>1917709</t>
  </si>
  <si>
    <t>1917707</t>
  </si>
  <si>
    <t>1917710</t>
  </si>
  <si>
    <t>1917711</t>
  </si>
  <si>
    <t>1917680</t>
  </si>
  <si>
    <t>1901607</t>
  </si>
  <si>
    <t>1901611</t>
  </si>
  <si>
    <t>1901612</t>
  </si>
  <si>
    <t>1901613</t>
  </si>
  <si>
    <t>1901614</t>
  </si>
  <si>
    <t>1901615</t>
  </si>
  <si>
    <t>1901616</t>
  </si>
  <si>
    <t>1901608</t>
  </si>
  <si>
    <t>1901609</t>
  </si>
  <si>
    <t>1901610</t>
  </si>
  <si>
    <t>1901617</t>
  </si>
  <si>
    <t>1917037</t>
  </si>
  <si>
    <t>1917038</t>
  </si>
  <si>
    <t>1917039</t>
  </si>
  <si>
    <t>1917040</t>
  </si>
  <si>
    <t>1917041</t>
  </si>
  <si>
    <t>1917042</t>
  </si>
  <si>
    <t>1901619</t>
  </si>
  <si>
    <t>1901620</t>
  </si>
  <si>
    <t>1901621</t>
  </si>
  <si>
    <t>1901622</t>
  </si>
  <si>
    <t>1901623</t>
  </si>
  <si>
    <t>1901618</t>
  </si>
  <si>
    <t>1901625</t>
  </si>
  <si>
    <t>1901626</t>
  </si>
  <si>
    <t>1901627</t>
  </si>
  <si>
    <t>1901628</t>
  </si>
  <si>
    <t>1901629</t>
  </si>
  <si>
    <t>1901624</t>
  </si>
  <si>
    <t>1917073</t>
  </si>
  <si>
    <t>1917074</t>
  </si>
  <si>
    <t>1917075</t>
  </si>
  <si>
    <t>1917076</t>
  </si>
  <si>
    <t>1917077</t>
  </si>
  <si>
    <t>1917078</t>
  </si>
  <si>
    <t>1901631</t>
  </si>
  <si>
    <t>1901632</t>
  </si>
  <si>
    <t>1901633</t>
  </si>
  <si>
    <t>1901634</t>
  </si>
  <si>
    <t>1901635</t>
  </si>
  <si>
    <t>1901630</t>
  </si>
  <si>
    <t>1917109</t>
  </si>
  <si>
    <t>1917110</t>
  </si>
  <si>
    <t>1917111</t>
  </si>
  <si>
    <t>1917112</t>
  </si>
  <si>
    <t>1917113</t>
  </si>
  <si>
    <t>1917114</t>
  </si>
  <si>
    <t>1917145</t>
  </si>
  <si>
    <t>1917146</t>
  </si>
  <si>
    <t>1917147</t>
  </si>
  <si>
    <t>1917148</t>
  </si>
  <si>
    <t>1917149</t>
  </si>
  <si>
    <t>1917150</t>
  </si>
  <si>
    <t>1917181</t>
  </si>
  <si>
    <t>1917182</t>
  </si>
  <si>
    <t>1917183</t>
  </si>
  <si>
    <t>1917184</t>
  </si>
  <si>
    <t>1917185</t>
  </si>
  <si>
    <t>1917186</t>
  </si>
  <si>
    <t>1917001</t>
  </si>
  <si>
    <t>1917002</t>
  </si>
  <si>
    <t>1917003</t>
  </si>
  <si>
    <t>1917004</t>
  </si>
  <si>
    <t>1917005</t>
  </si>
  <si>
    <t>1917006</t>
  </si>
  <si>
    <t>2009619</t>
  </si>
  <si>
    <t>2009618</t>
  </si>
  <si>
    <t>2003866</t>
  </si>
  <si>
    <t>2003867</t>
  </si>
  <si>
    <t>2003622</t>
  </si>
  <si>
    <t>2003621</t>
  </si>
  <si>
    <t>2003624</t>
  </si>
  <si>
    <t>2003623</t>
  </si>
  <si>
    <t>2003634</t>
  </si>
  <si>
    <t>2003633</t>
  </si>
  <si>
    <t>2003636</t>
  </si>
  <si>
    <t>2003635</t>
  </si>
  <si>
    <t>2003638</t>
  </si>
  <si>
    <t>2003637</t>
  </si>
  <si>
    <t>2003640</t>
  </si>
  <si>
    <t>2003639</t>
  </si>
  <si>
    <t>2003618</t>
  </si>
  <si>
    <t>2003617</t>
  </si>
  <si>
    <t>2003620</t>
  </si>
  <si>
    <t>2003619</t>
  </si>
  <si>
    <t>2003626</t>
  </si>
  <si>
    <t>2003625</t>
  </si>
  <si>
    <t>2003628</t>
  </si>
  <si>
    <t>2003627</t>
  </si>
  <si>
    <t>2003630</t>
  </si>
  <si>
    <t>2003629</t>
  </si>
  <si>
    <t>2003632</t>
  </si>
  <si>
    <t>2003631</t>
  </si>
  <si>
    <t>2003599</t>
  </si>
  <si>
    <t>2003598</t>
  </si>
  <si>
    <t>2003919</t>
  </si>
  <si>
    <t>2003918</t>
  </si>
  <si>
    <t>2003601</t>
  </si>
  <si>
    <t>2003600</t>
  </si>
  <si>
    <t>2003921</t>
  </si>
  <si>
    <t>2003920</t>
  </si>
  <si>
    <t>2003616</t>
  </si>
  <si>
    <t>2003615</t>
  </si>
  <si>
    <t>2003927</t>
  </si>
  <si>
    <t>2003926</t>
  </si>
  <si>
    <t>2003613</t>
  </si>
  <si>
    <t>2003612</t>
  </si>
  <si>
    <t>2003477</t>
  </si>
  <si>
    <t>2003476</t>
  </si>
  <si>
    <t>2003517</t>
  </si>
  <si>
    <t>2003516</t>
  </si>
  <si>
    <t>2003479</t>
  </si>
  <si>
    <t>2003478</t>
  </si>
  <si>
    <t>2003519</t>
  </si>
  <si>
    <t>2003518</t>
  </si>
  <si>
    <t>2003481</t>
  </si>
  <si>
    <t>2003480</t>
  </si>
  <si>
    <t>2003521</t>
  </si>
  <si>
    <t>2003520</t>
  </si>
  <si>
    <t>2003483</t>
  </si>
  <si>
    <t>2003482</t>
  </si>
  <si>
    <t>2003523</t>
  </si>
  <si>
    <t>2003522</t>
  </si>
  <si>
    <t>2003485</t>
  </si>
  <si>
    <t>2003484</t>
  </si>
  <si>
    <t>2003525</t>
  </si>
  <si>
    <t>2003524</t>
  </si>
  <si>
    <t>2003487</t>
  </si>
  <si>
    <t>2003486</t>
  </si>
  <si>
    <t>2003527</t>
  </si>
  <si>
    <t>2003526</t>
  </si>
  <si>
    <t>2003489</t>
  </si>
  <si>
    <t>2003488</t>
  </si>
  <si>
    <t>2003529</t>
  </si>
  <si>
    <t>2003528</t>
  </si>
  <si>
    <t>2003491</t>
  </si>
  <si>
    <t>2003490</t>
  </si>
  <si>
    <t>2003531</t>
  </si>
  <si>
    <t>2003530</t>
  </si>
  <si>
    <t>2003493</t>
  </si>
  <si>
    <t>2003492</t>
  </si>
  <si>
    <t>2003533</t>
  </si>
  <si>
    <t>2003532</t>
  </si>
  <si>
    <t>2003495</t>
  </si>
  <si>
    <t>2003494</t>
  </si>
  <si>
    <t>2003535</t>
  </si>
  <si>
    <t>2003534</t>
  </si>
  <si>
    <t>2003497</t>
  </si>
  <si>
    <t>2003496</t>
  </si>
  <si>
    <t>2003537</t>
  </si>
  <si>
    <t>2003536</t>
  </si>
  <si>
    <t>2003499</t>
  </si>
  <si>
    <t>2003498</t>
  </si>
  <si>
    <t>2003539</t>
  </si>
  <si>
    <t>2003538</t>
  </si>
  <si>
    <t>2003501</t>
  </si>
  <si>
    <t>2003500</t>
  </si>
  <si>
    <t>2003541</t>
  </si>
  <si>
    <t>2003540</t>
  </si>
  <si>
    <t>2003503</t>
  </si>
  <si>
    <t>2003502</t>
  </si>
  <si>
    <t>2003543</t>
  </si>
  <si>
    <t>2003542</t>
  </si>
  <si>
    <t>2003505</t>
  </si>
  <si>
    <t>2003504</t>
  </si>
  <si>
    <t>2003545</t>
  </si>
  <si>
    <t>2003544</t>
  </si>
  <si>
    <t>2003507</t>
  </si>
  <si>
    <t>2003506</t>
  </si>
  <si>
    <t>2003547</t>
  </si>
  <si>
    <t>2003546</t>
  </si>
  <si>
    <t>2003509</t>
  </si>
  <si>
    <t>2003508</t>
  </si>
  <si>
    <t>2003549</t>
  </si>
  <si>
    <t>2003548</t>
  </si>
  <si>
    <t>2003511</t>
  </si>
  <si>
    <t>2003510</t>
  </si>
  <si>
    <t>2003551</t>
  </si>
  <si>
    <t>2003550</t>
  </si>
  <si>
    <t>2003513</t>
  </si>
  <si>
    <t>2003512</t>
  </si>
  <si>
    <t>2003553</t>
  </si>
  <si>
    <t>2003552</t>
  </si>
  <si>
    <t>2003515</t>
  </si>
  <si>
    <t>2003514</t>
  </si>
  <si>
    <t>2003555</t>
  </si>
  <si>
    <t>2003554</t>
  </si>
  <si>
    <t>2003728</t>
  </si>
  <si>
    <t>2003727</t>
  </si>
  <si>
    <t>2003730</t>
  </si>
  <si>
    <t>2003729</t>
  </si>
  <si>
    <t>2003732</t>
  </si>
  <si>
    <t>2003731</t>
  </si>
  <si>
    <t>2003734</t>
  </si>
  <si>
    <t>2003733</t>
  </si>
  <si>
    <t>2003736</t>
  </si>
  <si>
    <t>2003735</t>
  </si>
  <si>
    <t>2003738</t>
  </si>
  <si>
    <t>2003737</t>
  </si>
  <si>
    <t>2003740</t>
  </si>
  <si>
    <t>2003739</t>
  </si>
  <si>
    <t>2003742</t>
  </si>
  <si>
    <t>2003741</t>
  </si>
  <si>
    <t>2003744</t>
  </si>
  <si>
    <t>2003743</t>
  </si>
  <si>
    <t>2003746</t>
  </si>
  <si>
    <t>2003745</t>
  </si>
  <si>
    <t>2003748</t>
  </si>
  <si>
    <t>2003747</t>
  </si>
  <si>
    <t>2003750</t>
  </si>
  <si>
    <t>2003749</t>
  </si>
  <si>
    <t>2003752</t>
  </si>
  <si>
    <t>2003751</t>
  </si>
  <si>
    <t>2003754</t>
  </si>
  <si>
    <t>2003753</t>
  </si>
  <si>
    <t>2003756</t>
  </si>
  <si>
    <t>2003755</t>
  </si>
  <si>
    <t>2003758</t>
  </si>
  <si>
    <t>2003757</t>
  </si>
  <si>
    <t>2003760</t>
  </si>
  <si>
    <t>2003759</t>
  </si>
  <si>
    <t>2003762</t>
  </si>
  <si>
    <t>2003761</t>
  </si>
  <si>
    <t>2003764</t>
  </si>
  <si>
    <t>2003763</t>
  </si>
  <si>
    <t>2003766</t>
  </si>
  <si>
    <t>2003765</t>
  </si>
  <si>
    <t>2003642</t>
  </si>
  <si>
    <t>2003641</t>
  </si>
  <si>
    <t>2003644</t>
  </si>
  <si>
    <t>2003643</t>
  </si>
  <si>
    <t>2003646</t>
  </si>
  <si>
    <t>2003645</t>
  </si>
  <si>
    <t>2003648</t>
  </si>
  <si>
    <t>2003647</t>
  </si>
  <si>
    <t>2003650</t>
  </si>
  <si>
    <t>2003649</t>
  </si>
  <si>
    <t>2003652</t>
  </si>
  <si>
    <t>2003651</t>
  </si>
  <si>
    <t>2003654</t>
  </si>
  <si>
    <t>2003653</t>
  </si>
  <si>
    <t>2003656</t>
  </si>
  <si>
    <t>2003655</t>
  </si>
  <si>
    <t>2003658</t>
  </si>
  <si>
    <t>2003657</t>
  </si>
  <si>
    <t>2003660</t>
  </si>
  <si>
    <t>2003659</t>
  </si>
  <si>
    <t>2003662</t>
  </si>
  <si>
    <t>2003661</t>
  </si>
  <si>
    <t>2003664</t>
  </si>
  <si>
    <t>2003663</t>
  </si>
  <si>
    <t>2003666</t>
  </si>
  <si>
    <t>2003665</t>
  </si>
  <si>
    <t>2003668</t>
  </si>
  <si>
    <t>2003667</t>
  </si>
  <si>
    <t>2003670</t>
  </si>
  <si>
    <t>2003669</t>
  </si>
  <si>
    <t>2003672</t>
  </si>
  <si>
    <t>2003671</t>
  </si>
  <si>
    <t>2003674</t>
  </si>
  <si>
    <t>2003673</t>
  </si>
  <si>
    <t>2003676</t>
  </si>
  <si>
    <t>2003675</t>
  </si>
  <si>
    <t>2003854</t>
  </si>
  <si>
    <t>2003855</t>
  </si>
  <si>
    <t>2003856</t>
  </si>
  <si>
    <t>2003857</t>
  </si>
  <si>
    <t>2019782</t>
  </si>
  <si>
    <t>2019783</t>
  </si>
  <si>
    <t>2019784</t>
  </si>
  <si>
    <t>2019785</t>
  </si>
  <si>
    <t>2019776</t>
  </si>
  <si>
    <t>2019777</t>
  </si>
  <si>
    <t>2019778</t>
  </si>
  <si>
    <t>2019779</t>
  </si>
  <si>
    <t>2019780</t>
  </si>
  <si>
    <t>2019781</t>
  </si>
  <si>
    <t>2019773</t>
  </si>
  <si>
    <t>2019774</t>
  </si>
  <si>
    <t>2019775</t>
  </si>
  <si>
    <t>2019755</t>
  </si>
  <si>
    <t>2019764</t>
  </si>
  <si>
    <t>2019756</t>
  </si>
  <si>
    <t>2019765</t>
  </si>
  <si>
    <t>2019757</t>
  </si>
  <si>
    <t>2019766</t>
  </si>
  <si>
    <t>2019758</t>
  </si>
  <si>
    <t>2019767</t>
  </si>
  <si>
    <t>2019759</t>
  </si>
  <si>
    <t>2019768</t>
  </si>
  <si>
    <t>2019760</t>
  </si>
  <si>
    <t>2019769</t>
  </si>
  <si>
    <t>2019761</t>
  </si>
  <si>
    <t>2019770</t>
  </si>
  <si>
    <t>2019762</t>
  </si>
  <si>
    <t>2019771</t>
  </si>
  <si>
    <t>2019763</t>
  </si>
  <si>
    <t>2019772</t>
  </si>
  <si>
    <t>2003811</t>
  </si>
  <si>
    <t>2003812</t>
  </si>
  <si>
    <t>2003813</t>
  </si>
  <si>
    <t>2003814</t>
  </si>
  <si>
    <t>2003815</t>
  </si>
  <si>
    <t>2003816</t>
  </si>
  <si>
    <t>2003817</t>
  </si>
  <si>
    <t>2003799</t>
  </si>
  <si>
    <t>2003798</t>
  </si>
  <si>
    <t>2003801</t>
  </si>
  <si>
    <t>2003800</t>
  </si>
  <si>
    <t>2003714</t>
  </si>
  <si>
    <t>2003713</t>
  </si>
  <si>
    <t>2003716</t>
  </si>
  <si>
    <t>2003715</t>
  </si>
  <si>
    <t>2003718</t>
  </si>
  <si>
    <t>2003717</t>
  </si>
  <si>
    <t>2003720</t>
  </si>
  <si>
    <t>2003719</t>
  </si>
  <si>
    <t>2003722</t>
  </si>
  <si>
    <t>2003721</t>
  </si>
  <si>
    <t>2003724</t>
  </si>
  <si>
    <t>2003723</t>
  </si>
  <si>
    <t>2003726</t>
  </si>
  <si>
    <t>2003725</t>
  </si>
  <si>
    <t>2003859</t>
  </si>
  <si>
    <t>2003861</t>
  </si>
  <si>
    <t>2003862</t>
  </si>
  <si>
    <t>2003405</t>
  </si>
  <si>
    <t>2003404</t>
  </si>
  <si>
    <t>2003407</t>
  </si>
  <si>
    <t>2003406</t>
  </si>
  <si>
    <t>2003409</t>
  </si>
  <si>
    <t>2003408</t>
  </si>
  <si>
    <t>2003411</t>
  </si>
  <si>
    <t>2003410</t>
  </si>
  <si>
    <t>2003413</t>
  </si>
  <si>
    <t>2003412</t>
  </si>
  <si>
    <t>2003415</t>
  </si>
  <si>
    <t>2003414</t>
  </si>
  <si>
    <t>2003417</t>
  </si>
  <si>
    <t>2003416</t>
  </si>
  <si>
    <t>2003419</t>
  </si>
  <si>
    <t>2003418</t>
  </si>
  <si>
    <t>2003421</t>
  </si>
  <si>
    <t>2003420</t>
  </si>
  <si>
    <t>2003423</t>
  </si>
  <si>
    <t>2003422</t>
  </si>
  <si>
    <t>2003425</t>
  </si>
  <si>
    <t>2003424</t>
  </si>
  <si>
    <t>2003427</t>
  </si>
  <si>
    <t>2003426</t>
  </si>
  <si>
    <t>2003429</t>
  </si>
  <si>
    <t>2003428</t>
  </si>
  <si>
    <t>2003431</t>
  </si>
  <si>
    <t>2003430</t>
  </si>
  <si>
    <t>2003433</t>
  </si>
  <si>
    <t>2003432</t>
  </si>
  <si>
    <t>2003435</t>
  </si>
  <si>
    <t>2003434</t>
  </si>
  <si>
    <t>2003437</t>
  </si>
  <si>
    <t>2003436</t>
  </si>
  <si>
    <t>2003439</t>
  </si>
  <si>
    <t>2003438</t>
  </si>
  <si>
    <t>2003389</t>
  </si>
  <si>
    <t>2003388</t>
  </si>
  <si>
    <t>2003391</t>
  </si>
  <si>
    <t>2003390</t>
  </si>
  <si>
    <t>2003393</t>
  </si>
  <si>
    <t>2003392</t>
  </si>
  <si>
    <t>2003395</t>
  </si>
  <si>
    <t>2003394</t>
  </si>
  <si>
    <t>2003397</t>
  </si>
  <si>
    <t>2003396</t>
  </si>
  <si>
    <t>2003399</t>
  </si>
  <si>
    <t>2003398</t>
  </si>
  <si>
    <t>2003401</t>
  </si>
  <si>
    <t>2003400</t>
  </si>
  <si>
    <t>2003403</t>
  </si>
  <si>
    <t>2003402</t>
  </si>
  <si>
    <t>2003448</t>
  </si>
  <si>
    <t>2003449</t>
  </si>
  <si>
    <t>2003450</t>
  </si>
  <si>
    <t>2003451</t>
  </si>
  <si>
    <t>2003452</t>
  </si>
  <si>
    <t>2003453</t>
  </si>
  <si>
    <t>2003454</t>
  </si>
  <si>
    <t>2003455</t>
  </si>
  <si>
    <t>2003456</t>
  </si>
  <si>
    <t>2003457</t>
  </si>
  <si>
    <t>2003458</t>
  </si>
  <si>
    <t>2003459</t>
  </si>
  <si>
    <t>2003460</t>
  </si>
  <si>
    <t>2003461</t>
  </si>
  <si>
    <t>2003462</t>
  </si>
  <si>
    <t>2003463</t>
  </si>
  <si>
    <t>2003464</t>
  </si>
  <si>
    <t>2003465</t>
  </si>
  <si>
    <t>2003466</t>
  </si>
  <si>
    <t>2003467</t>
  </si>
  <si>
    <t>2003468</t>
  </si>
  <si>
    <t>2003469</t>
  </si>
  <si>
    <t>2003470</t>
  </si>
  <si>
    <t>2003471</t>
  </si>
  <si>
    <t>2003472</t>
  </si>
  <si>
    <t>2003473</t>
  </si>
  <si>
    <t>2003475</t>
  </si>
  <si>
    <t>2003474</t>
  </si>
  <si>
    <t>2003441</t>
  </si>
  <si>
    <t>2003440</t>
  </si>
  <si>
    <t>2003443</t>
  </si>
  <si>
    <t>2003442</t>
  </si>
  <si>
    <t>2003445</t>
  </si>
  <si>
    <t>2003444</t>
  </si>
  <si>
    <t>2003447</t>
  </si>
  <si>
    <t>2003446</t>
  </si>
  <si>
    <t>2004516</t>
  </si>
  <si>
    <t>2004517</t>
  </si>
  <si>
    <t>2007971</t>
  </si>
  <si>
    <t>2008091</t>
  </si>
  <si>
    <t>2006408</t>
  </si>
  <si>
    <t>2015642</t>
  </si>
  <si>
    <t>2015641</t>
  </si>
  <si>
    <t>2004509</t>
  </si>
  <si>
    <t>2004510</t>
  </si>
  <si>
    <t>2004511</t>
  </si>
  <si>
    <t>2004512</t>
  </si>
  <si>
    <t>2003843</t>
  </si>
  <si>
    <t>2003915</t>
  </si>
  <si>
    <t>2003914</t>
  </si>
  <si>
    <t>2003589</t>
  </si>
  <si>
    <t>2003588</t>
  </si>
  <si>
    <t>2003917</t>
  </si>
  <si>
    <t>2003916</t>
  </si>
  <si>
    <t>2003591</t>
  </si>
  <si>
    <t>2003590</t>
  </si>
  <si>
    <t>2003593</t>
  </si>
  <si>
    <t>2003592</t>
  </si>
  <si>
    <t>2003595</t>
  </si>
  <si>
    <t>2003594</t>
  </si>
  <si>
    <t>2003597</t>
  </si>
  <si>
    <t>2003596</t>
  </si>
  <si>
    <t>2003572</t>
  </si>
  <si>
    <t>2003580</t>
  </si>
  <si>
    <t>2003573</t>
  </si>
  <si>
    <t>2003581</t>
  </si>
  <si>
    <t>2003561</t>
  </si>
  <si>
    <t>2003560</t>
  </si>
  <si>
    <t>2003574</t>
  </si>
  <si>
    <t>2003582</t>
  </si>
  <si>
    <t>2003563</t>
  </si>
  <si>
    <t>2003562</t>
  </si>
  <si>
    <t>2003575</t>
  </si>
  <si>
    <t>2003583</t>
  </si>
  <si>
    <t>2003565</t>
  </si>
  <si>
    <t>2003564</t>
  </si>
  <si>
    <t>2003567</t>
  </si>
  <si>
    <t>2003566</t>
  </si>
  <si>
    <t>2003569</t>
  </si>
  <si>
    <t>2003568</t>
  </si>
  <si>
    <t>2003578</t>
  </si>
  <si>
    <t>2003586</t>
  </si>
  <si>
    <t>2003571</t>
  </si>
  <si>
    <t>2003570</t>
  </si>
  <si>
    <t>2003579</t>
  </si>
  <si>
    <t>2003587</t>
  </si>
  <si>
    <t>2004506</t>
  </si>
  <si>
    <t>2004507</t>
  </si>
  <si>
    <t>2003614</t>
  </si>
  <si>
    <t>2003865</t>
  </si>
  <si>
    <t>2003923</t>
  </si>
  <si>
    <t>2003922</t>
  </si>
  <si>
    <t>2003605</t>
  </si>
  <si>
    <t>2003604</t>
  </si>
  <si>
    <t>2003607</t>
  </si>
  <si>
    <t>2003606</t>
  </si>
  <si>
    <t>2003609</t>
  </si>
  <si>
    <t>2003608</t>
  </si>
  <si>
    <t>2003925</t>
  </si>
  <si>
    <t>2003924</t>
  </si>
  <si>
    <t>2003611</t>
  </si>
  <si>
    <t>2003610</t>
  </si>
  <si>
    <t>2003820</t>
  </si>
  <si>
    <t>2003821</t>
  </si>
  <si>
    <t>2003842</t>
  </si>
  <si>
    <t>2003385</t>
  </si>
  <si>
    <t>2003384</t>
  </si>
  <si>
    <t>2003387</t>
  </si>
  <si>
    <t>2003386</t>
  </si>
  <si>
    <t>2003335</t>
  </si>
  <si>
    <t>2003334</t>
  </si>
  <si>
    <t>2003336</t>
  </si>
  <si>
    <t>2003337</t>
  </si>
  <si>
    <t>2003819</t>
  </si>
  <si>
    <t>2004504</t>
  </si>
  <si>
    <t>2004519</t>
  </si>
  <si>
    <t>2004520</t>
  </si>
  <si>
    <t>2004521</t>
  </si>
  <si>
    <t>2004522</t>
  </si>
  <si>
    <t>2004518</t>
  </si>
  <si>
    <t>2003864</t>
  </si>
  <si>
    <t>2003863</t>
  </si>
  <si>
    <t>2004508</t>
  </si>
  <si>
    <t>2003316</t>
  </si>
  <si>
    <t>2003317</t>
  </si>
  <si>
    <t>2003767</t>
  </si>
  <si>
    <t>2003844</t>
  </si>
  <si>
    <t>2003576</t>
  </si>
  <si>
    <t>2003858</t>
  </si>
  <si>
    <t>2003850</t>
  </si>
  <si>
    <t>2003849</t>
  </si>
  <si>
    <t>2003868</t>
  </si>
  <si>
    <t>2003369</t>
  </si>
  <si>
    <t>2003368</t>
  </si>
  <si>
    <t>2003939</t>
  </si>
  <si>
    <t>2003940</t>
  </si>
  <si>
    <t>2003371</t>
  </si>
  <si>
    <t>2003370</t>
  </si>
  <si>
    <t>2003941</t>
  </si>
  <si>
    <t>2003942</t>
  </si>
  <si>
    <t>2003373</t>
  </si>
  <si>
    <t>2003372</t>
  </si>
  <si>
    <t>2003943</t>
  </si>
  <si>
    <t>2003944</t>
  </si>
  <si>
    <t>2003375</t>
  </si>
  <si>
    <t>2003374</t>
  </si>
  <si>
    <t>2003945</t>
  </si>
  <si>
    <t>2003946</t>
  </si>
  <si>
    <t>2003377</t>
  </si>
  <si>
    <t>2003376</t>
  </si>
  <si>
    <t>2003947</t>
  </si>
  <si>
    <t>2003948</t>
  </si>
  <si>
    <t>2003379</t>
  </si>
  <si>
    <t>2003378</t>
  </si>
  <si>
    <t>2003949</t>
  </si>
  <si>
    <t>2003950</t>
  </si>
  <si>
    <t>2003381</t>
  </si>
  <si>
    <t>2003380</t>
  </si>
  <si>
    <t>2003951</t>
  </si>
  <si>
    <t>2003952</t>
  </si>
  <si>
    <t>2003383</t>
  </si>
  <si>
    <t>2003382</t>
  </si>
  <si>
    <t>2003953</t>
  </si>
  <si>
    <t>2003954</t>
  </si>
  <si>
    <t>2004514</t>
  </si>
  <si>
    <t>2004515</t>
  </si>
  <si>
    <t>2005759</t>
  </si>
  <si>
    <t>2005764</t>
  </si>
  <si>
    <t>2003678</t>
  </si>
  <si>
    <t>2003677</t>
  </si>
  <si>
    <t>2003680</t>
  </si>
  <si>
    <t>2003679</t>
  </si>
  <si>
    <t>2003682</t>
  </si>
  <si>
    <t>2003681</t>
  </si>
  <si>
    <t>2003684</t>
  </si>
  <si>
    <t>2003683</t>
  </si>
  <si>
    <t>2003686</t>
  </si>
  <si>
    <t>2003685</t>
  </si>
  <si>
    <t>2003688</t>
  </si>
  <si>
    <t>2003687</t>
  </si>
  <si>
    <t>2003690</t>
  </si>
  <si>
    <t>2003689</t>
  </si>
  <si>
    <t>2003692</t>
  </si>
  <si>
    <t>2003691</t>
  </si>
  <si>
    <t>2003694</t>
  </si>
  <si>
    <t>2003693</t>
  </si>
  <si>
    <t>2003696</t>
  </si>
  <si>
    <t>2003695</t>
  </si>
  <si>
    <t>2003698</t>
  </si>
  <si>
    <t>2003697</t>
  </si>
  <si>
    <t>2003700</t>
  </si>
  <si>
    <t>2003699</t>
  </si>
  <si>
    <t>2003702</t>
  </si>
  <si>
    <t>2003701</t>
  </si>
  <si>
    <t>2003704</t>
  </si>
  <si>
    <t>2003703</t>
  </si>
  <si>
    <t>2003706</t>
  </si>
  <si>
    <t>2003705</t>
  </si>
  <si>
    <t>2003708</t>
  </si>
  <si>
    <t>2003707</t>
  </si>
  <si>
    <t>2003710</t>
  </si>
  <si>
    <t>2003709</t>
  </si>
  <si>
    <t>2003712</t>
  </si>
  <si>
    <t>2003711</t>
  </si>
  <si>
    <t>2004505</t>
  </si>
  <si>
    <t>2003349</t>
  </si>
  <si>
    <t>2003348</t>
  </si>
  <si>
    <t>2003975</t>
  </si>
  <si>
    <t>2003976</t>
  </si>
  <si>
    <t>2003351</t>
  </si>
  <si>
    <t>2003350</t>
  </si>
  <si>
    <t>2003977</t>
  </si>
  <si>
    <t>2003978</t>
  </si>
  <si>
    <t>2003353</t>
  </si>
  <si>
    <t>2003352</t>
  </si>
  <si>
    <t>2003979</t>
  </si>
  <si>
    <t>2003980</t>
  </si>
  <si>
    <t>2003355</t>
  </si>
  <si>
    <t>2003354</t>
  </si>
  <si>
    <t>2003981</t>
  </si>
  <si>
    <t>2003982</t>
  </si>
  <si>
    <t>2003343</t>
  </si>
  <si>
    <t>2003342</t>
  </si>
  <si>
    <t>2003971</t>
  </si>
  <si>
    <t>2003972</t>
  </si>
  <si>
    <t>2003345</t>
  </si>
  <si>
    <t>2003344</t>
  </si>
  <si>
    <t>2003973</t>
  </si>
  <si>
    <t>2003974</t>
  </si>
  <si>
    <t>2003346</t>
  </si>
  <si>
    <t>2003347</t>
  </si>
  <si>
    <t>2003932</t>
  </si>
  <si>
    <t>2003933</t>
  </si>
  <si>
    <t>2003319</t>
  </si>
  <si>
    <t>2003318</t>
  </si>
  <si>
    <t>2003955</t>
  </si>
  <si>
    <t>2003956</t>
  </si>
  <si>
    <t>2003321</t>
  </si>
  <si>
    <t>2003320</t>
  </si>
  <si>
    <t>2003957</t>
  </si>
  <si>
    <t>2003958</t>
  </si>
  <si>
    <t>2003323</t>
  </si>
  <si>
    <t>2003322</t>
  </si>
  <si>
    <t>2003959</t>
  </si>
  <si>
    <t>2003960</t>
  </si>
  <si>
    <t>2003325</t>
  </si>
  <si>
    <t>2003324</t>
  </si>
  <si>
    <t>2003961</t>
  </si>
  <si>
    <t>2003962</t>
  </si>
  <si>
    <t>2003327</t>
  </si>
  <si>
    <t>2003326</t>
  </si>
  <si>
    <t>2003963</t>
  </si>
  <si>
    <t>2003964</t>
  </si>
  <si>
    <t>2003329</t>
  </si>
  <si>
    <t>2003328</t>
  </si>
  <si>
    <t>2003965</t>
  </si>
  <si>
    <t>2003966</t>
  </si>
  <si>
    <t>2003331</t>
  </si>
  <si>
    <t>2003330</t>
  </si>
  <si>
    <t>2003967</t>
  </si>
  <si>
    <t>2003968</t>
  </si>
  <si>
    <t>2003333</t>
  </si>
  <si>
    <t>2003332</t>
  </si>
  <si>
    <t>2003969</t>
  </si>
  <si>
    <t>2003970</t>
  </si>
  <si>
    <t>2003338</t>
  </si>
  <si>
    <t>2003339</t>
  </si>
  <si>
    <t>2003340</t>
  </si>
  <si>
    <t>2003341</t>
  </si>
  <si>
    <t>2004513</t>
  </si>
  <si>
    <t>2003357</t>
  </si>
  <si>
    <t>2003356</t>
  </si>
  <si>
    <t>2003359</t>
  </si>
  <si>
    <t>2003358</t>
  </si>
  <si>
    <t>2003361</t>
  </si>
  <si>
    <t>2003360</t>
  </si>
  <si>
    <t>2003363</t>
  </si>
  <si>
    <t>2003362</t>
  </si>
  <si>
    <t>2003365</t>
  </si>
  <si>
    <t>2003364</t>
  </si>
  <si>
    <t>2003367</t>
  </si>
  <si>
    <t>2003366</t>
  </si>
  <si>
    <t>2003869</t>
  </si>
  <si>
    <t>2003822</t>
  </si>
  <si>
    <t>2003826</t>
  </si>
  <si>
    <t>2003830</t>
  </si>
  <si>
    <t>2003834</t>
  </si>
  <si>
    <t>2003838</t>
  </si>
  <si>
    <t>2003768</t>
  </si>
  <si>
    <t>2003873</t>
  </si>
  <si>
    <t>2003772</t>
  </si>
  <si>
    <t>2003877</t>
  </si>
  <si>
    <t>2003776</t>
  </si>
  <si>
    <t>2003881</t>
  </si>
  <si>
    <t>2003780</t>
  </si>
  <si>
    <t>2003885</t>
  </si>
  <si>
    <t>2003784</t>
  </si>
  <si>
    <t>2003889</t>
  </si>
  <si>
    <t>2003870</t>
  </si>
  <si>
    <t>2003823</t>
  </si>
  <si>
    <t>2003827</t>
  </si>
  <si>
    <t>2003831</t>
  </si>
  <si>
    <t>2003835</t>
  </si>
  <si>
    <t>2003839</t>
  </si>
  <si>
    <t>2003769</t>
  </si>
  <si>
    <t>2003874</t>
  </si>
  <si>
    <t>2003773</t>
  </si>
  <si>
    <t>2003878</t>
  </si>
  <si>
    <t>2003777</t>
  </si>
  <si>
    <t>2003882</t>
  </si>
  <si>
    <t>2003781</t>
  </si>
  <si>
    <t>2003886</t>
  </si>
  <si>
    <t>2003785</t>
  </si>
  <si>
    <t>2003890</t>
  </si>
  <si>
    <t>2003871</t>
  </si>
  <si>
    <t>2003824</t>
  </si>
  <si>
    <t>2003828</t>
  </si>
  <si>
    <t>2003832</t>
  </si>
  <si>
    <t>2003836</t>
  </si>
  <si>
    <t>2003840</t>
  </si>
  <si>
    <t>2003770</t>
  </si>
  <si>
    <t>2003875</t>
  </si>
  <si>
    <t>2003774</t>
  </si>
  <si>
    <t>2003879</t>
  </si>
  <si>
    <t>2003778</t>
  </si>
  <si>
    <t>2003883</t>
  </si>
  <si>
    <t>2003782</t>
  </si>
  <si>
    <t>2003887</t>
  </si>
  <si>
    <t>2003786</t>
  </si>
  <si>
    <t>2003891</t>
  </si>
  <si>
    <t>2003872</t>
  </si>
  <si>
    <t>2003825</t>
  </si>
  <si>
    <t>2003829</t>
  </si>
  <si>
    <t>2003833</t>
  </si>
  <si>
    <t>2003837</t>
  </si>
  <si>
    <t>2003841</t>
  </si>
  <si>
    <t>2003771</t>
  </si>
  <si>
    <t>2003876</t>
  </si>
  <si>
    <t>2003775</t>
  </si>
  <si>
    <t>2003880</t>
  </si>
  <si>
    <t>2003779</t>
  </si>
  <si>
    <t>2003884</t>
  </si>
  <si>
    <t>2003783</t>
  </si>
  <si>
    <t>2003888</t>
  </si>
  <si>
    <t>2003787</t>
  </si>
  <si>
    <t>2003892</t>
  </si>
  <si>
    <t>2003851</t>
  </si>
  <si>
    <t>2003935</t>
  </si>
  <si>
    <t>2003934</t>
  </si>
  <si>
    <t>2003990</t>
  </si>
  <si>
    <t>2003991</t>
  </si>
  <si>
    <t>2003992</t>
  </si>
  <si>
    <t>2003993</t>
  </si>
  <si>
    <t>2003994</t>
  </si>
  <si>
    <t>2003995</t>
  </si>
  <si>
    <t>2003996</t>
  </si>
  <si>
    <t>2003997</t>
  </si>
  <si>
    <t>2003983</t>
  </si>
  <si>
    <t>2003984</t>
  </si>
  <si>
    <t>2003985</t>
  </si>
  <si>
    <t>2003986</t>
  </si>
  <si>
    <t>2003987</t>
  </si>
  <si>
    <t>2003988</t>
  </si>
  <si>
    <t>2003989</t>
  </si>
  <si>
    <t>2003313</t>
  </si>
  <si>
    <t>2003312</t>
  </si>
  <si>
    <t>2003315</t>
  </si>
  <si>
    <t>2003314</t>
  </si>
  <si>
    <t>2003310</t>
  </si>
  <si>
    <t>2003311</t>
  </si>
  <si>
    <t>2003307</t>
  </si>
  <si>
    <t>2003306</t>
  </si>
  <si>
    <t>2003309</t>
  </si>
  <si>
    <t>2003308</t>
  </si>
  <si>
    <t>2003304</t>
  </si>
  <si>
    <t>2003305</t>
  </si>
  <si>
    <t>2105846</t>
  </si>
  <si>
    <t>2105929</t>
  </si>
  <si>
    <t>2105933</t>
  </si>
  <si>
    <t>2106293</t>
  </si>
  <si>
    <t>2108165</t>
  </si>
  <si>
    <t>2108166</t>
  </si>
  <si>
    <t>2108167</t>
  </si>
  <si>
    <t>2108168</t>
  </si>
  <si>
    <t>2108169</t>
  </si>
  <si>
    <t>2108170</t>
  </si>
  <si>
    <t>2108171</t>
  </si>
  <si>
    <t>2108172</t>
  </si>
  <si>
    <t>2106292</t>
  </si>
  <si>
    <t>2106291</t>
  </si>
  <si>
    <t>2106235</t>
  </si>
  <si>
    <t>Escoramento metálico com quadro tubular contraventado - capacidade de carga até 3,8 t/m² - quadro de 1,0 x 1,0 x 1,25 m - utilização de 50 vezes - fornecimento, instalação e retirada</t>
  </si>
  <si>
    <t>2106232</t>
  </si>
  <si>
    <t>2106233</t>
  </si>
  <si>
    <t>2105605</t>
  </si>
  <si>
    <t>2106298</t>
  </si>
  <si>
    <t>2106295</t>
  </si>
  <si>
    <t>2106294</t>
  </si>
  <si>
    <t>2106297</t>
  </si>
  <si>
    <t>2106296</t>
  </si>
  <si>
    <t>2306731</t>
  </si>
  <si>
    <t>2306728</t>
  </si>
  <si>
    <t>2306729</t>
  </si>
  <si>
    <t>2306727</t>
  </si>
  <si>
    <t>2306730</t>
  </si>
  <si>
    <t>2306726</t>
  </si>
  <si>
    <t>2306076</t>
  </si>
  <si>
    <t>2306247</t>
  </si>
  <si>
    <t>2306248</t>
  </si>
  <si>
    <t>2306279</t>
  </si>
  <si>
    <t>2306651</t>
  </si>
  <si>
    <t>2306678</t>
  </si>
  <si>
    <t>2306652</t>
  </si>
  <si>
    <t>2306679</t>
  </si>
  <si>
    <t>2306653</t>
  </si>
  <si>
    <t>2306680</t>
  </si>
  <si>
    <t>2306654</t>
  </si>
  <si>
    <t>2306681</t>
  </si>
  <si>
    <t>2306655</t>
  </si>
  <si>
    <t>2306682</t>
  </si>
  <si>
    <t>2306656</t>
  </si>
  <si>
    <t>2306683</t>
  </si>
  <si>
    <t>2306657</t>
  </si>
  <si>
    <t>2306684</t>
  </si>
  <si>
    <t>2306658</t>
  </si>
  <si>
    <t>2306685</t>
  </si>
  <si>
    <t>2306659</t>
  </si>
  <si>
    <t>2306686</t>
  </si>
  <si>
    <t>2306637</t>
  </si>
  <si>
    <t>2306664</t>
  </si>
  <si>
    <t>2306732</t>
  </si>
  <si>
    <t>2306733</t>
  </si>
  <si>
    <t>2306734</t>
  </si>
  <si>
    <t>2306735</t>
  </si>
  <si>
    <t>2306633</t>
  </si>
  <si>
    <t>2306660</t>
  </si>
  <si>
    <t>2306634</t>
  </si>
  <si>
    <t>2306661</t>
  </si>
  <si>
    <t>2306635</t>
  </si>
  <si>
    <t>2306662</t>
  </si>
  <si>
    <t>2306636</t>
  </si>
  <si>
    <t>2306663</t>
  </si>
  <si>
    <t>2306641</t>
  </si>
  <si>
    <t>2306668</t>
  </si>
  <si>
    <t>2306642</t>
  </si>
  <si>
    <t>2306669</t>
  </si>
  <si>
    <t>2306643</t>
  </si>
  <si>
    <t>2306670</t>
  </si>
  <si>
    <t>2306638</t>
  </si>
  <si>
    <t>2306665</t>
  </si>
  <si>
    <t>2306639</t>
  </si>
  <si>
    <t>2306666</t>
  </si>
  <si>
    <t>2306640</t>
  </si>
  <si>
    <t>2306667</t>
  </si>
  <si>
    <t>2306645</t>
  </si>
  <si>
    <t>2306672</t>
  </si>
  <si>
    <t>2306646</t>
  </si>
  <si>
    <t>2306673</t>
  </si>
  <si>
    <t>2306647</t>
  </si>
  <si>
    <t>2306674</t>
  </si>
  <si>
    <t>2306648</t>
  </si>
  <si>
    <t>2306675</t>
  </si>
  <si>
    <t>2306649</t>
  </si>
  <si>
    <t>2306676</t>
  </si>
  <si>
    <t>2306650</t>
  </si>
  <si>
    <t>2306677</t>
  </si>
  <si>
    <t>2306644</t>
  </si>
  <si>
    <t>2306671</t>
  </si>
  <si>
    <t>2306141</t>
  </si>
  <si>
    <t>2306145</t>
  </si>
  <si>
    <t>2306142</t>
  </si>
  <si>
    <t>2306146</t>
  </si>
  <si>
    <t>2306143</t>
  </si>
  <si>
    <t>2306147</t>
  </si>
  <si>
    <t>2306144</t>
  </si>
  <si>
    <t>2306148</t>
  </si>
  <si>
    <t>2306624</t>
  </si>
  <si>
    <t>2306625</t>
  </si>
  <si>
    <t>2306626</t>
  </si>
  <si>
    <t>2306627</t>
  </si>
  <si>
    <t>2306628</t>
  </si>
  <si>
    <t>2306629</t>
  </si>
  <si>
    <t>2306630</t>
  </si>
  <si>
    <t>2306631</t>
  </si>
  <si>
    <t>2306632</t>
  </si>
  <si>
    <t>2306610</t>
  </si>
  <si>
    <t>2306604</t>
  </si>
  <si>
    <t>2306605</t>
  </si>
  <si>
    <t>2306606</t>
  </si>
  <si>
    <t>2306607</t>
  </si>
  <si>
    <t>2306608</t>
  </si>
  <si>
    <t>2306609</t>
  </si>
  <si>
    <t>2306614</t>
  </si>
  <si>
    <t>2306615</t>
  </si>
  <si>
    <t>2306616</t>
  </si>
  <si>
    <t>2306611</t>
  </si>
  <si>
    <t>2306612</t>
  </si>
  <si>
    <t>2306613</t>
  </si>
  <si>
    <t>2306618</t>
  </si>
  <si>
    <t>2306619</t>
  </si>
  <si>
    <t>2306620</t>
  </si>
  <si>
    <t>2306621</t>
  </si>
  <si>
    <t>2306622</t>
  </si>
  <si>
    <t>2306623</t>
  </si>
  <si>
    <t>2306617</t>
  </si>
  <si>
    <t>2306014</t>
  </si>
  <si>
    <t>2306700</t>
  </si>
  <si>
    <t>2306703</t>
  </si>
  <si>
    <t>2306706</t>
  </si>
  <si>
    <t>2306709</t>
  </si>
  <si>
    <t>2306712</t>
  </si>
  <si>
    <t>2306715</t>
  </si>
  <si>
    <t>2306718</t>
  </si>
  <si>
    <t>2306721</t>
  </si>
  <si>
    <t>2306724</t>
  </si>
  <si>
    <t>2306688</t>
  </si>
  <si>
    <t>2306691</t>
  </si>
  <si>
    <t>2306694</t>
  </si>
  <si>
    <t>2306697</t>
  </si>
  <si>
    <t>2306701</t>
  </si>
  <si>
    <t>2306704</t>
  </si>
  <si>
    <t>2306707</t>
  </si>
  <si>
    <t>2306710</t>
  </si>
  <si>
    <t>2306713</t>
  </si>
  <si>
    <t>2306716</t>
  </si>
  <si>
    <t>2306719</t>
  </si>
  <si>
    <t>2306722</t>
  </si>
  <si>
    <t>2306725</t>
  </si>
  <si>
    <t>2306689</t>
  </si>
  <si>
    <t>2306692</t>
  </si>
  <si>
    <t>2306695</t>
  </si>
  <si>
    <t>2306698</t>
  </si>
  <si>
    <t>2306699</t>
  </si>
  <si>
    <t>2306702</t>
  </si>
  <si>
    <t>2306705</t>
  </si>
  <si>
    <t>2306708</t>
  </si>
  <si>
    <t>2306711</t>
  </si>
  <si>
    <t>2306714</t>
  </si>
  <si>
    <t>2306717</t>
  </si>
  <si>
    <t>2306720</t>
  </si>
  <si>
    <t>2306723</t>
  </si>
  <si>
    <t>2306687</t>
  </si>
  <si>
    <t>2306690</t>
  </si>
  <si>
    <t>2306693</t>
  </si>
  <si>
    <t>2306696</t>
  </si>
  <si>
    <t>2306239</t>
  </si>
  <si>
    <t>2306090</t>
  </si>
  <si>
    <t>2306091</t>
  </si>
  <si>
    <t>2306072</t>
  </si>
  <si>
    <t>2306133</t>
  </si>
  <si>
    <t>2306114</t>
  </si>
  <si>
    <t>2306115</t>
  </si>
  <si>
    <t>2306116</t>
  </si>
  <si>
    <t>2306118</t>
  </si>
  <si>
    <t>2306122</t>
  </si>
  <si>
    <t>2306078</t>
  </si>
  <si>
    <t>2306080</t>
  </si>
  <si>
    <t>2306082</t>
  </si>
  <si>
    <t>2306084</t>
  </si>
  <si>
    <t>2306086</t>
  </si>
  <si>
    <t>2309088</t>
  </si>
  <si>
    <t>2306074</t>
  </si>
  <si>
    <t>2306095</t>
  </si>
  <si>
    <t>2306132</t>
  </si>
  <si>
    <t>2306015</t>
  </si>
  <si>
    <t>2306019</t>
  </si>
  <si>
    <t>2306018</t>
  </si>
  <si>
    <t>2306016</t>
  </si>
  <si>
    <t>2305999</t>
  </si>
  <si>
    <t>2306000</t>
  </si>
  <si>
    <t>2306001</t>
  </si>
  <si>
    <t>2306002</t>
  </si>
  <si>
    <t>2306003</t>
  </si>
  <si>
    <t>2305997</t>
  </si>
  <si>
    <t>2305998</t>
  </si>
  <si>
    <t>2306101</t>
  </si>
  <si>
    <t>2306102</t>
  </si>
  <si>
    <t>2306103</t>
  </si>
  <si>
    <t>2306104</t>
  </si>
  <si>
    <t>2306105</t>
  </si>
  <si>
    <t>2306106</t>
  </si>
  <si>
    <t>2306107</t>
  </si>
  <si>
    <t>2306269</t>
  </si>
  <si>
    <t>2306270</t>
  </si>
  <si>
    <t>2306271</t>
  </si>
  <si>
    <t>2306272</t>
  </si>
  <si>
    <t>2306273</t>
  </si>
  <si>
    <t>2306274</t>
  </si>
  <si>
    <t>2306275</t>
  </si>
  <si>
    <t>2306100</t>
  </si>
  <si>
    <t>2306004</t>
  </si>
  <si>
    <t>2306097</t>
  </si>
  <si>
    <t>2306098</t>
  </si>
  <si>
    <t>2306007</t>
  </si>
  <si>
    <t>2306067</t>
  </si>
  <si>
    <t>2306068</t>
  </si>
  <si>
    <t>2306069</t>
  </si>
  <si>
    <t>2306070</t>
  </si>
  <si>
    <t>2306071</t>
  </si>
  <si>
    <t>2306181</t>
  </si>
  <si>
    <t>2306062</t>
  </si>
  <si>
    <t>2306063</t>
  </si>
  <si>
    <t>2306064</t>
  </si>
  <si>
    <t>2306065</t>
  </si>
  <si>
    <t>2306066</t>
  </si>
  <si>
    <t>2306180</t>
  </si>
  <si>
    <t>2306009</t>
  </si>
  <si>
    <t>2306010</t>
  </si>
  <si>
    <t>2306011</t>
  </si>
  <si>
    <t>2306012</t>
  </si>
  <si>
    <t>2306108</t>
  </si>
  <si>
    <t>2306110</t>
  </si>
  <si>
    <t>2306111</t>
  </si>
  <si>
    <t>2306112</t>
  </si>
  <si>
    <t>2306113</t>
  </si>
  <si>
    <t>2306123</t>
  </si>
  <si>
    <t>2306124</t>
  </si>
  <si>
    <t>2306125</t>
  </si>
  <si>
    <t>2306126</t>
  </si>
  <si>
    <t>2306127</t>
  </si>
  <si>
    <t>2306300</t>
  </si>
  <si>
    <t>2306301</t>
  </si>
  <si>
    <t>2306302</t>
  </si>
  <si>
    <t>2306303</t>
  </si>
  <si>
    <t>2306304</t>
  </si>
  <si>
    <t>2306305</t>
  </si>
  <si>
    <t>2306306</t>
  </si>
  <si>
    <t>2306307</t>
  </si>
  <si>
    <t>2306308</t>
  </si>
  <si>
    <t>2306309</t>
  </si>
  <si>
    <t>2306310</t>
  </si>
  <si>
    <t>2306311</t>
  </si>
  <si>
    <t>2306312</t>
  </si>
  <si>
    <t>2306313</t>
  </si>
  <si>
    <t>2306013</t>
  </si>
  <si>
    <t>2306243</t>
  </si>
  <si>
    <t>2408149</t>
  </si>
  <si>
    <t>2407972</t>
  </si>
  <si>
    <t>2408075</t>
  </si>
  <si>
    <t>2408069</t>
  </si>
  <si>
    <t>2419790</t>
  </si>
  <si>
    <t>2408068</t>
  </si>
  <si>
    <t>2419705</t>
  </si>
  <si>
    <t>2419704</t>
  </si>
  <si>
    <t>2419703</t>
  </si>
  <si>
    <t>2408080</t>
  </si>
  <si>
    <t>2408078</t>
  </si>
  <si>
    <t>2408077</t>
  </si>
  <si>
    <t>2408079</t>
  </si>
  <si>
    <t>2408076</t>
  </si>
  <si>
    <t>2408057</t>
  </si>
  <si>
    <t>2408058</t>
  </si>
  <si>
    <t>2419789</t>
  </si>
  <si>
    <t>2607183</t>
  </si>
  <si>
    <t>2607226</t>
  </si>
  <si>
    <t>2607209</t>
  </si>
  <si>
    <t>2607161</t>
  </si>
  <si>
    <t>2607148</t>
  </si>
  <si>
    <t>2607213</t>
  </si>
  <si>
    <t>2607165</t>
  </si>
  <si>
    <t>2607152</t>
  </si>
  <si>
    <t>2607217</t>
  </si>
  <si>
    <t>2607169</t>
  </si>
  <si>
    <t>2607156</t>
  </si>
  <si>
    <t>2607221</t>
  </si>
  <si>
    <t>2607173</t>
  </si>
  <si>
    <t>2607227</t>
  </si>
  <si>
    <t>2607210</t>
  </si>
  <si>
    <t>2607162</t>
  </si>
  <si>
    <t>2607149</t>
  </si>
  <si>
    <t>2607214</t>
  </si>
  <si>
    <t>2607166</t>
  </si>
  <si>
    <t>2607153</t>
  </si>
  <si>
    <t>2607218</t>
  </si>
  <si>
    <t>2607170</t>
  </si>
  <si>
    <t>2607157</t>
  </si>
  <si>
    <t>2607222</t>
  </si>
  <si>
    <t>2607174</t>
  </si>
  <si>
    <t>2607228</t>
  </si>
  <si>
    <t>2607211</t>
  </si>
  <si>
    <t>2607163</t>
  </si>
  <si>
    <t>2607150</t>
  </si>
  <si>
    <t>2607215</t>
  </si>
  <si>
    <t>2607167</t>
  </si>
  <si>
    <t>2607154</t>
  </si>
  <si>
    <t>2607219</t>
  </si>
  <si>
    <t>2607171</t>
  </si>
  <si>
    <t>2607158</t>
  </si>
  <si>
    <t>2607223</t>
  </si>
  <si>
    <t>2607175</t>
  </si>
  <si>
    <t>2607151</t>
  </si>
  <si>
    <t>2607216</t>
  </si>
  <si>
    <t>2607168</t>
  </si>
  <si>
    <t>2607155</t>
  </si>
  <si>
    <t>2607220</t>
  </si>
  <si>
    <t>2607172</t>
  </si>
  <si>
    <t>2607159</t>
  </si>
  <si>
    <t>2607224</t>
  </si>
  <si>
    <t>2607176</t>
  </si>
  <si>
    <t>2607225</t>
  </si>
  <si>
    <t>2607208</t>
  </si>
  <si>
    <t>2607160</t>
  </si>
  <si>
    <t>2607229</t>
  </si>
  <si>
    <t>2607212</t>
  </si>
  <si>
    <t>2607164</t>
  </si>
  <si>
    <t>2607207</t>
  </si>
  <si>
    <t>2607206</t>
  </si>
  <si>
    <t>2607344</t>
  </si>
  <si>
    <t>2607339</t>
  </si>
  <si>
    <t>2607349</t>
  </si>
  <si>
    <t>2607345</t>
  </si>
  <si>
    <t>2607340</t>
  </si>
  <si>
    <t>2607350</t>
  </si>
  <si>
    <t>2607346</t>
  </si>
  <si>
    <t>2607341</t>
  </si>
  <si>
    <t>2607351</t>
  </si>
  <si>
    <t>2607347</t>
  </si>
  <si>
    <t>2607342</t>
  </si>
  <si>
    <t>2607352</t>
  </si>
  <si>
    <t>2607343</t>
  </si>
  <si>
    <t>2607338</t>
  </si>
  <si>
    <t>2607348</t>
  </si>
  <si>
    <t>2607329</t>
  </si>
  <si>
    <t>2607324</t>
  </si>
  <si>
    <t>2607334</t>
  </si>
  <si>
    <t>2607330</t>
  </si>
  <si>
    <t>2607325</t>
  </si>
  <si>
    <t>2607335</t>
  </si>
  <si>
    <t>2607331</t>
  </si>
  <si>
    <t>2607326</t>
  </si>
  <si>
    <t>2607336</t>
  </si>
  <si>
    <t>2607332</t>
  </si>
  <si>
    <t>2607327</t>
  </si>
  <si>
    <t>2607337</t>
  </si>
  <si>
    <t>2607328</t>
  </si>
  <si>
    <t>2607323</t>
  </si>
  <si>
    <t>2607333</t>
  </si>
  <si>
    <t>2607106</t>
  </si>
  <si>
    <t>2607102</t>
  </si>
  <si>
    <t>2607261</t>
  </si>
  <si>
    <t>2607107</t>
  </si>
  <si>
    <t>2607103</t>
  </si>
  <si>
    <t>2607262</t>
  </si>
  <si>
    <t>2607108</t>
  </si>
  <si>
    <t>2607104</t>
  </si>
  <si>
    <t>2607263</t>
  </si>
  <si>
    <t>2607109</t>
  </si>
  <si>
    <t>2607105</t>
  </si>
  <si>
    <t>2607264</t>
  </si>
  <si>
    <t>2607093</t>
  </si>
  <si>
    <t>2607088</t>
  </si>
  <si>
    <t>2607098</t>
  </si>
  <si>
    <t>2607094</t>
  </si>
  <si>
    <t>2607089</t>
  </si>
  <si>
    <t>2607099</t>
  </si>
  <si>
    <t>2607095</t>
  </si>
  <si>
    <t>2607090</t>
  </si>
  <si>
    <t>2607260</t>
  </si>
  <si>
    <t>2607096</t>
  </si>
  <si>
    <t>2607091</t>
  </si>
  <si>
    <t>2607101</t>
  </si>
  <si>
    <t>2607092</t>
  </si>
  <si>
    <t>2607087</t>
  </si>
  <si>
    <t>2607097</t>
  </si>
  <si>
    <t>2607198</t>
  </si>
  <si>
    <t>2809170</t>
  </si>
  <si>
    <t>2809183</t>
  </si>
  <si>
    <t>2809174</t>
  </si>
  <si>
    <t>2809196</t>
  </si>
  <si>
    <t>2809187</t>
  </si>
  <si>
    <t>2809178</t>
  </si>
  <si>
    <t>2809200</t>
  </si>
  <si>
    <t>2809191</t>
  </si>
  <si>
    <t>2809204</t>
  </si>
  <si>
    <t>2809171</t>
  </si>
  <si>
    <t>2809184</t>
  </si>
  <si>
    <t>2809175</t>
  </si>
  <si>
    <t>2809197</t>
  </si>
  <si>
    <t>2809188</t>
  </si>
  <si>
    <t>2809179</t>
  </si>
  <si>
    <t>2809201</t>
  </si>
  <si>
    <t>2809192</t>
  </si>
  <si>
    <t>2809205</t>
  </si>
  <si>
    <t>2809172</t>
  </si>
  <si>
    <t>2809185</t>
  </si>
  <si>
    <t>2809176</t>
  </si>
  <si>
    <t>2809198</t>
  </si>
  <si>
    <t>2809189</t>
  </si>
  <si>
    <t>2809180</t>
  </si>
  <si>
    <t>2809202</t>
  </si>
  <si>
    <t>2809193</t>
  </si>
  <si>
    <t>2809206</t>
  </si>
  <si>
    <t>2809190</t>
  </si>
  <si>
    <t>2809181</t>
  </si>
  <si>
    <t>2809203</t>
  </si>
  <si>
    <t>2809194</t>
  </si>
  <si>
    <t>2809207</t>
  </si>
  <si>
    <t>2809169</t>
  </si>
  <si>
    <t>2809182</t>
  </si>
  <si>
    <t>2809173</t>
  </si>
  <si>
    <t>2809195</t>
  </si>
  <si>
    <t>2809186</t>
  </si>
  <si>
    <t>2809177</t>
  </si>
  <si>
    <t>2809199</t>
  </si>
  <si>
    <t>2809219</t>
  </si>
  <si>
    <t>2809220</t>
  </si>
  <si>
    <t>2809221</t>
  </si>
  <si>
    <t>2809163</t>
  </si>
  <si>
    <t>2809164</t>
  </si>
  <si>
    <t>2809165</t>
  </si>
  <si>
    <t>2809216</t>
  </si>
  <si>
    <t>2809217</t>
  </si>
  <si>
    <t>2809218</t>
  </si>
  <si>
    <t>2809160</t>
  </si>
  <si>
    <t>2809161</t>
  </si>
  <si>
    <t>2809162</t>
  </si>
  <si>
    <t>2809222</t>
  </si>
  <si>
    <t>2809223</t>
  </si>
  <si>
    <t>2809224</t>
  </si>
  <si>
    <t>2809166</t>
  </si>
  <si>
    <t>2809167</t>
  </si>
  <si>
    <t>2809168</t>
  </si>
  <si>
    <t>2909152</t>
  </si>
  <si>
    <t>2909153</t>
  </si>
  <si>
    <t>2909151</t>
  </si>
  <si>
    <t>2909145</t>
  </si>
  <si>
    <t>2909379</t>
  </si>
  <si>
    <t>2909381</t>
  </si>
  <si>
    <t>2909380</t>
  </si>
  <si>
    <t>2909382</t>
  </si>
  <si>
    <t>2909375</t>
  </si>
  <si>
    <t>2909377</t>
  </si>
  <si>
    <t>2909376</t>
  </si>
  <si>
    <t>2909378</t>
  </si>
  <si>
    <t>2909383</t>
  </si>
  <si>
    <t>2909384</t>
  </si>
  <si>
    <t>2909148</t>
  </si>
  <si>
    <t>3009336</t>
  </si>
  <si>
    <t>3009337</t>
  </si>
  <si>
    <t>3009340</t>
  </si>
  <si>
    <t>3009341</t>
  </si>
  <si>
    <t>3009344</t>
  </si>
  <si>
    <t>3009345</t>
  </si>
  <si>
    <t>3009348</t>
  </si>
  <si>
    <t>3009349</t>
  </si>
  <si>
    <t>3009338</t>
  </si>
  <si>
    <t>3009339</t>
  </si>
  <si>
    <t>3009342</t>
  </si>
  <si>
    <t>3009343</t>
  </si>
  <si>
    <t>3009346</t>
  </si>
  <si>
    <t>3009347</t>
  </si>
  <si>
    <t>3009350</t>
  </si>
  <si>
    <t>3009351</t>
  </si>
  <si>
    <t>3009080</t>
  </si>
  <si>
    <t>3009075</t>
  </si>
  <si>
    <t>3009076</t>
  </si>
  <si>
    <t>3009077</t>
  </si>
  <si>
    <t>3009078</t>
  </si>
  <si>
    <t>3009087</t>
  </si>
  <si>
    <t>3009085</t>
  </si>
  <si>
    <t>3009086</t>
  </si>
  <si>
    <t>3009089</t>
  </si>
  <si>
    <t>3009090</t>
  </si>
  <si>
    <t>3009004</t>
  </si>
  <si>
    <t>3009002</t>
  </si>
  <si>
    <t>3009006</t>
  </si>
  <si>
    <t>3009335</t>
  </si>
  <si>
    <t>3009334</t>
  </si>
  <si>
    <t>3009280</t>
  </si>
  <si>
    <t>3009281</t>
  </si>
  <si>
    <t>3009061</t>
  </si>
  <si>
    <t>3009062</t>
  </si>
  <si>
    <t>3009278</t>
  </si>
  <si>
    <t>3009279</t>
  </si>
  <si>
    <t>3009059</t>
  </si>
  <si>
    <t>3009060</t>
  </si>
  <si>
    <t>3009282</t>
  </si>
  <si>
    <t>3009283</t>
  </si>
  <si>
    <t>3009063</t>
  </si>
  <si>
    <t>3009064</t>
  </si>
  <si>
    <t>3009081</t>
  </si>
  <si>
    <t>3009082</t>
  </si>
  <si>
    <t>3009083</t>
  </si>
  <si>
    <t>3009084</t>
  </si>
  <si>
    <t>3009070</t>
  </si>
  <si>
    <t>3009285</t>
  </si>
  <si>
    <t>3009072</t>
  </si>
  <si>
    <t>3009069</t>
  </si>
  <si>
    <t>3009284</t>
  </si>
  <si>
    <t>3009071</t>
  </si>
  <si>
    <t>3009091</t>
  </si>
  <si>
    <t>3009058</t>
  </si>
  <si>
    <t>3009229</t>
  </si>
  <si>
    <t>3009132</t>
  </si>
  <si>
    <t>3009133</t>
  </si>
  <si>
    <t>3009321</t>
  </si>
  <si>
    <t>3009322</t>
  </si>
  <si>
    <t>3009323</t>
  </si>
  <si>
    <t>3009324</t>
  </si>
  <si>
    <t>3009096</t>
  </si>
  <si>
    <t>3009330</t>
  </si>
  <si>
    <t>3009326</t>
  </si>
  <si>
    <t>3009234</t>
  </si>
  <si>
    <t>3009022</t>
  </si>
  <si>
    <t>3009230</t>
  </si>
  <si>
    <t>3009018</t>
  </si>
  <si>
    <t>3009288</t>
  </si>
  <si>
    <t>3009013</t>
  </si>
  <si>
    <t>3009292</t>
  </si>
  <si>
    <t>3009225</t>
  </si>
  <si>
    <t>3009100</t>
  </si>
  <si>
    <t>3009238</t>
  </si>
  <si>
    <t>3009304</t>
  </si>
  <si>
    <t>3009030</t>
  </si>
  <si>
    <t>3009254</t>
  </si>
  <si>
    <t>3009262</t>
  </si>
  <si>
    <t>3009034</t>
  </si>
  <si>
    <t>3009042</t>
  </si>
  <si>
    <t>3009270</t>
  </si>
  <si>
    <t>3009050</t>
  </si>
  <si>
    <t>3009101</t>
  </si>
  <si>
    <t>3009246</t>
  </si>
  <si>
    <t>3009208</t>
  </si>
  <si>
    <t>3009308</t>
  </si>
  <si>
    <t>3009212</t>
  </si>
  <si>
    <t>3009258</t>
  </si>
  <si>
    <t>3009266</t>
  </si>
  <si>
    <t>3009038</t>
  </si>
  <si>
    <t>3009046</t>
  </si>
  <si>
    <t>3009274</t>
  </si>
  <si>
    <t>3009054</t>
  </si>
  <si>
    <t>3009235</t>
  </si>
  <si>
    <t>3009023</t>
  </si>
  <si>
    <t>3009231</t>
  </si>
  <si>
    <t>3009019</t>
  </si>
  <si>
    <t>3009289</t>
  </si>
  <si>
    <t>3009014</t>
  </si>
  <si>
    <t>3009293</t>
  </si>
  <si>
    <t>3009226</t>
  </si>
  <si>
    <t>3009102</t>
  </si>
  <si>
    <t>3009297</t>
  </si>
  <si>
    <t>3009027</t>
  </si>
  <si>
    <t>3009305</t>
  </si>
  <si>
    <t>3009031</t>
  </si>
  <si>
    <t>3009255</t>
  </si>
  <si>
    <t>3009263</t>
  </si>
  <si>
    <t>3009035</t>
  </si>
  <si>
    <t>3009043</t>
  </si>
  <si>
    <t>3009271</t>
  </si>
  <si>
    <t>3009051</t>
  </si>
  <si>
    <t>3009103</t>
  </si>
  <si>
    <t>3009247</t>
  </si>
  <si>
    <t>3009209</t>
  </si>
  <si>
    <t>3009309</t>
  </si>
  <si>
    <t>3009213</t>
  </si>
  <si>
    <t>3009259</t>
  </si>
  <si>
    <t>3009267</t>
  </si>
  <si>
    <t>3009039</t>
  </si>
  <si>
    <t>3009047</t>
  </si>
  <si>
    <t>3009275</t>
  </si>
  <si>
    <t>3009055</t>
  </si>
  <si>
    <t>3009236</t>
  </si>
  <si>
    <t>3009024</t>
  </si>
  <si>
    <t>3009232</t>
  </si>
  <si>
    <t>3009020</t>
  </si>
  <si>
    <t>3009290</t>
  </si>
  <si>
    <t>3009015</t>
  </si>
  <si>
    <t>3009294</t>
  </si>
  <si>
    <t>3009227</t>
  </si>
  <si>
    <t>3009104</t>
  </si>
  <si>
    <t>3009240</t>
  </si>
  <si>
    <t>3009028</t>
  </si>
  <si>
    <t>3009306</t>
  </si>
  <si>
    <t>3009032</t>
  </si>
  <si>
    <t>3009256</t>
  </si>
  <si>
    <t>3009264</t>
  </si>
  <si>
    <t>3009036</t>
  </si>
  <si>
    <t>3009044</t>
  </si>
  <si>
    <t>3009272</t>
  </si>
  <si>
    <t>3009052</t>
  </si>
  <si>
    <t>3009105</t>
  </si>
  <si>
    <t>3009248</t>
  </si>
  <si>
    <t>3009210</t>
  </si>
  <si>
    <t>3009310</t>
  </si>
  <si>
    <t>3009214</t>
  </si>
  <si>
    <t>3009260</t>
  </si>
  <si>
    <t>3009268</t>
  </si>
  <si>
    <t>3009040</t>
  </si>
  <si>
    <t>3009048</t>
  </si>
  <si>
    <t>3009276</t>
  </si>
  <si>
    <t>3009056</t>
  </si>
  <si>
    <t>3009237</t>
  </si>
  <si>
    <t>3009025</t>
  </si>
  <si>
    <t>3009319</t>
  </si>
  <si>
    <t>3009021</t>
  </si>
  <si>
    <t>3009291</t>
  </si>
  <si>
    <t>3009016</t>
  </si>
  <si>
    <t>3009295</t>
  </si>
  <si>
    <t>3009228</t>
  </si>
  <si>
    <t>3009106</t>
  </si>
  <si>
    <t>3009299</t>
  </si>
  <si>
    <t>3009029</t>
  </si>
  <si>
    <t>3009245</t>
  </si>
  <si>
    <t>3009033</t>
  </si>
  <si>
    <t>3009257</t>
  </si>
  <si>
    <t>3009265</t>
  </si>
  <si>
    <t>3009037</t>
  </si>
  <si>
    <t>3009045</t>
  </si>
  <si>
    <t>3009273</t>
  </si>
  <si>
    <t>3009053</t>
  </si>
  <si>
    <t>3009107</t>
  </si>
  <si>
    <t>3009249</t>
  </si>
  <si>
    <t>3009211</t>
  </si>
  <si>
    <t>3009253</t>
  </si>
  <si>
    <t>3009215</t>
  </si>
  <si>
    <t>3009261</t>
  </si>
  <si>
    <t>3009269</t>
  </si>
  <si>
    <t>3009041</t>
  </si>
  <si>
    <t>3009049</t>
  </si>
  <si>
    <t>3009277</t>
  </si>
  <si>
    <t>3009057</t>
  </si>
  <si>
    <t>3108073</t>
  </si>
  <si>
    <t>3107965</t>
  </si>
  <si>
    <t>3105941</t>
  </si>
  <si>
    <t>3108150</t>
  </si>
  <si>
    <t>3108071</t>
  </si>
  <si>
    <t>3107967</t>
  </si>
  <si>
    <t>3107966</t>
  </si>
  <si>
    <t>3108072</t>
  </si>
  <si>
    <t>3117750</t>
  </si>
  <si>
    <t>3117749</t>
  </si>
  <si>
    <t>3106551</t>
  </si>
  <si>
    <t>3106427</t>
  </si>
  <si>
    <t>3106552</t>
  </si>
  <si>
    <t>3107969</t>
  </si>
  <si>
    <t>3107970</t>
  </si>
  <si>
    <t>3108007</t>
  </si>
  <si>
    <t>3108008</t>
  </si>
  <si>
    <t>3108009</t>
  </si>
  <si>
    <t>3108011</t>
  </si>
  <si>
    <t>3108012</t>
  </si>
  <si>
    <t>3108013</t>
  </si>
  <si>
    <t>3108015</t>
  </si>
  <si>
    <t>3108016</t>
  </si>
  <si>
    <t>3108017</t>
  </si>
  <si>
    <t>3107995</t>
  </si>
  <si>
    <t>3107996</t>
  </si>
  <si>
    <t>3107997</t>
  </si>
  <si>
    <t>3107999</t>
  </si>
  <si>
    <t>3108000</t>
  </si>
  <si>
    <t>3108001</t>
  </si>
  <si>
    <t>3108003</t>
  </si>
  <si>
    <t>3108004</t>
  </si>
  <si>
    <t>3108005</t>
  </si>
  <si>
    <t>3106119</t>
  </si>
  <si>
    <t>3106120</t>
  </si>
  <si>
    <t>3106121</t>
  </si>
  <si>
    <t>3103302</t>
  </si>
  <si>
    <t>3103303</t>
  </si>
  <si>
    <t>3106759</t>
  </si>
  <si>
    <t>3108023</t>
  </si>
  <si>
    <t>3108018</t>
  </si>
  <si>
    <t>3108022</t>
  </si>
  <si>
    <t>3205864</t>
  </si>
  <si>
    <t>3205863</t>
  </si>
  <si>
    <t>3205868</t>
  </si>
  <si>
    <t>3205867</t>
  </si>
  <si>
    <t>3205866</t>
  </si>
  <si>
    <t>3205865</t>
  </si>
  <si>
    <t>3205870</t>
  </si>
  <si>
    <t>3205869</t>
  </si>
  <si>
    <t>3205872</t>
  </si>
  <si>
    <t>3205871</t>
  </si>
  <si>
    <t>3205874</t>
  </si>
  <si>
    <t>3205873</t>
  </si>
  <si>
    <t>3205876</t>
  </si>
  <si>
    <t>3205875</t>
  </si>
  <si>
    <t>3205862</t>
  </si>
  <si>
    <t>3205861</t>
  </si>
  <si>
    <t>3606579</t>
  </si>
  <si>
    <t>3606583</t>
  </si>
  <si>
    <t>3606584</t>
  </si>
  <si>
    <t>3606585</t>
  </si>
  <si>
    <t>3606586</t>
  </si>
  <si>
    <t>3606587</t>
  </si>
  <si>
    <t>3606588</t>
  </si>
  <si>
    <t>3606589</t>
  </si>
  <si>
    <t>3606580</t>
  </si>
  <si>
    <t>3606581</t>
  </si>
  <si>
    <t>3606582</t>
  </si>
  <si>
    <t>3606527</t>
  </si>
  <si>
    <t>3606528</t>
  </si>
  <si>
    <t>3606529</t>
  </si>
  <si>
    <t>3606530</t>
  </si>
  <si>
    <t>3606531</t>
  </si>
  <si>
    <t>3606532</t>
  </si>
  <si>
    <t>3606533</t>
  </si>
  <si>
    <t>3606534</t>
  </si>
  <si>
    <t>3606535</t>
  </si>
  <si>
    <t>3606536</t>
  </si>
  <si>
    <t>3606537</t>
  </si>
  <si>
    <t>3606538</t>
  </si>
  <si>
    <t>3606539</t>
  </si>
  <si>
    <t>3606540</t>
  </si>
  <si>
    <t>3606541</t>
  </si>
  <si>
    <t>3606542</t>
  </si>
  <si>
    <t>3606543</t>
  </si>
  <si>
    <t>3606544</t>
  </si>
  <si>
    <t>3606545</t>
  </si>
  <si>
    <t>3606546</t>
  </si>
  <si>
    <t>3606547</t>
  </si>
  <si>
    <t>3606548</t>
  </si>
  <si>
    <t>3606549</t>
  </si>
  <si>
    <t>3606550</t>
  </si>
  <si>
    <t>3606500</t>
  </si>
  <si>
    <t>3606501</t>
  </si>
  <si>
    <t>3606502</t>
  </si>
  <si>
    <t>3606503</t>
  </si>
  <si>
    <t>3606504</t>
  </si>
  <si>
    <t>3606505</t>
  </si>
  <si>
    <t>3606506</t>
  </si>
  <si>
    <t>3606507</t>
  </si>
  <si>
    <t>3606509</t>
  </si>
  <si>
    <t>3606510</t>
  </si>
  <si>
    <t>3606511</t>
  </si>
  <si>
    <t>3606512</t>
  </si>
  <si>
    <t>3606513</t>
  </si>
  <si>
    <t>3606514</t>
  </si>
  <si>
    <t>3606515</t>
  </si>
  <si>
    <t>3606516</t>
  </si>
  <si>
    <t>3606518</t>
  </si>
  <si>
    <t>3606519</t>
  </si>
  <si>
    <t>3606520</t>
  </si>
  <si>
    <t>3606521</t>
  </si>
  <si>
    <t>3606522</t>
  </si>
  <si>
    <t>3606523</t>
  </si>
  <si>
    <t>3606524</t>
  </si>
  <si>
    <t>3606525</t>
  </si>
  <si>
    <t>3606577</t>
  </si>
  <si>
    <t>Espalhamento de material pétreo para núcleo</t>
  </si>
  <si>
    <t>3606576</t>
  </si>
  <si>
    <t>Espalhamento de material pétreo para subcarapaça</t>
  </si>
  <si>
    <t>3606561</t>
  </si>
  <si>
    <t>3606556</t>
  </si>
  <si>
    <t>3606562</t>
  </si>
  <si>
    <t>3606557</t>
  </si>
  <si>
    <t>3606563</t>
  </si>
  <si>
    <t>3606558</t>
  </si>
  <si>
    <t>3606559</t>
  </si>
  <si>
    <t>3606554</t>
  </si>
  <si>
    <t>3606560</t>
  </si>
  <si>
    <t>3606555</t>
  </si>
  <si>
    <t>3606571</t>
  </si>
  <si>
    <t>3606566</t>
  </si>
  <si>
    <t>3606572</t>
  </si>
  <si>
    <t>3606567</t>
  </si>
  <si>
    <t>3606573</t>
  </si>
  <si>
    <t>3606568</t>
  </si>
  <si>
    <t>3606569</t>
  </si>
  <si>
    <t>3606564</t>
  </si>
  <si>
    <t>3606570</t>
  </si>
  <si>
    <t>3606565</t>
  </si>
  <si>
    <t>3606578</t>
  </si>
  <si>
    <t>3606575</t>
  </si>
  <si>
    <t>3606574</t>
  </si>
  <si>
    <t>3713603</t>
  </si>
  <si>
    <t>3713601</t>
  </si>
  <si>
    <t>3713607</t>
  </si>
  <si>
    <t>3713605</t>
  </si>
  <si>
    <t>3719530</t>
  </si>
  <si>
    <t>3713828</t>
  </si>
  <si>
    <t>3713875</t>
  </si>
  <si>
    <t>3713619</t>
  </si>
  <si>
    <t>3713876</t>
  </si>
  <si>
    <t>3713827</t>
  </si>
  <si>
    <t>3713904</t>
  </si>
  <si>
    <t>3719529</t>
  </si>
  <si>
    <t>3713878</t>
  </si>
  <si>
    <t>3713617</t>
  </si>
  <si>
    <t>3713879</t>
  </si>
  <si>
    <t>3713826</t>
  </si>
  <si>
    <t>3713610</t>
  </si>
  <si>
    <t>3713609</t>
  </si>
  <si>
    <t>3713612</t>
  </si>
  <si>
    <t>3713611</t>
  </si>
  <si>
    <t>3713608</t>
  </si>
  <si>
    <t>3713613</t>
  </si>
  <si>
    <t>3713822</t>
  </si>
  <si>
    <t>3713824</t>
  </si>
  <si>
    <t>3713825</t>
  </si>
  <si>
    <t>3713823</t>
  </si>
  <si>
    <t>3713602</t>
  </si>
  <si>
    <t>3713600</t>
  </si>
  <si>
    <t>3713606</t>
  </si>
  <si>
    <t>3713604</t>
  </si>
  <si>
    <t>3716129</t>
  </si>
  <si>
    <t>3716128</t>
  </si>
  <si>
    <t>3716133</t>
  </si>
  <si>
    <t>3716132</t>
  </si>
  <si>
    <t>3716131</t>
  </si>
  <si>
    <t>3716130</t>
  </si>
  <si>
    <t>3716135</t>
  </si>
  <si>
    <t>3716134</t>
  </si>
  <si>
    <t>3713698</t>
  </si>
  <si>
    <t>3713699</t>
  </si>
  <si>
    <t>3713700</t>
  </si>
  <si>
    <t>3713701</t>
  </si>
  <si>
    <t>3713702</t>
  </si>
  <si>
    <t>3713693</t>
  </si>
  <si>
    <t>3713694</t>
  </si>
  <si>
    <t>3713695</t>
  </si>
  <si>
    <t>3713696</t>
  </si>
  <si>
    <t>3713697</t>
  </si>
  <si>
    <t>3713692</t>
  </si>
  <si>
    <t>3713691</t>
  </si>
  <si>
    <t>3713873</t>
  </si>
  <si>
    <t>3713705</t>
  </si>
  <si>
    <t>3713902</t>
  </si>
  <si>
    <t>3713903</t>
  </si>
  <si>
    <t>3713689</t>
  </si>
  <si>
    <t>3713690</t>
  </si>
  <si>
    <t>3713897</t>
  </si>
  <si>
    <t>3713893</t>
  </si>
  <si>
    <t>3713898</t>
  </si>
  <si>
    <t>3713894</t>
  </si>
  <si>
    <t>3713895</t>
  </si>
  <si>
    <t>3713891</t>
  </si>
  <si>
    <t>3713896</t>
  </si>
  <si>
    <t>3713892</t>
  </si>
  <si>
    <t>3806412</t>
  </si>
  <si>
    <t>3806413</t>
  </si>
  <si>
    <t>3807863</t>
  </si>
  <si>
    <t>3807864</t>
  </si>
  <si>
    <t>3807865</t>
  </si>
  <si>
    <t>3807861</t>
  </si>
  <si>
    <t>3807862</t>
  </si>
  <si>
    <t>3806415</t>
  </si>
  <si>
    <t>3806416</t>
  </si>
  <si>
    <t>3806419</t>
  </si>
  <si>
    <t>3806417</t>
  </si>
  <si>
    <t>3806418</t>
  </si>
  <si>
    <t>3808207</t>
  </si>
  <si>
    <t>3806400</t>
  </si>
  <si>
    <t>3806399</t>
  </si>
  <si>
    <t>3806387</t>
  </si>
  <si>
    <t>3806397</t>
  </si>
  <si>
    <t>3806396</t>
  </si>
  <si>
    <t>3816118</t>
  </si>
  <si>
    <t>3816117</t>
  </si>
  <si>
    <t>3806386</t>
  </si>
  <si>
    <t>3816196</t>
  </si>
  <si>
    <t>3806426</t>
  </si>
  <si>
    <t>3806401</t>
  </si>
  <si>
    <t>3806423</t>
  </si>
  <si>
    <t>3806421</t>
  </si>
  <si>
    <t>3806422</t>
  </si>
  <si>
    <t>3806425</t>
  </si>
  <si>
    <t>3806424</t>
  </si>
  <si>
    <t>3806420</t>
  </si>
  <si>
    <t>3806405</t>
  </si>
  <si>
    <t>Limpeza de aparelhos de apoio em obras de arte especiais - exclusa a plataforma</t>
  </si>
  <si>
    <t>3806404</t>
  </si>
  <si>
    <t>3806406</t>
  </si>
  <si>
    <t>3806403</t>
  </si>
  <si>
    <t>3806402</t>
  </si>
  <si>
    <t>3806407</t>
  </si>
  <si>
    <t>Pingadeira de elastômero perfil 40 x 40 mm com aba inclinada e fixada com adesivo estrutural e pinos - fornecimento e instalação - exclusa a plataforma</t>
  </si>
  <si>
    <t>3808043</t>
  </si>
  <si>
    <t>3806431</t>
  </si>
  <si>
    <t>3806432</t>
  </si>
  <si>
    <t>3806429</t>
  </si>
  <si>
    <t>3806430</t>
  </si>
  <si>
    <t>3806428</t>
  </si>
  <si>
    <t>3816198</t>
  </si>
  <si>
    <t>3816197</t>
  </si>
  <si>
    <t>3806410</t>
  </si>
  <si>
    <t>3806411</t>
  </si>
  <si>
    <t>3815644</t>
  </si>
  <si>
    <t>3815643</t>
  </si>
  <si>
    <t>3815706</t>
  </si>
  <si>
    <t>3815597</t>
  </si>
  <si>
    <t>3815600</t>
  </si>
  <si>
    <t>3815601</t>
  </si>
  <si>
    <t>3815599</t>
  </si>
  <si>
    <t>3806414</t>
  </si>
  <si>
    <t>3806409</t>
  </si>
  <si>
    <t>3815602</t>
  </si>
  <si>
    <t>4011444</t>
  </si>
  <si>
    <t>4011443</t>
  </si>
  <si>
    <t>4011446</t>
  </si>
  <si>
    <t>4011445</t>
  </si>
  <si>
    <t>4011448</t>
  </si>
  <si>
    <t>4011447</t>
  </si>
  <si>
    <t>4011450</t>
  </si>
  <si>
    <t>4011449</t>
  </si>
  <si>
    <t>4011452</t>
  </si>
  <si>
    <t>4011451</t>
  </si>
  <si>
    <t>4011219</t>
  </si>
  <si>
    <t>4011291</t>
  </si>
  <si>
    <t>4011287</t>
  </si>
  <si>
    <t>4011305</t>
  </si>
  <si>
    <t>4011313</t>
  </si>
  <si>
    <t>4011297</t>
  </si>
  <si>
    <t>4011221</t>
  </si>
  <si>
    <t>4011226</t>
  </si>
  <si>
    <t>4011240</t>
  </si>
  <si>
    <t>4011239</t>
  </si>
  <si>
    <t>4011268</t>
  </si>
  <si>
    <t>4011267</t>
  </si>
  <si>
    <t>4011256</t>
  </si>
  <si>
    <t>4011255</t>
  </si>
  <si>
    <t>4011276</t>
  </si>
  <si>
    <t>4011275</t>
  </si>
  <si>
    <t>4011549</t>
  </si>
  <si>
    <t>4011548</t>
  </si>
  <si>
    <t>4011278</t>
  </si>
  <si>
    <t>4011277</t>
  </si>
  <si>
    <t>4011561</t>
  </si>
  <si>
    <t>4011560</t>
  </si>
  <si>
    <t>4011282</t>
  </si>
  <si>
    <t>4011281</t>
  </si>
  <si>
    <t>4011279</t>
  </si>
  <si>
    <t>4011280</t>
  </si>
  <si>
    <t>4011327</t>
  </si>
  <si>
    <t>4011325</t>
  </si>
  <si>
    <t>4011454</t>
  </si>
  <si>
    <t>4011453</t>
  </si>
  <si>
    <t>Concreto asfáltico - faixa A - areia extraída e brita produzida</t>
  </si>
  <si>
    <t>4011455</t>
  </si>
  <si>
    <t>4011459</t>
  </si>
  <si>
    <t>4011458</t>
  </si>
  <si>
    <t>Concreto asfáltico - faixa B - areia extraída e brita produzida</t>
  </si>
  <si>
    <t>4011463</t>
  </si>
  <si>
    <t>4011462</t>
  </si>
  <si>
    <t>Concreto asfáltico - faixa C - areia extraída e brita produzida</t>
  </si>
  <si>
    <t>4011464</t>
  </si>
  <si>
    <t>4011457</t>
  </si>
  <si>
    <t>4011456</t>
  </si>
  <si>
    <t>Concreto asfáltico com asfalto polímero - faixa A - areia extraída e brita produzida</t>
  </si>
  <si>
    <t>4011461</t>
  </si>
  <si>
    <t>4011460</t>
  </si>
  <si>
    <t>Concreto asfáltico com asfalto polímero - faixa B - areia extraída e brita produzida</t>
  </si>
  <si>
    <t>4011466</t>
  </si>
  <si>
    <t>4011465</t>
  </si>
  <si>
    <t>Concreto asfáltico com asfalto polímero - faixa C - areia extraída e brita produzida</t>
  </si>
  <si>
    <t>4011469</t>
  </si>
  <si>
    <t>4011473</t>
  </si>
  <si>
    <t>4011470</t>
  </si>
  <si>
    <t>4011474</t>
  </si>
  <si>
    <t>4011471</t>
  </si>
  <si>
    <t>4011475</t>
  </si>
  <si>
    <t>4011472</t>
  </si>
  <si>
    <t>4011476</t>
  </si>
  <si>
    <t>4011478</t>
  </si>
  <si>
    <t>4011477</t>
  </si>
  <si>
    <t>4011538</t>
  </si>
  <si>
    <t>4016096</t>
  </si>
  <si>
    <t>4016008</t>
  </si>
  <si>
    <t>4016007</t>
  </si>
  <si>
    <t>4015612</t>
  </si>
  <si>
    <t>4011479</t>
  </si>
  <si>
    <t>4011480</t>
  </si>
  <si>
    <t>4011562</t>
  </si>
  <si>
    <t>4011351</t>
  </si>
  <si>
    <t>4011352</t>
  </si>
  <si>
    <t>4011402</t>
  </si>
  <si>
    <t>4011401</t>
  </si>
  <si>
    <t>4011404</t>
  </si>
  <si>
    <t>4011403</t>
  </si>
  <si>
    <t>4011406</t>
  </si>
  <si>
    <t>4011405</t>
  </si>
  <si>
    <t>4011392</t>
  </si>
  <si>
    <t>4011391</t>
  </si>
  <si>
    <t>4011394</t>
  </si>
  <si>
    <t>4011393</t>
  </si>
  <si>
    <t>4011396</t>
  </si>
  <si>
    <t>4011395</t>
  </si>
  <si>
    <t>4011398</t>
  </si>
  <si>
    <t>4011397</t>
  </si>
  <si>
    <t>4011400</t>
  </si>
  <si>
    <t>4011399</t>
  </si>
  <si>
    <t>4011490</t>
  </si>
  <si>
    <t>4011536</t>
  </si>
  <si>
    <t>4011415</t>
  </si>
  <si>
    <t>4011416</t>
  </si>
  <si>
    <t>4011408</t>
  </si>
  <si>
    <t>4011407</t>
  </si>
  <si>
    <t>4011410</t>
  </si>
  <si>
    <t>4011409</t>
  </si>
  <si>
    <t>4011412</t>
  </si>
  <si>
    <t>4011411</t>
  </si>
  <si>
    <t>4011520</t>
  </si>
  <si>
    <t>4011507</t>
  </si>
  <si>
    <t>4011535</t>
  </si>
  <si>
    <t>4011534</t>
  </si>
  <si>
    <t>4011533</t>
  </si>
  <si>
    <t>4011532</t>
  </si>
  <si>
    <t>4011492</t>
  </si>
  <si>
    <t>4011491</t>
  </si>
  <si>
    <t>4011353</t>
  </si>
  <si>
    <t>4011354</t>
  </si>
  <si>
    <t>4011418</t>
  </si>
  <si>
    <t>4011417</t>
  </si>
  <si>
    <t>Pré-misturado a frio - faixa A - areia extraída e brita produzida</t>
  </si>
  <si>
    <t>4011420</t>
  </si>
  <si>
    <t>4011419</t>
  </si>
  <si>
    <t>Pré-misturado a frio - faixa B - areia extraída e brita produzida</t>
  </si>
  <si>
    <t>4011422</t>
  </si>
  <si>
    <t>4011421</t>
  </si>
  <si>
    <t>Pré-misturado a frio - faixa C - areia extraída e brita produzida</t>
  </si>
  <si>
    <t>4011424</t>
  </si>
  <si>
    <t>4011423</t>
  </si>
  <si>
    <t>Pré-misturado a frio - faixa D - areia extraída e brita produzida</t>
  </si>
  <si>
    <t>4011426</t>
  </si>
  <si>
    <t>4011425</t>
  </si>
  <si>
    <t>Pré-misturado a frio com emulsão asfáltica com polímero - faixa A - areia extraída e brita produzida</t>
  </si>
  <si>
    <t>4011428</t>
  </si>
  <si>
    <t>4011427</t>
  </si>
  <si>
    <t>Pré-misturado a frio com emulsão asfáltica com polímero - faixa B - areia extraída e brita produzida</t>
  </si>
  <si>
    <t>4011430</t>
  </si>
  <si>
    <t>4011429</t>
  </si>
  <si>
    <t>Pré-misturado a frio com emulsão asfáltica com polímero - faixa C - areia extraída e brita produzida</t>
  </si>
  <si>
    <t>4011432</t>
  </si>
  <si>
    <t>4011431</t>
  </si>
  <si>
    <t>Pré-misturado a frio com emulsão asfáltica com polímero - faixa D - areia extraída e brita produzida</t>
  </si>
  <si>
    <t>4011434</t>
  </si>
  <si>
    <t>4011433</t>
  </si>
  <si>
    <t>Pré-misturado a quente com asfalto polímero - faixa I - camada porosa de atrito - areia extraída e brita produzida</t>
  </si>
  <si>
    <t>4011436</t>
  </si>
  <si>
    <t>4011435</t>
  </si>
  <si>
    <t>Pré-misturado a quente com asfalto polímero - faixa II - camada porosa de atrito - areia extraída e brita produzida</t>
  </si>
  <si>
    <t>4011438</t>
  </si>
  <si>
    <t>4011437</t>
  </si>
  <si>
    <t>Pré-misturado a quente com asfalto polímero - faixa III - camada porosa de atrito - areia extraída e brita produzida</t>
  </si>
  <si>
    <t>4011440</t>
  </si>
  <si>
    <t>4011439</t>
  </si>
  <si>
    <t>Pré-misturado a quente com asfalto polímero - faixa IV - camada porosa de atrito - areia extraída e brita produzida</t>
  </si>
  <si>
    <t>4011442</t>
  </si>
  <si>
    <t>4011441</t>
  </si>
  <si>
    <t>Pré-misturado a quente com asfalto polímero - faixa V - camada porosa de atrito - areia extraída e brita produzida</t>
  </si>
  <si>
    <t>4011482</t>
  </si>
  <si>
    <t>4011484</t>
  </si>
  <si>
    <t>4011483</t>
  </si>
  <si>
    <t>4011488</t>
  </si>
  <si>
    <t>4011487</t>
  </si>
  <si>
    <t>4011486</t>
  </si>
  <si>
    <t>4011485</t>
  </si>
  <si>
    <t>4011489</t>
  </si>
  <si>
    <t>4011481</t>
  </si>
  <si>
    <t>4011347</t>
  </si>
  <si>
    <t>4011342</t>
  </si>
  <si>
    <t>4011344</t>
  </si>
  <si>
    <t>4011341</t>
  </si>
  <si>
    <t>4011346</t>
  </si>
  <si>
    <t>4011211</t>
  </si>
  <si>
    <t>4011304</t>
  </si>
  <si>
    <t>4011209</t>
  </si>
  <si>
    <t>4011210</t>
  </si>
  <si>
    <t>4011537</t>
  </si>
  <si>
    <t>4011218</t>
  </si>
  <si>
    <t>4011217</t>
  </si>
  <si>
    <t>4011214</t>
  </si>
  <si>
    <t>4011213</t>
  </si>
  <si>
    <t>4011227</t>
  </si>
  <si>
    <t>4011302</t>
  </si>
  <si>
    <t>4011300</t>
  </si>
  <si>
    <t>4011306</t>
  </si>
  <si>
    <t>4011303</t>
  </si>
  <si>
    <t>4011301</t>
  </si>
  <si>
    <t>4011228</t>
  </si>
  <si>
    <t>4011229</t>
  </si>
  <si>
    <t>4011231</t>
  </si>
  <si>
    <t>4011230</t>
  </si>
  <si>
    <t>4011235</t>
  </si>
  <si>
    <t>4011234</t>
  </si>
  <si>
    <t>4011233</t>
  </si>
  <si>
    <t>4011232</t>
  </si>
  <si>
    <t>4011372</t>
  </si>
  <si>
    <t>4011371</t>
  </si>
  <si>
    <t>4011378</t>
  </si>
  <si>
    <t>4011377</t>
  </si>
  <si>
    <t>4011368</t>
  </si>
  <si>
    <t>4011367</t>
  </si>
  <si>
    <t>4011374</t>
  </si>
  <si>
    <t>4011373</t>
  </si>
  <si>
    <t>4011370</t>
  </si>
  <si>
    <t>4011369</t>
  </si>
  <si>
    <t>4011376</t>
  </si>
  <si>
    <t>4011375</t>
  </si>
  <si>
    <t>4011360</t>
  </si>
  <si>
    <t>4011359</t>
  </si>
  <si>
    <t>4011366</t>
  </si>
  <si>
    <t>4011365</t>
  </si>
  <si>
    <t>4011356</t>
  </si>
  <si>
    <t>4011355</t>
  </si>
  <si>
    <t>4011362</t>
  </si>
  <si>
    <t>4011361</t>
  </si>
  <si>
    <t>4011358</t>
  </si>
  <si>
    <t>4011357</t>
  </si>
  <si>
    <t>4011364</t>
  </si>
  <si>
    <t>4011363</t>
  </si>
  <si>
    <t>4011384</t>
  </si>
  <si>
    <t>4011383</t>
  </si>
  <si>
    <t>4011390</t>
  </si>
  <si>
    <t>4011389</t>
  </si>
  <si>
    <t>4011380</t>
  </si>
  <si>
    <t>4011379</t>
  </si>
  <si>
    <t>4011386</t>
  </si>
  <si>
    <t>4011385</t>
  </si>
  <si>
    <t>4011382</t>
  </si>
  <si>
    <t>4011381</t>
  </si>
  <si>
    <t>4011388</t>
  </si>
  <si>
    <t>4011387</t>
  </si>
  <si>
    <t>4011212</t>
  </si>
  <si>
    <t>4208197</t>
  </si>
  <si>
    <t>4208158</t>
  </si>
  <si>
    <t>4208198</t>
  </si>
  <si>
    <t>4208159</t>
  </si>
  <si>
    <t>4208160</t>
  </si>
  <si>
    <t>4208199</t>
  </si>
  <si>
    <t>4208161</t>
  </si>
  <si>
    <t>4208162</t>
  </si>
  <si>
    <t>4208163</t>
  </si>
  <si>
    <t>4208200</t>
  </si>
  <si>
    <t>4208164</t>
  </si>
  <si>
    <t>4208201</t>
  </si>
  <si>
    <t>4208151</t>
  </si>
  <si>
    <t>4208202</t>
  </si>
  <si>
    <t>4208152</t>
  </si>
  <si>
    <t>4208153</t>
  </si>
  <si>
    <t>4208203</t>
  </si>
  <si>
    <t>4208154</t>
  </si>
  <si>
    <t>4208155</t>
  </si>
  <si>
    <t>4208156</t>
  </si>
  <si>
    <t>4208204</t>
  </si>
  <si>
    <t>4208157</t>
  </si>
  <si>
    <t>4208127</t>
  </si>
  <si>
    <t>4208196</t>
  </si>
  <si>
    <t>4208209</t>
  </si>
  <si>
    <t>4208206</t>
  </si>
  <si>
    <t>4208210</t>
  </si>
  <si>
    <t>4208195</t>
  </si>
  <si>
    <t>4208208</t>
  </si>
  <si>
    <t>4208135</t>
  </si>
  <si>
    <t>4208136</t>
  </si>
  <si>
    <t>4208137</t>
  </si>
  <si>
    <t>4208138</t>
  </si>
  <si>
    <t>4208139</t>
  </si>
  <si>
    <t>4208140</t>
  </si>
  <si>
    <t>4208141</t>
  </si>
  <si>
    <t>4208212</t>
  </si>
  <si>
    <t>4208213</t>
  </si>
  <si>
    <t>4208214</t>
  </si>
  <si>
    <t>4208215</t>
  </si>
  <si>
    <t>4208216</t>
  </si>
  <si>
    <t>4208217</t>
  </si>
  <si>
    <t>4208218</t>
  </si>
  <si>
    <t>4208219</t>
  </si>
  <si>
    <t>4208220</t>
  </si>
  <si>
    <t>4208221</t>
  </si>
  <si>
    <t>4208222</t>
  </si>
  <si>
    <t>4208223</t>
  </si>
  <si>
    <t>4208224</t>
  </si>
  <si>
    <t>4208225</t>
  </si>
  <si>
    <t>4208226</t>
  </si>
  <si>
    <t>4208227</t>
  </si>
  <si>
    <t>4208228</t>
  </si>
  <si>
    <t>4208229</t>
  </si>
  <si>
    <t>4208230</t>
  </si>
  <si>
    <t>4208231</t>
  </si>
  <si>
    <t>4208232</t>
  </si>
  <si>
    <t>4208233</t>
  </si>
  <si>
    <t>4208234</t>
  </si>
  <si>
    <t>4208235</t>
  </si>
  <si>
    <t>4208236</t>
  </si>
  <si>
    <t>4208237</t>
  </si>
  <si>
    <t>4208128</t>
  </si>
  <si>
    <t>4208129</t>
  </si>
  <si>
    <t>4208130</t>
  </si>
  <si>
    <t>4208131</t>
  </si>
  <si>
    <t>4208132</t>
  </si>
  <si>
    <t>4208133</t>
  </si>
  <si>
    <t>4208134</t>
  </si>
  <si>
    <t>4208238</t>
  </si>
  <si>
    <t>4208239</t>
  </si>
  <si>
    <t>4413920</t>
  </si>
  <si>
    <t>4413024</t>
  </si>
  <si>
    <t>4413022</t>
  </si>
  <si>
    <t>4413020</t>
  </si>
  <si>
    <t>4413013</t>
  </si>
  <si>
    <t>4413019</t>
  </si>
  <si>
    <t>4413026</t>
  </si>
  <si>
    <t>4413996</t>
  </si>
  <si>
    <t>4413942</t>
  </si>
  <si>
    <t>4413018</t>
  </si>
  <si>
    <t>4413905</t>
  </si>
  <si>
    <t>4413987</t>
  </si>
  <si>
    <t>4413995</t>
  </si>
  <si>
    <t>4413994</t>
  </si>
  <si>
    <t>4413200</t>
  </si>
  <si>
    <t>4413990</t>
  </si>
  <si>
    <t>4413989</t>
  </si>
  <si>
    <t>4413951</t>
  </si>
  <si>
    <t>4413950</t>
  </si>
  <si>
    <t>4413949</t>
  </si>
  <si>
    <t>4413948</t>
  </si>
  <si>
    <t>4413947</t>
  </si>
  <si>
    <t>4413946</t>
  </si>
  <si>
    <t>4413952</t>
  </si>
  <si>
    <t>4413012</t>
  </si>
  <si>
    <t>4413014</t>
  </si>
  <si>
    <t>4413016</t>
  </si>
  <si>
    <t>4413984</t>
  </si>
  <si>
    <t>4413986</t>
  </si>
  <si>
    <t>4413985</t>
  </si>
  <si>
    <t>4413017</t>
  </si>
  <si>
    <t>4415673</t>
  </si>
  <si>
    <t>4415684</t>
  </si>
  <si>
    <t>4413993</t>
  </si>
  <si>
    <t>4507754</t>
  </si>
  <si>
    <t>4507738</t>
  </si>
  <si>
    <t>4507755</t>
  </si>
  <si>
    <t>4507756</t>
  </si>
  <si>
    <t>4507757</t>
  </si>
  <si>
    <t>4507758</t>
  </si>
  <si>
    <t>4507759</t>
  </si>
  <si>
    <t>4507760</t>
  </si>
  <si>
    <t>4507761</t>
  </si>
  <si>
    <t>4507762</t>
  </si>
  <si>
    <t>4507763</t>
  </si>
  <si>
    <t>4507764</t>
  </si>
  <si>
    <t>4507765</t>
  </si>
  <si>
    <t>4508192</t>
  </si>
  <si>
    <t>4507766</t>
  </si>
  <si>
    <t>4507767</t>
  </si>
  <si>
    <t>4507768</t>
  </si>
  <si>
    <t>4507769</t>
  </si>
  <si>
    <t>4507770</t>
  </si>
  <si>
    <t>4507771</t>
  </si>
  <si>
    <t>4507772</t>
  </si>
  <si>
    <t>4508193</t>
  </si>
  <si>
    <t>4507773</t>
  </si>
  <si>
    <t>4507774</t>
  </si>
  <si>
    <t>4507775</t>
  </si>
  <si>
    <t>4507776</t>
  </si>
  <si>
    <t>4507783</t>
  </si>
  <si>
    <t>4507784</t>
  </si>
  <si>
    <t>4507777</t>
  </si>
  <si>
    <t>4507778</t>
  </si>
  <si>
    <t>4507779</t>
  </si>
  <si>
    <t>4507780</t>
  </si>
  <si>
    <t>4507781</t>
  </si>
  <si>
    <t>4507782</t>
  </si>
  <si>
    <t>4507785</t>
  </si>
  <si>
    <t>4508194</t>
  </si>
  <si>
    <t>4507786</t>
  </si>
  <si>
    <t>4507787</t>
  </si>
  <si>
    <t>4507788</t>
  </si>
  <si>
    <t>4507789</t>
  </si>
  <si>
    <t>4507790</t>
  </si>
  <si>
    <t>4507791</t>
  </si>
  <si>
    <t>4507792</t>
  </si>
  <si>
    <t>4507793</t>
  </si>
  <si>
    <t>4507794</t>
  </si>
  <si>
    <t>4507795</t>
  </si>
  <si>
    <t>4507796</t>
  </si>
  <si>
    <t>4508190</t>
  </si>
  <si>
    <t>4507797</t>
  </si>
  <si>
    <t>4507798</t>
  </si>
  <si>
    <t>4507799</t>
  </si>
  <si>
    <t>4507800</t>
  </si>
  <si>
    <t>4507801</t>
  </si>
  <si>
    <t>4507802</t>
  </si>
  <si>
    <t>4507803</t>
  </si>
  <si>
    <t>4508191</t>
  </si>
  <si>
    <t>4507804</t>
  </si>
  <si>
    <t>4507805</t>
  </si>
  <si>
    <t>4507806</t>
  </si>
  <si>
    <t>4507807</t>
  </si>
  <si>
    <t>4507866</t>
  </si>
  <si>
    <t>4507867</t>
  </si>
  <si>
    <t>4507808</t>
  </si>
  <si>
    <t>4507809</t>
  </si>
  <si>
    <t>4507810</t>
  </si>
  <si>
    <t>4507811</t>
  </si>
  <si>
    <t>4507812</t>
  </si>
  <si>
    <t>4507813</t>
  </si>
  <si>
    <t>4507851</t>
  </si>
  <si>
    <t>4507852</t>
  </si>
  <si>
    <t>4507853</t>
  </si>
  <si>
    <t>4507854</t>
  </si>
  <si>
    <t>4507855</t>
  </si>
  <si>
    <t>4507856</t>
  </si>
  <si>
    <t>4507857</t>
  </si>
  <si>
    <t>4507858</t>
  </si>
  <si>
    <t>4508177</t>
  </si>
  <si>
    <t>4508178</t>
  </si>
  <si>
    <t>4507821</t>
  </si>
  <si>
    <t>4507822</t>
  </si>
  <si>
    <t>4507823</t>
  </si>
  <si>
    <t>4508188</t>
  </si>
  <si>
    <t>4507824</t>
  </si>
  <si>
    <t>4507825</t>
  </si>
  <si>
    <t>4507826</t>
  </si>
  <si>
    <t>4508179</t>
  </si>
  <si>
    <t>4507827</t>
  </si>
  <si>
    <t>4508180</t>
  </si>
  <si>
    <t>4507739</t>
  </si>
  <si>
    <t>4508181</t>
  </si>
  <si>
    <t>4508125</t>
  </si>
  <si>
    <t>4507828</t>
  </si>
  <si>
    <t>4507829</t>
  </si>
  <si>
    <t>4508182</t>
  </si>
  <si>
    <t>4508092</t>
  </si>
  <si>
    <t>4507830</t>
  </si>
  <si>
    <t>4508183</t>
  </si>
  <si>
    <t>4507831</t>
  </si>
  <si>
    <t>4507832</t>
  </si>
  <si>
    <t>4507833</t>
  </si>
  <si>
    <t>4507834</t>
  </si>
  <si>
    <t>4508184</t>
  </si>
  <si>
    <t>4507835</t>
  </si>
  <si>
    <t>4508174</t>
  </si>
  <si>
    <t>4507836</t>
  </si>
  <si>
    <t>4507837</t>
  </si>
  <si>
    <t>4507838</t>
  </si>
  <si>
    <t>4507839</t>
  </si>
  <si>
    <t>4508175</t>
  </si>
  <si>
    <t>4507840</t>
  </si>
  <si>
    <t>4507841</t>
  </si>
  <si>
    <t>4507842</t>
  </si>
  <si>
    <t>4508185</t>
  </si>
  <si>
    <t>4507843</t>
  </si>
  <si>
    <t>4507844</t>
  </si>
  <si>
    <t>4508186</t>
  </si>
  <si>
    <t>4508187</t>
  </si>
  <si>
    <t>4507845</t>
  </si>
  <si>
    <t>4507846</t>
  </si>
  <si>
    <t>4507847</t>
  </si>
  <si>
    <t>4507848</t>
  </si>
  <si>
    <t>4507849</t>
  </si>
  <si>
    <t>4508176</t>
  </si>
  <si>
    <t>4507850</t>
  </si>
  <si>
    <t>4507956</t>
  </si>
  <si>
    <t>4507957</t>
  </si>
  <si>
    <t>4507958</t>
  </si>
  <si>
    <t>4507959</t>
  </si>
  <si>
    <t>4516138</t>
  </si>
  <si>
    <t>4516137</t>
  </si>
  <si>
    <t>4805755</t>
  </si>
  <si>
    <t>4816020</t>
  </si>
  <si>
    <t>4816019</t>
  </si>
  <si>
    <t>4816018</t>
  </si>
  <si>
    <t>4816012</t>
  </si>
  <si>
    <t>4815805</t>
  </si>
  <si>
    <t>4815802</t>
  </si>
  <si>
    <t>4805754</t>
  </si>
  <si>
    <t>4816145</t>
  </si>
  <si>
    <t>4816144</t>
  </si>
  <si>
    <t>4816147</t>
  </si>
  <si>
    <t>4816146</t>
  </si>
  <si>
    <t>4816121</t>
  </si>
  <si>
    <t>4816120</t>
  </si>
  <si>
    <t>4816123</t>
  </si>
  <si>
    <t>4816122</t>
  </si>
  <si>
    <t>4816125</t>
  </si>
  <si>
    <t>4816124</t>
  </si>
  <si>
    <t>4816022</t>
  </si>
  <si>
    <t>4816021</t>
  </si>
  <si>
    <t>4816106</t>
  </si>
  <si>
    <t>4816105</t>
  </si>
  <si>
    <t>4816108</t>
  </si>
  <si>
    <t>4816107</t>
  </si>
  <si>
    <t>4816110</t>
  </si>
  <si>
    <t>4816109</t>
  </si>
  <si>
    <t>4816100</t>
  </si>
  <si>
    <t>4816099</t>
  </si>
  <si>
    <t>4816102</t>
  </si>
  <si>
    <t>4816101</t>
  </si>
  <si>
    <t>4816104</t>
  </si>
  <si>
    <t>4816103</t>
  </si>
  <si>
    <t>4815804</t>
  </si>
  <si>
    <t>4816002</t>
  </si>
  <si>
    <t>4805765</t>
  </si>
  <si>
    <t>4816000</t>
  </si>
  <si>
    <t>4816001</t>
  </si>
  <si>
    <t>4805749</t>
  </si>
  <si>
    <t>4805751</t>
  </si>
  <si>
    <t>4805752</t>
  </si>
  <si>
    <t>4805753</t>
  </si>
  <si>
    <t>4805750</t>
  </si>
  <si>
    <t>4805767</t>
  </si>
  <si>
    <t>4805769</t>
  </si>
  <si>
    <t>4805770</t>
  </si>
  <si>
    <t>4805760</t>
  </si>
  <si>
    <t>4805757</t>
  </si>
  <si>
    <t>4805762</t>
  </si>
  <si>
    <t>4806395</t>
  </si>
  <si>
    <t>4816003</t>
  </si>
  <si>
    <t>4816017</t>
  </si>
  <si>
    <t>4816023</t>
  </si>
  <si>
    <t>Operação de mergulho autônomo em profundidade de até 20 m</t>
  </si>
  <si>
    <t>4816025</t>
  </si>
  <si>
    <t>Operação de mergulho dependente em profundidade de 30 a 50 m - inclusive descompressão</t>
  </si>
  <si>
    <t>4816024</t>
  </si>
  <si>
    <t>Operação de mergulho dependente em profundidade de até 30 m - inclusive descompressão</t>
  </si>
  <si>
    <t>4816005</t>
  </si>
  <si>
    <t>4816016</t>
  </si>
  <si>
    <t>4815671</t>
  </si>
  <si>
    <t>4815803</t>
  </si>
  <si>
    <t>4816011</t>
  </si>
  <si>
    <t>Recarga de cilindro com ar respirável para atividades de mergulho</t>
  </si>
  <si>
    <t>4816014</t>
  </si>
  <si>
    <t>4816010</t>
  </si>
  <si>
    <t>4816015</t>
  </si>
  <si>
    <t>4816119</t>
  </si>
  <si>
    <t>4816004</t>
  </si>
  <si>
    <t>4915652</t>
  </si>
  <si>
    <t>4915651</t>
  </si>
  <si>
    <t>4915723</t>
  </si>
  <si>
    <t>4915724</t>
  </si>
  <si>
    <t>4915637</t>
  </si>
  <si>
    <t>4915779</t>
  </si>
  <si>
    <t>4915638</t>
  </si>
  <si>
    <t>4915636</t>
  </si>
  <si>
    <t>4915744</t>
  </si>
  <si>
    <t>4915700</t>
  </si>
  <si>
    <t>4915590</t>
  </si>
  <si>
    <t>4915591</t>
  </si>
  <si>
    <t>4915701</t>
  </si>
  <si>
    <t>4915703</t>
  </si>
  <si>
    <t>4915705</t>
  </si>
  <si>
    <t>4915743</t>
  </si>
  <si>
    <t>4915768</t>
  </si>
  <si>
    <t>4915713</t>
  </si>
  <si>
    <t>4915650</t>
  </si>
  <si>
    <t>4915645</t>
  </si>
  <si>
    <t>4915712</t>
  </si>
  <si>
    <t>4915791</t>
  </si>
  <si>
    <t>4915711</t>
  </si>
  <si>
    <t>4915790</t>
  </si>
  <si>
    <t>4915793</t>
  </si>
  <si>
    <t>4915792</t>
  </si>
  <si>
    <t>4915718</t>
  </si>
  <si>
    <t>4915672</t>
  </si>
  <si>
    <t>4915708</t>
  </si>
  <si>
    <t>4915710</t>
  </si>
  <si>
    <t>4915709</t>
  </si>
  <si>
    <t>4915686</t>
  </si>
  <si>
    <t>4915687</t>
  </si>
  <si>
    <t>4915634</t>
  </si>
  <si>
    <t>4915633</t>
  </si>
  <si>
    <t>4915714</t>
  </si>
  <si>
    <t>4915759</t>
  </si>
  <si>
    <t>4915758</t>
  </si>
  <si>
    <t>4915640</t>
  </si>
  <si>
    <t>4915639</t>
  </si>
  <si>
    <t>4915695</t>
  </si>
  <si>
    <t>4915696</t>
  </si>
  <si>
    <t>4915694</t>
  </si>
  <si>
    <t>4915654</t>
  </si>
  <si>
    <t>4900001</t>
  </si>
  <si>
    <t>4915801</t>
  </si>
  <si>
    <t>4916290</t>
  </si>
  <si>
    <t>4915765</t>
  </si>
  <si>
    <t>4915766</t>
  </si>
  <si>
    <t>4915764</t>
  </si>
  <si>
    <t>4915767</t>
  </si>
  <si>
    <t>4915777</t>
  </si>
  <si>
    <t>4915618</t>
  </si>
  <si>
    <t>4915774</t>
  </si>
  <si>
    <t>4915719</t>
  </si>
  <si>
    <t>4915611</t>
  </si>
  <si>
    <t>4915733</t>
  </si>
  <si>
    <t>4915734</t>
  </si>
  <si>
    <t>4915727</t>
  </si>
  <si>
    <t>4915726</t>
  </si>
  <si>
    <t>4915594</t>
  </si>
  <si>
    <t>4915729</t>
  </si>
  <si>
    <t>4915596</t>
  </si>
  <si>
    <t>4915732</t>
  </si>
  <si>
    <t>4915731</t>
  </si>
  <si>
    <t>4915725</t>
  </si>
  <si>
    <t>4915593</t>
  </si>
  <si>
    <t>4915728</t>
  </si>
  <si>
    <t>4915595</t>
  </si>
  <si>
    <t>4915730</t>
  </si>
  <si>
    <t>4915598</t>
  </si>
  <si>
    <t>4915748</t>
  </si>
  <si>
    <t>4915608</t>
  </si>
  <si>
    <t>4915613</t>
  </si>
  <si>
    <t>4915692</t>
  </si>
  <si>
    <t>4915746</t>
  </si>
  <si>
    <t>4915630</t>
  </si>
  <si>
    <t>4915631</t>
  </si>
  <si>
    <t>4915785</t>
  </si>
  <si>
    <t>4915786</t>
  </si>
  <si>
    <t>4915795</t>
  </si>
  <si>
    <t>4915800</t>
  </si>
  <si>
    <t>4915799</t>
  </si>
  <si>
    <t>4915698</t>
  </si>
  <si>
    <t>4915794</t>
  </si>
  <si>
    <t>4915789</t>
  </si>
  <si>
    <t>4915798</t>
  </si>
  <si>
    <t>4915788</t>
  </si>
  <si>
    <t>4915797</t>
  </si>
  <si>
    <t>4915787</t>
  </si>
  <si>
    <t>4915796</t>
  </si>
  <si>
    <t>4915760</t>
  </si>
  <si>
    <t>4915699</t>
  </si>
  <si>
    <t>4915736</t>
  </si>
  <si>
    <t>4915735</t>
  </si>
  <si>
    <t>4915670</t>
  </si>
  <si>
    <t>4915668</t>
  </si>
  <si>
    <t>4915761</t>
  </si>
  <si>
    <t>4915762</t>
  </si>
  <si>
    <t>4915738</t>
  </si>
  <si>
    <t>4915737</t>
  </si>
  <si>
    <t>4915669</t>
  </si>
  <si>
    <t>4915667</t>
  </si>
  <si>
    <t>4915632</t>
  </si>
  <si>
    <t>4915753</t>
  </si>
  <si>
    <t>4915776</t>
  </si>
  <si>
    <t>4915740</t>
  </si>
  <si>
    <t>4915741</t>
  </si>
  <si>
    <t>4915775</t>
  </si>
  <si>
    <t>Roçada mecanizada com roçadeira articulada</t>
  </si>
  <si>
    <t>4915742</t>
  </si>
  <si>
    <t>Roçada mecanizada com roçadeira de arraste</t>
  </si>
  <si>
    <t>4915626</t>
  </si>
  <si>
    <t>4915653</t>
  </si>
  <si>
    <t>4915623</t>
  </si>
  <si>
    <t>4915625</t>
  </si>
  <si>
    <t>4915621</t>
  </si>
  <si>
    <t>4915720</t>
  </si>
  <si>
    <t>4915592</t>
  </si>
  <si>
    <t>4913703</t>
  </si>
  <si>
    <t>4913704</t>
  </si>
  <si>
    <t>4915757</t>
  </si>
  <si>
    <t>4915678</t>
  </si>
  <si>
    <t>4919547</t>
  </si>
  <si>
    <t>4915716</t>
  </si>
  <si>
    <t>4915750</t>
  </si>
  <si>
    <t>4915769</t>
  </si>
  <si>
    <t>5213836</t>
  </si>
  <si>
    <t>5213368</t>
  </si>
  <si>
    <t>5213367</t>
  </si>
  <si>
    <t>5213385</t>
  </si>
  <si>
    <t>5213343</t>
  </si>
  <si>
    <t>5213390</t>
  </si>
  <si>
    <t>5213344</t>
  </si>
  <si>
    <t>5213386</t>
  </si>
  <si>
    <t>5213345</t>
  </si>
  <si>
    <t>5213387</t>
  </si>
  <si>
    <t>5213346</t>
  </si>
  <si>
    <t>5213843</t>
  </si>
  <si>
    <t>5213833</t>
  </si>
  <si>
    <t>5213834</t>
  </si>
  <si>
    <t>5219544</t>
  </si>
  <si>
    <t>5213383</t>
  </si>
  <si>
    <t>5213380</t>
  </si>
  <si>
    <t>5213838</t>
  </si>
  <si>
    <t>5213837</t>
  </si>
  <si>
    <t>5213835</t>
  </si>
  <si>
    <t>5213839</t>
  </si>
  <si>
    <t>5213347</t>
  </si>
  <si>
    <t>5213840</t>
  </si>
  <si>
    <t>5213349</t>
  </si>
  <si>
    <t>5213841</t>
  </si>
  <si>
    <t>5213348</t>
  </si>
  <si>
    <t>5216116</t>
  </si>
  <si>
    <t>5216115</t>
  </si>
  <si>
    <t>5213842</t>
  </si>
  <si>
    <t>5213358</t>
  </si>
  <si>
    <t>5213848</t>
  </si>
  <si>
    <t>5214012</t>
  </si>
  <si>
    <t>5213356</t>
  </si>
  <si>
    <t>5214011</t>
  </si>
  <si>
    <t>5213354</t>
  </si>
  <si>
    <t>5213355</t>
  </si>
  <si>
    <t>5213850</t>
  </si>
  <si>
    <t>5213846</t>
  </si>
  <si>
    <t>5213847</t>
  </si>
  <si>
    <t>5213845</t>
  </si>
  <si>
    <t>5213412</t>
  </si>
  <si>
    <t>5213411</t>
  </si>
  <si>
    <t>5214009</t>
  </si>
  <si>
    <t>5214010</t>
  </si>
  <si>
    <t>5213413</t>
  </si>
  <si>
    <t>5213410</t>
  </si>
  <si>
    <t>5214004</t>
  </si>
  <si>
    <t>5214005</t>
  </si>
  <si>
    <t>5214006</t>
  </si>
  <si>
    <t>5214007</t>
  </si>
  <si>
    <t>5214008</t>
  </si>
  <si>
    <t>5213408</t>
  </si>
  <si>
    <t>5213400</t>
  </si>
  <si>
    <t>5213401</t>
  </si>
  <si>
    <t>5214001</t>
  </si>
  <si>
    <t>5213402</t>
  </si>
  <si>
    <t>5213403</t>
  </si>
  <si>
    <t>5214003</t>
  </si>
  <si>
    <t>5213409</t>
  </si>
  <si>
    <t>5213404</t>
  </si>
  <si>
    <t>5213405</t>
  </si>
  <si>
    <t>5214002</t>
  </si>
  <si>
    <t>5213406</t>
  </si>
  <si>
    <t>5213407</t>
  </si>
  <si>
    <t>5212552</t>
  </si>
  <si>
    <t>5213464</t>
  </si>
  <si>
    <t>5213465</t>
  </si>
  <si>
    <t>5213466</t>
  </si>
  <si>
    <t>5213467</t>
  </si>
  <si>
    <t>5213468</t>
  </si>
  <si>
    <t>5213469</t>
  </si>
  <si>
    <t>5213470</t>
  </si>
  <si>
    <t>5213471</t>
  </si>
  <si>
    <t>5212560</t>
  </si>
  <si>
    <t>5213472</t>
  </si>
  <si>
    <t>5213473</t>
  </si>
  <si>
    <t>5213474</t>
  </si>
  <si>
    <t>5213475</t>
  </si>
  <si>
    <t>5213440</t>
  </si>
  <si>
    <t>5213441</t>
  </si>
  <si>
    <t>5213442</t>
  </si>
  <si>
    <t>5213443</t>
  </si>
  <si>
    <t>5213444</t>
  </si>
  <si>
    <t>5213445</t>
  </si>
  <si>
    <t>5213446</t>
  </si>
  <si>
    <t>5213447</t>
  </si>
  <si>
    <t>5213448</t>
  </si>
  <si>
    <t>5213449</t>
  </si>
  <si>
    <t>5213450</t>
  </si>
  <si>
    <t>5213451</t>
  </si>
  <si>
    <t>5213452</t>
  </si>
  <si>
    <t>5213453</t>
  </si>
  <si>
    <t>5213454</t>
  </si>
  <si>
    <t>5213455</t>
  </si>
  <si>
    <t>5213456</t>
  </si>
  <si>
    <t>5213457</t>
  </si>
  <si>
    <t>5213458</t>
  </si>
  <si>
    <t>5213459</t>
  </si>
  <si>
    <t>5213460</t>
  </si>
  <si>
    <t>5213461</t>
  </si>
  <si>
    <t>5213462</t>
  </si>
  <si>
    <t>5213463</t>
  </si>
  <si>
    <t>5212557</t>
  </si>
  <si>
    <t>5212558</t>
  </si>
  <si>
    <t>5212559</t>
  </si>
  <si>
    <t>5213477</t>
  </si>
  <si>
    <t>5213476</t>
  </si>
  <si>
    <t>5213479</t>
  </si>
  <si>
    <t>5213478</t>
  </si>
  <si>
    <t>5213489</t>
  </si>
  <si>
    <t>5213498</t>
  </si>
  <si>
    <t>5213365</t>
  </si>
  <si>
    <t>5213507</t>
  </si>
  <si>
    <t>5213372</t>
  </si>
  <si>
    <t>5213490</t>
  </si>
  <si>
    <t>5213499</t>
  </si>
  <si>
    <t>5213366</t>
  </si>
  <si>
    <t>5213508</t>
  </si>
  <si>
    <t>5213373</t>
  </si>
  <si>
    <t>5213491</t>
  </si>
  <si>
    <t>5213500</t>
  </si>
  <si>
    <t>5213369</t>
  </si>
  <si>
    <t>5213509</t>
  </si>
  <si>
    <t>5213374</t>
  </si>
  <si>
    <t>5213492</t>
  </si>
  <si>
    <t>5213501</t>
  </si>
  <si>
    <t>5213370</t>
  </si>
  <si>
    <t>5213510</t>
  </si>
  <si>
    <t>5213375</t>
  </si>
  <si>
    <t>5213494</t>
  </si>
  <si>
    <t>5213503</t>
  </si>
  <si>
    <t>5213371</t>
  </si>
  <si>
    <t>5213512</t>
  </si>
  <si>
    <t>5213376</t>
  </si>
  <si>
    <t>5213377</t>
  </si>
  <si>
    <t>5213570</t>
  </si>
  <si>
    <t>5213378</t>
  </si>
  <si>
    <t>5213571</t>
  </si>
  <si>
    <t>5213379</t>
  </si>
  <si>
    <t>5213572</t>
  </si>
  <si>
    <t>5212553</t>
  </si>
  <si>
    <t>5213416</t>
  </si>
  <si>
    <t>5212554</t>
  </si>
  <si>
    <t>5213417</t>
  </si>
  <si>
    <t>5213421</t>
  </si>
  <si>
    <t>5213414</t>
  </si>
  <si>
    <t>5213419</t>
  </si>
  <si>
    <t>5212555</t>
  </si>
  <si>
    <t>5213418</t>
  </si>
  <si>
    <t>5213415</t>
  </si>
  <si>
    <t>5213420</t>
  </si>
  <si>
    <t>5213543</t>
  </si>
  <si>
    <t>5213552</t>
  </si>
  <si>
    <t>5213561</t>
  </si>
  <si>
    <t>5213544</t>
  </si>
  <si>
    <t>5213553</t>
  </si>
  <si>
    <t>5213562</t>
  </si>
  <si>
    <t>5213545</t>
  </si>
  <si>
    <t>5213554</t>
  </si>
  <si>
    <t>5213563</t>
  </si>
  <si>
    <t>5213546</t>
  </si>
  <si>
    <t>5213555</t>
  </si>
  <si>
    <t>5213564</t>
  </si>
  <si>
    <t>5213548</t>
  </si>
  <si>
    <t>5213557</t>
  </si>
  <si>
    <t>5213566</t>
  </si>
  <si>
    <t>5213576</t>
  </si>
  <si>
    <t>5213577</t>
  </si>
  <si>
    <t>5213578</t>
  </si>
  <si>
    <t>5213425</t>
  </si>
  <si>
    <t>5213426</t>
  </si>
  <si>
    <t>5213427</t>
  </si>
  <si>
    <t>5213567</t>
  </si>
  <si>
    <t>5213486</t>
  </si>
  <si>
    <t>5213487</t>
  </si>
  <si>
    <t>5213488</t>
  </si>
  <si>
    <t>5213568</t>
  </si>
  <si>
    <t>5213483</t>
  </si>
  <si>
    <t>5213484</t>
  </si>
  <si>
    <t>5213485</t>
  </si>
  <si>
    <t>5213434</t>
  </si>
  <si>
    <t>5213435</t>
  </si>
  <si>
    <t>5213436</t>
  </si>
  <si>
    <t>5213430</t>
  </si>
  <si>
    <t>5213431</t>
  </si>
  <si>
    <t>5213433</t>
  </si>
  <si>
    <t>5213428</t>
  </si>
  <si>
    <t>5213432</t>
  </si>
  <si>
    <t>5213429</t>
  </si>
  <si>
    <t>5213516</t>
  </si>
  <si>
    <t>5213525</t>
  </si>
  <si>
    <t>5213534</t>
  </si>
  <si>
    <t>5213517</t>
  </si>
  <si>
    <t>5213526</t>
  </si>
  <si>
    <t>5213535</t>
  </si>
  <si>
    <t>5213518</t>
  </si>
  <si>
    <t>5213527</t>
  </si>
  <si>
    <t>5213536</t>
  </si>
  <si>
    <t>5213519</t>
  </si>
  <si>
    <t>5213528</t>
  </si>
  <si>
    <t>5213537</t>
  </si>
  <si>
    <t>5213521</t>
  </si>
  <si>
    <t>5213530</t>
  </si>
  <si>
    <t>5213539</t>
  </si>
  <si>
    <t>5213573</t>
  </si>
  <si>
    <t>5213574</t>
  </si>
  <si>
    <t>5213575</t>
  </si>
  <si>
    <t>5213480</t>
  </si>
  <si>
    <t>5213481</t>
  </si>
  <si>
    <t>5213482</t>
  </si>
  <si>
    <t>5213422</t>
  </si>
  <si>
    <t>5213423</t>
  </si>
  <si>
    <t>5213424</t>
  </si>
  <si>
    <t>5213437</t>
  </si>
  <si>
    <t>5213438</t>
  </si>
  <si>
    <t>5213439</t>
  </si>
  <si>
    <t>5212556</t>
  </si>
  <si>
    <t>5213649</t>
  </si>
  <si>
    <t>5213591</t>
  </si>
  <si>
    <t>5213718</t>
  </si>
  <si>
    <t>5213741</t>
  </si>
  <si>
    <t>5213776</t>
  </si>
  <si>
    <t>5213799</t>
  </si>
  <si>
    <t>5213363</t>
  </si>
  <si>
    <t>5213616</t>
  </si>
  <si>
    <t>5213667</t>
  </si>
  <si>
    <t>5213683</t>
  </si>
  <si>
    <t>5213660</t>
  </si>
  <si>
    <t>5213364</t>
  </si>
  <si>
    <t>5213832</t>
  </si>
  <si>
    <t>5213830</t>
  </si>
  <si>
    <t>5213831</t>
  </si>
  <si>
    <t>5213849</t>
  </si>
  <si>
    <t>5213636</t>
  </si>
  <si>
    <t>5213642</t>
  </si>
  <si>
    <t>5213757</t>
  </si>
  <si>
    <t>5213763</t>
  </si>
  <si>
    <t>5213815</t>
  </si>
  <si>
    <t>5213821</t>
  </si>
  <si>
    <t>5213630</t>
  </si>
  <si>
    <t>5213584</t>
  </si>
  <si>
    <t>5213711</t>
  </si>
  <si>
    <t>5213734</t>
  </si>
  <si>
    <t>5213769</t>
  </si>
  <si>
    <t>5213792</t>
  </si>
  <si>
    <t>5213844</t>
  </si>
  <si>
    <t>5213869</t>
  </si>
  <si>
    <t>5213870</t>
  </si>
  <si>
    <t>5213871</t>
  </si>
  <si>
    <t>5213872</t>
  </si>
  <si>
    <t>5213867</t>
  </si>
  <si>
    <t>5213863</t>
  </si>
  <si>
    <t>5213864</t>
  </si>
  <si>
    <t>5213865</t>
  </si>
  <si>
    <t>5213866</t>
  </si>
  <si>
    <t>5213855</t>
  </si>
  <si>
    <t>5213856</t>
  </si>
  <si>
    <t>5213857</t>
  </si>
  <si>
    <t>5213858</t>
  </si>
  <si>
    <t>5213859</t>
  </si>
  <si>
    <t>5213860</t>
  </si>
  <si>
    <t>5213861</t>
  </si>
  <si>
    <t>5213862</t>
  </si>
  <si>
    <t>5213868</t>
  </si>
  <si>
    <t>5219546</t>
  </si>
  <si>
    <t>5216111</t>
  </si>
  <si>
    <t>5213351</t>
  </si>
  <si>
    <t>5213350</t>
  </si>
  <si>
    <t>5213352</t>
  </si>
  <si>
    <t>5213353</t>
  </si>
  <si>
    <t>5213360</t>
  </si>
  <si>
    <t>5219605</t>
  </si>
  <si>
    <t>5219606</t>
  </si>
  <si>
    <t>5219607</t>
  </si>
  <si>
    <t>5219608</t>
  </si>
  <si>
    <t>5219609</t>
  </si>
  <si>
    <t>5219610</t>
  </si>
  <si>
    <t>5219611</t>
  </si>
  <si>
    <t>5213359</t>
  </si>
  <si>
    <t>5219612</t>
  </si>
  <si>
    <t>5219613</t>
  </si>
  <si>
    <t>5219614</t>
  </si>
  <si>
    <t>5219615</t>
  </si>
  <si>
    <t>5219616</t>
  </si>
  <si>
    <t>5219617</t>
  </si>
  <si>
    <t>5219618</t>
  </si>
  <si>
    <t>5219619</t>
  </si>
  <si>
    <t>5219620</t>
  </si>
  <si>
    <t>5219621</t>
  </si>
  <si>
    <t>5219622</t>
  </si>
  <si>
    <t>5219623</t>
  </si>
  <si>
    <t>5219624</t>
  </si>
  <si>
    <t>5219625</t>
  </si>
  <si>
    <t>5219626</t>
  </si>
  <si>
    <t>5219627</t>
  </si>
  <si>
    <t>5219628</t>
  </si>
  <si>
    <t>5219629</t>
  </si>
  <si>
    <t>5219630</t>
  </si>
  <si>
    <t>5219631</t>
  </si>
  <si>
    <t>5219632</t>
  </si>
  <si>
    <t>5219633</t>
  </si>
  <si>
    <t>5219634</t>
  </si>
  <si>
    <t>5213395</t>
  </si>
  <si>
    <t>5213394</t>
  </si>
  <si>
    <t>5219635</t>
  </si>
  <si>
    <t>5219636</t>
  </si>
  <si>
    <t>5219637</t>
  </si>
  <si>
    <t>5219638</t>
  </si>
  <si>
    <t>5213393</t>
  </si>
  <si>
    <t>5213392</t>
  </si>
  <si>
    <t>5219639</t>
  </si>
  <si>
    <t>5219640</t>
  </si>
  <si>
    <t>5219641</t>
  </si>
  <si>
    <t>5219642</t>
  </si>
  <si>
    <t>5213362</t>
  </si>
  <si>
    <t>5213361</t>
  </si>
  <si>
    <t>5219643</t>
  </si>
  <si>
    <t>5219644</t>
  </si>
  <si>
    <t>5214000</t>
  </si>
  <si>
    <t>5301014</t>
  </si>
  <si>
    <t>5300995</t>
  </si>
  <si>
    <t>5300996</t>
  </si>
  <si>
    <t>5300998</t>
  </si>
  <si>
    <t>5300997</t>
  </si>
  <si>
    <t>5300999</t>
  </si>
  <si>
    <t>5301000</t>
  </si>
  <si>
    <t>5301001</t>
  </si>
  <si>
    <t>5301002</t>
  </si>
  <si>
    <t>5301003</t>
  </si>
  <si>
    <t>5301064</t>
  </si>
  <si>
    <t>5301046</t>
  </si>
  <si>
    <t>5301065</t>
  </si>
  <si>
    <t>5301047</t>
  </si>
  <si>
    <t>5301066</t>
  </si>
  <si>
    <t>5301048</t>
  </si>
  <si>
    <t>5301040</t>
  </si>
  <si>
    <t>5301058</t>
  </si>
  <si>
    <t>5301041</t>
  </si>
  <si>
    <t>5301059</t>
  </si>
  <si>
    <t>5301060</t>
  </si>
  <si>
    <t>5301042</t>
  </si>
  <si>
    <t>5301072</t>
  </si>
  <si>
    <t>5301054</t>
  </si>
  <si>
    <t>5301070</t>
  </si>
  <si>
    <t>5301052</t>
  </si>
  <si>
    <t>5301071</t>
  </si>
  <si>
    <t>5301053</t>
  </si>
  <si>
    <t>5301061</t>
  </si>
  <si>
    <t>5301043</t>
  </si>
  <si>
    <t>5301062</t>
  </si>
  <si>
    <t>5301044</t>
  </si>
  <si>
    <t>5301063</t>
  </si>
  <si>
    <t>5301045</t>
  </si>
  <si>
    <t>5301037</t>
  </si>
  <si>
    <t>5301055</t>
  </si>
  <si>
    <t>5301038</t>
  </si>
  <si>
    <t>5301056</t>
  </si>
  <si>
    <t>5301057</t>
  </si>
  <si>
    <t>5301039</t>
  </si>
  <si>
    <t>5301069</t>
  </si>
  <si>
    <t>5301051</t>
  </si>
  <si>
    <t>5301067</t>
  </si>
  <si>
    <t>5301049</t>
  </si>
  <si>
    <t>5301068</t>
  </si>
  <si>
    <t>5301050</t>
  </si>
  <si>
    <t>5301022</t>
  </si>
  <si>
    <t>5301021</t>
  </si>
  <si>
    <t>5301020</t>
  </si>
  <si>
    <t>5301018</t>
  </si>
  <si>
    <t>5301019</t>
  </si>
  <si>
    <t>5301077</t>
  </si>
  <si>
    <t>5301078</t>
  </si>
  <si>
    <t>5301079</t>
  </si>
  <si>
    <t>5301080</t>
  </si>
  <si>
    <t>5301081</t>
  </si>
  <si>
    <t>5301023</t>
  </si>
  <si>
    <t>5301024</t>
  </si>
  <si>
    <t>5301025</t>
  </si>
  <si>
    <t>5301026</t>
  </si>
  <si>
    <t>5301027</t>
  </si>
  <si>
    <t>5301028</t>
  </si>
  <si>
    <t>5301082</t>
  </si>
  <si>
    <t>5301029</t>
  </si>
  <si>
    <t>5301083</t>
  </si>
  <si>
    <t>5301030</t>
  </si>
  <si>
    <t>5301084</t>
  </si>
  <si>
    <t>5301031</t>
  </si>
  <si>
    <t>5301085</t>
  </si>
  <si>
    <t>5301032</t>
  </si>
  <si>
    <t>5301086</t>
  </si>
  <si>
    <t>5301033</t>
  </si>
  <si>
    <t>5301034</t>
  </si>
  <si>
    <t>5301073</t>
  </si>
  <si>
    <t>5301074</t>
  </si>
  <si>
    <t>5301015</t>
  </si>
  <si>
    <t>5300992</t>
  </si>
  <si>
    <t>5300994</t>
  </si>
  <si>
    <t>5300993</t>
  </si>
  <si>
    <t>5301088</t>
  </si>
  <si>
    <t>5301004</t>
  </si>
  <si>
    <t>5301087</t>
  </si>
  <si>
    <t>5301005</t>
  </si>
  <si>
    <t>5301006</t>
  </si>
  <si>
    <t>5301008</t>
  </si>
  <si>
    <t>5301007</t>
  </si>
  <si>
    <t>5301009</t>
  </si>
  <si>
    <t>5301010</t>
  </si>
  <si>
    <t>5301011</t>
  </si>
  <si>
    <t>5301012</t>
  </si>
  <si>
    <t>5301013</t>
  </si>
  <si>
    <t>5301016</t>
  </si>
  <si>
    <t>5301017</t>
  </si>
  <si>
    <t>5301035</t>
  </si>
  <si>
    <t>5301036</t>
  </si>
  <si>
    <t>5301075</t>
  </si>
  <si>
    <t>5301076</t>
  </si>
  <si>
    <t>5405977</t>
  </si>
  <si>
    <t>5406044</t>
  </si>
  <si>
    <t>5406045</t>
  </si>
  <si>
    <t>5406046</t>
  </si>
  <si>
    <t>5406047</t>
  </si>
  <si>
    <t>5405978</t>
  </si>
  <si>
    <t>5405982</t>
  </si>
  <si>
    <t>5405983</t>
  </si>
  <si>
    <t>5405984</t>
  </si>
  <si>
    <t>5405985</t>
  </si>
  <si>
    <t>5406043</t>
  </si>
  <si>
    <t>5405975</t>
  </si>
  <si>
    <t>5405970</t>
  </si>
  <si>
    <t>5405972</t>
  </si>
  <si>
    <t>5405971</t>
  </si>
  <si>
    <t>5405973</t>
  </si>
  <si>
    <t>5405986</t>
  </si>
  <si>
    <t>5405976</t>
  </si>
  <si>
    <t>5406023</t>
  </si>
  <si>
    <t>5406033</t>
  </si>
  <si>
    <t>5406024</t>
  </si>
  <si>
    <t>5406034</t>
  </si>
  <si>
    <t>5406031</t>
  </si>
  <si>
    <t>5406041</t>
  </si>
  <si>
    <t>5406032</t>
  </si>
  <si>
    <t>5406042</t>
  </si>
  <si>
    <t>5406025</t>
  </si>
  <si>
    <t>5406035</t>
  </si>
  <si>
    <t>5406026</t>
  </si>
  <si>
    <t>5406036</t>
  </si>
  <si>
    <t>5406027</t>
  </si>
  <si>
    <t>5406037</t>
  </si>
  <si>
    <t>5406028</t>
  </si>
  <si>
    <t>5406038</t>
  </si>
  <si>
    <t>5406029</t>
  </si>
  <si>
    <t>5406039</t>
  </si>
  <si>
    <t>5406030</t>
  </si>
  <si>
    <t>5406040</t>
  </si>
  <si>
    <t>5405987</t>
  </si>
  <si>
    <t>5405979</t>
  </si>
  <si>
    <t>5502806</t>
  </si>
  <si>
    <t>5502807</t>
  </si>
  <si>
    <t>5503041</t>
  </si>
  <si>
    <t>5502978</t>
  </si>
  <si>
    <t>5502822</t>
  </si>
  <si>
    <t>5502979</t>
  </si>
  <si>
    <t>5501700</t>
  </si>
  <si>
    <t>5500991</t>
  </si>
  <si>
    <t>5515739</t>
  </si>
  <si>
    <t>5505766</t>
  </si>
  <si>
    <t>5501701</t>
  </si>
  <si>
    <t>5501702</t>
  </si>
  <si>
    <t>5502972</t>
  </si>
  <si>
    <t>5502968</t>
  </si>
  <si>
    <t>5502969</t>
  </si>
  <si>
    <t>5502970</t>
  </si>
  <si>
    <t>5502971</t>
  </si>
  <si>
    <t>5502663</t>
  </si>
  <si>
    <t>5502993</t>
  </si>
  <si>
    <t>5502967</t>
  </si>
  <si>
    <t>5502963</t>
  </si>
  <si>
    <t>5502964</t>
  </si>
  <si>
    <t>5502965</t>
  </si>
  <si>
    <t>5502966</t>
  </si>
  <si>
    <t>5501706</t>
  </si>
  <si>
    <t>5501880</t>
  </si>
  <si>
    <t>5502114</t>
  </si>
  <si>
    <t>5501906</t>
  </si>
  <si>
    <t>5502140</t>
  </si>
  <si>
    <t>5501932</t>
  </si>
  <si>
    <t>5502166</t>
  </si>
  <si>
    <t>5501881</t>
  </si>
  <si>
    <t>5502115</t>
  </si>
  <si>
    <t>5501907</t>
  </si>
  <si>
    <t>5502141</t>
  </si>
  <si>
    <t>5501933</t>
  </si>
  <si>
    <t>5502167</t>
  </si>
  <si>
    <t>5501882</t>
  </si>
  <si>
    <t>5502116</t>
  </si>
  <si>
    <t>5501908</t>
  </si>
  <si>
    <t>5502142</t>
  </si>
  <si>
    <t>5501934</t>
  </si>
  <si>
    <t>5502168</t>
  </si>
  <si>
    <t>5501883</t>
  </si>
  <si>
    <t>5502117</t>
  </si>
  <si>
    <t>5501909</t>
  </si>
  <si>
    <t>5502143</t>
  </si>
  <si>
    <t>5501935</t>
  </si>
  <si>
    <t>5502169</t>
  </si>
  <si>
    <t>5501884</t>
  </si>
  <si>
    <t>5502118</t>
  </si>
  <si>
    <t>5501910</t>
  </si>
  <si>
    <t>5502144</t>
  </si>
  <si>
    <t>5501936</t>
  </si>
  <si>
    <t>5502170</t>
  </si>
  <si>
    <t>5501885</t>
  </si>
  <si>
    <t>5502119</t>
  </si>
  <si>
    <t>5501911</t>
  </si>
  <si>
    <t>5502145</t>
  </si>
  <si>
    <t>5501937</t>
  </si>
  <si>
    <t>5502171</t>
  </si>
  <si>
    <t>5501886</t>
  </si>
  <si>
    <t>5502120</t>
  </si>
  <si>
    <t>5501912</t>
  </si>
  <si>
    <t>5502146</t>
  </si>
  <si>
    <t>5501938</t>
  </si>
  <si>
    <t>5502172</t>
  </si>
  <si>
    <t>5501876</t>
  </si>
  <si>
    <t>5502110</t>
  </si>
  <si>
    <t>5501902</t>
  </si>
  <si>
    <t>5502136</t>
  </si>
  <si>
    <t>5501928</t>
  </si>
  <si>
    <t>5502162</t>
  </si>
  <si>
    <t>5501877</t>
  </si>
  <si>
    <t>5502111</t>
  </si>
  <si>
    <t>5501903</t>
  </si>
  <si>
    <t>5502137</t>
  </si>
  <si>
    <t>5501929</t>
  </si>
  <si>
    <t>5502163</t>
  </si>
  <si>
    <t>5501875</t>
  </si>
  <si>
    <t>5502109</t>
  </si>
  <si>
    <t>5501901</t>
  </si>
  <si>
    <t>5502135</t>
  </si>
  <si>
    <t>5501927</t>
  </si>
  <si>
    <t>5502161</t>
  </si>
  <si>
    <t>5501878</t>
  </si>
  <si>
    <t>5502112</t>
  </si>
  <si>
    <t>5501904</t>
  </si>
  <si>
    <t>5502138</t>
  </si>
  <si>
    <t>5501930</t>
  </si>
  <si>
    <t>5502164</t>
  </si>
  <si>
    <t>5501879</t>
  </si>
  <si>
    <t>5502113</t>
  </si>
  <si>
    <t>5501905</t>
  </si>
  <si>
    <t>5502139</t>
  </si>
  <si>
    <t>5501931</t>
  </si>
  <si>
    <t>5502165</t>
  </si>
  <si>
    <t>5502825</t>
  </si>
  <si>
    <t>5502834</t>
  </si>
  <si>
    <t>5502826</t>
  </si>
  <si>
    <t>5502835</t>
  </si>
  <si>
    <t>5502827</t>
  </si>
  <si>
    <t>5502836</t>
  </si>
  <si>
    <t>5502356</t>
  </si>
  <si>
    <t>5502590</t>
  </si>
  <si>
    <t>5502382</t>
  </si>
  <si>
    <t>5502616</t>
  </si>
  <si>
    <t>5502408</t>
  </si>
  <si>
    <t>5502642</t>
  </si>
  <si>
    <t>5502357</t>
  </si>
  <si>
    <t>5502591</t>
  </si>
  <si>
    <t>5502383</t>
  </si>
  <si>
    <t>5502617</t>
  </si>
  <si>
    <t>5502409</t>
  </si>
  <si>
    <t>5502643</t>
  </si>
  <si>
    <t>5502358</t>
  </si>
  <si>
    <t>5502592</t>
  </si>
  <si>
    <t>5502384</t>
  </si>
  <si>
    <t>5502618</t>
  </si>
  <si>
    <t>5502410</t>
  </si>
  <si>
    <t>5502644</t>
  </si>
  <si>
    <t>5502359</t>
  </si>
  <si>
    <t>5502593</t>
  </si>
  <si>
    <t>5502385</t>
  </si>
  <si>
    <t>5502619</t>
  </si>
  <si>
    <t>5502411</t>
  </si>
  <si>
    <t>5502645</t>
  </si>
  <si>
    <t>5502360</t>
  </si>
  <si>
    <t>5502594</t>
  </si>
  <si>
    <t>5502386</t>
  </si>
  <si>
    <t>5502620</t>
  </si>
  <si>
    <t>5502412</t>
  </si>
  <si>
    <t>5502646</t>
  </si>
  <si>
    <t>5502361</t>
  </si>
  <si>
    <t>5502595</t>
  </si>
  <si>
    <t>5502387</t>
  </si>
  <si>
    <t>5502621</t>
  </si>
  <si>
    <t>5502413</t>
  </si>
  <si>
    <t>5502647</t>
  </si>
  <si>
    <t>5502362</t>
  </si>
  <si>
    <t>5502596</t>
  </si>
  <si>
    <t>5502388</t>
  </si>
  <si>
    <t>5502622</t>
  </si>
  <si>
    <t>5502414</t>
  </si>
  <si>
    <t>5502648</t>
  </si>
  <si>
    <t>5502352</t>
  </si>
  <si>
    <t>5502586</t>
  </si>
  <si>
    <t>5502378</t>
  </si>
  <si>
    <t>5502612</t>
  </si>
  <si>
    <t>5502404</t>
  </si>
  <si>
    <t>5502638</t>
  </si>
  <si>
    <t>5502353</t>
  </si>
  <si>
    <t>5502587</t>
  </si>
  <si>
    <t>5502379</t>
  </si>
  <si>
    <t>5502613</t>
  </si>
  <si>
    <t>5502405</t>
  </si>
  <si>
    <t>5502639</t>
  </si>
  <si>
    <t>5502351</t>
  </si>
  <si>
    <t>5502585</t>
  </si>
  <si>
    <t>5502377</t>
  </si>
  <si>
    <t>5502611</t>
  </si>
  <si>
    <t>5502403</t>
  </si>
  <si>
    <t>5502637</t>
  </si>
  <si>
    <t>5502187</t>
  </si>
  <si>
    <t>5502354</t>
  </si>
  <si>
    <t>5502588</t>
  </si>
  <si>
    <t>5502380</t>
  </si>
  <si>
    <t>5502614</t>
  </si>
  <si>
    <t>5502406</t>
  </si>
  <si>
    <t>5502640</t>
  </si>
  <si>
    <t>5502355</t>
  </si>
  <si>
    <t>5502589</t>
  </si>
  <si>
    <t>5502381</t>
  </si>
  <si>
    <t>5502615</t>
  </si>
  <si>
    <t>5502407</t>
  </si>
  <si>
    <t>5502641</t>
  </si>
  <si>
    <t>5502880</t>
  </si>
  <si>
    <t>5502857</t>
  </si>
  <si>
    <t>5502881</t>
  </si>
  <si>
    <t>5502859</t>
  </si>
  <si>
    <t>5502882</t>
  </si>
  <si>
    <t>5502858</t>
  </si>
  <si>
    <t>5502747</t>
  </si>
  <si>
    <t>5502773</t>
  </si>
  <si>
    <t>5502799</t>
  </si>
  <si>
    <t>5502748</t>
  </si>
  <si>
    <t>5502774</t>
  </si>
  <si>
    <t>5502800</t>
  </si>
  <si>
    <t>5502749</t>
  </si>
  <si>
    <t>5502775</t>
  </si>
  <si>
    <t>5502801</t>
  </si>
  <si>
    <t>5502750</t>
  </si>
  <si>
    <t>5502776</t>
  </si>
  <si>
    <t>5502802</t>
  </si>
  <si>
    <t>5502751</t>
  </si>
  <si>
    <t>5502777</t>
  </si>
  <si>
    <t>5502803</t>
  </si>
  <si>
    <t>5502752</t>
  </si>
  <si>
    <t>5502778</t>
  </si>
  <si>
    <t>5502804</t>
  </si>
  <si>
    <t>5502753</t>
  </si>
  <si>
    <t>5502779</t>
  </si>
  <si>
    <t>5502805</t>
  </si>
  <si>
    <t>5502743</t>
  </si>
  <si>
    <t>5502769</t>
  </si>
  <si>
    <t>5502795</t>
  </si>
  <si>
    <t>5502744</t>
  </si>
  <si>
    <t>5502770</t>
  </si>
  <si>
    <t>5502796</t>
  </si>
  <si>
    <t>5502742</t>
  </si>
  <si>
    <t>5502768</t>
  </si>
  <si>
    <t>5502794</t>
  </si>
  <si>
    <t>5502745</t>
  </si>
  <si>
    <t>5502771</t>
  </si>
  <si>
    <t>5502797</t>
  </si>
  <si>
    <t>5502746</t>
  </si>
  <si>
    <t>5502772</t>
  </si>
  <si>
    <t>5502798</t>
  </si>
  <si>
    <t>5502886</t>
  </si>
  <si>
    <t>5502887</t>
  </si>
  <si>
    <t>5502888</t>
  </si>
  <si>
    <t>5502820</t>
  </si>
  <si>
    <t>5502904</t>
  </si>
  <si>
    <t>5502930</t>
  </si>
  <si>
    <t>5502956</t>
  </si>
  <si>
    <t>5502905</t>
  </si>
  <si>
    <t>5502931</t>
  </si>
  <si>
    <t>5502957</t>
  </si>
  <si>
    <t>5502906</t>
  </si>
  <si>
    <t>5502932</t>
  </si>
  <si>
    <t>5502958</t>
  </si>
  <si>
    <t>5502907</t>
  </si>
  <si>
    <t>5502933</t>
  </si>
  <si>
    <t>5502959</t>
  </si>
  <si>
    <t>5502908</t>
  </si>
  <si>
    <t>5502934</t>
  </si>
  <si>
    <t>5502960</t>
  </si>
  <si>
    <t>5502909</t>
  </si>
  <si>
    <t>5502935</t>
  </si>
  <si>
    <t>5502961</t>
  </si>
  <si>
    <t>5502910</t>
  </si>
  <si>
    <t>5502936</t>
  </si>
  <si>
    <t>5502962</t>
  </si>
  <si>
    <t>5502900</t>
  </si>
  <si>
    <t>5502926</t>
  </si>
  <si>
    <t>5502952</t>
  </si>
  <si>
    <t>5502901</t>
  </si>
  <si>
    <t>5502927</t>
  </si>
  <si>
    <t>5502953</t>
  </si>
  <si>
    <t>5502899</t>
  </si>
  <si>
    <t>5502925</t>
  </si>
  <si>
    <t>5502951</t>
  </si>
  <si>
    <t>5502902</t>
  </si>
  <si>
    <t>5502928</t>
  </si>
  <si>
    <t>5502954</t>
  </si>
  <si>
    <t>5502903</t>
  </si>
  <si>
    <t>5502929</t>
  </si>
  <si>
    <t>5502955</t>
  </si>
  <si>
    <t>5502889</t>
  </si>
  <si>
    <t>5502996</t>
  </si>
  <si>
    <t>5502997</t>
  </si>
  <si>
    <t>5501716</t>
  </si>
  <si>
    <t>5501717</t>
  </si>
  <si>
    <t>5501712</t>
  </si>
  <si>
    <t>5501713</t>
  </si>
  <si>
    <t>5501711</t>
  </si>
  <si>
    <t>5501710</t>
  </si>
  <si>
    <t>5501714</t>
  </si>
  <si>
    <t>5501715</t>
  </si>
  <si>
    <t>5502986</t>
  </si>
  <si>
    <t>5502977</t>
  </si>
  <si>
    <t>5502985</t>
  </si>
  <si>
    <t>5503018</t>
  </si>
  <si>
    <t>5505768</t>
  </si>
  <si>
    <t>5503020</t>
  </si>
  <si>
    <t>5605798</t>
  </si>
  <si>
    <t>5605925</t>
  </si>
  <si>
    <t>5605799</t>
  </si>
  <si>
    <t>5605800</t>
  </si>
  <si>
    <t>5605894</t>
  </si>
  <si>
    <t>5605895</t>
  </si>
  <si>
    <t>5605896</t>
  </si>
  <si>
    <t>5605911</t>
  </si>
  <si>
    <t>5605912</t>
  </si>
  <si>
    <t>5605938</t>
  </si>
  <si>
    <t>5605939</t>
  </si>
  <si>
    <t>5605940</t>
  </si>
  <si>
    <t>5605942</t>
  </si>
  <si>
    <t>5605955</t>
  </si>
  <si>
    <t>5605956</t>
  </si>
  <si>
    <t>5605953</t>
  </si>
  <si>
    <t>5605954</t>
  </si>
  <si>
    <t>5605909</t>
  </si>
  <si>
    <t>5605908</t>
  </si>
  <si>
    <t>5605907</t>
  </si>
  <si>
    <t>5605906</t>
  </si>
  <si>
    <t>5605905</t>
  </si>
  <si>
    <t>5605944</t>
  </si>
  <si>
    <t>5605910</t>
  </si>
  <si>
    <t>5605946</t>
  </si>
  <si>
    <t>5605947</t>
  </si>
  <si>
    <t>5605948</t>
  </si>
  <si>
    <t>5605949</t>
  </si>
  <si>
    <t>5605950</t>
  </si>
  <si>
    <t>5605951</t>
  </si>
  <si>
    <t>5605952</t>
  </si>
  <si>
    <t>5605945</t>
  </si>
  <si>
    <t>5605932</t>
  </si>
  <si>
    <t>5605934</t>
  </si>
  <si>
    <t>5605928</t>
  </si>
  <si>
    <t>5605935</t>
  </si>
  <si>
    <t>5605936</t>
  </si>
  <si>
    <t>5605937</t>
  </si>
  <si>
    <t>5605957</t>
  </si>
  <si>
    <t>5605958</t>
  </si>
  <si>
    <t>5605959</t>
  </si>
  <si>
    <t>5605960</t>
  </si>
  <si>
    <t>5605961</t>
  </si>
  <si>
    <t>5605885</t>
  </si>
  <si>
    <t>5605886</t>
  </si>
  <si>
    <t>5605883</t>
  </si>
  <si>
    <t>5605884</t>
  </si>
  <si>
    <t>5605962</t>
  </si>
  <si>
    <t>5605881</t>
  </si>
  <si>
    <t>5605882</t>
  </si>
  <si>
    <t>5605963</t>
  </si>
  <si>
    <t>5605964</t>
  </si>
  <si>
    <t>5605965</t>
  </si>
  <si>
    <t>5605966</t>
  </si>
  <si>
    <t>5605967</t>
  </si>
  <si>
    <t>5605968</t>
  </si>
  <si>
    <t>5605969</t>
  </si>
  <si>
    <t>5909130</t>
  </si>
  <si>
    <t>5914703</t>
  </si>
  <si>
    <t>5914704</t>
  </si>
  <si>
    <t>5914710</t>
  </si>
  <si>
    <t>5914711</t>
  </si>
  <si>
    <t>5914712</t>
  </si>
  <si>
    <t>5915369</t>
  </si>
  <si>
    <t>5915401</t>
  </si>
  <si>
    <t>5915402</t>
  </si>
  <si>
    <t>5915400</t>
  </si>
  <si>
    <t>5914651</t>
  </si>
  <si>
    <t>5914648</t>
  </si>
  <si>
    <t>5914647</t>
  </si>
  <si>
    <t>5915411</t>
  </si>
  <si>
    <t>5915409</t>
  </si>
  <si>
    <t>5915407</t>
  </si>
  <si>
    <t>5914354</t>
  </si>
  <si>
    <t>5915406</t>
  </si>
  <si>
    <t>5914652</t>
  </si>
  <si>
    <t>5915417</t>
  </si>
  <si>
    <t>5915414</t>
  </si>
  <si>
    <t>5914351</t>
  </si>
  <si>
    <t>5914645</t>
  </si>
  <si>
    <t>5914642</t>
  </si>
  <si>
    <t>5914641</t>
  </si>
  <si>
    <t>5915456</t>
  </si>
  <si>
    <t>5915454</t>
  </si>
  <si>
    <t>5915399</t>
  </si>
  <si>
    <t>5914353</t>
  </si>
  <si>
    <t>5915470</t>
  </si>
  <si>
    <t>5915459</t>
  </si>
  <si>
    <t>5915476</t>
  </si>
  <si>
    <t>5914702</t>
  </si>
  <si>
    <t>5914701</t>
  </si>
  <si>
    <t>5906592</t>
  </si>
  <si>
    <t>5906591</t>
  </si>
  <si>
    <t>5914653</t>
  </si>
  <si>
    <t>5915405</t>
  </si>
  <si>
    <t>5914657</t>
  </si>
  <si>
    <t>5914363</t>
  </si>
  <si>
    <t>5914646</t>
  </si>
  <si>
    <t>5919535</t>
  </si>
  <si>
    <t>5919533</t>
  </si>
  <si>
    <t>5919534</t>
  </si>
  <si>
    <t>5909007</t>
  </si>
  <si>
    <t>5919538</t>
  </si>
  <si>
    <t>5919540</t>
  </si>
  <si>
    <t>5914705</t>
  </si>
  <si>
    <t>5914706</t>
  </si>
  <si>
    <t>5914707</t>
  </si>
  <si>
    <t>5914677</t>
  </si>
  <si>
    <t>5914676</t>
  </si>
  <si>
    <t>5915440</t>
  </si>
  <si>
    <t>5914352</t>
  </si>
  <si>
    <t>5914339</t>
  </si>
  <si>
    <t>5914678</t>
  </si>
  <si>
    <t>5914679</t>
  </si>
  <si>
    <t>5914681</t>
  </si>
  <si>
    <t>5914680</t>
  </si>
  <si>
    <t>5915015</t>
  </si>
  <si>
    <t>5915373</t>
  </si>
  <si>
    <t>5914333</t>
  </si>
  <si>
    <t>5914655</t>
  </si>
  <si>
    <t>5915474</t>
  </si>
  <si>
    <t>5914654</t>
  </si>
  <si>
    <t>5914686</t>
  </si>
  <si>
    <t>5914685</t>
  </si>
  <si>
    <t>5914682</t>
  </si>
  <si>
    <t>5914683</t>
  </si>
  <si>
    <t>5914684</t>
  </si>
  <si>
    <t>5914675</t>
  </si>
  <si>
    <t>5915433</t>
  </si>
  <si>
    <t>5914650</t>
  </si>
  <si>
    <t>5914358</t>
  </si>
  <si>
    <t>5915421</t>
  </si>
  <si>
    <t>5914649</t>
  </si>
  <si>
    <t>5914643</t>
  </si>
  <si>
    <t>5914328</t>
  </si>
  <si>
    <t>5914610</t>
  </si>
  <si>
    <t>5915408</t>
  </si>
  <si>
    <t>5915306</t>
  </si>
  <si>
    <t>5914708</t>
  </si>
  <si>
    <t>5914687</t>
  </si>
  <si>
    <t>5914709</t>
  </si>
  <si>
    <t>5914688</t>
  </si>
  <si>
    <t>5914695</t>
  </si>
  <si>
    <t>5914689</t>
  </si>
  <si>
    <t>5914696</t>
  </si>
  <si>
    <t>5914690</t>
  </si>
  <si>
    <t>5914697</t>
  </si>
  <si>
    <t>5914691</t>
  </si>
  <si>
    <t>5914698</t>
  </si>
  <si>
    <t>5914692</t>
  </si>
  <si>
    <t>5914699</t>
  </si>
  <si>
    <t>5914693</t>
  </si>
  <si>
    <t>5914700</t>
  </si>
  <si>
    <t>5914694</t>
  </si>
  <si>
    <t>5915441</t>
  </si>
  <si>
    <t>5901639</t>
  </si>
  <si>
    <t>5901638</t>
  </si>
  <si>
    <t>5901640</t>
  </si>
  <si>
    <t>5914359</t>
  </si>
  <si>
    <t>5914374</t>
  </si>
  <si>
    <t>5914389</t>
  </si>
  <si>
    <t>5915319</t>
  </si>
  <si>
    <t>5915320</t>
  </si>
  <si>
    <t>5915321</t>
  </si>
  <si>
    <t>5914314</t>
  </si>
  <si>
    <t>5914329</t>
  </si>
  <si>
    <t>5914344</t>
  </si>
  <si>
    <t>5914539</t>
  </si>
  <si>
    <t>5914554</t>
  </si>
  <si>
    <t>5914569</t>
  </si>
  <si>
    <t>5915012</t>
  </si>
  <si>
    <t>5915013</t>
  </si>
  <si>
    <t>5915014</t>
  </si>
  <si>
    <t>5914584</t>
  </si>
  <si>
    <t>5914599</t>
  </si>
  <si>
    <t>5914614</t>
  </si>
  <si>
    <t>5914581</t>
  </si>
  <si>
    <t>5914582</t>
  </si>
  <si>
    <t>5914583</t>
  </si>
  <si>
    <t>5914449</t>
  </si>
  <si>
    <t>5914464</t>
  </si>
  <si>
    <t>5914479</t>
  </si>
  <si>
    <t>5915322</t>
  </si>
  <si>
    <t>5915323</t>
  </si>
  <si>
    <t>5915324</t>
  </si>
  <si>
    <t>5914404</t>
  </si>
  <si>
    <t>5914419</t>
  </si>
  <si>
    <t>5914434</t>
  </si>
  <si>
    <t>5914635</t>
  </si>
  <si>
    <t>5914636</t>
  </si>
  <si>
    <t>5914637</t>
  </si>
  <si>
    <t>5914638</t>
  </si>
  <si>
    <t>5914639</t>
  </si>
  <si>
    <t>5914640</t>
  </si>
  <si>
    <t>5915466</t>
  </si>
  <si>
    <t>5915467</t>
  </si>
  <si>
    <t>5915468</t>
  </si>
  <si>
    <t>5914617</t>
  </si>
  <si>
    <t>5914618</t>
  </si>
  <si>
    <t>5914619</t>
  </si>
  <si>
    <t>5915451</t>
  </si>
  <si>
    <t>5915452</t>
  </si>
  <si>
    <t>5915453</t>
  </si>
  <si>
    <t>5915448</t>
  </si>
  <si>
    <t>5915449</t>
  </si>
  <si>
    <t>5915450</t>
  </si>
  <si>
    <t>5901641</t>
  </si>
  <si>
    <t>5901642</t>
  </si>
  <si>
    <t>5901643</t>
  </si>
  <si>
    <t>5901644</t>
  </si>
  <si>
    <t>5901645</t>
  </si>
  <si>
    <t>5901646</t>
  </si>
  <si>
    <t>5901647</t>
  </si>
  <si>
    <t>5901648</t>
  </si>
  <si>
    <t>5901649</t>
  </si>
  <si>
    <t>5901650</t>
  </si>
  <si>
    <t>5901651</t>
  </si>
  <si>
    <t>5901652</t>
  </si>
  <si>
    <t>5901653</t>
  </si>
  <si>
    <t>5901654</t>
  </si>
  <si>
    <t>5901655</t>
  </si>
  <si>
    <t>5901656</t>
  </si>
  <si>
    <t>5901657</t>
  </si>
  <si>
    <t>5901658</t>
  </si>
  <si>
    <t>5901659</t>
  </si>
  <si>
    <t>5901660</t>
  </si>
  <si>
    <t>5901661</t>
  </si>
  <si>
    <t>5901662</t>
  </si>
  <si>
    <t>5901663</t>
  </si>
  <si>
    <t>5901664</t>
  </si>
  <si>
    <t>5901665</t>
  </si>
  <si>
    <t>5901666</t>
  </si>
  <si>
    <t>5901667</t>
  </si>
  <si>
    <t>5914511</t>
  </si>
  <si>
    <t>5914510</t>
  </si>
  <si>
    <t>5906597</t>
  </si>
  <si>
    <t>5906598</t>
  </si>
  <si>
    <t>5906599</t>
  </si>
  <si>
    <t>5906594</t>
  </si>
  <si>
    <t>5906595</t>
  </si>
  <si>
    <t>5906596</t>
  </si>
  <si>
    <t>5901668</t>
  </si>
  <si>
    <t>5901669</t>
  </si>
  <si>
    <t>5901670</t>
  </si>
  <si>
    <t>5901671</t>
  </si>
  <si>
    <t>5901672</t>
  </si>
  <si>
    <t>5901673</t>
  </si>
  <si>
    <t>5901674</t>
  </si>
  <si>
    <t>5901675</t>
  </si>
  <si>
    <t>5901676</t>
  </si>
  <si>
    <t>5901677</t>
  </si>
  <si>
    <t>5901678</t>
  </si>
  <si>
    <t>5901679</t>
  </si>
  <si>
    <t>5901680</t>
  </si>
  <si>
    <t>5901681</t>
  </si>
  <si>
    <t>5901682</t>
  </si>
  <si>
    <t>5901683</t>
  </si>
  <si>
    <t>5901684</t>
  </si>
  <si>
    <t>5901685</t>
  </si>
  <si>
    <t>5914360</t>
  </si>
  <si>
    <t>5914361</t>
  </si>
  <si>
    <t>5914362</t>
  </si>
  <si>
    <t>5914364</t>
  </si>
  <si>
    <t>5914365</t>
  </si>
  <si>
    <t>5914366</t>
  </si>
  <si>
    <t>5914315</t>
  </si>
  <si>
    <t>5914330</t>
  </si>
  <si>
    <t>5914345</t>
  </si>
  <si>
    <t>5914367</t>
  </si>
  <si>
    <t>5914368</t>
  </si>
  <si>
    <t>5914369</t>
  </si>
  <si>
    <t>5914489</t>
  </si>
  <si>
    <t>5914491</t>
  </si>
  <si>
    <t>5914490</t>
  </si>
  <si>
    <t>5914495</t>
  </si>
  <si>
    <t>5914494</t>
  </si>
  <si>
    <t>5914487</t>
  </si>
  <si>
    <t>5914488</t>
  </si>
  <si>
    <t>5914493</t>
  </si>
  <si>
    <t>5914492</t>
  </si>
  <si>
    <t>5914482</t>
  </si>
  <si>
    <t>5914483</t>
  </si>
  <si>
    <t>5914480</t>
  </si>
  <si>
    <t>5914481</t>
  </si>
  <si>
    <t>5914485</t>
  </si>
  <si>
    <t>5914486</t>
  </si>
  <si>
    <t>5914484</t>
  </si>
  <si>
    <t>5914620</t>
  </si>
  <si>
    <t>5914621</t>
  </si>
  <si>
    <t>5914622</t>
  </si>
  <si>
    <t>5901695</t>
  </si>
  <si>
    <t>5901696</t>
  </si>
  <si>
    <t>5901697</t>
  </si>
  <si>
    <t>5901698</t>
  </si>
  <si>
    <t>5916654</t>
  </si>
  <si>
    <t>5916637</t>
  </si>
  <si>
    <t>5916618</t>
  </si>
  <si>
    <t>5914334</t>
  </si>
  <si>
    <t>5914335</t>
  </si>
  <si>
    <t>5914336</t>
  </si>
  <si>
    <t>5914346</t>
  </si>
  <si>
    <t>5914347</t>
  </si>
  <si>
    <t>5914348</t>
  </si>
  <si>
    <t>5914611</t>
  </si>
  <si>
    <t>5914613</t>
  </si>
  <si>
    <t>5914612</t>
  </si>
  <si>
    <t>5901686</t>
  </si>
  <si>
    <t>5901687</t>
  </si>
  <si>
    <t>5901688</t>
  </si>
  <si>
    <t>5901689</t>
  </si>
  <si>
    <t>5901690</t>
  </si>
  <si>
    <t>5901691</t>
  </si>
  <si>
    <t>5901692</t>
  </si>
  <si>
    <t>5901693</t>
  </si>
  <si>
    <t>5901694</t>
  </si>
  <si>
    <t>5914512</t>
  </si>
  <si>
    <t>5914496</t>
  </si>
  <si>
    <t>5914513</t>
  </si>
  <si>
    <t>5914497</t>
  </si>
  <si>
    <t>5914500</t>
  </si>
  <si>
    <t>5914498</t>
  </si>
  <si>
    <t>5914501</t>
  </si>
  <si>
    <t>5914499</t>
  </si>
  <si>
    <t>5914504</t>
  </si>
  <si>
    <t>5914502</t>
  </si>
  <si>
    <t>5914505</t>
  </si>
  <si>
    <t>5914503</t>
  </si>
  <si>
    <t>5914508</t>
  </si>
  <si>
    <t>5914506</t>
  </si>
  <si>
    <t>5914509</t>
  </si>
  <si>
    <t>5914507</t>
  </si>
  <si>
    <t>5915491</t>
  </si>
  <si>
    <t>5915492</t>
  </si>
  <si>
    <t>5915493</t>
  </si>
  <si>
    <t>5915488</t>
  </si>
  <si>
    <t>5915489</t>
  </si>
  <si>
    <t>5915490</t>
  </si>
  <si>
    <t>5915494</t>
  </si>
  <si>
    <t>5915495</t>
  </si>
  <si>
    <t>5915496</t>
  </si>
  <si>
    <t>5915325</t>
  </si>
  <si>
    <t>5915326</t>
  </si>
  <si>
    <t>5915327</t>
  </si>
  <si>
    <t>5915328</t>
  </si>
  <si>
    <t>5915329</t>
  </si>
  <si>
    <t>5915330</t>
  </si>
  <si>
    <t>5915331</t>
  </si>
  <si>
    <t>5915332</t>
  </si>
  <si>
    <t>5915333</t>
  </si>
  <si>
    <t>5915364</t>
  </si>
  <si>
    <t>5915365</t>
  </si>
  <si>
    <t>5915361</t>
  </si>
  <si>
    <t>5919716</t>
  </si>
  <si>
    <t>5919717</t>
  </si>
  <si>
    <t>6106220</t>
  </si>
  <si>
    <t>6106218</t>
  </si>
  <si>
    <t>6106189</t>
  </si>
  <si>
    <t>6106188</t>
  </si>
  <si>
    <t>6106201</t>
  </si>
  <si>
    <t>6106200</t>
  </si>
  <si>
    <t>6106338</t>
  </si>
  <si>
    <t>6106337</t>
  </si>
  <si>
    <t>6106213</t>
  </si>
  <si>
    <t>6106212</t>
  </si>
  <si>
    <t>6106183</t>
  </si>
  <si>
    <t>6106182</t>
  </si>
  <si>
    <t>6106194</t>
  </si>
  <si>
    <t>6106195</t>
  </si>
  <si>
    <t>6106331</t>
  </si>
  <si>
    <t>6106332</t>
  </si>
  <si>
    <t>6106206</t>
  </si>
  <si>
    <t>6106207</t>
  </si>
  <si>
    <t>6106316</t>
  </si>
  <si>
    <t>6106315</t>
  </si>
  <si>
    <t>6106319</t>
  </si>
  <si>
    <t>6106318</t>
  </si>
  <si>
    <t>6106322</t>
  </si>
  <si>
    <t>6106321</t>
  </si>
  <si>
    <t>6106222</t>
  </si>
  <si>
    <t>6106221</t>
  </si>
  <si>
    <t>6106224</t>
  </si>
  <si>
    <t>6106225</t>
  </si>
  <si>
    <t>6106228</t>
  </si>
  <si>
    <t>6106229</t>
  </si>
  <si>
    <t>6106328</t>
  </si>
  <si>
    <t>6106330</t>
  </si>
  <si>
    <t>6106326</t>
  </si>
  <si>
    <t>6106324</t>
  </si>
  <si>
    <t>6106327</t>
  </si>
  <si>
    <t>6106329</t>
  </si>
  <si>
    <t>6106325</t>
  </si>
  <si>
    <t>6208126</t>
  </si>
  <si>
    <t>6205797</t>
  </si>
  <si>
    <t>6205791</t>
  </si>
  <si>
    <t>6205792</t>
  </si>
  <si>
    <t>6205793</t>
  </si>
  <si>
    <t>6205796</t>
  </si>
  <si>
    <t>6219451</t>
  </si>
  <si>
    <t>6219452</t>
  </si>
  <si>
    <t>6205794</t>
  </si>
  <si>
    <t>6205795</t>
  </si>
  <si>
    <t>6219521</t>
  </si>
  <si>
    <t>6219527</t>
  </si>
  <si>
    <t>6219526</t>
  </si>
  <si>
    <t>6219525</t>
  </si>
  <si>
    <t>6219508</t>
  </si>
  <si>
    <t>6219511</t>
  </si>
  <si>
    <t>6219500</t>
  </si>
  <si>
    <t>6219418</t>
  </si>
  <si>
    <t>6219412</t>
  </si>
  <si>
    <t>6219406</t>
  </si>
  <si>
    <t>6219501</t>
  </si>
  <si>
    <t>6219419</t>
  </si>
  <si>
    <t>6219413</t>
  </si>
  <si>
    <t>6219407</t>
  </si>
  <si>
    <t>6219502</t>
  </si>
  <si>
    <t>6219420</t>
  </si>
  <si>
    <t>6219414</t>
  </si>
  <si>
    <t>6219408</t>
  </si>
  <si>
    <t>6219503</t>
  </si>
  <si>
    <t>6219421</t>
  </si>
  <si>
    <t>6219415</t>
  </si>
  <si>
    <t>6219409</t>
  </si>
  <si>
    <t>6219518</t>
  </si>
  <si>
    <t>6219504</t>
  </si>
  <si>
    <t>6219422</t>
  </si>
  <si>
    <t>6219416</t>
  </si>
  <si>
    <t>6219410</t>
  </si>
  <si>
    <t>6219505</t>
  </si>
  <si>
    <t>6219423</t>
  </si>
  <si>
    <t>6219417</t>
  </si>
  <si>
    <t>6219411</t>
  </si>
  <si>
    <t>6219520</t>
  </si>
  <si>
    <t>6219433</t>
  </si>
  <si>
    <t>6205801</t>
  </si>
  <si>
    <t>6219524</t>
  </si>
  <si>
    <t>6416036</t>
  </si>
  <si>
    <t>6416038</t>
  </si>
  <si>
    <t>6416037</t>
  </si>
  <si>
    <t>6416035</t>
  </si>
  <si>
    <t>6416076</t>
  </si>
  <si>
    <t>6416075</t>
  </si>
  <si>
    <t>6416226</t>
  </si>
  <si>
    <t>6416225</t>
  </si>
  <si>
    <t>6416084</t>
  </si>
  <si>
    <t>6416083</t>
  </si>
  <si>
    <t>6416234</t>
  </si>
  <si>
    <t>6416233</t>
  </si>
  <si>
    <t>6416236</t>
  </si>
  <si>
    <t>6416235</t>
  </si>
  <si>
    <t>6416040</t>
  </si>
  <si>
    <t>6416039</t>
  </si>
  <si>
    <t>6416042</t>
  </si>
  <si>
    <t>6416041</t>
  </si>
  <si>
    <t>6416080</t>
  </si>
  <si>
    <t>6416079</t>
  </si>
  <si>
    <t>6416143</t>
  </si>
  <si>
    <t>6416262</t>
  </si>
  <si>
    <t>6416078</t>
  </si>
  <si>
    <t>6416077</t>
  </si>
  <si>
    <t>6416088</t>
  </si>
  <si>
    <t>6416087</t>
  </si>
  <si>
    <t>6416246</t>
  </si>
  <si>
    <t>6416245</t>
  </si>
  <si>
    <t>6416248</t>
  </si>
  <si>
    <t>6416247</t>
  </si>
  <si>
    <t>6416214</t>
  </si>
  <si>
    <t>6416218</t>
  </si>
  <si>
    <t>6416211</t>
  </si>
  <si>
    <t>6416215</t>
  </si>
  <si>
    <t>6416212</t>
  </si>
  <si>
    <t>6416216</t>
  </si>
  <si>
    <t>6416213</t>
  </si>
  <si>
    <t>6416217</t>
  </si>
  <si>
    <t>6416289</t>
  </si>
  <si>
    <t>6416098</t>
  </si>
  <si>
    <t>6416097</t>
  </si>
  <si>
    <t>6416258</t>
  </si>
  <si>
    <t>6416259</t>
  </si>
  <si>
    <t>6416074</t>
  </si>
  <si>
    <t>6416073</t>
  </si>
  <si>
    <t>6416220</t>
  </si>
  <si>
    <t>6416219</t>
  </si>
  <si>
    <t>6416222</t>
  </si>
  <si>
    <t>6416221</t>
  </si>
  <si>
    <t>6416224</t>
  </si>
  <si>
    <t>6416223</t>
  </si>
  <si>
    <t>6416082</t>
  </si>
  <si>
    <t>6416081</t>
  </si>
  <si>
    <t>6416228</t>
  </si>
  <si>
    <t>6416227</t>
  </si>
  <si>
    <t>6416230</t>
  </si>
  <si>
    <t>6416229</t>
  </si>
  <si>
    <t>6416232</t>
  </si>
  <si>
    <t>6416231</t>
  </si>
  <si>
    <t>6416086</t>
  </si>
  <si>
    <t>6416085</t>
  </si>
  <si>
    <t>6416238</t>
  </si>
  <si>
    <t>6416237</t>
  </si>
  <si>
    <t>6416240</t>
  </si>
  <si>
    <t>6416239</t>
  </si>
  <si>
    <t>6416242</t>
  </si>
  <si>
    <t>6416241</t>
  </si>
  <si>
    <t>6416244</t>
  </si>
  <si>
    <t>6416243</t>
  </si>
  <si>
    <t>6416250</t>
  </si>
  <si>
    <t>6416153</t>
  </si>
  <si>
    <t>6416185</t>
  </si>
  <si>
    <t>6416184</t>
  </si>
  <si>
    <t>6416030</t>
  </si>
  <si>
    <t>6416029</t>
  </si>
  <si>
    <t>6416056</t>
  </si>
  <si>
    <t>6416278</t>
  </si>
  <si>
    <t>6416047</t>
  </si>
  <si>
    <t>6416090</t>
  </si>
  <si>
    <t>6416089</t>
  </si>
  <si>
    <t>6416094</t>
  </si>
  <si>
    <t>6416093</t>
  </si>
  <si>
    <t>6416092</t>
  </si>
  <si>
    <t>6416091</t>
  </si>
  <si>
    <t>6817809</t>
  </si>
  <si>
    <t>6817810</t>
  </si>
  <si>
    <t>6817811</t>
  </si>
  <si>
    <t>6817812</t>
  </si>
  <si>
    <t>6817813</t>
  </si>
  <si>
    <t>6817814</t>
  </si>
  <si>
    <t>6817815</t>
  </si>
  <si>
    <t>6817816</t>
  </si>
  <si>
    <t>6817817</t>
  </si>
  <si>
    <t>6817818</t>
  </si>
  <si>
    <t>6817819</t>
  </si>
  <si>
    <t>6817820</t>
  </si>
  <si>
    <t>6817821</t>
  </si>
  <si>
    <t>6817822</t>
  </si>
  <si>
    <t>6817823</t>
  </si>
  <si>
    <t>6817824</t>
  </si>
  <si>
    <t>6817825</t>
  </si>
  <si>
    <t>6817826</t>
  </si>
  <si>
    <t>6817827</t>
  </si>
  <si>
    <t>6817828</t>
  </si>
  <si>
    <t>6817753</t>
  </si>
  <si>
    <t>6817754</t>
  </si>
  <si>
    <t>6817755</t>
  </si>
  <si>
    <t>6817756</t>
  </si>
  <si>
    <t>6817763</t>
  </si>
  <si>
    <t>6817764</t>
  </si>
  <si>
    <t>6817765</t>
  </si>
  <si>
    <t>6817766</t>
  </si>
  <si>
    <t>6817757</t>
  </si>
  <si>
    <t>6817758</t>
  </si>
  <si>
    <t>6817759</t>
  </si>
  <si>
    <t>6817760</t>
  </si>
  <si>
    <t>6817761</t>
  </si>
  <si>
    <t>6817762</t>
  </si>
  <si>
    <t>6817767</t>
  </si>
  <si>
    <t>6817768</t>
  </si>
  <si>
    <t>6817769</t>
  </si>
  <si>
    <t>6817770</t>
  </si>
  <si>
    <t>6817777</t>
  </si>
  <si>
    <t>6817778</t>
  </si>
  <si>
    <t>6817779</t>
  </si>
  <si>
    <t>6817780</t>
  </si>
  <si>
    <t>6817771</t>
  </si>
  <si>
    <t>6817772</t>
  </si>
  <si>
    <t>6817773</t>
  </si>
  <si>
    <t>6817774</t>
  </si>
  <si>
    <t>6817775</t>
  </si>
  <si>
    <t>6817776</t>
  </si>
  <si>
    <t>6817781</t>
  </si>
  <si>
    <t>6817782</t>
  </si>
  <si>
    <t>6817783</t>
  </si>
  <si>
    <t>6817784</t>
  </si>
  <si>
    <t>6817791</t>
  </si>
  <si>
    <t>6817792</t>
  </si>
  <si>
    <t>6817793</t>
  </si>
  <si>
    <t>6817794</t>
  </si>
  <si>
    <t>6817785</t>
  </si>
  <si>
    <t>6817786</t>
  </si>
  <si>
    <t>6817787</t>
  </si>
  <si>
    <t>6817788</t>
  </si>
  <si>
    <t>6817789</t>
  </si>
  <si>
    <t>6817790</t>
  </si>
  <si>
    <t>6817795</t>
  </si>
  <si>
    <t>6817796</t>
  </si>
  <si>
    <t>6817797</t>
  </si>
  <si>
    <t>6817798</t>
  </si>
  <si>
    <t>6817805</t>
  </si>
  <si>
    <t>6817806</t>
  </si>
  <si>
    <t>6817807</t>
  </si>
  <si>
    <t>6817808</t>
  </si>
  <si>
    <t>6817799</t>
  </si>
  <si>
    <t>6817800</t>
  </si>
  <si>
    <t>6817801</t>
  </si>
  <si>
    <t>6817802</t>
  </si>
  <si>
    <t>6817803</t>
  </si>
  <si>
    <t>6817804</t>
  </si>
  <si>
    <t>6817885</t>
  </si>
  <si>
    <t>6817886</t>
  </si>
  <si>
    <t>6817887</t>
  </si>
  <si>
    <t>6817888</t>
  </si>
  <si>
    <t>6817889</t>
  </si>
  <si>
    <t>6817890</t>
  </si>
  <si>
    <t>6817891</t>
  </si>
  <si>
    <t>6817892</t>
  </si>
  <si>
    <t>6817893</t>
  </si>
  <si>
    <t>6817894</t>
  </si>
  <si>
    <t>6817895</t>
  </si>
  <si>
    <t>6817896</t>
  </si>
  <si>
    <t>6817897</t>
  </si>
  <si>
    <t>6817898</t>
  </si>
  <si>
    <t>6817899</t>
  </si>
  <si>
    <t>6817900</t>
  </si>
  <si>
    <t>6817901</t>
  </si>
  <si>
    <t>6817902</t>
  </si>
  <si>
    <t>6817903</t>
  </si>
  <si>
    <t>6817904</t>
  </si>
  <si>
    <t>6817829</t>
  </si>
  <si>
    <t>6817830</t>
  </si>
  <si>
    <t>6817831</t>
  </si>
  <si>
    <t>6817832</t>
  </si>
  <si>
    <t>6817839</t>
  </si>
  <si>
    <t>6817840</t>
  </si>
  <si>
    <t>6817841</t>
  </si>
  <si>
    <t>6817842</t>
  </si>
  <si>
    <t>6817833</t>
  </si>
  <si>
    <t>6817834</t>
  </si>
  <si>
    <t>6817835</t>
  </si>
  <si>
    <t>6817836</t>
  </si>
  <si>
    <t>6817837</t>
  </si>
  <si>
    <t>6817838</t>
  </si>
  <si>
    <t>6817843</t>
  </si>
  <si>
    <t>6817844</t>
  </si>
  <si>
    <t>6817845</t>
  </si>
  <si>
    <t>6817846</t>
  </si>
  <si>
    <t>6817853</t>
  </si>
  <si>
    <t>6817854</t>
  </si>
  <si>
    <t>6817855</t>
  </si>
  <si>
    <t>6817856</t>
  </si>
  <si>
    <t>6817847</t>
  </si>
  <si>
    <t>6817848</t>
  </si>
  <si>
    <t>6817849</t>
  </si>
  <si>
    <t>6817850</t>
  </si>
  <si>
    <t>6817851</t>
  </si>
  <si>
    <t>6817852</t>
  </si>
  <si>
    <t>6817857</t>
  </si>
  <si>
    <t>6817858</t>
  </si>
  <si>
    <t>6817859</t>
  </si>
  <si>
    <t>6817860</t>
  </si>
  <si>
    <t>6817867</t>
  </si>
  <si>
    <t>6817868</t>
  </si>
  <si>
    <t>6817869</t>
  </si>
  <si>
    <t>6817870</t>
  </si>
  <si>
    <t>6817861</t>
  </si>
  <si>
    <t>6817862</t>
  </si>
  <si>
    <t>6817863</t>
  </si>
  <si>
    <t>6817864</t>
  </si>
  <si>
    <t>6817865</t>
  </si>
  <si>
    <t>6817866</t>
  </si>
  <si>
    <t>6817871</t>
  </si>
  <si>
    <t>6817872</t>
  </si>
  <si>
    <t>6817873</t>
  </si>
  <si>
    <t>6817874</t>
  </si>
  <si>
    <t>6817881</t>
  </si>
  <si>
    <t>6817882</t>
  </si>
  <si>
    <t>6817883</t>
  </si>
  <si>
    <t>6817884</t>
  </si>
  <si>
    <t>6817875</t>
  </si>
  <si>
    <t>6817876</t>
  </si>
  <si>
    <t>6817877</t>
  </si>
  <si>
    <t>6817878</t>
  </si>
  <si>
    <t>6817879</t>
  </si>
  <si>
    <t>6817880</t>
  </si>
  <si>
    <t>7119788</t>
  </si>
  <si>
    <t>7119714</t>
  </si>
  <si>
    <t>7119715</t>
  </si>
  <si>
    <t>7119678</t>
  </si>
  <si>
    <t>7119712</t>
  </si>
  <si>
    <t>7119694</t>
  </si>
  <si>
    <t>7119695</t>
  </si>
  <si>
    <t>7119696</t>
  </si>
  <si>
    <t>7119697</t>
  </si>
  <si>
    <t>7119698</t>
  </si>
  <si>
    <t>7119688</t>
  </si>
  <si>
    <t>7119689</t>
  </si>
  <si>
    <t>7119690</t>
  </si>
  <si>
    <t>7119691</t>
  </si>
  <si>
    <t>7119692</t>
  </si>
  <si>
    <t>7119693</t>
  </si>
  <si>
    <t>7119687</t>
  </si>
  <si>
    <t>7119681</t>
  </si>
  <si>
    <t>7119682</t>
  </si>
  <si>
    <t>7119683</t>
  </si>
  <si>
    <t>7119684</t>
  </si>
  <si>
    <t>7119685</t>
  </si>
  <si>
    <t>7119686</t>
  </si>
  <si>
    <t>7119680</t>
  </si>
  <si>
    <t>7119710</t>
  </si>
  <si>
    <t>7107375</t>
  </si>
  <si>
    <t>7107376</t>
  </si>
  <si>
    <t>7107377</t>
  </si>
  <si>
    <t>7107374</t>
  </si>
  <si>
    <t>7119708</t>
  </si>
  <si>
    <t>7119709</t>
  </si>
  <si>
    <t>7119706</t>
  </si>
  <si>
    <t>7119707</t>
  </si>
  <si>
    <t>7119787</t>
  </si>
  <si>
    <t>7119647</t>
  </si>
  <si>
    <t>7119679</t>
  </si>
  <si>
    <t>7119711</t>
  </si>
  <si>
    <t>7119713</t>
  </si>
  <si>
    <t>7119646</t>
  </si>
  <si>
    <t>7119699</t>
  </si>
  <si>
    <t>7119702</t>
  </si>
  <si>
    <t>7119701</t>
  </si>
  <si>
    <t>7119700</t>
  </si>
  <si>
    <r>
      <rPr>
        <b/>
        <sz val="7.5"/>
        <rFont val="Verdana"/>
        <family val="2"/>
      </rPr>
      <t>AD 04.05.0050 (/)</t>
    </r>
  </si>
  <si>
    <r>
      <rPr>
        <b/>
        <sz val="7.5"/>
        <rFont val="Verdana"/>
        <family val="2"/>
      </rPr>
      <t>Analise granulometrica sem sedimentacao. (desonerado)</t>
    </r>
  </si>
  <si>
    <r>
      <rPr>
        <b/>
        <sz val="7.5"/>
        <rFont val="Verdana"/>
        <family val="2"/>
      </rPr>
      <t>un</t>
    </r>
  </si>
  <si>
    <r>
      <rPr>
        <b/>
        <sz val="7.5"/>
        <rFont val="Verdana"/>
        <family val="2"/>
      </rPr>
      <t>AD 04.05.0053 (/)</t>
    </r>
  </si>
  <si>
    <r>
      <rPr>
        <b/>
        <sz val="7.5"/>
        <rFont val="Verdana"/>
        <family val="2"/>
      </rPr>
      <t>Analise granulometrica completa, em amostra de solo, de acordo com a NBR7181 e NBR6457, compreendendo as fases de peneiramento e sedimentacao, quando constatada a presenca de particulas finas em sua composicao.(desonerado)</t>
    </r>
  </si>
  <si>
    <r>
      <rPr>
        <b/>
        <sz val="7.5"/>
        <rFont val="Verdana"/>
        <family val="2"/>
      </rPr>
      <t>AD 04.05.0100 (/)</t>
    </r>
  </si>
  <si>
    <r>
      <rPr>
        <b/>
        <sz val="7.5"/>
        <rFont val="Verdana"/>
        <family val="2"/>
      </rPr>
      <t>Ensaio de adensamento endometrico em amostra de solo, envolvendo, no minimo, 10 estagios de carga, inclusive um laco de descarregamento e recarregamento, de acordo com as recomendacoes estabelecidas na NBR12007.(desonerado)</t>
    </r>
  </si>
  <si>
    <r>
      <rPr>
        <b/>
        <sz val="7.5"/>
        <rFont val="Verdana"/>
        <family val="2"/>
      </rPr>
      <t>AD 04.05.0150 (/)</t>
    </r>
  </si>
  <si>
    <r>
      <rPr>
        <b/>
        <sz val="7.5"/>
        <rFont val="Verdana"/>
        <family val="2"/>
      </rPr>
      <t>Ensaio de cizalhamento direto em solo, com, no minimo, 3 niveis de tensao normal aplicada a amostra e com apresentacao das curvas de tensao cisalhante por deslocamento horizontal e deslocamento vertical por deslocamento horizontal, em mm, para cada um dos 3 niveis de tensao. (desonerado)</t>
    </r>
  </si>
  <si>
    <r>
      <rPr>
        <b/>
        <sz val="7.5"/>
        <rFont val="Verdana"/>
        <family val="2"/>
      </rPr>
      <t>AD 04.05.0200 (/)</t>
    </r>
  </si>
  <si>
    <r>
      <rPr>
        <b/>
        <sz val="7.5"/>
        <rFont val="Verdana"/>
        <family val="2"/>
      </rPr>
      <t>Ensaio de laboratorio, para determinacao da Densidade Real dos graos de amostra de solo, de acordo com as recomendacoes de preparo descritas na NBR6457.(desonerado)</t>
    </r>
  </si>
  <si>
    <r>
      <rPr>
        <b/>
        <sz val="7.5"/>
        <rFont val="Verdana"/>
        <family val="2"/>
      </rPr>
      <t>AD 04.05.0250 (/)</t>
    </r>
  </si>
  <si>
    <r>
      <rPr>
        <b/>
        <sz val="7.5"/>
        <rFont val="Verdana"/>
        <family val="2"/>
      </rPr>
      <t>Ensaio para determinacao, em laboratorio, do Limite de Liquidez de amostra de solo fino, de acordo com as recomendacoes da NBR7180 e da NBR6457.(desonerado)</t>
    </r>
  </si>
  <si>
    <r>
      <rPr>
        <b/>
        <sz val="7.5"/>
        <rFont val="Verdana"/>
        <family val="2"/>
      </rPr>
      <t>AD 04.05.0300 (/)</t>
    </r>
  </si>
  <si>
    <r>
      <rPr>
        <b/>
        <sz val="7.5"/>
        <rFont val="Verdana"/>
        <family val="2"/>
      </rPr>
      <t>Ensaio para determinacao, em laboratorio, do Limite de Plasticidade de amostra de solo fino, de acordo com as recomendacoes da NBR7180 e da NBR6457.(desonerado)</t>
    </r>
  </si>
  <si>
    <r>
      <rPr>
        <b/>
        <sz val="7.5"/>
        <rFont val="Verdana"/>
        <family val="2"/>
      </rPr>
      <t>AD 04.05.0325 (/)</t>
    </r>
  </si>
  <si>
    <r>
      <rPr>
        <b/>
        <sz val="7.5"/>
        <rFont val="Verdana"/>
        <family val="2"/>
      </rPr>
      <t>Ensaio para determinacao de massa especifica aparente "in situ" (DPTM-92/64).(desonerado)</t>
    </r>
  </si>
  <si>
    <r>
      <rPr>
        <b/>
        <sz val="7.5"/>
        <rFont val="Verdana"/>
        <family val="2"/>
      </rPr>
      <t>AD 04.05.0350 (/)</t>
    </r>
  </si>
  <si>
    <r>
      <rPr>
        <b/>
        <sz val="7.5"/>
        <rFont val="Verdana"/>
        <family val="2"/>
      </rPr>
      <t>Ensaio para determinacao, em laboratorio, do Peso Especifico Aparente de amostra de solo, de acordo com as recomendacoes da NBR6457.(desonerado)</t>
    </r>
  </si>
  <si>
    <r>
      <rPr>
        <b/>
        <sz val="7.5"/>
        <rFont val="Verdana"/>
        <family val="2"/>
      </rPr>
      <t>AD 04.05.0450 (/)</t>
    </r>
  </si>
  <si>
    <r>
      <rPr>
        <b/>
        <sz val="7.5"/>
        <rFont val="Verdana"/>
        <family val="2"/>
      </rPr>
      <t>Ensaio para determinacao do Indice de Suporte California (CBR) - 3 pontos - obtido com energia Proctor Normal, atraves de, no minimo, 5 corpos de prova, conforme recomendacoes da NBR9895. (desonerado)</t>
    </r>
  </si>
  <si>
    <r>
      <rPr>
        <b/>
        <sz val="7.5"/>
        <rFont val="Verdana"/>
        <family val="2"/>
      </rPr>
      <t>AD 04.05.0500 (/)</t>
    </r>
  </si>
  <si>
    <r>
      <rPr>
        <b/>
        <sz val="7.5"/>
        <rFont val="Verdana"/>
        <family val="2"/>
      </rPr>
      <t>Ensaio para determinacao, no campo, da umidade aparente do solo, atraves do Metodo "speedy". (desonerado)</t>
    </r>
  </si>
  <si>
    <r>
      <rPr>
        <b/>
        <sz val="7.5"/>
        <rFont val="Verdana"/>
        <family val="2"/>
      </rPr>
      <t>AD 04.05.0550 (/)</t>
    </r>
  </si>
  <si>
    <r>
      <rPr>
        <b/>
        <sz val="7.5"/>
        <rFont val="Verdana"/>
        <family val="2"/>
      </rPr>
      <t>Ensaio para determinacao da umidade natural de amostras de solo, em laboratorio.(desonerado)</t>
    </r>
  </si>
  <si>
    <r>
      <rPr>
        <b/>
        <sz val="7.5"/>
        <rFont val="Verdana"/>
        <family val="2"/>
      </rPr>
      <t>AD 04.05.0600 (/)</t>
    </r>
  </si>
  <si>
    <r>
      <rPr>
        <b/>
        <sz val="7.5"/>
        <rFont val="Verdana"/>
        <family val="2"/>
      </rPr>
      <t>Extracao e acondicionamento de amostra indeformada de solo, com pistao estacionario de 100mm e de acordo com as recomendacoes estabelecidas na NBR9820.(desonerado)</t>
    </r>
  </si>
  <si>
    <r>
      <rPr>
        <b/>
        <sz val="7.5"/>
        <rFont val="Verdana"/>
        <family val="2"/>
      </rPr>
      <t>AD 04.05.0650 (B)</t>
    </r>
  </si>
  <si>
    <r>
      <rPr>
        <b/>
        <sz val="7.5"/>
        <rFont val="Verdana"/>
        <family val="2"/>
      </rPr>
      <t>Instalacao de medidor de nivel de agua, inclusive transporte da equipe.(desonerado)</t>
    </r>
  </si>
  <si>
    <r>
      <rPr>
        <b/>
        <sz val="7.5"/>
        <rFont val="Verdana"/>
        <family val="2"/>
      </rPr>
      <t>m</t>
    </r>
  </si>
  <si>
    <r>
      <rPr>
        <b/>
        <sz val="7.5"/>
        <rFont val="Verdana"/>
        <family val="2"/>
      </rPr>
      <t>AD 04.05.0700 (/)</t>
    </r>
  </si>
  <si>
    <r>
      <rPr>
        <b/>
        <sz val="7.5"/>
        <rFont val="Verdana"/>
        <family val="2"/>
      </rPr>
      <t>Sondagem manual com pa e picareta, por metro linear ou fracao.(desonerado)</t>
    </r>
  </si>
  <si>
    <r>
      <rPr>
        <b/>
        <sz val="7.5"/>
        <rFont val="Verdana"/>
        <family val="2"/>
      </rPr>
      <t>AD 04.05.0703 (/)</t>
    </r>
  </si>
  <si>
    <r>
      <rPr>
        <b/>
        <sz val="7.5"/>
        <rFont val="Verdana"/>
        <family val="2"/>
      </rPr>
      <t>Sondagem manual com trado e cavadeira, por metro linear ou fracao.(desonerado)</t>
    </r>
  </si>
  <si>
    <r>
      <rPr>
        <b/>
        <sz val="7.5"/>
        <rFont val="Verdana"/>
        <family val="2"/>
      </rPr>
      <t>AD 04.05.0706 (A)</t>
    </r>
  </si>
  <si>
    <r>
      <rPr>
        <b/>
        <sz val="7.5"/>
        <rFont val="Verdana"/>
        <family val="2"/>
      </rPr>
      <t>Sondagem de reconhecimento, a trado manual, com diametro de 100mm.(desonerado)</t>
    </r>
  </si>
  <si>
    <r>
      <rPr>
        <b/>
        <sz val="7.5"/>
        <rFont val="Verdana"/>
        <family val="2"/>
      </rPr>
      <t>AD 04.10.0050 (/)</t>
    </r>
  </si>
  <si>
    <r>
      <rPr>
        <b/>
        <sz val="7.5"/>
        <rFont val="Verdana"/>
        <family val="2"/>
      </rPr>
      <t>Sondagem rotativa vertical, em rocha alterada, com coroa de Widia ou similar, diametro B (60mm), inclusive deslocamento e posicionamento em cada furo.(desonerado)</t>
    </r>
  </si>
  <si>
    <r>
      <rPr>
        <b/>
        <sz val="7.5"/>
        <rFont val="Verdana"/>
        <family val="2"/>
      </rPr>
      <t>AD 04.10.0100 (/)</t>
    </r>
  </si>
  <si>
    <r>
      <rPr>
        <b/>
        <sz val="7.5"/>
        <rFont val="Verdana"/>
        <family val="2"/>
      </rPr>
      <t>Sondagem rotativa vertical, em rocha alterada, com coroa de Widia ou similar, diametro N (75mm),</t>
    </r>
  </si>
  <si>
    <r>
      <rPr>
        <b/>
        <sz val="7.5"/>
        <rFont val="Verdana"/>
        <family val="2"/>
      </rPr>
      <t>inclusive deslocamento e posicionamento em cada furo.(desonerado)</t>
    </r>
  </si>
  <si>
    <r>
      <rPr>
        <b/>
        <sz val="7.5"/>
        <rFont val="Verdana"/>
        <family val="2"/>
      </rPr>
      <t>AD 04.10.0150 (/)</t>
    </r>
  </si>
  <si>
    <r>
      <rPr>
        <b/>
        <sz val="7.5"/>
        <rFont val="Verdana"/>
        <family val="2"/>
      </rPr>
      <t>Sondagem rotativa vertical, em solo, com coroa de Widia ou similar, diametro B (60mm), inclusive deslocamento e posicionamento em cada furo. (desonerado)</t>
    </r>
  </si>
  <si>
    <r>
      <rPr>
        <b/>
        <sz val="7.5"/>
        <rFont val="Verdana"/>
        <family val="2"/>
      </rPr>
      <t>AD 04.10.0200 (/)</t>
    </r>
  </si>
  <si>
    <r>
      <rPr>
        <b/>
        <sz val="7.5"/>
        <rFont val="Verdana"/>
        <family val="2"/>
      </rPr>
      <t>Sondagem rotativa vertical, em solo, com coroa de Widia ou similar, diametro N (75mm), inclusive deslocamento e posicionamento em cada furo. (desonerado)</t>
    </r>
  </si>
  <si>
    <r>
      <rPr>
        <b/>
        <sz val="7.5"/>
        <rFont val="Verdana"/>
        <family val="2"/>
      </rPr>
      <t>AD 04.15.0050 (/)</t>
    </r>
  </si>
  <si>
    <r>
      <rPr>
        <b/>
        <sz val="7.5"/>
        <rFont val="Verdana"/>
        <family val="2"/>
      </rPr>
      <t>Sondagem rotativa com Coroa de diamante, em rocha sa, diametro HW, inclinada (qualquer inclinacao diferente da vertical), inclusive deslocamento dentro do canteiro e instalacao da sonda no furo.(desonerado)</t>
    </r>
  </si>
  <si>
    <r>
      <rPr>
        <b/>
        <sz val="7.5"/>
        <rFont val="Verdana"/>
        <family val="2"/>
      </rPr>
      <t>AD 04.15.0100 (/)</t>
    </r>
  </si>
  <si>
    <r>
      <rPr>
        <b/>
        <sz val="7.5"/>
        <rFont val="Verdana"/>
        <family val="2"/>
      </rPr>
      <t>Sondagem rotativa com Coroa de diamante, em rocha sa, diametro NW, inclinada (qualquer inclinacao diferente da vertical), inclusive deslocamento dentro do canteiro e instalacao da sonda no furo.(desonerado)</t>
    </r>
  </si>
  <si>
    <r>
      <rPr>
        <b/>
        <sz val="7.5"/>
        <rFont val="Verdana"/>
        <family val="2"/>
      </rPr>
      <t>AD 04.15.0150 (/)</t>
    </r>
  </si>
  <si>
    <r>
      <rPr>
        <b/>
        <sz val="7.5"/>
        <rFont val="Verdana"/>
        <family val="2"/>
      </rPr>
      <t>Sondagem rotativa vertical, em rocha alterada, com coroa de diamante, diametro B (60mm), inclusive deslocamento e posicionamento em cada furo. (desonerado)</t>
    </r>
  </si>
  <si>
    <r>
      <rPr>
        <b/>
        <sz val="7.5"/>
        <rFont val="Verdana"/>
        <family val="2"/>
      </rPr>
      <t>AD 04.15.0200 (/)</t>
    </r>
  </si>
  <si>
    <r>
      <rPr>
        <b/>
        <sz val="7.5"/>
        <rFont val="Verdana"/>
        <family val="2"/>
      </rPr>
      <t>Sondagem rotativa vertical, em rocha alterada, com coroa de diamante, diametro H (99mm), inclusive deslocamento e posicionamento em cada furo. (desonerado)</t>
    </r>
  </si>
  <si>
    <r>
      <rPr>
        <b/>
        <sz val="7.5"/>
        <rFont val="Verdana"/>
        <family val="2"/>
      </rPr>
      <t>AD 04.15.0250 (/)</t>
    </r>
  </si>
  <si>
    <r>
      <rPr>
        <b/>
        <sz val="7.5"/>
        <rFont val="Verdana"/>
        <family val="2"/>
      </rPr>
      <t>Sondagem rotativa vertical, em rocha sa, com coroa de diamante, diametro B (60mm), inclusive deslocamento e posicionamento em cada furo. (desonerado)</t>
    </r>
  </si>
  <si>
    <r>
      <rPr>
        <b/>
        <sz val="7.5"/>
        <rFont val="Verdana"/>
        <family val="2"/>
      </rPr>
      <t>AD 04.15.0300 (/)</t>
    </r>
  </si>
  <si>
    <r>
      <rPr>
        <b/>
        <sz val="7.5"/>
        <rFont val="Verdana"/>
        <family val="2"/>
      </rPr>
      <t>Sondagem rotativa vertical, em rocha sa, com coroa de diamante, diametro N (75mm), inclusive deslocamento e posicionamento em cada furo. (desonerado)</t>
    </r>
  </si>
  <si>
    <r>
      <rPr>
        <b/>
        <sz val="7.5"/>
        <rFont val="Verdana"/>
        <family val="2"/>
      </rPr>
      <t>AD 04.15.0400 (/)</t>
    </r>
  </si>
  <si>
    <r>
      <rPr>
        <b/>
        <sz val="7.5"/>
        <rFont val="Verdana"/>
        <family val="2"/>
      </rPr>
      <t>Sondagem rotativa vertical, em rocha sa, com coroa de diamante, diametro H (99mm), inclusive deslocamento e posicionamento em cada furo. (desonerado)</t>
    </r>
  </si>
  <si>
    <r>
      <rPr>
        <b/>
        <sz val="7.5"/>
        <rFont val="Verdana"/>
        <family val="2"/>
      </rPr>
      <t>AD 04.20.0050 (/)</t>
    </r>
  </si>
  <si>
    <r>
      <rPr>
        <b/>
        <sz val="7.5"/>
        <rFont val="Verdana"/>
        <family val="2"/>
      </rPr>
      <t xml:space="preserve">Sondagem a percussao com diametro ate 3", com ensaio de penetracao (SPT) a cada metro, incluindo relatorio contendo classificacao tatil visual das amostras, perfis individuais dos furos, planta de localizacao e respectivas cotas das sondagens.
</t>
    </r>
    <r>
      <rPr>
        <b/>
        <sz val="7.5"/>
        <rFont val="Verdana"/>
        <family val="2"/>
      </rPr>
      <t>Inclui deslocamento ate 50m de distancia e instalacao do tripe em cada furo dentro do canteiro, excluindo mobilizacao e desmobilizacao. (desonerado)</t>
    </r>
  </si>
  <si>
    <r>
      <rPr>
        <b/>
        <sz val="7.5"/>
        <rFont val="Verdana"/>
        <family val="2"/>
      </rPr>
      <t>AD 05.05.0050 (/)</t>
    </r>
  </si>
  <si>
    <r>
      <rPr>
        <b/>
        <sz val="7.5"/>
        <rFont val="Verdana"/>
        <family val="2"/>
      </rPr>
      <t>Analise granulometrica sem sedimentacao.</t>
    </r>
  </si>
  <si>
    <r>
      <rPr>
        <b/>
        <sz val="7.5"/>
        <rFont val="Verdana"/>
        <family val="2"/>
      </rPr>
      <t>AD 05.05.0053 (/)</t>
    </r>
  </si>
  <si>
    <r>
      <rPr>
        <b/>
        <sz val="7.5"/>
        <rFont val="Verdana"/>
        <family val="2"/>
      </rPr>
      <t>Analise granulometrica completa, em amostra de solo, de acordo com a NBR7181 e NBR6457, compreendendo as fases de peneiramento e sedimentacao, quando constatada a presenca de particulas finas em sua composicao.</t>
    </r>
  </si>
  <si>
    <r>
      <rPr>
        <b/>
        <sz val="7.5"/>
        <rFont val="Verdana"/>
        <family val="2"/>
      </rPr>
      <t>AD 05.05.0100 (/)</t>
    </r>
  </si>
  <si>
    <r>
      <rPr>
        <b/>
        <sz val="7.5"/>
        <rFont val="Verdana"/>
        <family val="2"/>
      </rPr>
      <t>Ensaio de adensamento endometrico em amostra de solo, envolvendo, no minimo, 10 estagios de carga, inclusive um laco de descarregamento e recarregamento, de acordo com as recomendacoes estabelecidas na NBR12007.</t>
    </r>
  </si>
  <si>
    <r>
      <rPr>
        <b/>
        <sz val="7.5"/>
        <rFont val="Verdana"/>
        <family val="2"/>
      </rPr>
      <t>AD 05.05.0150 (/)</t>
    </r>
  </si>
  <si>
    <r>
      <rPr>
        <b/>
        <sz val="7.5"/>
        <rFont val="Verdana"/>
        <family val="2"/>
      </rPr>
      <t>Ensaio de cizalhamento direto em solo, com, no minimo, 3 niveis de tensao normal aplicada a amostra e com apresentacao das curvas de tensao cisalhante por deslocamento horizontal e deslocamento vertical por deslocamento horizontal, em mm, para cada um dos 3 niveis de tensao.</t>
    </r>
  </si>
  <si>
    <r>
      <rPr>
        <b/>
        <sz val="7.5"/>
        <rFont val="Verdana"/>
        <family val="2"/>
      </rPr>
      <t>AD 05.05.0200 (/)</t>
    </r>
  </si>
  <si>
    <r>
      <rPr>
        <b/>
        <sz val="7.5"/>
        <rFont val="Verdana"/>
        <family val="2"/>
      </rPr>
      <t>Ensaio de laboratorio, para determinacao da Densidade Real dos graos de amostra de solo, de acordo com as recomendacoes de preparo descritas na NBR6457.</t>
    </r>
  </si>
  <si>
    <r>
      <rPr>
        <b/>
        <sz val="7.5"/>
        <rFont val="Verdana"/>
        <family val="2"/>
      </rPr>
      <t>AD 05.05.0250 (/)</t>
    </r>
  </si>
  <si>
    <r>
      <rPr>
        <b/>
        <sz val="7.5"/>
        <rFont val="Verdana"/>
        <family val="2"/>
      </rPr>
      <t>Ensaio para determinacao, em laboratorio, do Limite de Liquidez de amostra de solo fino, de acordo com as recomendacoes da NBR7180 e da NBR6457.</t>
    </r>
  </si>
  <si>
    <r>
      <rPr>
        <b/>
        <sz val="7.5"/>
        <rFont val="Verdana"/>
        <family val="2"/>
      </rPr>
      <t>AD 05.05.0300 (/)</t>
    </r>
  </si>
  <si>
    <r>
      <rPr>
        <b/>
        <sz val="7.5"/>
        <rFont val="Verdana"/>
        <family val="2"/>
      </rPr>
      <t>Ensaio para determinacao, em laboratorio, do Limite de Plasticidade de amostra de solo fino, de</t>
    </r>
  </si>
  <si>
    <r>
      <rPr>
        <b/>
        <sz val="7.5"/>
        <rFont val="Verdana"/>
        <family val="2"/>
      </rPr>
      <t>acordo com as recomendacoes da NBR7180 e da NBR6457.</t>
    </r>
  </si>
  <si>
    <r>
      <rPr>
        <b/>
        <sz val="7.5"/>
        <rFont val="Verdana"/>
        <family val="2"/>
      </rPr>
      <t>AD 05.05.0325 (/)</t>
    </r>
  </si>
  <si>
    <r>
      <rPr>
        <b/>
        <sz val="7.5"/>
        <rFont val="Verdana"/>
        <family val="2"/>
      </rPr>
      <t>Ensaio para determinacao de massa especifica aparente "in situ" (DPTM-92/64).</t>
    </r>
  </si>
  <si>
    <r>
      <rPr>
        <b/>
        <sz val="7.5"/>
        <rFont val="Verdana"/>
        <family val="2"/>
      </rPr>
      <t>AD 05.05.0350 (/)</t>
    </r>
  </si>
  <si>
    <r>
      <rPr>
        <b/>
        <sz val="7.5"/>
        <rFont val="Verdana"/>
        <family val="2"/>
      </rPr>
      <t>Ensaio para determinacao, em laboratorio, do Peso Especifico Aparente de amostra de solo, de acordo com as recomendacoes da NBR6457.</t>
    </r>
  </si>
  <si>
    <r>
      <rPr>
        <b/>
        <sz val="7.5"/>
        <rFont val="Verdana"/>
        <family val="2"/>
      </rPr>
      <t>AD 05.05.0450 (/)</t>
    </r>
  </si>
  <si>
    <r>
      <rPr>
        <b/>
        <sz val="7.5"/>
        <rFont val="Verdana"/>
        <family val="2"/>
      </rPr>
      <t>Ensaio para determinacao do Indice de Suporte California (CBR) - 3 pontos - obtido com energia Proctor Normal, atraves de, no minimo, 5 corpos de prova, conforme recomendacoes da NBR9895.</t>
    </r>
  </si>
  <si>
    <r>
      <rPr>
        <b/>
        <sz val="7.5"/>
        <rFont val="Verdana"/>
        <family val="2"/>
      </rPr>
      <t>AD 05.05.0500 (/)</t>
    </r>
  </si>
  <si>
    <r>
      <rPr>
        <b/>
        <sz val="7.5"/>
        <rFont val="Verdana"/>
        <family val="2"/>
      </rPr>
      <t>Ensaio para determinacao, no campo, da umidade aparente do solo, atraves do Metodo "speedy".</t>
    </r>
  </si>
  <si>
    <r>
      <rPr>
        <b/>
        <sz val="7.5"/>
        <rFont val="Verdana"/>
        <family val="2"/>
      </rPr>
      <t>AD 05.05.0550 (/)</t>
    </r>
  </si>
  <si>
    <r>
      <rPr>
        <b/>
        <sz val="7.5"/>
        <rFont val="Verdana"/>
        <family val="2"/>
      </rPr>
      <t>Ensaio para determinacao da umidade natural de amostras de solo, em laboratorio.</t>
    </r>
  </si>
  <si>
    <r>
      <rPr>
        <b/>
        <sz val="7.5"/>
        <rFont val="Verdana"/>
        <family val="2"/>
      </rPr>
      <t>AD 05.05.0600 (/)</t>
    </r>
  </si>
  <si>
    <r>
      <rPr>
        <b/>
        <sz val="7.5"/>
        <rFont val="Verdana"/>
        <family val="2"/>
      </rPr>
      <t>Extracao e acondicionamento de amostra indeformada de solo, com pistao estacionario de 100mm e de acordo com as recomendacoes estabelecidas na NBR9820.</t>
    </r>
  </si>
  <si>
    <r>
      <rPr>
        <b/>
        <sz val="7.5"/>
        <rFont val="Verdana"/>
        <family val="2"/>
      </rPr>
      <t>AD 05.05.0650 (B)</t>
    </r>
  </si>
  <si>
    <r>
      <rPr>
        <b/>
        <sz val="7.5"/>
        <rFont val="Verdana"/>
        <family val="2"/>
      </rPr>
      <t>Instalacao de medidor de nivel de agua, inclusive transporte da equipe.</t>
    </r>
  </si>
  <si>
    <r>
      <rPr>
        <b/>
        <sz val="7.5"/>
        <rFont val="Verdana"/>
        <family val="2"/>
      </rPr>
      <t>AD 05.05.0700 (/)</t>
    </r>
  </si>
  <si>
    <r>
      <rPr>
        <b/>
        <sz val="7.5"/>
        <rFont val="Verdana"/>
        <family val="2"/>
      </rPr>
      <t>Sondagem manual com pa e picareta, por metro linear ou fracao.</t>
    </r>
  </si>
  <si>
    <r>
      <rPr>
        <b/>
        <sz val="7.5"/>
        <rFont val="Verdana"/>
        <family val="2"/>
      </rPr>
      <t>AD 05.05.0703 (/)</t>
    </r>
  </si>
  <si>
    <r>
      <rPr>
        <b/>
        <sz val="7.5"/>
        <rFont val="Verdana"/>
        <family val="2"/>
      </rPr>
      <t>Sondagem manual com trado e cavadeira, por metro linear ou fracao.</t>
    </r>
  </si>
  <si>
    <r>
      <rPr>
        <b/>
        <sz val="7.5"/>
        <rFont val="Verdana"/>
        <family val="2"/>
      </rPr>
      <t>AD 05.05.0706 (A)</t>
    </r>
  </si>
  <si>
    <r>
      <rPr>
        <b/>
        <sz val="7.5"/>
        <rFont val="Verdana"/>
        <family val="2"/>
      </rPr>
      <t>Sondagem de reconhecimento, a trado manual, com diametro de 100mm.</t>
    </r>
  </si>
  <si>
    <r>
      <rPr>
        <b/>
        <sz val="7.5"/>
        <rFont val="Verdana"/>
        <family val="2"/>
      </rPr>
      <t>AD 05.10.0050 (/)</t>
    </r>
  </si>
  <si>
    <r>
      <rPr>
        <b/>
        <sz val="7.5"/>
        <rFont val="Verdana"/>
        <family val="2"/>
      </rPr>
      <t>Sondagem rotativa vertical, em rocha alterada, com coroa de Widia ou similar, diametro B (60mm), inclusive deslocamento e posicionamento em cada furo.</t>
    </r>
  </si>
  <si>
    <r>
      <rPr>
        <b/>
        <sz val="7.5"/>
        <rFont val="Verdana"/>
        <family val="2"/>
      </rPr>
      <t>AD 05.10.0100 (/)</t>
    </r>
  </si>
  <si>
    <r>
      <rPr>
        <b/>
        <sz val="7.5"/>
        <rFont val="Verdana"/>
        <family val="2"/>
      </rPr>
      <t>Sondagem rotativa vertical, em rocha alterada, com coroa de Widia ou similar, diametro N (75mm), inclusive deslocamento e posicionamento em cada furo.</t>
    </r>
  </si>
  <si>
    <r>
      <rPr>
        <b/>
        <sz val="7.5"/>
        <rFont val="Verdana"/>
        <family val="2"/>
      </rPr>
      <t>AD 05.10.0150 (/)</t>
    </r>
  </si>
  <si>
    <r>
      <rPr>
        <b/>
        <sz val="7.5"/>
        <rFont val="Verdana"/>
        <family val="2"/>
      </rPr>
      <t>Sondagem rotativa vertical, em solo, com coroa de Widia ou similar, diametro B (60mm), inclusive deslocamento e posicionamento em cada furo.</t>
    </r>
  </si>
  <si>
    <r>
      <rPr>
        <b/>
        <sz val="7.5"/>
        <rFont val="Verdana"/>
        <family val="2"/>
      </rPr>
      <t>AD 05.10.0200 (/)</t>
    </r>
  </si>
  <si>
    <r>
      <rPr>
        <b/>
        <sz val="7.5"/>
        <rFont val="Verdana"/>
        <family val="2"/>
      </rPr>
      <t>Sondagem rotativa vertical, em solo, com coroa de Widia ou similar, diametro N (75mm), inclusive deslocamento e posicionamento em cada furo.</t>
    </r>
  </si>
  <si>
    <r>
      <rPr>
        <b/>
        <sz val="7.5"/>
        <rFont val="Verdana"/>
        <family val="2"/>
      </rPr>
      <t>AD 05.15.0050 (/)</t>
    </r>
  </si>
  <si>
    <r>
      <rPr>
        <b/>
        <sz val="7.5"/>
        <rFont val="Verdana"/>
        <family val="2"/>
      </rPr>
      <t>Sondagem rotativa com Coroa de diamante, em rocha sa, diametro HW, inclinada (qualquer inclinacao diferente da vertical), inclusive deslocamento dentro do canteiro e instalacao da sonda no furo.</t>
    </r>
  </si>
  <si>
    <r>
      <rPr>
        <b/>
        <sz val="7.5"/>
        <rFont val="Verdana"/>
        <family val="2"/>
      </rPr>
      <t>AD 05.15.0100 (/)</t>
    </r>
  </si>
  <si>
    <r>
      <rPr>
        <b/>
        <sz val="7.5"/>
        <rFont val="Verdana"/>
        <family val="2"/>
      </rPr>
      <t>Sondagem rotativa com Coroa de diamante, em rocha sa, diametro NW, inclinada (qualquer inclinacao diferente da vertical), inclusive deslocamento dentro do canteiro e instalacao da sonda no furo.</t>
    </r>
  </si>
  <si>
    <r>
      <rPr>
        <b/>
        <sz val="7.5"/>
        <rFont val="Verdana"/>
        <family val="2"/>
      </rPr>
      <t>AD 05.15.0150 (/)</t>
    </r>
  </si>
  <si>
    <r>
      <rPr>
        <b/>
        <sz val="7.5"/>
        <rFont val="Verdana"/>
        <family val="2"/>
      </rPr>
      <t>Sondagem rotativa vertical, em rocha alterada, com coroa de diamante, diametro B (60mm), inclusive deslocamento e posicionamento em cada furo.</t>
    </r>
  </si>
  <si>
    <r>
      <rPr>
        <b/>
        <sz val="7.5"/>
        <rFont val="Verdana"/>
        <family val="2"/>
      </rPr>
      <t>AD 05.15.0200 (/)</t>
    </r>
  </si>
  <si>
    <r>
      <rPr>
        <b/>
        <sz val="7.5"/>
        <rFont val="Verdana"/>
        <family val="2"/>
      </rPr>
      <t>Sondagem rotativa vertical, em rocha alterada, com coroa de diamante, diametro H (99mm), inclusive deslocamento e posicionamento em cada furo.</t>
    </r>
  </si>
  <si>
    <r>
      <rPr>
        <b/>
        <sz val="7.5"/>
        <rFont val="Verdana"/>
        <family val="2"/>
      </rPr>
      <t>AD 05.15.0250 (/)</t>
    </r>
  </si>
  <si>
    <r>
      <rPr>
        <b/>
        <sz val="7.5"/>
        <rFont val="Verdana"/>
        <family val="2"/>
      </rPr>
      <t>Sondagem rotativa vertical, em rocha sa, com coroa de diamante, diametro B (60mm), inclusive deslocamento e posicionamento em cada furo.</t>
    </r>
  </si>
  <si>
    <r>
      <rPr>
        <b/>
        <sz val="7.5"/>
        <rFont val="Verdana"/>
        <family val="2"/>
      </rPr>
      <t>AD 05.15.0300 (/)</t>
    </r>
  </si>
  <si>
    <r>
      <rPr>
        <b/>
        <sz val="7.5"/>
        <rFont val="Verdana"/>
        <family val="2"/>
      </rPr>
      <t>Sondagem rotativa vertical, em rocha sa, com coroa de diamante, diametro N (75mm), inclusive deslocamento e posicionamento em cada furo.</t>
    </r>
  </si>
  <si>
    <r>
      <rPr>
        <b/>
        <sz val="7.5"/>
        <rFont val="Verdana"/>
        <family val="2"/>
      </rPr>
      <t>AD 05.15.0400 (/)</t>
    </r>
  </si>
  <si>
    <r>
      <rPr>
        <b/>
        <sz val="7.5"/>
        <rFont val="Verdana"/>
        <family val="2"/>
      </rPr>
      <t>Sondagem rotativa vertical, em rocha sa, com coroa de diamante, diametro H (99mm), inclusive deslocamento e posicionamento em cada furo.</t>
    </r>
  </si>
  <si>
    <r>
      <rPr>
        <b/>
        <sz val="7.5"/>
        <rFont val="Verdana"/>
        <family val="2"/>
      </rPr>
      <t>AD 05.20.0050 (/)</t>
    </r>
  </si>
  <si>
    <r>
      <rPr>
        <b/>
        <sz val="7.5"/>
        <rFont val="Verdana"/>
        <family val="2"/>
      </rPr>
      <t xml:space="preserve">Sondagem a percussao com diametro ate 3", com ensaio de penetracao (SPT) a cada metro, incluindo relatorio contendo classificacao tatil visual das amostras, perfis individuais dos furos, planta de localizacao e respectivas cotas das sondagens.
</t>
    </r>
    <r>
      <rPr>
        <b/>
        <sz val="7.5"/>
        <rFont val="Verdana"/>
        <family val="2"/>
      </rPr>
      <t>Inclui deslocamento ate 50m de distancia e instalacao do tripe em cada furo dentro do canteiro, excluindo mobilizacao e desmobilizacao.</t>
    </r>
  </si>
  <si>
    <r>
      <rPr>
        <b/>
        <sz val="7.5"/>
        <rFont val="Verdana"/>
        <family val="2"/>
      </rPr>
      <t>AD 09.05.0050 (/)</t>
    </r>
  </si>
  <si>
    <r>
      <rPr>
        <b/>
        <sz val="7.5"/>
        <rFont val="Verdana"/>
        <family val="2"/>
      </rPr>
      <t>Marcacao de obra, sem instrumento topografico, considerada a projecao horizontal da area envolvente.(desonerado)</t>
    </r>
  </si>
  <si>
    <r>
      <rPr>
        <b/>
        <sz val="7.5"/>
        <rFont val="Verdana"/>
        <family val="2"/>
      </rPr>
      <t>m2</t>
    </r>
  </si>
  <si>
    <r>
      <rPr>
        <b/>
        <sz val="7.5"/>
        <rFont val="Verdana"/>
        <family val="2"/>
      </rPr>
      <t>AD 09.10.0100 (/)</t>
    </r>
  </si>
  <si>
    <r>
      <rPr>
        <b/>
        <sz val="7.5"/>
        <rFont val="Verdana"/>
        <family val="2"/>
      </rPr>
      <t>Locacao de obra com aparelho topografico, sobre cerca de marcacao, inclusive construcao desta e sua</t>
    </r>
  </si>
  <si>
    <r>
      <rPr>
        <b/>
        <sz val="7.5"/>
        <rFont val="Verdana"/>
        <family val="2"/>
      </rPr>
      <t>pre-locacao e o fornecimento do material e tendo, por medicao, o perimetro a construir.(desonerado)</t>
    </r>
  </si>
  <si>
    <r>
      <rPr>
        <b/>
        <sz val="7.5"/>
        <rFont val="Verdana"/>
        <family val="2"/>
      </rPr>
      <t>AD 10.05.0050 (/)</t>
    </r>
  </si>
  <si>
    <r>
      <rPr>
        <b/>
        <sz val="7.5"/>
        <rFont val="Verdana"/>
        <family val="2"/>
      </rPr>
      <t>Marcacao de obra, sem instrumento topografico, considerada a projecao horizontal da area envolvente.</t>
    </r>
  </si>
  <si>
    <r>
      <rPr>
        <b/>
        <sz val="7.5"/>
        <rFont val="Verdana"/>
        <family val="2"/>
      </rPr>
      <t>AD 10.10.0100 (/)</t>
    </r>
  </si>
  <si>
    <r>
      <rPr>
        <b/>
        <sz val="7.5"/>
        <rFont val="Verdana"/>
        <family val="2"/>
      </rPr>
      <t>Locacao de obra com aparelho topografico, sobre cerca de marcacao, inclusive construcao desta e sua pre-locacao e o fornecimento do material e tendo, por medicao, o perimetro a construir.</t>
    </r>
  </si>
  <si>
    <r>
      <rPr>
        <b/>
        <sz val="7.5"/>
        <rFont val="Verdana"/>
        <family val="2"/>
      </rPr>
      <t>AD 14.05.0050 (/)</t>
    </r>
  </si>
  <si>
    <r>
      <rPr>
        <b/>
        <sz val="7.5"/>
        <rFont val="Verdana"/>
        <family val="2"/>
      </rPr>
      <t>Deslocamento, entre furos, de equipamento de sondagem a percurssao, incluindo desmontagem e remontagem.(desonerado)</t>
    </r>
  </si>
  <si>
    <r>
      <rPr>
        <b/>
        <sz val="7.5"/>
        <rFont val="Verdana"/>
        <family val="2"/>
      </rPr>
      <t>AD 14.10.0050 (/)</t>
    </r>
  </si>
  <si>
    <r>
      <rPr>
        <b/>
        <sz val="7.5"/>
        <rFont val="Verdana"/>
        <family val="2"/>
      </rPr>
      <t>Carga e descarga de equipamentos pesados em carretas, exclusive o custo horario do equipamento, durante a operacao.(desonerado)</t>
    </r>
  </si>
  <si>
    <r>
      <rPr>
        <b/>
        <sz val="7.5"/>
        <rFont val="Verdana"/>
        <family val="2"/>
      </rPr>
      <t>t</t>
    </r>
  </si>
  <si>
    <r>
      <rPr>
        <b/>
        <sz val="7.5"/>
        <rFont val="Verdana"/>
        <family val="2"/>
      </rPr>
      <t>AD 14.10.0100 (A)</t>
    </r>
  </si>
  <si>
    <r>
      <rPr>
        <b/>
        <sz val="7.5"/>
        <rFont val="Verdana"/>
        <family val="2"/>
      </rPr>
      <t>Transporte de andaime suspenso, tipo leve, para pintura, inclusive ida e volta do caminhao, carga e descarga (considerar o minimo de 40unxKm, para calculo deste transporte).(desonerado)</t>
    </r>
  </si>
  <si>
    <r>
      <rPr>
        <b/>
        <sz val="7.5"/>
        <rFont val="Verdana"/>
        <family val="2"/>
      </rPr>
      <t>un.Km</t>
    </r>
  </si>
  <si>
    <r>
      <rPr>
        <b/>
        <sz val="7.5"/>
        <rFont val="Verdana"/>
        <family val="2"/>
      </rPr>
      <t>AD 14.10.0150 (A)</t>
    </r>
  </si>
  <si>
    <r>
      <rPr>
        <b/>
        <sz val="7.5"/>
        <rFont val="Verdana"/>
        <family val="2"/>
      </rPr>
      <t>Transporte de andaime suspenso, tipo pesado, para revestimento, inclusive ida e volta do caminhao, carga e descarga (considerar o minimo de 200unxKm, para calculo deste transporte). (desonerado)</t>
    </r>
  </si>
  <si>
    <r>
      <rPr>
        <b/>
        <sz val="7.5"/>
        <rFont val="Verdana"/>
        <family val="2"/>
      </rPr>
      <t>AD 14.10.0200 (/)</t>
    </r>
  </si>
  <si>
    <r>
      <rPr>
        <b/>
        <sz val="7.5"/>
        <rFont val="Verdana"/>
        <family val="2"/>
      </rPr>
      <t>Transporte de andaime tubular, considerando-se a area de projecao vertical do andaime, inclusive ida e volta do caminhao, carga e descarga (considerar o minimo de 315m2xKm, para calculo deste transporte).(desonerado)</t>
    </r>
  </si>
  <si>
    <r>
      <rPr>
        <b/>
        <sz val="7.5"/>
        <rFont val="Verdana"/>
        <family val="2"/>
      </rPr>
      <t>m2.Km</t>
    </r>
  </si>
  <si>
    <r>
      <rPr>
        <b/>
        <sz val="7.5"/>
        <rFont val="Verdana"/>
        <family val="2"/>
      </rPr>
      <t>AD 14.10.0250 (/)</t>
    </r>
  </si>
  <si>
    <r>
      <rPr>
        <b/>
        <sz val="7.5"/>
        <rFont val="Verdana"/>
        <family val="2"/>
      </rPr>
      <t>Transporte de elevador de obras constituido por cabine aberta, com plataforma, guinchos e cabos de 16m de altura.(desonerado)</t>
    </r>
  </si>
  <si>
    <r>
      <rPr>
        <b/>
        <sz val="7.5"/>
        <rFont val="Verdana"/>
        <family val="2"/>
      </rPr>
      <t>AD 14.10.0300 (/)</t>
    </r>
  </si>
  <si>
    <r>
      <rPr>
        <b/>
        <sz val="7.5"/>
        <rFont val="Verdana"/>
        <family val="2"/>
      </rPr>
      <t>Transporte de equipamentos pesados em carretas, exclusive a carga e descarga e o custo horario dos equipamentos transportados.(desonerado)</t>
    </r>
  </si>
  <si>
    <r>
      <rPr>
        <b/>
        <sz val="7.5"/>
        <rFont val="Verdana"/>
        <family val="2"/>
      </rPr>
      <t>t.Km</t>
    </r>
  </si>
  <si>
    <r>
      <rPr>
        <b/>
        <sz val="7.5"/>
        <rFont val="Verdana"/>
        <family val="2"/>
      </rPr>
      <t>AD 14.10.0350 (A)</t>
    </r>
  </si>
  <si>
    <r>
      <rPr>
        <b/>
        <sz val="7.5"/>
        <rFont val="Verdana"/>
        <family val="2"/>
      </rPr>
      <t xml:space="preserve">Transporte maritimo de carga de qualquer natureza, exclusive despesas de carga e descarga, no trajeto da Ilha do Governador ate a Ilha de Paqueta ou
</t>
    </r>
    <r>
      <rPr>
        <b/>
        <sz val="7.5"/>
        <rFont val="Verdana"/>
        <family val="2"/>
      </rPr>
      <t>vice-versa, em embarcacao apropriada (considerar apenas a viagem com a carga).(desonerado)</t>
    </r>
  </si>
  <si>
    <r>
      <rPr>
        <b/>
        <sz val="7.5"/>
        <rFont val="Verdana"/>
        <family val="2"/>
      </rPr>
      <t>AD 14.12.0050 (/)</t>
    </r>
  </si>
  <si>
    <r>
      <rPr>
        <b/>
        <sz val="7.5"/>
        <rFont val="Verdana"/>
        <family val="2"/>
      </rPr>
      <t>Mobilizacao e desmobilizacao de equipe de ensaios tecnologicos, considerando o transporte ate 50 km. (desonerado)</t>
    </r>
  </si>
  <si>
    <r>
      <rPr>
        <b/>
        <sz val="7.5"/>
        <rFont val="Verdana"/>
        <family val="2"/>
      </rPr>
      <t>AD 14.15.0050 (C)</t>
    </r>
  </si>
  <si>
    <r>
      <rPr>
        <b/>
        <sz val="7.5"/>
        <rFont val="Verdana"/>
        <family val="2"/>
      </rPr>
      <t>Caminhoneta de servico, com cabine e cacamba, com motor bicombustivel, cabine simples, com ar condicionado e direcao hidraulica, capacidade de carga minima de 650Kg, tracao 4 x 2, com motorista, material de operacao e material de manutencao. Custo horario produtivo.(desonerado)</t>
    </r>
  </si>
  <si>
    <r>
      <rPr>
        <b/>
        <sz val="7.5"/>
        <rFont val="Verdana"/>
        <family val="2"/>
      </rPr>
      <t>h</t>
    </r>
  </si>
  <si>
    <r>
      <rPr>
        <b/>
        <sz val="7.5"/>
        <rFont val="Verdana"/>
        <family val="2"/>
      </rPr>
      <t>AD 14.15.0100 (B)</t>
    </r>
  </si>
  <si>
    <r>
      <rPr>
        <b/>
        <sz val="7.5"/>
        <rFont val="Verdana"/>
        <family val="2"/>
      </rPr>
      <t>Caminhoneta de servico, com cabine e cacamba, com motor bicombustivel, cabine simples, com ar condicionado e direcao hidraulica, capacidade de carga minima de 650Kg, tracao 4 x 2, com motorista e material de operacao. Custo horario improdutivo (motor funcionando).(desonerado)</t>
    </r>
  </si>
  <si>
    <r>
      <rPr>
        <b/>
        <sz val="7.5"/>
        <rFont val="Verdana"/>
        <family val="2"/>
      </rPr>
      <t>AD 14.15.0150 (B)</t>
    </r>
  </si>
  <si>
    <r>
      <rPr>
        <b/>
        <sz val="7.5"/>
        <rFont val="Verdana"/>
        <family val="2"/>
      </rPr>
      <t>Caminhoneta de servico, com cabine e cacamba, com motor bicombustivel, cabine simples, com ar condicionado e direcao hidraulica, capacidade de carga minima de 650Kg, tracao 4 x 2, com motorista. Custo horario improdutivo (motor desligado).(desonerado)</t>
    </r>
  </si>
  <si>
    <r>
      <rPr>
        <b/>
        <sz val="7.5"/>
        <rFont val="Verdana"/>
        <family val="2"/>
      </rPr>
      <t>AD 14.15.0200 (A)</t>
    </r>
  </si>
  <si>
    <r>
      <rPr>
        <b/>
        <sz val="7.5"/>
        <rFont val="Verdana"/>
        <family val="2"/>
      </rPr>
      <t>Caminhoneta de servico, capacidade minima para 13 passageiros ou 1650Kg, com motorista, material de operacao e material de manutencao, com as seguintes especificacoes minimas: motor a gasolina de 123CV, modelo basico. Custo horario diurno (entre 05:00h e 22:00h).(desonerado)</t>
    </r>
  </si>
  <si>
    <r>
      <rPr>
        <b/>
        <sz val="7.5"/>
        <rFont val="Verdana"/>
        <family val="2"/>
      </rPr>
      <t>AD 14.15.0250 (B)</t>
    </r>
  </si>
  <si>
    <r>
      <rPr>
        <b/>
        <sz val="7.5"/>
        <rFont val="Verdana"/>
        <family val="2"/>
      </rPr>
      <t>Caminhoneta de Servico, capacidade de 13 passageiros ou 1650Kg, com motorista, material de operacao e material de manutencao, com as seguintes especificacoes minimas: motor a gasolina de 123CV, modelo basico. Custo horario produtivo. (desonerado)</t>
    </r>
  </si>
  <si>
    <r>
      <rPr>
        <b/>
        <sz val="7.5"/>
        <rFont val="Verdana"/>
        <family val="2"/>
      </rPr>
      <t>AD 14.15.0300 (A)</t>
    </r>
  </si>
  <si>
    <r>
      <rPr>
        <b/>
        <sz val="7.5"/>
        <rFont val="Verdana"/>
        <family val="2"/>
      </rPr>
      <t>Caminhoneta de Servico, capacidade de 13 passageiros ou 1650Kg, com motorista e material de operacao, com as seguintes especificacoes minimas: motor a gasolina de 123CV. Custo horario improdutivo (motor funcionando).(desonerado)</t>
    </r>
  </si>
  <si>
    <r>
      <rPr>
        <b/>
        <sz val="7.5"/>
        <rFont val="Verdana"/>
        <family val="2"/>
      </rPr>
      <t>AD 14.15.0350 (A)</t>
    </r>
  </si>
  <si>
    <r>
      <rPr>
        <b/>
        <sz val="7.5"/>
        <rFont val="Verdana"/>
        <family val="2"/>
      </rPr>
      <t>Caminhoneta de Servico, capacidade de 13 passageiros ou 1650Kg, com motorista, com as seguintes especificacoes minimas: motor a gasolina de 123CV. Custo horario improdutivo (motor desligado).(desonerado)</t>
    </r>
  </si>
  <si>
    <r>
      <rPr>
        <b/>
        <sz val="7.5"/>
        <rFont val="Verdana"/>
        <family val="2"/>
      </rPr>
      <t>AD 14.15.0401 (B)</t>
    </r>
  </si>
  <si>
    <r>
      <rPr>
        <b/>
        <sz val="7.5"/>
        <rFont val="Verdana"/>
        <family val="2"/>
      </rPr>
      <t>Caminhoneta de Servico, capacidade de 7 passageiros ou 600 Kg, com motorista, material de operacao e material de manutencao, com as seguintes especificacoes minimas: a gasolina de 83CV, autonomia de 3000 Km/mes. Custo mensal. (desonerado)</t>
    </r>
  </si>
  <si>
    <r>
      <rPr>
        <b/>
        <sz val="7.5"/>
        <rFont val="Verdana"/>
        <family val="2"/>
      </rPr>
      <t>un.mes</t>
    </r>
  </si>
  <si>
    <r>
      <rPr>
        <b/>
        <sz val="7.5"/>
        <rFont val="Verdana"/>
        <family val="2"/>
      </rPr>
      <t>AD 14.15.0403 (B)</t>
    </r>
  </si>
  <si>
    <r>
      <rPr>
        <b/>
        <sz val="7.5"/>
        <rFont val="Verdana"/>
        <family val="2"/>
      </rPr>
      <t>Caminhoneta de Servico (kilometragem adicional), capacidade para 13 passageiros ou 1650 Kg, com motorista, material de operacao e material de manutencao, com as seguintes especificacoes minimas: motor a gasolina de 123CV. Custo do quilometro adicional.(desonerado)</t>
    </r>
  </si>
  <si>
    <r>
      <rPr>
        <b/>
        <sz val="7.5"/>
        <rFont val="Verdana"/>
        <family val="2"/>
      </rPr>
      <t>Km</t>
    </r>
  </si>
  <si>
    <r>
      <rPr>
        <b/>
        <sz val="7.5"/>
        <rFont val="Verdana"/>
        <family val="2"/>
      </rPr>
      <t>AD 14.15.0550 (A)</t>
    </r>
  </si>
  <si>
    <r>
      <rPr>
        <b/>
        <sz val="7.5"/>
        <rFont val="Verdana"/>
        <family val="2"/>
      </rPr>
      <t>Carreta para transporte pesado, com capacidade de carga util de 60/80t, com motorista operador, material de operacao e material de manutencao, com as seguintes especificacoes minimas: motor diesel de 330CV, chassis extensivel ate 21m e semi- reboque de 4 eixos. Custo horario produtivo. (desonerado)</t>
    </r>
  </si>
  <si>
    <r>
      <rPr>
        <b/>
        <sz val="7.5"/>
        <rFont val="Verdana"/>
        <family val="2"/>
      </rPr>
      <t>AD 14.15.0600 (A)</t>
    </r>
  </si>
  <si>
    <r>
      <rPr>
        <b/>
        <sz val="7.5"/>
        <rFont val="Verdana"/>
        <family val="2"/>
      </rPr>
      <t>Carreta para transporte pesado, com capacidade de carga util de 60/80t, com motorista operador e material de operacao, com as seguintes especificacoes minimas: motor diesel de 330CV, chassis extensivel ate 21m e semi-reboque de 4 eixos. Custo horario improdutivo (motor funcionando).(desonerado)</t>
    </r>
  </si>
  <si>
    <r>
      <rPr>
        <b/>
        <sz val="7.5"/>
        <rFont val="Verdana"/>
        <family val="2"/>
      </rPr>
      <t>AD 14.15.0650 (A)</t>
    </r>
  </si>
  <si>
    <r>
      <rPr>
        <b/>
        <sz val="7.5"/>
        <rFont val="Verdana"/>
        <family val="2"/>
      </rPr>
      <t>Carreta para transporte pesado, com capacidade de carga util de 60/80t, com motorista operador, com as seguintes especificacoes minimas: motor diesel de 330CV, chassis extensivel ate 21m e semi- reboque de 4 eixos. Custo horario improdutivo (motor desligado).(desonerado)</t>
    </r>
  </si>
  <si>
    <r>
      <rPr>
        <b/>
        <sz val="7.5"/>
        <rFont val="Verdana"/>
        <family val="2"/>
      </rPr>
      <t>AD 14.15.0700 (A)</t>
    </r>
  </si>
  <si>
    <r>
      <rPr>
        <b/>
        <sz val="7.5"/>
        <rFont val="Verdana"/>
        <family val="2"/>
      </rPr>
      <t>Carreta para transporte pesado, com capacidade de carga util de 30t, com motorista operador, material de operacao e material de manutencao, com as seguintes especificacoes minimas: motor diesel de 330CV, chassis extensivel ate 21m e semi-reboque de 3 eixos. Custo horario produtivo.(desonerado)</t>
    </r>
  </si>
  <si>
    <r>
      <rPr>
        <b/>
        <sz val="7.5"/>
        <rFont val="Verdana"/>
        <family val="2"/>
      </rPr>
      <t>AD 14.15.0703 (/)</t>
    </r>
  </si>
  <si>
    <r>
      <rPr>
        <b/>
        <sz val="7.5"/>
        <rFont val="Verdana"/>
        <family val="2"/>
      </rPr>
      <t>Carreta para transporte pesado, com capacidade de carga util de 30t, com motorista operador e material de operacao, com as seguintes especificacoes minimas: motor diesel de 330CV, chassis extensivel ate 21m e semi-reboque de 3 eixos. Custo horario improdutivo (motor funcionando).(desonerado)</t>
    </r>
  </si>
  <si>
    <r>
      <rPr>
        <b/>
        <sz val="7.5"/>
        <rFont val="Verdana"/>
        <family val="2"/>
      </rPr>
      <t>AD 14.15.0706 (/)</t>
    </r>
  </si>
  <si>
    <r>
      <rPr>
        <b/>
        <sz val="7.5"/>
        <rFont val="Verdana"/>
        <family val="2"/>
      </rPr>
      <t>Carreta para transporte pesado, com capacidade de carga util de 30t, com motorista, com as seguintes especificacoes minimas: motor diesel de 330CV, chassis extensivel ate 21m e semi-reboque de 3</t>
    </r>
  </si>
  <si>
    <r>
      <rPr>
        <b/>
        <sz val="7.5"/>
        <rFont val="Verdana"/>
        <family val="2"/>
      </rPr>
      <t>eixos. Custo horario improdutivo (motor desligado). (desonerado)</t>
    </r>
  </si>
  <si>
    <r>
      <rPr>
        <b/>
        <sz val="7.5"/>
        <rFont val="Verdana"/>
        <family val="2"/>
      </rPr>
      <t>AD 14.15.0750 (B)</t>
    </r>
  </si>
  <si>
    <r>
      <rPr>
        <b/>
        <sz val="7.5"/>
        <rFont val="Verdana"/>
        <family val="2"/>
      </rPr>
      <t>Veiculo de servico, motor 1.0, com ar condicionado, direcao hidraulica, radio, inclusive combustivel, seguro, lubrificacao, manutencao, licenciamento, quilometragem livre, sem motorista. Custo mensal. (desonerado)</t>
    </r>
  </si>
  <si>
    <r>
      <rPr>
        <b/>
        <sz val="7.5"/>
        <rFont val="Verdana"/>
        <family val="2"/>
      </rPr>
      <t>AD 14.15.0770 (A)</t>
    </r>
  </si>
  <si>
    <r>
      <rPr>
        <b/>
        <sz val="7.5"/>
        <rFont val="Verdana"/>
        <family val="2"/>
      </rPr>
      <t>Veiculo de servico para apoio as operacoes de trafego, motor 1.0 a gasolina, 4 portas, com ar condicionado e direcao hidraulica, identificacao padrao CET-RIO, sinalizador giratorio, equipamento de rastreamento, inclusive combustivel, licenciamento, seguro obrigatorio, lubrificacao, manutencao, lavagem geral. Quilometragem media de 3.300 Km / mes, sem motorista. Custo mensal. (desonerado)</t>
    </r>
  </si>
  <si>
    <r>
      <rPr>
        <b/>
        <sz val="7.5"/>
        <rFont val="Verdana"/>
        <family val="2"/>
      </rPr>
      <t>AD 14.15.0800 (A)</t>
    </r>
  </si>
  <si>
    <r>
      <rPr>
        <b/>
        <sz val="7.5"/>
        <rFont val="Verdana"/>
        <family val="2"/>
      </rPr>
      <t>Veiculo de servico, motor 1.0 a gasolina, de 69 CV (67,6 HP), para apoio as operacoes de trafego (uso exclusivo SMTR/CET-RIO), com ar condicionado, direcao hidraulica, inclusive material de operacao e material de manutencao, licenciamento, seguro e adesivos na carroceria, sinalizador giratorio, radio AM/FM digital, e caixa de ferramentas e acessorios. Quilometragem media de 4.500Km/mes, sem motorista. Custo mensal.(desonerado)</t>
    </r>
  </si>
  <si>
    <r>
      <rPr>
        <b/>
        <sz val="7.5"/>
        <rFont val="Verdana"/>
        <family val="2"/>
      </rPr>
      <t>AD 15.05.0050 (/)</t>
    </r>
  </si>
  <si>
    <r>
      <rPr>
        <b/>
        <sz val="7.5"/>
        <rFont val="Verdana"/>
        <family val="2"/>
      </rPr>
      <t>Deslocamento, entre furos, de equipamento de sondagem a percurssao, incluindo desmontagem e remontagem.</t>
    </r>
  </si>
  <si>
    <r>
      <rPr>
        <b/>
        <sz val="7.5"/>
        <rFont val="Verdana"/>
        <family val="2"/>
      </rPr>
      <t>AD 15.10.0050 (/)</t>
    </r>
  </si>
  <si>
    <r>
      <rPr>
        <b/>
        <sz val="7.5"/>
        <rFont val="Verdana"/>
        <family val="2"/>
      </rPr>
      <t>Carga e descarga de equipamentos pesados em carretas, exclusive o custo horario do equipamento, durante a operacao.</t>
    </r>
  </si>
  <si>
    <r>
      <rPr>
        <b/>
        <sz val="7.5"/>
        <rFont val="Verdana"/>
        <family val="2"/>
      </rPr>
      <t>AD 15.10.0100 (A)</t>
    </r>
  </si>
  <si>
    <r>
      <rPr>
        <b/>
        <sz val="7.5"/>
        <rFont val="Verdana"/>
        <family val="2"/>
      </rPr>
      <t>Transporte de andaime suspenso, tipo leve, para pintura, inclusive ida e volta do caminhao, carga e descarga (considerar o minimo de 40unxKm, para calculo deste transporte).</t>
    </r>
  </si>
  <si>
    <r>
      <rPr>
        <b/>
        <sz val="7.5"/>
        <rFont val="Verdana"/>
        <family val="2"/>
      </rPr>
      <t>AD 15.10.0150 (A)</t>
    </r>
  </si>
  <si>
    <r>
      <rPr>
        <b/>
        <sz val="7.5"/>
        <rFont val="Verdana"/>
        <family val="2"/>
      </rPr>
      <t>Transporte de andaime suspenso, tipo pesado, para revestimento, inclusive ida e volta do caminhao, carga e descarga (considerar o minimo de 200unxKm, para calculo deste transporte).</t>
    </r>
  </si>
  <si>
    <r>
      <rPr>
        <b/>
        <sz val="7.5"/>
        <rFont val="Verdana"/>
        <family val="2"/>
      </rPr>
      <t>AD 15.10.0200 (/)</t>
    </r>
  </si>
  <si>
    <r>
      <rPr>
        <b/>
        <sz val="7.5"/>
        <rFont val="Verdana"/>
        <family val="2"/>
      </rPr>
      <t>Transporte de andaime tubular, considerando-se a area de projecao vertical do andaime, inclusive ida e volta do caminhao, carga e descarga (considerar o minimo de 315m2xKm, para calculo deste transporte).</t>
    </r>
  </si>
  <si>
    <r>
      <rPr>
        <b/>
        <sz val="7.5"/>
        <rFont val="Verdana"/>
        <family val="2"/>
      </rPr>
      <t>AD 15.10.0250 (/)</t>
    </r>
  </si>
  <si>
    <r>
      <rPr>
        <b/>
        <sz val="7.5"/>
        <rFont val="Verdana"/>
        <family val="2"/>
      </rPr>
      <t>Transporte de elevador de obras constituido por cabine aberta, com plataforma, guinchos e cabos de 16m de altura.</t>
    </r>
  </si>
  <si>
    <r>
      <rPr>
        <b/>
        <sz val="7.5"/>
        <rFont val="Verdana"/>
        <family val="2"/>
      </rPr>
      <t>AD 15.10.0300 (/)</t>
    </r>
  </si>
  <si>
    <r>
      <rPr>
        <b/>
        <sz val="7.5"/>
        <rFont val="Verdana"/>
        <family val="2"/>
      </rPr>
      <t>Transporte de equipamentos pesados em carretas, exclusive a carga e descarga e o custo horario dos equipamentos transportados.</t>
    </r>
  </si>
  <si>
    <r>
      <rPr>
        <b/>
        <sz val="7.5"/>
        <rFont val="Verdana"/>
        <family val="2"/>
      </rPr>
      <t>AD 15.10.0350 (A)</t>
    </r>
  </si>
  <si>
    <r>
      <rPr>
        <b/>
        <sz val="7.5"/>
        <rFont val="Verdana"/>
        <family val="2"/>
      </rPr>
      <t xml:space="preserve">Transporte maritimo de carga de qualquer natureza, exclusive despesas de carga e descarga, no trajeto da Ilha do Governador ate a Ilha de Paqueta ou
</t>
    </r>
    <r>
      <rPr>
        <b/>
        <sz val="7.5"/>
        <rFont val="Verdana"/>
        <family val="2"/>
      </rPr>
      <t>vice-versa, em embarcacao apropriada (considerar apenas a viagem com a carga).</t>
    </r>
  </si>
  <si>
    <r>
      <rPr>
        <b/>
        <sz val="7.5"/>
        <rFont val="Verdana"/>
        <family val="2"/>
      </rPr>
      <t>AD 15.12.0050 (/)</t>
    </r>
  </si>
  <si>
    <r>
      <rPr>
        <b/>
        <sz val="7.5"/>
        <rFont val="Verdana"/>
        <family val="2"/>
      </rPr>
      <t>Mobilizacao e desmobilizacao de equipe de ensaios tecnologicos, considerando o transporte ate 50 km.</t>
    </r>
  </si>
  <si>
    <r>
      <rPr>
        <b/>
        <sz val="7.5"/>
        <rFont val="Verdana"/>
        <family val="2"/>
      </rPr>
      <t>AD 15.15.0050 (C)</t>
    </r>
  </si>
  <si>
    <r>
      <rPr>
        <b/>
        <sz val="7.5"/>
        <rFont val="Verdana"/>
        <family val="2"/>
      </rPr>
      <t>Caminhoneta de servico, com cabine e cacamba, com motor bicombustivel, cabine simples, com ar condicionado e direcao hidraulica, capacidade de carga minima de 650Kg, tracao 4 x 2, com motorista, material de operacao e material de manutencao. Custo horario produtivo.</t>
    </r>
  </si>
  <si>
    <r>
      <rPr>
        <b/>
        <sz val="7.5"/>
        <rFont val="Verdana"/>
        <family val="2"/>
      </rPr>
      <t>AD 15.15.0100 (B)</t>
    </r>
  </si>
  <si>
    <r>
      <rPr>
        <b/>
        <sz val="7.5"/>
        <rFont val="Verdana"/>
        <family val="2"/>
      </rPr>
      <t>Caminhoneta de servico, com cabine e cacamba, com motor bicombustivel, cabine simples, com ar condicionado e direcao hidraulica, capacidade de carga minima de 650Kg, tracao 4 x 2, com motorista e material de operacao. Custo horario improdutivo (motor funcionando).</t>
    </r>
  </si>
  <si>
    <r>
      <rPr>
        <b/>
        <sz val="7.5"/>
        <rFont val="Verdana"/>
        <family val="2"/>
      </rPr>
      <t>AD 15.15.0150 (B)</t>
    </r>
  </si>
  <si>
    <r>
      <rPr>
        <b/>
        <sz val="7.5"/>
        <rFont val="Verdana"/>
        <family val="2"/>
      </rPr>
      <t>Caminhoneta de servico, com cabine e cacamba, com motor bicombustivel, cabine simples, com ar condicionado e direcao hidraulica, capacidade de carga minima de 650Kg, tracao 4 x 2, com motorista. Custo horario improdutivo (motor desligado).</t>
    </r>
  </si>
  <si>
    <r>
      <rPr>
        <b/>
        <sz val="7.5"/>
        <rFont val="Verdana"/>
        <family val="2"/>
      </rPr>
      <t>AD 15.15.0200 (A)</t>
    </r>
  </si>
  <si>
    <r>
      <rPr>
        <b/>
        <sz val="7.5"/>
        <rFont val="Verdana"/>
        <family val="2"/>
      </rPr>
      <t>Caminhoneta de servico, capacidade para 13 passageiros ou 1650Kg, com motorista, material de operacao e material de manutencao, com as seguintes especificacoes minimas: motor a gasolina de 123CV, modelo basico. Custo horario diurno (entre 05:00h e 22:00h).</t>
    </r>
  </si>
  <si>
    <r>
      <rPr>
        <b/>
        <sz val="7.5"/>
        <rFont val="Verdana"/>
        <family val="2"/>
      </rPr>
      <t>AD 15.15.0250 (B)</t>
    </r>
  </si>
  <si>
    <r>
      <rPr>
        <b/>
        <sz val="7.5"/>
        <rFont val="Verdana"/>
        <family val="2"/>
      </rPr>
      <t>Caminhoneta de Servico, capacidade para 13 passageiros ou 1650Kg, com motorista, material de operacao e material de manutencao, com as seguintes especificacoes minimas: motor a gasolina de 123CV. Custo horario produtivo.</t>
    </r>
  </si>
  <si>
    <r>
      <rPr>
        <b/>
        <sz val="7.5"/>
        <rFont val="Verdana"/>
        <family val="2"/>
      </rPr>
      <t>AD 15.15.0300 (A)</t>
    </r>
  </si>
  <si>
    <r>
      <rPr>
        <b/>
        <sz val="7.5"/>
        <rFont val="Verdana"/>
        <family val="2"/>
      </rPr>
      <t>Caminhoneta de Servico, capacidade para 13 passageiros ou 1650Kg, com motorista e material de operacao, com as seguintes especificacoes minimas: motor a gasolina de 123CV. Custo horario improdutivo (motor funcionando).</t>
    </r>
  </si>
  <si>
    <r>
      <rPr>
        <b/>
        <sz val="7.5"/>
        <rFont val="Verdana"/>
        <family val="2"/>
      </rPr>
      <t>AD 15.15.0350 (A)</t>
    </r>
  </si>
  <si>
    <r>
      <rPr>
        <b/>
        <sz val="7.5"/>
        <rFont val="Verdana"/>
        <family val="2"/>
      </rPr>
      <t>Caminhoneta de Servico, capacidade para 13 passageiros ou 1650Kg, com motorista, com as seguintes especificacoes minimas: motor a gasolina de 123CV. Custo horario improdutivo (motor desligado).</t>
    </r>
  </si>
  <si>
    <r>
      <rPr>
        <b/>
        <sz val="7.5"/>
        <rFont val="Verdana"/>
        <family val="2"/>
      </rPr>
      <t>AD 15.15.0401 (B)</t>
    </r>
  </si>
  <si>
    <r>
      <rPr>
        <b/>
        <sz val="7.5"/>
        <rFont val="Verdana"/>
        <family val="2"/>
      </rPr>
      <t>Caminhoneta de Servico, capacidade de 7 passageiros ou 600 Kg, com motorista, material de operacao e material de manutencao, com as seguintes especificacoes minimas: a gasolina de 83CV, autonomia de 3000 Km/mes. Custo mensal.</t>
    </r>
  </si>
  <si>
    <r>
      <rPr>
        <b/>
        <sz val="7.5"/>
        <rFont val="Verdana"/>
        <family val="2"/>
      </rPr>
      <t>AD 15.15.0403 (B)</t>
    </r>
  </si>
  <si>
    <r>
      <rPr>
        <b/>
        <sz val="7.5"/>
        <rFont val="Verdana"/>
        <family val="2"/>
      </rPr>
      <t>Caminhoneta de Servico (kilometragem adicional), capacidade para 13 passageiros ou 1650 Kg, com motorista, material de operacao e material de manutencao, com as seguintes especificacoes minimas: motor a gasolina de 123CV. Custo do quilometro adicional.</t>
    </r>
  </si>
  <si>
    <r>
      <rPr>
        <b/>
        <sz val="7.5"/>
        <rFont val="Verdana"/>
        <family val="2"/>
      </rPr>
      <t>AD 15.15.0550 (A)</t>
    </r>
  </si>
  <si>
    <r>
      <rPr>
        <b/>
        <sz val="7.5"/>
        <rFont val="Verdana"/>
        <family val="2"/>
      </rPr>
      <t>Carreta para transporte pesado, com capacidade de carga util de 60/80t, com motorista operador, material de operacao e material de manutencao, com as seguintes especificacoes minimas: motor diesel de 330CV, chassis extensivel ate 21m e semi- reboque de 4 eixos. Custo horario produtivo.</t>
    </r>
  </si>
  <si>
    <r>
      <rPr>
        <b/>
        <sz val="7.5"/>
        <rFont val="Verdana"/>
        <family val="2"/>
      </rPr>
      <t>AD 15.15.0600 (A)</t>
    </r>
  </si>
  <si>
    <r>
      <rPr>
        <b/>
        <sz val="7.5"/>
        <rFont val="Verdana"/>
        <family val="2"/>
      </rPr>
      <t>Carreta para transporte pesado, com capacidade de carga util de 60/80t, com motorista operador e material de operacao, com as seguintes especificacoes minimas: motor diesel de 330CV, chassis extensivel ate 21m e semi-reboque de 4 eixos. Custo horario improdutivo (motor funcionando).</t>
    </r>
  </si>
  <si>
    <r>
      <rPr>
        <b/>
        <sz val="7.5"/>
        <rFont val="Verdana"/>
        <family val="2"/>
      </rPr>
      <t>AD 15.15.0650 (A)</t>
    </r>
  </si>
  <si>
    <r>
      <rPr>
        <b/>
        <sz val="7.5"/>
        <rFont val="Verdana"/>
        <family val="2"/>
      </rPr>
      <t>Carreta para transporte pesado, com capacidade de carga util de 60/80t, com motorista operador, com as seguintes especificacoes minimas: motor diesel de 330CV, chassis extensivel ate 21m e semi- reboque de 4 eixos. Custo horario improdutivo (motor desligado).</t>
    </r>
  </si>
  <si>
    <r>
      <rPr>
        <b/>
        <sz val="7.5"/>
        <rFont val="Verdana"/>
        <family val="2"/>
      </rPr>
      <t>AD 15.15.0700 (A)</t>
    </r>
  </si>
  <si>
    <r>
      <rPr>
        <b/>
        <sz val="7.5"/>
        <rFont val="Verdana"/>
        <family val="2"/>
      </rPr>
      <t>Carreta para transporte pesado, com capacidade de carga util de 30t, com motorista operador, material de operacao e material de manutencao, com as seguintes especificacoes minimas: motor diesel de 330CV, chassis extensivel ate 21m e semi-reboque de 3 eixos. Custo horario produtivo.</t>
    </r>
  </si>
  <si>
    <r>
      <rPr>
        <b/>
        <sz val="7.5"/>
        <rFont val="Verdana"/>
        <family val="2"/>
      </rPr>
      <t>AD 15.15.0703 (/)</t>
    </r>
  </si>
  <si>
    <r>
      <rPr>
        <b/>
        <sz val="7.5"/>
        <rFont val="Verdana"/>
        <family val="2"/>
      </rPr>
      <t>Carreta para transporte pesado, com capacidade de carga util de 30t, com motorista operador e material de operacao, com as seguintes especificacoes minimas: motor diesel de 330CV, chassis extensivel ate 21m e semi-reboque de 3 eixos. Custo horario improdutivo (motor funcionando).</t>
    </r>
  </si>
  <si>
    <r>
      <rPr>
        <b/>
        <sz val="7.5"/>
        <rFont val="Verdana"/>
        <family val="2"/>
      </rPr>
      <t>AD 15.15.0706 (/)</t>
    </r>
  </si>
  <si>
    <r>
      <rPr>
        <b/>
        <sz val="7.5"/>
        <rFont val="Verdana"/>
        <family val="2"/>
      </rPr>
      <t>Carreta para transporte pesado, com capacidade de carga util de 30t, com motorista, com as seguintes especificacoes minimas: motor diesel de 330CV, chassis extensivel ate 21m e semi-reboque de 3 eixos. Custo horario improdutivo (motor desligado).</t>
    </r>
  </si>
  <si>
    <r>
      <rPr>
        <b/>
        <sz val="7.5"/>
        <rFont val="Verdana"/>
        <family val="2"/>
      </rPr>
      <t>AD 15.15.0750 (B)</t>
    </r>
  </si>
  <si>
    <r>
      <rPr>
        <b/>
        <sz val="7.5"/>
        <rFont val="Verdana"/>
        <family val="2"/>
      </rPr>
      <t>Veiculo de servico, motor 1.0, com ar condicionado, direcao hidraulica, radio, inclusive combustivel,</t>
    </r>
  </si>
  <si>
    <r>
      <rPr>
        <b/>
        <sz val="7.5"/>
        <rFont val="Verdana"/>
        <family val="2"/>
      </rPr>
      <t>seguro, lubrificacao, manutencao, licenciamento, quilometragem livre, sem motorista. Custo mensal.</t>
    </r>
  </si>
  <si>
    <r>
      <rPr>
        <b/>
        <sz val="7.5"/>
        <rFont val="Verdana"/>
        <family val="2"/>
      </rPr>
      <t>AD 15.15.0770 (A)</t>
    </r>
  </si>
  <si>
    <r>
      <rPr>
        <b/>
        <sz val="7.5"/>
        <rFont val="Verdana"/>
        <family val="2"/>
      </rPr>
      <t>Veiculo de servico para apoio as operacoes de trafego, motor 1.0 a gasolina, 4 portas, com ar condicionado e direcao hidraulica, identificacao padrao CET-RIO, sinalizador giratorio, equipamento de rastreamento, inclusive combustivel, licenciamento, seguro obrigatorio, lubrificacao, manutencao, lavagem geral. Quilometragem media de 3.300 Km / mes, sem motorista. Custo mensal.</t>
    </r>
  </si>
  <si>
    <r>
      <rPr>
        <b/>
        <sz val="7.5"/>
        <rFont val="Verdana"/>
        <family val="2"/>
      </rPr>
      <t>AD 15.15.0800 (A)</t>
    </r>
  </si>
  <si>
    <r>
      <rPr>
        <b/>
        <sz val="7.5"/>
        <rFont val="Verdana"/>
        <family val="2"/>
      </rPr>
      <t>Veiculo de servico, motor 1.0 a gasolina, de 69 CV (67,6 HP), para apoio as operacoes de trafego (uso exclusivo SMTR/CET-RIO), com ar condicionado, direcao hidraulica, inclusive material de operacao e material de manutencao, licenciamento, seguro e adesivos na carroceria, sinalizador giratorio, radio AM/FM digital, e caixa de ferramentas e acessorios. Quilometragem media de 4.500Km/mes, sem motorista. Custo mensal.</t>
    </r>
  </si>
  <si>
    <r>
      <rPr>
        <b/>
        <sz val="7.5"/>
        <rFont val="Verdana"/>
        <family val="2"/>
      </rPr>
      <t>AD 19.05.0050 (B)</t>
    </r>
  </si>
  <si>
    <r>
      <rPr>
        <b/>
        <sz val="7.5"/>
        <rFont val="Verdana"/>
        <family val="2"/>
      </rPr>
      <t>Barracao de obra com paredes de madeira compensada, tipo chapa resinada com 10mm de espessura, piso cimentado e estrutura de madeira serrada, e cobertura de telhas onduladas de fibras vegetais e minerais com 3mm de espessura, inclusive pintura, instalacoes de aparelhos, esquadrias e ferragens, constando de escritorio, sanitarios, depositos e torre com caixa d'agua em polietileno com capacidade de 500l, reaproveitado 5 vezes, exclusive ligacoes provisorias.(desonerado)</t>
    </r>
  </si>
  <si>
    <r>
      <rPr>
        <b/>
        <sz val="7.5"/>
        <rFont val="Verdana"/>
        <family val="2"/>
      </rPr>
      <t>AD 19.05.0100 (A)</t>
    </r>
  </si>
  <si>
    <r>
      <rPr>
        <b/>
        <sz val="7.5"/>
        <rFont val="Verdana"/>
        <family val="2"/>
      </rPr>
      <t>Barracao de obra com parede de madeira, tipo chapa de madeira resinada com 10mm de espessura, pintadas internamente e externamente com PVA - latex, piso em concreto simples revestido com cimentado, estrutura de madeira serrada, cobertura de telhas onduladas de fibras vegetais e minerais com 3mm de espessura, inclusive instalacoes, esquadrias e ferragens, torre de madeira serrada com caixa d'agua em polietileno, capacidade de 500l, com utilizacao de 3 vezes (ferragens, madeiras, quadro de luz, acessorios eletricos e hidraulicos, caixa d'agua, telhas), exclusive as ligacoes provisorias e sanitarios. (desonerado)</t>
    </r>
  </si>
  <si>
    <r>
      <rPr>
        <b/>
        <sz val="7.5"/>
        <rFont val="Verdana"/>
        <family val="2"/>
      </rPr>
      <t>AD 19.05.0200 (B)</t>
    </r>
  </si>
  <si>
    <r>
      <rPr>
        <b/>
        <sz val="7.5"/>
        <rFont val="Verdana"/>
        <family val="2"/>
      </rPr>
      <t>Sanitario com vaso, lavatorio e chuveiro para pessoal de obra, coletivo de 2 unidades e 4,2m2, executado com chapas de madeira compensada plastificada de 10mm e telhas onduladas de fibras vegetais e minerais, inclusive instalacoes, aparelhos, esquadrias e ferragens, considerando reaproveitamento das instalacoes nao embutidas no solo, das telhas e dos aparelhos 2 vezes e exclusive as ligacoes externas a mais de 2m das paredes. (desonerado)</t>
    </r>
  </si>
  <si>
    <r>
      <rPr>
        <b/>
        <sz val="7.5"/>
        <rFont val="Verdana"/>
        <family val="2"/>
      </rPr>
      <t>AD 19.05.0250 (B)</t>
    </r>
  </si>
  <si>
    <r>
      <rPr>
        <b/>
        <sz val="7.5"/>
        <rFont val="Verdana"/>
        <family val="2"/>
      </rPr>
      <t>Sanitario com vaso, lavatorio e chuveiro para pessoal de obra, coletivo de 2m2, executado com chapas de madeira compensada plastificada de 10mm e telhas onduladas de fibras vegetais e minerais, inclusive instalacoes, aparelhos, esquadrias e ferragens, considerando reaproveitamento das instalacoes nao embutidas no solo, das telhas e dos aparelhos 2 vezes e exclusive as ligacoes externas a mais de 2m das paredes. (desonerado)</t>
    </r>
  </si>
  <si>
    <r>
      <rPr>
        <b/>
        <sz val="7.5"/>
        <rFont val="Verdana"/>
        <family val="2"/>
      </rPr>
      <t>AD 19.05.0300 (/)</t>
    </r>
  </si>
  <si>
    <r>
      <rPr>
        <b/>
        <sz val="7.5"/>
        <rFont val="Verdana"/>
        <family val="2"/>
      </rPr>
      <t>Tapume de vedacao ou protecao, executado com chapas de compensado, tipo chapa resinada ou similar, com 6mm de espessura, exclusive pintura. (desonerado)</t>
    </r>
  </si>
  <si>
    <r>
      <rPr>
        <b/>
        <sz val="7.5"/>
        <rFont val="Verdana"/>
        <family val="2"/>
      </rPr>
      <t>AD 19.05.0350 (/)</t>
    </r>
  </si>
  <si>
    <r>
      <rPr>
        <b/>
        <sz val="7.5"/>
        <rFont val="Verdana"/>
        <family val="2"/>
      </rPr>
      <t>Tapume de vedacao ou protecao, executado com chapas de compensado, tipo chapa resinada ou similar, com 6mm de espessura, com utilizacao 2 vezes, exclusive pintura.(desonerado)</t>
    </r>
  </si>
  <si>
    <r>
      <rPr>
        <b/>
        <sz val="7.5"/>
        <rFont val="Verdana"/>
        <family val="2"/>
      </rPr>
      <t>AD 19.05.0400 (A)</t>
    </r>
  </si>
  <si>
    <r>
      <rPr>
        <b/>
        <sz val="7.5"/>
        <rFont val="Verdana"/>
        <family val="2"/>
      </rPr>
      <t>Tapume de vedacao ou protecao, executado com tabuas de madeira serrada, sendo o aproveitamento da madeira 2 vezes, exclusive pintura.(desonerado)</t>
    </r>
  </si>
  <si>
    <r>
      <rPr>
        <b/>
        <sz val="7.5"/>
        <rFont val="Verdana"/>
        <family val="2"/>
      </rPr>
      <t>AD 19.05.0450 (/)</t>
    </r>
  </si>
  <si>
    <r>
      <rPr>
        <b/>
        <sz val="7.5"/>
        <rFont val="Verdana"/>
        <family val="2"/>
      </rPr>
      <t>Tapume de vedacao ou protecao, executado com telhas trapezoidais de aco galvanizado (esp.: 0,50mm), inclusive duas demaos de pintura esmalte sintetico, na face externa, considerando a utilizacao das telhas 4 vezes e da moldura em perna de 3"x3", duas vezes.(desonerado)</t>
    </r>
  </si>
  <si>
    <r>
      <rPr>
        <b/>
        <sz val="7.5"/>
        <rFont val="Verdana"/>
        <family val="2"/>
      </rPr>
      <t>Aluguel de banheiro quimico, incluindo transporte de ida e volta, manutencao e higienizacao 3 vezes</t>
    </r>
  </si>
  <si>
    <r>
      <rPr>
        <b/>
        <sz val="7.5"/>
        <rFont val="Verdana"/>
        <family val="2"/>
      </rPr>
      <t>por semana. Modelo Luxo, dimenscoes 2,31 x 1,15 x 1,15m.(desonerado)</t>
    </r>
  </si>
  <si>
    <r>
      <rPr>
        <b/>
        <sz val="7.5"/>
        <rFont val="Verdana"/>
        <family val="2"/>
      </rPr>
      <t>AD 19.10.0050 (/)</t>
    </r>
  </si>
  <si>
    <r>
      <rPr>
        <b/>
        <sz val="7.5"/>
        <rFont val="Verdana"/>
        <family val="2"/>
      </rPr>
      <t>Galpao de canteiro de obras, para oficina e/ou deposito, inclusive o madeiramento, a cobertura de telha ondulada de fibrocimento, sem amianto, de 6mm de espessura, preparo do terreno e piso cimentado.(desonerado)</t>
    </r>
  </si>
  <si>
    <r>
      <rPr>
        <b/>
        <sz val="7.5"/>
        <rFont val="Verdana"/>
        <family val="2"/>
      </rPr>
      <t>AD 19.15.0050 (/)</t>
    </r>
  </si>
  <si>
    <r>
      <rPr>
        <b/>
        <sz val="7.5"/>
        <rFont val="Verdana"/>
        <family val="2"/>
      </rPr>
      <t>Container escritorio, modelo padrao, medindo: (6x2,4x2,55)m, em estrutura de aco, composto por piso de madeira corrida, paredes forradas com compensado naval, teto com isolamento termico, com 1 porta de (0,80x2,10)m, 2 basculantes de (1,20x1,20)m, WC com pia, vaso sanitario e chuveiro, entrada para ar condicionado com suporte e tomada 3P, 2 pontos de iluminacao, 2 tomadas eletricas, distribuicao interna das instalacoes eletricas e hidraulicas ate o ponto de entrada/saida da unidade e peso aproximado de 2t, exclusive carga, descarga e transporte ida e volta ao canteiro. Aluguel mensal.(desonerado)</t>
    </r>
  </si>
  <si>
    <r>
      <rPr>
        <b/>
        <sz val="7.5"/>
        <rFont val="Verdana"/>
        <family val="2"/>
      </rPr>
      <t>AD 19.15.0100 (/)</t>
    </r>
  </si>
  <si>
    <r>
      <rPr>
        <b/>
        <sz val="7.5"/>
        <rFont val="Verdana"/>
        <family val="2"/>
      </rPr>
      <t>Container escritorio, vestiario ou deposito, modelo padrao, medindo: (6x2,4x2,55)m, em estrutura de aco, composto por piso de madeira, paredes forradas com compensado naval, teto com isolamento termico, com 1 porta de (0,80x2,10)m, 2 basculantes de (1,20x1,20), entrada para ar condicionado com suporte e tomada 3P, 2 pontos de iluminacao, 2 tomadas eletricas, distribuicao interna das instalacoes eletricas e hidraulicas ate o ponto de entrada/saida da unidade e peso aproximado de 2t, exclusive carga, descarga e transporte ida e volta ao canteiro. Aluguel mensal. (desonerado)</t>
    </r>
  </si>
  <si>
    <r>
      <rPr>
        <b/>
        <sz val="7.5"/>
        <rFont val="Verdana"/>
        <family val="2"/>
      </rPr>
      <t>AD 19.15.0150 (/)</t>
    </r>
  </si>
  <si>
    <r>
      <rPr>
        <b/>
        <sz val="7.5"/>
        <rFont val="Verdana"/>
        <family val="2"/>
      </rPr>
      <t>Container WC, modelo padrao, medindo: (6x2,4x2,55)m, em estrutura de aco, composto por piso de compensado naval revestido com plurigoma, paredes ao natural, teto com isolamento termico, com 1 porta de (0,80x2,10)m, 2 basculantes de (1,20x1,20), com 5 chuveiros, 3 vasos sanitarios, mictorio e 3 lavatorios, 2 pontos de iluminacao, distribuicao interna das instalacoes eletricas e hidraulicas ate o ponto de entrada/saida da unidade e peso aproximado de 2,3t, exclusive carga, descarga e transporte ida e volta ao canteiro. Aluguel mensal.(desonerado)</t>
    </r>
  </si>
  <si>
    <r>
      <rPr>
        <b/>
        <sz val="7.5"/>
        <rFont val="Verdana"/>
        <family val="2"/>
      </rPr>
      <t>AD 19.20.0050 (/)</t>
    </r>
  </si>
  <si>
    <r>
      <rPr>
        <b/>
        <sz val="7.5"/>
        <rFont val="Verdana"/>
        <family val="2"/>
      </rPr>
      <t>Instalacao e ligacao provisorias de alimentacao de energia eletrica, em baixa tensao (BT), para canteiro de obras, exclusive o fornecimento do medidor.(desonerado)</t>
    </r>
  </si>
  <si>
    <r>
      <rPr>
        <b/>
        <sz val="7.5"/>
        <rFont val="Verdana"/>
        <family val="2"/>
      </rPr>
      <t>AD 19.20.0100 (/)</t>
    </r>
  </si>
  <si>
    <r>
      <rPr>
        <b/>
        <sz val="7.5"/>
        <rFont val="Verdana"/>
        <family val="2"/>
      </rPr>
      <t>Instalacao e ligacao provisoria de obra de agua e esgoto a rede publica.(desonerado)</t>
    </r>
  </si>
  <si>
    <r>
      <rPr>
        <b/>
        <sz val="7.5"/>
        <rFont val="Verdana"/>
        <family val="2"/>
      </rPr>
      <t>AD 19.25.0050 (A)</t>
    </r>
  </si>
  <si>
    <r>
      <rPr>
        <b/>
        <sz val="7.5"/>
        <rFont val="Verdana"/>
        <family val="2"/>
      </rPr>
      <t>Barragem de bloqueio, de obra na via publica, de acordo com a Deliberacao OCOR 01/2001 de 17/10/2001, compreendendo o fornecimento, pintura dos suportes de madeira e reaproveitamento do conjunto 40 vezes. (desonerado)</t>
    </r>
  </si>
  <si>
    <r>
      <rPr>
        <b/>
        <sz val="7.5"/>
        <rFont val="Verdana"/>
        <family val="2"/>
      </rPr>
      <t>AD 19.25.0051 (/)</t>
    </r>
  </si>
  <si>
    <r>
      <rPr>
        <b/>
        <sz val="7.5"/>
        <rFont val="Verdana"/>
        <family val="2"/>
      </rPr>
      <t>Tapume-barragem, removivel, para bloqueio de veiculos e pedestres e protecao de intervencoes em faixas de rolamento de vias e em passeios publicos, altura util de 1,40m, com pintura de face externa em forma de seta, no sentido obrigatorio do desvio, nas cores vermelha e fundo branco, madeiramento (chapa resinada de 10mm, encabecamento de (5 x 5)cm, dois pontaletes de (7,5 x 7,5)cm por chapa) cravado em bloco pre-moldado de concreto de (0,40 x 0,40 x 0,30)cm, calculada a utilizacao para 05 obras.(desonerado)</t>
    </r>
  </si>
  <si>
    <r>
      <rPr>
        <b/>
        <sz val="7.5"/>
        <rFont val="Verdana"/>
        <family val="2"/>
      </rPr>
      <t>AD 19.25.0100 (/)</t>
    </r>
  </si>
  <si>
    <r>
      <rPr>
        <b/>
        <sz val="7.5"/>
        <rFont val="Verdana"/>
        <family val="2"/>
      </rPr>
      <t>Barragem de bloqueio, de obra na via publica, de acordo com a Deliberacao OCOR 01/2001 de 17/10/2001, compreendendo a colocacao e retirada uma vez.(desonerado)</t>
    </r>
  </si>
  <si>
    <r>
      <rPr>
        <b/>
        <sz val="7.5"/>
        <rFont val="Verdana"/>
        <family val="2"/>
      </rPr>
      <t>AD 19.25.0150 (/)</t>
    </r>
  </si>
  <si>
    <r>
      <rPr>
        <b/>
        <sz val="7.5"/>
        <rFont val="Verdana"/>
        <family val="2"/>
      </rPr>
      <t>Demarcacao provisoria de pavimento, por pintura, em cor amarela. Medido por area efetivamente pintada.(desonerado)</t>
    </r>
  </si>
  <si>
    <r>
      <rPr>
        <b/>
        <sz val="7.5"/>
        <rFont val="Verdana"/>
        <family val="2"/>
      </rPr>
      <t>AD 19.25.0200 (/)</t>
    </r>
  </si>
  <si>
    <r>
      <rPr>
        <b/>
        <sz val="7.5"/>
        <rFont val="Verdana"/>
        <family val="2"/>
      </rPr>
      <t>Placa de sinalizacao para obra na via publica, com 0,60m de largura por 1m de altura, com avisos em letras pintadas, compreendendo o fornecimento e pintura, inclusive da estrutura e suporte em madeira serrada e base de concreto.(desonerado)</t>
    </r>
  </si>
  <si>
    <r>
      <rPr>
        <b/>
        <sz val="7.5"/>
        <rFont val="Verdana"/>
        <family val="2"/>
      </rPr>
      <t>AD 19.25.0210 (/)</t>
    </r>
  </si>
  <si>
    <r>
      <rPr>
        <b/>
        <sz val="7.5"/>
        <rFont val="Verdana"/>
        <family val="2"/>
      </rPr>
      <t>Placa de sinalizacao para obra na via publica, tipo cavalete articulado, confeccionado em chapa Pet 2,4mm, fundo, textos e simbolos em vinil auto adesivo, estrutura em aco tratado a base de Wash primer, pintado pelo processo eletrostatico, nas dimensoes de 0,60m x 1,00m. Fornecimento. (desonerado)</t>
    </r>
  </si>
  <si>
    <r>
      <rPr>
        <b/>
        <sz val="7.5"/>
        <rFont val="Verdana"/>
        <family val="2"/>
      </rPr>
      <t>AD 19.25.0250 (/)</t>
    </r>
  </si>
  <si>
    <r>
      <rPr>
        <b/>
        <sz val="7.5"/>
        <rFont val="Verdana"/>
        <family val="2"/>
      </rPr>
      <t>Placa de sinalizacao para obra na via publica, compreendendo exclusivamente o servico de colocacao e retirada.(desonerado)</t>
    </r>
  </si>
  <si>
    <r>
      <rPr>
        <b/>
        <sz val="7.5"/>
        <rFont val="Verdana"/>
        <family val="2"/>
      </rPr>
      <t>AD 19.25.0300 (A)</t>
    </r>
  </si>
  <si>
    <r>
      <rPr>
        <b/>
        <sz val="7.5"/>
        <rFont val="Verdana"/>
        <family val="2"/>
      </rPr>
      <t xml:space="preserve">Placa de identificacao de obra publica, inclusive pintura, estrutura, suporte de madeira em pecas de madeira serrada de (7,5 x 7,5)cm e transporte.
</t>
    </r>
    <r>
      <rPr>
        <b/>
        <sz val="7.5"/>
        <rFont val="Verdana"/>
        <family val="2"/>
      </rPr>
      <t>Fornecimento e colocacao.(desonerado)</t>
    </r>
  </si>
  <si>
    <r>
      <rPr>
        <b/>
        <sz val="7.5"/>
        <rFont val="Verdana"/>
        <family val="2"/>
      </rPr>
      <t>AD 19.25.0310 (/)</t>
    </r>
  </si>
  <si>
    <r>
      <rPr>
        <b/>
        <sz val="7.5"/>
        <rFont val="Verdana"/>
        <family val="2"/>
      </rPr>
      <t>Placa de identificacao de obra publica, confeccionado em chapa de Pet 2,0mm, fundo, textos e simbolos em vinil auto adesivo e estrutura de requadro, suporte estruturado em peca de madeira serrada de (7,5 x 7,5)cm pintado, inclusive transporte. Fornecimento e colocacao.(desonerado)</t>
    </r>
  </si>
  <si>
    <r>
      <rPr>
        <b/>
        <sz val="7.5"/>
        <rFont val="Verdana"/>
        <family val="2"/>
      </rPr>
      <t>AD 19.25.0350 (/)</t>
    </r>
  </si>
  <si>
    <r>
      <rPr>
        <b/>
        <sz val="7.5"/>
        <rFont val="Verdana"/>
        <family val="2"/>
      </rPr>
      <t>Semaforo para sinalizacao de obra na via publica, compreendendo exclusivamente o servico e retirada.(desonerado)</t>
    </r>
  </si>
  <si>
    <r>
      <rPr>
        <b/>
        <sz val="7.5"/>
        <rFont val="Verdana"/>
        <family val="2"/>
      </rPr>
      <t>AD 19.25.0400 (A)</t>
    </r>
  </si>
  <si>
    <r>
      <rPr>
        <b/>
        <sz val="7.5"/>
        <rFont val="Verdana"/>
        <family val="2"/>
      </rPr>
      <t>Semaforo para sinalizacao de obra na via publica, compreendendo o fornecimento do semaforo, do suporte de madeira e do material eletrico. Exclusive a colocacao e retirada.(desonerado)</t>
    </r>
  </si>
  <si>
    <r>
      <rPr>
        <b/>
        <sz val="7.5"/>
        <rFont val="Verdana"/>
        <family val="2"/>
      </rPr>
      <t>AD 20.05.0050 (B)</t>
    </r>
  </si>
  <si>
    <r>
      <rPr>
        <b/>
        <sz val="7.5"/>
        <rFont val="Verdana"/>
        <family val="2"/>
      </rPr>
      <t>Barracao de obra com paredes de madeira compensada, tipo chapa resinada com 10mm de espessura, piso cimentado e estrutura de madeira serrada, e cobertura de telhas onduladas de fibras vegetais e minerais com 3mm de espessura, inclusive pintura, instalacoes de aparelhos, esquadrias e ferragens, constando de escritorio, sanitarios, depositos e torre com caixa d'agua em polietileno com capacidade de 500l, reaproveitado 5 vezes, exclusive ligacoes provisorias.</t>
    </r>
  </si>
  <si>
    <r>
      <rPr>
        <b/>
        <sz val="7.5"/>
        <rFont val="Verdana"/>
        <family val="2"/>
      </rPr>
      <t>AD 20.05.0100 (A)</t>
    </r>
  </si>
  <si>
    <r>
      <rPr>
        <b/>
        <sz val="7.5"/>
        <rFont val="Verdana"/>
        <family val="2"/>
      </rPr>
      <t>Barracao de obra com parede de madeira, tipo chapa de madeira resinada com 10mm de espessura, pintadas internamente e externamente com PVA - latex, piso em concreto simples revestido com cimentado, estrutura de madeira serrada, cobertura de telhas onduladas de fibras vegetais e minerais com 3mm de espessura, inclusive instalacoes, esquadrias e ferragens, torre de madeira serrada com caixa d'agua em polietileno, capacidade de 500l, com utilizacao de 3 vezes (ferragens, madeiras, quadro de luz, acessorios eletricos e hidraulicos, caixa d'agua, telhas), exclusive as ligacoes provisorias e sanitarios.</t>
    </r>
  </si>
  <si>
    <r>
      <rPr>
        <b/>
        <sz val="7.5"/>
        <rFont val="Verdana"/>
        <family val="2"/>
      </rPr>
      <t>AD 20.05.0200 (B)</t>
    </r>
  </si>
  <si>
    <r>
      <rPr>
        <b/>
        <sz val="7.5"/>
        <rFont val="Verdana"/>
        <family val="2"/>
      </rPr>
      <t>Sanitario com vaso, lavatorio e chuveiro para pessoal de obra, coletivo de 2 unidades e 4,2m2, executado com chapas de madeira compensada plastificada de 10mm e telhas onduladas de fibras vegetais e minerais, inclusive instalacoes, aparelhos, esquadrias e ferragens, considerando reaproveitamento das instalacoes nao embutidas no solo, das telhas e dos aparelhos 2 vezes e exclusive as ligacoes externas a mais de 2m das paredes</t>
    </r>
  </si>
  <si>
    <r>
      <rPr>
        <b/>
        <sz val="7.5"/>
        <rFont val="Verdana"/>
        <family val="2"/>
      </rPr>
      <t>AD 20.05.0250 (B)</t>
    </r>
  </si>
  <si>
    <r>
      <rPr>
        <b/>
        <sz val="7.5"/>
        <rFont val="Verdana"/>
        <family val="2"/>
      </rPr>
      <t>Sanitario com vaso, lavatorio e chuveiro para pessoal de obra, com 2m2, executado com chapas de madeira compensada plastificada de 10mm e telhas onduladas de fibras vegetais e minerais, inclusive instalacoes, aparelhos, esquadrias e ferragens, considerando reaproveitamento das instalacoes nao embutidas no solo, das telhas e dos aparelhos 2 vezes e exclusive as ligacoes externas a mais de 2m das paredes</t>
    </r>
  </si>
  <si>
    <r>
      <rPr>
        <b/>
        <sz val="7.5"/>
        <rFont val="Verdana"/>
        <family val="2"/>
      </rPr>
      <t>AD 20.05.0300 (/)</t>
    </r>
  </si>
  <si>
    <r>
      <rPr>
        <b/>
        <sz val="7.5"/>
        <rFont val="Verdana"/>
        <family val="2"/>
      </rPr>
      <t>Tapume de vedacao ou protecao, executado com chapas de compensado, tipo chapa resinada ou similar, com 6mm de espessura, exclusive pintura.</t>
    </r>
  </si>
  <si>
    <r>
      <rPr>
        <b/>
        <sz val="7.5"/>
        <rFont val="Verdana"/>
        <family val="2"/>
      </rPr>
      <t>AD 20.05.0350 (/)</t>
    </r>
  </si>
  <si>
    <r>
      <rPr>
        <b/>
        <sz val="7.5"/>
        <rFont val="Verdana"/>
        <family val="2"/>
      </rPr>
      <t>Tapume de vedacao ou protecao, executado com chapas de compensado, tipo chapa resinada ou similar, com 6mm de espessura, com utilizacao 2 vezes, exclusive pintura.</t>
    </r>
  </si>
  <si>
    <r>
      <rPr>
        <b/>
        <sz val="7.5"/>
        <rFont val="Verdana"/>
        <family val="2"/>
      </rPr>
      <t>AD 20.05.0400 (A)</t>
    </r>
  </si>
  <si>
    <r>
      <rPr>
        <b/>
        <sz val="7.5"/>
        <rFont val="Verdana"/>
        <family val="2"/>
      </rPr>
      <t>Tapume de vedacao ou protecao, executado com tabuas de madeira serrada, sendo o aproveitamento da madeira 2 vezes, exclusive pintura.</t>
    </r>
  </si>
  <si>
    <r>
      <rPr>
        <b/>
        <sz val="7.5"/>
        <rFont val="Verdana"/>
        <family val="2"/>
      </rPr>
      <t>AD 20.05.0450 (/)</t>
    </r>
  </si>
  <si>
    <r>
      <rPr>
        <b/>
        <sz val="7.5"/>
        <rFont val="Verdana"/>
        <family val="2"/>
      </rPr>
      <t>Tapume de vedacao ou protecao, executado com telhas trapezoidais de aco galvanizado (esp.: 0,50mm), inclusive duas demaos de pintura esmalte sintetico, na face externa, considerando a utilizacao das telhas 4 vezes e da moldura em perna de 3"x3", duas vezes.</t>
    </r>
  </si>
  <si>
    <r>
      <rPr>
        <b/>
        <sz val="7.5"/>
        <rFont val="Verdana"/>
        <family val="2"/>
      </rPr>
      <t>AD 20.05.0500 (/)</t>
    </r>
  </si>
  <si>
    <r>
      <rPr>
        <b/>
        <sz val="7.5"/>
        <rFont val="Verdana"/>
        <family val="2"/>
      </rPr>
      <t>Aluguel de banheiro quimico, incluindo transporte de ida e volta, manutencao e higienizacao 3 vezes por semana. Modelo Luxo, dimenscoes 2,31 x 1,15 x 1,15m.</t>
    </r>
  </si>
  <si>
    <r>
      <rPr>
        <b/>
        <sz val="7.5"/>
        <rFont val="Verdana"/>
        <family val="2"/>
      </rPr>
      <t>AD 20.10.0050 (/)</t>
    </r>
  </si>
  <si>
    <r>
      <rPr>
        <b/>
        <sz val="7.5"/>
        <rFont val="Verdana"/>
        <family val="2"/>
      </rPr>
      <t>Galpao de canteiro de obras, para oficina e/ou deposito, inclusive o madeiramento, a cobertura de telha ondulada de fibrocimento, sem amianto, de 6mm de espessura, preparo do terreno e piso cimentado.</t>
    </r>
  </si>
  <si>
    <r>
      <rPr>
        <b/>
        <sz val="7.5"/>
        <rFont val="Verdana"/>
        <family val="2"/>
      </rPr>
      <t>AD 20.15.0050 (/)</t>
    </r>
  </si>
  <si>
    <r>
      <rPr>
        <b/>
        <sz val="7.5"/>
        <rFont val="Verdana"/>
        <family val="2"/>
      </rPr>
      <t>Container escritorio, modelo padrao, medindo: (6x2,4x2,55)m, em estrutura de aco, composto por piso de madeira corrida, paredes forradas com compensado naval, teto com isolamento termico, com 1 porta de (0,80x2,10)m, 2 basculantes de (1,20x1,20)m, WC com pia, vaso sanitario e</t>
    </r>
  </si>
  <si>
    <r>
      <rPr>
        <b/>
        <sz val="7.5"/>
        <rFont val="Verdana"/>
        <family val="2"/>
      </rPr>
      <t>chuveiro, entrada para ar condicionado com suporte e tomada 3P, 2 pontos de iluminacao, 2 tomadas eletricas, distribuicao interna das instalacoes eletricas e hidraulicas ate o ponto de entrada/saida da unidade e peso aproximado de 2t, exclusive carga, descarga e transporte ida e volta ao canteiro. Aluguel mensal.</t>
    </r>
  </si>
  <si>
    <r>
      <rPr>
        <b/>
        <sz val="7.5"/>
        <rFont val="Verdana"/>
        <family val="2"/>
      </rPr>
      <t>AD 20.15.0100 (/)</t>
    </r>
  </si>
  <si>
    <r>
      <rPr>
        <b/>
        <sz val="7.5"/>
        <rFont val="Verdana"/>
        <family val="2"/>
      </rPr>
      <t>Container escritorio, vestiario ou deposito, modelo padrao, medindo: (6x2,4x2,55)m, em estrutura de aco, composto por piso de madeira, paredes forradas com compensado naval, teto com isolamento termico, com 1 porta de (0,80x2,10)m, 2 basculantes de (1,20x1,20), entrada para ar condicionado com suporte e tomada 3P, 2 pontos de iluminacao, 2 tomadas eletricas, distribuicao interna das instalacoes eletricas e hidraulicas ate o ponto de entrada/saida da unidade e peso aproximado de 2t, exclusive carga, descarga e transporte ida e volta ao canteiro. Aluguel mensal.</t>
    </r>
  </si>
  <si>
    <r>
      <rPr>
        <b/>
        <sz val="7.5"/>
        <rFont val="Verdana"/>
        <family val="2"/>
      </rPr>
      <t>AD 20.15.0150 (/)</t>
    </r>
  </si>
  <si>
    <r>
      <rPr>
        <b/>
        <sz val="7.5"/>
        <rFont val="Verdana"/>
        <family val="2"/>
      </rPr>
      <t>Container WC, modelo padrao, medindo: (6x2,4x2,55)m, em estrutura de aco, composto por piso de compensado naval revestido com plurigoma, paredes ao natural, teto com isolamento termico, com 1 porta de (0,80x2,10)m, 2 basculantes de (1,20x1,20), com 5 chuveiros, 3 vasos sanitarios, mictorio e 3 lavatorios, 2 pontos de iluminacao, distribuicao interna das instalacoes eletricas e hidraulicas ate o ponto de entrada/saida da unidade e peso aproximado de 2,3t, exclusive carga, descarga e transporte ida e volta ao canteiro. Aluguel mensal.</t>
    </r>
  </si>
  <si>
    <r>
      <rPr>
        <b/>
        <sz val="7.5"/>
        <rFont val="Verdana"/>
        <family val="2"/>
      </rPr>
      <t>AD 20.20.0050 (/)</t>
    </r>
  </si>
  <si>
    <r>
      <rPr>
        <b/>
        <sz val="7.5"/>
        <rFont val="Verdana"/>
        <family val="2"/>
      </rPr>
      <t>Instalacao e ligacao provisorias de alimentacao de energia eletrica, em baixa tensao (BT), para canteiro de obras, exclusive o fornecimento do medidor.</t>
    </r>
  </si>
  <si>
    <r>
      <rPr>
        <b/>
        <sz val="7.5"/>
        <rFont val="Verdana"/>
        <family val="2"/>
      </rPr>
      <t>AD 20.20.0100 (/)</t>
    </r>
  </si>
  <si>
    <r>
      <rPr>
        <b/>
        <sz val="7.5"/>
        <rFont val="Verdana"/>
        <family val="2"/>
      </rPr>
      <t>Instalacao e ligacao provisoria de obra de agua e esgoto a rede publica.</t>
    </r>
  </si>
  <si>
    <r>
      <rPr>
        <b/>
        <sz val="7.5"/>
        <rFont val="Verdana"/>
        <family val="2"/>
      </rPr>
      <t>AD 20.25.0050 (A)</t>
    </r>
  </si>
  <si>
    <r>
      <rPr>
        <b/>
        <sz val="7.5"/>
        <rFont val="Verdana"/>
        <family val="2"/>
      </rPr>
      <t>Barragem de bloqueio, de obra na via publica, de acordo com a Deliberacao OCOR 01/2001 de 17/10/2001, compreendendo o fornecimento, pintura dos suportes de madeira e reaproveitamento do conjunto 40 vezes.</t>
    </r>
  </si>
  <si>
    <r>
      <rPr>
        <b/>
        <sz val="7.5"/>
        <rFont val="Verdana"/>
        <family val="2"/>
      </rPr>
      <t>AD 20.25.0051 (/)</t>
    </r>
  </si>
  <si>
    <r>
      <rPr>
        <b/>
        <sz val="7.5"/>
        <rFont val="Verdana"/>
        <family val="2"/>
      </rPr>
      <t>Tapume-barragem, removivel, para bloqueio de veiculos e pedestres e protecao de intervencoes em faixas de rolamento de vias e em passeios publicos, altura util de 1,40m, com pintura de face externa em forma de seta, no sentido obrigatorio do desvio, nas cores vermelha e fundo branco, madeiramento (chapa resinada de 10mm, encabecamento de (5 x 5)cm, dois pontaletes de (7,5 x 7,5)cm por chapa) cravado em bloco pre-moldado de concreto de (0,40 x 0,40 x 0,30)cm, calculada a utilizacao para 05 obras.</t>
    </r>
  </si>
  <si>
    <r>
      <rPr>
        <b/>
        <sz val="7.5"/>
        <rFont val="Verdana"/>
        <family val="2"/>
      </rPr>
      <t>AD 20.25.0100 (/)</t>
    </r>
  </si>
  <si>
    <r>
      <rPr>
        <b/>
        <sz val="7.5"/>
        <rFont val="Verdana"/>
        <family val="2"/>
      </rPr>
      <t>Barragem de bloqueio, de obra na via publica, de acordo com a Deliberacao OCOR 01/2001 de 17/10/2001, compreendendo a colocacao e retirada uma vez.</t>
    </r>
  </si>
  <si>
    <r>
      <rPr>
        <b/>
        <sz val="7.5"/>
        <rFont val="Verdana"/>
        <family val="2"/>
      </rPr>
      <t>AD 20.25.0150 (/)</t>
    </r>
  </si>
  <si>
    <r>
      <rPr>
        <b/>
        <sz val="7.5"/>
        <rFont val="Verdana"/>
        <family val="2"/>
      </rPr>
      <t>Demarcacao provisoria de pavimento, por pintura, em cor amarela. Medido por area efetivamente pintada.</t>
    </r>
  </si>
  <si>
    <r>
      <rPr>
        <b/>
        <sz val="7.5"/>
        <rFont val="Verdana"/>
        <family val="2"/>
      </rPr>
      <t>AD 20.25.0200 (/)</t>
    </r>
  </si>
  <si>
    <r>
      <rPr>
        <b/>
        <sz val="7.5"/>
        <rFont val="Verdana"/>
        <family val="2"/>
      </rPr>
      <t>Placa de sinalizacao para obra na via publica, com 0,60m de largura por 1m de altura, com avisos em letras pintadas, compreendendo o fornecimento e pintura, inclusive da estrutura e suporte em madeira serrada e base de concreto.</t>
    </r>
  </si>
  <si>
    <r>
      <rPr>
        <b/>
        <sz val="7.5"/>
        <rFont val="Verdana"/>
        <family val="2"/>
      </rPr>
      <t>AD 20.25.0210 (/)</t>
    </r>
  </si>
  <si>
    <r>
      <rPr>
        <b/>
        <sz val="7.5"/>
        <rFont val="Verdana"/>
        <family val="2"/>
      </rPr>
      <t>Placa de sinalizacao para obra na via publica, tipo cavalete articulado, confeccionado em chapa Pet 2,4mm, fundo, textos e simbolos em vinil auto adesivo, estrutura em aco tratado a base de Wash primer, pintado pelo processo eletrostatico, nas dimensoes de 0,60m x 1,00m. Fornecimento.</t>
    </r>
  </si>
  <si>
    <r>
      <rPr>
        <b/>
        <sz val="7.5"/>
        <rFont val="Verdana"/>
        <family val="2"/>
      </rPr>
      <t>AD 20.25.0250 (/)</t>
    </r>
  </si>
  <si>
    <r>
      <rPr>
        <b/>
        <sz val="7.5"/>
        <rFont val="Verdana"/>
        <family val="2"/>
      </rPr>
      <t>Placa de sinalizacao para obra na via publica, compreendendo exclusivamente o servico de colocacao e retirada.</t>
    </r>
  </si>
  <si>
    <r>
      <rPr>
        <b/>
        <sz val="7.5"/>
        <rFont val="Verdana"/>
        <family val="2"/>
      </rPr>
      <t>AD 20.25.0300 (A)</t>
    </r>
  </si>
  <si>
    <r>
      <rPr>
        <b/>
        <sz val="7.5"/>
        <rFont val="Verdana"/>
        <family val="2"/>
      </rPr>
      <t xml:space="preserve">Placa de identificacao de obra publica, inclusive pintura, estrutura, suporte de madeira em pecas de madeira serrada de (7,5 x 7,5)cm e transporte.
</t>
    </r>
    <r>
      <rPr>
        <b/>
        <sz val="7.5"/>
        <rFont val="Verdana"/>
        <family val="2"/>
      </rPr>
      <t>Fornecimento e colocacao.</t>
    </r>
  </si>
  <si>
    <r>
      <rPr>
        <b/>
        <sz val="7.5"/>
        <rFont val="Verdana"/>
        <family val="2"/>
      </rPr>
      <t>AD 20.25.0310 (/)</t>
    </r>
  </si>
  <si>
    <r>
      <rPr>
        <b/>
        <sz val="7.5"/>
        <rFont val="Verdana"/>
        <family val="2"/>
      </rPr>
      <t>Placa de identificacao de obra publica, confeccionado em chapa de Pet 2,0mm, fundo, textos e simbolos em vinil auto adesivo e estrutura de requadro, suporte estruturado em peca de madeira serrada de (7,5 x 7,5)cm pintado, inclusive transporte. Fornecimento e colocacao.</t>
    </r>
  </si>
  <si>
    <r>
      <rPr>
        <b/>
        <sz val="7.5"/>
        <rFont val="Verdana"/>
        <family val="2"/>
      </rPr>
      <t>AD 20.25.0350 (/)</t>
    </r>
  </si>
  <si>
    <r>
      <rPr>
        <b/>
        <sz val="7.5"/>
        <rFont val="Verdana"/>
        <family val="2"/>
      </rPr>
      <t>Semaforo para sinalizacao de obra na via publica, compreendendo exclusivamente o servico e retirada.</t>
    </r>
  </si>
  <si>
    <r>
      <rPr>
        <b/>
        <sz val="7.5"/>
        <rFont val="Verdana"/>
        <family val="2"/>
      </rPr>
      <t>AD 20.25.0400 (A)</t>
    </r>
  </si>
  <si>
    <r>
      <rPr>
        <b/>
        <sz val="7.5"/>
        <rFont val="Verdana"/>
        <family val="2"/>
      </rPr>
      <t>Semaforo para sinalizacao de obra na via publica, compreendendo o fornecimento do semaforo, do</t>
    </r>
  </si>
  <si>
    <r>
      <rPr>
        <b/>
        <sz val="7.5"/>
        <rFont val="Verdana"/>
        <family val="2"/>
      </rPr>
      <t>suporte de madeira e do material eletrico. Exclusive a colocacao e retirada</t>
    </r>
  </si>
  <si>
    <r>
      <rPr>
        <b/>
        <sz val="7.5"/>
        <rFont val="Verdana"/>
        <family val="2"/>
      </rPr>
      <t>AD 24.05.0050 (/)</t>
    </r>
  </si>
  <si>
    <r>
      <rPr>
        <b/>
        <sz val="7.5"/>
        <rFont val="Verdana"/>
        <family val="2"/>
      </rPr>
      <t>Aluguel de balizador vagalume, equipado com pisca alerta e paineis de fita refletiva padrao Engenharia com altura de 1,32m, de acordo com o manual do DNSR e CET-RIO, incluindo manutencao, primeira colocacao e retirada da obra.(desonerado)</t>
    </r>
  </si>
  <si>
    <r>
      <rPr>
        <b/>
        <sz val="7.5"/>
        <rFont val="Verdana"/>
        <family val="2"/>
      </rPr>
      <t>AD 24.05.0150 (/)</t>
    </r>
  </si>
  <si>
    <r>
      <rPr>
        <b/>
        <sz val="7.5"/>
        <rFont val="Verdana"/>
        <family val="2"/>
      </rPr>
      <t>Aluguel de cavalete minicade, equipado com paineis refletivos de alta intensidade e um pisca alerta com celula foto-eletrica, alimentada por 2 baterias de 6V (dispensa o uso de gerador).(desonerado)</t>
    </r>
  </si>
  <si>
    <r>
      <rPr>
        <b/>
        <sz val="7.5"/>
        <rFont val="Verdana"/>
        <family val="2"/>
      </rPr>
      <t>AD 24.05.0200 (/)</t>
    </r>
  </si>
  <si>
    <r>
      <rPr>
        <b/>
        <sz val="7.5"/>
        <rFont val="Verdana"/>
        <family val="2"/>
      </rPr>
      <t>Aluguel de cavalete plastico universal de polietileno de alto impacto, na cor branca, com paineis de fita refletiva na dimensoes (1,15x0,61)m, permitindo adaptacao de ate 2 piscas alertas e placas de sinalizacoes diversas, de acordo com o manual do DNSR e CET-RIO, com mais acessorios, incluindo 1 pisca alerta, primeira colocacao e retirada no final da obra.(desonerado)</t>
    </r>
  </si>
  <si>
    <r>
      <rPr>
        <b/>
        <sz val="7.5"/>
        <rFont val="Verdana"/>
        <family val="2"/>
      </rPr>
      <t>AD 24.05.0250 (/)</t>
    </r>
  </si>
  <si>
    <r>
      <rPr>
        <b/>
        <sz val="7.5"/>
        <rFont val="Verdana"/>
        <family val="2"/>
      </rPr>
      <t>Aluguel de cone canalizador empilhavel T-Topde de alta densidade de polietileno inquebravel, com 1,06m de altura e 0,33m de faixa refletiva com base de borracha removivel, permitindo prestacao de pisca alerta, de acordo com o manual do DNSR e CET-RIO, com mais acessorios, incluindo manutencao, colocacao e retirada no final da obra, excluindo o pisca alerta.(desonerado)</t>
    </r>
  </si>
  <si>
    <r>
      <rPr>
        <b/>
        <sz val="7.5"/>
        <rFont val="Verdana"/>
        <family val="2"/>
      </rPr>
      <t>AD 24.05.0300 (A)</t>
    </r>
  </si>
  <si>
    <r>
      <rPr>
        <b/>
        <sz val="7.5"/>
        <rFont val="Verdana"/>
        <family val="2"/>
      </rPr>
      <t>Aluguel de pisca alerta para adaptacao em cones canalizadores e cavaletes.(desonerado)</t>
    </r>
  </si>
  <si>
    <r>
      <rPr>
        <b/>
        <sz val="7.5"/>
        <rFont val="Verdana"/>
        <family val="2"/>
      </rPr>
      <t>AD 24.05.0350 (/)</t>
    </r>
  </si>
  <si>
    <r>
      <rPr>
        <b/>
        <sz val="7.5"/>
        <rFont val="Verdana"/>
        <family val="2"/>
      </rPr>
      <t>Aluguel de placas de sinalizacao de obras, refletivas, revestidas com pelicula refletiva grau tecnico.(desonerado)</t>
    </r>
  </si>
  <si>
    <r>
      <rPr>
        <b/>
        <sz val="7.5"/>
        <rFont val="Verdana"/>
        <family val="2"/>
      </rPr>
      <t>m2.mes</t>
    </r>
  </si>
  <si>
    <r>
      <rPr>
        <b/>
        <sz val="7.5"/>
        <rFont val="Verdana"/>
        <family val="2"/>
      </rPr>
      <t>AD 24.05.0450 (A)</t>
    </r>
  </si>
  <si>
    <r>
      <rPr>
        <b/>
        <sz val="7.5"/>
        <rFont val="Verdana"/>
        <family val="2"/>
      </rPr>
      <t>Rolo de tela plastica, nas dimensoes de (50x1,20)m, na cor laranja, sendo utilizada 2 vezes. Fornecimento.(desonerado)</t>
    </r>
  </si>
  <si>
    <r>
      <rPr>
        <b/>
        <sz val="7.5"/>
        <rFont val="Verdana"/>
        <family val="2"/>
      </rPr>
      <t>AD 24.05.0500 (A)</t>
    </r>
  </si>
  <si>
    <r>
      <rPr>
        <b/>
        <sz val="7.5"/>
        <rFont val="Verdana"/>
        <family val="2"/>
      </rPr>
      <t>Protecao de canteiro de obra em areas publicas, compreendendo tela plastica, estrutura de madeira a cada 3m de distancia com base de concreto, utilizacao 2 vezes.(desonerado)</t>
    </r>
  </si>
  <si>
    <r>
      <rPr>
        <b/>
        <sz val="7.5"/>
        <rFont val="Verdana"/>
        <family val="2"/>
      </rPr>
      <t>AD 25.05.0050 (/)</t>
    </r>
  </si>
  <si>
    <r>
      <rPr>
        <b/>
        <sz val="7.5"/>
        <rFont val="Verdana"/>
        <family val="2"/>
      </rPr>
      <t>Aluguel de balizador vagalume, equipado com pisca alerta e paineis de fita refletiva padrao Engenharia com altura de 1,32m, de acordo com o manual do DNSR e CET-RIO, incluindo manutencao, primeira colocacao e retirada da obra.</t>
    </r>
  </si>
  <si>
    <r>
      <rPr>
        <b/>
        <sz val="7.5"/>
        <rFont val="Verdana"/>
        <family val="2"/>
      </rPr>
      <t>AD 25.05.0150 (/)</t>
    </r>
  </si>
  <si>
    <r>
      <rPr>
        <b/>
        <sz val="7.5"/>
        <rFont val="Verdana"/>
        <family val="2"/>
      </rPr>
      <t>Aluguel de cavalete minicade, equipado com paineis refletivos de alta intensidade e um pisca alerta com celula foto-eletrica, alimentada por 2 baterias de 6V (dispensa o uso de gerador).</t>
    </r>
  </si>
  <si>
    <r>
      <rPr>
        <b/>
        <sz val="7.5"/>
        <rFont val="Verdana"/>
        <family val="2"/>
      </rPr>
      <t>AD 25.05.0200 (/)</t>
    </r>
  </si>
  <si>
    <r>
      <rPr>
        <b/>
        <sz val="7.5"/>
        <rFont val="Verdana"/>
        <family val="2"/>
      </rPr>
      <t>Aluguel de cavalete plastico universal de polietileno de alto impacto, na cor branca, com paineis de fita refletiva na dimensoes (1,15x0,61)m, permitindo adaptacao de ate 2 piscas alertas e placas de sinalizacoes diversas, de acordo com o manual do DNSR e CET-RIO, com mais acessorios, incluindo 1 pisca alerta, primeira colocacao e retirada no final da obra.</t>
    </r>
  </si>
  <si>
    <r>
      <rPr>
        <b/>
        <sz val="7.5"/>
        <rFont val="Verdana"/>
        <family val="2"/>
      </rPr>
      <t>AD 25.05.0250 (/)</t>
    </r>
  </si>
  <si>
    <r>
      <rPr>
        <b/>
        <sz val="7.5"/>
        <rFont val="Verdana"/>
        <family val="2"/>
      </rPr>
      <t>Aluguel de cone canalizador empilhavel T-Topde de alta densidade de polietileno inquebravel, com 1,06m de altura e 0,33m de faixa refletiva com base de borracha removivel, permitindo prestacao de pisca alerta, de acordo com o manual do DNSR e CET-RIO, com mais acessorios, incluindo manutencao, colocacao e retirada no final da obra, excluindo o pisca alerta.</t>
    </r>
  </si>
  <si>
    <r>
      <rPr>
        <b/>
        <sz val="7.5"/>
        <rFont val="Verdana"/>
        <family val="2"/>
      </rPr>
      <t>AD 25.05.0300 (A)</t>
    </r>
  </si>
  <si>
    <r>
      <rPr>
        <b/>
        <sz val="7.5"/>
        <rFont val="Verdana"/>
        <family val="2"/>
      </rPr>
      <t>Aluguel de pisca alerta para adaptacao em cones canalizadores e cavaletes.</t>
    </r>
  </si>
  <si>
    <r>
      <rPr>
        <b/>
        <sz val="7.5"/>
        <rFont val="Verdana"/>
        <family val="2"/>
      </rPr>
      <t>AD 25.05.0350 (/)</t>
    </r>
  </si>
  <si>
    <r>
      <rPr>
        <b/>
        <sz val="7.5"/>
        <rFont val="Verdana"/>
        <family val="2"/>
      </rPr>
      <t>Aluguel de placas de sinalizacao de obras, refletivas, revestidas com pelicula refletiva grau tecnico.</t>
    </r>
  </si>
  <si>
    <r>
      <rPr>
        <b/>
        <sz val="7.5"/>
        <rFont val="Verdana"/>
        <family val="2"/>
      </rPr>
      <t>AD 25.05.0450 (A)</t>
    </r>
  </si>
  <si>
    <r>
      <rPr>
        <b/>
        <sz val="7.5"/>
        <rFont val="Verdana"/>
        <family val="2"/>
      </rPr>
      <t>Rolo de tela plastica, nas dimensoes de (50x1,20)m, na cor laranja, sendo utilizada 2 vezes. Fornecimento.</t>
    </r>
  </si>
  <si>
    <r>
      <rPr>
        <b/>
        <sz val="7.5"/>
        <rFont val="Verdana"/>
        <family val="2"/>
      </rPr>
      <t>AD 25.05.0500 (A)</t>
    </r>
  </si>
  <si>
    <r>
      <rPr>
        <b/>
        <sz val="7.5"/>
        <rFont val="Verdana"/>
        <family val="2"/>
      </rPr>
      <t>Protecao de canteiro de obra em areas publicas, compreendendo tela plastica, estrutura de madeira a cada 3m de distancia com base de concreto, utilizacao 2 vezes.</t>
    </r>
  </si>
  <si>
    <r>
      <rPr>
        <b/>
        <sz val="7.5"/>
        <rFont val="Verdana"/>
        <family val="2"/>
      </rPr>
      <t>AD 29.05.0050 (B)</t>
    </r>
  </si>
  <si>
    <r>
      <rPr>
        <b/>
        <sz val="7.5"/>
        <rFont val="Verdana"/>
        <family val="2"/>
      </rPr>
      <t>Relatorio final de obras ou servicos de engenharia, incluindo desenhos tamanho A-1 em "Autocad for Windows", registro fotografico dos servicos com fotos (10x15)cm acompanhadas de legendas e indicacao da localizacao, informacoes contratuais, planilha orcamentaria e descricao do escopo dos servicos, realizados, todos com texto em "Word for Windows", conforme recomendacoes e especificacoes do orgao contratante. O Relatorio devera ser apresentado em duas vias (original e copia) encadernadas e acompanhadas de copia digitalizada e armazenada em "DVD Rom". O item</t>
    </r>
  </si>
  <si>
    <r>
      <rPr>
        <b/>
        <sz val="7.5"/>
        <rFont val="Verdana"/>
        <family val="2"/>
      </rPr>
      <t>devera ser medido pelo numero de pranchas originais que compoe o relatorio.(desonerado)</t>
    </r>
  </si>
  <si>
    <r>
      <rPr>
        <b/>
        <sz val="7.5"/>
        <rFont val="Verdana"/>
        <family val="2"/>
      </rPr>
      <t>AD 29.05.0100 (/)</t>
    </r>
  </si>
  <si>
    <r>
      <rPr>
        <b/>
        <sz val="7.5"/>
        <rFont val="Verdana"/>
        <family val="2"/>
      </rPr>
      <t>Relatorio de Implantacao e Acompanhamento (RIA) do PGRCC, incluindo a apresentacao dos comprovantes do Transporte e Destinacao Final dos RCC (Classes A, B, C e D), Lista de Treinamentos dos Funcionarios e Registro Fotografico dos locais de acondicionamento e treinamento com fotos (10X15)cm acompanhadas de legendas e indicacao da localizacao, conforme recomendacoes e especificacoes do orgao contratante. O Relatorio devera ser apresentado em duas vias (original e copia) encadernadas e acompanhadas de copia digitalizada e armazenada em "DVD Rom". (desonerado)</t>
    </r>
  </si>
  <si>
    <r>
      <rPr>
        <b/>
        <sz val="7.5"/>
        <rFont val="Verdana"/>
        <family val="2"/>
      </rPr>
      <t>AD 29.05.0200 (/)</t>
    </r>
  </si>
  <si>
    <r>
      <rPr>
        <b/>
        <sz val="7.5"/>
        <rFont val="Verdana"/>
        <family val="2"/>
      </rPr>
      <t>Relatorio tecnico cadastral de estruturas de drenagem em encostas, conforme modelo GEO-RIO. Incluido vistoria em campo, desenhos digitais georreferenciados e cotados da estrutura e registro fotografico.(desonerado)</t>
    </r>
  </si>
  <si>
    <r>
      <rPr>
        <b/>
        <sz val="7.5"/>
        <rFont val="Verdana"/>
        <family val="2"/>
      </rPr>
      <t>AD 29.05.0300 (/)</t>
    </r>
  </si>
  <si>
    <r>
      <rPr>
        <b/>
        <sz val="7.5"/>
        <rFont val="Verdana"/>
        <family val="2"/>
      </rPr>
      <t>Relatorio tecnico cadastral de estruturas de contencao em encostas, conforme modelo GEO-RIO. Incluido vistoria em campo, desenhos digitais georreferenciados e cotados da estrutura e registro fotografico.(desonerado)</t>
    </r>
  </si>
  <si>
    <r>
      <rPr>
        <b/>
        <sz val="7.5"/>
        <rFont val="Verdana"/>
        <family val="2"/>
      </rPr>
      <t>AD 30.05.0050 (B)</t>
    </r>
  </si>
  <si>
    <r>
      <rPr>
        <b/>
        <sz val="7.5"/>
        <rFont val="Verdana"/>
        <family val="2"/>
      </rPr>
      <t>Relatorio final de obras ou servicos de engenharia, incluindo desenhos tamanho A-1 em "Autocad for Windows", registro fotografico dos servicos com fotos (10x15)cm acompanhadas de legendas e indicacao da localizacao, informacoes contratuais, planilha orcamentaria e descricao do escopo dos servicos, realizados, todos com texto em "Word for Windows", conforme recomendacoes e especificacoes do orgao contratante. O Relatorio devera ser apresentado em duas vias (original e copia) encadernadas e acompanhadas de copia digitalizada e armazenada em "DVD Rom". O item devera ser medido pelo numero de pranchas originais que compoe o relatorio.</t>
    </r>
  </si>
  <si>
    <r>
      <rPr>
        <b/>
        <sz val="7.5"/>
        <rFont val="Verdana"/>
        <family val="2"/>
      </rPr>
      <t>AD 30.05.0100 (/)</t>
    </r>
  </si>
  <si>
    <r>
      <rPr>
        <b/>
        <sz val="7.5"/>
        <rFont val="Verdana"/>
        <family val="2"/>
      </rPr>
      <t>Relatorio de Implantacao e Acompanhamento (RIA) do PGRCC, incluindo a apresentacao dos comprovantes do Transporte e Destinacao Final dos RCC (Classes A, B, C e D), Lista de Treinamentos dos Funcionarios e Registro Fotografico dos locais de acondicionamento e treinamento com fotos (10X15)cm acompanhadas de legendas e indicacao da localizacao, conforme recomendacoes e especificacoes do orgao contratante. O Relatorio devera ser apresentado em duas vias (original e copia) encadernadas e acompanhadas de copia digitalizada e armazenada em "DVD Rom".</t>
    </r>
  </si>
  <si>
    <r>
      <rPr>
        <b/>
        <sz val="7.5"/>
        <rFont val="Verdana"/>
        <family val="2"/>
      </rPr>
      <t>AD 30.05.0200 (/)</t>
    </r>
  </si>
  <si>
    <r>
      <rPr>
        <b/>
        <sz val="7.5"/>
        <rFont val="Verdana"/>
        <family val="2"/>
      </rPr>
      <t>Relatorio tecnico cadastral de estruturas de drenagem em encostas, conforme modelo GEO-RIO. Incluido vistoria em campo, desenhos digitais georreferenciados e cotados da estrutura e registro fotografico.</t>
    </r>
  </si>
  <si>
    <r>
      <rPr>
        <b/>
        <sz val="7.5"/>
        <rFont val="Verdana"/>
        <family val="2"/>
      </rPr>
      <t>AD 30.05.0300 (/)</t>
    </r>
  </si>
  <si>
    <r>
      <rPr>
        <b/>
        <sz val="7.5"/>
        <rFont val="Verdana"/>
        <family val="2"/>
      </rPr>
      <t>Relatorio tecnico cadastral de estruturas de contencao em encostas, conforme modelo GEO-RIO. Incluido vistoria em campo, desenhos digitais georreferenciados e cotados da estrutura e registro fotografico.</t>
    </r>
  </si>
  <si>
    <r>
      <rPr>
        <b/>
        <sz val="7.5"/>
        <rFont val="Verdana"/>
        <family val="2"/>
      </rPr>
      <t>AD 34.05.0050 (/)</t>
    </r>
  </si>
  <si>
    <r>
      <rPr>
        <b/>
        <sz val="7.5"/>
        <rFont val="Verdana"/>
        <family val="2"/>
      </rPr>
      <t>Carga das particulas (PMB-565).(desonerado)</t>
    </r>
  </si>
  <si>
    <r>
      <rPr>
        <b/>
        <sz val="7.5"/>
        <rFont val="Verdana"/>
        <family val="2"/>
      </rPr>
      <t>AD 34.05.0053 (/)</t>
    </r>
  </si>
  <si>
    <r>
      <rPr>
        <b/>
        <sz val="7.5"/>
        <rFont val="Verdana"/>
        <family val="2"/>
      </rPr>
      <t>Desemulsibilidade (PMB-580).(desonerado)</t>
    </r>
  </si>
  <si>
    <r>
      <rPr>
        <b/>
        <sz val="7.5"/>
        <rFont val="Verdana"/>
        <family val="2"/>
      </rPr>
      <t>AD 34.05.0056 (/)</t>
    </r>
  </si>
  <si>
    <r>
      <rPr>
        <b/>
        <sz val="7.5"/>
        <rFont val="Verdana"/>
        <family val="2"/>
      </rPr>
      <t>Penetracao a 25oC, 100g, 5s (MB-107). (desonerado)</t>
    </r>
  </si>
  <si>
    <r>
      <rPr>
        <b/>
        <sz val="7.5"/>
        <rFont val="Verdana"/>
        <family val="2"/>
      </rPr>
      <t>AD 34.05.0059 (/)</t>
    </r>
  </si>
  <si>
    <r>
      <rPr>
        <b/>
        <sz val="7.5"/>
        <rFont val="Verdana"/>
        <family val="2"/>
      </rPr>
      <t>Ponto de Fulgor Cleveland (MB-90).(desonerado)</t>
    </r>
  </si>
  <si>
    <r>
      <rPr>
        <b/>
        <sz val="7.5"/>
        <rFont val="Verdana"/>
        <family val="2"/>
      </rPr>
      <t>AD 34.05.0062 (/)</t>
    </r>
  </si>
  <si>
    <r>
      <rPr>
        <b/>
        <sz val="7.5"/>
        <rFont val="Verdana"/>
        <family val="2"/>
      </rPr>
      <t>Viscosidade SSF a cada temperatura, para emulsao (PMB-581 a 512).(desonerado)</t>
    </r>
  </si>
  <si>
    <r>
      <rPr>
        <b/>
        <sz val="7.5"/>
        <rFont val="Verdana"/>
        <family val="2"/>
      </rPr>
      <t>AD 34.10.0050 (/)</t>
    </r>
  </si>
  <si>
    <r>
      <rPr>
        <b/>
        <sz val="7.5"/>
        <rFont val="Verdana"/>
        <family val="2"/>
      </rPr>
      <t>Ensaio normal completo (MB-1).(desonerado)</t>
    </r>
  </si>
  <si>
    <r>
      <rPr>
        <b/>
        <sz val="7.5"/>
        <rFont val="Verdana"/>
        <family val="2"/>
      </rPr>
      <t>AD 34.10.0100 (/)</t>
    </r>
  </si>
  <si>
    <r>
      <rPr>
        <b/>
        <sz val="7.5"/>
        <rFont val="Verdana"/>
        <family val="2"/>
      </rPr>
      <t>Ensaio quimico completo de cimento.(desonerado)</t>
    </r>
  </si>
  <si>
    <r>
      <rPr>
        <b/>
        <sz val="7.5"/>
        <rFont val="Verdana"/>
        <family val="2"/>
      </rPr>
      <t>AD 34.15.0050 (A)</t>
    </r>
  </si>
  <si>
    <r>
      <rPr>
        <b/>
        <sz val="7.5"/>
        <rFont val="Verdana"/>
        <family val="2"/>
      </rPr>
      <t>Controle tecnologico de obras em concreto armado, considerando-se apenas o controle do concreto e constando de coleta, moldagem e capeamento de corpos de prova, transporte ate 50Km, ensaios de resistencia a compressao aos 28 dias e "slump test", medido por m3 de concreto colocado nas formas.(desonerado)</t>
    </r>
  </si>
  <si>
    <r>
      <rPr>
        <b/>
        <sz val="7.5"/>
        <rFont val="Verdana"/>
        <family val="2"/>
      </rPr>
      <t>m3</t>
    </r>
  </si>
  <si>
    <r>
      <rPr>
        <b/>
        <sz val="7.5"/>
        <rFont val="Verdana"/>
        <family val="2"/>
      </rPr>
      <t>AD 34.15.0100 (A)</t>
    </r>
  </si>
  <si>
    <r>
      <rPr>
        <b/>
        <sz val="7.5"/>
        <rFont val="Verdana"/>
        <family val="2"/>
      </rPr>
      <t>Ensaio de resistencia a compressao de corpo de prova cilindrico (15x30)cm, exclusive o transporte. (desonerado)</t>
    </r>
  </si>
  <si>
    <r>
      <rPr>
        <b/>
        <sz val="7.5"/>
        <rFont val="Verdana"/>
        <family val="2"/>
      </rPr>
      <t>AD 34.15.0150 (A)</t>
    </r>
  </si>
  <si>
    <r>
      <rPr>
        <b/>
        <sz val="7.5"/>
        <rFont val="Verdana"/>
        <family val="2"/>
      </rPr>
      <t>Moldagem e coleta de corpo de prova de concreto e transporte a 50Km, por topo.(desonerado)</t>
    </r>
  </si>
  <si>
    <r>
      <rPr>
        <b/>
        <sz val="7.5"/>
        <rFont val="Verdana"/>
        <family val="2"/>
      </rPr>
      <t>AD 34.15.0200 (A)</t>
    </r>
  </si>
  <si>
    <r>
      <rPr>
        <b/>
        <sz val="7.5"/>
        <rFont val="Verdana"/>
        <family val="2"/>
      </rPr>
      <t>Remate e capeamento de corpo de prova, exclusive o transporte.(desonerado)</t>
    </r>
  </si>
  <si>
    <r>
      <rPr>
        <b/>
        <sz val="7.5"/>
        <rFont val="Verdana"/>
        <family val="2"/>
      </rPr>
      <t>AD 34.20.0050 (/)</t>
    </r>
  </si>
  <si>
    <r>
      <rPr>
        <b/>
        <sz val="7.5"/>
        <rFont val="Verdana"/>
        <family val="2"/>
      </rPr>
      <t>Analise granulometrica apos extracao do ligante. (desonerado)</t>
    </r>
  </si>
  <si>
    <r>
      <rPr>
        <b/>
        <sz val="7.5"/>
        <rFont val="Verdana"/>
        <family val="2"/>
      </rPr>
      <t>AD 34.20.0053 (/)</t>
    </r>
  </si>
  <si>
    <r>
      <rPr>
        <b/>
        <sz val="7.5"/>
        <rFont val="Verdana"/>
        <family val="2"/>
      </rPr>
      <t>Densidade aparente (DPTM-77/63).(desonerado)</t>
    </r>
  </si>
  <si>
    <r>
      <rPr>
        <b/>
        <sz val="7.5"/>
        <rFont val="Verdana"/>
        <family val="2"/>
      </rPr>
      <t>AD 34.20.0056 (/)</t>
    </r>
  </si>
  <si>
    <r>
      <rPr>
        <b/>
        <sz val="7.5"/>
        <rFont val="Verdana"/>
        <family val="2"/>
      </rPr>
      <t>Determinacao, com auxilio de sonda rotativa, da densidade de mistura compactada, por corpo de</t>
    </r>
  </si>
  <si>
    <r>
      <rPr>
        <b/>
        <sz val="7.5"/>
        <rFont val="Verdana"/>
        <family val="2"/>
      </rPr>
      <t>prova.(desonerado)</t>
    </r>
  </si>
  <si>
    <r>
      <rPr>
        <b/>
        <sz val="7.5"/>
        <rFont val="Verdana"/>
        <family val="2"/>
      </rPr>
      <t>AD 34.20.0059 (/)</t>
    </r>
  </si>
  <si>
    <r>
      <rPr>
        <b/>
        <sz val="7.5"/>
        <rFont val="Verdana"/>
        <family val="2"/>
      </rPr>
      <t>Determinacao da estabilidade e fluencia Marshall (DPTM-43/64).(desonerado)</t>
    </r>
  </si>
  <si>
    <r>
      <rPr>
        <b/>
        <sz val="7.5"/>
        <rFont val="Verdana"/>
        <family val="2"/>
      </rPr>
      <t>AD 34.20.0062 (/)</t>
    </r>
  </si>
  <si>
    <r>
      <rPr>
        <b/>
        <sz val="7.5"/>
        <rFont val="Verdana"/>
        <family val="2"/>
      </rPr>
      <t>Determinacao do teor de betume (DBTM-53/63). (desonerado)</t>
    </r>
  </si>
  <si>
    <r>
      <rPr>
        <b/>
        <sz val="7.5"/>
        <rFont val="Verdana"/>
        <family val="2"/>
      </rPr>
      <t>AD 34.20.0065 (/)</t>
    </r>
  </si>
  <si>
    <r>
      <rPr>
        <b/>
        <sz val="7.5"/>
        <rFont val="Verdana"/>
        <family val="2"/>
      </rPr>
      <t>Fadiga por compressao diametral.(desonerado)</t>
    </r>
  </si>
  <si>
    <r>
      <rPr>
        <b/>
        <sz val="7.5"/>
        <rFont val="Verdana"/>
        <family val="2"/>
      </rPr>
      <t>AD 34.20.0068 (/)</t>
    </r>
  </si>
  <si>
    <r>
      <rPr>
        <b/>
        <sz val="7.5"/>
        <rFont val="Verdana"/>
        <family val="2"/>
      </rPr>
      <t>Fadiga por flexao (vigota).(desonerado)</t>
    </r>
  </si>
  <si>
    <r>
      <rPr>
        <b/>
        <sz val="7.5"/>
        <rFont val="Verdana"/>
        <family val="2"/>
      </rPr>
      <t>AD 34.20.0071 (/)</t>
    </r>
  </si>
  <si>
    <r>
      <rPr>
        <b/>
        <sz val="7.5"/>
        <rFont val="Verdana"/>
        <family val="2"/>
      </rPr>
      <t>Modulo resiliente por compressao diametral. (desonerado)</t>
    </r>
  </si>
  <si>
    <r>
      <rPr>
        <b/>
        <sz val="7.5"/>
        <rFont val="Verdana"/>
        <family val="2"/>
      </rPr>
      <t>AD 34.20.0074 (/)</t>
    </r>
  </si>
  <si>
    <r>
      <rPr>
        <b/>
        <sz val="7.5"/>
        <rFont val="Verdana"/>
        <family val="2"/>
      </rPr>
      <t>Modulo resiliente por flexao (vigota).(desonerado)</t>
    </r>
  </si>
  <si>
    <r>
      <rPr>
        <b/>
        <sz val="7.5"/>
        <rFont val="Verdana"/>
        <family val="2"/>
      </rPr>
      <t>AD 34.20.0077 (/)</t>
    </r>
  </si>
  <si>
    <r>
      <rPr>
        <b/>
        <sz val="7.5"/>
        <rFont val="Verdana"/>
        <family val="2"/>
      </rPr>
      <t>Recuperacao do ligante (Abson).(desonerado)</t>
    </r>
  </si>
  <si>
    <r>
      <rPr>
        <b/>
        <sz val="7.5"/>
        <rFont val="Verdana"/>
        <family val="2"/>
      </rPr>
      <t>AD 34.25.0050 (/)</t>
    </r>
  </si>
  <si>
    <r>
      <rPr>
        <b/>
        <sz val="7.5"/>
        <rFont val="Verdana"/>
        <family val="2"/>
      </rPr>
      <t>Ensaio de cisalhamento direto, em juntas (diaclases), em laboratorio, com controle de deslocamento cisalhante e da tensao normal aplicada, atraves de sistema de aquisicao de dados automatico, para 5 niveis de tensao normal, incluindo a preparacao da amostra por corpo de prova e de relatorio, excluindo a extracao da amostra orientada.(desonerado)</t>
    </r>
  </si>
  <si>
    <r>
      <rPr>
        <b/>
        <sz val="7.5"/>
        <rFont val="Verdana"/>
        <family val="2"/>
      </rPr>
      <t>AD 34.25.0100 (/)</t>
    </r>
  </si>
  <si>
    <r>
      <rPr>
        <b/>
        <sz val="7.5"/>
        <rFont val="Verdana"/>
        <family val="2"/>
      </rPr>
      <t>Ensaio para determinacao de Modulo de Deformacao, coeficiente de Poisson e resistencia a compressao, em corpos de prova de rocha, nos diametros N ate H, excluindo a preparacao da amostra, por corpo de prova.(desonerado)</t>
    </r>
  </si>
  <si>
    <r>
      <rPr>
        <b/>
        <sz val="7.5"/>
        <rFont val="Verdana"/>
        <family val="2"/>
      </rPr>
      <t>AD 34.25.0150 (/)</t>
    </r>
  </si>
  <si>
    <r>
      <rPr>
        <b/>
        <sz val="7.5"/>
        <rFont val="Verdana"/>
        <family val="2"/>
      </rPr>
      <t>Ensaio para determinacao da resistencia a compressao simples axial, em corpos de prova em rocha, com diametro entre N ate H, excluindo a preparacao da amostra.(desonerado)</t>
    </r>
  </si>
  <si>
    <r>
      <rPr>
        <b/>
        <sz val="7.5"/>
        <rFont val="Verdana"/>
        <family val="2"/>
      </rPr>
      <t>AD 34.25.0200 (/)</t>
    </r>
  </si>
  <si>
    <r>
      <rPr>
        <b/>
        <sz val="7.5"/>
        <rFont val="Verdana"/>
        <family val="2"/>
      </rPr>
      <t>Ensaio de SPT, com amostrador padrao, durante sondagem rotativa mista, qualquer diametro, qualquer profundidade, por ensaio.(desonerado)</t>
    </r>
  </si>
  <si>
    <r>
      <rPr>
        <b/>
        <sz val="7.5"/>
        <rFont val="Verdana"/>
        <family val="2"/>
      </rPr>
      <t>AD 34.25.0250 (/)</t>
    </r>
  </si>
  <si>
    <r>
      <rPr>
        <b/>
        <sz val="7.5"/>
        <rFont val="Verdana"/>
        <family val="2"/>
      </rPr>
      <t>Preparacao de corpos de prova, em rocha, com serra diamantada, incluindo retificacao de topo, base e geratriz, nos diametros de N ate H, por corpo de prova.(desonerado)</t>
    </r>
  </si>
  <si>
    <r>
      <rPr>
        <b/>
        <sz val="7.5"/>
        <rFont val="Verdana"/>
        <family val="2"/>
      </rPr>
      <t>AD 34.30.0050 (A)</t>
    </r>
  </si>
  <si>
    <r>
      <rPr>
        <b/>
        <sz val="7.5"/>
        <rFont val="Verdana"/>
        <family val="2"/>
      </rPr>
      <t>Avaliacao da espessura de carbonatacao, por ponto, em estruturas de concreto armado ou protendido, atraves de aspersao de solucao de fenolftaleina, inclusive coleta da amostra. (desonerado)</t>
    </r>
  </si>
  <si>
    <r>
      <rPr>
        <b/>
        <sz val="7.5"/>
        <rFont val="Verdana"/>
        <family val="2"/>
      </rPr>
      <t>AD 34.30.0150 (/)</t>
    </r>
  </si>
  <si>
    <r>
      <rPr>
        <b/>
        <sz val="7.5"/>
        <rFont val="Verdana"/>
        <family val="2"/>
      </rPr>
      <t>Determinacao do indice de vazios, massa especifica e capacidade de absorcao do concreto, atraves de corpo de prova retirado em estruturas de concreto armado ou protendido, conforme NBR 9778, inclusive coleta da amostra.(desonerado)</t>
    </r>
  </si>
  <si>
    <r>
      <rPr>
        <b/>
        <sz val="7.5"/>
        <rFont val="Verdana"/>
        <family val="2"/>
      </rPr>
      <t>AD 34.30.0200 (/)</t>
    </r>
  </si>
  <si>
    <r>
      <rPr>
        <b/>
        <sz val="7.5"/>
        <rFont val="Verdana"/>
        <family val="2"/>
      </rPr>
      <t>Determinacao de teor de cloretos, por amostra, em estruturas de concreto armado ou protendido, conforme Norma da ACI-318/31-BR36, inclusive coleta da amostra.(desonerado)</t>
    </r>
  </si>
  <si>
    <r>
      <rPr>
        <b/>
        <sz val="7.5"/>
        <rFont val="Verdana"/>
        <family val="2"/>
      </rPr>
      <t>AD 34.30.0250 (/)</t>
    </r>
  </si>
  <si>
    <r>
      <rPr>
        <b/>
        <sz val="7.5"/>
        <rFont val="Verdana"/>
        <family val="2"/>
      </rPr>
      <t>Determinacao do teor de sulfatos, por amostra, em estruturas de concreto armado ou protendido, conforme boletim no 25 do IPT, inclusive coleta da amostra.(desonerado)</t>
    </r>
  </si>
  <si>
    <r>
      <rPr>
        <b/>
        <sz val="7.5"/>
        <rFont val="Verdana"/>
        <family val="2"/>
      </rPr>
      <t>AD 34.30.0300 (/)</t>
    </r>
  </si>
  <si>
    <r>
      <rPr>
        <b/>
        <sz val="7.5"/>
        <rFont val="Verdana"/>
        <family val="2"/>
      </rPr>
      <t>Extracao de corpo de prova de concreto, diametro de 4", com corte, preparo e ensaios de compressao axial, para determinacao da resistencia do concreto em estruturas de concreto, armado ou protendido, conforme NBR-7680 e NBR-5739, inclusive coleta da amostra.(desonerado)</t>
    </r>
  </si>
  <si>
    <r>
      <rPr>
        <b/>
        <sz val="7.5"/>
        <rFont val="Verdana"/>
        <family val="2"/>
      </rPr>
      <t>AD 34.30.0350 (/)</t>
    </r>
  </si>
  <si>
    <r>
      <rPr>
        <b/>
        <sz val="7.5"/>
        <rFont val="Verdana"/>
        <family val="2"/>
      </rPr>
      <t>Reconstituicao do traco de concreto, por amostra, atraves de corpos de provas retirados em estruturas de concreto armado ou protendido, conforme boletim no 25 do IPT, inclusive coleta de amostra.(desonerado)</t>
    </r>
  </si>
  <si>
    <r>
      <rPr>
        <b/>
        <sz val="7.5"/>
        <rFont val="Verdana"/>
        <family val="2"/>
      </rPr>
      <t>AD 34.30.0400 (A)</t>
    </r>
  </si>
  <si>
    <r>
      <rPr>
        <b/>
        <sz val="7.5"/>
        <rFont val="Verdana"/>
        <family val="2"/>
      </rPr>
      <t>Verificacao do potencial de corrosao da armadura (por ensaio, area de 2m2) em estrutura de concreto armado ou protendido, conforme Norma ASTM-C-868/87, inclusive coleta da amostra. (desonerado)</t>
    </r>
  </si>
  <si>
    <r>
      <rPr>
        <b/>
        <sz val="7.5"/>
        <rFont val="Verdana"/>
        <family val="2"/>
      </rPr>
      <t>AD 34.35.0050 (A)</t>
    </r>
  </si>
  <si>
    <r>
      <rPr>
        <b/>
        <sz val="7.5"/>
        <rFont val="Verdana"/>
        <family val="2"/>
      </rPr>
      <t>Amostra indeformada em bloco.(desonerado)</t>
    </r>
  </si>
  <si>
    <r>
      <rPr>
        <b/>
        <sz val="7.5"/>
        <rFont val="Verdana"/>
        <family val="2"/>
      </rPr>
      <t>AD 34.35.0100 (/)</t>
    </r>
  </si>
  <si>
    <r>
      <rPr>
        <b/>
        <sz val="7.5"/>
        <rFont val="Verdana"/>
        <family val="2"/>
      </rPr>
      <t>Ensaio de amostra de areia.(desonerado)</t>
    </r>
  </si>
  <si>
    <r>
      <rPr>
        <b/>
        <sz val="7.5"/>
        <rFont val="Verdana"/>
        <family val="2"/>
      </rPr>
      <t>AD 34.35.0150 (/)</t>
    </r>
  </si>
  <si>
    <r>
      <rPr>
        <b/>
        <sz val="7.5"/>
        <rFont val="Verdana"/>
        <family val="2"/>
      </rPr>
      <t>Ensaio de amostra de material petreo. (desonerado)</t>
    </r>
  </si>
  <si>
    <r>
      <rPr>
        <b/>
        <sz val="7.5"/>
        <rFont val="Verdana"/>
        <family val="2"/>
      </rPr>
      <t>AD 34.35.0200 (/)</t>
    </r>
  </si>
  <si>
    <r>
      <rPr>
        <b/>
        <sz val="7.5"/>
        <rFont val="Verdana"/>
        <family val="2"/>
      </rPr>
      <t>Ensaio de compactacao com energia Proctor Intermediario, conforme as recomendacoes da NBR7182 e da NBR6457.(desonerado)</t>
    </r>
  </si>
  <si>
    <r>
      <rPr>
        <b/>
        <sz val="7.5"/>
        <rFont val="Verdana"/>
        <family val="2"/>
      </rPr>
      <t>AD 34.35.0250 (/)</t>
    </r>
  </si>
  <si>
    <r>
      <rPr>
        <b/>
        <sz val="7.5"/>
        <rFont val="Verdana"/>
        <family val="2"/>
      </rPr>
      <t>Ensaio de compactacao com energia Proctor Modificado, conforme as recomendacoes da NBR7182 e da NBR6457.(desonerado)</t>
    </r>
  </si>
  <si>
    <r>
      <rPr>
        <b/>
        <sz val="7.5"/>
        <rFont val="Verdana"/>
        <family val="2"/>
      </rPr>
      <t>AD 34.35.0300 (/)</t>
    </r>
  </si>
  <si>
    <r>
      <rPr>
        <b/>
        <sz val="7.5"/>
        <rFont val="Verdana"/>
        <family val="2"/>
      </rPr>
      <t>Ensaio de compactacao com energia Proctor Normal, conforme recomendacoes da NBR 7182 e NBR 6457.(desonerado)</t>
    </r>
  </si>
  <si>
    <r>
      <rPr>
        <b/>
        <sz val="7.5"/>
        <rFont val="Verdana"/>
        <family val="2"/>
      </rPr>
      <t>AD 34.35.0350 (/)</t>
    </r>
  </si>
  <si>
    <r>
      <rPr>
        <b/>
        <sz val="7.5"/>
        <rFont val="Verdana"/>
        <family val="2"/>
      </rPr>
      <t>Ensaio de compressao nao confinada em amostra natural de solo, conforme recomendacoes da NBR12770.(desonerado)</t>
    </r>
  </si>
  <si>
    <r>
      <rPr>
        <b/>
        <sz val="7.5"/>
        <rFont val="Verdana"/>
        <family val="2"/>
      </rPr>
      <t>AD 34.35.0400 (/)</t>
    </r>
  </si>
  <si>
    <r>
      <rPr>
        <b/>
        <sz val="7.5"/>
        <rFont val="Verdana"/>
        <family val="2"/>
      </rPr>
      <t>Ensaio de compressao simples em amostra moldada.(desonerado)</t>
    </r>
  </si>
  <si>
    <r>
      <rPr>
        <b/>
        <sz val="7.5"/>
        <rFont val="Verdana"/>
        <family val="2"/>
      </rPr>
      <t>AD 34.35.0450 (A)</t>
    </r>
  </si>
  <si>
    <r>
      <rPr>
        <b/>
        <sz val="7.5"/>
        <rFont val="Verdana"/>
        <family val="2"/>
      </rPr>
      <t>Ensaio de palheta ("Vane test") realizado no campo, exclusive perfuracao. (desonerado)</t>
    </r>
  </si>
  <si>
    <r>
      <rPr>
        <b/>
        <sz val="7.5"/>
        <rFont val="Verdana"/>
        <family val="2"/>
      </rPr>
      <t>AD 34.35.0500 (A)</t>
    </r>
  </si>
  <si>
    <r>
      <rPr>
        <b/>
        <sz val="7.5"/>
        <rFont val="Verdana"/>
        <family val="2"/>
      </rPr>
      <t>Ensaio de perda d'agua, sondagem rotativa em rocha.(desonerado)</t>
    </r>
  </si>
  <si>
    <r>
      <rPr>
        <b/>
        <sz val="7.5"/>
        <rFont val="Verdana"/>
        <family val="2"/>
      </rPr>
      <t>AD 34.35.0550 (/)</t>
    </r>
  </si>
  <si>
    <r>
      <rPr>
        <b/>
        <sz val="7.5"/>
        <rFont val="Verdana"/>
        <family val="2"/>
      </rPr>
      <t>Ensaio para determinacao do coeficiente de permeabilidade, em amostra argilosa moldada, a carga variavel, conforme NBR14545.(desonerado)</t>
    </r>
  </si>
  <si>
    <r>
      <rPr>
        <b/>
        <sz val="7.5"/>
        <rFont val="Verdana"/>
        <family val="2"/>
      </rPr>
      <t>AD 34.35.0600 (/)</t>
    </r>
  </si>
  <si>
    <r>
      <rPr>
        <b/>
        <sz val="7.5"/>
        <rFont val="Verdana"/>
        <family val="2"/>
      </rPr>
      <t>Ensaio para determinacao do coeficiente de permeabilidade, em amostra argilosa natural, a carga variavel, conforme NBR14545.(desonerado)</t>
    </r>
  </si>
  <si>
    <r>
      <rPr>
        <b/>
        <sz val="7.5"/>
        <rFont val="Verdana"/>
        <family val="2"/>
      </rPr>
      <t>AD 34.35.0650 (/)</t>
    </r>
  </si>
  <si>
    <r>
      <rPr>
        <b/>
        <sz val="7.5"/>
        <rFont val="Verdana"/>
        <family val="2"/>
      </rPr>
      <t>Ensaio para determinacao de coeficiente de permeabilidade, em amostra granular natural, a carga constante, conforme NBR13292.(desonerado)</t>
    </r>
  </si>
  <si>
    <r>
      <rPr>
        <b/>
        <sz val="7.5"/>
        <rFont val="Verdana"/>
        <family val="2"/>
      </rPr>
      <t>AD 34.35.0700 (/)</t>
    </r>
  </si>
  <si>
    <r>
      <rPr>
        <b/>
        <sz val="7.5"/>
        <rFont val="Verdana"/>
        <family val="2"/>
      </rPr>
      <t>Ensaio para determinacao do Indice Suporte California (CBR) - 5 pontos - obtido com energia Proctor Intermediario, atraves de, no minimo, 5 corpos de prova, conforme recomendacao da NBR9895, NBR6457, NBR7182.(desonerado)</t>
    </r>
  </si>
  <si>
    <r>
      <rPr>
        <b/>
        <sz val="7.5"/>
        <rFont val="Verdana"/>
        <family val="2"/>
      </rPr>
      <t>AD 34.35.0750 (/)</t>
    </r>
  </si>
  <si>
    <r>
      <rPr>
        <b/>
        <sz val="7.5"/>
        <rFont val="Verdana"/>
        <family val="2"/>
      </rPr>
      <t>Ensaio para determinacao do Indice Suporte California (CBR) - 5 pontos - obtido com energia Proctor Modificado, atraves de, no minimo, 5 corpos de prova, conforme recomendacao da NBR9895, NBR6457, NBR7182.(desonerado)</t>
    </r>
  </si>
  <si>
    <r>
      <rPr>
        <b/>
        <sz val="7.5"/>
        <rFont val="Verdana"/>
        <family val="2"/>
      </rPr>
      <t>AD 34.35.0800 (/)</t>
    </r>
  </si>
  <si>
    <r>
      <rPr>
        <b/>
        <sz val="7.5"/>
        <rFont val="Verdana"/>
        <family val="2"/>
      </rPr>
      <t>Ensaio para determinacao do Indice Suporte California (CBR) - 5 pontos - obtido com energia Proctor Normal, atraves de, no minimo, 5 corpos de prova, conforme recomendacao da NBR9895, NBR6457, NBR7182.(desonerado)</t>
    </r>
  </si>
  <si>
    <r>
      <rPr>
        <b/>
        <sz val="7.5"/>
        <rFont val="Verdana"/>
        <family val="2"/>
      </rPr>
      <t>AD 34.35.0850 (/)</t>
    </r>
  </si>
  <si>
    <r>
      <rPr>
        <b/>
        <sz val="7.5"/>
        <rFont val="Verdana"/>
        <family val="2"/>
      </rPr>
      <t>Ensaio para determinacao do Indice Suporte California (CBR) - 3 pontos - obtido com energia Proctor Intermediario, atraves de, no minimo, 5 corpos de prova, conforme recomendacao da NBR9895, NBR6457, NBR7182.(desonerado)</t>
    </r>
  </si>
  <si>
    <r>
      <rPr>
        <b/>
        <sz val="7.5"/>
        <rFont val="Verdana"/>
        <family val="2"/>
      </rPr>
      <t>AD 34.35.0900 (/)</t>
    </r>
  </si>
  <si>
    <r>
      <rPr>
        <b/>
        <sz val="7.5"/>
        <rFont val="Verdana"/>
        <family val="2"/>
      </rPr>
      <t>Ensaio para determinacao do Indice Suporte California (CBR) - 3 pontos - obtido com energia Proctor Modificado, atraves de, no minimo, 5 corpos de prova, conforme recomendacao da NBR9895, NBR6457, NBR7182.(desonerado)</t>
    </r>
  </si>
  <si>
    <r>
      <rPr>
        <b/>
        <sz val="7.5"/>
        <rFont val="Verdana"/>
        <family val="2"/>
      </rPr>
      <t>AD 34.35.0950 (/)</t>
    </r>
  </si>
  <si>
    <r>
      <rPr>
        <b/>
        <sz val="7.5"/>
        <rFont val="Verdana"/>
        <family val="2"/>
      </rPr>
      <t>Ensaio triaxial drenado em amostra moldada por CP.(desonerado)</t>
    </r>
  </si>
  <si>
    <r>
      <rPr>
        <b/>
        <sz val="7.5"/>
        <rFont val="Verdana"/>
        <family val="2"/>
      </rPr>
      <t>AD 34.35.1000 (/)</t>
    </r>
  </si>
  <si>
    <r>
      <rPr>
        <b/>
        <sz val="7.5"/>
        <rFont val="Verdana"/>
        <family val="2"/>
      </rPr>
      <t>Ensaio triaxial drenado em amostra natural por CP. (desonerado)</t>
    </r>
  </si>
  <si>
    <r>
      <rPr>
        <b/>
        <sz val="7.5"/>
        <rFont val="Verdana"/>
        <family val="2"/>
      </rPr>
      <t>AD 34.35.1050 (/)</t>
    </r>
  </si>
  <si>
    <r>
      <rPr>
        <b/>
        <sz val="7.5"/>
        <rFont val="Verdana"/>
        <family val="2"/>
      </rPr>
      <t>Ensaio triaxial nao drenado em amostra moldada por CP.(desonerado)</t>
    </r>
  </si>
  <si>
    <r>
      <rPr>
        <b/>
        <sz val="7.5"/>
        <rFont val="Verdana"/>
        <family val="2"/>
      </rPr>
      <t>AD 34.35.1100 (/)</t>
    </r>
  </si>
  <si>
    <r>
      <rPr>
        <b/>
        <sz val="7.5"/>
        <rFont val="Verdana"/>
        <family val="2"/>
      </rPr>
      <t>Ensaio triaxial nao drenado em amostra natural por CP.(desonerado)</t>
    </r>
  </si>
  <si>
    <r>
      <rPr>
        <b/>
        <sz val="7.5"/>
        <rFont val="Verdana"/>
        <family val="2"/>
      </rPr>
      <t>AD 35.05.0050 (/)</t>
    </r>
  </si>
  <si>
    <r>
      <rPr>
        <b/>
        <sz val="7.5"/>
        <rFont val="Verdana"/>
        <family val="2"/>
      </rPr>
      <t>Carga das particulas (PMB-565).</t>
    </r>
  </si>
  <si>
    <r>
      <rPr>
        <b/>
        <sz val="7.5"/>
        <rFont val="Verdana"/>
        <family val="2"/>
      </rPr>
      <t>AD 35.05.0053 (/)</t>
    </r>
  </si>
  <si>
    <r>
      <rPr>
        <b/>
        <sz val="7.5"/>
        <rFont val="Verdana"/>
        <family val="2"/>
      </rPr>
      <t>Desemulsibilidade (PMB-580).</t>
    </r>
  </si>
  <si>
    <r>
      <rPr>
        <b/>
        <sz val="7.5"/>
        <rFont val="Verdana"/>
        <family val="2"/>
      </rPr>
      <t>AD 35.05.0056 (/)</t>
    </r>
  </si>
  <si>
    <r>
      <rPr>
        <b/>
        <sz val="7.5"/>
        <rFont val="Verdana"/>
        <family val="2"/>
      </rPr>
      <t>Penetracao a 25oC, 100g, 5s (MB-107).</t>
    </r>
  </si>
  <si>
    <r>
      <rPr>
        <b/>
        <sz val="7.5"/>
        <rFont val="Verdana"/>
        <family val="2"/>
      </rPr>
      <t>AD 35.05.0059 (/)</t>
    </r>
  </si>
  <si>
    <r>
      <rPr>
        <b/>
        <sz val="7.5"/>
        <rFont val="Verdana"/>
        <family val="2"/>
      </rPr>
      <t>Ponto de Fulgor Cleveland (MB-90).</t>
    </r>
  </si>
  <si>
    <r>
      <rPr>
        <b/>
        <sz val="7.5"/>
        <rFont val="Verdana"/>
        <family val="2"/>
      </rPr>
      <t>AD 35.05.0062 (/)</t>
    </r>
  </si>
  <si>
    <r>
      <rPr>
        <b/>
        <sz val="7.5"/>
        <rFont val="Verdana"/>
        <family val="2"/>
      </rPr>
      <t>Viscosidade SSF a cada temperatura, para emulsao (PMB-581 a 512).</t>
    </r>
  </si>
  <si>
    <r>
      <rPr>
        <b/>
        <sz val="7.5"/>
        <rFont val="Verdana"/>
        <family val="2"/>
      </rPr>
      <t>AD 35.10.0050 (/)</t>
    </r>
  </si>
  <si>
    <r>
      <rPr>
        <b/>
        <sz val="7.5"/>
        <rFont val="Verdana"/>
        <family val="2"/>
      </rPr>
      <t>Ensaio normal completo (MB-1).</t>
    </r>
  </si>
  <si>
    <r>
      <rPr>
        <b/>
        <sz val="7.5"/>
        <rFont val="Verdana"/>
        <family val="2"/>
      </rPr>
      <t>AD 35.10.0100 (/)</t>
    </r>
  </si>
  <si>
    <r>
      <rPr>
        <b/>
        <sz val="7.5"/>
        <rFont val="Verdana"/>
        <family val="2"/>
      </rPr>
      <t>Ensaio quimico completo de cimento.</t>
    </r>
  </si>
  <si>
    <r>
      <rPr>
        <b/>
        <sz val="7.5"/>
        <rFont val="Verdana"/>
        <family val="2"/>
      </rPr>
      <t>AD 35.15.0050 (A)</t>
    </r>
  </si>
  <si>
    <r>
      <rPr>
        <b/>
        <sz val="7.5"/>
        <rFont val="Verdana"/>
        <family val="2"/>
      </rPr>
      <t>Controle tecnologico de obras em concreto armado, considerando-se apenas o controle do concreto e constando de coleta, moldagem e capeamento de corpos de prova, transporte ate 50Km, ensaios de resistencia a compressao aos 28 dias e "slump test", medido por m3 de concreto colocado nas formas.</t>
    </r>
  </si>
  <si>
    <r>
      <rPr>
        <b/>
        <sz val="7.5"/>
        <rFont val="Verdana"/>
        <family val="2"/>
      </rPr>
      <t>AD 35.15.0100 (A)</t>
    </r>
  </si>
  <si>
    <r>
      <rPr>
        <b/>
        <sz val="7.5"/>
        <rFont val="Verdana"/>
        <family val="2"/>
      </rPr>
      <t>Ensaio de resistencia a compressao de corpo de prova cilindrico (15x30)cm, exclusive o transporte.</t>
    </r>
  </si>
  <si>
    <r>
      <rPr>
        <b/>
        <sz val="7.5"/>
        <rFont val="Verdana"/>
        <family val="2"/>
      </rPr>
      <t>AD 35.15.0150 (A)</t>
    </r>
  </si>
  <si>
    <r>
      <rPr>
        <b/>
        <sz val="7.5"/>
        <rFont val="Verdana"/>
        <family val="2"/>
      </rPr>
      <t>Moldagem e coleta de corpo de prova de concreto e transporte a 50Km, por topo.</t>
    </r>
  </si>
  <si>
    <r>
      <rPr>
        <b/>
        <sz val="7.5"/>
        <rFont val="Verdana"/>
        <family val="2"/>
      </rPr>
      <t>AD 35.15.0200 (A)</t>
    </r>
  </si>
  <si>
    <r>
      <rPr>
        <b/>
        <sz val="7.5"/>
        <rFont val="Verdana"/>
        <family val="2"/>
      </rPr>
      <t>Remate e capeamento de corpo de prova, exclusive o transporte.</t>
    </r>
  </si>
  <si>
    <r>
      <rPr>
        <b/>
        <sz val="7.5"/>
        <rFont val="Verdana"/>
        <family val="2"/>
      </rPr>
      <t>AD 35.20.0050 (/)</t>
    </r>
  </si>
  <si>
    <r>
      <rPr>
        <b/>
        <sz val="7.5"/>
        <rFont val="Verdana"/>
        <family val="2"/>
      </rPr>
      <t>Analise granulometrica apos extracao do ligante.</t>
    </r>
  </si>
  <si>
    <r>
      <rPr>
        <b/>
        <sz val="7.5"/>
        <rFont val="Verdana"/>
        <family val="2"/>
      </rPr>
      <t>AD 35.20.0053 (/)</t>
    </r>
  </si>
  <si>
    <r>
      <rPr>
        <b/>
        <sz val="7.5"/>
        <rFont val="Verdana"/>
        <family val="2"/>
      </rPr>
      <t>Densidade aparente (DPTM-77/63).</t>
    </r>
  </si>
  <si>
    <r>
      <rPr>
        <b/>
        <sz val="7.5"/>
        <rFont val="Verdana"/>
        <family val="2"/>
      </rPr>
      <t>AD 35.20.0056 (/)</t>
    </r>
  </si>
  <si>
    <r>
      <rPr>
        <b/>
        <sz val="7.5"/>
        <rFont val="Verdana"/>
        <family val="2"/>
      </rPr>
      <t>Determinacao, com auxilio de sonda rotativa, da densidade de mistura compactada, por corpo de prova.</t>
    </r>
  </si>
  <si>
    <r>
      <rPr>
        <b/>
        <sz val="7.5"/>
        <rFont val="Verdana"/>
        <family val="2"/>
      </rPr>
      <t>AD 35.20.0059 (/)</t>
    </r>
  </si>
  <si>
    <r>
      <rPr>
        <b/>
        <sz val="7.5"/>
        <rFont val="Verdana"/>
        <family val="2"/>
      </rPr>
      <t>Determinacao da estabilidade e fluencia Marshall (DPTM-43/64).</t>
    </r>
  </si>
  <si>
    <r>
      <rPr>
        <b/>
        <sz val="7.5"/>
        <rFont val="Verdana"/>
        <family val="2"/>
      </rPr>
      <t>AD 35.20.0062 (/)</t>
    </r>
  </si>
  <si>
    <r>
      <rPr>
        <b/>
        <sz val="7.5"/>
        <rFont val="Verdana"/>
        <family val="2"/>
      </rPr>
      <t>Determinacao do teor de betume (DBTM-53/63).</t>
    </r>
  </si>
  <si>
    <r>
      <rPr>
        <b/>
        <sz val="7.5"/>
        <rFont val="Verdana"/>
        <family val="2"/>
      </rPr>
      <t>AD 35.20.0065 (/)</t>
    </r>
  </si>
  <si>
    <r>
      <rPr>
        <b/>
        <sz val="7.5"/>
        <rFont val="Verdana"/>
        <family val="2"/>
      </rPr>
      <t>Fadiga por compressao diametral.</t>
    </r>
  </si>
  <si>
    <r>
      <rPr>
        <b/>
        <sz val="7.5"/>
        <rFont val="Verdana"/>
        <family val="2"/>
      </rPr>
      <t>AD 35.20.0068 (/)</t>
    </r>
  </si>
  <si>
    <r>
      <rPr>
        <b/>
        <sz val="7.5"/>
        <rFont val="Verdana"/>
        <family val="2"/>
      </rPr>
      <t>Fadiga por flexao (vigota).</t>
    </r>
  </si>
  <si>
    <r>
      <rPr>
        <b/>
        <sz val="7.5"/>
        <rFont val="Verdana"/>
        <family val="2"/>
      </rPr>
      <t>AD 35.20.0071 (/)</t>
    </r>
  </si>
  <si>
    <r>
      <rPr>
        <b/>
        <sz val="7.5"/>
        <rFont val="Verdana"/>
        <family val="2"/>
      </rPr>
      <t>Modulo resiliente por compressao diametral.</t>
    </r>
  </si>
  <si>
    <r>
      <rPr>
        <b/>
        <sz val="7.5"/>
        <rFont val="Verdana"/>
        <family val="2"/>
      </rPr>
      <t>AD 35.20.0074 (/)</t>
    </r>
  </si>
  <si>
    <r>
      <rPr>
        <b/>
        <sz val="7.5"/>
        <rFont val="Verdana"/>
        <family val="2"/>
      </rPr>
      <t>Modulo resiliente por flexao (vigota).</t>
    </r>
  </si>
  <si>
    <r>
      <rPr>
        <b/>
        <sz val="7.5"/>
        <rFont val="Verdana"/>
        <family val="2"/>
      </rPr>
      <t>AD 35.20.0077 (/)</t>
    </r>
  </si>
  <si>
    <r>
      <rPr>
        <b/>
        <sz val="7.5"/>
        <rFont val="Verdana"/>
        <family val="2"/>
      </rPr>
      <t>Recuperacao do ligante (Abson).</t>
    </r>
  </si>
  <si>
    <r>
      <rPr>
        <b/>
        <sz val="7.5"/>
        <rFont val="Verdana"/>
        <family val="2"/>
      </rPr>
      <t>AD 35.25.0050 (/)</t>
    </r>
  </si>
  <si>
    <r>
      <rPr>
        <b/>
        <sz val="7.5"/>
        <rFont val="Verdana"/>
        <family val="2"/>
      </rPr>
      <t>Ensaio de cisalhamento direto, em juntas (diaclases), em laboratorio, com controle de deslocamento cisalhante e da tensao normal aplicada, atraves de sistema de aquisicao de dados automatico, para 5 niveis de tensao normal, incluindo a preparacao da amostra por corpo de prova e de relatorio, excluindo a extracao da amostra orientada.</t>
    </r>
  </si>
  <si>
    <r>
      <rPr>
        <b/>
        <sz val="7.5"/>
        <rFont val="Verdana"/>
        <family val="2"/>
      </rPr>
      <t>AD 35.25.0100 (/)</t>
    </r>
  </si>
  <si>
    <r>
      <rPr>
        <b/>
        <sz val="7.5"/>
        <rFont val="Verdana"/>
        <family val="2"/>
      </rPr>
      <t>Ensaio para determinacao de Modulo de Deformacao, coeficiente de Poisson e resistencia a compressao, em corpos de prova de rocha, nos diametros N ate H, excluindo a preparacao da amostra, por corpo de prova.</t>
    </r>
  </si>
  <si>
    <r>
      <rPr>
        <b/>
        <sz val="7.5"/>
        <rFont val="Verdana"/>
        <family val="2"/>
      </rPr>
      <t>AD 35.25.0150 (/)</t>
    </r>
  </si>
  <si>
    <r>
      <rPr>
        <b/>
        <sz val="7.5"/>
        <rFont val="Verdana"/>
        <family val="2"/>
      </rPr>
      <t>Ensaio para determinacao da resistencia a compressao simples axial, em corpos de prova em rocha, com diametro entre N ate H, excluindo a preparacao da amostra.</t>
    </r>
  </si>
  <si>
    <r>
      <rPr>
        <b/>
        <sz val="7.5"/>
        <rFont val="Verdana"/>
        <family val="2"/>
      </rPr>
      <t>AD 35.25.0200 (/)</t>
    </r>
  </si>
  <si>
    <r>
      <rPr>
        <b/>
        <sz val="7.5"/>
        <rFont val="Verdana"/>
        <family val="2"/>
      </rPr>
      <t>Ensaio de SPT, com amostrador padrao, durante sondagem rotativa mista, qualquer diametro, qualquer profundidade, por ensaio.</t>
    </r>
  </si>
  <si>
    <r>
      <rPr>
        <b/>
        <sz val="7.5"/>
        <rFont val="Verdana"/>
        <family val="2"/>
      </rPr>
      <t>AD 35.25.0250 (/)</t>
    </r>
  </si>
  <si>
    <r>
      <rPr>
        <b/>
        <sz val="7.5"/>
        <rFont val="Verdana"/>
        <family val="2"/>
      </rPr>
      <t>Preparacao de corpos de prova, em rocha, com serra diamantada, incluindo retificacao de topo, base e geratriz, nos diametros de N ate H, por corpo de prova.</t>
    </r>
  </si>
  <si>
    <r>
      <rPr>
        <b/>
        <sz val="7.5"/>
        <rFont val="Verdana"/>
        <family val="2"/>
      </rPr>
      <t>AD 35.30.0050 (A)</t>
    </r>
  </si>
  <si>
    <r>
      <rPr>
        <b/>
        <sz val="7.5"/>
        <rFont val="Verdana"/>
        <family val="2"/>
      </rPr>
      <t>Avaliacao da espessura de carbonatacao, por ponto, em estruturas de concreto armado ou</t>
    </r>
  </si>
  <si>
    <r>
      <rPr>
        <b/>
        <sz val="7.5"/>
        <rFont val="Verdana"/>
        <family val="2"/>
      </rPr>
      <t>protendido, atraves de aspersao de solucao de fenolftaleina, inclusive coleta da amostra.</t>
    </r>
  </si>
  <si>
    <r>
      <rPr>
        <b/>
        <sz val="7.5"/>
        <rFont val="Verdana"/>
        <family val="2"/>
      </rPr>
      <t>AD 35.30.0150 (/)</t>
    </r>
  </si>
  <si>
    <r>
      <rPr>
        <b/>
        <sz val="7.5"/>
        <rFont val="Verdana"/>
        <family val="2"/>
      </rPr>
      <t>Determinacao do indice de vazios, massa especifica e capacidade de absorcao do concreto, atraves de corpo de prova retirado em estruturas de concreto armado ou protendido, conforme NBR 9778, inclusive coleta da amostra.</t>
    </r>
  </si>
  <si>
    <r>
      <rPr>
        <b/>
        <sz val="7.5"/>
        <rFont val="Verdana"/>
        <family val="2"/>
      </rPr>
      <t>AD 35.30.0200 (/)</t>
    </r>
  </si>
  <si>
    <r>
      <rPr>
        <b/>
        <sz val="7.5"/>
        <rFont val="Verdana"/>
        <family val="2"/>
      </rPr>
      <t>Determinacao de teor de cloretos, por amostra, em estruturas de concreto armado ou protendido, conforme Norma da ACI-318/31-BR36, inclusive coleta da amostra.</t>
    </r>
  </si>
  <si>
    <r>
      <rPr>
        <b/>
        <sz val="7.5"/>
        <rFont val="Verdana"/>
        <family val="2"/>
      </rPr>
      <t>AD 35.30.0250 (/)</t>
    </r>
  </si>
  <si>
    <r>
      <rPr>
        <b/>
        <sz val="7.5"/>
        <rFont val="Verdana"/>
        <family val="2"/>
      </rPr>
      <t>Determinacao do teor de sulfatos, por amostra, em estruturas de concreto armado ou protendido, conforme boletim no 25 do IPT, inclusive coleta da amostra.</t>
    </r>
  </si>
  <si>
    <r>
      <rPr>
        <b/>
        <sz val="7.5"/>
        <rFont val="Verdana"/>
        <family val="2"/>
      </rPr>
      <t>AD 35.30.0300 (/)</t>
    </r>
  </si>
  <si>
    <r>
      <rPr>
        <b/>
        <sz val="7.5"/>
        <rFont val="Verdana"/>
        <family val="2"/>
      </rPr>
      <t>Extracao de corpo de prova de concreto, diametro de 4", com corte, preparo e ensaios de compressao axial, para determinacao da resistencia do concreto em estruturas de concreto, armado ou protendido, conforme NBR-7680 e NBR-5739, inclusive coleta da amostra.</t>
    </r>
  </si>
  <si>
    <r>
      <rPr>
        <b/>
        <sz val="7.5"/>
        <rFont val="Verdana"/>
        <family val="2"/>
      </rPr>
      <t>AD 35.30.0350 (/)</t>
    </r>
  </si>
  <si>
    <r>
      <rPr>
        <b/>
        <sz val="7.5"/>
        <rFont val="Verdana"/>
        <family val="2"/>
      </rPr>
      <t>Reconstituicao do traco de concreto, por amostra, atraves de corpos de provas retirados em estruturas de concreto armado ou protendido, conforme boletim no 25 do IPT, inclusive coleta de amostra.</t>
    </r>
  </si>
  <si>
    <r>
      <rPr>
        <b/>
        <sz val="7.5"/>
        <rFont val="Verdana"/>
        <family val="2"/>
      </rPr>
      <t>AD 35.30.0400 (A)</t>
    </r>
  </si>
  <si>
    <r>
      <rPr>
        <b/>
        <sz val="7.5"/>
        <rFont val="Verdana"/>
        <family val="2"/>
      </rPr>
      <t>Verificacao do potencial de corrosao da armadura (por ensaio, area de 2m2) em estrutura de concreto armado ou protendido, conforme Norma ASTM-C-868/87, inclusive coleta da amostra.</t>
    </r>
  </si>
  <si>
    <r>
      <rPr>
        <b/>
        <sz val="7.5"/>
        <rFont val="Verdana"/>
        <family val="2"/>
      </rPr>
      <t>AD 35.35.0050 (A)</t>
    </r>
  </si>
  <si>
    <r>
      <rPr>
        <b/>
        <sz val="7.5"/>
        <rFont val="Verdana"/>
        <family val="2"/>
      </rPr>
      <t>Amostra indeformada em bloco.</t>
    </r>
  </si>
  <si>
    <r>
      <rPr>
        <b/>
        <sz val="7.5"/>
        <rFont val="Verdana"/>
        <family val="2"/>
      </rPr>
      <t>AD 35.35.0100 (/)</t>
    </r>
  </si>
  <si>
    <r>
      <rPr>
        <b/>
        <sz val="7.5"/>
        <rFont val="Verdana"/>
        <family val="2"/>
      </rPr>
      <t>Ensaio de amostra de areia.</t>
    </r>
  </si>
  <si>
    <r>
      <rPr>
        <b/>
        <sz val="7.5"/>
        <rFont val="Verdana"/>
        <family val="2"/>
      </rPr>
      <t>AD 35.35.0150 (/)</t>
    </r>
  </si>
  <si>
    <r>
      <rPr>
        <b/>
        <sz val="7.5"/>
        <rFont val="Verdana"/>
        <family val="2"/>
      </rPr>
      <t>Ensaio de amostra de material petreo.</t>
    </r>
  </si>
  <si>
    <r>
      <rPr>
        <b/>
        <sz val="7.5"/>
        <rFont val="Verdana"/>
        <family val="2"/>
      </rPr>
      <t>AD 35.35.0200 (/)</t>
    </r>
  </si>
  <si>
    <r>
      <rPr>
        <b/>
        <sz val="7.5"/>
        <rFont val="Verdana"/>
        <family val="2"/>
      </rPr>
      <t>Ensaio de compactacao com energia Proctor Intermediario, conforme as recomendacoes da NBR7182 e da NBR6457.</t>
    </r>
  </si>
  <si>
    <r>
      <rPr>
        <b/>
        <sz val="7.5"/>
        <rFont val="Verdana"/>
        <family val="2"/>
      </rPr>
      <t>AD 35.35.0250 (/)</t>
    </r>
  </si>
  <si>
    <r>
      <rPr>
        <b/>
        <sz val="7.5"/>
        <rFont val="Verdana"/>
        <family val="2"/>
      </rPr>
      <t>Ensaio de compactacao com energia Proctor Modificado, conforme as recomendacoes da NBR7182 e da NBR6457.</t>
    </r>
  </si>
  <si>
    <r>
      <rPr>
        <b/>
        <sz val="7.5"/>
        <rFont val="Verdana"/>
        <family val="2"/>
      </rPr>
      <t>AD 35.35.0300 (/)</t>
    </r>
  </si>
  <si>
    <r>
      <rPr>
        <b/>
        <sz val="7.5"/>
        <rFont val="Verdana"/>
        <family val="2"/>
      </rPr>
      <t>Ensaio de compactacao com energia Proctor Normal, conforme recomendacoes da NBR 7182 e NBR 6457.</t>
    </r>
  </si>
  <si>
    <r>
      <rPr>
        <b/>
        <sz val="7.5"/>
        <rFont val="Verdana"/>
        <family val="2"/>
      </rPr>
      <t>AD 35.35.0350 (/)</t>
    </r>
  </si>
  <si>
    <r>
      <rPr>
        <b/>
        <sz val="7.5"/>
        <rFont val="Verdana"/>
        <family val="2"/>
      </rPr>
      <t>Ensaio de compressao nao confinada em amostra natural de solo, conforme recomendacoes da NBR12770.</t>
    </r>
  </si>
  <si>
    <r>
      <rPr>
        <b/>
        <sz val="7.5"/>
        <rFont val="Verdana"/>
        <family val="2"/>
      </rPr>
      <t>AD 35.35.0400 (/)</t>
    </r>
  </si>
  <si>
    <r>
      <rPr>
        <b/>
        <sz val="7.5"/>
        <rFont val="Verdana"/>
        <family val="2"/>
      </rPr>
      <t>Ensaio de compressao simples em amostra moldada.</t>
    </r>
  </si>
  <si>
    <r>
      <rPr>
        <b/>
        <sz val="7.5"/>
        <rFont val="Verdana"/>
        <family val="2"/>
      </rPr>
      <t>AD 35.35.0450 (A)</t>
    </r>
  </si>
  <si>
    <r>
      <rPr>
        <b/>
        <sz val="7.5"/>
        <rFont val="Verdana"/>
        <family val="2"/>
      </rPr>
      <t>Ensaio de palheta ("Vane test") realizado no campo, exclusive perfuracao.</t>
    </r>
  </si>
  <si>
    <r>
      <rPr>
        <b/>
        <sz val="7.5"/>
        <rFont val="Verdana"/>
        <family val="2"/>
      </rPr>
      <t>AD 35.35.0500 (A)</t>
    </r>
  </si>
  <si>
    <r>
      <rPr>
        <b/>
        <sz val="7.5"/>
        <rFont val="Verdana"/>
        <family val="2"/>
      </rPr>
      <t>Ensaio de perda d'agua, sondagem rotativa em rocha.</t>
    </r>
  </si>
  <si>
    <r>
      <rPr>
        <b/>
        <sz val="7.5"/>
        <rFont val="Verdana"/>
        <family val="2"/>
      </rPr>
      <t>AD 35.35.0550 (/)</t>
    </r>
  </si>
  <si>
    <r>
      <rPr>
        <b/>
        <sz val="7.5"/>
        <rFont val="Verdana"/>
        <family val="2"/>
      </rPr>
      <t>Ensaio para determinacao do coeficiente de permeabilidade, em amostra argilosa moldada, a carga variavel, conforme NBR14545.</t>
    </r>
  </si>
  <si>
    <r>
      <rPr>
        <b/>
        <sz val="7.5"/>
        <rFont val="Verdana"/>
        <family val="2"/>
      </rPr>
      <t>AD 35.35.0600 (/)</t>
    </r>
  </si>
  <si>
    <r>
      <rPr>
        <b/>
        <sz val="7.5"/>
        <rFont val="Verdana"/>
        <family val="2"/>
      </rPr>
      <t>Ensaio para determinacao do coeficiente de permeabilidade, em amostra argilosa natural, a carga variavel, conforme NBR14545.</t>
    </r>
  </si>
  <si>
    <r>
      <rPr>
        <b/>
        <sz val="7.5"/>
        <rFont val="Verdana"/>
        <family val="2"/>
      </rPr>
      <t>AD 35.35.0650 (/)</t>
    </r>
  </si>
  <si>
    <r>
      <rPr>
        <b/>
        <sz val="7.5"/>
        <rFont val="Verdana"/>
        <family val="2"/>
      </rPr>
      <t>Ensaio para determinacao de coeficiente de permeabilidade, em amostra granular natural, a carga constante, conforme NBR13292.</t>
    </r>
  </si>
  <si>
    <r>
      <rPr>
        <b/>
        <sz val="7.5"/>
        <rFont val="Verdana"/>
        <family val="2"/>
      </rPr>
      <t>AD 35.35.0700 (/)</t>
    </r>
  </si>
  <si>
    <r>
      <rPr>
        <b/>
        <sz val="7.5"/>
        <rFont val="Verdana"/>
        <family val="2"/>
      </rPr>
      <t>Ensaio para determinacao do Indice Suporte California (CBR) - 5 pontos - obtido com energia Proctor Intermediario, atraves de, no minimo, 5 corpos de prova, conforme recomendacao da NBR9895, NBR6457, NBR7182.</t>
    </r>
  </si>
  <si>
    <r>
      <rPr>
        <b/>
        <sz val="7.5"/>
        <rFont val="Verdana"/>
        <family val="2"/>
      </rPr>
      <t>AD 35.35.0750 (/)</t>
    </r>
  </si>
  <si>
    <r>
      <rPr>
        <b/>
        <sz val="7.5"/>
        <rFont val="Verdana"/>
        <family val="2"/>
      </rPr>
      <t>Ensaio para determinacao do Indice Suporte California (CBR) - 5 pontos - obtido com energia Proctor Modificado, atraves de, no minimo, 5 corpos de prova, conforme recomendacao da NBR9895, NBR6457, NBR7182.</t>
    </r>
  </si>
  <si>
    <r>
      <rPr>
        <b/>
        <sz val="7.5"/>
        <rFont val="Verdana"/>
        <family val="2"/>
      </rPr>
      <t>AD 35.35.0800 (/)</t>
    </r>
  </si>
  <si>
    <r>
      <rPr>
        <b/>
        <sz val="7.5"/>
        <rFont val="Verdana"/>
        <family val="2"/>
      </rPr>
      <t>Ensaio para determinacao do Indice Suporte California (CBR) - 5 pontos - obtido com energia Proctor Normal, atraves de, no minimo, 5 corpos de prova, conforme recomendacao da NBR9895, NBR6457, NBR7182.</t>
    </r>
  </si>
  <si>
    <r>
      <rPr>
        <b/>
        <sz val="7.5"/>
        <rFont val="Verdana"/>
        <family val="2"/>
      </rPr>
      <t>AD 35.35.0850 (/)</t>
    </r>
  </si>
  <si>
    <r>
      <rPr>
        <b/>
        <sz val="7.5"/>
        <rFont val="Verdana"/>
        <family val="2"/>
      </rPr>
      <t>Ensaio para determinacao do Indice Suporte California (CBR) - 3 pontos - obtido com energia Proctor Intermediario, atraves de, no minimo, 5 corpos de prova, conforme recomendacao da NBR9895, NBR6457, NBR7182.</t>
    </r>
  </si>
  <si>
    <r>
      <rPr>
        <b/>
        <sz val="7.5"/>
        <rFont val="Verdana"/>
        <family val="2"/>
      </rPr>
      <t>AD 35.35.0900 (/)</t>
    </r>
  </si>
  <si>
    <r>
      <rPr>
        <b/>
        <sz val="7.5"/>
        <rFont val="Verdana"/>
        <family val="2"/>
      </rPr>
      <t>Ensaio para determinacao do Indice Suporte California (CBR) - 3 pontos - obtido com energia Proctor Modificado, atraves de, no minimo, 5 corpos de prova, conforme recomendacao da NBR9895, NBR6457, NBR7182.</t>
    </r>
  </si>
  <si>
    <r>
      <rPr>
        <b/>
        <sz val="7.5"/>
        <rFont val="Verdana"/>
        <family val="2"/>
      </rPr>
      <t>AD 35.35.0950 (/)</t>
    </r>
  </si>
  <si>
    <r>
      <rPr>
        <b/>
        <sz val="7.5"/>
        <rFont val="Verdana"/>
        <family val="2"/>
      </rPr>
      <t>Ensaio triaxial drenado em amostra moldada por CP.</t>
    </r>
  </si>
  <si>
    <r>
      <rPr>
        <b/>
        <sz val="7.5"/>
        <rFont val="Verdana"/>
        <family val="2"/>
      </rPr>
      <t>AD 35.35.1000 (/)</t>
    </r>
  </si>
  <si>
    <r>
      <rPr>
        <b/>
        <sz val="7.5"/>
        <rFont val="Verdana"/>
        <family val="2"/>
      </rPr>
      <t>Ensaio triaxial drenado em amostra natural por CP.</t>
    </r>
  </si>
  <si>
    <r>
      <rPr>
        <b/>
        <sz val="7.5"/>
        <rFont val="Verdana"/>
        <family val="2"/>
      </rPr>
      <t>AD 35.35.1050 (/)</t>
    </r>
  </si>
  <si>
    <r>
      <rPr>
        <b/>
        <sz val="7.5"/>
        <rFont val="Verdana"/>
        <family val="2"/>
      </rPr>
      <t>Ensaio triaxial nao drenado em amostra moldada por CP.</t>
    </r>
  </si>
  <si>
    <r>
      <rPr>
        <b/>
        <sz val="7.5"/>
        <rFont val="Verdana"/>
        <family val="2"/>
      </rPr>
      <t>AD 35.35.1100 (/)</t>
    </r>
  </si>
  <si>
    <r>
      <rPr>
        <b/>
        <sz val="7.5"/>
        <rFont val="Verdana"/>
        <family val="2"/>
      </rPr>
      <t>Ensaio triaxial nao drenado em amostra natural por CP.</t>
    </r>
  </si>
  <si>
    <r>
      <rPr>
        <b/>
        <sz val="7.5"/>
        <rFont val="Verdana"/>
        <family val="2"/>
      </rPr>
      <t>AD 39.05.0050 (/)</t>
    </r>
  </si>
  <si>
    <r>
      <rPr>
        <b/>
        <sz val="7.5"/>
        <rFont val="Verdana"/>
        <family val="2"/>
      </rPr>
      <t>Ajudante (inclusive encargos sociais).(desonerado)</t>
    </r>
  </si>
  <si>
    <r>
      <rPr>
        <b/>
        <sz val="7.5"/>
        <rFont val="Verdana"/>
        <family val="2"/>
      </rPr>
      <t>AD 39.05.0056 (/)</t>
    </r>
  </si>
  <si>
    <r>
      <rPr>
        <b/>
        <sz val="7.5"/>
        <rFont val="Verdana"/>
        <family val="2"/>
      </rPr>
      <t>Almoxarife (inclusive encargos sociais). (desonerado)</t>
    </r>
  </si>
  <si>
    <r>
      <rPr>
        <b/>
        <sz val="7.5"/>
        <rFont val="Verdana"/>
        <family val="2"/>
      </rPr>
      <t>AD 39.05.0068 (/)</t>
    </r>
  </si>
  <si>
    <r>
      <rPr>
        <b/>
        <sz val="7.5"/>
        <rFont val="Verdana"/>
        <family val="2"/>
      </rPr>
      <t>Apontador (inclusive encargos sociais). (desonerado)</t>
    </r>
  </si>
  <si>
    <r>
      <rPr>
        <b/>
        <sz val="7.5"/>
        <rFont val="Verdana"/>
        <family val="2"/>
      </rPr>
      <t>AD 39.05.0074 (/)</t>
    </r>
  </si>
  <si>
    <r>
      <rPr>
        <b/>
        <sz val="7.5"/>
        <rFont val="Verdana"/>
        <family val="2"/>
      </rPr>
      <t>Auxiliar de almoxarife (inclusive encargos sociais). (desonerado)</t>
    </r>
  </si>
  <si>
    <r>
      <rPr>
        <b/>
        <sz val="7.5"/>
        <rFont val="Verdana"/>
        <family val="2"/>
      </rPr>
      <t>AD 39.05.0077 (A)</t>
    </r>
  </si>
  <si>
    <r>
      <rPr>
        <b/>
        <sz val="7.5"/>
        <rFont val="Verdana"/>
        <family val="2"/>
      </rPr>
      <t>Auxiliar de enfermagem (inclusive encargos sociais). (desonerado)</t>
    </r>
  </si>
  <si>
    <r>
      <rPr>
        <b/>
        <sz val="7.5"/>
        <rFont val="Verdana"/>
        <family val="2"/>
      </rPr>
      <t>AD 39.05.0080 (/)</t>
    </r>
  </si>
  <si>
    <r>
      <rPr>
        <b/>
        <sz val="7.5"/>
        <rFont val="Verdana"/>
        <family val="2"/>
      </rPr>
      <t>Auxiliar de escritorio (inclusive encargos sociais). (desonerado)</t>
    </r>
  </si>
  <si>
    <r>
      <rPr>
        <b/>
        <sz val="7.5"/>
        <rFont val="Verdana"/>
        <family val="2"/>
      </rPr>
      <t>AD 39.05.0086 (/)</t>
    </r>
  </si>
  <si>
    <r>
      <rPr>
        <b/>
        <sz val="7.5"/>
        <rFont val="Verdana"/>
        <family val="2"/>
      </rPr>
      <t>Tecnico de nivel medio (inclusive encargos sociais). (desonerado)</t>
    </r>
  </si>
  <si>
    <r>
      <rPr>
        <b/>
        <sz val="7.5"/>
        <rFont val="Verdana"/>
        <family val="2"/>
      </rPr>
      <t>AD 39.05.0092 (/)</t>
    </r>
  </si>
  <si>
    <r>
      <rPr>
        <b/>
        <sz val="7.5"/>
        <rFont val="Verdana"/>
        <family val="2"/>
      </rPr>
      <t>Auxiliar de topografia - servicos de campo (inclusive encargos sociais).(desonerado)</t>
    </r>
  </si>
  <si>
    <r>
      <rPr>
        <b/>
        <sz val="7.5"/>
        <rFont val="Verdana"/>
        <family val="2"/>
      </rPr>
      <t>AD 39.05.0094 (/)</t>
    </r>
  </si>
  <si>
    <r>
      <rPr>
        <b/>
        <sz val="7.5"/>
        <rFont val="Verdana"/>
        <family val="2"/>
      </rPr>
      <t>Biologo na area de Meio Ambiente (inclusive encargos sociais).(desonerado)</t>
    </r>
  </si>
  <si>
    <r>
      <rPr>
        <b/>
        <sz val="7.5"/>
        <rFont val="Verdana"/>
        <family val="2"/>
      </rPr>
      <t>AD 39.05.0098 (/)</t>
    </r>
  </si>
  <si>
    <r>
      <rPr>
        <b/>
        <sz val="7.5"/>
        <rFont val="Verdana"/>
        <family val="2"/>
      </rPr>
      <t>Chefe de escritorio (inclusive encargos sociais). (desonerado)</t>
    </r>
  </si>
  <si>
    <r>
      <rPr>
        <b/>
        <sz val="7.5"/>
        <rFont val="Verdana"/>
        <family val="2"/>
      </rPr>
      <t>AD 39.05.0104 (/)</t>
    </r>
  </si>
  <si>
    <r>
      <rPr>
        <b/>
        <sz val="7.5"/>
        <rFont val="Verdana"/>
        <family val="2"/>
      </rPr>
      <t>Desenhista A (inclusive encargos sociais). (desonerado)</t>
    </r>
  </si>
  <si>
    <r>
      <rPr>
        <b/>
        <sz val="7.5"/>
        <rFont val="Verdana"/>
        <family val="2"/>
      </rPr>
      <t>AD 39.05.0110 (/)</t>
    </r>
  </si>
  <si>
    <r>
      <rPr>
        <b/>
        <sz val="7.5"/>
        <rFont val="Verdana"/>
        <family val="2"/>
      </rPr>
      <t>Digitador (inclusive encargos sociais).(desonerado)</t>
    </r>
  </si>
  <si>
    <r>
      <rPr>
        <b/>
        <sz val="7.5"/>
        <rFont val="Verdana"/>
        <family val="2"/>
      </rPr>
      <t>AD 39.05.0116 (/)</t>
    </r>
  </si>
  <si>
    <r>
      <rPr>
        <b/>
        <sz val="7.5"/>
        <rFont val="Verdana"/>
        <family val="2"/>
      </rPr>
      <t>Encarregado (inclusive encargos sociais). (desonerado)</t>
    </r>
  </si>
  <si>
    <r>
      <rPr>
        <b/>
        <sz val="7.5"/>
        <rFont val="Verdana"/>
        <family val="2"/>
      </rPr>
      <t>AD 39.05.0119 (A)</t>
    </r>
  </si>
  <si>
    <r>
      <rPr>
        <b/>
        <sz val="7.5"/>
        <rFont val="Verdana"/>
        <family val="2"/>
      </rPr>
      <t>Enfermeiro (inclusive encargos sociais). (desonerado)</t>
    </r>
  </si>
  <si>
    <r>
      <rPr>
        <b/>
        <sz val="7.5"/>
        <rFont val="Verdana"/>
        <family val="2"/>
      </rPr>
      <t>AD 39.05.0122 (/)</t>
    </r>
  </si>
  <si>
    <r>
      <rPr>
        <b/>
        <sz val="7.5"/>
        <rFont val="Verdana"/>
        <family val="2"/>
      </rPr>
      <t>Engenheiro, arquiteto ou geologo jr (inclusive encargos sociais).(desonerado)</t>
    </r>
  </si>
  <si>
    <r>
      <rPr>
        <b/>
        <sz val="7.5"/>
        <rFont val="Verdana"/>
        <family val="2"/>
      </rPr>
      <t>AD 40.05.0110 (/)</t>
    </r>
  </si>
  <si>
    <r>
      <rPr>
        <b/>
        <sz val="7.5"/>
        <rFont val="Verdana"/>
        <family val="2"/>
      </rPr>
      <t>Digitador (inclusive encargos sociais).</t>
    </r>
  </si>
  <si>
    <r>
      <rPr>
        <b/>
        <sz val="7.5"/>
        <rFont val="Verdana"/>
        <family val="2"/>
      </rPr>
      <t>AD 40.05.0116 (/)</t>
    </r>
  </si>
  <si>
    <r>
      <rPr>
        <b/>
        <sz val="7.5"/>
        <rFont val="Verdana"/>
        <family val="2"/>
      </rPr>
      <t>Encarregado (inclusive encargos sociais).</t>
    </r>
  </si>
  <si>
    <r>
      <rPr>
        <b/>
        <sz val="7.5"/>
        <rFont val="Verdana"/>
        <family val="2"/>
      </rPr>
      <t>AD 40.05.0119 (A)</t>
    </r>
  </si>
  <si>
    <r>
      <rPr>
        <b/>
        <sz val="7.5"/>
        <rFont val="Verdana"/>
        <family val="2"/>
      </rPr>
      <t>Enfermeiro (inclusive encargos sociais).</t>
    </r>
  </si>
  <si>
    <r>
      <rPr>
        <b/>
        <sz val="7.5"/>
        <rFont val="Verdana"/>
        <family val="2"/>
      </rPr>
      <t>AD 40.05.0122 (/)</t>
    </r>
  </si>
  <si>
    <r>
      <rPr>
        <b/>
        <sz val="7.5"/>
        <rFont val="Verdana"/>
        <family val="2"/>
      </rPr>
      <t>Engenheiro, arquiteto ou geologo jr (inclusive encargos sociais).</t>
    </r>
  </si>
  <si>
    <r>
      <rPr>
        <b/>
        <sz val="7.5"/>
        <rFont val="Verdana"/>
        <family val="2"/>
      </rPr>
      <t>AD 40.05.0128 (/)</t>
    </r>
  </si>
  <si>
    <r>
      <rPr>
        <b/>
        <sz val="7.5"/>
        <rFont val="Verdana"/>
        <family val="2"/>
      </rPr>
      <t>Engenheiro ou arquiteto, coordenador geral de projetos ou supervisor de obras (inclusive encargos sociais).</t>
    </r>
  </si>
  <si>
    <r>
      <rPr>
        <b/>
        <sz val="7.5"/>
        <rFont val="Verdana"/>
        <family val="2"/>
      </rPr>
      <t>AD 40.05.0134 (/)</t>
    </r>
  </si>
  <si>
    <r>
      <rPr>
        <b/>
        <sz val="7.5"/>
        <rFont val="Verdana"/>
        <family val="2"/>
      </rPr>
      <t>Engenheiro, arquiteto ou geologo senior (inclusive encargos sociais).</t>
    </r>
  </si>
  <si>
    <r>
      <rPr>
        <b/>
        <sz val="7.5"/>
        <rFont val="Verdana"/>
        <family val="2"/>
      </rPr>
      <t>AD 40.05.0138 (A)</t>
    </r>
  </si>
  <si>
    <r>
      <rPr>
        <b/>
        <sz val="7.5"/>
        <rFont val="Verdana"/>
        <family val="2"/>
      </rPr>
      <t>Engenheiro de seguranca do trabalho (inclusive encargos sociais).</t>
    </r>
  </si>
  <si>
    <r>
      <rPr>
        <b/>
        <sz val="7.5"/>
        <rFont val="Verdana"/>
        <family val="2"/>
      </rPr>
      <t>AD 40.05.0140 (/)</t>
    </r>
  </si>
  <si>
    <r>
      <rPr>
        <b/>
        <sz val="7.5"/>
        <rFont val="Verdana"/>
        <family val="2"/>
      </rPr>
      <t>Escriturario (inclusive encargos sociais).</t>
    </r>
  </si>
  <si>
    <r>
      <rPr>
        <b/>
        <sz val="7.5"/>
        <rFont val="Verdana"/>
        <family val="2"/>
      </rPr>
      <t>AD 40.05.0146 (/)</t>
    </r>
  </si>
  <si>
    <r>
      <rPr>
        <b/>
        <sz val="7.5"/>
        <rFont val="Verdana"/>
        <family val="2"/>
      </rPr>
      <t>Estagiario (inclusive encargos sociais).</t>
    </r>
  </si>
  <si>
    <r>
      <rPr>
        <b/>
        <sz val="7.5"/>
        <rFont val="Verdana"/>
        <family val="2"/>
      </rPr>
      <t>AD 40.05.0149 (A)</t>
    </r>
  </si>
  <si>
    <r>
      <rPr>
        <b/>
        <sz val="7.5"/>
        <rFont val="Verdana"/>
        <family val="2"/>
      </rPr>
      <t>Medico do trabalho (inclusive encargos sociais).</t>
    </r>
  </si>
  <si>
    <r>
      <rPr>
        <b/>
        <sz val="7.5"/>
        <rFont val="Verdana"/>
        <family val="2"/>
      </rPr>
      <t>AD 40.05.0152 (/)</t>
    </r>
  </si>
  <si>
    <r>
      <rPr>
        <b/>
        <sz val="7.5"/>
        <rFont val="Verdana"/>
        <family val="2"/>
      </rPr>
      <t>Mestre de obra A (inclusive encargos sociais).</t>
    </r>
  </si>
  <si>
    <r>
      <rPr>
        <b/>
        <sz val="7.5"/>
        <rFont val="Verdana"/>
        <family val="2"/>
      </rPr>
      <t>AD 40.05.0158 (/)</t>
    </r>
  </si>
  <si>
    <r>
      <rPr>
        <b/>
        <sz val="7.5"/>
        <rFont val="Verdana"/>
        <family val="2"/>
      </rPr>
      <t>Mestre de obra B (inclusive encargos sociais).</t>
    </r>
  </si>
  <si>
    <r>
      <rPr>
        <b/>
        <sz val="7.5"/>
        <rFont val="Verdana"/>
        <family val="2"/>
      </rPr>
      <t>AD 40.05.0164 (/)</t>
    </r>
  </si>
  <si>
    <r>
      <rPr>
        <b/>
        <sz val="7.5"/>
        <rFont val="Verdana"/>
        <family val="2"/>
      </rPr>
      <t>Motorista de caminhao e carreta (inclusive encargos sociais).</t>
    </r>
  </si>
  <si>
    <r>
      <rPr>
        <b/>
        <sz val="7.5"/>
        <rFont val="Verdana"/>
        <family val="2"/>
      </rPr>
      <t>AD 40.05.0170 (/)</t>
    </r>
  </si>
  <si>
    <r>
      <rPr>
        <b/>
        <sz val="7.5"/>
        <rFont val="Verdana"/>
        <family val="2"/>
      </rPr>
      <t>Motorista de veiculo leve de servico (inclusive encargos sociais).</t>
    </r>
  </si>
  <si>
    <r>
      <rPr>
        <b/>
        <sz val="7.5"/>
        <rFont val="Verdana"/>
        <family val="2"/>
      </rPr>
      <t>AD 40.05.0173 (/)</t>
    </r>
  </si>
  <si>
    <r>
      <rPr>
        <b/>
        <sz val="7.5"/>
        <rFont val="Verdana"/>
        <family val="2"/>
      </rPr>
      <t>Motorista operador de reboque e munck (inclusive encargos sociais).</t>
    </r>
  </si>
  <si>
    <r>
      <rPr>
        <b/>
        <sz val="7.5"/>
        <rFont val="Verdana"/>
        <family val="2"/>
      </rPr>
      <t>AD 40.05.0176 (/)</t>
    </r>
  </si>
  <si>
    <r>
      <rPr>
        <b/>
        <sz val="7.5"/>
        <rFont val="Verdana"/>
        <family val="2"/>
      </rPr>
      <t>Operador de computador (inclusive encargos sociais).</t>
    </r>
  </si>
  <si>
    <r>
      <rPr>
        <b/>
        <sz val="7.5"/>
        <rFont val="Verdana"/>
        <family val="2"/>
      </rPr>
      <t>AD 40.05.0182 (/)</t>
    </r>
  </si>
  <si>
    <r>
      <rPr>
        <b/>
        <sz val="7.5"/>
        <rFont val="Verdana"/>
        <family val="2"/>
      </rPr>
      <t>Programador de computador (inclusive encargos sociais).</t>
    </r>
  </si>
  <si>
    <r>
      <rPr>
        <b/>
        <sz val="7.5"/>
        <rFont val="Verdana"/>
        <family val="2"/>
      </rPr>
      <t>AD 40.05.0188 (/)</t>
    </r>
  </si>
  <si>
    <r>
      <rPr>
        <b/>
        <sz val="7.5"/>
        <rFont val="Verdana"/>
        <family val="2"/>
      </rPr>
      <t>Secretaria (inclusive encargos sociais).</t>
    </r>
  </si>
  <si>
    <r>
      <rPr>
        <b/>
        <sz val="7.5"/>
        <rFont val="Verdana"/>
        <family val="2"/>
      </rPr>
      <t>AD 40.05.0200 (/)</t>
    </r>
  </si>
  <si>
    <r>
      <rPr>
        <b/>
        <sz val="7.5"/>
        <rFont val="Verdana"/>
        <family val="2"/>
      </rPr>
      <t>Supervisor de trafego, com todo o seu EPI, colete, capa, bone, apito, (inclusive encargos sociais).</t>
    </r>
  </si>
  <si>
    <r>
      <rPr>
        <b/>
        <sz val="7.5"/>
        <rFont val="Verdana"/>
        <family val="2"/>
      </rPr>
      <t>AD 40.05.0206 (/)</t>
    </r>
  </si>
  <si>
    <r>
      <rPr>
        <b/>
        <sz val="7.5"/>
        <rFont val="Verdana"/>
        <family val="2"/>
      </rPr>
      <t>Tecnico em eletronica ou eletrotecnica (inclusive encargos sociais).</t>
    </r>
  </si>
  <si>
    <r>
      <rPr>
        <b/>
        <sz val="7.5"/>
        <rFont val="Verdana"/>
        <family val="2"/>
      </rPr>
      <t>AD 40.05.0209 (A)</t>
    </r>
  </si>
  <si>
    <r>
      <rPr>
        <b/>
        <sz val="7.5"/>
        <rFont val="Verdana"/>
        <family val="2"/>
      </rPr>
      <t>Tecnico de seguranca do trabalho (inclusive encargos sociais).</t>
    </r>
  </si>
  <si>
    <r>
      <rPr>
        <b/>
        <sz val="7.5"/>
        <rFont val="Verdana"/>
        <family val="2"/>
      </rPr>
      <t>AD 40.05.0212 (/)</t>
    </r>
  </si>
  <si>
    <r>
      <rPr>
        <b/>
        <sz val="7.5"/>
        <rFont val="Verdana"/>
        <family val="2"/>
      </rPr>
      <t>Topografo A - servicos de campo e escritorio, com responsabilidade de dirigi-los (inclusive encargos sociais).</t>
    </r>
  </si>
  <si>
    <r>
      <rPr>
        <b/>
        <sz val="7.5"/>
        <rFont val="Verdana"/>
        <family val="2"/>
      </rPr>
      <t>AD 40.05.0218 (A)</t>
    </r>
  </si>
  <si>
    <r>
      <rPr>
        <b/>
        <sz val="7.5"/>
        <rFont val="Verdana"/>
        <family val="2"/>
      </rPr>
      <t>Vigia (inclusive encargos sociais).</t>
    </r>
  </si>
  <si>
    <r>
      <rPr>
        <b/>
        <sz val="7.5"/>
        <rFont val="Verdana"/>
        <family val="2"/>
      </rPr>
      <t>AL 04.05.0150 (/)</t>
    </r>
  </si>
  <si>
    <r>
      <rPr>
        <b/>
        <sz val="7.5"/>
        <rFont val="Verdana"/>
        <family val="2"/>
      </rPr>
      <t>Alvenaria de pedra em elevacao, de 2 faces, feita com blocos de pedra-de-mao, assentes com argamassa de cimento, saibro e areia no traco 1:2:3, ate 1,50m de altura, sendo espessura ate 0,35m.(desonerado)</t>
    </r>
  </si>
  <si>
    <r>
      <rPr>
        <b/>
        <sz val="7.5"/>
        <rFont val="Verdana"/>
        <family val="2"/>
      </rPr>
      <t>AL 04.05.0200 (/)</t>
    </r>
  </si>
  <si>
    <r>
      <rPr>
        <b/>
        <sz val="7.5"/>
        <rFont val="Verdana"/>
        <family val="2"/>
      </rPr>
      <t>Alvenaria de pedra em elevacao, de 2 faces, feita com blocos de pedra-de-mao, assentes com argamassa de cimento, saibro e areia no traco 1:2:3, acima de 1,50 ate 3m de altura, sendo espessura ate 0,35m.(desonerado)</t>
    </r>
  </si>
  <si>
    <r>
      <rPr>
        <b/>
        <sz val="7.5"/>
        <rFont val="Verdana"/>
        <family val="2"/>
      </rPr>
      <t>AL 04.05.0250 (A)</t>
    </r>
  </si>
  <si>
    <r>
      <rPr>
        <b/>
        <sz val="7.5"/>
        <rFont val="Verdana"/>
        <family val="2"/>
      </rPr>
      <t>Junta relevo, em alvenaria de pedra em elevacao, de 1 face, feita com blocos de dimensoes aproximadas de (30x30x30)cm ate (40x40x40)cm, com argamassa de cimento, cal e areia fina, no traco 1:3:5.(desonerado)</t>
    </r>
  </si>
  <si>
    <r>
      <rPr>
        <b/>
        <sz val="7.5"/>
        <rFont val="Verdana"/>
        <family val="2"/>
      </rPr>
      <t>AL 04.10.0050 (/)</t>
    </r>
  </si>
  <si>
    <r>
      <rPr>
        <b/>
        <sz val="7.5"/>
        <rFont val="Verdana"/>
        <family val="2"/>
      </rPr>
      <t>Alvenaria de tijolo macico (7x10x20)cm, com argamassa de cimento e saibro no traco 1:6, em paredes de meia vez (0,10m), de superficie corrida, ate 1,50m de altura, e medida pela area real. (desonerado)</t>
    </r>
  </si>
  <si>
    <r>
      <rPr>
        <b/>
        <sz val="7.5"/>
        <rFont val="Verdana"/>
        <family val="2"/>
      </rPr>
      <t>AL 04.10.0053 (/)</t>
    </r>
  </si>
  <si>
    <r>
      <rPr>
        <b/>
        <sz val="7.5"/>
        <rFont val="Verdana"/>
        <family val="2"/>
      </rPr>
      <t>Alvenaria de tijolo macico (7x10x20)cm, com argamassa de cimento e saibro no traco 1:6, em paredes de meia vez (0,10m), de superficie corrida, ate 3m de altura, e medida pela area real. (desonerado)</t>
    </r>
  </si>
  <si>
    <r>
      <rPr>
        <b/>
        <sz val="7.5"/>
        <rFont val="Verdana"/>
        <family val="2"/>
      </rPr>
      <t>AL 04.10.0059 (/)</t>
    </r>
  </si>
  <si>
    <r>
      <rPr>
        <b/>
        <sz val="7.5"/>
        <rFont val="Verdana"/>
        <family val="2"/>
      </rPr>
      <t>Alvenaria de tijolo macico (7x10x20)cm, com argamassa de cimento e saibro no traco 1:6, em paredes de meia vez (0,10m), de superficie corrida, de 3m a 4,50m de altura, e medida pela area real. (desonerado)</t>
    </r>
  </si>
  <si>
    <r>
      <rPr>
        <b/>
        <sz val="7.5"/>
        <rFont val="Verdana"/>
        <family val="2"/>
      </rPr>
      <t>AL 04.10.0103 (/)</t>
    </r>
  </si>
  <si>
    <r>
      <rPr>
        <b/>
        <sz val="7.5"/>
        <rFont val="Verdana"/>
        <family val="2"/>
      </rPr>
      <t>Alvenaria de tijolo macico (7x10x20)cm, com argamassa de cimento e saibro no traco 1:6, em paredes com vaos ou arestas, de meia vez (0,10m), ate 3m de altura, e medida pela area real. (desonerado)</t>
    </r>
  </si>
  <si>
    <r>
      <rPr>
        <b/>
        <sz val="7.5"/>
        <rFont val="Verdana"/>
        <family val="2"/>
      </rPr>
      <t>AL 04.10.0106 (/)</t>
    </r>
  </si>
  <si>
    <r>
      <rPr>
        <b/>
        <sz val="7.5"/>
        <rFont val="Verdana"/>
        <family val="2"/>
      </rPr>
      <t>Alvenaria de tijolo macico (7x10x20)cm, com argamassa de cimento e saibro no traco 1:6, em paredes com vaos ou arestas, de meia vez (0,10m), de 3m a 4,50m de altura, e medida pela area real. (desonerado)</t>
    </r>
  </si>
  <si>
    <r>
      <rPr>
        <b/>
        <sz val="7.5"/>
        <rFont val="Verdana"/>
        <family val="2"/>
      </rPr>
      <t>AL 04.10.0150 (/)</t>
    </r>
  </si>
  <si>
    <r>
      <rPr>
        <b/>
        <sz val="7.5"/>
        <rFont val="Verdana"/>
        <family val="2"/>
      </rPr>
      <t>Alvenaria de tijolo macico (7x10x20)cm, com argamassa de cimento e saibro no traco 1:6, em paredes de 1 vez (0,20m), de superficie corrida, ate 1,50m de altura, e medida pela area real. (desonerado)</t>
    </r>
  </si>
  <si>
    <r>
      <rPr>
        <b/>
        <sz val="7.5"/>
        <rFont val="Verdana"/>
        <family val="2"/>
      </rPr>
      <t>AL 04.10.0152 (/)</t>
    </r>
  </si>
  <si>
    <r>
      <rPr>
        <b/>
        <sz val="7.5"/>
        <rFont val="Verdana"/>
        <family val="2"/>
      </rPr>
      <t>Alvenaria de tijolo macico (7x10x20)cm, com argamassa de cimento e saibro no traco 1:6, em paredes de 1 vez (0,20m), de superficie corrida, ate 3m de altura, e medida pela area real.(desonerado)</t>
    </r>
  </si>
  <si>
    <r>
      <rPr>
        <b/>
        <sz val="7.5"/>
        <rFont val="Verdana"/>
        <family val="2"/>
      </rPr>
      <t>AL 04.10.0153 (/)</t>
    </r>
  </si>
  <si>
    <r>
      <rPr>
        <b/>
        <sz val="7.5"/>
        <rFont val="Verdana"/>
        <family val="2"/>
      </rPr>
      <t>Alvenaria de tijolo macico (7x10x20)cm, com argamassa de cimento e saibro no traco 1:6, em paredes com vaos ou arestas, de 1 vez (0,20m), ate 3m de altura, e medida pela area real.(desonerado)</t>
    </r>
  </si>
  <si>
    <r>
      <rPr>
        <b/>
        <sz val="7.5"/>
        <rFont val="Verdana"/>
        <family val="2"/>
      </rPr>
      <t>AL 04.10.0156 (/)</t>
    </r>
  </si>
  <si>
    <r>
      <rPr>
        <b/>
        <sz val="7.5"/>
        <rFont val="Verdana"/>
        <family val="2"/>
      </rPr>
      <t>Alvenaria de tijolo macico (7x10x20)cm, com argamassa de cimento e saibro no traco 1:6, em paredes de 1 vez (0,20m), de superficie corrida, de 3m a 4,50m de altura, e medida pela area real. (desonerado)</t>
    </r>
  </si>
  <si>
    <r>
      <rPr>
        <b/>
        <sz val="7.5"/>
        <rFont val="Verdana"/>
        <family val="2"/>
      </rPr>
      <t>AL 04.10.0200 (/)</t>
    </r>
  </si>
  <si>
    <r>
      <rPr>
        <b/>
        <sz val="7.5"/>
        <rFont val="Verdana"/>
        <family val="2"/>
      </rPr>
      <t>Alvenaria de tijolo macico (7x10x20)cm, com argamassa de cimento e saibro no traco 1:6, em paredes com vaos ou arestas, de 1 vez (0,20m), de 3m a 4,50m de altura, e medida pela area real. (desonerado)</t>
    </r>
  </si>
  <si>
    <r>
      <rPr>
        <b/>
        <sz val="7.5"/>
        <rFont val="Verdana"/>
        <family val="2"/>
      </rPr>
      <t>AL 04.15.0050 (/)</t>
    </r>
  </si>
  <si>
    <r>
      <rPr>
        <b/>
        <sz val="7.5"/>
        <rFont val="Verdana"/>
        <family val="2"/>
      </rPr>
      <t>Alvenaria para caixas enterradas, ate 0,80m de profundidade, de tijolo macico (7x10x20)cm, com argamassa de cimento, saibro e areia no traco 1:2:2 e parede de meia vez.(desonerado)</t>
    </r>
  </si>
  <si>
    <r>
      <rPr>
        <b/>
        <sz val="7.5"/>
        <rFont val="Verdana"/>
        <family val="2"/>
      </rPr>
      <t>AL 04.15.0100 (/)</t>
    </r>
  </si>
  <si>
    <r>
      <rPr>
        <b/>
        <sz val="7.5"/>
        <rFont val="Verdana"/>
        <family val="2"/>
      </rPr>
      <t>Alvenaria para caixas enterradas, ate 0,80m de profundidade, de tijolo macico (7x10x20)cm, com</t>
    </r>
  </si>
  <si>
    <r>
      <rPr>
        <b/>
        <sz val="7.5"/>
        <rFont val="Verdana"/>
        <family val="2"/>
      </rPr>
      <t>argamassa de cimento, saibro e areia no traco 1:2:2 e parede de 1 vez (19cm).(desonerado)</t>
    </r>
  </si>
  <si>
    <r>
      <rPr>
        <b/>
        <sz val="7.5"/>
        <rFont val="Verdana"/>
        <family val="2"/>
      </rPr>
      <t>AL 04.15.0103 (/)</t>
    </r>
  </si>
  <si>
    <r>
      <rPr>
        <b/>
        <sz val="7.5"/>
        <rFont val="Verdana"/>
        <family val="2"/>
      </rPr>
      <t>Alvenaria para caixas enterradas, de 0,80m a 1,60m de profundidade, de tijolo macico (7x10x20)cm, com argamassa de cimento, saibro e areia no traco 1:2:2 e parede de 1 vez e meia (29cm). (desonerado)</t>
    </r>
  </si>
  <si>
    <r>
      <rPr>
        <b/>
        <sz val="7.5"/>
        <rFont val="Verdana"/>
        <family val="2"/>
      </rPr>
      <t>AL 04.20.0050 (/)</t>
    </r>
  </si>
  <si>
    <r>
      <rPr>
        <b/>
        <sz val="7.5"/>
        <rFont val="Verdana"/>
        <family val="2"/>
      </rPr>
      <t>Alvenaria de tijolo (10x20x20)cm,de furos redondos, com argamassa de cimento e saibro no traco 1:8, em parede de meia vez (0,10m), de superficie corrida, ate 1,50m de altura, e medida pela area real.(desonerado)</t>
    </r>
  </si>
  <si>
    <r>
      <rPr>
        <b/>
        <sz val="7.5"/>
        <rFont val="Verdana"/>
        <family val="2"/>
      </rPr>
      <t>AL 04.20.0053 (/)</t>
    </r>
  </si>
  <si>
    <r>
      <rPr>
        <b/>
        <sz val="7.5"/>
        <rFont val="Verdana"/>
        <family val="2"/>
      </rPr>
      <t>Alvenaria de tijolo (10x20x20)cm, de furos redondos, com argamassa de cimento e saibro no traco 1:8, em parede de meia vez (0,10m), de superficie corrida, ate 3m de altura, e medida pela area real.(desonerado)</t>
    </r>
  </si>
  <si>
    <r>
      <rPr>
        <b/>
        <sz val="7.5"/>
        <rFont val="Verdana"/>
        <family val="2"/>
      </rPr>
      <t>AL 04.20.0056 (/)</t>
    </r>
  </si>
  <si>
    <r>
      <rPr>
        <b/>
        <sz val="7.5"/>
        <rFont val="Verdana"/>
        <family val="2"/>
      </rPr>
      <t>Alvenaria de tijolo (10x20x20)cm, de furos redondos, com argamassa de cimento e saibro no traco 1:8, em paredes de meia vez (0,10m), de superficie corrida, de 3m a 4,50m de altura, e medida pela area real.(desonerado)</t>
    </r>
  </si>
  <si>
    <r>
      <rPr>
        <b/>
        <sz val="7.5"/>
        <rFont val="Verdana"/>
        <family val="2"/>
      </rPr>
      <t>AL 04.20.0100 (/)</t>
    </r>
  </si>
  <si>
    <r>
      <rPr>
        <b/>
        <sz val="7.5"/>
        <rFont val="Verdana"/>
        <family val="2"/>
      </rPr>
      <t>Alvenaria de tijolo (10x20x20)cm, de furos redondos, com argamassa de cimento e saibro no traco 1:8, em parede com vaos ou arestas (0,10m), ate 3m de altura, e medida pela area real. (desonerado)</t>
    </r>
  </si>
  <si>
    <r>
      <rPr>
        <b/>
        <sz val="7.5"/>
        <rFont val="Verdana"/>
        <family val="2"/>
      </rPr>
      <t>AL 04.20.0103 (/)</t>
    </r>
  </si>
  <si>
    <r>
      <rPr>
        <b/>
        <sz val="7.5"/>
        <rFont val="Verdana"/>
        <family val="2"/>
      </rPr>
      <t>Alvenaria de tijolo (10x20x20)cm, de furos redondos, com argamassa de cimento e saibro no traco 1:8, em paredes com vaos ou arestas de meia vez (0,10m), de 3m a 4,50m de altura, e medida pela area real.(desonerado)</t>
    </r>
  </si>
  <si>
    <r>
      <rPr>
        <b/>
        <sz val="7.5"/>
        <rFont val="Verdana"/>
        <family val="2"/>
      </rPr>
      <t>AL 04.20.0150 (/)</t>
    </r>
  </si>
  <si>
    <r>
      <rPr>
        <b/>
        <sz val="7.5"/>
        <rFont val="Verdana"/>
        <family val="2"/>
      </rPr>
      <t>Alvenaria de tijolo (10x20x30)cm, de furos redondos, com argamassa de cimento e saibro no traco 1:8, em paredes de meia vez (0,10m), de superficie corrida, ate 1,50m de altura, e medida pela area real.(desonerado)</t>
    </r>
  </si>
  <si>
    <r>
      <rPr>
        <b/>
        <sz val="7.5"/>
        <rFont val="Verdana"/>
        <family val="2"/>
      </rPr>
      <t>AL 04.20.0153 (/)</t>
    </r>
  </si>
  <si>
    <r>
      <rPr>
        <b/>
        <sz val="7.5"/>
        <rFont val="Verdana"/>
        <family val="2"/>
      </rPr>
      <t>Alvenaria de tijolo (10x20x30)cm, de furos redondos, com argamassa de cimento e saibro no traco 1:8, em paredes de meia vez (0,10m), de superficie corrida, ate 3m de altura, e medida pela area real.(desonerado)</t>
    </r>
  </si>
  <si>
    <r>
      <rPr>
        <b/>
        <sz val="7.5"/>
        <rFont val="Verdana"/>
        <family val="2"/>
      </rPr>
      <t>AL 04.20.0156 (/)</t>
    </r>
  </si>
  <si>
    <r>
      <rPr>
        <b/>
        <sz val="7.5"/>
        <rFont val="Verdana"/>
        <family val="2"/>
      </rPr>
      <t>Alvenaria de tijolo (10x20x30)cm, de furos redondos, com argamassa de cimento e saibro no traco 1:8, em paredes de meia vez (0,10m), de superficie corrida de 3m a 4,50m de altura, e medida pela area real.(desonerado)</t>
    </r>
  </si>
  <si>
    <r>
      <rPr>
        <b/>
        <sz val="7.5"/>
        <rFont val="Verdana"/>
        <family val="2"/>
      </rPr>
      <t>AL 04.20.0200 (/)</t>
    </r>
  </si>
  <si>
    <r>
      <rPr>
        <b/>
        <sz val="7.5"/>
        <rFont val="Verdana"/>
        <family val="2"/>
      </rPr>
      <t>Alvenaria de tijolo (10x20x30)cm, de furos redondos, com argamassa de cimento e saibro no traco 1:8, em paredes com vaos ou arestas (0,10m), ate 3m de altura, e medida pela area real. (desonerado)</t>
    </r>
  </si>
  <si>
    <r>
      <rPr>
        <b/>
        <sz val="7.5"/>
        <rFont val="Verdana"/>
        <family val="2"/>
      </rPr>
      <t>AL 04.20.0203 (/)</t>
    </r>
  </si>
  <si>
    <r>
      <rPr>
        <b/>
        <sz val="7.5"/>
        <rFont val="Verdana"/>
        <family val="2"/>
      </rPr>
      <t>Alvenaria de tijolo (10x20x30)cm, de furos redondos, com argamassa de cimento e saibro no traco 1:8, em paredes com vaos ou arestas de meia vez (0,10m), de 3m a 4,50m de altura, e medida pela area real.(desonerado)</t>
    </r>
  </si>
  <si>
    <r>
      <rPr>
        <b/>
        <sz val="7.5"/>
        <rFont val="Verdana"/>
        <family val="2"/>
      </rPr>
      <t>AL 04.20.0250 (/)</t>
    </r>
  </si>
  <si>
    <r>
      <rPr>
        <b/>
        <sz val="7.5"/>
        <rFont val="Verdana"/>
        <family val="2"/>
      </rPr>
      <t>Alvenaria de tijolo (10x20x20)cm, de furos redondos, com argamassa de cimento e saibro no traco 1:8, em paredes de 1 vez (0,20m), de superficie corrida, ate 1,50m de altura, e medida pela area real.(desonerado)</t>
    </r>
  </si>
  <si>
    <r>
      <rPr>
        <b/>
        <sz val="7.5"/>
        <rFont val="Verdana"/>
        <family val="2"/>
      </rPr>
      <t>AL 04.20.0253 (/)</t>
    </r>
  </si>
  <si>
    <r>
      <rPr>
        <b/>
        <sz val="7.5"/>
        <rFont val="Verdana"/>
        <family val="2"/>
      </rPr>
      <t>Alvenaria de tijolo (10x20x20)cm, de furos redondos, com argamassa de cimento e saibro no traco 1:8, em paredes de 1 vez (0,20m), de superficie corrida, ate 3m de altura, e medida pela area real.(desonerado)</t>
    </r>
  </si>
  <si>
    <r>
      <rPr>
        <b/>
        <sz val="7.5"/>
        <rFont val="Verdana"/>
        <family val="2"/>
      </rPr>
      <t>AL 04.20.0300 (/)</t>
    </r>
  </si>
  <si>
    <r>
      <rPr>
        <b/>
        <sz val="7.5"/>
        <rFont val="Verdana"/>
        <family val="2"/>
      </rPr>
      <t>Alvenaria de tijolo (10x20x20)cm, de furos redondos, com argamassa de cimento e saibro no traco 1:8, em parede com vaos ou arestas (0,20m), ate 3m de altura, e medida pela area real. (desonerado)</t>
    </r>
  </si>
  <si>
    <r>
      <rPr>
        <b/>
        <sz val="7.5"/>
        <rFont val="Verdana"/>
        <family val="2"/>
      </rPr>
      <t>AL 04.20.0303 (/)</t>
    </r>
  </si>
  <si>
    <r>
      <rPr>
        <b/>
        <sz val="7.5"/>
        <rFont val="Verdana"/>
        <family val="2"/>
      </rPr>
      <t>Alvenaria de tijolo (10x20x20)cm, de furos redondos, com argamassa de cimento e saibro no traco 1:8, em parede com vaos ou arestas (0,20m), de 3m a 4,50m de altura, e medida pela area real. (desonerado)</t>
    </r>
  </si>
  <si>
    <r>
      <rPr>
        <b/>
        <sz val="7.5"/>
        <rFont val="Verdana"/>
        <family val="2"/>
      </rPr>
      <t>AL 04.20.0350 (/)</t>
    </r>
  </si>
  <si>
    <r>
      <rPr>
        <b/>
        <sz val="7.5"/>
        <rFont val="Verdana"/>
        <family val="2"/>
      </rPr>
      <t>Alvenaria de tijolo (10x20x30)cm, de furos redondos, com argamassa de cimento e saibro no traco 1:8, em paredes de 1 vez (0,20m), de superficie corrida, ate 1,50m de altura, e medida pela area real.(desonerado)</t>
    </r>
  </si>
  <si>
    <r>
      <rPr>
        <b/>
        <sz val="7.5"/>
        <rFont val="Verdana"/>
        <family val="2"/>
      </rPr>
      <t>AL 04.20.0353 (/)</t>
    </r>
  </si>
  <si>
    <r>
      <rPr>
        <b/>
        <sz val="7.5"/>
        <rFont val="Verdana"/>
        <family val="2"/>
      </rPr>
      <t>Alvenaria de tijolo (10x20x30)cm, de furos redondos, com argamassa de cimento e saibro no traco 1:8, em paredes de 1 vez (0,20m), de superficie corrida, ate 3m de altura, e medida pela area real.(desonerado)</t>
    </r>
  </si>
  <si>
    <r>
      <rPr>
        <b/>
        <sz val="7.5"/>
        <rFont val="Verdana"/>
        <family val="2"/>
      </rPr>
      <t>AL 04.20.0400 (/)</t>
    </r>
  </si>
  <si>
    <r>
      <rPr>
        <b/>
        <sz val="7.5"/>
        <rFont val="Verdana"/>
        <family val="2"/>
      </rPr>
      <t>Alvenaria de tijolo (10x20x30)cm, de furos redondos, com argamassa de cimento e saibro no traco 1:8, em paredes com vaos ou arestas (0,20m), ate 3m de altura, e medida pela area real. (desonerado)</t>
    </r>
  </si>
  <si>
    <r>
      <rPr>
        <b/>
        <sz val="7.5"/>
        <rFont val="Verdana"/>
        <family val="2"/>
      </rPr>
      <t>AL 04.20.0450 (/)</t>
    </r>
  </si>
  <si>
    <r>
      <rPr>
        <b/>
        <sz val="7.5"/>
        <rFont val="Verdana"/>
        <family val="2"/>
      </rPr>
      <t>Alvenaria de tijolo (10x20x30)cm, de furos redondos, com argamassa de cimento e saibro no traco 1:8, em paredes corridas de 1 vez (0,20m), de 3m a 4,50m de altura, e medida pela area real. (desonerado)</t>
    </r>
  </si>
  <si>
    <r>
      <rPr>
        <b/>
        <sz val="7.5"/>
        <rFont val="Verdana"/>
        <family val="2"/>
      </rPr>
      <t>AL 04.20.0500 (/)</t>
    </r>
  </si>
  <si>
    <r>
      <rPr>
        <b/>
        <sz val="7.5"/>
        <rFont val="Verdana"/>
        <family val="2"/>
      </rPr>
      <t>Alvenaria de tijolo (10x20x30)cm, de furos redondos, com argamassa de cimento e saibro no traco 1:8, em paredes com vaos ou arestas de 1 vez (0,20m), de 3m a 4,50m de altura, e medida pela area real.(desonerado)</t>
    </r>
  </si>
  <si>
    <r>
      <rPr>
        <b/>
        <sz val="7.5"/>
        <rFont val="Verdana"/>
        <family val="2"/>
      </rPr>
      <t>AL 04.23.0100 (/)</t>
    </r>
  </si>
  <si>
    <r>
      <rPr>
        <b/>
        <sz val="7.5"/>
        <rFont val="Verdana"/>
        <family val="2"/>
      </rPr>
      <t>Alvenaria estrutural de tijolo ceramico (14x19x29)cm, aparentes, espessura de 14cm, para superficies com vaos e arestas. Fornecimento e assentamento.(desonerado)</t>
    </r>
  </si>
  <si>
    <r>
      <rPr>
        <b/>
        <sz val="7.5"/>
        <rFont val="Verdana"/>
        <family val="2"/>
      </rPr>
      <t>AL 04.23.0200 (/)</t>
    </r>
  </si>
  <si>
    <r>
      <rPr>
        <b/>
        <sz val="7.5"/>
        <rFont val="Verdana"/>
        <family val="2"/>
      </rPr>
      <t>Alvenaria estrutural de tijolo ceramico tipo "L" (14x19x29)cm, aparentes, espessura de 14cm, para cintas e vergas de amarracao. Fornecimento e assentamento.(desonerado)</t>
    </r>
  </si>
  <si>
    <r>
      <rPr>
        <b/>
        <sz val="7.5"/>
        <rFont val="Verdana"/>
        <family val="2"/>
      </rPr>
      <t>AL 04.23.0300 (/)</t>
    </r>
  </si>
  <si>
    <r>
      <rPr>
        <b/>
        <sz val="7.5"/>
        <rFont val="Verdana"/>
        <family val="2"/>
      </rPr>
      <t>Alvenaria estrutural de tijolo ceramico tipo "U" (14x19x29)cm, aparentes, espessura de 14cm, para cintas e vergas de amarracao. Fornecimento e assentamento.(desonerado)</t>
    </r>
  </si>
  <si>
    <r>
      <rPr>
        <b/>
        <sz val="7.5"/>
        <rFont val="Verdana"/>
        <family val="2"/>
      </rPr>
      <t>AL 04.25.0050 (/)</t>
    </r>
  </si>
  <si>
    <r>
      <rPr>
        <b/>
        <sz val="7.5"/>
        <rFont val="Verdana"/>
        <family val="2"/>
      </rPr>
      <t>Alvenaria de blocos de concreto (10x20x40)cm, com argamassa de cimento e areia no traco 1:8, em paredes corridas de 0,10m de espessura, ate 3m de altura, e medida pela area real.(desonerado)</t>
    </r>
  </si>
  <si>
    <r>
      <rPr>
        <b/>
        <sz val="7.5"/>
        <rFont val="Verdana"/>
        <family val="2"/>
      </rPr>
      <t>AL 04.25.0053 (/)</t>
    </r>
  </si>
  <si>
    <r>
      <rPr>
        <b/>
        <sz val="7.5"/>
        <rFont val="Verdana"/>
        <family val="2"/>
      </rPr>
      <t>Alvenaria de blocos de concreto (10x20x40)cm, com argamassa de cimento e areia no traco 1:8, em paredes corridas de 0,10m de espessura, de 3m a 4,50m de altura, e medida pela area real. (desonerado)</t>
    </r>
  </si>
  <si>
    <r>
      <rPr>
        <b/>
        <sz val="7.5"/>
        <rFont val="Verdana"/>
        <family val="2"/>
      </rPr>
      <t>AL 04.25.0100 (/)</t>
    </r>
  </si>
  <si>
    <r>
      <rPr>
        <b/>
        <sz val="7.5"/>
        <rFont val="Verdana"/>
        <family val="2"/>
      </rPr>
      <t>Alvenaria de blocos de concreto (10x20x40)cm, com argamassa de cimento e areia, no traco 1:8, em paredes com vaos e arestas de meia vez (0,10m), ate 3m de altura, e medida pela area real. (desonerado)</t>
    </r>
  </si>
  <si>
    <r>
      <rPr>
        <b/>
        <sz val="7.5"/>
        <rFont val="Verdana"/>
        <family val="2"/>
      </rPr>
      <t>AL 04.25.0103 (/)</t>
    </r>
  </si>
  <si>
    <r>
      <rPr>
        <b/>
        <sz val="7.5"/>
        <rFont val="Verdana"/>
        <family val="2"/>
      </rPr>
      <t>Alvenaria de blocos de concreto (10x20x40)cm, com argamassa de cimento e areia no traco 1:8, em paredes com vaos e arestas de meia vez (0,10m),de 3m a 4,50m de altura, e medida pela area real. (desonerado)</t>
    </r>
  </si>
  <si>
    <r>
      <rPr>
        <b/>
        <sz val="7.5"/>
        <rFont val="Verdana"/>
        <family val="2"/>
      </rPr>
      <t>AL 04.25.0250 (/)</t>
    </r>
  </si>
  <si>
    <r>
      <rPr>
        <b/>
        <sz val="7.5"/>
        <rFont val="Verdana"/>
        <family val="2"/>
      </rPr>
      <t>Alvenaria de blocos de concreto (15x20x40)cm, em paredes de 0,15m de espessura, com argamassa de cimento e areia no traco 1:4 (em volume), no assentamento e no preenchimento dos vazios dos blocos, ate 1,50m de altura e medida pela area real. (desonerado)</t>
    </r>
  </si>
  <si>
    <r>
      <rPr>
        <b/>
        <sz val="7.5"/>
        <rFont val="Verdana"/>
        <family val="2"/>
      </rPr>
      <t>AL 04.25.0300 (/)</t>
    </r>
  </si>
  <si>
    <r>
      <rPr>
        <b/>
        <sz val="7.5"/>
        <rFont val="Verdana"/>
        <family val="2"/>
      </rPr>
      <t>Alvenaria de blocos de concreto (15x20x40)cm, com argamassa de cimento e areia no traco 1:8, em paredes de 0,15m de espessura, de superficie corrida, e medida pela area real.(desonerado)</t>
    </r>
  </si>
  <si>
    <r>
      <rPr>
        <b/>
        <sz val="7.5"/>
        <rFont val="Verdana"/>
        <family val="2"/>
      </rPr>
      <t>AL 04.25.0350 (/)</t>
    </r>
  </si>
  <si>
    <r>
      <rPr>
        <b/>
        <sz val="7.5"/>
        <rFont val="Verdana"/>
        <family val="2"/>
      </rPr>
      <t>Alvenaria de blocos de concreto (10x20x40)cm, com argamassa de cimento e areia no traco 1:8, em paredes corridas de 0,20m de espessura, ate 3m de altura, e medida pela area real.(desonerado)</t>
    </r>
  </si>
  <si>
    <r>
      <rPr>
        <b/>
        <sz val="7.5"/>
        <rFont val="Verdana"/>
        <family val="2"/>
      </rPr>
      <t>AL 04.25.0353 (/)</t>
    </r>
  </si>
  <si>
    <r>
      <rPr>
        <b/>
        <sz val="7.5"/>
        <rFont val="Verdana"/>
        <family val="2"/>
      </rPr>
      <t>Alvenaria de blocos de concreto (10x20x40)cm, com argamassa de cimento e areia no traco 1:8, em paredes corridas de 0,20m de espessura, de 3m a 4,50m de altura, e medida pela area real. (desonerado)</t>
    </r>
  </si>
  <si>
    <r>
      <rPr>
        <b/>
        <sz val="7.5"/>
        <rFont val="Verdana"/>
        <family val="2"/>
      </rPr>
      <t>AL 04.25.0400 (/)</t>
    </r>
  </si>
  <si>
    <r>
      <rPr>
        <b/>
        <sz val="7.5"/>
        <rFont val="Verdana"/>
        <family val="2"/>
      </rPr>
      <t>Alvenaria de blocos de concreto (10x20x40)cm, com argamassa de cimento e areia no traco 1:8, em paredes com vaos ou arestas de 0,20m de espessura, ate 3m de altura, e medida pela area real. (desonerado)</t>
    </r>
  </si>
  <si>
    <r>
      <rPr>
        <b/>
        <sz val="7.5"/>
        <rFont val="Verdana"/>
        <family val="2"/>
      </rPr>
      <t>AL 04.25.0403 (/)</t>
    </r>
  </si>
  <si>
    <r>
      <rPr>
        <b/>
        <sz val="7.5"/>
        <rFont val="Verdana"/>
        <family val="2"/>
      </rPr>
      <t>Alvenaria de blocos de concreto (10x20x40)cm, com argamassa de cimento e areia no traco 1:8, em paredes com vaos ou arestas de 0,20m de espessura, de 3m a 4,50m de altura, e medida pela area real.(desonerado)</t>
    </r>
  </si>
  <si>
    <r>
      <rPr>
        <b/>
        <sz val="7.5"/>
        <rFont val="Verdana"/>
        <family val="2"/>
      </rPr>
      <t>AL 04.25.0450 (/)</t>
    </r>
  </si>
  <si>
    <r>
      <rPr>
        <b/>
        <sz val="7.5"/>
        <rFont val="Verdana"/>
        <family val="2"/>
      </rPr>
      <t>Alvenaria de blocos de concreto (20x20x40)cm, com argamassa de cimento e areia no traco 1:6, em paredes de 0,20m de espessura, de superficie corrida, ate 3m de altura, e medida pela area real. (desonerado)</t>
    </r>
  </si>
  <si>
    <r>
      <rPr>
        <b/>
        <sz val="7.5"/>
        <rFont val="Verdana"/>
        <family val="2"/>
      </rPr>
      <t>AL 04.25.0453 (/)</t>
    </r>
  </si>
  <si>
    <r>
      <rPr>
        <b/>
        <sz val="7.5"/>
        <rFont val="Verdana"/>
        <family val="2"/>
      </rPr>
      <t>Alvenaria de blocos de concreto (20x20x40)cm, com argamassa de cimento e areia no traco 1:6, em paredes corridas de 0,20m de espessura, de 3m a 4,50m de altura, e medida pela area real. (desonerado)</t>
    </r>
  </si>
  <si>
    <r>
      <rPr>
        <b/>
        <sz val="7.5"/>
        <rFont val="Verdana"/>
        <family val="2"/>
      </rPr>
      <t>AL 04.27.0100 (/)</t>
    </r>
  </si>
  <si>
    <r>
      <rPr>
        <b/>
        <sz val="7.5"/>
        <rFont val="Verdana"/>
        <family val="2"/>
      </rPr>
      <t>Alvenaria de blocos de concreto estrutural (15x20x40)cm, com argamassa de cimento e areia no traco 1:8, em paredes com vaos de meia vez (0,15m), ate 3m de altura, e medida pela area real. (desonerado)</t>
    </r>
  </si>
  <si>
    <r>
      <rPr>
        <b/>
        <sz val="7.5"/>
        <rFont val="Verdana"/>
        <family val="2"/>
      </rPr>
      <t>AL 04.29.0100 (/)</t>
    </r>
  </si>
  <si>
    <r>
      <rPr>
        <b/>
        <sz val="7.5"/>
        <rFont val="Verdana"/>
        <family val="2"/>
      </rPr>
      <t>Alvenaria de blocos de concreto celular (10x30x60)cm, com argamassa de cimento, cal hidratada e areia fina no traco 1:3:5, em paredes de 10cm de espessura e medida pela area real. (desonerado)</t>
    </r>
  </si>
  <si>
    <r>
      <rPr>
        <b/>
        <sz val="7.5"/>
        <rFont val="Verdana"/>
        <family val="2"/>
      </rPr>
      <t>AL 04.30.0050 (A)</t>
    </r>
  </si>
  <si>
    <r>
      <rPr>
        <b/>
        <sz val="7.5"/>
        <rFont val="Verdana"/>
        <family val="2"/>
      </rPr>
      <t xml:space="preserve">Parede de blocos vazados (cobogo), em tijolos ceramicos (10x10x10)cm, assentes com argamassa de cimento e areia no traco 1:4, levando um vergalhao de 5,0mm em cada junta, preso nas extremidades a estrutura ou alvenaria existente.
</t>
    </r>
    <r>
      <rPr>
        <b/>
        <sz val="7.5"/>
        <rFont val="Verdana"/>
        <family val="2"/>
      </rPr>
      <t>Fornecimento e assentamento.(desonerado)</t>
    </r>
  </si>
  <si>
    <r>
      <rPr>
        <b/>
        <sz val="7.5"/>
        <rFont val="Verdana"/>
        <family val="2"/>
      </rPr>
      <t>AL 04.30.0150 (A)</t>
    </r>
  </si>
  <si>
    <r>
      <rPr>
        <b/>
        <sz val="7.5"/>
        <rFont val="Verdana"/>
        <family val="2"/>
      </rPr>
      <t>Parede de blocos vazados (cobogo), em placas de concreto (51x51x7)cm, furos quadrados, assentes com argamassa de cimento e areia no traco 1:4, levando um vergalhao de 5,0mm em cada junta, preso nas extremidades, a estrutura ou alvenaria existente. Fornecimento e assentamento. (desonerado)</t>
    </r>
  </si>
  <si>
    <r>
      <rPr>
        <b/>
        <sz val="7.5"/>
        <rFont val="Verdana"/>
        <family val="2"/>
      </rPr>
      <t>AL 04.30.0200 (/)</t>
    </r>
  </si>
  <si>
    <r>
      <rPr>
        <b/>
        <sz val="7.5"/>
        <rFont val="Verdana"/>
        <family val="2"/>
      </rPr>
      <t>Parede de elementos vazados (cobogo), em placas de concreto modelo 22-B, Neo-Rex ou similar, medindo: (33x33x10)cm, assentes com argamassa de cimento e areia, no traco 1:4. Fornecimento e assentamento.(desonerado)</t>
    </r>
  </si>
  <si>
    <r>
      <rPr>
        <b/>
        <sz val="7.5"/>
        <rFont val="Verdana"/>
        <family val="2"/>
      </rPr>
      <t>AL 04.30.0250 (/)</t>
    </r>
  </si>
  <si>
    <r>
      <rPr>
        <b/>
        <sz val="7.5"/>
        <rFont val="Verdana"/>
        <family val="2"/>
      </rPr>
      <t xml:space="preserve">Paredes de veneziana de concreto, em tijolos tipo Neo-Rex no 59 (39x10x10)cm ou similar, assentes com argamassa de cimento e aeia no traco 1:4.
</t>
    </r>
    <r>
      <rPr>
        <b/>
        <sz val="7.5"/>
        <rFont val="Verdana"/>
        <family val="2"/>
      </rPr>
      <t>Fornecimento e assentamento.(desonerado)</t>
    </r>
  </si>
  <si>
    <r>
      <rPr>
        <b/>
        <sz val="7.5"/>
        <rFont val="Verdana"/>
        <family val="2"/>
      </rPr>
      <t>AL 04.35.0050 (A)</t>
    </r>
  </si>
  <si>
    <r>
      <rPr>
        <b/>
        <sz val="7.5"/>
        <rFont val="Verdana"/>
        <family val="2"/>
      </rPr>
      <t xml:space="preserve">Alvenaria de blocos de vidro nacional, tipo veneziana (19x8x9,5)cm, assentes com argamassa de cimento, cal e areia fina, no traco 1:3:5.
</t>
    </r>
    <r>
      <rPr>
        <b/>
        <sz val="7.5"/>
        <rFont val="Verdana"/>
        <family val="2"/>
      </rPr>
      <t>Fornecimento e assentamento.(desonerado)</t>
    </r>
  </si>
  <si>
    <r>
      <rPr>
        <b/>
        <sz val="7.5"/>
        <rFont val="Verdana"/>
        <family val="2"/>
      </rPr>
      <t>AL 04.35.0100 (/)</t>
    </r>
  </si>
  <si>
    <r>
      <rPr>
        <b/>
        <sz val="7.5"/>
        <rFont val="Verdana"/>
        <family val="2"/>
      </rPr>
      <t xml:space="preserve">Alvenaria de blocos de vidro nacional, canelado (20x20x10)cm, assentes com argamassa de cimento, cal e areia fina, no traco 1:3:5.
</t>
    </r>
    <r>
      <rPr>
        <b/>
        <sz val="7.5"/>
        <rFont val="Verdana"/>
        <family val="2"/>
      </rPr>
      <t>Fornecimento e assentamento.(desonerado)</t>
    </r>
  </si>
  <si>
    <r>
      <rPr>
        <b/>
        <sz val="7.5"/>
        <rFont val="Verdana"/>
        <family val="2"/>
      </rPr>
      <t>AL 04.35.0150 (/)</t>
    </r>
  </si>
  <si>
    <r>
      <rPr>
        <b/>
        <sz val="7.5"/>
        <rFont val="Verdana"/>
        <family val="2"/>
      </rPr>
      <t>Alvenaria de blocos de vidro nacional, incolor (20x20x10)cm, padrao Rio-Cidade, assentes com silicone. Fornecimento e assentamento. (desonerado)</t>
    </r>
  </si>
  <si>
    <r>
      <rPr>
        <b/>
        <sz val="7.5"/>
        <rFont val="Verdana"/>
        <family val="2"/>
      </rPr>
      <t>AL 05.03.0050 (/)</t>
    </r>
  </si>
  <si>
    <r>
      <rPr>
        <b/>
        <sz val="7.5"/>
        <rFont val="Verdana"/>
        <family val="2"/>
      </rPr>
      <t>Alvenaria de pedra seca em elevacao, de uma face, feita com blocos de dimensoes aproximadas de (30x30x30)cm ate (40x40x40)cm, ate 3m de altura.</t>
    </r>
  </si>
  <si>
    <r>
      <rPr>
        <b/>
        <sz val="7.5"/>
        <rFont val="Verdana"/>
        <family val="2"/>
      </rPr>
      <t>AL 05.05.0050 (/)</t>
    </r>
  </si>
  <si>
    <r>
      <rPr>
        <b/>
        <sz val="7.5"/>
        <rFont val="Verdana"/>
        <family val="2"/>
      </rPr>
      <t>Alvenaria de pedra em elevacao, de uma face, feita com blocos de dimensoes aproximadas de (30x30x30)cm ate (40x40x40)cm, assentes com argamassa de cimento, saibro e areia 1:2:3, juntas simples, ate 1,50m de altura.</t>
    </r>
  </si>
  <si>
    <r>
      <rPr>
        <b/>
        <sz val="7.5"/>
        <rFont val="Verdana"/>
        <family val="2"/>
      </rPr>
      <t>AL 05.05.0053 (/)</t>
    </r>
  </si>
  <si>
    <r>
      <rPr>
        <b/>
        <sz val="7.5"/>
        <rFont val="Verdana"/>
        <family val="2"/>
      </rPr>
      <t>Alvenaria de pedra em elevacao, de uma face, feita com blocos de pedra-de-mao, assentes com argamassa de cimento, saibro e areia, traco 1:2:3, ate 1,50m de altura, sendo a espessura ate 0,35m.</t>
    </r>
  </si>
  <si>
    <r>
      <rPr>
        <b/>
        <sz val="7.5"/>
        <rFont val="Verdana"/>
        <family val="2"/>
      </rPr>
      <t>AL 05.05.0100 (/)</t>
    </r>
  </si>
  <si>
    <r>
      <rPr>
        <b/>
        <sz val="7.5"/>
        <rFont val="Verdana"/>
        <family val="2"/>
      </rPr>
      <t>Alvenaria de pedra em elevacao, de uma face, feita com blocos de dimensoes aproximadas de (30x30x30)cm ate (40x40x40)cm, assentes com argamassa de cimento, saibro e areia 1:2:3, juntas simples, acima de 1,50 ate 3m de altura.</t>
    </r>
  </si>
  <si>
    <r>
      <rPr>
        <b/>
        <sz val="7.5"/>
        <rFont val="Verdana"/>
        <family val="2"/>
      </rPr>
      <t>AL 05.05.0150 (/)</t>
    </r>
  </si>
  <si>
    <r>
      <rPr>
        <b/>
        <sz val="7.5"/>
        <rFont val="Verdana"/>
        <family val="2"/>
      </rPr>
      <t>Alvenaria de pedra em elevacao, de 2 faces, feita com blocos de pedra-de-mao, assentes com argamassa de cimento, saibro e areia no traco 1:2:3, ate 1,50m de altura, sendo espessura ate 0,35m.</t>
    </r>
  </si>
  <si>
    <r>
      <rPr>
        <b/>
        <sz val="7.5"/>
        <rFont val="Verdana"/>
        <family val="2"/>
      </rPr>
      <t>AL 05.05.0200 (/)</t>
    </r>
  </si>
  <si>
    <r>
      <rPr>
        <b/>
        <sz val="7.5"/>
        <rFont val="Verdana"/>
        <family val="2"/>
      </rPr>
      <t>Alvenaria de pedra em elevacao, de 2 faces, feita com blocos de pedra-de-mao, assentes com argamassa de cimento, saibro e areia no traco 1:2:3, acima de 1,50 ate 3m de altura, sendo espessura ate 0,35m.</t>
    </r>
  </si>
  <si>
    <r>
      <rPr>
        <b/>
        <sz val="7.5"/>
        <rFont val="Verdana"/>
        <family val="2"/>
      </rPr>
      <t>AL 05.05.0250 (A)</t>
    </r>
  </si>
  <si>
    <r>
      <rPr>
        <b/>
        <sz val="7.5"/>
        <rFont val="Verdana"/>
        <family val="2"/>
      </rPr>
      <t>Junta relevo, em alvenaria de pedra em elevacao, de 1 face, feita com blocos de dimensoes aproximadas de (30x30x30)cm ate (40x40x40)cm, com argamassa de cimento, cal e areia fina, no traco 1:3:5.</t>
    </r>
  </si>
  <si>
    <r>
      <rPr>
        <b/>
        <sz val="7.5"/>
        <rFont val="Verdana"/>
        <family val="2"/>
      </rPr>
      <t>AL 05.10.0050 (/)</t>
    </r>
  </si>
  <si>
    <r>
      <rPr>
        <b/>
        <sz val="7.5"/>
        <rFont val="Verdana"/>
        <family val="2"/>
      </rPr>
      <t>Alvenaria de tijolo macico (7x10x20)cm, com argamassa de cimento e saibro no traco 1:6, em paredes de meia vez (0,10m), de superficie corrida, ate 1,50m de altura, e medida pela area real.</t>
    </r>
  </si>
  <si>
    <r>
      <rPr>
        <b/>
        <sz val="7.5"/>
        <rFont val="Verdana"/>
        <family val="2"/>
      </rPr>
      <t>AL 05.10.0053 (/)</t>
    </r>
  </si>
  <si>
    <r>
      <rPr>
        <b/>
        <sz val="7.5"/>
        <rFont val="Verdana"/>
        <family val="2"/>
      </rPr>
      <t>Alvenaria de tijolo macico (7x10x20)cm, com argamassa de cimento e saibro no traco 1:6, em paredes de meia vez (0,10m), de superficie corrida, ate 3m de altura, e medida pela area real.</t>
    </r>
  </si>
  <si>
    <r>
      <rPr>
        <b/>
        <sz val="7.5"/>
        <rFont val="Verdana"/>
        <family val="2"/>
      </rPr>
      <t>AL 05.10.0059 (/)</t>
    </r>
  </si>
  <si>
    <r>
      <rPr>
        <b/>
        <sz val="7.5"/>
        <rFont val="Verdana"/>
        <family val="2"/>
      </rPr>
      <t>Alvenaria de tijolo macico (7x10x20)cm, com argamassa de cimento e saibro no traco 1:6, em paredes de meia vez (0,10m), de superficie corrida, de 3m a 4,50m de altura, e medida pela area real.</t>
    </r>
  </si>
  <si>
    <r>
      <rPr>
        <b/>
        <sz val="7.5"/>
        <rFont val="Verdana"/>
        <family val="2"/>
      </rPr>
      <t>AL 05.10.0103 (/)</t>
    </r>
  </si>
  <si>
    <r>
      <rPr>
        <b/>
        <sz val="7.5"/>
        <rFont val="Verdana"/>
        <family val="2"/>
      </rPr>
      <t>Alvenaria de tijolo macico (7x10x20)cm, com argamassa de cimento e saibro no traco 1:6, em paredes com vaos ou arestas, de meia vez (0,10m), ate 3m de altura, e medida pela area real.</t>
    </r>
  </si>
  <si>
    <r>
      <rPr>
        <b/>
        <sz val="7.5"/>
        <rFont val="Verdana"/>
        <family val="2"/>
      </rPr>
      <t>AL 05.10.0106 (/)</t>
    </r>
  </si>
  <si>
    <r>
      <rPr>
        <b/>
        <sz val="7.5"/>
        <rFont val="Verdana"/>
        <family val="2"/>
      </rPr>
      <t>Alvenaria de tijolo macico (7x10x20)cm, com argamassa de cimento e saibro no traco 1:6, em paredes com vaos ou arestas, de meia vez (0,10m), de 3m a 4,50m de altura, e medida pela area real.</t>
    </r>
  </si>
  <si>
    <r>
      <rPr>
        <b/>
        <sz val="7.5"/>
        <rFont val="Verdana"/>
        <family val="2"/>
      </rPr>
      <t>AL 05.10.0150 (/)</t>
    </r>
  </si>
  <si>
    <r>
      <rPr>
        <b/>
        <sz val="7.5"/>
        <rFont val="Verdana"/>
        <family val="2"/>
      </rPr>
      <t>Alvenaria de tijolo macico (7x10x20)cm, com argamassa de cimento e saibro no traco 1:6, em paredes de 1 vez (0,20m), de superficie corrida, ate 1,50m de altura, e medida pela area real.</t>
    </r>
  </si>
  <si>
    <r>
      <rPr>
        <b/>
        <sz val="7.5"/>
        <rFont val="Verdana"/>
        <family val="2"/>
      </rPr>
      <t>AL 05.10.0152 (/)</t>
    </r>
  </si>
  <si>
    <r>
      <rPr>
        <b/>
        <sz val="7.5"/>
        <rFont val="Verdana"/>
        <family val="2"/>
      </rPr>
      <t>Alvenaria de tijolo macico (7x10x20)cm, com argamassa de cimento e saibro no traco 1:6, em paredes de 1 vez (0,20m), de superficie corrida, ate 3m de altura, e medida pela area real.</t>
    </r>
  </si>
  <si>
    <r>
      <rPr>
        <b/>
        <sz val="7.5"/>
        <rFont val="Verdana"/>
        <family val="2"/>
      </rPr>
      <t>AL 05.10.0153 (/)</t>
    </r>
  </si>
  <si>
    <r>
      <rPr>
        <b/>
        <sz val="7.5"/>
        <rFont val="Verdana"/>
        <family val="2"/>
      </rPr>
      <t>Alvenaria de tijolo macico (7x10x20)cm, com argamassa de cimento e saibro no traco 1:6, em paredes com vaos ou arestas, de 1 vez (0,20m), ate 3m de altura, e medida pela area real.</t>
    </r>
  </si>
  <si>
    <r>
      <rPr>
        <b/>
        <sz val="7.5"/>
        <rFont val="Verdana"/>
        <family val="2"/>
      </rPr>
      <t>AL 05.10.0156 (/)</t>
    </r>
  </si>
  <si>
    <r>
      <rPr>
        <b/>
        <sz val="7.5"/>
        <rFont val="Verdana"/>
        <family val="2"/>
      </rPr>
      <t>Alvenaria de tijolo macico (7x10x20)cm, com argamassa de cimento e saibro no traco 1:6, em paredes de 1 vez (0,20m), de superficie corrida, de 3m a 4,50m de altura, e medida pela area real.</t>
    </r>
  </si>
  <si>
    <r>
      <rPr>
        <b/>
        <sz val="7.5"/>
        <rFont val="Verdana"/>
        <family val="2"/>
      </rPr>
      <t>AL 05.10.0200 (/)</t>
    </r>
  </si>
  <si>
    <r>
      <rPr>
        <b/>
        <sz val="7.5"/>
        <rFont val="Verdana"/>
        <family val="2"/>
      </rPr>
      <t>Alvenaria de tijolo macico (7x10x20)cm, com argamassa de cimento e saibro no traco 1:6, em paredes com vaos ou arestas, de 1 vez (0,20m), de 3m a 4,50m de altura, e medida pela area real.</t>
    </r>
  </si>
  <si>
    <r>
      <rPr>
        <b/>
        <sz val="7.5"/>
        <rFont val="Verdana"/>
        <family val="2"/>
      </rPr>
      <t>AL 05.15.0050 (/)</t>
    </r>
  </si>
  <si>
    <r>
      <rPr>
        <b/>
        <sz val="7.5"/>
        <rFont val="Verdana"/>
        <family val="2"/>
      </rPr>
      <t>Alvenaria para caixas enterradas, ate 0,80m de profundidade, de tijolo macico (7x10x20)cm, com argamassa de cimento, saibro e areia no traco 1:2:2 e parede de meia vez.</t>
    </r>
  </si>
  <si>
    <r>
      <rPr>
        <b/>
        <sz val="7.5"/>
        <rFont val="Verdana"/>
        <family val="2"/>
      </rPr>
      <t>AL 05.15.0100 (/)</t>
    </r>
  </si>
  <si>
    <r>
      <rPr>
        <b/>
        <sz val="7.5"/>
        <rFont val="Verdana"/>
        <family val="2"/>
      </rPr>
      <t>Alvenaria para caixas enterradas, ate 0,80m de profundidade, de tijolo macico (7x10x20)cm, com argamassa de cimento, saibro e areia no traco 1:2:2 e parede de 1 vez (19cm).</t>
    </r>
  </si>
  <si>
    <r>
      <rPr>
        <b/>
        <sz val="7.5"/>
        <rFont val="Verdana"/>
        <family val="2"/>
      </rPr>
      <t>AL 05.15.0103 (/)</t>
    </r>
  </si>
  <si>
    <r>
      <rPr>
        <b/>
        <sz val="7.5"/>
        <rFont val="Verdana"/>
        <family val="2"/>
      </rPr>
      <t>Alvenaria para caixas enterradas, de 0,80m a 1,60m de profundidade, de tijolo macico (7x10x20)cm, com argamassa de cimento, saibro e areia no traco 1:2:2 e parede de 1 vez e meia (29cm).</t>
    </r>
  </si>
  <si>
    <r>
      <rPr>
        <b/>
        <sz val="7.5"/>
        <rFont val="Verdana"/>
        <family val="2"/>
      </rPr>
      <t>AL 05.20.0050 (/)</t>
    </r>
  </si>
  <si>
    <r>
      <rPr>
        <b/>
        <sz val="7.5"/>
        <rFont val="Verdana"/>
        <family val="2"/>
      </rPr>
      <t>Alvenaria de tijolo (10x20x20)cm,de furos redondos, com argamassa de cimento e saibro no traco 1:8, em parede de meia vez (0,10m), de superficie corrida, ate 1,50m de altura, e medida pela area real.</t>
    </r>
  </si>
  <si>
    <r>
      <rPr>
        <b/>
        <sz val="7.5"/>
        <rFont val="Verdana"/>
        <family val="2"/>
      </rPr>
      <t>AL 05.20.0053 (/)</t>
    </r>
  </si>
  <si>
    <r>
      <rPr>
        <b/>
        <sz val="7.5"/>
        <rFont val="Verdana"/>
        <family val="2"/>
      </rPr>
      <t>Alvenaria de tijolo (10x20x20)cm, de furos redondos, com argamassa de cimento e saibro no traco 1:8, em parede de meia vez (0,10m), de superficie corrida, ate 3m de altura, e medida pela area real.</t>
    </r>
  </si>
  <si>
    <r>
      <rPr>
        <b/>
        <sz val="7.5"/>
        <rFont val="Verdana"/>
        <family val="2"/>
      </rPr>
      <t>AL 05.20.0056 (/)</t>
    </r>
  </si>
  <si>
    <r>
      <rPr>
        <b/>
        <sz val="7.5"/>
        <rFont val="Verdana"/>
        <family val="2"/>
      </rPr>
      <t>Alvenaria de tijolo (10x20x20)cm, de furos redondos, com argamassa de cimento e saibro no traco 1:8, em paredes de meia vez (0,10m), de superficie corrida, de 3m a 4,50m de altura, e medida pela area real.</t>
    </r>
  </si>
  <si>
    <r>
      <rPr>
        <b/>
        <sz val="7.5"/>
        <rFont val="Verdana"/>
        <family val="2"/>
      </rPr>
      <t>AL 05.20.0100 (/)</t>
    </r>
  </si>
  <si>
    <r>
      <rPr>
        <b/>
        <sz val="7.5"/>
        <rFont val="Verdana"/>
        <family val="2"/>
      </rPr>
      <t>Alvenaria de tijolo (10x20x20)cm, de furos redondos, com argamassa de cimento e saibro no traco 1:8, em parede com vaos ou arestas (0,10m), ate 3m de altura, e medida pela area real.</t>
    </r>
  </si>
  <si>
    <r>
      <rPr>
        <b/>
        <sz val="7.5"/>
        <rFont val="Verdana"/>
        <family val="2"/>
      </rPr>
      <t>AL 05.20.0103 (/)</t>
    </r>
  </si>
  <si>
    <r>
      <rPr>
        <b/>
        <sz val="7.5"/>
        <rFont val="Verdana"/>
        <family val="2"/>
      </rPr>
      <t>Alvenaria de tijolo (10x20x20)cm, de furos redondos, com argamassa de cimento e saibro no traco 1:8, em paredes com vaos ou arestas de meia vez (0,10m), de 3m a 4,50m de altura, e medida pela area real.</t>
    </r>
  </si>
  <si>
    <r>
      <rPr>
        <b/>
        <sz val="7.5"/>
        <rFont val="Verdana"/>
        <family val="2"/>
      </rPr>
      <t>AL 05.20.0150 (/)</t>
    </r>
  </si>
  <si>
    <r>
      <rPr>
        <b/>
        <sz val="7.5"/>
        <rFont val="Verdana"/>
        <family val="2"/>
      </rPr>
      <t>Alvenaria de tijolo (10x20x30)cm, de furos redondos, com argamassa de cimento e saibro no traco 1:8, em paredes de meia vez (0,10m), de superficie corrida, ate 1,50m de altura, e medida pela area real.</t>
    </r>
  </si>
  <si>
    <r>
      <rPr>
        <b/>
        <sz val="7.5"/>
        <rFont val="Verdana"/>
        <family val="2"/>
      </rPr>
      <t>AL 05.20.0153 (/)</t>
    </r>
  </si>
  <si>
    <r>
      <rPr>
        <b/>
        <sz val="7.5"/>
        <rFont val="Verdana"/>
        <family val="2"/>
      </rPr>
      <t>Alvenaria de tijolo (10x20x30)cm, de furos redondos, com argamassa de cimento e saibro no traco 1:8, em paredes de meia vez (0,10m), de superficie corrida, ate 3m de altura, e medida pela area real.</t>
    </r>
  </si>
  <si>
    <r>
      <rPr>
        <b/>
        <sz val="7.5"/>
        <rFont val="Verdana"/>
        <family val="2"/>
      </rPr>
      <t>AL 05.20.0156 (/)</t>
    </r>
  </si>
  <si>
    <r>
      <rPr>
        <b/>
        <sz val="7.5"/>
        <rFont val="Verdana"/>
        <family val="2"/>
      </rPr>
      <t>Alvenaria de tijolo (10x20x30)cm, de furos redondos, com argamassa de cimento e saibro no traco 1:8, em paredes de meia vez (0,10m), de superficie corrida de 3m a 4,50m de altura, e medida pela area real.</t>
    </r>
  </si>
  <si>
    <r>
      <rPr>
        <b/>
        <sz val="7.5"/>
        <rFont val="Verdana"/>
        <family val="2"/>
      </rPr>
      <t>AL 05.20.0200 (/)</t>
    </r>
  </si>
  <si>
    <r>
      <rPr>
        <b/>
        <sz val="7.5"/>
        <rFont val="Verdana"/>
        <family val="2"/>
      </rPr>
      <t>Alvenaria de tijolo (10x20x30)cm, de furos redondos, com argamassa de cimento e saibro no traco 1:8, em paredes com vaos ou arestas (0,10m), ate 3m de altura, e medida pela area real.</t>
    </r>
  </si>
  <si>
    <r>
      <rPr>
        <b/>
        <sz val="7.5"/>
        <rFont val="Verdana"/>
        <family val="2"/>
      </rPr>
      <t>AL 05.20.0203 (/)</t>
    </r>
  </si>
  <si>
    <r>
      <rPr>
        <b/>
        <sz val="7.5"/>
        <rFont val="Verdana"/>
        <family val="2"/>
      </rPr>
      <t>Alvenaria de tijolo (10x20x30)cm, de furos redondos, com argamassa de cimento e saibro no traco 1:8, em paredes com vaos ou arestas de meia vez (0,10m), de 3m a 4,50m de altura, e medida pela area real.</t>
    </r>
  </si>
  <si>
    <r>
      <rPr>
        <b/>
        <sz val="7.5"/>
        <rFont val="Verdana"/>
        <family val="2"/>
      </rPr>
      <t>AL 05.20.0250 (/)</t>
    </r>
  </si>
  <si>
    <r>
      <rPr>
        <b/>
        <sz val="7.5"/>
        <rFont val="Verdana"/>
        <family val="2"/>
      </rPr>
      <t>Alvenaria de tijolo (10x20x20)cm, de furos redondos, com argamassa de cimento e saibro no traco 1:8, em paredes de 1 vez (0,20m), de superficie corrida, ate 1,50m de altura, e medida pela area real.</t>
    </r>
  </si>
  <si>
    <r>
      <rPr>
        <b/>
        <sz val="7.5"/>
        <rFont val="Verdana"/>
        <family val="2"/>
      </rPr>
      <t>AL 05.20.0253 (/)</t>
    </r>
  </si>
  <si>
    <r>
      <rPr>
        <b/>
        <sz val="7.5"/>
        <rFont val="Verdana"/>
        <family val="2"/>
      </rPr>
      <t>Alvenaria de tijolo (10x20x20)cm, de furos redondos, com argamassa de cimento e saibro no traco 1:8, em paredes de 1 vez (0,20m), de superficie corrida, ate 3m de altura, e medida pela area real.</t>
    </r>
  </si>
  <si>
    <r>
      <rPr>
        <b/>
        <sz val="7.5"/>
        <rFont val="Verdana"/>
        <family val="2"/>
      </rPr>
      <t>AL 05.20.0300 (/)</t>
    </r>
  </si>
  <si>
    <r>
      <rPr>
        <b/>
        <sz val="7.5"/>
        <rFont val="Verdana"/>
        <family val="2"/>
      </rPr>
      <t>Alvenaria de tijolo (10x20x20)cm, de furos redondos, com argamassa de cimento e saibro no traco 1:8, em parede com vaos ou arestas (0,20m), ate 3m de altura, e medida pela area real.</t>
    </r>
  </si>
  <si>
    <r>
      <rPr>
        <b/>
        <sz val="7.5"/>
        <rFont val="Verdana"/>
        <family val="2"/>
      </rPr>
      <t>AL 05.20.0303 (/)</t>
    </r>
  </si>
  <si>
    <r>
      <rPr>
        <b/>
        <sz val="7.5"/>
        <rFont val="Verdana"/>
        <family val="2"/>
      </rPr>
      <t>Alvenaria de tijolo (10x20x20)cm, de furos redondos, com argamassa de cimento e saibro no traco 1:8, em parede com vaos ou arestas (0,20m), de 3m a 4,50m de altura, e medida pela area real.</t>
    </r>
  </si>
  <si>
    <r>
      <rPr>
        <b/>
        <sz val="7.5"/>
        <rFont val="Verdana"/>
        <family val="2"/>
      </rPr>
      <t>AL 05.20.0350 (/)</t>
    </r>
  </si>
  <si>
    <r>
      <rPr>
        <b/>
        <sz val="7.5"/>
        <rFont val="Verdana"/>
        <family val="2"/>
      </rPr>
      <t>Alvenaria de tijolo (10x20x30)cm, de furos redondos, com argamassa de cimento e saibro no traco 1:8, em paredes de 1 vez (0,20m), de superficie corrida, ate 1,50m de altura, e medida pela area real.</t>
    </r>
  </si>
  <si>
    <r>
      <rPr>
        <b/>
        <sz val="7.5"/>
        <rFont val="Verdana"/>
        <family val="2"/>
      </rPr>
      <t>AL 05.20.0353 (/)</t>
    </r>
  </si>
  <si>
    <r>
      <rPr>
        <b/>
        <sz val="7.5"/>
        <rFont val="Verdana"/>
        <family val="2"/>
      </rPr>
      <t>Alvenaria de tijolo (10x20x30)cm, de furos redondos, com argamassa de cimento e saibro no traco 1:8, em paredes de 1 vez (0,20m), de superficie corrida, ate 3m de altura, e medida pela area real.</t>
    </r>
  </si>
  <si>
    <r>
      <rPr>
        <b/>
        <sz val="7.5"/>
        <rFont val="Verdana"/>
        <family val="2"/>
      </rPr>
      <t>AL 05.20.0400 (/)</t>
    </r>
  </si>
  <si>
    <r>
      <rPr>
        <b/>
        <sz val="7.5"/>
        <rFont val="Verdana"/>
        <family val="2"/>
      </rPr>
      <t>Alvenaria de tijolo (10x20x30)cm, de furos redondos, com argamassa de cimento e saibro no traco 1:8, em paredes com vaos ou arestas (0,20m), ate 3m de altura, e medida pela area real.</t>
    </r>
  </si>
  <si>
    <r>
      <rPr>
        <b/>
        <sz val="7.5"/>
        <rFont val="Verdana"/>
        <family val="2"/>
      </rPr>
      <t>AL 05.20.0450 (/)</t>
    </r>
  </si>
  <si>
    <r>
      <rPr>
        <b/>
        <sz val="7.5"/>
        <rFont val="Verdana"/>
        <family val="2"/>
      </rPr>
      <t>Alvenaria de tijolo (10x20x30)cm, de furos redondos, com argamassa de cimento e saibro no traco 1:8, em paredes corridas de 1 vez (0,20m), de 3m a 4,50m de altura, e medida pela area real.</t>
    </r>
  </si>
  <si>
    <r>
      <rPr>
        <b/>
        <sz val="7.5"/>
        <rFont val="Verdana"/>
        <family val="2"/>
      </rPr>
      <t>AL 05.20.0500 (/)</t>
    </r>
  </si>
  <si>
    <r>
      <rPr>
        <b/>
        <sz val="7.5"/>
        <rFont val="Verdana"/>
        <family val="2"/>
      </rPr>
      <t>Alvenaria de tijolo (10x20x30)cm, de furos redondos, com argamassa de cimento e saibro no traco 1:8, em paredes com vaos ou arestas de 1 vez (0,20m), de 3m a 4,50m de altura, e medida pela area real.</t>
    </r>
  </si>
  <si>
    <r>
      <rPr>
        <b/>
        <sz val="7.5"/>
        <rFont val="Verdana"/>
        <family val="2"/>
      </rPr>
      <t>AL 05.23.0100 (/)</t>
    </r>
  </si>
  <si>
    <r>
      <rPr>
        <b/>
        <sz val="7.5"/>
        <rFont val="Verdana"/>
        <family val="2"/>
      </rPr>
      <t>Alvenaria estrutural de tijolo ceramico (14x19x29)cm, aparentes, espessura de 14cm, para superficies com vaos e arestas. Fornecimento e assentamento.</t>
    </r>
  </si>
  <si>
    <r>
      <rPr>
        <b/>
        <sz val="7.5"/>
        <rFont val="Verdana"/>
        <family val="2"/>
      </rPr>
      <t>AL 05.23.0200 (/)</t>
    </r>
  </si>
  <si>
    <r>
      <rPr>
        <b/>
        <sz val="7.5"/>
        <rFont val="Verdana"/>
        <family val="2"/>
      </rPr>
      <t>Alvenaria estrutural de tijolo ceramico tipo "L" (14x19x29)cm, aparentes, espessura de 14cm, para cintas e vergas de amarracao. Fornecimento e assentamento.</t>
    </r>
  </si>
  <si>
    <r>
      <rPr>
        <b/>
        <sz val="7.5"/>
        <rFont val="Verdana"/>
        <family val="2"/>
      </rPr>
      <t>AL 05.23.0300 (/)</t>
    </r>
  </si>
  <si>
    <r>
      <rPr>
        <b/>
        <sz val="7.5"/>
        <rFont val="Verdana"/>
        <family val="2"/>
      </rPr>
      <t>Alvenaria estrutural de tijolo ceramico tipo "U" (14x19x29)cm, aparentes, espessura de 14cm, para cintas e vergas de amarracao. Fornecimento e assentamento.</t>
    </r>
  </si>
  <si>
    <r>
      <rPr>
        <b/>
        <sz val="7.5"/>
        <rFont val="Verdana"/>
        <family val="2"/>
      </rPr>
      <t>AL 05.25.0050 (/)</t>
    </r>
  </si>
  <si>
    <r>
      <rPr>
        <b/>
        <sz val="7.5"/>
        <rFont val="Verdana"/>
        <family val="2"/>
      </rPr>
      <t>Alvenaria de blocos de concreto (10x20x40)cm, com argamassa de cimento e areia no traco 1:8, em paredes corridas de 0,10m de espessura, ate 3m de altura, e medida pela area real.</t>
    </r>
  </si>
  <si>
    <r>
      <rPr>
        <b/>
        <sz val="7.5"/>
        <rFont val="Verdana"/>
        <family val="2"/>
      </rPr>
      <t>AL 05.25.0053 (/)</t>
    </r>
  </si>
  <si>
    <r>
      <rPr>
        <b/>
        <sz val="7.5"/>
        <rFont val="Verdana"/>
        <family val="2"/>
      </rPr>
      <t>Alvenaria de blocos de concreto (10x20x40)cm, com argamassa de cimento e areia no traco 1:8, em paredes corridas de 0,10m de espessura, de 3m a 4,50m de altura, e medida pela area real.</t>
    </r>
  </si>
  <si>
    <r>
      <rPr>
        <b/>
        <sz val="7.5"/>
        <rFont val="Verdana"/>
        <family val="2"/>
      </rPr>
      <t>AL 05.25.0100 (/)</t>
    </r>
  </si>
  <si>
    <r>
      <rPr>
        <b/>
        <sz val="7.5"/>
        <rFont val="Verdana"/>
        <family val="2"/>
      </rPr>
      <t>Alvenaria de blocos de concreto (10x20x40)cm, com argamassa de cimento e areia, no traco 1:8, em paredes com vaos e arestas de meia vez (0,10m), ate 3m de altura, e medida pela area real.</t>
    </r>
  </si>
  <si>
    <r>
      <rPr>
        <b/>
        <sz val="7.5"/>
        <rFont val="Verdana"/>
        <family val="2"/>
      </rPr>
      <t>AL 05.25.0103 (/)</t>
    </r>
  </si>
  <si>
    <r>
      <rPr>
        <b/>
        <sz val="7.5"/>
        <rFont val="Verdana"/>
        <family val="2"/>
      </rPr>
      <t>Alvenaria de blocos de concreto (10x20x40)cm, com argamassa de cimento e areia no traco 1:8, em paredes com vaos e arestas de meia vez (0,10m),de 3m a 4,50m de altura, e medida pela area real.</t>
    </r>
  </si>
  <si>
    <r>
      <rPr>
        <b/>
        <sz val="7.5"/>
        <rFont val="Verdana"/>
        <family val="2"/>
      </rPr>
      <t>AL 05.25.0250 (/)</t>
    </r>
  </si>
  <si>
    <r>
      <rPr>
        <b/>
        <sz val="7.5"/>
        <rFont val="Verdana"/>
        <family val="2"/>
      </rPr>
      <t>Alvenaria de blocos de concreto (15x20x40)cm, em paredes de 0,15m de espessura, com argamassa de cimento e areia no traco 1:4 (em volume), no assentamento e no preenchimento dos vazios dos blocos, ate 1,50m de altura e medida pela area real.</t>
    </r>
  </si>
  <si>
    <r>
      <rPr>
        <b/>
        <sz val="7.5"/>
        <rFont val="Verdana"/>
        <family val="2"/>
      </rPr>
      <t>AL 05.25.0300 (/)</t>
    </r>
  </si>
  <si>
    <r>
      <rPr>
        <b/>
        <sz val="7.5"/>
        <rFont val="Verdana"/>
        <family val="2"/>
      </rPr>
      <t>Alvenaria de blocos de concreto (15x20x40)cm, com argamassa de cimento e areia no traco 1:8, em paredes de 0,15m de espessura, de superficie corrida, e medida pela area real.</t>
    </r>
  </si>
  <si>
    <r>
      <rPr>
        <b/>
        <sz val="7.5"/>
        <rFont val="Verdana"/>
        <family val="2"/>
      </rPr>
      <t>AL 05.25.0350 (/)</t>
    </r>
  </si>
  <si>
    <r>
      <rPr>
        <b/>
        <sz val="7.5"/>
        <rFont val="Verdana"/>
        <family val="2"/>
      </rPr>
      <t>Alvenaria de blocos de concreto (10x20x40)cm, com argamassa de cimento e areia no traco 1:8, em</t>
    </r>
  </si>
  <si>
    <r>
      <rPr>
        <b/>
        <sz val="7.5"/>
        <rFont val="Verdana"/>
        <family val="2"/>
      </rPr>
      <t>paredes corridas de 0,20m de espessura, ate 3m de altura, e medida pela area real.</t>
    </r>
  </si>
  <si>
    <r>
      <rPr>
        <b/>
        <sz val="7.5"/>
        <rFont val="Verdana"/>
        <family val="2"/>
      </rPr>
      <t>AL 05.25.0353 (/)</t>
    </r>
  </si>
  <si>
    <r>
      <rPr>
        <b/>
        <sz val="7.5"/>
        <rFont val="Verdana"/>
        <family val="2"/>
      </rPr>
      <t>Alvenaria de blocos de concreto (10x20x40)cm, com argamassa de cimento e areia no traco 1:8, em paredes corridas de 0,20m de espessura, de 3m a 4,50m de altura, e medida pela area real.</t>
    </r>
  </si>
  <si>
    <r>
      <rPr>
        <b/>
        <sz val="7.5"/>
        <rFont val="Verdana"/>
        <family val="2"/>
      </rPr>
      <t>AL 05.25.0400 (/)</t>
    </r>
  </si>
  <si>
    <r>
      <rPr>
        <b/>
        <sz val="7.5"/>
        <rFont val="Verdana"/>
        <family val="2"/>
      </rPr>
      <t>Alvenaria de blocos de concreto (10x20x40)cm, com argamassa de cimento e areia no traco 1:8, em paredes com vaos ou arestas de 0,20m de espessura, ate 3m de altura, e medida pela area real.</t>
    </r>
  </si>
  <si>
    <r>
      <rPr>
        <b/>
        <sz val="7.5"/>
        <rFont val="Verdana"/>
        <family val="2"/>
      </rPr>
      <t>AL 05.25.0403 (/)</t>
    </r>
  </si>
  <si>
    <r>
      <rPr>
        <b/>
        <sz val="7.5"/>
        <rFont val="Verdana"/>
        <family val="2"/>
      </rPr>
      <t>Alvenaria de blocos de concreto (10x20x40)cm, com argamassa de cimento e areia no traco 1:8, em paredes com vaos ou arestas de 0,20m de espessura, de 3m a 4,50m de altura, e medida pela area real.</t>
    </r>
  </si>
  <si>
    <r>
      <rPr>
        <b/>
        <sz val="7.5"/>
        <rFont val="Verdana"/>
        <family val="2"/>
      </rPr>
      <t>AL 05.25.0450 (/)</t>
    </r>
  </si>
  <si>
    <r>
      <rPr>
        <b/>
        <sz val="7.5"/>
        <rFont val="Verdana"/>
        <family val="2"/>
      </rPr>
      <t>Alvenaria de blocos de concreto (20x20x40)cm, com argamassa de cimento e areia no traco 1:6, em paredes de 0,20m de espessura, de superficie corrida, ate 3m de altura, e medida pela area real.</t>
    </r>
  </si>
  <si>
    <r>
      <rPr>
        <b/>
        <sz val="7.5"/>
        <rFont val="Verdana"/>
        <family val="2"/>
      </rPr>
      <t>AL 05.25.0453 (/)</t>
    </r>
  </si>
  <si>
    <r>
      <rPr>
        <b/>
        <sz val="7.5"/>
        <rFont val="Verdana"/>
        <family val="2"/>
      </rPr>
      <t>Alvenaria de blocos de concreto (20x20x40)cm, com argamassa de cimento e areia no traco 1:6, em paredes corridas de 0,20m de espessura, de 3m a 4,50m de altura, e medida pela area real.</t>
    </r>
  </si>
  <si>
    <r>
      <rPr>
        <b/>
        <sz val="7.5"/>
        <rFont val="Verdana"/>
        <family val="2"/>
      </rPr>
      <t>AL 05.27.0100 (/)</t>
    </r>
  </si>
  <si>
    <r>
      <rPr>
        <b/>
        <sz val="7.5"/>
        <rFont val="Verdana"/>
        <family val="2"/>
      </rPr>
      <t>Alvenaria de blocos de concreto estrutural (15x20x40)cm, com argamassa de cimento e areia no traco 1:8, em paredes com vaos de meia vez (0,15m), ate 3m de altura, e medida pela area real.</t>
    </r>
  </si>
  <si>
    <r>
      <rPr>
        <b/>
        <sz val="7.5"/>
        <rFont val="Verdana"/>
        <family val="2"/>
      </rPr>
      <t>AL 05.29.0100 (/)</t>
    </r>
  </si>
  <si>
    <r>
      <rPr>
        <b/>
        <sz val="7.5"/>
        <rFont val="Verdana"/>
        <family val="2"/>
      </rPr>
      <t>Alvenaria de blocos de concreto celular (10x30x60)cm, com argamassa de cimento, cal hidratada e areia fina no traco 1:3:5, em paredes de 10cm de espessura e medida pela area real.</t>
    </r>
  </si>
  <si>
    <r>
      <rPr>
        <b/>
        <sz val="7.5"/>
        <rFont val="Verdana"/>
        <family val="2"/>
      </rPr>
      <t>AL 05.30.0050 (A)</t>
    </r>
  </si>
  <si>
    <r>
      <rPr>
        <b/>
        <sz val="7.5"/>
        <rFont val="Verdana"/>
        <family val="2"/>
      </rPr>
      <t xml:space="preserve">Parede de blocos vazados (cobogo), em tijolos ceramicos (10x10x10)cm, assentes com argamassa de cimento e areia no traco 1:4, levando um vergalhao de 5,0mm em cada junta, preso nas extremidades a estrutura ou alvenaria existente.
</t>
    </r>
    <r>
      <rPr>
        <b/>
        <sz val="7.5"/>
        <rFont val="Verdana"/>
        <family val="2"/>
      </rPr>
      <t>Fornecimento e assentamento.</t>
    </r>
  </si>
  <si>
    <r>
      <rPr>
        <b/>
        <sz val="7.5"/>
        <rFont val="Verdana"/>
        <family val="2"/>
      </rPr>
      <t>AL 05.30.0150 (A)</t>
    </r>
  </si>
  <si>
    <r>
      <rPr>
        <b/>
        <sz val="7.5"/>
        <rFont val="Verdana"/>
        <family val="2"/>
      </rPr>
      <t>Parede de blocos vazados (cobogo), em placas de concreto (51x51x7)cm, furos quadrados, assentes com argamassa de cimento e areia no traco 1:4, levando um vergalhao de 5,0mm em cada junta, preso nas extremidades, a estrutura ou alvenaria existente. Fornecimento e assentamento.</t>
    </r>
  </si>
  <si>
    <r>
      <rPr>
        <b/>
        <sz val="7.5"/>
        <rFont val="Verdana"/>
        <family val="2"/>
      </rPr>
      <t>AL 05.30.0200 (/)</t>
    </r>
  </si>
  <si>
    <r>
      <rPr>
        <b/>
        <sz val="7.5"/>
        <rFont val="Verdana"/>
        <family val="2"/>
      </rPr>
      <t>Parede de elementos vazados (cobogo), em placas de concreto modelo 22-B, Neo-Rex ou similar, medindo: (33x33x10)cm, assentes com argamassa de cimento e areia, no traco 1:4. Fornecimento e assentamento.</t>
    </r>
  </si>
  <si>
    <r>
      <rPr>
        <b/>
        <sz val="7.5"/>
        <rFont val="Verdana"/>
        <family val="2"/>
      </rPr>
      <t>AL 05.30.0250 (/)</t>
    </r>
  </si>
  <si>
    <r>
      <rPr>
        <b/>
        <sz val="7.5"/>
        <rFont val="Verdana"/>
        <family val="2"/>
      </rPr>
      <t xml:space="preserve">Paredes de veneziana de concreto, em tijolos tipo Neo-Rex no 59 (39x10x10)cm ou similar, assentes com argamassa de cimento e aeia no traco 1:4.
</t>
    </r>
    <r>
      <rPr>
        <b/>
        <sz val="7.5"/>
        <rFont val="Verdana"/>
        <family val="2"/>
      </rPr>
      <t>Fornecimento e assentamento.</t>
    </r>
  </si>
  <si>
    <r>
      <rPr>
        <b/>
        <sz val="7.5"/>
        <rFont val="Verdana"/>
        <family val="2"/>
      </rPr>
      <t>AL 05.35.0050 (A)</t>
    </r>
  </si>
  <si>
    <r>
      <rPr>
        <b/>
        <sz val="7.5"/>
        <rFont val="Verdana"/>
        <family val="2"/>
      </rPr>
      <t xml:space="preserve">Alvenaria de blocos de vidro nacional, tipo veneziana (19x8x9,5)cm, assentes com argamassa de cimento, cal e areia fina, no traco 1:3:5.
</t>
    </r>
    <r>
      <rPr>
        <b/>
        <sz val="7.5"/>
        <rFont val="Verdana"/>
        <family val="2"/>
      </rPr>
      <t>Fornecimento e assentamento.</t>
    </r>
  </si>
  <si>
    <r>
      <rPr>
        <b/>
        <sz val="7.5"/>
        <rFont val="Verdana"/>
        <family val="2"/>
      </rPr>
      <t>AL 05.35.0100 (/)</t>
    </r>
  </si>
  <si>
    <r>
      <rPr>
        <b/>
        <sz val="7.5"/>
        <rFont val="Verdana"/>
        <family val="2"/>
      </rPr>
      <t xml:space="preserve">Alvenaria de blocos de vidro nacional, canelado (20x20x10)cm, assentes com argamassa de cimento, cal e areia fina, no traco 1:3:5.
</t>
    </r>
    <r>
      <rPr>
        <b/>
        <sz val="7.5"/>
        <rFont val="Verdana"/>
        <family val="2"/>
      </rPr>
      <t>Fornecimento e assentamento.</t>
    </r>
  </si>
  <si>
    <r>
      <rPr>
        <b/>
        <sz val="7.5"/>
        <rFont val="Verdana"/>
        <family val="2"/>
      </rPr>
      <t>AL 05.35.0150 (/)</t>
    </r>
  </si>
  <si>
    <r>
      <rPr>
        <b/>
        <sz val="7.5"/>
        <rFont val="Verdana"/>
        <family val="2"/>
      </rPr>
      <t>Alvenaria de blocos de vidro nacional, incolor (20x20x10)cm, padrao Rio-Cidade, assentes com silicone. Fornecimento e assentamento.</t>
    </r>
  </si>
  <si>
    <r>
      <rPr>
        <b/>
        <sz val="7.5"/>
        <rFont val="Verdana"/>
        <family val="2"/>
      </rPr>
      <t>AL 09.05.0050 (A)</t>
    </r>
  </si>
  <si>
    <r>
      <rPr>
        <b/>
        <sz val="7.5"/>
        <rFont val="Verdana"/>
        <family val="2"/>
      </rPr>
      <t>Divisoria de madeira de dupla face, construida com chapas de compensado de 6mm, estruturada internamente com sarrafos de madeira serrada de (2,5 x 5)cm, com utilizacao de 2 vezes, exclusive pintura. Fornecimento e colocacao.(desonerado)</t>
    </r>
  </si>
  <si>
    <r>
      <rPr>
        <b/>
        <sz val="7.5"/>
        <rFont val="Verdana"/>
        <family val="2"/>
      </rPr>
      <t>AL 09.05.0100 (A)</t>
    </r>
  </si>
  <si>
    <r>
      <rPr>
        <b/>
        <sz val="7.5"/>
        <rFont val="Verdana"/>
        <family val="2"/>
      </rPr>
      <t xml:space="preserve">Painel de madeira face unica, construido com chapa de compensado com 10mm, estruturada com sarrafos de madeira serrada de (2,5 x 5)cm, com utilizacao de 2 vezes, exclusive pintura.
</t>
    </r>
    <r>
      <rPr>
        <b/>
        <sz val="7.5"/>
        <rFont val="Verdana"/>
        <family val="2"/>
      </rPr>
      <t>Fornecimento e colocacao.(desonerado)</t>
    </r>
  </si>
  <si>
    <r>
      <rPr>
        <b/>
        <sz val="7.5"/>
        <rFont val="Verdana"/>
        <family val="2"/>
      </rPr>
      <t>AL 09.05.0150 (/)</t>
    </r>
  </si>
  <si>
    <r>
      <rPr>
        <b/>
        <sz val="7.5"/>
        <rFont val="Verdana"/>
        <family val="2"/>
      </rPr>
      <t>Divisoria tipo painel-painel, com 35mm de espessura, considerando uma area superior a 100m2, constituida de painel cego, com miolo semi- oco, revestido em chapa dura de alta densidade, pintado, estruturado em perfis de aco galvanizado pintado, inclusive portas e exclusive suas ferragens. Fornecimento e colocacao.(desonerado)</t>
    </r>
  </si>
  <si>
    <r>
      <rPr>
        <b/>
        <sz val="7.5"/>
        <rFont val="Verdana"/>
        <family val="2"/>
      </rPr>
      <t>AL 09.05.0153 (/)</t>
    </r>
  </si>
  <si>
    <r>
      <rPr>
        <b/>
        <sz val="7.5"/>
        <rFont val="Verdana"/>
        <family val="2"/>
      </rPr>
      <t>Divisoria tipo painel-painel, com 35mm de espessura, considerando uma area superior a 100m2, constituida de painel cego, com miolo semi- oco, revestido em chapa dura de alta densidade, com laminado melaminico de baixa pressao,</t>
    </r>
  </si>
  <si>
    <r>
      <rPr>
        <b/>
        <sz val="7.5"/>
        <rFont val="Verdana"/>
        <family val="2"/>
      </rPr>
      <t xml:space="preserve">estruturado em perfis de aco galvanizado, pintado, inclusive portas e exclusive suas ferragens.
</t>
    </r>
    <r>
      <rPr>
        <b/>
        <sz val="7.5"/>
        <rFont val="Verdana"/>
        <family val="2"/>
      </rPr>
      <t>Fornecimento e colocacao.(desonerado)</t>
    </r>
  </si>
  <si>
    <r>
      <rPr>
        <b/>
        <sz val="7.5"/>
        <rFont val="Verdana"/>
        <family val="2"/>
      </rPr>
      <t>AL 09.05.0156 (/)</t>
    </r>
  </si>
  <si>
    <r>
      <rPr>
        <b/>
        <sz val="7.5"/>
        <rFont val="Verdana"/>
        <family val="2"/>
      </rPr>
      <t>Divisoria tipo painel-painel, com 35mm de espessura, considerando uma area superior a 100m2, constituida de painel cego com miolo semi- oco, revestido em chapa dura de alta densidade, pintado, estruturado em perfis de aluminio anodizado natural, inclusive portas e exclusive suas ferragens. Fornecimento e colocacao.(desonerado)</t>
    </r>
  </si>
  <si>
    <r>
      <rPr>
        <b/>
        <sz val="7.5"/>
        <rFont val="Verdana"/>
        <family val="2"/>
      </rPr>
      <t>AL 09.05.0200 (/)</t>
    </r>
  </si>
  <si>
    <r>
      <rPr>
        <b/>
        <sz val="7.5"/>
        <rFont val="Verdana"/>
        <family val="2"/>
      </rPr>
      <t>Divisoria tipo painel-painel, com 35mm de espessura, considerando uma area superior a 100m2, constituida de painel cego, com miolo semi- oco, revestido em chapa dura de alta densidade, com laminado melaminico de baixa pressao, estruturado em perfis de aluminio anodizado natural, inclusive portas e exclusive suas ferragens. Fornecimento e colocacao.(desonerado)</t>
    </r>
  </si>
  <si>
    <r>
      <rPr>
        <b/>
        <sz val="7.5"/>
        <rFont val="Verdana"/>
        <family val="2"/>
      </rPr>
      <t>AL 09.05.0400 (/)</t>
    </r>
  </si>
  <si>
    <r>
      <rPr>
        <b/>
        <sz val="7.5"/>
        <rFont val="Verdana"/>
        <family val="2"/>
      </rPr>
      <t xml:space="preserve">Divisoria tipo painel-bandeira de vidro, com 35mm de espessura, considerando uma area superior a 100m2, constituida de painel e vidro na parte superior (inclusive este), com miolo semi-oco, revestido em chapa dura de alta densidade, pintado, estruturado em perfis de aco galvanizado pintado, inclusive portas e exclusive suas ferragens.
</t>
    </r>
    <r>
      <rPr>
        <b/>
        <sz val="7.5"/>
        <rFont val="Verdana"/>
        <family val="2"/>
      </rPr>
      <t>Fornecimento e colocacao.(desonerado)</t>
    </r>
  </si>
  <si>
    <r>
      <rPr>
        <b/>
        <sz val="7.5"/>
        <rFont val="Verdana"/>
        <family val="2"/>
      </rPr>
      <t>AL 09.05.0450 (/)</t>
    </r>
  </si>
  <si>
    <r>
      <rPr>
        <b/>
        <sz val="7.5"/>
        <rFont val="Verdana"/>
        <family val="2"/>
      </rPr>
      <t>Divisoria tipo painel-bandeira de vidro, com 35mm de espessura, considerando uma area superior a 100m2, constituida de painel de vidro na parte superior (inclusive este), com miolo semi-oco, revestido em chapa dura de alta densidade, com laminado melaminico de baixa pressao, estruturado em perfis de aco galvanizado, pintado, inclusive portas e exclusive suas ferragens. Fornecimento e colocacao.(desonerado)</t>
    </r>
  </si>
  <si>
    <r>
      <rPr>
        <b/>
        <sz val="7.5"/>
        <rFont val="Verdana"/>
        <family val="2"/>
      </rPr>
      <t>AL 09.05.0600 (/)</t>
    </r>
  </si>
  <si>
    <r>
      <rPr>
        <b/>
        <sz val="7.5"/>
        <rFont val="Verdana"/>
        <family val="2"/>
      </rPr>
      <t>Divisoria tipo painel-bandeira de vidro, com 35mm de espessura, considerando uma area superior a 100m2, constituida de painel e vidro na parte superior (inclusive este), com miolo semi-oco, revestido em chapa dura de alta densidade, pintado, estruturado em perfis de aluminio anodizado natural, inclusive portas e exclusive suas ferragens. Fornecimento e colocacao.(desonerado)</t>
    </r>
  </si>
  <si>
    <r>
      <rPr>
        <b/>
        <sz val="7.5"/>
        <rFont val="Verdana"/>
        <family val="2"/>
      </rPr>
      <t>AL 09.05.0650 (/)</t>
    </r>
  </si>
  <si>
    <r>
      <rPr>
        <b/>
        <sz val="7.5"/>
        <rFont val="Verdana"/>
        <family val="2"/>
      </rPr>
      <t>Divisoria tipo painel-bandeira de vidro, com 35mm de espessura, considerando uma area superior a 100m2, constituida de painel e vidro na parte superior (inclusive este), com miolo semi-oco, revestido em chapa dura de alta densidade, com laminado melaminico de baixa pressao, estruturado em perfis de aluminio anodizado natural, inclusive portas e exclusive suas ferragens. Fornecimento e colocacao.(desonerado)</t>
    </r>
  </si>
  <si>
    <r>
      <rPr>
        <b/>
        <sz val="7.5"/>
        <rFont val="Verdana"/>
        <family val="2"/>
      </rPr>
      <t>AL 09.05.0750 (/)</t>
    </r>
  </si>
  <si>
    <r>
      <rPr>
        <b/>
        <sz val="7.5"/>
        <rFont val="Verdana"/>
        <family val="2"/>
      </rPr>
      <t xml:space="preserve">Divisoria tipo painel-vidro-painel, com 35mm de espessura, considerando uma area superior a 100m2, constituida de painel cego ate a altura de 1,10m e acima de 2,10m, com vidro entre 1,10 e 2,10m (inclusive este), com miolo semi-oco, revestido em chapa dura de alta densidade, pintado, estruturado em perfis de aco galvanizado, pintado, inclusive portas e exclusive suas ferragens.
</t>
    </r>
    <r>
      <rPr>
        <b/>
        <sz val="7.5"/>
        <rFont val="Verdana"/>
        <family val="2"/>
      </rPr>
      <t>Fornecimento e colocacao.(desonerado)</t>
    </r>
  </si>
  <si>
    <r>
      <rPr>
        <b/>
        <sz val="7.5"/>
        <rFont val="Verdana"/>
        <family val="2"/>
      </rPr>
      <t>AL 09.05.0800 (/)</t>
    </r>
  </si>
  <si>
    <r>
      <rPr>
        <b/>
        <sz val="7.5"/>
        <rFont val="Verdana"/>
        <family val="2"/>
      </rPr>
      <t>Divisoria tipo painel-vidro-painel, com 35mm de espessura, considerando uma area superior a 100m2, constituida de painel cego ate a altura de 1,10m e acima de 2,10m, com vidro entre 1,10 e 2,10m (inclusive este), com miolo semi-oco, revestido em chapa dura de alta densidade, com laminado melaminico de baixa pressao, estruturado em perfis de aco galvanizado, pintado, inclusive portas e exclusive suas ferragens. Fornecimento e colocacao.(desonerado)</t>
    </r>
  </si>
  <si>
    <r>
      <rPr>
        <b/>
        <sz val="7.5"/>
        <rFont val="Verdana"/>
        <family val="2"/>
      </rPr>
      <t>AL 09.05.0850 (/)</t>
    </r>
  </si>
  <si>
    <r>
      <rPr>
        <b/>
        <sz val="7.5"/>
        <rFont val="Verdana"/>
        <family val="2"/>
      </rPr>
      <t>Divisoria tipo painel-vidro-painel, com 35mm de espessura, considerando uma area superior a 100m2, constituida de painel cego ate a altura de 1,10m e acima de 2,10m, com vidro entre 1,10 e 2,10m (inclusive este), com miolo macico, retardante de fogo, a base mineral de vermiculita expandida, revestido em chapa dura de alta densidade, pintado, estruturado em perfis de aco galvanizado, pintado, inclusive portas e exclusive suas ferragens. Fornecimento e colocacao. (desonerado)</t>
    </r>
  </si>
  <si>
    <r>
      <rPr>
        <b/>
        <sz val="7.5"/>
        <rFont val="Verdana"/>
        <family val="2"/>
      </rPr>
      <t>AL 09.05.0950 (/)</t>
    </r>
  </si>
  <si>
    <r>
      <rPr>
        <b/>
        <sz val="7.5"/>
        <rFont val="Verdana"/>
        <family val="2"/>
      </rPr>
      <t>Divisoria tipo painel-vidro-painel, com 35mm de espessura, considerando uma area superior a 100m2, constituida de painel cego ate a altura de 1,10m e acima de 2,10m, com vidro entre 1,10 e 2,10m (inclusive este), com miolo semi-oco, revestido em chapa dura de alta densidade, pintado, estruturado em perfis de aluminio anodizado</t>
    </r>
  </si>
  <si>
    <r>
      <rPr>
        <b/>
        <sz val="7.5"/>
        <rFont val="Verdana"/>
        <family val="2"/>
      </rPr>
      <t>natural, inclusive portas e exclusive suas ferragens. Fornecimento e colocacao.(desonerado)</t>
    </r>
  </si>
  <si>
    <r>
      <rPr>
        <b/>
        <sz val="7.5"/>
        <rFont val="Verdana"/>
        <family val="2"/>
      </rPr>
      <t>AL 09.05.1000 (/)</t>
    </r>
  </si>
  <si>
    <r>
      <rPr>
        <b/>
        <sz val="7.5"/>
        <rFont val="Verdana"/>
        <family val="2"/>
      </rPr>
      <t>Divisoria tipo painel-vidro-painel, com 35mm de espessura, considerando uma area superior a 100m2, constituida de painel cego ate a altura de 1,10 e 2,10m, com vidro entre 1,10 e 2,10m (inclusive este), com miolo semi-oco, revestido em chapa dura de alta densidade, com laminado melaminico de baixa pressao, estruturado em perfis de aluminio anodizado natural, inclusive portas e exclusive suas ferragens. Fornecimento e colocacao. (desonerado)</t>
    </r>
  </si>
  <si>
    <r>
      <rPr>
        <b/>
        <sz val="7.5"/>
        <rFont val="Verdana"/>
        <family val="2"/>
      </rPr>
      <t>AL 09.05.1150 (A)</t>
    </r>
  </si>
  <si>
    <r>
      <rPr>
        <b/>
        <sz val="7.5"/>
        <rFont val="Verdana"/>
        <family val="2"/>
      </rPr>
      <t>Painel de acabamento para cabines e palcos, construido com pano de polipropileno, gramatura 60, com largura de 1,40m, em cor, estruturado com madeira serrada de (2 x 5)cm . Fornecimento e colocacao.(desonerado)</t>
    </r>
  </si>
  <si>
    <r>
      <rPr>
        <b/>
        <sz val="7.5"/>
        <rFont val="Verdana"/>
        <family val="2"/>
      </rPr>
      <t>AL 09.05.1200 (/)</t>
    </r>
  </si>
  <si>
    <r>
      <rPr>
        <b/>
        <sz val="7.5"/>
        <rFont val="Verdana"/>
        <family val="2"/>
      </rPr>
      <t>Painel divisorio com (3,0x0,5x0,1)m, de concreto celular autoclavado, conforme DIN 4223, com densidade nominal de 725Kg/m3, resistencia minima de ruptura de 45Kg/m2 e armadura CA-60 eletrosoldada , Sical ou similar. Fornecimento e instalacao.(desonerado)</t>
    </r>
  </si>
  <si>
    <r>
      <rPr>
        <b/>
        <sz val="7.5"/>
        <rFont val="Verdana"/>
        <family val="2"/>
      </rPr>
      <t>AL 09.05.2000 (/)</t>
    </r>
  </si>
  <si>
    <r>
      <rPr>
        <b/>
        <sz val="7.5"/>
        <rFont val="Verdana"/>
        <family val="2"/>
      </rPr>
      <t xml:space="preserve">Parede divisoria em Painel Wall Eternit ou similar, fixado em perfil guia no piso ou teto e perfil "H" montante em chapa perfilada de aco zincado.
</t>
    </r>
    <r>
      <rPr>
        <b/>
        <sz val="7.5"/>
        <rFont val="Verdana"/>
        <family val="2"/>
      </rPr>
      <t>Fornecimento e colocacao.(desonerado)</t>
    </r>
  </si>
  <si>
    <r>
      <rPr>
        <b/>
        <sz val="7.5"/>
        <rFont val="Verdana"/>
        <family val="2"/>
      </rPr>
      <t>AL 09.05.2500 (/)</t>
    </r>
  </si>
  <si>
    <r>
      <rPr>
        <b/>
        <sz val="7.5"/>
        <rFont val="Verdana"/>
        <family val="2"/>
      </rPr>
      <t>Parede divisoria termo-acustica, tipo sanduiche, lisa, em chapa de aco galvanizado, 0,50mm, para uso onde se requer isolamento termo-accustico e conforto termico, dupla estanqueidade lateral (superior/inferior) com pintura eletrostatica branca, com miolo de isopor, fixado em perfil guia no piso ou no teto e perfil "H", montante em chapa perfilada de aco zincado. Fornecimento e colocacao. (desonerado)</t>
    </r>
  </si>
  <si>
    <r>
      <rPr>
        <b/>
        <sz val="7.5"/>
        <rFont val="Verdana"/>
        <family val="2"/>
      </rPr>
      <t>AL 09.05.3000 (/)</t>
    </r>
  </si>
  <si>
    <r>
      <rPr>
        <b/>
        <sz val="7.5"/>
        <rFont val="Verdana"/>
        <family val="2"/>
      </rPr>
      <t>Parede divisoria termo-acustica, tipo sanduiche, lisa, em chapa de aco galvanizado, 0,50mm, para uso onde se requer isolamento termo-acustico e conforto termico, dupla estanqueidade lateral (superior/inferior) com pintura eletrostatica branca, com miolo de isopor, fixado em perfil guia no piso ou teto e perfil "H", montante em chapa perfilada de aco zincado. Fornecimento e colocacao. (desonerado)</t>
    </r>
  </si>
  <si>
    <r>
      <rPr>
        <b/>
        <sz val="7.5"/>
        <rFont val="Verdana"/>
        <family val="2"/>
      </rPr>
      <t>AL 09.10.0050 (A)</t>
    </r>
  </si>
  <si>
    <r>
      <rPr>
        <b/>
        <sz val="7.5"/>
        <rFont val="Verdana"/>
        <family val="2"/>
      </rPr>
      <t>Parede divisoria para sanitarios, em placa de Marmore Branco Nacional, com 3cm de espessura, polida nas 2 faces, apoiada no piso e parede, exclusive fornecimento das ferragens de fixacao do marmore, portas e suas ferragens. Fornecimento e colocacao.(desonerado)</t>
    </r>
  </si>
  <si>
    <r>
      <rPr>
        <b/>
        <sz val="7.5"/>
        <rFont val="Verdana"/>
        <family val="2"/>
      </rPr>
      <t>AL 09.10.0053 (A)</t>
    </r>
  </si>
  <si>
    <r>
      <rPr>
        <b/>
        <sz val="7.5"/>
        <rFont val="Verdana"/>
        <family val="2"/>
      </rPr>
      <t xml:space="preserve">Parede divisoria para sanitarios, de placa de Marmore Branco Cintilante, com de 3cm de espessura, polida nas faces apoiada no piso e parede, exclusive fornecimento das ferragens de fixacao de marmore, portas e suas ferragens.
</t>
    </r>
    <r>
      <rPr>
        <b/>
        <sz val="7.5"/>
        <rFont val="Verdana"/>
        <family val="2"/>
      </rPr>
      <t>Fornecimento e colocacao.(desonerado)</t>
    </r>
  </si>
  <si>
    <r>
      <rPr>
        <b/>
        <sz val="7.5"/>
        <rFont val="Verdana"/>
        <family val="2"/>
      </rPr>
      <t>AL 09.10.0100 (/)</t>
    </r>
  </si>
  <si>
    <r>
      <rPr>
        <b/>
        <sz val="7.5"/>
        <rFont val="Verdana"/>
        <family val="2"/>
      </rPr>
      <t xml:space="preserve">Parede divisoria para sanitarios e banheiros, de placas de concreto armado (fck=15MPa), com 3,50cm de espessura, chumbadas no piso e fixado na divisoria, em 3 pontos na sua altura, por estribos previamente deixados na fundicao da placa, exclusive revestimento, porta e suas ferragens.
</t>
    </r>
    <r>
      <rPr>
        <b/>
        <sz val="7.5"/>
        <rFont val="Verdana"/>
        <family val="2"/>
      </rPr>
      <t>Fornecimento e colocacao.(desonerado)</t>
    </r>
  </si>
  <si>
    <r>
      <rPr>
        <b/>
        <sz val="7.5"/>
        <rFont val="Verdana"/>
        <family val="2"/>
      </rPr>
      <t>AL 09.10.0103 (/)</t>
    </r>
  </si>
  <si>
    <r>
      <rPr>
        <b/>
        <sz val="7.5"/>
        <rFont val="Verdana"/>
        <family val="2"/>
      </rPr>
      <t>Parede, em placa de concreto armado fck=15MPa, com 5cm de espessura, chumbadas no piso e fixada na parede em 3 pontos, por estribos previamente deixados na furacao da placa. Fornecimento e colocacao.(desonerado)</t>
    </r>
  </si>
  <si>
    <r>
      <rPr>
        <b/>
        <sz val="7.5"/>
        <rFont val="Verdana"/>
        <family val="2"/>
      </rPr>
      <t>AL 09.15.0050 (/)</t>
    </r>
  </si>
  <si>
    <r>
      <rPr>
        <b/>
        <sz val="7.5"/>
        <rFont val="Verdana"/>
        <family val="2"/>
      </rPr>
      <t>Parede interna, de gesso acartonado, constituido por 2 paineis de 12,5mm, estruturado em perfilados metalicos de 75mm, com espessura de 100mm e pe direito maximo de 3,50m, Lafarge - Gypsum ou similar. Fornecimento e colocacao.(desonerado)</t>
    </r>
  </si>
  <si>
    <r>
      <rPr>
        <b/>
        <sz val="7.5"/>
        <rFont val="Verdana"/>
        <family val="2"/>
      </rPr>
      <t>AL 10.05.0050 (A)</t>
    </r>
  </si>
  <si>
    <r>
      <rPr>
        <b/>
        <sz val="7.5"/>
        <rFont val="Verdana"/>
        <family val="2"/>
      </rPr>
      <t>Divisoria de madeira de dupla face, construida com chapas de compensado de 6mm, estruturada internamente com sarrafos de madeira serrada de (2,5 x 5)cm, com utilizacao de 2 vezes, exclusive pintura. Fornecimento e colocacao.</t>
    </r>
  </si>
  <si>
    <r>
      <rPr>
        <b/>
        <sz val="7.5"/>
        <rFont val="Verdana"/>
        <family val="2"/>
      </rPr>
      <t>AL 10.05.0100 (A)</t>
    </r>
  </si>
  <si>
    <r>
      <rPr>
        <b/>
        <sz val="7.5"/>
        <rFont val="Verdana"/>
        <family val="2"/>
      </rPr>
      <t xml:space="preserve">Painel de madeira face unica, construido com chapa de compensado com 10mm, estruturada com sarrafos de madeira serrada de (2,5 x 5)cm, com utilizacao de 2 vezes, exclusive pintura.
</t>
    </r>
    <r>
      <rPr>
        <b/>
        <sz val="7.5"/>
        <rFont val="Verdana"/>
        <family val="2"/>
      </rPr>
      <t>Fornecimento e colocacao.</t>
    </r>
  </si>
  <si>
    <r>
      <rPr>
        <b/>
        <sz val="7.5"/>
        <rFont val="Verdana"/>
        <family val="2"/>
      </rPr>
      <t>AL 10.05.0150 (/)</t>
    </r>
  </si>
  <si>
    <r>
      <rPr>
        <b/>
        <sz val="7.5"/>
        <rFont val="Verdana"/>
        <family val="2"/>
      </rPr>
      <t>Divisoria tipo painel-painel, com 35mm de espessura, considerando uma area superior a 100m2, constituida de painel cego, com miolo semi- oco, revestido em chapa dura de alta densidade, pintado, estruturado em perfis de aco galvanizado pintado, inclusive portas e exclusive suas ferragens. Fornecimento e colocacao.</t>
    </r>
  </si>
  <si>
    <r>
      <rPr>
        <b/>
        <sz val="7.5"/>
        <rFont val="Verdana"/>
        <family val="2"/>
      </rPr>
      <t>AL 10.05.0153 (/)</t>
    </r>
  </si>
  <si>
    <r>
      <rPr>
        <b/>
        <sz val="7.5"/>
        <rFont val="Verdana"/>
        <family val="2"/>
      </rPr>
      <t>Divisoria tipo painel-painel, com 35mm de espessura, considerando uma area superior a 100m2, constituida de painel cego, com miolo semi- oco, revestido em chapa dura de alta densidade, com laminado melaminico de baixa pressao, estruturado em perfis de aco galvanizado, pintado,</t>
    </r>
  </si>
  <si>
    <r>
      <rPr>
        <b/>
        <sz val="7.5"/>
        <rFont val="Verdana"/>
        <family val="2"/>
      </rPr>
      <t>inclusive portas e exclusive suas ferragens. Fornecimento e colocacao.</t>
    </r>
  </si>
  <si>
    <r>
      <rPr>
        <b/>
        <sz val="7.5"/>
        <rFont val="Verdana"/>
        <family val="2"/>
      </rPr>
      <t>AL 10.05.0156 (/)</t>
    </r>
  </si>
  <si>
    <r>
      <rPr>
        <b/>
        <sz val="7.5"/>
        <rFont val="Verdana"/>
        <family val="2"/>
      </rPr>
      <t>Divisoria tipo painel-painel, com 35mm de espessura, considerando uma area superior a 100m2, constituida de painel cego com miolo semi- oco, revestido em chapa dura de alta densidade, pintado, estruturado em perfis de aluminio anodizado natural, inclusive portas e exclusive suas ferragens. Fornecimento e colocacao.</t>
    </r>
  </si>
  <si>
    <r>
      <rPr>
        <b/>
        <sz val="7.5"/>
        <rFont val="Verdana"/>
        <family val="2"/>
      </rPr>
      <t>AL 10.05.0200 (/)</t>
    </r>
  </si>
  <si>
    <r>
      <rPr>
        <b/>
        <sz val="7.5"/>
        <rFont val="Verdana"/>
        <family val="2"/>
      </rPr>
      <t>Divisoria tipo painel-painel, com 35mm de espessura, considerando uma area superior a 100m2, constituida de painel cego, com miolo semi- oco, revestido em chapa dura de alta densidade, com laminado melaminico de baixa pressao, estruturado em perfis de aluminio anodizado natural, inclusive portas e exclusive suas ferragens. Fornecimento e colocacao.</t>
    </r>
  </si>
  <si>
    <r>
      <rPr>
        <b/>
        <sz val="7.5"/>
        <rFont val="Verdana"/>
        <family val="2"/>
      </rPr>
      <t>AL 10.05.0400 (/)</t>
    </r>
  </si>
  <si>
    <r>
      <rPr>
        <b/>
        <sz val="7.5"/>
        <rFont val="Verdana"/>
        <family val="2"/>
      </rPr>
      <t>Divisoria tipo painel-bandeira de vidro, com 35mm de espessura, considerando uma area superior a 100m2, constituida de painel e vidro na parte superior (inclusive este), com miolo semi-oco, revestido em chapa dura de alta densidade, pintado, estruturado em perfis de aco galvanizado pintado, inclusive portas e exclusive suas ferragens. Fornecimento e colocacao.</t>
    </r>
  </si>
  <si>
    <r>
      <rPr>
        <b/>
        <sz val="7.5"/>
        <rFont val="Verdana"/>
        <family val="2"/>
      </rPr>
      <t>Divisoria tipo painel-painel, com 35mm de espessura, considerando uma area superior a 100m2, constituida de painel cego, com miolo semi- oco, revestido em chapa dura de alta densidade, com laminado melaminico de baixa pressao, estruturado em perfis de aco galvanizado, pintado, inclusive portas e exclusive suas ferragens. Fornecimento e colocacao.</t>
    </r>
  </si>
  <si>
    <r>
      <rPr>
        <b/>
        <sz val="7.5"/>
        <rFont val="Verdana"/>
        <family val="2"/>
      </rPr>
      <t xml:space="preserve">Divisoria tipo painel-bandeira de vidro, com 35mm de espessura, considerando uma area superior a 100m2, constituida de painel e vidro na parte superior (inclusive este), com miolo semi-oco, revestido em chapa dura de alta densidade, pintado, estruturado em perfis de aco galvanizado pintado, inclusive portas e exclusive suas ferragens.
</t>
    </r>
    <r>
      <rPr>
        <b/>
        <sz val="7.5"/>
        <rFont val="Verdana"/>
        <family val="2"/>
      </rPr>
      <t>Fornecimento e colocacao.</t>
    </r>
  </si>
  <si>
    <r>
      <rPr>
        <b/>
        <sz val="7.5"/>
        <rFont val="Verdana"/>
        <family val="2"/>
      </rPr>
      <t>AL 10.05.0450 (/)</t>
    </r>
  </si>
  <si>
    <r>
      <rPr>
        <b/>
        <sz val="7.5"/>
        <rFont val="Verdana"/>
        <family val="2"/>
      </rPr>
      <t>Divisoria tipo painel-bandeira de vidro, com 35mm de espessura, considerando uma area superior a 100m2, constituida de painel de vidro na parte superior (inclusive este), com miolo semi-oco, revestido em chapa dura de alta densidade, com laminado melaminico de baixa pressao, estruturado em perfis de aco galvanizado, pintado, inclusive portas e exclusive suas ferragens. Fornecimento e colocacao.</t>
    </r>
  </si>
  <si>
    <r>
      <rPr>
        <b/>
        <sz val="7.5"/>
        <rFont val="Verdana"/>
        <family val="2"/>
      </rPr>
      <t>AL 10.05.0600 (/)</t>
    </r>
  </si>
  <si>
    <r>
      <rPr>
        <b/>
        <sz val="7.5"/>
        <rFont val="Verdana"/>
        <family val="2"/>
      </rPr>
      <t>Divisoria tipo painel-bandeira de vidro, com 35mm de espessura, considerando uma area superior a 100m2, constituida de painel e vidro na parte superior (inclusive este), com miolo semi-oco, revestido em chapa dura de alta densidade, pintado, estruturado em perfis de aluminio anodizado natural, inclusive portas e exclusive suas ferragens. Fornecimento e colocacao.</t>
    </r>
  </si>
  <si>
    <r>
      <rPr>
        <b/>
        <sz val="7.5"/>
        <rFont val="Verdana"/>
        <family val="2"/>
      </rPr>
      <t>AL 10.05.0650 (/)</t>
    </r>
  </si>
  <si>
    <r>
      <rPr>
        <b/>
        <sz val="7.5"/>
        <rFont val="Verdana"/>
        <family val="2"/>
      </rPr>
      <t>Divisoria tipo painel-bandeira de vidro, com 35mm de espessura, considerando uma area superior a 100m2, constituida de painel e vidro na parte</t>
    </r>
  </si>
  <si>
    <r>
      <rPr>
        <b/>
        <sz val="7.5"/>
        <rFont val="Verdana"/>
        <family val="2"/>
      </rPr>
      <t>superior (inclusive este), com miolo semi-oco, revestido em chapa dura de alta densidade, com laminado melaminico de baixa pressao, estruturado em perfis de aluminio anodizado natural, inclusive portas e exclusive suas ferragens. Fornecimento e colocacao.</t>
    </r>
  </si>
  <si>
    <r>
      <rPr>
        <b/>
        <sz val="7.5"/>
        <rFont val="Verdana"/>
        <family val="2"/>
      </rPr>
      <t>AL 10.05.0750 (/)</t>
    </r>
  </si>
  <si>
    <r>
      <rPr>
        <b/>
        <sz val="7.5"/>
        <rFont val="Verdana"/>
        <family val="2"/>
      </rPr>
      <t xml:space="preserve">Divisoria tipo painel-vidro-painel, com 35mm de espessura, considerando uma area superior a 100m2, constituida de painel cego ate a altura de 1,10m e acima de 2,10m, com vidro entre 1,10 e 2,10m (inclusive este), com miolo semi-oco, revestido em chapa dura de alta densidade, pintado, estruturado em perfis de aco galvanizado, pintado, inclusive portas e exclusive suas ferragens.
</t>
    </r>
    <r>
      <rPr>
        <b/>
        <sz val="7.5"/>
        <rFont val="Verdana"/>
        <family val="2"/>
      </rPr>
      <t>Fornecimento e colocacao.</t>
    </r>
  </si>
  <si>
    <r>
      <rPr>
        <b/>
        <sz val="7.5"/>
        <rFont val="Verdana"/>
        <family val="2"/>
      </rPr>
      <t>AL 10.05.0800 (/)</t>
    </r>
  </si>
  <si>
    <r>
      <rPr>
        <b/>
        <sz val="7.5"/>
        <rFont val="Verdana"/>
        <family val="2"/>
      </rPr>
      <t>Divisoria tipo painel-vidro-painel, com 35mm de espessura, considerando uma area superior a 100m2, constituida de painel cego ate a altura de 1,10m e acima de 2,10m, com vidro entre 1,10 e 2,10m (inclusive este), com miolo semi-oco, revestido em chapa dura de alta densidade, com laminado melaminico de baixa pressao, estruturado em perfis de aco galvanizado, pintado, inclusive portas e exclusive suas ferragens. Fornecimento e colocacao.</t>
    </r>
  </si>
  <si>
    <r>
      <rPr>
        <b/>
        <sz val="7.5"/>
        <rFont val="Verdana"/>
        <family val="2"/>
      </rPr>
      <t>AL 10.05.0850 (/)</t>
    </r>
  </si>
  <si>
    <r>
      <rPr>
        <b/>
        <sz val="7.5"/>
        <rFont val="Verdana"/>
        <family val="2"/>
      </rPr>
      <t>Divisoria tipo painel-vidro-painel, com 35mm de espessura, considerando uma area superior a 100m2, constituida de painel cego ate a altura de 1,10m e acima de 2,10m, com vidro entre 1,10 e 2,10m (inclusive este), com miolo macico, retardante de fogo, a base mineral de vermiculita expandida, revestido em chapa dura de alta densidade, pintado, estruturado em perfis de aco galvanizado, pintado, inclusive portas e exclusive suas ferragens. Fornecimento e colocacao.</t>
    </r>
  </si>
  <si>
    <r>
      <rPr>
        <b/>
        <sz val="7.5"/>
        <rFont val="Verdana"/>
        <family val="2"/>
      </rPr>
      <t>AL 10.05.0950 (/)</t>
    </r>
  </si>
  <si>
    <r>
      <rPr>
        <b/>
        <sz val="7.5"/>
        <rFont val="Verdana"/>
        <family val="2"/>
      </rPr>
      <t>Divisoria tipo painel-vidro-painel, com 35mm de espessura, considerando uma area superior a 100m2, constituida de painel cego ate a altura de 1,10m e acima de 2,10m, com vidro entre 1,10 e 2,10m (inclusive este), com miolo semi-oco, revestido em chapa dura de alta densidade, pintado, estruturado em perfis de aluminio anodizado natural, inclusive portas e exclusive suas ferragens. Fornecimento e colocacao.</t>
    </r>
  </si>
  <si>
    <r>
      <rPr>
        <b/>
        <sz val="7.5"/>
        <rFont val="Verdana"/>
        <family val="2"/>
      </rPr>
      <t>AL 10.05.1000 (/)</t>
    </r>
  </si>
  <si>
    <r>
      <rPr>
        <b/>
        <sz val="7.5"/>
        <rFont val="Verdana"/>
        <family val="2"/>
      </rPr>
      <t>Divisoria tipo painel-vidro-painel, com 35mm de espessura, considerando uma area superior a 100m2, constituida de painel cego ate a altura de 1,10 e 2,10m, com vidro entre 1,10 e 2,10m (inclusive este), com miolo semi-oco, revestido em chapa dura de alta densidade, com laminado melaminico de baixa pressao, estruturado em perfis de aluminio anodizado natural, inclusive portas e exclusive suas ferragens. Fornecimento e colocacao.</t>
    </r>
  </si>
  <si>
    <r>
      <rPr>
        <b/>
        <sz val="7.5"/>
        <rFont val="Verdana"/>
        <family val="2"/>
      </rPr>
      <t>AL 10.05.1150 (A)</t>
    </r>
  </si>
  <si>
    <r>
      <rPr>
        <b/>
        <sz val="7.5"/>
        <rFont val="Verdana"/>
        <family val="2"/>
      </rPr>
      <t>Painel de acabamento para cabines e palcos, construido com pano de polipropileno, gramatura 60, com largura de 1,40m, em cor, estruturado com madeira serrada de (2 x 5)cm . Fornecimento e colocacao.</t>
    </r>
  </si>
  <si>
    <r>
      <rPr>
        <b/>
        <sz val="7.5"/>
        <rFont val="Verdana"/>
        <family val="2"/>
      </rPr>
      <t>AL 10.05.1200 (/)</t>
    </r>
  </si>
  <si>
    <r>
      <rPr>
        <b/>
        <sz val="7.5"/>
        <rFont val="Verdana"/>
        <family val="2"/>
      </rPr>
      <t>Painel divisorio com (3,0x0,5x0,1)m, de concreto celular autoclavado, conforme DIN 4223, com densidade nominal de 725Kg/m3, resistencia minima de ruptura de 45Kg/m2 e armadura CA-60 eletrosoldada , Sical ou similar. Fornecimento e instalacao.</t>
    </r>
  </si>
  <si>
    <r>
      <rPr>
        <b/>
        <sz val="7.5"/>
        <rFont val="Verdana"/>
        <family val="2"/>
      </rPr>
      <t>AL 10.05.2000 (/)</t>
    </r>
  </si>
  <si>
    <r>
      <rPr>
        <b/>
        <sz val="7.5"/>
        <rFont val="Verdana"/>
        <family val="2"/>
      </rPr>
      <t xml:space="preserve">Parede divisoria em Painel Wall Eternit ou similar, fixado em perfil guia no piso ou teto e perfil "H" montante em chapa perfilada de aco zincado.
</t>
    </r>
    <r>
      <rPr>
        <b/>
        <sz val="7.5"/>
        <rFont val="Verdana"/>
        <family val="2"/>
      </rPr>
      <t>Fornecimento e colocacao.</t>
    </r>
  </si>
  <si>
    <r>
      <rPr>
        <b/>
        <sz val="7.5"/>
        <rFont val="Verdana"/>
        <family val="2"/>
      </rPr>
      <t>AL 10.05.2500 (/)</t>
    </r>
  </si>
  <si>
    <r>
      <rPr>
        <b/>
        <sz val="7.5"/>
        <rFont val="Verdana"/>
        <family val="2"/>
      </rPr>
      <t>Parede divisoria termo-acustica, tipo sanduiche, lisa, em chapa de aco galvanizado, 0,50mm, para uso onde se requer isolamento termo-accustico e conforto termico, dupla estanqueidade lateral (superior/inferior) com pintura eletrostatica branca, com miolo de isopor, fixado em perfil guia no piso ou no teto e perfil "H", montante em chapa perfilada de aco zincado. Fornecimento e colocacao.</t>
    </r>
  </si>
  <si>
    <r>
      <rPr>
        <b/>
        <sz val="7.5"/>
        <rFont val="Verdana"/>
        <family val="2"/>
      </rPr>
      <t>AL 10.05.3000 (/)</t>
    </r>
  </si>
  <si>
    <r>
      <rPr>
        <b/>
        <sz val="7.5"/>
        <rFont val="Verdana"/>
        <family val="2"/>
      </rPr>
      <t>Parede divisoria termo-acustica, tipo sanduiche, lisa, em chapa de aco galvanizado, 0,50mm, para uso onde se requer isolamento termo-acustico e conforto termico, dupla estanqueidade lateral (superior/inferior) com pintura eletrostatica branca, com miolo de isopor, fixado em perfil guia no piso ou teto e perfil "H", montante em chapa perfilada de aco zincado. Fornecimento e colocacao.</t>
    </r>
  </si>
  <si>
    <r>
      <rPr>
        <b/>
        <sz val="7.5"/>
        <rFont val="Verdana"/>
        <family val="2"/>
      </rPr>
      <t>AL 10.10.0050 (A)</t>
    </r>
  </si>
  <si>
    <r>
      <rPr>
        <b/>
        <sz val="7.5"/>
        <rFont val="Verdana"/>
        <family val="2"/>
      </rPr>
      <t>Parede divisoria para sanitarios, em placa de Marmore Branco Nacional, com 3cm de espessura,</t>
    </r>
  </si>
  <si>
    <r>
      <rPr>
        <b/>
        <sz val="7.5"/>
        <rFont val="Verdana"/>
        <family val="2"/>
      </rPr>
      <t>polida nas 2 faces, apoiada no piso e parede, exclusive fornecimento das ferragens de fixacao do marmore, portas e suas ferragens. Fornecimento e colocacao.</t>
    </r>
  </si>
  <si>
    <r>
      <rPr>
        <b/>
        <sz val="7.5"/>
        <rFont val="Verdana"/>
        <family val="2"/>
      </rPr>
      <t>AL 10.10.0053 (A)</t>
    </r>
  </si>
  <si>
    <r>
      <rPr>
        <b/>
        <sz val="7.5"/>
        <rFont val="Verdana"/>
        <family val="2"/>
      </rPr>
      <t xml:space="preserve">Parede divisoria para sanitarios, de placa de Marmore Branco Cintilante, com de 3cm de espessura, polida nas faces apoiada no piso e parede, exclusive fornecimento das ferragens de fixacao de marmore, portas e suas ferragens.
</t>
    </r>
    <r>
      <rPr>
        <b/>
        <sz val="7.5"/>
        <rFont val="Verdana"/>
        <family val="2"/>
      </rPr>
      <t>Fornecimento e colocacao.</t>
    </r>
  </si>
  <si>
    <r>
      <rPr>
        <b/>
        <sz val="7.5"/>
        <rFont val="Verdana"/>
        <family val="2"/>
      </rPr>
      <t>AL 10.10.0100 (/)</t>
    </r>
  </si>
  <si>
    <r>
      <rPr>
        <b/>
        <sz val="7.5"/>
        <rFont val="Verdana"/>
        <family val="2"/>
      </rPr>
      <t xml:space="preserve">Parede divisoria para sanitarios e banheiros, de placas de concreto armado (fck=15MPa), com 3,50cm de espessura, chumbadas no piso e fixado na divisoria, em 3 pontos na sua altura, por estribos previamente deixados na fundicao da placa, exclusive revestimento, porta e suas ferragens.
</t>
    </r>
    <r>
      <rPr>
        <b/>
        <sz val="7.5"/>
        <rFont val="Verdana"/>
        <family val="2"/>
      </rPr>
      <t>Fornecimento e colocacao.</t>
    </r>
  </si>
  <si>
    <r>
      <rPr>
        <b/>
        <sz val="7.5"/>
        <rFont val="Verdana"/>
        <family val="2"/>
      </rPr>
      <t>AL 10.10.0103 (/)</t>
    </r>
  </si>
  <si>
    <r>
      <rPr>
        <b/>
        <sz val="7.5"/>
        <rFont val="Verdana"/>
        <family val="2"/>
      </rPr>
      <t>Parede, em placa de concreto armado fck=15MPa, com 5cm de espessura, chumbadas no piso e fixada na parede em 3 pontos, por estribos previamente deixados na furacao da placa. Fornecimento e colocacao.</t>
    </r>
  </si>
  <si>
    <r>
      <rPr>
        <b/>
        <sz val="7.5"/>
        <rFont val="Verdana"/>
        <family val="2"/>
      </rPr>
      <t>AL 10.15.0050 (/)</t>
    </r>
  </si>
  <si>
    <r>
      <rPr>
        <b/>
        <sz val="7.5"/>
        <rFont val="Verdana"/>
        <family val="2"/>
      </rPr>
      <t>Parede interna, de gesso acartonado, constituido por 2 paineis de 12,5mm, estruturado em perfilados metalicos de 75mm, com espessura de 100mm e pe direito maximo de 3,50m, Lafarge - Gypsum ou similar. Fornecimento e colocacao.</t>
    </r>
  </si>
  <si>
    <r>
      <rPr>
        <b/>
        <sz val="7.5"/>
        <rFont val="Verdana"/>
        <family val="2"/>
      </rPr>
      <t>AP 10.05.0050 (A)</t>
    </r>
  </si>
  <si>
    <r>
      <rPr>
        <b/>
        <sz val="7.5"/>
        <rFont val="Verdana"/>
        <family val="2"/>
      </rPr>
      <t>Aquecedor eletrico automatico de 200l, compreendendo 6m de eletroduto de 3/4" e 20m de fio de cobre de 6mm2. Fornecimento e instalacao.</t>
    </r>
  </si>
  <si>
    <r>
      <rPr>
        <b/>
        <sz val="7.5"/>
        <rFont val="Verdana"/>
        <family val="2"/>
      </rPr>
      <t>AP 10.10.0050 (/)</t>
    </r>
  </si>
  <si>
    <r>
      <rPr>
        <b/>
        <sz val="7.5"/>
        <rFont val="Verdana"/>
        <family val="2"/>
      </rPr>
      <t xml:space="preserve">Bebedouro eletrico tipo pressao em aco inoxidavel, modelo de pe, adulto/crianca, capacidade 80l/h.
</t>
    </r>
    <r>
      <rPr>
        <b/>
        <sz val="7.5"/>
        <rFont val="Verdana"/>
        <family val="2"/>
      </rPr>
      <t>Fornecimento.</t>
    </r>
  </si>
  <si>
    <r>
      <rPr>
        <b/>
        <sz val="7.5"/>
        <rFont val="Verdana"/>
        <family val="2"/>
      </rPr>
      <t>AP 10.10.0053 (A)</t>
    </r>
  </si>
  <si>
    <r>
      <rPr>
        <b/>
        <sz val="7.5"/>
        <rFont val="Verdana"/>
        <family val="2"/>
      </rPr>
      <t>Bebedouro eletrico, exclusive o fornecimento do aparelho, compreendendo: 2 varas de eletroduto PVC, diametro de 3/4" com luvas, 10m de fio 2,5mm2, tomada de embutir caixa estampada, 4m de tubo de PVC 3/4", 3m de tubo de 40mm, registro de 3/4" e conexoes. Instalacao ate o ralo existente e assentamento.</t>
    </r>
  </si>
  <si>
    <r>
      <rPr>
        <b/>
        <sz val="7.5"/>
        <rFont val="Verdana"/>
        <family val="2"/>
      </rPr>
      <t>AP 10.15.0010 (/)</t>
    </r>
  </si>
  <si>
    <r>
      <rPr>
        <b/>
        <sz val="7.5"/>
        <rFont val="Verdana"/>
        <family val="2"/>
      </rPr>
      <t>Braco cromado para chuveiro eletrico, diametro de 1/2". Fornecimento.</t>
    </r>
  </si>
  <si>
    <r>
      <rPr>
        <b/>
        <sz val="7.5"/>
        <rFont val="Verdana"/>
        <family val="2"/>
      </rPr>
      <t>AP 10.15.0050 (/)</t>
    </r>
  </si>
  <si>
    <r>
      <rPr>
        <b/>
        <sz val="7.5"/>
        <rFont val="Verdana"/>
        <family val="2"/>
      </rPr>
      <t>Chuveiro eletrico, automatico, 110/220V, Lorenzetti ou similar. Fornecimento.</t>
    </r>
  </si>
  <si>
    <r>
      <rPr>
        <b/>
        <sz val="7.5"/>
        <rFont val="Verdana"/>
        <family val="2"/>
      </rPr>
      <t>AP 10.15.0100 (/)</t>
    </r>
  </si>
  <si>
    <r>
      <rPr>
        <b/>
        <sz val="7.5"/>
        <rFont val="Verdana"/>
        <family val="2"/>
      </rPr>
      <t>Chuveiro eletrico, automatico, maxi-ducha, com braco cromado de 1/2", 110/220V e 1 registro de pressao de 3/4". Fornecimento.</t>
    </r>
  </si>
  <si>
    <r>
      <rPr>
        <b/>
        <sz val="7.5"/>
        <rFont val="Verdana"/>
        <family val="2"/>
      </rPr>
      <t>AP 10.20.0050 (/)</t>
    </r>
  </si>
  <si>
    <r>
      <rPr>
        <b/>
        <sz val="7.5"/>
        <rFont val="Verdana"/>
        <family val="2"/>
      </rPr>
      <t>Ar Condicionado para colocacao em parede, de 7500BTUS. Fornecimento.</t>
    </r>
  </si>
  <si>
    <r>
      <rPr>
        <b/>
        <sz val="7.5"/>
        <rFont val="Verdana"/>
        <family val="2"/>
      </rPr>
      <t>AP 10.20.0059 (/)</t>
    </r>
  </si>
  <si>
    <r>
      <rPr>
        <b/>
        <sz val="7.5"/>
        <rFont val="Verdana"/>
        <family val="2"/>
      </rPr>
      <t>Ar Condicionado para colocacao em parede, de 21000BTUS. Fornecimento.</t>
    </r>
  </si>
  <si>
    <r>
      <rPr>
        <b/>
        <sz val="7.5"/>
        <rFont val="Verdana"/>
        <family val="2"/>
      </rPr>
      <t>AP 10.20.0100 (/)</t>
    </r>
  </si>
  <si>
    <r>
      <rPr>
        <b/>
        <sz val="7.5"/>
        <rFont val="Verdana"/>
        <family val="2"/>
      </rPr>
      <t xml:space="preserve">Condicionador de ar, tipo Split convencional, 9.000 btu, quente / frio, controle remoto total sem fio, mostrador digital, inclusive unidade externa independente, Ever Confort ou similar.
</t>
    </r>
    <r>
      <rPr>
        <b/>
        <sz val="7.5"/>
        <rFont val="Verdana"/>
        <family val="2"/>
      </rPr>
      <t>Fornecimento.</t>
    </r>
  </si>
  <si>
    <r>
      <rPr>
        <b/>
        <sz val="7.5"/>
        <rFont val="Verdana"/>
        <family val="2"/>
      </rPr>
      <t>AP 10.20.0103 (/)</t>
    </r>
  </si>
  <si>
    <r>
      <rPr>
        <b/>
        <sz val="7.5"/>
        <rFont val="Verdana"/>
        <family val="2"/>
      </rPr>
      <t xml:space="preserve">Condicionador de ar, tipo Split convencional, 12.000 btu, quente / frio, controle remoto total sem fio, mostrador digital, inclusive unidade externa independente, Ever Confort ou similar.
</t>
    </r>
    <r>
      <rPr>
        <b/>
        <sz val="7.5"/>
        <rFont val="Verdana"/>
        <family val="2"/>
      </rPr>
      <t>Fornecimento.</t>
    </r>
  </si>
  <si>
    <r>
      <rPr>
        <b/>
        <sz val="7.5"/>
        <rFont val="Verdana"/>
        <family val="2"/>
      </rPr>
      <t>AP 10.20.0106 (/)</t>
    </r>
  </si>
  <si>
    <r>
      <rPr>
        <b/>
        <sz val="7.5"/>
        <rFont val="Verdana"/>
        <family val="2"/>
      </rPr>
      <t xml:space="preserve">Condicionador de ar, tipo Split convencional, 18.000 btu, quente / frio, controle remoto total sem fio, mostrador digital, inclusive unidade externa independente, Ever Confort ou similar.
</t>
    </r>
    <r>
      <rPr>
        <b/>
        <sz val="7.5"/>
        <rFont val="Verdana"/>
        <family val="2"/>
      </rPr>
      <t>Fornecimento.</t>
    </r>
  </si>
  <si>
    <r>
      <rPr>
        <b/>
        <sz val="7.5"/>
        <rFont val="Verdana"/>
        <family val="2"/>
      </rPr>
      <t>AP 10.20.0109 (/)</t>
    </r>
  </si>
  <si>
    <r>
      <rPr>
        <b/>
        <sz val="7.5"/>
        <rFont val="Verdana"/>
        <family val="2"/>
      </rPr>
      <t xml:space="preserve">Condicionador de ar, tipo Split convencional, 24.000 btu, quente / frio, controle remoto total sem fio, mostrador digital, inclusive unidade externa independente, Ever Confort ou similar.
</t>
    </r>
    <r>
      <rPr>
        <b/>
        <sz val="7.5"/>
        <rFont val="Verdana"/>
        <family val="2"/>
      </rPr>
      <t>Fornecimento.</t>
    </r>
  </si>
  <si>
    <r>
      <rPr>
        <b/>
        <sz val="7.5"/>
        <rFont val="Verdana"/>
        <family val="2"/>
      </rPr>
      <t>AP 10.25.0005 (/)</t>
    </r>
  </si>
  <si>
    <r>
      <rPr>
        <b/>
        <sz val="7.5"/>
        <rFont val="Verdana"/>
        <family val="2"/>
      </rPr>
      <t>Damper corta fogo 35 x 45 cm, acionamento automatico, pela acao de elemento fusivel, modelo DCF com fusivel de disparo (com atestado UL) com rompimento em 72oC ou 141oC, com chave fim de curso. Fornecimento e colocacao.</t>
    </r>
  </si>
  <si>
    <r>
      <rPr>
        <b/>
        <sz val="7.5"/>
        <rFont val="Verdana"/>
        <family val="2"/>
      </rPr>
      <t>AP 10.25.0025 (/)</t>
    </r>
  </si>
  <si>
    <r>
      <rPr>
        <b/>
        <sz val="7.5"/>
        <rFont val="Verdana"/>
        <family val="2"/>
      </rPr>
      <t>Exaustor axial de parede, com diametro de 300mm, da True ou similar. Fornecimento e instalacao.</t>
    </r>
  </si>
  <si>
    <r>
      <rPr>
        <b/>
        <sz val="7.5"/>
        <rFont val="Verdana"/>
        <family val="2"/>
      </rPr>
      <t>AP 10.25.0050 (/)</t>
    </r>
  </si>
  <si>
    <r>
      <rPr>
        <b/>
        <sz val="7.5"/>
        <rFont val="Verdana"/>
        <family val="2"/>
      </rPr>
      <t>Exaustor axial de parede, com diametro de 800mm, vazao de 22000m3/h, pressao de 5mmca e motor de 1,5HP de 6 polos/220V. Fornecimento.</t>
    </r>
  </si>
  <si>
    <r>
      <rPr>
        <b/>
        <sz val="7.5"/>
        <rFont val="Verdana"/>
        <family val="2"/>
      </rPr>
      <t>AP 10.25.0100 (/)</t>
    </r>
  </si>
  <si>
    <r>
      <rPr>
        <b/>
        <sz val="7.5"/>
        <rFont val="Verdana"/>
        <family val="2"/>
      </rPr>
      <t>Exaustor eolico de 24", para fixacao em telhados. Fornecimento.</t>
    </r>
  </si>
  <si>
    <r>
      <rPr>
        <b/>
        <sz val="7.5"/>
        <rFont val="Verdana"/>
        <family val="2"/>
      </rPr>
      <t>AP 10.30.0050 (A)</t>
    </r>
  </si>
  <si>
    <r>
      <rPr>
        <b/>
        <sz val="7.5"/>
        <rFont val="Verdana"/>
        <family val="2"/>
      </rPr>
      <t>Torneira eletrica 110/220V. Fornecimento e instalacao.</t>
    </r>
  </si>
  <si>
    <r>
      <rPr>
        <b/>
        <sz val="7.5"/>
        <rFont val="Verdana"/>
        <family val="2"/>
      </rPr>
      <t>AP 10.30.0059 (A)</t>
    </r>
  </si>
  <si>
    <r>
      <rPr>
        <b/>
        <sz val="7.5"/>
        <rFont val="Verdana"/>
        <family val="2"/>
      </rPr>
      <t>Torneira fotoeletrica. Fornecimento e instalacao.</t>
    </r>
  </si>
  <si>
    <r>
      <rPr>
        <b/>
        <sz val="7.5"/>
        <rFont val="Verdana"/>
        <family val="2"/>
      </rPr>
      <t>AP 10.35.0050 (/)</t>
    </r>
  </si>
  <si>
    <r>
      <rPr>
        <b/>
        <sz val="7.5"/>
        <rFont val="Verdana"/>
        <family val="2"/>
      </rPr>
      <t>Ventilador de teto, com chave para ventilacao e exaustao e pas em aco pintado, Ventaco ou similar. Fornecimento e instalacao.</t>
    </r>
  </si>
  <si>
    <r>
      <rPr>
        <b/>
        <sz val="7.5"/>
        <rFont val="Verdana"/>
        <family val="2"/>
      </rPr>
      <t>AP 10.35.0100 (/)</t>
    </r>
  </si>
  <si>
    <r>
      <rPr>
        <b/>
        <sz val="7.5"/>
        <rFont val="Verdana"/>
        <family val="2"/>
      </rPr>
      <t>Ventilador de parede, com diametro de 400mm, vazao de 5000m3/h, pressao de 5mmca e motor de 0,33HP de 4 polos/220V. Fornecimento e instalacao.</t>
    </r>
  </si>
  <si>
    <r>
      <rPr>
        <b/>
        <sz val="7.5"/>
        <rFont val="Verdana"/>
        <family val="2"/>
      </rPr>
      <t>AP 10.35.0150 (/)</t>
    </r>
  </si>
  <si>
    <r>
      <rPr>
        <b/>
        <sz val="7.5"/>
        <rFont val="Verdana"/>
        <family val="2"/>
      </rPr>
      <t xml:space="preserve">Ventilador de parede, tipo comercial, oscilante, VP20, diametro de 20", motor de 270W, rotacao de 1500RPM, vazao de 280m3/min., monofasico de 110/220V, da Viva Vento ou similar.
</t>
    </r>
    <r>
      <rPr>
        <b/>
        <sz val="7.5"/>
        <rFont val="Verdana"/>
        <family val="2"/>
      </rPr>
      <t>Fornecimento.</t>
    </r>
  </si>
  <si>
    <r>
      <rPr>
        <b/>
        <sz val="7.5"/>
        <rFont val="Verdana"/>
        <family val="2"/>
      </rPr>
      <t>AP 10.35.0200 (/)</t>
    </r>
  </si>
  <si>
    <r>
      <rPr>
        <b/>
        <sz val="7.5"/>
        <rFont val="Verdana"/>
        <family val="2"/>
      </rPr>
      <t>Ventilador de parede, tipo industrial, oscilante, diametro de 24", motor de 1/8HP, rotacao de 1500RPM (com 3 velocidades), vazao de 380m3/min., monofasico de 110/220V, Veneza Plus V2, Solaster ou similar. Fornecimento.</t>
    </r>
  </si>
  <si>
    <r>
      <rPr>
        <b/>
        <sz val="7.5"/>
        <rFont val="Verdana"/>
        <family val="2"/>
      </rPr>
      <t>AP 10.99.0100 (/)</t>
    </r>
  </si>
  <si>
    <r>
      <rPr>
        <b/>
        <sz val="7.5"/>
        <rFont val="Verdana"/>
        <family val="2"/>
      </rPr>
      <t xml:space="preserve">Lanterna de seguranca, tipo giratoria, para Camara Escura, com filtro vermelho, tipo Kodak 6B ou similar, em estrutura de aco pintado.
</t>
    </r>
    <r>
      <rPr>
        <b/>
        <sz val="7.5"/>
        <rFont val="Verdana"/>
        <family val="2"/>
      </rPr>
      <t>Fornecimento.</t>
    </r>
  </si>
  <si>
    <r>
      <rPr>
        <b/>
        <sz val="7.5"/>
        <rFont val="Verdana"/>
        <family val="2"/>
      </rPr>
      <t>AP 10.99.0150 (/)</t>
    </r>
  </si>
  <si>
    <r>
      <rPr>
        <b/>
        <sz val="7.5"/>
        <rFont val="Verdana"/>
        <family val="2"/>
      </rPr>
      <t>Prisma bicolor de sinalizacao para portas de salas de Raio X. Fornecimento e instalacao.</t>
    </r>
  </si>
  <si>
    <r>
      <rPr>
        <b/>
        <sz val="7.5"/>
        <rFont val="Verdana"/>
        <family val="2"/>
      </rPr>
      <t>AP 10.99.0200 (/)</t>
    </r>
  </si>
  <si>
    <r>
      <rPr>
        <b/>
        <sz val="7.5"/>
        <rFont val="Verdana"/>
        <family val="2"/>
      </rPr>
      <t>Sirene audio visual, para sistema de alarme contra incendio. Fornecimento e colocacao.</t>
    </r>
  </si>
  <si>
    <r>
      <rPr>
        <b/>
        <sz val="7.5"/>
        <rFont val="Verdana"/>
        <family val="2"/>
      </rPr>
      <t>AP 14.05.0050 (/)</t>
    </r>
  </si>
  <si>
    <r>
      <rPr>
        <b/>
        <sz val="7.5"/>
        <rFont val="Verdana"/>
        <family val="2"/>
      </rPr>
      <t>Fogao industrial, a gas, em aco carbono pintado, de 4 bocas com grelha em ferro fundido de (30x30)cm, provido de 2 queimadores simples e 2 queimadores duplos e estrado paneleiro inferior, nas medidas de (76x86x85)cm, Merinox Fog 430 ou similar. Fornecimento.(desonerado)</t>
    </r>
  </si>
  <si>
    <r>
      <rPr>
        <b/>
        <sz val="7.5"/>
        <rFont val="Verdana"/>
        <family val="2"/>
      </rPr>
      <t>AP 14.05.0100 (/)</t>
    </r>
  </si>
  <si>
    <r>
      <rPr>
        <b/>
        <sz val="7.5"/>
        <rFont val="Verdana"/>
        <family val="2"/>
      </rPr>
      <t>Fogao industrial, a gas, em aco carbono pintado, de 6 bocas com grelha em ferro fundido de (30x30)cm, provido de 3 queimadores simples e 3 queimadores duplos e estrado paneleiro inferior, Merinox Fog 630 ou similar. Fornecimento. (desonerado)</t>
    </r>
  </si>
  <si>
    <r>
      <rPr>
        <b/>
        <sz val="7.5"/>
        <rFont val="Verdana"/>
        <family val="2"/>
      </rPr>
      <t>AP 14.05.0150 (/)</t>
    </r>
  </si>
  <si>
    <r>
      <rPr>
        <b/>
        <sz val="7.5"/>
        <rFont val="Verdana"/>
        <family val="2"/>
      </rPr>
      <t>Fogao industrial de 6 bocas com forno. Fornecimento.(desonerado)</t>
    </r>
  </si>
  <si>
    <r>
      <rPr>
        <b/>
        <sz val="7.5"/>
        <rFont val="Verdana"/>
        <family val="2"/>
      </rPr>
      <t>AP 14.10.0050 (/)</t>
    </r>
  </si>
  <si>
    <r>
      <rPr>
        <b/>
        <sz val="7.5"/>
        <rFont val="Verdana"/>
        <family val="2"/>
      </rPr>
      <t>Filtro eletrostatico para exaustao mecanica, tipo Penney, modelo FET 21H3, ou similar, com capacidade nominal de 9900 m3/h, alimentacao de 220V, monifasica, perda de pressao de 10 mmca (limpo) e 20 mmca (sujo), temperatura de trabalho ate 140oF, carcaca em aco carbono, pre- filtro mecanico de telas executado em aluminio e separador inercial de nevoas e gotas em aluminio, inclusive difusores. Fornecimento.(desonerado)</t>
    </r>
  </si>
  <si>
    <r>
      <rPr>
        <b/>
        <sz val="7.5"/>
        <rFont val="Verdana"/>
        <family val="2"/>
      </rPr>
      <t>AP 15.05.0050 (/)</t>
    </r>
  </si>
  <si>
    <r>
      <rPr>
        <b/>
        <sz val="7.5"/>
        <rFont val="Verdana"/>
        <family val="2"/>
      </rPr>
      <t>Fogao industrial, a gas, em aco carbono pintado, de 4 bocas com grelha em ferro fundido de (30x30)cm, provido de 2 queimadores simples e 2 queimadores duplos e estrado paneleiro inferior, nas medidas de (76x86x85)cm, Merinox Fog 430 ou similar. Fornecimento.</t>
    </r>
  </si>
  <si>
    <r>
      <rPr>
        <b/>
        <sz val="7.5"/>
        <rFont val="Verdana"/>
        <family val="2"/>
      </rPr>
      <t>AP 15.05.0100 (/)</t>
    </r>
  </si>
  <si>
    <r>
      <rPr>
        <b/>
        <sz val="7.5"/>
        <rFont val="Verdana"/>
        <family val="2"/>
      </rPr>
      <t xml:space="preserve">Fogao industrial, a gas, em aco carbono pintado, de 6 bocas com grelha em ferro fundido de (30x30)cm, provido de 3 queimadores simples e 3 queimadores duplos e estrado paneleiro inferior, Merinox Fog 630 ou similar.
</t>
    </r>
    <r>
      <rPr>
        <b/>
        <sz val="7.5"/>
        <rFont val="Verdana"/>
        <family val="2"/>
      </rPr>
      <t>Fornecimento.</t>
    </r>
  </si>
  <si>
    <r>
      <rPr>
        <b/>
        <sz val="7.5"/>
        <rFont val="Verdana"/>
        <family val="2"/>
      </rPr>
      <t>AP 15.05.0150 (/)</t>
    </r>
  </si>
  <si>
    <r>
      <rPr>
        <b/>
        <sz val="7.5"/>
        <rFont val="Verdana"/>
        <family val="2"/>
      </rPr>
      <t>Fogao industrial de 6 bocas com forno. Fornecimento.</t>
    </r>
  </si>
  <si>
    <r>
      <rPr>
        <b/>
        <sz val="7.5"/>
        <rFont val="Verdana"/>
        <family val="2"/>
      </rPr>
      <t>AP 15.10.0050 (/)</t>
    </r>
  </si>
  <si>
    <r>
      <rPr>
        <b/>
        <sz val="7.5"/>
        <rFont val="Verdana"/>
        <family val="2"/>
      </rPr>
      <t>Filtro eletrostatico para exaustao mecanica, tipo Penney, modelo FET 21H3, ou similar, com capacidade nominal de 9900 m3/h, alimentacao de 220V, monifasica, perda de pressao de 10 mmca (limpo) e 20 mmca (sujo), temperatura de trabalho ate 140oF, carcaca em aco carbono, pre- filtro mecanico de telas executado em aluminio e separador inercial de nevoas e gotas em aluminio, inclusive difusores. Fornecimento.</t>
    </r>
  </si>
  <si>
    <r>
      <rPr>
        <b/>
        <sz val="7.5"/>
        <rFont val="Verdana"/>
        <family val="2"/>
      </rPr>
      <t>AP 19.05.0050 (/)</t>
    </r>
  </si>
  <si>
    <r>
      <rPr>
        <b/>
        <sz val="7.5"/>
        <rFont val="Verdana"/>
        <family val="2"/>
      </rPr>
      <t>Elevador especial para cadeira de rodas, capacidade de 210Kg, velocidade 15m/min, 2 paradas, percurso de 6,60m, comando automatico simples em todas as paradas, com 2 portas por andar, abertura do mesmo lado tipo eixo vertical, dimensoes de (0,80x2,00)m, portas em chapa com acabamento primer para pintura (exclusive esta), cabina com dimensoes de (0,90x1,30x2,05)m em estrutura metalica, acabamento do piso em chapa de aco 3/16" revestida em borracha sintetica, teto e acabamentos laterais com painel em chapa de aco com pintura eletrostatica na cor bege, iluminacao da cabina com luminaria fluorescente, porta da cabina pantografica manual em aluminio anodizado, guias em perfil "T" laminado, contrapeso em blocos de ferro fundido, com maquina superior, moto-freio e redutor de rosca sem fim, auxiliado por contrapeso, modelo EL- 2913 da montele ou similar. Fornecimento, montagem e instalacao.(desonerado)</t>
    </r>
  </si>
  <si>
    <r>
      <rPr>
        <b/>
        <sz val="7.5"/>
        <rFont val="Verdana"/>
        <family val="2"/>
      </rPr>
      <t>AP 19.05.0100 (/)</t>
    </r>
  </si>
  <si>
    <r>
      <rPr>
        <b/>
        <sz val="7.5"/>
        <rFont val="Verdana"/>
        <family val="2"/>
      </rPr>
      <t>Elevador hidraulico, com capacidade para 6 pessoas, 420Kg, velocidade de 0,75m/s, paradas 2 (1 a 2), com motor de corrente alternada, 2 velocidades, tensao de iluminacao de 110V, motriz de 220V, frequencia de 60Hz, maquina de tracao com engrenagem em cima da caixa, Otis ou similar. Fornecimento, montagem e instalacao.(desonerado)</t>
    </r>
  </si>
  <si>
    <r>
      <rPr>
        <b/>
        <sz val="7.5"/>
        <rFont val="Verdana"/>
        <family val="2"/>
      </rPr>
      <t>AP 19.05.0140 (/)</t>
    </r>
  </si>
  <si>
    <r>
      <rPr>
        <b/>
        <sz val="7.5"/>
        <rFont val="Verdana"/>
        <family val="2"/>
      </rPr>
      <t xml:space="preserve">Elevador sem casa de maquinas, com 3 paradas, capacidade 8 pessoas ou 600Kg, modelo Smart MRL8-DF da Atlas Schindler ou similar.
</t>
    </r>
    <r>
      <rPr>
        <b/>
        <sz val="7.5"/>
        <rFont val="Verdana"/>
        <family val="2"/>
      </rPr>
      <t>Fornecimento, montagem e instalacao. (desonerado)</t>
    </r>
  </si>
  <si>
    <r>
      <rPr>
        <b/>
        <sz val="7.5"/>
        <rFont val="Verdana"/>
        <family val="2"/>
      </rPr>
      <t>AP 19.05.0150 (/)</t>
    </r>
  </si>
  <si>
    <r>
      <rPr>
        <b/>
        <sz val="7.5"/>
        <rFont val="Verdana"/>
        <family val="2"/>
      </rPr>
      <t xml:space="preserve">Elevador hidraulico, com capacidade para 8 pessoas, 560Kg, velocidade de 0,53m/s, percurso 11,3m, paradas 4 (T1 a 3), com motor trifasico de 220V, 60Hz, sistema hidraulico com transmissao forca motriz atraves de oleo sobre pressao por grupo impulsor, o comprimento da tubulacao nao podera exceder a 6m, com sistema eletronico de comando e controle dotado de display digital, isolador de posicao no pavimento principal e setas direcionais nos demais pavimentos, Atlas Vilares ou similar.
</t>
    </r>
    <r>
      <rPr>
        <b/>
        <sz val="7.5"/>
        <rFont val="Verdana"/>
        <family val="2"/>
      </rPr>
      <t>Fornecimento, montagem e instalacao. (desonerado)</t>
    </r>
  </si>
  <si>
    <r>
      <rPr>
        <b/>
        <sz val="7.5"/>
        <rFont val="Verdana"/>
        <family val="2"/>
      </rPr>
      <t>AP 19.05.0200 (/)</t>
    </r>
  </si>
  <si>
    <r>
      <rPr>
        <b/>
        <sz val="7.5"/>
        <rFont val="Verdana"/>
        <family val="2"/>
      </rPr>
      <t>Plataforma para transporte vertical, percurso de 3,17m, capacidade para 230kg, velocidade de</t>
    </r>
  </si>
  <si>
    <r>
      <rPr>
        <b/>
        <sz val="7.5"/>
        <rFont val="Verdana"/>
        <family val="2"/>
      </rPr>
      <t>6m/minuto, com duas paradas, guarda corpo lateral com braco tipo basculante e acesso pelo mesmo lado, comando automatico simples nas duas paradas franqueado, chave na cabine, motor eletrico de 2CV a 1720 rpm, 60 hz, trifasico (220/380V), acionamento com fuso de aco com rosca trapezoidal 150 e bucha auto lubrificante, construcao modulada em chapas e perfis de aco com ligacoes parafusadas de alta resistencia, acabamento em pintura a po na cor cinza, com acabamento texturizado, cabine com piso anti-derrapante, chaves de fim de curso, microrutores de interferencia no percurso, acoplamento por embreagem conica automatica. Plataforma nas dimensoes da base, sendo largura e profundidade respectivamente de (125x125)cm, dimensoes uteis da cabine, sendo largura e profundidade respectivamente de (80x120)cm, inclusive portao de embarque/desembarque nos dois pavimentos, Montele, modelo PL-237ou similar. Fornecimento, montagem e instalacao.(desonerado)</t>
    </r>
  </si>
  <si>
    <r>
      <rPr>
        <b/>
        <sz val="7.5"/>
        <rFont val="Verdana"/>
        <family val="2"/>
      </rPr>
      <t>AP 20.05.0050 (/)</t>
    </r>
  </si>
  <si>
    <r>
      <rPr>
        <b/>
        <sz val="7.5"/>
        <rFont val="Verdana"/>
        <family val="2"/>
      </rPr>
      <t>Elevador especial para cadeira de rodas, capacidade de 210Kg, velocidade 15m/min, 2 paradas, percurso de 6,60m, comando automatico simples em todas as paradas, com 2 portas por andar, abertura do mesmo lado tipo eixo vertical, dimensoes de (0,80x2,00)m, portas em chapa com acabamento primer para pintura (exclusive esta), cabina com dimensoes de (0,90x1,30x2,05)m em estrutura metalica, acabamento do piso em chapa de aco 3/16" revestida em borracha sintetica, teto e acabamentos laterais com painel em chapa de aco com pintura eletrostatica na cor bege, iluminacao da cabina com luminaria fluorescente, porta da cabina pantografica manual em aluminio anodizado, guias em perfil "T" laminado, contrapeso em blocos de ferro fundido, com maquina superior, moto-freio e redutor de rosca sem fim, auxiliado por contrapeso, modelo EL- 2913 da montele ou similar. Fornecimento, montagem e instalacao.</t>
    </r>
  </si>
  <si>
    <r>
      <rPr>
        <b/>
        <sz val="7.5"/>
        <rFont val="Verdana"/>
        <family val="2"/>
      </rPr>
      <t>AP 20.05.0100 (/)</t>
    </r>
  </si>
  <si>
    <r>
      <rPr>
        <b/>
        <sz val="7.5"/>
        <rFont val="Verdana"/>
        <family val="2"/>
      </rPr>
      <t>Elevador hidraulico, com capacidade para 6 pessoas, 420Kg, velocidade de 0,75m/s, paradas 2 (1 a 2), com motor de corrente alternada, 2 velocidades, tensao de iluminacao de 110V, motriz de 220V, frequencia de 60Hz, maquina de tracao com engrenagem em cima da caixa, Otis ou similar. Fornecimento, montagem e instalacao.</t>
    </r>
  </si>
  <si>
    <r>
      <rPr>
        <b/>
        <sz val="7.5"/>
        <rFont val="Verdana"/>
        <family val="2"/>
      </rPr>
      <t>AP 20.05.0140 (/)</t>
    </r>
  </si>
  <si>
    <r>
      <rPr>
        <b/>
        <sz val="7.5"/>
        <rFont val="Verdana"/>
        <family val="2"/>
      </rPr>
      <t xml:space="preserve">Elevador sem casa de maquinas, com 3 paradas, capacidade 8 pessoas ou 600Kg, modelo Smart MRL8-DF da Atlas Schindler ou similar.
</t>
    </r>
    <r>
      <rPr>
        <b/>
        <sz val="7.5"/>
        <rFont val="Verdana"/>
        <family val="2"/>
      </rPr>
      <t>Fornecimento, montagem e instalacao.</t>
    </r>
  </si>
  <si>
    <r>
      <rPr>
        <b/>
        <sz val="7.5"/>
        <rFont val="Verdana"/>
        <family val="2"/>
      </rPr>
      <t>AP 20.05.0150 (/)</t>
    </r>
  </si>
  <si>
    <r>
      <rPr>
        <b/>
        <sz val="7.5"/>
        <rFont val="Verdana"/>
        <family val="2"/>
      </rPr>
      <t xml:space="preserve">Elevador hidraulico, com capacidade para 8 pessoas, 560Kg, velocidade de 0,53m/s, percurso 11,3m, paradas 4 (T1 a 3), com motor trifasico de 220V, 60Hz, sistema hidraulico com transmissao forca motriz atraves de oleo sobre pressao por grupo impulsor, o comprimento da tubulacao nao podera exceder a 6m, com sistema eletronico de comando e controle dotado de display digital, isolador de posicao no pavimento principal e setas direcionais nos demais pavimentos, Atlas Vilares ou similar.
</t>
    </r>
    <r>
      <rPr>
        <b/>
        <sz val="7.5"/>
        <rFont val="Verdana"/>
        <family val="2"/>
      </rPr>
      <t>Fornecimento, montagem e instalacao.</t>
    </r>
  </si>
  <si>
    <r>
      <rPr>
        <b/>
        <sz val="7.5"/>
        <rFont val="Verdana"/>
        <family val="2"/>
      </rPr>
      <t>AP 20.05.0200 (/)</t>
    </r>
  </si>
  <si>
    <r>
      <rPr>
        <b/>
        <sz val="7.5"/>
        <rFont val="Verdana"/>
        <family val="2"/>
      </rPr>
      <t>Plataforma para transporte vertical, percurso de 3,17m, capacidade para 230kg, velocidade de 6m/minuto, com duas paradas, guarda corpo lateral com braco tipo basculante e acesso pelo mesmo lado, comando automatico simples nas duas paradas franqueado, chave na cabine, motor eletrico de 2CV a 1720 rpm, 60 hz, trifasico (220/380V), acionamento com fuso de aco com rosca trapezoidal 150 e bucha auto lubrificante, construcao modulada em chapas e perfis de aco com ligacoes parafusadas de alta resistencia, acabamento em pintura a po na cor cinza, com acabamento texturizado, cabine com piso anti-derrapante, chaves de fim de curso, microrutores de interferencia no percurso, acoplamento por embreagem conica automatica. Plataforma nas dimensoes da base, sendo largura e profundidade respectivamente de (125x125)cm, dimensoes uteis da cabine, sendo largura e profundidade respectivamente de (80x120)cm, inclusive portao de embarque/desembarque nos dois pavimentos, Montele, modelo PL-237ou similar. Fornecimento, montagem e instalacao.</t>
    </r>
  </si>
  <si>
    <r>
      <rPr>
        <b/>
        <sz val="7.5"/>
        <rFont val="Verdana"/>
        <family val="2"/>
      </rPr>
      <t>AP 24.05.0050 (/)</t>
    </r>
  </si>
  <si>
    <r>
      <rPr>
        <b/>
        <sz val="7.5"/>
        <rFont val="Verdana"/>
        <family val="2"/>
      </rPr>
      <t>Aspirador a vacuo com frasco para redes de gases medicinais. Fornecimento.(desonerado)</t>
    </r>
  </si>
  <si>
    <r>
      <rPr>
        <b/>
        <sz val="7.5"/>
        <rFont val="Verdana"/>
        <family val="2"/>
      </rPr>
      <t>AP 24.05.0100 (/)</t>
    </r>
  </si>
  <si>
    <r>
      <rPr>
        <b/>
        <sz val="7.5"/>
        <rFont val="Verdana"/>
        <family val="2"/>
      </rPr>
      <t>Fluxometro com umidificador, ar comprimido/oxigenio, para redes de gases</t>
    </r>
  </si>
  <si>
    <r>
      <rPr>
        <b/>
        <sz val="7.5"/>
        <rFont val="Verdana"/>
        <family val="2"/>
      </rPr>
      <t>medicinais. Fornecimento.(desonerado)</t>
    </r>
  </si>
  <si>
    <r>
      <rPr>
        <b/>
        <sz val="7.5"/>
        <rFont val="Verdana"/>
        <family val="2"/>
      </rPr>
      <t>AP 25.05.0050 (/)</t>
    </r>
  </si>
  <si>
    <r>
      <rPr>
        <b/>
        <sz val="7.5"/>
        <rFont val="Verdana"/>
        <family val="2"/>
      </rPr>
      <t>Aspirador a vacuo com frasco para redes de gases medicinais. Fornecimento.</t>
    </r>
  </si>
  <si>
    <r>
      <rPr>
        <b/>
        <sz val="7.5"/>
        <rFont val="Verdana"/>
        <family val="2"/>
      </rPr>
      <t>AP 25.05.0100 (/)</t>
    </r>
  </si>
  <si>
    <r>
      <rPr>
        <b/>
        <sz val="7.5"/>
        <rFont val="Verdana"/>
        <family val="2"/>
      </rPr>
      <t>Fluxometro com umidificador, ar comprimido/oxigenio, para redes de gases medicinais. Fornecimento.</t>
    </r>
  </si>
  <si>
    <r>
      <rPr>
        <b/>
        <sz val="7.5"/>
        <rFont val="Verdana"/>
        <family val="2"/>
      </rPr>
      <t>AP 29.05.0051 (/)</t>
    </r>
  </si>
  <si>
    <r>
      <rPr>
        <b/>
        <sz val="7.5"/>
        <rFont val="Verdana"/>
        <family val="2"/>
      </rPr>
      <t xml:space="preserve">Botijao de gas engarrafado (GLP), capacidade para 13Kg, inclusive o vasilhame e o gas.
</t>
    </r>
    <r>
      <rPr>
        <b/>
        <sz val="7.5"/>
        <rFont val="Verdana"/>
        <family val="2"/>
      </rPr>
      <t>Fornecimento e colocacao.(desonerado)</t>
    </r>
  </si>
  <si>
    <r>
      <rPr>
        <b/>
        <sz val="7.5"/>
        <rFont val="Verdana"/>
        <family val="2"/>
      </rPr>
      <t>AP 29.05.0101 (/)</t>
    </r>
  </si>
  <si>
    <r>
      <rPr>
        <b/>
        <sz val="7.5"/>
        <rFont val="Verdana"/>
        <family val="2"/>
      </rPr>
      <t xml:space="preserve">Botijao de gas engarrafado (GLP), capacidade para 45Kg, inclusive o vasilhame e o gas.
</t>
    </r>
    <r>
      <rPr>
        <b/>
        <sz val="7.5"/>
        <rFont val="Verdana"/>
        <family val="2"/>
      </rPr>
      <t>Fornecimento e colocacao.(desonerado)</t>
    </r>
  </si>
  <si>
    <r>
      <rPr>
        <b/>
        <sz val="7.5"/>
        <rFont val="Verdana"/>
        <family val="2"/>
      </rPr>
      <t>AP 29.05.0300 (/)</t>
    </r>
  </si>
  <si>
    <r>
      <rPr>
        <b/>
        <sz val="7.5"/>
        <rFont val="Verdana"/>
        <family val="2"/>
      </rPr>
      <t>Regulador Fisher para botijoes de gas GLP com 13Kg. Fornecimento.(desonerado)</t>
    </r>
  </si>
  <si>
    <r>
      <rPr>
        <b/>
        <sz val="7.5"/>
        <rFont val="Verdana"/>
        <family val="2"/>
      </rPr>
      <t>AP 30.05.0051 (/)</t>
    </r>
  </si>
  <si>
    <r>
      <rPr>
        <b/>
        <sz val="7.5"/>
        <rFont val="Verdana"/>
        <family val="2"/>
      </rPr>
      <t xml:space="preserve">Botijao de gas engarrafado (GLP), capacidade para 13Kg, inclusive o vasilhame e o gas.
</t>
    </r>
    <r>
      <rPr>
        <b/>
        <sz val="7.5"/>
        <rFont val="Verdana"/>
        <family val="2"/>
      </rPr>
      <t>Fornecimento e colocacao.</t>
    </r>
  </si>
  <si>
    <r>
      <rPr>
        <b/>
        <sz val="7.5"/>
        <rFont val="Verdana"/>
        <family val="2"/>
      </rPr>
      <t>AP 30.05.0101 (/)</t>
    </r>
  </si>
  <si>
    <r>
      <rPr>
        <b/>
        <sz val="7.5"/>
        <rFont val="Verdana"/>
        <family val="2"/>
      </rPr>
      <t xml:space="preserve">Botijao de gas engarrafado (GLP), capacidade para 45Kg, inclusive o vasilhame e o gas.
</t>
    </r>
    <r>
      <rPr>
        <b/>
        <sz val="7.5"/>
        <rFont val="Verdana"/>
        <family val="2"/>
      </rPr>
      <t>Fornecimento e colocacao.</t>
    </r>
  </si>
  <si>
    <r>
      <rPr>
        <b/>
        <sz val="7.5"/>
        <rFont val="Verdana"/>
        <family val="2"/>
      </rPr>
      <t>AP 30.05.0300 (/)</t>
    </r>
  </si>
  <si>
    <r>
      <rPr>
        <b/>
        <sz val="7.5"/>
        <rFont val="Verdana"/>
        <family val="2"/>
      </rPr>
      <t>Regulador Fisher para botijoes de gas GLP com 13Kg. Fornecimento.</t>
    </r>
  </si>
  <si>
    <r>
      <rPr>
        <b/>
        <sz val="7.5"/>
        <rFont val="Verdana"/>
        <family val="2"/>
      </rPr>
      <t>AP 34.05.0050 (/)</t>
    </r>
  </si>
  <si>
    <r>
      <rPr>
        <b/>
        <sz val="7.5"/>
        <rFont val="Verdana"/>
        <family val="2"/>
      </rPr>
      <t>Caixa d'agua em polietileno, capacidade para 500l, com alcas de ancoragem e transporte, tampa com fechamento por meio de travas, diametro de 131cm e altura de 72cm, modelo Aqualev ou similar. Fornecimento.(desonerado)</t>
    </r>
  </si>
  <si>
    <r>
      <rPr>
        <b/>
        <sz val="7.5"/>
        <rFont val="Verdana"/>
        <family val="2"/>
      </rPr>
      <t>AP 34.05.0100 (/)</t>
    </r>
  </si>
  <si>
    <r>
      <rPr>
        <b/>
        <sz val="7.5"/>
        <rFont val="Verdana"/>
        <family val="2"/>
      </rPr>
      <t xml:space="preserve">Caixa d'agua redonda, de fibra de vidro, capacidade para 1000l, com tampa.
</t>
    </r>
    <r>
      <rPr>
        <b/>
        <sz val="7.5"/>
        <rFont val="Verdana"/>
        <family val="2"/>
      </rPr>
      <t>Fornecimento.(desonerado)</t>
    </r>
  </si>
  <si>
    <r>
      <rPr>
        <b/>
        <sz val="7.5"/>
        <rFont val="Verdana"/>
        <family val="2"/>
      </rPr>
      <t>AP 34.05.0103 (/)</t>
    </r>
  </si>
  <si>
    <r>
      <rPr>
        <b/>
        <sz val="7.5"/>
        <rFont val="Verdana"/>
        <family val="2"/>
      </rPr>
      <t>Caixa d'agua em polietileno, capacidade para 1000l, com alcas de ancoragem e transporte, tampa com fechamento por meio de travas, diametro de 163cm e altura de 93cm, modelo Aqualev ou similar. Fornecimento.(desonerado)</t>
    </r>
  </si>
  <si>
    <r>
      <rPr>
        <b/>
        <sz val="7.5"/>
        <rFont val="Verdana"/>
        <family val="2"/>
      </rPr>
      <t>AP 34.10.0050 (/)</t>
    </r>
  </si>
  <si>
    <r>
      <rPr>
        <b/>
        <sz val="7.5"/>
        <rFont val="Verdana"/>
        <family val="2"/>
      </rPr>
      <t xml:space="preserve">Reservatorio em fibra de vidro, com capacidade de 10.000L, dimensoes (diametro: 2,60 x altura: 2,00m), para agua nao potavel ou para aproveitamento de agua de chuva (AAC), fabricados para operarem sob regime de carga oscilante ciclica, tratamento especial com absorvedores de radiacoes UVA e UVB solares extra-reforcados, suportam carga de compressao diretamente no costado sem necessidade de contencao quando soterrados. Tratamento interno com resinas adequadas e especiais (conforme aprovacao do Ministerio da Saude e o Instituto Adolpho Lutz). Reservatorios testados em resistencia maxima a tracao, flexao, dureza Barcol, metodos / Normas utilizadas: ASTM D- 638/77 - ASTM D-790/71 - ASTM D-2583.
</t>
    </r>
    <r>
      <rPr>
        <b/>
        <sz val="7.5"/>
        <rFont val="Verdana"/>
        <family val="2"/>
      </rPr>
      <t>Fornecimento.(desonerado)</t>
    </r>
  </si>
  <si>
    <r>
      <rPr>
        <b/>
        <sz val="7.5"/>
        <rFont val="Verdana"/>
        <family val="2"/>
      </rPr>
      <t>AP 34.10.0100 (/)</t>
    </r>
  </si>
  <si>
    <r>
      <rPr>
        <b/>
        <sz val="7.5"/>
        <rFont val="Verdana"/>
        <family val="2"/>
      </rPr>
      <t xml:space="preserve">Reservatorio em fibra de vidro, com capacidade de 20.000L, dimensoes (diametro: 3,00 x altura: 2,84m), para agua nao potavel ou para aproveitamento de agua de chuva (AAC), fabricados para operarem sob regime de carga oscilante ciclica, tratamento especial com absorvedores de radiacoes UVA e UVB solares extra-reforcados, suportam carga de compressao diretamente no costado sem necessidade de contencao quando soterrados. Tratamento interno com resinas adequadas e especiais (conforme aprovacao do Ministerio da Saude e o Instituto Adolpho Lutz). Reservatorios testados em resistencia maxima a tracao, flexao, dureza Barcol, metodos / Normas utilizadas: ASTM D- 638/77 - ASTM D-790/71 - ASTM D-2583.
</t>
    </r>
    <r>
      <rPr>
        <b/>
        <sz val="7.5"/>
        <rFont val="Verdana"/>
        <family val="2"/>
      </rPr>
      <t>Fornecimento.(desonerado)</t>
    </r>
  </si>
  <si>
    <r>
      <rPr>
        <b/>
        <sz val="7.5"/>
        <rFont val="Verdana"/>
        <family val="2"/>
      </rPr>
      <t>AP 34.10.0150 (/)</t>
    </r>
  </si>
  <si>
    <r>
      <rPr>
        <b/>
        <sz val="7.5"/>
        <rFont val="Verdana"/>
        <family val="2"/>
      </rPr>
      <t xml:space="preserve">Reservatorio em fibra de vidro, com capacidade de 30.000L, dimensoes (diametro: 3,00 x altura: 4,26m), para agua nao potavel ou para aproveitamento de agua de chuva (AAC), fabricados para operarem sob regime de carga oscilante ciclica, tratamento especial com absorvedores de radiacoes UVA e UVB solares extra-reforcados, suportam carga de compressao diretamente no costado sem necessidade de contencao quando soterrados. Tratamento interno com resinas adequadas e especiais (conforme aprovacao do Ministerio da Saude e o Instituto Adolpho Lutz). Reservatorios testados em resistencia maxima a tracao, flexao, dureza Barcol, metodos / Normas utilizadas: ASTM D- 638/77 - ASTM D-790/71 - ASTM D-2583.
</t>
    </r>
    <r>
      <rPr>
        <b/>
        <sz val="7.5"/>
        <rFont val="Verdana"/>
        <family val="2"/>
      </rPr>
      <t>Fornecimento.(desonerado)</t>
    </r>
  </si>
  <si>
    <r>
      <rPr>
        <b/>
        <sz val="7.5"/>
        <rFont val="Verdana"/>
        <family val="2"/>
      </rPr>
      <t>AP 34.15.0050 (/)</t>
    </r>
  </si>
  <si>
    <r>
      <rPr>
        <b/>
        <sz val="7.5"/>
        <rFont val="Verdana"/>
        <family val="2"/>
      </rPr>
      <t>Reservatorio metalico, padrao SABESP ou similar, com capacidade para 50m3, para agua potavel, estilo taca agua total. Aco USI-SAC-41 ou cor- 400, inclusive encanamento interno, escadas (interna e externa) entrada e saidas, suporte chave eletrica, dreno auto limpante, base para fixacao, guarda corpo de protecao e corrimao superior. Fornecimento e instalacao. (desonerado)</t>
    </r>
  </si>
  <si>
    <r>
      <rPr>
        <b/>
        <sz val="7.5"/>
        <rFont val="Verdana"/>
        <family val="2"/>
      </rPr>
      <t>AP 34.15.0100 (/)</t>
    </r>
  </si>
  <si>
    <r>
      <rPr>
        <b/>
        <sz val="7.5"/>
        <rFont val="Verdana"/>
        <family val="2"/>
      </rPr>
      <t>Reservatorio metalico, padrao SABESP ou similar, com capacidade para 100m3, para agua potavel, estilo taca agua total. Aco USI-SAC-41 ou cor- 400, inclusive encanamento interno, escadas (interna e externa) entrada e saidas, suporte chave eletrica, dreno auto limpante, base para fixacao, guarda corpo de protecao e corrimao superior. Fornecimento e instalacao. (desonerado)</t>
    </r>
  </si>
  <si>
    <r>
      <rPr>
        <b/>
        <sz val="7.5"/>
        <rFont val="Verdana"/>
        <family val="2"/>
      </rPr>
      <t>AP 35.05.0050 (/)</t>
    </r>
  </si>
  <si>
    <r>
      <rPr>
        <b/>
        <sz val="7.5"/>
        <rFont val="Verdana"/>
        <family val="2"/>
      </rPr>
      <t>Caixa d'agua em polietileno, capacidade para 500l, com alcas de ancoragem e transporte, tampa com fechamento por meio de travas, diametro de 131cm e altura de 72cm, modelo Aqualev ou similar. Fornecimento.</t>
    </r>
  </si>
  <si>
    <r>
      <rPr>
        <b/>
        <sz val="7.5"/>
        <rFont val="Verdana"/>
        <family val="2"/>
      </rPr>
      <t>AP 35.05.0100 (/)</t>
    </r>
  </si>
  <si>
    <r>
      <rPr>
        <b/>
        <sz val="7.5"/>
        <rFont val="Verdana"/>
        <family val="2"/>
      </rPr>
      <t xml:space="preserve">Caixa d'agua redonda, de fibra de vidro, capacidade para 1000l, com tampa.
</t>
    </r>
    <r>
      <rPr>
        <b/>
        <sz val="7.5"/>
        <rFont val="Verdana"/>
        <family val="2"/>
      </rPr>
      <t>Fornecimento.</t>
    </r>
  </si>
  <si>
    <r>
      <rPr>
        <b/>
        <sz val="7.5"/>
        <rFont val="Verdana"/>
        <family val="2"/>
      </rPr>
      <t>AP 35.05.0103 (/)</t>
    </r>
  </si>
  <si>
    <r>
      <rPr>
        <b/>
        <sz val="7.5"/>
        <rFont val="Verdana"/>
        <family val="2"/>
      </rPr>
      <t>Caixa d'agua em polietileno, capacidade para 1000l, com alcas de ancoragem e transporte, tampa com fechamento por meio de travas, diametro de 163cm e altura de 93cm, modelo Aqualev ou similar. Fornecimento.</t>
    </r>
  </si>
  <si>
    <r>
      <rPr>
        <b/>
        <sz val="7.5"/>
        <rFont val="Verdana"/>
        <family val="2"/>
      </rPr>
      <t>AP 35.10.0050 (/)</t>
    </r>
  </si>
  <si>
    <r>
      <rPr>
        <b/>
        <sz val="7.5"/>
        <rFont val="Verdana"/>
        <family val="2"/>
      </rPr>
      <t xml:space="preserve">Reservatorio em fibra de vidro, com capacidade de 10.000L, dimensoes (diametro: 2,60 x altura: 2,00m), para agua nao potavel ou para aproveitamento de agua de chuva (AAC), fabricados para operarem sob regime de carga oscilante ciclica, tratamento especial com absorvedores de radiacoes UVA e UVB solares extra-reforcados, suportam carga de compressao diretamente no costado sem necessidade de contencao quando soterrados. Tratamento interno com resinas adequadas e especiais (conforme aprovacao do Ministerio da Saude e o Instituto Adolpho Lutz). Reservatorios testados em resistencia maxima a tracao, flexao, dureza Barcol, metodos / Normas utilizadas: ASTM D- 638/77 - ASTM D-790/71 - ASTM D-2583.
</t>
    </r>
    <r>
      <rPr>
        <b/>
        <sz val="7.5"/>
        <rFont val="Verdana"/>
        <family val="2"/>
      </rPr>
      <t>Fornecimento.</t>
    </r>
  </si>
  <si>
    <r>
      <rPr>
        <b/>
        <sz val="7.5"/>
        <rFont val="Verdana"/>
        <family val="2"/>
      </rPr>
      <t>AP 35.10.0100 (/)</t>
    </r>
  </si>
  <si>
    <r>
      <rPr>
        <b/>
        <sz val="7.5"/>
        <rFont val="Verdana"/>
        <family val="2"/>
      </rPr>
      <t xml:space="preserve">Reservatorio em fibra de vidro, com capacidade de 20.000L, dimensoes (diametro: 3,00 x altura: 2,84m), para agua nao potavel ou para aproveitamento de agua de chuva (AAC), fabricados para operarem sob regime de carga oscilante ciclica, tratamento especial com absorvedores de radiacoes UVA e UVB solares extra-reforcados, suportam carga de compressao diretamente no costado sem necessidade de contencao quando soterrados. Tratamento interno com resinas adequadas e especiais (conforme aprovacao do Ministerio da Saude e o Instituto Adolpho Lutz). Reservatorios testados em resistencia maxima a tracao, flexao, dureza Barcol, metodos / Normas utilizadas: ASTM D- 638/77 - ASTM D-790/71 - ASTM D-2583.
</t>
    </r>
    <r>
      <rPr>
        <b/>
        <sz val="7.5"/>
        <rFont val="Verdana"/>
        <family val="2"/>
      </rPr>
      <t>Fornecimento.</t>
    </r>
  </si>
  <si>
    <r>
      <rPr>
        <b/>
        <sz val="7.5"/>
        <rFont val="Verdana"/>
        <family val="2"/>
      </rPr>
      <t>AP 35.10.0150 (/)</t>
    </r>
  </si>
  <si>
    <r>
      <rPr>
        <b/>
        <sz val="7.5"/>
        <rFont val="Verdana"/>
        <family val="2"/>
      </rPr>
      <t xml:space="preserve">Reservatorio em fibra de vidro, com capacidade de 30.000L, dimensoes (diametro: 3,00 x altura: 4,26m), para agua nao potavel ou para aproveitamento de agua de chuva (AAC), fabricados para operarem sob regime de carga oscilante ciclica, tratamento especial com absorvedores de radiacoes UVA e UVB solares extra-reforcados, suportam carga de compressao diretamente no costado sem necessidade de contencao quando soterrados. Tratamento interno com resinas adequadas e especiais (conforme aprovacao do Ministerio da Saude e o Instituto Adolpho Lutz). Reservatorios testados em resistencia maxima a tracao, flexao, dureza Barcol, metodos / Normas utilizadas: ASTM D- 638/77 - ASTM D-790/71 - ASTM D-2583.
</t>
    </r>
    <r>
      <rPr>
        <b/>
        <sz val="7.5"/>
        <rFont val="Verdana"/>
        <family val="2"/>
      </rPr>
      <t>Fornecimento.</t>
    </r>
  </si>
  <si>
    <r>
      <rPr>
        <b/>
        <sz val="7.5"/>
        <rFont val="Verdana"/>
        <family val="2"/>
      </rPr>
      <t>AP 35.15.0050 (/)</t>
    </r>
  </si>
  <si>
    <r>
      <rPr>
        <b/>
        <sz val="7.5"/>
        <rFont val="Verdana"/>
        <family val="2"/>
      </rPr>
      <t>Reservatorio metalico, padrao SABESP ou similar, com capacidade para 50m3, para agua potavel, estilo taca agua total. Aco USI-SAC-41 ou cor- 400, inclusive encanamento interno, escadas (interna e externa) entrada e saidas, suporte chave eletrica, dreno auto limpante, base para fixacao, guarda corpo de protecao e corrimao superior. Fornecimento e instalacao.</t>
    </r>
  </si>
  <si>
    <r>
      <rPr>
        <b/>
        <sz val="7.5"/>
        <rFont val="Verdana"/>
        <family val="2"/>
      </rPr>
      <t>AP 35.15.0100 (/)</t>
    </r>
  </si>
  <si>
    <r>
      <rPr>
        <b/>
        <sz val="7.5"/>
        <rFont val="Verdana"/>
        <family val="2"/>
      </rPr>
      <t>Reservatorio metalico, padrao SABESP ou similar, com capacidade para 100m3, para agua potavel, estilo taca agua total. Aco USI-SAC-41 ou cor- 400, inclusive encanamento interno, escadas (interna e externa) entrada e saidas, suporte chave eletrica, dreno auto limpante, base para fixacao, guarda corpo de protecao e corrimao superior. Fornecimento e instalacao.</t>
    </r>
  </si>
  <si>
    <r>
      <rPr>
        <b/>
        <sz val="7.5"/>
        <rFont val="Verdana"/>
        <family val="2"/>
      </rPr>
      <t>AP 39.05.0050 (A)</t>
    </r>
  </si>
  <si>
    <r>
      <rPr>
        <b/>
        <sz val="7.5"/>
        <rFont val="Verdana"/>
        <family val="2"/>
      </rPr>
      <t>Balcao de passagem de alimentos, em concretro aparente, guarnicao em madeira aparelhada, exclusive pintura.(desonerado)</t>
    </r>
  </si>
  <si>
    <r>
      <rPr>
        <b/>
        <sz val="7.5"/>
        <rFont val="Verdana"/>
        <family val="2"/>
      </rPr>
      <t>AP 39.05.0100 (A)</t>
    </r>
  </si>
  <si>
    <r>
      <rPr>
        <b/>
        <sz val="7.5"/>
        <rFont val="Verdana"/>
        <family val="2"/>
      </rPr>
      <t>Banca de concreto aparente, com 0,60m de largura e 0,06m de espessura, para 1 cuba, exclusive esta.(desonerado)</t>
    </r>
  </si>
  <si>
    <r>
      <rPr>
        <b/>
        <sz val="7.5"/>
        <rFont val="Verdana"/>
        <family val="2"/>
      </rPr>
      <t>AP 39.05.0150 (A)</t>
    </r>
  </si>
  <si>
    <r>
      <rPr>
        <b/>
        <sz val="7.5"/>
        <rFont val="Verdana"/>
        <family val="2"/>
      </rPr>
      <t>Bebedouro ou lavatorio de concreto, fundido no local, secao em calha prismatica, largura de 0,40m, rebordo com 0,25m de altura, medidos internamente em osso, revestido de azulejos brancos (15x15)cm interna e externamente, e valvula; exclusive torneira.(desonerado)</t>
    </r>
  </si>
  <si>
    <r>
      <rPr>
        <b/>
        <sz val="7.5"/>
        <rFont val="Verdana"/>
        <family val="2"/>
      </rPr>
      <t>AP 39.05.0200 (A)</t>
    </r>
  </si>
  <si>
    <r>
      <rPr>
        <b/>
        <sz val="7.5"/>
        <rFont val="Verdana"/>
        <family val="2"/>
      </rPr>
      <t>Mictorio de concreto, fundido no local, com secao em calha prismatica, largura de 0,40m, rebordo com 0,15m, medidos internamente em osso, revestido de azulejos brancos (15x15)cm, interna e externamente, e valvula. Exclusive instalacao hidraulica.(desonerado)</t>
    </r>
  </si>
  <si>
    <r>
      <rPr>
        <b/>
        <sz val="7.5"/>
        <rFont val="Verdana"/>
        <family val="2"/>
      </rPr>
      <t>AP 40.05.0050 (A)</t>
    </r>
  </si>
  <si>
    <r>
      <rPr>
        <b/>
        <sz val="7.5"/>
        <rFont val="Verdana"/>
        <family val="2"/>
      </rPr>
      <t>Balcao de passagem de alimentos, em concretro aparente, guarnicao em madeira aparelhada, exclusive pintura.</t>
    </r>
  </si>
  <si>
    <r>
      <rPr>
        <b/>
        <sz val="7.5"/>
        <rFont val="Verdana"/>
        <family val="2"/>
      </rPr>
      <t>AP 40.05.0100 (A)</t>
    </r>
  </si>
  <si>
    <r>
      <rPr>
        <b/>
        <sz val="7.5"/>
        <rFont val="Verdana"/>
        <family val="2"/>
      </rPr>
      <t>Banca de concreto aparente, com 0,60m de largura e 0,06m de espessura, para 1 cuba, exclusive esta.</t>
    </r>
  </si>
  <si>
    <r>
      <rPr>
        <b/>
        <sz val="7.5"/>
        <rFont val="Verdana"/>
        <family val="2"/>
      </rPr>
      <t>AP 40.05.0150 (A)</t>
    </r>
  </si>
  <si>
    <r>
      <rPr>
        <b/>
        <sz val="7.5"/>
        <rFont val="Verdana"/>
        <family val="2"/>
      </rPr>
      <t>Bebedouro ou lavatorio de concreto, fundido no local, secao em calha prismatica, largura de 0,40m, rebordo com 0,25m de altura, medidos internamente em osso, revestido de azulejos brancos (15x15)cm interna e externamente, e valvula; exclusive torneira.</t>
    </r>
  </si>
  <si>
    <r>
      <rPr>
        <b/>
        <sz val="7.5"/>
        <rFont val="Verdana"/>
        <family val="2"/>
      </rPr>
      <t>AP 40.05.0200 (A)</t>
    </r>
  </si>
  <si>
    <r>
      <rPr>
        <b/>
        <sz val="7.5"/>
        <rFont val="Verdana"/>
        <family val="2"/>
      </rPr>
      <t>Mictorio de concreto, fundido no local, com secao em calha prismatica, largura de 0,40m, rebordo com 0,15m, medidos internamente em osso, revestido de azulejos brancos (15x15)cm, interna e externamente, e valvula. Exclusive instalacao hidraulica.</t>
    </r>
  </si>
  <si>
    <r>
      <rPr>
        <b/>
        <sz val="7.5"/>
        <rFont val="Verdana"/>
        <family val="2"/>
      </rPr>
      <t>AP 44.05.0050 (/)</t>
    </r>
  </si>
  <si>
    <r>
      <rPr>
        <b/>
        <sz val="7.5"/>
        <rFont val="Verdana"/>
        <family val="2"/>
      </rPr>
      <t>Extintor de incendio, tipo agua sob pressao, de 10l, completo. Fornecimento.(desonerado)</t>
    </r>
  </si>
  <si>
    <r>
      <rPr>
        <b/>
        <sz val="7.5"/>
        <rFont val="Verdana"/>
        <family val="2"/>
      </rPr>
      <t>AP 44.05.0100 (/)</t>
    </r>
  </si>
  <si>
    <r>
      <rPr>
        <b/>
        <sz val="7.5"/>
        <rFont val="Verdana"/>
        <family val="2"/>
      </rPr>
      <t>Extintor de incendio, tipo gas carbonico, de 4kg, completo. Fornecimento e colocacao.(desonerado)</t>
    </r>
  </si>
  <si>
    <r>
      <rPr>
        <b/>
        <sz val="7.5"/>
        <rFont val="Verdana"/>
        <family val="2"/>
      </rPr>
      <t>AP 44.05.0103 (/)</t>
    </r>
  </si>
  <si>
    <r>
      <rPr>
        <b/>
        <sz val="7.5"/>
        <rFont val="Verdana"/>
        <family val="2"/>
      </rPr>
      <t>Extintor de incendio, tipo gas carbonico, de 6kg, completo. Fornecimento e colocacao.(desonerado)</t>
    </r>
  </si>
  <si>
    <r>
      <rPr>
        <b/>
        <sz val="7.5"/>
        <rFont val="Verdana"/>
        <family val="2"/>
      </rPr>
      <t>AP 44.05.0106 (/)</t>
    </r>
  </si>
  <si>
    <r>
      <rPr>
        <b/>
        <sz val="7.5"/>
        <rFont val="Verdana"/>
        <family val="2"/>
      </rPr>
      <t>Extintor de incendio, tipo gas carbonico, de 10Kg, completo. Fornecimento.(desonerado)</t>
    </r>
  </si>
  <si>
    <r>
      <rPr>
        <b/>
        <sz val="7.5"/>
        <rFont val="Verdana"/>
        <family val="2"/>
      </rPr>
      <t>AP 44.05.0150 (/)</t>
    </r>
  </si>
  <si>
    <r>
      <rPr>
        <b/>
        <sz val="7.5"/>
        <rFont val="Verdana"/>
        <family val="2"/>
      </rPr>
      <t>Extintor de incendio, tipo po quimico, de 4kg, completo. Fornecimento e colocacao.(desonerado)</t>
    </r>
  </si>
  <si>
    <r>
      <rPr>
        <b/>
        <sz val="7.5"/>
        <rFont val="Verdana"/>
        <family val="2"/>
      </rPr>
      <t>AP 44.05.0153 (/)</t>
    </r>
  </si>
  <si>
    <r>
      <rPr>
        <b/>
        <sz val="7.5"/>
        <rFont val="Verdana"/>
        <family val="2"/>
      </rPr>
      <t>Extintor de incendio, tipo po quimico, de 6kg, completo. Fornecimento e colocacao.(desonerado)</t>
    </r>
  </si>
  <si>
    <r>
      <rPr>
        <b/>
        <sz val="7.5"/>
        <rFont val="Verdana"/>
        <family val="2"/>
      </rPr>
      <t>AP 44.05.0156 (/)</t>
    </r>
  </si>
  <si>
    <r>
      <rPr>
        <b/>
        <sz val="7.5"/>
        <rFont val="Verdana"/>
        <family val="2"/>
      </rPr>
      <t>Extintor de incendio, tipo po quimico seco, de 12kg, completo. Fornecimento.(desonerado)</t>
    </r>
  </si>
  <si>
    <r>
      <rPr>
        <b/>
        <sz val="7.5"/>
        <rFont val="Verdana"/>
        <family val="2"/>
      </rPr>
      <t>AP 44.05.0159 (/)</t>
    </r>
  </si>
  <si>
    <r>
      <rPr>
        <b/>
        <sz val="7.5"/>
        <rFont val="Verdana"/>
        <family val="2"/>
      </rPr>
      <t>Extintor de incendio, tipo po quimico seco, de 30kg, completo com carreta. Fornecimento.(desonerado)</t>
    </r>
  </si>
  <si>
    <r>
      <rPr>
        <b/>
        <sz val="7.5"/>
        <rFont val="Verdana"/>
        <family val="2"/>
      </rPr>
      <t>AP 45.05.0050 (/)</t>
    </r>
  </si>
  <si>
    <r>
      <rPr>
        <b/>
        <sz val="7.5"/>
        <rFont val="Verdana"/>
        <family val="2"/>
      </rPr>
      <t>Extintor de incendio, tipo agua sob pressao, de 10l, completo. Fornecimento.</t>
    </r>
  </si>
  <si>
    <r>
      <rPr>
        <b/>
        <sz val="7.5"/>
        <rFont val="Verdana"/>
        <family val="2"/>
      </rPr>
      <t>AP 45.05.0100 (/)</t>
    </r>
  </si>
  <si>
    <r>
      <rPr>
        <b/>
        <sz val="7.5"/>
        <rFont val="Verdana"/>
        <family val="2"/>
      </rPr>
      <t>Extintor de incendio, tipo gas carbonico, de 4kg, completo. Fornecimento e colocacao.</t>
    </r>
  </si>
  <si>
    <r>
      <rPr>
        <b/>
        <sz val="7.5"/>
        <rFont val="Verdana"/>
        <family val="2"/>
      </rPr>
      <t>AP 45.05.0103 (/)</t>
    </r>
  </si>
  <si>
    <r>
      <rPr>
        <b/>
        <sz val="7.5"/>
        <rFont val="Verdana"/>
        <family val="2"/>
      </rPr>
      <t>Extintor de incendio, tipo gas carbonico, de 6kg, completo. Fornecimento e colocacao.</t>
    </r>
  </si>
  <si>
    <r>
      <rPr>
        <b/>
        <sz val="7.5"/>
        <rFont val="Verdana"/>
        <family val="2"/>
      </rPr>
      <t>AP 45.05.0106 (/)</t>
    </r>
  </si>
  <si>
    <r>
      <rPr>
        <b/>
        <sz val="7.5"/>
        <rFont val="Verdana"/>
        <family val="2"/>
      </rPr>
      <t>Extintor de incendio, tipo gas carbonico, de 10Kg, completo. Fornecimento.</t>
    </r>
  </si>
  <si>
    <r>
      <rPr>
        <b/>
        <sz val="7.5"/>
        <rFont val="Verdana"/>
        <family val="2"/>
      </rPr>
      <t>AP 45.05.0150 (/)</t>
    </r>
  </si>
  <si>
    <r>
      <rPr>
        <b/>
        <sz val="7.5"/>
        <rFont val="Verdana"/>
        <family val="2"/>
      </rPr>
      <t>Extintor de incendio, tipo po quimico, de 4kg, completo. Fornecimento e colocacao.</t>
    </r>
  </si>
  <si>
    <r>
      <rPr>
        <b/>
        <sz val="7.5"/>
        <rFont val="Verdana"/>
        <family val="2"/>
      </rPr>
      <t>AP 45.05.0153 (/)</t>
    </r>
  </si>
  <si>
    <r>
      <rPr>
        <b/>
        <sz val="7.5"/>
        <rFont val="Verdana"/>
        <family val="2"/>
      </rPr>
      <t>Extintor de incendio, tipo po quimico, de 6kg, completo. Fornecimento e colocacao.</t>
    </r>
  </si>
  <si>
    <r>
      <rPr>
        <b/>
        <sz val="7.5"/>
        <rFont val="Verdana"/>
        <family val="2"/>
      </rPr>
      <t>AP 45.05.0156 (/)</t>
    </r>
  </si>
  <si>
    <r>
      <rPr>
        <b/>
        <sz val="7.5"/>
        <rFont val="Verdana"/>
        <family val="2"/>
      </rPr>
      <t>Extintor de incendio, tipo po quimico seco, de 12kg, completo. Fornecimento.</t>
    </r>
  </si>
  <si>
    <r>
      <rPr>
        <b/>
        <sz val="7.5"/>
        <rFont val="Verdana"/>
        <family val="2"/>
      </rPr>
      <t>AP 45.05.0159 (/)</t>
    </r>
  </si>
  <si>
    <r>
      <rPr>
        <b/>
        <sz val="7.5"/>
        <rFont val="Verdana"/>
        <family val="2"/>
      </rPr>
      <t>Extintor de incendio, tipo po quimico seco, de 30kg, completo com carreta. Fornecimento.</t>
    </r>
  </si>
  <si>
    <r>
      <rPr>
        <b/>
        <sz val="7.5"/>
        <rFont val="Verdana"/>
        <family val="2"/>
      </rPr>
      <t>AP 49.05.0040 (A)</t>
    </r>
  </si>
  <si>
    <r>
      <rPr>
        <b/>
        <sz val="7.5"/>
        <rFont val="Verdana"/>
        <family val="2"/>
      </rPr>
      <t xml:space="preserve">Banca de Marmore Branco Nacional, com 3cm de espessura, medindo: (1,00x0,60)m, com abertura para uma cuba, sobre apoios de alvenaria de meia vez e verga de concreto, sem revestimento.
</t>
    </r>
    <r>
      <rPr>
        <b/>
        <sz val="7.5"/>
        <rFont val="Verdana"/>
        <family val="2"/>
      </rPr>
      <t>Fornecimento e assentamento.(desonerado)</t>
    </r>
  </si>
  <si>
    <r>
      <rPr>
        <b/>
        <sz val="7.5"/>
        <rFont val="Verdana"/>
        <family val="2"/>
      </rPr>
      <t>AP 49.05.0050 (/)</t>
    </r>
  </si>
  <si>
    <r>
      <rPr>
        <b/>
        <sz val="7.5"/>
        <rFont val="Verdana"/>
        <family val="2"/>
      </rPr>
      <t xml:space="preserve">Banca de Marmore Branco Nacional, com 3cm de espessura, medindo (1,50x0,60)m, com abertura para 1 cuba, sobre apoios de alvenaria de meia vez e verga de concreto, sem revestimento.
</t>
    </r>
    <r>
      <rPr>
        <b/>
        <sz val="7.5"/>
        <rFont val="Verdana"/>
        <family val="2"/>
      </rPr>
      <t>Fornecimento e assentamento.(desonerado)</t>
    </r>
  </si>
  <si>
    <r>
      <rPr>
        <b/>
        <sz val="7.5"/>
        <rFont val="Verdana"/>
        <family val="2"/>
      </rPr>
      <t>AP 49.05.0053 (/)</t>
    </r>
  </si>
  <si>
    <r>
      <rPr>
        <b/>
        <sz val="7.5"/>
        <rFont val="Verdana"/>
        <family val="2"/>
      </rPr>
      <t xml:space="preserve">Banca de Marmore Branco Nacional, com 3cm de espessura, medindo: (2x0,60)m com abertura para 1 ou 2 cubas sobre apoios de alvenaria de meia vez e vergas de concreto, sem revestimento.
</t>
    </r>
    <r>
      <rPr>
        <b/>
        <sz val="7.5"/>
        <rFont val="Verdana"/>
        <family val="2"/>
      </rPr>
      <t>Fornecimento e assentamento.(desonerado)</t>
    </r>
  </si>
  <si>
    <r>
      <rPr>
        <b/>
        <sz val="7.5"/>
        <rFont val="Verdana"/>
        <family val="2"/>
      </rPr>
      <t>AP 49.05.0056 (/)</t>
    </r>
  </si>
  <si>
    <r>
      <rPr>
        <b/>
        <sz val="7.5"/>
        <rFont val="Verdana"/>
        <family val="2"/>
      </rPr>
      <t xml:space="preserve">Banca de Marmore Branco Cintilante, com 3cm de espessura, medindo: (2,20x0,60)m com abertura para 1cuba sobre apoio de alvenaria de meia vez e vergas de concreto sem revestimento.
</t>
    </r>
    <r>
      <rPr>
        <b/>
        <sz val="7.5"/>
        <rFont val="Verdana"/>
        <family val="2"/>
      </rPr>
      <t>Fornecimento e assentamento.(desonerado)</t>
    </r>
  </si>
  <si>
    <r>
      <rPr>
        <b/>
        <sz val="7.5"/>
        <rFont val="Verdana"/>
        <family val="2"/>
      </rPr>
      <t>AP 49.05.0059 (/)</t>
    </r>
  </si>
  <si>
    <r>
      <rPr>
        <b/>
        <sz val="7.5"/>
        <rFont val="Verdana"/>
        <family val="2"/>
      </rPr>
      <t>Banca de Marmore Branco Nacional, com 3cm de espessura, medindo: (2,50x0,60)m, com abertura para 1 ou 2 cubas sobre apoios de alvenaria de meia vez e vergas de concreto, se(desonerado)</t>
    </r>
  </si>
  <si>
    <r>
      <rPr>
        <b/>
        <sz val="7.5"/>
        <rFont val="Verdana"/>
        <family val="2"/>
      </rPr>
      <t>AP 49.05.0062 (/)</t>
    </r>
  </si>
  <si>
    <r>
      <rPr>
        <b/>
        <sz val="7.5"/>
        <rFont val="Verdana"/>
        <family val="2"/>
      </rPr>
      <t xml:space="preserve">Banca de Marmore Branco Nacional, com 3cm de espessura, medindo (3x0,60)m, com abertura para 1 ou 2 cubas, sobre apoios de alvenaria de meia vez e vergas de concreto, sem revestimento.
</t>
    </r>
    <r>
      <rPr>
        <b/>
        <sz val="7.5"/>
        <rFont val="Verdana"/>
        <family val="2"/>
      </rPr>
      <t>Fornecimento e assentamento.(desonerado)</t>
    </r>
  </si>
  <si>
    <r>
      <rPr>
        <b/>
        <sz val="7.5"/>
        <rFont val="Verdana"/>
        <family val="2"/>
      </rPr>
      <t>AP 49.05.0065 (/)</t>
    </r>
  </si>
  <si>
    <r>
      <rPr>
        <b/>
        <sz val="7.5"/>
        <rFont val="Verdana"/>
        <family val="2"/>
      </rPr>
      <t>Banca de Marmore Branco Nacional, com 3cm de espessura, medindo (3,50x0,60)m, com abertura para 1 ou 2 cubas, sobre apoios de alvenaria de meia vez e vergas de concreto, sem revestimento. Fornecimento e assentamento.(desonerado)</t>
    </r>
  </si>
  <si>
    <r>
      <rPr>
        <b/>
        <sz val="7.5"/>
        <rFont val="Verdana"/>
        <family val="2"/>
      </rPr>
      <t>AP 49.05.0068 (/)</t>
    </r>
  </si>
  <si>
    <r>
      <rPr>
        <b/>
        <sz val="7.5"/>
        <rFont val="Verdana"/>
        <family val="2"/>
      </rPr>
      <t xml:space="preserve">Banca de Marmore Branco Nacional, com 3cm de espessura, medindo (4x0,60)m, com abertura para 1 ou 2 cubas, sobre apoios de alvenaria de meia vez e vergas de concreto, sem revestimento.
</t>
    </r>
    <r>
      <rPr>
        <b/>
        <sz val="7.5"/>
        <rFont val="Verdana"/>
        <family val="2"/>
      </rPr>
      <t>Fornecimento e assentamento.(desonerado)</t>
    </r>
  </si>
  <si>
    <r>
      <rPr>
        <b/>
        <sz val="7.5"/>
        <rFont val="Verdana"/>
        <family val="2"/>
      </rPr>
      <t>AP 49.05.0071 (/)</t>
    </r>
  </si>
  <si>
    <r>
      <rPr>
        <b/>
        <sz val="7.5"/>
        <rFont val="Verdana"/>
        <family val="2"/>
      </rPr>
      <t>Banca de Marmore Branco Nacional, com 3cm de espessura, medindo 0,60m de largura, com abertura para 1 ou 2 cubas, sobre apoios de alvenaria de meia vez e vergas de concreto, sem revestimento. Fornecimento e assentamento. (desonerado)</t>
    </r>
  </si>
  <si>
    <r>
      <rPr>
        <b/>
        <sz val="7.5"/>
        <rFont val="Verdana"/>
        <family val="2"/>
      </rPr>
      <t>AP 49.05.0074 (/)</t>
    </r>
  </si>
  <si>
    <r>
      <rPr>
        <b/>
        <sz val="7.5"/>
        <rFont val="Verdana"/>
        <family val="2"/>
      </rPr>
      <t>Banca de Marmore Branco Nacional, com 3cm de espessura medindo: (2x0,60)m, com abertura para 2 conchas de louca, sobre apoios de alvenaria de meia vez e vergas de concreto, sem revestimento. Fornecimento e assentamento.(desonerado)</t>
    </r>
  </si>
  <si>
    <r>
      <rPr>
        <b/>
        <sz val="7.5"/>
        <rFont val="Verdana"/>
        <family val="2"/>
      </rPr>
      <t>AP 49.05.0150 (/)</t>
    </r>
  </si>
  <si>
    <r>
      <rPr>
        <b/>
        <sz val="7.5"/>
        <rFont val="Verdana"/>
        <family val="2"/>
      </rPr>
      <t>Banca seca de Marmore Branco Nacional, com 3cm de espessura e 0,60m de largura, sobre apoios de alvenaria de meia vez e verga de concreto, sem revestimento. Fornecimento e assentamento. (desonerado)</t>
    </r>
  </si>
  <si>
    <r>
      <rPr>
        <b/>
        <sz val="7.5"/>
        <rFont val="Verdana"/>
        <family val="2"/>
      </rPr>
      <t>AP 49.05.0153 (A)</t>
    </r>
  </si>
  <si>
    <r>
      <rPr>
        <b/>
        <sz val="7.5"/>
        <rFont val="Verdana"/>
        <family val="2"/>
      </rPr>
      <t>Banca de marmore sintetico, medindo: (120x50)cm, com cuba do mesmo material, exclusive torneira, valvula e sifao. Fornecimento e assentamento. (desonerado)</t>
    </r>
  </si>
  <si>
    <r>
      <rPr>
        <b/>
        <sz val="7.5"/>
        <rFont val="Verdana"/>
        <family val="2"/>
      </rPr>
      <t>AP 49.05.0250 (A)</t>
    </r>
  </si>
  <si>
    <r>
      <rPr>
        <b/>
        <sz val="7.5"/>
        <rFont val="Verdana"/>
        <family val="2"/>
      </rPr>
      <t>Banca de marmore sintetico, medindo: (140x55)cm, com cuba do mesmo material, exclusive torneira, valvula e sifao. Fornecimento e assentamento. (desonerado)</t>
    </r>
  </si>
  <si>
    <r>
      <rPr>
        <b/>
        <sz val="7.5"/>
        <rFont val="Verdana"/>
        <family val="2"/>
      </rPr>
      <t>AP 49.05.0253 (/)</t>
    </r>
  </si>
  <si>
    <r>
      <rPr>
        <b/>
        <sz val="7.5"/>
        <rFont val="Verdana"/>
        <family val="2"/>
      </rPr>
      <t>Banca de marmore sintetico, medindo: (150x55)cm, com cuba do mesmo material, exclusive torneira, valvula e sifao. Fornecimento e assentamento. (desonerado)</t>
    </r>
  </si>
  <si>
    <r>
      <rPr>
        <b/>
        <sz val="7.5"/>
        <rFont val="Verdana"/>
        <family val="2"/>
      </rPr>
      <t>AP 49.05.0256 (/)</t>
    </r>
  </si>
  <si>
    <r>
      <rPr>
        <b/>
        <sz val="7.5"/>
        <rFont val="Verdana"/>
        <family val="2"/>
      </rPr>
      <t>Banca de marmore sintetico, medindo: (160x55)cm, com cuba do mesmo material, exclusive torneira, valvula e sifao. Fornecimento e assentamento. (desonerado)</t>
    </r>
  </si>
  <si>
    <r>
      <rPr>
        <b/>
        <sz val="7.5"/>
        <rFont val="Verdana"/>
        <family val="2"/>
      </rPr>
      <t>AP 49.05.0300 (/)</t>
    </r>
  </si>
  <si>
    <r>
      <rPr>
        <b/>
        <sz val="7.5"/>
        <rFont val="Verdana"/>
        <family val="2"/>
      </rPr>
      <t>Banca de marmore sintetico, medindo: (100x50)cm, com cuba do mesmo material, exclusive torneira, valvula e sifao. Fornecimento e assentamento. (desonerado)</t>
    </r>
  </si>
  <si>
    <r>
      <rPr>
        <b/>
        <sz val="7.5"/>
        <rFont val="Verdana"/>
        <family val="2"/>
      </rPr>
      <t>AP 49.05.0500 (/)</t>
    </r>
  </si>
  <si>
    <r>
      <rPr>
        <b/>
        <sz val="7.5"/>
        <rFont val="Verdana"/>
        <family val="2"/>
      </rPr>
      <t>Banca seca em granito Cinza Andorinha, com 3cm de espessura e 0,60m de largura, sobre apoios de alvenaria de meia vez e verga de concreto, sem revestimento. Fornecimento e assentamento. (desonerado)</t>
    </r>
  </si>
  <si>
    <r>
      <rPr>
        <b/>
        <sz val="7.5"/>
        <rFont val="Verdana"/>
        <family val="2"/>
      </rPr>
      <t>AP 49.05.0503 (/)</t>
    </r>
  </si>
  <si>
    <r>
      <rPr>
        <b/>
        <sz val="7.5"/>
        <rFont val="Verdana"/>
        <family val="2"/>
      </rPr>
      <t>Banca em granito Cinza Andorinha, com 3cm de espessura e 0,60m de largura, com abertura para 1 ou 2 cubas, sobre apoios de alvenaria de meia vez e verga de concreto, sem revestimento. Fornecimento e assentamento.(desonerado)</t>
    </r>
  </si>
  <si>
    <r>
      <rPr>
        <b/>
        <sz val="7.5"/>
        <rFont val="Verdana"/>
        <family val="2"/>
      </rPr>
      <t>AP 49.05.0550 (/)</t>
    </r>
  </si>
  <si>
    <r>
      <rPr>
        <b/>
        <sz val="7.5"/>
        <rFont val="Verdana"/>
        <family val="2"/>
      </rPr>
      <t>Banca de granito Preto Tijuca, com 3cm de espessura, sem abertura para cuba, sobre apoios de alvenaria de meia vez e verga de concreto, sem revestimento. Fornecimento e assentamento. (desonerado)</t>
    </r>
  </si>
  <si>
    <r>
      <rPr>
        <b/>
        <sz val="7.5"/>
        <rFont val="Verdana"/>
        <family val="2"/>
      </rPr>
      <t>AP 49.05.0600 (/)</t>
    </r>
  </si>
  <si>
    <r>
      <rPr>
        <b/>
        <sz val="7.5"/>
        <rFont val="Verdana"/>
        <family val="2"/>
      </rPr>
      <t>Prateleira em Marmore Branco Nacional, com 3cm de espessura, 40cm de largura, com rasgo na parede. Fornecimento e assentamento. (desonerado)</t>
    </r>
  </si>
  <si>
    <r>
      <rPr>
        <b/>
        <sz val="7.5"/>
        <rFont val="Verdana"/>
        <family val="2"/>
      </rPr>
      <t>AP 49.05.0650 (/)</t>
    </r>
  </si>
  <si>
    <r>
      <rPr>
        <b/>
        <sz val="7.5"/>
        <rFont val="Verdana"/>
        <family val="2"/>
      </rPr>
      <t>Tanque para lavagem em marmorite, medindo: (47x60)cm, de coralita. Fornecimento.(desonerado)</t>
    </r>
  </si>
  <si>
    <r>
      <rPr>
        <b/>
        <sz val="7.5"/>
        <rFont val="Verdana"/>
        <family val="2"/>
      </rPr>
      <t>AP 50.05.0040 (A)</t>
    </r>
  </si>
  <si>
    <r>
      <rPr>
        <b/>
        <sz val="7.5"/>
        <rFont val="Verdana"/>
        <family val="2"/>
      </rPr>
      <t xml:space="preserve">Banca de Marmore Branco Nacional, com 3cm de espessura, medindo: (1,00x0,60)m, com abertura para uma cuba, sobre apoios de alvenaria de meia vez e verga de concreto, sem revestimento.
</t>
    </r>
    <r>
      <rPr>
        <b/>
        <sz val="7.5"/>
        <rFont val="Verdana"/>
        <family val="2"/>
      </rPr>
      <t>Fornecimento e assentamento.</t>
    </r>
  </si>
  <si>
    <r>
      <rPr>
        <b/>
        <sz val="7.5"/>
        <rFont val="Verdana"/>
        <family val="2"/>
      </rPr>
      <t>AP 50.05.0050 (/)</t>
    </r>
  </si>
  <si>
    <r>
      <rPr>
        <b/>
        <sz val="7.5"/>
        <rFont val="Verdana"/>
        <family val="2"/>
      </rPr>
      <t>Banca de Marmore Branco Nacional, com 3cm de espessura, medindo (1,50x0,60)m, com abertura para 1 cuba, sobre apoios de alvenaria de meia vez</t>
    </r>
  </si>
  <si>
    <r>
      <rPr>
        <b/>
        <sz val="7.5"/>
        <rFont val="Verdana"/>
        <family val="2"/>
      </rPr>
      <t>e verga de concreto, sem revestimento. Fornecimento e assentamento.</t>
    </r>
  </si>
  <si>
    <r>
      <rPr>
        <b/>
        <sz val="7.5"/>
        <rFont val="Verdana"/>
        <family val="2"/>
      </rPr>
      <t>AP 50.05.0053 (/)</t>
    </r>
  </si>
  <si>
    <r>
      <rPr>
        <b/>
        <sz val="7.5"/>
        <rFont val="Verdana"/>
        <family val="2"/>
      </rPr>
      <t xml:space="preserve">Banca de Marmore Branco Nacional, com 3cm de espessura, medindo: (2x0,60)m com abertura para 1 ou 2 cubas sobre apoios de alvenaria de meia vez e vergas de concreto, sem revestimento.
</t>
    </r>
    <r>
      <rPr>
        <b/>
        <sz val="7.5"/>
        <rFont val="Verdana"/>
        <family val="2"/>
      </rPr>
      <t>Fornecimento e assentamento.</t>
    </r>
  </si>
  <si>
    <r>
      <rPr>
        <b/>
        <sz val="7.5"/>
        <rFont val="Verdana"/>
        <family val="2"/>
      </rPr>
      <t>AP 50.05.0056 (/)</t>
    </r>
  </si>
  <si>
    <r>
      <rPr>
        <b/>
        <sz val="7.5"/>
        <rFont val="Verdana"/>
        <family val="2"/>
      </rPr>
      <t xml:space="preserve">Banca de Marmore Branco Cintilante, com 3cm de espessura, medindo: (2,20x0,60)m com abertura para 1cuba sobre apoio de alvenaria de meia vez e vergas de concreto sem revestimento.
</t>
    </r>
    <r>
      <rPr>
        <b/>
        <sz val="7.5"/>
        <rFont val="Verdana"/>
        <family val="2"/>
      </rPr>
      <t>Fornecimento e assentamento.</t>
    </r>
  </si>
  <si>
    <r>
      <rPr>
        <b/>
        <sz val="7.5"/>
        <rFont val="Verdana"/>
        <family val="2"/>
      </rPr>
      <t>AP 50.05.0059 (/)</t>
    </r>
  </si>
  <si>
    <r>
      <rPr>
        <b/>
        <sz val="7.5"/>
        <rFont val="Verdana"/>
        <family val="2"/>
      </rPr>
      <t>Banca de Marmore Branco Nacional, com 3cm de espessura, medindo: (2,50x0,60)m, com abertura para 1 ou 2 cubas sobre apoios de alvenaria de meia vez e vergas de concreto, se</t>
    </r>
  </si>
  <si>
    <r>
      <rPr>
        <b/>
        <sz val="7.5"/>
        <rFont val="Verdana"/>
        <family val="2"/>
      </rPr>
      <t>AP 50.05.0062 (/)</t>
    </r>
  </si>
  <si>
    <r>
      <rPr>
        <b/>
        <sz val="7.5"/>
        <rFont val="Verdana"/>
        <family val="2"/>
      </rPr>
      <t xml:space="preserve">Banca de Marmore Branco Nacional, com 3cm de espessura, medindo (3x0,60)m, com abertura para 1 ou 2 cubas, sobre apoios de alvenaria de meia vez e vergas de concreto, sem revestimento.
</t>
    </r>
    <r>
      <rPr>
        <b/>
        <sz val="7.5"/>
        <rFont val="Verdana"/>
        <family val="2"/>
      </rPr>
      <t>Fornecimento e assentamento.</t>
    </r>
  </si>
  <si>
    <r>
      <rPr>
        <b/>
        <sz val="7.5"/>
        <rFont val="Verdana"/>
        <family val="2"/>
      </rPr>
      <t>AP 50.05.0065 (/)</t>
    </r>
  </si>
  <si>
    <r>
      <rPr>
        <b/>
        <sz val="7.5"/>
        <rFont val="Verdana"/>
        <family val="2"/>
      </rPr>
      <t>Banca de Marmore Branco Nacional, com 3cm de espessura, medindo (3,50x0,60)m, com abertura para 1 ou 2 cubas, sobre apoios de alvenaria de meia vez e vergas de concreto, sem revestimento. Fornecimento e assentamento.</t>
    </r>
  </si>
  <si>
    <r>
      <rPr>
        <b/>
        <sz val="7.5"/>
        <rFont val="Verdana"/>
        <family val="2"/>
      </rPr>
      <t>AP 50.05.0068 (/)</t>
    </r>
  </si>
  <si>
    <r>
      <rPr>
        <b/>
        <sz val="7.5"/>
        <rFont val="Verdana"/>
        <family val="2"/>
      </rPr>
      <t xml:space="preserve">Banca de Marmore Branco Nacional, com 3cm de espessura, medindo (4x0,60)m, com abertura para 1 ou 2 cubas, sobre apoios de alvenaria de meia vez e vergas de concreto, sem revestimento.
</t>
    </r>
    <r>
      <rPr>
        <b/>
        <sz val="7.5"/>
        <rFont val="Verdana"/>
        <family val="2"/>
      </rPr>
      <t>Fornecimento e assentamento.</t>
    </r>
  </si>
  <si>
    <r>
      <rPr>
        <b/>
        <sz val="7.5"/>
        <rFont val="Verdana"/>
        <family val="2"/>
      </rPr>
      <t>AP 50.05.0071 (/)</t>
    </r>
  </si>
  <si>
    <r>
      <rPr>
        <b/>
        <sz val="7.5"/>
        <rFont val="Verdana"/>
        <family val="2"/>
      </rPr>
      <t>Banca de Marmore Branco Nacional, com 3cm de espessura, medindo 0,60m de largura, com abertura para 1 ou 2 cubas, sobre apoios de alvenaria de meia vez e vergas de concreto, sem revestimento. Fornecimento e assentamento.</t>
    </r>
  </si>
  <si>
    <r>
      <rPr>
        <b/>
        <sz val="7.5"/>
        <rFont val="Verdana"/>
        <family val="2"/>
      </rPr>
      <t>AP 50.05.0074 (/)</t>
    </r>
  </si>
  <si>
    <r>
      <rPr>
        <b/>
        <sz val="7.5"/>
        <rFont val="Verdana"/>
        <family val="2"/>
      </rPr>
      <t>Banca de Marmore Branco Nacional, com 3cm de espessura medindo: (2x0,60)m, com abertura para 2 conchas de louca, sobre apoios de alvenaria de meia vez e vergas de concreto, sem revestimento. Fornecimento e assentamento.</t>
    </r>
  </si>
  <si>
    <r>
      <rPr>
        <b/>
        <sz val="7.5"/>
        <rFont val="Verdana"/>
        <family val="2"/>
      </rPr>
      <t>AP 50.05.0150 (/)</t>
    </r>
  </si>
  <si>
    <r>
      <rPr>
        <b/>
        <sz val="7.5"/>
        <rFont val="Verdana"/>
        <family val="2"/>
      </rPr>
      <t>Banca seca de Marmore Branco Nacional, com 3cm de espessura e 0,60m de largura, sobre apoios de alvenaria de meia vez e verga de concreto, sem revestimento. Fornecimento e assentamento.</t>
    </r>
  </si>
  <si>
    <r>
      <rPr>
        <b/>
        <sz val="7.5"/>
        <rFont val="Verdana"/>
        <family val="2"/>
      </rPr>
      <t>AP 50.05.0153 (A)</t>
    </r>
  </si>
  <si>
    <r>
      <rPr>
        <b/>
        <sz val="7.5"/>
        <rFont val="Verdana"/>
        <family val="2"/>
      </rPr>
      <t>Banca de marmore sintetico, medindo: (120x50)cm, com cuba do mesmo material, exclusive torneira, valvula e sifao. Fornecimento e assentamento.</t>
    </r>
  </si>
  <si>
    <r>
      <rPr>
        <b/>
        <sz val="7.5"/>
        <rFont val="Verdana"/>
        <family val="2"/>
      </rPr>
      <t>AP 50.05.0250 (A)</t>
    </r>
  </si>
  <si>
    <r>
      <rPr>
        <b/>
        <sz val="7.5"/>
        <rFont val="Verdana"/>
        <family val="2"/>
      </rPr>
      <t>Banca de marmore sintetico, medindo: (140x55)cm, com cuba do mesmo material, exclusive torneira, valvula e sifao. Fornecimento e assentamento.</t>
    </r>
  </si>
  <si>
    <r>
      <rPr>
        <b/>
        <sz val="7.5"/>
        <rFont val="Verdana"/>
        <family val="2"/>
      </rPr>
      <t>AP 50.05.0253 (/)</t>
    </r>
  </si>
  <si>
    <r>
      <rPr>
        <b/>
        <sz val="7.5"/>
        <rFont val="Verdana"/>
        <family val="2"/>
      </rPr>
      <t>Banca de marmore sintetico, medindo: (150x55)cm, com cuba do mesmo material, exclusive torneira, valvula e sifao. Fornecimento e assentamento.</t>
    </r>
  </si>
  <si>
    <r>
      <rPr>
        <b/>
        <sz val="7.5"/>
        <rFont val="Verdana"/>
        <family val="2"/>
      </rPr>
      <t>AP 50.05.0256 (/)</t>
    </r>
  </si>
  <si>
    <r>
      <rPr>
        <b/>
        <sz val="7.5"/>
        <rFont val="Verdana"/>
        <family val="2"/>
      </rPr>
      <t>Banca de marmore sintetico, medindo: (160x55)cm, com cuba do mesmo material, exclusive torneira, valvula e sifao. Fornecimento e assentamento.</t>
    </r>
  </si>
  <si>
    <r>
      <rPr>
        <b/>
        <sz val="7.5"/>
        <rFont val="Verdana"/>
        <family val="2"/>
      </rPr>
      <t>AP 50.05.0300 (/)</t>
    </r>
  </si>
  <si>
    <r>
      <rPr>
        <b/>
        <sz val="7.5"/>
        <rFont val="Verdana"/>
        <family val="2"/>
      </rPr>
      <t>Banca de marmore sintetico, medindo: (100x50)cm, com cuba do mesmo material, exclusive torneira, valvula e sifao. Fornecimento e assentamento.</t>
    </r>
  </si>
  <si>
    <r>
      <rPr>
        <b/>
        <sz val="7.5"/>
        <rFont val="Verdana"/>
        <family val="2"/>
      </rPr>
      <t>AP 50.05.0500 (/)</t>
    </r>
  </si>
  <si>
    <r>
      <rPr>
        <b/>
        <sz val="7.5"/>
        <rFont val="Verdana"/>
        <family val="2"/>
      </rPr>
      <t>Banca seca em granito Cinza Andorinha, com 3cm de espessura e 0,60m de largura, sobre apoios de alvenaria de meia vez e verga de concreto, sem revestimento. Fornecimento e assentamento.</t>
    </r>
  </si>
  <si>
    <r>
      <rPr>
        <b/>
        <sz val="7.5"/>
        <rFont val="Verdana"/>
        <family val="2"/>
      </rPr>
      <t>AP 50.05.0503 (/)</t>
    </r>
  </si>
  <si>
    <r>
      <rPr>
        <b/>
        <sz val="7.5"/>
        <rFont val="Verdana"/>
        <family val="2"/>
      </rPr>
      <t>Banca em granito Cinza Andorinha, com 3cm de espessura e 0,60m de largura, com abertura para 1 ou 2 cubas, sobre apoios de alvenaria de meia vez e verga de concreto, sem revestimento. Fornecimento e assentamento.</t>
    </r>
  </si>
  <si>
    <r>
      <rPr>
        <b/>
        <sz val="7.5"/>
        <rFont val="Verdana"/>
        <family val="2"/>
      </rPr>
      <t>AP 50.05.0550 (/)</t>
    </r>
  </si>
  <si>
    <r>
      <rPr>
        <b/>
        <sz val="7.5"/>
        <rFont val="Verdana"/>
        <family val="2"/>
      </rPr>
      <t>Banca de granito Preto Tijuca, com 3cm de espessura, sem abertura para cuba, sobre apoios de alvenaria de meia vez e verga de concreto, sem revestimento. Fornecimento e assentamento.</t>
    </r>
  </si>
  <si>
    <r>
      <rPr>
        <b/>
        <sz val="7.5"/>
        <rFont val="Verdana"/>
        <family val="2"/>
      </rPr>
      <t>AP 50.05.0600 (/)</t>
    </r>
  </si>
  <si>
    <r>
      <rPr>
        <b/>
        <sz val="7.5"/>
        <rFont val="Verdana"/>
        <family val="2"/>
      </rPr>
      <t>Prateleira em Marmore Branco Nacional, com 3cm de espessura, 40cm de largura, com rasgo na parede. Fornecimento e assentamento.</t>
    </r>
  </si>
  <si>
    <r>
      <rPr>
        <b/>
        <sz val="7.5"/>
        <rFont val="Verdana"/>
        <family val="2"/>
      </rPr>
      <t>AP 50.05.0650 (/)</t>
    </r>
  </si>
  <si>
    <r>
      <rPr>
        <b/>
        <sz val="7.5"/>
        <rFont val="Verdana"/>
        <family val="2"/>
      </rPr>
      <t>Tanque para lavagem em marmorite, medindo: (47x60)cm, de coralita. Fornecimento.</t>
    </r>
  </si>
  <si>
    <r>
      <rPr>
        <b/>
        <sz val="7.5"/>
        <rFont val="Verdana"/>
        <family val="2"/>
      </rPr>
      <t>AP 54.05.0050 (A)</t>
    </r>
  </si>
  <si>
    <r>
      <rPr>
        <b/>
        <sz val="7.5"/>
        <rFont val="Verdana"/>
        <family val="2"/>
      </rPr>
      <t>Filtro industrial, com vazao de 1000l/h, Lider ou similar. Fornecimento.(desonerado)</t>
    </r>
  </si>
  <si>
    <r>
      <rPr>
        <b/>
        <sz val="7.5"/>
        <rFont val="Verdana"/>
        <family val="2"/>
      </rPr>
      <t>AP 54.05.0100 (A)</t>
    </r>
  </si>
  <si>
    <r>
      <rPr>
        <b/>
        <sz val="7.5"/>
        <rFont val="Verdana"/>
        <family val="2"/>
      </rPr>
      <t>Filtro residencial de 1 vela, de metal, esmaltado com registro. Fornecimento.(desonerado)</t>
    </r>
  </si>
  <si>
    <r>
      <rPr>
        <b/>
        <sz val="7.5"/>
        <rFont val="Verdana"/>
        <family val="2"/>
      </rPr>
      <t>AP 54.05.0150 (A)</t>
    </r>
  </si>
  <si>
    <r>
      <rPr>
        <b/>
        <sz val="7.5"/>
        <rFont val="Verdana"/>
        <family val="2"/>
      </rPr>
      <t>Filtro termoplastico, com areia (100Kg), para bomba com motor monofasico ou trifasico, com</t>
    </r>
  </si>
  <si>
    <r>
      <rPr>
        <b/>
        <sz val="7.5"/>
        <rFont val="Verdana"/>
        <family val="2"/>
      </rPr>
      <t>vazao de 4100l/h, exclusive esta, modelo 19 TP-2, Jacuzzi ou similar. Fornecimento.(desonerado)</t>
    </r>
  </si>
  <si>
    <r>
      <rPr>
        <b/>
        <sz val="7.5"/>
        <rFont val="Verdana"/>
        <family val="2"/>
      </rPr>
      <t>AP 55.05.0050 (A)</t>
    </r>
  </si>
  <si>
    <r>
      <rPr>
        <b/>
        <sz val="7.5"/>
        <rFont val="Verdana"/>
        <family val="2"/>
      </rPr>
      <t>Filtro industrial, com vazao de 1000l/h, Lider ou similar. Fornecimento.</t>
    </r>
  </si>
  <si>
    <r>
      <rPr>
        <b/>
        <sz val="7.5"/>
        <rFont val="Verdana"/>
        <family val="2"/>
      </rPr>
      <t>AP 55.05.0100 (A)</t>
    </r>
  </si>
  <si>
    <r>
      <rPr>
        <b/>
        <sz val="7.5"/>
        <rFont val="Verdana"/>
        <family val="2"/>
      </rPr>
      <t>Filtro residencial de 1 vela, de metal, esmaltado com registro. Fornecimento.</t>
    </r>
  </si>
  <si>
    <r>
      <rPr>
        <b/>
        <sz val="7.5"/>
        <rFont val="Verdana"/>
        <family val="2"/>
      </rPr>
      <t>AP 55.05.0150 (A)</t>
    </r>
  </si>
  <si>
    <r>
      <rPr>
        <b/>
        <sz val="7.5"/>
        <rFont val="Verdana"/>
        <family val="2"/>
      </rPr>
      <t>Filtro termoplastico, com areia (100Kg), para bomba com motor monofasico ou trifasico, com vazao de 4100l/h, exclusive esta, modelo 19 TP-2, Jacuzzi ou similar. Fornecimento.</t>
    </r>
  </si>
  <si>
    <r>
      <rPr>
        <b/>
        <sz val="7.5"/>
        <rFont val="Verdana"/>
        <family val="2"/>
      </rPr>
      <t>AP 59.05.0050 (/)</t>
    </r>
  </si>
  <si>
    <r>
      <rPr>
        <b/>
        <sz val="7.5"/>
        <rFont val="Verdana"/>
        <family val="2"/>
      </rPr>
      <t>Banco de madeira aparelhada, envernizado, boleado nas bordas, confeccionado com assento de (30x30)cm, revestido com laminado melaminico, sendo a altura do banco de 52cm. (desonerado)</t>
    </r>
  </si>
  <si>
    <r>
      <rPr>
        <b/>
        <sz val="7.5"/>
        <rFont val="Verdana"/>
        <family val="2"/>
      </rPr>
      <t>AP 60.05.0050 (/)</t>
    </r>
  </si>
  <si>
    <r>
      <rPr>
        <b/>
        <sz val="7.5"/>
        <rFont val="Verdana"/>
        <family val="2"/>
      </rPr>
      <t>Banco de madeira aparelhada, envernizado, boleado nas bordas, confeccionado com assento de (30x30)cm, revestido com laminado melaminico, sendo a altura do banco de 52cm.</t>
    </r>
  </si>
  <si>
    <r>
      <rPr>
        <b/>
        <sz val="7.5"/>
        <rFont val="Verdana"/>
        <family val="2"/>
      </rPr>
      <t>AP 64.05.0100 (/)</t>
    </r>
  </si>
  <si>
    <r>
      <rPr>
        <b/>
        <sz val="7.5"/>
        <rFont val="Verdana"/>
        <family val="2"/>
      </rPr>
      <t>Persianas horizontais em aluminio, laminas micro 25 (2,5cm), nas dimensoes de (1,25x1,85)m, Luxaflex ou similar. Fornecimento e colocacao. (desonerado)</t>
    </r>
  </si>
  <si>
    <r>
      <rPr>
        <b/>
        <sz val="7.5"/>
        <rFont val="Verdana"/>
        <family val="2"/>
      </rPr>
      <t>AP 64.05.0203 (/)</t>
    </r>
  </si>
  <si>
    <r>
      <rPr>
        <b/>
        <sz val="7.5"/>
        <rFont val="Verdana"/>
        <family val="2"/>
      </rPr>
      <t>Persiana horizontal metalica 16mm, na cor branca, sem bando, com trilhos e demais materias necessarios para fixacao. Fornecimento e colocacao.(desonerado)</t>
    </r>
  </si>
  <si>
    <r>
      <rPr>
        <b/>
        <sz val="7.5"/>
        <rFont val="Verdana"/>
        <family val="2"/>
      </rPr>
      <t>AP 64.05.0240 (/)</t>
    </r>
  </si>
  <si>
    <r>
      <rPr>
        <b/>
        <sz val="7.5"/>
        <rFont val="Verdana"/>
        <family val="2"/>
      </rPr>
      <t>Persiana vertical em PVC, na cor branca, sem bando, com trilhos e demais materias necessarios para fixacao. Fornecimento e colocacao. (desonerado)</t>
    </r>
  </si>
  <si>
    <r>
      <rPr>
        <b/>
        <sz val="7.5"/>
        <rFont val="Verdana"/>
        <family val="2"/>
      </rPr>
      <t>AP 64.05.0250 (/)</t>
    </r>
  </si>
  <si>
    <r>
      <rPr>
        <b/>
        <sz val="7.5"/>
        <rFont val="Verdana"/>
        <family val="2"/>
      </rPr>
      <t>Persiana vertical em tecido, com trilhos e demais materiais necessarios para fixacao. Fornecimento e colocacao.(desonerado)</t>
    </r>
  </si>
  <si>
    <r>
      <rPr>
        <b/>
        <sz val="7.5"/>
        <rFont val="Verdana"/>
        <family val="2"/>
      </rPr>
      <t>AP 65.05.0100 (/)</t>
    </r>
  </si>
  <si>
    <r>
      <rPr>
        <b/>
        <sz val="7.5"/>
        <rFont val="Verdana"/>
        <family val="2"/>
      </rPr>
      <t>Persianas horizontais em aluminio, laminas micro 25 (2,5cm), nas dimensoes de (1,25x1,85)m, Luxaflex ou similar. Fornecimento e colocacao.</t>
    </r>
  </si>
  <si>
    <r>
      <rPr>
        <b/>
        <sz val="7.5"/>
        <rFont val="Verdana"/>
        <family val="2"/>
      </rPr>
      <t>AP 65.05.0203 (/)</t>
    </r>
  </si>
  <si>
    <r>
      <rPr>
        <b/>
        <sz val="7.5"/>
        <rFont val="Verdana"/>
        <family val="2"/>
      </rPr>
      <t>Persiana horizontal metalica 16mm, na cor branca, sem bando, com trilhos e demais materias necessarios para fixacao. Fornecimento e colocacao.</t>
    </r>
  </si>
  <si>
    <r>
      <rPr>
        <b/>
        <sz val="7.5"/>
        <rFont val="Verdana"/>
        <family val="2"/>
      </rPr>
      <t>AP 65.05.0240 (/)</t>
    </r>
  </si>
  <si>
    <r>
      <rPr>
        <b/>
        <sz val="7.5"/>
        <rFont val="Verdana"/>
        <family val="2"/>
      </rPr>
      <t>Persiana vertical em PVC, na cor branca, sem bando, com trilhos e demais materias necessarios para fixacao. Fornecimento e colocacao.</t>
    </r>
  </si>
  <si>
    <r>
      <rPr>
        <b/>
        <sz val="7.5"/>
        <rFont val="Verdana"/>
        <family val="2"/>
      </rPr>
      <t>AP 65.05.0250 (/)</t>
    </r>
  </si>
  <si>
    <r>
      <rPr>
        <b/>
        <sz val="7.5"/>
        <rFont val="Verdana"/>
        <family val="2"/>
      </rPr>
      <t>Persiana vertical em tecido, com trilhos e demais materiais necessarios para fixacao. Fornecimento e colocacao.</t>
    </r>
  </si>
  <si>
    <r>
      <rPr>
        <b/>
        <sz val="7.5"/>
        <rFont val="Verdana"/>
        <family val="2"/>
      </rPr>
      <t>AP 98.99.0050 (/)</t>
    </r>
  </si>
  <si>
    <r>
      <rPr>
        <b/>
        <sz val="7.5"/>
        <rFont val="Verdana"/>
        <family val="2"/>
      </rPr>
      <t>Bracadeira para dutos de ar condicionado em cantoneira de 3/4"x1/8". Fornecimento e colocacao.(desonerado)</t>
    </r>
  </si>
  <si>
    <r>
      <rPr>
        <b/>
        <sz val="7.5"/>
        <rFont val="Verdana"/>
        <family val="2"/>
      </rPr>
      <t>AP 98.99.0100 (/)</t>
    </r>
  </si>
  <si>
    <r>
      <rPr>
        <b/>
        <sz val="7.5"/>
        <rFont val="Verdana"/>
        <family val="2"/>
      </rPr>
      <t>Lava olhos de emergencia com acionamento manual por alavanca, tubulacao e conexoes em ferro galvanizado, pia em AISI 304, conexoes de entrada e saida de 1" BSP, pintura anticorrosiva, na cor verde seguranca, pia com diametro de 300mm. Fornecimento e colocacao.(desonerado)</t>
    </r>
  </si>
  <si>
    <r>
      <rPr>
        <b/>
        <sz val="7.5"/>
        <rFont val="Verdana"/>
        <family val="2"/>
      </rPr>
      <t>AP 98.99.0112 (A)</t>
    </r>
  </si>
  <si>
    <r>
      <rPr>
        <b/>
        <sz val="7.5"/>
        <rFont val="Verdana"/>
        <family val="2"/>
      </rPr>
      <t xml:space="preserve">Moinho a vento, com roda de diametro de 3,40mx18pas, confeccionado em chapas galvanizadas no 20, com dobras laterais e pintura automotiva, sistema de freio automatico, retorno automatico de destravamento, montado em torre de 9,00m de altura, estruturada com 4 pes de cantoneira galvanizada a fogo de 2"x1/4", base intermediaria na altura de 3,00m, com cantoneira galvanizada de 3"x1/4", para assentamento de caixa d'agua, pistao de 4", saida de 1 1/4", tubos galvanizados de 1 1/4", varoes trefilados de 1/2", em aco 1045 com rosca e tampa de 6", para fechamento de poco, inclusive fundacoes.
</t>
    </r>
    <r>
      <rPr>
        <b/>
        <sz val="7.5"/>
        <rFont val="Verdana"/>
        <family val="2"/>
      </rPr>
      <t>Fornecimento, montagem e instalacao. (desonerado)</t>
    </r>
  </si>
  <si>
    <r>
      <rPr>
        <b/>
        <sz val="7.5"/>
        <rFont val="Verdana"/>
        <family val="2"/>
      </rPr>
      <t>AP 98.99.0115 (A)</t>
    </r>
  </si>
  <si>
    <r>
      <rPr>
        <b/>
        <sz val="7.5"/>
        <rFont val="Verdana"/>
        <family val="2"/>
      </rPr>
      <t>Moinho a vento com roda de diametro de 3,40mx18pas, confeccionado em chapas galvanizadas no 20 com dobras laterais e pintura</t>
    </r>
  </si>
  <si>
    <r>
      <rPr>
        <b/>
        <sz val="7.5"/>
        <rFont val="Verdana"/>
        <family val="2"/>
      </rPr>
      <t xml:space="preserve">automotiva, sistema de freio automatico, retorno automatico de destravamento, montado em torre de 12,00m de altura estruturada com 4 pes de cantoneira galvanizada a fogo de 2"x1/4", base intermediaria na altura de 3,00m com cantoneira galvanizada de 3"x1/4", para assentamento de caixa d'agua, pistao de 4", saida de 1 1/4", tubos galvanizados de 1 1/4", varoes trefilados de 1/2" em aco 1045 com rosca e tampa de 6" para fechamento de poco, inclusive fundacoes.
</t>
    </r>
    <r>
      <rPr>
        <b/>
        <sz val="7.5"/>
        <rFont val="Verdana"/>
        <family val="2"/>
      </rPr>
      <t>Fornecimento, montagem e instalacao. (desonerado)</t>
    </r>
  </si>
  <si>
    <r>
      <rPr>
        <b/>
        <sz val="7.5"/>
        <rFont val="Verdana"/>
        <family val="2"/>
      </rPr>
      <t>AP 99.99.0050 (/)</t>
    </r>
  </si>
  <si>
    <r>
      <rPr>
        <b/>
        <sz val="7.5"/>
        <rFont val="Verdana"/>
        <family val="2"/>
      </rPr>
      <t>Bracadeira para dutos de ar condicionado em cantoneira de 3/4"x1/8". Fornecimento e colocacao.</t>
    </r>
  </si>
  <si>
    <r>
      <rPr>
        <b/>
        <sz val="7.5"/>
        <rFont val="Verdana"/>
        <family val="2"/>
      </rPr>
      <t>AP 99.99.0100 (/)</t>
    </r>
  </si>
  <si>
    <r>
      <rPr>
        <b/>
        <sz val="7.5"/>
        <rFont val="Verdana"/>
        <family val="2"/>
      </rPr>
      <t>Lava olhos de emergencia com acionamento manual por alavanca, tubulacao e conexoes em ferro galvanizado, pia em AISI 304, conexoes de entrada e saida de 1" BSP, pintura anticorrosiva, na cor verde seguranca, pia com diametro de 300mm. Fornecimento e colocacao.</t>
    </r>
  </si>
  <si>
    <r>
      <rPr>
        <b/>
        <sz val="7.5"/>
        <rFont val="Verdana"/>
        <family val="2"/>
      </rPr>
      <t>AP 99.99.0112 (A)</t>
    </r>
  </si>
  <si>
    <r>
      <rPr>
        <b/>
        <sz val="7.5"/>
        <rFont val="Verdana"/>
        <family val="2"/>
      </rPr>
      <t xml:space="preserve">Moinho a vento, com roda de diametro de 3,40mx18pas, confeccionado em chapas galvanizadas no 20, com dobras laterais e pintura automotiva, sistema de freio automatico, retorno automatico de destravamento, montado em torre de 9,00m de altura, estruturada com 4 pes de cantoneira galvanizada a fogo de 2"x1/4", base intermediaria na altura de 3,00m, com cantoneira galvanizada de 3"x1/4", para assentamento de caixa d'agua, pistao de 4", saida de 1 1/4", tubos galvanizados de 1 1/4", varoes trefilados de 1/2", em aco 1045 com rosca e tampa de 6", para fechamento de poco, inclusive fundacoes.
</t>
    </r>
    <r>
      <rPr>
        <b/>
        <sz val="7.5"/>
        <rFont val="Verdana"/>
        <family val="2"/>
      </rPr>
      <t>Fornecimento, montagem e instalacao.</t>
    </r>
  </si>
  <si>
    <r>
      <rPr>
        <b/>
        <sz val="7.5"/>
        <rFont val="Verdana"/>
        <family val="2"/>
      </rPr>
      <t>AP 99.99.0115 (A)</t>
    </r>
  </si>
  <si>
    <r>
      <rPr>
        <b/>
        <sz val="7.5"/>
        <rFont val="Verdana"/>
        <family val="2"/>
      </rPr>
      <t xml:space="preserve">Moinho a vento com roda de diametro de 3,40mx18pas, confeccionado em chapas galvanizadas no 20 com dobras laterais e pintura automotiva, sistema de freio automatico, retorno automatico de destravamento, montado em torre de 12,00m de altura estruturada com 4 pes de cantoneira galvanizada a fogo de 2"x1/4", base intermediaria na altura de 3,00m com cantoneira galvanizada de 3"x1/4", para assentamento de caixa d'agua, pistao de 4", saida de 1 1/4", tubos galvanizados de 1 1/4", varoes trefilados de 1/2" em aco 1045 com rosca e tampa de 6" para fechamento de poco, inclusive fundacoes.
</t>
    </r>
    <r>
      <rPr>
        <b/>
        <sz val="7.5"/>
        <rFont val="Verdana"/>
        <family val="2"/>
      </rPr>
      <t>Fornecimento, montagem e instalacao.</t>
    </r>
  </si>
  <si>
    <r>
      <rPr>
        <b/>
        <sz val="7.5"/>
        <rFont val="Verdana"/>
        <family val="2"/>
      </rPr>
      <t>CI 14.05.0250 (/)</t>
    </r>
  </si>
  <si>
    <r>
      <rPr>
        <b/>
        <sz val="7.5"/>
        <rFont val="Verdana"/>
        <family val="2"/>
      </rPr>
      <t>Impermeabilizacao de terraco com membrana flexivel, com terminacao em argamassa de cimento e areia no traco 1:5 com 1,5cm de espessura e regularizacoes da laje com argamassa de cimento e areia no traco 1:3 com espessura media de 4cm, Torodim ou similar 4p.p.(desonerado)</t>
    </r>
  </si>
  <si>
    <r>
      <rPr>
        <b/>
        <sz val="7.5"/>
        <rFont val="Verdana"/>
        <family val="2"/>
      </rPr>
      <t>CI 14.05.0300 (/)</t>
    </r>
  </si>
  <si>
    <r>
      <rPr>
        <b/>
        <sz val="7.5"/>
        <rFont val="Verdana"/>
        <family val="2"/>
      </rPr>
      <t>Impermeabilzacao e isolamento termico de terracos, lajes, calhas e telhados com membrana a base de asfalto plastico puro, sem cargas de minerais, com prova de densidade, alma central de polietileno de alta densidade biorientado e aluminio superior gofrado, espessura de 4mm, tipo Multimanta ou similar.(desonerado)</t>
    </r>
  </si>
  <si>
    <r>
      <rPr>
        <b/>
        <sz val="7.5"/>
        <rFont val="Verdana"/>
        <family val="2"/>
      </rPr>
      <t>CI 14.05.0350 (/)</t>
    </r>
  </si>
  <si>
    <r>
      <rPr>
        <b/>
        <sz val="7.5"/>
        <rFont val="Verdana"/>
        <family val="2"/>
      </rPr>
      <t>Impermeabilizacao de terraco e lajes com membrana a base de asfalto puro, sem cargas minerais com prova de densidade, alma central de polietileno de alta densidade biorientado, transitable, com protecao mecanica primaria de geotextil, com tecido de poliester, espessura de 4mm, tipo Multimanta ou similar.(desonerado)</t>
    </r>
  </si>
  <si>
    <r>
      <rPr>
        <b/>
        <sz val="7.5"/>
        <rFont val="Verdana"/>
        <family val="2"/>
      </rPr>
      <t>CI 14.05.0400 (/)</t>
    </r>
  </si>
  <si>
    <r>
      <rPr>
        <b/>
        <sz val="7.5"/>
        <rFont val="Verdana"/>
        <family val="2"/>
      </rPr>
      <t>Impermeabilizacao de reservatorio de agua elevado ou subterraneo de sistema rigido (nao sujeito a fissuracao) constando de limpeza da superficie, chapisco de cimento e areia lavada 1:2 preparado com solucao Sika 1, ou similar, e agua, 1:15, revestimento com argamassa de cimento e areia 1:3, preparada com solucao Sika 1, ou similar, e agua, 1:2, em 2 camadas de 15mm cada, e acabamento final alisado a colher no traco 1:1.(desonerado)</t>
    </r>
  </si>
  <si>
    <r>
      <rPr>
        <b/>
        <sz val="7.5"/>
        <rFont val="Verdana"/>
        <family val="2"/>
      </rPr>
      <t>CI 14.05.0450 (A)</t>
    </r>
  </si>
  <si>
    <r>
      <rPr>
        <b/>
        <sz val="7.5"/>
        <rFont val="Verdana"/>
        <family val="2"/>
      </rPr>
      <t>Impermeabilizacao de caixa d'agua elevada com 2Kg de Denverlit ou similar, 0,15Kg de Denverfix ou similar, 1,50Kg de Denver LP 54 e 1,10m2 de tela de poliester, inclusive protecao mecanica.(desonerado)</t>
    </r>
  </si>
  <si>
    <r>
      <rPr>
        <b/>
        <sz val="7.5"/>
        <rFont val="Verdana"/>
        <family val="2"/>
      </rPr>
      <t>CI 14.05.0453 (/)</t>
    </r>
  </si>
  <si>
    <r>
      <rPr>
        <b/>
        <sz val="7.5"/>
        <rFont val="Verdana"/>
        <family val="2"/>
      </rPr>
      <t>Impermeabilizacao de caixa d'agua subterranea com 4Kg de Denverlit ou similar, 0,35Kg de Denverfix ou similar, inclusive protecao mecanica.(desonerado)</t>
    </r>
  </si>
  <si>
    <r>
      <rPr>
        <b/>
        <sz val="7.5"/>
        <rFont val="Verdana"/>
        <family val="2"/>
      </rPr>
      <t>CI 14.05.0500 (A)</t>
    </r>
  </si>
  <si>
    <r>
      <rPr>
        <b/>
        <sz val="7.5"/>
        <rFont val="Verdana"/>
        <family val="2"/>
      </rPr>
      <t>Impermeabilizacao de lajes com Hey'di Cryl ou similar, aplicado em 8 demaos e 1 tela de poliester, sobre 2 demaos de K11-SR misturado ao KZ usados com base diretamente sobre a laje, apos limpeza e regularizacao, exclusive protecao mecanica e termica.(desonerado)</t>
    </r>
  </si>
  <si>
    <r>
      <rPr>
        <b/>
        <sz val="7.5"/>
        <rFont val="Verdana"/>
        <family val="2"/>
      </rPr>
      <t>CI 14.05.0550 (/)</t>
    </r>
  </si>
  <si>
    <r>
      <rPr>
        <b/>
        <sz val="7.5"/>
        <rFont val="Verdana"/>
        <family val="2"/>
      </rPr>
      <t>Impermeabilizacao de laje com 0,45Kg de Denver Primer ou similar, 3,50Kg de Denverpren ou similar e 1,10m2 de poliester. Fornecimento e aplicacao, exclusive protecao mecanica.(desonerado)</t>
    </r>
  </si>
  <si>
    <r>
      <rPr>
        <b/>
        <sz val="7.5"/>
        <rFont val="Verdana"/>
        <family val="2"/>
      </rPr>
      <t>CI 14.05.0600 (/)</t>
    </r>
  </si>
  <si>
    <r>
      <rPr>
        <b/>
        <sz val="7.5"/>
        <rFont val="Verdana"/>
        <family val="2"/>
      </rPr>
      <t>Impermeabilizacao de laje de terraco com 0,45Kg de Denver Primer ou similar, 5Kg de Denverpren ou similar e 1,10m2 de poliester. Fornecimento e aplicacao, exclusive protecao mecanica e termica. (desonerado)</t>
    </r>
  </si>
  <si>
    <r>
      <rPr>
        <b/>
        <sz val="7.5"/>
        <rFont val="Verdana"/>
        <family val="2"/>
      </rPr>
      <t>CI 14.05.0650 (/)</t>
    </r>
  </si>
  <si>
    <r>
      <rPr>
        <b/>
        <sz val="7.5"/>
        <rFont val="Verdana"/>
        <family val="2"/>
      </rPr>
      <t>Impermeabilizacao de lajes sem protecao mecanica a base de resinas elastomericas de poliuretano, bicomponente, aplicado e curado a frio, IMP-C (2,2 Kg/m2) da Imperbras ou similar, estruturado com uma camada de bidim (75 g/cm2).(desonerado)</t>
    </r>
  </si>
  <si>
    <r>
      <rPr>
        <b/>
        <sz val="7.5"/>
        <rFont val="Verdana"/>
        <family val="2"/>
      </rPr>
      <t>CI 14.05.0700 (/)</t>
    </r>
  </si>
  <si>
    <r>
      <rPr>
        <b/>
        <sz val="7.5"/>
        <rFont val="Verdana"/>
        <family val="2"/>
      </rPr>
      <t>Impermeabilzacao e isolamento termico de telhado (metalico, barro, fibrocimento, etc.) com membrana a base de asfalto plastico puro, sem cargas de minerais, com prova de densidade, alma central de polietileno de alta densidade biorientado e aluminio superior gofrado, espessura de 3mm, tipo Multimanta ou similar.(desonerado)</t>
    </r>
  </si>
  <si>
    <r>
      <rPr>
        <b/>
        <sz val="7.5"/>
        <rFont val="Verdana"/>
        <family val="2"/>
      </rPr>
      <t>CI 14.05.0750 (A)</t>
    </r>
  </si>
  <si>
    <r>
      <rPr>
        <b/>
        <sz val="7.5"/>
        <rFont val="Verdana"/>
        <family val="2"/>
      </rPr>
      <t>Impermeabilizacao com manta asfaltica de 3mm de espessura a base de asfalto modificado com elastomeros, estruturada com nao tecido de filamentos continuos de poliester, previamente estabilizados. A manta devera atender a norma da ABTN 9952, classe 2, aderida ao substrato com emulsao asfaltica.(desonerado)</t>
    </r>
  </si>
  <si>
    <r>
      <rPr>
        <b/>
        <sz val="7.5"/>
        <rFont val="Verdana"/>
        <family val="2"/>
      </rPr>
      <t>CI 14.05.0800 (/)</t>
    </r>
  </si>
  <si>
    <r>
      <rPr>
        <b/>
        <sz val="7.5"/>
        <rFont val="Verdana"/>
        <family val="2"/>
      </rPr>
      <t>Pintura asfaltica (uma demao com 200g/m2), para superficies lisas de marquizes, banheiros e demais superficies de pequenas dimensoes. Igol 2 ou similar. Fornecimento e aplicacao.(desonerado)</t>
    </r>
  </si>
  <si>
    <r>
      <rPr>
        <b/>
        <sz val="7.5"/>
        <rFont val="Verdana"/>
        <family val="2"/>
      </rPr>
      <t>CI 14.05.0850 (B)</t>
    </r>
  </si>
  <si>
    <r>
      <rPr>
        <b/>
        <sz val="7.5"/>
        <rFont val="Verdana"/>
        <family val="2"/>
      </rPr>
      <t>Plaqueamento in situ para cobertura de impermeabilizacao com placas 60x60x2,5cm fundidas e revestidas com argamassa de cimento e areia no traco 1:3 juntas espacadas de 2,5cm tomadas com mastique de hibroasfalto, cimento e areia no traco 1:3.(desonerado)</t>
    </r>
  </si>
  <si>
    <r>
      <rPr>
        <b/>
        <sz val="7.5"/>
        <rFont val="Verdana"/>
        <family val="2"/>
      </rPr>
      <t>CI 14.05.0900 (/)</t>
    </r>
  </si>
  <si>
    <r>
      <rPr>
        <b/>
        <sz val="7.5"/>
        <rFont val="Verdana"/>
        <family val="2"/>
      </rPr>
      <t>Revestimento formulado a partir de resinas de poliuretano protetivo sobre impermeabilizacao elastomerica, acabamento semi-brilho, resistente a abrasao, Top-Coat da Imperbras ou similar. (desonerado)</t>
    </r>
  </si>
  <si>
    <r>
      <rPr>
        <b/>
        <sz val="7.5"/>
        <rFont val="Verdana"/>
        <family val="2"/>
      </rPr>
      <t>CI 14.05.0950 (/)</t>
    </r>
  </si>
  <si>
    <r>
      <rPr>
        <b/>
        <sz val="7.5"/>
        <rFont val="Verdana"/>
        <family val="2"/>
      </rPr>
      <t>Selante de silicone de cura neutra, a prova d'agua, com comportamento de borracha numa variacao de temperatura de 0o a 100o C. Com preenchimento de (1,5x1,5)cm na intersecao da manta com o teto da caixa d'agua, Silastic 790 da Dow Corning ou similar. (desonerado)</t>
    </r>
  </si>
  <si>
    <r>
      <rPr>
        <b/>
        <sz val="7.5"/>
        <rFont val="Verdana"/>
        <family val="2"/>
      </rPr>
      <t>CI 15.05.0050 (/)</t>
    </r>
  </si>
  <si>
    <r>
      <rPr>
        <b/>
        <sz val="7.5"/>
        <rFont val="Verdana"/>
        <family val="2"/>
      </rPr>
      <t>Aplicacao de 2 demaos de impermeabilizante por cristalizacao da Texas, Denver, Reax, Viapol ou similar.</t>
    </r>
  </si>
  <si>
    <r>
      <rPr>
        <b/>
        <sz val="7.5"/>
        <rFont val="Verdana"/>
        <family val="2"/>
      </rPr>
      <t>CI 15.05.0100 (/)</t>
    </r>
  </si>
  <si>
    <r>
      <rPr>
        <b/>
        <sz val="7.5"/>
        <rFont val="Verdana"/>
        <family val="2"/>
      </rPr>
      <t>Argamassa de protecao mecanica com espessura de 2cm, no traco 1:3, com colacao de tela.</t>
    </r>
  </si>
  <si>
    <r>
      <rPr>
        <b/>
        <sz val="7.5"/>
        <rFont val="Verdana"/>
        <family val="2"/>
      </rPr>
      <t>CI 15.05.0125 (/)</t>
    </r>
  </si>
  <si>
    <r>
      <rPr>
        <b/>
        <sz val="7.5"/>
        <rFont val="Verdana"/>
        <family val="2"/>
      </rPr>
      <t>Impermeabilizacao de terracos, jardineiras, reservatorios, piscinas, coberturas e superficies metalicas com membrana flexivel aderente, de base acrilica, aplicado a frio, em quatro demaos cruzadas, nas cores branca, azul, cinza ou telha, tipo TECRYL- D3 ou similar.</t>
    </r>
  </si>
  <si>
    <r>
      <rPr>
        <b/>
        <sz val="7.5"/>
        <rFont val="Verdana"/>
        <family val="2"/>
      </rPr>
      <t>CI 15.05.0150 (/)</t>
    </r>
  </si>
  <si>
    <r>
      <rPr>
        <b/>
        <sz val="7.5"/>
        <rFont val="Verdana"/>
        <family val="2"/>
      </rPr>
      <t>Impermeabilizacao de terracos, jardineiras e coberturas isoladas com 3 camadas de asfalto oxidado entremeadas por 3 camadas de feltro asfaltico.</t>
    </r>
  </si>
  <si>
    <r>
      <rPr>
        <b/>
        <sz val="7.5"/>
        <rFont val="Verdana"/>
        <family val="2"/>
      </rPr>
      <t>CI 15.05.0200 (B)</t>
    </r>
  </si>
  <si>
    <r>
      <rPr>
        <b/>
        <sz val="7.5"/>
        <rFont val="Verdana"/>
        <family val="2"/>
      </rPr>
      <t>Impermeabilizacao de terraco a base de membrana de polietileno, de 3mm de espessura, revestimento catalitico do tipo Morter-Plas ou similar, com protecao mecanica em argamassa de cimento e areia no traco 1:6 e com 1,5cm de espessura, inclusive nivelamento de laje com argamassa de cimento e areia no traco 1:5, com espessura media de 2,5cm.</t>
    </r>
  </si>
  <si>
    <r>
      <rPr>
        <b/>
        <sz val="7.5"/>
        <rFont val="Verdana"/>
        <family val="2"/>
      </rPr>
      <t>CI 15.05.0250 (/)</t>
    </r>
  </si>
  <si>
    <r>
      <rPr>
        <b/>
        <sz val="7.5"/>
        <rFont val="Verdana"/>
        <family val="2"/>
      </rPr>
      <t>Impermeabilizacao de terraco com membrana flexivel, com terminacao em argamassa de cimento e areia no traco 1:5 com 1,5cm de espessura e regularizacoes da laje com argamassa de cimento e areia no traco 1:3 com espessura media de 4cm, Torodim ou similar 4p.p.</t>
    </r>
  </si>
  <si>
    <r>
      <rPr>
        <b/>
        <sz val="7.5"/>
        <rFont val="Verdana"/>
        <family val="2"/>
      </rPr>
      <t>CI 15.05.0300 (/)</t>
    </r>
  </si>
  <si>
    <r>
      <rPr>
        <b/>
        <sz val="7.5"/>
        <rFont val="Verdana"/>
        <family val="2"/>
      </rPr>
      <t>Impermeabilzacao e isolamento termico de terracos, lajes, calhas e telhados com membrana a base de asfalto plastico puro, sem cargas de minerais, com prova de densidade, alma central de polietileno de alta densidade biorientado e aluminio superior gofrado, espessura de 4mm, tipo Multimanta ou similar.</t>
    </r>
  </si>
  <si>
    <r>
      <rPr>
        <b/>
        <sz val="7.5"/>
        <rFont val="Verdana"/>
        <family val="2"/>
      </rPr>
      <t>CI 15.05.0350 (/)</t>
    </r>
  </si>
  <si>
    <r>
      <rPr>
        <b/>
        <sz val="7.5"/>
        <rFont val="Verdana"/>
        <family val="2"/>
      </rPr>
      <t>Impermeabilizacao de terraco e lajes com membrana a base de asfalto puro, sem cargas minerais com prova de densidade, alma central de polietileno de alta densidade biorientado, transitable, com protecao mecanica primaria de geotextil, com tecido de poliester, espessura de 4mm, tipo Multimanta ou similar.</t>
    </r>
  </si>
  <si>
    <r>
      <rPr>
        <b/>
        <sz val="7.5"/>
        <rFont val="Verdana"/>
        <family val="2"/>
      </rPr>
      <t>CI 15.05.0400 (/)</t>
    </r>
  </si>
  <si>
    <r>
      <rPr>
        <b/>
        <sz val="7.5"/>
        <rFont val="Verdana"/>
        <family val="2"/>
      </rPr>
      <t>Impermeabilizacao de reservatorio de agua elevado ou subterraneo de sistema rigido (nao sujeito a fissuracao) constando de limpeza da superficie, chapisco de cimento e areia lavada 1:2 preparado com solucao Sika 1, ou similar, e agua, 1:15, revestimento com argamassa de cimento e areia 1:3, preparada com solucao Sika 1, ou similar, e agua, 1:2, em 2 camadas de 15mm cada, e acabamento final alisado a colher no traco 1:1.</t>
    </r>
  </si>
  <si>
    <r>
      <rPr>
        <b/>
        <sz val="7.5"/>
        <rFont val="Verdana"/>
        <family val="2"/>
      </rPr>
      <t>CI 15.05.0450 (A)</t>
    </r>
  </si>
  <si>
    <r>
      <rPr>
        <b/>
        <sz val="7.5"/>
        <rFont val="Verdana"/>
        <family val="2"/>
      </rPr>
      <t>Impermeabilizacao de caixa d'agua elevada com 2Kg de Denverlit ou similar, 0,15Kg de Denverfix ou similar, 1,50Kg de Denver LP 54 e 1,10m2 de tela de poliester, inclusive protecao mecanica.</t>
    </r>
  </si>
  <si>
    <r>
      <rPr>
        <b/>
        <sz val="7.5"/>
        <rFont val="Verdana"/>
        <family val="2"/>
      </rPr>
      <t>CI 15.05.0453 (/)</t>
    </r>
  </si>
  <si>
    <r>
      <rPr>
        <b/>
        <sz val="7.5"/>
        <rFont val="Verdana"/>
        <family val="2"/>
      </rPr>
      <t>Impermeabilizacao de caixa d'agua subterranea com 4Kg de Denverlit ou similar, 0,35Kg de Denverfix ou similar, inclusive protecao mecanica.</t>
    </r>
  </si>
  <si>
    <r>
      <rPr>
        <b/>
        <sz val="7.5"/>
        <rFont val="Verdana"/>
        <family val="2"/>
      </rPr>
      <t>CI 15.05.0500 (A)</t>
    </r>
  </si>
  <si>
    <r>
      <rPr>
        <b/>
        <sz val="7.5"/>
        <rFont val="Verdana"/>
        <family val="2"/>
      </rPr>
      <t>Impermeabilizacao de lajes com Hey'di Cryl ou similar, aplicado em 8 demaos e 1 tela de poliester, sobre 2 demaos de K11-SR misturado ao KZ usados com base diretamente sobre a laje, apos limpeza e regularizacao, exclusive protecao mecanica e termica.</t>
    </r>
  </si>
  <si>
    <r>
      <rPr>
        <b/>
        <sz val="7.5"/>
        <rFont val="Verdana"/>
        <family val="2"/>
      </rPr>
      <t>CI 15.05.0550 (/)</t>
    </r>
  </si>
  <si>
    <r>
      <rPr>
        <b/>
        <sz val="7.5"/>
        <rFont val="Verdana"/>
        <family val="2"/>
      </rPr>
      <t>Impermeabilizacao de laje com 0,45Kg de Denver Primer ou similar, 3,50Kg de Denverpren ou similar e 1,10m2 de poliester. Fornecimento e aplicacao, exclusive protecao mecanica.</t>
    </r>
  </si>
  <si>
    <r>
      <rPr>
        <b/>
        <sz val="7.5"/>
        <rFont val="Verdana"/>
        <family val="2"/>
      </rPr>
      <t>CI 15.05.0600 (/)</t>
    </r>
  </si>
  <si>
    <r>
      <rPr>
        <b/>
        <sz val="7.5"/>
        <rFont val="Verdana"/>
        <family val="2"/>
      </rPr>
      <t>Impermeabilizacao de laje de terraco com 0,45Kg de Denver Primer ou similar, 5Kg de Denverpren ou</t>
    </r>
  </si>
  <si>
    <r>
      <rPr>
        <b/>
        <sz val="7.5"/>
        <rFont val="Verdana"/>
        <family val="2"/>
      </rPr>
      <t>similar e 1,10m2 de poliester. Fornecimento e aplicacao, exclusive protecao mecanica e termica.</t>
    </r>
  </si>
  <si>
    <r>
      <rPr>
        <b/>
        <sz val="7.5"/>
        <rFont val="Verdana"/>
        <family val="2"/>
      </rPr>
      <t>CI 15.05.0650 (/)</t>
    </r>
  </si>
  <si>
    <r>
      <rPr>
        <b/>
        <sz val="7.5"/>
        <rFont val="Verdana"/>
        <family val="2"/>
      </rPr>
      <t>Impermeabilizacao de lajes sem protecao mecanica a base de resinas elastomericas de poliuretano, bicomponente, aplicado e curado a frio, IMP-C (2,2 Kg/m2) da Imperbras ou similar, estruturado com uma camada de bidim (75 g/cm2).</t>
    </r>
  </si>
  <si>
    <r>
      <rPr>
        <b/>
        <sz val="7.5"/>
        <rFont val="Verdana"/>
        <family val="2"/>
      </rPr>
      <t>CI 15.05.0700 (/)</t>
    </r>
  </si>
  <si>
    <r>
      <rPr>
        <b/>
        <sz val="7.5"/>
        <rFont val="Verdana"/>
        <family val="2"/>
      </rPr>
      <t>Impermeabilzacao e isolamento termico de telhado (metalico, barro, fibrocimento, etc.) com membrana a base de asfalto plastico puro, sem cargas de minerais, com prova de densidade, alma central de polietileno de alta densidade biorientado e aluminio superior gofrado, espessura de 3mm, tipo Multimanta ou similar.</t>
    </r>
  </si>
  <si>
    <r>
      <rPr>
        <b/>
        <sz val="7.5"/>
        <rFont val="Verdana"/>
        <family val="2"/>
      </rPr>
      <t>CI 15.05.0750 (A)</t>
    </r>
  </si>
  <si>
    <r>
      <rPr>
        <b/>
        <sz val="7.5"/>
        <rFont val="Verdana"/>
        <family val="2"/>
      </rPr>
      <t>Impermeabilizacao com manta asfaltica de 3mm de espessura a base de asfalto modificado com elastomeros, estruturada com nao tecido de filamentos continuos de poliester, previamente estabilizados. A manta devera atender a norma da ABTN 9952, classe 2, aderida ao substrato com emulsao asfaltica.</t>
    </r>
  </si>
  <si>
    <r>
      <rPr>
        <b/>
        <sz val="7.5"/>
        <rFont val="Verdana"/>
        <family val="2"/>
      </rPr>
      <t>CI 15.05.0800 (/)</t>
    </r>
  </si>
  <si>
    <r>
      <rPr>
        <b/>
        <sz val="7.5"/>
        <rFont val="Verdana"/>
        <family val="2"/>
      </rPr>
      <t>Pintura asfaltica (uma demao com 200g/m2), para superficies lisas de marquizes, banheiros e demais superficies de pequenas dimensoes. Igol 2 ou similar. Fornecimento e aplicacao.</t>
    </r>
  </si>
  <si>
    <r>
      <rPr>
        <b/>
        <sz val="7.5"/>
        <rFont val="Verdana"/>
        <family val="2"/>
      </rPr>
      <t>CI 15.05.0850 (B)</t>
    </r>
  </si>
  <si>
    <r>
      <rPr>
        <b/>
        <sz val="7.5"/>
        <rFont val="Verdana"/>
        <family val="2"/>
      </rPr>
      <t>Plaqueamento in situ para cobertura de impermeabilizacao com placas 60x60x2,5cm fundidas e revestidas com argamassa de cimento e areia no traco 1:3 juntas espacadas de 2,5cm tomadas com mastique de hibroasfalto, cimento e areia no traco 1:3.</t>
    </r>
  </si>
  <si>
    <r>
      <rPr>
        <b/>
        <sz val="7.5"/>
        <rFont val="Verdana"/>
        <family val="2"/>
      </rPr>
      <t>CI 15.05.0900 (/)</t>
    </r>
  </si>
  <si>
    <r>
      <rPr>
        <b/>
        <sz val="7.5"/>
        <rFont val="Verdana"/>
        <family val="2"/>
      </rPr>
      <t>Revestimento formulado a partir de resinas de poliuretano protetivo sobre impermeabilizacao elastomerica, acabamento semi-brilho, resistente a abrasao, Top-Coat da Imperbras ou similar.</t>
    </r>
  </si>
  <si>
    <r>
      <rPr>
        <b/>
        <sz val="7.5"/>
        <rFont val="Verdana"/>
        <family val="2"/>
      </rPr>
      <t>CI 15.05.0950 (/)</t>
    </r>
  </si>
  <si>
    <r>
      <rPr>
        <b/>
        <sz val="7.5"/>
        <rFont val="Verdana"/>
        <family val="2"/>
      </rPr>
      <t>Selante de silicone de cura neutra, a prova d'agua, com comportamento de borracha numa variacao de temperatura de 0o a 100o C. Com preenchimento de (1,5x1,5)cm na intersecao da manta com o teto da caixa d'agua, Silastic 790 da Dow Corning ou similar.</t>
    </r>
  </si>
  <si>
    <r>
      <rPr>
        <b/>
        <sz val="7.5"/>
        <rFont val="Verdana"/>
        <family val="2"/>
      </rPr>
      <t>CI 19.05.0050 (A)</t>
    </r>
  </si>
  <si>
    <r>
      <rPr>
        <b/>
        <sz val="7.5"/>
        <rFont val="Verdana"/>
        <family val="2"/>
      </rPr>
      <t>Retirada e recolocacao de telhas do tipo colonial, inclusive cumeeira e respectiva argamassa, exclusive o fornecimento do material novo. Medida pela area coberta em projecao.(desonerado)</t>
    </r>
  </si>
  <si>
    <r>
      <rPr>
        <b/>
        <sz val="7.5"/>
        <rFont val="Verdana"/>
        <family val="2"/>
      </rPr>
      <t>CI 19.05.0100 (/)</t>
    </r>
  </si>
  <si>
    <r>
      <rPr>
        <b/>
        <sz val="7.5"/>
        <rFont val="Verdana"/>
        <family val="2"/>
      </rPr>
      <t>Retirada e recolocacao de telhas francesas, inclusive cumeeira excluindo o fornecimento do material novo. Medida pela area coberta em projecao. (desonerado)</t>
    </r>
  </si>
  <si>
    <r>
      <rPr>
        <b/>
        <sz val="7.5"/>
        <rFont val="Verdana"/>
        <family val="2"/>
      </rPr>
      <t>CI 19.05.0150 (/)</t>
    </r>
  </si>
  <si>
    <r>
      <rPr>
        <b/>
        <sz val="7.5"/>
        <rFont val="Verdana"/>
        <family val="2"/>
      </rPr>
      <t>Retirada e recolocacao de telhas em fibro-cimento, ondulado, tipo convencional, inclusive cumeeira, medida pela area coberta em projecao.(desonerado)</t>
    </r>
  </si>
  <si>
    <r>
      <rPr>
        <b/>
        <sz val="7.5"/>
        <rFont val="Verdana"/>
        <family val="2"/>
      </rPr>
      <t>CI 19.05.0200 (/)</t>
    </r>
  </si>
  <si>
    <r>
      <rPr>
        <b/>
        <sz val="7.5"/>
        <rFont val="Verdana"/>
        <family val="2"/>
      </rPr>
      <t>Retirada e recolocacao de telha em fibro-cimento do tipo Max-calha ou calha 43 ou 49 ou similar, inclusive cumeeira, medida pela area coberta em projecao.(desonerado)</t>
    </r>
  </si>
  <si>
    <r>
      <rPr>
        <b/>
        <sz val="7.5"/>
        <rFont val="Verdana"/>
        <family val="2"/>
      </rPr>
      <t>CI 19.05.0250 (/)</t>
    </r>
  </si>
  <si>
    <r>
      <rPr>
        <b/>
        <sz val="7.5"/>
        <rFont val="Verdana"/>
        <family val="2"/>
      </rPr>
      <t>Retirada e recolocacao de telha em fibro-cimento do tipo canalete 90 ou similar, inclusive cumeeira, medida pela area coberta em projecao.(desonerado)</t>
    </r>
  </si>
  <si>
    <r>
      <rPr>
        <b/>
        <sz val="7.5"/>
        <rFont val="Verdana"/>
        <family val="2"/>
      </rPr>
      <t>CI 20.05.0050 (A)</t>
    </r>
  </si>
  <si>
    <r>
      <rPr>
        <b/>
        <sz val="7.5"/>
        <rFont val="Verdana"/>
        <family val="2"/>
      </rPr>
      <t>Retirada e recolocacao de telhas do tipo colonial, inclusive cumeeira e respectiva argamassa, exclusive o fornecimento do material novo. Medida pela area coberta em projecao.</t>
    </r>
  </si>
  <si>
    <r>
      <rPr>
        <b/>
        <sz val="7.5"/>
        <rFont val="Verdana"/>
        <family val="2"/>
      </rPr>
      <t>CI 20.05.0100 (/)</t>
    </r>
  </si>
  <si>
    <r>
      <rPr>
        <b/>
        <sz val="7.5"/>
        <rFont val="Verdana"/>
        <family val="2"/>
      </rPr>
      <t>Retirada e recolocacao de telhas francesas, inclusive cumeeira excluindo o fornecimento do material novo. Medida pela area coberta em projecao.</t>
    </r>
  </si>
  <si>
    <r>
      <rPr>
        <b/>
        <sz val="7.5"/>
        <rFont val="Verdana"/>
        <family val="2"/>
      </rPr>
      <t>CI 20.05.0150 (/)</t>
    </r>
  </si>
  <si>
    <r>
      <rPr>
        <b/>
        <sz val="7.5"/>
        <rFont val="Verdana"/>
        <family val="2"/>
      </rPr>
      <t>Retirada e recolocacao de telhas em fibro-cimento, ondulado, tipo convencional, inclusive cumeeira, medida pela area coberta em projecao.</t>
    </r>
  </si>
  <si>
    <r>
      <rPr>
        <b/>
        <sz val="7.5"/>
        <rFont val="Verdana"/>
        <family val="2"/>
      </rPr>
      <t>CI 20.05.0200 (/)</t>
    </r>
  </si>
  <si>
    <r>
      <rPr>
        <b/>
        <sz val="7.5"/>
        <rFont val="Verdana"/>
        <family val="2"/>
      </rPr>
      <t>Retirada e recolocacao de telha em fibro-cimento do tipo Max-calha ou calha 43 ou 49 ou similar, inclusive cumeeira, medida pela area coberta em projecao.</t>
    </r>
  </si>
  <si>
    <r>
      <rPr>
        <b/>
        <sz val="7.5"/>
        <rFont val="Verdana"/>
        <family val="2"/>
      </rPr>
      <t>CI 20.05.0250 (/)</t>
    </r>
  </si>
  <si>
    <r>
      <rPr>
        <b/>
        <sz val="7.5"/>
        <rFont val="Verdana"/>
        <family val="2"/>
      </rPr>
      <t>Retirada e recolocacao de telha em fibro-cimento do tipo canalete 90 ou similar, inclusive cumeeira, medida pela area coberta em projecao.</t>
    </r>
  </si>
  <si>
    <r>
      <rPr>
        <b/>
        <sz val="7.5"/>
        <rFont val="Verdana"/>
        <family val="2"/>
      </rPr>
      <t>DR 10.05.0056 (A)</t>
    </r>
  </si>
  <si>
    <r>
      <rPr>
        <b/>
        <sz val="7.5"/>
        <rFont val="Verdana"/>
        <family val="2"/>
      </rPr>
      <t>Tubo de ferro fundido, ductil, classe K-9, PN-10, flange - flange, com diametro nominal de 150mm, compreendendo: carga e descarga, colocacao na vala, montagem e reaterro ate a geratriz superior do tubo e teste hidroestatico, exclusive acessorios da junta. Fornecimento e assentamento.</t>
    </r>
  </si>
  <si>
    <r>
      <rPr>
        <b/>
        <sz val="7.5"/>
        <rFont val="Verdana"/>
        <family val="2"/>
      </rPr>
      <t>DR 10.05.0059 (A)</t>
    </r>
  </si>
  <si>
    <r>
      <rPr>
        <b/>
        <sz val="7.5"/>
        <rFont val="Verdana"/>
        <family val="2"/>
      </rPr>
      <t>Tubo de ferro fundido, ductil, classe K-9, PN-10, flange - flange, com diametro nominal de 200mm, compreendendo: carga e descarga, colocacao na vala, montagem e reaterro ate a geratriz superior do tubo e teste hidroestatico, exclusive acessorios da junta. Fornecimento e assentamento.</t>
    </r>
  </si>
  <si>
    <r>
      <rPr>
        <b/>
        <sz val="7.5"/>
        <rFont val="Verdana"/>
        <family val="2"/>
      </rPr>
      <t>DR 10.05.0062 (A)</t>
    </r>
  </si>
  <si>
    <r>
      <rPr>
        <b/>
        <sz val="7.5"/>
        <rFont val="Verdana"/>
        <family val="2"/>
      </rPr>
      <t>Tubo de ferro fundido, ductil, classe K-9, PN-10, flange - flange, com diametro nominal de 250mm, compreendendo: carga e descarga, colocacao na vala, montagem e reaterro ate a geratriz superior do tubo e teste hidroestatico, exclusive acessorios da junta. Fornecimento e assentamento.</t>
    </r>
  </si>
  <si>
    <r>
      <rPr>
        <b/>
        <sz val="7.5"/>
        <rFont val="Verdana"/>
        <family val="2"/>
      </rPr>
      <t>DR 10.05.0065 (A)</t>
    </r>
  </si>
  <si>
    <r>
      <rPr>
        <b/>
        <sz val="7.5"/>
        <rFont val="Verdana"/>
        <family val="2"/>
      </rPr>
      <t>Tubo de ferro fundido, ductil, classe K-9, PN-10, flange - flange, com diametro nominal de 300mm, compreendendo: carga e descarga, colocacao na vala, montagem e reaterro ate a geratriz superior do tubo e teste hidroestatico, exclusive acessorios da junta. Fornecimento e assentamento.</t>
    </r>
  </si>
  <si>
    <r>
      <rPr>
        <b/>
        <sz val="7.5"/>
        <rFont val="Verdana"/>
        <family val="2"/>
      </rPr>
      <t>DR 10.15.0050 (/)</t>
    </r>
  </si>
  <si>
    <r>
      <rPr>
        <b/>
        <sz val="7.5"/>
        <rFont val="Verdana"/>
        <family val="2"/>
      </rPr>
      <t xml:space="preserve">Cap de ferro fundido ductil, pintado interna e externamente com tinta betuminosa, com uma bolsa, inclusive fornecimento do material para junta (anel de borracha), com diametro de 80mm.
</t>
    </r>
    <r>
      <rPr>
        <b/>
        <sz val="7.5"/>
        <rFont val="Verdana"/>
        <family val="2"/>
      </rPr>
      <t>Fornecimento e assentamento.</t>
    </r>
  </si>
  <si>
    <r>
      <rPr>
        <b/>
        <sz val="7.5"/>
        <rFont val="Verdana"/>
        <family val="2"/>
      </rPr>
      <t>DR 10.15.0053 (/)</t>
    </r>
  </si>
  <si>
    <r>
      <rPr>
        <b/>
        <sz val="7.5"/>
        <rFont val="Verdana"/>
        <family val="2"/>
      </rPr>
      <t xml:space="preserve">Cap de ferro fundido ductil, pintado interna e externamente com tinta betuminosa, com uma bolsa, inclusive fornecimento do material para junta (anel de borracha), com diametro de 100mm.
</t>
    </r>
    <r>
      <rPr>
        <b/>
        <sz val="7.5"/>
        <rFont val="Verdana"/>
        <family val="2"/>
      </rPr>
      <t>Fornecimento e assentamento.</t>
    </r>
  </si>
  <si>
    <r>
      <rPr>
        <b/>
        <sz val="7.5"/>
        <rFont val="Verdana"/>
        <family val="2"/>
      </rPr>
      <t>DR 10.15.0056 (/)</t>
    </r>
  </si>
  <si>
    <r>
      <rPr>
        <b/>
        <sz val="7.5"/>
        <rFont val="Verdana"/>
        <family val="2"/>
      </rPr>
      <t xml:space="preserve">Cap de ferro fundido ductil, pintado interna e externamente com tinta betuminosa, com uma bolsa, inclusive fornecimento do material para junta (anel de borracha), com diametro de 150mm.
</t>
    </r>
    <r>
      <rPr>
        <b/>
        <sz val="7.5"/>
        <rFont val="Verdana"/>
        <family val="2"/>
      </rPr>
      <t>Fornecimento e assentamento.</t>
    </r>
  </si>
  <si>
    <r>
      <rPr>
        <b/>
        <sz val="7.5"/>
        <rFont val="Verdana"/>
        <family val="2"/>
      </rPr>
      <t>DR 10.15.0200 (/)</t>
    </r>
  </si>
  <si>
    <r>
      <rPr>
        <b/>
        <sz val="7.5"/>
        <rFont val="Verdana"/>
        <family val="2"/>
      </rPr>
      <t>Curva de 90o de ferro fundido ductil, pintada interna e externamente com tinta betuminosa, com 2 flanges, inclusive fornecimento do material para junta (arruela de borracha, parafusos com porca), com diametro de 50mm. Fornecimento e assentamento.</t>
    </r>
  </si>
  <si>
    <r>
      <rPr>
        <b/>
        <sz val="7.5"/>
        <rFont val="Verdana"/>
        <family val="2"/>
      </rPr>
      <t>DR 10.15.0203 (/)</t>
    </r>
  </si>
  <si>
    <r>
      <rPr>
        <b/>
        <sz val="7.5"/>
        <rFont val="Verdana"/>
        <family val="2"/>
      </rPr>
      <t>Curva de 90o de ferro fundido ductil, pintada interna e externamente com tinta betuminosa, com 2 flanges, inclusive fornecimento do material para junta (arruela de borracha, parafusos com porca), com diametro de 80mm. Fornecimento e assentamento.</t>
    </r>
  </si>
  <si>
    <r>
      <rPr>
        <b/>
        <sz val="7.5"/>
        <rFont val="Verdana"/>
        <family val="2"/>
      </rPr>
      <t>DR 10.15.0206 (/)</t>
    </r>
  </si>
  <si>
    <r>
      <rPr>
        <b/>
        <sz val="7.5"/>
        <rFont val="Verdana"/>
        <family val="2"/>
      </rPr>
      <t>Curva de 90o de ferro fundido ductil, pintada interna e externamente com tinta betuminosa, com 2 flanges, inclusive fornecimento do material para junta (arruela de borracha, parafusos com porca), com diametro de 100mm. Fornecimento e assentamento.</t>
    </r>
  </si>
  <si>
    <r>
      <rPr>
        <b/>
        <sz val="7.5"/>
        <rFont val="Verdana"/>
        <family val="2"/>
      </rPr>
      <t>DR 10.15.0209 (/)</t>
    </r>
  </si>
  <si>
    <r>
      <rPr>
        <b/>
        <sz val="7.5"/>
        <rFont val="Verdana"/>
        <family val="2"/>
      </rPr>
      <t>Curva de 90o de ferro fundido ductil, pintada interna e externamente com tinta betuminosa, com 2 flanges, inclusive fornecimento do material para junta (arruela de borracha, parafusos com porca), com diametro de 150mm. Fornecimento e assentamento.</t>
    </r>
  </si>
  <si>
    <r>
      <rPr>
        <b/>
        <sz val="7.5"/>
        <rFont val="Verdana"/>
        <family val="2"/>
      </rPr>
      <t>DR 10.15.0212 (/)</t>
    </r>
  </si>
  <si>
    <r>
      <rPr>
        <b/>
        <sz val="7.5"/>
        <rFont val="Verdana"/>
        <family val="2"/>
      </rPr>
      <t>Curva de 90o de ferro fundido ductil, pintada interna e externamente com tinta betuminosa, com 2 flanges, inclusive fornecimento do material para junta (arruela de borracha, parafusos com porca), com diametro de 200mm. Fornecimento e assentamento.</t>
    </r>
  </si>
  <si>
    <r>
      <rPr>
        <b/>
        <sz val="7.5"/>
        <rFont val="Verdana"/>
        <family val="2"/>
      </rPr>
      <t>DR 10.15.0215 (/)</t>
    </r>
  </si>
  <si>
    <r>
      <rPr>
        <b/>
        <sz val="7.5"/>
        <rFont val="Verdana"/>
        <family val="2"/>
      </rPr>
      <t>Curva de 90o de ferro fundido ductil, pintada interna e externamente com tinta betuminosa, com</t>
    </r>
  </si>
  <si>
    <r>
      <rPr>
        <b/>
        <sz val="7.5"/>
        <rFont val="Verdana"/>
        <family val="2"/>
      </rPr>
      <t>2 flanges, inclusive fornecimento do material para junta (arruela de borracha, parafusos com porca), com diametro de 250mm. Fornecimento e assentamento.</t>
    </r>
  </si>
  <si>
    <r>
      <rPr>
        <b/>
        <sz val="7.5"/>
        <rFont val="Verdana"/>
        <family val="2"/>
      </rPr>
      <t>DR 10.15.0220 (/)</t>
    </r>
  </si>
  <si>
    <r>
      <rPr>
        <b/>
        <sz val="7.5"/>
        <rFont val="Verdana"/>
        <family val="2"/>
      </rPr>
      <t>Curva de 90o de ferro fundido ductil, pintada interna e externamente com tinta betuminosa, com 2 flanges, inclusive fornecimento de material para junta (arruela de borracha, parafusos com porca), com diametro de 300mm. Fornecimento e Assentamento.</t>
    </r>
  </si>
  <si>
    <r>
      <rPr>
        <b/>
        <sz val="7.5"/>
        <rFont val="Verdana"/>
        <family val="2"/>
      </rPr>
      <t>DR 10.15.0253 (/)</t>
    </r>
  </si>
  <si>
    <r>
      <rPr>
        <b/>
        <sz val="7.5"/>
        <rFont val="Verdana"/>
        <family val="2"/>
      </rPr>
      <t>Curva de 45o de ferro fundido ductil, pintada interna e externamente com tinta betuminosa, com 2 flanges, inclusive fornecimento do material para junta (arruela de borracha, parafusos com porca), com diametro de 80mm. Fornecimento e assentamento.</t>
    </r>
  </si>
  <si>
    <r>
      <rPr>
        <b/>
        <sz val="7.5"/>
        <rFont val="Verdana"/>
        <family val="2"/>
      </rPr>
      <t>DR 10.15.0256 (/)</t>
    </r>
  </si>
  <si>
    <r>
      <rPr>
        <b/>
        <sz val="7.5"/>
        <rFont val="Verdana"/>
        <family val="2"/>
      </rPr>
      <t>Curva de 45o de ferro fundido ductil, pintada interna e externamente com tinta betuminosa, com 2 flanges, inclusive fornecimento do material para junta (arruela de borracha, parafusos com porca), com diametro de 100mm. Fornecimento e assentamento.</t>
    </r>
  </si>
  <si>
    <r>
      <rPr>
        <b/>
        <sz val="7.5"/>
        <rFont val="Verdana"/>
        <family val="2"/>
      </rPr>
      <t>DR 10.15.0259 (/)</t>
    </r>
  </si>
  <si>
    <r>
      <rPr>
        <b/>
        <sz val="7.5"/>
        <rFont val="Verdana"/>
        <family val="2"/>
      </rPr>
      <t>Curva de 45o de ferro fundido ductil, pintada interna e externamente com tinta betuminosa, com 2 flanges, inclusive fornecimento do material para junta (arruela de borracha, parafusos com porca), com diametro de 150mm. Fornecimento e assentamento.</t>
    </r>
  </si>
  <si>
    <r>
      <rPr>
        <b/>
        <sz val="7.5"/>
        <rFont val="Verdana"/>
        <family val="2"/>
      </rPr>
      <t>DR 10.15.0262 (/)</t>
    </r>
  </si>
  <si>
    <r>
      <rPr>
        <b/>
        <sz val="7.5"/>
        <rFont val="Verdana"/>
        <family val="2"/>
      </rPr>
      <t>Curva de 45o de ferro fundido ductil, pintada interna e externamente com tinta betuminosa, com 2 flanges, inclusive fornecimento do material para junta (arruela de borracha, parafusos com porca), com diametro de 200mm. Fornecimento e assentamento.</t>
    </r>
  </si>
  <si>
    <r>
      <rPr>
        <b/>
        <sz val="7.5"/>
        <rFont val="Verdana"/>
        <family val="2"/>
      </rPr>
      <t>DR 10.15.0265 (/)</t>
    </r>
  </si>
  <si>
    <r>
      <rPr>
        <b/>
        <sz val="7.5"/>
        <rFont val="Verdana"/>
        <family val="2"/>
      </rPr>
      <t>Curva de 45o de ferro fundido ductil, pintada interna e externamente com tinta betuminosa, com 2 flanges, inclusive fornecimento do material para junta (arruela de borracha, parafusos com porca), com diametro de 250mm. Fornecimento e assentamento.</t>
    </r>
  </si>
  <si>
    <r>
      <rPr>
        <b/>
        <sz val="7.5"/>
        <rFont val="Verdana"/>
        <family val="2"/>
      </rPr>
      <t>DR 10.15.0268 (/)</t>
    </r>
  </si>
  <si>
    <r>
      <rPr>
        <b/>
        <sz val="7.5"/>
        <rFont val="Verdana"/>
        <family val="2"/>
      </rPr>
      <t>Curva de 45o de ferro fundido ductil, pintada interna e externamente com tinta betuminosa, com 2 flanges, inclusive fornecimento do material para junta (arruela de borracha, parafusos com porca), com diametro de 300mm. Fornecimento e assentamento.</t>
    </r>
  </si>
  <si>
    <r>
      <rPr>
        <b/>
        <sz val="7.5"/>
        <rFont val="Verdana"/>
        <family val="2"/>
      </rPr>
      <t>DR 10.15.0280 (/)</t>
    </r>
  </si>
  <si>
    <r>
      <rPr>
        <b/>
        <sz val="7.5"/>
        <rFont val="Verdana"/>
        <family val="2"/>
      </rPr>
      <t>Curva de 22o30' de ferro fundido ductil, pintada interna e externamente com tinta betuminosa, com 2 flanges, inclusive fornecimento de material para junta (arruela de borracha, parafusos com porca), com diametro de 80mm. Fornecimento e Assentamento.</t>
    </r>
  </si>
  <si>
    <r>
      <rPr>
        <b/>
        <sz val="7.5"/>
        <rFont val="Verdana"/>
        <family val="2"/>
      </rPr>
      <t>DR 10.15.0283 (/)</t>
    </r>
  </si>
  <si>
    <r>
      <rPr>
        <b/>
        <sz val="7.5"/>
        <rFont val="Verdana"/>
        <family val="2"/>
      </rPr>
      <t>Curva de 22o30' de ferro fundido ductil, pintada interna e externamente com tinta betuminosa, com 2 flanges, inclusive fornecimento de material para junta (arruela de borracha, parafusos com porca), com diametro de 100mm. Fornecimento e Assentamento.</t>
    </r>
  </si>
  <si>
    <r>
      <rPr>
        <b/>
        <sz val="7.5"/>
        <rFont val="Verdana"/>
        <family val="2"/>
      </rPr>
      <t>DR 10.15.0286 (/)</t>
    </r>
  </si>
  <si>
    <r>
      <rPr>
        <b/>
        <sz val="7.5"/>
        <rFont val="Verdana"/>
        <family val="2"/>
      </rPr>
      <t>Curva de 22o30' de ferro fundido ductil, pintada interna e externamente com tinta betuminosa, com 2 flanges, inclusive fornecimento de material para junta (arruela de borracha, parafusos com porca), com diametro de 150mm. Fornecimento e Assentamento.</t>
    </r>
  </si>
  <si>
    <r>
      <rPr>
        <b/>
        <sz val="7.5"/>
        <rFont val="Verdana"/>
        <family val="2"/>
      </rPr>
      <t>DR 10.15.0289 (/)</t>
    </r>
  </si>
  <si>
    <r>
      <rPr>
        <b/>
        <sz val="7.5"/>
        <rFont val="Verdana"/>
        <family val="2"/>
      </rPr>
      <t>Curva de 22o30' de ferro fundido ductil, pintada interna e externamente com tinta betuminosa, com 2 flanges, inclusive fornecimento de material para junta (arruela de borracha, parafusos com porca), com diametro de 200mm. Fornecimento e Assentamento.</t>
    </r>
  </si>
  <si>
    <r>
      <rPr>
        <b/>
        <sz val="7.5"/>
        <rFont val="Verdana"/>
        <family val="2"/>
      </rPr>
      <t>DR 10.15.0291 (/)</t>
    </r>
  </si>
  <si>
    <r>
      <rPr>
        <b/>
        <sz val="7.5"/>
        <rFont val="Verdana"/>
        <family val="2"/>
      </rPr>
      <t>Curva de 22o30' de ferro fundido ductil, pintada interna e externamente com tinta betuminosa, com 2 flanges, inclusive fornecimento de material para junta (arruela de borracha, parafusos com porca), com diametro de 250mm. Fornecimento e Assentamento.</t>
    </r>
  </si>
  <si>
    <r>
      <rPr>
        <b/>
        <sz val="7.5"/>
        <rFont val="Verdana"/>
        <family val="2"/>
      </rPr>
      <t>DR 10.15.0294 (/)</t>
    </r>
  </si>
  <si>
    <r>
      <rPr>
        <b/>
        <sz val="7.5"/>
        <rFont val="Verdana"/>
        <family val="2"/>
      </rPr>
      <t>Curva de 22o30' de ferro fundido ductil, pintada interna e externamente com tinta betuminosa, com 2 flanges, inclusive fornecimento de material para junta (arruela de borracha, parafusos com porca), com diametro de 300mm. Fornecimento e Assentamento.</t>
    </r>
  </si>
  <si>
    <r>
      <rPr>
        <b/>
        <sz val="7.5"/>
        <rFont val="Verdana"/>
        <family val="2"/>
      </rPr>
      <t>DR 10.15.0303 (/)</t>
    </r>
  </si>
  <si>
    <r>
      <rPr>
        <b/>
        <sz val="7.5"/>
        <rFont val="Verdana"/>
        <family val="2"/>
      </rPr>
      <t>Extremidade de ferro fundido ductil, pintado internamente e externamente com tinta betuminosa, com 1 flange e 1 bolsa, inclusive fornecimento do material para junta (arruela,</t>
    </r>
  </si>
  <si>
    <r>
      <rPr>
        <b/>
        <sz val="7.5"/>
        <rFont val="Verdana"/>
        <family val="2"/>
      </rPr>
      <t>parafusos, anel de borracha), com diametro de 80mm. Fornecimento e assentamento.</t>
    </r>
  </si>
  <si>
    <r>
      <rPr>
        <b/>
        <sz val="7.5"/>
        <rFont val="Verdana"/>
        <family val="2"/>
      </rPr>
      <t>DR 10.15.0306 (/)</t>
    </r>
  </si>
  <si>
    <r>
      <rPr>
        <b/>
        <sz val="7.5"/>
        <rFont val="Verdana"/>
        <family val="2"/>
      </rPr>
      <t>Extremidade de ferro fundido ductil, pintado internamente e externamente com tinta betuminosa, com 1 flange e 1 bolsa, inclusive fornecimento do material para junta (arruela, parafusos, anel de borracha), com diametro de 100mm. Fornecimento e assentamento.</t>
    </r>
  </si>
  <si>
    <r>
      <rPr>
        <b/>
        <sz val="7.5"/>
        <rFont val="Verdana"/>
        <family val="2"/>
      </rPr>
      <t>DR 10.15.0309 (/)</t>
    </r>
  </si>
  <si>
    <r>
      <rPr>
        <b/>
        <sz val="7.5"/>
        <rFont val="Verdana"/>
        <family val="2"/>
      </rPr>
      <t>Extremidade de ferro fundido ductil, pintado internamente e externamente com tinta betuminosa, com 1 flange e 1 bolsa, inclusive fornecimento do material para junta (arruela, parafusos, anel de borracha), com diametro de 150mm. Fornecimento e assentamento.</t>
    </r>
  </si>
  <si>
    <r>
      <rPr>
        <b/>
        <sz val="7.5"/>
        <rFont val="Verdana"/>
        <family val="2"/>
      </rPr>
      <t>DR 10.15.0312 (/)</t>
    </r>
  </si>
  <si>
    <r>
      <rPr>
        <b/>
        <sz val="7.5"/>
        <rFont val="Verdana"/>
        <family val="2"/>
      </rPr>
      <t>Extremidade de ferro fundido ductil, pintado internamente e externamente com tinta betuminosa, com 1 flange e 1bolsa, inclusive fornecimento do material para junta (arruela, parafusos, anel de borracha), com diametro de 200mm. Fornecimento e assentamento.</t>
    </r>
  </si>
  <si>
    <r>
      <rPr>
        <b/>
        <sz val="7.5"/>
        <rFont val="Verdana"/>
        <family val="2"/>
      </rPr>
      <t>DR 10.15.0315 (/)</t>
    </r>
  </si>
  <si>
    <r>
      <rPr>
        <b/>
        <sz val="7.5"/>
        <rFont val="Verdana"/>
        <family val="2"/>
      </rPr>
      <t>Extremidade de ferro fundido ductil, pintado internamente e externamente com tinta betuminosa, com 1 flange e 1 bolsa, inclusive fornecimento do material para junta (arruela, parafusos, anel de borracha), com diametro de 250mm. Fornecimento e assentamento.</t>
    </r>
  </si>
  <si>
    <r>
      <rPr>
        <b/>
        <sz val="7.5"/>
        <rFont val="Verdana"/>
        <family val="2"/>
      </rPr>
      <t>DR 10.15.0318 (A)</t>
    </r>
  </si>
  <si>
    <r>
      <rPr>
        <b/>
        <sz val="7.5"/>
        <rFont val="Verdana"/>
        <family val="2"/>
      </rPr>
      <t>Extremidade de ferro fundido ductil, pintado internamente e externamente com tinta betuminosa, com 1 flange e 1 bolsa, inclusive fornecimento do material para junta (arruela, parafusos, anel de borracha), com diametro de 300mm. Fornecimento e assentamento.</t>
    </r>
  </si>
  <si>
    <r>
      <rPr>
        <b/>
        <sz val="7.5"/>
        <rFont val="Verdana"/>
        <family val="2"/>
      </rPr>
      <t>DR 10.15.0353 (/)</t>
    </r>
  </si>
  <si>
    <r>
      <rPr>
        <b/>
        <sz val="7.5"/>
        <rFont val="Verdana"/>
        <family val="2"/>
      </rPr>
      <t>Extremidade de ferro fundido ductil, pintado internamente e externamente com tinta betuminosa, com 1 flange e 1ponta, inclusive fornecimento do material para junta (arruela de borracha, parafusos com porca), com diametro de 80mm. Fornecimento e assentamento.</t>
    </r>
  </si>
  <si>
    <r>
      <rPr>
        <b/>
        <sz val="7.5"/>
        <rFont val="Verdana"/>
        <family val="2"/>
      </rPr>
      <t>DR 10.15.0356 (/)</t>
    </r>
  </si>
  <si>
    <r>
      <rPr>
        <b/>
        <sz val="7.5"/>
        <rFont val="Verdana"/>
        <family val="2"/>
      </rPr>
      <t>Extremidade de ferro fundido ductil, pintado internamente e externamente com tinta betuminosa, com 1 flange e 1ponta, inclusive fornecimento do material para junta (arruela de borracha, parafusos com porca), com diametro de 100mm. Fornecimento e assentamento.</t>
    </r>
  </si>
  <si>
    <r>
      <rPr>
        <b/>
        <sz val="7.5"/>
        <rFont val="Verdana"/>
        <family val="2"/>
      </rPr>
      <t>DR 10.15.0359 (/)</t>
    </r>
  </si>
  <si>
    <r>
      <rPr>
        <b/>
        <sz val="7.5"/>
        <rFont val="Verdana"/>
        <family val="2"/>
      </rPr>
      <t>Extremidade de ferro fundido ductil, pintado internamente e externamente com tinta betuminosa, com 1 flange e 1ponta, inclusive fornecimento do material para junta (arruela de borracha, parafusos com porca), com diametro de 150mm. Fornecimento e assentamento.</t>
    </r>
  </si>
  <si>
    <r>
      <rPr>
        <b/>
        <sz val="7.5"/>
        <rFont val="Verdana"/>
        <family val="2"/>
      </rPr>
      <t>DR 10.15.0362 (/)</t>
    </r>
  </si>
  <si>
    <r>
      <rPr>
        <b/>
        <sz val="7.5"/>
        <rFont val="Verdana"/>
        <family val="2"/>
      </rPr>
      <t>Extremidade de ferro fundido ductil, pintado internamente e externamente com tinta betuminosa, com 1 flange e 1ponta, inclusive fornecimento do material para junta (arruela de borracha, parafusos com porca), com diametro de 200mm. Fornecimento e assentamento.</t>
    </r>
  </si>
  <si>
    <r>
      <rPr>
        <b/>
        <sz val="7.5"/>
        <rFont val="Verdana"/>
        <family val="2"/>
      </rPr>
      <t>DR 10.15.0365 (/)</t>
    </r>
  </si>
  <si>
    <r>
      <rPr>
        <b/>
        <sz val="7.5"/>
        <rFont val="Verdana"/>
        <family val="2"/>
      </rPr>
      <t>Extremidade de ferro fundido ductil, pintado internamente e externamente com tinta betuminosa, com 1 flange e 1ponta, inclusive fornecimento do material para junta (arruela de borracha, parafusos com porca), com diametro de 250mm. Fornecimento e assentamento.</t>
    </r>
  </si>
  <si>
    <r>
      <rPr>
        <b/>
        <sz val="7.5"/>
        <rFont val="Verdana"/>
        <family val="2"/>
      </rPr>
      <t>DR 10.15.0368 (/)</t>
    </r>
  </si>
  <si>
    <r>
      <rPr>
        <b/>
        <sz val="7.5"/>
        <rFont val="Verdana"/>
        <family val="2"/>
      </rPr>
      <t>Extremidade de ferro fundido ductil, pintado internamente e externamente com tinta betuminosa, com 1 flange e 1ponta, inclusive fornecimento do material para junta (arruela de borracha, parafusos com porca), com diametro de 300mm. Fornecimento e assentamento.</t>
    </r>
  </si>
  <si>
    <r>
      <rPr>
        <b/>
        <sz val="7.5"/>
        <rFont val="Verdana"/>
        <family val="2"/>
      </rPr>
      <t>DR 10.15.0400 (/)</t>
    </r>
  </si>
  <si>
    <r>
      <rPr>
        <b/>
        <sz val="7.5"/>
        <rFont val="Verdana"/>
        <family val="2"/>
      </rPr>
      <t>Extremidade com aba de vedacao de ferro fundido ductil, pintada internamente e externamente com tinta betuminosa, com 1 flange e 1 ponta, inclusive fornecimento do material para junta (arruela de borracha, parafusos com porca), com diametro de 100mm. Fornecimento e assentamento.</t>
    </r>
  </si>
  <si>
    <r>
      <rPr>
        <b/>
        <sz val="7.5"/>
        <rFont val="Verdana"/>
        <family val="2"/>
      </rPr>
      <t>DR 10.15.0403 (/)</t>
    </r>
  </si>
  <si>
    <r>
      <rPr>
        <b/>
        <sz val="7.5"/>
        <rFont val="Verdana"/>
        <family val="2"/>
      </rPr>
      <t>Extremidade com aba de vedacao de ferro fundido ductil, pintada internamente e externamente com tinta betuminosa, com 1 flange e 1 ponta, inclusive fornecimento do material para junta (arruela de borracha, parafusos com porca), com diametro de 150mm. Fornecimento e assentamento.</t>
    </r>
  </si>
  <si>
    <r>
      <rPr>
        <b/>
        <sz val="7.5"/>
        <rFont val="Verdana"/>
        <family val="2"/>
      </rPr>
      <t>DR 10.15.0406 (/)</t>
    </r>
  </si>
  <si>
    <r>
      <rPr>
        <b/>
        <sz val="7.5"/>
        <rFont val="Verdana"/>
        <family val="2"/>
      </rPr>
      <t>Extremidade com aba de vedacao de ferro fundido ductil, pintada internamente e externamente com tinta betuminosa, com 1 flange e 1 ponta, inclusive fornecimento do material para junta (arruela de borracha, parafusos com porca), com diametro de 200mm. Fornecimento e assentamento.</t>
    </r>
  </si>
  <si>
    <r>
      <rPr>
        <b/>
        <sz val="7.5"/>
        <rFont val="Verdana"/>
        <family val="2"/>
      </rPr>
      <t>DR 10.15.0450 (/)</t>
    </r>
  </si>
  <si>
    <r>
      <rPr>
        <b/>
        <sz val="7.5"/>
        <rFont val="Verdana"/>
        <family val="2"/>
      </rPr>
      <t>Flange cego de ferro fundido ductil, pintado interna e externamente com tinta betuminosa, inclusive fornecimento do material para junta (arruela de borracha, parafusos com porca), com diametro de 80mm. Fornecimento e assentamento.</t>
    </r>
  </si>
  <si>
    <r>
      <rPr>
        <b/>
        <sz val="7.5"/>
        <rFont val="Verdana"/>
        <family val="2"/>
      </rPr>
      <t>DR 10.15.0453 (/)</t>
    </r>
  </si>
  <si>
    <r>
      <rPr>
        <b/>
        <sz val="7.5"/>
        <rFont val="Verdana"/>
        <family val="2"/>
      </rPr>
      <t>Flange cego de ferro fundido ductil, pintado interna e externamente com tinta betuminosa, inclusive fornecimento do material para junta (arruela de borracha, parafusos com porca), com diametro de 100mm. Fornecimento e assentamento.</t>
    </r>
  </si>
  <si>
    <r>
      <rPr>
        <b/>
        <sz val="7.5"/>
        <rFont val="Verdana"/>
        <family val="2"/>
      </rPr>
      <t>DR 10.15.0456 (/)</t>
    </r>
  </si>
  <si>
    <r>
      <rPr>
        <b/>
        <sz val="7.5"/>
        <rFont val="Verdana"/>
        <family val="2"/>
      </rPr>
      <t>Flange cego de ferro fundido ductil, pintado interna e externamente com tinta betuminosa, inclusive fornecimento do material para junta (arruela de borracha, parafusos com porca), com diametro de 150mm. Fornecimento e assentamento.</t>
    </r>
  </si>
  <si>
    <r>
      <rPr>
        <b/>
        <sz val="7.5"/>
        <rFont val="Verdana"/>
        <family val="2"/>
      </rPr>
      <t>DR 10.15.0459 (/)</t>
    </r>
  </si>
  <si>
    <r>
      <rPr>
        <b/>
        <sz val="7.5"/>
        <rFont val="Verdana"/>
        <family val="2"/>
      </rPr>
      <t>Flange cego de ferro fundido ductil, pintado interna e externamente com tinta betuminosa, inclusive fornecimento do material para junta (arruela de borracha, parafusos com porca), com diametro de 200mm. Fornecimento e assentamento.</t>
    </r>
  </si>
  <si>
    <r>
      <rPr>
        <b/>
        <sz val="7.5"/>
        <rFont val="Verdana"/>
        <family val="2"/>
      </rPr>
      <t>DR 10.15.0462 (/)</t>
    </r>
  </si>
  <si>
    <r>
      <rPr>
        <b/>
        <sz val="7.5"/>
        <rFont val="Verdana"/>
        <family val="2"/>
      </rPr>
      <t>Flange cego de ferro fundido ductil, pintado interna e externamente com tinta betuminosa, inclusive fornecimento do material para junta (arruela de borracha, parafusos com porca), com diametro de 250mm. Fornecimento e assentamento.</t>
    </r>
  </si>
  <si>
    <r>
      <rPr>
        <b/>
        <sz val="7.5"/>
        <rFont val="Verdana"/>
        <family val="2"/>
      </rPr>
      <t>DR 10.15.0503 (/)</t>
    </r>
  </si>
  <si>
    <r>
      <rPr>
        <b/>
        <sz val="7.5"/>
        <rFont val="Verdana"/>
        <family val="2"/>
      </rPr>
      <t>Flange de ferro fundido ductil, pintado interna e externamente com tinta betuminosa, inclusive fornecimento do material para junta (arruela de borracha, parafusos com porca), com diametro de 75mm (DN 80mm). Fornecimento e assentamento.</t>
    </r>
  </si>
  <si>
    <r>
      <rPr>
        <b/>
        <sz val="7.5"/>
        <rFont val="Verdana"/>
        <family val="2"/>
      </rPr>
      <t>DR 10.15.0506 (/)</t>
    </r>
  </si>
  <si>
    <r>
      <rPr>
        <b/>
        <sz val="7.5"/>
        <rFont val="Verdana"/>
        <family val="2"/>
      </rPr>
      <t>Flange de ferro fundido ductil, pintado interna e externamente com tinta betuminosa, inclusive fornecimento do material para junta (arruela de borracha, parafusos com porca), com diametro de 100mm. Fornecimento e assentamento.</t>
    </r>
  </si>
  <si>
    <r>
      <rPr>
        <b/>
        <sz val="7.5"/>
        <rFont val="Verdana"/>
        <family val="2"/>
      </rPr>
      <t>DR 10.15.0509 (/)</t>
    </r>
  </si>
  <si>
    <r>
      <rPr>
        <b/>
        <sz val="7.5"/>
        <rFont val="Verdana"/>
        <family val="2"/>
      </rPr>
      <t>Flange de ferro fundido ductil, pintado interna e externamente com tinta betuminosa, inclusive fornecimento do material para junta (arruela de borracha, parafusos com porca), com diametro de 150mm. Fornecimento e assentamento.</t>
    </r>
  </si>
  <si>
    <r>
      <rPr>
        <b/>
        <sz val="7.5"/>
        <rFont val="Verdana"/>
        <family val="2"/>
      </rPr>
      <t>DR 10.15.0512 (/)</t>
    </r>
  </si>
  <si>
    <r>
      <rPr>
        <b/>
        <sz val="7.5"/>
        <rFont val="Verdana"/>
        <family val="2"/>
      </rPr>
      <t>Flange de ferro fundido ductil, pintado interna e externamente com tinta betuminosa, inclusive fornecimento do material para junta (arruela de borracha, parafusos com porca), com diametro de 200mm. Fornecimento e assentamento.</t>
    </r>
  </si>
  <si>
    <r>
      <rPr>
        <b/>
        <sz val="7.5"/>
        <rFont val="Verdana"/>
        <family val="2"/>
      </rPr>
      <t>DR 10.15.0515 (/)</t>
    </r>
  </si>
  <si>
    <r>
      <rPr>
        <b/>
        <sz val="7.5"/>
        <rFont val="Verdana"/>
        <family val="2"/>
      </rPr>
      <t>Flange de ferro fundido ductil, pintado interna e externamente com tinta betuminosa, inclusive fornecimento do material para junta (arruela de borracha, parafusos com porca), com diametro de 250mm. Fornecimento e assentamento.</t>
    </r>
  </si>
  <si>
    <r>
      <rPr>
        <b/>
        <sz val="7.5"/>
        <rFont val="Verdana"/>
        <family val="2"/>
      </rPr>
      <t>DR 10.15.0530 (/)</t>
    </r>
  </si>
  <si>
    <r>
      <rPr>
        <b/>
        <sz val="7.5"/>
        <rFont val="Verdana"/>
        <family val="2"/>
      </rPr>
      <t>Juncao de 45o de ferro fundido ductil, pintado interna e externamente com tinta betuminosa, com 3 flanges, inclusive fornecimento do material para junta (arruela de borracha, parafusos com porca), com diametro de (80x80)mm. Fornecimento e assentamento.</t>
    </r>
  </si>
  <si>
    <r>
      <rPr>
        <b/>
        <sz val="7.5"/>
        <rFont val="Verdana"/>
        <family val="2"/>
      </rPr>
      <t>DR 10.15.0533 (/)</t>
    </r>
  </si>
  <si>
    <r>
      <rPr>
        <b/>
        <sz val="7.5"/>
        <rFont val="Verdana"/>
        <family val="2"/>
      </rPr>
      <t>Juncao de 45o de ferro fundido ductil, pintado interna e externamente com tinta betuminosa, com 3 flanges, inclusive fornecimento do material para junta (arruela de borracha, parafusos com porca), com diametro de (100x80)mm. Fornecimento e assentamento.</t>
    </r>
  </si>
  <si>
    <r>
      <rPr>
        <b/>
        <sz val="7.5"/>
        <rFont val="Verdana"/>
        <family val="2"/>
      </rPr>
      <t>DR 10.15.0536 (/)</t>
    </r>
  </si>
  <si>
    <r>
      <rPr>
        <b/>
        <sz val="7.5"/>
        <rFont val="Verdana"/>
        <family val="2"/>
      </rPr>
      <t>Juncao de 45o de ferro fundido ductil, pintado interna e externamente com tinta betuminosa, com 3 flanges, inclusive fornecimento do material para junta (arruela de borracha, parafusos com porca), com diametro de (100x100)mm. Fornecimento e assentamento.</t>
    </r>
  </si>
  <si>
    <r>
      <rPr>
        <b/>
        <sz val="7.5"/>
        <rFont val="Verdana"/>
        <family val="2"/>
      </rPr>
      <t>DR 10.15.0539 (/)</t>
    </r>
  </si>
  <si>
    <r>
      <rPr>
        <b/>
        <sz val="7.5"/>
        <rFont val="Verdana"/>
        <family val="2"/>
      </rPr>
      <t>Juncao de 45o de ferro fundido ductil, pintado interna e externamente com tinta betuminosa, com 3 flanges, inclusive fornecimento do material para junta (arruela de borracha, parafusos com porca), com diametro de (150x150)mm. Fornecimento e assentamento.</t>
    </r>
  </si>
  <si>
    <r>
      <rPr>
        <b/>
        <sz val="7.5"/>
        <rFont val="Verdana"/>
        <family val="2"/>
      </rPr>
      <t>DR 10.15.0542 (/)</t>
    </r>
  </si>
  <si>
    <r>
      <rPr>
        <b/>
        <sz val="7.5"/>
        <rFont val="Verdana"/>
        <family val="2"/>
      </rPr>
      <t>Juncao de 45o de ferro fundido ductil, pintado interna e externamente com tinta betuminosa, com 3 flanges, inclusive fornecimento do material para junta (arruela de borracha, parafusos com porca), com diametro de (250x250)mm. Fornecimento e assentamento.</t>
    </r>
  </si>
  <si>
    <r>
      <rPr>
        <b/>
        <sz val="7.5"/>
        <rFont val="Verdana"/>
        <family val="2"/>
      </rPr>
      <t>DR 10.15.0550 (/)</t>
    </r>
  </si>
  <si>
    <r>
      <rPr>
        <b/>
        <sz val="7.5"/>
        <rFont val="Verdana"/>
        <family val="2"/>
      </rPr>
      <t>Junta Gibault de ferro fundido ductil, pintado interna e externamente com tinta betuminosa, inclusive fornecimento do material para junta (anel de borracha, luva, contra-flanges e parafusos com porca), com diametro de 50mm. Fornecimento e assentamento.</t>
    </r>
  </si>
  <si>
    <r>
      <rPr>
        <b/>
        <sz val="7.5"/>
        <rFont val="Verdana"/>
        <family val="2"/>
      </rPr>
      <t>DR 10.15.0553 (/)</t>
    </r>
  </si>
  <si>
    <r>
      <rPr>
        <b/>
        <sz val="7.5"/>
        <rFont val="Verdana"/>
        <family val="2"/>
      </rPr>
      <t>Junta Gibault de ferro fundido ductil, pintado interna e externamente com tinta betuminosa, inclusive fornecimento do material para junta (anel de borracha, luva, contra-flanges e parafusos com porca), com diametro de 75mm. Fornecimento e assentamento.</t>
    </r>
  </si>
  <si>
    <r>
      <rPr>
        <b/>
        <sz val="7.5"/>
        <rFont val="Verdana"/>
        <family val="2"/>
      </rPr>
      <t>DR 10.15.0556 (/)</t>
    </r>
  </si>
  <si>
    <r>
      <rPr>
        <b/>
        <sz val="7.5"/>
        <rFont val="Verdana"/>
        <family val="2"/>
      </rPr>
      <t>Junta Gibault de ferro fundido ductil, pintado interna e externamente com tinta betuminosa, inclusive fornecimento do material para junta (anel de borracha, luva, contra-flanges e parafusos com</t>
    </r>
  </si>
  <si>
    <r>
      <rPr>
        <b/>
        <sz val="7.5"/>
        <rFont val="Verdana"/>
        <family val="2"/>
      </rPr>
      <t>porca), com diametro de 100mm. Fornecimento e assentamento.</t>
    </r>
  </si>
  <si>
    <r>
      <rPr>
        <b/>
        <sz val="7.5"/>
        <rFont val="Verdana"/>
        <family val="2"/>
      </rPr>
      <t>DR 10.15.0559 (/)</t>
    </r>
  </si>
  <si>
    <r>
      <rPr>
        <b/>
        <sz val="7.5"/>
        <rFont val="Verdana"/>
        <family val="2"/>
      </rPr>
      <t>Junta Gibault de ferro fundido ductil, pintado interna e externamente com tinta betuminosa, inclusive fornecimento do material para junta (anel de borracha, luva, contra-flanges e parafusos com porca), com diametro de 150mm. Fornecimento e assentamento.</t>
    </r>
  </si>
  <si>
    <r>
      <rPr>
        <b/>
        <sz val="7.5"/>
        <rFont val="Verdana"/>
        <family val="2"/>
      </rPr>
      <t>DR 10.15.0562 (/)</t>
    </r>
  </si>
  <si>
    <r>
      <rPr>
        <b/>
        <sz val="7.5"/>
        <rFont val="Verdana"/>
        <family val="2"/>
      </rPr>
      <t>Junta Gibault de ferro fundido ductil, pintado interna e externamente com tinta betuminosa, inclusive fornecimento do material para junta (anel de borracha, luva, contra-flanges e parafusos com porca), com diametro de 200mm. Fornecimento e assentamento.</t>
    </r>
  </si>
  <si>
    <r>
      <rPr>
        <b/>
        <sz val="7.5"/>
        <rFont val="Verdana"/>
        <family val="2"/>
      </rPr>
      <t>DR 10.15.0565 (/)</t>
    </r>
  </si>
  <si>
    <r>
      <rPr>
        <b/>
        <sz val="7.5"/>
        <rFont val="Verdana"/>
        <family val="2"/>
      </rPr>
      <t>Junta Gibault de ferro fundido ductil, pintado interna e externamente com tinta betuminosa, inclusive fornecimento do material para junta (anel de borracha, luva, contra-flanges e parafusos com porca), com diametro de 250mm. Fornecimento e assentamento.</t>
    </r>
  </si>
  <si>
    <r>
      <rPr>
        <b/>
        <sz val="7.5"/>
        <rFont val="Verdana"/>
        <family val="2"/>
      </rPr>
      <t>DR 10.15.0569 (A)</t>
    </r>
  </si>
  <si>
    <r>
      <rPr>
        <b/>
        <sz val="7.5"/>
        <rFont val="Verdana"/>
        <family val="2"/>
      </rPr>
      <t>Junta Gibault de ferro fundido ductil, pintado interna e externamente com tinta betuminosa, inclusive fornecimento do material para junta (anel de borracha, luva, contra-flanges e parafusos com porca), com diametro de 300mm. Fornecimento e assentamento.</t>
    </r>
  </si>
  <si>
    <r>
      <rPr>
        <b/>
        <sz val="7.5"/>
        <rFont val="Verdana"/>
        <family val="2"/>
      </rPr>
      <t>DR 10.15.0600 (/)</t>
    </r>
  </si>
  <si>
    <r>
      <rPr>
        <b/>
        <sz val="7.5"/>
        <rFont val="Verdana"/>
        <family val="2"/>
      </rPr>
      <t xml:space="preserve">Luva de ferro fundido ductil, pintado interna e externamente com tinta betuminosa, com 2 bolsas, inclusive fornecimento do material para junta (anel de borracha), com diametro de 100mm.
</t>
    </r>
    <r>
      <rPr>
        <b/>
        <sz val="7.5"/>
        <rFont val="Verdana"/>
        <family val="2"/>
      </rPr>
      <t>Fornecimento e assentamento.</t>
    </r>
  </si>
  <si>
    <r>
      <rPr>
        <b/>
        <sz val="7.5"/>
        <rFont val="Verdana"/>
        <family val="2"/>
      </rPr>
      <t>DR 10.15.0603 (/)</t>
    </r>
  </si>
  <si>
    <r>
      <rPr>
        <b/>
        <sz val="7.5"/>
        <rFont val="Verdana"/>
        <family val="2"/>
      </rPr>
      <t xml:space="preserve">Luva de ferro fundido ductil, pintado interna e externamente com tinta betuminosa, com 2 bolsas, inclusive fornecimento do material para junta (anel de borracha), com diametro de 150mm.
</t>
    </r>
    <r>
      <rPr>
        <b/>
        <sz val="7.5"/>
        <rFont val="Verdana"/>
        <family val="2"/>
      </rPr>
      <t>Fornecimento e assentamento.</t>
    </r>
  </si>
  <si>
    <r>
      <rPr>
        <b/>
        <sz val="7.5"/>
        <rFont val="Verdana"/>
        <family val="2"/>
      </rPr>
      <t>DR 10.15.0606 (/)</t>
    </r>
  </si>
  <si>
    <r>
      <rPr>
        <b/>
        <sz val="7.5"/>
        <rFont val="Verdana"/>
        <family val="2"/>
      </rPr>
      <t xml:space="preserve">Luva de ferro fundido ductil, pintado interna e externamente com tinta betuminosa, com 2 bolsas, inclusive fornecimento do material para junta (anel de borracha), com diametro de 200mm.
</t>
    </r>
    <r>
      <rPr>
        <b/>
        <sz val="7.5"/>
        <rFont val="Verdana"/>
        <family val="2"/>
      </rPr>
      <t>Fornecimento e assentamento.</t>
    </r>
  </si>
  <si>
    <r>
      <rPr>
        <b/>
        <sz val="7.5"/>
        <rFont val="Verdana"/>
        <family val="2"/>
      </rPr>
      <t>DR 10.15.0656 (/)</t>
    </r>
  </si>
  <si>
    <r>
      <rPr>
        <b/>
        <sz val="7.5"/>
        <rFont val="Verdana"/>
        <family val="2"/>
      </rPr>
      <t>Reducao de ferro fundido ductil, pintada interna e externamente com tinta betuminosa, com ponta e bolsa, inclusive fornecimento do material para junta (anel de borracha), com diametro nominal de (100x80)mm. Fornecimento e assentamento.</t>
    </r>
  </si>
  <si>
    <r>
      <rPr>
        <b/>
        <sz val="7.5"/>
        <rFont val="Verdana"/>
        <family val="2"/>
      </rPr>
      <t>DR 10.15.0659 (/)</t>
    </r>
  </si>
  <si>
    <r>
      <rPr>
        <b/>
        <sz val="7.5"/>
        <rFont val="Verdana"/>
        <family val="2"/>
      </rPr>
      <t>Reducao de ferro fundido ductil, pintada interna e externamente com tinta betuminosa, com ponta e bolsa, inclusive fornecimento do material para junta (anel de borracha), com diametro nominal de (150x80)mm. Fornecimento e assentamento.</t>
    </r>
  </si>
  <si>
    <r>
      <rPr>
        <b/>
        <sz val="7.5"/>
        <rFont val="Verdana"/>
        <family val="2"/>
      </rPr>
      <t>DR 10.15.0662 (/)</t>
    </r>
  </si>
  <si>
    <r>
      <rPr>
        <b/>
        <sz val="7.5"/>
        <rFont val="Verdana"/>
        <family val="2"/>
      </rPr>
      <t>Reducao de ferro fundido ductil, pintada interna e externamente com tinta betuminosa, com ponta e bolsa, inclusive fornecimento do material para junta (anel de borracha), com diametro nominal de (150x100)mm. Fornecimento e assentamento.</t>
    </r>
  </si>
  <si>
    <r>
      <rPr>
        <b/>
        <sz val="7.5"/>
        <rFont val="Verdana"/>
        <family val="2"/>
      </rPr>
      <t>DR 10.15.0665 (/)</t>
    </r>
  </si>
  <si>
    <r>
      <rPr>
        <b/>
        <sz val="7.5"/>
        <rFont val="Verdana"/>
        <family val="2"/>
      </rPr>
      <t>Reducao de ferro fundido ductil, pintada interna e externamente com tinta betuminosa, com ponta e bolsa, inclusive fornecimento do material para junta (anel de borracha), com diametro nominal de (200x100)mm. Fornecimento e assentamento.</t>
    </r>
  </si>
  <si>
    <r>
      <rPr>
        <b/>
        <sz val="7.5"/>
        <rFont val="Verdana"/>
        <family val="2"/>
      </rPr>
      <t>DR 10.15.0669 (/)</t>
    </r>
  </si>
  <si>
    <r>
      <rPr>
        <b/>
        <sz val="7.5"/>
        <rFont val="Verdana"/>
        <family val="2"/>
      </rPr>
      <t>Reducao de ferro fundido ductil, pintada interna e externamente com tinta betuminosa, com ponta e bolsa, inclusive fornecimento do material para junta (anel de borracha), com diametro nominal de (200x150)mm. Fornecimento e assentamento.</t>
    </r>
  </si>
  <si>
    <r>
      <rPr>
        <b/>
        <sz val="7.5"/>
        <rFont val="Verdana"/>
        <family val="2"/>
      </rPr>
      <t>DR 10.15.0700 (/)</t>
    </r>
  </si>
  <si>
    <r>
      <rPr>
        <b/>
        <sz val="7.5"/>
        <rFont val="Verdana"/>
        <family val="2"/>
      </rPr>
      <t>Reducao de ferro fundido ductil, pintado interna e externamente com tinta betuminosa, com 2 flanges, inclusive fornecimento do material para junta (arruela de borracha, parafusos com porca) com diametro de (80x50)mm. Fornecimento e assentamento.</t>
    </r>
  </si>
  <si>
    <r>
      <rPr>
        <b/>
        <sz val="7.5"/>
        <rFont val="Verdana"/>
        <family val="2"/>
      </rPr>
      <t>DR 10.15.0703 (/)</t>
    </r>
  </si>
  <si>
    <r>
      <rPr>
        <b/>
        <sz val="7.5"/>
        <rFont val="Verdana"/>
        <family val="2"/>
      </rPr>
      <t>Reducao de ferro fundido ductil, pintado interna e externamente com tinta betuminosa, com 2 flanges, inclusive fornecimento do material para junta (arruela de borracha, parafusos com porca) com diametro de (100x80)mm. Fornecimento e assentamento.</t>
    </r>
  </si>
  <si>
    <r>
      <rPr>
        <b/>
        <sz val="7.5"/>
        <rFont val="Verdana"/>
        <family val="2"/>
      </rPr>
      <t>DR 10.15.0706 (/)</t>
    </r>
  </si>
  <si>
    <r>
      <rPr>
        <b/>
        <sz val="7.5"/>
        <rFont val="Verdana"/>
        <family val="2"/>
      </rPr>
      <t>Reducao de ferro fundido ductil, pintado interna e externamente com tinta betuminosa, com 2 flanges, inclusive fornecimento do material para junta (arruela de borracha, parafusos com porca) com diametro de (150x80)mm. Fornecimento e assentamento.</t>
    </r>
  </si>
  <si>
    <r>
      <rPr>
        <b/>
        <sz val="7.5"/>
        <rFont val="Verdana"/>
        <family val="2"/>
      </rPr>
      <t>DR 10.15.0709 (/)</t>
    </r>
  </si>
  <si>
    <r>
      <rPr>
        <b/>
        <sz val="7.5"/>
        <rFont val="Verdana"/>
        <family val="2"/>
      </rPr>
      <t>Reducao de ferro fundido ductil, pintado interna e externamente com tinta betuminosa, com 2 flanges, inclusive fornecimento do material para junta (arruela de borracha, parafusos com porca) com diametro de (150x100)mm. Fornecimento e assentamento.</t>
    </r>
  </si>
  <si>
    <r>
      <rPr>
        <b/>
        <sz val="7.5"/>
        <rFont val="Verdana"/>
        <family val="2"/>
      </rPr>
      <t>DR 10.15.0712 (/)</t>
    </r>
  </si>
  <si>
    <r>
      <rPr>
        <b/>
        <sz val="7.5"/>
        <rFont val="Verdana"/>
        <family val="2"/>
      </rPr>
      <t>Reducao de ferro fundido ductil, pintado interna e externamente com tinta betuminosa, com 2 flanges, inclusive fornecimento do material para junta (arruela de borracha, parafusos com porca) com diametro de (200x100)mm. Fornecimento e assentamento.</t>
    </r>
  </si>
  <si>
    <r>
      <rPr>
        <b/>
        <sz val="7.5"/>
        <rFont val="Verdana"/>
        <family val="2"/>
      </rPr>
      <t>DR 10.15.0715 (/)</t>
    </r>
  </si>
  <si>
    <r>
      <rPr>
        <b/>
        <sz val="7.5"/>
        <rFont val="Verdana"/>
        <family val="2"/>
      </rPr>
      <t>Reducao de ferro fundido ductil, pintado interna e externamente com tinta betuminosa, com 2 flanges, inclusive fornecimento do material para junta (arruela de borracha, parafusos com porca) com diametro de (200x150)mm. Fornecimento e assentamento.</t>
    </r>
  </si>
  <si>
    <r>
      <rPr>
        <b/>
        <sz val="7.5"/>
        <rFont val="Verdana"/>
        <family val="2"/>
      </rPr>
      <t>DR 10.15.0718 (/)</t>
    </r>
  </si>
  <si>
    <r>
      <rPr>
        <b/>
        <sz val="7.5"/>
        <rFont val="Verdana"/>
        <family val="2"/>
      </rPr>
      <t>Reducao de ferro fundido ductil, pintado interna e externamente com tinta betuminosa, com 2 flanges, inclusive fornecimento do material para junta (arruela de borracha, parafusos com porca) com diametro de (250x200)mm. Fornecimento e assentamento.</t>
    </r>
  </si>
  <si>
    <r>
      <rPr>
        <b/>
        <sz val="7.5"/>
        <rFont val="Verdana"/>
        <family val="2"/>
      </rPr>
      <t>DR 10.15.0750 (/)</t>
    </r>
  </si>
  <si>
    <r>
      <rPr>
        <b/>
        <sz val="7.5"/>
        <rFont val="Verdana"/>
        <family val="2"/>
      </rPr>
      <t>Reducao excentrica de ferro fundido ductil, pintado interna e externamente com tinta betuminosa, com 2 flanges, inclusive fornecimento do material para junta (arruela de borracha, parafusos com porca) com diametro de (80x50)mm. Fornecimento e assentamento.</t>
    </r>
  </si>
  <si>
    <r>
      <rPr>
        <b/>
        <sz val="7.5"/>
        <rFont val="Verdana"/>
        <family val="2"/>
      </rPr>
      <t>DR 10.15.0756 (/)</t>
    </r>
  </si>
  <si>
    <r>
      <rPr>
        <b/>
        <sz val="7.5"/>
        <rFont val="Verdana"/>
        <family val="2"/>
      </rPr>
      <t>Reducao excentrica de ferro fundido ductil, pintado interna e externamente com tinta betuminosa, com 2 flanges, inclusive fornecimento do material para junta (arruela de borracha, parafusos com porca) com diametro de (100x80)mm. Fornecimento e assentamento.</t>
    </r>
  </si>
  <si>
    <r>
      <rPr>
        <b/>
        <sz val="7.5"/>
        <rFont val="Verdana"/>
        <family val="2"/>
      </rPr>
      <t>DR 10.15.0759 (/)</t>
    </r>
  </si>
  <si>
    <r>
      <rPr>
        <b/>
        <sz val="7.5"/>
        <rFont val="Verdana"/>
        <family val="2"/>
      </rPr>
      <t>Reducao excentrica de ferro fundido ductil, pintado interna e externamente com tinta betuminosa, com 2 flanges, inclusive fornecimento do material para junta (arruela de borracha, parafusos com porca) com diametro de (150x80)mm. Fornecimento e assentamento.</t>
    </r>
  </si>
  <si>
    <r>
      <rPr>
        <b/>
        <sz val="7.5"/>
        <rFont val="Verdana"/>
        <family val="2"/>
      </rPr>
      <t>DR 10.15.0762 (/)</t>
    </r>
  </si>
  <si>
    <r>
      <rPr>
        <b/>
        <sz val="7.5"/>
        <rFont val="Verdana"/>
        <family val="2"/>
      </rPr>
      <t>Reducao excentrica de ferro fundido ductil, pintado interna e externamente com tinta betuminosa, com 2 flanges, inclusive fornecimento do material para junta (arruela de borracha, parafusos com porca) com diametro de (150x100)mm. Fornecimento e assentamento.</t>
    </r>
  </si>
  <si>
    <r>
      <rPr>
        <b/>
        <sz val="7.5"/>
        <rFont val="Verdana"/>
        <family val="2"/>
      </rPr>
      <t>DR 10.15.0765 (/)</t>
    </r>
  </si>
  <si>
    <r>
      <rPr>
        <b/>
        <sz val="7.5"/>
        <rFont val="Verdana"/>
        <family val="2"/>
      </rPr>
      <t>Reducao excentrica de ferro fundido ductil, pintado interna e externamente com tinta betuminosa, com 2 flanges, inclusive fornecimento do material para junta (arruela de borracha, parafusos com porca) com diametro de (200x100)mm. Fornecimento e assentamento.</t>
    </r>
  </si>
  <si>
    <r>
      <rPr>
        <b/>
        <sz val="7.5"/>
        <rFont val="Verdana"/>
        <family val="2"/>
      </rPr>
      <t>DR 10.15.0853 (/)</t>
    </r>
  </si>
  <si>
    <r>
      <rPr>
        <b/>
        <sz val="7.5"/>
        <rFont val="Verdana"/>
        <family val="2"/>
      </rPr>
      <t>Te de ferro fundido ductil, pintado interna e externamente com tinta betuminosa, com 3 bolsas, inclusive fornecimento do material para junta (anel de borracha), com diametro nominal de (80x80)mm. Fornecimento e assentamento.</t>
    </r>
  </si>
  <si>
    <r>
      <rPr>
        <b/>
        <sz val="7.5"/>
        <rFont val="Verdana"/>
        <family val="2"/>
      </rPr>
      <t>DR 10.15.0859 (/)</t>
    </r>
  </si>
  <si>
    <r>
      <rPr>
        <b/>
        <sz val="7.5"/>
        <rFont val="Verdana"/>
        <family val="2"/>
      </rPr>
      <t>Te de ferro fundido ductil, pintado interna e externamente com tinta betuminosa, com 3 bolsas, inclusive fornecimento do material para junta (anel de borracha), com diametro nominal de (100x80)mm. Fornecimento e assentamento.</t>
    </r>
  </si>
  <si>
    <r>
      <rPr>
        <b/>
        <sz val="7.5"/>
        <rFont val="Verdana"/>
        <family val="2"/>
      </rPr>
      <t>DR 10.15.0862 (/)</t>
    </r>
  </si>
  <si>
    <r>
      <rPr>
        <b/>
        <sz val="7.5"/>
        <rFont val="Verdana"/>
        <family val="2"/>
      </rPr>
      <t>Te de ferro fundido ductil, pintado interna e externamente com tinta betuminosa, com 3 bolsas, inclusive fornecimento do material para junta (anel de borracha), com diametro nominal de (100x100)mm. Fornecimento e assentamento.</t>
    </r>
  </si>
  <si>
    <r>
      <rPr>
        <b/>
        <sz val="7.5"/>
        <rFont val="Verdana"/>
        <family val="2"/>
      </rPr>
      <t>DR 10.15.0868 (/)</t>
    </r>
  </si>
  <si>
    <r>
      <rPr>
        <b/>
        <sz val="7.5"/>
        <rFont val="Verdana"/>
        <family val="2"/>
      </rPr>
      <t>Te de ferro fundido ductil, pintado interna e externamente com tinta betuminosa, com 3 bolsas, inclusive fornecimento do material para junta (anel de borracha), com diametro nominal de (150x80)mm. Fornecimento e assentamento.</t>
    </r>
  </si>
  <si>
    <r>
      <rPr>
        <b/>
        <sz val="7.5"/>
        <rFont val="Verdana"/>
        <family val="2"/>
      </rPr>
      <t>DR 10.15.0871 (/)</t>
    </r>
  </si>
  <si>
    <r>
      <rPr>
        <b/>
        <sz val="7.5"/>
        <rFont val="Verdana"/>
        <family val="2"/>
      </rPr>
      <t>Te de ferro fundido ductil, pintado interna e externamente com tinta betuminosa, com 3 bolsas, inclusive fornecimento do material para junta (anel de borracha), com diametro nominal de (150x100)mm. Fornecimento e assentamento.</t>
    </r>
  </si>
  <si>
    <r>
      <rPr>
        <b/>
        <sz val="7.5"/>
        <rFont val="Verdana"/>
        <family val="2"/>
      </rPr>
      <t>DR 10.15.0874 (/)</t>
    </r>
  </si>
  <si>
    <r>
      <rPr>
        <b/>
        <sz val="7.5"/>
        <rFont val="Verdana"/>
        <family val="2"/>
      </rPr>
      <t>Te de ferro fundido ductil, pintado interna e externamente com tinta betuminosa, com 3 bolsas, inclusive fornecimento do material para junta (anel de borracha), com diametro nominal de (150x150)mm. Fornecimento e assentamento.</t>
    </r>
  </si>
  <si>
    <r>
      <rPr>
        <b/>
        <sz val="7.5"/>
        <rFont val="Verdana"/>
        <family val="2"/>
      </rPr>
      <t>DR 10.15.0877 (/)</t>
    </r>
  </si>
  <si>
    <r>
      <rPr>
        <b/>
        <sz val="7.5"/>
        <rFont val="Verdana"/>
        <family val="2"/>
      </rPr>
      <t>Te de ferro fundido ductil, pintado interna e externamente com tinta betuminosa, com 3 bolsas, inclusive fornecimento do material para junta (anel de borracha), com diametro nominal de (200x100)mm. Fornecimento e assentamento.</t>
    </r>
  </si>
  <si>
    <r>
      <rPr>
        <b/>
        <sz val="7.5"/>
        <rFont val="Verdana"/>
        <family val="2"/>
      </rPr>
      <t>DR 10.15.0878 (/)</t>
    </r>
  </si>
  <si>
    <r>
      <rPr>
        <b/>
        <sz val="7.5"/>
        <rFont val="Verdana"/>
        <family val="2"/>
      </rPr>
      <t>Te de ferro fundido ductil, pintado interna e externamente com tinta betuminosa, com 3 bolsas, inclusive fornecimento de material para junta (anel de borracha), com diametro nominal de (200x150)mm. Fornecimento e Assentamento.</t>
    </r>
  </si>
  <si>
    <r>
      <rPr>
        <b/>
        <sz val="7.5"/>
        <rFont val="Verdana"/>
        <family val="2"/>
      </rPr>
      <t>DR 10.15.0880 (/)</t>
    </r>
  </si>
  <si>
    <r>
      <rPr>
        <b/>
        <sz val="7.5"/>
        <rFont val="Verdana"/>
        <family val="2"/>
      </rPr>
      <t>Te de ferro fundido ductil, pintado interna e externamente com tinta betuminosa, com 3 bolsas, inclusive fornecimento do material para junta (anel de borracha), com diametro nominal de (200x200)mm. Fornecimento e assentamento.</t>
    </r>
  </si>
  <si>
    <r>
      <rPr>
        <b/>
        <sz val="7.5"/>
        <rFont val="Verdana"/>
        <family val="2"/>
      </rPr>
      <t>DR 10.15.0883 (/)</t>
    </r>
  </si>
  <si>
    <r>
      <rPr>
        <b/>
        <sz val="7.5"/>
        <rFont val="Verdana"/>
        <family val="2"/>
      </rPr>
      <t>Te de ferro fundido ductil, pintado interna e externamente com tinta betuminosa, com 3 bolsas, inclusive fornecimento do material para junta (anel de borracha), com diametro nominal de (250x250)mm. Fornecimento e assentamento.</t>
    </r>
  </si>
  <si>
    <r>
      <rPr>
        <b/>
        <sz val="7.5"/>
        <rFont val="Verdana"/>
        <family val="2"/>
      </rPr>
      <t>DR 10.15.0885 (/)</t>
    </r>
  </si>
  <si>
    <r>
      <rPr>
        <b/>
        <sz val="7.5"/>
        <rFont val="Verdana"/>
        <family val="2"/>
      </rPr>
      <t>Te de ferro fundido ductil, pintado interna e externamente com tinta betuminosa, com 3 bolsas, inclusive fornecimento de material para junta (anel de borracha), com diametro nominal de (300x250)mm. Fornecimento e Assentamento.</t>
    </r>
  </si>
  <si>
    <r>
      <rPr>
        <b/>
        <sz val="7.5"/>
        <rFont val="Verdana"/>
        <family val="2"/>
      </rPr>
      <t>DR 10.15.0887 (/)</t>
    </r>
  </si>
  <si>
    <r>
      <rPr>
        <b/>
        <sz val="7.5"/>
        <rFont val="Verdana"/>
        <family val="2"/>
      </rPr>
      <t>Te de ferro fundido ductil, pintado interna e externamente com tinta betuminosa, com 3 bolsas, inclusive fornecimento de material para junta (anel de borracha), com diametro nominal de (300x300)mm. Fornecimento e Assentamento.</t>
    </r>
  </si>
  <si>
    <r>
      <rPr>
        <b/>
        <sz val="7.5"/>
        <rFont val="Verdana"/>
        <family val="2"/>
      </rPr>
      <t>DR 10.15.0900 (/)</t>
    </r>
  </si>
  <si>
    <r>
      <rPr>
        <b/>
        <sz val="7.5"/>
        <rFont val="Verdana"/>
        <family val="2"/>
      </rPr>
      <t>Te de ferro fundido ductil, pintado interna e externamente com tinta betuminosa, com 3 flanges, inclusive fornecimento do material para junta (arruela de borracha, parafusos com porca), com diametro de (80x50)mm. Fornecimento e assentamento.</t>
    </r>
  </si>
  <si>
    <r>
      <rPr>
        <b/>
        <sz val="7.5"/>
        <rFont val="Verdana"/>
        <family val="2"/>
      </rPr>
      <t>DR 10.15.0903 (/)</t>
    </r>
  </si>
  <si>
    <r>
      <rPr>
        <b/>
        <sz val="7.5"/>
        <rFont val="Verdana"/>
        <family val="2"/>
      </rPr>
      <t>Te de ferro fundido ductil, pintado interna e externamente com tinta betuminosa, com 3 flanges, inclusive fornecimento do material para junta (arruela de borracha, parafusos com porca), com diametro de (80x80)mm. Fornecimento e assentamento.</t>
    </r>
  </si>
  <si>
    <r>
      <rPr>
        <b/>
        <sz val="7.5"/>
        <rFont val="Verdana"/>
        <family val="2"/>
      </rPr>
      <t>DR 10.15.0906 (/)</t>
    </r>
  </si>
  <si>
    <r>
      <rPr>
        <b/>
        <sz val="7.5"/>
        <rFont val="Verdana"/>
        <family val="2"/>
      </rPr>
      <t>Te de ferro fundido ductil, pintado interna e externamente com tinta betuminosa, com 3 flanges, inclusive fornecimento do material para junta (arruela de borracha, parafusos com porca), com diametro de (100x50)mm. Fornecimento e assentamento.</t>
    </r>
  </si>
  <si>
    <r>
      <rPr>
        <b/>
        <sz val="7.5"/>
        <rFont val="Verdana"/>
        <family val="2"/>
      </rPr>
      <t>DR 10.15.0909 (/)</t>
    </r>
  </si>
  <si>
    <r>
      <rPr>
        <b/>
        <sz val="7.5"/>
        <rFont val="Verdana"/>
        <family val="2"/>
      </rPr>
      <t>Te de ferro fundido ductil, pintado interna e externamente com tinta betuminosa, com 3 flanges, inclusive fornecimento do material para junta (arruela de borracha, parafusos com porca), com diametro de (100x100)mm. Fornecimento e assentamento.</t>
    </r>
  </si>
  <si>
    <r>
      <rPr>
        <b/>
        <sz val="7.5"/>
        <rFont val="Verdana"/>
        <family val="2"/>
      </rPr>
      <t>DR 10.15.0912 (/)</t>
    </r>
  </si>
  <si>
    <r>
      <rPr>
        <b/>
        <sz val="7.5"/>
        <rFont val="Verdana"/>
        <family val="2"/>
      </rPr>
      <t>Te de ferro fundido ductil, pintado interna e externamente com tinta betuminosa, com 3 flanges, inclusive fornecimento do material para junta (arruela de borracha, parafusos com porca), com diametro de (150x80)mm. Fornecimento e assentamento.</t>
    </r>
  </si>
  <si>
    <r>
      <rPr>
        <b/>
        <sz val="7.5"/>
        <rFont val="Verdana"/>
        <family val="2"/>
      </rPr>
      <t>DR 10.15.0915 (/)</t>
    </r>
  </si>
  <si>
    <r>
      <rPr>
        <b/>
        <sz val="7.5"/>
        <rFont val="Verdana"/>
        <family val="2"/>
      </rPr>
      <t>Te de ferro fundido ductil, pintado interna e externamente com tinta betuminosa, com 3 flanges, inclusive fornecimento do material para junta (arruela de borracha, parafusos com porca), com diametro de (150x100)mm. Fornecimento e assentamento.</t>
    </r>
  </si>
  <si>
    <r>
      <rPr>
        <b/>
        <sz val="7.5"/>
        <rFont val="Verdana"/>
        <family val="2"/>
      </rPr>
      <t>DR 10.15.0918 (/)</t>
    </r>
  </si>
  <si>
    <r>
      <rPr>
        <b/>
        <sz val="7.5"/>
        <rFont val="Verdana"/>
        <family val="2"/>
      </rPr>
      <t>Te de ferro fundido ductil, pintado interna e externamente com tinta betuminosa, com 3 flanges, inclusive fornecimento do material para junta (arruela de borracha, parafusos com porca), com diametro de (150x150)mm. Fornecimento e assentamento.</t>
    </r>
  </si>
  <si>
    <r>
      <rPr>
        <b/>
        <sz val="7.5"/>
        <rFont val="Verdana"/>
        <family val="2"/>
      </rPr>
      <t>DR 10.15.0921 (/)</t>
    </r>
  </si>
  <si>
    <r>
      <rPr>
        <b/>
        <sz val="7.5"/>
        <rFont val="Verdana"/>
        <family val="2"/>
      </rPr>
      <t>Te de ferro fundido ductil, pintado interna e externamente com tinta betuminosa, com 3 flanges, inclusive fornecimento do material para junta (arruela de borracha, parafusos com porca), com diametro de (200x80)mm. Fornecimento e assentamento.</t>
    </r>
  </si>
  <si>
    <r>
      <rPr>
        <b/>
        <sz val="7.5"/>
        <rFont val="Verdana"/>
        <family val="2"/>
      </rPr>
      <t>DR 10.15.0924 (/)</t>
    </r>
  </si>
  <si>
    <r>
      <rPr>
        <b/>
        <sz val="7.5"/>
        <rFont val="Verdana"/>
        <family val="2"/>
      </rPr>
      <t>Te de ferro fundido ductil, pintado interna e externamente com tinta betuminosa, com 3 flanges, inclusive fornecimento do material para junta (arruela de borracha, parafusos com porca), com diametro de (200x100)mm. Fornecimento e assentamento.</t>
    </r>
  </si>
  <si>
    <r>
      <rPr>
        <b/>
        <sz val="7.5"/>
        <rFont val="Verdana"/>
        <family val="2"/>
      </rPr>
      <t>DR 10.15.0925 (/)</t>
    </r>
  </si>
  <si>
    <r>
      <rPr>
        <b/>
        <sz val="7.5"/>
        <rFont val="Verdana"/>
        <family val="2"/>
      </rPr>
      <t>Te de ferro fundido ductil, pintado interna e externamente com tinta betuminosa, com 3 flanges, inclusive fornecimento de material para junta (arruela de borracha, parafusos com porca), com diametro de (200x150)mm. Fornecimento e Assentamento.</t>
    </r>
  </si>
  <si>
    <r>
      <rPr>
        <b/>
        <sz val="7.5"/>
        <rFont val="Verdana"/>
        <family val="2"/>
      </rPr>
      <t>DR 10.15.0927 (/)</t>
    </r>
  </si>
  <si>
    <r>
      <rPr>
        <b/>
        <sz val="7.5"/>
        <rFont val="Verdana"/>
        <family val="2"/>
      </rPr>
      <t>Te de ferro fundido ductil, pintado interna e externamente com tinta betuminosa, com 3 flanges, inclusive fornecimento do material para junta (arruela de borracha, parafusos com porca), com diametro de (200x200)mm. Fornecimento e assentamento.</t>
    </r>
  </si>
  <si>
    <r>
      <rPr>
        <b/>
        <sz val="7.5"/>
        <rFont val="Verdana"/>
        <family val="2"/>
      </rPr>
      <t>DR 10.15.0928 (/)</t>
    </r>
  </si>
  <si>
    <r>
      <rPr>
        <b/>
        <sz val="7.5"/>
        <rFont val="Verdana"/>
        <family val="2"/>
      </rPr>
      <t>Te de ferro fundido ductil, pintado interna e externamente com tinta betuminosa, com 3 flanges, inclusive fornecimento de material para junta (arruela de borracha, parafusos com porca), com diametro de (250x200)mm. Fornecimento e Assentamento.</t>
    </r>
  </si>
  <si>
    <r>
      <rPr>
        <b/>
        <sz val="7.5"/>
        <rFont val="Verdana"/>
        <family val="2"/>
      </rPr>
      <t>DR 10.15.0930 (/)</t>
    </r>
  </si>
  <si>
    <r>
      <rPr>
        <b/>
        <sz val="7.5"/>
        <rFont val="Verdana"/>
        <family val="2"/>
      </rPr>
      <t>Te de ferro fundido ductil, pintada interna e externamente com tinta betuminosa, com 3 flanges, inclusive fornecimento do material para junta (arruela de borracha, parafusos com porca), com diametro de (250x250)mm. Fornecimento e assentamento.</t>
    </r>
  </si>
  <si>
    <r>
      <rPr>
        <b/>
        <sz val="7.5"/>
        <rFont val="Verdana"/>
        <family val="2"/>
      </rPr>
      <t>DR 10.15.0953 (/)</t>
    </r>
  </si>
  <si>
    <r>
      <rPr>
        <b/>
        <sz val="7.5"/>
        <rFont val="Verdana"/>
        <family val="2"/>
      </rPr>
      <t>Te de ferro fundido ductil, pintado interna e externamente com tinta betuminosa, com 3 flanges, inclusive fornecimento do material para junta (arruela de borracha, parafusos com porca), com diametro de (100x80)mm. Fornecimento e assentamento.</t>
    </r>
  </si>
  <si>
    <r>
      <rPr>
        <b/>
        <sz val="7.5"/>
        <rFont val="Verdana"/>
        <family val="2"/>
      </rPr>
      <t>DR 10.15.0956 (/)</t>
    </r>
  </si>
  <si>
    <r>
      <rPr>
        <b/>
        <sz val="7.5"/>
        <rFont val="Verdana"/>
        <family val="2"/>
      </rPr>
      <t>Te de ferro fundido ductil, pintado interna e externamente com tinta betuminosa, com 3 flanges, inclusive fornecimento do material para junta (arruela de borracha, parafusos com porca), com diametro de (150x50)mm. Fornecimento e assentamento.</t>
    </r>
  </si>
  <si>
    <r>
      <rPr>
        <b/>
        <sz val="7.5"/>
        <rFont val="Verdana"/>
        <family val="2"/>
      </rPr>
      <t>DR 10.15.0959 (/)</t>
    </r>
  </si>
  <si>
    <r>
      <rPr>
        <b/>
        <sz val="7.5"/>
        <rFont val="Verdana"/>
        <family val="2"/>
      </rPr>
      <t>Te de ferro fundido ductil, pintada interna e externamente com tinta betuminosa, com 3 flanges, inclusive fornecimento do material para junta (arruela de borracha, parafusos com porca), com diametro de (250x50)mm. Fornecimento e assentamento.</t>
    </r>
  </si>
  <si>
    <r>
      <rPr>
        <b/>
        <sz val="7.5"/>
        <rFont val="Verdana"/>
        <family val="2"/>
      </rPr>
      <t>DR 10.15.1050 (/)</t>
    </r>
  </si>
  <si>
    <r>
      <rPr>
        <b/>
        <sz val="7.5"/>
        <rFont val="Verdana"/>
        <family val="2"/>
      </rPr>
      <t xml:space="preserve">Toco de ferro fundido ductil, pintado interna e externamente com tinta betuminosa, com 2 flanges, inclusive fornecimento do material para junta (arruela de borracha, parafusos com porca), comprimento de 0,25m com diametro de 50mm.
</t>
    </r>
    <r>
      <rPr>
        <b/>
        <sz val="7.5"/>
        <rFont val="Verdana"/>
        <family val="2"/>
      </rPr>
      <t>Fornecimento e assentamento.</t>
    </r>
  </si>
  <si>
    <r>
      <rPr>
        <b/>
        <sz val="7.5"/>
        <rFont val="Verdana"/>
        <family val="2"/>
      </rPr>
      <t>DR 10.15.1051 (/)</t>
    </r>
  </si>
  <si>
    <r>
      <rPr>
        <b/>
        <sz val="7.5"/>
        <rFont val="Verdana"/>
        <family val="2"/>
      </rPr>
      <t xml:space="preserve">Toco de ferro fundido ductil, pintado interna e externamente com tinta betuminosa, com 2 flanges, inclusive fornecimento de material para junta (arruela de borracha, parafusos com porca), comprimento de 0,25m com diametro de 80mm.
</t>
    </r>
    <r>
      <rPr>
        <b/>
        <sz val="7.5"/>
        <rFont val="Verdana"/>
        <family val="2"/>
      </rPr>
      <t>Fornecimento e Assentamento.</t>
    </r>
  </si>
  <si>
    <r>
      <rPr>
        <b/>
        <sz val="7.5"/>
        <rFont val="Verdana"/>
        <family val="2"/>
      </rPr>
      <t>DR 10.15.1053 (/)</t>
    </r>
  </si>
  <si>
    <r>
      <rPr>
        <b/>
        <sz val="7.5"/>
        <rFont val="Verdana"/>
        <family val="2"/>
      </rPr>
      <t xml:space="preserve">Toco de ferro fundido ductil, pintado interna e externamente com tinta betuminosa, com 2 flanges, inclusive fornecimento do material para junta (arruela de borracha, parafusos com porca), comprimento de 0,25m com diametro de 100mm.
</t>
    </r>
    <r>
      <rPr>
        <b/>
        <sz val="7.5"/>
        <rFont val="Verdana"/>
        <family val="2"/>
      </rPr>
      <t>Fornecimento e assentamento.</t>
    </r>
  </si>
  <si>
    <r>
      <rPr>
        <b/>
        <sz val="7.5"/>
        <rFont val="Verdana"/>
        <family val="2"/>
      </rPr>
      <t>DR 10.15.1056 (/)</t>
    </r>
  </si>
  <si>
    <r>
      <rPr>
        <b/>
        <sz val="7.5"/>
        <rFont val="Verdana"/>
        <family val="2"/>
      </rPr>
      <t xml:space="preserve">Toco de ferro fundido ductil, pintado interna e externamente com tinta betuminosa, com 2 flanges, inclusive fornecimento do material para junta (arruela de borracha, parafusos com porca), comprimento de 0,25m com diametro de 150mm.
</t>
    </r>
    <r>
      <rPr>
        <b/>
        <sz val="7.5"/>
        <rFont val="Verdana"/>
        <family val="2"/>
      </rPr>
      <t>Fornecimento e assentamento.</t>
    </r>
  </si>
  <si>
    <r>
      <rPr>
        <b/>
        <sz val="7.5"/>
        <rFont val="Verdana"/>
        <family val="2"/>
      </rPr>
      <t>DR 10.15.1059 (/)</t>
    </r>
  </si>
  <si>
    <r>
      <rPr>
        <b/>
        <sz val="7.5"/>
        <rFont val="Verdana"/>
        <family val="2"/>
      </rPr>
      <t xml:space="preserve">Toco de ferro fundido ductil, pintado interna e externamente com tinta betuminosa, com 2 flanges, inclusive fornecimento do material para junta (arruela de borracha, parafusos com porca), comprimento de 0,25m com diametro de 200mm.
</t>
    </r>
    <r>
      <rPr>
        <b/>
        <sz val="7.5"/>
        <rFont val="Verdana"/>
        <family val="2"/>
      </rPr>
      <t>Fornecimento e assentamento.</t>
    </r>
  </si>
  <si>
    <r>
      <rPr>
        <b/>
        <sz val="7.5"/>
        <rFont val="Verdana"/>
        <family val="2"/>
      </rPr>
      <t>DR 10.15.1062 (/)</t>
    </r>
  </si>
  <si>
    <r>
      <rPr>
        <b/>
        <sz val="7.5"/>
        <rFont val="Verdana"/>
        <family val="2"/>
      </rPr>
      <t xml:space="preserve">Toco de ferro fundido ductil, pintado interna e externamente com tinta betuminosa, com 2 flanges, inclusive fornecimento do material para junta (arruela de borracha, parafusos com porca), comprimento de 0,25m com diametro de 250mm.
</t>
    </r>
    <r>
      <rPr>
        <b/>
        <sz val="7.5"/>
        <rFont val="Verdana"/>
        <family val="2"/>
      </rPr>
      <t>Fornecimento e assentamento.</t>
    </r>
  </si>
  <si>
    <r>
      <rPr>
        <b/>
        <sz val="7.5"/>
        <rFont val="Verdana"/>
        <family val="2"/>
      </rPr>
      <t>DR 10.15.1100 (/)</t>
    </r>
  </si>
  <si>
    <r>
      <rPr>
        <b/>
        <sz val="7.5"/>
        <rFont val="Verdana"/>
        <family val="2"/>
      </rPr>
      <t xml:space="preserve">Toco de ferro fundido ductil, pintado interna e externamente com tinta betuminosa, com 2 flanges, inclusive fornecimento do material para junta (arruela de borracha, parafusos com porca), comprimento de 0,50m com diametro de 50mm.
</t>
    </r>
    <r>
      <rPr>
        <b/>
        <sz val="7.5"/>
        <rFont val="Verdana"/>
        <family val="2"/>
      </rPr>
      <t>Fornecimento e assentamento.</t>
    </r>
  </si>
  <si>
    <r>
      <rPr>
        <b/>
        <sz val="7.5"/>
        <rFont val="Verdana"/>
        <family val="2"/>
      </rPr>
      <t>DR 10.15.1101 (/)</t>
    </r>
  </si>
  <si>
    <r>
      <rPr>
        <b/>
        <sz val="7.5"/>
        <rFont val="Verdana"/>
        <family val="2"/>
      </rPr>
      <t xml:space="preserve">Toco de ferro fundido ductil, pintado interna e externamente com tinta betuminosa, com 2 flanges, inclusive fornecimento de material para junta (arruela de borracha, parafusos com porca), comprimento de 0,50m com diametro de 80mm.
</t>
    </r>
    <r>
      <rPr>
        <b/>
        <sz val="7.5"/>
        <rFont val="Verdana"/>
        <family val="2"/>
      </rPr>
      <t>Fornecimento e Assentamento.</t>
    </r>
  </si>
  <si>
    <r>
      <rPr>
        <b/>
        <sz val="7.5"/>
        <rFont val="Verdana"/>
        <family val="2"/>
      </rPr>
      <t>DR 10.15.1103 (/)</t>
    </r>
  </si>
  <si>
    <r>
      <rPr>
        <b/>
        <sz val="7.5"/>
        <rFont val="Verdana"/>
        <family val="2"/>
      </rPr>
      <t xml:space="preserve">Toco de ferro fundido ductil, pintado interna e externamente com tinta betuminosa, com 2 flanges, inclusive fornecimento do material para junta (arruela de borracha, parafusos com porca), comprimento de 0,50m com diametro de 100mm.
</t>
    </r>
    <r>
      <rPr>
        <b/>
        <sz val="7.5"/>
        <rFont val="Verdana"/>
        <family val="2"/>
      </rPr>
      <t>Fornecimento e assentamento.</t>
    </r>
  </si>
  <si>
    <r>
      <rPr>
        <b/>
        <sz val="7.5"/>
        <rFont val="Verdana"/>
        <family val="2"/>
      </rPr>
      <t>DR 10.15.1106 (/)</t>
    </r>
  </si>
  <si>
    <r>
      <rPr>
        <b/>
        <sz val="7.5"/>
        <rFont val="Verdana"/>
        <family val="2"/>
      </rPr>
      <t xml:space="preserve">Toco de ferro fundido ductil, pintado interna e externamente com tinta betuminosa, com 2 flanges, inclusive fornecimento do material para junta (arruela de borracha, parafusos com porca), comprimento de 0,50m com diametro de 150mm.
</t>
    </r>
    <r>
      <rPr>
        <b/>
        <sz val="7.5"/>
        <rFont val="Verdana"/>
        <family val="2"/>
      </rPr>
      <t>Fornecimento e assentamento.</t>
    </r>
  </si>
  <si>
    <r>
      <rPr>
        <b/>
        <sz val="7.5"/>
        <rFont val="Verdana"/>
        <family val="2"/>
      </rPr>
      <t>DR 10.15.1110 (/)</t>
    </r>
  </si>
  <si>
    <r>
      <rPr>
        <b/>
        <sz val="7.5"/>
        <rFont val="Verdana"/>
        <family val="2"/>
      </rPr>
      <t>Toco de ferro fundido ductil, pintado interna e externamente com tinta betuminosa, com 2 flanges, inclusive fornecimento de material para junta (arruela de borracha, parafusos com porca),</t>
    </r>
  </si>
  <si>
    <r>
      <rPr>
        <b/>
        <sz val="7.5"/>
        <rFont val="Verdana"/>
        <family val="2"/>
      </rPr>
      <t>comprimento de 0,50m com diametro de 200mm. Fornecimento e Assentamento.</t>
    </r>
  </si>
  <si>
    <r>
      <rPr>
        <b/>
        <sz val="7.5"/>
        <rFont val="Verdana"/>
        <family val="2"/>
      </rPr>
      <t>DR 10.15.1145 (/)</t>
    </r>
  </si>
  <si>
    <r>
      <rPr>
        <b/>
        <sz val="7.5"/>
        <rFont val="Verdana"/>
        <family val="2"/>
      </rPr>
      <t>Toco com aba de vedacao de ferro fundido ductil, pintado interna e externamente com tinta betuminosa, com 2 flanges, inclusive fornecimento de material para junta (arruela de borracha, parafusos com porca), comprimento de 0,70m com diametro de 80mm. Fornecimento e Assentamento.</t>
    </r>
  </si>
  <si>
    <r>
      <rPr>
        <b/>
        <sz val="7.5"/>
        <rFont val="Verdana"/>
        <family val="2"/>
      </rPr>
      <t>DR 10.15.1150 (/)</t>
    </r>
  </si>
  <si>
    <r>
      <rPr>
        <b/>
        <sz val="7.5"/>
        <rFont val="Verdana"/>
        <family val="2"/>
      </rPr>
      <t>Toco com aba de vedacao ferro fundido ductil, pintado interna e externamente com tinta betuminosa, com 2 flanges, inclusive fornecimento do material para junta (arruela de borracha, parafusos com porca), comprimento de 0,70m com diametro de 100mm. Fornecimento e assentamento.</t>
    </r>
  </si>
  <si>
    <r>
      <rPr>
        <b/>
        <sz val="7.5"/>
        <rFont val="Verdana"/>
        <family val="2"/>
      </rPr>
      <t>DR 10.15.1153 (/)</t>
    </r>
  </si>
  <si>
    <r>
      <rPr>
        <b/>
        <sz val="7.5"/>
        <rFont val="Verdana"/>
        <family val="2"/>
      </rPr>
      <t>Toco com aba de vedacao ferro fundido ductil, pintado interna e externamente com tinta betuminosa, com 2 flanges, inclusive fornecimento do material para junta (arruela de borracha, parafusos com porca), comprimento de 0,70m com diametro de 150mm. Fornecimento e assentamento.</t>
    </r>
  </si>
  <si>
    <r>
      <rPr>
        <b/>
        <sz val="7.5"/>
        <rFont val="Verdana"/>
        <family val="2"/>
      </rPr>
      <t>DR 10.15.1160 (/)</t>
    </r>
  </si>
  <si>
    <r>
      <rPr>
        <b/>
        <sz val="7.5"/>
        <rFont val="Verdana"/>
        <family val="2"/>
      </rPr>
      <t>Toco com aba de vedacao de ferro fundido ductil, pintado interna e externamente com tinta betuminosa, com 2 flanges, inclusive fornecimento de material para junta (arruela de borracha, parafusos com porca), comprimento de 0,70m com diametro de 200mm. Fornecimento e Assentamento.</t>
    </r>
  </si>
  <si>
    <r>
      <rPr>
        <b/>
        <sz val="7.5"/>
        <rFont val="Verdana"/>
        <family val="2"/>
      </rPr>
      <t>DR 14.10.0025 (/)</t>
    </r>
  </si>
  <si>
    <r>
      <rPr>
        <b/>
        <sz val="7.5"/>
        <rFont val="Verdana"/>
        <family val="2"/>
      </rPr>
      <t xml:space="preserve">Registro de gaveta chato de ferro fundido ductil, pintado interna e externamente com tinta betuminosa, com 2 flanges, inclusive fornecimento de material para junta (arruela de borracha, parafusos com porca), com diametro de 80mm.
</t>
    </r>
    <r>
      <rPr>
        <b/>
        <sz val="7.5"/>
        <rFont val="Verdana"/>
        <family val="2"/>
      </rPr>
      <t>Fornecimento e Assentamento.(desonerado)</t>
    </r>
  </si>
  <si>
    <r>
      <rPr>
        <b/>
        <sz val="7.5"/>
        <rFont val="Verdana"/>
        <family val="2"/>
      </rPr>
      <t>DR 14.10.0056 (/)</t>
    </r>
  </si>
  <si>
    <r>
      <rPr>
        <b/>
        <sz val="7.5"/>
        <rFont val="Verdana"/>
        <family val="2"/>
      </rPr>
      <t xml:space="preserve">Registro de gaveta chato de ferro fundido ductil, pintado interna e externamente com tinta betuminosa, com 2 flanges, inclusive fornecimento do material para junta (arruela de borracha, parafusos com porca) com diametro de 100mm.
</t>
    </r>
    <r>
      <rPr>
        <b/>
        <sz val="7.5"/>
        <rFont val="Verdana"/>
        <family val="2"/>
      </rPr>
      <t>Fornecimento e assentamento.(desonerado)</t>
    </r>
  </si>
  <si>
    <r>
      <rPr>
        <b/>
        <sz val="7.5"/>
        <rFont val="Verdana"/>
        <family val="2"/>
      </rPr>
      <t>DR 14.10.0059 (/)</t>
    </r>
  </si>
  <si>
    <r>
      <rPr>
        <b/>
        <sz val="7.5"/>
        <rFont val="Verdana"/>
        <family val="2"/>
      </rPr>
      <t xml:space="preserve">Registro de gaveta chato de ferro fundido ductil, pintado interna e externamente com tinta betuminosa, com 2 flanges, inclusive fornecimento do material para junta (arruela de borracha, parafusos com porca) com diametro de 150mm.
</t>
    </r>
    <r>
      <rPr>
        <b/>
        <sz val="7.5"/>
        <rFont val="Verdana"/>
        <family val="2"/>
      </rPr>
      <t>Fornecimento e assentamento.(desonerado)</t>
    </r>
  </si>
  <si>
    <r>
      <rPr>
        <b/>
        <sz val="7.5"/>
        <rFont val="Verdana"/>
        <family val="2"/>
      </rPr>
      <t>DR 14.10.0062 (/)</t>
    </r>
  </si>
  <si>
    <r>
      <rPr>
        <b/>
        <sz val="7.5"/>
        <rFont val="Verdana"/>
        <family val="2"/>
      </rPr>
      <t xml:space="preserve">Registro de gaveta chato de ferro fundido ductil, pintado interna e externamente com tinta betuminosa, com 2 flanges, inclusive fornecimento do material para junta (arruela de borracha, parafusos com porca) com diametro de 200mm.
</t>
    </r>
    <r>
      <rPr>
        <b/>
        <sz val="7.5"/>
        <rFont val="Verdana"/>
        <family val="2"/>
      </rPr>
      <t>Fornecimento e assentamento.(desonerado)</t>
    </r>
  </si>
  <si>
    <r>
      <rPr>
        <b/>
        <sz val="7.5"/>
        <rFont val="Verdana"/>
        <family val="2"/>
      </rPr>
      <t>DR 14.10.0064 (/)</t>
    </r>
  </si>
  <si>
    <r>
      <rPr>
        <b/>
        <sz val="7.5"/>
        <rFont val="Verdana"/>
        <family val="2"/>
      </rPr>
      <t xml:space="preserve">Registro de gaveta chato de ferro fundido ductil, pintado interna e externamente com tinta betuminosa, com 2 flanges, inclusive fornecimento de material para junta (arruela de borracha, parafusos com porca), com diametro de 250mm.
</t>
    </r>
    <r>
      <rPr>
        <b/>
        <sz val="7.5"/>
        <rFont val="Verdana"/>
        <family val="2"/>
      </rPr>
      <t>Fornecimento e assentamento.(desonerado)</t>
    </r>
  </si>
  <si>
    <r>
      <rPr>
        <b/>
        <sz val="7.5"/>
        <rFont val="Verdana"/>
        <family val="2"/>
      </rPr>
      <t>DR 14.10.0068 (/)</t>
    </r>
  </si>
  <si>
    <r>
      <rPr>
        <b/>
        <sz val="7.5"/>
        <rFont val="Verdana"/>
        <family val="2"/>
      </rPr>
      <t xml:space="preserve">Registro de gaveta chato de ferro fundido ductil, pintado interna e externamente com tinta betuminosa, com 2 flanges, inclusive fornecimento do material para junta (arruela de borracha, parafusos com porca) com diametro de 300mm.
</t>
    </r>
    <r>
      <rPr>
        <b/>
        <sz val="7.5"/>
        <rFont val="Verdana"/>
        <family val="2"/>
      </rPr>
      <t>Fornecimento e assentamento.(desonerado)</t>
    </r>
  </si>
  <si>
    <r>
      <rPr>
        <b/>
        <sz val="7.5"/>
        <rFont val="Verdana"/>
        <family val="2"/>
      </rPr>
      <t>DR 14.10.0100 (/)</t>
    </r>
  </si>
  <si>
    <r>
      <rPr>
        <b/>
        <sz val="7.5"/>
        <rFont val="Verdana"/>
        <family val="2"/>
      </rPr>
      <t>Registro de gaveta oval com "by pass" de ferro fundido ductil classe 1,60MPa pintado interna e externamente com tinta betuminosa, com 2 flanges, inclusive fornecimento do material para junta (arruela de borracha, parafusos com porca) com diametro de 400mm. Fornecimento e assentamento.(desonerado)</t>
    </r>
  </si>
  <si>
    <r>
      <rPr>
        <b/>
        <sz val="7.5"/>
        <rFont val="Verdana"/>
        <family val="2"/>
      </rPr>
      <t>DR 14.10.0150 (/)</t>
    </r>
  </si>
  <si>
    <r>
      <rPr>
        <b/>
        <sz val="7.5"/>
        <rFont val="Verdana"/>
        <family val="2"/>
      </rPr>
      <t>Registro de gaveta chato de ferro fundido ductil, pintado interna e externamente com tinta betuminosa, com 2 bolsas, inclusive anel de borracha para tubos de PVC para agua, com diametro de 100mm. Fornecimento e assentamento.(desonerado)</t>
    </r>
  </si>
  <si>
    <r>
      <rPr>
        <b/>
        <sz val="7.5"/>
        <rFont val="Verdana"/>
        <family val="2"/>
      </rPr>
      <t>DR 14.15.0050 (/)</t>
    </r>
  </si>
  <si>
    <r>
      <rPr>
        <b/>
        <sz val="7.5"/>
        <rFont val="Verdana"/>
        <family val="2"/>
      </rPr>
      <t xml:space="preserve">Registro de gaveta de ferro fundido com flanges; inclusive fornecimento do material para junta de chumbo e parafusos, com diametro de 50mm.
</t>
    </r>
    <r>
      <rPr>
        <b/>
        <sz val="7.5"/>
        <rFont val="Verdana"/>
        <family val="2"/>
      </rPr>
      <t>Assentamento, sem fornecimento.(desonerado)</t>
    </r>
  </si>
  <si>
    <r>
      <rPr>
        <b/>
        <sz val="7.5"/>
        <rFont val="Verdana"/>
        <family val="2"/>
      </rPr>
      <t>DR 14.15.0053 (/)</t>
    </r>
  </si>
  <si>
    <r>
      <rPr>
        <b/>
        <sz val="7.5"/>
        <rFont val="Verdana"/>
        <family val="2"/>
      </rPr>
      <t xml:space="preserve">Registro de gaveta de ferro fundido com flanges; inclusive fornecimento do material para junta de chumbo e parafusos, com diametro de 75mm.
</t>
    </r>
    <r>
      <rPr>
        <b/>
        <sz val="7.5"/>
        <rFont val="Verdana"/>
        <family val="2"/>
      </rPr>
      <t>Assentamento, sem fornecimento.(desonerado)</t>
    </r>
  </si>
  <si>
    <r>
      <rPr>
        <b/>
        <sz val="7.5"/>
        <rFont val="Verdana"/>
        <family val="2"/>
      </rPr>
      <t>DR 14.15.0056 (/)</t>
    </r>
  </si>
  <si>
    <r>
      <rPr>
        <b/>
        <sz val="7.5"/>
        <rFont val="Verdana"/>
        <family val="2"/>
      </rPr>
      <t>Registro de gaveta de ferro fundido com flanges; inclusive fornecimento do material para junta de chumbo e parafusos, com diametro de 100mm. Assentamento, sem fornecimento.(desonerado)</t>
    </r>
  </si>
  <si>
    <r>
      <rPr>
        <b/>
        <sz val="7.5"/>
        <rFont val="Verdana"/>
        <family val="2"/>
      </rPr>
      <t>DR 14.15.0065 (/)</t>
    </r>
  </si>
  <si>
    <r>
      <rPr>
        <b/>
        <sz val="7.5"/>
        <rFont val="Verdana"/>
        <family val="2"/>
      </rPr>
      <t>Registro de gaveta de ferro fundido com flanges; inclusive fornecimento do material para junta de chumbo e parafusos, com diametro de 300mm. Assentamento, sem fornecimento.(desonerado)</t>
    </r>
  </si>
  <si>
    <r>
      <rPr>
        <b/>
        <sz val="7.5"/>
        <rFont val="Verdana"/>
        <family val="2"/>
      </rPr>
      <t>DR 14.20.0050 (/)</t>
    </r>
  </si>
  <si>
    <r>
      <rPr>
        <b/>
        <sz val="7.5"/>
        <rFont val="Verdana"/>
        <family val="2"/>
      </rPr>
      <t>Valvula angular de 90o em bronze para hidradante, modelo 207-A ou equivalente com adaptador Storz (cap e tampao) diametro 2 1/2" com rosca interna na entrada com 11 fios e externa na saida com 5 fios, inclusive conexoes e</t>
    </r>
  </si>
  <si>
    <r>
      <rPr>
        <b/>
        <sz val="7.5"/>
        <rFont val="Verdana"/>
        <family val="2"/>
      </rPr>
      <t>pecas. Fabricacao Niagara ou similar. Fornecimento e assentamento.(desonerado)</t>
    </r>
  </si>
  <si>
    <r>
      <rPr>
        <b/>
        <sz val="7.5"/>
        <rFont val="Verdana"/>
        <family val="2"/>
      </rPr>
      <t>DR 14.25.0050 (/)</t>
    </r>
  </si>
  <si>
    <r>
      <rPr>
        <b/>
        <sz val="7.5"/>
        <rFont val="Verdana"/>
        <family val="2"/>
      </rPr>
      <t>Valvula borboleta com flanges, de ferro fundido ductil, serie AWWA, classe 1MPa, pintada interna e externamente com tinta Epoxi poliamida, com 2 flanges, inclusive fornecimento do material para junta (arruela de borracha, parafusos com porca), com diametro de 100mm. Fornecimento e assentamento.(desonerado)</t>
    </r>
  </si>
  <si>
    <r>
      <rPr>
        <b/>
        <sz val="7.5"/>
        <rFont val="Verdana"/>
        <family val="2"/>
      </rPr>
      <t>DR 14.25.0053 (/)</t>
    </r>
  </si>
  <si>
    <r>
      <rPr>
        <b/>
        <sz val="7.5"/>
        <rFont val="Verdana"/>
        <family val="2"/>
      </rPr>
      <t>Valvula borboleta com flanges, de ferro fundido ductil, serie AWWA, classe 1MPa, pintada interna e externamente com tinta Epoxi poliamida, com 2 flanges, inclusive fornecimento do material para junta (arruela de borracha, parafusos com porca), com diametro de 150mm. Fornecimento e assentamento.(desonerado)</t>
    </r>
  </si>
  <si>
    <r>
      <rPr>
        <b/>
        <sz val="7.5"/>
        <rFont val="Verdana"/>
        <family val="2"/>
      </rPr>
      <t>DR 14.25.0056 (/)</t>
    </r>
  </si>
  <si>
    <r>
      <rPr>
        <b/>
        <sz val="7.5"/>
        <rFont val="Verdana"/>
        <family val="2"/>
      </rPr>
      <t>Valvula borboleta com flanges, de ferro fundido ductil, serie AWWA, classe 1MPa, pintada interna e externamente com tinta Epoxi poliamida, com 2 flanges, inclusive fornecimento do material para junta (arruela de borracha, parafusos com porca), com diametro de 200mm. Fornecimento e assentamento.(desonerado)</t>
    </r>
  </si>
  <si>
    <r>
      <rPr>
        <b/>
        <sz val="7.5"/>
        <rFont val="Verdana"/>
        <family val="2"/>
      </rPr>
      <t>DR 14.25.0059 (/)</t>
    </r>
  </si>
  <si>
    <r>
      <rPr>
        <b/>
        <sz val="7.5"/>
        <rFont val="Verdana"/>
        <family val="2"/>
      </rPr>
      <t>Valvula borboleta com flanges, de ferro fundido ductil, serie AWWA, classe 1MPa, pintada interna e externamente com tinta Epoxi poliamida, com 2 flanges, inclusive fornecimento do material para junta (arruela de borracha, parafusos com porca), com diametro de 250mm. Fornecimento e assentamento.(desonerado)</t>
    </r>
  </si>
  <si>
    <r>
      <rPr>
        <b/>
        <sz val="7.5"/>
        <rFont val="Verdana"/>
        <family val="2"/>
      </rPr>
      <t>DR 14.25.0062 (/)</t>
    </r>
  </si>
  <si>
    <r>
      <rPr>
        <b/>
        <sz val="7.5"/>
        <rFont val="Verdana"/>
        <family val="2"/>
      </rPr>
      <t>Valvula borboleta com flanges, de ferro fundido ductil, serie AWWA, classe 1MPa, pintada interna e externamente com tinta Epoxi poliamida, com 2 flanges, inclusive fornecimento do material para junta (arruela de borracha, parafusos com porca), com diametro de 300mm. Fornecimento e assentamento.(desonerado)</t>
    </r>
  </si>
  <si>
    <r>
      <rPr>
        <b/>
        <sz val="7.5"/>
        <rFont val="Verdana"/>
        <family val="2"/>
      </rPr>
      <t>DR 14.30.0050 (/)</t>
    </r>
  </si>
  <si>
    <r>
      <rPr>
        <b/>
        <sz val="7.5"/>
        <rFont val="Verdana"/>
        <family val="2"/>
      </rPr>
      <t>Valvula redutora de pressao com roscas de ferro fundido ductil, classe 1MPa, com diametro de 1". Fornecimento e assentamento.(desonerado)</t>
    </r>
  </si>
  <si>
    <r>
      <rPr>
        <b/>
        <sz val="7.5"/>
        <rFont val="Verdana"/>
        <family val="2"/>
      </rPr>
      <t>DR 14.30.0056 (/)</t>
    </r>
  </si>
  <si>
    <r>
      <rPr>
        <b/>
        <sz val="7.5"/>
        <rFont val="Verdana"/>
        <family val="2"/>
      </rPr>
      <t>Valvula redutora de pressao com roscas de ferro fundido ductil, classe 1MPa, com diametro de 1 1/2". Fornecimento e assentamento.(desonerado)</t>
    </r>
  </si>
  <si>
    <r>
      <rPr>
        <b/>
        <sz val="7.5"/>
        <rFont val="Verdana"/>
        <family val="2"/>
      </rPr>
      <t>DR 14.30.0059 (/)</t>
    </r>
  </si>
  <si>
    <r>
      <rPr>
        <b/>
        <sz val="7.5"/>
        <rFont val="Verdana"/>
        <family val="2"/>
      </rPr>
      <t>Valvula redutora de pressao com roscas de ferro fundido ductil, classe 1MPa, com diametro de 2". Fornecimento e assentamento.(desonerado)</t>
    </r>
  </si>
  <si>
    <r>
      <rPr>
        <b/>
        <sz val="7.5"/>
        <rFont val="Verdana"/>
        <family val="2"/>
      </rPr>
      <t>DR 14.30.0062 (/)</t>
    </r>
  </si>
  <si>
    <r>
      <rPr>
        <b/>
        <sz val="7.5"/>
        <rFont val="Verdana"/>
        <family val="2"/>
      </rPr>
      <t>Valvula redutora de pressao com roscas de ferro fundido ductil, classe 1MPa, com diametro de 3". Fornecimento e assentamento.(desonerado)</t>
    </r>
  </si>
  <si>
    <r>
      <rPr>
        <b/>
        <sz val="7.5"/>
        <rFont val="Verdana"/>
        <family val="2"/>
      </rPr>
      <t>DR 14.30.0100 (/)</t>
    </r>
  </si>
  <si>
    <r>
      <rPr>
        <b/>
        <sz val="7.5"/>
        <rFont val="Verdana"/>
        <family val="2"/>
      </rPr>
      <t xml:space="preserve">Valvula redutora de pressao d'agua potavel, de 1 1/2", corpo e embolo em bronze ASTM-B62, fabricacao Pronil D'Inox, modelo CL-10, com pressao de entrada ate 10Kgf/cm2, conexoes roqueadas de 1 1/2", pressao de saida ajustavel externamente de 0,5 ate 5Kgf/cm2, com manometro inserido no corpo da valvula, servindo para tubulacoes verticais e horizontais.
</t>
    </r>
    <r>
      <rPr>
        <b/>
        <sz val="7.5"/>
        <rFont val="Verdana"/>
        <family val="2"/>
      </rPr>
      <t>Fornecimento e assentamento.(desonerado)</t>
    </r>
  </si>
  <si>
    <r>
      <rPr>
        <b/>
        <sz val="7.5"/>
        <rFont val="Verdana"/>
        <family val="2"/>
      </rPr>
      <t>DR 14.30.0103 (/)</t>
    </r>
  </si>
  <si>
    <r>
      <rPr>
        <b/>
        <sz val="7.5"/>
        <rFont val="Verdana"/>
        <family val="2"/>
      </rPr>
      <t>Valvula redutora de pressao d'agua potavel, de 2", corpo e embolo em bronze ASTM-B62, fabricacao Pronil D'Inox, modelo CL-10, com pressao de entrada ate 10Kgf/cm2, conexoes roqueadas de 2", pressao de saida ajustavel externamente de 0,5 ate 5Kgf/cm2, com manometro inserido no corpo da valvula, servindo para tubulacoes verticais e horizontais. Fornecimento e assentamento.(desonerado)</t>
    </r>
  </si>
  <si>
    <r>
      <rPr>
        <b/>
        <sz val="7.5"/>
        <rFont val="Verdana"/>
        <family val="2"/>
      </rPr>
      <t>DR 14.30.0109 (/)</t>
    </r>
  </si>
  <si>
    <r>
      <rPr>
        <b/>
        <sz val="7.5"/>
        <rFont val="Verdana"/>
        <family val="2"/>
      </rPr>
      <t>Valvula redutora de pressao d'agua potavel, de 3", corpo e embolo em bronze ASTM-B62, fabricacao Pronil D'Inox, modelo CL-10, com pressao de entrada ate 10Kgf/cm2, conexoes roqueadas de 3", pressao de saida ajustavel externamente de 0,5 ate 5Kgf/cm2, com manometro inserido no corpo da valvula, servindo para tubulacoes verticais e horizontais. Fornecimento e assentamento.(desonerado)</t>
    </r>
  </si>
  <si>
    <r>
      <rPr>
        <b/>
        <sz val="7.5"/>
        <rFont val="Verdana"/>
        <family val="2"/>
      </rPr>
      <t>DR 14.45.0050 (/)</t>
    </r>
  </si>
  <si>
    <r>
      <rPr>
        <b/>
        <sz val="7.5"/>
        <rFont val="Verdana"/>
        <family val="2"/>
      </rPr>
      <t>Ventosa triplice com flange, de ferro fundido ductil, classe 1MPa, pintada interna e externamente com tinta Epoxi poliamida, inclusive fornecimento do material para junta (arruela de borracha, parafusos com porca), com diametro de 50mm. Fornecimento e assentamento. (desonerado)</t>
    </r>
  </si>
  <si>
    <r>
      <rPr>
        <b/>
        <sz val="7.5"/>
        <rFont val="Verdana"/>
        <family val="2"/>
      </rPr>
      <t>DR 14.45.0056 (/)</t>
    </r>
  </si>
  <si>
    <r>
      <rPr>
        <b/>
        <sz val="7.5"/>
        <rFont val="Verdana"/>
        <family val="2"/>
      </rPr>
      <t>Ventosa triplice com flange, de ferro fundido ductil, classe 1MPa, pintada interna e externamente com tinta Epoxi poliamida, inclusive fornecimento do material para junta (arruela de borracha, parafusos com porca), com diametro de 100mm. Fornecimento e assentamento. (desonerado)</t>
    </r>
  </si>
  <si>
    <r>
      <rPr>
        <b/>
        <sz val="7.5"/>
        <rFont val="Verdana"/>
        <family val="2"/>
      </rPr>
      <t>DR 14.45.0059 (/)</t>
    </r>
  </si>
  <si>
    <r>
      <rPr>
        <b/>
        <sz val="7.5"/>
        <rFont val="Verdana"/>
        <family val="2"/>
      </rPr>
      <t>Ventosa triplice com flange, de ferro fundido ductil, classe 1MPa, pintada interna e externamente com tinta Epoxi poliamida, inclusive fornecimento do material para junta (arruela de</t>
    </r>
  </si>
  <si>
    <r>
      <rPr>
        <b/>
        <sz val="7.5"/>
        <rFont val="Verdana"/>
        <family val="2"/>
      </rPr>
      <t>borracha, parafusos com porca), com diametro de 150mm. Fornecimento e assentamento. (desonerado)</t>
    </r>
  </si>
  <si>
    <r>
      <rPr>
        <b/>
        <sz val="7.5"/>
        <rFont val="Verdana"/>
        <family val="2"/>
      </rPr>
      <t>DR 14.45.0062 (/)</t>
    </r>
  </si>
  <si>
    <r>
      <rPr>
        <b/>
        <sz val="7.5"/>
        <rFont val="Verdana"/>
        <family val="2"/>
      </rPr>
      <t>Ventosa triplice com flange, de ferro fundido ductil, classe 1MPa, pintada interna e externamente com tinta Epoxi poliamida, inclusive fornecimento do material para junta (arruela de borracha, parafusos com porca), com diametro de 200mm. Fornecimento e assentamento. (desonerado)</t>
    </r>
  </si>
  <si>
    <r>
      <rPr>
        <b/>
        <sz val="7.5"/>
        <rFont val="Verdana"/>
        <family val="2"/>
      </rPr>
      <t>DR 14.50.0050 (/)</t>
    </r>
  </si>
  <si>
    <r>
      <rPr>
        <b/>
        <sz val="7.5"/>
        <rFont val="Verdana"/>
        <family val="2"/>
      </rPr>
      <t>Volante de ferro fundido ductil para registros e valvulas com diametro de 50mm, referencia no 34, Barbara ou similar. Fornecimento e assentamento. (desonerado)</t>
    </r>
  </si>
  <si>
    <r>
      <rPr>
        <b/>
        <sz val="7.5"/>
        <rFont val="Verdana"/>
        <family val="2"/>
      </rPr>
      <t>DR 14.50.0053 (/)</t>
    </r>
  </si>
  <si>
    <r>
      <rPr>
        <b/>
        <sz val="7.5"/>
        <rFont val="Verdana"/>
        <family val="2"/>
      </rPr>
      <t>Volante de ferro fundido ductil para registros e valvulas com diametro de 75mm, referencia no 35, Barbara ou similar. Fornecimento e assentamento. (desonerado)</t>
    </r>
  </si>
  <si>
    <r>
      <rPr>
        <b/>
        <sz val="7.5"/>
        <rFont val="Verdana"/>
        <family val="2"/>
      </rPr>
      <t>DR 14.50.0056 (/)</t>
    </r>
  </si>
  <si>
    <r>
      <rPr>
        <b/>
        <sz val="7.5"/>
        <rFont val="Verdana"/>
        <family val="2"/>
      </rPr>
      <t>Volante de ferro fundido ductil para registros e valvulas com diametro de 100mm, referencia no 36, Barbara ou similar. Fornecimento e assentamento.(desonerado)</t>
    </r>
  </si>
  <si>
    <r>
      <rPr>
        <b/>
        <sz val="7.5"/>
        <rFont val="Verdana"/>
        <family val="2"/>
      </rPr>
      <t>DR 14.50.0059 (/)</t>
    </r>
  </si>
  <si>
    <r>
      <rPr>
        <b/>
        <sz val="7.5"/>
        <rFont val="Verdana"/>
        <family val="2"/>
      </rPr>
      <t>Volante de ferro fundido ductil para registros e valvulas com diametro de 150mm e 200mm referencia no 36, Barbara ou similar. Fornecimento e assentamento.(desonerado)</t>
    </r>
  </si>
  <si>
    <r>
      <rPr>
        <b/>
        <sz val="7.5"/>
        <rFont val="Verdana"/>
        <family val="2"/>
      </rPr>
      <t>DR 14.50.0062 (/)</t>
    </r>
  </si>
  <si>
    <r>
      <rPr>
        <b/>
        <sz val="7.5"/>
        <rFont val="Verdana"/>
        <family val="2"/>
      </rPr>
      <t>Volante de ferro fundido ductil para registros e valvulas com diametro de 250mm e 300mm referencia no 21, Barbara ou similar. Fornecimento e assentamento.(desonerado)</t>
    </r>
  </si>
  <si>
    <r>
      <rPr>
        <b/>
        <sz val="7.5"/>
        <rFont val="Verdana"/>
        <family val="2"/>
      </rPr>
      <t>DR 15.10.0025 (/)</t>
    </r>
  </si>
  <si>
    <r>
      <rPr>
        <b/>
        <sz val="7.5"/>
        <rFont val="Verdana"/>
        <family val="2"/>
      </rPr>
      <t xml:space="preserve">Registro de gaveta chato de ferro fundido ductil, pintado interna e externamente com tinta betuminosa, com 2 flanges, inclusive fornecimento de material para junta (arruela de borracha, parafusos com porca), com diametro de 80mm.
</t>
    </r>
    <r>
      <rPr>
        <b/>
        <sz val="7.5"/>
        <rFont val="Verdana"/>
        <family val="2"/>
      </rPr>
      <t>Fornecimento e Assentamento.</t>
    </r>
  </si>
  <si>
    <r>
      <rPr>
        <b/>
        <sz val="7.5"/>
        <rFont val="Verdana"/>
        <family val="2"/>
      </rPr>
      <t>DR 15.10.0056 (/)</t>
    </r>
  </si>
  <si>
    <r>
      <rPr>
        <b/>
        <sz val="7.5"/>
        <rFont val="Verdana"/>
        <family val="2"/>
      </rPr>
      <t xml:space="preserve">Registro de gaveta chato de ferro fundido ductil, pintado interna e externamente com tinta betuminosa, com 2 flanges, inclusive fornecimento do material para junta (arruela de borracha, parafusos com porca) com diametro de 100mm.
</t>
    </r>
    <r>
      <rPr>
        <b/>
        <sz val="7.5"/>
        <rFont val="Verdana"/>
        <family val="2"/>
      </rPr>
      <t>Fornecimento e assentamento.</t>
    </r>
  </si>
  <si>
    <r>
      <rPr>
        <b/>
        <sz val="7.5"/>
        <rFont val="Verdana"/>
        <family val="2"/>
      </rPr>
      <t>DR 15.10.0059 (/)</t>
    </r>
  </si>
  <si>
    <r>
      <rPr>
        <b/>
        <sz val="7.5"/>
        <rFont val="Verdana"/>
        <family val="2"/>
      </rPr>
      <t xml:space="preserve">Registro de gaveta chato de ferro fundido ductil, pintado interna e externamente com tinta betuminosa, com 2 flanges, inclusive fornecimento do material para junta (arruela de borracha, parafusos com porca) com diametro de 150mm.
</t>
    </r>
    <r>
      <rPr>
        <b/>
        <sz val="7.5"/>
        <rFont val="Verdana"/>
        <family val="2"/>
      </rPr>
      <t>Fornecimento e assentamento.</t>
    </r>
  </si>
  <si>
    <r>
      <rPr>
        <b/>
        <sz val="7.5"/>
        <rFont val="Verdana"/>
        <family val="2"/>
      </rPr>
      <t>DR 15.10.0062 (/)</t>
    </r>
  </si>
  <si>
    <r>
      <rPr>
        <b/>
        <sz val="7.5"/>
        <rFont val="Verdana"/>
        <family val="2"/>
      </rPr>
      <t xml:space="preserve">Registro de gaveta chato de ferro fundido ductil, pintado interna e externamente com tinta betuminosa, com 2 flanges, inclusive fornecimento do material para junta (arruela de borracha, parafusos com porca) com diametro de 200mm.
</t>
    </r>
    <r>
      <rPr>
        <b/>
        <sz val="7.5"/>
        <rFont val="Verdana"/>
        <family val="2"/>
      </rPr>
      <t>Fornecimento e assentamento.</t>
    </r>
  </si>
  <si>
    <r>
      <rPr>
        <b/>
        <sz val="7.5"/>
        <rFont val="Verdana"/>
        <family val="2"/>
      </rPr>
      <t>DR 15.10.0064 (/)</t>
    </r>
  </si>
  <si>
    <r>
      <rPr>
        <b/>
        <sz val="7.5"/>
        <rFont val="Verdana"/>
        <family val="2"/>
      </rPr>
      <t xml:space="preserve">Registro de gaveta chato de ferro fundido ductil, pintado interna e externamente com tinta betuminosa, com 2 flanges, inclusive fornecimento de material para junta (arruela de borracha, parafusos com porca), com diametro de 250mm.
</t>
    </r>
    <r>
      <rPr>
        <b/>
        <sz val="7.5"/>
        <rFont val="Verdana"/>
        <family val="2"/>
      </rPr>
      <t>Fornecimento e Assentamento.</t>
    </r>
  </si>
  <si>
    <r>
      <rPr>
        <b/>
        <sz val="7.5"/>
        <rFont val="Verdana"/>
        <family val="2"/>
      </rPr>
      <t>DR 15.10.0068 (/)</t>
    </r>
  </si>
  <si>
    <r>
      <rPr>
        <b/>
        <sz val="7.5"/>
        <rFont val="Verdana"/>
        <family val="2"/>
      </rPr>
      <t xml:space="preserve">Registro de gaveta chato de ferro fundido ductil, pintado interna e externamente com tinta betuminosa, com 2 flanges, inclusive fornecimento do material para junta (arruela de borracha, parafusos com porca) com diametro de 300mm.
</t>
    </r>
    <r>
      <rPr>
        <b/>
        <sz val="7.5"/>
        <rFont val="Verdana"/>
        <family val="2"/>
      </rPr>
      <t>Fornecimento e assentamento.</t>
    </r>
  </si>
  <si>
    <r>
      <rPr>
        <b/>
        <sz val="7.5"/>
        <rFont val="Verdana"/>
        <family val="2"/>
      </rPr>
      <t>DR 15.10.0100 (/)</t>
    </r>
  </si>
  <si>
    <r>
      <rPr>
        <b/>
        <sz val="7.5"/>
        <rFont val="Verdana"/>
        <family val="2"/>
      </rPr>
      <t>Registro de gaveta oval com "by pass" de ferro fundido ductil classe 1,60MPa pintado interna e externamente com tinta betuminosa, com 2 flanges, inclusive fornecimento do material para junta (arruela de borracha, parafusos com porca) com diametro de 400mm. Fornecimento e assentamento.</t>
    </r>
  </si>
  <si>
    <r>
      <rPr>
        <b/>
        <sz val="7.5"/>
        <rFont val="Verdana"/>
        <family val="2"/>
      </rPr>
      <t>DR 15.10.0150 (/)</t>
    </r>
  </si>
  <si>
    <r>
      <rPr>
        <b/>
        <sz val="7.5"/>
        <rFont val="Verdana"/>
        <family val="2"/>
      </rPr>
      <t>Registro de gaveta chato de ferro fundido ductil, pintado interna e externamente com tinta betuminosa, com 2 bolsas, inclusive anel de borracha para tubos de PVC para agua, com diametro de 100mm. Fornecimento e assentamento.</t>
    </r>
  </si>
  <si>
    <r>
      <rPr>
        <b/>
        <sz val="7.5"/>
        <rFont val="Verdana"/>
        <family val="2"/>
      </rPr>
      <t>DR 15.15.0050 (/)</t>
    </r>
  </si>
  <si>
    <r>
      <rPr>
        <b/>
        <sz val="7.5"/>
        <rFont val="Verdana"/>
        <family val="2"/>
      </rPr>
      <t xml:space="preserve">Registro de gaveta de ferro fundido com flanges; inclusive fornecimento do material para junta de chumbo e parafusos, com diametro de 50mm.
</t>
    </r>
    <r>
      <rPr>
        <b/>
        <sz val="7.5"/>
        <rFont val="Verdana"/>
        <family val="2"/>
      </rPr>
      <t>Assentamento, sem fornecimento.</t>
    </r>
  </si>
  <si>
    <r>
      <rPr>
        <b/>
        <sz val="7.5"/>
        <rFont val="Verdana"/>
        <family val="2"/>
      </rPr>
      <t>DR 15.15.0053 (/)</t>
    </r>
  </si>
  <si>
    <r>
      <rPr>
        <b/>
        <sz val="7.5"/>
        <rFont val="Verdana"/>
        <family val="2"/>
      </rPr>
      <t xml:space="preserve">Registro de gaveta de ferro fundido com flanges; inclusive fornecimento do material para junta de chumbo e parafusos, com diametro de 75mm.
</t>
    </r>
    <r>
      <rPr>
        <b/>
        <sz val="7.5"/>
        <rFont val="Verdana"/>
        <family val="2"/>
      </rPr>
      <t>Assentamento, sem fornecimento.</t>
    </r>
  </si>
  <si>
    <r>
      <rPr>
        <b/>
        <sz val="7.5"/>
        <rFont val="Verdana"/>
        <family val="2"/>
      </rPr>
      <t>DR 15.15.0056 (/)</t>
    </r>
  </si>
  <si>
    <r>
      <rPr>
        <b/>
        <sz val="7.5"/>
        <rFont val="Verdana"/>
        <family val="2"/>
      </rPr>
      <t>Registro de gaveta de ferro fundido com flanges; inclusive fornecimento do material para junta de chumbo e parafusos, com diametro de 100mm. Assentamento, sem fornecimento.</t>
    </r>
  </si>
  <si>
    <r>
      <rPr>
        <b/>
        <sz val="7.5"/>
        <rFont val="Verdana"/>
        <family val="2"/>
      </rPr>
      <t>DR 15.15.0065 (/)</t>
    </r>
  </si>
  <si>
    <r>
      <rPr>
        <b/>
        <sz val="7.5"/>
        <rFont val="Verdana"/>
        <family val="2"/>
      </rPr>
      <t>Registro de gaveta de ferro fundido com flanges; inclusive fornecimento do material para junta de</t>
    </r>
  </si>
  <si>
    <r>
      <rPr>
        <b/>
        <sz val="7.5"/>
        <rFont val="Verdana"/>
        <family val="2"/>
      </rPr>
      <t>chumbo e parafusos, com diametro de 300mm. Assentamento, sem fornecimento.</t>
    </r>
  </si>
  <si>
    <r>
      <rPr>
        <b/>
        <sz val="7.5"/>
        <rFont val="Verdana"/>
        <family val="2"/>
      </rPr>
      <t>DR 15.20.0050 (/)</t>
    </r>
  </si>
  <si>
    <r>
      <rPr>
        <b/>
        <sz val="7.5"/>
        <rFont val="Verdana"/>
        <family val="2"/>
      </rPr>
      <t xml:space="preserve">Valvula angular de 90o em bronze para hidradante, modelo 207-A ou equivalente com adaptador Storz (cap e tampao) diametro 2 1/2" com rosca interna na entrada com 11 fios e externa na saida com 5 fios, inclusive conexoes e pecas. Fabricacao Niagara ou similar.
</t>
    </r>
    <r>
      <rPr>
        <b/>
        <sz val="7.5"/>
        <rFont val="Verdana"/>
        <family val="2"/>
      </rPr>
      <t>Fornecimento e assentamento.</t>
    </r>
  </si>
  <si>
    <r>
      <rPr>
        <b/>
        <sz val="7.5"/>
        <rFont val="Verdana"/>
        <family val="2"/>
      </rPr>
      <t>DR 15.25.0050 (/)</t>
    </r>
  </si>
  <si>
    <r>
      <rPr>
        <b/>
        <sz val="7.5"/>
        <rFont val="Verdana"/>
        <family val="2"/>
      </rPr>
      <t>Valvula borboleta com flanges, de ferro fundido ductil, serie AWWA, classe 1MPa, pintada interna e externamente com tinta Epoxi poliamida, com 2 flanges, inclusive fornecimento do material para junta (arruela de borracha, parafusos com porca), com diametro de 100mm. Fornecimento e assentamento.</t>
    </r>
  </si>
  <si>
    <r>
      <rPr>
        <b/>
        <sz val="7.5"/>
        <rFont val="Verdana"/>
        <family val="2"/>
      </rPr>
      <t>DR 15.25.0053 (/)</t>
    </r>
  </si>
  <si>
    <r>
      <rPr>
        <b/>
        <sz val="7.5"/>
        <rFont val="Verdana"/>
        <family val="2"/>
      </rPr>
      <t>Valvula borboleta com flanges, de ferro fundido ductil, serie AWWA, classe 1MPa, pintada interna e externamente com tinta Epoxi poliamida, com 2 flanges, inclusive fornecimento do material para junta (arruela de borracha, parafusos com porca), com diametro de 150mm. Fornecimento e assentamento.</t>
    </r>
  </si>
  <si>
    <r>
      <rPr>
        <b/>
        <sz val="7.5"/>
        <rFont val="Verdana"/>
        <family val="2"/>
      </rPr>
      <t>DR 15.25.0056 (/)</t>
    </r>
  </si>
  <si>
    <r>
      <rPr>
        <b/>
        <sz val="7.5"/>
        <rFont val="Verdana"/>
        <family val="2"/>
      </rPr>
      <t>Valvula borboleta com flanges, de ferro fundido ductil, serie AWWA, classe 1MPa, pintada interna e externamente com tinta Epoxi poliamida, com 2 flanges, inclusive fornecimento do material para junta (arruela de borracha, parafusos com porca), com diametro de 200mm. Fornecimento e assentamento.</t>
    </r>
  </si>
  <si>
    <r>
      <rPr>
        <b/>
        <sz val="7.5"/>
        <rFont val="Verdana"/>
        <family val="2"/>
      </rPr>
      <t>DR 15.25.0059 (/)</t>
    </r>
  </si>
  <si>
    <r>
      <rPr>
        <b/>
        <sz val="7.5"/>
        <rFont val="Verdana"/>
        <family val="2"/>
      </rPr>
      <t>Valvula borboleta com flanges, de ferro fundido ductil, serie AWWA, classe 1MPa, pintada interna e externamente com tinta Epoxi poliamida, com 2 flanges, inclusive fornecimento do material para junta (arruela de borracha, parafusos com porca), com diametro de 250mm. Fornecimento e assentamento.</t>
    </r>
  </si>
  <si>
    <r>
      <rPr>
        <b/>
        <sz val="7.5"/>
        <rFont val="Verdana"/>
        <family val="2"/>
      </rPr>
      <t>DR 15.25.0062 (/)</t>
    </r>
  </si>
  <si>
    <r>
      <rPr>
        <b/>
        <sz val="7.5"/>
        <rFont val="Verdana"/>
        <family val="2"/>
      </rPr>
      <t>Valvula borboleta com flanges, de ferro fundido ductil, serie AWWA, classe 1MPa, pintada interna e externamente com tinta Epoxi poliamida, com 2 flanges, inclusive fornecimento do material para junta (arruela de borracha, parafusos com porca), com diametro de 300mm. Fornecimento e assentamento.</t>
    </r>
  </si>
  <si>
    <r>
      <rPr>
        <b/>
        <sz val="7.5"/>
        <rFont val="Verdana"/>
        <family val="2"/>
      </rPr>
      <t>DR 15.30.0050 (/)</t>
    </r>
  </si>
  <si>
    <r>
      <rPr>
        <b/>
        <sz val="7.5"/>
        <rFont val="Verdana"/>
        <family val="2"/>
      </rPr>
      <t>Valvula redutora de pressao com roscas de ferro fundido ductil, classe 1MPa, com diametro de 1". Fornecimento e assentamento.</t>
    </r>
  </si>
  <si>
    <r>
      <rPr>
        <b/>
        <sz val="7.5"/>
        <rFont val="Verdana"/>
        <family val="2"/>
      </rPr>
      <t>DR 15.30.0056 (/)</t>
    </r>
  </si>
  <si>
    <r>
      <rPr>
        <b/>
        <sz val="7.5"/>
        <rFont val="Verdana"/>
        <family val="2"/>
      </rPr>
      <t>Valvula redutora de pressao com roscas de ferro fundido ductil, classe 1MPa, com diametro de 1 1/2". Fornecimento e assentamento.</t>
    </r>
  </si>
  <si>
    <r>
      <rPr>
        <b/>
        <sz val="7.5"/>
        <rFont val="Verdana"/>
        <family val="2"/>
      </rPr>
      <t>DR 15.30.0059 (/)</t>
    </r>
  </si>
  <si>
    <r>
      <rPr>
        <b/>
        <sz val="7.5"/>
        <rFont val="Verdana"/>
        <family val="2"/>
      </rPr>
      <t>Valvula redutora de pressao com roscas de ferro fundido ductil, classe 1MPa, com diametro de 2". Fornecimento e assentamento.</t>
    </r>
  </si>
  <si>
    <r>
      <rPr>
        <b/>
        <sz val="7.5"/>
        <rFont val="Verdana"/>
        <family val="2"/>
      </rPr>
      <t>DR 15.30.0062 (/)</t>
    </r>
  </si>
  <si>
    <r>
      <rPr>
        <b/>
        <sz val="7.5"/>
        <rFont val="Verdana"/>
        <family val="2"/>
      </rPr>
      <t>Valvula redutora de pressao com roscas de ferro fundido ductil, classe 1MPa, com diametro de 3". Fornecimento e assentamento.</t>
    </r>
  </si>
  <si>
    <r>
      <rPr>
        <b/>
        <sz val="7.5"/>
        <rFont val="Verdana"/>
        <family val="2"/>
      </rPr>
      <t>DR 15.30.0100 (/)</t>
    </r>
  </si>
  <si>
    <r>
      <rPr>
        <b/>
        <sz val="7.5"/>
        <rFont val="Verdana"/>
        <family val="2"/>
      </rPr>
      <t xml:space="preserve">Valvula redutora de pressao d'agua potavel, de 1 1/2", corpo e embolo em bronze ASTM-B62, fabricacao Pronil D'Inox, modelo CL-10, com pressao de entrada ate 10Kgf/cm2, conexoes roqueadas de 1 1/2", pressao de saida ajustavel externamente de 0,5 ate 5Kgf/cm2, com manometro inserido no corpo da valvula, servindo para tubulacoes verticais e horizontais.
</t>
    </r>
    <r>
      <rPr>
        <b/>
        <sz val="7.5"/>
        <rFont val="Verdana"/>
        <family val="2"/>
      </rPr>
      <t>Fornecimento e assentamento.</t>
    </r>
  </si>
  <si>
    <r>
      <rPr>
        <b/>
        <sz val="7.5"/>
        <rFont val="Verdana"/>
        <family val="2"/>
      </rPr>
      <t>DR 15.30.0103 (/)</t>
    </r>
  </si>
  <si>
    <r>
      <rPr>
        <b/>
        <sz val="7.5"/>
        <rFont val="Verdana"/>
        <family val="2"/>
      </rPr>
      <t>Valvula redutora de pressao d'agua potavel, de 2", corpo e embolo em bronze ASTM-B62, fabricacao Pronil D'Inox, modelo CL-10, com pressao de entrada ate 10Kgf/cm2, conexoes roqueadas de 2", pressao de saida ajustavel externamente de 0,5 ate 5Kgf/cm2, com manometro inserido no corpo da valvula, servindo para tubulacoes verticais e horizontais. Fornecimento e assentamento.</t>
    </r>
  </si>
  <si>
    <r>
      <rPr>
        <b/>
        <sz val="7.5"/>
        <rFont val="Verdana"/>
        <family val="2"/>
      </rPr>
      <t>DR 15.30.0109 (/)</t>
    </r>
  </si>
  <si>
    <r>
      <rPr>
        <b/>
        <sz val="7.5"/>
        <rFont val="Verdana"/>
        <family val="2"/>
      </rPr>
      <t>Valvula redutora de pressao d'agua potavel, de 3", corpo e embolo em bronze ASTM-B62, fabricacao Pronil D'Inox, modelo CL-10, com pressao de entrada ate 10Kgf/cm2, conexoes roqueadas de 3", pressao de saida ajustavel externamente de 0,5 ate 5Kgf/cm2, com manometro inserido no corpo da valvula, servindo para tubulacoes verticais e horizontais. Fornecimento e assentamento.</t>
    </r>
  </si>
  <si>
    <r>
      <rPr>
        <b/>
        <sz val="7.5"/>
        <rFont val="Verdana"/>
        <family val="2"/>
      </rPr>
      <t>DR 15.45.0050 (/)</t>
    </r>
  </si>
  <si>
    <r>
      <rPr>
        <b/>
        <sz val="7.5"/>
        <rFont val="Verdana"/>
        <family val="2"/>
      </rPr>
      <t>borracha, parafusos com porca), com diametro de 50mm. Fornecimento e assentamento.</t>
    </r>
  </si>
  <si>
    <r>
      <rPr>
        <b/>
        <sz val="7.5"/>
        <rFont val="Verdana"/>
        <family val="2"/>
      </rPr>
      <t>DR 15.45.0056 (/)</t>
    </r>
  </si>
  <si>
    <r>
      <rPr>
        <b/>
        <sz val="7.5"/>
        <rFont val="Verdana"/>
        <family val="2"/>
      </rPr>
      <t>Ventosa triplice com flange, de ferro fundido ductil, classe 1MPa, pintada interna e externamente com tinta Epoxi poliamida, inclusive fornecimento do material para junta (arruela de borracha, parafusos com porca), com diametro de 100mm. Fornecimento e assentamento.</t>
    </r>
  </si>
  <si>
    <r>
      <rPr>
        <b/>
        <sz val="7.5"/>
        <rFont val="Verdana"/>
        <family val="2"/>
      </rPr>
      <t>DR 15.45.0059 (/)</t>
    </r>
  </si>
  <si>
    <r>
      <rPr>
        <b/>
        <sz val="7.5"/>
        <rFont val="Verdana"/>
        <family val="2"/>
      </rPr>
      <t>Ventosa triplice com flange, de ferro fundido ductil, classe 1MPa, pintada interna e externamente com tinta Epoxi poliamida, inclusive fornecimento do material para junta (arruela de borracha, parafusos com porca), com diametro de 150mm. Fornecimento e assentamento.</t>
    </r>
  </si>
  <si>
    <r>
      <rPr>
        <b/>
        <sz val="7.5"/>
        <rFont val="Verdana"/>
        <family val="2"/>
      </rPr>
      <t>DR 15.45.0062 (/)</t>
    </r>
  </si>
  <si>
    <r>
      <rPr>
        <b/>
        <sz val="7.5"/>
        <rFont val="Verdana"/>
        <family val="2"/>
      </rPr>
      <t>Ventosa triplice com flange, de ferro fundido ductil, classe 1MPa, pintada interna e externamente com tinta Epoxi poliamida, inclusive fornecimento do material para junta (arruela de borracha, parafusos com porca), com diametro de 200mm. Fornecimento e assentamento.</t>
    </r>
  </si>
  <si>
    <r>
      <rPr>
        <b/>
        <sz val="7.5"/>
        <rFont val="Verdana"/>
        <family val="2"/>
      </rPr>
      <t>DR 15.50.0050 (/)</t>
    </r>
  </si>
  <si>
    <r>
      <rPr>
        <b/>
        <sz val="7.5"/>
        <rFont val="Verdana"/>
        <family val="2"/>
      </rPr>
      <t>Volante de ferro fundido ductil para registros e valvulas com diametro de 50mm, referencia no 34, Barbara ou similar. Fornecimento e assentamento.</t>
    </r>
  </si>
  <si>
    <r>
      <rPr>
        <b/>
        <sz val="7.5"/>
        <rFont val="Verdana"/>
        <family val="2"/>
      </rPr>
      <t>DR 15.50.0053 (/)</t>
    </r>
  </si>
  <si>
    <r>
      <rPr>
        <b/>
        <sz val="7.5"/>
        <rFont val="Verdana"/>
        <family val="2"/>
      </rPr>
      <t>Volante de ferro fundido ductil para registros e valvulas com diametro de 75mm, referencia no 35, Barbara ou similar. Fornecimento e assentamento.</t>
    </r>
  </si>
  <si>
    <r>
      <rPr>
        <b/>
        <sz val="7.5"/>
        <rFont val="Verdana"/>
        <family val="2"/>
      </rPr>
      <t>DR 15.50.0056 (/)</t>
    </r>
  </si>
  <si>
    <r>
      <rPr>
        <b/>
        <sz val="7.5"/>
        <rFont val="Verdana"/>
        <family val="2"/>
      </rPr>
      <t>Volante de ferro fundido ductil para registros e valvulas com diametro de 100mm, referencia no 36, Barbara ou similar. Fornecimento e assentamento.</t>
    </r>
  </si>
  <si>
    <r>
      <rPr>
        <b/>
        <sz val="7.5"/>
        <rFont val="Verdana"/>
        <family val="2"/>
      </rPr>
      <t>DR 15.50.0059 (/)</t>
    </r>
  </si>
  <si>
    <r>
      <rPr>
        <b/>
        <sz val="7.5"/>
        <rFont val="Verdana"/>
        <family val="2"/>
      </rPr>
      <t>Volante de ferro fundido ductil para registros e valvulas com diametro de 150mm e 200mm referencia no 36, Barbara ou similar. Fornecimento e assentamento.</t>
    </r>
  </si>
  <si>
    <r>
      <rPr>
        <b/>
        <sz val="7.5"/>
        <rFont val="Verdana"/>
        <family val="2"/>
      </rPr>
      <t>DR 15.50.0062 (/)</t>
    </r>
  </si>
  <si>
    <r>
      <rPr>
        <b/>
        <sz val="7.5"/>
        <rFont val="Verdana"/>
        <family val="2"/>
      </rPr>
      <t>Volante de ferro fundido ductil para registros e valvulas com diametro de 250mm e 300mm referencia no 21, Barbara ou similar. Fornecimento e assentamento.</t>
    </r>
  </si>
  <si>
    <r>
      <rPr>
        <b/>
        <sz val="7.5"/>
        <rFont val="Verdana"/>
        <family val="2"/>
      </rPr>
      <t>DR 19.05.0050 (/)</t>
    </r>
  </si>
  <si>
    <r>
      <rPr>
        <b/>
        <sz val="7.5"/>
        <rFont val="Verdana"/>
        <family val="2"/>
      </rPr>
      <t>Poco de visita de concreto armado de (1,00x1,00x1,40)m, para coletor de aguas pluviais de 0,40m a 0,50m de diametro, com paredes de 0,15m de espessura e base de 0,20m, sendo o concreto dosado para fck=11MPa e sendo a base revestida com argamassa de cimento e areia no traco 1:4 em volume, degraus de ferro fundido, inclusive fornecimento de todos os materiais, exclusive escavacao e reaterro.(desonerado)</t>
    </r>
  </si>
  <si>
    <r>
      <rPr>
        <b/>
        <sz val="7.5"/>
        <rFont val="Verdana"/>
        <family val="2"/>
      </rPr>
      <t>DR 19.10.0050 (A)</t>
    </r>
  </si>
  <si>
    <r>
      <rPr>
        <b/>
        <sz val="7.5"/>
        <rFont val="Verdana"/>
        <family val="2"/>
      </rPr>
      <t>Poco de visita de blocos de concreto de (20x20x40)cm, com paredes de 0,20m de espessura, medindo internamente (1,20x1,20x1,40)m,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0,40m a 0,70m de diametro, exclusive a escavacao e reaterro.(desonerado)</t>
    </r>
  </si>
  <si>
    <r>
      <rPr>
        <b/>
        <sz val="7.5"/>
        <rFont val="Verdana"/>
        <family val="2"/>
      </rPr>
      <t>DR 19.10.0053 (A)</t>
    </r>
  </si>
  <si>
    <r>
      <rPr>
        <b/>
        <sz val="7.5"/>
        <rFont val="Verdana"/>
        <family val="2"/>
      </rPr>
      <t>Poco de visita de blocos de concreto de (20x20x40)cm, com paredes de 0,20m de espessura, medindo internamente (1,30x1,30x1,40)m,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0,80m de diametro, exclusive a escavacao e reaterro.(desonerado)</t>
    </r>
  </si>
  <si>
    <r>
      <rPr>
        <b/>
        <sz val="7.5"/>
        <rFont val="Verdana"/>
        <family val="2"/>
      </rPr>
      <t>DR 19.10.0056 (A)</t>
    </r>
  </si>
  <si>
    <r>
      <rPr>
        <b/>
        <sz val="7.5"/>
        <rFont val="Verdana"/>
        <family val="2"/>
      </rPr>
      <t>Poco de visita de blocos de concreto de (20x20x40)cm, com paredes de 0,20m de espessura, medindo internamente (1,40x1,40x1,50)m,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0,90m de diametro; exclusive a escavacao e reaterro.(desonerado)</t>
    </r>
  </si>
  <si>
    <r>
      <rPr>
        <b/>
        <sz val="7.5"/>
        <rFont val="Verdana"/>
        <family val="2"/>
      </rPr>
      <t>DR 19.10.0059 (B)</t>
    </r>
  </si>
  <si>
    <r>
      <rPr>
        <b/>
        <sz val="7.5"/>
        <rFont val="Verdana"/>
        <family val="2"/>
      </rPr>
      <t>Poco de visita de blocos de concreto de (20x20x40)cm, com parede de 0,20m de espessura, medindo internamente (1,50x1,50x1,60)m, utilizando no preenchimento dos vazios dos blocos, concreto para camada preparatoria, revestimento interno das paredes com argamassa de cimento e areia no traco 1:4 em volume, com a base de 0,15m</t>
    </r>
  </si>
  <si>
    <r>
      <rPr>
        <b/>
        <sz val="7.5"/>
        <rFont val="Verdana"/>
        <family val="2"/>
      </rPr>
      <t>e almofadas em concreto fck=15MPa, tampa de 0,15m de espessura em concreto fck=20MPa, degraus de ferro fundido para utilizacao em coletor de aguas pluviais de 1,00m de diametro; exclusive a escavacao e reaterro.(desonerado)</t>
    </r>
  </si>
  <si>
    <r>
      <rPr>
        <b/>
        <sz val="7.5"/>
        <rFont val="Verdana"/>
        <family val="2"/>
      </rPr>
      <t>DR 19.10.0065 (A)</t>
    </r>
  </si>
  <si>
    <r>
      <rPr>
        <b/>
        <sz val="7.5"/>
        <rFont val="Verdana"/>
        <family val="2"/>
      </rPr>
      <t>Poco de visita de blocos de concreto de (20x20x40)cm, com parede de 0,20m de espessura, medindo internamente (1,70x1,70x1,80)m, utilizando no preenchimento dos vazios dos blocos, concreto para camada preparatoria, revestimento interno das paredes com argamassa de cimento e areia no traco 1:4 em volume, com base de 0,15m e almofadas em concreto fck=15Mpa; tampa de 0,15m de espessura em concreto fck=20Mpa, degraus de ferro fundido para utilizacao em coletor de aguas pluviais de 1,20m de diametro, exclusive a escavacao e reaterro.(desonerado)</t>
    </r>
  </si>
  <si>
    <r>
      <rPr>
        <b/>
        <sz val="7.5"/>
        <rFont val="Verdana"/>
        <family val="2"/>
      </rPr>
      <t>Poco de visita de blocos de concreto de (20x20x40)cm, com parede de 0,20m de espessura, medindo internamente (1,50x1,50x1,60)m,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1,00m de diametro; exclusive a escavacao e reaterro.(desonerado)</t>
    </r>
  </si>
  <si>
    <r>
      <rPr>
        <b/>
        <sz val="7.5"/>
        <rFont val="Verdana"/>
        <family val="2"/>
      </rPr>
      <t>DR 19.10.0068 (A)</t>
    </r>
  </si>
  <si>
    <r>
      <rPr>
        <b/>
        <sz val="7.5"/>
        <rFont val="Verdana"/>
        <family val="2"/>
      </rPr>
      <t>Poco de visita de blocos de concreto de (20x20x40)cm, com parede de 0,20m de espessura, medindo internamente (2,00x2,00x2,10)m, utilizando no preenchimento dos vazios dos blocos, concreto para camada preparatoria, revestimento interno das paredes com argamassa de cimento e areia no traco 1:4 em volume, com base de 0,15m e</t>
    </r>
  </si>
  <si>
    <r>
      <rPr>
        <b/>
        <sz val="7.5"/>
        <rFont val="Verdana"/>
        <family val="2"/>
      </rPr>
      <t>almofadas em concreto fck=15Mpa; tampa de 0,15m de espessura em concreto fck=20Mpa, degraus de ferro fundido para utilizacao em coletor de aguas pluviais de 1,50m de diametro, exclusive a escavacao e reaterro.(desonerado)</t>
    </r>
  </si>
  <si>
    <r>
      <rPr>
        <b/>
        <sz val="7.5"/>
        <rFont val="Verdana"/>
        <family val="2"/>
      </rPr>
      <t>DR 19.10.0072 (A)</t>
    </r>
  </si>
  <si>
    <r>
      <rPr>
        <b/>
        <sz val="7.5"/>
        <rFont val="Verdana"/>
        <family val="2"/>
      </rPr>
      <t>Poco de visita de blocos de concreto de (20x20x40)cm, com parede de 0,20m de espessura, medindo internamente (2,50x2,50x2,60)m,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2,00m de diametro, exclusive a escavacao e reaterro.(desonerado)</t>
    </r>
  </si>
  <si>
    <r>
      <rPr>
        <b/>
        <sz val="7.5"/>
        <rFont val="Verdana"/>
        <family val="2"/>
      </rPr>
      <t>DR 19.15.0050 (A)</t>
    </r>
  </si>
  <si>
    <r>
      <rPr>
        <b/>
        <sz val="7.5"/>
        <rFont val="Verdana"/>
        <family val="2"/>
      </rPr>
      <t>Poco de visita para coletor de esgoto sanitario, em aneis de concreto pre-moldado, diametro 600mm, profundidade util de 0,80m, conforme as especificacoes da CEDAE; exclusive tampao de ferro fundido.(desonerado)</t>
    </r>
  </si>
  <si>
    <r>
      <rPr>
        <b/>
        <sz val="7.5"/>
        <rFont val="Verdana"/>
        <family val="2"/>
      </rPr>
      <t>DR 19.15.0053 (A)</t>
    </r>
  </si>
  <si>
    <r>
      <rPr>
        <b/>
        <sz val="7.5"/>
        <rFont val="Verdana"/>
        <family val="2"/>
      </rPr>
      <t>Poco de visita para coletor de esgoto sanitario, em aneis de concreto pre-moldado, diametro 600mm, profundidade util de 1,00m, conforme as especificacoes da CEDAE, inclusive o fornecimento de degraus de ferro fundido; exclusive o tampao de ferro fundido.(desonerado)</t>
    </r>
  </si>
  <si>
    <r>
      <rPr>
        <b/>
        <sz val="7.5"/>
        <rFont val="Verdana"/>
        <family val="2"/>
      </rPr>
      <t>DR 19.15.0056 (B)</t>
    </r>
  </si>
  <si>
    <r>
      <rPr>
        <b/>
        <sz val="7.5"/>
        <rFont val="Verdana"/>
        <family val="2"/>
      </rPr>
      <t>Poco de visita para coletor de esgoto sanitario, em aneis de concreto pre-moldado, diametro 1100mm, com capoeira e chamine de diametro 600mm, profundidade util de 1,05m, conforme as especificacoes da CEDAE, inclusive degraus de ferro fundido; exclusive o tampao de ferro fundido. (desonerado)</t>
    </r>
  </si>
  <si>
    <r>
      <rPr>
        <b/>
        <sz val="7.5"/>
        <rFont val="Verdana"/>
        <family val="2"/>
      </rPr>
      <t>DR 19.15.0059 (B)</t>
    </r>
  </si>
  <si>
    <r>
      <rPr>
        <b/>
        <sz val="7.5"/>
        <rFont val="Verdana"/>
        <family val="2"/>
      </rPr>
      <t>Poco de visita para coletor de esgoto sanitario, em aneis de concreto pre-moldado, diametro 1100mm, com capoeira e chamine de diametro 600mm, profundidade util de 1,20m, conforme as especificacoes da CEDAE, inclusive degraus de ferro fundido; exclusive tampao de ferro fundido. (desonerado)</t>
    </r>
  </si>
  <si>
    <r>
      <rPr>
        <b/>
        <sz val="7.5"/>
        <rFont val="Verdana"/>
        <family val="2"/>
      </rPr>
      <t>DR 19.15.0062 (B)</t>
    </r>
  </si>
  <si>
    <r>
      <rPr>
        <b/>
        <sz val="7.5"/>
        <rFont val="Verdana"/>
        <family val="2"/>
      </rPr>
      <t>Poco de visita para coletor de esgoto sanitario, em aneis de concreto pre-moldado, diametro 1100mm, sem chamine, profundidade util de 1,40m, conforme as especificacoes da CEDAE, inclusive degraus de ferro fundido; exclusive tampao de ferro fundido.(desonerado)</t>
    </r>
  </si>
  <si>
    <r>
      <rPr>
        <b/>
        <sz val="7.5"/>
        <rFont val="Verdana"/>
        <family val="2"/>
      </rPr>
      <t>DR 19.15.0065 (B)</t>
    </r>
  </si>
  <si>
    <r>
      <rPr>
        <b/>
        <sz val="7.5"/>
        <rFont val="Verdana"/>
        <family val="2"/>
      </rPr>
      <t>Poco de visita para coletor de esgoto sanitario, em aneis de concreto pre-moldado, diametro 1100mm, com capoeira e chamine de diametro 600mm, profundidade util de 1,50m, conforme as especificacoes da CEDAE, inclusive degraus de ferro fundido; exclusive tampao de ferro fundido. (desonerado)</t>
    </r>
  </si>
  <si>
    <r>
      <rPr>
        <b/>
        <sz val="7.5"/>
        <rFont val="Verdana"/>
        <family val="2"/>
      </rPr>
      <t>DR 19.15.0068 (B)</t>
    </r>
  </si>
  <si>
    <r>
      <rPr>
        <b/>
        <sz val="7.5"/>
        <rFont val="Verdana"/>
        <family val="2"/>
      </rPr>
      <t>Poco de visita para coletor de esgoto sanitario, em aneis de concreto pre-moldado, diametro 1100mm, com capoeira e chamine de diametro 600mm, profundidade util de 1,60m, conforme as especificacoes da CEDAE, inclusive degraus de ferro fundido; exclusive o tampao de ferro fundido. (desonerado)</t>
    </r>
  </si>
  <si>
    <r>
      <rPr>
        <b/>
        <sz val="7.5"/>
        <rFont val="Verdana"/>
        <family val="2"/>
      </rPr>
      <t>DR 19.15.0071 (A)</t>
    </r>
  </si>
  <si>
    <r>
      <rPr>
        <b/>
        <sz val="7.5"/>
        <rFont val="Verdana"/>
        <family val="2"/>
      </rPr>
      <t>Poco de visita para coletor de esgoto sanitario, em aneis de concreto pre-moldado, diametro 1100mm, sem chamine, profundidade util de 1,70m, conforme as especificacoes da CEDAE, inclusive degraus de ferro fundido; exclusive tampao de ferro fundido.(desonerado)</t>
    </r>
  </si>
  <si>
    <r>
      <rPr>
        <b/>
        <sz val="7.5"/>
        <rFont val="Verdana"/>
        <family val="2"/>
      </rPr>
      <t>DR 19.15.0074 (B)</t>
    </r>
  </si>
  <si>
    <r>
      <rPr>
        <b/>
        <sz val="7.5"/>
        <rFont val="Verdana"/>
        <family val="2"/>
      </rPr>
      <t>Poco de visita para coletor de esgoto sanitario, em aneis de concreto pre-moldado, diametro 1100mm, com capoeira e chamine de diametro 600mm, profundidade util de 2,00m, conforme as especificacoes da CEDAE, inclusive degraus de ferro fundido; exclusive tampao de ferro fundido. (desonerado)</t>
    </r>
  </si>
  <si>
    <r>
      <rPr>
        <b/>
        <sz val="7.5"/>
        <rFont val="Verdana"/>
        <family val="2"/>
      </rPr>
      <t>DR 19.15.0077 (B)</t>
    </r>
  </si>
  <si>
    <r>
      <rPr>
        <b/>
        <sz val="7.5"/>
        <rFont val="Verdana"/>
        <family val="2"/>
      </rPr>
      <t>Poco de visita para coletor de esgoto sanitario, em aneis de concreto pre-moldado, diametro 1100mm, com capoeira e chamine de diametro 600mm, profundidade util de 2,30m, conforme as especificacoes da CEDAE, inclusive degraus de ferro fundido; exclusive tampao de ferro fundido. (desonerado)</t>
    </r>
  </si>
  <si>
    <r>
      <rPr>
        <b/>
        <sz val="7.5"/>
        <rFont val="Verdana"/>
        <family val="2"/>
      </rPr>
      <t>DR 19.15.0080 (B)</t>
    </r>
  </si>
  <si>
    <r>
      <rPr>
        <b/>
        <sz val="7.5"/>
        <rFont val="Verdana"/>
        <family val="2"/>
      </rPr>
      <t>Poco de visita para coletor de esgoto sanitario, em aneis de concreto pre-moldado, diametro 1100mm, com capoeira e chamine de diametro 600mm, profundidade util de 2,60m, conforme as especificacoes da CEDAE, inclusive degraus de ferro fundido; exclusive tampao de ferro fundido. (desonerado)</t>
    </r>
  </si>
  <si>
    <r>
      <rPr>
        <b/>
        <sz val="7.5"/>
        <rFont val="Verdana"/>
        <family val="2"/>
      </rPr>
      <t>DR 19.15.0083 (B)</t>
    </r>
  </si>
  <si>
    <r>
      <rPr>
        <b/>
        <sz val="7.5"/>
        <rFont val="Verdana"/>
        <family val="2"/>
      </rPr>
      <t>Poco de visita para coletor de esgoto sanitario, em aneis de concreto pre-moldado, diametro 1100mm, com capoeira e chamine de diametro 600mm, profundidade util de 3,20m, conforme as especificacoes da CEDAE, inclusive degraus de</t>
    </r>
  </si>
  <si>
    <r>
      <rPr>
        <b/>
        <sz val="7.5"/>
        <rFont val="Verdana"/>
        <family val="2"/>
      </rPr>
      <t>ferro fundido; exclusive tampao de ferro fundido. (desonerado)</t>
    </r>
  </si>
  <si>
    <r>
      <rPr>
        <b/>
        <sz val="7.5"/>
        <rFont val="Verdana"/>
        <family val="2"/>
      </rPr>
      <t>DR 19.15.0086 (B)</t>
    </r>
  </si>
  <si>
    <r>
      <rPr>
        <b/>
        <sz val="7.5"/>
        <rFont val="Verdana"/>
        <family val="2"/>
      </rPr>
      <t>Poco de visita para coletor de esgoto sanitario, em aneis de concreto pre-moldado, diametro 1100mm, com capoeira e chamine de diametro 600mm, profundidade util de 3,50m, conforme as especificacoes da CEDAE, inclusive degraus de ferro fundido; exclusive tampao de ferro fundido. (desonerado)</t>
    </r>
  </si>
  <si>
    <r>
      <rPr>
        <b/>
        <sz val="7.5"/>
        <rFont val="Verdana"/>
        <family val="2"/>
      </rPr>
      <t>DR 19.15.0089 (B)</t>
    </r>
  </si>
  <si>
    <r>
      <rPr>
        <b/>
        <sz val="7.5"/>
        <rFont val="Verdana"/>
        <family val="2"/>
      </rPr>
      <t>Poco de visita para coletor de esgoto sanitario, em aneis de concreto pre-moldado, diametro 1100mm, com capoeira e chamine de diametro 600mm, profundidade util de 3,80m, conforme as especificacoes da CEDAE, inclusive degraus de ferro fundido; exclusive tampao de ferro fundido. (desonerado)</t>
    </r>
  </si>
  <si>
    <r>
      <rPr>
        <b/>
        <sz val="7.5"/>
        <rFont val="Verdana"/>
        <family val="2"/>
      </rPr>
      <t>DR 19.15.0092 (B)</t>
    </r>
  </si>
  <si>
    <r>
      <rPr>
        <b/>
        <sz val="7.5"/>
        <rFont val="Verdana"/>
        <family val="2"/>
      </rPr>
      <t>Poco de visita para coletor de esgoto sanitario, em aneis de concreto pre-moldado, diametro 1100mm, com capoeira e chamine de diametro 600mm, profundidade util de 4,10m, conforme as especificacoes da CEDAE, inclusive degraus de ferro fundido; exclusive tampao de ferro fundido. (desonerado)</t>
    </r>
  </si>
  <si>
    <r>
      <rPr>
        <b/>
        <sz val="7.5"/>
        <rFont val="Verdana"/>
        <family val="2"/>
      </rPr>
      <t>DR 19.15.0095 (B)</t>
    </r>
  </si>
  <si>
    <r>
      <rPr>
        <b/>
        <sz val="7.5"/>
        <rFont val="Verdana"/>
        <family val="2"/>
      </rPr>
      <t>Poco de visita para coletor de esgoto sanitario, em aneis de concreto pre-moldado, diametro 1100mm, com capoeira e chamine de diametro 600mm, profundidade util de 4,40m, conforme as especificacoes da CEDAE, inclusive degraus de ferro fundido; exclusive tampao de ferro fundido. (desonerado)</t>
    </r>
  </si>
  <si>
    <r>
      <rPr>
        <b/>
        <sz val="7.5"/>
        <rFont val="Verdana"/>
        <family val="2"/>
      </rPr>
      <t>DR 19.15.0098 (B)</t>
    </r>
  </si>
  <si>
    <r>
      <rPr>
        <b/>
        <sz val="7.5"/>
        <rFont val="Verdana"/>
        <family val="2"/>
      </rPr>
      <t>Poco de visita para coletor de esgoto sanitario, em aneis de concreto pre-moldado, diametro 1100mm, com capoeira e chamine de diametro 600mm, profundidade util de 4,70m, conforme as especificacoes da CEDAE, inclusive degraus de ferro fundido; exclusive tampao de ferro fundido. (desonerado)</t>
    </r>
  </si>
  <si>
    <r>
      <rPr>
        <b/>
        <sz val="7.5"/>
        <rFont val="Verdana"/>
        <family val="2"/>
      </rPr>
      <t>DR 19.15.0101 (B)</t>
    </r>
  </si>
  <si>
    <r>
      <rPr>
        <b/>
        <sz val="7.5"/>
        <rFont val="Verdana"/>
        <family val="2"/>
      </rPr>
      <t>Poco de visita para coletor de esgoto sanitario, em aneis de concreto pre-moldado, diametro 1100mm, com capoeira e chamine de diametro 600mm, profundidade util de 5,00m, conforme as especificacoes da CEDAE, inclusive degraus de ferro fundido; exclusive tampao de ferro fundido. (desonerado)</t>
    </r>
  </si>
  <si>
    <r>
      <rPr>
        <b/>
        <sz val="7.5"/>
        <rFont val="Verdana"/>
        <family val="2"/>
      </rPr>
      <t>DR 19.15.0200 (A)</t>
    </r>
  </si>
  <si>
    <r>
      <rPr>
        <b/>
        <sz val="7.5"/>
        <rFont val="Verdana"/>
        <family val="2"/>
      </rPr>
      <t>Fornecimento e assentamento de anel de concreto armado pre-moldado para pocos de visita de esgotos sanitarios, segundo especificacoes da CEDAE, medindo (0,60x0,15x0,05)m, com argamassa de cimento e areia no traco 1:4, inclusive degraus de ferro fundido; exclusive escavacao e reaterro.(desonerado)</t>
    </r>
  </si>
  <si>
    <r>
      <rPr>
        <b/>
        <sz val="7.5"/>
        <rFont val="Verdana"/>
        <family val="2"/>
      </rPr>
      <t>DR 19.15.0203 (A)</t>
    </r>
  </si>
  <si>
    <r>
      <rPr>
        <b/>
        <sz val="7.5"/>
        <rFont val="Verdana"/>
        <family val="2"/>
      </rPr>
      <t>Fornecimento e assentamento de anel de concreto armado pre-moldado para pocos de visita de esgotos sanitarios, segundo especificacoes da CEDAE, medindo (0,60x0,30x0,05)m, com argamassa de cimento e areia no traco 1:4, inclusive degraus de ferro fundido; exclusive escavacao e reaterro.(desonerado)</t>
    </r>
  </si>
  <si>
    <r>
      <rPr>
        <b/>
        <sz val="7.5"/>
        <rFont val="Verdana"/>
        <family val="2"/>
      </rPr>
      <t>DR 19.15.0209 (A)</t>
    </r>
  </si>
  <si>
    <r>
      <rPr>
        <b/>
        <sz val="7.5"/>
        <rFont val="Verdana"/>
        <family val="2"/>
      </rPr>
      <t>Fornecimento e assentamento de anel de concreto armado pre-moldado para pocos de visita de esgotos sanitarios, segundo especificacoes da CEDAE, medindo (0,60x0,075x0,05)m, com argamassa de cimento e areia no traco 1:4, inclusive degraus de ferro fundido; exclusive escavacao e reaterro.(desonerado)</t>
    </r>
  </si>
  <si>
    <r>
      <rPr>
        <b/>
        <sz val="7.5"/>
        <rFont val="Verdana"/>
        <family val="2"/>
      </rPr>
      <t>DR 19.20.0500 (/)</t>
    </r>
  </si>
  <si>
    <r>
      <rPr>
        <b/>
        <sz val="7.5"/>
        <rFont val="Verdana"/>
        <family val="2"/>
      </rPr>
      <t>Poco de visita em concreto armado para profundidades de 3,00 a 5,00m para coletores de esgoto sanitario de diametro de 0,80 a 1,00m, inclusive chamine de acesso de tampao de ferro fundido.(desonerado)</t>
    </r>
  </si>
  <si>
    <r>
      <rPr>
        <b/>
        <sz val="7.5"/>
        <rFont val="Verdana"/>
        <family val="2"/>
      </rPr>
      <t>DR 20.05.0050 (/)</t>
    </r>
  </si>
  <si>
    <r>
      <rPr>
        <b/>
        <sz val="7.5"/>
        <rFont val="Verdana"/>
        <family val="2"/>
      </rPr>
      <t>Poco de visita de concreto armado de (1,00x1,00x1,40)m, para coletor de aguas pluviais de 0,40m a 0,50m de diametro, com paredes de 0,15m de espessura e base de 0,20m, sendo o concreto dosado para fck=11MPa e sendo a base revestida com argamassa de cimento e areia no traco 1:4 em volume, degraus de ferro fundido, inclusive fornecimento de todos os materiais, exclusive escavacao e reaterro.</t>
    </r>
  </si>
  <si>
    <r>
      <rPr>
        <b/>
        <sz val="7.5"/>
        <rFont val="Verdana"/>
        <family val="2"/>
      </rPr>
      <t>DR 20.10.0050 (A)</t>
    </r>
  </si>
  <si>
    <r>
      <rPr>
        <b/>
        <sz val="7.5"/>
        <rFont val="Verdana"/>
        <family val="2"/>
      </rPr>
      <t>Poco de visita de blocos de concreto de (20x20x40)cm, com paredes de 0,20m de espessura, medindo internamente (1,20x1,20x1,40)m,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0,40m a 0,70m de diametro, exclusive a escavacao e reaterro.</t>
    </r>
  </si>
  <si>
    <r>
      <rPr>
        <b/>
        <sz val="7.5"/>
        <rFont val="Verdana"/>
        <family val="2"/>
      </rPr>
      <t>DR 20.10.0053 (A)</t>
    </r>
  </si>
  <si>
    <r>
      <rPr>
        <b/>
        <sz val="7.5"/>
        <rFont val="Verdana"/>
        <family val="2"/>
      </rPr>
      <t>Poco de visita de blocos de concreto de (20x20x40)cm, com paredes de 0,20m de espessura, medindo internamente</t>
    </r>
  </si>
  <si>
    <r>
      <rPr>
        <b/>
        <sz val="7.5"/>
        <rFont val="Verdana"/>
        <family val="2"/>
      </rPr>
      <t>(1,30x1,30x1,40)m,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0,80m de diametro, exclusive a escavacao e reaterro.</t>
    </r>
  </si>
  <si>
    <r>
      <rPr>
        <b/>
        <sz val="7.5"/>
        <rFont val="Verdana"/>
        <family val="2"/>
      </rPr>
      <t>DR 20.10.0056 (A)</t>
    </r>
  </si>
  <si>
    <r>
      <rPr>
        <b/>
        <sz val="7.5"/>
        <rFont val="Verdana"/>
        <family val="2"/>
      </rPr>
      <t>Poco de visita de blocos de concreto de (20x20x40)cm, com paredes de 0,20m de espessura, medindo internamente (1,40x1,40x1,50)m,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0,90m de diametro; exclusive a escavacao e reaterro.</t>
    </r>
  </si>
  <si>
    <r>
      <rPr>
        <b/>
        <sz val="7.5"/>
        <rFont val="Verdana"/>
        <family val="2"/>
      </rPr>
      <t>DR 20.10.0059 (B)</t>
    </r>
  </si>
  <si>
    <r>
      <rPr>
        <b/>
        <sz val="7.5"/>
        <rFont val="Verdana"/>
        <family val="2"/>
      </rPr>
      <t>Poco de visita de blocos de concreto de (20x20x40)cm, com parede de 0,20m de espessura, medindo internamente (1,50x1,50x1,60)m,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1,00m de diametro; exclusive a escavacao e reaterro.</t>
    </r>
  </si>
  <si>
    <r>
      <rPr>
        <b/>
        <sz val="7.5"/>
        <rFont val="Verdana"/>
        <family val="2"/>
      </rPr>
      <t>DR 20.10.0065 (A)</t>
    </r>
  </si>
  <si>
    <r>
      <rPr>
        <b/>
        <sz val="7.5"/>
        <rFont val="Verdana"/>
        <family val="2"/>
      </rPr>
      <t>Poco de visita de blocos de concreto de (20x20x40)cm, com parede de 0,20m de espessura, medindo internamente (1,70x1,70x1,80)m, utilizando no preenchimento dos vazios dos blocos, concreto para camada preparatoria, revestimento interno das paredes com argamassa de cimento e areia no traco 1:4 em volume, com base de 0,15m e almofadas em concreto fck=15Mpa; tampa de 0,15m de espessura em concreto fck=20Mpa, degraus de ferro fundido para utilizacao em coletor de aguas pluviais de 1,20m de diametro, exclusive a escavacao e reaterro.</t>
    </r>
  </si>
  <si>
    <r>
      <rPr>
        <b/>
        <sz val="7.5"/>
        <rFont val="Verdana"/>
        <family val="2"/>
      </rPr>
      <t>DR 20.10.0068 (A)</t>
    </r>
  </si>
  <si>
    <r>
      <rPr>
        <b/>
        <sz val="7.5"/>
        <rFont val="Verdana"/>
        <family val="2"/>
      </rPr>
      <t>Poco de visita de blocos de concreto de (20x20x40)cm, com parede de 0,20m de espessura, medindo internamente (2,00x2,00x2,10)m, utilizando no preenchimento dos vazios dos blocos, concreto para camada preparatoria, revestimento interno das paredes com argamassa de cimento e areia no traco 1:4 em volume, com base de 0,15m e almofadas em concreto fck=15Mpa; tampa de 0,15m de espessura em concreto fck=20Mpa, degraus de ferro fundido para utilizacao em coletor de aguas pluviais de 1,50m de diametro, exclusive a escavacao e reaterro.</t>
    </r>
  </si>
  <si>
    <r>
      <rPr>
        <b/>
        <sz val="7.5"/>
        <rFont val="Verdana"/>
        <family val="2"/>
      </rPr>
      <t>DR 20.10.0072 (A)</t>
    </r>
  </si>
  <si>
    <r>
      <rPr>
        <b/>
        <sz val="7.5"/>
        <rFont val="Verdana"/>
        <family val="2"/>
      </rPr>
      <t>Poco de visita de blocos de concreto de (20x20x40)cm, com parede de 0,20m de espessura, medindo internamente (2,50x2,50x2,60)m,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2,00m de diametro, exclusive a escavacao e reaterro.</t>
    </r>
  </si>
  <si>
    <r>
      <rPr>
        <b/>
        <sz val="7.5"/>
        <rFont val="Verdana"/>
        <family val="2"/>
      </rPr>
      <t>DR 20.15.0050 (A)</t>
    </r>
  </si>
  <si>
    <r>
      <rPr>
        <b/>
        <sz val="7.5"/>
        <rFont val="Verdana"/>
        <family val="2"/>
      </rPr>
      <t>Poco de visita para coletor de esgoto sanitario, em aneis de concreto pre-moldado, diametro 600mm, profundidade util de 0,80m, conforme as especificacoes da CEDAE; exclusive tampao de ferro fundido.</t>
    </r>
  </si>
  <si>
    <r>
      <rPr>
        <b/>
        <sz val="7.5"/>
        <rFont val="Verdana"/>
        <family val="2"/>
      </rPr>
      <t>DR 20.15.0053 (A)</t>
    </r>
  </si>
  <si>
    <r>
      <rPr>
        <b/>
        <sz val="7.5"/>
        <rFont val="Verdana"/>
        <family val="2"/>
      </rPr>
      <t>Poco de visita para coletor de esgoto sanitario, em aneis de concreto pre-moldado, diametro 600mm, profundidade util de 1,00m, conforme as especificacoes da CEDAE, inclusive o fornecimento de degraus de ferro fundido; exclusive o tampao de ferro fundido.</t>
    </r>
  </si>
  <si>
    <r>
      <rPr>
        <b/>
        <sz val="7.5"/>
        <rFont val="Verdana"/>
        <family val="2"/>
      </rPr>
      <t>DR 20.15.0056 (B)</t>
    </r>
  </si>
  <si>
    <r>
      <rPr>
        <b/>
        <sz val="7.5"/>
        <rFont val="Verdana"/>
        <family val="2"/>
      </rPr>
      <t>Poco de visita para coletor de esgoto sanitario, em aneis de concreto pre-moldado, diametro 1100mm, com capoeira e chamine de diametro 600mm, profundidade util de 1,05m, conforme as especificacoes da CEDAE, inclusive degraus de ferro fundido; exclusive o tampao de ferro fundido.</t>
    </r>
  </si>
  <si>
    <r>
      <rPr>
        <b/>
        <sz val="7.5"/>
        <rFont val="Verdana"/>
        <family val="2"/>
      </rPr>
      <t>DR 20.15.0059 (B)</t>
    </r>
  </si>
  <si>
    <r>
      <rPr>
        <b/>
        <sz val="7.5"/>
        <rFont val="Verdana"/>
        <family val="2"/>
      </rPr>
      <t>Poco de visita para coletor de esgoto sanitario, em aneis de concreto pre-moldado, diametro 1100mm, com capoeira e chamine de diametro 600mm, profundidade util de 1,20m, conforme as especificacoes da CEDAE, inclusive degraus de ferro fundido; exclusive tampao de ferro fundido.</t>
    </r>
  </si>
  <si>
    <r>
      <rPr>
        <b/>
        <sz val="7.5"/>
        <rFont val="Verdana"/>
        <family val="2"/>
      </rPr>
      <t>DR 20.15.0062 (B)</t>
    </r>
  </si>
  <si>
    <r>
      <rPr>
        <b/>
        <sz val="7.5"/>
        <rFont val="Verdana"/>
        <family val="2"/>
      </rPr>
      <t>Poco de visita para coletor de esgoto sanitario, em aneis de concreto pre-moldado, diametro 1100mm, sem chamine, profundidade util de 1,40m, conforme as especificacoes da CEDAE, inclusive degraus de ferro fundido; exclusive tampao de ferro fundido.</t>
    </r>
  </si>
  <si>
    <r>
      <rPr>
        <b/>
        <sz val="7.5"/>
        <rFont val="Verdana"/>
        <family val="2"/>
      </rPr>
      <t>DR 20.15.0065 (B)</t>
    </r>
  </si>
  <si>
    <r>
      <rPr>
        <b/>
        <sz val="7.5"/>
        <rFont val="Verdana"/>
        <family val="2"/>
      </rPr>
      <t>Poco de visita para coletor de esgoto sanitario, em aneis de concreto pre-moldado, diametro 1100mm, com capoeira e chamine de diametro 600mm, profundidade util de 1,50m, conforme as especificacoes da CEDAE, inclusive degraus de ferro fundido; exclusive tampao de ferro fundido.</t>
    </r>
  </si>
  <si>
    <r>
      <rPr>
        <b/>
        <sz val="7.5"/>
        <rFont val="Verdana"/>
        <family val="2"/>
      </rPr>
      <t>DR 20.15.0068 (B)</t>
    </r>
  </si>
  <si>
    <r>
      <rPr>
        <b/>
        <sz val="7.5"/>
        <rFont val="Verdana"/>
        <family val="2"/>
      </rPr>
      <t>Poco de visita para coletor de esgoto sanitario, em aneis de concreto pre-moldado, diametro 1100mm, com capoeira e chamine de diametro 600mm, profundidade util de 1,60m, conforme as especificacoes da CEDAE, inclusive degraus de ferro fundido; exclusive o tampao de ferro fundido.</t>
    </r>
  </si>
  <si>
    <r>
      <rPr>
        <b/>
        <sz val="7.5"/>
        <rFont val="Verdana"/>
        <family val="2"/>
      </rPr>
      <t>DR 20.15.0071 (A)</t>
    </r>
  </si>
  <si>
    <r>
      <rPr>
        <b/>
        <sz val="7.5"/>
        <rFont val="Verdana"/>
        <family val="2"/>
      </rPr>
      <t>Poco de visita para coletor de esgoto sanitario, em aneis de concreto pre-moldado, diametro 1100mm, sem chamine, profundidade util de 1,70m, conforme as especificacoes da CEDAE, inclusive degraus de ferro fundido; exclusive tampao de ferro fundido.</t>
    </r>
  </si>
  <si>
    <r>
      <rPr>
        <b/>
        <sz val="7.5"/>
        <rFont val="Verdana"/>
        <family val="2"/>
      </rPr>
      <t>DR 20.15.0074 (B)</t>
    </r>
  </si>
  <si>
    <r>
      <rPr>
        <b/>
        <sz val="7.5"/>
        <rFont val="Verdana"/>
        <family val="2"/>
      </rPr>
      <t>Poco de visita para coletor de esgoto sanitario, em aneis de concreto pre-moldado, diametro 1100mm, com capoeira e chamine de diametro 600mm, profundidade util de 2,00m, conforme as especificacoes da CEDAE, inclusive degraus de ferro fundido; exclusive tampao de ferro fundido.</t>
    </r>
  </si>
  <si>
    <r>
      <rPr>
        <b/>
        <sz val="7.5"/>
        <rFont val="Verdana"/>
        <family val="2"/>
      </rPr>
      <t>DR 20.15.0077 (B)</t>
    </r>
  </si>
  <si>
    <r>
      <rPr>
        <b/>
        <sz val="7.5"/>
        <rFont val="Verdana"/>
        <family val="2"/>
      </rPr>
      <t>Poco de visita para coletor de esgoto sanitario, em aneis de concreto pre-moldado, diametro 1100mm, com capoeira e chamine de diametro 600mm, profundidade util de 2,30m, conforme as especificacoes da CEDAE, inclusive degraus de ferro fundido; exclusive tampao de ferro fundido.</t>
    </r>
  </si>
  <si>
    <r>
      <rPr>
        <b/>
        <sz val="7.5"/>
        <rFont val="Verdana"/>
        <family val="2"/>
      </rPr>
      <t>DR 20.15.0080 (B)</t>
    </r>
  </si>
  <si>
    <r>
      <rPr>
        <b/>
        <sz val="7.5"/>
        <rFont val="Verdana"/>
        <family val="2"/>
      </rPr>
      <t>Poco de visita para coletor de esgoto sanitario, em aneis de concreto pre-moldado, diametro 1100mm, com capoeira e chamine de diametro 600mm, profundidade util de 2,60m, conforme as especificacoes da CEDAE, inclusive degraus de ferro fundido; exclusive tampao de ferro fundido.</t>
    </r>
  </si>
  <si>
    <r>
      <rPr>
        <b/>
        <sz val="7.5"/>
        <rFont val="Verdana"/>
        <family val="2"/>
      </rPr>
      <t>DR 20.15.0083 (B)</t>
    </r>
  </si>
  <si>
    <r>
      <rPr>
        <b/>
        <sz val="7.5"/>
        <rFont val="Verdana"/>
        <family val="2"/>
      </rPr>
      <t>Poco de visita para coletor de esgoto sanitario, em aneis de concreto pre-moldado, diametro 1100mm, com capoeira e chamine de diametro 600mm, profundidade util de 3,20m, conforme as especificacoes da CEDAE, inclusive degraus de ferro fundido; exclusive tampao de ferro fundido.</t>
    </r>
  </si>
  <si>
    <r>
      <rPr>
        <b/>
        <sz val="7.5"/>
        <rFont val="Verdana"/>
        <family val="2"/>
      </rPr>
      <t>DR 20.15.0086 (B)</t>
    </r>
  </si>
  <si>
    <r>
      <rPr>
        <b/>
        <sz val="7.5"/>
        <rFont val="Verdana"/>
        <family val="2"/>
      </rPr>
      <t>Poco de visita para coletor de esgoto sanitario, em aneis de concreto pre-moldado, diametro 1100mm, com capoeira e chamine de diametro 600mm, profundidade util de 3,50m, conforme as especificacoes da CEDAE, inclusive degraus de ferro fundido; exclusive tampao de ferro fundido.</t>
    </r>
  </si>
  <si>
    <r>
      <rPr>
        <b/>
        <sz val="7.5"/>
        <rFont val="Verdana"/>
        <family val="2"/>
      </rPr>
      <t>DR 20.15.0089 (B)</t>
    </r>
  </si>
  <si>
    <r>
      <rPr>
        <b/>
        <sz val="7.5"/>
        <rFont val="Verdana"/>
        <family val="2"/>
      </rPr>
      <t>Poco de visita para coletor de esgoto sanitario, em aneis de concreto pre-moldado, diametro 1100mm, com capoeira e chamine de diametro 600mm, profundidade util de 3,80m, conforme as especificacoes da CEDAE, inclusive degraus de ferro fundido; exclusive tampao de ferro fundido.</t>
    </r>
  </si>
  <si>
    <r>
      <rPr>
        <b/>
        <sz val="7.5"/>
        <rFont val="Verdana"/>
        <family val="2"/>
      </rPr>
      <t>DR 20.15.0092 (B)</t>
    </r>
  </si>
  <si>
    <r>
      <rPr>
        <b/>
        <sz val="7.5"/>
        <rFont val="Verdana"/>
        <family val="2"/>
      </rPr>
      <t>Poco de visita para coletor de esgoto sanitario, em aneis de concreto pre-moldado, diametro 1100mm, com capoeira e chamine de diametro 600mm, profundidade util de 4,10m, conforme as especificacoes da CEDAE, inclusive degraus de ferro fundido; exclusive tampao de ferro fundido.</t>
    </r>
  </si>
  <si>
    <r>
      <rPr>
        <b/>
        <sz val="7.5"/>
        <rFont val="Verdana"/>
        <family val="2"/>
      </rPr>
      <t>DR 20.15.0095 (B)</t>
    </r>
  </si>
  <si>
    <r>
      <rPr>
        <b/>
        <sz val="7.5"/>
        <rFont val="Verdana"/>
        <family val="2"/>
      </rPr>
      <t>Poco de visita para coletor de esgoto sanitario, em aneis de concreto pre-moldado, diametro 1100mm, com capoeira e chamine de diametro 600mm, profundidade util de 4,40m, conforme as especificacoes da CEDAE, inclusive degraus de ferro fundido; exclusive tampao de ferro fundido.</t>
    </r>
  </si>
  <si>
    <r>
      <rPr>
        <b/>
        <sz val="7.5"/>
        <rFont val="Verdana"/>
        <family val="2"/>
      </rPr>
      <t>DR 20.15.0098 (B)</t>
    </r>
  </si>
  <si>
    <r>
      <rPr>
        <b/>
        <sz val="7.5"/>
        <rFont val="Verdana"/>
        <family val="2"/>
      </rPr>
      <t>Poco de visita para coletor de esgoto sanitario, em aneis de concreto pre-moldado, diametro 1100mm, com capoeira e chamine de diametro 600mm, profundidade util de 4,70m, conforme as especificacoes da CEDAE, inclusive degraus de ferro fundido; exclusive tampao de ferro fundido.</t>
    </r>
  </si>
  <si>
    <r>
      <rPr>
        <b/>
        <sz val="7.5"/>
        <rFont val="Verdana"/>
        <family val="2"/>
      </rPr>
      <t>DR 20.15.0101 (B)</t>
    </r>
  </si>
  <si>
    <r>
      <rPr>
        <b/>
        <sz val="7.5"/>
        <rFont val="Verdana"/>
        <family val="2"/>
      </rPr>
      <t>Poco de visita para coletor de esgoto sanitario, em aneis de concreto pre-moldado, diametro 1100mm, com capoeira e chamine de diametro 600mm, profundidade util de 5,00m, conforme as especificacoes da CEDAE, inclusive degraus de ferro fundido; exclusive tampao de ferro fundido.</t>
    </r>
  </si>
  <si>
    <r>
      <rPr>
        <b/>
        <sz val="7.5"/>
        <rFont val="Verdana"/>
        <family val="2"/>
      </rPr>
      <t>DR 20.15.0200 (A)</t>
    </r>
  </si>
  <si>
    <r>
      <rPr>
        <b/>
        <sz val="7.5"/>
        <rFont val="Verdana"/>
        <family val="2"/>
      </rPr>
      <t>Fornecimento e assentamento de anel de concreto armado pre-moldado para pocos de visita de esgotos sanitarios, segundo especificacoes da CEDAE, medindo (0,60x0,15x0,05)m, com argamassa de cimento e areia no traco 1:4, inclusive degraus de ferro fundido; exclusive escavacao e reaterro.</t>
    </r>
  </si>
  <si>
    <r>
      <rPr>
        <b/>
        <sz val="7.5"/>
        <rFont val="Verdana"/>
        <family val="2"/>
      </rPr>
      <t>DR 20.15.0203 (A)</t>
    </r>
  </si>
  <si>
    <r>
      <rPr>
        <b/>
        <sz val="7.5"/>
        <rFont val="Verdana"/>
        <family val="2"/>
      </rPr>
      <t>Fornecimento e assentamento de anel de concreto armado pre-moldado para pocos de visita de esgotos sanitarios, segundo especificacoes da CEDAE, medindo (0,60x0,30x0,05)m, com argamassa de cimento e areia no traco 1:4, inclusive degraus de ferro fundido; exclusive escavacao e reaterro.</t>
    </r>
  </si>
  <si>
    <r>
      <rPr>
        <b/>
        <sz val="7.5"/>
        <rFont val="Verdana"/>
        <family val="2"/>
      </rPr>
      <t>DR 20.15.0209 (A)</t>
    </r>
  </si>
  <si>
    <r>
      <rPr>
        <b/>
        <sz val="7.5"/>
        <rFont val="Verdana"/>
        <family val="2"/>
      </rPr>
      <t>Fornecimento e assentamento de anel de concreto armado pre-moldado para pocos de visita de esgotos sanitarios, segundo especificacoes da</t>
    </r>
  </si>
  <si>
    <r>
      <rPr>
        <b/>
        <sz val="7.5"/>
        <rFont val="Verdana"/>
        <family val="2"/>
      </rPr>
      <t>CEDAE, medindo (0,60x0,075x0,05)m, com argamassa de cimento e areia no traco 1:4, inclusive degraus de ferro fundido; exclusive escavacao e reaterro.</t>
    </r>
  </si>
  <si>
    <r>
      <rPr>
        <b/>
        <sz val="7.5"/>
        <rFont val="Verdana"/>
        <family val="2"/>
      </rPr>
      <t>DR 20.20.0500 (/)</t>
    </r>
  </si>
  <si>
    <r>
      <rPr>
        <b/>
        <sz val="7.5"/>
        <rFont val="Verdana"/>
        <family val="2"/>
      </rPr>
      <t>Poco de visita em concreto armado para profundidades de 3,00 a 5,00m para coletores de esgoto sanitario de diametro de 0,80 a 1,00m, inclusive chamine de acesso de tampao de ferro fundido.</t>
    </r>
  </si>
  <si>
    <r>
      <rPr>
        <b/>
        <sz val="7.5"/>
        <rFont val="Verdana"/>
        <family val="2"/>
      </rPr>
      <t>DR 29.05.0050 (/)</t>
    </r>
  </si>
  <si>
    <r>
      <rPr>
        <b/>
        <sz val="7.5"/>
        <rFont val="Verdana"/>
        <family val="2"/>
      </rPr>
      <t>Caixa de passagem de alvenaria de tijolo macico (5,5x9,5x19,5)cm, em paredes de meia vez (0,10m), de (0,40x0,40x0,60)m, sem tampa em concreto armado, utilizando argamassa de cimento e areia no traco 1:4 em volume, com fundo em concreto simples provido de calha interna, sendo as paredes revestidas internamente com a mesma argamassa, exclusive escavacao e reaterro. (desonerado)</t>
    </r>
  </si>
  <si>
    <r>
      <rPr>
        <b/>
        <sz val="7.5"/>
        <rFont val="Verdana"/>
        <family val="2"/>
      </rPr>
      <t>DR 29.05.0100 (/)</t>
    </r>
  </si>
  <si>
    <r>
      <rPr>
        <b/>
        <sz val="7.5"/>
        <rFont val="Verdana"/>
        <family val="2"/>
      </rPr>
      <t>Caixa de passagem de alvenaria de bloco de concreto prensado (15x20x40)cm, com vazios preenchidos de concreto simples para camadas preparatorias (180kg de cimento/m3), em paredes de meia vez (0,15m), de (0,60x0,60x0,80)m, sem tampa utilizando argamassa de cimento e areia no traco 1:4 em volume, com fundo em concreto simples provido de calha interna, sendo as paredes revestidas internamente com a mesma argamassa, exclusive escavacao e reaterro.(desonerado)</t>
    </r>
  </si>
  <si>
    <r>
      <rPr>
        <b/>
        <sz val="7.5"/>
        <rFont val="Verdana"/>
        <family val="2"/>
      </rPr>
      <t>DR 29.10.0050 (/)</t>
    </r>
  </si>
  <si>
    <r>
      <rPr>
        <b/>
        <sz val="7.5"/>
        <rFont val="Verdana"/>
        <family val="2"/>
      </rPr>
      <t>Caixa para registro, de alvenaria de tijolo macico (7x10x20)cm, em paredes de meia vez (0,10m), de (0,28x0,28x0,50)m, com tampa de concreto com 0,10m de espessura minima, utilizando argamassa de cimento e areia, no traco 1:4.(desonerado)</t>
    </r>
  </si>
  <si>
    <r>
      <rPr>
        <b/>
        <sz val="7.5"/>
        <rFont val="Verdana"/>
        <family val="2"/>
      </rPr>
      <t>DR 29.10.0053 (/)</t>
    </r>
  </si>
  <si>
    <r>
      <rPr>
        <b/>
        <sz val="7.5"/>
        <rFont val="Verdana"/>
        <family val="2"/>
      </rPr>
      <t>Caixa para registro, de alvenaria de tijolo macico (7x10x20)cm, em paredes de meia vez (0,10m), de (0,30x0,30x0,50)m, com tampa de concreto com 0,10m de espessura minima, utilizando argamassa de cimento e areia no traco 1:4 em volume, sendo as paredes revestidas internamente com a mesma argamassa, para tubulacao de ferro fundido de 0,10m de diametro, exclusive escavacao e reaterro. (desonerado)</t>
    </r>
  </si>
  <si>
    <r>
      <rPr>
        <b/>
        <sz val="7.5"/>
        <rFont val="Verdana"/>
        <family val="2"/>
      </rPr>
      <t>DR 29.10.0056 (/)</t>
    </r>
  </si>
  <si>
    <r>
      <rPr>
        <b/>
        <sz val="7.5"/>
        <rFont val="Verdana"/>
        <family val="2"/>
      </rPr>
      <t>Caixa para registro, de alvenaria de tijolo macico (7x10x20)cm, em paredes de meia vez (0,10m), de (0,50x0,50x0,70)m, com tampa de concreto com 0,10m de espessura minima, utilizando argamassa de cimento e areia no traco 1:4 em volume, sendo as paredes revestidas internamente com a mesma argamassa, para tubulacao de ferro fundido de 0,30m de diametro, exclusive escavacao e reaterro. (desonerado)</t>
    </r>
  </si>
  <si>
    <r>
      <rPr>
        <b/>
        <sz val="7.5"/>
        <rFont val="Verdana"/>
        <family val="2"/>
      </rPr>
      <t>DR 29.10.0059 (/)</t>
    </r>
  </si>
  <si>
    <r>
      <rPr>
        <b/>
        <sz val="7.5"/>
        <rFont val="Verdana"/>
        <family val="2"/>
      </rPr>
      <t>Caixa para registro, de alvenaria de tijolo macico (7x10x20)cm, em paredes de meia vez (0,10m), de (0,40x0,40x0,50)m, com tampa de concreto com 0,10m de espessura minima, utilizando argamassa de cimento e areia no traco 1:4 em volume, sendo as paredes revestidas internamente com a mesma argamassa, para tubulacao de ferro fundido de 0,20m de diametro, exclusive escavacao e reaterro. (desonerado)</t>
    </r>
  </si>
  <si>
    <r>
      <rPr>
        <b/>
        <sz val="7.5"/>
        <rFont val="Verdana"/>
        <family val="2"/>
      </rPr>
      <t>DR 29.10.0100 (A)</t>
    </r>
  </si>
  <si>
    <r>
      <rPr>
        <b/>
        <sz val="7.5"/>
        <rFont val="Verdana"/>
        <family val="2"/>
      </rPr>
      <t>Caixa de concreto pre-moldado, medindo (30x30x30) cm com tampao para registro de incendio de (30x30)cm. Fornecimento (desonerado)</t>
    </r>
  </si>
  <si>
    <r>
      <rPr>
        <b/>
        <sz val="7.5"/>
        <rFont val="Verdana"/>
        <family val="2"/>
      </rPr>
      <t>DR 29.15.0050 (A)</t>
    </r>
  </si>
  <si>
    <r>
      <rPr>
        <b/>
        <sz val="7.5"/>
        <rFont val="Verdana"/>
        <family val="2"/>
      </rPr>
      <t>Caixa de ralo, de alvenaria de tijolo macico (7x10x20)cm em paredes de uma vez (0,20m), de (0,40x1,00x1,00)m, utilizando argamassa de cimento e areia no traco 1:4 em volume, sendo as paredes revestidas internamente com a mesma argamassa, com base de 0,20m de concreto dosado para fck=11MPa, exclusive escavacao e reaterro. (desonerado)</t>
    </r>
  </si>
  <si>
    <r>
      <rPr>
        <b/>
        <sz val="7.5"/>
        <rFont val="Verdana"/>
        <family val="2"/>
      </rPr>
      <t>DR 29.15.0053 (A)</t>
    </r>
  </si>
  <si>
    <r>
      <rPr>
        <b/>
        <sz val="7.5"/>
        <rFont val="Verdana"/>
        <family val="2"/>
      </rPr>
      <t>Caixa de ralo, de alvenaria de tijolo macico (7x10x20)cm, em paredes de uma vez (0,20m), de (0,90x1,20x1,50) (medidas externas), utilizando argamassa de cimento e areia no traco 1:4 em volume, sendo as paredes revestidas internamente com a mesma argamassa, com base de concreto simples (fck=11MPa), grelha de ferro fundido de 135Kg, exclusive escavacao e reaterro. (desonerado)</t>
    </r>
  </si>
  <si>
    <r>
      <rPr>
        <b/>
        <sz val="7.5"/>
        <rFont val="Verdana"/>
        <family val="2"/>
      </rPr>
      <t>DR 29.15.0100 (A)</t>
    </r>
  </si>
  <si>
    <r>
      <rPr>
        <b/>
        <sz val="7.5"/>
        <rFont val="Verdana"/>
        <family val="2"/>
      </rPr>
      <t>Caixa de ralo, de blocos de concreto prensado (15x20x40)cm, com vazios preenchidos de concreto simples para camadas preparatorias (180Kg de cimento/m3), em paredes de 1/2 vez (0,15m), de (0,30x0,90x0,90)m, para aguas pluviais, utilizando argamassa de cimento e areia no traco 1:4 em volume, sendo as paredes revestidas internamente com a mesma argamassa, com base de concreto simples (fck=11MPa), grelha de ferro fundido de</t>
    </r>
  </si>
  <si>
    <r>
      <rPr>
        <b/>
        <sz val="7.5"/>
        <rFont val="Verdana"/>
        <family val="2"/>
      </rPr>
      <t>135Kg, exclusive escavacao e reaterro. (desonerado)</t>
    </r>
  </si>
  <si>
    <r>
      <rPr>
        <b/>
        <sz val="7.5"/>
        <rFont val="Verdana"/>
        <family val="2"/>
      </rPr>
      <t>DR 29.15.0103 (A)</t>
    </r>
  </si>
  <si>
    <r>
      <rPr>
        <b/>
        <sz val="7.5"/>
        <rFont val="Verdana"/>
        <family val="2"/>
      </rPr>
      <t>Caixa de ralo, de blocos de concreto prensado (15x20x40)cm, com vazios preenchidos de concreto simples para camadas preparatorias (180kg de cimento/m3), em paredes de meia vez (0,15m), de (0,30x0,90x0,90)m, para aguas pluviais, utilizando argamassa de cimento e areia no traco 1:4 em volume, sendo as paredes revestidas internamente com a mesma argamassa, com base de concreto simples (fck=11MPa), grelha de ferro fundido de 135Kg e Boca de Lobo de ferro fundido de 80Kg, exclusive escavacao e reaterro.(desonerado)</t>
    </r>
  </si>
  <si>
    <r>
      <rPr>
        <b/>
        <sz val="7.5"/>
        <rFont val="Verdana"/>
        <family val="2"/>
      </rPr>
      <t>DR 29.15.0200 (A)</t>
    </r>
  </si>
  <si>
    <r>
      <rPr>
        <b/>
        <sz val="7.5"/>
        <rFont val="Verdana"/>
        <family val="2"/>
      </rPr>
      <t>Caixa de ralo em concreto pre-moldado, com parede de 0,06m, nas dimensoes internas de (0,30x0,90x0,90)m, para aguas pluviais, com base em concreto simples (fck=11 Mpa), preenchimento da periferia da grelha em concreto simples (fck=15 Mpa), rejunte da bolsa do tubo e do pescoco da caixa pre-moldada em argamassa de cimento e areia no traco 1:4, em volume, grelha de ferro fundido de 135Kg, exclusive escavacao e reaterro. (desonerado)</t>
    </r>
  </si>
  <si>
    <r>
      <rPr>
        <b/>
        <sz val="7.5"/>
        <rFont val="Verdana"/>
        <family val="2"/>
      </rPr>
      <t>DR 29.20.0050 (A)</t>
    </r>
  </si>
  <si>
    <r>
      <rPr>
        <b/>
        <sz val="7.5"/>
        <rFont val="Verdana"/>
        <family val="2"/>
      </rPr>
      <t>Caixa de inspecao para coletor de esgoto sanitario em aneis de concreto pre-moldado de 0,70m de profundidade, conforme especificacoes da CEDAE, inclusive fornecimento de tampao completo de ferro fundido de 0,60m de diametro, degraus de ferro fundido, rejuntamento dos aneis e revestimento liso de calha interna com argamassa de cimento e areia no traco 1:4 em volume, sendo a base e a banqueta executados com concreto fck=11MPa, exclusive escavacao e reaterro.(desonerado)</t>
    </r>
  </si>
  <si>
    <r>
      <rPr>
        <b/>
        <sz val="7.5"/>
        <rFont val="Verdana"/>
        <family val="2"/>
      </rPr>
      <t>DR 29.20.0053 (A)</t>
    </r>
  </si>
  <si>
    <r>
      <rPr>
        <b/>
        <sz val="7.5"/>
        <rFont val="Verdana"/>
        <family val="2"/>
      </rPr>
      <t>Caixa de inspecao para coletor de esgoto sanitario em aneis de concreto pre-moldado de 0,75m de profundidade, conforme especificacoes da CEDAE, inclusive fornecimento de tampao completo de ferro fundido de 0,60m de diametro, degraus de ferro fundido, rejuntamento dos aneis e revestimento liso de calha interna com argamassa de cimento e areia no traco 1:4 em volume, sendo a base e a banqueta executados com concreto fck=11MPa, exclusive escavacao e reaterro.(desonerado)</t>
    </r>
  </si>
  <si>
    <r>
      <rPr>
        <b/>
        <sz val="7.5"/>
        <rFont val="Verdana"/>
        <family val="2"/>
      </rPr>
      <t>DR 29.20.0056 (A)</t>
    </r>
  </si>
  <si>
    <r>
      <rPr>
        <b/>
        <sz val="7.5"/>
        <rFont val="Verdana"/>
        <family val="2"/>
      </rPr>
      <t>Caixa de inspecao para coletor de esgoto sanitario em aneis de concreto pre-moldado de 1,00m de profundidade, conforme especificacoes da CEDAE, inclusive fornecimento de tampao completo de ferro fundido de 0,60m de diametro, degraus de ferro fundido, rejuntamento dos aneis e revestimento liso de calha interna com argamassa de cimento e areia no traco 1:4 em volume, sendo a base e a banqueta executados com concreto fck=11MPa, exclusive escavacao e reaterro.(desonerado)</t>
    </r>
  </si>
  <si>
    <r>
      <rPr>
        <b/>
        <sz val="7.5"/>
        <rFont val="Verdana"/>
        <family val="2"/>
      </rPr>
      <t>DR 30.05.0050 (/)</t>
    </r>
  </si>
  <si>
    <r>
      <rPr>
        <b/>
        <sz val="7.5"/>
        <rFont val="Verdana"/>
        <family val="2"/>
      </rPr>
      <t>Caixa de passagem de alvenaria de tijolo macico (5,5x9,5x19,5)cm, em paredes de meia vez (0,10m), de (0,40x0,40x0,60)m, sem tampa em concreto armado, utilizando argamassa de cimento e areia no traco 1:4 em volume, com fundo em concreto simples provido de calha interna, sendo as paredes revestidas internamente com a mesma argamassa, exclusive escavacao e reaterro.</t>
    </r>
  </si>
  <si>
    <r>
      <rPr>
        <b/>
        <sz val="7.5"/>
        <rFont val="Verdana"/>
        <family val="2"/>
      </rPr>
      <t>DR 30.05.0100 (/)</t>
    </r>
  </si>
  <si>
    <r>
      <rPr>
        <b/>
        <sz val="7.5"/>
        <rFont val="Verdana"/>
        <family val="2"/>
      </rPr>
      <t>Caixa de passagem de alvenaria de bloco de concreto prensado (15x20x40)cm, com vazios preenchidos de concreto simples para camadas preparatorias (180kg de cimento/m3), em paredes de meia vez (0,15m), de (0,60x0,60x0,80)m, sem tampa utilizando argamassa de cimento e areia no traco 1:4 em volume, com fundo em concreto simples provido de calha interna, sendo as paredes revestidas internamente com a mesma argamassa, exclusive escavacao e reaterro.</t>
    </r>
  </si>
  <si>
    <r>
      <rPr>
        <b/>
        <sz val="7.5"/>
        <rFont val="Verdana"/>
        <family val="2"/>
      </rPr>
      <t>DR 30.10.0050 (/)</t>
    </r>
  </si>
  <si>
    <r>
      <rPr>
        <b/>
        <sz val="7.5"/>
        <rFont val="Verdana"/>
        <family val="2"/>
      </rPr>
      <t>Caixa para registro, de alvenaria de tijolo macico (7x10x20)cm, em paredes de meia vez (0,10m), de (0,28x0,28x0,50)m, com tampa de concreto com 0,10m de espessura minima, utilizando argamassa de cimento e areia, no traco 1:4.</t>
    </r>
  </si>
  <si>
    <r>
      <rPr>
        <b/>
        <sz val="7.5"/>
        <rFont val="Verdana"/>
        <family val="2"/>
      </rPr>
      <t>DR 30.10.0053 (/)</t>
    </r>
  </si>
  <si>
    <r>
      <rPr>
        <b/>
        <sz val="7.5"/>
        <rFont val="Verdana"/>
        <family val="2"/>
      </rPr>
      <t>Caixa para registro, de alvenaria de tijolo macico (7x10x20)cm, em paredes de meia vez (0,10m), de (0,30x0,30x0,50)m, com tampa de concreto com 0,10m de espessura minima, utilizando argamassa de cimento e areia no traco 1:4 em volume, sendo as paredes revestidas internamente com a mesma argamassa, para tubulacao de ferro fundido de 0,10m de diametro, exclusive escavacao e reaterro.</t>
    </r>
  </si>
  <si>
    <r>
      <rPr>
        <b/>
        <sz val="7.5"/>
        <rFont val="Verdana"/>
        <family val="2"/>
      </rPr>
      <t>DR 30.10.0056 (/)</t>
    </r>
  </si>
  <si>
    <r>
      <rPr>
        <b/>
        <sz val="7.5"/>
        <rFont val="Verdana"/>
        <family val="2"/>
      </rPr>
      <t>Caixa para registro, de alvenaria de tijolo macico (7x10x20)cm, em paredes de meia vez (0,10m), de (0,50x0,50x0,70)m, com tampa de concreto com 0,10m de espessura minima, utilizando argamassa de cimento e areia no traco 1:4 em volume, sendo as paredes revestidas internamente com a mesma argamassa, para tubulacao de ferro fundido de 0,30m de diametro, exclusive escavacao e reaterro.</t>
    </r>
  </si>
  <si>
    <r>
      <rPr>
        <b/>
        <sz val="7.5"/>
        <rFont val="Verdana"/>
        <family val="2"/>
      </rPr>
      <t>DR 30.10.0059 (/)</t>
    </r>
  </si>
  <si>
    <r>
      <rPr>
        <b/>
        <sz val="7.5"/>
        <rFont val="Verdana"/>
        <family val="2"/>
      </rPr>
      <t>Caixa para registro, de alvenaria de tijolo macico (7x10x20)cm, em paredes de meia vez (0,10m), de (0,40x0,40x0,50)m, com tampa de concreto com</t>
    </r>
  </si>
  <si>
    <r>
      <rPr>
        <b/>
        <sz val="7.5"/>
        <rFont val="Verdana"/>
        <family val="2"/>
      </rPr>
      <t>0,10m de espessura minima, utilizando argamassa de cimento e areia no traco 1:4 em volume, sendo as paredes revestidas internamente com a mesma argamassa, para tubulacao de ferro fundido de 0,20m de diametro, exclusive escavacao e reaterro.</t>
    </r>
  </si>
  <si>
    <r>
      <rPr>
        <b/>
        <sz val="7.5"/>
        <rFont val="Verdana"/>
        <family val="2"/>
      </rPr>
      <t>DR 30.10.0100 (A)</t>
    </r>
  </si>
  <si>
    <r>
      <rPr>
        <b/>
        <sz val="7.5"/>
        <rFont val="Verdana"/>
        <family val="2"/>
      </rPr>
      <t>Caixa de concreto pre-moldado, medindo (30x30x30)cm com tampao para registro de incendio de (30x30)com. Fornecimento.</t>
    </r>
  </si>
  <si>
    <r>
      <rPr>
        <b/>
        <sz val="7.5"/>
        <rFont val="Verdana"/>
        <family val="2"/>
      </rPr>
      <t>DR 30.15.0050 (A)</t>
    </r>
  </si>
  <si>
    <r>
      <rPr>
        <b/>
        <sz val="7.5"/>
        <rFont val="Verdana"/>
        <family val="2"/>
      </rPr>
      <t>Caixa de ralo, de alvenaria de tijolo macico (7x10x20)cm em paredes de uma vez (0,20m), de (0,40x1,00x1,00)m, utilizando argamassa de cimento e areia no traco 1:4 em volume, sendo as paredes revestidas internamente com a mesma argamassa, com base de 0,20m de concreto dosado para fck=11MPa, exclusive escavacao e reaterro.</t>
    </r>
  </si>
  <si>
    <r>
      <rPr>
        <b/>
        <sz val="7.5"/>
        <rFont val="Verdana"/>
        <family val="2"/>
      </rPr>
      <t>DR 30.15.0053 (A)</t>
    </r>
  </si>
  <si>
    <r>
      <rPr>
        <b/>
        <sz val="7.5"/>
        <rFont val="Verdana"/>
        <family val="2"/>
      </rPr>
      <t>Caixa de ralo, de alvenaria de tijolo macico (7x10x20)cm, em paredes de uma vez (0,20m), de (0,90x1,20x1,50) (medidas externas), utilizando argamassa de cimento e areia no traco 1:4 em volume, sendo as paredes revestidas internamente com a mesma argamassa, com base de concreto simples (fck=11MPa), grelha de ferro fundido de 135Kg, exclusive escavacao e reaterro.</t>
    </r>
  </si>
  <si>
    <r>
      <rPr>
        <b/>
        <sz val="7.5"/>
        <rFont val="Verdana"/>
        <family val="2"/>
      </rPr>
      <t>DR 30.15.0100 (A)</t>
    </r>
  </si>
  <si>
    <r>
      <rPr>
        <b/>
        <sz val="7.5"/>
        <rFont val="Verdana"/>
        <family val="2"/>
      </rPr>
      <t>Caixa de ralo, de blocos de concreto prensado (15x20x40)cm, com vazios preenchidos de concreto simples para camadas preparatorias (180Kg de cimento/m3), em paredes de 1/2 vez (0,15m), de (0,30x0,90x0,90)m, para aguas pluviais, utilizando argamassa de cimento e areia no traco 1:4 em volume, sendo as paredes revestidas internamente com a mesma argamassa, com base de concreto simples (fck=11MPa), grelha de ferro fundido de 135Kg, exclusive escavacao e reaterro.</t>
    </r>
  </si>
  <si>
    <r>
      <rPr>
        <b/>
        <sz val="7.5"/>
        <rFont val="Verdana"/>
        <family val="2"/>
      </rPr>
      <t>DR 30.15.0103 (A)</t>
    </r>
  </si>
  <si>
    <r>
      <rPr>
        <b/>
        <sz val="7.5"/>
        <rFont val="Verdana"/>
        <family val="2"/>
      </rPr>
      <t>Caixa de ralo, de blocos de concreto prensado (15x20x40)cm, com vazios preenchidos de concreto simples para camadas preparatorias (180kg de cimento/m3), em paredes de meia vez (0,15m), de (0,30x0,90x0,90)m, para aguas pluviais, utilizando argamassa de cimento e areia no traco 1:4 em volume, sendo as paredes revestidas internamente com a mesma argamassa, com base de concreto simples (fck=11MPa), grelha de ferro fundido de 135Kg e Boca de Lobo de ferro fundido de 80Kg, exclusive escavacao e reaterro.</t>
    </r>
  </si>
  <si>
    <r>
      <rPr>
        <b/>
        <sz val="7.5"/>
        <rFont val="Verdana"/>
        <family val="2"/>
      </rPr>
      <t>DR 30.15.0200 (A)</t>
    </r>
  </si>
  <si>
    <r>
      <rPr>
        <b/>
        <sz val="7.5"/>
        <rFont val="Verdana"/>
        <family val="2"/>
      </rPr>
      <t>Caixa de ralo em concreto pre-moldado, com parede de 0,06m, nas dimensoes internas de (0,30x0,90x0,90)m, para aguas pluviais, com base em concreto simples (fck=11 Mpa), preenchimento da periferia da grelha em concreto simples (fck=15 Mpa), rejunte da bolsa do tubo e do pescoco da caixa pre-moldada em argamassa de cimento e areia no traco 1:4, em volume, grelha de ferro fundido de 135Kg, exclusive escavacao e reaterro.</t>
    </r>
  </si>
  <si>
    <r>
      <rPr>
        <b/>
        <sz val="7.5"/>
        <rFont val="Verdana"/>
        <family val="2"/>
      </rPr>
      <t>DR 30.20.0050 (A)</t>
    </r>
  </si>
  <si>
    <r>
      <rPr>
        <b/>
        <sz val="7.5"/>
        <rFont val="Verdana"/>
        <family val="2"/>
      </rPr>
      <t>Caixa de inspecao para coletor de esgoto sanitario em aneis de concreto pre-moldado de 0,70m de profundidade, conforme especificacoes da CEDAE, inclusive fornecimento de tampao completo de ferro fundido de 0,60m de diametro, degraus de ferro fundido, rejuntamento dos aneis e revestimento liso de calha interna com argamassa de cimento e areia no traco 1:4 em volume, sendo a base e a banqueta executados com concreto fck=11MPa, exclusive escavacao e reaterro.</t>
    </r>
  </si>
  <si>
    <r>
      <rPr>
        <b/>
        <sz val="7.5"/>
        <rFont val="Verdana"/>
        <family val="2"/>
      </rPr>
      <t>DR 30.20.0053 (A)</t>
    </r>
  </si>
  <si>
    <r>
      <rPr>
        <b/>
        <sz val="7.5"/>
        <rFont val="Verdana"/>
        <family val="2"/>
      </rPr>
      <t>Caixa de inspecao para coletor de esgoto sanitario em aneis de concreto pre-moldado de 0,75m de profundidade, conforme especificacoes da CEDAE, inclusive fornecimento de tampao completo de ferro fundido de 0,60m de diametro, degraus de ferro fundido, rejuntamento dos aneis e revestimento liso de calha interna com argamassa de cimento e areia no traco 1:4 em volume, sendo a base e a banqueta executados com concreto fck=11MPa, exclusive escavacao e reaterro.</t>
    </r>
  </si>
  <si>
    <r>
      <rPr>
        <b/>
        <sz val="7.5"/>
        <rFont val="Verdana"/>
        <family val="2"/>
      </rPr>
      <t>DR 30.20.0056 (A)</t>
    </r>
  </si>
  <si>
    <r>
      <rPr>
        <b/>
        <sz val="7.5"/>
        <rFont val="Verdana"/>
        <family val="2"/>
      </rPr>
      <t>Caixa de inspecao para coletor de esgoto sanitario em aneis de concreto pre-moldado de 1,00m de profundidade, conforme especificacoes da CEDAE, inclusive fornecimento de tampao completo de ferro fundido de 0,60m de diametro, degraus de ferro fundido, rejuntamento dos aneis e revestimento liso de calha interna com argamassa de cimento e areia no traco 1:4 em volume, sendo a base e a banqueta executados com concreto fck=11MPa, exclusive escavacao e reaterro.</t>
    </r>
  </si>
  <si>
    <r>
      <rPr>
        <b/>
        <sz val="7.5"/>
        <rFont val="Verdana"/>
        <family val="2"/>
      </rPr>
      <t>DR 34.05.0050 (/)</t>
    </r>
  </si>
  <si>
    <r>
      <rPr>
        <b/>
        <sz val="7.5"/>
        <rFont val="Verdana"/>
        <family val="2"/>
      </rPr>
      <t>Tampao de ferro fundido articulado, de 30cm de diametro, padrao RIOLUZ/CET-RIO, assentado com argamassa de cimento e areia no traco 1:4 em</t>
    </r>
  </si>
  <si>
    <r>
      <rPr>
        <b/>
        <sz val="7.5"/>
        <rFont val="Verdana"/>
        <family val="2"/>
      </rPr>
      <t>volume. Fornecimento e assentamento. (desonerado)</t>
    </r>
  </si>
  <si>
    <r>
      <rPr>
        <b/>
        <sz val="7.5"/>
        <rFont val="Verdana"/>
        <family val="2"/>
      </rPr>
      <t>DR 34.05.0053 (/)</t>
    </r>
  </si>
  <si>
    <r>
      <rPr>
        <b/>
        <sz val="7.5"/>
        <rFont val="Verdana"/>
        <family val="2"/>
      </rPr>
      <t>Tampao de ferro fundido, articulado, de 0,60m de diametro, padrao RIOLUZ, tipo leve, assentado com argamassa de cimento e areia no traco 1:4 em volume. Fornecimento e assentamento. (desonerado)</t>
    </r>
  </si>
  <si>
    <r>
      <rPr>
        <b/>
        <sz val="7.5"/>
        <rFont val="Verdana"/>
        <family val="2"/>
      </rPr>
      <t>DR 34.05.0056 (/)</t>
    </r>
  </si>
  <si>
    <r>
      <rPr>
        <b/>
        <sz val="7.5"/>
        <rFont val="Verdana"/>
        <family val="2"/>
      </rPr>
      <t>Tampao de ferro fundido, articulado, de 0,60m de diametro, padrao RIOLUZ, tipo pesado, assentado com argamassa de cimento e areia no traco 1:4 em volume. Fornecimento e assentamento. (desonerado)</t>
    </r>
  </si>
  <si>
    <r>
      <rPr>
        <b/>
        <sz val="7.5"/>
        <rFont val="Verdana"/>
        <family val="2"/>
      </rPr>
      <t>DR 34.05.0100 (/)</t>
    </r>
  </si>
  <si>
    <r>
      <rPr>
        <b/>
        <sz val="7.5"/>
        <rFont val="Verdana"/>
        <family val="2"/>
      </rPr>
      <t>Tampao de ferro fundido completo, para caixa de inspecao ou semelhante, com 25Kg, assentado com argamassa de cimento e areia no traco 1:4 em volume. Fornecimento e assentamento. (desonerado)</t>
    </r>
  </si>
  <si>
    <r>
      <rPr>
        <b/>
        <sz val="7.5"/>
        <rFont val="Verdana"/>
        <family val="2"/>
      </rPr>
      <t>DR 34.05.0150 (/)</t>
    </r>
  </si>
  <si>
    <r>
      <rPr>
        <b/>
        <sz val="7.5"/>
        <rFont val="Verdana"/>
        <family val="2"/>
      </rPr>
      <t>Tampao de ferro fundido completo, de 0,40m a 0,60m de diametro, com 125Kg, para caixa de registro, assentamento com argamassa de cimento e areia no traco 1:3 em volume. Fornecimento e assentamento.(desonerado)</t>
    </r>
  </si>
  <si>
    <r>
      <rPr>
        <b/>
        <sz val="7.5"/>
        <rFont val="Verdana"/>
        <family val="2"/>
      </rPr>
      <t>DR 34.05.0200 (/)</t>
    </r>
  </si>
  <si>
    <r>
      <rPr>
        <b/>
        <sz val="7.5"/>
        <rFont val="Verdana"/>
        <family val="2"/>
      </rPr>
      <t>Tampao de ferro fundido completo, tipo medio, com 125Kg, para poco de visita de esgoto sanitario, assentado com argamassa de cimento e areia no traco 1:4 em volume. Fornecimento e assentamento.(desonerado)</t>
    </r>
  </si>
  <si>
    <r>
      <rPr>
        <b/>
        <sz val="7.5"/>
        <rFont val="Verdana"/>
        <family val="2"/>
      </rPr>
      <t>DR 34.05.0225 (/)</t>
    </r>
  </si>
  <si>
    <r>
      <rPr>
        <b/>
        <sz val="7.5"/>
        <rFont val="Verdana"/>
        <family val="2"/>
      </rPr>
      <t>Tampao de ferro fundido ductil (ou nodular ou com grafita esferoidal), abertura livre de 600mm, articulado com bloqueio anti-retorno a 90o, com junta de apoio da tampa em polietileno, classe D400, para uso em vias de circulacao de veiculos e estacionamentos para todo tipo de veiculos, carga de controle de 400Kg, altura do telar de 100mm, peso aproximado de 60Kg, com dispositivo anti- furto, pintado com tinta hidrossoluvel na cor preta, completo. As pecas devem ter identificacao em local visivel mesmo apos assentamento: O nome ou marca do fabricante, a classe, o numero da norma tecnica, a utilizacao, e a identificacao do orgao da PCRJ responsavel.(desonerado)</t>
    </r>
  </si>
  <si>
    <r>
      <rPr>
        <b/>
        <sz val="7.5"/>
        <rFont val="Verdana"/>
        <family val="2"/>
      </rPr>
      <t>DR 34.05.0250 (/)</t>
    </r>
  </si>
  <si>
    <r>
      <rPr>
        <b/>
        <sz val="7.5"/>
        <rFont val="Verdana"/>
        <family val="2"/>
      </rPr>
      <t>Tampao de ferro fundido completo, articulado, pesado, de 0,60m de diametro, tipo avenida, assentado com argamassa de cimento e areia no traco 1:4 em volume. Fornecimento e assentamento.(desonerado)</t>
    </r>
  </si>
  <si>
    <r>
      <rPr>
        <b/>
        <sz val="7.5"/>
        <rFont val="Verdana"/>
        <family val="2"/>
      </rPr>
      <t>DR 34.05.0253 (/)</t>
    </r>
  </si>
  <si>
    <r>
      <rPr>
        <b/>
        <sz val="7.5"/>
        <rFont val="Verdana"/>
        <family val="2"/>
      </rPr>
      <t>Tampao de ferro fundido completo, de 0,60m de diametro, com 175Kg, para chamines de caixa de areia ou poco de visita, assentamento com argamassa de cimento e areia no traco 1:4 em volume. Fornecimento e assentamento. (desonerado)</t>
    </r>
  </si>
  <si>
    <r>
      <rPr>
        <b/>
        <sz val="7.5"/>
        <rFont val="Verdana"/>
        <family val="2"/>
      </rPr>
      <t>DR 34.05.0300 (B)</t>
    </r>
  </si>
  <si>
    <r>
      <rPr>
        <b/>
        <sz val="7.5"/>
        <rFont val="Verdana"/>
        <family val="2"/>
      </rPr>
      <t>Tampao de ferro fundido completo, de 3 secoes, medindo (1,50x0,90)m, com 690Kg, assentamento com argamassa de cimento e areia no traco 1:4 em volume, fixado com concreto simples, dosado para um fck=13,5MPa. Fornecimento e assentamento. (desonerado)</t>
    </r>
  </si>
  <si>
    <r>
      <rPr>
        <b/>
        <sz val="7.5"/>
        <rFont val="Verdana"/>
        <family val="2"/>
      </rPr>
      <t>DR 34.10.0050 (/)</t>
    </r>
  </si>
  <si>
    <r>
      <rPr>
        <b/>
        <sz val="7.5"/>
        <rFont val="Verdana"/>
        <family val="2"/>
      </rPr>
      <t xml:space="preserve">Grelha de ferro fundido completa, de (30x90)cm, com 135Kg, para caixa de ralo, assentada com argamassa de cimento e areia no traco 1:4.
</t>
    </r>
    <r>
      <rPr>
        <b/>
        <sz val="7.5"/>
        <rFont val="Verdana"/>
        <family val="2"/>
      </rPr>
      <t>Fornecimento e assentamento.(desonerado)</t>
    </r>
  </si>
  <si>
    <r>
      <rPr>
        <b/>
        <sz val="7.5"/>
        <rFont val="Verdana"/>
        <family val="2"/>
      </rPr>
      <t>DR 34.10.0100 (/)</t>
    </r>
  </si>
  <si>
    <r>
      <rPr>
        <b/>
        <sz val="7.5"/>
        <rFont val="Verdana"/>
        <family val="2"/>
      </rPr>
      <t>Grelha de ferro fundido completa, de (30x90)cm, com 135Kg, para caixa de ralo, articulada, assentada com argamassa de cimento e areia no traco 1:4, padrao Prefeitura-RJ. Fornecimento e colocacao.(desonerado)</t>
    </r>
  </si>
  <si>
    <r>
      <rPr>
        <b/>
        <sz val="7.5"/>
        <rFont val="Verdana"/>
        <family val="2"/>
      </rPr>
      <t>DR 34.10.0150 (/)</t>
    </r>
  </si>
  <si>
    <r>
      <rPr>
        <b/>
        <sz val="7.5"/>
        <rFont val="Verdana"/>
        <family val="2"/>
      </rPr>
      <t>Grelha de ferro fundido, para canaleta, com 0,15m de largura. Fornecimento e colocacao.(desonerado)</t>
    </r>
  </si>
  <si>
    <r>
      <rPr>
        <b/>
        <sz val="7.5"/>
        <rFont val="Verdana"/>
        <family val="2"/>
      </rPr>
      <t>DR 34.10.0153 (/)</t>
    </r>
  </si>
  <si>
    <r>
      <rPr>
        <b/>
        <sz val="7.5"/>
        <rFont val="Verdana"/>
        <family val="2"/>
      </rPr>
      <t>Grelha de ferro fundido, para canaleta, com 0,30m de largura. Fornecimento e colocacao.(desonerado)</t>
    </r>
  </si>
  <si>
    <r>
      <rPr>
        <b/>
        <sz val="7.5"/>
        <rFont val="Verdana"/>
        <family val="2"/>
      </rPr>
      <t>DR 34.10.0156 (/)</t>
    </r>
  </si>
  <si>
    <r>
      <rPr>
        <b/>
        <sz val="7.5"/>
        <rFont val="Verdana"/>
        <family val="2"/>
      </rPr>
      <t>Grelha de ferro fundido, para canaleta, com 0,40m de largura. Fornecimento e colocacao.(desonerado)</t>
    </r>
  </si>
  <si>
    <r>
      <rPr>
        <b/>
        <sz val="7.5"/>
        <rFont val="Verdana"/>
        <family val="2"/>
      </rPr>
      <t>DR 34.10.0200 (/)</t>
    </r>
  </si>
  <si>
    <r>
      <rPr>
        <b/>
        <sz val="7.5"/>
        <rFont val="Verdana"/>
        <family val="2"/>
      </rPr>
      <t>Grelha de ferro fundido completa, articulada, 30Kg, para drenagem de viaduto, com (17x20)cm, com saida para tubo de ferro fundido de diametro de 10mm. Fornecimento e colocacao.(desonerado)</t>
    </r>
  </si>
  <si>
    <r>
      <rPr>
        <b/>
        <sz val="7.5"/>
        <rFont val="Verdana"/>
        <family val="2"/>
      </rPr>
      <t>DR 34.10.0300 (/)</t>
    </r>
  </si>
  <si>
    <r>
      <rPr>
        <b/>
        <sz val="7.5"/>
        <rFont val="Verdana"/>
        <family val="2"/>
      </rPr>
      <t>Grelha articulada de (30x30x1,5)cm, pesando 13Kg em ferro fundido, inclusive caixilho de (34x34x3,5)cm, assentado com argamassa de cimento e areia no traco 1:4. Fornecimento e assentamento.(desonerado)</t>
    </r>
  </si>
  <si>
    <r>
      <rPr>
        <b/>
        <sz val="7.5"/>
        <rFont val="Verdana"/>
        <family val="2"/>
      </rPr>
      <t>DR 34.15.0050 (/)</t>
    </r>
  </si>
  <si>
    <r>
      <rPr>
        <b/>
        <sz val="7.5"/>
        <rFont val="Verdana"/>
        <family val="2"/>
      </rPr>
      <t xml:space="preserve">Caixa de rua completa de ferro fundido, para protecao de registro, com peso total de 59Kg, padrao CEDAE, assentada com argamassa de cimento e areia no traco 1:4 em volume.
</t>
    </r>
    <r>
      <rPr>
        <b/>
        <sz val="7.5"/>
        <rFont val="Verdana"/>
        <family val="2"/>
      </rPr>
      <t>Fornecimento e assentamento.(desonerado)</t>
    </r>
  </si>
  <si>
    <r>
      <rPr>
        <b/>
        <sz val="7.5"/>
        <rFont val="Verdana"/>
        <family val="2"/>
      </rPr>
      <t>DR 34.20.0050 (/)</t>
    </r>
  </si>
  <si>
    <r>
      <rPr>
        <b/>
        <sz val="7.5"/>
        <rFont val="Verdana"/>
        <family val="2"/>
      </rPr>
      <t>Caixa de passeio de ferro fundido, para protecao de registro, com peso total de 28Kg, padrao CEDAE, assentada com argamassa de cimento e areia no traco 1:4 em volume. Fornecimento e assentamento.(desonerado)</t>
    </r>
  </si>
  <si>
    <r>
      <rPr>
        <b/>
        <sz val="7.5"/>
        <rFont val="Verdana"/>
        <family val="2"/>
      </rPr>
      <t>DR 35.05.0050 (/)</t>
    </r>
  </si>
  <si>
    <r>
      <rPr>
        <b/>
        <sz val="7.5"/>
        <rFont val="Verdana"/>
        <family val="2"/>
      </rPr>
      <t>Tampao de ferro fundido articulado, de 30cm de diametro, padrao RIOLUZ/CET-RIO, assentado com argamassa de cimento e areia no traco 1:4 em volume. Fornecimento e assentamento.</t>
    </r>
  </si>
  <si>
    <r>
      <rPr>
        <b/>
        <sz val="7.5"/>
        <rFont val="Verdana"/>
        <family val="2"/>
      </rPr>
      <t>DR 35.05.0053 (/)</t>
    </r>
  </si>
  <si>
    <r>
      <rPr>
        <b/>
        <sz val="7.5"/>
        <rFont val="Verdana"/>
        <family val="2"/>
      </rPr>
      <t>Tampao de ferro fundido, articulado, de 0,60m de diametro, padrao RIOLUZ, tipo leve, assentado com argamassa de cimento e areia no traco 1:4 em volume. Fornecimento e assentamento.</t>
    </r>
  </si>
  <si>
    <r>
      <rPr>
        <b/>
        <sz val="7.5"/>
        <rFont val="Verdana"/>
        <family val="2"/>
      </rPr>
      <t>DR 35.05.0056 (/)</t>
    </r>
  </si>
  <si>
    <r>
      <rPr>
        <b/>
        <sz val="7.5"/>
        <rFont val="Verdana"/>
        <family val="2"/>
      </rPr>
      <t>Tampao de ferro fundido, articulado, de 0,60m de diametro, padrao RIOLUZ, tipo pesado, assentado com argamassa de cimento e areia no traco 1:4 em volume. Fornecimento e assentamento.</t>
    </r>
  </si>
  <si>
    <r>
      <rPr>
        <b/>
        <sz val="7.5"/>
        <rFont val="Verdana"/>
        <family val="2"/>
      </rPr>
      <t>DR 35.05.0100 (/)</t>
    </r>
  </si>
  <si>
    <r>
      <rPr>
        <b/>
        <sz val="7.5"/>
        <rFont val="Verdana"/>
        <family val="2"/>
      </rPr>
      <t>Tampao de ferro fundido completo, para caixa de inspecao ou semelhante, com 25Kg, assentado com argamassa de cimento e areia no traco 1:4 em volume. Fornecimento e assentamento.</t>
    </r>
  </si>
  <si>
    <r>
      <rPr>
        <b/>
        <sz val="7.5"/>
        <rFont val="Verdana"/>
        <family val="2"/>
      </rPr>
      <t>DR 35.05.0150 (/)</t>
    </r>
  </si>
  <si>
    <r>
      <rPr>
        <b/>
        <sz val="7.5"/>
        <rFont val="Verdana"/>
        <family val="2"/>
      </rPr>
      <t>Tampao de ferro fundido completo, de 0,40m a 0,60m de diametro, com 125Kg, para caixa de registro, assentamento com argamassa de cimento e areia no traco 1:3 em volume. Fornecimento e assentamento.</t>
    </r>
  </si>
  <si>
    <r>
      <rPr>
        <b/>
        <sz val="7.5"/>
        <rFont val="Verdana"/>
        <family val="2"/>
      </rPr>
      <t>DR 35.05.0200 (/)</t>
    </r>
  </si>
  <si>
    <r>
      <rPr>
        <b/>
        <sz val="7.5"/>
        <rFont val="Verdana"/>
        <family val="2"/>
      </rPr>
      <t>Tampao de ferro fundido completo, tipo medio, com 125Kg, para poco de visita de esgoto sanitario, assentado com argamassa de cimento e areia no traco 1:4 em volume. Fornecimento e assentamento.</t>
    </r>
  </si>
  <si>
    <r>
      <rPr>
        <b/>
        <sz val="7.5"/>
        <rFont val="Verdana"/>
        <family val="2"/>
      </rPr>
      <t>DR 35.05.0225 (/)</t>
    </r>
  </si>
  <si>
    <r>
      <rPr>
        <b/>
        <sz val="7.5"/>
        <rFont val="Verdana"/>
        <family val="2"/>
      </rPr>
      <t>Tampao de ferro fundido ductil (ou nodular ou com grafita esferoidal), abertura livre de 600mm, articulado com bloqueio anti-retorno a 90o, com junta de apoio da tampa em polietileno, classe D400, para uso em vias de circulacao de veiculos e estacionamentos para todo tipo de veiculos, carga de controle de 400Kg, altura do telar de 100mm, peso aproximado de 60Kg, com dispositivo anti- furto, pintado com tinta hidrossoluvel na cor preta, completo. As pecas devem ter identificacao em local visivel mesmo apos assentamento: O nome ou marca do fabricante, a classe, o numero da norma tecnica, a utilizacao, e a identificacao do orgao da PCRJ responsavel.</t>
    </r>
  </si>
  <si>
    <r>
      <rPr>
        <b/>
        <sz val="7.5"/>
        <rFont val="Verdana"/>
        <family val="2"/>
      </rPr>
      <t>DR 35.05.0250 (/)</t>
    </r>
  </si>
  <si>
    <r>
      <rPr>
        <b/>
        <sz val="7.5"/>
        <rFont val="Verdana"/>
        <family val="2"/>
      </rPr>
      <t>Tampao de ferro fundido completo, articulado, pesado, de 0,60m de diametro, tipo avenida, assentado com argamassa de cimento e areia no traco 1:4 em volume. Fornecimento e assentamento.</t>
    </r>
  </si>
  <si>
    <r>
      <rPr>
        <b/>
        <sz val="7.5"/>
        <rFont val="Verdana"/>
        <family val="2"/>
      </rPr>
      <t>DR 35.05.0253 (/)</t>
    </r>
  </si>
  <si>
    <r>
      <rPr>
        <b/>
        <sz val="7.5"/>
        <rFont val="Verdana"/>
        <family val="2"/>
      </rPr>
      <t>Tampao de ferro fundido completo, de 0,60m de diametro, com 175Kg, para chamines de caixa de areia ou poco de visita, assentamento com argamassa de cimento e areia no traco 1:4 em volume. Fornecimento e assentamento.</t>
    </r>
  </si>
  <si>
    <r>
      <rPr>
        <b/>
        <sz val="7.5"/>
        <rFont val="Verdana"/>
        <family val="2"/>
      </rPr>
      <t>DR 35.05.0300 (B)</t>
    </r>
  </si>
  <si>
    <r>
      <rPr>
        <b/>
        <sz val="7.5"/>
        <rFont val="Verdana"/>
        <family val="2"/>
      </rPr>
      <t>Tampao de ferro fundido completo, de 3 secoes, medindo (1,50x0,90)m, com 690Kg, assentamento com argamassa de cimento e areia no traco 1:4 em volume, fixado com concreto simples, dosado para um fck=13,5MPa. Fornecimento e assentamento.</t>
    </r>
  </si>
  <si>
    <r>
      <rPr>
        <b/>
        <sz val="7.5"/>
        <rFont val="Verdana"/>
        <family val="2"/>
      </rPr>
      <t>DR 35.10.0050 (/)</t>
    </r>
  </si>
  <si>
    <r>
      <rPr>
        <b/>
        <sz val="7.5"/>
        <rFont val="Verdana"/>
        <family val="2"/>
      </rPr>
      <t xml:space="preserve">Grelha de ferro fundido completa, de (30x90)cm, com 135Kg, para caixa de ralo, assentada com argamassa de cimento e areia no traco 1:4.
</t>
    </r>
    <r>
      <rPr>
        <b/>
        <sz val="7.5"/>
        <rFont val="Verdana"/>
        <family val="2"/>
      </rPr>
      <t>Fornecimento e assentamento.</t>
    </r>
  </si>
  <si>
    <r>
      <rPr>
        <b/>
        <sz val="7.5"/>
        <rFont val="Verdana"/>
        <family val="2"/>
      </rPr>
      <t>DR 35.10.0100 (/)</t>
    </r>
  </si>
  <si>
    <r>
      <rPr>
        <b/>
        <sz val="7.5"/>
        <rFont val="Verdana"/>
        <family val="2"/>
      </rPr>
      <t>Grelha de ferro fundido completa, de (30x90)cm, com 135Kg, para caixa de ralo, articulada, assentada com argamassa de cimento e areia no traco 1:4, padrao Prefeitura-RJ. Fornecimento e colocacao.</t>
    </r>
  </si>
  <si>
    <r>
      <rPr>
        <b/>
        <sz val="7.5"/>
        <rFont val="Verdana"/>
        <family val="2"/>
      </rPr>
      <t>DR 35.10.0150 (/)</t>
    </r>
  </si>
  <si>
    <r>
      <rPr>
        <b/>
        <sz val="7.5"/>
        <rFont val="Verdana"/>
        <family val="2"/>
      </rPr>
      <t>Grelha de ferro fundido, para canaleta, com 0,15m de largura. Fornecimento e colocacao.</t>
    </r>
  </si>
  <si>
    <r>
      <rPr>
        <b/>
        <sz val="7.5"/>
        <rFont val="Verdana"/>
        <family val="2"/>
      </rPr>
      <t>DR 35.10.0153 (/)</t>
    </r>
  </si>
  <si>
    <r>
      <rPr>
        <b/>
        <sz val="7.5"/>
        <rFont val="Verdana"/>
        <family val="2"/>
      </rPr>
      <t>Grelha de ferro fundido, para canaleta, com 0,30m de largura. Fornecimento e colocacao.</t>
    </r>
  </si>
  <si>
    <r>
      <rPr>
        <b/>
        <sz val="7.5"/>
        <rFont val="Verdana"/>
        <family val="2"/>
      </rPr>
      <t>DR 35.10.0156 (/)</t>
    </r>
  </si>
  <si>
    <r>
      <rPr>
        <b/>
        <sz val="7.5"/>
        <rFont val="Verdana"/>
        <family val="2"/>
      </rPr>
      <t>Grelha de ferro fundido, para canaleta, com 0,40m de largura. Fornecimento e colocacao.</t>
    </r>
  </si>
  <si>
    <r>
      <rPr>
        <b/>
        <sz val="7.5"/>
        <rFont val="Verdana"/>
        <family val="2"/>
      </rPr>
      <t>DR 35.10.0200 (/)</t>
    </r>
  </si>
  <si>
    <r>
      <rPr>
        <b/>
        <sz val="7.5"/>
        <rFont val="Verdana"/>
        <family val="2"/>
      </rPr>
      <t>Grelha de ferro fundido completa, articulada, 30Kg, para drenagem de viaduto, com (17x20)cm, com saida para tubo de ferro fundido de diametro de 10mm. Fornecimento e colocacao.</t>
    </r>
  </si>
  <si>
    <r>
      <rPr>
        <b/>
        <sz val="7.5"/>
        <rFont val="Verdana"/>
        <family val="2"/>
      </rPr>
      <t>DR 35.10.0300 (/)</t>
    </r>
  </si>
  <si>
    <r>
      <rPr>
        <b/>
        <sz val="7.5"/>
        <rFont val="Verdana"/>
        <family val="2"/>
      </rPr>
      <t>Grelha articulada de (30x30x1,5)cm, pesando 13Kg em ferro fundido, inclusive caixilho de (34x34x3,5)cm, assentado com argamassa de cimento e areia no traco 1:4. Fornecimento e assentamento.</t>
    </r>
  </si>
  <si>
    <r>
      <rPr>
        <b/>
        <sz val="7.5"/>
        <rFont val="Verdana"/>
        <family val="2"/>
      </rPr>
      <t>DR 35.15.0050 (/)</t>
    </r>
  </si>
  <si>
    <r>
      <rPr>
        <b/>
        <sz val="7.5"/>
        <rFont val="Verdana"/>
        <family val="2"/>
      </rPr>
      <t xml:space="preserve">Caixa de rua completa de ferro fundido, para protecao de registro, com peso total de 59Kg, padrao CEDAE, assentada com argamassa de cimento e areia no traco 1:4 em volume.
</t>
    </r>
    <r>
      <rPr>
        <b/>
        <sz val="7.5"/>
        <rFont val="Verdana"/>
        <family val="2"/>
      </rPr>
      <t>Fornecimento e assentamento.</t>
    </r>
  </si>
  <si>
    <r>
      <rPr>
        <b/>
        <sz val="7.5"/>
        <rFont val="Verdana"/>
        <family val="2"/>
      </rPr>
      <t>DR 35.20.0050 (/)</t>
    </r>
  </si>
  <si>
    <r>
      <rPr>
        <b/>
        <sz val="7.5"/>
        <rFont val="Verdana"/>
        <family val="2"/>
      </rPr>
      <t>Caixa de passeio de ferro fundido, para protecao de registro, com peso total de 28Kg, padrao CEDAE, assentada com argamassa de cimento e areia no traco 1:4 em volume. Fornecimento e assentamento.</t>
    </r>
  </si>
  <si>
    <r>
      <rPr>
        <b/>
        <sz val="7.5"/>
        <rFont val="Verdana"/>
        <family val="2"/>
      </rPr>
      <t>DR 39.05.0050 (A)</t>
    </r>
  </si>
  <si>
    <r>
      <rPr>
        <b/>
        <sz val="7.5"/>
        <rFont val="Verdana"/>
        <family val="2"/>
      </rPr>
      <t>Tampao de concreto armado 15MPa, com 4cm de espessura, diametro de 0,60m, moldado no local,</t>
    </r>
  </si>
  <si>
    <r>
      <rPr>
        <b/>
        <sz val="7.5"/>
        <rFont val="Verdana"/>
        <family val="2"/>
      </rPr>
      <t>aco CA-60, 4,2mm.(desonerado)</t>
    </r>
  </si>
  <si>
    <r>
      <rPr>
        <b/>
        <sz val="7.5"/>
        <rFont val="Verdana"/>
        <family val="2"/>
      </rPr>
      <t>DR 39.10.0050 (/)</t>
    </r>
  </si>
  <si>
    <r>
      <rPr>
        <b/>
        <sz val="7.5"/>
        <rFont val="Verdana"/>
        <family val="2"/>
      </rPr>
      <t xml:space="preserve">Anel de concreto armado, pre-moldado, para caixa de inspecao, com diametro de (60x30x5)cm.
</t>
    </r>
    <r>
      <rPr>
        <b/>
        <sz val="7.5"/>
        <rFont val="Verdana"/>
        <family val="2"/>
      </rPr>
      <t>Fornecimento.(desonerado)</t>
    </r>
  </si>
  <si>
    <r>
      <rPr>
        <b/>
        <sz val="7.5"/>
        <rFont val="Verdana"/>
        <family val="2"/>
      </rPr>
      <t>DR 39.10.0100 (/)</t>
    </r>
  </si>
  <si>
    <r>
      <rPr>
        <b/>
        <sz val="7.5"/>
        <rFont val="Verdana"/>
        <family val="2"/>
      </rPr>
      <t>Anel de concreto armado, pre-moldado, para poco de visita de esgoto sanitario com diametro nominal de (110x30x8)cm. Fornecimento.(desonerado)</t>
    </r>
  </si>
  <si>
    <r>
      <rPr>
        <b/>
        <sz val="7.5"/>
        <rFont val="Verdana"/>
        <family val="2"/>
      </rPr>
      <t>DR 39.10.0150 (/)</t>
    </r>
  </si>
  <si>
    <r>
      <rPr>
        <b/>
        <sz val="7.5"/>
        <rFont val="Verdana"/>
        <family val="2"/>
      </rPr>
      <t>Anel de concreto armado, pre-moldado, com diametro de (120x50x5)cm. Fornecimento. (desonerado)</t>
    </r>
  </si>
  <si>
    <r>
      <rPr>
        <b/>
        <sz val="7.5"/>
        <rFont val="Verdana"/>
        <family val="2"/>
      </rPr>
      <t>DR 39.10.0200 (/)</t>
    </r>
  </si>
  <si>
    <r>
      <rPr>
        <b/>
        <sz val="7.5"/>
        <rFont val="Verdana"/>
        <family val="2"/>
      </rPr>
      <t>Anel de concreto pre-moldado de (150x40x5)cm. Fornecimento.(desonerado)</t>
    </r>
  </si>
  <si>
    <r>
      <rPr>
        <b/>
        <sz val="7.5"/>
        <rFont val="Verdana"/>
        <family val="2"/>
      </rPr>
      <t>DR 39.15.0050 (A)</t>
    </r>
  </si>
  <si>
    <r>
      <rPr>
        <b/>
        <sz val="7.5"/>
        <rFont val="Verdana"/>
        <family val="2"/>
      </rPr>
      <t>Grelha e caixilho de concreto armado, sendo as dimensoes externas da grelha de (0,30x0,90)m e do caixilho de (1,00x0,40)m, para caixa de ralo, utilizando argamassa de cimento e areia no traco 1:4. Fornecimento e assentamento.(desonerado)</t>
    </r>
  </si>
  <si>
    <r>
      <rPr>
        <b/>
        <sz val="7.5"/>
        <rFont val="Verdana"/>
        <family val="2"/>
      </rPr>
      <t>DR 39.15.0100 (A)</t>
    </r>
  </si>
  <si>
    <r>
      <rPr>
        <b/>
        <sz val="7.5"/>
        <rFont val="Verdana"/>
        <family val="2"/>
      </rPr>
      <t>Grelha e caixilho de concreto armado, sendo as dimensoes externas da grelha de (0,40x0,90)m e do caixilho de (1,10x0,54)m. Fornecimento e assentamento.(desonerado)</t>
    </r>
  </si>
  <si>
    <r>
      <rPr>
        <b/>
        <sz val="7.5"/>
        <rFont val="Verdana"/>
        <family val="2"/>
      </rPr>
      <t>DR 39.15.0200 (/)</t>
    </r>
  </si>
  <si>
    <r>
      <rPr>
        <b/>
        <sz val="7.5"/>
        <rFont val="Verdana"/>
        <family val="2"/>
      </rPr>
      <t>Grelha e caixilho de concreto armado, sendo as dimensoes externas da grelha de (0,89 x 0,29 x 0,10)m e do caixilho de (0,96 x 0,36 x 0,15)m, para caixa de ralo, de concreto C50 (Fck&gt;= 50 Mpa), com adicao de silica ativa, com peso de 90 Kg e resistencia a uma carga de 14.500 Kgf aplicada no seu centro. Fornecimento e assentamento. (desonerado)</t>
    </r>
  </si>
  <si>
    <r>
      <rPr>
        <b/>
        <sz val="7.5"/>
        <rFont val="Verdana"/>
        <family val="2"/>
      </rPr>
      <t>DR 40.05.0050 (A)</t>
    </r>
  </si>
  <si>
    <r>
      <rPr>
        <b/>
        <sz val="7.5"/>
        <rFont val="Verdana"/>
        <family val="2"/>
      </rPr>
      <t>Tampao de concreto armado 15MPa, com 4cm de espessura, diametro de 0,60m, moldado no local, aco CA-60, 4,2mm.</t>
    </r>
  </si>
  <si>
    <r>
      <rPr>
        <b/>
        <sz val="7.5"/>
        <rFont val="Verdana"/>
        <family val="2"/>
      </rPr>
      <t>DR 40.10.0050 (/)</t>
    </r>
  </si>
  <si>
    <r>
      <rPr>
        <b/>
        <sz val="7.5"/>
        <rFont val="Verdana"/>
        <family val="2"/>
      </rPr>
      <t xml:space="preserve">Anel de concreto armado, pre-moldado, para caixa de inspecao, com diametro de (60x30x5)cm.
</t>
    </r>
    <r>
      <rPr>
        <b/>
        <sz val="7.5"/>
        <rFont val="Verdana"/>
        <family val="2"/>
      </rPr>
      <t>Fornecimento.</t>
    </r>
  </si>
  <si>
    <r>
      <rPr>
        <b/>
        <sz val="7.5"/>
        <rFont val="Verdana"/>
        <family val="2"/>
      </rPr>
      <t>DR 40.10.0100 (/)</t>
    </r>
  </si>
  <si>
    <r>
      <rPr>
        <b/>
        <sz val="7.5"/>
        <rFont val="Verdana"/>
        <family val="2"/>
      </rPr>
      <t>Anel de concreto armado, pre-moldado, para poco de visita de esgoto sanitario com diametro nominal de (110x30x8)cm. Fornecimento.</t>
    </r>
  </si>
  <si>
    <r>
      <rPr>
        <b/>
        <sz val="7.5"/>
        <rFont val="Verdana"/>
        <family val="2"/>
      </rPr>
      <t>DR 40.10.0150 (/)</t>
    </r>
  </si>
  <si>
    <r>
      <rPr>
        <b/>
        <sz val="7.5"/>
        <rFont val="Verdana"/>
        <family val="2"/>
      </rPr>
      <t>Anel de concreto armado, pre-moldado, com diametro de (120x50x5)cm. Fornecimento.</t>
    </r>
  </si>
  <si>
    <r>
      <rPr>
        <b/>
        <sz val="7.5"/>
        <rFont val="Verdana"/>
        <family val="2"/>
      </rPr>
      <t>DR 40.10.0200 (/)</t>
    </r>
  </si>
  <si>
    <r>
      <rPr>
        <b/>
        <sz val="7.5"/>
        <rFont val="Verdana"/>
        <family val="2"/>
      </rPr>
      <t>Anel de concreto pre-moldado de (150x40x5)cm. Fornecimento.</t>
    </r>
  </si>
  <si>
    <r>
      <rPr>
        <b/>
        <sz val="7.5"/>
        <rFont val="Verdana"/>
        <family val="2"/>
      </rPr>
      <t>DR 40.15.0050 (A)</t>
    </r>
  </si>
  <si>
    <r>
      <rPr>
        <b/>
        <sz val="7.5"/>
        <rFont val="Verdana"/>
        <family val="2"/>
      </rPr>
      <t>Grelha e caixilho de concreto armado, sendo as dimensoes externas da grelha de (0,30x0,90)m e do caixilho de (1,00x0,40)m, para caixa de ralo, utilizando argamassa de cimento e areia no traco 1:4. Fornecimento e assentamento.</t>
    </r>
  </si>
  <si>
    <r>
      <rPr>
        <b/>
        <sz val="7.5"/>
        <rFont val="Verdana"/>
        <family val="2"/>
      </rPr>
      <t>DR 40.15.0100 (A)</t>
    </r>
  </si>
  <si>
    <r>
      <rPr>
        <b/>
        <sz val="7.5"/>
        <rFont val="Verdana"/>
        <family val="2"/>
      </rPr>
      <t>Grelha e caixilho de concreto armado, sendo as dimensoes externas da grelha de (0,40x0,90)m e do caixilho de (1,10x0,54)m. Fornecimento e assentamento.</t>
    </r>
  </si>
  <si>
    <r>
      <rPr>
        <b/>
        <sz val="7.5"/>
        <rFont val="Verdana"/>
        <family val="2"/>
      </rPr>
      <t>DR 40.15.0200 (/)</t>
    </r>
  </si>
  <si>
    <r>
      <rPr>
        <b/>
        <sz val="7.5"/>
        <rFont val="Verdana"/>
        <family val="2"/>
      </rPr>
      <t>Grelha e caixilho de concreto armado, sendo as dimensoes externas da grelha de (0,89 x 0,29 x 0,10)m e do caixilho de (0,96 x 0,36 x 0,15)m, para caixa de ralo, de concreto C50 (Fck&gt;= 50 Mpa), com adicao de silica ativa, com peso de 90 Kg e resistencia a uma carga de 14.500 Kgf aplicada no seu centro. Fornecimento e assentamento.</t>
    </r>
  </si>
  <si>
    <r>
      <rPr>
        <b/>
        <sz val="7.5"/>
        <rFont val="Verdana"/>
        <family val="2"/>
      </rPr>
      <t>DR 44.05.0050 (/)</t>
    </r>
  </si>
  <si>
    <r>
      <rPr>
        <b/>
        <sz val="7.5"/>
        <rFont val="Verdana"/>
        <family val="2"/>
      </rPr>
      <t xml:space="preserve">Tampao misto (ferro fundido e concreto), pesado, de 0,60m de diametro, peso total de 106Kg, conforme projeto CEDAE, assentado com argamassa de cimento e areia no traco 1:4 em volume.
</t>
    </r>
    <r>
      <rPr>
        <b/>
        <sz val="7.5"/>
        <rFont val="Verdana"/>
        <family val="2"/>
      </rPr>
      <t>Fornecimento e assentamento.(desonerado)</t>
    </r>
  </si>
  <si>
    <r>
      <rPr>
        <b/>
        <sz val="7.5"/>
        <rFont val="Verdana"/>
        <family val="2"/>
      </rPr>
      <t>DR 44.05.0100 (/)</t>
    </r>
  </si>
  <si>
    <r>
      <rPr>
        <b/>
        <sz val="7.5"/>
        <rFont val="Verdana"/>
        <family val="2"/>
      </rPr>
      <t>Tampao misto (ferro fundido e concreto), leve, de 0,60m de diametro, conforme projeto CEDAE, assentado com argamassa de cimento e areia no traco 1:4 em volume. Fornecimento e assentamento.(desonerado)</t>
    </r>
  </si>
  <si>
    <r>
      <rPr>
        <b/>
        <sz val="7.5"/>
        <rFont val="Verdana"/>
        <family val="2"/>
      </rPr>
      <t>DR 45.05.0050 (/)</t>
    </r>
  </si>
  <si>
    <r>
      <rPr>
        <b/>
        <sz val="7.5"/>
        <rFont val="Verdana"/>
        <family val="2"/>
      </rPr>
      <t xml:space="preserve">Tampao misto (ferro fundido e concreto), pesado, de 0,60m de diametro, peso total de 106Kg, conforme projeto CEDAE, assentado com argamassa de cimento e areia no traco 1:4 em volume.
</t>
    </r>
    <r>
      <rPr>
        <b/>
        <sz val="7.5"/>
        <rFont val="Verdana"/>
        <family val="2"/>
      </rPr>
      <t>Fornecimento e assentamento.</t>
    </r>
  </si>
  <si>
    <r>
      <rPr>
        <b/>
        <sz val="7.5"/>
        <rFont val="Verdana"/>
        <family val="2"/>
      </rPr>
      <t>DR 45.05.0100 (/)</t>
    </r>
  </si>
  <si>
    <r>
      <rPr>
        <b/>
        <sz val="7.5"/>
        <rFont val="Verdana"/>
        <family val="2"/>
      </rPr>
      <t>Tampao misto (ferro fundido e concreto), leve, de 0,60m de diametro, conforme projeto CEDAE, assentado com argamassa de cimento e areia no traco 1:4 em volume. Fornecimento e assentamento.</t>
    </r>
  </si>
  <si>
    <r>
      <rPr>
        <b/>
        <sz val="7.5"/>
        <rFont val="Verdana"/>
        <family val="2"/>
      </rPr>
      <t>DR 49.05.0050 (/)</t>
    </r>
  </si>
  <si>
    <r>
      <rPr>
        <b/>
        <sz val="7.5"/>
        <rFont val="Verdana"/>
        <family val="2"/>
      </rPr>
      <t>Conjunto de calha modular com grelha, para trafego leve. Fornecimento e assentamento.(desonerado)</t>
    </r>
  </si>
  <si>
    <r>
      <rPr>
        <b/>
        <sz val="7.5"/>
        <rFont val="Verdana"/>
        <family val="2"/>
      </rPr>
      <t>DR 49.05.0100 (/)</t>
    </r>
  </si>
  <si>
    <r>
      <rPr>
        <b/>
        <sz val="7.5"/>
        <rFont val="Verdana"/>
        <family val="2"/>
      </rPr>
      <t>Conjunto de calha modular com grelha, para trafego pesado. Fornecimento e assentamento. (desonerado)</t>
    </r>
  </si>
  <si>
    <r>
      <rPr>
        <b/>
        <sz val="7.5"/>
        <rFont val="Verdana"/>
        <family val="2"/>
      </rPr>
      <t>DR 49.10.0050 (/)</t>
    </r>
  </si>
  <si>
    <r>
      <rPr>
        <b/>
        <sz val="7.5"/>
        <rFont val="Verdana"/>
        <family val="2"/>
      </rPr>
      <t>Grelha completa de (30 x 90)cm, para uma resistencia de 250 kN, de fibra plastica (plastico 100% reciclado ou poliuretano) para caixa de ralo, a ser utilizada em vias secundarias assentada com</t>
    </r>
  </si>
  <si>
    <r>
      <rPr>
        <b/>
        <sz val="7.5"/>
        <rFont val="Verdana"/>
        <family val="2"/>
      </rPr>
      <t>argamassa de cimento e areia, no traco 1:4, em volume. Fornecimento e assentamento. (desonerado)</t>
    </r>
  </si>
  <si>
    <r>
      <rPr>
        <b/>
        <sz val="7.5"/>
        <rFont val="Verdana"/>
        <family val="2"/>
      </rPr>
      <t>DR 49.10.0500 (/)</t>
    </r>
  </si>
  <si>
    <r>
      <rPr>
        <b/>
        <sz val="7.5"/>
        <rFont val="Verdana"/>
        <family val="2"/>
      </rPr>
      <t>Tampao completo, articulado de 60 cm de diametro, para uma resistencia de 250 kN, de fibra plastica (plastico 100% reciclado ou poliuretano) para poco de visita, a ser utilizada em vias secundarias assentada com argamassa de cimento e areia, no traco 1:4, em volume. Fornecimento e assentamento.(desonerado)</t>
    </r>
  </si>
  <si>
    <r>
      <rPr>
        <b/>
        <sz val="7.5"/>
        <rFont val="Verdana"/>
        <family val="2"/>
      </rPr>
      <t>DR 50.05.0050 (/)</t>
    </r>
  </si>
  <si>
    <r>
      <rPr>
        <b/>
        <sz val="7.5"/>
        <rFont val="Verdana"/>
        <family val="2"/>
      </rPr>
      <t>Conjunto de calha modular com grelha, para trafego leve. Fornecimento e assentamento.</t>
    </r>
  </si>
  <si>
    <r>
      <rPr>
        <b/>
        <sz val="7.5"/>
        <rFont val="Verdana"/>
        <family val="2"/>
      </rPr>
      <t>DR 50.05.0100 (/)</t>
    </r>
  </si>
  <si>
    <r>
      <rPr>
        <b/>
        <sz val="7.5"/>
        <rFont val="Verdana"/>
        <family val="2"/>
      </rPr>
      <t>Conjunto de calha modular com grelha, para trafego pesado. Fornecimento e assentamento.</t>
    </r>
  </si>
  <si>
    <r>
      <rPr>
        <b/>
        <sz val="7.5"/>
        <rFont val="Verdana"/>
        <family val="2"/>
      </rPr>
      <t>DR 50.10.0050 (/)</t>
    </r>
  </si>
  <si>
    <r>
      <rPr>
        <b/>
        <sz val="7.5"/>
        <rFont val="Verdana"/>
        <family val="2"/>
      </rPr>
      <t>Grelha completa de (30 x 90)cm, para uma resistencia de 250 kN, de fibra plastica (plastico 100% reciclado ou poliuretano) para caixa de ralo, a ser utilizada em vias secundarias assentada com argamassa de cimento e areia, no traco 1:4, em volume. Fornecimento e assentamento.</t>
    </r>
  </si>
  <si>
    <r>
      <rPr>
        <b/>
        <sz val="7.5"/>
        <rFont val="Verdana"/>
        <family val="2"/>
      </rPr>
      <t>DR 50.10.0500 (/)</t>
    </r>
  </si>
  <si>
    <r>
      <rPr>
        <b/>
        <sz val="7.5"/>
        <rFont val="Verdana"/>
        <family val="2"/>
      </rPr>
      <t>Tampao completo, articulado de 60 cm de diametro, para uma resistencia de 250 kN, de fibra plastica (plastico 100% reciclado ou poliuretano) para poco de visita, a ser utilizada em vias secundarias assentada com argamassa de cimento e areia, no traco 1:4, em volume. Fornecimento e assentamento.</t>
    </r>
  </si>
  <si>
    <r>
      <rPr>
        <b/>
        <sz val="7.5"/>
        <rFont val="Verdana"/>
        <family val="2"/>
      </rPr>
      <t>DR 54.05.0050 (/)</t>
    </r>
  </si>
  <si>
    <r>
      <rPr>
        <b/>
        <sz val="7.5"/>
        <rFont val="Verdana"/>
        <family val="2"/>
      </rPr>
      <t>Camada horizontal de brita, inclusive fornecimento e espalhamento.(desonerado)</t>
    </r>
  </si>
  <si>
    <r>
      <rPr>
        <b/>
        <sz val="7.5"/>
        <rFont val="Verdana"/>
        <family val="2"/>
      </rPr>
      <t>DR 54.05.0053 (/)</t>
    </r>
  </si>
  <si>
    <r>
      <rPr>
        <b/>
        <sz val="7.5"/>
        <rFont val="Verdana"/>
        <family val="2"/>
      </rPr>
      <t>Camada vertical drenante feita com pedra britada, inclusive fornecimento do material.(desonerado)</t>
    </r>
  </si>
  <si>
    <r>
      <rPr>
        <b/>
        <sz val="7.5"/>
        <rFont val="Verdana"/>
        <family val="2"/>
      </rPr>
      <t>DR 54.05.0056 (/)</t>
    </r>
  </si>
  <si>
    <r>
      <rPr>
        <b/>
        <sz val="7.5"/>
        <rFont val="Verdana"/>
        <family val="2"/>
      </rPr>
      <t>Camada vertical drenante feita com areia, inclusive fornecimento do material.(desonerado)</t>
    </r>
  </si>
  <si>
    <r>
      <rPr>
        <b/>
        <sz val="7.5"/>
        <rFont val="Verdana"/>
        <family val="2"/>
      </rPr>
      <t>DR 54.05.0101 (/)</t>
    </r>
  </si>
  <si>
    <r>
      <rPr>
        <b/>
        <sz val="7.5"/>
        <rFont val="Verdana"/>
        <family val="2"/>
      </rPr>
      <t>Canaleta para drenagem, com secao de (0,30x0,30)m, em blocos de concreto prensado de (10x20x40)cm, utilizando no preenchimento dos vazios dos blocos concreto para camada preparatoria, assentes e revestidos internamente com argamassa de cimento e areia, no traco 1:3, sendo o fundo em concreto armado, inclusive escavacao em material de 1a categoria, reaterro e fornecimento de todos os materiais, exclusive carga, descarga e transporte.(desonerado)</t>
    </r>
  </si>
  <si>
    <r>
      <rPr>
        <b/>
        <sz val="7.5"/>
        <rFont val="Verdana"/>
        <family val="2"/>
      </rPr>
      <t>DR 54.05.0104 (/)</t>
    </r>
  </si>
  <si>
    <r>
      <rPr>
        <b/>
        <sz val="7.5"/>
        <rFont val="Verdana"/>
        <family val="2"/>
      </rPr>
      <t>Canaleta para drenagem, com secao de (0,40x0,40)m, em blocos de concreto prensado de (10x20x40)cm, utilizando no preenchimento dos vazios dos blocos concreto para camada preparatoria, assentes e revestidos internamente com argamassa de cimento e areia, no traco 1:3, sendo o fundo em concreto armado, inclusive escavacao em material de 1a categoria, reaterro e fornecimento de todos os materiais, exclusive carga, descarga e transporte.(desonerado)</t>
    </r>
  </si>
  <si>
    <r>
      <rPr>
        <b/>
        <sz val="7.5"/>
        <rFont val="Verdana"/>
        <family val="2"/>
      </rPr>
      <t>DR 54.05.0107 (/)</t>
    </r>
  </si>
  <si>
    <r>
      <rPr>
        <b/>
        <sz val="7.5"/>
        <rFont val="Verdana"/>
        <family val="2"/>
      </rPr>
      <t>Canaleta para drenagem, com secao de (0,50x0,50)m, em blocos de concreto prensado de (10x20x40)cm, utilizando no preenchimento dos vazios dos blocos concreto para camada preparatoria, assentes e revestidos internamente com argamassa de cimento e areia, no traco 1:3, sendo o fundo em concreto armado, inclusive escavacao em material de 1a categoria, reaterro e fornecimento de todos os materiais, exclusive carga, descarga e transporte.(desonerado)</t>
    </r>
  </si>
  <si>
    <r>
      <rPr>
        <b/>
        <sz val="7.5"/>
        <rFont val="Verdana"/>
        <family val="2"/>
      </rPr>
      <t>DR 54.05.0110 (/)</t>
    </r>
  </si>
  <si>
    <r>
      <rPr>
        <b/>
        <sz val="7.5"/>
        <rFont val="Verdana"/>
        <family val="2"/>
      </rPr>
      <t>Canaleta para drenagem, com secao de (0,60x0,60)m, em blocos de concreto prensado de (10x20x40)cm, utilizando no preenchimento dos vazios dos blocos concreto para camada preparatoria, assentes e revestidos internamente com argamassa de cimento e areia, no traco 1:3, sendo o fundo em concreto armado, inclusive escavacao em material de 1a categoria, reaterro e fornecimento de todos os materiais, exclusive carga, descarga e transporte.(desonerado)</t>
    </r>
  </si>
  <si>
    <r>
      <rPr>
        <b/>
        <sz val="7.5"/>
        <rFont val="Verdana"/>
        <family val="2"/>
      </rPr>
      <t>DR 54.05.0200 (A)</t>
    </r>
  </si>
  <si>
    <r>
      <rPr>
        <b/>
        <sz val="7.5"/>
        <rFont val="Verdana"/>
        <family val="2"/>
      </rPr>
      <t>Dreno ou Barbaca em tubo de PVC rigido, diametro de 2", inclusive fornecimento do tubo e material drenante.(desonerado)</t>
    </r>
  </si>
  <si>
    <r>
      <rPr>
        <b/>
        <sz val="7.5"/>
        <rFont val="Verdana"/>
        <family val="2"/>
      </rPr>
      <t>DR 54.05.0203 (/)</t>
    </r>
  </si>
  <si>
    <r>
      <rPr>
        <b/>
        <sz val="7.5"/>
        <rFont val="Verdana"/>
        <family val="2"/>
      </rPr>
      <t>Dreno em tubo de PVC rigido, diametro de 3", para viadutos, inclusive fornecimento do tubo, exclusive perfuracao e colagem.(desonerado)</t>
    </r>
  </si>
  <si>
    <r>
      <rPr>
        <b/>
        <sz val="7.5"/>
        <rFont val="Verdana"/>
        <family val="2"/>
      </rPr>
      <t>DR 54.05.0206 (/)</t>
    </r>
  </si>
  <si>
    <r>
      <rPr>
        <b/>
        <sz val="7.5"/>
        <rFont val="Verdana"/>
        <family val="2"/>
      </rPr>
      <t>Dreno em tubo de PVC rigido, diametro de 4", para viadutos, inclusive fornecimento do tubo, exclusive perfuracao e colagem.(desonerado)</t>
    </r>
  </si>
  <si>
    <r>
      <rPr>
        <b/>
        <sz val="7.5"/>
        <rFont val="Verdana"/>
        <family val="2"/>
      </rPr>
      <t>DR 54.05.0209 (A)</t>
    </r>
  </si>
  <si>
    <r>
      <rPr>
        <b/>
        <sz val="7.5"/>
        <rFont val="Verdana"/>
        <family val="2"/>
      </rPr>
      <t>Dreno ou Barbaca em tubo de PVC rigido, diametro de 4", inclusive fornecimento do tubo e material drenante.(desonerado)</t>
    </r>
  </si>
  <si>
    <r>
      <rPr>
        <b/>
        <sz val="7.5"/>
        <rFont val="Verdana"/>
        <family val="2"/>
      </rPr>
      <t>DR 54.05.0250 (/)</t>
    </r>
  </si>
  <si>
    <r>
      <rPr>
        <b/>
        <sz val="7.5"/>
        <rFont val="Verdana"/>
        <family val="2"/>
      </rPr>
      <t>Dreno profundo em tubo plastico perfurado, 2 1/2" de diametro, inclusive tela de nylon e fornecimento dos materiais; exclusive perfuracao do terreno. (desonerado)</t>
    </r>
  </si>
  <si>
    <r>
      <rPr>
        <b/>
        <sz val="7.5"/>
        <rFont val="Verdana"/>
        <family val="2"/>
      </rPr>
      <t>DR 54.05.0300 (/)</t>
    </r>
  </si>
  <si>
    <r>
      <rPr>
        <b/>
        <sz val="7.5"/>
        <rFont val="Verdana"/>
        <family val="2"/>
      </rPr>
      <t>Dreno de tubos de concreto, sem armadura, de 0,30m de diametro, perfurado ou nao, assentados em drenos de pedra britada, inclusive reaterro e exclusive escavacao.(desonerado)</t>
    </r>
  </si>
  <si>
    <r>
      <rPr>
        <b/>
        <sz val="7.5"/>
        <rFont val="Verdana"/>
        <family val="2"/>
      </rPr>
      <t>DR 54.05.0350 (/)</t>
    </r>
  </si>
  <si>
    <r>
      <rPr>
        <b/>
        <sz val="7.5"/>
        <rFont val="Verdana"/>
        <family val="2"/>
      </rPr>
      <t>Dreno vertical no paramento interno de muros de arrimo, executado em prismas de (0,25x0,25)m de secao, cheios de brita no 3, admitindo as Barbacas espacadas de 1,50m verticalmente e 2m horizontalmente, medindo-se o servico pela area do muro.(desonerado)</t>
    </r>
  </si>
  <si>
    <r>
      <rPr>
        <b/>
        <sz val="7.5"/>
        <rFont val="Verdana"/>
        <family val="2"/>
      </rPr>
      <t>DR 54.05.0400 (/)</t>
    </r>
  </si>
  <si>
    <r>
      <rPr>
        <b/>
        <sz val="7.5"/>
        <rFont val="Verdana"/>
        <family val="2"/>
      </rPr>
      <t>Valeta drenante de 0,5m de largura e 0,7m de profundidade, preenchida ate 0,3m com pedra britada, incluindo reaterro.(desonerado)</t>
    </r>
  </si>
  <si>
    <r>
      <rPr>
        <b/>
        <sz val="7.5"/>
        <rFont val="Verdana"/>
        <family val="2"/>
      </rPr>
      <t>DR 54.05.0450 (A)</t>
    </r>
  </si>
  <si>
    <r>
      <rPr>
        <b/>
        <sz val="7.5"/>
        <rFont val="Verdana"/>
        <family val="2"/>
      </rPr>
      <t>Embasamento de tubulacao, feito com po-de- pedra.(desonerado)</t>
    </r>
  </si>
  <si>
    <r>
      <rPr>
        <b/>
        <sz val="7.5"/>
        <rFont val="Verdana"/>
        <family val="2"/>
      </rPr>
      <t>DR 54.05.0500 (/)</t>
    </r>
  </si>
  <si>
    <r>
      <rPr>
        <b/>
        <sz val="7.5"/>
        <rFont val="Verdana"/>
        <family val="2"/>
      </rPr>
      <t>Enrocamento com pedra-de-mao jogada, inclusive fornecimento desta.(desonerado)</t>
    </r>
  </si>
  <si>
    <r>
      <rPr>
        <b/>
        <sz val="7.5"/>
        <rFont val="Verdana"/>
        <family val="2"/>
      </rPr>
      <t>DR 54.05.0503 (/)</t>
    </r>
  </si>
  <si>
    <r>
      <rPr>
        <b/>
        <sz val="7.5"/>
        <rFont val="Verdana"/>
        <family val="2"/>
      </rPr>
      <t>Enrocamento com pedra-de-mao arrumada, inclusive fornecimento desta.(desonerado)</t>
    </r>
  </si>
  <si>
    <r>
      <rPr>
        <b/>
        <sz val="7.5"/>
        <rFont val="Verdana"/>
        <family val="2"/>
      </rPr>
      <t>DR 54.05.0506 (B)</t>
    </r>
  </si>
  <si>
    <r>
      <rPr>
        <b/>
        <sz val="7.5"/>
        <rFont val="Verdana"/>
        <family val="2"/>
      </rPr>
      <t>Enrocamento com pedra ate 1000Kg, inclusive fornecimento, carga, descarga e colocacao com equipamentos pesados, exclusive transporte. (desonerado)</t>
    </r>
  </si>
  <si>
    <r>
      <rPr>
        <b/>
        <sz val="7.5"/>
        <rFont val="Verdana"/>
        <family val="2"/>
      </rPr>
      <t>DR 54.05.0509 (B)</t>
    </r>
  </si>
  <si>
    <r>
      <rPr>
        <b/>
        <sz val="7.5"/>
        <rFont val="Verdana"/>
        <family val="2"/>
      </rPr>
      <t>Enrocamento com pedra ate 1000Kg a 3000Kg, inclusive fornecimento, carga, descarga e colocacao com equipamentos pesados, exclusive transporte.(desonerado)</t>
    </r>
  </si>
  <si>
    <r>
      <rPr>
        <b/>
        <sz val="7.5"/>
        <rFont val="Verdana"/>
        <family val="2"/>
      </rPr>
      <t>DR 54.05.0512 (B)</t>
    </r>
  </si>
  <si>
    <r>
      <rPr>
        <b/>
        <sz val="7.5"/>
        <rFont val="Verdana"/>
        <family val="2"/>
      </rPr>
      <t>Enrocamento com pedra ate 4000Kg a 7000Kg, inclusive fornecimento, carga, descarga e colocacao com equipamentos pesados, exclusive transporte.(desonerado)</t>
    </r>
  </si>
  <si>
    <r>
      <rPr>
        <b/>
        <sz val="7.5"/>
        <rFont val="Verdana"/>
        <family val="2"/>
      </rPr>
      <t>DR 54.10.0100 (A)</t>
    </r>
  </si>
  <si>
    <r>
      <rPr>
        <b/>
        <sz val="7.5"/>
        <rFont val="Verdana"/>
        <family val="2"/>
      </rPr>
      <t>Bueiro circular, em chapa galvanizada com revestimento Epoxi, espessura de 2mm, diametro de 1,90m, recobrimento minimo de 0,40m e maximo de 7,90m.(desonerado)</t>
    </r>
  </si>
  <si>
    <r>
      <rPr>
        <b/>
        <sz val="7.5"/>
        <rFont val="Verdana"/>
        <family val="2"/>
      </rPr>
      <t>DR 54.10.0150 (A)</t>
    </r>
  </si>
  <si>
    <r>
      <rPr>
        <b/>
        <sz val="7.5"/>
        <rFont val="Verdana"/>
        <family val="2"/>
      </rPr>
      <t>Bueiro circular, em chapa galvanizada com revestimento Epoxi, espessura de 2mm, diametro de 2,10m, recobrimento minimo de 0,50m e maximo de 7,10m.(desonerado)</t>
    </r>
  </si>
  <si>
    <r>
      <rPr>
        <b/>
        <sz val="7.5"/>
        <rFont val="Verdana"/>
        <family val="2"/>
      </rPr>
      <t>DR 54.10.0200 (A)</t>
    </r>
  </si>
  <si>
    <r>
      <rPr>
        <b/>
        <sz val="7.5"/>
        <rFont val="Verdana"/>
        <family val="2"/>
      </rPr>
      <t>Bueiro circular, em chapa galvanizada com revestimento Epoxi, espessura de 2,7mm, diametro de 3,80m, recobrimento minimo de 0,60m e maximo de 10,50m.(desonerado)</t>
    </r>
  </si>
  <si>
    <r>
      <rPr>
        <b/>
        <sz val="7.5"/>
        <rFont val="Verdana"/>
        <family val="2"/>
      </rPr>
      <t>DR 54.10.0250 (/)</t>
    </r>
  </si>
  <si>
    <r>
      <rPr>
        <b/>
        <sz val="7.5"/>
        <rFont val="Verdana"/>
        <family val="2"/>
      </rPr>
      <t>Fornecimento de chapas, parafusos, porcas, e ferramentas necessarias a montagem de bueiro simples, multi-plate circular, com 3,05m de diametro, sendo a chapa, revestida com Epoxi, com 2,65mm de espessura, Armco ou similar. (desonerado)</t>
    </r>
  </si>
  <si>
    <r>
      <rPr>
        <b/>
        <sz val="7.5"/>
        <rFont val="Verdana"/>
        <family val="2"/>
      </rPr>
      <t>DR 55.05.0050 (/)</t>
    </r>
  </si>
  <si>
    <r>
      <rPr>
        <b/>
        <sz val="7.5"/>
        <rFont val="Verdana"/>
        <family val="2"/>
      </rPr>
      <t>Camada horizontal de brita, inclusive fornecimento e espalhamento.</t>
    </r>
  </si>
  <si>
    <r>
      <rPr>
        <b/>
        <sz val="7.5"/>
        <rFont val="Verdana"/>
        <family val="2"/>
      </rPr>
      <t>DR 55.05.0053 (/)</t>
    </r>
  </si>
  <si>
    <r>
      <rPr>
        <b/>
        <sz val="7.5"/>
        <rFont val="Verdana"/>
        <family val="2"/>
      </rPr>
      <t>Camada vertical drenante feita com pedra britada, inclusive fornecimento do material.</t>
    </r>
  </si>
  <si>
    <r>
      <rPr>
        <b/>
        <sz val="7.5"/>
        <rFont val="Verdana"/>
        <family val="2"/>
      </rPr>
      <t>DR 55.05.0056 (/)</t>
    </r>
  </si>
  <si>
    <r>
      <rPr>
        <b/>
        <sz val="7.5"/>
        <rFont val="Verdana"/>
        <family val="2"/>
      </rPr>
      <t>Camada vertical drenante feita com areia, inclusive fornecimento do material.</t>
    </r>
  </si>
  <si>
    <r>
      <rPr>
        <b/>
        <sz val="7.5"/>
        <rFont val="Verdana"/>
        <family val="2"/>
      </rPr>
      <t>DR 55.05.0101 (/)</t>
    </r>
  </si>
  <si>
    <r>
      <rPr>
        <b/>
        <sz val="7.5"/>
        <rFont val="Verdana"/>
        <family val="2"/>
      </rPr>
      <t>Canaleta para drenagem, com secao de (0,30x0,30)m, em blocos de concreto prensado de (10x20x40)cm, utilizando no preenchimento dos vazios dos blocos concreto para camada preparatoria, assentes e revestidos internamente com argamassa de cimento e areia, no traco 1:3, sendo o fundo em concreto armado, inclusive escavacao em material de 1a categoria, reaterro e fornecimento de todos os materiais, exclusive carga, descarga e transporte.</t>
    </r>
  </si>
  <si>
    <r>
      <rPr>
        <b/>
        <sz val="7.5"/>
        <rFont val="Verdana"/>
        <family val="2"/>
      </rPr>
      <t>DR 55.05.0104 (/)</t>
    </r>
  </si>
  <si>
    <r>
      <rPr>
        <b/>
        <sz val="7.5"/>
        <rFont val="Verdana"/>
        <family val="2"/>
      </rPr>
      <t>Canaleta para drenagem, com secao de (0,40x0,40)m, em blocos de concreto prensado de (10x20x40)cm, utilizando no preenchimento dos vazios dos blocos concreto para camada preparatoria, assentes e revestidos internamente com argamassa de cimento e areia, no traco 1:3, sendo o fundo em concreto armado, inclusive escavacao em material de 1a categoria, reaterro e fornecimento de todos os materiais, exclusive carga, descarga e transporte.</t>
    </r>
  </si>
  <si>
    <r>
      <rPr>
        <b/>
        <sz val="7.5"/>
        <rFont val="Verdana"/>
        <family val="2"/>
      </rPr>
      <t>DR 55.05.0107 (/)</t>
    </r>
  </si>
  <si>
    <r>
      <rPr>
        <b/>
        <sz val="7.5"/>
        <rFont val="Verdana"/>
        <family val="2"/>
      </rPr>
      <t>Canaleta para drenagem, com secao de (0,50x0,50)m, em blocos de concreto prensado de (10x20x40)cm, utilizando no preenchimento dos vazios dos blocos concreto para camada preparatoria, assentes e revestidos internamente</t>
    </r>
  </si>
  <si>
    <r>
      <rPr>
        <b/>
        <sz val="7.5"/>
        <rFont val="Verdana"/>
        <family val="2"/>
      </rPr>
      <t>com argamassa de cimento e areia, no traco 1:3, sendo o fundo em concreto armado, inclusive escavacao em material de 1a categoria, reaterro e fornecimento de todos os materiais, exclusive carga, descarga e transporte.</t>
    </r>
  </si>
  <si>
    <r>
      <rPr>
        <b/>
        <sz val="7.5"/>
        <rFont val="Verdana"/>
        <family val="2"/>
      </rPr>
      <t>DR 55.05.0110 (/)</t>
    </r>
  </si>
  <si>
    <r>
      <rPr>
        <b/>
        <sz val="7.5"/>
        <rFont val="Verdana"/>
        <family val="2"/>
      </rPr>
      <t>Canaleta para drenagem, com secao de (0,60x0,60)m, em blocos de concreto prensado de (10x20x40)cm, utilizando no preenchimento dos vazios dos blocos concreto para camada preparatoria, assentes e revestidos internamente com argamassa de cimento e areia, no traco 1:3, sendo o fundo em concreto armado, inclusive escavacao em material de 1a categoria, reaterro e fornecimento de todos os materiais, exclusive carga, descarga e transporte.</t>
    </r>
  </si>
  <si>
    <r>
      <rPr>
        <b/>
        <sz val="7.5"/>
        <rFont val="Verdana"/>
        <family val="2"/>
      </rPr>
      <t>DR 55.05.0200 (A)</t>
    </r>
  </si>
  <si>
    <r>
      <rPr>
        <b/>
        <sz val="7.5"/>
        <rFont val="Verdana"/>
        <family val="2"/>
      </rPr>
      <t>Dreno ou Barbaca em tubo de PVC rigido, diametro de 2", inclusive fornecimento do tubo e material drenante.</t>
    </r>
  </si>
  <si>
    <r>
      <rPr>
        <b/>
        <sz val="7.5"/>
        <rFont val="Verdana"/>
        <family val="2"/>
      </rPr>
      <t>DR 55.05.0203 (/)</t>
    </r>
  </si>
  <si>
    <r>
      <rPr>
        <b/>
        <sz val="7.5"/>
        <rFont val="Verdana"/>
        <family val="2"/>
      </rPr>
      <t>Dreno em tubo de PVC rigido, diametro de 3", para viadutos, inclusive fornecimento do tubo, exclusive perfuracao e colagem.</t>
    </r>
  </si>
  <si>
    <r>
      <rPr>
        <b/>
        <sz val="7.5"/>
        <rFont val="Verdana"/>
        <family val="2"/>
      </rPr>
      <t>DR 55.05.0206 (/)</t>
    </r>
  </si>
  <si>
    <r>
      <rPr>
        <b/>
        <sz val="7.5"/>
        <rFont val="Verdana"/>
        <family val="2"/>
      </rPr>
      <t>Dreno em tubo de PVC rigido, diametro de 4", para viadutos, inclusive fornecimento do tubo, exclusive perfuracao e colagem.</t>
    </r>
  </si>
  <si>
    <r>
      <rPr>
        <b/>
        <sz val="7.5"/>
        <rFont val="Verdana"/>
        <family val="2"/>
      </rPr>
      <t>DR 55.05.0209 (A)</t>
    </r>
  </si>
  <si>
    <r>
      <rPr>
        <b/>
        <sz val="7.5"/>
        <rFont val="Verdana"/>
        <family val="2"/>
      </rPr>
      <t>Dreno ou Barbaca em tubo de PVC rigido, diametro de 4", inclusive fornecimento do tubo e material drenante.</t>
    </r>
  </si>
  <si>
    <r>
      <rPr>
        <b/>
        <sz val="7.5"/>
        <rFont val="Verdana"/>
        <family val="2"/>
      </rPr>
      <t>DR 55.05.0250 (/)</t>
    </r>
  </si>
  <si>
    <r>
      <rPr>
        <b/>
        <sz val="7.5"/>
        <rFont val="Verdana"/>
        <family val="2"/>
      </rPr>
      <t>Dreno profundo em tubo plastico perfurado, 2 1/2" de diametro, inclusive tela de nylon e fornecimento dos materiais; exclusive perfuracao do terreno.</t>
    </r>
  </si>
  <si>
    <r>
      <rPr>
        <b/>
        <sz val="7.5"/>
        <rFont val="Verdana"/>
        <family val="2"/>
      </rPr>
      <t>DR 55.05.0300 (/)</t>
    </r>
  </si>
  <si>
    <r>
      <rPr>
        <b/>
        <sz val="7.5"/>
        <rFont val="Verdana"/>
        <family val="2"/>
      </rPr>
      <t>Dreno de tubos de concreto, sem armadura, de 0,30m de diametro, perfurado ou nao, assentados em drenos de pedra britada, inclusive reaterro e exclusive escavacao.</t>
    </r>
  </si>
  <si>
    <r>
      <rPr>
        <b/>
        <sz val="7.5"/>
        <rFont val="Verdana"/>
        <family val="2"/>
      </rPr>
      <t>DR 55.05.0350 (/)</t>
    </r>
  </si>
  <si>
    <r>
      <rPr>
        <b/>
        <sz val="7.5"/>
        <rFont val="Verdana"/>
        <family val="2"/>
      </rPr>
      <t>Dreno vertical no paramento interno de muros de arrimo, executado em prismas de (0,25x0,25)m de secao, cheios de brita no 3, admitindo as Barbacas espacadas de 1,50m verticalmente e 2m horizontalmente, medindo-se o servico pela area do muro.</t>
    </r>
  </si>
  <si>
    <r>
      <rPr>
        <b/>
        <sz val="7.5"/>
        <rFont val="Verdana"/>
        <family val="2"/>
      </rPr>
      <t>DR 55.05.0400 (/)</t>
    </r>
  </si>
  <si>
    <r>
      <rPr>
        <b/>
        <sz val="7.5"/>
        <rFont val="Verdana"/>
        <family val="2"/>
      </rPr>
      <t>Valeta drenante de 0,5m de largura e 0,7m de profundidade, preenchida ate 0,3m com pedra britada, incluindo reaterro.</t>
    </r>
  </si>
  <si>
    <r>
      <rPr>
        <b/>
        <sz val="7.5"/>
        <rFont val="Verdana"/>
        <family val="2"/>
      </rPr>
      <t>DR 55.05.0450 (A)</t>
    </r>
  </si>
  <si>
    <r>
      <rPr>
        <b/>
        <sz val="7.5"/>
        <rFont val="Verdana"/>
        <family val="2"/>
      </rPr>
      <t>Embasamento de tubulacao, feito com po-de- pedra.</t>
    </r>
  </si>
  <si>
    <r>
      <rPr>
        <b/>
        <sz val="7.5"/>
        <rFont val="Verdana"/>
        <family val="2"/>
      </rPr>
      <t>DR 55.05.0500 (/)</t>
    </r>
  </si>
  <si>
    <r>
      <rPr>
        <b/>
        <sz val="7.5"/>
        <rFont val="Verdana"/>
        <family val="2"/>
      </rPr>
      <t>Enrocamento com pedra-de-mao jogada, inclusive fornecimento desta.</t>
    </r>
  </si>
  <si>
    <r>
      <rPr>
        <b/>
        <sz val="7.5"/>
        <rFont val="Verdana"/>
        <family val="2"/>
      </rPr>
      <t>DR 55.05.0503 (/)</t>
    </r>
  </si>
  <si>
    <r>
      <rPr>
        <b/>
        <sz val="7.5"/>
        <rFont val="Verdana"/>
        <family val="2"/>
      </rPr>
      <t>Enrocamento com pedra-de-mao arrumada, inclusive fornecimento desta.</t>
    </r>
  </si>
  <si>
    <r>
      <rPr>
        <b/>
        <sz val="7.5"/>
        <rFont val="Verdana"/>
        <family val="2"/>
      </rPr>
      <t>DR 55.05.0506 (B)</t>
    </r>
  </si>
  <si>
    <r>
      <rPr>
        <b/>
        <sz val="7.5"/>
        <rFont val="Verdana"/>
        <family val="2"/>
      </rPr>
      <t>Enrocamento com pedra ate 1000Kg, inclusive fornecimento, carga, descarga e colocacao com equipamentos pesados, exclusive transporte.</t>
    </r>
  </si>
  <si>
    <r>
      <rPr>
        <b/>
        <sz val="7.5"/>
        <rFont val="Verdana"/>
        <family val="2"/>
      </rPr>
      <t>DR 55.05.0509 (B)</t>
    </r>
  </si>
  <si>
    <r>
      <rPr>
        <b/>
        <sz val="7.5"/>
        <rFont val="Verdana"/>
        <family val="2"/>
      </rPr>
      <t>Enrocamento com pedra ate 1000Kg a 3000Kg, inclusive fornecimento, carga, descarga e colocacao com equipamentos pesados, exclusive transporte.</t>
    </r>
  </si>
  <si>
    <r>
      <rPr>
        <b/>
        <sz val="7.5"/>
        <rFont val="Verdana"/>
        <family val="2"/>
      </rPr>
      <t>DR 55.05.0512 (B)</t>
    </r>
  </si>
  <si>
    <r>
      <rPr>
        <b/>
        <sz val="7.5"/>
        <rFont val="Verdana"/>
        <family val="2"/>
      </rPr>
      <t>Enrocamento com pedra ate 4000Kg a 7000Kg, inclusive fornecimento, carga, descarga e colocacao com equipamentos pesados, exclusive transporte.</t>
    </r>
  </si>
  <si>
    <r>
      <rPr>
        <b/>
        <sz val="7.5"/>
        <rFont val="Verdana"/>
        <family val="2"/>
      </rPr>
      <t>DR 55.10.0100 (A)</t>
    </r>
  </si>
  <si>
    <r>
      <rPr>
        <b/>
        <sz val="7.5"/>
        <rFont val="Verdana"/>
        <family val="2"/>
      </rPr>
      <t>Bueiro circular, em chapa galvanizada com revestimento Epoxi, espessura de 2mm, diametro de 1,90m, recobrimento minimo de 0,40m e maximo de 7,90m.</t>
    </r>
  </si>
  <si>
    <r>
      <rPr>
        <b/>
        <sz val="7.5"/>
        <rFont val="Verdana"/>
        <family val="2"/>
      </rPr>
      <t>DR 55.10.0150 (A)</t>
    </r>
  </si>
  <si>
    <r>
      <rPr>
        <b/>
        <sz val="7.5"/>
        <rFont val="Verdana"/>
        <family val="2"/>
      </rPr>
      <t>Bueiro circular, em chapa galvanizada com revestimento Epoxi, espessura de 2mm, diametro de 2,10m, recobrimento minimo de 0,50m e maximo de 7,10m.</t>
    </r>
  </si>
  <si>
    <r>
      <rPr>
        <b/>
        <sz val="7.5"/>
        <rFont val="Verdana"/>
        <family val="2"/>
      </rPr>
      <t>DR 55.10.0200 (A)</t>
    </r>
  </si>
  <si>
    <r>
      <rPr>
        <b/>
        <sz val="7.5"/>
        <rFont val="Verdana"/>
        <family val="2"/>
      </rPr>
      <t>Bueiro circular, em chapa galvanizada com revestimento Epoxi, espessura de 2,7mm, diametro de 3,80m, recobrimento minimo de 0,60m e maximo de 10,50m.</t>
    </r>
  </si>
  <si>
    <r>
      <rPr>
        <b/>
        <sz val="7.5"/>
        <rFont val="Verdana"/>
        <family val="2"/>
      </rPr>
      <t>DR 55.10.0250 (/)</t>
    </r>
  </si>
  <si>
    <r>
      <rPr>
        <b/>
        <sz val="7.5"/>
        <rFont val="Verdana"/>
        <family val="2"/>
      </rPr>
      <t>Fornecimento de chapas, parafusos, porcas, e ferramentas necessarias a montagem de bueiro simples, multi-plate circular, com 3,05m de diametro, sendo a chapa, revestida com Epoxi, com 2,65mm de espessura, Armco ou similar.</t>
    </r>
  </si>
  <si>
    <r>
      <rPr>
        <b/>
        <sz val="7.5"/>
        <rFont val="Verdana"/>
        <family val="2"/>
      </rPr>
      <t>DR 59.05.0050 (/)</t>
    </r>
  </si>
  <si>
    <r>
      <rPr>
        <b/>
        <sz val="7.5"/>
        <rFont val="Verdana"/>
        <family val="2"/>
      </rPr>
      <t>Gabiao caixa, malha hexagonal de (8x10)cm, fio com 2,4mm de diametro, revestido de PVC rigido, inclusive materiais e montagem; exclusive fornecimento de pedra de mao.(desonerado)</t>
    </r>
  </si>
  <si>
    <r>
      <rPr>
        <b/>
        <sz val="7.5"/>
        <rFont val="Verdana"/>
        <family val="2"/>
      </rPr>
      <t>DR 59.05.0053 (/)</t>
    </r>
  </si>
  <si>
    <r>
      <rPr>
        <b/>
        <sz val="7.5"/>
        <rFont val="Verdana"/>
        <family val="2"/>
      </rPr>
      <t>Gabiao caixa, malha hexagonal de (8x10)cm, fio com 2,4mm de diametro, revestido de PVC rigido, inclusive materias e montagem.(desonerado)</t>
    </r>
  </si>
  <si>
    <r>
      <rPr>
        <b/>
        <sz val="7.5"/>
        <rFont val="Verdana"/>
        <family val="2"/>
      </rPr>
      <t>DR 59.05.0100 (/)</t>
    </r>
  </si>
  <si>
    <r>
      <rPr>
        <b/>
        <sz val="7.5"/>
        <rFont val="Verdana"/>
        <family val="2"/>
      </rPr>
      <t>Gabiao caixa, malha haxagonal de (8x10)cm, fio com 2,7mm de diametro, de aco galvanizado,</t>
    </r>
  </si>
  <si>
    <r>
      <rPr>
        <b/>
        <sz val="7.5"/>
        <rFont val="Verdana"/>
        <family val="2"/>
      </rPr>
      <t>inclusive materiais e montagem; exclusive fornecimento de pedra de mao.(desonerado)</t>
    </r>
  </si>
  <si>
    <r>
      <rPr>
        <b/>
        <sz val="7.5"/>
        <rFont val="Verdana"/>
        <family val="2"/>
      </rPr>
      <t>DR 59.05.0103 (/)</t>
    </r>
  </si>
  <si>
    <r>
      <rPr>
        <b/>
        <sz val="7.5"/>
        <rFont val="Verdana"/>
        <family val="2"/>
      </rPr>
      <t xml:space="preserve">Gabiao caixa, em malha de (8x10)cm, com fio 2,7mm de diametro, em aco galvanizado.
</t>
    </r>
    <r>
      <rPr>
        <b/>
        <sz val="7.5"/>
        <rFont val="Verdana"/>
        <family val="2"/>
      </rPr>
      <t>Fornecimento e colocacao de todos os materiais. (desonerado)</t>
    </r>
  </si>
  <si>
    <r>
      <rPr>
        <b/>
        <sz val="7.5"/>
        <rFont val="Verdana"/>
        <family val="2"/>
      </rPr>
      <t>DR 59.05.0106 (/)</t>
    </r>
  </si>
  <si>
    <r>
      <rPr>
        <b/>
        <sz val="7.5"/>
        <rFont val="Verdana"/>
        <family val="2"/>
      </rPr>
      <t>Gabiao caixa, malha haxagonal de (8x10)cm, fio com 2,7mm de diametro, de aco galvanizado, inclusive materiais e montagem.(desonerado)</t>
    </r>
  </si>
  <si>
    <r>
      <rPr>
        <b/>
        <sz val="7.5"/>
        <rFont val="Verdana"/>
        <family val="2"/>
      </rPr>
      <t>DR 59.10.0050 (A)</t>
    </r>
  </si>
  <si>
    <r>
      <rPr>
        <b/>
        <sz val="7.5"/>
        <rFont val="Verdana"/>
        <family val="2"/>
      </rPr>
      <t>Gabiao manta com espessura de 0,30m, malha de 6x8, fio de 2mm, revestido de PVC, inclusive o fornecimento de todos os materiais e colocacao. (desonerado)</t>
    </r>
  </si>
  <si>
    <r>
      <rPr>
        <b/>
        <sz val="7.5"/>
        <rFont val="Verdana"/>
        <family val="2"/>
      </rPr>
      <t>DR 60.05.0050 (/)</t>
    </r>
  </si>
  <si>
    <r>
      <rPr>
        <b/>
        <sz val="7.5"/>
        <rFont val="Verdana"/>
        <family val="2"/>
      </rPr>
      <t>Gabiao caixa, malha hexagonal de (8x10)cm, fio com 2,4mm de diametro, revestido de PVC rigido, inclusive materiais e montagem; exclusive fornecimento de pedra de mao.</t>
    </r>
  </si>
  <si>
    <r>
      <rPr>
        <b/>
        <sz val="7.5"/>
        <rFont val="Verdana"/>
        <family val="2"/>
      </rPr>
      <t>DR 60.05.0053 (/)</t>
    </r>
  </si>
  <si>
    <r>
      <rPr>
        <b/>
        <sz val="7.5"/>
        <rFont val="Verdana"/>
        <family val="2"/>
      </rPr>
      <t>Gabiao caixa, malha hexagonal de (8x10)cm, fio com 2,4mm de diametro, revestido de PVC rigido, inclusive materias e montagem.</t>
    </r>
  </si>
  <si>
    <r>
      <rPr>
        <b/>
        <sz val="7.5"/>
        <rFont val="Verdana"/>
        <family val="2"/>
      </rPr>
      <t>DR 60.05.0100 (/)</t>
    </r>
  </si>
  <si>
    <r>
      <rPr>
        <b/>
        <sz val="7.5"/>
        <rFont val="Verdana"/>
        <family val="2"/>
      </rPr>
      <t>Gabiao caixa, malha haxagonal de (8x10)cm, fio com 2,7mm de diametro, de aco galvanizado, inclusive materiais e montagem; exclusive fornecimento de pedra de mao.</t>
    </r>
  </si>
  <si>
    <r>
      <rPr>
        <b/>
        <sz val="7.5"/>
        <rFont val="Verdana"/>
        <family val="2"/>
      </rPr>
      <t>DR 60.05.0103 (/)</t>
    </r>
  </si>
  <si>
    <r>
      <rPr>
        <b/>
        <sz val="7.5"/>
        <rFont val="Verdana"/>
        <family val="2"/>
      </rPr>
      <t xml:space="preserve">Gabiao caixa, em malha de (8x10)cm, com fio 2,7mm de diametro, em aco galvanizado.
</t>
    </r>
    <r>
      <rPr>
        <b/>
        <sz val="7.5"/>
        <rFont val="Verdana"/>
        <family val="2"/>
      </rPr>
      <t>Fornecimento e colocacao de todos os materiais.</t>
    </r>
  </si>
  <si>
    <r>
      <rPr>
        <b/>
        <sz val="7.5"/>
        <rFont val="Verdana"/>
        <family val="2"/>
      </rPr>
      <t>DR 60.05.0106 (/)</t>
    </r>
  </si>
  <si>
    <r>
      <rPr>
        <b/>
        <sz val="7.5"/>
        <rFont val="Verdana"/>
        <family val="2"/>
      </rPr>
      <t>Gabiao caixa, malha haxagonal de (8x10)cm, fio com 2,7mm de diametro, de aco galvanizado, inclusive materiais e montagem.</t>
    </r>
  </si>
  <si>
    <r>
      <rPr>
        <b/>
        <sz val="7.5"/>
        <rFont val="Verdana"/>
        <family val="2"/>
      </rPr>
      <t>DR 60.10.0050 (A)</t>
    </r>
  </si>
  <si>
    <r>
      <rPr>
        <b/>
        <sz val="7.5"/>
        <rFont val="Verdana"/>
        <family val="2"/>
      </rPr>
      <t>Gabiao manta com espessura de 0,30m, malha de 6x8, fio de 2mm, revestido de PVC, inclusive o fornecimento de todos os materiais e colocacao.</t>
    </r>
  </si>
  <si>
    <r>
      <rPr>
        <b/>
        <sz val="7.5"/>
        <rFont val="Verdana"/>
        <family val="2"/>
      </rPr>
      <t>DR 64.05.0050 (/)</t>
    </r>
  </si>
  <si>
    <r>
      <rPr>
        <b/>
        <sz val="7.5"/>
        <rFont val="Verdana"/>
        <family val="2"/>
      </rPr>
      <t>Colchao drenante com camada de 30cm de pedra britada no 3 e filtro de transicao de manta Bidim, tipo OP-30 ou similar.(desonerado)</t>
    </r>
  </si>
  <si>
    <r>
      <rPr>
        <b/>
        <sz val="7.5"/>
        <rFont val="Verdana"/>
        <family val="2"/>
      </rPr>
      <t>DR 64.05.0100 (/)</t>
    </r>
  </si>
  <si>
    <r>
      <rPr>
        <b/>
        <sz val="7.5"/>
        <rFont val="Verdana"/>
        <family val="2"/>
      </rPr>
      <t>Manta Bidim ou similar tipo OP-30 em drenos subterraneos, gabioes, filtros de transicao, drenos profundos ou valetas. Fornecimento e colocacao. (desonerado)</t>
    </r>
  </si>
  <si>
    <r>
      <rPr>
        <b/>
        <sz val="7.5"/>
        <rFont val="Verdana"/>
        <family val="2"/>
      </rPr>
      <t>DR 64.05.0103 (/)</t>
    </r>
  </si>
  <si>
    <r>
      <rPr>
        <b/>
        <sz val="7.5"/>
        <rFont val="Verdana"/>
        <family val="2"/>
      </rPr>
      <t>Manta Bidim ou similar tipo OP-40 em drenos subterraneos, gabioes, filtros de transicao, drenos profundos ou valetas. Fornecimento e colocacao. (desonerado)</t>
    </r>
  </si>
  <si>
    <r>
      <rPr>
        <b/>
        <sz val="7.5"/>
        <rFont val="Verdana"/>
        <family val="2"/>
      </rPr>
      <t>DR 64.05.0106 (/)</t>
    </r>
  </si>
  <si>
    <r>
      <rPr>
        <b/>
        <sz val="7.5"/>
        <rFont val="Verdana"/>
        <family val="2"/>
      </rPr>
      <t>Manta Bidim ou similar tipo OP-60 em drenos subterraneos, gabioes, filtros de transicao, drenos profundos ou valetas. Fornecimento e colocacao. (desonerado)</t>
    </r>
  </si>
  <si>
    <r>
      <rPr>
        <b/>
        <sz val="7.5"/>
        <rFont val="Verdana"/>
        <family val="2"/>
      </rPr>
      <t>DR 64.05.0150 (/)</t>
    </r>
  </si>
  <si>
    <r>
      <rPr>
        <b/>
        <sz val="7.5"/>
        <rFont val="Verdana"/>
        <family val="2"/>
      </rPr>
      <t xml:space="preserve">Manta de Geogrelha flexivel, em fios multifilamentos de poliester de alta tenacidade, revestidos de PVC, em forma de grelha com abertura de malha de (20x20)mm, do tipo 20/13-20, Fortrac ou similar.
</t>
    </r>
    <r>
      <rPr>
        <b/>
        <sz val="7.5"/>
        <rFont val="Verdana"/>
        <family val="2"/>
      </rPr>
      <t>Fornecimento.(desonerado)</t>
    </r>
  </si>
  <si>
    <r>
      <rPr>
        <b/>
        <sz val="7.5"/>
        <rFont val="Verdana"/>
        <family val="2"/>
      </rPr>
      <t>DR 64.05.0153 (/)</t>
    </r>
  </si>
  <si>
    <r>
      <rPr>
        <b/>
        <sz val="7.5"/>
        <rFont val="Verdana"/>
        <family val="2"/>
      </rPr>
      <t xml:space="preserve">Manta de Geogrelha flexivel, em fios multifilamentos de poliester de alta tenacidade, revestidos de PVC, em forma de grelha com abertura de malha de (20x20)mm, do tipo 35/20-20, Fortrac ou similar.
</t>
    </r>
    <r>
      <rPr>
        <b/>
        <sz val="7.5"/>
        <rFont val="Verdana"/>
        <family val="2"/>
      </rPr>
      <t>Fornecimento.(desonerado)</t>
    </r>
  </si>
  <si>
    <r>
      <rPr>
        <b/>
        <sz val="7.5"/>
        <rFont val="Verdana"/>
        <family val="2"/>
      </rPr>
      <t>DR 64.05.0156 (/)</t>
    </r>
  </si>
  <si>
    <r>
      <rPr>
        <b/>
        <sz val="7.5"/>
        <rFont val="Verdana"/>
        <family val="2"/>
      </rPr>
      <t xml:space="preserve">Manta de Geogrelha flexivel, em fios multifilamentos de poliester de alta tenacidade, revestidos de PVC, em forma de grelha com abertura de malha de (20x20)mm, do tipo 55/30-20, Fortrac ou similar.
</t>
    </r>
    <r>
      <rPr>
        <b/>
        <sz val="7.5"/>
        <rFont val="Verdana"/>
        <family val="2"/>
      </rPr>
      <t>Fornecimento.(desonerado)</t>
    </r>
  </si>
  <si>
    <r>
      <rPr>
        <b/>
        <sz val="7.5"/>
        <rFont val="Verdana"/>
        <family val="2"/>
      </rPr>
      <t>DR 64.05.0159 (/)</t>
    </r>
  </si>
  <si>
    <r>
      <rPr>
        <b/>
        <sz val="7.5"/>
        <rFont val="Verdana"/>
        <family val="2"/>
      </rPr>
      <t xml:space="preserve">Manta de Geogrelha flexivel, em fios multifilamentos de poliester de alta tenacidade, revestidos de PVC, em forma de grelha com abertura de malha de (20x20)mm, do tipo 80/30-20, Fortrac ou similar.
</t>
    </r>
    <r>
      <rPr>
        <b/>
        <sz val="7.5"/>
        <rFont val="Verdana"/>
        <family val="2"/>
      </rPr>
      <t>Fornecimento.(desonerado)</t>
    </r>
  </si>
  <si>
    <r>
      <rPr>
        <b/>
        <sz val="7.5"/>
        <rFont val="Verdana"/>
        <family val="2"/>
      </rPr>
      <t>DR 64.05.0250 (/)</t>
    </r>
  </si>
  <si>
    <r>
      <rPr>
        <b/>
        <sz val="7.5"/>
        <rFont val="Verdana"/>
        <family val="2"/>
      </rPr>
      <t>Sistema de Confinamento Celular de polietileno texturizado, medindo (2,4x6)m, tipo GW 8204, GEOWEB ou similar. Fornecimento.(desonerado)</t>
    </r>
  </si>
  <si>
    <r>
      <rPr>
        <b/>
        <sz val="7.5"/>
        <rFont val="Verdana"/>
        <family val="2"/>
      </rPr>
      <t>DR 64.05.0253 (/)</t>
    </r>
  </si>
  <si>
    <r>
      <rPr>
        <b/>
        <sz val="7.5"/>
        <rFont val="Verdana"/>
        <family val="2"/>
      </rPr>
      <t>Sistema de Confinamento Celular de polietileno texturizado, medindo (2,4x12)m, tipo GW 8404, GEOWEB ou similar. Fornecimento.(desonerado)</t>
    </r>
  </si>
  <si>
    <r>
      <rPr>
        <b/>
        <sz val="7.5"/>
        <rFont val="Verdana"/>
        <family val="2"/>
      </rPr>
      <t>DR 65.05.0050 (/)</t>
    </r>
  </si>
  <si>
    <r>
      <rPr>
        <b/>
        <sz val="7.5"/>
        <rFont val="Verdana"/>
        <family val="2"/>
      </rPr>
      <t>Colchao drenante com camada de 30cm de pedra britada no 3 e filtro de transicao de manta Bidim, tipo OP-30 ou similar.</t>
    </r>
  </si>
  <si>
    <r>
      <rPr>
        <b/>
        <sz val="7.5"/>
        <rFont val="Verdana"/>
        <family val="2"/>
      </rPr>
      <t>DR 65.05.0100 (/)</t>
    </r>
  </si>
  <si>
    <r>
      <rPr>
        <b/>
        <sz val="7.5"/>
        <rFont val="Verdana"/>
        <family val="2"/>
      </rPr>
      <t>Manta Bidim ou similar tipo OP-30 em drenos subterraneos, gabioes, filtros de transicao, drenos profundos ou valetas. Fornecimento e colocacao.</t>
    </r>
  </si>
  <si>
    <r>
      <rPr>
        <b/>
        <sz val="7.5"/>
        <rFont val="Verdana"/>
        <family val="2"/>
      </rPr>
      <t>DR 65.05.0103 (/)</t>
    </r>
  </si>
  <si>
    <r>
      <rPr>
        <b/>
        <sz val="7.5"/>
        <rFont val="Verdana"/>
        <family val="2"/>
      </rPr>
      <t>Manta Bidim ou similar tipo OP-40 em drenos subterraneos, gabioes, filtros de transicao, drenos profundos ou valetas. Fornecimento e colocacao.</t>
    </r>
  </si>
  <si>
    <r>
      <rPr>
        <b/>
        <sz val="7.5"/>
        <rFont val="Verdana"/>
        <family val="2"/>
      </rPr>
      <t>DR 65.05.0106 (/)</t>
    </r>
  </si>
  <si>
    <r>
      <rPr>
        <b/>
        <sz val="7.5"/>
        <rFont val="Verdana"/>
        <family val="2"/>
      </rPr>
      <t>Manta Bidim ou similar tipo OP-60 em drenos subterraneos, gabioes, filtros de transicao, drenos profundos ou valetas. Fornecimento e colocacao.</t>
    </r>
  </si>
  <si>
    <r>
      <rPr>
        <b/>
        <sz val="7.5"/>
        <rFont val="Verdana"/>
        <family val="2"/>
      </rPr>
      <t>DR 65.05.0150 (/)</t>
    </r>
  </si>
  <si>
    <r>
      <rPr>
        <b/>
        <sz val="7.5"/>
        <rFont val="Verdana"/>
        <family val="2"/>
      </rPr>
      <t xml:space="preserve">Manta de Geogrelha flexivel, em fios multifilamentos de poliester de alta tenacidade, revestidos de PVC, em forma de grelha com abertura de malha de (20x20)mm, do tipo 20/13-20, Fortrac ou similar.
</t>
    </r>
    <r>
      <rPr>
        <b/>
        <sz val="7.5"/>
        <rFont val="Verdana"/>
        <family val="2"/>
      </rPr>
      <t>Fornecimento.</t>
    </r>
  </si>
  <si>
    <r>
      <rPr>
        <b/>
        <sz val="7.5"/>
        <rFont val="Verdana"/>
        <family val="2"/>
      </rPr>
      <t>DR 65.05.0153 (/)</t>
    </r>
  </si>
  <si>
    <r>
      <rPr>
        <b/>
        <sz val="7.5"/>
        <rFont val="Verdana"/>
        <family val="2"/>
      </rPr>
      <t xml:space="preserve">Manta de Geogrelha flexivel, em fios multifilamentos de poliester de alta tenacidade, revestidos de PVC, em forma de grelha com abertura de malha de (20x20)mm, do tipo 35/20-20, Fortrac ou similar.
</t>
    </r>
    <r>
      <rPr>
        <b/>
        <sz val="7.5"/>
        <rFont val="Verdana"/>
        <family val="2"/>
      </rPr>
      <t>Fornecimento.</t>
    </r>
  </si>
  <si>
    <r>
      <rPr>
        <b/>
        <sz val="7.5"/>
        <rFont val="Verdana"/>
        <family val="2"/>
      </rPr>
      <t>DR 65.05.0156 (/)</t>
    </r>
  </si>
  <si>
    <r>
      <rPr>
        <b/>
        <sz val="7.5"/>
        <rFont val="Verdana"/>
        <family val="2"/>
      </rPr>
      <t xml:space="preserve">Manta de Geogrelha flexivel, em fios multifilamentos de poliester de alta tenacidade, revestidos de PVC, em forma de grelha com abertura de malha de (20x20)mm, do tipo 55/30-20, Fortrac ou similar.
</t>
    </r>
    <r>
      <rPr>
        <b/>
        <sz val="7.5"/>
        <rFont val="Verdana"/>
        <family val="2"/>
      </rPr>
      <t>Fornecimento.</t>
    </r>
  </si>
  <si>
    <r>
      <rPr>
        <b/>
        <sz val="7.5"/>
        <rFont val="Verdana"/>
        <family val="2"/>
      </rPr>
      <t>DR 65.05.0159 (/)</t>
    </r>
  </si>
  <si>
    <r>
      <rPr>
        <b/>
        <sz val="7.5"/>
        <rFont val="Verdana"/>
        <family val="2"/>
      </rPr>
      <t xml:space="preserve">Manta de Geogrelha flexivel, em fios multifilamentos de poliester de alta tenacidade, revestidos de PVC, em forma de grelha com abertura de malha de (20x20)mm, do tipo 80/30-20, Fortrac ou similar.
</t>
    </r>
    <r>
      <rPr>
        <b/>
        <sz val="7.5"/>
        <rFont val="Verdana"/>
        <family val="2"/>
      </rPr>
      <t>Fornecimento.</t>
    </r>
  </si>
  <si>
    <r>
      <rPr>
        <b/>
        <sz val="7.5"/>
        <rFont val="Verdana"/>
        <family val="2"/>
      </rPr>
      <t>DR 65.05.0250 (/)</t>
    </r>
  </si>
  <si>
    <r>
      <rPr>
        <b/>
        <sz val="7.5"/>
        <rFont val="Verdana"/>
        <family val="2"/>
      </rPr>
      <t>Sistema de Confinamento Celular de polietileno texturizado, medindo (2,4x6)m, tipo GW 8204, GEOWEB ou similar. Fornecimento.</t>
    </r>
  </si>
  <si>
    <r>
      <rPr>
        <b/>
        <sz val="7.5"/>
        <rFont val="Verdana"/>
        <family val="2"/>
      </rPr>
      <t>DR 65.05.0253 (/)</t>
    </r>
  </si>
  <si>
    <r>
      <rPr>
        <b/>
        <sz val="7.5"/>
        <rFont val="Verdana"/>
        <family val="2"/>
      </rPr>
      <t>Sistema de Confinamento Celular de polietileno texturizado, medindo (2,4x12)m, tipo GW 8404, GEOWEB ou similar. Fornecimento.</t>
    </r>
  </si>
  <si>
    <r>
      <rPr>
        <b/>
        <sz val="7.5"/>
        <rFont val="Verdana"/>
        <family val="2"/>
      </rPr>
      <t>DR 69.05.0050 (A)</t>
    </r>
  </si>
  <si>
    <r>
      <rPr>
        <b/>
        <sz val="7.5"/>
        <rFont val="Verdana"/>
        <family val="2"/>
      </rPr>
      <t>Revestimento de canal, utilizando Sistema de Confinamento Celular, GEOWEB ou similar, tipo GWLC 8404 (celula larga), sendo as celulas preenchidas com concreto fck=11MPa, inclusive o fornecimento de todos os materiais e Geotextil Bidim OP-30, exclusive preparo de terreno.(desonerado)</t>
    </r>
  </si>
  <si>
    <r>
      <rPr>
        <b/>
        <sz val="7.5"/>
        <rFont val="Verdana"/>
        <family val="2"/>
      </rPr>
      <t>DR 70.05.0050 (A)</t>
    </r>
  </si>
  <si>
    <r>
      <rPr>
        <b/>
        <sz val="7.5"/>
        <rFont val="Verdana"/>
        <family val="2"/>
      </rPr>
      <t>Revestimento de canal, utilizando Sistema de Confinamento Celular, GEOWEB ou similar, tipo GWLC 8404 (celula larga), sendo as celulas preenchidas com concreto fck=11MPa, inclusive o fornecimento de todos os materiais e Geotextil Bidim OP-30, exclusive preparo de terreno.</t>
    </r>
  </si>
  <si>
    <r>
      <rPr>
        <b/>
        <sz val="7.5"/>
        <rFont val="Verdana"/>
        <family val="2"/>
      </rPr>
      <t>DR 74.05.0050 (/)</t>
    </r>
  </si>
  <si>
    <r>
      <rPr>
        <b/>
        <sz val="7.5"/>
        <rFont val="Verdana"/>
        <family val="2"/>
      </rPr>
      <t>Levantamento, limpeza e reassentamento de tubos de concreto para galerias de aguas pluviais, com diametro de 0,40m.(desonerado)</t>
    </r>
  </si>
  <si>
    <r>
      <rPr>
        <b/>
        <sz val="7.5"/>
        <rFont val="Verdana"/>
        <family val="2"/>
      </rPr>
      <t>DR 74.05.0053 (/)</t>
    </r>
  </si>
  <si>
    <r>
      <rPr>
        <b/>
        <sz val="7.5"/>
        <rFont val="Verdana"/>
        <family val="2"/>
      </rPr>
      <t>Levantamento, limpeza e reassentamento de tubos de concreto para galerias de aguas pluviais, com diametro de 0,50m.(desonerado)</t>
    </r>
  </si>
  <si>
    <r>
      <rPr>
        <b/>
        <sz val="7.5"/>
        <rFont val="Verdana"/>
        <family val="2"/>
      </rPr>
      <t>DR 74.05.0056 (/)</t>
    </r>
  </si>
  <si>
    <r>
      <rPr>
        <b/>
        <sz val="7.5"/>
        <rFont val="Verdana"/>
        <family val="2"/>
      </rPr>
      <t>Levantamento, limpeza e reassentamento de tubos de concreto para galerias de aguas pluviais, com diametro de 0,60m.(desonerado)</t>
    </r>
  </si>
  <si>
    <r>
      <rPr>
        <b/>
        <sz val="7.5"/>
        <rFont val="Verdana"/>
        <family val="2"/>
      </rPr>
      <t>DR 74.05.0059 (/)</t>
    </r>
  </si>
  <si>
    <r>
      <rPr>
        <b/>
        <sz val="7.5"/>
        <rFont val="Verdana"/>
        <family val="2"/>
      </rPr>
      <t>Levantamento, limpeza e reassentamento de tubos de concreto para galerias de aguas pluviais, com diametro de 0,70m.(desonerado)</t>
    </r>
  </si>
  <si>
    <r>
      <rPr>
        <b/>
        <sz val="7.5"/>
        <rFont val="Verdana"/>
        <family val="2"/>
      </rPr>
      <t>DR 74.05.0062 (/)</t>
    </r>
  </si>
  <si>
    <r>
      <rPr>
        <b/>
        <sz val="7.5"/>
        <rFont val="Verdana"/>
        <family val="2"/>
      </rPr>
      <t>Levantamento, limpeza e reassentamento de tubos de concreto para galerias de aguas pluviais, com diametro de 0,80m.(desonerado)</t>
    </r>
  </si>
  <si>
    <r>
      <rPr>
        <b/>
        <sz val="7.5"/>
        <rFont val="Verdana"/>
        <family val="2"/>
      </rPr>
      <t>DR 74.05.0065 (/)</t>
    </r>
  </si>
  <si>
    <r>
      <rPr>
        <b/>
        <sz val="7.5"/>
        <rFont val="Verdana"/>
        <family val="2"/>
      </rPr>
      <t>Levantamento, limpeza e reassentamento de tubos de concreto para galerias de aguas pluviais, com diametro de 0,90m.(desonerado)</t>
    </r>
  </si>
  <si>
    <r>
      <rPr>
        <b/>
        <sz val="7.5"/>
        <rFont val="Verdana"/>
        <family val="2"/>
      </rPr>
      <t>DR 74.05.0068 (/)</t>
    </r>
  </si>
  <si>
    <r>
      <rPr>
        <b/>
        <sz val="7.5"/>
        <rFont val="Verdana"/>
        <family val="2"/>
      </rPr>
      <t>Levantamento, limpeza e reassentamento de tubos de concreto para galerias de aguas pluviais, com diametro de 1,00m.(desonerado)</t>
    </r>
  </si>
  <si>
    <r>
      <rPr>
        <b/>
        <sz val="7.5"/>
        <rFont val="Verdana"/>
        <family val="2"/>
      </rPr>
      <t>DR 74.05.0071 (/)</t>
    </r>
  </si>
  <si>
    <r>
      <rPr>
        <b/>
        <sz val="7.5"/>
        <rFont val="Verdana"/>
        <family val="2"/>
      </rPr>
      <t>Levantamento, limpeza e reassentamento de tubos de concreto para galerias de aguas pluviais, com diametro de 1,10m.(desonerado)</t>
    </r>
  </si>
  <si>
    <r>
      <rPr>
        <b/>
        <sz val="7.5"/>
        <rFont val="Verdana"/>
        <family val="2"/>
      </rPr>
      <t>DR 74.05.0074 (/)</t>
    </r>
  </si>
  <si>
    <r>
      <rPr>
        <b/>
        <sz val="7.5"/>
        <rFont val="Verdana"/>
        <family val="2"/>
      </rPr>
      <t>Levantamento, limpeza e reassentamento de tubos de concreto para galerias de aguas pluviais, com diametro de 1,20m.(desonerado)</t>
    </r>
  </si>
  <si>
    <r>
      <rPr>
        <b/>
        <sz val="7.5"/>
        <rFont val="Verdana"/>
        <family val="2"/>
      </rPr>
      <t>DR 74.05.0077 (/)</t>
    </r>
  </si>
  <si>
    <r>
      <rPr>
        <b/>
        <sz val="7.5"/>
        <rFont val="Verdana"/>
        <family val="2"/>
      </rPr>
      <t>Levantamento, limpeza e reassentamento de tubos de concreto para galerias de aguas pluviais, com diametro de 1,50m.(desonerado)</t>
    </r>
  </si>
  <si>
    <r>
      <rPr>
        <b/>
        <sz val="7.5"/>
        <rFont val="Verdana"/>
        <family val="2"/>
      </rPr>
      <t>DR 74.05.0080 (/)</t>
    </r>
  </si>
  <si>
    <r>
      <rPr>
        <b/>
        <sz val="7.5"/>
        <rFont val="Verdana"/>
        <family val="2"/>
      </rPr>
      <t>Levantamento, limpeza e reassentamento de tubos de concreto para galerias de aguas pluviais, com diametro de 2,00m.(desonerado)</t>
    </r>
  </si>
  <si>
    <r>
      <rPr>
        <b/>
        <sz val="7.5"/>
        <rFont val="Verdana"/>
        <family val="2"/>
      </rPr>
      <t>DR 75.05.0050 (/)</t>
    </r>
  </si>
  <si>
    <r>
      <rPr>
        <b/>
        <sz val="7.5"/>
        <rFont val="Verdana"/>
        <family val="2"/>
      </rPr>
      <t>Levantamento, limpeza e reassentamento de tubos de concreto para galerias de aguas pluviais, com diametro de 0,40m.</t>
    </r>
  </si>
  <si>
    <r>
      <rPr>
        <b/>
        <sz val="7.5"/>
        <rFont val="Verdana"/>
        <family val="2"/>
      </rPr>
      <t>DR 75.05.0053 (/)</t>
    </r>
  </si>
  <si>
    <r>
      <rPr>
        <b/>
        <sz val="7.5"/>
        <rFont val="Verdana"/>
        <family val="2"/>
      </rPr>
      <t>Levantamento, limpeza e reassentamento de tubos de concreto para galerias de aguas pluviais, com diametro de 0,50m.</t>
    </r>
  </si>
  <si>
    <r>
      <rPr>
        <b/>
        <sz val="7.5"/>
        <rFont val="Verdana"/>
        <family val="2"/>
      </rPr>
      <t>DR 75.05.0056 (/)</t>
    </r>
  </si>
  <si>
    <r>
      <rPr>
        <b/>
        <sz val="7.5"/>
        <rFont val="Verdana"/>
        <family val="2"/>
      </rPr>
      <t>Levantamento, limpeza e reassentamento de tubos de concreto para galerias de aguas pluviais, com diametro de 0,60m.</t>
    </r>
  </si>
  <si>
    <r>
      <rPr>
        <b/>
        <sz val="7.5"/>
        <rFont val="Verdana"/>
        <family val="2"/>
      </rPr>
      <t>DR 75.05.0059 (/)</t>
    </r>
  </si>
  <si>
    <r>
      <rPr>
        <b/>
        <sz val="7.5"/>
        <rFont val="Verdana"/>
        <family val="2"/>
      </rPr>
      <t>Levantamento, limpeza e reassentamento de tubos de concreto para galerias de aguas pluviais, com diametro de 0,70m.</t>
    </r>
  </si>
  <si>
    <r>
      <rPr>
        <b/>
        <sz val="7.5"/>
        <rFont val="Verdana"/>
        <family val="2"/>
      </rPr>
      <t>DR 75.05.0062 (/)</t>
    </r>
  </si>
  <si>
    <r>
      <rPr>
        <b/>
        <sz val="7.5"/>
        <rFont val="Verdana"/>
        <family val="2"/>
      </rPr>
      <t>Levantamento, limpeza e reassentamento de tubos de concreto para galerias de aguas pluviais, com diametro de 0,80m.</t>
    </r>
  </si>
  <si>
    <r>
      <rPr>
        <b/>
        <sz val="7.5"/>
        <rFont val="Verdana"/>
        <family val="2"/>
      </rPr>
      <t>DR 75.05.0065 (/)</t>
    </r>
  </si>
  <si>
    <r>
      <rPr>
        <b/>
        <sz val="7.5"/>
        <rFont val="Verdana"/>
        <family val="2"/>
      </rPr>
      <t>Levantamento, limpeza e reassentamento de tubos de concreto para galerias de aguas pluviais, com diametro de 0,90m.</t>
    </r>
  </si>
  <si>
    <r>
      <rPr>
        <b/>
        <sz val="7.5"/>
        <rFont val="Verdana"/>
        <family val="2"/>
      </rPr>
      <t>DR 75.05.0068 (/)</t>
    </r>
  </si>
  <si>
    <r>
      <rPr>
        <b/>
        <sz val="7.5"/>
        <rFont val="Verdana"/>
        <family val="2"/>
      </rPr>
      <t>Levantamento, limpeza e reassentamento de tubos de concreto para galerias de aguas pluviais, com diametro de 1,00m.</t>
    </r>
  </si>
  <si>
    <r>
      <rPr>
        <b/>
        <sz val="7.5"/>
        <rFont val="Verdana"/>
        <family val="2"/>
      </rPr>
      <t>DR 75.05.0071 (/)</t>
    </r>
  </si>
  <si>
    <r>
      <rPr>
        <b/>
        <sz val="7.5"/>
        <rFont val="Verdana"/>
        <family val="2"/>
      </rPr>
      <t>Levantamento, limpeza e reassentamento de tubos de concreto para galerias de aguas pluviais, com diametro de 1,10m.</t>
    </r>
  </si>
  <si>
    <r>
      <rPr>
        <b/>
        <sz val="7.5"/>
        <rFont val="Verdana"/>
        <family val="2"/>
      </rPr>
      <t>DR 75.05.0074 (/)</t>
    </r>
  </si>
  <si>
    <r>
      <rPr>
        <b/>
        <sz val="7.5"/>
        <rFont val="Verdana"/>
        <family val="2"/>
      </rPr>
      <t>Levantamento, limpeza e reassentamento de tubos de concreto para galerias de aguas pluviais, com diametro de 1,20m.</t>
    </r>
  </si>
  <si>
    <r>
      <rPr>
        <b/>
        <sz val="7.5"/>
        <rFont val="Verdana"/>
        <family val="2"/>
      </rPr>
      <t>DR 75.05.0077 (/)</t>
    </r>
  </si>
  <si>
    <r>
      <rPr>
        <b/>
        <sz val="7.5"/>
        <rFont val="Verdana"/>
        <family val="2"/>
      </rPr>
      <t>Levantamento, limpeza e reassentamento de tubos de concreto para galerias de aguas pluviais, com diametro de 1,50m.</t>
    </r>
  </si>
  <si>
    <r>
      <rPr>
        <b/>
        <sz val="7.5"/>
        <rFont val="Verdana"/>
        <family val="2"/>
      </rPr>
      <t>DR 75.05.0080 (/)</t>
    </r>
  </si>
  <si>
    <r>
      <rPr>
        <b/>
        <sz val="7.5"/>
        <rFont val="Verdana"/>
        <family val="2"/>
      </rPr>
      <t>Levantamento, limpeza e reassentamento de tubos de concreto para galerias de aguas pluviais, com diametro de 2,00m.</t>
    </r>
  </si>
  <si>
    <r>
      <rPr>
        <b/>
        <sz val="7.5"/>
        <rFont val="Verdana"/>
        <family val="2"/>
      </rPr>
      <t>EQ 20.05.0221 (/)</t>
    </r>
  </si>
  <si>
    <r>
      <rPr>
        <b/>
        <sz val="7.5"/>
        <rFont val="Verdana"/>
        <family val="2"/>
      </rPr>
      <t>Compactador Vibratorio, com tambor Pe-de- Carneiro, auto-propulsor, com operador, com as seguintes especificacoes minimas: motor diesel de 76HP, largura de 1,85m, com 6t a 7t. Custo horario improdutivo (motor desligado).</t>
    </r>
  </si>
  <si>
    <r>
      <rPr>
        <b/>
        <sz val="7.5"/>
        <rFont val="Verdana"/>
        <family val="2"/>
      </rPr>
      <t>EQ 20.05.0250 (C)</t>
    </r>
  </si>
  <si>
    <r>
      <rPr>
        <b/>
        <sz val="7.5"/>
        <rFont val="Verdana"/>
        <family val="2"/>
      </rPr>
      <t>Distribuidor de Asfalto montado sobre caminhao com motor a diesel de 150CV, com motorista e operador e as seguintes especificacoes minimas: atuacao sob pressao, motor a gasolina equipado com radiador industrial, com grade protetora, governador automatico, motor de arranque, alternador, filtro de ar, bateria, chave de ignicao e partida, manometro para oleo, termometro e amperimetro dotado de bomba para sistema de circulacao e distribuicao com descarga maxima de 1.135l/min a 550RPM, capacidade efetiva do tanque de 5000l, barra de distribuicao com registros embutidos, haste de distribuicao manual provida de registro proprio e alimentada por mangueira de aco, flexivel, diametro de 1", com 4,5m de comprimento. Custo horario produtivo.</t>
    </r>
  </si>
  <si>
    <r>
      <rPr>
        <b/>
        <sz val="7.5"/>
        <rFont val="Verdana"/>
        <family val="2"/>
      </rPr>
      <t>EQ 20.05.0256 (B)</t>
    </r>
  </si>
  <si>
    <r>
      <rPr>
        <b/>
        <sz val="7.5"/>
        <rFont val="Verdana"/>
        <family val="2"/>
      </rPr>
      <t>Distribuidor de Asfalto montado sobre caminhao com motor a diesel de 150CV, com motorista e operador e as seguintes especificacoes minimas: atuacao sob pressao, motor a gasolina equipado com radiador industrial, com grade protetora, governador automatico, motor de arranque, alternador, filtro de ar, bateria, chave de ignicao e partida, manometro para oleo, termometro e amperimetro dotado de bomba para sistema de circulacao e distribuicao com descarga maxima de 1.135l/min a 550RPM, capacidade efetiva do tanque de 5000l, barra de distribuicao com registros embutidos, haste de distribuicao manual provida de registro proprio e alimentada por mangueira de aco, flexivel, diametro de 1", com 4,5m de comprimento. Custo horario improdutivo (motor desligado).</t>
    </r>
  </si>
  <si>
    <r>
      <rPr>
        <b/>
        <sz val="7.5"/>
        <rFont val="Verdana"/>
        <family val="2"/>
      </rPr>
      <t>EQ 20.05.0260 (/)</t>
    </r>
  </si>
  <si>
    <r>
      <rPr>
        <b/>
        <sz val="7.5"/>
        <rFont val="Verdana"/>
        <family val="2"/>
      </rPr>
      <t>Distribuidor de Asfalto montado sobre caminhao com motor a diesel de 150 cv com motorista e operador, material de manutencao e operacao, seguro, adesivos na carroceria, sinalizador giratorio, radio transmissor/receptor ou sistema de rastreamento GPS, com as seguintes especificacoes minimas: atuacao sob pressao, motor a gasolina equipado com radiador industrial, com grade protetora, motor de arranque, alternador, filtro de ar, bateria, chave de ignicao e partida, manometro para oleo, termometro e amperimetro, dotado de bomba para sistema de circulacao e distribuicao com descarga maxima de 1.135 1/min a 550 rpm, capacidade efetiva do tanque de 5.000 l, barra de distribuicao com registros embutidos, haste de distribuicao manual provida de registro proprio e alimentado por mangueira de aco, flexivel, diametro de 1", com 4,5 m de comprimento. Custo mensal.</t>
    </r>
  </si>
  <si>
    <r>
      <rPr>
        <b/>
        <sz val="7.5"/>
        <rFont val="Verdana"/>
        <family val="2"/>
      </rPr>
      <t>EQ 20.05.0300 (A)</t>
    </r>
  </si>
  <si>
    <r>
      <rPr>
        <b/>
        <sz val="7.5"/>
        <rFont val="Verdana"/>
        <family val="2"/>
      </rPr>
      <t>Espalhador de agregados, rebocavel, capacidade rasa de 1,3m3, sem operador, com material de manutencao, com as seguintes especificacoes minimas: largura maxima de distribuicao de 3,66m, comprimento de 4,10m, largura de 1,30m, altura de 1,00m, peso de 860kg, quatro rodas com pneus de 6x9 (10 lonas), diametro do rolo de 12,7cm (5"). Custo horario produtivo.</t>
    </r>
  </si>
  <si>
    <r>
      <rPr>
        <b/>
        <sz val="7.5"/>
        <rFont val="Verdana"/>
        <family val="2"/>
      </rPr>
      <t>EQ 20.05.0306 (/)</t>
    </r>
  </si>
  <si>
    <r>
      <rPr>
        <b/>
        <sz val="7.5"/>
        <rFont val="Verdana"/>
        <family val="2"/>
      </rPr>
      <t>Espalhador de agregados, rebocavel, capacidade rasa de 1,3m3, sem operador, com as seguintes especificacoes minimas: largura maxima de distribuicao de 3,66m, comprimento de 4,10m, largura de 1,30m, altura de 1,00m, peso de 860kg, quatro rodas com pneus de 6x9 (10 lonas), diametro do rolo de 12,7cm (5"). Custo horario improdutivo (motor funcionando).</t>
    </r>
  </si>
  <si>
    <r>
      <rPr>
        <b/>
        <sz val="7.5"/>
        <rFont val="Verdana"/>
        <family val="2"/>
      </rPr>
      <t>EQ 20.05.0350 (A)</t>
    </r>
  </si>
  <si>
    <r>
      <rPr>
        <b/>
        <sz val="7.5"/>
        <rFont val="Verdana"/>
        <family val="2"/>
      </rPr>
      <t>Instalacao de aquecimento e armazenamento de asfalto, compreendendo 2 tanques de 30.000l (cada),com operador, material de operacaoe material de manutencaocom as seguintes especificacoes minimas: intercambiador, aquecedor, acumulador de asfalto, retificador, tanque de oleo leve para 20.000l, sistema de tubulacao de asfalto e oleo termico, aquecedor acumulador APF/BPF, 20.000l, unidade de aquecimento e bombeamento APF/BPF, sistema de tubulacao APF/BPF. Custo horario produtivo.</t>
    </r>
  </si>
  <si>
    <r>
      <rPr>
        <b/>
        <sz val="7.5"/>
        <rFont val="Verdana"/>
        <family val="2"/>
      </rPr>
      <t>EQ 20.05.0356 (A)</t>
    </r>
  </si>
  <si>
    <r>
      <rPr>
        <b/>
        <sz val="7.5"/>
        <rFont val="Verdana"/>
        <family val="2"/>
      </rPr>
      <t>Instalacao de aquecimento e armazenamento de asfalto, compreendendo 2 tanques de 30.000l (cada), com operador com as seguintes especificacoes minimas: intercambiador, aquecedor, acumulador de asfalto, retificador, tanque de oleo leve para 20.000l, sistema de tubulacao de asfalto e oleo termico, aquecedor acumulador APF/BPF, 20.000l, unidade de aquecimento e bombeamento APF/BPF, sistema de tubulacao APF/BPF. Custo horario improdutivo.</t>
    </r>
  </si>
  <si>
    <r>
      <rPr>
        <b/>
        <sz val="7.5"/>
        <rFont val="Verdana"/>
        <family val="2"/>
      </rPr>
      <t>EQ 20.05.0400 (B)</t>
    </r>
  </si>
  <si>
    <r>
      <rPr>
        <b/>
        <sz val="7.5"/>
        <rFont val="Verdana"/>
        <family val="2"/>
      </rPr>
      <t>Maquina de abertura de juntas em concreto, com operador, material de operacao e material de manutencao com as seguintes especificacoes minimas: motor a gasolina de 8,25CV, com 3600rpm, partida manual, chassis reforcado, guarda protetora para acomodar serras de ate 14'', serra para concreto especialmente desenvolvida para abertuar de juntas de dilatacao. Custo horario produtivo.</t>
    </r>
  </si>
  <si>
    <r>
      <rPr>
        <b/>
        <sz val="7.5"/>
        <rFont val="Verdana"/>
        <family val="2"/>
      </rPr>
      <t>EQ 20.05.0403 (A)</t>
    </r>
  </si>
  <si>
    <r>
      <rPr>
        <b/>
        <sz val="7.5"/>
        <rFont val="Verdana"/>
        <family val="2"/>
      </rPr>
      <t>Maquina de abertura de juntas em concreto, com operador e material de operacao com as seguintes especificacoes minimas: motor a gasolina de 8,25CV, com 3600rpm, partida manual, chassis reforcado, guarda protetora para acomodar serras de ate 14'', serra para concreto especialmente desenvolvida para abertura de junta de dilatacao. Custo horario improdutivo (motor funcionando).</t>
    </r>
  </si>
  <si>
    <r>
      <rPr>
        <b/>
        <sz val="7.5"/>
        <rFont val="Verdana"/>
        <family val="2"/>
      </rPr>
      <t>EQ 20.05.0406 (A)</t>
    </r>
  </si>
  <si>
    <r>
      <rPr>
        <b/>
        <sz val="7.5"/>
        <rFont val="Verdana"/>
        <family val="2"/>
      </rPr>
      <t>Maquina de abertura de juntas em concreto, com operador com as seguintes especificacoes minimas: motor a gasolina de 8,25CV, com 3600rpm, partida manual, chassis reforcado, guarda protetora para acomodar serras de ate 14'', serra para concreto especialmente desenvolvida para abertura de junta de dilatacao. Custo horario improdutivo (motor desligado).</t>
    </r>
  </si>
  <si>
    <r>
      <rPr>
        <b/>
        <sz val="7.5"/>
        <rFont val="Verdana"/>
        <family val="2"/>
      </rPr>
      <t>EQ 20.05.0450 (B)</t>
    </r>
  </si>
  <si>
    <r>
      <rPr>
        <b/>
        <sz val="7.5"/>
        <rFont val="Verdana"/>
        <family val="2"/>
      </rPr>
      <t>Rolo Compactador Tanden Vibratorio auto- propelido, capacidade de 4t para reparo de pavimentacao, com operador, material de operacao e material de manutencao, com as seguintes especificacoes minimas: motor diesel de 13CV e respectiva carreta transportadora. Custo horario produtivo.</t>
    </r>
  </si>
  <si>
    <r>
      <rPr>
        <b/>
        <sz val="7.5"/>
        <rFont val="Verdana"/>
        <family val="2"/>
      </rPr>
      <t>EQ 20.05.0453 (A)</t>
    </r>
  </si>
  <si>
    <r>
      <rPr>
        <b/>
        <sz val="7.5"/>
        <rFont val="Verdana"/>
        <family val="2"/>
      </rPr>
      <t>Rolo Compactador Tanden Vibratorio auto- propelido, capacidade de 4t para reparo de pavimentacao, com operador, material de operacao, com as seguintes especificacoes minimas: motor diesel de 13CV e respectiva carreta transportadora. Custo horario improdutivo (motor funcionando).</t>
    </r>
  </si>
  <si>
    <r>
      <rPr>
        <b/>
        <sz val="7.5"/>
        <rFont val="Verdana"/>
        <family val="2"/>
      </rPr>
      <t>EQ 20.05.0456 (A)</t>
    </r>
  </si>
  <si>
    <r>
      <rPr>
        <b/>
        <sz val="7.5"/>
        <rFont val="Verdana"/>
        <family val="2"/>
      </rPr>
      <t>Rolo Compactador Tanden Vibratorio auto- propelido, capacidade de 4t para reparo de pavimentacao, com operador, com as seguintes especificacoes minimas: motor diesel de 13CV e respectiva carreta transportadora. Custo horario improdutivo (motor desligado).</t>
    </r>
  </si>
  <si>
    <r>
      <rPr>
        <b/>
        <sz val="7.5"/>
        <rFont val="Verdana"/>
        <family val="2"/>
      </rPr>
      <t>EQ 20.05.0459 (/)</t>
    </r>
  </si>
  <si>
    <r>
      <rPr>
        <b/>
        <sz val="7.5"/>
        <rFont val="Verdana"/>
        <family val="2"/>
      </rPr>
      <t>Rolo compactador tandem vibratorio auto- propelido, com operador, material de operacao e manutencao, seguro e adesivos na carroceria, sinalizador giratorio, radio transmissor/receptor ou sistema de rastreamento, com carreta transportadora e com as seguintes especificacoes tecnicas minimas: peso operacional de 4 t, motor diesel de 13 cv, Custo mensal.</t>
    </r>
  </si>
  <si>
    <r>
      <rPr>
        <b/>
        <sz val="7.5"/>
        <rFont val="Verdana"/>
        <family val="2"/>
      </rPr>
      <t>EQ 20.05.0462 (A)</t>
    </r>
  </si>
  <si>
    <r>
      <rPr>
        <b/>
        <sz val="7.5"/>
        <rFont val="Verdana"/>
        <family val="2"/>
      </rPr>
      <t>Rolo Compactador Tandem, com operador, material de operacao e material de manutencao, com as seguintes especificacoes minimas: motor diesel de 58,5CV, de 5t a 10t. Custo horario produtivo.</t>
    </r>
  </si>
  <si>
    <r>
      <rPr>
        <b/>
        <sz val="7.5"/>
        <rFont val="Verdana"/>
        <family val="2"/>
      </rPr>
      <t>EQ 20.05.0465 (/)</t>
    </r>
  </si>
  <si>
    <r>
      <rPr>
        <b/>
        <sz val="7.5"/>
        <rFont val="Verdana"/>
        <family val="2"/>
      </rPr>
      <t>Rolo Compactador Tandem, com operador e material de operacao, com as seguintes especificacoes minimas: motor diesel de 58,5CV, de 5t a 10t. Custo horario improdutivo (motor funcionando).</t>
    </r>
  </si>
  <si>
    <r>
      <rPr>
        <b/>
        <sz val="7.5"/>
        <rFont val="Verdana"/>
        <family val="2"/>
      </rPr>
      <t>EQ 20.05.0468 (/)</t>
    </r>
  </si>
  <si>
    <r>
      <rPr>
        <b/>
        <sz val="7.5"/>
        <rFont val="Verdana"/>
        <family val="2"/>
      </rPr>
      <t>Rolo Compactador Tandem, com operador, com as seguintes especificacoes minimas: motor diesel de 58,5CV, de 5t a 10t. Custo horario improdutivo (motor desligado).</t>
    </r>
  </si>
  <si>
    <r>
      <rPr>
        <b/>
        <sz val="7.5"/>
        <rFont val="Verdana"/>
        <family val="2"/>
      </rPr>
      <t>EQ 20.05.0472 (/)</t>
    </r>
  </si>
  <si>
    <r>
      <rPr>
        <b/>
        <sz val="7.5"/>
        <rFont val="Verdana"/>
        <family val="2"/>
      </rPr>
      <t>Rolo compactador tandem vibratorio e oscilatorio auto propelido, com operador, material de operacao e manutencao e com as seguintes especificacoes minimas: peso operacional de 10 t, motor diesel de 115 cv, largura de trabalho de 1.600 mm, tracao em ambos os tambores, frequencia de vibracao de 40 Hz, amplitude nominal de vobracao de 0,35 mm, frequencia de oscilacao de 30 Hz e amplitude tangencial de oscilacao de 1,3 mm. Custo horario produtivo.</t>
    </r>
  </si>
  <si>
    <r>
      <rPr>
        <b/>
        <sz val="7.5"/>
        <rFont val="Verdana"/>
        <family val="2"/>
      </rPr>
      <t>EQ 20.05.0475 (/)</t>
    </r>
  </si>
  <si>
    <r>
      <rPr>
        <b/>
        <sz val="7.5"/>
        <rFont val="Verdana"/>
        <family val="2"/>
      </rPr>
      <t>Rolo compactador tandem vibratorio e oscilatorio auto propelido, com operador, material de operacao e manutencao e com as seguintes especificacoes minimas: peso operacional de 10 t,</t>
    </r>
  </si>
  <si>
    <r>
      <rPr>
        <b/>
        <sz val="7.5"/>
        <rFont val="Verdana"/>
        <family val="2"/>
      </rPr>
      <t>motor diesel de 115 cv, largura de trabalho de 1.600 mm, tracao em ambos os tambores, frequencia de vibracao de 40 Hz, amplitude nominal de vobracao de 0,35 mm, frequencia de oscilacao de 30 Hz e amplitude tangencial de oscilacao de 1,3 mm. Custo horario improdutivo (motor funcionando).</t>
    </r>
  </si>
  <si>
    <r>
      <rPr>
        <b/>
        <sz val="7.5"/>
        <rFont val="Verdana"/>
        <family val="2"/>
      </rPr>
      <t>EQ 20.05.0478 (/)</t>
    </r>
  </si>
  <si>
    <r>
      <rPr>
        <b/>
        <sz val="7.5"/>
        <rFont val="Verdana"/>
        <family val="2"/>
      </rPr>
      <t>Rolo compactador tandem vibratorio e oscilatorio auto propelido, com operador, material de operacao e manutencao e com as seguintes especificacoes minimas: peso operacional de 10 t, motor diesel de 115 cv, largura de trabalho de 1.600 mm, tracao em ambos os tambores, frequencia de vibracao de 40 Hz, amplitude nominal de vobracao de 0,35 mm, frequencia de oscilacao de 30 Hz e amplitude tangencial de oscilacao de 1,3 mm. Custo horario improdutivo (motor parado).</t>
    </r>
  </si>
  <si>
    <r>
      <rPr>
        <b/>
        <sz val="7.5"/>
        <rFont val="Verdana"/>
        <family val="2"/>
      </rPr>
      <t>EQ 20.05.0480 (/)</t>
    </r>
  </si>
  <si>
    <r>
      <rPr>
        <b/>
        <sz val="7.5"/>
        <rFont val="Verdana"/>
        <family val="2"/>
      </rPr>
      <t>Rolo compactador tandem vibratorio e oscilatorio, com operador, material de operacao e manutencao, seguro e adesivos na carroceria, sinalizador giratorio, radio transmissor/receptor ou sistema de rastreamento e com as seguintes especificacoes tecnicas minimas: peso operacional de 10 t, motor diesel de 115 cv, largura de trabalho de 1.600 mm, tracao em ambos os tambores, frequencia de vibracao de 40 Hz, amplitude nominal de vibracao de 0,35 mm, frequencia de oscilacao de 30 Hz e amplitude tangencial de oscilacao de 1,3 mm. Custo mensal.</t>
    </r>
  </si>
  <si>
    <r>
      <rPr>
        <b/>
        <sz val="7.5"/>
        <rFont val="Verdana"/>
        <family val="2"/>
      </rPr>
      <t>EQ 20.05.0500 (A)</t>
    </r>
  </si>
  <si>
    <r>
      <rPr>
        <b/>
        <sz val="7.5"/>
        <rFont val="Verdana"/>
        <family val="2"/>
      </rPr>
      <t>Rolo Compactador Pe-de-Carneiro, rebocavel duplo, com peso liquido 2,1t sem lastro e com lastro de areia, maximo de 6t, sem operador, com material de manutencao, com as seguintes especificacoes minimas: dois tambores de 1,22m de comprimento, com patas, rebocavel. Custo horario produtivo.</t>
    </r>
  </si>
  <si>
    <r>
      <rPr>
        <b/>
        <sz val="7.5"/>
        <rFont val="Verdana"/>
        <family val="2"/>
      </rPr>
      <t>EQ 20.05.0506 (A)</t>
    </r>
  </si>
  <si>
    <r>
      <rPr>
        <b/>
        <sz val="7.5"/>
        <rFont val="Verdana"/>
        <family val="2"/>
      </rPr>
      <t>Rolo Compactador Pe-de-Carneiro, rebocavel duplo, com peso liquido 2,1t sem lastro e com lastro de areia, maximo de 6t, sem operador, com as seguintes especificacoes minimas: dois tambores de 1,22m de comprimento, com patas, rebocavel. Custo horario improdutivo.</t>
    </r>
  </si>
  <si>
    <r>
      <rPr>
        <b/>
        <sz val="7.5"/>
        <rFont val="Verdana"/>
        <family val="2"/>
      </rPr>
      <t>EQ 20.05.0550 (B)</t>
    </r>
  </si>
  <si>
    <r>
      <rPr>
        <b/>
        <sz val="7.5"/>
        <rFont val="Verdana"/>
        <family val="2"/>
      </rPr>
      <t>Rolo Vibratorio Liso de 7t, auto-propulsor para pavimentacao, com operador, material de operacao e material de manutencao, com as seguintes especificacoes minimas: motor diesel de 76,5HP, largura total de 2,015m. Custo horario produtivo.</t>
    </r>
  </si>
  <si>
    <r>
      <rPr>
        <b/>
        <sz val="7.5"/>
        <rFont val="Verdana"/>
        <family val="2"/>
      </rPr>
      <t>EQ 20.05.0553 (A)</t>
    </r>
  </si>
  <si>
    <r>
      <rPr>
        <b/>
        <sz val="7.5"/>
        <rFont val="Verdana"/>
        <family val="2"/>
      </rPr>
      <t>Rolo Vibratorio Liso de 7t, auto-propulsor para pavimentacao, com operador e material de operacao, com as seguintes especificacoes minimas: motor diesel de 76,5HP, largura total de 2,015m. Custo horario improdutivo (motor funcionando).</t>
    </r>
  </si>
  <si>
    <r>
      <rPr>
        <b/>
        <sz val="7.5"/>
        <rFont val="Verdana"/>
        <family val="2"/>
      </rPr>
      <t>EQ 20.05.0556 (A)</t>
    </r>
  </si>
  <si>
    <r>
      <rPr>
        <b/>
        <sz val="7.5"/>
        <rFont val="Verdana"/>
        <family val="2"/>
      </rPr>
      <t>Rolo Vibratorio Liso de 7t, auto-propulsor para pavimentacao, com operador, com as seguintes especificacoes minimas: motor diesel de 76,5HP, largura total de 2,015m. Custo horario improdutivo (motor desligado).</t>
    </r>
  </si>
  <si>
    <r>
      <rPr>
        <b/>
        <sz val="7.5"/>
        <rFont val="Verdana"/>
        <family val="2"/>
      </rPr>
      <t>EQ 20.05.0600 (B)</t>
    </r>
  </si>
  <si>
    <r>
      <rPr>
        <b/>
        <sz val="7.5"/>
        <rFont val="Verdana"/>
        <family val="2"/>
      </rPr>
      <t>Rolo Compactador Tandem Vibratorio, auto- propelido, para reparo de pavimentacao, com operador, material de operacao e material de manutencao, com as seguintes especificacoes minimas: motor diesel de 28HP. Custo horario produtivo.</t>
    </r>
  </si>
  <si>
    <r>
      <rPr>
        <b/>
        <sz val="7.5"/>
        <rFont val="Verdana"/>
        <family val="2"/>
      </rPr>
      <t>EQ 20.05.0603 (A)</t>
    </r>
  </si>
  <si>
    <r>
      <rPr>
        <b/>
        <sz val="7.5"/>
        <rFont val="Verdana"/>
        <family val="2"/>
      </rPr>
      <t>Rolo Compactador Tandem Vibratorio, auto- propelido, para reparo de pavimentacao, com operador e material de operacao, com as seguintes especificacoes minimas: motor diesel de 28HP. Custo horario improdutivo (motor funcionando).</t>
    </r>
  </si>
  <si>
    <r>
      <rPr>
        <b/>
        <sz val="7.5"/>
        <rFont val="Verdana"/>
        <family val="2"/>
      </rPr>
      <t>EQ 20.05.0606 (A)</t>
    </r>
  </si>
  <si>
    <r>
      <rPr>
        <b/>
        <sz val="7.5"/>
        <rFont val="Verdana"/>
        <family val="2"/>
      </rPr>
      <t>Rolo Compactador Tandem Vibratorio, auto- propelido, para reparo de pavimentacao, com operador, com as seguintes especificacoes minimas: motor diesel de 28HP. Custo horario improdutivo (motor desligado).</t>
    </r>
  </si>
  <si>
    <r>
      <rPr>
        <b/>
        <sz val="7.5"/>
        <rFont val="Verdana"/>
        <family val="2"/>
      </rPr>
      <t>EQ 20.05.0700 (A)</t>
    </r>
  </si>
  <si>
    <r>
      <rPr>
        <b/>
        <sz val="7.5"/>
        <rFont val="Verdana"/>
        <family val="2"/>
      </rPr>
      <t>Soquete Vibratorio de 78Kg, sem operador, com material de operacao e material de manutencao, com as seguintes especificacoes minimas: motor a gasolina de 2,5CV. Custo horario produtivo.</t>
    </r>
  </si>
  <si>
    <r>
      <rPr>
        <b/>
        <sz val="7.5"/>
        <rFont val="Verdana"/>
        <family val="2"/>
      </rPr>
      <t>EQ 20.05.0706 (/)</t>
    </r>
  </si>
  <si>
    <r>
      <rPr>
        <b/>
        <sz val="7.5"/>
        <rFont val="Verdana"/>
        <family val="2"/>
      </rPr>
      <t>Soquete Vibratorio de 78Kg, sem operador, com as seguintes especificacoes minimas: motor a gasolina de 2,5CV. Custo horario improdutivo</t>
    </r>
  </si>
  <si>
    <r>
      <rPr>
        <b/>
        <sz val="7.5"/>
        <rFont val="Verdana"/>
        <family val="2"/>
      </rPr>
      <t>EQ 20.05.0750 (A)</t>
    </r>
  </si>
  <si>
    <r>
      <rPr>
        <b/>
        <sz val="7.5"/>
        <rFont val="Verdana"/>
        <family val="2"/>
      </rPr>
      <t>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minima de 3,5m3 cada, correias dosadoras e comportas de dosagem individuais, misturador tipo pug-mill, sistema de injecao ligante, estocagem para 30t de ligante, sistema de controle automatico. Incluindo todos os componentes tais como: tubulacoes, valvulas, cabos, conexoes, compressores, mangueiras e sistema de ar comprimido. Custo horario produtivo.</t>
    </r>
  </si>
  <si>
    <r>
      <rPr>
        <b/>
        <sz val="7.5"/>
        <rFont val="Verdana"/>
        <family val="2"/>
      </rPr>
      <t>EQ 20.05.0756 (A)</t>
    </r>
  </si>
  <si>
    <r>
      <rPr>
        <b/>
        <sz val="7.5"/>
        <rFont val="Verdana"/>
        <family val="2"/>
      </rPr>
      <t>Usina para producao de mistura asfaltica a frio (PMF) com capacidade para 40t/h, de funcionamento volumetrico, com tanque para emulsao asfaltica com capacidade de 30000l, com operador, encarregado geral e 5 serventes, material de operacao e material de manutencao, com as</t>
    </r>
  </si>
  <si>
    <r>
      <rPr>
        <b/>
        <sz val="7.5"/>
        <rFont val="Verdana"/>
        <family val="2"/>
      </rPr>
      <t>seguintes especificacoes minimas: 2 dosadores com capacidade minima de 3,5m3 cada, correias dosadoras e comportas de dosagem individuais, misturador tipo pug-mill, sistema de injecao ligante, estocagem para 30t de ligante, sistema de controle automatico. Incluindo todos os componentes tais como: tubulacoes, valvulas, cabos, conexoes, compressores, mangueiras e sistema de ar comprimido. Custo horario improdutivo.</t>
    </r>
  </si>
  <si>
    <r>
      <rPr>
        <b/>
        <sz val="7.5"/>
        <rFont val="Verdana"/>
        <family val="2"/>
      </rPr>
      <t>EQ 20.05.0762 (B)</t>
    </r>
  </si>
  <si>
    <r>
      <rPr>
        <b/>
        <sz val="7.5"/>
        <rFont val="Verdana"/>
        <family val="2"/>
      </rPr>
      <t>Usina para mistura betuminosa alta classe, a quente, com capacidade de 120t/h, com operador e 7 serventes, com as seguintes especificacoes minimas: 3 dosadores com capacidade de 7m3 cada, correias dosadoras e comportas de dosagem individuas, tambor secador tipo contrafluxo, peneira classificadora, 3 silos quentes com pesagem individual, dosador de ligante, misturador tipo pug-mill, filtro de mangas, estocagem para 60t de ligante, sistema de aquecimento adequado a capacidade da usina, cabine de comando estanque com ar condicionado, sistema de controle automatico e programavel. Custo horario produtivo.</t>
    </r>
  </si>
  <si>
    <r>
      <rPr>
        <b/>
        <sz val="7.5"/>
        <rFont val="Verdana"/>
        <family val="2"/>
      </rPr>
      <t>EQ 20.05.0775 (A)</t>
    </r>
  </si>
  <si>
    <r>
      <rPr>
        <b/>
        <sz val="7.5"/>
        <rFont val="Verdana"/>
        <family val="2"/>
      </rPr>
      <t>Usina para mistura betuminosa alta classe, a quente, com capacidade de 120t/h, com operador e 7 serventes, com as seguintes especificacoes minimas: 3 dosadores com capacidade de 7m3 cada, correias dosadoras e comportas de dosagem individuas, tambor secador tipo contrafluxo, peneira classificadora, 3 silos quentes com pesagem individual, dosador de ligante, misturador tipo pug-mill, filtro de mangas, estocagem para 60t de ligante, sistema de aquecimento adequado a capacidade da usina, cabine de comando estanque com ar condicionado, sistema de controle automatico e programavel. Custo horario improdutivo.</t>
    </r>
  </si>
  <si>
    <r>
      <rPr>
        <b/>
        <sz val="7.5"/>
        <rFont val="Verdana"/>
        <family val="2"/>
      </rPr>
      <t>EQ 20.05.0800 (A)</t>
    </r>
  </si>
  <si>
    <r>
      <rPr>
        <b/>
        <sz val="7.5"/>
        <rFont val="Verdana"/>
        <family val="2"/>
      </rPr>
      <t>Vassoura Mecanica, sem operador, com material de manutencao, com as seguintes especificacoes minimas: largura de trabalho de 2,44m, rebocavel. Custo horario produtivo.</t>
    </r>
  </si>
  <si>
    <r>
      <rPr>
        <b/>
        <sz val="7.5"/>
        <rFont val="Verdana"/>
        <family val="2"/>
      </rPr>
      <t>EQ 20.05.0806 (/)</t>
    </r>
  </si>
  <si>
    <r>
      <rPr>
        <b/>
        <sz val="7.5"/>
        <rFont val="Verdana"/>
        <family val="2"/>
      </rPr>
      <t>Vassoura Mecanica, sem operador, com as seguintes especificacoes minimas: largura de trabalho de 2,44m, rebocavel. Custo horario improdutivo.</t>
    </r>
  </si>
  <si>
    <r>
      <rPr>
        <b/>
        <sz val="7.5"/>
        <rFont val="Verdana"/>
        <family val="2"/>
      </rPr>
      <t>EQ 20.05.0850 (A)</t>
    </r>
  </si>
  <si>
    <r>
      <rPr>
        <b/>
        <sz val="7.5"/>
        <rFont val="Verdana"/>
        <family val="2"/>
      </rPr>
      <t>Vibro-acabadora sobre esteiras, para asfalto, capacidade de producao de 400t/h, com operador e um servente, material de operacao e material de manutencao, com as seguintes especificacoes minimas: motor diesel de 98CV (96,04HP), largura de pavimentacao variando de 3,05m a 4,75m. Custo horario produtivo.</t>
    </r>
  </si>
  <si>
    <r>
      <rPr>
        <b/>
        <sz val="7.5"/>
        <rFont val="Verdana"/>
        <family val="2"/>
      </rPr>
      <t>EQ 20.05.0853 (/)</t>
    </r>
  </si>
  <si>
    <r>
      <rPr>
        <b/>
        <sz val="7.5"/>
        <rFont val="Verdana"/>
        <family val="2"/>
      </rPr>
      <t>Vibro-acabadora sobre esteiras, para asfalto, capacidade de producao de 400t/h, com operador e um servente, material de operacao com as seguintes especificacoes minimas: motor diesel de 98CV (96,04HP), largura de pavimentacao variando de 3,05m a 4,75m. Custo horario improdutivo (motor funcionando).</t>
    </r>
  </si>
  <si>
    <r>
      <rPr>
        <b/>
        <sz val="7.5"/>
        <rFont val="Verdana"/>
        <family val="2"/>
      </rPr>
      <t>EQ 20.05.0856 (/)</t>
    </r>
  </si>
  <si>
    <r>
      <rPr>
        <b/>
        <sz val="7.5"/>
        <rFont val="Verdana"/>
        <family val="2"/>
      </rPr>
      <t>Vibro-acabadora sobre esteiras, para asfalto, capacidade de producao de 400t/h, com operador e um servente, com as seguintes especificacoes minimas: motor diesel de 98CV (96,04HP), largura de pavimentacao variando de 3,05m a 4,75m. Custo horario improdutivo (motor desligado).</t>
    </r>
  </si>
  <si>
    <r>
      <rPr>
        <b/>
        <sz val="7.5"/>
        <rFont val="Verdana"/>
        <family val="2"/>
      </rPr>
      <t>EQ 20.05.0862 (A)</t>
    </r>
  </si>
  <si>
    <r>
      <rPr>
        <b/>
        <sz val="7.5"/>
        <rFont val="Verdana"/>
        <family val="2"/>
      </rPr>
      <t>Vibro-acabadora para asfalto, capacidade do silo de 10,5t, com operador e um servente, material de operacao e material de manutencao, com as seguintes especificacoes minimas: motor diesel de 98CV (96,04HP), largura de pavimentacao 4,55m. Custo horario produtivo.</t>
    </r>
  </si>
  <si>
    <r>
      <rPr>
        <b/>
        <sz val="7.5"/>
        <rFont val="Verdana"/>
        <family val="2"/>
      </rPr>
      <t>EQ 20.05.0865 (/)</t>
    </r>
  </si>
  <si>
    <r>
      <rPr>
        <b/>
        <sz val="7.5"/>
        <rFont val="Verdana"/>
        <family val="2"/>
      </rPr>
      <t>Vibro-acabadora para asfalto, capacidade do silo de 10,5t, com operador e um servente, material de operacao, com as seguintes especificacoes minimas: motor diesel de 98CV (96,04HP), largura de pavimentacao 4,55m. Custo horario improdutivo (motor funcionando).</t>
    </r>
  </si>
  <si>
    <r>
      <rPr>
        <b/>
        <sz val="7.5"/>
        <rFont val="Verdana"/>
        <family val="2"/>
      </rPr>
      <t>EQ 20.05.0868 (/)</t>
    </r>
  </si>
  <si>
    <r>
      <rPr>
        <b/>
        <sz val="7.5"/>
        <rFont val="Verdana"/>
        <family val="2"/>
      </rPr>
      <t>Vibro-acabadora para asfalto, capacidade do silo de 10,5t, com operador e um servente, com as seguintes especificacoes minimas: motor diesel de 98CV (96,04HP), largura de pavimentacao 4,55m. Custo horario improdutivo (motor desligado).</t>
    </r>
  </si>
  <si>
    <r>
      <rPr>
        <b/>
        <sz val="7.5"/>
        <rFont val="Verdana"/>
        <family val="2"/>
      </rPr>
      <t>EQ 20.05.0870 (/)</t>
    </r>
  </si>
  <si>
    <r>
      <rPr>
        <b/>
        <sz val="7.5"/>
        <rFont val="Verdana"/>
        <family val="2"/>
      </rPr>
      <t>Vibroacabadora para asfalto com operadores, material de manutencao e operacao, kit de nivelamento eletronico, seguro e adesivos na carroceria, sinalizador giratorio, radio transmissor/receptor ou sistema de rastreamento, com as seguintes especificacoes minimas: capacidade de producao de 400 t/h, capacidade do silo de 10,5 t, motor diesel de 98 cv, largura de pavimentacao variando de 3 a 4,75 m. Custo mensal.</t>
    </r>
  </si>
  <si>
    <r>
      <rPr>
        <b/>
        <sz val="7.5"/>
        <rFont val="Verdana"/>
        <family val="2"/>
      </rPr>
      <t>EQ 20.05.0871 (/)</t>
    </r>
  </si>
  <si>
    <r>
      <rPr>
        <b/>
        <sz val="7.5"/>
        <rFont val="Verdana"/>
        <family val="2"/>
      </rPr>
      <t>Kit do Sistema de nivelamento eletronico para Vibro-acabadoras. Custo horario.</t>
    </r>
  </si>
  <si>
    <r>
      <rPr>
        <b/>
        <sz val="7.5"/>
        <rFont val="Verdana"/>
        <family val="2"/>
      </rPr>
      <t>EQ 20.05.0900 (/)</t>
    </r>
  </si>
  <si>
    <r>
      <rPr>
        <b/>
        <sz val="7.5"/>
        <rFont val="Verdana"/>
        <family val="2"/>
      </rPr>
      <t>Kit Compacto "Tapa buracos", montado sobre caminhao com motor a diesel de 208 Cv, com motorista, equipado com silo termico com capacidade de 5m3 de massa asfaltica; sistema de descarga de massa asfaltica por eixo sem fim e bica direcional posicionavel para ambos os lados do caminhao; tanque de emulsao de 250 l com aquecimento e caneta manual para pintura e imprimacao; maquina policorte; rompedor hidraulico e caixa de residuo de entulho; caneta sopradora de ar comprimido e placa compactada vibratoria de 80 Kg. Custo horario produtivo.</t>
    </r>
  </si>
  <si>
    <r>
      <rPr>
        <b/>
        <sz val="7.5"/>
        <rFont val="Verdana"/>
        <family val="2"/>
      </rPr>
      <t>EQ 20.05.0903 (/)</t>
    </r>
  </si>
  <si>
    <r>
      <rPr>
        <b/>
        <sz val="7.5"/>
        <rFont val="Verdana"/>
        <family val="2"/>
      </rPr>
      <t>Kit Compacto "Tapa buracos", montado sobre caminhao com motor a diesel de 208 Cv, com motorista equipado com silo termico com capacidade de 5m3 de massa asfaltica; sistema de descarga de massa asfaltica por eixo sem fim e bica direcional posicionavel para ambos os lados do caminhao; tanque de emulsao de 250 l com aquecimento e caneta manual para pintura e imprimacao; maquina policorte; rompedor hidraulico e caixa de residuo de entulho; caneta sopradora de ar comprimido e placa compactada vibratoria de 80 Kg. Custo horario improdutivo.</t>
    </r>
  </si>
  <si>
    <r>
      <rPr>
        <b/>
        <sz val="7.5"/>
        <rFont val="Verdana"/>
        <family val="2"/>
      </rPr>
      <t>EQ 24.05.0050 (A)</t>
    </r>
  </si>
  <si>
    <r>
      <rPr>
        <b/>
        <sz val="7.5"/>
        <rFont val="Verdana"/>
        <family val="2"/>
      </rPr>
      <t>Bate Estacas sobre rolos, de queda simples com martelo de ate 0,75t, com operador, encarregado geral de cravacao e um servente, com material de operacao e material de manutencao. Custo horario produtivo.(desonerado)</t>
    </r>
  </si>
  <si>
    <r>
      <rPr>
        <b/>
        <sz val="7.5"/>
        <rFont val="Verdana"/>
        <family val="2"/>
      </rPr>
      <t>EQ 24.05.0053 (/)</t>
    </r>
  </si>
  <si>
    <r>
      <rPr>
        <b/>
        <sz val="7.5"/>
        <rFont val="Verdana"/>
        <family val="2"/>
      </rPr>
      <t>Bate Estacas sobre rolos, de queda simples com martelo de ate 0,75t, com operador, encarregado geral de cravacao e um servente, com material de operacao. Custo horario improdutivo (motor funcionando).(desonerado)</t>
    </r>
  </si>
  <si>
    <r>
      <rPr>
        <b/>
        <sz val="7.5"/>
        <rFont val="Verdana"/>
        <family val="2"/>
      </rPr>
      <t>EQ 24.05.0056 (/)</t>
    </r>
  </si>
  <si>
    <r>
      <rPr>
        <b/>
        <sz val="7.5"/>
        <rFont val="Verdana"/>
        <family val="2"/>
      </rPr>
      <t>Bate Estacas sobre rolos, de queda simples com martelo de ate 0,75t, com operador, encarregado geral de cravacao e um servente. Custo horario improdutivo (motor desligado).(desonerado)</t>
    </r>
  </si>
  <si>
    <r>
      <rPr>
        <b/>
        <sz val="7.5"/>
        <rFont val="Verdana"/>
        <family val="2"/>
      </rPr>
      <t>EQ 24.05.0100 (A)</t>
    </r>
  </si>
  <si>
    <r>
      <rPr>
        <b/>
        <sz val="7.5"/>
        <rFont val="Verdana"/>
        <family val="2"/>
      </rPr>
      <t>Bate Estacas sobre rolos, de queda simples com martelo de 1,5t a 2,2t, com operador, encarregado geral de cravacao e um servente, com material de operacao e material de manutencao. Custo horario produtivo.(desonerado)</t>
    </r>
  </si>
  <si>
    <r>
      <rPr>
        <b/>
        <sz val="7.5"/>
        <rFont val="Verdana"/>
        <family val="2"/>
      </rPr>
      <t>EQ 24.05.0103 (/)</t>
    </r>
  </si>
  <si>
    <r>
      <rPr>
        <b/>
        <sz val="7.5"/>
        <rFont val="Verdana"/>
        <family val="2"/>
      </rPr>
      <t>Bate Estacas sobre rolos, de queda simples com martelo de 1,5t a 2,2t, com operador, encarregado geral de cravacao e um servente, com material de operacao. Custo horario improdutivo (motor funcionando).(desonerado)</t>
    </r>
  </si>
  <si>
    <r>
      <rPr>
        <b/>
        <sz val="7.5"/>
        <rFont val="Verdana"/>
        <family val="2"/>
      </rPr>
      <t>EQ 24.05.0106 (/)</t>
    </r>
  </si>
  <si>
    <r>
      <rPr>
        <b/>
        <sz val="7.5"/>
        <rFont val="Verdana"/>
        <family val="2"/>
      </rPr>
      <t>Bate Estacas sobre rolos, de queda simples com martelo de 1,5t a 2,2t, com operador, encarregado geral de cravacao e um servente. Custo horario improdutivo (motor desligado).(desonerado)</t>
    </r>
  </si>
  <si>
    <r>
      <rPr>
        <b/>
        <sz val="7.5"/>
        <rFont val="Verdana"/>
        <family val="2"/>
      </rPr>
      <t>EQ 24.05.0150 (A)</t>
    </r>
  </si>
  <si>
    <r>
      <rPr>
        <b/>
        <sz val="7.5"/>
        <rFont val="Verdana"/>
        <family val="2"/>
      </rPr>
      <t>Bate Estacas sobre rolos, de queda simples com martelo de 2,5t a 3,0t, com operador, encarregado geral de cravacao e um servente, com material de operacao e material de manutencao. Custo horario produtivo.(desonerado)</t>
    </r>
  </si>
  <si>
    <r>
      <rPr>
        <b/>
        <sz val="7.5"/>
        <rFont val="Verdana"/>
        <family val="2"/>
      </rPr>
      <t>EQ 24.05.0153 (/)</t>
    </r>
  </si>
  <si>
    <r>
      <rPr>
        <b/>
        <sz val="7.5"/>
        <rFont val="Verdana"/>
        <family val="2"/>
      </rPr>
      <t>Bate Estacas sobre rolos, de queda simples com martelo de 2,5t a 3,0t, com operador, encarregado</t>
    </r>
  </si>
  <si>
    <r>
      <rPr>
        <b/>
        <sz val="7.5"/>
        <rFont val="Verdana"/>
        <family val="2"/>
      </rPr>
      <t>geral de cravacao e um servente, com material de operacao. Custo horario improdutivo (motor funcionando).(desonerado)</t>
    </r>
  </si>
  <si>
    <r>
      <rPr>
        <b/>
        <sz val="7.5"/>
        <rFont val="Verdana"/>
        <family val="2"/>
      </rPr>
      <t>EQ 24.05.0156 (/)</t>
    </r>
  </si>
  <si>
    <r>
      <rPr>
        <b/>
        <sz val="7.5"/>
        <rFont val="Verdana"/>
        <family val="2"/>
      </rPr>
      <t>Bate Estacas sobre rolos, de queda simples com martelo de 2,5t a 3,0t, com operador, encarregado geral de cravacao e um servente. Custo horario improdutivo (motor desligado).(desonerado)</t>
    </r>
  </si>
  <si>
    <r>
      <rPr>
        <b/>
        <sz val="7.5"/>
        <rFont val="Verdana"/>
        <family val="2"/>
      </rPr>
      <t>EQ 24.05.0200 (A)</t>
    </r>
  </si>
  <si>
    <r>
      <rPr>
        <b/>
        <sz val="7.5"/>
        <rFont val="Verdana"/>
        <family val="2"/>
      </rPr>
      <t>Bate Estacas tipo Franki ou similar para estacas de ate 600mm de diametro, com operador, encarregado geral de cravacao e um servente, com material de operacao e material de manutencao, com as seguintes especificacoes minimas: pilao de ate 4,2t, martelo retangular de 2,5t, torre trelica de 17m de altura. Custo horario produtivo. (desonerado)</t>
    </r>
  </si>
  <si>
    <r>
      <rPr>
        <b/>
        <sz val="7.5"/>
        <rFont val="Verdana"/>
        <family val="2"/>
      </rPr>
      <t>EQ 24.05.0203 (A)</t>
    </r>
  </si>
  <si>
    <r>
      <rPr>
        <b/>
        <sz val="7.5"/>
        <rFont val="Verdana"/>
        <family val="2"/>
      </rPr>
      <t>Bate Estacas tipo Franki ou similar para estacas de ate 600mm de diametro, com operador, encarregado geral de cravacao e um servente, com material de operacao, com as seguintes especificacoes minimas: pilao de ate 4,2t, martelo retangular de 2,5t, torre trelica de 17m de altura. Custo horario improdutivo (motor funcionando).(desonerado)</t>
    </r>
  </si>
  <si>
    <r>
      <rPr>
        <b/>
        <sz val="7.5"/>
        <rFont val="Verdana"/>
        <family val="2"/>
      </rPr>
      <t>EQ 24.05.0206 (/)</t>
    </r>
  </si>
  <si>
    <r>
      <rPr>
        <b/>
        <sz val="7.5"/>
        <rFont val="Verdana"/>
        <family val="2"/>
      </rPr>
      <t xml:space="preserve">Bate Estacas tipo Franki ou similar para estacas de ate 600mm de diametro, com operador, encarregado geral de cravacao e um servente, com as seguintes especificacoes minimas: pilao de ate 4,2t, martelo retangular de 2,5t, torre trelica de 17m de altura.
</t>
    </r>
    <r>
      <rPr>
        <b/>
        <sz val="7.5"/>
        <rFont val="Verdana"/>
        <family val="2"/>
      </rPr>
      <t>Custo horario improdutivo (motor desligado). (desonerado)</t>
    </r>
  </si>
  <si>
    <r>
      <rPr>
        <b/>
        <sz val="7.5"/>
        <rFont val="Verdana"/>
        <family val="2"/>
      </rPr>
      <t>EQ 24.05.0250 (A)</t>
    </r>
  </si>
  <si>
    <r>
      <rPr>
        <b/>
        <sz val="7.5"/>
        <rFont val="Verdana"/>
        <family val="2"/>
      </rPr>
      <t>Bate Estacas tipo Franki ou similar para estacas de ate 700mm de diametro, com operador, encarregado geral de cravacao e um servente, com material de operacao e material de manutencao, com as seguintes especificacoes minimas: pilao de ate 4,2t, martelo retangular de 3,5t, torre trelica de 35m de altura. Custo horario produtivo.(desonerado)</t>
    </r>
  </si>
  <si>
    <r>
      <rPr>
        <b/>
        <sz val="7.5"/>
        <rFont val="Verdana"/>
        <family val="2"/>
      </rPr>
      <t>EQ 24.05.0253 (/)</t>
    </r>
  </si>
  <si>
    <r>
      <rPr>
        <b/>
        <sz val="7.5"/>
        <rFont val="Verdana"/>
        <family val="2"/>
      </rPr>
      <t>Bate Estacas tipo Franki ou similar para estacas de ate 700mm de diametro, com operador, encarregado geral de cravacao e um servente, com material de operacao, com as seguintes especificacoes minimas: pilao de ate 4,2t, martelo retangular de 3,5t, torre trelica de 35m de altura. Custo horario improdutivo (motor funcionando).(desonerado)</t>
    </r>
  </si>
  <si>
    <r>
      <rPr>
        <b/>
        <sz val="7.5"/>
        <rFont val="Verdana"/>
        <family val="2"/>
      </rPr>
      <t>EQ 24.05.0256 (/)</t>
    </r>
  </si>
  <si>
    <r>
      <rPr>
        <b/>
        <sz val="7.5"/>
        <rFont val="Verdana"/>
        <family val="2"/>
      </rPr>
      <t xml:space="preserve">Bate Estacas tipo Franki ou similar para estacas de ate 700mm de diametro, com operador, encarregado geral de cravacao e um servente, com as seguintes especificacoes minimas: pilao de ate 4,2t, martelo retangular de 3,5t, torre trelica de 35m de altura.
</t>
    </r>
    <r>
      <rPr>
        <b/>
        <sz val="7.5"/>
        <rFont val="Verdana"/>
        <family val="2"/>
      </rPr>
      <t>Custo horario improdutivo (motor desligado). (desonerado)</t>
    </r>
  </si>
  <si>
    <r>
      <rPr>
        <b/>
        <sz val="7.5"/>
        <rFont val="Verdana"/>
        <family val="2"/>
      </rPr>
      <t>EQ 24.05.0300 (A)</t>
    </r>
  </si>
  <si>
    <r>
      <rPr>
        <b/>
        <sz val="7.5"/>
        <rFont val="Verdana"/>
        <family val="2"/>
      </rPr>
      <t>Campanula para Tubulao Pneumatico, capacidade de icamento de ate 800Kg, sem operador, com as seguintes especificacoes minimas: pressao de servico de ate 2,5Kg/cm2, inclusive guincho eletrico de icamento. Custo horario produtivo.(desonerado)</t>
    </r>
  </si>
  <si>
    <r>
      <rPr>
        <b/>
        <sz val="7.5"/>
        <rFont val="Verdana"/>
        <family val="2"/>
      </rPr>
      <t>EQ 24.05.0303 (A)</t>
    </r>
  </si>
  <si>
    <r>
      <rPr>
        <b/>
        <sz val="7.5"/>
        <rFont val="Verdana"/>
        <family val="2"/>
      </rPr>
      <t>Campanula para Tubulao Pneumatico, capacidade de icamento de ate 800Kg, sem operador, com as seguintes especificacoes minimas: pressao de servico de ate 2,5Kg/cm2, inclusive guincho eletrico de icamento. Custo horario improdutivo. (desonerado)</t>
    </r>
  </si>
  <si>
    <r>
      <rPr>
        <b/>
        <sz val="7.5"/>
        <rFont val="Verdana"/>
        <family val="2"/>
      </rPr>
      <t>EQ 25.05.0050 (A)</t>
    </r>
  </si>
  <si>
    <r>
      <rPr>
        <b/>
        <sz val="7.5"/>
        <rFont val="Verdana"/>
        <family val="2"/>
      </rPr>
      <t>Bate Estacas sobre rolos, de queda simples com martelo de ate 0,75t, com operador, encarregado geral de cravacao e um servente, com material de operacao e material de manutencao. Custo horario produtivo.</t>
    </r>
  </si>
  <si>
    <r>
      <rPr>
        <b/>
        <sz val="7.5"/>
        <rFont val="Verdana"/>
        <family val="2"/>
      </rPr>
      <t>EQ 25.05.0053 (/)</t>
    </r>
  </si>
  <si>
    <r>
      <rPr>
        <b/>
        <sz val="7.5"/>
        <rFont val="Verdana"/>
        <family val="2"/>
      </rPr>
      <t>Bate Estacas sobre rolos, de queda simples com martelo de ate 0,75t, com operador, encarregado geral de cravacao e um servente, com material de operacao. Custo horario improdutivo (motor funcionando).</t>
    </r>
  </si>
  <si>
    <r>
      <rPr>
        <b/>
        <sz val="7.5"/>
        <rFont val="Verdana"/>
        <family val="2"/>
      </rPr>
      <t>EQ 25.05.0056 (/)</t>
    </r>
  </si>
  <si>
    <r>
      <rPr>
        <b/>
        <sz val="7.5"/>
        <rFont val="Verdana"/>
        <family val="2"/>
      </rPr>
      <t>Bate Estacas sobre rolos, de queda simples com martelo de ate 0,75t, com operador, encarregado geral de cravacao e um servente. Custo horario improdutivo (motor desligado).</t>
    </r>
  </si>
  <si>
    <r>
      <rPr>
        <b/>
        <sz val="7.5"/>
        <rFont val="Verdana"/>
        <family val="2"/>
      </rPr>
      <t>EQ 25.05.0100 (A)</t>
    </r>
  </si>
  <si>
    <r>
      <rPr>
        <b/>
        <sz val="7.5"/>
        <rFont val="Verdana"/>
        <family val="2"/>
      </rPr>
      <t>Bate Estacas sobre rolos, de queda simples com martelo de 1,5t a 2,2t, com operador, encarregado geral de cravacao e um servente, com material de operacao e material de manutencao. Custo horario produtivo.</t>
    </r>
  </si>
  <si>
    <r>
      <rPr>
        <b/>
        <sz val="7.5"/>
        <rFont val="Verdana"/>
        <family val="2"/>
      </rPr>
      <t>EQ 25.05.0103 (/)</t>
    </r>
  </si>
  <si>
    <r>
      <rPr>
        <b/>
        <sz val="7.5"/>
        <rFont val="Verdana"/>
        <family val="2"/>
      </rPr>
      <t>Bate Estacas sobre rolos, de queda simples com martelo de 1,5t a 2,2t, com operador, encarregado geral de cravacao e um servente, com material de operacao. Custo horario improdutivo (motor funcionando).</t>
    </r>
  </si>
  <si>
    <r>
      <rPr>
        <b/>
        <sz val="7.5"/>
        <rFont val="Verdana"/>
        <family val="2"/>
      </rPr>
      <t>EQ 25.05.0106 (/)</t>
    </r>
  </si>
  <si>
    <r>
      <rPr>
        <b/>
        <sz val="7.5"/>
        <rFont val="Verdana"/>
        <family val="2"/>
      </rPr>
      <t>Bate Estacas sobre rolos, de queda simples com martelo de 1,5t a 2,2t, com operador, encarregado geral de cravacao e um servente. Custo horario improdutivo (motor desligado).</t>
    </r>
  </si>
  <si>
    <r>
      <rPr>
        <b/>
        <sz val="7.5"/>
        <rFont val="Verdana"/>
        <family val="2"/>
      </rPr>
      <t>EQ 25.05.0150 (A)</t>
    </r>
  </si>
  <si>
    <r>
      <rPr>
        <b/>
        <sz val="7.5"/>
        <rFont val="Verdana"/>
        <family val="2"/>
      </rPr>
      <t>Bate Estacas sobre rolos, de queda simples com martelo de 2,5t a 3,0t, com operador, encarregado geral de cravacao e um servente, com material de operacao e material de manutencao. Custo horario produtivo.</t>
    </r>
  </si>
  <si>
    <r>
      <rPr>
        <b/>
        <sz val="7.5"/>
        <rFont val="Verdana"/>
        <family val="2"/>
      </rPr>
      <t>EQ 25.05.0153 (/)</t>
    </r>
  </si>
  <si>
    <r>
      <rPr>
        <b/>
        <sz val="7.5"/>
        <rFont val="Verdana"/>
        <family val="2"/>
      </rPr>
      <t>Bate Estacas sobre rolos, de queda simples com martelo de 2,5t a 3,0t, com operador, encarregado geral de cravacao e um servente, com material de operacao. Custo horario improdutivo (motor funcionando).</t>
    </r>
  </si>
  <si>
    <r>
      <rPr>
        <b/>
        <sz val="7.5"/>
        <rFont val="Verdana"/>
        <family val="2"/>
      </rPr>
      <t>EQ 25.05.0156 (/)</t>
    </r>
  </si>
  <si>
    <r>
      <rPr>
        <b/>
        <sz val="7.5"/>
        <rFont val="Verdana"/>
        <family val="2"/>
      </rPr>
      <t>Bate Estacas sobre rolos, de queda simples com martelo de 2,5t a 3,0t, com operador, encarregado geral de cravacao e um servente. Custo horario improdutivo (motor desligado).</t>
    </r>
  </si>
  <si>
    <r>
      <rPr>
        <b/>
        <sz val="7.5"/>
        <rFont val="Verdana"/>
        <family val="2"/>
      </rPr>
      <t>EQ 25.05.0200 (A)</t>
    </r>
  </si>
  <si>
    <r>
      <rPr>
        <b/>
        <sz val="7.5"/>
        <rFont val="Verdana"/>
        <family val="2"/>
      </rPr>
      <t>Bate Estacas tipo Franki ou similar para estacas de ate 600mm de diametro, com operador, encarregado geral de cravacao e um servente, com material de operacao e material de manutencao, com as seguintes especificacoes minimas: pilao de ate 4,2t, martelo retangular de 2,5t, torre trelica de 17m de altura. Custo horario produtivo.</t>
    </r>
  </si>
  <si>
    <r>
      <rPr>
        <b/>
        <sz val="7.5"/>
        <rFont val="Verdana"/>
        <family val="2"/>
      </rPr>
      <t>EQ 25.05.0203 (A)</t>
    </r>
  </si>
  <si>
    <r>
      <rPr>
        <b/>
        <sz val="7.5"/>
        <rFont val="Verdana"/>
        <family val="2"/>
      </rPr>
      <t>Bate Estacas tipo Franki ou similar para estacas de ate 600mm de diametro, com operador, encarregado geral de cravacao e um servente, com material de operacao, com as seguintes especificacoes minimas: pilao de ate 4,2t, martelo retangular de 2,5t, torre trelica de 17m de altura. Custo horario improdutivo (motor funcionando).</t>
    </r>
  </si>
  <si>
    <r>
      <rPr>
        <b/>
        <sz val="7.5"/>
        <rFont val="Verdana"/>
        <family val="2"/>
      </rPr>
      <t>EQ 25.05.0206 (/)</t>
    </r>
  </si>
  <si>
    <r>
      <rPr>
        <b/>
        <sz val="7.5"/>
        <rFont val="Verdana"/>
        <family val="2"/>
      </rPr>
      <t xml:space="preserve">Bate Estacas tipo Franki ou similar para estacas de ate 600mm de diametro, com operador, encarregado geral de cravacao e um servente, com as seguintes especificacoes minimas: pilao de ate 4,2t, martelo retangular de 2,5t, torre trelica de 17m de altura.
</t>
    </r>
    <r>
      <rPr>
        <b/>
        <sz val="7.5"/>
        <rFont val="Verdana"/>
        <family val="2"/>
      </rPr>
      <t>Custo horario improdutivo (motor desligado).</t>
    </r>
  </si>
  <si>
    <r>
      <rPr>
        <b/>
        <sz val="7.5"/>
        <rFont val="Verdana"/>
        <family val="2"/>
      </rPr>
      <t>EQ 25.05.0250 (A)</t>
    </r>
  </si>
  <si>
    <r>
      <rPr>
        <b/>
        <sz val="7.5"/>
        <rFont val="Verdana"/>
        <family val="2"/>
      </rPr>
      <t>Bate Estacas tipo Franki ou similar para estacas de ate 700mm de diametro, com operador, encarregado geral de cravacao e um servente, com material de operacao e material de manutencao, com as seguintes especificacoes minimas: pilao de ate 4,2t, martelo retangular de 3,5t, torre trelica de 35m de altura. Custo horario produtivo.</t>
    </r>
  </si>
  <si>
    <r>
      <rPr>
        <b/>
        <sz val="7.5"/>
        <rFont val="Verdana"/>
        <family val="2"/>
      </rPr>
      <t>EQ 25.05.0253 (/)</t>
    </r>
  </si>
  <si>
    <r>
      <rPr>
        <b/>
        <sz val="7.5"/>
        <rFont val="Verdana"/>
        <family val="2"/>
      </rPr>
      <t>Bate Estacas tipo Franki ou similar para estacas de ate 700mm de diametro, com operador, encarregado geral de cravacao e um servente, com material de operacao, com as seguintes especificacoes minimas: pilao de ate 4,2t, martelo retangular de 3,5t, torre trelica de 35m de altura. Custo horario improdutivo (motor funcionando).</t>
    </r>
  </si>
  <si>
    <r>
      <rPr>
        <b/>
        <sz val="7.5"/>
        <rFont val="Verdana"/>
        <family val="2"/>
      </rPr>
      <t>EQ 25.05.0256 (/)</t>
    </r>
  </si>
  <si>
    <r>
      <rPr>
        <b/>
        <sz val="7.5"/>
        <rFont val="Verdana"/>
        <family val="2"/>
      </rPr>
      <t xml:space="preserve">Bate Estacas tipo Franki ou similar para estacas de ate 700mm de diametro, com operador, encarregado geral de cravacao e um servente, com as seguintes especificacoes minimas: pilao de ate 4,2t, martelo retangular de 3,5t, torre trelica de 35m de altura.
</t>
    </r>
    <r>
      <rPr>
        <b/>
        <sz val="7.5"/>
        <rFont val="Verdana"/>
        <family val="2"/>
      </rPr>
      <t>Custo horario improdutivo (motor desligado).</t>
    </r>
  </si>
  <si>
    <r>
      <rPr>
        <b/>
        <sz val="7.5"/>
        <rFont val="Verdana"/>
        <family val="2"/>
      </rPr>
      <t>EQ 25.05.0300 (A)</t>
    </r>
  </si>
  <si>
    <r>
      <rPr>
        <b/>
        <sz val="7.5"/>
        <rFont val="Verdana"/>
        <family val="2"/>
      </rPr>
      <t>Campanula para Tubulao Pneumatico, capacidade de icamento de ate 800Kg, sem operador, com as seguintes especificacoes minimas: pressao de servico de ate 2,5Kg/cm2, inclusive guincho eletrico de icamento. Custo horario produtivo.</t>
    </r>
  </si>
  <si>
    <r>
      <rPr>
        <b/>
        <sz val="7.5"/>
        <rFont val="Verdana"/>
        <family val="2"/>
      </rPr>
      <t>EQ 25.05.0303 (A)</t>
    </r>
  </si>
  <si>
    <r>
      <rPr>
        <b/>
        <sz val="7.5"/>
        <rFont val="Verdana"/>
        <family val="2"/>
      </rPr>
      <t>Campanula para Tubulao Pneumatico, capacidade de icamento de ate 800Kg, sem operador, com as seguintes especificacoes minimas: pressao de servico de ate 2,5Kg/cm2, inclusive guincho eletrico de icamento. Custo horario improdutivo.</t>
    </r>
  </si>
  <si>
    <r>
      <rPr>
        <b/>
        <sz val="7.5"/>
        <rFont val="Verdana"/>
        <family val="2"/>
      </rPr>
      <t>EQ 29.05.0100 (A)</t>
    </r>
  </si>
  <si>
    <r>
      <rPr>
        <b/>
        <sz val="7.5"/>
        <rFont val="Verdana"/>
        <family val="2"/>
      </rPr>
      <t xml:space="preserve">Betoneira com capacidade de 320l de mistura seca, sem operador, com material de operacao, energia eletrica e material de manutencao, com as seguintes especificacoes minimas: motor eletrico trifasico de 2CV, carregamento mecanico e tambor reversivel.
</t>
    </r>
    <r>
      <rPr>
        <b/>
        <sz val="7.5"/>
        <rFont val="Verdana"/>
        <family val="2"/>
      </rPr>
      <t>Custo horario produtivo.(desonerado)</t>
    </r>
  </si>
  <si>
    <r>
      <rPr>
        <b/>
        <sz val="7.5"/>
        <rFont val="Verdana"/>
        <family val="2"/>
      </rPr>
      <t>EQ 29.05.0106 (/)</t>
    </r>
  </si>
  <si>
    <r>
      <rPr>
        <b/>
        <sz val="7.5"/>
        <rFont val="Verdana"/>
        <family val="2"/>
      </rPr>
      <t>Betoneira com capacidade de 320l de mistura seca, sem operador, com as seguintes especificacoes minimas: motor eletrico trifasico de 2CV, carregamento mecanico e tambor reversivel. Custo horario improdutivo.(desonerado)</t>
    </r>
  </si>
  <si>
    <r>
      <rPr>
        <b/>
        <sz val="7.5"/>
        <rFont val="Verdana"/>
        <family val="2"/>
      </rPr>
      <t>EQ 29.05.0150 (A)</t>
    </r>
  </si>
  <si>
    <r>
      <rPr>
        <b/>
        <sz val="7.5"/>
        <rFont val="Verdana"/>
        <family val="2"/>
      </rPr>
      <t>Betoneira com capacidade de 320l de mistura seca, sem operador, com material de operacao e material de manutencao, com as seguintes especificacoes minimas: motor a gasolina, carregamento mecanico e tambor reversivel. Custo horario produtivo. (Obs.: Utilizacao somente onde nao houver disponibilidade de energia eletrica no local da obra)(desonerado)</t>
    </r>
  </si>
  <si>
    <r>
      <rPr>
        <b/>
        <sz val="7.5"/>
        <rFont val="Verdana"/>
        <family val="2"/>
      </rPr>
      <t>EQ 29.05.0156 (/)</t>
    </r>
  </si>
  <si>
    <r>
      <rPr>
        <b/>
        <sz val="7.5"/>
        <rFont val="Verdana"/>
        <family val="2"/>
      </rPr>
      <t>Betoneira com capacidade de 320l de mistura seca, sem operador, com as seguintes especificacoes minimas: motor a gasolina, carregamento mecanico</t>
    </r>
  </si>
  <si>
    <r>
      <rPr>
        <b/>
        <sz val="7.5"/>
        <rFont val="Verdana"/>
        <family val="2"/>
      </rPr>
      <t>e tambor reversivel. Custo horario improdutivo. (Obs.: Utilizacao somente onde nao houver disponibilidade de energia eletrica no local da obra) (desonerado)</t>
    </r>
  </si>
  <si>
    <r>
      <rPr>
        <b/>
        <sz val="7.5"/>
        <rFont val="Verdana"/>
        <family val="2"/>
      </rPr>
      <t>EQ 29.05.0200 (/)</t>
    </r>
  </si>
  <si>
    <r>
      <rPr>
        <b/>
        <sz val="7.5"/>
        <rFont val="Verdana"/>
        <family val="2"/>
      </rPr>
      <t>Betoneira com capacidade de 580l, carregador e motor eletrico WEG 7,5CV, 4 polos, 220/380V, sem caixa d'agua, Menegotti ou similar, sem operador. Aluguel produtivo.(desonerado)</t>
    </r>
  </si>
  <si>
    <r>
      <rPr>
        <b/>
        <sz val="7.5"/>
        <rFont val="Verdana"/>
        <family val="2"/>
      </rPr>
      <t>EQ 29.05.0206 (/)</t>
    </r>
  </si>
  <si>
    <r>
      <rPr>
        <b/>
        <sz val="7.5"/>
        <rFont val="Verdana"/>
        <family val="2"/>
      </rPr>
      <t>Betoneira com capacidade de 580l, carregador e motor eletrico WEG 7,5CV, 4 polos, 220/380V, sem caixa d'agua, Menegotti ou similar, sem operador. Aluguel improdutivo motor parado.(desonerado)</t>
    </r>
  </si>
  <si>
    <r>
      <rPr>
        <b/>
        <sz val="7.5"/>
        <rFont val="Verdana"/>
        <family val="2"/>
      </rPr>
      <t>EQ 29.05.0300 (A)</t>
    </r>
  </si>
  <si>
    <r>
      <rPr>
        <b/>
        <sz val="7.5"/>
        <rFont val="Verdana"/>
        <family val="2"/>
      </rPr>
      <t>Conjunto para projecao de concreto. Custo horario produtivo.(desonerado)</t>
    </r>
  </si>
  <si>
    <r>
      <rPr>
        <b/>
        <sz val="7.5"/>
        <rFont val="Verdana"/>
        <family val="2"/>
      </rPr>
      <t>EQ 29.05.0303 (/)</t>
    </r>
  </si>
  <si>
    <r>
      <rPr>
        <b/>
        <sz val="7.5"/>
        <rFont val="Verdana"/>
        <family val="2"/>
      </rPr>
      <t>Conjunto para projecao de concreto. Custo horario improdutivo.(desonerado)</t>
    </r>
  </si>
  <si>
    <r>
      <rPr>
        <b/>
        <sz val="7.5"/>
        <rFont val="Verdana"/>
        <family val="2"/>
      </rPr>
      <t>EQ 29.05.0550 (A)</t>
    </r>
  </si>
  <si>
    <r>
      <rPr>
        <b/>
        <sz val="7.5"/>
        <rFont val="Verdana"/>
        <family val="2"/>
      </rPr>
      <t>Vibrador de Imersao com tubo de 48mmx480mm, sem operador, com material de operacao, energia eletrica e material de manutencao, com as seguintes especificacoes minimas: motor eletrico trifasico de 2CV e mangote de 5m de comprimentor. Custo horario produtivo.(desonerado)</t>
    </r>
  </si>
  <si>
    <r>
      <rPr>
        <b/>
        <sz val="7.5"/>
        <rFont val="Verdana"/>
        <family val="2"/>
      </rPr>
      <t>EQ 29.05.0556 (/)</t>
    </r>
  </si>
  <si>
    <r>
      <rPr>
        <b/>
        <sz val="7.5"/>
        <rFont val="Verdana"/>
        <family val="2"/>
      </rPr>
      <t>Vibrador de Imersao com tubo de 48mmx480mm, sem operador, com as seguintes especificacoes minimas: motor eletrico trifasico de 2CV e mangote de 5m de comprimentor. Custo horario improdutivo. (desonerado)</t>
    </r>
  </si>
  <si>
    <r>
      <rPr>
        <b/>
        <sz val="7.5"/>
        <rFont val="Verdana"/>
        <family val="2"/>
      </rPr>
      <t>EQ 30.05.0100 (A)</t>
    </r>
  </si>
  <si>
    <r>
      <rPr>
        <b/>
        <sz val="7.5"/>
        <rFont val="Verdana"/>
        <family val="2"/>
      </rPr>
      <t>Betoneira com capacidade de 320l de mistura seca, sem operador, com material de operacao, energia eletrica e material de manutencao, com as seguintes especificacoes minimas: motor eletrico trifasico de 2CV, carregamento mecanico e tambor reversivel. Custo horario produtivo.</t>
    </r>
  </si>
  <si>
    <r>
      <rPr>
        <b/>
        <sz val="7.5"/>
        <rFont val="Verdana"/>
        <family val="2"/>
      </rPr>
      <t>EQ 30.05.0106 (/)</t>
    </r>
  </si>
  <si>
    <r>
      <rPr>
        <b/>
        <sz val="7.5"/>
        <rFont val="Verdana"/>
        <family val="2"/>
      </rPr>
      <t>Betoneira com capacidade de 320l de mistura seca, sem operador, com as seguintes especificacoes minimas: motor eletrico trifasico de 2CV, carregamento mecanico e tambor reversivel. Custo horario improdutivo.</t>
    </r>
  </si>
  <si>
    <r>
      <rPr>
        <b/>
        <sz val="7.5"/>
        <rFont val="Verdana"/>
        <family val="2"/>
      </rPr>
      <t>EQ 30.05.0150 (A)</t>
    </r>
  </si>
  <si>
    <r>
      <rPr>
        <b/>
        <sz val="7.5"/>
        <rFont val="Verdana"/>
        <family val="2"/>
      </rPr>
      <t>Betoneira com capacidade de 320l de mistura seca, sem operador, com material de operacao e material de manutencao, com as seguintes especificacoes minimas: motor a gasolina, carregamento mecanico e tambor reversivel. Custo horario produtivo. (Obs.: Utilizacao somente onde nao houver disponibilidade de energia eletrica no local da obra)</t>
    </r>
  </si>
  <si>
    <r>
      <rPr>
        <b/>
        <sz val="7.5"/>
        <rFont val="Verdana"/>
        <family val="2"/>
      </rPr>
      <t>EQ 30.05.0156 (/)</t>
    </r>
  </si>
  <si>
    <r>
      <rPr>
        <b/>
        <sz val="7.5"/>
        <rFont val="Verdana"/>
        <family val="2"/>
      </rPr>
      <t>Betoneira com capacidade de 320l de mistura seca, sem operador, com as seguintes especificacoes minimas: motor a gasolina, carregamento mecanico e tambor reversivel. Custo horario improdutivo. (Obs.: Utilizacao somente onde nao houver disponibilidade de energia eletrica no local da obra)</t>
    </r>
  </si>
  <si>
    <r>
      <rPr>
        <b/>
        <sz val="7.5"/>
        <rFont val="Verdana"/>
        <family val="2"/>
      </rPr>
      <t>EQ 30.05.0200 (/)</t>
    </r>
  </si>
  <si>
    <r>
      <rPr>
        <b/>
        <sz val="7.5"/>
        <rFont val="Verdana"/>
        <family val="2"/>
      </rPr>
      <t>Betoneira com capacidade de 580l, carregador e motor eletrico WEG 7,5CV, 4 polos, 220/380V, sem caixa d'agua, Menegotti ou similar, sem operador. Aluguel produtivo.</t>
    </r>
  </si>
  <si>
    <r>
      <rPr>
        <b/>
        <sz val="7.5"/>
        <rFont val="Verdana"/>
        <family val="2"/>
      </rPr>
      <t>EQ 30.05.0206 (/)</t>
    </r>
  </si>
  <si>
    <r>
      <rPr>
        <b/>
        <sz val="7.5"/>
        <rFont val="Verdana"/>
        <family val="2"/>
      </rPr>
      <t>Betoneira com capacidade de 580l, carregador e motor eletrico WEG 7,5CV, 4 polos, 220/380V, sem caixa d'agua, Menegotti ou similar, sem operador. Aluguel improdutivo motor parado.</t>
    </r>
  </si>
  <si>
    <r>
      <rPr>
        <b/>
        <sz val="7.5"/>
        <rFont val="Verdana"/>
        <family val="2"/>
      </rPr>
      <t>EQ 30.05.0300 (A)</t>
    </r>
  </si>
  <si>
    <r>
      <rPr>
        <b/>
        <sz val="7.5"/>
        <rFont val="Verdana"/>
        <family val="2"/>
      </rPr>
      <t>Conjunto para projecao de concreto. Custo horario produtivo.</t>
    </r>
  </si>
  <si>
    <r>
      <rPr>
        <b/>
        <sz val="7.5"/>
        <rFont val="Verdana"/>
        <family val="2"/>
      </rPr>
      <t>EQ 30.05.0303 (/)</t>
    </r>
  </si>
  <si>
    <r>
      <rPr>
        <b/>
        <sz val="7.5"/>
        <rFont val="Verdana"/>
        <family val="2"/>
      </rPr>
      <t>Conjunto para projecao de concreto. Custo horario improdutivo.</t>
    </r>
  </si>
  <si>
    <r>
      <rPr>
        <b/>
        <sz val="7.5"/>
        <rFont val="Verdana"/>
        <family val="2"/>
      </rPr>
      <t>EQ 30.05.0550 (A)</t>
    </r>
  </si>
  <si>
    <r>
      <rPr>
        <b/>
        <sz val="7.5"/>
        <rFont val="Verdana"/>
        <family val="2"/>
      </rPr>
      <t>Vibrador de Imersao com tubo de 48mmx480mm, sem operador, com material de operacao, energia eletrica e material de manutencao, com as seguintes especificacoes minimas: motor eletrico trifasico de 2CV e mangote de 5m de comprimentor. Custo horario produtivo.</t>
    </r>
  </si>
  <si>
    <r>
      <rPr>
        <b/>
        <sz val="7.5"/>
        <rFont val="Verdana"/>
        <family val="2"/>
      </rPr>
      <t>EQ 30.05.0556 (/)</t>
    </r>
  </si>
  <si>
    <r>
      <rPr>
        <b/>
        <sz val="7.5"/>
        <rFont val="Verdana"/>
        <family val="2"/>
      </rPr>
      <t>Vibrador de Imersao com tubo de 48mmx480mm, sem operador, com as seguintes especificacoes minimas: motor eletrico trifasico de 2CV e mangote de 5m de comprimentor. Custo horario improdutivo.</t>
    </r>
  </si>
  <si>
    <r>
      <rPr>
        <b/>
        <sz val="7.5"/>
        <rFont val="Verdana"/>
        <family val="2"/>
      </rPr>
      <t>EQ 34.05.0050 (/)</t>
    </r>
  </si>
  <si>
    <r>
      <rPr>
        <b/>
        <sz val="7.5"/>
        <rFont val="Verdana"/>
        <family val="2"/>
      </rPr>
      <t xml:space="preserve">Rotativa para execucao de pocos profundos, sobre caminhao de 12t, com chefe de turma tecnico em sondagem e 03 sondadores operadores, material de operacao e material de manutencao, com as seguintes especificacoes minimas: motor diesel de 162CV, compressor de ar rotativo de 270HP, descraga livre de 747Pcm e pressao de 150psi.
</t>
    </r>
    <r>
      <rPr>
        <b/>
        <sz val="7.5"/>
        <rFont val="Verdana"/>
        <family val="2"/>
      </rPr>
      <t>Custo horario produtivo.(desonerado)</t>
    </r>
  </si>
  <si>
    <r>
      <rPr>
        <b/>
        <sz val="7.5"/>
        <rFont val="Verdana"/>
        <family val="2"/>
      </rPr>
      <t>EQ 34.05.0053 (/)</t>
    </r>
  </si>
  <si>
    <r>
      <rPr>
        <b/>
        <sz val="7.5"/>
        <rFont val="Verdana"/>
        <family val="2"/>
      </rPr>
      <t>Rotativa para execucao de pocos profundos, sobre caminhao de 12t, com chefe de turma tecnico em sondagem e 03 sondadores operadores, material de</t>
    </r>
  </si>
  <si>
    <r>
      <rPr>
        <b/>
        <sz val="7.5"/>
        <rFont val="Verdana"/>
        <family val="2"/>
      </rPr>
      <t>manutencao, com as seguintes especificacoes minimas: motor diesel de 162CV, compressor de ar rotativo de 270HP, descraga livre de 747Pcm e pressao de 150psi. Custo horario improdutivo (motor funcionando).(desonerado)</t>
    </r>
  </si>
  <si>
    <r>
      <rPr>
        <b/>
        <sz val="7.5"/>
        <rFont val="Verdana"/>
        <family val="2"/>
      </rPr>
      <t>EQ 34.05.0056 (/)</t>
    </r>
  </si>
  <si>
    <r>
      <rPr>
        <b/>
        <sz val="7.5"/>
        <rFont val="Verdana"/>
        <family val="2"/>
      </rPr>
      <t xml:space="preserve">Rotativa para execucao de pocos profundos, sobre caminhao de 12t, com chefe de turma tecnico em sondagem e 03 sondadores operadores, com as seguintes especificacoes minimas: motor diesel de 162CV, compressor de ar rotativo de 270HP, descraga livre de 747Pcm e pressao de 150psi.
</t>
    </r>
    <r>
      <rPr>
        <b/>
        <sz val="7.5"/>
        <rFont val="Verdana"/>
        <family val="2"/>
      </rPr>
      <t>Custo horario improdutivo (motor desligado). (desonerado)</t>
    </r>
  </si>
  <si>
    <r>
      <rPr>
        <b/>
        <sz val="7.5"/>
        <rFont val="Verdana"/>
        <family val="2"/>
      </rPr>
      <t>EQ 34.10.0050 (/)</t>
    </r>
  </si>
  <si>
    <r>
      <rPr>
        <b/>
        <sz val="7.5"/>
        <rFont val="Verdana"/>
        <family val="2"/>
      </rPr>
      <t>Bomba Hidraulica Submersivel, monofasica, com motor eletrico com potencia de 1CV - 220V/380V, marca ABS modelo UNI 500 ou similar, exclusive acessorios. Fornecimento e colocacao.(desonerado)</t>
    </r>
  </si>
  <si>
    <r>
      <rPr>
        <b/>
        <sz val="7.5"/>
        <rFont val="Verdana"/>
        <family val="2"/>
      </rPr>
      <t>EQ 34.10.0100 (/)</t>
    </r>
  </si>
  <si>
    <r>
      <rPr>
        <b/>
        <sz val="7.5"/>
        <rFont val="Verdana"/>
        <family val="2"/>
      </rPr>
      <t>Bomba Hidraulica Submersivel, trifasica, com motor eletrico com potencia de 2CV - 220V/380V, marca ABS modelo UNI 600T ou similar, exclusive acessorios. Fornecimento e colocacao. (desonerado)</t>
    </r>
  </si>
  <si>
    <r>
      <rPr>
        <b/>
        <sz val="7.5"/>
        <rFont val="Verdana"/>
        <family val="2"/>
      </rPr>
      <t>EQ 34.10.0150 (/)</t>
    </r>
  </si>
  <si>
    <r>
      <rPr>
        <b/>
        <sz val="7.5"/>
        <rFont val="Verdana"/>
        <family val="2"/>
      </rPr>
      <t>Bomba Hidraulica Submersivel, trifasica, com motor eletrico com potencia de 3,5CV - 220V/380V, modelo AFP-100 ou similar, exclusive acessorios. Fornecimento e colocacao. (desonerado)</t>
    </r>
  </si>
  <si>
    <r>
      <rPr>
        <b/>
        <sz val="7.5"/>
        <rFont val="Verdana"/>
        <family val="2"/>
      </rPr>
      <t>EQ 34.10.0200 (A)</t>
    </r>
  </si>
  <si>
    <r>
      <rPr>
        <b/>
        <sz val="7.5"/>
        <rFont val="Verdana"/>
        <family val="2"/>
      </rPr>
      <t>Bomba centrifuga submersivel eletrica, para drenagem de agua limpa ou com impurezas e particulas abrasivas ou de uso a seco, sem operador, com material de operacao, energia eletrica e material de manutencaoi, com as seguintes especificacoes minimas: motor eletrico de 6CV a 3450RPM, mangueira de recalque, cabos de alimentacao e comandos eletricos. Custo horario produtivo.(desonerado)</t>
    </r>
  </si>
  <si>
    <r>
      <rPr>
        <b/>
        <sz val="7.5"/>
        <rFont val="Verdana"/>
        <family val="2"/>
      </rPr>
      <t>EQ 34.10.0203 (/)</t>
    </r>
  </si>
  <si>
    <r>
      <rPr>
        <b/>
        <sz val="7.5"/>
        <rFont val="Verdana"/>
        <family val="2"/>
      </rPr>
      <t>Bomba centrifuga submersivel eletrica, para drenagem de agua limpa ou com impurezas e particulas abrasivas ou de uso a seco, sem operador, com as seguintes especificacoes minimas: motor eletrico de 6CV a 3450RPM, mangueira de recalque, cabos de alimentacao e comandos eletricos. Custo horario improdutivo. (desonerado)</t>
    </r>
  </si>
  <si>
    <r>
      <rPr>
        <b/>
        <sz val="7.5"/>
        <rFont val="Verdana"/>
        <family val="2"/>
      </rPr>
      <t>EQ 34.10.0250 (/)</t>
    </r>
  </si>
  <si>
    <r>
      <rPr>
        <b/>
        <sz val="7.5"/>
        <rFont val="Verdana"/>
        <family val="2"/>
      </rPr>
      <t>Bomba Hidraulica Submersivel, trifasica, com motor eletrico com potencia de 8CV - 220V/380V, modelo JUMBO S1ND ou similar, exclusive acessorios. Fornecimento e instalacao hidraulica e eletrica.(desonerado)</t>
    </r>
  </si>
  <si>
    <r>
      <rPr>
        <b/>
        <sz val="7.5"/>
        <rFont val="Verdana"/>
        <family val="2"/>
      </rPr>
      <t>EQ 34.10.0253 (/)</t>
    </r>
  </si>
  <si>
    <r>
      <rPr>
        <b/>
        <sz val="7.5"/>
        <rFont val="Verdana"/>
        <family val="2"/>
      </rPr>
      <t>Bomba hidraulica submersivel, trifasica, motor eletrico com potencia de 3,8CV, 220/380V, para tubulacao de 3", modelo Jumbo 24ND da ABS ou similar. Fornecimento.(desonerado)</t>
    </r>
  </si>
  <si>
    <r>
      <rPr>
        <b/>
        <sz val="7.5"/>
        <rFont val="Verdana"/>
        <family val="2"/>
      </rPr>
      <t>EQ 34.10.0256 (/)</t>
    </r>
  </si>
  <si>
    <r>
      <rPr>
        <b/>
        <sz val="7.5"/>
        <rFont val="Verdana"/>
        <family val="2"/>
      </rPr>
      <t>Bomba hidraulica submersivel, trifasica, motor eletrico com potencia de 2CV, 220/380V, para tubulacao de 2", modelo Jumbo 14D da ABS ou similar. Fornecimento.(desonerado)</t>
    </r>
  </si>
  <si>
    <r>
      <rPr>
        <b/>
        <sz val="7.5"/>
        <rFont val="Verdana"/>
        <family val="2"/>
      </rPr>
      <t>EQ 34.10.0259 (/)</t>
    </r>
  </si>
  <si>
    <r>
      <rPr>
        <b/>
        <sz val="7.5"/>
        <rFont val="Verdana"/>
        <family val="2"/>
      </rPr>
      <t>Bomba hidraulica submersivel, trifasica, motor eletrico com potencia de 1,5CV, 220/380V, para tubulacao de 2", modelo Jumbo 12D da ABS ou similar. Fornecimento.(desonerado)</t>
    </r>
  </si>
  <si>
    <r>
      <rPr>
        <b/>
        <sz val="7.5"/>
        <rFont val="Verdana"/>
        <family val="2"/>
      </rPr>
      <t>EQ 34.10.0262 (/)</t>
    </r>
  </si>
  <si>
    <r>
      <rPr>
        <b/>
        <sz val="7.5"/>
        <rFont val="Verdana"/>
        <family val="2"/>
      </rPr>
      <t>Bomba hidraulica submersivel, trifasica, motor eletrico com potencia de 15CV, 220/380V, para tubulacao de 6", modelo Jumbo 84LD da ABS ou similar. Fornecimento.(desonerado)</t>
    </r>
  </si>
  <si>
    <r>
      <rPr>
        <b/>
        <sz val="7.5"/>
        <rFont val="Verdana"/>
        <family val="2"/>
      </rPr>
      <t>EQ 34.10.0265 (/)</t>
    </r>
  </si>
  <si>
    <r>
      <rPr>
        <b/>
        <sz val="7.5"/>
        <rFont val="Verdana"/>
        <family val="2"/>
      </rPr>
      <t>Bomba hidraulica submersivel, trifasica, motor eletrico com potencia de 15CV, 220/380V, para tubulacao de 4", modelo Jumbo 84ND da ABS ou similar. Fornecimento.(desonerado)</t>
    </r>
  </si>
  <si>
    <r>
      <rPr>
        <b/>
        <sz val="7.5"/>
        <rFont val="Verdana"/>
        <family val="2"/>
      </rPr>
      <t>EQ 34.10.0268 (/)</t>
    </r>
  </si>
  <si>
    <r>
      <rPr>
        <b/>
        <sz val="7.5"/>
        <rFont val="Verdana"/>
        <family val="2"/>
      </rPr>
      <t>Bomba hidraulica submersivel, trifasica, motor eletrico com potencia de 9CV, 220/380V, para tubulacao de 4", modelo Jumbo 54HD da ABS ou similar. Fornecimento.(desonerado)</t>
    </r>
  </si>
  <si>
    <r>
      <rPr>
        <b/>
        <sz val="7.5"/>
        <rFont val="Verdana"/>
        <family val="2"/>
      </rPr>
      <t>EQ 34.10.0271 (/)</t>
    </r>
  </si>
  <si>
    <r>
      <rPr>
        <b/>
        <sz val="7.5"/>
        <rFont val="Verdana"/>
        <family val="2"/>
      </rPr>
      <t>Bomba hidraulica submersivel, trifasica, motor eletrico com potencia de 6CV, 220/380V, para tubulacao de 3", modelo Jumbo 30MD da ABS ou similar. Fornecimento.(desonerado)</t>
    </r>
  </si>
  <si>
    <r>
      <rPr>
        <b/>
        <sz val="7.5"/>
        <rFont val="Verdana"/>
        <family val="2"/>
      </rPr>
      <t>EQ 34.10.0274 (/)</t>
    </r>
  </si>
  <si>
    <r>
      <rPr>
        <b/>
        <sz val="7.5"/>
        <rFont val="Verdana"/>
        <family val="2"/>
      </rPr>
      <t>Bomba hidraulica submersivel, trifasica, motor eletrico com potencia de 6CV, 220/380V, para tubulacao de 2", modelo Jumbo 30HD da ABS ou similar. Fornecimento.(desonerado)</t>
    </r>
  </si>
  <si>
    <r>
      <rPr>
        <b/>
        <sz val="7.5"/>
        <rFont val="Verdana"/>
        <family val="2"/>
      </rPr>
      <t>EQ 34.10.0300 (A)</t>
    </r>
  </si>
  <si>
    <r>
      <rPr>
        <b/>
        <sz val="7.5"/>
        <rFont val="Verdana"/>
        <family val="2"/>
      </rPr>
      <t xml:space="preserve">Bomba hidraulica centrifuga submersa, com motor eletrico de 10CV, exclusive acessorios.
</t>
    </r>
    <r>
      <rPr>
        <b/>
        <sz val="7.5"/>
        <rFont val="Verdana"/>
        <family val="2"/>
      </rPr>
      <t>Fornecimento e instalacao hidraulica e eletrica. (desonerado)</t>
    </r>
  </si>
  <si>
    <r>
      <rPr>
        <b/>
        <sz val="7.5"/>
        <rFont val="Verdana"/>
        <family val="2"/>
      </rPr>
      <t>EQ 34.10.0325 (/)</t>
    </r>
  </si>
  <si>
    <r>
      <rPr>
        <b/>
        <sz val="7.5"/>
        <rFont val="Verdana"/>
        <family val="2"/>
      </rPr>
      <t>Bomba hidraulica submersivel trifasica, para aguas residuais, motor 3,0KW a 3430 rpm, grau de</t>
    </r>
  </si>
  <si>
    <r>
      <rPr>
        <b/>
        <sz val="7.5"/>
        <rFont val="Verdana"/>
        <family val="2"/>
      </rPr>
      <t>protecao F, isolamento IP-68, versao CP, com 10m de cabo trifasico, conexao de descarga de 3", suporte de tubos guia de 2", dois lances de tubo guia de aco galvanizado com 6m cada, corrente de aco galvanizada de 3/16" com 6m, jogo de chumbadores de aco inox, modelo CP 3085, tipo HT, Flygt ou similar. Fornecimento.(desonerado)</t>
    </r>
  </si>
  <si>
    <r>
      <rPr>
        <b/>
        <sz val="7.5"/>
        <rFont val="Verdana"/>
        <family val="2"/>
      </rPr>
      <t>EQ 34.10.0350 (A)</t>
    </r>
  </si>
  <si>
    <r>
      <rPr>
        <b/>
        <sz val="7.5"/>
        <rFont val="Verdana"/>
        <family val="2"/>
      </rPr>
      <t xml:space="preserve">Bomba submersivel para esgoto sanitario, curva 483, 7,5KW-1745RPM, 220/380 ou 440V, trifasico,
</t>
    </r>
    <r>
      <rPr>
        <b/>
        <sz val="7.5"/>
        <rFont val="Verdana"/>
        <family val="2"/>
      </rPr>
      <t>descarga de 100m, modelo CP 3127, tipo Flygt ou similar. Fornecimento, instalacao hidraulica e eletrica.(desonerado)</t>
    </r>
  </si>
  <si>
    <r>
      <rPr>
        <b/>
        <sz val="7.5"/>
        <rFont val="Verdana"/>
        <family val="2"/>
      </rPr>
      <t>EQ 34.10.0400 (/)</t>
    </r>
  </si>
  <si>
    <r>
      <rPr>
        <b/>
        <sz val="7.5"/>
        <rFont val="Verdana"/>
        <family val="2"/>
      </rPr>
      <t>Bomba Hidraulica Centrifuga Submersivel, de 30CV, saida de 4" ou 6", modelo Jumbo 201, fabricacao ABS ou similar. Fornecimento. (desonerado)</t>
    </r>
  </si>
  <si>
    <r>
      <rPr>
        <b/>
        <sz val="7.5"/>
        <rFont val="Verdana"/>
        <family val="2"/>
      </rPr>
      <t>EQ 34.10.0450 (/)</t>
    </r>
  </si>
  <si>
    <r>
      <rPr>
        <b/>
        <sz val="7.5"/>
        <rFont val="Verdana"/>
        <family val="2"/>
      </rPr>
      <t>Moto-bomba sobre rodas, com bomba centrifuga auto-escorvante de rotor aberto de 4CV, para drenagem de agua limpa ou com impurezas e particulas abrasivas, sem operador, com material de operacao e material de manutencao, com as seguintes especificacoes minimas: motor a gasolina de 4CV, succao de 2" e recalque de 1 1/2", com respectivas mangueiras e acessorios. Custo horario produtivo.(desonerado)</t>
    </r>
  </si>
  <si>
    <r>
      <rPr>
        <b/>
        <sz val="7.5"/>
        <rFont val="Verdana"/>
        <family val="2"/>
      </rPr>
      <t>EQ 34.10.0453 (/)</t>
    </r>
  </si>
  <si>
    <r>
      <rPr>
        <b/>
        <sz val="7.5"/>
        <rFont val="Verdana"/>
        <family val="2"/>
      </rPr>
      <t>Moto-bomba sobre rodas, com bomba centrifuga auto-escorvante de rotor aberto de 4CV, para drenagem de agua limpa ou com impurezas e particulas abrasivas, sem operador, com as seguintes especificacoes minimas: motor a gasolina de 4CV, succao de 2" e recalque de 1 1/2", com respectivas mangueiras e acessorios. Custo horario improdutivo.(desonerado)</t>
    </r>
  </si>
  <si>
    <r>
      <rPr>
        <b/>
        <sz val="7.5"/>
        <rFont val="Verdana"/>
        <family val="2"/>
      </rPr>
      <t>EQ 34.10.0500 (A)</t>
    </r>
  </si>
  <si>
    <r>
      <rPr>
        <b/>
        <sz val="7.5"/>
        <rFont val="Verdana"/>
        <family val="2"/>
      </rPr>
      <t>Moto-bomba sobre rodas, com bomba centrifuga auto-escorvante de rotor aberto de 5,3HP, para drenagem de agua limpa ou com impurezas e particulas abrasivas, sem operador, com material de operacao e material de manutencao, com as seguintes especificacoes minimas: motor a gasolina de 5,3HP, succao de 3" e recalque de 3", com respectivas mangueiras e acessorios. Custo horario produtivo.(desonerado)</t>
    </r>
  </si>
  <si>
    <r>
      <rPr>
        <b/>
        <sz val="7.5"/>
        <rFont val="Verdana"/>
        <family val="2"/>
      </rPr>
      <t>EQ 34.10.0503 (/)</t>
    </r>
  </si>
  <si>
    <r>
      <rPr>
        <b/>
        <sz val="7.5"/>
        <rFont val="Verdana"/>
        <family val="2"/>
      </rPr>
      <t>Moto-bomba sobre rodas, com bomba centrifuga auto-escorvante de rotor aberto de 5,3HP, para drenagem de agua limpa ou com impurezas e particulas abrasivas, sem operador, com material de operacao, com as seguintes especificacoes minimas: motor a gasolina de 5,3HP, succao de 3" e recalque de 3", com respectivas mangueiras e acessorios. Custo horario improdutivo. (desonerado)</t>
    </r>
  </si>
  <si>
    <r>
      <rPr>
        <b/>
        <sz val="7.5"/>
        <rFont val="Verdana"/>
        <family val="2"/>
      </rPr>
      <t>EQ 34.10.0551 (/)</t>
    </r>
  </si>
  <si>
    <r>
      <rPr>
        <b/>
        <sz val="7.5"/>
        <rFont val="Verdana"/>
        <family val="2"/>
      </rPr>
      <t>Moto Bomba Susuki ou similar, com bomba centrifuga auto-escorvante de rotor aberto, bocais de succao de 3 , motor a gasolina de 5,3HP, inclusive mangueiras de succao e recalque, sem operador. Fornecimento.(desonerado)</t>
    </r>
  </si>
  <si>
    <r>
      <rPr>
        <b/>
        <sz val="7.5"/>
        <rFont val="Verdana"/>
        <family val="2"/>
      </rPr>
      <t>EQ 34.10.0600 (A)</t>
    </r>
  </si>
  <si>
    <r>
      <rPr>
        <b/>
        <sz val="7.5"/>
        <rFont val="Verdana"/>
        <family val="2"/>
      </rPr>
      <t>Recuperacao de bomba hidraulica, centrifuga, trifasica, com motor eletrico de 3/4CV - 220V/380V, compreendendo a troca de selo, gaxetas, buchas, mancal, rolamentos e a pintura externa.(desonerado)</t>
    </r>
  </si>
  <si>
    <r>
      <rPr>
        <b/>
        <sz val="7.5"/>
        <rFont val="Verdana"/>
        <family val="2"/>
      </rPr>
      <t>EQ 34.10.0650 (A)</t>
    </r>
  </si>
  <si>
    <r>
      <rPr>
        <b/>
        <sz val="7.5"/>
        <rFont val="Verdana"/>
        <family val="2"/>
      </rPr>
      <t>Recuperacao de bomba hidraulica, centrifuga submersivel, monofasica, com motor eletrico de 1CV - 220V/380V, tipo ABS ou similar, compreendendo a troca de selo, gaxetas, buchas, mancal, rolamentos e a pintura externa. (desonerado)</t>
    </r>
  </si>
  <si>
    <r>
      <rPr>
        <b/>
        <sz val="7.5"/>
        <rFont val="Verdana"/>
        <family val="2"/>
      </rPr>
      <t>EQ 34.10.0670 (/)</t>
    </r>
  </si>
  <si>
    <r>
      <rPr>
        <b/>
        <sz val="7.5"/>
        <rFont val="Verdana"/>
        <family val="2"/>
      </rPr>
      <t>Recuperacao de bomba hidraulica centrifuga, trifasica, motor eletrico de 1CV, modelo 250RS, Dancor ou similar, compreendendo a troca de selo, gaxetas, buchas, mancal, rolamentos e pintura externa.(desonerado)</t>
    </r>
  </si>
  <si>
    <r>
      <rPr>
        <b/>
        <sz val="7.5"/>
        <rFont val="Verdana"/>
        <family val="2"/>
      </rPr>
      <t>EQ 34.10.0685 (/)</t>
    </r>
  </si>
  <si>
    <r>
      <rPr>
        <b/>
        <sz val="7.5"/>
        <rFont val="Verdana"/>
        <family val="2"/>
      </rPr>
      <t>Recuperacao de bomba hidraulica centrifuga, com motor eletrico, potencia de 2CV, 220V, compreendendo a troca de selo, gaxetas, buchas, mancal, rolamentos e a pintura externa. (desonerado)</t>
    </r>
  </si>
  <si>
    <r>
      <rPr>
        <b/>
        <sz val="7.5"/>
        <rFont val="Verdana"/>
        <family val="2"/>
      </rPr>
      <t>EQ 34.10.0700 (A)</t>
    </r>
  </si>
  <si>
    <r>
      <rPr>
        <b/>
        <sz val="7.5"/>
        <rFont val="Verdana"/>
        <family val="2"/>
      </rPr>
      <t>Recuperacao de bomba hidraulica, submersivel, trifasica, com motor eletrico de 2CV - 220V/380V, tipo ABS ou similar, compreendendo a troca de selo, gaxetas, buchas, mancal, rolamentos e a pintura externa.(desonerado)</t>
    </r>
  </si>
  <si>
    <r>
      <rPr>
        <b/>
        <sz val="7.5"/>
        <rFont val="Verdana"/>
        <family val="2"/>
      </rPr>
      <t>EQ 34.10.0750 (A)</t>
    </r>
  </si>
  <si>
    <r>
      <rPr>
        <b/>
        <sz val="7.5"/>
        <rFont val="Verdana"/>
        <family val="2"/>
      </rPr>
      <t>Recuperacao de bomba hidraulica, centrifuga submersivel, tipo "sapo", trifasica, com motor eletrico de 2CV - 220V, compreendendo a troca de selo, gaxetas, buchas, mancal, rolamentos e a pintura externa.(desonerado)</t>
    </r>
  </si>
  <si>
    <r>
      <rPr>
        <b/>
        <sz val="7.5"/>
        <rFont val="Verdana"/>
        <family val="2"/>
      </rPr>
      <t>EQ 34.10.0800 (A)</t>
    </r>
  </si>
  <si>
    <r>
      <rPr>
        <b/>
        <sz val="7.5"/>
        <rFont val="Verdana"/>
        <family val="2"/>
      </rPr>
      <t>Recuperacao de bomba hidraulica, vazao de 42m3/h, centrifuga submersivel, refrigerada a agua, trifasica com motor eletrico de 2,4CV - 220V/380V, compreendendo a troca de selo, gaxetas, buchas, mancal, rolamentos e a pintura externa.(desonerado)</t>
    </r>
  </si>
  <si>
    <r>
      <rPr>
        <b/>
        <sz val="7.5"/>
        <rFont val="Verdana"/>
        <family val="2"/>
      </rPr>
      <t>EQ 34.10.0850 (A)</t>
    </r>
  </si>
  <si>
    <r>
      <rPr>
        <b/>
        <sz val="7.5"/>
        <rFont val="Verdana"/>
        <family val="2"/>
      </rPr>
      <t xml:space="preserve">Recuperacao de bomba hidraulica, centrifuga submersivel, trifasica com motor eletrico de 3,5CV
</t>
    </r>
    <r>
      <rPr>
        <b/>
        <sz val="7.5"/>
        <rFont val="Verdana"/>
        <family val="2"/>
      </rPr>
      <t>- 220V/380V, compreendendo a troca de selo, gaxetas, buchas, mancal, rolamentos e a pintura externa, tipo AFP-100 ou similar.(desonerado)</t>
    </r>
  </si>
  <si>
    <r>
      <rPr>
        <b/>
        <sz val="7.5"/>
        <rFont val="Verdana"/>
        <family val="2"/>
      </rPr>
      <t>EQ 34.10.0870 (/)</t>
    </r>
  </si>
  <si>
    <r>
      <rPr>
        <b/>
        <sz val="7.5"/>
        <rFont val="Verdana"/>
        <family val="2"/>
      </rPr>
      <t>Recuperacao de bomba hidraulica centrifuga, submersivel, trifasica, motor eletrico de 3,8CV modelo Jumbo 24ND, ABS ou similar, compreendendo a troca de selo, gaxetas, buchas, mancal, rolamentos e pintura externa. (desonerado)</t>
    </r>
  </si>
  <si>
    <r>
      <rPr>
        <b/>
        <sz val="7.5"/>
        <rFont val="Verdana"/>
        <family val="2"/>
      </rPr>
      <t>EQ 34.10.0880 (/)</t>
    </r>
  </si>
  <si>
    <r>
      <rPr>
        <b/>
        <sz val="7.5"/>
        <rFont val="Verdana"/>
        <family val="2"/>
      </rPr>
      <t>Recuperacao de bomba hidraulica centrifuga, trifasica, motor eletrico de 5CV, serie CAM, modelo 618TJM, Dancor ou similar, compreendendo a troca de selo, gaxetas, buchas, mancal, rolamentos e pintura externa.(desonerado)</t>
    </r>
  </si>
  <si>
    <r>
      <rPr>
        <b/>
        <sz val="7.5"/>
        <rFont val="Verdana"/>
        <family val="2"/>
      </rPr>
      <t>EQ 34.10.0900 (A)</t>
    </r>
  </si>
  <si>
    <r>
      <rPr>
        <b/>
        <sz val="7.5"/>
        <rFont val="Verdana"/>
        <family val="2"/>
      </rPr>
      <t>Recuperacao de bomba hidraulica, centrifuga submersivel, trifasica com motor eletrico de 8CV - 220V/380V, tipo JUMBO S1ND ou similar, compreendendo a troca de selo, gaxetas, buchas, mancal, rolamentos e a pintura externa. (desonerado)</t>
    </r>
  </si>
  <si>
    <r>
      <rPr>
        <b/>
        <sz val="7.5"/>
        <rFont val="Verdana"/>
        <family val="2"/>
      </rPr>
      <t>EQ 34.10.0930 (/)</t>
    </r>
  </si>
  <si>
    <r>
      <rPr>
        <b/>
        <sz val="7.5"/>
        <rFont val="Verdana"/>
        <family val="2"/>
      </rPr>
      <t>Recuperacao de bomba hidraulica centrifuga, submersivel, trifasica, motor eletrico de 9CV modelo Jumbo 54HD, ABS ou similar, compreendendo a troca de selo, gaxetas, buchas, mancal, rolamentos e pintura externa. (desonerado)</t>
    </r>
  </si>
  <si>
    <r>
      <rPr>
        <b/>
        <sz val="7.5"/>
        <rFont val="Verdana"/>
        <family val="2"/>
      </rPr>
      <t>EQ 34.10.0950 (A)</t>
    </r>
  </si>
  <si>
    <r>
      <rPr>
        <b/>
        <sz val="7.5"/>
        <rFont val="Verdana"/>
        <family val="2"/>
      </rPr>
      <t xml:space="preserve">Recuperacao de bomba hidraulica, centrifuga submersivel, trifasica com motor eletrico de 4,2CV
</t>
    </r>
    <r>
      <rPr>
        <b/>
        <sz val="7.5"/>
        <rFont val="Verdana"/>
        <family val="2"/>
      </rPr>
      <t>- 220V/380V, tipo SPV 30/2 ou similar, compreendendo a troca de selo, gaxetas, buchas, mancal, rolamentos e a pintura externa. (desonerado)</t>
    </r>
  </si>
  <si>
    <r>
      <rPr>
        <b/>
        <sz val="7.5"/>
        <rFont val="Verdana"/>
        <family val="2"/>
      </rPr>
      <t>EQ 34.10.1000 (A)</t>
    </r>
  </si>
  <si>
    <r>
      <rPr>
        <b/>
        <sz val="7.5"/>
        <rFont val="Verdana"/>
        <family val="2"/>
      </rPr>
      <t xml:space="preserve">Recuperacao de bomba hidraulica, centrifuga submersivel, trifasica com motor eletrico de 6,3CV
</t>
    </r>
    <r>
      <rPr>
        <b/>
        <sz val="7.5"/>
        <rFont val="Verdana"/>
        <family val="2"/>
      </rPr>
      <t>- 220V/380V, compreendendo a troca de selo, gaxetas, buchas, mancal, rolamentos e a pintura externa, tipo SPV 40/C ou similar.(desonerado)</t>
    </r>
  </si>
  <si>
    <r>
      <rPr>
        <b/>
        <sz val="7.5"/>
        <rFont val="Verdana"/>
        <family val="2"/>
      </rPr>
      <t>EQ 34.10.1050 (/)</t>
    </r>
  </si>
  <si>
    <r>
      <rPr>
        <b/>
        <sz val="7.5"/>
        <rFont val="Verdana"/>
        <family val="2"/>
      </rPr>
      <t>Recuperacao de Bomba Hidraulica Centrifuga Submersivel, de 30CV, saida de 4" ou 6", modelo Jumbo 201, fabricacao ABS ou similar. (desonerado)</t>
    </r>
  </si>
  <si>
    <r>
      <rPr>
        <b/>
        <sz val="7.5"/>
        <rFont val="Verdana"/>
        <family val="2"/>
      </rPr>
      <t>EQ 34.15.0200 (/)</t>
    </r>
  </si>
  <si>
    <r>
      <rPr>
        <b/>
        <sz val="7.5"/>
        <rFont val="Verdana"/>
        <family val="2"/>
      </rPr>
      <t>Bomba Hidraulica Centrifuga trifasica, com motor eletrico de 3/4CV - 220V/380V, marca Worthington modelo D-520 ou similar, exclusive acessorios. Fornecimento e colocacao. (desonerado)</t>
    </r>
  </si>
  <si>
    <r>
      <rPr>
        <b/>
        <sz val="7.5"/>
        <rFont val="Verdana"/>
        <family val="2"/>
      </rPr>
      <t>EQ 34.15.0250 (A)</t>
    </r>
  </si>
  <si>
    <r>
      <rPr>
        <b/>
        <sz val="7.5"/>
        <rFont val="Verdana"/>
        <family val="2"/>
      </rPr>
      <t>Bomba Hidraulica Centrifuga, com motor eletrico, potencia de 1CV, succao de 1", elevacao de 1", vazao de 5m3/h, altura manometrica maxima de 35MCA, trifasica, modelo 250RS da Dancor ou similar, exclusive acessorios. Fornecimento e colocacao.(desonerado)</t>
    </r>
  </si>
  <si>
    <r>
      <rPr>
        <b/>
        <sz val="7.5"/>
        <rFont val="Verdana"/>
        <family val="2"/>
      </rPr>
      <t>EQ 34.15.0253 (/)</t>
    </r>
  </si>
  <si>
    <r>
      <rPr>
        <b/>
        <sz val="7.5"/>
        <rFont val="Verdana"/>
        <family val="2"/>
      </rPr>
      <t>Bomba Hidraulica centrifuga, trifasica, motor eletrico 220/380V, com potencia de 5CV, com succao de 2" e elevacao de 1 1/2", serie CAM, modelo 618TJM, Dancor ou similar. Fornecimento. (desonerado)</t>
    </r>
  </si>
  <si>
    <r>
      <rPr>
        <b/>
        <sz val="7.5"/>
        <rFont val="Verdana"/>
        <family val="2"/>
      </rPr>
      <t>EQ 34.15.0350 (A)</t>
    </r>
  </si>
  <si>
    <r>
      <rPr>
        <b/>
        <sz val="7.5"/>
        <rFont val="Verdana"/>
        <family val="2"/>
      </rPr>
      <t xml:space="preserve">Bomba Hidraulica Centrifuga, com motor eletrico, potencia de 2CV; exclusive acessorios.
</t>
    </r>
    <r>
      <rPr>
        <b/>
        <sz val="7.5"/>
        <rFont val="Verdana"/>
        <family val="2"/>
      </rPr>
      <t>Fornecimento e colocacao.(desonerado)</t>
    </r>
  </si>
  <si>
    <r>
      <rPr>
        <b/>
        <sz val="7.5"/>
        <rFont val="Verdana"/>
        <family val="2"/>
      </rPr>
      <t>EQ 34.15.0370 (/)</t>
    </r>
  </si>
  <si>
    <r>
      <rPr>
        <b/>
        <sz val="7.5"/>
        <rFont val="Verdana"/>
        <family val="2"/>
      </rPr>
      <t>Bomba hidraulica centrifuga, trifasica, motor eletrico de 3CV, tipo Mark Peerless DB7-C ou similar, exclusive acessorios. Fornecimento e colocacao.(desonerado)</t>
    </r>
  </si>
  <si>
    <r>
      <rPr>
        <b/>
        <sz val="7.5"/>
        <rFont val="Verdana"/>
        <family val="2"/>
      </rPr>
      <t>EQ 34.15.0470 (/)</t>
    </r>
  </si>
  <si>
    <r>
      <rPr>
        <b/>
        <sz val="7.5"/>
        <rFont val="Verdana"/>
        <family val="2"/>
      </rPr>
      <t>Bomba hidraulica centrifuga, trifasica, motor eletrico de 7,5CV, modelo DS9, WEG ou similar, exclusive acessorios. Fornecimento e colocacao. (desonerado)</t>
    </r>
  </si>
  <si>
    <r>
      <rPr>
        <b/>
        <sz val="7.5"/>
        <rFont val="Verdana"/>
        <family val="2"/>
      </rPr>
      <t>EQ 34.15.0500 (/)</t>
    </r>
  </si>
  <si>
    <r>
      <rPr>
        <b/>
        <sz val="7.5"/>
        <rFont val="Verdana"/>
        <family val="2"/>
      </rPr>
      <t xml:space="preserve">Bomba Hidraulica Centrifuga, com motor eletrico, potencia de 10CV; exclusive acessorios.
</t>
    </r>
    <r>
      <rPr>
        <b/>
        <sz val="7.5"/>
        <rFont val="Verdana"/>
        <family val="2"/>
      </rPr>
      <t>Fornecimento e colocacao.(desonerado)</t>
    </r>
  </si>
  <si>
    <r>
      <rPr>
        <b/>
        <sz val="7.5"/>
        <rFont val="Verdana"/>
        <family val="2"/>
      </rPr>
      <t>EQ 34.15.0600 (/)</t>
    </r>
  </si>
  <si>
    <r>
      <rPr>
        <b/>
        <sz val="7.5"/>
        <rFont val="Verdana"/>
        <family val="2"/>
      </rPr>
      <t xml:space="preserve">Bomba Hidraulica Centrifuga trifasica, com motor eletrico de 15CV - 220V/380V, marca Worthington modelo D-1020 ou similar, exclusive acessorios.
</t>
    </r>
    <r>
      <rPr>
        <b/>
        <sz val="7.5"/>
        <rFont val="Verdana"/>
        <family val="2"/>
      </rPr>
      <t>Fornecimento e colocacao.(desonerado)</t>
    </r>
  </si>
  <si>
    <r>
      <rPr>
        <b/>
        <sz val="7.5"/>
        <rFont val="Verdana"/>
        <family val="2"/>
      </rPr>
      <t>EQ 34.15.0700 (/)</t>
    </r>
  </si>
  <si>
    <r>
      <rPr>
        <b/>
        <sz val="7.5"/>
        <rFont val="Verdana"/>
        <family val="2"/>
      </rPr>
      <t>Bomba Hidraulica Centrifuga, trifasica, com motor eletrico com potencia de 25CV - 220V/380V, succao de 2", elevacao de 1 1/2", vazao de 40m3/h, altura de recalque de 90m, marca Alleri ou similar, exclusive acessorios. Fornecimento e colocacao.(desonerado)</t>
    </r>
  </si>
  <si>
    <r>
      <rPr>
        <b/>
        <sz val="7.5"/>
        <rFont val="Verdana"/>
        <family val="2"/>
      </rPr>
      <t>EQ 34.15.0800 (/)</t>
    </r>
  </si>
  <si>
    <r>
      <rPr>
        <b/>
        <sz val="7.5"/>
        <rFont val="Verdana"/>
        <family val="2"/>
      </rPr>
      <t>Bomba de eixo vertical, 1HP, 380V, diametro de 2" do tubo de elevacao, AMT=5m, vazao de 26m3/h,</t>
    </r>
  </si>
  <si>
    <r>
      <rPr>
        <b/>
        <sz val="7.5"/>
        <rFont val="Verdana"/>
        <family val="2"/>
      </rPr>
      <t>modelo 1063 da Dancor, ou similar. Fornecimento e colocacao.(desonerado)</t>
    </r>
  </si>
  <si>
    <r>
      <rPr>
        <b/>
        <sz val="7.5"/>
        <rFont val="Verdana"/>
        <family val="2"/>
      </rPr>
      <t>EQ 34.15.1000 (A)</t>
    </r>
  </si>
  <si>
    <r>
      <rPr>
        <b/>
        <sz val="7.5"/>
        <rFont val="Verdana"/>
        <family val="2"/>
      </rPr>
      <t>Recuperacao de bomba hidraulica, centrifuga, trifasica, com motor eletrico de 0,5CV, vazao de 9m3/h, compreendendo a troca de selo, gaxetas, buchas, mancal, rolamentos e a pintura externa, tipo Mark Peerless XD2-003 ou similar. (desonerado)</t>
    </r>
  </si>
  <si>
    <r>
      <rPr>
        <b/>
        <sz val="7.5"/>
        <rFont val="Verdana"/>
        <family val="2"/>
      </rPr>
      <t>EQ 34.15.1200 (A)</t>
    </r>
  </si>
  <si>
    <r>
      <rPr>
        <b/>
        <sz val="7.5"/>
        <rFont val="Verdana"/>
        <family val="2"/>
      </rPr>
      <t>Recuperacao de bomba hidraulica, centrifuga, trifasica, com motor eletrico de 3CV, tipo Mark Peerless DBC 710 ou similar, compreendendo a troca de selo, gaxetas, buchas, mancal, rolamentos e a pintura externa.(desonerado)</t>
    </r>
  </si>
  <si>
    <r>
      <rPr>
        <b/>
        <sz val="7.5"/>
        <rFont val="Verdana"/>
        <family val="2"/>
      </rPr>
      <t>EQ 34.15.1250 (A)</t>
    </r>
  </si>
  <si>
    <r>
      <rPr>
        <b/>
        <sz val="7.5"/>
        <rFont val="Verdana"/>
        <family val="2"/>
      </rPr>
      <t>Recuperacao de bomba hidraulica, centrifuga, trifasica, com motor eletrico de 7,5CV - 220/380V, tipo Mark Peerless DS9-009 ou similar, compreendendo a troca de selo, gaxetas, buchas, mancal, rolamentos e a pintura externa. (desonerado)</t>
    </r>
  </si>
  <si>
    <r>
      <rPr>
        <b/>
        <sz val="7.5"/>
        <rFont val="Verdana"/>
        <family val="2"/>
      </rPr>
      <t>EQ 34.15.1400 (A)</t>
    </r>
  </si>
  <si>
    <r>
      <rPr>
        <b/>
        <sz val="7.5"/>
        <rFont val="Verdana"/>
        <family val="2"/>
      </rPr>
      <t>Recuperacao de bomba hidraulica, centrifuga, trifasica, com motor eletrico de 10CV - 220/380V, compreendendo a troca de selo, gaxetas, buchas, mancal, rolamentos e a pintura externa. (desonerado)</t>
    </r>
  </si>
  <si>
    <r>
      <rPr>
        <b/>
        <sz val="7.5"/>
        <rFont val="Verdana"/>
        <family val="2"/>
      </rPr>
      <t>EQ 34.15.1700 (A)</t>
    </r>
  </si>
  <si>
    <r>
      <rPr>
        <b/>
        <sz val="7.5"/>
        <rFont val="Verdana"/>
        <family val="2"/>
      </rPr>
      <t>Recuperacao de bomba hidraulica, centrifuga, trifasica, com motor eletrico de 15CV - 220/380V, tipo Worthington D-1020 ou similar, compreendendo a troca de selo, gaxetas, buchas, mancal, rolamentos e a pintura externa. (desonerado)</t>
    </r>
  </si>
  <si>
    <r>
      <rPr>
        <b/>
        <sz val="7.5"/>
        <rFont val="Verdana"/>
        <family val="2"/>
      </rPr>
      <t>EQ 34.15.1800 (A)</t>
    </r>
  </si>
  <si>
    <r>
      <rPr>
        <b/>
        <sz val="7.5"/>
        <rFont val="Verdana"/>
        <family val="2"/>
      </rPr>
      <t>Recuperacao de bomba hidraulica, centrifuga, trifasica, com motor eletrico de 25CV - 220/380V, succao com diametro de 2", recalque com diametro de 1 1/2", compreendendo a troca de selo, gaxetas, buchas, mancal, rolamentos e a pintura externa, tipo Alleri ou similar. (desonerado)</t>
    </r>
  </si>
  <si>
    <r>
      <rPr>
        <b/>
        <sz val="7.5"/>
        <rFont val="Verdana"/>
        <family val="2"/>
      </rPr>
      <t>EQ 35.05.0050 (/)</t>
    </r>
  </si>
  <si>
    <r>
      <rPr>
        <b/>
        <sz val="7.5"/>
        <rFont val="Verdana"/>
        <family val="2"/>
      </rPr>
      <t xml:space="preserve">Rotativa para execucao de pocos profundos, sobre caminhao de 12t, com chefe de turma tecnico em sondagem e 03 sondadores operadores, material de operacao e material de manutencao, com as seguintes especificacoes minimas: motor diesel de 162CV, compressor de ar rotativo de 270HP, descraga livre de 747Pcm e pressao de 150psi.
</t>
    </r>
    <r>
      <rPr>
        <b/>
        <sz val="7.5"/>
        <rFont val="Verdana"/>
        <family val="2"/>
      </rPr>
      <t>Custo horario produtivo.</t>
    </r>
  </si>
  <si>
    <r>
      <rPr>
        <b/>
        <sz val="7.5"/>
        <rFont val="Verdana"/>
        <family val="2"/>
      </rPr>
      <t>EQ 35.05.0053 (/)</t>
    </r>
  </si>
  <si>
    <r>
      <rPr>
        <b/>
        <sz val="7.5"/>
        <rFont val="Verdana"/>
        <family val="2"/>
      </rPr>
      <t>Rotativa para execucao de pocos profundos, sobre caminhao de 12t, com chefe de turma tecnico em sondagem e 03 sondadores operadores, material de manutencao, com as seguintes especificacoes minimas: motor diesel de 162CV, compressor de ar rotativo de 270HP, descraga livre de 747Pcm e pressao de 150psi. Custo horario improdutivo (motor funcionando).</t>
    </r>
  </si>
  <si>
    <r>
      <rPr>
        <b/>
        <sz val="7.5"/>
        <rFont val="Verdana"/>
        <family val="2"/>
      </rPr>
      <t>EQ 35.05.0056 (/)</t>
    </r>
  </si>
  <si>
    <r>
      <rPr>
        <b/>
        <sz val="7.5"/>
        <rFont val="Verdana"/>
        <family val="2"/>
      </rPr>
      <t xml:space="preserve">Rotativa para execucao de pocos profundos, sobre caminhao de 12t, com chefe de turma tecnico em sondagem e 03 sondadores operadores, com as seguintes especificacoes minimas: motor diesel de 162CV, compressor de ar rotativo de 270HP, descraga livre de 747Pcm e pressao de 150psi.
</t>
    </r>
    <r>
      <rPr>
        <b/>
        <sz val="7.5"/>
        <rFont val="Verdana"/>
        <family val="2"/>
      </rPr>
      <t>Custo horario improdutivo (motor desligado).</t>
    </r>
  </si>
  <si>
    <r>
      <rPr>
        <b/>
        <sz val="7.5"/>
        <rFont val="Verdana"/>
        <family val="2"/>
      </rPr>
      <t>EQ 35.10.0050 (/)</t>
    </r>
  </si>
  <si>
    <r>
      <rPr>
        <b/>
        <sz val="7.5"/>
        <rFont val="Verdana"/>
        <family val="2"/>
      </rPr>
      <t>Bomba Hidraulica Submersivel, monofasica, com motor eletrico com potencia de 1CV - 220V/380V, marca ABS modelo UNI 500 ou similar, exclusive acessorios. Fornecimento e colocacao.</t>
    </r>
  </si>
  <si>
    <r>
      <rPr>
        <b/>
        <sz val="7.5"/>
        <rFont val="Verdana"/>
        <family val="2"/>
      </rPr>
      <t>EQ 35.10.0100 (/)</t>
    </r>
  </si>
  <si>
    <r>
      <rPr>
        <b/>
        <sz val="7.5"/>
        <rFont val="Verdana"/>
        <family val="2"/>
      </rPr>
      <t>Bomba Hidraulica Submersivel, trifasica, com motor eletrico com potencia de 2CV - 220V/380V, marca ABS modelo UNI 600T ou similar, exclusive acessorios. Fornecimento e colocacao.</t>
    </r>
  </si>
  <si>
    <r>
      <rPr>
        <b/>
        <sz val="7.5"/>
        <rFont val="Verdana"/>
        <family val="2"/>
      </rPr>
      <t>EQ 35.10.0150 (/)</t>
    </r>
  </si>
  <si>
    <r>
      <rPr>
        <b/>
        <sz val="7.5"/>
        <rFont val="Verdana"/>
        <family val="2"/>
      </rPr>
      <t>Bomba Hidraulica Submersivel, trifasica, com motor eletrico com potencia de 3,5CV - 220V/380V, modelo AFP-100 ou similar, exclusive acessorios. Fornecimento e colocacao.</t>
    </r>
  </si>
  <si>
    <r>
      <rPr>
        <b/>
        <sz val="7.5"/>
        <rFont val="Verdana"/>
        <family val="2"/>
      </rPr>
      <t>EQ 35.10.0200 (A)</t>
    </r>
  </si>
  <si>
    <r>
      <rPr>
        <b/>
        <sz val="7.5"/>
        <rFont val="Verdana"/>
        <family val="2"/>
      </rPr>
      <t>Bomba centrifuga submersivel eletrica, para drenagem de agua limpa ou com impurezas e particulas abrasivas ou de uso a seco, sem operador, com material de operacao, energia eletrica e material de manutencaoi, com as seguintes especificacoes minimas: motor eletrico de 6CV a 3450RPM, mangueira de recalque, cabos de alimentacao e comandos eletricos. Custo horario produtivo.</t>
    </r>
  </si>
  <si>
    <r>
      <rPr>
        <b/>
        <sz val="7.5"/>
        <rFont val="Verdana"/>
        <family val="2"/>
      </rPr>
      <t>EQ 35.10.0203 (/)</t>
    </r>
  </si>
  <si>
    <r>
      <rPr>
        <b/>
        <sz val="7.5"/>
        <rFont val="Verdana"/>
        <family val="2"/>
      </rPr>
      <t>Bomba centrifuga submersivel eletrica, para drenagem de agua limpa ou com impurezas e particulas abrasivas ou de uso a seco, sem operador, com as seguintes especificacoes minimas: motor eletrico de 6CV a 3450RPM, mangueira de recalque, cabos de alimentacao e comandos eletricos. Custo horario improdutivo.</t>
    </r>
  </si>
  <si>
    <r>
      <rPr>
        <b/>
        <sz val="7.5"/>
        <rFont val="Verdana"/>
        <family val="2"/>
      </rPr>
      <t>EQ 35.10.0250 (/)</t>
    </r>
  </si>
  <si>
    <r>
      <rPr>
        <b/>
        <sz val="7.5"/>
        <rFont val="Verdana"/>
        <family val="2"/>
      </rPr>
      <t>Bomba Hidraulica Submersivel, trifasica, com motor eletrico com potencia de 8CV - 220V/380V,</t>
    </r>
  </si>
  <si>
    <r>
      <rPr>
        <b/>
        <sz val="7.5"/>
        <rFont val="Verdana"/>
        <family val="2"/>
      </rPr>
      <t>modelo JUMBO S1ND ou similar, exclusive acessorios. Fornecimento e instalacao hidraulica e eletrica.</t>
    </r>
  </si>
  <si>
    <r>
      <rPr>
        <b/>
        <sz val="7.5"/>
        <rFont val="Verdana"/>
        <family val="2"/>
      </rPr>
      <t>EQ 35.10.0253 (/)</t>
    </r>
  </si>
  <si>
    <r>
      <rPr>
        <b/>
        <sz val="7.5"/>
        <rFont val="Verdana"/>
        <family val="2"/>
      </rPr>
      <t>Bomba hidraulica submersivel, trifasica, motor eletrico com potencia de 3,8CV, 220/380V, para tubulacao de 3", modelo Jumbo 24ND da ABS ou similar. Fornecimento.</t>
    </r>
  </si>
  <si>
    <r>
      <rPr>
        <b/>
        <sz val="7.5"/>
        <rFont val="Verdana"/>
        <family val="2"/>
      </rPr>
      <t>EQ 35.10.0256 (/)</t>
    </r>
  </si>
  <si>
    <r>
      <rPr>
        <b/>
        <sz val="7.5"/>
        <rFont val="Verdana"/>
        <family val="2"/>
      </rPr>
      <t>Bomba hidraulica submersivel, trifasica, motor eletrico com potencia de 2CV, 220/380V, para tubulacao de 2", modelo Jumbo 14D da ABS ou similar. Fornecimento.</t>
    </r>
  </si>
  <si>
    <r>
      <rPr>
        <b/>
        <sz val="7.5"/>
        <rFont val="Verdana"/>
        <family val="2"/>
      </rPr>
      <t>EQ 35.10.0259 (/)</t>
    </r>
  </si>
  <si>
    <r>
      <rPr>
        <b/>
        <sz val="7.5"/>
        <rFont val="Verdana"/>
        <family val="2"/>
      </rPr>
      <t>Bomba hidraulica submersivel, trifasica, motor eletrico com potencia de 1,5CV, 220/380V, para tubulacao de 2", modelo Jumbo 12D da ABS ou similar. Fornecimento.</t>
    </r>
  </si>
  <si>
    <r>
      <rPr>
        <b/>
        <sz val="7.5"/>
        <rFont val="Verdana"/>
        <family val="2"/>
      </rPr>
      <t>EQ 35.10.0262 (/)</t>
    </r>
  </si>
  <si>
    <r>
      <rPr>
        <b/>
        <sz val="7.5"/>
        <rFont val="Verdana"/>
        <family val="2"/>
      </rPr>
      <t>Bomba hidraulica submersivel, trifasica, motor eletrico com potencia de 15CV, 220/380V, para tubulacao de 6", modelo Jumbo 84LD da ABS ou similar. Fornecimento.</t>
    </r>
  </si>
  <si>
    <r>
      <rPr>
        <b/>
        <sz val="7.5"/>
        <rFont val="Verdana"/>
        <family val="2"/>
      </rPr>
      <t>EQ 35.10.0265 (/)</t>
    </r>
  </si>
  <si>
    <r>
      <rPr>
        <b/>
        <sz val="7.5"/>
        <rFont val="Verdana"/>
        <family val="2"/>
      </rPr>
      <t>Bomba hidraulica submersivel, trifasica, motor eletrico com potencia de 15CV, 220/380V, para tubulacao de 4", modelo Jumbo 84ND da ABS ou similar. Fornecimento.</t>
    </r>
  </si>
  <si>
    <r>
      <rPr>
        <b/>
        <sz val="7.5"/>
        <rFont val="Verdana"/>
        <family val="2"/>
      </rPr>
      <t>Bomba Hidraulica Submersivel, trifasica, com motor eletrico com potencia de 8CV - 220V/380V, modelo JUMBO S1ND ou similar, exclusive acessorios. Fornecimento e instalacao hidraulica e eletrica.</t>
    </r>
  </si>
  <si>
    <r>
      <rPr>
        <b/>
        <sz val="7.5"/>
        <rFont val="Verdana"/>
        <family val="2"/>
      </rPr>
      <t>EQ 35.10.0268 (/)</t>
    </r>
  </si>
  <si>
    <r>
      <rPr>
        <b/>
        <sz val="7.5"/>
        <rFont val="Verdana"/>
        <family val="2"/>
      </rPr>
      <t>Bomba hidraulica submersivel, trifasica, motor eletrico com potencia de 9CV, 220/380V, para tubulacao de 4", modelo Jumbo 54HD da ABS ou similar. Fornecimento.</t>
    </r>
  </si>
  <si>
    <r>
      <rPr>
        <b/>
        <sz val="7.5"/>
        <rFont val="Verdana"/>
        <family val="2"/>
      </rPr>
      <t>EQ 35.10.0271 (/)</t>
    </r>
  </si>
  <si>
    <r>
      <rPr>
        <b/>
        <sz val="7.5"/>
        <rFont val="Verdana"/>
        <family val="2"/>
      </rPr>
      <t>Bomba hidraulica submersivel, trifasica, motor eletrico com potencia de 6CV, 220/380V, para tubulacao de 3", modelo Jumbo 30MD da ABS ou similar. Fornecimento.</t>
    </r>
  </si>
  <si>
    <r>
      <rPr>
        <b/>
        <sz val="7.5"/>
        <rFont val="Verdana"/>
        <family val="2"/>
      </rPr>
      <t>EQ 35.10.0274 (/)</t>
    </r>
  </si>
  <si>
    <r>
      <rPr>
        <b/>
        <sz val="7.5"/>
        <rFont val="Verdana"/>
        <family val="2"/>
      </rPr>
      <t>Bomba hidraulica submersivel, trifasica, motor eletrico com potencia de 6CV, 220/380V, para tubulacao de 2", modelo Jumbo 30HD da ABS ou similar. Fornecimento.</t>
    </r>
  </si>
  <si>
    <r>
      <rPr>
        <b/>
        <sz val="7.5"/>
        <rFont val="Verdana"/>
        <family val="2"/>
      </rPr>
      <t>EQ 35.10.0300 (A)</t>
    </r>
  </si>
  <si>
    <r>
      <rPr>
        <b/>
        <sz val="7.5"/>
        <rFont val="Verdana"/>
        <family val="2"/>
      </rPr>
      <t>Bomba hidraulica centrifuga submersa, com motor eletrico de 10CV, exclusive acessorios.</t>
    </r>
  </si>
  <si>
    <r>
      <rPr>
        <b/>
        <sz val="7.5"/>
        <rFont val="Verdana"/>
        <family val="2"/>
      </rPr>
      <t>Fornecimento e instalacao hidraulica e eletrica.</t>
    </r>
  </si>
  <si>
    <r>
      <rPr>
        <b/>
        <sz val="7.5"/>
        <rFont val="Verdana"/>
        <family val="2"/>
      </rPr>
      <t>EQ 35.10.0325 (/)</t>
    </r>
  </si>
  <si>
    <r>
      <rPr>
        <b/>
        <sz val="7.5"/>
        <rFont val="Verdana"/>
        <family val="2"/>
      </rPr>
      <t>Bomba hidraulica submersivel trifasica, para aguas residuais, motor 3,0KW a 3430 rpm, grau de protecao F, isolamento IP-68, versao CP, com 10m de cabo trifasico, conexao de descarga de 3", suporte de tubos guia de 2", dois lances de tubo guia de aco galvanizado com 6m cada, corrente de aco galvanizada de 3/16" com 6m, jogo de chumbadores de aco inox, modelo CP 3085, tipo HT, Flygt ou similar. Fornecimento.</t>
    </r>
  </si>
  <si>
    <r>
      <rPr>
        <b/>
        <sz val="7.5"/>
        <rFont val="Verdana"/>
        <family val="2"/>
      </rPr>
      <t>EQ 35.10.0350 (A)</t>
    </r>
  </si>
  <si>
    <r>
      <rPr>
        <b/>
        <sz val="7.5"/>
        <rFont val="Verdana"/>
        <family val="2"/>
      </rPr>
      <t xml:space="preserve">Bomba submersivel para esgoto sanitario, curva 483, 7,5KW-1745RPM, 220/380 ou 440V, trifasico,
</t>
    </r>
    <r>
      <rPr>
        <b/>
        <sz val="7.5"/>
        <rFont val="Verdana"/>
        <family val="2"/>
      </rPr>
      <t>descarga de 100m, modelo CP 3127, tipo Flygt ou similar. Fornecimento, instalacao hidraulica e eletrica.</t>
    </r>
  </si>
  <si>
    <r>
      <rPr>
        <b/>
        <sz val="7.5"/>
        <rFont val="Verdana"/>
        <family val="2"/>
      </rPr>
      <t>EQ 35.10.0400 (/)</t>
    </r>
  </si>
  <si>
    <r>
      <rPr>
        <b/>
        <sz val="7.5"/>
        <rFont val="Verdana"/>
        <family val="2"/>
      </rPr>
      <t>Bomba Hidraulica Centrifuga Submersivel, de 30CV, saida de 4" ou 6", modelo Jumbo 201, fabricacao ABS ou similar. Fornecimento.</t>
    </r>
  </si>
  <si>
    <r>
      <rPr>
        <b/>
        <sz val="7.5"/>
        <rFont val="Verdana"/>
        <family val="2"/>
      </rPr>
      <t>EQ 35.10.0450 (/)</t>
    </r>
  </si>
  <si>
    <r>
      <rPr>
        <b/>
        <sz val="7.5"/>
        <rFont val="Verdana"/>
        <family val="2"/>
      </rPr>
      <t>Moto-bomba sobre rodas, com bomba centrifuga auto-escorvante de rotor aberto de 4CV, para drenagem de agua limpa ou com impurezas e particulas abrasivas, sem operador, com material de operacao e material de manutencao, com as seguintes especificacoes minimas: motor a gasolina de 4CV, succao de 2" e recalque de 1 1/2", com respectivas mangueiras e acessorios. Custo horario produtivo.</t>
    </r>
  </si>
  <si>
    <r>
      <rPr>
        <b/>
        <sz val="7.5"/>
        <rFont val="Verdana"/>
        <family val="2"/>
      </rPr>
      <t>EQ 35.10.0453 (/)</t>
    </r>
  </si>
  <si>
    <r>
      <rPr>
        <b/>
        <sz val="7.5"/>
        <rFont val="Verdana"/>
        <family val="2"/>
      </rPr>
      <t>Moto-bomba sobre rodas, com bomba centrifuga auto-escorvante de rotor aberto de 4CV, para drenagem de agua limpa ou com impurezas e particulas abrasivas, sem operador, com as seguintes especificacoes minimas: motor a gasolina de 4CV, succao de 2" e recalque de 1 1/2", com respectivas mangueiras e acessorios. Custo horario improdutivo.</t>
    </r>
  </si>
  <si>
    <r>
      <rPr>
        <b/>
        <sz val="7.5"/>
        <rFont val="Verdana"/>
        <family val="2"/>
      </rPr>
      <t>EQ 35.10.0500 (A)</t>
    </r>
  </si>
  <si>
    <r>
      <rPr>
        <b/>
        <sz val="7.5"/>
        <rFont val="Verdana"/>
        <family val="2"/>
      </rPr>
      <t>Moto-bomba sobre rodas, com bomba centrifuga auto-escorvante de rotor aberto de 5,3HP, para drenagem de agua limpa ou com impurezas e particulas abrasivas, sem operador, com material de operacao e material de manutencao, com as seguintes especificacoes minimas: motor a gasolina de 5,3HP, succao de 3" e recalque de 3", com respectivas mangueiras e acessorios. Custo horario produtivo.</t>
    </r>
  </si>
  <si>
    <r>
      <rPr>
        <b/>
        <sz val="7.5"/>
        <rFont val="Verdana"/>
        <family val="2"/>
      </rPr>
      <t>EQ 35.10.0503 (/)</t>
    </r>
  </si>
  <si>
    <r>
      <rPr>
        <b/>
        <sz val="7.5"/>
        <rFont val="Verdana"/>
        <family val="2"/>
      </rPr>
      <t>Moto-bomba sobre rodas, com bomba centrifuga auto-escorvante de rotor aberto de 5,3HP, para drenagem de agua limpa ou com impurezas e particulas abrasivas, sem operador, com material de operacao, com as seguintes especificacoes minimas: motor a gasolina de 5,3HP, succao de 3" e recalque de 3", com respectivas mangueiras e acessorios. Custo horario improdutivo.</t>
    </r>
  </si>
  <si>
    <r>
      <rPr>
        <b/>
        <sz val="7.5"/>
        <rFont val="Verdana"/>
        <family val="2"/>
      </rPr>
      <t>EQ 35.10.0551 (/)</t>
    </r>
  </si>
  <si>
    <r>
      <rPr>
        <b/>
        <sz val="7.5"/>
        <rFont val="Verdana"/>
        <family val="2"/>
      </rPr>
      <t>Moto Bomba Susuki ou similar, com bomba centrifuga auto-escorvante de rotor aberto, bocais de succao de 3 , motor a gasolina de 5,3HP, inclusive mangueiras de succao e recalque, sem operador. Fornecimento.</t>
    </r>
  </si>
  <si>
    <r>
      <rPr>
        <b/>
        <sz val="7.5"/>
        <rFont val="Verdana"/>
        <family val="2"/>
      </rPr>
      <t>EQ 35.10.0600 (A)</t>
    </r>
  </si>
  <si>
    <r>
      <rPr>
        <b/>
        <sz val="7.5"/>
        <rFont val="Verdana"/>
        <family val="2"/>
      </rPr>
      <t>Recuperacao de bomba hidraulica, centrifuga, trifasica, com motor eletrico de 3/4CV - 220V/380V, compreendendo a troca de selo, gaxetas, buchas, mancal, rolamentos e a pintura externa.</t>
    </r>
  </si>
  <si>
    <r>
      <rPr>
        <b/>
        <sz val="7.5"/>
        <rFont val="Verdana"/>
        <family val="2"/>
      </rPr>
      <t>EQ 35.10.0650 (A)</t>
    </r>
  </si>
  <si>
    <r>
      <rPr>
        <b/>
        <sz val="7.5"/>
        <rFont val="Verdana"/>
        <family val="2"/>
      </rPr>
      <t>Recuperacao de bomba hidraulica, centrifuga submersivel, monofasica, com motor eletrico de 1CV - 220V/380V, tipo ABS ou similar, compreendendo a troca de selo, gaxetas, buchas, mancal, rolamentos e a pintura externa.</t>
    </r>
  </si>
  <si>
    <r>
      <rPr>
        <b/>
        <sz val="7.5"/>
        <rFont val="Verdana"/>
        <family val="2"/>
      </rPr>
      <t>EQ 35.10.0670 (/)</t>
    </r>
  </si>
  <si>
    <r>
      <rPr>
        <b/>
        <sz val="7.5"/>
        <rFont val="Verdana"/>
        <family val="2"/>
      </rPr>
      <t>Recuperacao de bomba hidraulica centrifuga, trifasica, motor eletrico de 1CV, modelo 250RS, Dancor ou similar, compreendendo a troca de selo, gaxetas, buchas, mancal, rolamentos e pintura externa.</t>
    </r>
  </si>
  <si>
    <r>
      <rPr>
        <b/>
        <sz val="7.5"/>
        <rFont val="Verdana"/>
        <family val="2"/>
      </rPr>
      <t>EQ 35.10.0685 (/)</t>
    </r>
  </si>
  <si>
    <r>
      <rPr>
        <b/>
        <sz val="7.5"/>
        <rFont val="Verdana"/>
        <family val="2"/>
      </rPr>
      <t>Recuperacao de bomba hidraulica centrifuga, com motor eletrico, potencia de 2CV, 220V, compreendendo a troca de selo, gaxetas, buchas, mancal, rolamentos e a pintura externa.</t>
    </r>
  </si>
  <si>
    <r>
      <rPr>
        <b/>
        <sz val="7.5"/>
        <rFont val="Verdana"/>
        <family val="2"/>
      </rPr>
      <t>EQ 35.10.0700 (A)</t>
    </r>
  </si>
  <si>
    <r>
      <rPr>
        <b/>
        <sz val="7.5"/>
        <rFont val="Verdana"/>
        <family val="2"/>
      </rPr>
      <t>Recuperacao de bomba hidraulica, submersivel, trifasica, com motor eletrico de 2CV - 220V/380V, tipo ABS ou similar, compreendendo a troca de selo, gaxetas, buchas, mancal, rolamentos e a pintura externa.</t>
    </r>
  </si>
  <si>
    <r>
      <rPr>
        <b/>
        <sz val="7.5"/>
        <rFont val="Verdana"/>
        <family val="2"/>
      </rPr>
      <t>EQ 35.10.0750 (A)</t>
    </r>
  </si>
  <si>
    <r>
      <rPr>
        <b/>
        <sz val="7.5"/>
        <rFont val="Verdana"/>
        <family val="2"/>
      </rPr>
      <t>Recuperacao de bomba hidraulica, centrifuga submersivel, tipo "sapo", trifasica, com motor eletrico de 2CV - 220V, compreendendo a troca de selo, gaxetas, buchas, mancal, rolamentos e a pintura externa.</t>
    </r>
  </si>
  <si>
    <r>
      <rPr>
        <b/>
        <sz val="7.5"/>
        <rFont val="Verdana"/>
        <family val="2"/>
      </rPr>
      <t>EQ 35.10.0800 (A)</t>
    </r>
  </si>
  <si>
    <r>
      <rPr>
        <b/>
        <sz val="7.5"/>
        <rFont val="Verdana"/>
        <family val="2"/>
      </rPr>
      <t>Recuperacao de bomba hidraulica, vazao de 42m3/h, centrifuga submersivel, refrigerada a agua, trifasica com motor eletrico de 2,4CV - 220V/380V, compreendendo a troca de selo, gaxetas, buchas, mancal, rolamentos e a pintura externa.</t>
    </r>
  </si>
  <si>
    <r>
      <rPr>
        <b/>
        <sz val="7.5"/>
        <rFont val="Verdana"/>
        <family val="2"/>
      </rPr>
      <t>EQ 35.10.0850 (A)</t>
    </r>
  </si>
  <si>
    <r>
      <rPr>
        <b/>
        <sz val="7.5"/>
        <rFont val="Verdana"/>
        <family val="2"/>
      </rPr>
      <t xml:space="preserve">Recuperacao de bomba hidraulica, centrifuga submersivel, trifasica com motor eletrico de 3,5CV
</t>
    </r>
    <r>
      <rPr>
        <b/>
        <sz val="7.5"/>
        <rFont val="Verdana"/>
        <family val="2"/>
      </rPr>
      <t>- 220V/380V, compreendendo a troca de selo, gaxetas, buchas, mancal, rolamentos e a pintura externa, tipo AFP-100 ou similar.</t>
    </r>
  </si>
  <si>
    <r>
      <rPr>
        <b/>
        <sz val="7.5"/>
        <rFont val="Verdana"/>
        <family val="2"/>
      </rPr>
      <t>EQ 35.10.0870 (/)</t>
    </r>
  </si>
  <si>
    <r>
      <rPr>
        <b/>
        <sz val="7.5"/>
        <rFont val="Verdana"/>
        <family val="2"/>
      </rPr>
      <t>Recuperacao de bomba hidraulica centrifuga, submersivel, trifasica, motor eletrico de 3,8CV modelo Jumbo 24ND, ABS ou similar, compreendendo a troca de selo, gaxetas, buchas, mancal, rolamentos e pintura externa.</t>
    </r>
  </si>
  <si>
    <r>
      <rPr>
        <b/>
        <sz val="7.5"/>
        <rFont val="Verdana"/>
        <family val="2"/>
      </rPr>
      <t>EQ 35.10.0880 (/)</t>
    </r>
  </si>
  <si>
    <r>
      <rPr>
        <b/>
        <sz val="7.5"/>
        <rFont val="Verdana"/>
        <family val="2"/>
      </rPr>
      <t>Recuperacao de bomba hidraulica centrifuga, trifasica, motor eletrico de 5CV, serie CAM, modelo 618TJM, Dancor ou similar, compreendendo a troca de selo, gaxetas, buchas, mancal, rolamentos e pintura externa.</t>
    </r>
  </si>
  <si>
    <r>
      <rPr>
        <b/>
        <sz val="7.5"/>
        <rFont val="Verdana"/>
        <family val="2"/>
      </rPr>
      <t>EQ 35.10.0900 (A)</t>
    </r>
  </si>
  <si>
    <r>
      <rPr>
        <b/>
        <sz val="7.5"/>
        <rFont val="Verdana"/>
        <family val="2"/>
      </rPr>
      <t>Recuperacao de bomba hidraulica, centrifuga submersivel, trifasica com motor eletrico de 8CV - 220V/380V, tipo JUMBO S1ND ou similar, compreendendo a troca de selo, gaxetas, buchas, mancal, rolamentos e a pintura externa.</t>
    </r>
  </si>
  <si>
    <r>
      <rPr>
        <b/>
        <sz val="7.5"/>
        <rFont val="Verdana"/>
        <family val="2"/>
      </rPr>
      <t>EQ 35.10.0930 (/)</t>
    </r>
  </si>
  <si>
    <r>
      <rPr>
        <b/>
        <sz val="7.5"/>
        <rFont val="Verdana"/>
        <family val="2"/>
      </rPr>
      <t>Recuperacao de bomba hidraulica centrifuga, submersivel, trifasica, motor eletrico de 9CV modelo Jumbo 54HD, ABS ou similar, compreendendo a troca de selo, gaxetas, buchas, mancal, rolamentos e pintura externa.</t>
    </r>
  </si>
  <si>
    <r>
      <rPr>
        <b/>
        <sz val="7.5"/>
        <rFont val="Verdana"/>
        <family val="2"/>
      </rPr>
      <t>EQ 35.10.0950 (A)</t>
    </r>
  </si>
  <si>
    <r>
      <rPr>
        <b/>
        <sz val="7.5"/>
        <rFont val="Verdana"/>
        <family val="2"/>
      </rPr>
      <t xml:space="preserve">Recuperacao de bomba hidraulica, centrifuga submersivel, trifasica com motor eletrico de 4,2CV
</t>
    </r>
    <r>
      <rPr>
        <b/>
        <sz val="7.5"/>
        <rFont val="Verdana"/>
        <family val="2"/>
      </rPr>
      <t>- 220V/380V, tipo SPV 30/2 ou similar, compreendendo a troca de selo, gaxetas, buchas, mancal, rolamentos e a pintura externa.</t>
    </r>
  </si>
  <si>
    <r>
      <rPr>
        <b/>
        <sz val="7.5"/>
        <rFont val="Verdana"/>
        <family val="2"/>
      </rPr>
      <t>EQ 35.10.1000 (A)</t>
    </r>
  </si>
  <si>
    <r>
      <rPr>
        <b/>
        <sz val="7.5"/>
        <rFont val="Verdana"/>
        <family val="2"/>
      </rPr>
      <t xml:space="preserve">Recuperacao de bomba hidraulica, centrifuga submersivel, trifasica com motor eletrico de 6,3CV
</t>
    </r>
    <r>
      <rPr>
        <b/>
        <sz val="7.5"/>
        <rFont val="Verdana"/>
        <family val="2"/>
      </rPr>
      <t>- 220V/380V, compreendendo a troca de selo, gaxetas, buchas, mancal, rolamentos e a pintura externa, tipo SPV 40/C ou similar.</t>
    </r>
  </si>
  <si>
    <r>
      <rPr>
        <b/>
        <sz val="7.5"/>
        <rFont val="Verdana"/>
        <family val="2"/>
      </rPr>
      <t>EQ 35.10.1050 (/)</t>
    </r>
  </si>
  <si>
    <r>
      <rPr>
        <b/>
        <sz val="7.5"/>
        <rFont val="Verdana"/>
        <family val="2"/>
      </rPr>
      <t>Recuperacao de Bomba Hidraulica Centrifuga Submersivel, de 30CV, saida de 4" ou 6", modelo Jumbo 201, fabricacao ABS ou similar.</t>
    </r>
  </si>
  <si>
    <r>
      <rPr>
        <b/>
        <sz val="7.5"/>
        <rFont val="Verdana"/>
        <family val="2"/>
      </rPr>
      <t>EQ 35.15.0200 (/)</t>
    </r>
  </si>
  <si>
    <r>
      <rPr>
        <b/>
        <sz val="7.5"/>
        <rFont val="Verdana"/>
        <family val="2"/>
      </rPr>
      <t>Bomba Hidraulica Centrifuga trifasica, com motor eletrico de 3/4CV - 220V/380V, marca Worthington modelo D-520 ou similar, exclusive acessorios. Fornecimento e colocacao.</t>
    </r>
  </si>
  <si>
    <r>
      <rPr>
        <b/>
        <sz val="7.5"/>
        <rFont val="Verdana"/>
        <family val="2"/>
      </rPr>
      <t>EQ 35.15.0250 (A)</t>
    </r>
  </si>
  <si>
    <r>
      <rPr>
        <b/>
        <sz val="7.5"/>
        <rFont val="Verdana"/>
        <family val="2"/>
      </rPr>
      <t>Bomba Hidraulica Centrifuga, com motor eletrico, potencia de 1CV, succao de 1", elevacao de 1", vazao de 5m3/h, altura manometrica maxima de 35MCA, trifasica, modelo 250RS da Dancor ou similar, exclusive acessorios. Fornecimento e colocacao.</t>
    </r>
  </si>
  <si>
    <r>
      <rPr>
        <b/>
        <sz val="7.5"/>
        <rFont val="Verdana"/>
        <family val="2"/>
      </rPr>
      <t>EQ 35.15.0253 (/)</t>
    </r>
  </si>
  <si>
    <r>
      <rPr>
        <b/>
        <sz val="7.5"/>
        <rFont val="Verdana"/>
        <family val="2"/>
      </rPr>
      <t>Bomba Hidraulica centrifuga, trifasica, motor eletrico 220/380V, com potencia de 5CV, com succao de 2" e elevacao de 1 1/2", serie CAM, modelo 618TJM, Dancor ou similar. Fornecimento.</t>
    </r>
  </si>
  <si>
    <r>
      <rPr>
        <b/>
        <sz val="7.5"/>
        <rFont val="Verdana"/>
        <family val="2"/>
      </rPr>
      <t>EQ 35.15.0350 (A)</t>
    </r>
  </si>
  <si>
    <r>
      <rPr>
        <b/>
        <sz val="7.5"/>
        <rFont val="Verdana"/>
        <family val="2"/>
      </rPr>
      <t xml:space="preserve">Bomba Hidraulica Centrifuga, com motor eletrico, potencia de 2CV; exclusive acessorios.
</t>
    </r>
    <r>
      <rPr>
        <b/>
        <sz val="7.5"/>
        <rFont val="Verdana"/>
        <family val="2"/>
      </rPr>
      <t>Fornecimento e colocacao.</t>
    </r>
  </si>
  <si>
    <r>
      <rPr>
        <b/>
        <sz val="7.5"/>
        <rFont val="Verdana"/>
        <family val="2"/>
      </rPr>
      <t>EQ 35.15.0370 (/)</t>
    </r>
  </si>
  <si>
    <r>
      <rPr>
        <b/>
        <sz val="7.5"/>
        <rFont val="Verdana"/>
        <family val="2"/>
      </rPr>
      <t>Bomba hidraulica centrifuga, trifasica, motor eletrico de 3CV, tipo Mark Peerless DB7-C ou similar, exclusive acessorios. Fornecimento e colocacao.</t>
    </r>
  </si>
  <si>
    <r>
      <rPr>
        <b/>
        <sz val="7.5"/>
        <rFont val="Verdana"/>
        <family val="2"/>
      </rPr>
      <t>EQ 35.15.0470 (/)</t>
    </r>
  </si>
  <si>
    <r>
      <rPr>
        <b/>
        <sz val="7.5"/>
        <rFont val="Verdana"/>
        <family val="2"/>
      </rPr>
      <t>Bomba hidraulica centrifuga, trifasica, motor eletrico de 7,5CV, modelo DS9, WEG ou similar, exclusive acessorios. Fornecimento e colocacao.</t>
    </r>
  </si>
  <si>
    <r>
      <rPr>
        <b/>
        <sz val="7.5"/>
        <rFont val="Verdana"/>
        <family val="2"/>
      </rPr>
      <t>EQ 35.15.0500 (/)</t>
    </r>
  </si>
  <si>
    <r>
      <rPr>
        <b/>
        <sz val="7.5"/>
        <rFont val="Verdana"/>
        <family val="2"/>
      </rPr>
      <t xml:space="preserve">Bomba Hidraulica Centrifuga, com motor eletrico, potencia de 10CV; exclusive acessorios.
</t>
    </r>
    <r>
      <rPr>
        <b/>
        <sz val="7.5"/>
        <rFont val="Verdana"/>
        <family val="2"/>
      </rPr>
      <t>Fornecimento e colocacao.</t>
    </r>
  </si>
  <si>
    <r>
      <rPr>
        <b/>
        <sz val="7.5"/>
        <rFont val="Verdana"/>
        <family val="2"/>
      </rPr>
      <t>EQ 35.15.0600 (/)</t>
    </r>
  </si>
  <si>
    <r>
      <rPr>
        <b/>
        <sz val="7.5"/>
        <rFont val="Verdana"/>
        <family val="2"/>
      </rPr>
      <t xml:space="preserve">Bomba Hidraulica Centrifuga trifasica, com motor eletrico de 15CV - 220V/380V, marca Worthington modelo D-1020 ou similar, exclusive acessorios.
</t>
    </r>
    <r>
      <rPr>
        <b/>
        <sz val="7.5"/>
        <rFont val="Verdana"/>
        <family val="2"/>
      </rPr>
      <t>Fornecimento e colocacao.</t>
    </r>
  </si>
  <si>
    <r>
      <rPr>
        <b/>
        <sz val="7.5"/>
        <rFont val="Verdana"/>
        <family val="2"/>
      </rPr>
      <t>EQ 35.15.0700 (/)</t>
    </r>
  </si>
  <si>
    <r>
      <rPr>
        <b/>
        <sz val="7.5"/>
        <rFont val="Verdana"/>
        <family val="2"/>
      </rPr>
      <t>Bomba Hidraulica Centrifuga, trifasica, com motor eletrico com potencia de 25CV - 220V/380V, succao de 2", elevacao de 1 1/2", vazao de 40m3/h, altura de recalque de 90m, marca Alleri ou similar, exclusive acessorios. Fornecimento e colocacao.</t>
    </r>
  </si>
  <si>
    <r>
      <rPr>
        <b/>
        <sz val="7.5"/>
        <rFont val="Verdana"/>
        <family val="2"/>
      </rPr>
      <t>EQ 35.15.0800 (/)</t>
    </r>
  </si>
  <si>
    <r>
      <rPr>
        <b/>
        <sz val="7.5"/>
        <rFont val="Verdana"/>
        <family val="2"/>
      </rPr>
      <t>Bomba de eixo vertical, 1HP, 380V, diametro de 2" do tubo de elevacao, AMT=5m, vazao de 26m3/h, modelo 1063 da Dancor, ou similar. Fornecimento e colocacao.</t>
    </r>
  </si>
  <si>
    <r>
      <rPr>
        <b/>
        <sz val="7.5"/>
        <rFont val="Verdana"/>
        <family val="2"/>
      </rPr>
      <t>EQ 35.15.1000 (A)</t>
    </r>
  </si>
  <si>
    <r>
      <rPr>
        <b/>
        <sz val="7.5"/>
        <rFont val="Verdana"/>
        <family val="2"/>
      </rPr>
      <t>Recuperacao de bomba hidraulica, centrifuga, trifasica, com motor eletrico de 0,5CV, vazao de 9m3/h, compreendendo a troca de selo, gaxetas, buchas, mancal, rolamentos e a pintura externa, tipo Mark Peerless XD2-003 ou similar.</t>
    </r>
  </si>
  <si>
    <r>
      <rPr>
        <b/>
        <sz val="7.5"/>
        <rFont val="Verdana"/>
        <family val="2"/>
      </rPr>
      <t>EQ 35.15.1200 (A)</t>
    </r>
  </si>
  <si>
    <r>
      <rPr>
        <b/>
        <sz val="7.5"/>
        <rFont val="Verdana"/>
        <family val="2"/>
      </rPr>
      <t>Recuperacao de bomba hidraulica, centrifuga, trifasica, com motor eletrico de 3CV, tipo Mark Peerless DBC 710 ou similar, compreendendo a troca de selo, gaxetas, buchas, mancal, rolamentos e a pintura externa.</t>
    </r>
  </si>
  <si>
    <r>
      <rPr>
        <b/>
        <sz val="7.5"/>
        <rFont val="Verdana"/>
        <family val="2"/>
      </rPr>
      <t>EQ 35.15.1250 (A)</t>
    </r>
  </si>
  <si>
    <r>
      <rPr>
        <b/>
        <sz val="7.5"/>
        <rFont val="Verdana"/>
        <family val="2"/>
      </rPr>
      <t>Recuperacao de bomba hidraulica, centrifuga, trifasica, com motor eletrico de 7,5CV - 220/380V, tipo Mark Peerless DS9-009 ou similar, compreendendo a troca de selo, gaxetas, buchas, mancal, rolamentos e a pintura externa.</t>
    </r>
  </si>
  <si>
    <r>
      <rPr>
        <b/>
        <sz val="7.5"/>
        <rFont val="Verdana"/>
        <family val="2"/>
      </rPr>
      <t>EQ 35.15.1400 (A)</t>
    </r>
  </si>
  <si>
    <r>
      <rPr>
        <b/>
        <sz val="7.5"/>
        <rFont val="Verdana"/>
        <family val="2"/>
      </rPr>
      <t>Recuperacao de bomba hidraulica, centrifuga, trifasica, com motor eletrico de 10CV - 220/380V, compreendendo a troca de selo, gaxetas, buchas, mancal, rolamentos e a pintura externa.</t>
    </r>
  </si>
  <si>
    <r>
      <rPr>
        <b/>
        <sz val="7.5"/>
        <rFont val="Verdana"/>
        <family val="2"/>
      </rPr>
      <t>EQ 35.15.1700 (A)</t>
    </r>
  </si>
  <si>
    <r>
      <rPr>
        <b/>
        <sz val="7.5"/>
        <rFont val="Verdana"/>
        <family val="2"/>
      </rPr>
      <t>Recuperacao de bomba hidraulica, centrifuga, trifasica, com motor eletrico de 15CV - 220/380V, tipo Worthington D-1020 ou similar, compreendendo a troca de selo, gaxetas, buchas, mancal, rolamentos e a pintura externa.</t>
    </r>
  </si>
  <si>
    <r>
      <rPr>
        <b/>
        <sz val="7.5"/>
        <rFont val="Verdana"/>
        <family val="2"/>
      </rPr>
      <t>EQ 35.15.1800 (A)</t>
    </r>
  </si>
  <si>
    <r>
      <rPr>
        <b/>
        <sz val="7.5"/>
        <rFont val="Verdana"/>
        <family val="2"/>
      </rPr>
      <t>Recuperacao de bomba hidraulica, centrifuga, trifasica, com motor eletrico de 25CV - 220/380V, succao com diametro de 2", recalque com diametro de 1 1/2", compreendendo a troca de selo, gaxetas, buchas, mancal, rolamentos e a pintura externa, tipo Alleri ou similar.</t>
    </r>
  </si>
  <si>
    <r>
      <rPr>
        <b/>
        <sz val="7.5"/>
        <rFont val="Verdana"/>
        <family val="2"/>
      </rPr>
      <t>EQ 39.05.0150 (B)</t>
    </r>
  </si>
  <si>
    <r>
      <rPr>
        <b/>
        <sz val="7.5"/>
        <rFont val="Verdana"/>
        <family val="2"/>
      </rPr>
      <t xml:space="preserve">Equipamento de jato d'agua de alta pressao (Sewer-Jet ou similar), com motorista, operador, ajudante, material de operacao e material de
</t>
    </r>
    <r>
      <rPr>
        <b/>
        <sz val="7.5"/>
        <rFont val="Verdana"/>
        <family val="2"/>
      </rPr>
      <t>manutencao, inclusive o fornecimento de agua, com as seguintes especificacoes minimas: sistema de bombeamento de alta pressao, vazao de 260 lpm, unidade motora, tanque reservatorio de 6000l, mangueira de 1"com acessorios e opcionais. Custo horario corrido.(desonerado)</t>
    </r>
  </si>
  <si>
    <r>
      <rPr>
        <b/>
        <sz val="7.5"/>
        <rFont val="Verdana"/>
        <family val="2"/>
      </rPr>
      <t>EQ 39.05.0153 (B)</t>
    </r>
  </si>
  <si>
    <r>
      <rPr>
        <b/>
        <sz val="7.5"/>
        <rFont val="Verdana"/>
        <family val="2"/>
      </rPr>
      <t>Equipamento de alta pressao para succao e limpeza de detritos (Vac-All ou similar), com motorista, operador, ajudante, material de opracao e material de manutencao, inclusive vazamento do material recolhido, com as seguintas especificacoes minimas: deposito para detritos com capacidade de 11.000l, porta articulavel, sistema de succao com vazao de 340m3/min, tanque de agua de 1.000l, mangote de succao de 12", com acessorios e opcionais. Custo horario corrido.(desonerado)</t>
    </r>
  </si>
  <si>
    <r>
      <rPr>
        <b/>
        <sz val="7.5"/>
        <rFont val="Verdana"/>
        <family val="2"/>
      </rPr>
      <t>EQ 39.05.0200 (B)</t>
    </r>
  </si>
  <si>
    <r>
      <rPr>
        <b/>
        <sz val="7.5"/>
        <rFont val="Verdana"/>
        <family val="2"/>
      </rPr>
      <t>Equipamento combinado, vacuo/hidrojato para succao e limpeza de detritos, com motorista, operador, ajudante, material de operacao e material de manutencao, inclusive o fornecimento d'agua e o vazamento do material recolhido, com as seguintes especificacoes minimas: deposito para detritos e reservatorio de agua divididos, totalizando 8.000l, bomba de alta pressao e alto vacuo, tomada de forca, carretel e mangueira de alta pressao, mangote de 4", com acessorios e opcionais. Custo horario corrido.(desonerado)</t>
    </r>
  </si>
  <si>
    <r>
      <rPr>
        <b/>
        <sz val="7.5"/>
        <rFont val="Verdana"/>
        <family val="2"/>
      </rPr>
      <t>EQ 39.05.0250 (A)</t>
    </r>
  </si>
  <si>
    <r>
      <rPr>
        <b/>
        <sz val="7.5"/>
        <rFont val="Verdana"/>
        <family val="2"/>
      </rPr>
      <t xml:space="preserve">Equipamento para desobstrucao de galerias (Bucket
</t>
    </r>
    <r>
      <rPr>
        <b/>
        <sz val="7.5"/>
        <rFont val="Verdana"/>
        <family val="2"/>
      </rPr>
      <t>- Machine), sem operador, com material de operacao e material de manutencao, com as seguintes especificacoes minimas: motor diesel de 12CV, avanco mecanico, jogo completo de acessorios e rebocavel. Custo horario produtivo. (desonerado)</t>
    </r>
  </si>
  <si>
    <r>
      <rPr>
        <b/>
        <sz val="7.5"/>
        <rFont val="Verdana"/>
        <family val="2"/>
      </rPr>
      <t>EQ 39.05.0253 (/)</t>
    </r>
  </si>
  <si>
    <r>
      <rPr>
        <b/>
        <sz val="7.5"/>
        <rFont val="Verdana"/>
        <family val="2"/>
      </rPr>
      <t xml:space="preserve">Equipamento para desobstrucao de galerias (Bucket
</t>
    </r>
    <r>
      <rPr>
        <b/>
        <sz val="7.5"/>
        <rFont val="Verdana"/>
        <family val="2"/>
      </rPr>
      <t>- Machine), sem operador, com material de operacao, com as seguintes especificacoes minimas: motor diesel de 12CV, avanco mecanico, jogo completo de acessorios e rebocavel. Custo horario improdutivo (motor funcionando). (desonerado)</t>
    </r>
  </si>
  <si>
    <r>
      <rPr>
        <b/>
        <sz val="7.5"/>
        <rFont val="Verdana"/>
        <family val="2"/>
      </rPr>
      <t>EQ 39.05.0256 (/)</t>
    </r>
  </si>
  <si>
    <r>
      <rPr>
        <b/>
        <sz val="7.5"/>
        <rFont val="Verdana"/>
        <family val="2"/>
      </rPr>
      <t xml:space="preserve">Equipamento para desobstrucao de galerias (Bucket
</t>
    </r>
    <r>
      <rPr>
        <b/>
        <sz val="7.5"/>
        <rFont val="Verdana"/>
        <family val="2"/>
      </rPr>
      <t>- Machine), sem operador, com as seguintes especificacoes minimas: motor diesel de 12CV,</t>
    </r>
  </si>
  <si>
    <r>
      <rPr>
        <b/>
        <sz val="7.5"/>
        <rFont val="Verdana"/>
        <family val="2"/>
      </rPr>
      <t>avanco mecanico, jogo completo de acessorios e rebocavel. Custo horario improdutivo (motor desligado).(desonerado)</t>
    </r>
  </si>
  <si>
    <r>
      <rPr>
        <b/>
        <sz val="7.5"/>
        <rFont val="Verdana"/>
        <family val="2"/>
      </rPr>
      <t>EQ 39.05.0300 (/)</t>
    </r>
  </si>
  <si>
    <r>
      <rPr>
        <b/>
        <sz val="7.5"/>
        <rFont val="Verdana"/>
        <family val="2"/>
      </rPr>
      <t>Escavadeira sobre esteiras, com Clam - Shell, capacidade de 0,78m3, com operador, com material de operacao e material de manutencao. Custo horario corrido.(desonerado)</t>
    </r>
  </si>
  <si>
    <r>
      <rPr>
        <b/>
        <sz val="7.5"/>
        <rFont val="Verdana"/>
        <family val="2"/>
      </rPr>
      <t>EQ 39.05.0350 (/)</t>
    </r>
  </si>
  <si>
    <r>
      <rPr>
        <b/>
        <sz val="7.5"/>
        <rFont val="Verdana"/>
        <family val="2"/>
      </rPr>
      <t>Escavadeira sobre esteiras, com Drag - Line, capacidade de 0,78m3, com operador, com material de operacao e material de manutencao. Custo horario corrido.(desonerado)</t>
    </r>
  </si>
  <si>
    <r>
      <rPr>
        <b/>
        <sz val="7.5"/>
        <rFont val="Verdana"/>
        <family val="2"/>
      </rPr>
      <t>EQ 40.05.0150 (B)</t>
    </r>
  </si>
  <si>
    <r>
      <rPr>
        <b/>
        <sz val="7.5"/>
        <rFont val="Verdana"/>
        <family val="2"/>
      </rPr>
      <t xml:space="preserve">Equipamento de jato d'agua de alta pressao (Sewer-Jet ou similar), com motorista, operador, ajudante, material de operacao e material de
</t>
    </r>
    <r>
      <rPr>
        <b/>
        <sz val="7.5"/>
        <rFont val="Verdana"/>
        <family val="2"/>
      </rPr>
      <t>manutencao, inclusive o fornecimento de agua, com as seguintes especificacoes minimas: sistema de bombeamento de alta pressao, vazao de 260 lpm, unidade motora, tanque reservatorio de 6000l, mangueira de 1"com acessorios e opcionais. Custo horario corrido.</t>
    </r>
  </si>
  <si>
    <r>
      <rPr>
        <b/>
        <sz val="7.5"/>
        <rFont val="Verdana"/>
        <family val="2"/>
      </rPr>
      <t>EQ 40.05.0153 (B)</t>
    </r>
  </si>
  <si>
    <r>
      <rPr>
        <b/>
        <sz val="7.5"/>
        <rFont val="Verdana"/>
        <family val="2"/>
      </rPr>
      <t>Equipamento de alta pressao para succao e limpeza de detritos (Vac-All ou similar), com motorista, operador, ajudante, material de opracao e material de manutencao, inclusive vazamento do material recolhido, com as seguintas especificacoes minimas: deposito para detritos com capacidade de 11.000l, porta articulavel, sistema de succao com vazao de 340m3/min, tanque de agua de 1.000l, mangote de succao de 12", com acessorios e opcionais. Custo horario corrido.</t>
    </r>
  </si>
  <si>
    <r>
      <rPr>
        <b/>
        <sz val="7.5"/>
        <rFont val="Verdana"/>
        <family val="2"/>
      </rPr>
      <t>EQ 40.05.0200 (B)</t>
    </r>
  </si>
  <si>
    <r>
      <rPr>
        <b/>
        <sz val="7.5"/>
        <rFont val="Verdana"/>
        <family val="2"/>
      </rPr>
      <t>Equipamento combinado, vacuo/hidrojato para succao e limpeza de detritos, com motorista, operador, ajudante, material de operacao e material de manutencao, inclusive o fornecimento d'agua e o vazamento do material recolhido, com as seguintes especificacoes minimas: deposito para detritos e reservatorio de agua divididos, totalizando 8.000l, bomba de alta pressao e alto vacuo, tomada de forca, carretel e mangueira de alta pressao, mangote de 4", com acessorios e opcionais. Custo horario corrido.</t>
    </r>
  </si>
  <si>
    <r>
      <rPr>
        <b/>
        <sz val="7.5"/>
        <rFont val="Verdana"/>
        <family val="2"/>
      </rPr>
      <t>EQ 40.05.0250 (A)</t>
    </r>
  </si>
  <si>
    <r>
      <rPr>
        <b/>
        <sz val="7.5"/>
        <rFont val="Verdana"/>
        <family val="2"/>
      </rPr>
      <t xml:space="preserve">Equipamento para desobstrucao de galerias (Bucket
</t>
    </r>
    <r>
      <rPr>
        <b/>
        <sz val="7.5"/>
        <rFont val="Verdana"/>
        <family val="2"/>
      </rPr>
      <t>- Machine), sem operador, com material de operacao e material de manutencao, com as seguintes especificacoes minimas: motor diesel de 12CV, avanco mecanico, jogo completo de acessorios e rebocavel. Custo horario produtivo.</t>
    </r>
  </si>
  <si>
    <r>
      <rPr>
        <b/>
        <sz val="7.5"/>
        <rFont val="Verdana"/>
        <family val="2"/>
      </rPr>
      <t>EQ 40.05.0253 (/)</t>
    </r>
  </si>
  <si>
    <r>
      <rPr>
        <b/>
        <sz val="7.5"/>
        <rFont val="Verdana"/>
        <family val="2"/>
      </rPr>
      <t xml:space="preserve">Equipamento para desobstrucao de galerias (Bucket
</t>
    </r>
    <r>
      <rPr>
        <b/>
        <sz val="7.5"/>
        <rFont val="Verdana"/>
        <family val="2"/>
      </rPr>
      <t>- Machine), sem operador, com material de operacao, com as seguintes especificacoes minimas: motor diesel de 12CV, avanco mecanico, jogo completo de acessorios e rebocavel. Custo horario improdutivo (motor funcionando).</t>
    </r>
  </si>
  <si>
    <r>
      <rPr>
        <b/>
        <sz val="7.5"/>
        <rFont val="Verdana"/>
        <family val="2"/>
      </rPr>
      <t>EQ 40.05.0256 (/)</t>
    </r>
  </si>
  <si>
    <r>
      <rPr>
        <b/>
        <sz val="7.5"/>
        <rFont val="Verdana"/>
        <family val="2"/>
      </rPr>
      <t xml:space="preserve">Equipamento para desobstrucao de galerias (Bucket
</t>
    </r>
    <r>
      <rPr>
        <b/>
        <sz val="7.5"/>
        <rFont val="Verdana"/>
        <family val="2"/>
      </rPr>
      <t>- Machine), sem operador, com as seguintes especificacoes minimas: motor diesel de 12CV, avanco mecanico, jogo completo de acessorios e rebocavel. Custo horario improdutivo (motor desligado).</t>
    </r>
  </si>
  <si>
    <r>
      <rPr>
        <b/>
        <sz val="7.5"/>
        <rFont val="Verdana"/>
        <family val="2"/>
      </rPr>
      <t>EQ 40.05.0300 (/)</t>
    </r>
  </si>
  <si>
    <r>
      <rPr>
        <b/>
        <sz val="7.5"/>
        <rFont val="Verdana"/>
        <family val="2"/>
      </rPr>
      <t>Escavadeira sobre esteiras, com Clam - Shell, capacidade de 0,78m3, com operador, com material de operacao e material de manutencao. Custo horario corrido.</t>
    </r>
  </si>
  <si>
    <r>
      <rPr>
        <b/>
        <sz val="7.5"/>
        <rFont val="Verdana"/>
        <family val="2"/>
      </rPr>
      <t>EQ 40.05.0350 (/)</t>
    </r>
  </si>
  <si>
    <r>
      <rPr>
        <b/>
        <sz val="7.5"/>
        <rFont val="Verdana"/>
        <family val="2"/>
      </rPr>
      <t>Escavadeira sobre esteiras, com Drag - Line, capacidade de 0,78m3, com operador, com material de operacao e material de manutencao. Custo horario corrido.</t>
    </r>
  </si>
  <si>
    <r>
      <rPr>
        <b/>
        <sz val="7.5"/>
        <rFont val="Verdana"/>
        <family val="2"/>
      </rPr>
      <t>EQ 44.05.0050 (/)</t>
    </r>
  </si>
  <si>
    <r>
      <rPr>
        <b/>
        <sz val="7.5"/>
        <rFont val="Verdana"/>
        <family val="2"/>
      </rPr>
      <t>Broca de metal duro para perfuratriz pneumatica, com comprimento de 0,80m, serie 12 (800x40)mm, haste de 7/8". Custo horario produtivo.(desonerado)</t>
    </r>
  </si>
  <si>
    <r>
      <rPr>
        <b/>
        <sz val="7.5"/>
        <rFont val="Verdana"/>
        <family val="2"/>
      </rPr>
      <t>EQ 44.05.0053 (/)</t>
    </r>
  </si>
  <si>
    <r>
      <rPr>
        <b/>
        <sz val="7.5"/>
        <rFont val="Verdana"/>
        <family val="2"/>
      </rPr>
      <t>Broca de metal duro para perfuratriz pneumatica, com comprimento de 1,60m, serie 12 (1600x39)mm, haste de 7/8". Custo horario produtivo.(desonerado)</t>
    </r>
  </si>
  <si>
    <r>
      <rPr>
        <b/>
        <sz val="7.5"/>
        <rFont val="Verdana"/>
        <family val="2"/>
      </rPr>
      <t>EQ 44.05.0056 (/)</t>
    </r>
  </si>
  <si>
    <r>
      <rPr>
        <b/>
        <sz val="7.5"/>
        <rFont val="Verdana"/>
        <family val="2"/>
      </rPr>
      <t>Broca de metal duro para perfuratriz pneumatica, com comprimento de 2,40m, serie 12 (2400x38)mm, haste de 7/8". Custo horario produtivo.(desonerado)</t>
    </r>
  </si>
  <si>
    <r>
      <rPr>
        <b/>
        <sz val="7.5"/>
        <rFont val="Verdana"/>
        <family val="2"/>
      </rPr>
      <t>EQ 44.05.0059 (/)</t>
    </r>
  </si>
  <si>
    <r>
      <rPr>
        <b/>
        <sz val="7.5"/>
        <rFont val="Verdana"/>
        <family val="2"/>
      </rPr>
      <t>Mangueira para compressor de ar, duas lonas, diametro de 3/4". Custo horario corrido por decametro.(desonerado)</t>
    </r>
  </si>
  <si>
    <r>
      <rPr>
        <b/>
        <sz val="7.5"/>
        <rFont val="Verdana"/>
        <family val="2"/>
      </rPr>
      <t>h.dam</t>
    </r>
  </si>
  <si>
    <r>
      <rPr>
        <b/>
        <sz val="7.5"/>
        <rFont val="Verdana"/>
        <family val="2"/>
      </rPr>
      <t>EQ 44.05.0100 (B)</t>
    </r>
  </si>
  <si>
    <r>
      <rPr>
        <b/>
        <sz val="7.5"/>
        <rFont val="Verdana"/>
        <family val="2"/>
      </rPr>
      <t>Compressor de ar, portatil e rebocavel, sem operador, com material de operacao e material de manutencao, com as seguintes especificacoes minimas: motor diesel de 40CV, pressao de trabalho de 102PSI, descarga livre de 170PCM. Custo horario produtivo.(desonerado)</t>
    </r>
  </si>
  <si>
    <r>
      <rPr>
        <b/>
        <sz val="7.5"/>
        <rFont val="Verdana"/>
        <family val="2"/>
      </rPr>
      <t>EQ 44.05.0103 (/)</t>
    </r>
  </si>
  <si>
    <r>
      <rPr>
        <b/>
        <sz val="7.5"/>
        <rFont val="Verdana"/>
        <family val="2"/>
      </rPr>
      <t>Compressor de ar, portatil e rebocavel, sem operador, com material de operacao, com as seguintes especificacoes minimas: motor diesel de 40CV, pressao de trabalho de 102PSI, descarga livre de 170PCM. Custo horario improdutivo (motor funcionando).(desonerado)</t>
    </r>
  </si>
  <si>
    <r>
      <rPr>
        <b/>
        <sz val="7.5"/>
        <rFont val="Verdana"/>
        <family val="2"/>
      </rPr>
      <t>EQ 44.05.0106 (/)</t>
    </r>
  </si>
  <si>
    <r>
      <rPr>
        <b/>
        <sz val="7.5"/>
        <rFont val="Verdana"/>
        <family val="2"/>
      </rPr>
      <t>Compressor de ar, portatil e rebocavel, sem operador, com as seguintes especificacoes minimas: motor diesel de 40CV, pressao de trabalho de 102PSI, descarga livre de 170PCM. Custo horario improdutivo (motor desligado).(desonerado)</t>
    </r>
  </si>
  <si>
    <r>
      <rPr>
        <b/>
        <sz val="7.5"/>
        <rFont val="Verdana"/>
        <family val="2"/>
      </rPr>
      <t>EQ 44.05.0150 (B)</t>
    </r>
  </si>
  <si>
    <r>
      <rPr>
        <b/>
        <sz val="7.5"/>
        <rFont val="Verdana"/>
        <family val="2"/>
      </rPr>
      <t>Compressor de ar, portatil e rebocavel, sem operador, com material de operacao e material de manutencao, com as seguintes especificacoes minimas: motor diesel de 77CV, pressao de trabalho de 102PSI, descarga livre de 250PCM. Custo horario produtivo.(desonerado)</t>
    </r>
  </si>
  <si>
    <r>
      <rPr>
        <b/>
        <sz val="7.5"/>
        <rFont val="Verdana"/>
        <family val="2"/>
      </rPr>
      <t>EQ 44.05.0156 (/)</t>
    </r>
  </si>
  <si>
    <r>
      <rPr>
        <b/>
        <sz val="7.5"/>
        <rFont val="Verdana"/>
        <family val="2"/>
      </rPr>
      <t>Compressor de ar, portatil e rebocavel, sem operador, com material de operacao, com as seguintes especificacoes minimas: motor diesel de 77CV, pressao de trabalho de 102PSI, descarga livre de 250PCM. Custo horario improdutivo (motor funcionando).(desonerado)</t>
    </r>
  </si>
  <si>
    <r>
      <rPr>
        <b/>
        <sz val="7.5"/>
        <rFont val="Verdana"/>
        <family val="2"/>
      </rPr>
      <t>EQ 44.05.0159 (/)</t>
    </r>
  </si>
  <si>
    <r>
      <rPr>
        <b/>
        <sz val="7.5"/>
        <rFont val="Verdana"/>
        <family val="2"/>
      </rPr>
      <t>Compressor de ar, portatil e rebocavel, sem operador, com as seguintes especificacoes minimas: motor diesel de 77CV, pressao de trabalho de 102PSI, descarga livre de 250PCM. Custo horario improdutivo (motor desligado).(desonerado)</t>
    </r>
  </si>
  <si>
    <r>
      <rPr>
        <b/>
        <sz val="7.5"/>
        <rFont val="Verdana"/>
        <family val="2"/>
      </rPr>
      <t>EQ 44.05.0162 (/)</t>
    </r>
  </si>
  <si>
    <r>
      <rPr>
        <b/>
        <sz val="7.5"/>
        <rFont val="Verdana"/>
        <family val="2"/>
      </rPr>
      <t>Compressor de ar, portatil e rebocavel, sem operador, com material de operacao e material de manutencao, com as seguintes especificacoes minimas: motor diesel de 77CV, pressao de trabalho de 102PSI, descarga livre de 335PCM. Custo horario produtivo.(desonerado)</t>
    </r>
  </si>
  <si>
    <r>
      <rPr>
        <b/>
        <sz val="7.5"/>
        <rFont val="Verdana"/>
        <family val="2"/>
      </rPr>
      <t>EQ 44.05.0165 (/)</t>
    </r>
  </si>
  <si>
    <r>
      <rPr>
        <b/>
        <sz val="7.5"/>
        <rFont val="Verdana"/>
        <family val="2"/>
      </rPr>
      <t>Compressor de ar, portatil e rebocabel, sem operador, com material de operacao e material de manutencao, com as seguintes especificacoes minimas: motor diesel de 77CV, pressao de trabalho de 102PSI, descarga livre de 335PCM. Custo horario improdutivo (motor funcionando).</t>
    </r>
  </si>
  <si>
    <r>
      <rPr>
        <b/>
        <sz val="7.5"/>
        <rFont val="Verdana"/>
        <family val="2"/>
      </rPr>
      <t>EQ 44.05.0168 (/)</t>
    </r>
  </si>
  <si>
    <r>
      <rPr>
        <b/>
        <sz val="7.5"/>
        <rFont val="Verdana"/>
        <family val="2"/>
      </rPr>
      <t>Compressor de ar, portatil e rebocabel, sem operador, com material de operacao e material de manutencao, com as seguintes especificacoes minimas: motor diesel de 77CV, pressao de trabalho de 102PSI, descarga livre de 335PCM. Custo horario improdutivo (motor desligado).</t>
    </r>
  </si>
  <si>
    <r>
      <rPr>
        <b/>
        <sz val="7.5"/>
        <rFont val="Verdana"/>
        <family val="2"/>
      </rPr>
      <t>EQ 44.05.0200 (/)</t>
    </r>
  </si>
  <si>
    <r>
      <rPr>
        <b/>
        <sz val="7.5"/>
        <rFont val="Verdana"/>
        <family val="2"/>
      </rPr>
      <t>Compressor de ar, estacionario, sem operador, com material de operacao e material de manutencao, com as seguintes especificacoes minimas: motor diesel de 125HP, pressao de trabalho de 100PSI, descarga livre de 631PCM. Custo horario produtivo. (desonerado)</t>
    </r>
  </si>
  <si>
    <r>
      <rPr>
        <b/>
        <sz val="7.5"/>
        <rFont val="Verdana"/>
        <family val="2"/>
      </rPr>
      <t>EQ 44.05.0203 (/)</t>
    </r>
  </si>
  <si>
    <r>
      <rPr>
        <b/>
        <sz val="7.5"/>
        <rFont val="Verdana"/>
        <family val="2"/>
      </rPr>
      <t>Compressor de ar, estacionario, sem operador, com material de operacao, com as seguintes especificacoes minimas: motor diesel de 125HP, pressao de trabalho de 100PSI, descarga livre de 631PCM. Custo horario improdutivo (motor funcionando).(desonerado)</t>
    </r>
  </si>
  <si>
    <r>
      <rPr>
        <b/>
        <sz val="7.5"/>
        <rFont val="Verdana"/>
        <family val="2"/>
      </rPr>
      <t>EQ 44.05.0206 (A)</t>
    </r>
  </si>
  <si>
    <r>
      <rPr>
        <b/>
        <sz val="7.5"/>
        <rFont val="Verdana"/>
        <family val="2"/>
      </rPr>
      <t>Compressor de ar, estacionario, sem operador, com as seguintes especificacoes minimas: motor diesel de 125HP, pressao de trabalho de 100PSI, descarga livre de 631PCM. Custo horario improdutivo (motor desligado).</t>
    </r>
  </si>
  <si>
    <r>
      <rPr>
        <b/>
        <sz val="7.5"/>
        <rFont val="Verdana"/>
        <family val="2"/>
      </rPr>
      <t>EQ 44.05.0600 (A)</t>
    </r>
  </si>
  <si>
    <r>
      <rPr>
        <b/>
        <sz val="7.5"/>
        <rFont val="Verdana"/>
        <family val="2"/>
      </rPr>
      <t>Rompedor Pneumatico, peso de 32,6Kg, com material de manutencao, exclusive o operador, ponteiro e mangueira, com as seguintes especificacoes minimas: consumo de ar de 38,8l/s, frequencia de impactos 1110 impactos/min. Custo horario produtivo.(desonerado)</t>
    </r>
  </si>
  <si>
    <r>
      <rPr>
        <b/>
        <sz val="7.5"/>
        <rFont val="Verdana"/>
        <family val="2"/>
      </rPr>
      <t>EQ 44.05.0606 (/)</t>
    </r>
  </si>
  <si>
    <r>
      <rPr>
        <b/>
        <sz val="7.5"/>
        <rFont val="Verdana"/>
        <family val="2"/>
      </rPr>
      <t>Rompedor Pneumatico, peso de 32,6Kg, exclusive o operador, ponteiro e mangueira, com as seguintes especificacoes minimas: consumo de ar de 38,8l/s, frequencia de impactos 1110 impactos/min. Custo horario improdutivo (motor desligado).(desonerado)</t>
    </r>
  </si>
  <si>
    <r>
      <rPr>
        <b/>
        <sz val="7.5"/>
        <rFont val="Verdana"/>
        <family val="2"/>
      </rPr>
      <t>EQ 44.10.0050 (A)</t>
    </r>
  </si>
  <si>
    <r>
      <rPr>
        <b/>
        <sz val="7.5"/>
        <rFont val="Verdana"/>
        <family val="2"/>
      </rPr>
      <t>Grupo gerador transportavel, com potencia de 2500W, sem operador, com material de operacao e material de manutencao, com as seguintes especificacoes minimas: motor a gasolina de 5,5CV, 110V / 240V de corrente alternada ou 12V / 8,3A de corrente continua. Custo horario produtivo. (desonerado)</t>
    </r>
  </si>
  <si>
    <r>
      <rPr>
        <b/>
        <sz val="7.5"/>
        <rFont val="Verdana"/>
        <family val="2"/>
      </rPr>
      <t>EQ 44.10.0056 (/)</t>
    </r>
  </si>
  <si>
    <r>
      <rPr>
        <b/>
        <sz val="7.5"/>
        <rFont val="Verdana"/>
        <family val="2"/>
      </rPr>
      <t>Grupo gerador transportavel, com potencia de 2500W, sem operador, com as seguintes especificacoes minimas: motor a gasolina de 5,5CV, 110V / 240V de corrente alternada ou 12V / 8,3A de corrente continua. Custo horario improdutivo. (desonerado)</t>
    </r>
  </si>
  <si>
    <r>
      <rPr>
        <b/>
        <sz val="7.5"/>
        <rFont val="Verdana"/>
        <family val="2"/>
      </rPr>
      <t>EQ 44.10.0100 (A)</t>
    </r>
  </si>
  <si>
    <r>
      <rPr>
        <b/>
        <sz val="7.5"/>
        <rFont val="Verdana"/>
        <family val="2"/>
      </rPr>
      <t>Grupo gerador transportavel sobre rodas, com potencia de 80/84Kva, sem operador, com material de operacao e material de manutencao, com as seguintes especificacoes minimas: motor diesel de 85CV a 1800RPM e partida automatica. Custo horario produtivo.(desonerado)</t>
    </r>
  </si>
  <si>
    <r>
      <rPr>
        <b/>
        <sz val="7.5"/>
        <rFont val="Verdana"/>
        <family val="2"/>
      </rPr>
      <t>EQ 44.10.0103 (/)</t>
    </r>
  </si>
  <si>
    <r>
      <rPr>
        <b/>
        <sz val="7.5"/>
        <rFont val="Verdana"/>
        <family val="2"/>
      </rPr>
      <t>Grupo gerador transportavel sobre rodas, com potencia de 80/84Kva, sem operador, com material de operacao, com as seguintes especificacoes minimas: motor diesel de 85CV a 1800RPM e partida automatica. Custo horario improdutivo (motor funcionando).(desonerado)</t>
    </r>
  </si>
  <si>
    <r>
      <rPr>
        <b/>
        <sz val="7.5"/>
        <rFont val="Verdana"/>
        <family val="2"/>
      </rPr>
      <t>EQ 44.10.0106 (/)</t>
    </r>
  </si>
  <si>
    <r>
      <rPr>
        <b/>
        <sz val="7.5"/>
        <rFont val="Verdana"/>
        <family val="2"/>
      </rPr>
      <t>Grupo gerador transportavel sobre rodas, com potencia de 80/84Kva, sem operador, com as seguintes especificacoes minimas: motor diesel de 85CV a 1800RPM e partida automatica. Custo horario improdutivo (motor desligado).(desonerado)</t>
    </r>
  </si>
  <si>
    <r>
      <rPr>
        <b/>
        <sz val="7.5"/>
        <rFont val="Verdana"/>
        <family val="2"/>
      </rPr>
      <t>EQ 44.10.0150 (A)</t>
    </r>
  </si>
  <si>
    <r>
      <rPr>
        <b/>
        <sz val="7.5"/>
        <rFont val="Verdana"/>
        <family val="2"/>
      </rPr>
      <t>Grupo gerador estacionario, com potencia de 139/150Kva, sem operador, com material de operacao e material de manutencao, com as seguintes especificacoes minimas: motor diesel de 180CV a 1800RPM e partida automatica. Custo horario produtivo.(desonerado)</t>
    </r>
  </si>
  <si>
    <r>
      <rPr>
        <b/>
        <sz val="7.5"/>
        <rFont val="Verdana"/>
        <family val="2"/>
      </rPr>
      <t>EQ 44.10.0156 (/)</t>
    </r>
  </si>
  <si>
    <r>
      <rPr>
        <b/>
        <sz val="7.5"/>
        <rFont val="Verdana"/>
        <family val="2"/>
      </rPr>
      <t>Grupo gerador estacionario, com potencia de 139/150Kva, sem operador, com as seguintes especificacoes minimas: motor diesel de 180CV a 1800RPM e partida automatica. Custo horario improdutivo.(desonerado)</t>
    </r>
  </si>
  <si>
    <r>
      <rPr>
        <b/>
        <sz val="7.5"/>
        <rFont val="Verdana"/>
        <family val="2"/>
      </rPr>
      <t>EQ 44.15.0100 (/)</t>
    </r>
  </si>
  <si>
    <r>
      <rPr>
        <b/>
        <sz val="7.5"/>
        <rFont val="Verdana"/>
        <family val="2"/>
      </rPr>
      <t>Retificador de solda, eletrico, de 430A. Custo horario corrido.(desonerado)</t>
    </r>
  </si>
  <si>
    <r>
      <rPr>
        <b/>
        <sz val="7.5"/>
        <rFont val="Verdana"/>
        <family val="2"/>
      </rPr>
      <t>EQ 45.05.0050 (/)</t>
    </r>
  </si>
  <si>
    <r>
      <rPr>
        <b/>
        <sz val="7.5"/>
        <rFont val="Verdana"/>
        <family val="2"/>
      </rPr>
      <t>Broca de metal duro para perfuratriz pneumatica, com comprimento de 0,80m, serie 12 (800x40)mm, haste de 7/8". Custo horario produtivo.</t>
    </r>
  </si>
  <si>
    <r>
      <rPr>
        <b/>
        <sz val="7.5"/>
        <rFont val="Verdana"/>
        <family val="2"/>
      </rPr>
      <t>EQ 45.05.0053 (/)</t>
    </r>
  </si>
  <si>
    <r>
      <rPr>
        <b/>
        <sz val="7.5"/>
        <rFont val="Verdana"/>
        <family val="2"/>
      </rPr>
      <t>Broca de metal duro para perfuratriz pneumatica, com comprimento de 1,60m, serie 12 (1600x39)mm, haste de 7/8". Custo horario produtivo.</t>
    </r>
  </si>
  <si>
    <r>
      <rPr>
        <b/>
        <sz val="7.5"/>
        <rFont val="Verdana"/>
        <family val="2"/>
      </rPr>
      <t>EQ 45.05.0056 (/)</t>
    </r>
  </si>
  <si>
    <r>
      <rPr>
        <b/>
        <sz val="7.5"/>
        <rFont val="Verdana"/>
        <family val="2"/>
      </rPr>
      <t>Broca de metal duro para perfuratriz pneumatica, com comprimento de 2,40m, serie 12 (2400x38)mm, haste de 7/8". Custo horario produtivo.</t>
    </r>
  </si>
  <si>
    <r>
      <rPr>
        <b/>
        <sz val="7.5"/>
        <rFont val="Verdana"/>
        <family val="2"/>
      </rPr>
      <t>EQ 45.05.0059 (/)</t>
    </r>
  </si>
  <si>
    <r>
      <rPr>
        <b/>
        <sz val="7.5"/>
        <rFont val="Verdana"/>
        <family val="2"/>
      </rPr>
      <t>Mangueira para compressor de ar, duas lonas, diametro de 3/4". Custo horario corrido por decametro.</t>
    </r>
  </si>
  <si>
    <r>
      <rPr>
        <b/>
        <sz val="7.5"/>
        <rFont val="Verdana"/>
        <family val="2"/>
      </rPr>
      <t>EQ 45.05.0100 (B)</t>
    </r>
  </si>
  <si>
    <r>
      <rPr>
        <b/>
        <sz val="7.5"/>
        <rFont val="Verdana"/>
        <family val="2"/>
      </rPr>
      <t>Compressor de ar, portatil e rebocavel, sem operador, com material de operacao e material de manutencao, com as seguintes especificacoes minimas: motor diesel de 40CV, pressao de trabalho de 102PSI, descarga livre de 170PCM. Custo horario produtivo.</t>
    </r>
  </si>
  <si>
    <r>
      <rPr>
        <b/>
        <sz val="7.5"/>
        <rFont val="Verdana"/>
        <family val="2"/>
      </rPr>
      <t>EQ 45.05.0103 (/)</t>
    </r>
  </si>
  <si>
    <r>
      <rPr>
        <b/>
        <sz val="7.5"/>
        <rFont val="Verdana"/>
        <family val="2"/>
      </rPr>
      <t>Compressor de ar, portatil e rebocavel, sem operador, com material de operacao, com as seguintes especificacoes minimas: motor diesel de 40CV, pressao de trabalho de 102PSI, descarga livre de 170PCM. Custo horario improdutivo (motor funcionando).</t>
    </r>
  </si>
  <si>
    <r>
      <rPr>
        <b/>
        <sz val="7.5"/>
        <rFont val="Verdana"/>
        <family val="2"/>
      </rPr>
      <t>EQ 45.05.0106 (/)</t>
    </r>
  </si>
  <si>
    <r>
      <rPr>
        <b/>
        <sz val="7.5"/>
        <rFont val="Verdana"/>
        <family val="2"/>
      </rPr>
      <t>Compressor de ar, portatil e rebocavel, sem operador, com as seguintes especificacoes minimas: motor diesel de 40CV, pressao de trabalho de 102PSI, descarga livre de 170PCM. Custo horario improdutivo (motor desligado).</t>
    </r>
  </si>
  <si>
    <r>
      <rPr>
        <b/>
        <sz val="7.5"/>
        <rFont val="Verdana"/>
        <family val="2"/>
      </rPr>
      <t>EQ 45.05.0150 (B)</t>
    </r>
  </si>
  <si>
    <r>
      <rPr>
        <b/>
        <sz val="7.5"/>
        <rFont val="Verdana"/>
        <family val="2"/>
      </rPr>
      <t>Compressor de ar, portatil e rebocavel, sem operador, com material de operacao e material de manutencao, com as seguintes especificacoes minimas: motor diesel de 77CV, pressao de trabalho de 102PSI, descarga livre de 250PCM. Custo horario produtivo.</t>
    </r>
  </si>
  <si>
    <r>
      <rPr>
        <b/>
        <sz val="7.5"/>
        <rFont val="Verdana"/>
        <family val="2"/>
      </rPr>
      <t>EQ 45.05.0156 (/)</t>
    </r>
  </si>
  <si>
    <r>
      <rPr>
        <b/>
        <sz val="7.5"/>
        <rFont val="Verdana"/>
        <family val="2"/>
      </rPr>
      <t>Compressor de ar, portatil e rebocavel, sem operador, com material de operacao, com as seguintes especificacoes minimas: motor diesel de 77CV, pressao de trabalho de 102PSI, descarga livre de 250PCM. Custo horario improdutivo (motor funcionando).</t>
    </r>
  </si>
  <si>
    <r>
      <rPr>
        <b/>
        <sz val="7.5"/>
        <rFont val="Verdana"/>
        <family val="2"/>
      </rPr>
      <t>EQ 45.05.0159 (/)</t>
    </r>
  </si>
  <si>
    <r>
      <rPr>
        <b/>
        <sz val="7.5"/>
        <rFont val="Verdana"/>
        <family val="2"/>
      </rPr>
      <t>Compressor de ar, portatil e rebocavel, sem operador, com as seguintes especificacoes minimas: motor diesel de 77CV, pressao de trabalho de 102PSI, descarga livre de 250PCM. Custo horario improdutivo (motor desligado).</t>
    </r>
  </si>
  <si>
    <r>
      <rPr>
        <b/>
        <sz val="7.5"/>
        <rFont val="Verdana"/>
        <family val="2"/>
      </rPr>
      <t>EQ 45.05.0162 (/)</t>
    </r>
  </si>
  <si>
    <r>
      <rPr>
        <b/>
        <sz val="7.5"/>
        <rFont val="Verdana"/>
        <family val="2"/>
      </rPr>
      <t>Compressor de ar, portatil e rebocavel, sem operador, com material de operacao e material de manutencao, com as seguintes especificacoes minimas: motor diesel de 77CV, pressao de trabalho de 102PSI, descarga livre de 335PCM. Custo horario produtivo.</t>
    </r>
  </si>
  <si>
    <r>
      <rPr>
        <b/>
        <sz val="7.5"/>
        <rFont val="Verdana"/>
        <family val="2"/>
      </rPr>
      <t>EQ 45.05.0165 (/)</t>
    </r>
  </si>
  <si>
    <r>
      <rPr>
        <b/>
        <sz val="7.5"/>
        <rFont val="Verdana"/>
        <family val="2"/>
      </rPr>
      <t>EQ 45.05.0168 (/)</t>
    </r>
  </si>
  <si>
    <r>
      <rPr>
        <b/>
        <sz val="7.5"/>
        <rFont val="Verdana"/>
        <family val="2"/>
      </rPr>
      <t>EQ 45.05.0200 (/)</t>
    </r>
  </si>
  <si>
    <r>
      <rPr>
        <b/>
        <sz val="7.5"/>
        <rFont val="Verdana"/>
        <family val="2"/>
      </rPr>
      <t>Compressor de ar, estacionario, sem operador, com material de operacao e material de manutencao, com as seguintes especificacoes minimas: motor diesel</t>
    </r>
  </si>
  <si>
    <r>
      <rPr>
        <b/>
        <sz val="7.5"/>
        <rFont val="Verdana"/>
        <family val="2"/>
      </rPr>
      <t>de 125HP, pressao de trabalho de 100PSI, descarga livre de 631PCM. Custo horario produtivo.</t>
    </r>
  </si>
  <si>
    <r>
      <rPr>
        <b/>
        <sz val="7.5"/>
        <rFont val="Verdana"/>
        <family val="2"/>
      </rPr>
      <t>EQ 45.05.0203 (/)</t>
    </r>
  </si>
  <si>
    <r>
      <rPr>
        <b/>
        <sz val="7.5"/>
        <rFont val="Verdana"/>
        <family val="2"/>
      </rPr>
      <t>Compressor de ar, estacionario, sem operador, com material de operacao, com as seguintes especificacoes minimas: motor diesel de 125HP, pressao de trabalho de 100PSI, descarga livre de 631PCM. Custo horario improdutivo (motor funcionando).</t>
    </r>
  </si>
  <si>
    <r>
      <rPr>
        <b/>
        <sz val="7.5"/>
        <rFont val="Verdana"/>
        <family val="2"/>
      </rPr>
      <t>EQ 45.05.0206 (A)</t>
    </r>
  </si>
  <si>
    <r>
      <rPr>
        <b/>
        <sz val="7.5"/>
        <rFont val="Verdana"/>
        <family val="2"/>
      </rPr>
      <t>EQ 45.05.0600 (A)</t>
    </r>
  </si>
  <si>
    <r>
      <rPr>
        <b/>
        <sz val="7.5"/>
        <rFont val="Verdana"/>
        <family val="2"/>
      </rPr>
      <t>Rompedor Pneumatico, peso de 32,6Kg, com material de manutencao, exclusive o operador, ponteiro e mangueira, com as seguintes especificacoes minimas: consumo de ar de 38,8l/s, frequencia de impactos 1110 impactos/min. Custo horario produtivo.</t>
    </r>
  </si>
  <si>
    <r>
      <rPr>
        <b/>
        <sz val="7.5"/>
        <rFont val="Verdana"/>
        <family val="2"/>
      </rPr>
      <t>EQ 45.05.0606 (/)</t>
    </r>
  </si>
  <si>
    <r>
      <rPr>
        <b/>
        <sz val="7.5"/>
        <rFont val="Verdana"/>
        <family val="2"/>
      </rPr>
      <t>Rompedor Pneumatico, peso de 32,6Kg, exclusive o operador, ponteiro e mangueira, com as seguintes especificacoes minimas: consumo de ar de 38,8l/s, frequencia de impactos 1110 impactos/min. Custo horario improdutivo (motor desligado).</t>
    </r>
  </si>
  <si>
    <r>
      <rPr>
        <b/>
        <sz val="7.5"/>
        <rFont val="Verdana"/>
        <family val="2"/>
      </rPr>
      <t>EQ 45.10.0050 (A)</t>
    </r>
  </si>
  <si>
    <r>
      <rPr>
        <b/>
        <sz val="7.5"/>
        <rFont val="Verdana"/>
        <family val="2"/>
      </rPr>
      <t>Grupo gerador transportavel, com potencia de 2500W, sem operador, com material de operacao e material de manutencao, com as seguintes especificacoes minimas: motor a gasolina de 5,5CV, 110V / 240V de corrente alternada ou 12V / 8,3A de corrente continua. Custo horario produtivo.</t>
    </r>
  </si>
  <si>
    <r>
      <rPr>
        <b/>
        <sz val="7.5"/>
        <rFont val="Verdana"/>
        <family val="2"/>
      </rPr>
      <t>EQ 45.10.0056 (/)</t>
    </r>
  </si>
  <si>
    <r>
      <rPr>
        <b/>
        <sz val="7.5"/>
        <rFont val="Verdana"/>
        <family val="2"/>
      </rPr>
      <t>Grupo gerador transportavel, com potencia de 2500W, sem operador, com as seguintes especificacoes minimas: motor a gasolina de 5,5CV, 110V / 240V de corrente alternada ou 12V / 8,3A de corrente continua. Custo horario improdutivo.</t>
    </r>
  </si>
  <si>
    <r>
      <rPr>
        <b/>
        <sz val="7.5"/>
        <rFont val="Verdana"/>
        <family val="2"/>
      </rPr>
      <t>EQ 45.10.0100 (A)</t>
    </r>
  </si>
  <si>
    <r>
      <rPr>
        <b/>
        <sz val="7.5"/>
        <rFont val="Verdana"/>
        <family val="2"/>
      </rPr>
      <t>Grupo gerador transportavel sobre rodas, com potencia de 80/84Kva, sem operador, com material de operacao e material de manutencao, com as seguintes especificacoes minimas: motor diesel de 85CV a 1800RPM e partida automatica. Custo horario produtivo.</t>
    </r>
  </si>
  <si>
    <r>
      <rPr>
        <b/>
        <sz val="7.5"/>
        <rFont val="Verdana"/>
        <family val="2"/>
      </rPr>
      <t>EQ 45.10.0103 (/)</t>
    </r>
  </si>
  <si>
    <r>
      <rPr>
        <b/>
        <sz val="7.5"/>
        <rFont val="Verdana"/>
        <family val="2"/>
      </rPr>
      <t>Grupo gerador transportavel sobre rodas, com potencia de 80/84Kva, sem operador, com material de operacao, com as seguintes especificacoes minimas: motor diesel de 85CV a 1800RPM e partida automatica. Custo horario improdutivo (motor funcionando).</t>
    </r>
  </si>
  <si>
    <r>
      <rPr>
        <b/>
        <sz val="7.5"/>
        <rFont val="Verdana"/>
        <family val="2"/>
      </rPr>
      <t>EQ 45.10.0106 (/)</t>
    </r>
  </si>
  <si>
    <r>
      <rPr>
        <b/>
        <sz val="7.5"/>
        <rFont val="Verdana"/>
        <family val="2"/>
      </rPr>
      <t>Grupo gerador transportavel sobre rodas, com potencia de 80/84Kva, sem operador, com as seguintes especificacoes minimas: motor diesel de 85CV a 1800RPM e partida automatica. Custo horario improdutivo (motor desligado).</t>
    </r>
  </si>
  <si>
    <r>
      <rPr>
        <b/>
        <sz val="7.5"/>
        <rFont val="Verdana"/>
        <family val="2"/>
      </rPr>
      <t>EQ 45.10.0150 (A)</t>
    </r>
  </si>
  <si>
    <r>
      <rPr>
        <b/>
        <sz val="7.5"/>
        <rFont val="Verdana"/>
        <family val="2"/>
      </rPr>
      <t>Grupo gerador estacionario, com potencia de 139/150Kva, sem operador, com material de operacao e material de manutencao, com as seguintes especificacoes minimas: motor diesel de 180CV a 1800RPM e partida automatica. Custo horario produtivo.</t>
    </r>
  </si>
  <si>
    <r>
      <rPr>
        <b/>
        <sz val="7.5"/>
        <rFont val="Verdana"/>
        <family val="2"/>
      </rPr>
      <t>EQ 45.10.0156 (/)</t>
    </r>
  </si>
  <si>
    <r>
      <rPr>
        <b/>
        <sz val="7.5"/>
        <rFont val="Verdana"/>
        <family val="2"/>
      </rPr>
      <t>Grupo gerador estacionario, com potencia de 139/150Kva, sem operador, com as seguintes especificacoes minimas: motor diesel de 180CV a 1800RPM e partida automatica. Custo horario improdutivo.</t>
    </r>
  </si>
  <si>
    <r>
      <rPr>
        <b/>
        <sz val="7.5"/>
        <rFont val="Verdana"/>
        <family val="2"/>
      </rPr>
      <t>EQ 45.15.0100 (/)</t>
    </r>
  </si>
  <si>
    <r>
      <rPr>
        <b/>
        <sz val="7.5"/>
        <rFont val="Verdana"/>
        <family val="2"/>
      </rPr>
      <t>Retificador de solda, eletrico, de 430A. Custo horario corrido.</t>
    </r>
  </si>
  <si>
    <r>
      <rPr>
        <b/>
        <sz val="7.5"/>
        <rFont val="Verdana"/>
        <family val="2"/>
      </rPr>
      <t>EQ 49.05.0050 (/)</t>
    </r>
  </si>
  <si>
    <r>
      <rPr>
        <b/>
        <sz val="7.5"/>
        <rFont val="Verdana"/>
        <family val="2"/>
      </rPr>
      <t>Maquina demarcadora de faixas, a frio, sem operador. Custo horario produtivo.(desonerado)</t>
    </r>
  </si>
  <si>
    <r>
      <rPr>
        <b/>
        <sz val="7.5"/>
        <rFont val="Verdana"/>
        <family val="2"/>
      </rPr>
      <t>EQ 49.05.0100 (/)</t>
    </r>
  </si>
  <si>
    <r>
      <rPr>
        <b/>
        <sz val="7.5"/>
        <rFont val="Verdana"/>
        <family val="2"/>
      </rPr>
      <t>Maquina demarcadora de faixas, com fusor aplicador e fusor derretedor, sem operador. Custo horario produtivo.(desonerado)</t>
    </r>
  </si>
  <si>
    <r>
      <rPr>
        <b/>
        <sz val="7.5"/>
        <rFont val="Verdana"/>
        <family val="2"/>
      </rPr>
      <t>EQ 49.05.0150 (/)</t>
    </r>
  </si>
  <si>
    <r>
      <rPr>
        <b/>
        <sz val="7.5"/>
        <rFont val="Verdana"/>
        <family val="2"/>
      </rPr>
      <t>Maquina demarcadora de faixas, montada sobre caminhao, com fusor aplicador de massa termoplastica por extrusao, sem operador. Custo horariol produtivo.(desonerado)</t>
    </r>
  </si>
  <si>
    <r>
      <rPr>
        <b/>
        <sz val="7.5"/>
        <rFont val="Verdana"/>
        <family val="2"/>
      </rPr>
      <t>EQ 50.05.0050 (/)</t>
    </r>
  </si>
  <si>
    <r>
      <rPr>
        <b/>
        <sz val="7.5"/>
        <rFont val="Verdana"/>
        <family val="2"/>
      </rPr>
      <t>Maquina demarcadora de faixas, a frio, sem operador. Custo horario produtivo.</t>
    </r>
  </si>
  <si>
    <r>
      <rPr>
        <b/>
        <sz val="7.5"/>
        <rFont val="Verdana"/>
        <family val="2"/>
      </rPr>
      <t>EQ 50.05.0100 (/)</t>
    </r>
  </si>
  <si>
    <r>
      <rPr>
        <b/>
        <sz val="7.5"/>
        <rFont val="Verdana"/>
        <family val="2"/>
      </rPr>
      <t>Maquina demarcadora de faixas, com fusor aplicador e fusor derretedor, sem operador. Custo horario produtivo.</t>
    </r>
  </si>
  <si>
    <r>
      <rPr>
        <b/>
        <sz val="7.5"/>
        <rFont val="Verdana"/>
        <family val="2"/>
      </rPr>
      <t>EQ 50.05.0150 (/)</t>
    </r>
  </si>
  <si>
    <r>
      <rPr>
        <b/>
        <sz val="7.5"/>
        <rFont val="Verdana"/>
        <family val="2"/>
      </rPr>
      <t>Maquina demarcadora de faixas, montada sobre caminhao, com fusor aplicador de massa termoplastica por extrusao, sem operador. Custo horariol produtivo.</t>
    </r>
  </si>
  <si>
    <r>
      <rPr>
        <b/>
        <sz val="7.5"/>
        <rFont val="Verdana"/>
        <family val="2"/>
      </rPr>
      <t>EQ 59.05.0050 (/)</t>
    </r>
  </si>
  <si>
    <r>
      <rPr>
        <b/>
        <sz val="7.5"/>
        <rFont val="Verdana"/>
        <family val="2"/>
      </rPr>
      <t>Talha Guincho manual de 10Kg, sem operador, com as seguintes especificacoes minimas: capacidade de icamento de 1500Kg e de tracao de 1800Kg, cabo de aco com curso ilimitado, alavanca, gancho e carretel. Custo horario corrido.(desonerado)</t>
    </r>
  </si>
  <si>
    <r>
      <rPr>
        <b/>
        <sz val="7.5"/>
        <rFont val="Verdana"/>
        <family val="2"/>
      </rPr>
      <t>EQ 59.10.0100 (A)</t>
    </r>
  </si>
  <si>
    <r>
      <rPr>
        <b/>
        <sz val="7.5"/>
        <rFont val="Verdana"/>
        <family val="2"/>
      </rPr>
      <t>Serra circular de 5CV, montada em bancada, sem operador e sem a lamina, com as seguintes especificacoes minimas: motor eletrico de 5CV, 220/380V, 60Hz, IP 54, Isolamento "B", regulagem de corte horizontal e vertical, coifa de protecao regulavel, chave liga/desliga. Custo horario produtivo.(desonerado)</t>
    </r>
  </si>
  <si>
    <r>
      <rPr>
        <b/>
        <sz val="7.5"/>
        <rFont val="Verdana"/>
        <family val="2"/>
      </rPr>
      <t>EQ 59.10.0103 (/)</t>
    </r>
  </si>
  <si>
    <r>
      <rPr>
        <b/>
        <sz val="7.5"/>
        <rFont val="Verdana"/>
        <family val="2"/>
      </rPr>
      <t>Serra circular de 5CV, montada em bancada, sem operador e sem a lamina, com as seguintes especificacoes minimas: motor eletrico de 5CV, 220/380V, 60Hz, IP 54, Isolamento "B", regulagem de corte horizontal e vertical, coifa de protecao regulavel, chave liga/desliga. Custo horario improdutivo (motor funcionando).(desonerado)</t>
    </r>
  </si>
  <si>
    <r>
      <rPr>
        <b/>
        <sz val="7.5"/>
        <rFont val="Verdana"/>
        <family val="2"/>
      </rPr>
      <t>EQ 59.10.0106 (/)</t>
    </r>
  </si>
  <si>
    <r>
      <rPr>
        <b/>
        <sz val="7.5"/>
        <rFont val="Verdana"/>
        <family val="2"/>
      </rPr>
      <t>Serra circular de 5CV, montada em bancada, sem operador e sem a lamina, com as seguintes especificacoes minimas: motor eletrico de 5CV, 220/380V, 60Hz, IP 54, Isolamento "B", regulagem de corte horizontal e vertical, coifa de protecao regulavel, chave liga/desliga. Custo horario improdutivo (motor desligado).(desonerado)</t>
    </r>
  </si>
  <si>
    <r>
      <rPr>
        <b/>
        <sz val="7.5"/>
        <rFont val="Verdana"/>
        <family val="2"/>
      </rPr>
      <t>EQ 59.10.0200 (A)</t>
    </r>
  </si>
  <si>
    <r>
      <rPr>
        <b/>
        <sz val="7.5"/>
        <rFont val="Verdana"/>
        <family val="2"/>
      </rPr>
      <t xml:space="preserve">Serra de alta potencia (moto serra), sem operador, com as seguintes especificacoes minimas: motor a gasolina com potencia de 43Kw, sabre de 63cm.
</t>
    </r>
    <r>
      <rPr>
        <b/>
        <sz val="7.5"/>
        <rFont val="Verdana"/>
        <family val="2"/>
      </rPr>
      <t>Custo horario produtivo.(desonerado)</t>
    </r>
  </si>
  <si>
    <r>
      <rPr>
        <b/>
        <sz val="7.5"/>
        <rFont val="Verdana"/>
        <family val="2"/>
      </rPr>
      <t>EQ 59.10.0206 (/)</t>
    </r>
  </si>
  <si>
    <r>
      <rPr>
        <b/>
        <sz val="7.5"/>
        <rFont val="Verdana"/>
        <family val="2"/>
      </rPr>
      <t xml:space="preserve">Serra de alta potencia (moto serra), sem operador, com as seguintes especificacoes minimas: motor a gasolina com potencia de 43Kw, sabre de 63cm.
</t>
    </r>
    <r>
      <rPr>
        <b/>
        <sz val="7.5"/>
        <rFont val="Verdana"/>
        <family val="2"/>
      </rPr>
      <t>Custo horario improdutivo.(desonerado)</t>
    </r>
  </si>
  <si>
    <r>
      <rPr>
        <b/>
        <sz val="7.5"/>
        <rFont val="Verdana"/>
        <family val="2"/>
      </rPr>
      <t>EQ 59.99.0100 (/)</t>
    </r>
  </si>
  <si>
    <r>
      <rPr>
        <b/>
        <sz val="7.5"/>
        <rFont val="Verdana"/>
        <family val="2"/>
      </rPr>
      <t>Corrente galvanizada com diametro do arame de 3/16", inclusive acessorios, destinada a sustentacao de bombas submersiveis ate 60Kg. Fornecimento. (desonerado)</t>
    </r>
  </si>
  <si>
    <r>
      <rPr>
        <b/>
        <sz val="7.5"/>
        <rFont val="Verdana"/>
        <family val="2"/>
      </rPr>
      <t>EQ 59.99.0200 (/)</t>
    </r>
  </si>
  <si>
    <r>
      <rPr>
        <b/>
        <sz val="7.5"/>
        <rFont val="Verdana"/>
        <family val="2"/>
      </rPr>
      <t>Equipamento com circuito fechado de televisao, para inspecao em galerias de aguas pluviais e de esgoto sanitario, com caminhoneta para 09 passageiros com motorista, material de operacao e material de manutencao, sem operador. Custo horario produtivo. (desonerado)</t>
    </r>
  </si>
  <si>
    <r>
      <rPr>
        <b/>
        <sz val="7.5"/>
        <rFont val="Verdana"/>
        <family val="2"/>
      </rPr>
      <t>EQ 59.99.0300 (A)</t>
    </r>
  </si>
  <si>
    <r>
      <rPr>
        <b/>
        <sz val="7.5"/>
        <rFont val="Verdana"/>
        <family val="2"/>
      </rPr>
      <t>Rocadeira costal motorizada, sem operador, com as seguintes especificacoes minimas: motor a gasolina de dois tempos, potencia de 1,7Kw. Custo horario produtivo.(desonerado)</t>
    </r>
  </si>
  <si>
    <r>
      <rPr>
        <b/>
        <sz val="7.5"/>
        <rFont val="Verdana"/>
        <family val="2"/>
      </rPr>
      <t>EQ 59.99.0306 (/)</t>
    </r>
  </si>
  <si>
    <r>
      <rPr>
        <b/>
        <sz val="7.5"/>
        <rFont val="Verdana"/>
        <family val="2"/>
      </rPr>
      <t>Rocadeira costal motorizada, sem operador, com as seguintes especificacoes minimas: motor a gasolina de dois tempos, potencia de 1,7Kw. Custo horario improdutivo (motor desligado).(desonerado)</t>
    </r>
  </si>
  <si>
    <r>
      <rPr>
        <b/>
        <sz val="7.5"/>
        <rFont val="Verdana"/>
        <family val="2"/>
      </rPr>
      <t>EQ 59.99.0400 (/)</t>
    </r>
  </si>
  <si>
    <r>
      <rPr>
        <b/>
        <sz val="7.5"/>
        <rFont val="Verdana"/>
        <family val="2"/>
      </rPr>
      <t>Estacao total eletronica TOPCON, GTS236W ou similar, com bateria, tripe, prisma, acessorios e software de coleta de dados.(desonerado)</t>
    </r>
  </si>
  <si>
    <r>
      <rPr>
        <b/>
        <sz val="7.5"/>
        <rFont val="Verdana"/>
        <family val="2"/>
      </rPr>
      <t>EQ 59.99.0450 (/)</t>
    </r>
  </si>
  <si>
    <r>
      <rPr>
        <b/>
        <sz val="7.5"/>
        <rFont val="Verdana"/>
        <family val="2"/>
      </rPr>
      <t>Receptor GPS TOPCON, Hiper L1 + L2 ou similar, coletor de dados, tripe, acessorios e licenca software.(desonerado)</t>
    </r>
  </si>
  <si>
    <r>
      <rPr>
        <b/>
        <sz val="7.5"/>
        <rFont val="Verdana"/>
        <family val="2"/>
      </rPr>
      <t>EQ 59.99.0500 (/)</t>
    </r>
  </si>
  <si>
    <r>
      <rPr>
        <b/>
        <sz val="7.5"/>
        <rFont val="Verdana"/>
        <family val="2"/>
      </rPr>
      <t>Teodolito eletronico, com tripe, bateria, recarregador e demais acessorios, sem equipe de topografia. Custo horario produtivo.(desonerado)</t>
    </r>
  </si>
  <si>
    <r>
      <rPr>
        <b/>
        <sz val="7.5"/>
        <rFont val="Verdana"/>
        <family val="2"/>
      </rPr>
      <t>EQ 60.05.0050 (/)</t>
    </r>
  </si>
  <si>
    <r>
      <rPr>
        <b/>
        <sz val="7.5"/>
        <rFont val="Verdana"/>
        <family val="2"/>
      </rPr>
      <t>Talha Guincho manual de 10Kg, sem operador, com as seguintes especificacoes minimas: capacidade de icamento de 1500Kg e de tracao de 1800Kg, cabo de aco com curso ilimitado, alavanca, gancho e carretel. Custo horario corrido.</t>
    </r>
  </si>
  <si>
    <r>
      <rPr>
        <b/>
        <sz val="7.5"/>
        <rFont val="Verdana"/>
        <family val="2"/>
      </rPr>
      <t>EQ 60.10.0100 (A)</t>
    </r>
  </si>
  <si>
    <r>
      <rPr>
        <b/>
        <sz val="7.5"/>
        <rFont val="Verdana"/>
        <family val="2"/>
      </rPr>
      <t>Serra circular de 5CV, montada em bancada, sem operador e sem a lamina, com as seguintes especificacoes minimas: motor eletrico de 5CV, 220/380V, 60Hz, IP 54, Isolamento "B", regulagem de corte horizontal e vertical, coifa de protecao regulavel, chave liga/desliga. Custo horario produtivo.</t>
    </r>
  </si>
  <si>
    <r>
      <rPr>
        <b/>
        <sz val="7.5"/>
        <rFont val="Verdana"/>
        <family val="2"/>
      </rPr>
      <t>EQ 60.10.0103 (/)</t>
    </r>
  </si>
  <si>
    <r>
      <rPr>
        <b/>
        <sz val="7.5"/>
        <rFont val="Verdana"/>
        <family val="2"/>
      </rPr>
      <t>Serra circular de 5CV, montada em bancada, sem operador e sem a lamina, com as seguintes especificacoes minimas: motor eletrico de 5CV, 220/380V, 60Hz, IP 54, Isolamento "B", regulagem de corte horizontal e vertical, coifa de protecao regulavel, chave liga/desliga. Custo horario improdutivo (motor funcionando).</t>
    </r>
  </si>
  <si>
    <r>
      <rPr>
        <b/>
        <sz val="7.5"/>
        <rFont val="Verdana"/>
        <family val="2"/>
      </rPr>
      <t>EQ 60.10.0106 (/)</t>
    </r>
  </si>
  <si>
    <r>
      <rPr>
        <b/>
        <sz val="7.5"/>
        <rFont val="Verdana"/>
        <family val="2"/>
      </rPr>
      <t>Serra circular de 5CV, montada em bancada, sem operador e sem a lamina, com as seguintes especificacoes minimas: motor eletrico de 5CV, 220/380V, 60Hz, IP 54, Isolamento "B", regulagem de corte horizontal e vertical, coifa de protecao regulavel, chave liga/desliga. Custo horario improdutivo (motor desligado).</t>
    </r>
  </si>
  <si>
    <r>
      <rPr>
        <b/>
        <sz val="7.5"/>
        <rFont val="Verdana"/>
        <family val="2"/>
      </rPr>
      <t>EQ 60.10.0200 (A)</t>
    </r>
  </si>
  <si>
    <r>
      <rPr>
        <b/>
        <sz val="7.5"/>
        <rFont val="Verdana"/>
        <family val="2"/>
      </rPr>
      <t>Serra de alta potencia (moto serra), sem operador, com as seguintes especificacoes minimas: motor a</t>
    </r>
  </si>
  <si>
    <r>
      <rPr>
        <b/>
        <sz val="7.5"/>
        <rFont val="Verdana"/>
        <family val="2"/>
      </rPr>
      <t>gasolina com potencia de 43Kw, sabre de 63cm. Custo horario produtivo.</t>
    </r>
  </si>
  <si>
    <r>
      <rPr>
        <b/>
        <sz val="7.5"/>
        <rFont val="Verdana"/>
        <family val="2"/>
      </rPr>
      <t>EQ 60.10.0206 (/)</t>
    </r>
  </si>
  <si>
    <r>
      <rPr>
        <b/>
        <sz val="7.5"/>
        <rFont val="Verdana"/>
        <family val="2"/>
      </rPr>
      <t xml:space="preserve">Serra de alta potencia (moto serra), sem operador, com as seguintes especificacoes minimas: motor a gasolina com potencia de 43Kw, sabre de 63cm.
</t>
    </r>
    <r>
      <rPr>
        <b/>
        <sz val="7.5"/>
        <rFont val="Verdana"/>
        <family val="2"/>
      </rPr>
      <t>Custo horario improdutivo.</t>
    </r>
  </si>
  <si>
    <r>
      <rPr>
        <b/>
        <sz val="7.5"/>
        <rFont val="Verdana"/>
        <family val="2"/>
      </rPr>
      <t>EQ 60.99.0100 (/)</t>
    </r>
  </si>
  <si>
    <r>
      <rPr>
        <b/>
        <sz val="7.5"/>
        <rFont val="Verdana"/>
        <family val="2"/>
      </rPr>
      <t>Corrente galvanizada com diametro do arame de 3/16", inclusive acessorios, destinada a sustentacao de bombas submersiveis ate 60Kg. Fornecimento.</t>
    </r>
  </si>
  <si>
    <r>
      <rPr>
        <b/>
        <sz val="7.5"/>
        <rFont val="Verdana"/>
        <family val="2"/>
      </rPr>
      <t>EQ 60.99.0200 (/)</t>
    </r>
  </si>
  <si>
    <r>
      <rPr>
        <b/>
        <sz val="7.5"/>
        <rFont val="Verdana"/>
        <family val="2"/>
      </rPr>
      <t>Equipamento com circuito fechado de televisao, para inspecao em galerias de aguas pluviais e de esgoto sanitario, com caminhoneta para 09 passageiros com motorista, material de operacao e material de manutencao, sem operador. Custo horario produtivo.</t>
    </r>
  </si>
  <si>
    <r>
      <rPr>
        <b/>
        <sz val="7.5"/>
        <rFont val="Verdana"/>
        <family val="2"/>
      </rPr>
      <t>EQ 60.99.0300 (A)</t>
    </r>
  </si>
  <si>
    <r>
      <rPr>
        <b/>
        <sz val="7.5"/>
        <rFont val="Verdana"/>
        <family val="2"/>
      </rPr>
      <t>Rocadeira costal motorizada, sem operador, com as seguintes especificacoes minimas: motor a gasolina de dois tempos, potencia de 1,7Kw. Custo horario produtivo.</t>
    </r>
  </si>
  <si>
    <r>
      <rPr>
        <b/>
        <sz val="7.5"/>
        <rFont val="Verdana"/>
        <family val="2"/>
      </rPr>
      <t>EQ 60.99.0306 (/)</t>
    </r>
  </si>
  <si>
    <r>
      <rPr>
        <b/>
        <sz val="7.5"/>
        <rFont val="Verdana"/>
        <family val="2"/>
      </rPr>
      <t>Rocadeira costal motorizada, sem operador, com as seguintes especificacoes minimas: motor a gasolina de dois tempos, potencia de 1,7Kw. Custo horario improdutivo (motor desligado).</t>
    </r>
  </si>
  <si>
    <r>
      <rPr>
        <b/>
        <sz val="7.5"/>
        <rFont val="Verdana"/>
        <family val="2"/>
      </rPr>
      <t>EQ 60.99.0400 (/)</t>
    </r>
  </si>
  <si>
    <r>
      <rPr>
        <b/>
        <sz val="7.5"/>
        <rFont val="Verdana"/>
        <family val="2"/>
      </rPr>
      <t>Estacao total eletronica TOPCON, GTS236W ou similar, com bateria, tripe, prisma, acessorios e software de coleta de dados.</t>
    </r>
  </si>
  <si>
    <r>
      <rPr>
        <b/>
        <sz val="7.5"/>
        <rFont val="Verdana"/>
        <family val="2"/>
      </rPr>
      <t>EQ 60.99.0450 (/)</t>
    </r>
  </si>
  <si>
    <r>
      <rPr>
        <b/>
        <sz val="7.5"/>
        <rFont val="Verdana"/>
        <family val="2"/>
      </rPr>
      <t>Receptor GPS TOPCON, Hiper L1 + L2 ou similar, coletor de dados, tripe, acessorios e licenca software.</t>
    </r>
  </si>
  <si>
    <r>
      <rPr>
        <b/>
        <sz val="7.5"/>
        <rFont val="Verdana"/>
        <family val="2"/>
      </rPr>
      <t>EQ 60.99.0500 (/)</t>
    </r>
  </si>
  <si>
    <r>
      <rPr>
        <b/>
        <sz val="7.5"/>
        <rFont val="Verdana"/>
        <family val="2"/>
      </rPr>
      <t>Teodolito eletronico, com tripe, bateria, recarregador e demais acessorios, sem equipe de topografia. Custo horario produtivo.</t>
    </r>
  </si>
  <si>
    <r>
      <rPr>
        <b/>
        <sz val="7.5"/>
        <rFont val="Verdana"/>
        <family val="2"/>
      </rPr>
      <t>ES 39.05.0050 (/)</t>
    </r>
  </si>
  <si>
    <r>
      <rPr>
        <b/>
        <sz val="7.5"/>
        <rFont val="Verdana"/>
        <family val="2"/>
      </rPr>
      <t>Conjunto de ferragens, para portas de madeira, internas, constando de fornecimento sem instalacao (esta incluida no fornecimento e instalacao das esquadrias), de: fechadura referencia 1515 ST-2, acabamento cromado, macanetas referencia 435, entradas referencia 687-E, rosetas referencia 687-R e 3 dobradicas de ferro galvanizado de (3"x2 1/2"), com pino e bolas de ferro, referencia 1410, La Fonte ou similar.(desonerado)</t>
    </r>
  </si>
  <si>
    <r>
      <rPr>
        <b/>
        <sz val="7.5"/>
        <rFont val="Verdana"/>
        <family val="2"/>
      </rPr>
      <t>ES 39.05.0053 (/)</t>
    </r>
  </si>
  <si>
    <r>
      <rPr>
        <b/>
        <sz val="7.5"/>
        <rFont val="Verdana"/>
        <family val="2"/>
      </rPr>
      <t>Ferragens, para portas de madeira, interna, constando de fornecimento de: fechadura referencia 1515 ST-2 CR, macaneta referencia 435, rosca referencia 687-R, 2 fechos 400 de 4cm e 6 dobradicas de ferro galvanizado de (3"x2 1/2"), referencia 1410, La Fonte ou similar.(desonerado)</t>
    </r>
  </si>
  <si>
    <r>
      <rPr>
        <b/>
        <sz val="7.5"/>
        <rFont val="Verdana"/>
        <family val="2"/>
      </rPr>
      <t>ES 39.05.0056 (/)</t>
    </r>
  </si>
  <si>
    <r>
      <rPr>
        <b/>
        <sz val="7.5"/>
        <rFont val="Verdana"/>
        <family val="2"/>
      </rPr>
      <t>Conjunto Hercules-4, de ferragens Haga ou similar, para portas internas, constando de fornecimento sem instalacao (esta incluida no fornecimento e instalacao das esquadrias) de 3 dobradicas de ferro galvanizado referencia 246-G de (3"x2 1/2"), com pino e bolas de latao, da Page ou similar. (desonerado)</t>
    </r>
  </si>
  <si>
    <r>
      <rPr>
        <b/>
        <sz val="7.5"/>
        <rFont val="Verdana"/>
        <family val="2"/>
      </rPr>
      <t>ES 39.05.0100 (/)</t>
    </r>
  </si>
  <si>
    <r>
      <rPr>
        <b/>
        <sz val="7.5"/>
        <rFont val="Verdana"/>
        <family val="2"/>
      </rPr>
      <t>Conjunto de ferragens, para portas de madeira de sanitarios ou chuveiros coletivos, constando de fornecimento sem instalacao (esta incluida no fornecimento e instalacao das esquadrias), de: 1 fecho de sobrepor livre-ocupado referencia 719 e 3 dobradicas de ferro galvanizado (3"x2 1/2"), com pino e bolas de ferro, referencia 1410, La Fonte ou similar.(desonerado)</t>
    </r>
  </si>
  <si>
    <r>
      <rPr>
        <b/>
        <sz val="7.5"/>
        <rFont val="Verdana"/>
        <family val="2"/>
      </rPr>
      <t>ES 39.05.0103 (/)</t>
    </r>
  </si>
  <si>
    <r>
      <rPr>
        <b/>
        <sz val="7.5"/>
        <rFont val="Verdana"/>
        <family val="2"/>
      </rPr>
      <t>Ferragens para portas de madeira de sanitarios ou chuveiros coletivos constando de fornecimento sem instalacao (esta incluida no fornecimento e instalacao das esquadrias). De fecho de sobrepor livre-ocupado, 3 dobradicas de ferro galvanizado (3"x3"), soldadas em cantoneiras de ferro para fixacao nas paredes divisorias e batentes. (desonerado)</t>
    </r>
  </si>
  <si>
    <r>
      <rPr>
        <b/>
        <sz val="7.5"/>
        <rFont val="Verdana"/>
        <family val="2"/>
      </rPr>
      <t>ES 39.05.0150 (/)</t>
    </r>
  </si>
  <si>
    <r>
      <rPr>
        <b/>
        <sz val="7.5"/>
        <rFont val="Verdana"/>
        <family val="2"/>
      </rPr>
      <t>Conjunto de ferragens, para portas de madeira de 2 folhas de abrir de entrada principal, constando de fornecimento sem instalacao (esta incluida no fornecimento e instalacao das esquadrias), de: fechadura referencia 330 ST-2 aco cromado, entradas referencia 687-E, rosetas referencia 687- R, macanetas referencia 435, 6 dobradicas cromadas de (3"x3"), referencia 85, com pino, bolas e aneis de latao, 2 fechos de embutir cromados, referencia CR400, La Fonte ou similar. (desonerado)</t>
    </r>
  </si>
  <si>
    <r>
      <rPr>
        <b/>
        <sz val="7.5"/>
        <rFont val="Verdana"/>
        <family val="2"/>
      </rPr>
      <t>ES 39.05.0153 (/)</t>
    </r>
  </si>
  <si>
    <r>
      <rPr>
        <b/>
        <sz val="7.5"/>
        <rFont val="Verdana"/>
        <family val="2"/>
      </rPr>
      <t>Conjunto de ferragens, para portas de madeira de 2 folhas de abrir, internas, constando de fornecimento sem instalacao (esta incluida no</t>
    </r>
  </si>
  <si>
    <r>
      <rPr>
        <b/>
        <sz val="7.5"/>
        <rFont val="Verdana"/>
        <family val="2"/>
      </rPr>
      <t>fornecimento e instalacao das esquadrias), de: fechadura referencia 1515 ST-2, acabamento cromado, entradas referencia 687-E, rosetas referencia 687-R, macanetas referencia 435, 6 dobradicas de ferro galvanizado de (3"x2 1/2"), referencia 1410, com pinos e bolas de ferro, 2 fechos de embutir, de 4cm, referencia 400, La Fonte ou similar.(desonerado)</t>
    </r>
  </si>
  <si>
    <r>
      <rPr>
        <b/>
        <sz val="7.5"/>
        <rFont val="Verdana"/>
        <family val="2"/>
      </rPr>
      <t>ES 39.05.0200 (/)</t>
    </r>
  </si>
  <si>
    <r>
      <rPr>
        <b/>
        <sz val="7.5"/>
        <rFont val="Verdana"/>
        <family val="2"/>
      </rPr>
      <t>Conjunto de ferragens, para portas de madeira de entrada de servico, constando de fornecimento sem instalacao (esta incluida no fornecimento e instalacao das esquadrias), de: fechadura referencia 377 acabamento cromado, com cilindro e 3 dobradicas de ferro galvanizado, de (3"x2 1/2"), com pino e bolas de latao, referencia 1410, La Fonte ou similar.(desonerado)</t>
    </r>
  </si>
  <si>
    <r>
      <rPr>
        <b/>
        <sz val="7.5"/>
        <rFont val="Verdana"/>
        <family val="2"/>
      </rPr>
      <t>ES 39.05.0203 (/)</t>
    </r>
  </si>
  <si>
    <r>
      <rPr>
        <b/>
        <sz val="7.5"/>
        <rFont val="Verdana"/>
        <family val="2"/>
      </rPr>
      <t>Conjunto de ferragens, para portas de madeira internas de dependencias de servico, constando de fornecimento sem instalacao (esta incluida no fornecimento e instalacao das esquadrias), de: fechadura referencia CR1515 ST-2 acabamento cromado, entradas referencia 687-E, rosetas referencia 687-R, macanetas referencia 435, 3 dobradicas de ferro galvanizado de (3"x2 1/2"), com pinos e bolas de ferro, referencia 1410, La Fonte ou similar.(desonerado)</t>
    </r>
  </si>
  <si>
    <r>
      <rPr>
        <b/>
        <sz val="7.5"/>
        <rFont val="Verdana"/>
        <family val="2"/>
      </rPr>
      <t>ES 39.05.0250 (/)</t>
    </r>
  </si>
  <si>
    <r>
      <rPr>
        <b/>
        <sz val="7.5"/>
        <rFont val="Verdana"/>
        <family val="2"/>
      </rPr>
      <t>Conjunto de ferragens, Papaiz ou similar, para portas de madeira de entrada principal, constando de fornecimento sem instalacao (esta incluida no fornecimento e instalacao das esquadrias), de: fechadura referencia 142 com cilindro a cruz e 3 dobradicas cromadas de (3"x3"), de latao cromado, referencia 344-C da Page ou similar, com pino, bolas e aneis de latao.(desonerado)</t>
    </r>
  </si>
  <si>
    <r>
      <rPr>
        <b/>
        <sz val="7.5"/>
        <rFont val="Verdana"/>
        <family val="2"/>
      </rPr>
      <t>ES 39.05.0256 (/)</t>
    </r>
  </si>
  <si>
    <r>
      <rPr>
        <b/>
        <sz val="7.5"/>
        <rFont val="Verdana"/>
        <family val="2"/>
      </rPr>
      <t>Conjunto de ferragens Haga ou similar, para portas de madeira de entrada de barracao de obra ou casa tipo popular, constando de fornecimento sem instalacao (esta incluida no fornecimento e instalacao das esquadrias) de fechadura, caixao de sobrepor e 3 dobradicas de ferro de (2 1/2"x1 1/2") da Page ou similar.(desonerado)</t>
    </r>
  </si>
  <si>
    <r>
      <rPr>
        <b/>
        <sz val="7.5"/>
        <rFont val="Verdana"/>
        <family val="2"/>
      </rPr>
      <t>ES 39.05.0300 (/)</t>
    </r>
  </si>
  <si>
    <r>
      <rPr>
        <b/>
        <sz val="7.5"/>
        <rFont val="Verdana"/>
        <family val="2"/>
      </rPr>
      <t>Conjunto de ferragens, para portas de madeira, internas de banheiro de servico, constando de fornecimento sem instalacao (esta incluida no fornecimento e instalacao das esquadrias) de fechaduras, acabamento cromado, tanqueta, entrada e 3 dobradicas de ferro galvanizado de (3"x2 1/2"), com pino e bolas de ferro, La Fonte ou similar.(desonerado)</t>
    </r>
  </si>
  <si>
    <r>
      <rPr>
        <b/>
        <sz val="7.5"/>
        <rFont val="Verdana"/>
        <family val="2"/>
      </rPr>
      <t>ES 39.05.0303 (/)</t>
    </r>
  </si>
  <si>
    <r>
      <rPr>
        <b/>
        <sz val="7.5"/>
        <rFont val="Verdana"/>
        <family val="2"/>
      </rPr>
      <t>Conjunto de ferragens, para portas de madeira de banheiro, constando de fornecimento sem instalacao (esta incluida no fornecimento e instalacao das esquadrias), de: fechadura referencia 7070-ST-2 acabamento cromado, macanetas referencia 435, tranqueta referencia 687-TE, rosetas referencia 687-R ,entrada referencia 687-E e 3 dobradicas de ferro galvanizado de (3"x2 1/2"), com pinos e bolas de latao, referencia 1410, La Fonte ou similar. (desonerado)</t>
    </r>
  </si>
  <si>
    <r>
      <rPr>
        <b/>
        <sz val="7.5"/>
        <rFont val="Verdana"/>
        <family val="2"/>
      </rPr>
      <t>ES 39.05.0350 (/)</t>
    </r>
  </si>
  <si>
    <r>
      <rPr>
        <b/>
        <sz val="7.5"/>
        <rFont val="Verdana"/>
        <family val="2"/>
      </rPr>
      <t>Conjunto de ferragens, para portas de madeira de correr, constando de fornecimento sem instalacao (esta incluida no fornecimento e instalacao das esquadrias), de fechadura, acabamento cromado, 2m de trilhos, 2 roldanas, 2 guias de latao, 2m de caneleta de aluminio e 2 conchas, La Fonte ou similar.(desonerado)</t>
    </r>
  </si>
  <si>
    <r>
      <rPr>
        <b/>
        <sz val="7.5"/>
        <rFont val="Verdana"/>
        <family val="2"/>
      </rPr>
      <t>ES 39.05.0353 (/)</t>
    </r>
  </si>
  <si>
    <r>
      <rPr>
        <b/>
        <sz val="7.5"/>
        <rFont val="Verdana"/>
        <family val="2"/>
      </rPr>
      <t>Conjunto de ferragens, para jogo 2 portas de correr, constando de fornecimento sem instalacao (esta incluida no fornecimento e instalacao das esquadrias) de fechadura, acabamento cromado, 4m de trilhos, 4 roldanas, 4 guias de latao de 3/4", 4m de caneletas de aluminio e 2 conchas, La Fonte ou similar.(desonerado)</t>
    </r>
  </si>
  <si>
    <r>
      <rPr>
        <b/>
        <sz val="7.5"/>
        <rFont val="Verdana"/>
        <family val="2"/>
      </rPr>
      <t>ES 39.05.0400 (/)</t>
    </r>
  </si>
  <si>
    <r>
      <rPr>
        <b/>
        <sz val="7.5"/>
        <rFont val="Verdana"/>
        <family val="2"/>
      </rPr>
      <t>Conjunto de ferragens para portas de madeira colocadas em divisorias de marmore, marmorite ou concreto, ate 4cm de espessura, constando de fornecimento sem instalacao (esta incluida no fornecimento e instalacao da porta) de 2 dobradicas com contra placa, conjunto de fecho com batente, 16 parafusos de aluminio, (3/4"x5/16") e 8 extensores de aluminio de 25mm.(desonerado)</t>
    </r>
  </si>
  <si>
    <r>
      <rPr>
        <b/>
        <sz val="7.5"/>
        <rFont val="Verdana"/>
        <family val="2"/>
      </rPr>
      <t>ES 39.05.0450 (/)</t>
    </r>
  </si>
  <si>
    <r>
      <rPr>
        <b/>
        <sz val="7.5"/>
        <rFont val="Verdana"/>
        <family val="2"/>
      </rPr>
      <t>Conjunto de ferragens para portas de correr de armarios em banca, constando de 2m em trilho de aluminio (1/4"x1/4"), 4 rodizios de latao e 2 conchas da La Fonte ou similar.(desonerado)</t>
    </r>
  </si>
  <si>
    <r>
      <rPr>
        <b/>
        <sz val="7.5"/>
        <rFont val="Verdana"/>
        <family val="2"/>
      </rPr>
      <t>ES 39.05.0470 (/)</t>
    </r>
  </si>
  <si>
    <r>
      <rPr>
        <b/>
        <sz val="7.5"/>
        <rFont val="Verdana"/>
        <family val="2"/>
      </rPr>
      <t>Dobradica 3"x2 1/2" de ferro galvanizado referencia 246-G da Page ou similar, com pino e</t>
    </r>
  </si>
  <si>
    <r>
      <rPr>
        <b/>
        <sz val="7.5"/>
        <rFont val="Verdana"/>
        <family val="2"/>
      </rPr>
      <t>bolas de latao. Fornecimento da peca.(desonerado)</t>
    </r>
  </si>
  <si>
    <r>
      <rPr>
        <b/>
        <sz val="7.5"/>
        <rFont val="Verdana"/>
        <family val="2"/>
      </rPr>
      <t>ES 39.05.0473 (/)</t>
    </r>
  </si>
  <si>
    <r>
      <rPr>
        <b/>
        <sz val="7.5"/>
        <rFont val="Verdana"/>
        <family val="2"/>
      </rPr>
      <t>Dobradica 3"x3" de latao cromado referencia 344 da Page ou similar, com pino, bolas e aneis de latao. Fornecimento da peca.(desonerado)</t>
    </r>
  </si>
  <si>
    <r>
      <rPr>
        <b/>
        <sz val="7.5"/>
        <rFont val="Verdana"/>
        <family val="2"/>
      </rPr>
      <t>ES 39.05.0480 (/)</t>
    </r>
  </si>
  <si>
    <r>
      <rPr>
        <b/>
        <sz val="7.5"/>
        <rFont val="Verdana"/>
        <family val="2"/>
      </rPr>
      <t>Dobradica 3"x3 1/2" de latao cromado referencia 344 da Page ou similar, com pino, bolas e aneis de latao. Fornecimento da peca.(desonerado)</t>
    </r>
  </si>
  <si>
    <r>
      <rPr>
        <b/>
        <sz val="7.5"/>
        <rFont val="Verdana"/>
        <family val="2"/>
      </rPr>
      <t>ES 39.05.0483 (/)</t>
    </r>
  </si>
  <si>
    <r>
      <rPr>
        <b/>
        <sz val="7.5"/>
        <rFont val="Verdana"/>
        <family val="2"/>
      </rPr>
      <t>Dobradica com mola, de (70x100)mm, referencia 521, La Fonte ou similar. Fornecimento e instalacao. (desonerado)</t>
    </r>
  </si>
  <si>
    <r>
      <rPr>
        <b/>
        <sz val="7.5"/>
        <rFont val="Verdana"/>
        <family val="2"/>
      </rPr>
      <t>ES 39.05.0486 (/)</t>
    </r>
  </si>
  <si>
    <r>
      <rPr>
        <b/>
        <sz val="7.5"/>
        <rFont val="Verdana"/>
        <family val="2"/>
      </rPr>
      <t>Colocacao de dobradica, tipo vaivem, em madeira, exclusive o fornecimento da peca.(desonerado)</t>
    </r>
  </si>
  <si>
    <r>
      <rPr>
        <b/>
        <sz val="7.5"/>
        <rFont val="Verdana"/>
        <family val="2"/>
      </rPr>
      <t>ES 39.05.0500 (/)</t>
    </r>
  </si>
  <si>
    <r>
      <rPr>
        <b/>
        <sz val="7.5"/>
        <rFont val="Verdana"/>
        <family val="2"/>
      </rPr>
      <t>Fechadura, para portas de madeira de entrada principal referencia 330 ST-2, cromada, macanetas referencia 204 e espelho referencia 134, La Fonte ou similar. Fornecimento da peca.(desonerado)</t>
    </r>
  </si>
  <si>
    <r>
      <rPr>
        <b/>
        <sz val="7.5"/>
        <rFont val="Verdana"/>
        <family val="2"/>
      </rPr>
      <t>ES 39.05.0503 (/)</t>
    </r>
  </si>
  <si>
    <r>
      <rPr>
        <b/>
        <sz val="7.5"/>
        <rFont val="Verdana"/>
        <family val="2"/>
      </rPr>
      <t>Fechadura, para portas de madeira de entrada principal, constando de fornecimento sem instalacao (esta incluida no fornecimento e instalacao das esquadrias), de: fechadura referencia 330-ST, com cilindro, de acabamento cromado, macanetas referencia 204, espelhos referencia 134 e 3 dobradicas de ferro cromado de (3"x3"), com pino e bolas de latao, referencia CR495, La Fonte ou similar.(desonerado)</t>
    </r>
  </si>
  <si>
    <r>
      <rPr>
        <b/>
        <sz val="7.5"/>
        <rFont val="Verdana"/>
        <family val="2"/>
      </rPr>
      <t>ES 39.05.0550 (/)</t>
    </r>
  </si>
  <si>
    <r>
      <rPr>
        <b/>
        <sz val="7.5"/>
        <rFont val="Verdana"/>
        <family val="2"/>
      </rPr>
      <t>Fechadura, para portas de madeira de banheiro referencia 7070 ST-2, cromada, macanetas referencia 435, tranqueta referencia 687-TE, rosetas referencia 687-R e entrada referencia 687-E, La Fonte ou similar. Fornecimento da peca. (desonerado)</t>
    </r>
  </si>
  <si>
    <r>
      <rPr>
        <b/>
        <sz val="7.5"/>
        <rFont val="Verdana"/>
        <family val="2"/>
      </rPr>
      <t>ES 39.05.0570 (/)</t>
    </r>
  </si>
  <si>
    <r>
      <rPr>
        <b/>
        <sz val="7.5"/>
        <rFont val="Verdana"/>
        <family val="2"/>
      </rPr>
      <t>Fechadura, cromada, para portas de correr de ferro ou aluminio, referencia 1222/22mm, La Fonte ou similar. Fornecimento da peca.(desonerado)</t>
    </r>
  </si>
  <si>
    <r>
      <rPr>
        <b/>
        <sz val="7.5"/>
        <rFont val="Verdana"/>
        <family val="2"/>
      </rPr>
      <t>ES 39.05.0573 (/)</t>
    </r>
  </si>
  <si>
    <r>
      <rPr>
        <b/>
        <sz val="7.5"/>
        <rFont val="Verdana"/>
        <family val="2"/>
      </rPr>
      <t>Fechadura, cromada, para portas de abrir de ferro ou aluminio, referencia 1330/22mm, La Fonte ou similar. Fornecimento da peca.(desonerado)</t>
    </r>
  </si>
  <si>
    <r>
      <rPr>
        <b/>
        <sz val="7.5"/>
        <rFont val="Verdana"/>
        <family val="2"/>
      </rPr>
      <t>ES 39.05.0576 (/)</t>
    </r>
  </si>
  <si>
    <r>
      <rPr>
        <b/>
        <sz val="7.5"/>
        <rFont val="Verdana"/>
        <family val="2"/>
      </rPr>
      <t>Fechadura de sobrepor de ferro cromado, com cilindro, para portao, referencia 032, Haga ou similar. Fornecimento.(desonerado)</t>
    </r>
  </si>
  <si>
    <r>
      <rPr>
        <b/>
        <sz val="7.5"/>
        <rFont val="Verdana"/>
        <family val="2"/>
      </rPr>
      <t>ES 39.05.0650 (/)</t>
    </r>
  </si>
  <si>
    <r>
      <rPr>
        <b/>
        <sz val="7.5"/>
        <rFont val="Verdana"/>
        <family val="2"/>
      </rPr>
      <t>Ferragens para portas, 1 folha de vidro temperado de 10mm; so fornecimento, exclusive mola hidraulica de piso.(desonerado)</t>
    </r>
  </si>
  <si>
    <r>
      <rPr>
        <b/>
        <sz val="7.5"/>
        <rFont val="Verdana"/>
        <family val="2"/>
      </rPr>
      <t>ES 39.05.0700 (/)</t>
    </r>
  </si>
  <si>
    <r>
      <rPr>
        <b/>
        <sz val="7.5"/>
        <rFont val="Verdana"/>
        <family val="2"/>
      </rPr>
      <t>Ferragens para portas de madeira de armario, constando de fornecimento sem instalacao (esta incluida no fornecimento e instalacao das esquadrias) de fechadura La Fonte ou similar, acabamento cromado e dobradica de latao cromado de (2 1/2x13/80) de Page ou similar.(desonerado)</t>
    </r>
  </si>
  <si>
    <r>
      <rPr>
        <b/>
        <sz val="7.5"/>
        <rFont val="Verdana"/>
        <family val="2"/>
      </rPr>
      <t>ES 39.05.1000 (/)</t>
    </r>
  </si>
  <si>
    <r>
      <rPr>
        <b/>
        <sz val="7.5"/>
        <rFont val="Verdana"/>
        <family val="2"/>
      </rPr>
      <t>Fornecimento de mola aerea, exclusive instalacao. (desonerado)</t>
    </r>
  </si>
  <si>
    <r>
      <rPr>
        <b/>
        <sz val="7.5"/>
        <rFont val="Verdana"/>
        <family val="2"/>
      </rPr>
      <t>ES 39.05.1050 (/)</t>
    </r>
  </si>
  <si>
    <r>
      <rPr>
        <b/>
        <sz val="7.5"/>
        <rFont val="Verdana"/>
        <family val="2"/>
      </rPr>
      <t>Mola hidraulica de piso para portas de vidro temperado de 10mm. Fornecimento da peca. (desonerado)</t>
    </r>
  </si>
  <si>
    <r>
      <rPr>
        <b/>
        <sz val="7.5"/>
        <rFont val="Verdana"/>
        <family val="2"/>
      </rPr>
      <t>ES 39.05.1100 (/)</t>
    </r>
  </si>
  <si>
    <r>
      <rPr>
        <b/>
        <sz val="7.5"/>
        <rFont val="Verdana"/>
        <family val="2"/>
      </rPr>
      <t>Colocacao de mola fecha porta, em madeira exclusive o fornecimento da peca.(desonerado)</t>
    </r>
  </si>
  <si>
    <r>
      <rPr>
        <b/>
        <sz val="7.5"/>
        <rFont val="Verdana"/>
        <family val="2"/>
      </rPr>
      <t>ES 39.10.0050 (/)</t>
    </r>
  </si>
  <si>
    <r>
      <rPr>
        <b/>
        <sz val="7.5"/>
        <rFont val="Verdana"/>
        <family val="2"/>
      </rPr>
      <t>Conjunto de ferragens para janela de madeira, tipo guilhotina, constando de fornecimento sem instalacao (esta incluida no fornecimento e instalacao das esquadrias), 2 borboletas de latao e 4 conchas.(desonerado)</t>
    </r>
  </si>
  <si>
    <r>
      <rPr>
        <b/>
        <sz val="7.5"/>
        <rFont val="Verdana"/>
        <family val="2"/>
      </rPr>
      <t>ES 39.10.0100 (/)</t>
    </r>
  </si>
  <si>
    <r>
      <rPr>
        <b/>
        <sz val="7.5"/>
        <rFont val="Verdana"/>
        <family val="2"/>
      </rPr>
      <t>Conjunto de ferragens, para janelas de madeira de correr, em 2 folhas, constando de fornecimento sem instalacao (esta incluida no fornecimento e instalacao das esquadrias), de: 4 rodizios de latao com rolamentos para trilhos referencia 172, 3m de trilho de aluminio, referencia 801, 2 conchas simples em latao cromado, referencia CR 364, La Fonte ou similar.(desonerado)</t>
    </r>
  </si>
  <si>
    <r>
      <rPr>
        <b/>
        <sz val="7.5"/>
        <rFont val="Verdana"/>
        <family val="2"/>
      </rPr>
      <t>ES 39.10.0150 (/)</t>
    </r>
  </si>
  <si>
    <r>
      <rPr>
        <b/>
        <sz val="7.5"/>
        <rFont val="Verdana"/>
        <family val="2"/>
      </rPr>
      <t>Ferragens para janelas de abrir de 2 folhas em madeira, constando de cremone completo, referencia 640-F, 2 carrancas referencia 567, La Fonte ou similar e 6 dobradicas de (2 1/2"x3") em ferro galvanizado com pino e bolas de latao, referencia 246-6, Page ou similar. Fornecimento sem instalacao (esta incluida no fornecimento e instalacao de esquadrias).(desonerado)</t>
    </r>
  </si>
  <si>
    <r>
      <rPr>
        <b/>
        <sz val="7.5"/>
        <rFont val="Verdana"/>
        <family val="2"/>
      </rPr>
      <t>ES 39.15.0050 (/)</t>
    </r>
  </si>
  <si>
    <r>
      <rPr>
        <b/>
        <sz val="7.5"/>
        <rFont val="Verdana"/>
        <family val="2"/>
      </rPr>
      <t>Conjunto de ferragens, para portas de divisorias tipo Eucatex, Duratex ou similar, constando de fornecimento sem instalacao (esta incluida no fornecimento e instalacao das divisorias) de fechadura, acabamento cromado de cilindro e 3 dobradicas de latao cromado de (3"x2 1/2"), com pino bolas e aneis de latao, La Fonte ou similar. (desonerado)</t>
    </r>
  </si>
  <si>
    <r>
      <rPr>
        <b/>
        <sz val="7.5"/>
        <rFont val="Verdana"/>
        <family val="2"/>
      </rPr>
      <t>ES 39.15.0053 (/)</t>
    </r>
  </si>
  <si>
    <r>
      <rPr>
        <b/>
        <sz val="7.5"/>
        <rFont val="Verdana"/>
        <family val="2"/>
      </rPr>
      <t>Conjunto de ferragens, para portas de divisorias tipo Eucatex, Duratex ou similar, 2 folhas, constando de fornecimento sem instalacao (esta incluida no fornecimento e instalacao das divisorias) de fechadura, acabamento cromado de cilindro, 2 fechos de embutir em latao cromado de 40cm e 6 dobradicas de latao cromado de (3"x2 1/2") com pino bolas e aneis de latao, La Fonte ou similar. (desonerado)</t>
    </r>
  </si>
  <si>
    <r>
      <rPr>
        <b/>
        <sz val="7.5"/>
        <rFont val="Verdana"/>
        <family val="2"/>
      </rPr>
      <t>ES 39.15.0100 (/)</t>
    </r>
  </si>
  <si>
    <r>
      <rPr>
        <b/>
        <sz val="7.5"/>
        <rFont val="Verdana"/>
        <family val="2"/>
      </rPr>
      <t>Fornecimento, exclusive instalacao, de conjunto de ferragens para divisorias de sanitarios em marmore ou marmorite, composto por cantoneiras, porcas e parafusos de aluminio, Udinese ou similar. (desonerado)</t>
    </r>
  </si>
  <si>
    <r>
      <rPr>
        <b/>
        <sz val="7.5"/>
        <rFont val="Verdana"/>
        <family val="2"/>
      </rPr>
      <t>ES 40.05.0050 (/)</t>
    </r>
  </si>
  <si>
    <r>
      <rPr>
        <b/>
        <sz val="7.5"/>
        <rFont val="Verdana"/>
        <family val="2"/>
      </rPr>
      <t>Conjunto de ferragens, para portas de madeira, internas, constando de fornecimento sem instalacao (esta incluida no fornecimento e instalacao das esquadrias), de: fechadura referencia 1515 ST-2, acabamento cromado, macanetas referencia 435, entradas referencia 687-E, rosetas referencia 687-R e 3 dobradicas de ferro galvanizado de (3"x2 1/2"), com pino e bolas de ferro, referencia 1410, La Fonte ou similar.</t>
    </r>
  </si>
  <si>
    <r>
      <rPr>
        <b/>
        <sz val="7.5"/>
        <rFont val="Verdana"/>
        <family val="2"/>
      </rPr>
      <t>ES 40.05.0053 (/)</t>
    </r>
  </si>
  <si>
    <r>
      <rPr>
        <b/>
        <sz val="7.5"/>
        <rFont val="Verdana"/>
        <family val="2"/>
      </rPr>
      <t>Ferragens, para portas de madeira, interna, constando de fornecimento de: fechadura referencia 1515 ST-2 CR, macaneta referencia 435, rosca referencia 687-R, 2 fechos 400 de 4cm e 6 dobradicas de ferro galvanizado de (3"x2 1/2"), referencia 1410, La Fonte ou similar.</t>
    </r>
  </si>
  <si>
    <r>
      <rPr>
        <b/>
        <sz val="7.5"/>
        <rFont val="Verdana"/>
        <family val="2"/>
      </rPr>
      <t>ES 40.05.0056 (/)</t>
    </r>
  </si>
  <si>
    <r>
      <rPr>
        <b/>
        <sz val="7.5"/>
        <rFont val="Verdana"/>
        <family val="2"/>
      </rPr>
      <t>Conjunto Hercules-4, de ferragens Haga ou similar, para portas internas, constando de fornecimento sem instalacao (esta incluida no fornecimento e instalacao das esquadrias) de 3 dobradicas de ferro galvanizado referencia 246-G de (3"x2 1/2"), com pino e bolas de latao, da Page ou similar.</t>
    </r>
  </si>
  <si>
    <r>
      <rPr>
        <b/>
        <sz val="7.5"/>
        <rFont val="Verdana"/>
        <family val="2"/>
      </rPr>
      <t>ES 40.05.0100 (/)</t>
    </r>
  </si>
  <si>
    <r>
      <rPr>
        <b/>
        <sz val="7.5"/>
        <rFont val="Verdana"/>
        <family val="2"/>
      </rPr>
      <t>Conjunto de ferragens, para portas de madeira de sanitarios ou chuveiros coletivos, constando de fornecimento sem instalacao (esta incluida no fornecimento e instalacao das esquadrias), de: 1 fecho de sobrepor livre-ocupado referencia 719 e 3 dobradicas de ferro galvanizado (3"x2 1/2"), com pino e bolas de ferro, referencia 1410, La Fonte ou similar.</t>
    </r>
  </si>
  <si>
    <r>
      <rPr>
        <b/>
        <sz val="7.5"/>
        <rFont val="Verdana"/>
        <family val="2"/>
      </rPr>
      <t>ES 40.05.0103 (/)</t>
    </r>
  </si>
  <si>
    <r>
      <rPr>
        <b/>
        <sz val="7.5"/>
        <rFont val="Verdana"/>
        <family val="2"/>
      </rPr>
      <t>Ferragens para portas de madeira de sanitarios ou chuveiros coletivos constando de fornecimento sem instalacao (esta incluida no fornecimento e instalacao das esquadrias). De fecho de sobrepor livre-ocupado, 3 dobradicas de ferro galvanizado (3"x3"), soldadas em cantoneiras de ferro para fixacao nas paredes divisorias e batentes.</t>
    </r>
  </si>
  <si>
    <r>
      <rPr>
        <b/>
        <sz val="7.5"/>
        <rFont val="Verdana"/>
        <family val="2"/>
      </rPr>
      <t>ES 40.05.0150 (/)</t>
    </r>
  </si>
  <si>
    <r>
      <rPr>
        <b/>
        <sz val="7.5"/>
        <rFont val="Verdana"/>
        <family val="2"/>
      </rPr>
      <t>Conjunto de ferragens, para portas de madeira de 2 folhas de abrir de entrada principal, constando de fornecimento sem instalacao (esta incluida no fornecimento e instalacao das esquadrias), de: fechadura referencia 330 ST-2 aco cromado, entradas referencia 687-E, rosetas referencia 687- R, macanetas referencia 435, 6 dobradicas cromadas de (3"x3"), referencia 85, com pino, bolas e aneis de latao, 2 fechos de embutir cromados, referencia CR400, La Fonte ou similar.</t>
    </r>
  </si>
  <si>
    <r>
      <rPr>
        <b/>
        <sz val="7.5"/>
        <rFont val="Verdana"/>
        <family val="2"/>
      </rPr>
      <t>ES 40.05.0153 (/)</t>
    </r>
  </si>
  <si>
    <r>
      <rPr>
        <b/>
        <sz val="7.5"/>
        <rFont val="Verdana"/>
        <family val="2"/>
      </rPr>
      <t>Conjunto de ferragens, para portas de madeira de 2 folhas de abrir, internas, constando de fornecimento sem instalacao (esta incluida no fornecimento e instalacao das esquadrias), de: fechadura referencia 1515 ST-2, acabamento cromado, entradas referencia 687-E, rosetas referencia 687-R, macanetas referencia 435, 6 dobradicas de ferro galvanizado de (3"x2 1/2"), referencia 1410, com pinos e bolas de ferro, 2 fechos de embutir, de 4cm, referencia 400, La Fonte ou similar.</t>
    </r>
  </si>
  <si>
    <r>
      <rPr>
        <b/>
        <sz val="7.5"/>
        <rFont val="Verdana"/>
        <family val="2"/>
      </rPr>
      <t>ES 40.05.0200 (/)</t>
    </r>
  </si>
  <si>
    <r>
      <rPr>
        <b/>
        <sz val="7.5"/>
        <rFont val="Verdana"/>
        <family val="2"/>
      </rPr>
      <t>Conjunto de ferragens, para portas de madeira de entrada de servico, constando de fornecimento sem instalacao (esta incluida no fornecimento e instalacao das esquadrias), de: fechadura referencia 377 acabamento cromado, com cilindro e 3 dobradicas de ferro galvanizado, de (3"x2 1/2"), com pino e bolas de latao, referencia 1410, La Fonte ou similar.</t>
    </r>
  </si>
  <si>
    <r>
      <rPr>
        <b/>
        <sz val="7.5"/>
        <rFont val="Verdana"/>
        <family val="2"/>
      </rPr>
      <t>ES 40.05.0203 (/)</t>
    </r>
  </si>
  <si>
    <r>
      <rPr>
        <b/>
        <sz val="7.5"/>
        <rFont val="Verdana"/>
        <family val="2"/>
      </rPr>
      <t>Conjunto de ferragens, para portas de madeira internas de dependencias de servico, constando de fornecimento sem instalacao (esta incluida no fornecimento e instalacao das esquadrias), de: fechadura referencia CR1515 ST-2 acabamento cromado, entradas referencia 687-E, rosetas referencia 687-R, macanetas referencia 435, 3</t>
    </r>
  </si>
  <si>
    <r>
      <rPr>
        <b/>
        <sz val="7.5"/>
        <rFont val="Verdana"/>
        <family val="2"/>
      </rPr>
      <t>dobradicas de ferro galvanizado de (3"x2 1/2"), com pinos e bolas de ferro, referencia 1410, La Fonte ou similar.</t>
    </r>
  </si>
  <si>
    <r>
      <rPr>
        <b/>
        <sz val="7.5"/>
        <rFont val="Verdana"/>
        <family val="2"/>
      </rPr>
      <t>ES 40.05.0250 (/)</t>
    </r>
  </si>
  <si>
    <r>
      <rPr>
        <b/>
        <sz val="7.5"/>
        <rFont val="Verdana"/>
        <family val="2"/>
      </rPr>
      <t>Conjunto de ferragens, Papaiz ou similar, para portas de madeira de entrada principal, constando de fornecimento sem instalacao (esta incluida no fornecimento e instalacao das esquadrias), de: fechadura referencia 142 com cilindro a cruz e 3 dobradicas cromadas de (3"x3"), de latao cromado, referencia 344-C da Page ou similar, com pino, bolas e aneis de latao.</t>
    </r>
  </si>
  <si>
    <r>
      <rPr>
        <b/>
        <sz val="7.5"/>
        <rFont val="Verdana"/>
        <family val="2"/>
      </rPr>
      <t>ES 40.05.0256 (/)</t>
    </r>
  </si>
  <si>
    <r>
      <rPr>
        <b/>
        <sz val="7.5"/>
        <rFont val="Verdana"/>
        <family val="2"/>
      </rPr>
      <t>Conjunto de ferragens Haga ou similar, para portas de madeira de entrada de barracao de obra ou casa tipo popular, constando de fornecimento sem instalacao (esta incluida no fornecimento e instalacao das esquadrias) de fechadura, caixao de sobrepor e 3 dobradicas de ferro de (2 1/2"x1 1/2") da Page ou similar.</t>
    </r>
  </si>
  <si>
    <r>
      <rPr>
        <b/>
        <sz val="7.5"/>
        <rFont val="Verdana"/>
        <family val="2"/>
      </rPr>
      <t>ES 40.05.0300 (/)</t>
    </r>
  </si>
  <si>
    <r>
      <rPr>
        <b/>
        <sz val="7.5"/>
        <rFont val="Verdana"/>
        <family val="2"/>
      </rPr>
      <t>Conjunto de ferragens, para portas de madeira, internas de banheiro de servico, constando de fornecimento sem instalacao (esta incluida no fornecimento e instalacao das esquadrias) de fechaduras, acabamento cromado, tanqueta, entrada e 3 dobradicas de ferro galvanizado de (3"x2 1/2"), com pino e bolas de ferro, La Fonte ou similar.</t>
    </r>
  </si>
  <si>
    <r>
      <rPr>
        <b/>
        <sz val="7.5"/>
        <rFont val="Verdana"/>
        <family val="2"/>
      </rPr>
      <t>ES 40.05.0303 (/)</t>
    </r>
  </si>
  <si>
    <r>
      <rPr>
        <b/>
        <sz val="7.5"/>
        <rFont val="Verdana"/>
        <family val="2"/>
      </rPr>
      <t>Conjunto de ferragens, para portas de madeira de banheiro, constando de fornecimento sem instalacao (esta incluida no fornecimento e instalacao das esquadrias), de: fechadura referencia 7070-ST-2 acabamento cromado, macanetas referencia 435, tranqueta referencia 687-TE, rosetas referencia 687-R ,entrada referencia 687-E e 3 dobradicas de ferro galvanizado de (3"x2 1/2"), com pinos e bolas de latao, referencia 1410, La Fonte ou similar.</t>
    </r>
  </si>
  <si>
    <r>
      <rPr>
        <b/>
        <sz val="7.5"/>
        <rFont val="Verdana"/>
        <family val="2"/>
      </rPr>
      <t>ES 40.05.0350 (/)</t>
    </r>
  </si>
  <si>
    <r>
      <rPr>
        <b/>
        <sz val="7.5"/>
        <rFont val="Verdana"/>
        <family val="2"/>
      </rPr>
      <t>Conjunto de ferragens, para portas de madeira de correr, constando de fornecimento sem instalacao (esta incluida no fornecimento e instalacao das esquadrias), de fechadura, acabamento cromado, 2m de trilhos, 2 roldanas, 2 guias de latao, 2m de caneleta de aluminio e 2 conchas, La Fonte ou similar.</t>
    </r>
  </si>
  <si>
    <r>
      <rPr>
        <b/>
        <sz val="7.5"/>
        <rFont val="Verdana"/>
        <family val="2"/>
      </rPr>
      <t>ES 40.05.0353 (/)</t>
    </r>
  </si>
  <si>
    <r>
      <rPr>
        <b/>
        <sz val="7.5"/>
        <rFont val="Verdana"/>
        <family val="2"/>
      </rPr>
      <t>Conjunto de ferragens, para jogo 2 portas de correr, constando de fornecimento sem instalacao (esta incluida no fornecimento e instalacao das esquadrias) de fechadura, acabamento cromado, 4m de trilhos, 4 roldanas, 4 guias de latao de 3/4", 4m de caneletas de aluminio e 2 conchas, La Fonte ou similar.</t>
    </r>
  </si>
  <si>
    <r>
      <rPr>
        <b/>
        <sz val="7.5"/>
        <rFont val="Verdana"/>
        <family val="2"/>
      </rPr>
      <t>ES 40.05.0400 (/)</t>
    </r>
  </si>
  <si>
    <r>
      <rPr>
        <b/>
        <sz val="7.5"/>
        <rFont val="Verdana"/>
        <family val="2"/>
      </rPr>
      <t>Conjunto de ferragens para portas de madeira colocadas em divisorias de marmore, marmorite ou concreto, ate 4cm de espessura, constando de fornecimento sem instalacao (esta incluida no fornecimento e instalacao da porta) de 2 dobradicas com contra placa, conjunto de fecho com batente, 16 parafusos de aluminio, (3/4"x5/16") e 8 extensores de aluminio de 25mm.</t>
    </r>
  </si>
  <si>
    <r>
      <rPr>
        <b/>
        <sz val="7.5"/>
        <rFont val="Verdana"/>
        <family val="2"/>
      </rPr>
      <t>ES 40.05.0450 (/)</t>
    </r>
  </si>
  <si>
    <r>
      <rPr>
        <b/>
        <sz val="7.5"/>
        <rFont val="Verdana"/>
        <family val="2"/>
      </rPr>
      <t>Conjunto de ferragens para portas de correr de armarios em banca, constando de 2m em trilho de aluminio (1/4"x1/4"), 4 rodizios de latao e 2 conchas da La Fonte ou similar.</t>
    </r>
  </si>
  <si>
    <r>
      <rPr>
        <b/>
        <sz val="7.5"/>
        <rFont val="Verdana"/>
        <family val="2"/>
      </rPr>
      <t>ES 40.05.0470 (/)</t>
    </r>
  </si>
  <si>
    <r>
      <rPr>
        <b/>
        <sz val="7.5"/>
        <rFont val="Verdana"/>
        <family val="2"/>
      </rPr>
      <t>Dobradica 3"x2 1/2" de ferro galvanizado referencia 246-G da Page ou similar, com pino e bolas de latao. Fornecimento da peca.</t>
    </r>
  </si>
  <si>
    <r>
      <rPr>
        <b/>
        <sz val="7.5"/>
        <rFont val="Verdana"/>
        <family val="2"/>
      </rPr>
      <t>ES 40.05.0473 (/)</t>
    </r>
  </si>
  <si>
    <r>
      <rPr>
        <b/>
        <sz val="7.5"/>
        <rFont val="Verdana"/>
        <family val="2"/>
      </rPr>
      <t>Dobradica 3"x3" de latao cromado referencia 344 da Page ou similar, com pino, bolas e aneis de latao. Fornecimento da peca.</t>
    </r>
  </si>
  <si>
    <r>
      <rPr>
        <b/>
        <sz val="7.5"/>
        <rFont val="Verdana"/>
        <family val="2"/>
      </rPr>
      <t>ES 40.05.0480 (/)</t>
    </r>
  </si>
  <si>
    <r>
      <rPr>
        <b/>
        <sz val="7.5"/>
        <rFont val="Verdana"/>
        <family val="2"/>
      </rPr>
      <t>Dobradica 3"x3 1/2" de latao cromado referencia 344 da Page ou similar, com pino, bolas e aneis de latao. Fornecimento da peca.</t>
    </r>
  </si>
  <si>
    <r>
      <rPr>
        <b/>
        <sz val="7.5"/>
        <rFont val="Verdana"/>
        <family val="2"/>
      </rPr>
      <t>ES 40.05.0483 (/)</t>
    </r>
  </si>
  <si>
    <r>
      <rPr>
        <b/>
        <sz val="7.5"/>
        <rFont val="Verdana"/>
        <family val="2"/>
      </rPr>
      <t>Dobradica com mola, de (70x100)mm, referencia 521, La Fonte ou similar. Fornecimento e instalacao.</t>
    </r>
  </si>
  <si>
    <r>
      <rPr>
        <b/>
        <sz val="7.5"/>
        <rFont val="Verdana"/>
        <family val="2"/>
      </rPr>
      <t>ES 40.05.0486 (/)</t>
    </r>
  </si>
  <si>
    <r>
      <rPr>
        <b/>
        <sz val="7.5"/>
        <rFont val="Verdana"/>
        <family val="2"/>
      </rPr>
      <t>Colocacao de dobradica, tipo vaivem, em madeira, exclusive o fornecimento da peca.</t>
    </r>
  </si>
  <si>
    <r>
      <rPr>
        <b/>
        <sz val="7.5"/>
        <rFont val="Verdana"/>
        <family val="2"/>
      </rPr>
      <t>ES 40.05.0500 (/)</t>
    </r>
  </si>
  <si>
    <r>
      <rPr>
        <b/>
        <sz val="7.5"/>
        <rFont val="Verdana"/>
        <family val="2"/>
      </rPr>
      <t>Fechadura, para portas de madeira de entrada principal referencia 330 ST-2, cromada, macanetas referencia 204 e espelho referencia 134, La Fonte ou similar. Fornecimento da peca.</t>
    </r>
  </si>
  <si>
    <r>
      <rPr>
        <b/>
        <sz val="7.5"/>
        <rFont val="Verdana"/>
        <family val="2"/>
      </rPr>
      <t>ES 40.05.0503 (/)</t>
    </r>
  </si>
  <si>
    <r>
      <rPr>
        <b/>
        <sz val="7.5"/>
        <rFont val="Verdana"/>
        <family val="2"/>
      </rPr>
      <t>Fechadura, para portas de madeira de entrada principal, constando de fornecimento sem instalacao (esta incluida no fornecimento e instalacao das esquadrias), de: fechadura referencia 330-ST, com cilindro, de acabamento cromado, macanetas referencia 204, espelhos referencia 134 e 3 dobradicas de ferro cromado de (3"x3"), com pino e bolas de latao, referencia CR495, La Fonte ou similar.</t>
    </r>
  </si>
  <si>
    <r>
      <rPr>
        <b/>
        <sz val="7.5"/>
        <rFont val="Verdana"/>
        <family val="2"/>
      </rPr>
      <t>ES 40.05.0550 (/)</t>
    </r>
  </si>
  <si>
    <r>
      <rPr>
        <b/>
        <sz val="7.5"/>
        <rFont val="Verdana"/>
        <family val="2"/>
      </rPr>
      <t>Fechadura, para portas de madeira de banheiro referencia 7070 ST-2, cromada, macanetas referencia 435, tranqueta referencia 687-TE, rosetas referencia 687-R e entrada referencia 687- E, La Fonte ou similar. Fornecimento da peca.</t>
    </r>
  </si>
  <si>
    <r>
      <rPr>
        <b/>
        <sz val="7.5"/>
        <rFont val="Verdana"/>
        <family val="2"/>
      </rPr>
      <t>ES 40.05.0570 (/)</t>
    </r>
  </si>
  <si>
    <r>
      <rPr>
        <b/>
        <sz val="7.5"/>
        <rFont val="Verdana"/>
        <family val="2"/>
      </rPr>
      <t>Fechadura, cromada, para portas de correr de ferro ou aluminio, referencia 1222/22mm, La Fonte ou similar. Fornecimento da peca.</t>
    </r>
  </si>
  <si>
    <r>
      <rPr>
        <b/>
        <sz val="7.5"/>
        <rFont val="Verdana"/>
        <family val="2"/>
      </rPr>
      <t>ES 40.05.0573 (/)</t>
    </r>
  </si>
  <si>
    <r>
      <rPr>
        <b/>
        <sz val="7.5"/>
        <rFont val="Verdana"/>
        <family val="2"/>
      </rPr>
      <t>Fechadura, cromada, para portas de abrir de ferro ou aluminio, referencia 1330/22mm, La Fonte ou similar. Fornecimento da peca.</t>
    </r>
  </si>
  <si>
    <r>
      <rPr>
        <b/>
        <sz val="7.5"/>
        <rFont val="Verdana"/>
        <family val="2"/>
      </rPr>
      <t>ES 40.05.0576 (/)</t>
    </r>
  </si>
  <si>
    <r>
      <rPr>
        <b/>
        <sz val="7.5"/>
        <rFont val="Verdana"/>
        <family val="2"/>
      </rPr>
      <t>Fechadura de sobrepor de ferro cromado, com cilindro, para portao, referencia 032, Haga ou similar. Fornecimento.</t>
    </r>
  </si>
  <si>
    <r>
      <rPr>
        <b/>
        <sz val="7.5"/>
        <rFont val="Verdana"/>
        <family val="2"/>
      </rPr>
      <t>ES 40.05.0650 (/)</t>
    </r>
  </si>
  <si>
    <r>
      <rPr>
        <b/>
        <sz val="7.5"/>
        <rFont val="Verdana"/>
        <family val="2"/>
      </rPr>
      <t>Ferragens para portas, 1 folha de vidro temperado de 10mm; so fornecimento, exclusive mola hidraulica de piso.</t>
    </r>
  </si>
  <si>
    <r>
      <rPr>
        <b/>
        <sz val="7.5"/>
        <rFont val="Verdana"/>
        <family val="2"/>
      </rPr>
      <t>ES 40.05.0700 (/)</t>
    </r>
  </si>
  <si>
    <r>
      <rPr>
        <b/>
        <sz val="7.5"/>
        <rFont val="Verdana"/>
        <family val="2"/>
      </rPr>
      <t>Ferragens para portas de madeira de armario, constando de fornecimento sem instalacao (esta incluida no fornecimento e instalacao das esquadrias) de fechadura La Fonte ou similar, acabamento cromado e dobradica de latao cromado de (2 1/2x13/80) de Page ou similar.</t>
    </r>
  </si>
  <si>
    <r>
      <rPr>
        <b/>
        <sz val="7.5"/>
        <rFont val="Verdana"/>
        <family val="2"/>
      </rPr>
      <t>ES 40.05.1000 (/)</t>
    </r>
  </si>
  <si>
    <r>
      <rPr>
        <b/>
        <sz val="7.5"/>
        <rFont val="Verdana"/>
        <family val="2"/>
      </rPr>
      <t>Fornecimento de mola aerea, exclusive instalacao.</t>
    </r>
  </si>
  <si>
    <r>
      <rPr>
        <b/>
        <sz val="7.5"/>
        <rFont val="Verdana"/>
        <family val="2"/>
      </rPr>
      <t>ES 40.05.1050 (/)</t>
    </r>
  </si>
  <si>
    <r>
      <rPr>
        <b/>
        <sz val="7.5"/>
        <rFont val="Verdana"/>
        <family val="2"/>
      </rPr>
      <t>Mola hidraulica de piso para portas de vidro temperado de 10mm. Fornecimento da peca.</t>
    </r>
  </si>
  <si>
    <r>
      <rPr>
        <b/>
        <sz val="7.5"/>
        <rFont val="Verdana"/>
        <family val="2"/>
      </rPr>
      <t>ES 40.05.1100 (/)</t>
    </r>
  </si>
  <si>
    <r>
      <rPr>
        <b/>
        <sz val="7.5"/>
        <rFont val="Verdana"/>
        <family val="2"/>
      </rPr>
      <t>Colocacao de mola fecha porta, em madeira exclusive o fornecimento da peca.</t>
    </r>
  </si>
  <si>
    <r>
      <rPr>
        <b/>
        <sz val="7.5"/>
        <rFont val="Verdana"/>
        <family val="2"/>
      </rPr>
      <t>ES 40.10.0050 (/)</t>
    </r>
  </si>
  <si>
    <r>
      <rPr>
        <b/>
        <sz val="7.5"/>
        <rFont val="Verdana"/>
        <family val="2"/>
      </rPr>
      <t>Conjunto de ferragens para janela de madeira, tipo guilhotina, constando de fornecimento sem instalacao (esta incluida no fornecimento e instalacao das esquadrias), 2 borboletas de latao e 4 conchas.</t>
    </r>
  </si>
  <si>
    <r>
      <rPr>
        <b/>
        <sz val="7.5"/>
        <rFont val="Verdana"/>
        <family val="2"/>
      </rPr>
      <t>ES 40.10.0100 (/)</t>
    </r>
  </si>
  <si>
    <r>
      <rPr>
        <b/>
        <sz val="7.5"/>
        <rFont val="Verdana"/>
        <family val="2"/>
      </rPr>
      <t>Conjunto de ferragens, para janelas de madeira de correr, em 2 folhas, constando de fornecimento sem instalacao (esta incluida no fornecimento e instalacao das esquadrias), de: 4 rodizios de latao com rolamentos para trilhos referencia 172, 3m de trilho de aluminio, referencia 801, 2 conchas simples em latao cromado, referencia CR 364, La Fonte ou similar.</t>
    </r>
  </si>
  <si>
    <r>
      <rPr>
        <b/>
        <sz val="7.5"/>
        <rFont val="Verdana"/>
        <family val="2"/>
      </rPr>
      <t>ES 40.10.0150 (/)</t>
    </r>
  </si>
  <si>
    <r>
      <rPr>
        <b/>
        <sz val="7.5"/>
        <rFont val="Verdana"/>
        <family val="2"/>
      </rPr>
      <t>Ferragens para janelas de abrir de 2 folhas em madeira, constando de cremone completo, referencia 640-F, 2 carrancas referencia 567, La Fonte ou similar e 6 dobradicas de (2 1/2"x3") em ferro galvanizado com pino e bolas de latao, referencia 246-6, Page ou similar. Fornecimento sem instalacao (esta incluida no fornecimento e instalacao de esquadrias).</t>
    </r>
  </si>
  <si>
    <r>
      <rPr>
        <b/>
        <sz val="7.5"/>
        <rFont val="Verdana"/>
        <family val="2"/>
      </rPr>
      <t>ES 40.15.0050 (/)</t>
    </r>
  </si>
  <si>
    <r>
      <rPr>
        <b/>
        <sz val="7.5"/>
        <rFont val="Verdana"/>
        <family val="2"/>
      </rPr>
      <t>Conjunto de ferragens, para portas de divisorias tipo Eucatex, Duratex ou similar, constando de fornecimento sem instalacao (esta incluida no fornecimento e instalacao das divisorias) de fechadura, acabamento cromado de cilindro e 3 dobradicas de latao cromado de (3"x2 1/2"), com pino bolas e aneis de latao, La Fonte ou similar.</t>
    </r>
  </si>
  <si>
    <r>
      <rPr>
        <b/>
        <sz val="7.5"/>
        <rFont val="Verdana"/>
        <family val="2"/>
      </rPr>
      <t>ES 40.15.0053 (/)</t>
    </r>
  </si>
  <si>
    <r>
      <rPr>
        <b/>
        <sz val="7.5"/>
        <rFont val="Verdana"/>
        <family val="2"/>
      </rPr>
      <t>Conjunto de ferragens, para portas de divisorias tipo Eucatex, Duratex ou similar, 2 folhas, constando de fornecimento sem instalacao (esta incluida no fornecimento e instalacao das divisorias) de fechadura, acabamento cromado de cilindro, 2 fechos de embutir em latao cromado de 40cm e 6 dobradicas de latao cromado de (3"x2 1/2") com pino bolas e aneis de latao, La Fonte ou similar.</t>
    </r>
  </si>
  <si>
    <r>
      <rPr>
        <b/>
        <sz val="7.5"/>
        <rFont val="Verdana"/>
        <family val="2"/>
      </rPr>
      <t>ES 40.15.0100 (/)</t>
    </r>
  </si>
  <si>
    <r>
      <rPr>
        <b/>
        <sz val="7.5"/>
        <rFont val="Verdana"/>
        <family val="2"/>
      </rPr>
      <t>Fornecimento, exclusive instalacao, de conjunto de ferragens para divisorias de sanitarios em marmore ou marmorite, composto por cantoneiras, porcas e parafusos de aluminio, Udinese ou similar.</t>
    </r>
  </si>
  <si>
    <r>
      <rPr>
        <b/>
        <sz val="7.5"/>
        <rFont val="Verdana"/>
        <family val="2"/>
      </rPr>
      <t>ES 44.05.0050 (A)</t>
    </r>
  </si>
  <si>
    <r>
      <rPr>
        <b/>
        <sz val="7.5"/>
        <rFont val="Verdana"/>
        <family val="2"/>
      </rPr>
      <t>Espelho de cristal, com espessura de 4mm e moldura de madeira aparelhada. Fornecimento e instalacao.(desonerado)</t>
    </r>
  </si>
  <si>
    <r>
      <rPr>
        <b/>
        <sz val="7.5"/>
        <rFont val="Verdana"/>
        <family val="2"/>
      </rPr>
      <t>ES 44.05.0100 (A)</t>
    </r>
  </si>
  <si>
    <r>
      <rPr>
        <b/>
        <sz val="7.5"/>
        <rFont val="Verdana"/>
        <family val="2"/>
      </rPr>
      <t>Vidro aramado, com espessura de 7mm. Fornecimento e instalacao.(desonerado)</t>
    </r>
  </si>
  <si>
    <r>
      <rPr>
        <b/>
        <sz val="7.5"/>
        <rFont val="Verdana"/>
        <family val="2"/>
      </rPr>
      <t>ES 44.05.0212 (/)</t>
    </r>
  </si>
  <si>
    <r>
      <rPr>
        <b/>
        <sz val="7.5"/>
        <rFont val="Verdana"/>
        <family val="2"/>
      </rPr>
      <t>Vidro liso, incolor, com espessura de 10mm. Fornecimento e instalacao.(desonerado)</t>
    </r>
  </si>
  <si>
    <r>
      <rPr>
        <b/>
        <sz val="7.5"/>
        <rFont val="Verdana"/>
        <family val="2"/>
      </rPr>
      <t>ES 44.05.0256 (/)</t>
    </r>
  </si>
  <si>
    <r>
      <rPr>
        <b/>
        <sz val="7.5"/>
        <rFont val="Verdana"/>
        <family val="2"/>
      </rPr>
      <t>Vidro laminado, com espessura de 6mm. Fornecimento e instalacao.(desonerado)</t>
    </r>
  </si>
  <si>
    <r>
      <rPr>
        <b/>
        <sz val="7.5"/>
        <rFont val="Verdana"/>
        <family val="2"/>
      </rPr>
      <t>ES 44.05.0262 (/)</t>
    </r>
  </si>
  <si>
    <r>
      <rPr>
        <b/>
        <sz val="7.5"/>
        <rFont val="Verdana"/>
        <family val="2"/>
      </rPr>
      <t>Vidro laminado, com espessura de 10mm. Fornecimento e instalacao.(desonerado)</t>
    </r>
  </si>
  <si>
    <r>
      <rPr>
        <b/>
        <sz val="7.5"/>
        <rFont val="Verdana"/>
        <family val="2"/>
      </rPr>
      <t>ES 44.05.0300 (A)</t>
    </r>
  </si>
  <si>
    <r>
      <rPr>
        <b/>
        <sz val="7.5"/>
        <rFont val="Verdana"/>
        <family val="2"/>
      </rPr>
      <t>Vidro liso, incolor, com espessura de 3mm. Fornecimento e instalacao.(desonerado)</t>
    </r>
  </si>
  <si>
    <r>
      <rPr>
        <b/>
        <sz val="7.5"/>
        <rFont val="Verdana"/>
        <family val="2"/>
      </rPr>
      <t>ES 44.05.0303 (A)</t>
    </r>
  </si>
  <si>
    <r>
      <rPr>
        <b/>
        <sz val="7.5"/>
        <rFont val="Verdana"/>
        <family val="2"/>
      </rPr>
      <t>Vidro liso, incolor, com espessura de 4mm. Fornecimento e instalacao.(desonerado)</t>
    </r>
  </si>
  <si>
    <r>
      <rPr>
        <b/>
        <sz val="7.5"/>
        <rFont val="Verdana"/>
        <family val="2"/>
      </rPr>
      <t>ES 44.05.0306 (A)</t>
    </r>
  </si>
  <si>
    <r>
      <rPr>
        <b/>
        <sz val="7.5"/>
        <rFont val="Verdana"/>
        <family val="2"/>
      </rPr>
      <t>Vidro liso, incolor, com espessura de 5mm. Fornecimento e instalacao.(desonerado)</t>
    </r>
  </si>
  <si>
    <r>
      <rPr>
        <b/>
        <sz val="7.5"/>
        <rFont val="Verdana"/>
        <family val="2"/>
      </rPr>
      <t>ES 44.05.0309 (A)</t>
    </r>
  </si>
  <si>
    <r>
      <rPr>
        <b/>
        <sz val="7.5"/>
        <rFont val="Verdana"/>
        <family val="2"/>
      </rPr>
      <t>Vidro liso, incolor, com espessura de 6mm. Fornecimento e instalacao.(desonerado)</t>
    </r>
  </si>
  <si>
    <r>
      <rPr>
        <b/>
        <sz val="7.5"/>
        <rFont val="Verdana"/>
        <family val="2"/>
      </rPr>
      <t>ES 44.05.0350 (/)</t>
    </r>
  </si>
  <si>
    <r>
      <rPr>
        <b/>
        <sz val="7.5"/>
        <rFont val="Verdana"/>
        <family val="2"/>
      </rPr>
      <t>Vidro fantasia tipo canelado, martelado, artico ou lixa, incolor, com espessura de 4mm. Fornecimento e instalacao.(desonerado)</t>
    </r>
  </si>
  <si>
    <r>
      <rPr>
        <b/>
        <sz val="7.5"/>
        <rFont val="Verdana"/>
        <family val="2"/>
      </rPr>
      <t>ES 44.10.0050 (A)</t>
    </r>
  </si>
  <si>
    <r>
      <rPr>
        <b/>
        <sz val="7.5"/>
        <rFont val="Verdana"/>
        <family val="2"/>
      </rPr>
      <t>Vidro temperado incolor(liso ou martelado) com espessura de 10mm. Fornecimento e instalacao. (desonerado)</t>
    </r>
  </si>
  <si>
    <r>
      <rPr>
        <b/>
        <sz val="7.5"/>
        <rFont val="Verdana"/>
        <family val="2"/>
      </rPr>
      <t>ES 44.15.0050 (/)</t>
    </r>
  </si>
  <si>
    <r>
      <rPr>
        <b/>
        <sz val="7.5"/>
        <rFont val="Verdana"/>
        <family val="2"/>
      </rPr>
      <t>Vidro plumbifero com espessura maxima de 8mm, para uso em salas radiologicas a prova de Raio X, nas dimensoesde (0,30x0,30)m, inclusive caixilho e mao-de-obra de instalacao.(desonerado)</t>
    </r>
  </si>
  <si>
    <r>
      <rPr>
        <b/>
        <sz val="7.5"/>
        <rFont val="Verdana"/>
        <family val="2"/>
      </rPr>
      <t>ES 44.20.0053 (/)</t>
    </r>
  </si>
  <si>
    <r>
      <rPr>
        <b/>
        <sz val="7.5"/>
        <rFont val="Verdana"/>
        <family val="2"/>
      </rPr>
      <t>Placa de policarbonato em cristal compacto, em placas de (2,44x1,22x0,004)m. Fornecimento sem instalacao.(desonerado)</t>
    </r>
  </si>
  <si>
    <r>
      <rPr>
        <b/>
        <sz val="7.5"/>
        <rFont val="Verdana"/>
        <family val="2"/>
      </rPr>
      <t>ES 44.20.0056 (/)</t>
    </r>
  </si>
  <si>
    <r>
      <rPr>
        <b/>
        <sz val="7.5"/>
        <rFont val="Verdana"/>
        <family val="2"/>
      </rPr>
      <t>Placa de policarbonato em cristal compacto, em placas de (2,44x1,22x0,006)m. Fornecimento sem instalacao.(desonerado)</t>
    </r>
  </si>
  <si>
    <r>
      <rPr>
        <b/>
        <sz val="7.5"/>
        <rFont val="Verdana"/>
        <family val="2"/>
      </rPr>
      <t>ES 44.20.0059 (/)</t>
    </r>
  </si>
  <si>
    <r>
      <rPr>
        <b/>
        <sz val="7.5"/>
        <rFont val="Verdana"/>
        <family val="2"/>
      </rPr>
      <t>Placa de policarbonato em cristal compacto, em placas de (2,44x1,22x0,008)m. Fornecimento sem instalacao.(desonerado)</t>
    </r>
  </si>
  <si>
    <r>
      <rPr>
        <b/>
        <sz val="7.5"/>
        <rFont val="Verdana"/>
        <family val="2"/>
      </rPr>
      <t>ES 44.20.0100 (/)</t>
    </r>
  </si>
  <si>
    <r>
      <rPr>
        <b/>
        <sz val="7.5"/>
        <rFont val="Verdana"/>
        <family val="2"/>
      </rPr>
      <t>Placa de policarbonato compacto cristal, em placas de (2,44x1,22x0,01)m. Fornecimento sem instalacao.(desonerado)</t>
    </r>
  </si>
  <si>
    <r>
      <rPr>
        <b/>
        <sz val="7.5"/>
        <rFont val="Verdana"/>
        <family val="2"/>
      </rPr>
      <t>ES 44.25.0050 (/)</t>
    </r>
  </si>
  <si>
    <r>
      <rPr>
        <b/>
        <sz val="7.5"/>
        <rFont val="Verdana"/>
        <family val="2"/>
      </rPr>
      <t xml:space="preserve">Pelicula de seguranca e controle solar com 15% de transmissao luminosa, 60% de reflexao de luz visivel, 12% de transmissao de energia solar, 55% de reflexao de energia solar, 33% de absorcao de energia solar, 5% de transmissao de raios ultra violeta e 70% de energia total refletida.
</t>
    </r>
    <r>
      <rPr>
        <b/>
        <sz val="7.5"/>
        <rFont val="Verdana"/>
        <family val="2"/>
      </rPr>
      <t>Fornecimento e instalacao.(desonerado)</t>
    </r>
  </si>
  <si>
    <r>
      <rPr>
        <b/>
        <sz val="7.5"/>
        <rFont val="Verdana"/>
        <family val="2"/>
      </rPr>
      <t>ES 45.05.0050 (A)</t>
    </r>
  </si>
  <si>
    <r>
      <rPr>
        <b/>
        <sz val="7.5"/>
        <rFont val="Verdana"/>
        <family val="2"/>
      </rPr>
      <t>Espelho de cristal, com espessura de 4mm e moldura de madeira aparelhada. Fornecimento e instalacao.</t>
    </r>
  </si>
  <si>
    <r>
      <rPr>
        <b/>
        <sz val="7.5"/>
        <rFont val="Verdana"/>
        <family val="2"/>
      </rPr>
      <t>ES 45.05.0100 (A)</t>
    </r>
  </si>
  <si>
    <r>
      <rPr>
        <b/>
        <sz val="7.5"/>
        <rFont val="Verdana"/>
        <family val="2"/>
      </rPr>
      <t>Vidro aramado, com espessura de 7mm. Fornecimento e instalacao.</t>
    </r>
  </si>
  <si>
    <r>
      <rPr>
        <b/>
        <sz val="7.5"/>
        <rFont val="Verdana"/>
        <family val="2"/>
      </rPr>
      <t>ES 45.05.0212 (/)</t>
    </r>
  </si>
  <si>
    <r>
      <rPr>
        <b/>
        <sz val="7.5"/>
        <rFont val="Verdana"/>
        <family val="2"/>
      </rPr>
      <t>Vidro liso, incolor, com espessura de 10mm. Fornecimento e instalacao.</t>
    </r>
  </si>
  <si>
    <r>
      <rPr>
        <b/>
        <sz val="7.5"/>
        <rFont val="Verdana"/>
        <family val="2"/>
      </rPr>
      <t>ES 45.05.0256 (/)</t>
    </r>
  </si>
  <si>
    <r>
      <rPr>
        <b/>
        <sz val="7.5"/>
        <rFont val="Verdana"/>
        <family val="2"/>
      </rPr>
      <t>Vidro laminado, com espessura de 6mm. Fornecimento e instalacao.</t>
    </r>
  </si>
  <si>
    <r>
      <rPr>
        <b/>
        <sz val="7.5"/>
        <rFont val="Verdana"/>
        <family val="2"/>
      </rPr>
      <t>ES 45.05.0262 (/)</t>
    </r>
  </si>
  <si>
    <r>
      <rPr>
        <b/>
        <sz val="7.5"/>
        <rFont val="Verdana"/>
        <family val="2"/>
      </rPr>
      <t>Vidro laminado, com espessura de 10mm. Fornecimento e instalacao.</t>
    </r>
  </si>
  <si>
    <r>
      <rPr>
        <b/>
        <sz val="7.5"/>
        <rFont val="Verdana"/>
        <family val="2"/>
      </rPr>
      <t>ES 45.05.0300 (A)</t>
    </r>
  </si>
  <si>
    <r>
      <rPr>
        <b/>
        <sz val="7.5"/>
        <rFont val="Verdana"/>
        <family val="2"/>
      </rPr>
      <t>Vidro liso, incolor, com espessura de 3mm. Fornecimento e instalacao.</t>
    </r>
  </si>
  <si>
    <r>
      <rPr>
        <b/>
        <sz val="7.5"/>
        <rFont val="Verdana"/>
        <family val="2"/>
      </rPr>
      <t>ES 45.05.0303 (A)</t>
    </r>
  </si>
  <si>
    <r>
      <rPr>
        <b/>
        <sz val="7.5"/>
        <rFont val="Verdana"/>
        <family val="2"/>
      </rPr>
      <t>Vidro liso, incolor, com espessura de 4mm. Fornecimento e instalacao.</t>
    </r>
  </si>
  <si>
    <r>
      <rPr>
        <b/>
        <sz val="7.5"/>
        <rFont val="Verdana"/>
        <family val="2"/>
      </rPr>
      <t>ES 45.05.0306 (A)</t>
    </r>
  </si>
  <si>
    <r>
      <rPr>
        <b/>
        <sz val="7.5"/>
        <rFont val="Verdana"/>
        <family val="2"/>
      </rPr>
      <t>Vidro liso, incolor, com espessura de 5mm. Fornecimento e instalacao.</t>
    </r>
  </si>
  <si>
    <r>
      <rPr>
        <b/>
        <sz val="7.5"/>
        <rFont val="Verdana"/>
        <family val="2"/>
      </rPr>
      <t>ES 45.05.0309 (A)</t>
    </r>
  </si>
  <si>
    <r>
      <rPr>
        <b/>
        <sz val="7.5"/>
        <rFont val="Verdana"/>
        <family val="2"/>
      </rPr>
      <t>Vidro liso, incolor, com espessura de 6mm. Fornecimento e instalacao.</t>
    </r>
  </si>
  <si>
    <r>
      <rPr>
        <b/>
        <sz val="7.5"/>
        <rFont val="Verdana"/>
        <family val="2"/>
      </rPr>
      <t>ES 45.05.0350 (/)</t>
    </r>
  </si>
  <si>
    <r>
      <rPr>
        <b/>
        <sz val="7.5"/>
        <rFont val="Verdana"/>
        <family val="2"/>
      </rPr>
      <t>Vidro fantasia tipo canelado, martelado, artico ou lixa, incolor, com espessura de 4mm. Fornecimento e instalacao.</t>
    </r>
  </si>
  <si>
    <r>
      <rPr>
        <b/>
        <sz val="7.5"/>
        <rFont val="Verdana"/>
        <family val="2"/>
      </rPr>
      <t>ES 45.10.0050 (A)</t>
    </r>
  </si>
  <si>
    <r>
      <rPr>
        <b/>
        <sz val="7.5"/>
        <rFont val="Verdana"/>
        <family val="2"/>
      </rPr>
      <t>Vidro temperado incolor(liso ou martelado) com espessura de 10mm. Fornecimento e instalacao.</t>
    </r>
  </si>
  <si>
    <r>
      <rPr>
        <b/>
        <sz val="7.5"/>
        <rFont val="Verdana"/>
        <family val="2"/>
      </rPr>
      <t>ES 45.15.0050 (/)</t>
    </r>
  </si>
  <si>
    <r>
      <rPr>
        <b/>
        <sz val="7.5"/>
        <rFont val="Verdana"/>
        <family val="2"/>
      </rPr>
      <t>Vidro plumbifero com espessura maxima de 8mm, para uso em salas radiologicas a prova de Raio X, nas dimensoesde (0,30x0,30)m, inclusive caixilho e mao-de-obra de instalacao.</t>
    </r>
  </si>
  <si>
    <r>
      <rPr>
        <b/>
        <sz val="7.5"/>
        <rFont val="Verdana"/>
        <family val="2"/>
      </rPr>
      <t>ES 45.20.0053 (/)</t>
    </r>
  </si>
  <si>
    <r>
      <rPr>
        <b/>
        <sz val="7.5"/>
        <rFont val="Verdana"/>
        <family val="2"/>
      </rPr>
      <t>Placa de policarbonato em cristal compacto, em placas de (2,44x1,22x0,004)m. Fornecimento sem instalacao.</t>
    </r>
  </si>
  <si>
    <r>
      <rPr>
        <b/>
        <sz val="7.5"/>
        <rFont val="Verdana"/>
        <family val="2"/>
      </rPr>
      <t>ES 45.20.0056 (/)</t>
    </r>
  </si>
  <si>
    <r>
      <rPr>
        <b/>
        <sz val="7.5"/>
        <rFont val="Verdana"/>
        <family val="2"/>
      </rPr>
      <t>Placa de policarbonato em cristal compacto, em placas de (2,44x1,22x0,006)m. Fornecimento sem instalacao.</t>
    </r>
  </si>
  <si>
    <r>
      <rPr>
        <b/>
        <sz val="7.5"/>
        <rFont val="Verdana"/>
        <family val="2"/>
      </rPr>
      <t>ES 45.20.0059 (/)</t>
    </r>
  </si>
  <si>
    <r>
      <rPr>
        <b/>
        <sz val="7.5"/>
        <rFont val="Verdana"/>
        <family val="2"/>
      </rPr>
      <t>Placa de policarbonato em cristal compacto, em placas de (2,44x1,22x0,008)m. Fornecimento sem instalacao.</t>
    </r>
  </si>
  <si>
    <r>
      <rPr>
        <b/>
        <sz val="7.5"/>
        <rFont val="Verdana"/>
        <family val="2"/>
      </rPr>
      <t>ES 45.20.0100 (/)</t>
    </r>
  </si>
  <si>
    <r>
      <rPr>
        <b/>
        <sz val="7.5"/>
        <rFont val="Verdana"/>
        <family val="2"/>
      </rPr>
      <t>Placa de policarbonato compacto cristal, em placas de (2,44x1,22x0,01)m. Fornecimento sem instalacao.</t>
    </r>
  </si>
  <si>
    <r>
      <rPr>
        <b/>
        <sz val="7.5"/>
        <rFont val="Verdana"/>
        <family val="2"/>
      </rPr>
      <t>ES 45.25.0050 (/)</t>
    </r>
  </si>
  <si>
    <r>
      <rPr>
        <b/>
        <sz val="7.5"/>
        <rFont val="Verdana"/>
        <family val="2"/>
      </rPr>
      <t xml:space="preserve">Pelicula de seguranca e controle solar com 15% de transmissao luminosa, 60% de reflexao de luz visivel, 12% de transmissao de energia solar, 55% de reflexao de energia solar, 33% de absorcao de energia solar, 5% de transmissao de raios ultra violeta e 70% de energia total refletida.
</t>
    </r>
    <r>
      <rPr>
        <b/>
        <sz val="7.5"/>
        <rFont val="Verdana"/>
        <family val="2"/>
      </rPr>
      <t>Fornecimento e instalacao.</t>
    </r>
  </si>
  <si>
    <r>
      <rPr>
        <b/>
        <sz val="7.5"/>
        <rFont val="Verdana"/>
        <family val="2"/>
      </rPr>
      <t>ES 49.05.0050 (A)</t>
    </r>
  </si>
  <si>
    <r>
      <rPr>
        <b/>
        <sz val="7.5"/>
        <rFont val="Verdana"/>
        <family val="2"/>
      </rPr>
      <t>Mastro metalico em tubo de ferro galvanizado de 3" com altura de 5,50m, equipado com roldana fixado</t>
    </r>
  </si>
  <si>
    <r>
      <rPr>
        <b/>
        <sz val="7.5"/>
        <rFont val="Verdana"/>
        <family val="2"/>
      </rPr>
      <t>em prisma de concreto de (30x30x50)cm, inclusive este, exclusive pintura. Fornecimento instalacao. (desonerado)</t>
    </r>
  </si>
  <si>
    <r>
      <rPr>
        <b/>
        <sz val="7.5"/>
        <rFont val="Verdana"/>
        <family val="2"/>
      </rPr>
      <t>ES 49.05.0053 (A)</t>
    </r>
  </si>
  <si>
    <r>
      <rPr>
        <b/>
        <sz val="7.5"/>
        <rFont val="Verdana"/>
        <family val="2"/>
      </rPr>
      <t>Mastro metalico em tubo de ferro galvanizado de 3" com altura de 6m, equipado com roldana fixado em prisma de concreto de (30x30x50)cm, inclusive este, exclusive pintura. Fornecimento e instalacao. (desonerado)</t>
    </r>
  </si>
  <si>
    <r>
      <rPr>
        <b/>
        <sz val="7.5"/>
        <rFont val="Verdana"/>
        <family val="2"/>
      </rPr>
      <t>ES 50.05.0050 (A)</t>
    </r>
  </si>
  <si>
    <r>
      <rPr>
        <b/>
        <sz val="7.5"/>
        <rFont val="Verdana"/>
        <family val="2"/>
      </rPr>
      <t>Mastro metalico em tubo de ferro galvanizado de 3" com altura de 5,50m, equipado com roldana fixado em prisma de concreto de (30x30x50)cm, inclusive este, exclusive pintura. Fornecimento instalacao.</t>
    </r>
  </si>
  <si>
    <r>
      <rPr>
        <b/>
        <sz val="7.5"/>
        <rFont val="Verdana"/>
        <family val="2"/>
      </rPr>
      <t>ES 50.05.0053 (A)</t>
    </r>
  </si>
  <si>
    <r>
      <rPr>
        <b/>
        <sz val="7.5"/>
        <rFont val="Verdana"/>
        <family val="2"/>
      </rPr>
      <t>Mastro metalico em tubo de ferro galvanizado de 3" com altura de 6m, equipado com roldana fixado em prisma de concreto de (30x30x50)cm, inclusive este, exclusive pintura. Fornecimento e instalacao.</t>
    </r>
  </si>
  <si>
    <r>
      <rPr>
        <b/>
        <sz val="7.5"/>
        <rFont val="Verdana"/>
        <family val="2"/>
      </rPr>
      <t>ES 98.99.0050 (/)</t>
    </r>
  </si>
  <si>
    <r>
      <rPr>
        <b/>
        <sz val="7.5"/>
        <rFont val="Verdana"/>
        <family val="2"/>
      </rPr>
      <t>Arruela de 5/16". Fornecimento.(desonerado)</t>
    </r>
  </si>
  <si>
    <r>
      <rPr>
        <b/>
        <sz val="7.5"/>
        <rFont val="Verdana"/>
        <family val="2"/>
      </rPr>
      <t>ES 98.99.0100 (/)</t>
    </r>
  </si>
  <si>
    <r>
      <rPr>
        <b/>
        <sz val="7.5"/>
        <rFont val="Verdana"/>
        <family val="2"/>
      </rPr>
      <t>Cadeado de 30mm. Fornecimento.(desonerado)</t>
    </r>
  </si>
  <si>
    <r>
      <rPr>
        <b/>
        <sz val="7.5"/>
        <rFont val="Verdana"/>
        <family val="2"/>
      </rPr>
      <t>ES 98.99.0103 (/)</t>
    </r>
  </si>
  <si>
    <r>
      <rPr>
        <b/>
        <sz val="7.5"/>
        <rFont val="Verdana"/>
        <family val="2"/>
      </rPr>
      <t>Cadeado de 50mm. Fornecimento.(desonerado)</t>
    </r>
  </si>
  <si>
    <r>
      <rPr>
        <b/>
        <sz val="7.5"/>
        <rFont val="Verdana"/>
        <family val="2"/>
      </rPr>
      <t>ES 98.99.0150 (/)</t>
    </r>
  </si>
  <si>
    <r>
      <rPr>
        <b/>
        <sz val="7.5"/>
        <rFont val="Verdana"/>
        <family val="2"/>
      </rPr>
      <t>Caixilho fixo, de aluminio, para chapa de policarbonato de 10mm. Fornecimento e instalacao. (desonerado)</t>
    </r>
  </si>
  <si>
    <r>
      <rPr>
        <b/>
        <sz val="7.5"/>
        <rFont val="Verdana"/>
        <family val="2"/>
      </rPr>
      <t>ES 98.99.0153 (/)</t>
    </r>
  </si>
  <si>
    <r>
      <rPr>
        <b/>
        <sz val="7.5"/>
        <rFont val="Verdana"/>
        <family val="2"/>
      </rPr>
      <t>Caixilho metade fixo para vidro e metade fixo em veneziana, de aluminio; exclusive fornecimento e instalacao do vidro. Fornecimento e instalacao. (desonerado)</t>
    </r>
  </si>
  <si>
    <r>
      <rPr>
        <b/>
        <sz val="7.5"/>
        <rFont val="Verdana"/>
        <family val="2"/>
      </rPr>
      <t>ES 98.99.0200 (/)</t>
    </r>
  </si>
  <si>
    <r>
      <rPr>
        <b/>
        <sz val="7.5"/>
        <rFont val="Verdana"/>
        <family val="2"/>
      </rPr>
      <t>Colocacao de carranca, fixada na parte externa de janelas de abrir, exclusive o fornecimento da peca. (desonerado)</t>
    </r>
  </si>
  <si>
    <r>
      <rPr>
        <b/>
        <sz val="7.5"/>
        <rFont val="Verdana"/>
        <family val="2"/>
      </rPr>
      <t>ES 98.99.0206 (/)</t>
    </r>
  </si>
  <si>
    <r>
      <rPr>
        <b/>
        <sz val="7.5"/>
        <rFont val="Verdana"/>
        <family val="2"/>
      </rPr>
      <t>Colocacao de cremone, em madeira com vara de ferro de 1,50m, exclusive o fornecimento. (desonerado)</t>
    </r>
  </si>
  <si>
    <r>
      <rPr>
        <b/>
        <sz val="7.5"/>
        <rFont val="Verdana"/>
        <family val="2"/>
      </rPr>
      <t>ES 98.99.0350 (/)</t>
    </r>
  </si>
  <si>
    <r>
      <rPr>
        <b/>
        <sz val="7.5"/>
        <rFont val="Verdana"/>
        <family val="2"/>
      </rPr>
      <t>Conjunto completo de ferragens para paineis fixos de vidro temperado de 10mm. Fornecimento. (desonerado)</t>
    </r>
  </si>
  <si>
    <r>
      <rPr>
        <b/>
        <sz val="7.5"/>
        <rFont val="Verdana"/>
        <family val="2"/>
      </rPr>
      <t>ES 98.99.0550 (/)</t>
    </r>
  </si>
  <si>
    <r>
      <rPr>
        <b/>
        <sz val="7.5"/>
        <rFont val="Verdana"/>
        <family val="2"/>
      </rPr>
      <t>Fecho CR-719AZ. Fornecimento.(desonerado)</t>
    </r>
  </si>
  <si>
    <r>
      <rPr>
        <b/>
        <sz val="7.5"/>
        <rFont val="Verdana"/>
        <family val="2"/>
      </rPr>
      <t>ES 98.99.0700 (/)</t>
    </r>
  </si>
  <si>
    <r>
      <rPr>
        <b/>
        <sz val="7.5"/>
        <rFont val="Verdana"/>
        <family val="2"/>
      </rPr>
      <t>Parafuso de (8x250)mm, com rosca. Fornecimento. (desonerado)</t>
    </r>
  </si>
  <si>
    <r>
      <rPr>
        <b/>
        <sz val="7.5"/>
        <rFont val="Verdana"/>
        <family val="2"/>
      </rPr>
      <t>ES 98.99.0800 (/)</t>
    </r>
  </si>
  <si>
    <r>
      <rPr>
        <b/>
        <sz val="7.5"/>
        <rFont val="Verdana"/>
        <family val="2"/>
      </rPr>
      <t>Porca de 5/16". Fornecimento.(desonerado)</t>
    </r>
  </si>
  <si>
    <r>
      <rPr>
        <b/>
        <sz val="7.5"/>
        <rFont val="Verdana"/>
        <family val="2"/>
      </rPr>
      <t>ES 98.99.0900 (/)</t>
    </r>
  </si>
  <si>
    <r>
      <rPr>
        <b/>
        <sz val="7.5"/>
        <rFont val="Verdana"/>
        <family val="2"/>
      </rPr>
      <t>Prego com cabeca chata 23x54, em caixa de 100Kg ou quantidades equivalentes, inclusive transporte ate a obra, exclusive instalacao. Fornecimento. (desonerado)</t>
    </r>
  </si>
  <si>
    <r>
      <rPr>
        <b/>
        <sz val="7.5"/>
        <rFont val="Verdana"/>
        <family val="2"/>
      </rPr>
      <t>Kg</t>
    </r>
  </si>
  <si>
    <r>
      <rPr>
        <b/>
        <sz val="7.5"/>
        <rFont val="Verdana"/>
        <family val="2"/>
      </rPr>
      <t>ES 98.99.0950 (/)</t>
    </r>
  </si>
  <si>
    <r>
      <rPr>
        <b/>
        <sz val="7.5"/>
        <rFont val="Verdana"/>
        <family val="2"/>
      </rPr>
      <t xml:space="preserve">Targete em ferro cromado, de fio redondo de 2", referencia CR-1 FR, La Fonte ou similar.
</t>
    </r>
    <r>
      <rPr>
        <b/>
        <sz val="7.5"/>
        <rFont val="Verdana"/>
        <family val="2"/>
      </rPr>
      <t>Fornecimento da peca.(desonerado)</t>
    </r>
  </si>
  <si>
    <r>
      <rPr>
        <b/>
        <sz val="7.5"/>
        <rFont val="Verdana"/>
        <family val="2"/>
      </rPr>
      <t>ES 98.99.0959 (/)</t>
    </r>
  </si>
  <si>
    <r>
      <rPr>
        <b/>
        <sz val="7.5"/>
        <rFont val="Verdana"/>
        <family val="2"/>
      </rPr>
      <t>Targetao em ferro galvanizado de 5/8"x160mm, referencia 831 Datti ou similar, inclusive cadeado de 50mm. Fornecimento e instalacao.(desonerado)</t>
    </r>
  </si>
  <si>
    <r>
      <rPr>
        <b/>
        <sz val="7.5"/>
        <rFont val="Verdana"/>
        <family val="2"/>
      </rPr>
      <t>ES 99.99.0050 (/)</t>
    </r>
  </si>
  <si>
    <r>
      <rPr>
        <b/>
        <sz val="7.5"/>
        <rFont val="Verdana"/>
        <family val="2"/>
      </rPr>
      <t>Arruela de 5/16". Fornecimento.</t>
    </r>
  </si>
  <si>
    <r>
      <rPr>
        <b/>
        <sz val="7.5"/>
        <rFont val="Verdana"/>
        <family val="2"/>
      </rPr>
      <t>ES 99.99.0100 (/)</t>
    </r>
  </si>
  <si>
    <r>
      <rPr>
        <b/>
        <sz val="7.5"/>
        <rFont val="Verdana"/>
        <family val="2"/>
      </rPr>
      <t>Cadeado de 30mm. Fornecimento.</t>
    </r>
  </si>
  <si>
    <r>
      <rPr>
        <b/>
        <sz val="7.5"/>
        <rFont val="Verdana"/>
        <family val="2"/>
      </rPr>
      <t>ES 99.99.0103 (/)</t>
    </r>
  </si>
  <si>
    <r>
      <rPr>
        <b/>
        <sz val="7.5"/>
        <rFont val="Verdana"/>
        <family val="2"/>
      </rPr>
      <t>Cadeado de 50mm. Fornecimento.</t>
    </r>
  </si>
  <si>
    <r>
      <rPr>
        <b/>
        <sz val="7.5"/>
        <rFont val="Verdana"/>
        <family val="2"/>
      </rPr>
      <t>ES 99.99.0150 (/)</t>
    </r>
  </si>
  <si>
    <r>
      <rPr>
        <b/>
        <sz val="7.5"/>
        <rFont val="Verdana"/>
        <family val="2"/>
      </rPr>
      <t>Caixilho fixo, de aluminio, para chapa de policarbonato de 10mm. Fornecimento e instalacao.</t>
    </r>
  </si>
  <si>
    <r>
      <rPr>
        <b/>
        <sz val="7.5"/>
        <rFont val="Verdana"/>
        <family val="2"/>
      </rPr>
      <t>ES 99.99.0153 (/)</t>
    </r>
  </si>
  <si>
    <r>
      <rPr>
        <b/>
        <sz val="7.5"/>
        <rFont val="Verdana"/>
        <family val="2"/>
      </rPr>
      <t>Caixilho metade fixo para vidro e metade fixo em veneziana, de aluminio; exclusive fornecimento e instalacao do vidro. Fornecimento e instalacao.</t>
    </r>
  </si>
  <si>
    <r>
      <rPr>
        <b/>
        <sz val="7.5"/>
        <rFont val="Verdana"/>
        <family val="2"/>
      </rPr>
      <t>ES 99.99.0200 (/)</t>
    </r>
  </si>
  <si>
    <r>
      <rPr>
        <b/>
        <sz val="7.5"/>
        <rFont val="Verdana"/>
        <family val="2"/>
      </rPr>
      <t>Colocacao de carranca, fixada na parte externa de janelas de abrir, exclusive o fornecimento da peca.</t>
    </r>
  </si>
  <si>
    <r>
      <rPr>
        <b/>
        <sz val="7.5"/>
        <rFont val="Verdana"/>
        <family val="2"/>
      </rPr>
      <t>ES 99.99.0206 (/)</t>
    </r>
  </si>
  <si>
    <r>
      <rPr>
        <b/>
        <sz val="7.5"/>
        <rFont val="Verdana"/>
        <family val="2"/>
      </rPr>
      <t>Colocacao de cremone, em madeira com vara de ferro de 1,50m, exclusive o fornecimento.</t>
    </r>
  </si>
  <si>
    <r>
      <rPr>
        <b/>
        <sz val="7.5"/>
        <rFont val="Verdana"/>
        <family val="2"/>
      </rPr>
      <t>ES 99.99.0350 (/)</t>
    </r>
  </si>
  <si>
    <r>
      <rPr>
        <b/>
        <sz val="7.5"/>
        <rFont val="Verdana"/>
        <family val="2"/>
      </rPr>
      <t>Conjunto completo de ferragens para paineis fixos de vidro temperado de 10mm. Fornecimento.</t>
    </r>
  </si>
  <si>
    <r>
      <rPr>
        <b/>
        <sz val="7.5"/>
        <rFont val="Verdana"/>
        <family val="2"/>
      </rPr>
      <t>ES 99.99.0550 (/)</t>
    </r>
  </si>
  <si>
    <r>
      <rPr>
        <b/>
        <sz val="7.5"/>
        <rFont val="Verdana"/>
        <family val="2"/>
      </rPr>
      <t>Fecho CR-719AZ. Fornecimento.</t>
    </r>
  </si>
  <si>
    <r>
      <rPr>
        <b/>
        <sz val="7.5"/>
        <rFont val="Verdana"/>
        <family val="2"/>
      </rPr>
      <t>ES 99.99.0700 (/)</t>
    </r>
  </si>
  <si>
    <r>
      <rPr>
        <b/>
        <sz val="7.5"/>
        <rFont val="Verdana"/>
        <family val="2"/>
      </rPr>
      <t>Parafuso de (8x250)mm, com rosca. Fornecimento.</t>
    </r>
  </si>
  <si>
    <r>
      <rPr>
        <b/>
        <sz val="7.5"/>
        <rFont val="Verdana"/>
        <family val="2"/>
      </rPr>
      <t>ES 99.99.0800 (/)</t>
    </r>
  </si>
  <si>
    <r>
      <rPr>
        <b/>
        <sz val="7.5"/>
        <rFont val="Verdana"/>
        <family val="2"/>
      </rPr>
      <t>Porca de 5/16". Fornecimento.</t>
    </r>
  </si>
  <si>
    <r>
      <rPr>
        <b/>
        <sz val="7.5"/>
        <rFont val="Verdana"/>
        <family val="2"/>
      </rPr>
      <t>ES 99.99.0900 (/)</t>
    </r>
  </si>
  <si>
    <r>
      <rPr>
        <b/>
        <sz val="7.5"/>
        <rFont val="Verdana"/>
        <family val="2"/>
      </rPr>
      <t>Prego com cabeca chata 23x54, em caixa de 100Kg ou quantidades equivalentes, inclusive transporte ate a obra, exclusive instalacao. Fornecimento.</t>
    </r>
  </si>
  <si>
    <r>
      <rPr>
        <b/>
        <sz val="7.5"/>
        <rFont val="Verdana"/>
        <family val="2"/>
      </rPr>
      <t>ES 99.99.0950 (/)</t>
    </r>
  </si>
  <si>
    <r>
      <rPr>
        <b/>
        <sz val="7.5"/>
        <rFont val="Verdana"/>
        <family val="2"/>
      </rPr>
      <t xml:space="preserve">Targete em ferro cromado, de fio redondo de 2", referencia CR-1 FR, La Fonte ou similar.
</t>
    </r>
    <r>
      <rPr>
        <b/>
        <sz val="7.5"/>
        <rFont val="Verdana"/>
        <family val="2"/>
      </rPr>
      <t>Fornecimento da peca.</t>
    </r>
  </si>
  <si>
    <r>
      <rPr>
        <b/>
        <sz val="7.5"/>
        <rFont val="Verdana"/>
        <family val="2"/>
      </rPr>
      <t>ES 99.99.0959 (/)</t>
    </r>
  </si>
  <si>
    <r>
      <rPr>
        <b/>
        <sz val="7.5"/>
        <rFont val="Verdana"/>
        <family val="2"/>
      </rPr>
      <t>Targetao em ferro galvanizado de 5/8"x160mm, referencia 831 Datti ou similar, inclusive cadeado de 50mm. Fornecimento e instalacao.</t>
    </r>
  </si>
  <si>
    <r>
      <rPr>
        <b/>
        <sz val="7.5"/>
        <rFont val="Verdana"/>
        <family val="2"/>
      </rPr>
      <t>ET 35.10.0050 (/)</t>
    </r>
  </si>
  <si>
    <r>
      <rPr>
        <b/>
        <sz val="7.5"/>
        <rFont val="Verdana"/>
        <family val="2"/>
      </rPr>
      <t>Forma interna em tubo de PVC rigido, diametro externo de 25cm para alivio de peso proprio de peca estrutural, inclusive fornecimento dos materiais.</t>
    </r>
  </si>
  <si>
    <r>
      <rPr>
        <b/>
        <sz val="7.5"/>
        <rFont val="Verdana"/>
        <family val="2"/>
      </rPr>
      <t>ET 35.13.0050 (/)</t>
    </r>
  </si>
  <si>
    <r>
      <rPr>
        <b/>
        <sz val="7.5"/>
        <rFont val="Verdana"/>
        <family val="2"/>
      </rPr>
      <t>Cabo de aco de 6 cordoalhas de 1/2" (12,5mm) inclusive bainha metalica, e 10% de perdas de pontas, compreendendo apenas o fornecimento medido pelo peso do cabo de aco geometricamente necessario.</t>
    </r>
  </si>
  <si>
    <r>
      <rPr>
        <b/>
        <sz val="7.5"/>
        <rFont val="Verdana"/>
        <family val="2"/>
      </rPr>
      <t>ET 35.13.0100 (/)</t>
    </r>
  </si>
  <si>
    <r>
      <rPr>
        <b/>
        <sz val="7.5"/>
        <rFont val="Verdana"/>
        <family val="2"/>
      </rPr>
      <t>Cabo de aco de 12 cordoalhas de 1/2" (12,5mm) inclusive bainha metalica, e 10% de perdas de pontas, com fornecimento medido pelo peso do cabo de aco geometricamente necessarios.</t>
    </r>
  </si>
  <si>
    <r>
      <rPr>
        <b/>
        <sz val="7.5"/>
        <rFont val="Verdana"/>
        <family val="2"/>
      </rPr>
      <t>ET 35.13.0150 (/)</t>
    </r>
  </si>
  <si>
    <r>
      <rPr>
        <b/>
        <sz val="7.5"/>
        <rFont val="Verdana"/>
        <family val="2"/>
      </rPr>
      <t>Cabo de aco de 19 cordoalhas de 1/2" (12,5mm) inclusive bainha metalica, e 10% de perdas de pontas, com fornecimento medido pelo peso do cabo de aco geometricamente necessarios.</t>
    </r>
  </si>
  <si>
    <r>
      <rPr>
        <b/>
        <sz val="7.5"/>
        <rFont val="Verdana"/>
        <family val="2"/>
      </rPr>
      <t>ET 35.13.0500 (A)</t>
    </r>
  </si>
  <si>
    <r>
      <rPr>
        <b/>
        <sz val="7.5"/>
        <rFont val="Verdana"/>
        <family val="2"/>
      </rPr>
      <t>Preparo e colocacao de 6 cordoalhas de 12,5mm nas formas, compreendendo corte, montagem, enfiacao na bainha e fornecimento de cimento para injecao.</t>
    </r>
  </si>
  <si>
    <r>
      <rPr>
        <b/>
        <sz val="7.5"/>
        <rFont val="Verdana"/>
        <family val="2"/>
      </rPr>
      <t>ET 35.13.0550 (A)</t>
    </r>
  </si>
  <si>
    <r>
      <rPr>
        <b/>
        <sz val="7.5"/>
        <rFont val="Verdana"/>
        <family val="2"/>
      </rPr>
      <t>Preparo e colocacao de 12 cordoalhas de 12,5mm nas formas compreendendo corte, montagem, enfiacao e fornecimento de cimento para injecao.</t>
    </r>
  </si>
  <si>
    <r>
      <rPr>
        <b/>
        <sz val="7.5"/>
        <rFont val="Verdana"/>
        <family val="2"/>
      </rPr>
      <t>ET 35.13.0600 (A)</t>
    </r>
  </si>
  <si>
    <r>
      <rPr>
        <b/>
        <sz val="7.5"/>
        <rFont val="Verdana"/>
        <family val="2"/>
      </rPr>
      <t>Preparo e colocacao de 19 cordoalhas de 12,5mm nas formas, compreendendo corte, dobragem, enfiacao na bainha, bem como o fornecimento de cimento para injecao.</t>
    </r>
  </si>
  <si>
    <r>
      <rPr>
        <b/>
        <sz val="7.5"/>
        <rFont val="Verdana"/>
        <family val="2"/>
      </rPr>
      <t>ET 35.15.0050 (/)</t>
    </r>
  </si>
  <si>
    <r>
      <rPr>
        <b/>
        <sz val="7.5"/>
        <rFont val="Verdana"/>
        <family val="2"/>
      </rPr>
      <t>Protensao de tirante de 10 e 12 cordoalhas de 1/2", exclusive o fornecimentos dos materiais.</t>
    </r>
  </si>
  <si>
    <r>
      <rPr>
        <b/>
        <sz val="7.5"/>
        <rFont val="Verdana"/>
        <family val="2"/>
      </rPr>
      <t>ET 35.15.0100 (A)</t>
    </r>
  </si>
  <si>
    <r>
      <rPr>
        <b/>
        <sz val="7.5"/>
        <rFont val="Verdana"/>
        <family val="2"/>
      </rPr>
      <t>Tirante de aco CA-50, diametro de 25mm (1"), para comprimentos superiores a 6m, comprendendo o fornecimento da barra, bainha, abertura de roscas, luvas, protecao anticorrosiva, espacadores, preparo e colocacao no furo; exclusive perfuracao, protensao, injecao, acessorios para ancoragem e protecao da cabeca.</t>
    </r>
  </si>
  <si>
    <r>
      <rPr>
        <b/>
        <sz val="7.5"/>
        <rFont val="Verdana"/>
        <family val="2"/>
      </rPr>
      <t>ET 35.15.0103 (A)</t>
    </r>
  </si>
  <si>
    <r>
      <rPr>
        <b/>
        <sz val="7.5"/>
        <rFont val="Verdana"/>
        <family val="2"/>
      </rPr>
      <t>Tirante de aco CA-50, diametro de 25mm (1"), para comprimentos ate 6m, comprendendo o fornecimento da barra, bainha, abertura de roscas, protecao anticorrosiva, espacadores, preparo e colocacao no furo; exclusive perfuracao, protensao, injecao, acessorios para ancoragem e protecao da cabeca.</t>
    </r>
  </si>
  <si>
    <r>
      <rPr>
        <b/>
        <sz val="7.5"/>
        <rFont val="Verdana"/>
        <family val="2"/>
      </rPr>
      <t>ET 35.15.0150 (A)</t>
    </r>
  </si>
  <si>
    <r>
      <rPr>
        <b/>
        <sz val="7.5"/>
        <rFont val="Verdana"/>
        <family val="2"/>
      </rPr>
      <t>Tirante de aco CA-50, diametro de 32mm (1 1/4"), para comprimentos superiores a 6m, comprendendo o fornecimento da barra, bainha, abertura de roscas, luvas, protecao anticorrosiva, espacadores, preparo e colocacao no furo; exclusive perfuracao, protensao, injecao, acessorios para ancoragem e protecao da cabeca.</t>
    </r>
  </si>
  <si>
    <r>
      <rPr>
        <b/>
        <sz val="7.5"/>
        <rFont val="Verdana"/>
        <family val="2"/>
      </rPr>
      <t>ET 35.15.0153 (A)</t>
    </r>
  </si>
  <si>
    <r>
      <rPr>
        <b/>
        <sz val="7.5"/>
        <rFont val="Verdana"/>
        <family val="2"/>
      </rPr>
      <t>Tirante de aco CA-50, diametro de 32mm (1 1/4"), para comprimentos ate 6m, comprendendo o fornecimento da barra, bainha, abertura de roscas, protecao anticorrosiva, espacadores, preparo e colocacao no furo; exclusive perfuracao, protensao, injecao, acessorios para ancoragem e protecao da cabeca.</t>
    </r>
  </si>
  <si>
    <r>
      <rPr>
        <b/>
        <sz val="7.5"/>
        <rFont val="Verdana"/>
        <family val="2"/>
      </rPr>
      <t>ET 35.20.0050 (B)</t>
    </r>
  </si>
  <si>
    <r>
      <rPr>
        <b/>
        <sz val="7.5"/>
        <rFont val="Verdana"/>
        <family val="2"/>
      </rPr>
      <t>Acessorios para tirante de aco de diametro nominal de ate 40mm, com carga de trabalho permanente minima de 20tf, tensao de escoamento minima de 52kgf/mm2, tensao de ruptura minima de 61kgf/mm, compreendendo o fornecimento e instalacao de placa, porca, contra porca, anel de compensacao angular e luva, incluindo protensao, protecao anticorrosiva das pecas metalicas e protecao da cabeca do tirante com argamassa de cimento e areia no traco 1:3.</t>
    </r>
  </si>
  <si>
    <r>
      <rPr>
        <b/>
        <sz val="7.5"/>
        <rFont val="Verdana"/>
        <family val="2"/>
      </rPr>
      <t>ET 35.20.0065 (/)</t>
    </r>
  </si>
  <si>
    <r>
      <rPr>
        <b/>
        <sz val="7.5"/>
        <rFont val="Verdana"/>
        <family val="2"/>
      </rPr>
      <t>Acessorios para tirante de aco de diametro nominal de ate 40mm, com carga de trabalho permanente minima de 35tf, tensao de escoamento minima de 60kgf/mm2, tensao de ruptura minima de 75kgf/mm, compreendendo o fornecimento e instalacao de placa, porca, contra porca, anel de compensacao e luva, incluindo protensao, protecao anticorrosiva das pecas metalicas e protecao da cabeca do tirante com argamassa de cimento e areia no traco 1:3.</t>
    </r>
  </si>
  <si>
    <r>
      <rPr>
        <b/>
        <sz val="7.5"/>
        <rFont val="Verdana"/>
        <family val="2"/>
      </rPr>
      <t>ET 35.25.0050 (/)</t>
    </r>
  </si>
  <si>
    <r>
      <rPr>
        <b/>
        <sz val="7.5"/>
        <rFont val="Verdana"/>
        <family val="2"/>
      </rPr>
      <t>Cone de ancoragem de cabo de aco de 6 cordoalhas de 12,5mm, compreendendo fornecimento do cone, de luva cone-bainha, de 2m de mola central e bainha, bem como as operacoes de protensao e injecao de cimento.</t>
    </r>
  </si>
  <si>
    <r>
      <rPr>
        <b/>
        <sz val="7.5"/>
        <rFont val="Verdana"/>
        <family val="2"/>
      </rPr>
      <t>ET 35.25.0100 (/)</t>
    </r>
  </si>
  <si>
    <r>
      <rPr>
        <b/>
        <sz val="7.5"/>
        <rFont val="Verdana"/>
        <family val="2"/>
      </rPr>
      <t>Cone ancoragem de cabo de aco de 12 cordoalhas de 12,50mm, compreendendo fornecimento do cone, de luva cone-bainha, de 2m de mola central e bainha, bem como as operacoes de protensao e injecao de cimento.</t>
    </r>
  </si>
  <si>
    <r>
      <rPr>
        <b/>
        <sz val="7.5"/>
        <rFont val="Verdana"/>
        <family val="2"/>
      </rPr>
      <t>ET 35.25.0150 (/)</t>
    </r>
  </si>
  <si>
    <r>
      <rPr>
        <b/>
        <sz val="7.5"/>
        <rFont val="Verdana"/>
        <family val="2"/>
      </rPr>
      <t>Cone de ancoragem de cabo de aco de 19 cordoalhas de 12,5mm, compreendendo fornecimento do cone, de luva cone-bainha, de 2m de mola central e bainha, bem como as operacoes de protensao e injecao de cimento.</t>
    </r>
  </si>
  <si>
    <r>
      <rPr>
        <b/>
        <sz val="7.5"/>
        <rFont val="Verdana"/>
        <family val="2"/>
      </rPr>
      <t>ET 39.05.0050 (/)</t>
    </r>
  </si>
  <si>
    <r>
      <rPr>
        <b/>
        <sz val="7.5"/>
        <rFont val="Verdana"/>
        <family val="2"/>
      </rPr>
      <t>Tela de aco de alta resistencia em malha hexagonal de dupla torcao, tipo (8x10)cm, diametro 2,40mm, com revestimento em PVC, Inclusive o arame de amarracao. Fornecimento.(desonerado)</t>
    </r>
  </si>
  <si>
    <r>
      <rPr>
        <b/>
        <sz val="7.5"/>
        <rFont val="Verdana"/>
        <family val="2"/>
      </rPr>
      <t>ET 39.05.0053 (/)</t>
    </r>
  </si>
  <si>
    <r>
      <rPr>
        <b/>
        <sz val="7.5"/>
        <rFont val="Verdana"/>
        <family val="2"/>
      </rPr>
      <t xml:space="preserve">Tela de aco de alta resistencia em malha hexagonal de dupla torcao, tipo (8x10)cm, diametro 2,70mm, galvanizada, Inclusive o arame de amarracao.
</t>
    </r>
    <r>
      <rPr>
        <b/>
        <sz val="7.5"/>
        <rFont val="Verdana"/>
        <family val="2"/>
      </rPr>
      <t>Fornecimento.(desonerado)</t>
    </r>
  </si>
  <si>
    <r>
      <rPr>
        <b/>
        <sz val="7.5"/>
        <rFont val="Verdana"/>
        <family val="2"/>
      </rPr>
      <t>ET 39.05.0100 (/)</t>
    </r>
  </si>
  <si>
    <r>
      <rPr>
        <b/>
        <sz val="7.5"/>
        <rFont val="Verdana"/>
        <family val="2"/>
      </rPr>
      <t>Tela de aco soldada Telcon Q-113 ou similar, com malha de (10x10)cm, CA-60, com diametro de 3,8mm e 1,8Kg/m2. Fornecimento e colocacao. (desonerado)</t>
    </r>
  </si>
  <si>
    <r>
      <rPr>
        <b/>
        <sz val="7.5"/>
        <rFont val="Verdana"/>
        <family val="2"/>
      </rPr>
      <t>ET 39.05.0103 (A)</t>
    </r>
  </si>
  <si>
    <r>
      <rPr>
        <b/>
        <sz val="7.5"/>
        <rFont val="Verdana"/>
        <family val="2"/>
      </rPr>
      <t>Tela de aco soldada Telcon Q-138 ou similar, com malha de (10x10)cm, CA-60, com diametro de 4,2mm e 2,2Kg/m2. Fornecimento.(desonerado)</t>
    </r>
  </si>
  <si>
    <r>
      <rPr>
        <b/>
        <sz val="7.5"/>
        <rFont val="Verdana"/>
        <family val="2"/>
      </rPr>
      <t>ET 39.05.0109 (/)</t>
    </r>
  </si>
  <si>
    <r>
      <rPr>
        <b/>
        <sz val="7.5"/>
        <rFont val="Verdana"/>
        <family val="2"/>
      </rPr>
      <t>Tela de aco soldada Telcon Q-196 ou similar, com malha de (10x10)cm, CA-60, com diametro de 5mm e 3,11Kg/m2. Fornecimento e colocacao. (desonerado)</t>
    </r>
  </si>
  <si>
    <r>
      <rPr>
        <b/>
        <sz val="7.5"/>
        <rFont val="Verdana"/>
        <family val="2"/>
      </rPr>
      <t>ET 39.05.0112 (/)</t>
    </r>
  </si>
  <si>
    <r>
      <rPr>
        <b/>
        <sz val="7.5"/>
        <rFont val="Verdana"/>
        <family val="2"/>
      </rPr>
      <t>Tela de aco soldada Telcon Q-246 ou similar, com malha de (10x10)cm, CA-60, com diametro de 5,6mm e 3,91Kg/m2. Fornecimento e colocacao. (desonerado)</t>
    </r>
  </si>
  <si>
    <r>
      <rPr>
        <b/>
        <sz val="7.5"/>
        <rFont val="Verdana"/>
        <family val="2"/>
      </rPr>
      <t>ET 39.05.0115 (/)</t>
    </r>
  </si>
  <si>
    <r>
      <rPr>
        <b/>
        <sz val="7.5"/>
        <rFont val="Verdana"/>
        <family val="2"/>
      </rPr>
      <t>Tela de aco soldada Telcon Q-283 ou similar, com malha de (10x10)cm, CA-60, com diametro de 6mm e 4,48Kg/m2. Fornecimento e colocacao. (desonerado)</t>
    </r>
  </si>
  <si>
    <r>
      <rPr>
        <b/>
        <sz val="7.5"/>
        <rFont val="Verdana"/>
        <family val="2"/>
      </rPr>
      <t>ET 39.05.0118 (/)</t>
    </r>
  </si>
  <si>
    <r>
      <rPr>
        <b/>
        <sz val="7.5"/>
        <rFont val="Verdana"/>
        <family val="2"/>
      </rPr>
      <t>Tela de aco soldada Telcon Q-396 ou similar, com malha de (10x10)cm, CA-60, com diametro de 7,1mm e 6,28Kg/m2. Fornecimento e colocacao. (desonerado)</t>
    </r>
  </si>
  <si>
    <r>
      <rPr>
        <b/>
        <sz val="7.5"/>
        <rFont val="Verdana"/>
        <family val="2"/>
      </rPr>
      <t>ET 39.05.0121 (/)</t>
    </r>
  </si>
  <si>
    <r>
      <rPr>
        <b/>
        <sz val="7.5"/>
        <rFont val="Verdana"/>
        <family val="2"/>
      </rPr>
      <t>Tela de aco soldada Telcon Q-503 ou similar, com malha de (10x10)cm, CA-60, com diametro de 8mm e 7,97Kg/m2. Fornecimento e colocacao. (desonerado)</t>
    </r>
  </si>
  <si>
    <r>
      <rPr>
        <b/>
        <sz val="7.5"/>
        <rFont val="Verdana"/>
        <family val="2"/>
      </rPr>
      <t>ET 39.05.0127 (/)</t>
    </r>
  </si>
  <si>
    <r>
      <rPr>
        <b/>
        <sz val="7.5"/>
        <rFont val="Verdana"/>
        <family val="2"/>
      </rPr>
      <t>Tela de aco soldada Telcon Q-636 ou similar, com malha de (10x10)cm, CA-60, com diametro de 9mm e 10,09Kg/m2. Fornecimento e colocacao. (desonerado)</t>
    </r>
  </si>
  <si>
    <r>
      <rPr>
        <b/>
        <sz val="7.5"/>
        <rFont val="Verdana"/>
        <family val="2"/>
      </rPr>
      <t>ET 39.05.0150 (/)</t>
    </r>
  </si>
  <si>
    <r>
      <rPr>
        <b/>
        <sz val="7.5"/>
        <rFont val="Verdana"/>
        <family val="2"/>
      </rPr>
      <t>Tela de aco soldada Telcon Q-61 ou similar, com malha de (15x15)cm, CA-60, com diametro de 3,4mm e 0,97Kg/m2. Fornecimento e colocacao. (desonerado)</t>
    </r>
  </si>
  <si>
    <r>
      <rPr>
        <b/>
        <sz val="7.5"/>
        <rFont val="Verdana"/>
        <family val="2"/>
      </rPr>
      <t>ET 39.05.0153 (/)</t>
    </r>
  </si>
  <si>
    <r>
      <rPr>
        <b/>
        <sz val="7.5"/>
        <rFont val="Verdana"/>
        <family val="2"/>
      </rPr>
      <t>Tela de aco soldada Telcon Q-75 ou similar, com malha de (15x15)cm, CA-60, diametro de 3,8mm e 1,21Kg/m2. Fornecimento.(desonerado)</t>
    </r>
  </si>
  <si>
    <r>
      <rPr>
        <b/>
        <sz val="7.5"/>
        <rFont val="Verdana"/>
        <family val="2"/>
      </rPr>
      <t>ET 39.05.0156 (/)</t>
    </r>
  </si>
  <si>
    <r>
      <rPr>
        <b/>
        <sz val="7.5"/>
        <rFont val="Verdana"/>
        <family val="2"/>
      </rPr>
      <t>Tela de aco soldada Telcon Q-92 ou similar, com malha de (15x15)cm, CA-60, com diametro de 4,2mm e 1,48Kg/m2. Fornecimento e colocacao. (desonerado)</t>
    </r>
  </si>
  <si>
    <r>
      <rPr>
        <b/>
        <sz val="7.5"/>
        <rFont val="Verdana"/>
        <family val="2"/>
      </rPr>
      <t>ET 39.05.0159 (/)</t>
    </r>
  </si>
  <si>
    <r>
      <rPr>
        <b/>
        <sz val="7.5"/>
        <rFont val="Verdana"/>
        <family val="2"/>
      </rPr>
      <t>Tela de aco soldada Telcon Q-335 ou similar, com malha de (15x15)cm, CA-60, com diametro de 8mm e 5,37Kg/m2. Fornecimento e colocacao. (desonerado)</t>
    </r>
  </si>
  <si>
    <r>
      <rPr>
        <b/>
        <sz val="7.5"/>
        <rFont val="Verdana"/>
        <family val="2"/>
      </rPr>
      <t>ET 39.05.0200 (/)</t>
    </r>
  </si>
  <si>
    <r>
      <rPr>
        <b/>
        <sz val="7.5"/>
        <rFont val="Verdana"/>
        <family val="2"/>
      </rPr>
      <t>Tela de aco soldada Telcon L-159 ou similar, com malha de (10x30)cm, CA-60, com diametro de 4,5mm e 1,69Kg/m2. Fornecimento.(desonerado)</t>
    </r>
  </si>
  <si>
    <r>
      <rPr>
        <b/>
        <sz val="7.5"/>
        <rFont val="Verdana"/>
        <family val="2"/>
      </rPr>
      <t>ET 39.05.0250 (/)</t>
    </r>
  </si>
  <si>
    <r>
      <rPr>
        <b/>
        <sz val="7.5"/>
        <rFont val="Verdana"/>
        <family val="2"/>
      </rPr>
      <t>Tela de aco Telcon ou similar. Colocacao. (desonerado)</t>
    </r>
  </si>
  <si>
    <r>
      <rPr>
        <b/>
        <sz val="7.5"/>
        <rFont val="Verdana"/>
        <family val="2"/>
      </rPr>
      <t>ET 40.05.0050 (/)</t>
    </r>
  </si>
  <si>
    <r>
      <rPr>
        <b/>
        <sz val="7.5"/>
        <rFont val="Verdana"/>
        <family val="2"/>
      </rPr>
      <t>Tela de aco de alta resistencia em malha hexagonal de dupla torcao, tipo (8x10)cm, diametro 2,40mm, com revestimento em PVC, Inclusive o arame de amarracao. Fornecimento.</t>
    </r>
  </si>
  <si>
    <r>
      <rPr>
        <b/>
        <sz val="7.5"/>
        <rFont val="Verdana"/>
        <family val="2"/>
      </rPr>
      <t>ET 40.05.0053 (/)</t>
    </r>
  </si>
  <si>
    <r>
      <rPr>
        <b/>
        <sz val="7.5"/>
        <rFont val="Verdana"/>
        <family val="2"/>
      </rPr>
      <t xml:space="preserve">Tela de aco de alta resistencia em malha hexagonal de dupla torcao, tipo (8x10)cm, diametro 2,70mm, galvanizada, Inclusive o arame de amarracao.
</t>
    </r>
    <r>
      <rPr>
        <b/>
        <sz val="7.5"/>
        <rFont val="Verdana"/>
        <family val="2"/>
      </rPr>
      <t>Fornecimento.</t>
    </r>
  </si>
  <si>
    <r>
      <rPr>
        <b/>
        <sz val="7.5"/>
        <rFont val="Verdana"/>
        <family val="2"/>
      </rPr>
      <t>ET 40.05.0100 (/)</t>
    </r>
  </si>
  <si>
    <r>
      <rPr>
        <b/>
        <sz val="7.5"/>
        <rFont val="Verdana"/>
        <family val="2"/>
      </rPr>
      <t>Tela de aco soldada Telcon Q-113 ou similar, com malha de (10x10)cm, CA-60, com diametro de 3,8mm e 1,8Kg/m2. Fornecimento e colocacao.</t>
    </r>
  </si>
  <si>
    <r>
      <rPr>
        <b/>
        <sz val="7.5"/>
        <rFont val="Verdana"/>
        <family val="2"/>
      </rPr>
      <t>ET 40.05.0103 (A)</t>
    </r>
  </si>
  <si>
    <r>
      <rPr>
        <b/>
        <sz val="7.5"/>
        <rFont val="Verdana"/>
        <family val="2"/>
      </rPr>
      <t>Tela de aco soldada Telcon Q-138 ou similar, com malha de (10x10)cm, CA-60, com diametro de 4,2mm e 2,2Kg/m2. Fornecimento.</t>
    </r>
  </si>
  <si>
    <r>
      <rPr>
        <b/>
        <sz val="7.5"/>
        <rFont val="Verdana"/>
        <family val="2"/>
      </rPr>
      <t>ET 40.05.0109 (/)</t>
    </r>
  </si>
  <si>
    <r>
      <rPr>
        <b/>
        <sz val="7.5"/>
        <rFont val="Verdana"/>
        <family val="2"/>
      </rPr>
      <t>Tela de aco soldada Telcon Q-196 ou similar, com malha de (10x10)cm, CA-60, com diametro de 5mm e 3,11Kg/m2. Fornecimento e colocacao.</t>
    </r>
  </si>
  <si>
    <r>
      <rPr>
        <b/>
        <sz val="7.5"/>
        <rFont val="Verdana"/>
        <family val="2"/>
      </rPr>
      <t>ET 40.05.0112 (/)</t>
    </r>
  </si>
  <si>
    <r>
      <rPr>
        <b/>
        <sz val="7.5"/>
        <rFont val="Verdana"/>
        <family val="2"/>
      </rPr>
      <t>Tela de aco soldada Telcon Q-246 ou similar, com malha de (10x10)cm, CA-60, com diametro de 5,6mm e 3,91Kg/m2. Fornecimento e colocacao.</t>
    </r>
  </si>
  <si>
    <r>
      <rPr>
        <b/>
        <sz val="7.5"/>
        <rFont val="Verdana"/>
        <family val="2"/>
      </rPr>
      <t>ET 40.05.0115 (/)</t>
    </r>
  </si>
  <si>
    <r>
      <rPr>
        <b/>
        <sz val="7.5"/>
        <rFont val="Verdana"/>
        <family val="2"/>
      </rPr>
      <t>Tela de aco soldada Telcon Q-283 ou similar, com malha de (10x10)cm, CA-60, com diametro de 6mm</t>
    </r>
  </si>
  <si>
    <r>
      <rPr>
        <b/>
        <sz val="7.5"/>
        <rFont val="Verdana"/>
        <family val="2"/>
      </rPr>
      <t>e 4,48Kg/m2. Fornecimento e colocacao.</t>
    </r>
  </si>
  <si>
    <r>
      <rPr>
        <b/>
        <sz val="7.5"/>
        <rFont val="Verdana"/>
        <family val="2"/>
      </rPr>
      <t>ET 40.05.0118 (/)</t>
    </r>
  </si>
  <si>
    <r>
      <rPr>
        <b/>
        <sz val="7.5"/>
        <rFont val="Verdana"/>
        <family val="2"/>
      </rPr>
      <t>Tela de aco soldada Telcon Q-396 ou similar, com malha de (10x10)cm, CA-60, com diametro de 7,1mm e 6,28Kg/m2. Fornecimento e colocacao.</t>
    </r>
  </si>
  <si>
    <r>
      <rPr>
        <b/>
        <sz val="7.5"/>
        <rFont val="Verdana"/>
        <family val="2"/>
      </rPr>
      <t>ET 40.05.0121 (/)</t>
    </r>
  </si>
  <si>
    <r>
      <rPr>
        <b/>
        <sz val="7.5"/>
        <rFont val="Verdana"/>
        <family val="2"/>
      </rPr>
      <t>Tela de aco soldada Telcon Q-503 ou similar, com malha de (10x10)cm, CA-60, com diametro de 8mm e 7,97Kg/m2. Fornecimento e colocacao.</t>
    </r>
  </si>
  <si>
    <r>
      <rPr>
        <b/>
        <sz val="7.5"/>
        <rFont val="Verdana"/>
        <family val="2"/>
      </rPr>
      <t>ET 40.05.0127 (/)</t>
    </r>
  </si>
  <si>
    <r>
      <rPr>
        <b/>
        <sz val="7.5"/>
        <rFont val="Verdana"/>
        <family val="2"/>
      </rPr>
      <t>Tela de aco soldada Telcon Q-636 ou similar, com malha de (10x10)cm, CA-60, com diametro de 9mm e 10,09Kg/m2. Fornecimento e colocacao.</t>
    </r>
  </si>
  <si>
    <r>
      <rPr>
        <b/>
        <sz val="7.5"/>
        <rFont val="Verdana"/>
        <family val="2"/>
      </rPr>
      <t>ET 40.05.0150 (/)</t>
    </r>
  </si>
  <si>
    <r>
      <rPr>
        <b/>
        <sz val="7.5"/>
        <rFont val="Verdana"/>
        <family val="2"/>
      </rPr>
      <t>Tela de aco soldada Telcon Q-61 ou similar, com malha de (15x15)cm, CA-60, com diametro de 3,4mm e 0,97Kg/m2. Fornecimento e colocacao.</t>
    </r>
  </si>
  <si>
    <r>
      <rPr>
        <b/>
        <sz val="7.5"/>
        <rFont val="Verdana"/>
        <family val="2"/>
      </rPr>
      <t>ET 40.05.0153 (/)</t>
    </r>
  </si>
  <si>
    <r>
      <rPr>
        <b/>
        <sz val="7.5"/>
        <rFont val="Verdana"/>
        <family val="2"/>
      </rPr>
      <t>Tela de aco soldada Telcon Q-75 ou similar, com malha de (15x15)cm, CA-60, diametro de 3,8mm e 1,21Kg/m2. Fornecimento.</t>
    </r>
  </si>
  <si>
    <r>
      <rPr>
        <b/>
        <sz val="7.5"/>
        <rFont val="Verdana"/>
        <family val="2"/>
      </rPr>
      <t>ET 40.05.0156 (/)</t>
    </r>
  </si>
  <si>
    <r>
      <rPr>
        <b/>
        <sz val="7.5"/>
        <rFont val="Verdana"/>
        <family val="2"/>
      </rPr>
      <t>Tela de aco soldada Telcon Q-92 ou similar, com malha de (15x15)cm, CA-60, com diametro de 4,2mm e 1,48Kg/m2. Fornecimento e colocacao.</t>
    </r>
  </si>
  <si>
    <r>
      <rPr>
        <b/>
        <sz val="7.5"/>
        <rFont val="Verdana"/>
        <family val="2"/>
      </rPr>
      <t>ET 40.05.0159 (/)</t>
    </r>
  </si>
  <si>
    <r>
      <rPr>
        <b/>
        <sz val="7.5"/>
        <rFont val="Verdana"/>
        <family val="2"/>
      </rPr>
      <t>Tela de aco soldada Telcon Q-335 ou similar, com malha de (15x15)cm, CA-60, com diametro de 8mm e 5,37Kg/m2. Fornecimento e colocacao.</t>
    </r>
  </si>
  <si>
    <r>
      <rPr>
        <b/>
        <sz val="7.5"/>
        <rFont val="Verdana"/>
        <family val="2"/>
      </rPr>
      <t>ET 40.05.0200 (/)</t>
    </r>
  </si>
  <si>
    <r>
      <rPr>
        <b/>
        <sz val="7.5"/>
        <rFont val="Verdana"/>
        <family val="2"/>
      </rPr>
      <t>Tela de aco soldada Telcon L-159 ou similar, com malha de (10x30)cm, CA-60, com diametro de 4,5mm e 1,69Kg/m2. Fornecimento.</t>
    </r>
  </si>
  <si>
    <r>
      <rPr>
        <b/>
        <sz val="7.5"/>
        <rFont val="Verdana"/>
        <family val="2"/>
      </rPr>
      <t>ET 40.05.0250 (/)</t>
    </r>
  </si>
  <si>
    <r>
      <rPr>
        <b/>
        <sz val="7.5"/>
        <rFont val="Verdana"/>
        <family val="2"/>
      </rPr>
      <t>Tela de aco Telcon ou similar. Colocacao.</t>
    </r>
  </si>
  <si>
    <r>
      <rPr>
        <b/>
        <sz val="7.5"/>
        <rFont val="Verdana"/>
        <family val="2"/>
      </rPr>
      <t>ET 44.05.0050 (A)</t>
    </r>
  </si>
  <si>
    <r>
      <rPr>
        <b/>
        <sz val="7.5"/>
        <rFont val="Verdana"/>
        <family val="2"/>
      </rPr>
      <t>Concreto projetado, consumo de 355kg/m3 de cimento, com aditivo, aplicado em superficies verticais ou superiores, medido pelo volume aplicado, inclusive 5% de perdas.(desonerado)</t>
    </r>
  </si>
  <si>
    <r>
      <rPr>
        <b/>
        <sz val="7.5"/>
        <rFont val="Verdana"/>
        <family val="2"/>
      </rPr>
      <t>ET 44.05.0100 (/)</t>
    </r>
  </si>
  <si>
    <r>
      <rPr>
        <b/>
        <sz val="7.5"/>
        <rFont val="Verdana"/>
        <family val="2"/>
      </rPr>
      <t>Rocha artificial com tecnologia de argamassa armada, com espessura variavel de 10 a 12cm, projetada sobre tela apoiada em estrutura de vergalhoes de aco CA 60 de 6,0mm liso, estrutura fixada por meio de chumbadores em elementos de concretos com espessura minimas de 10cm e fck minimo de 15MPa, vergalhoes soldados em forma de tela e atirantados recebenco uma demao de primertex 582 (laranja, fosco, da solventex), efetuando-se os moldes dos vergalhoes ee a cada 1m2 fixados cinco chumbadores recebendo 40 kg de carga ade tracao cada (relacao de 200 kg/m2) para melhor adaptacao dos moldes alem dos tirantes, fixacao de cantoneira L em aco, funcao de mao francesa, projecao da argamassa sobre tela propria, colocada sobre os vergalhoes e pintura de acabamento. Fornecimento, fabricacao, montagem, aplicacao e consultoria tecnica especializada. (desonerado)</t>
    </r>
  </si>
  <si>
    <r>
      <rPr>
        <b/>
        <sz val="7.5"/>
        <rFont val="Verdana"/>
        <family val="2"/>
      </rPr>
      <t>ET 44.10.0053 (/)</t>
    </r>
  </si>
  <si>
    <r>
      <rPr>
        <b/>
        <sz val="7.5"/>
        <rFont val="Verdana"/>
        <family val="2"/>
      </rPr>
      <t>Concreto bombeado, fck=15MPa, compreendendo o fornecimento de concreto importado de usina, colocacao nas formas, espalhamento, adensamento mecanico e acabamento.(desonerado)</t>
    </r>
  </si>
  <si>
    <r>
      <rPr>
        <b/>
        <sz val="7.5"/>
        <rFont val="Verdana"/>
        <family val="2"/>
      </rPr>
      <t>ET 44.10.0056 (/)</t>
    </r>
  </si>
  <si>
    <r>
      <rPr>
        <b/>
        <sz val="7.5"/>
        <rFont val="Verdana"/>
        <family val="2"/>
      </rPr>
      <t>Concreto bombeado, fck=18MPa, compreendendo o fornecimento de concreto importado de usina, colocacao nas formas, espalhamento, adensamento mecanico e acabamento.(desonerado)</t>
    </r>
  </si>
  <si>
    <r>
      <rPr>
        <b/>
        <sz val="7.5"/>
        <rFont val="Verdana"/>
        <family val="2"/>
      </rPr>
      <t>ET 44.10.0059 (/)</t>
    </r>
  </si>
  <si>
    <r>
      <rPr>
        <b/>
        <sz val="7.5"/>
        <rFont val="Verdana"/>
        <family val="2"/>
      </rPr>
      <t>Concreto bombeado, fck=20MPa, compreendendo o fornecimento de concreto importado de usina, colocacao nas formas, espalhamento, adensamento mecanico e acabamento.(desonerado)</t>
    </r>
  </si>
  <si>
    <r>
      <rPr>
        <b/>
        <sz val="7.5"/>
        <rFont val="Verdana"/>
        <family val="2"/>
      </rPr>
      <t>ET 44.10.0065 (/)</t>
    </r>
  </si>
  <si>
    <r>
      <rPr>
        <b/>
        <sz val="7.5"/>
        <rFont val="Verdana"/>
        <family val="2"/>
      </rPr>
      <t>Concreto bombeado, fck=22,5MPa, compreendendo o fornecimento de concreto importado de usina, colocacao nas formas, espalhamento, adensamento mecanico e acabamento.(desonerado)</t>
    </r>
  </si>
  <si>
    <r>
      <rPr>
        <b/>
        <sz val="7.5"/>
        <rFont val="Verdana"/>
        <family val="2"/>
      </rPr>
      <t>ET 44.10.0067 (/)</t>
    </r>
  </si>
  <si>
    <r>
      <rPr>
        <b/>
        <sz val="7.5"/>
        <rFont val="Verdana"/>
        <family val="2"/>
      </rPr>
      <t>Concreto bombeado com fck=25MPa, compreendendo o fornecimento de concreto importado de usina, colocacao nas formas, espalhamento, adensamento mecanico e acabamento.(desonerado)</t>
    </r>
  </si>
  <si>
    <r>
      <rPr>
        <b/>
        <sz val="7.5"/>
        <rFont val="Verdana"/>
        <family val="2"/>
      </rPr>
      <t>ET 44.10.0071 (/)</t>
    </r>
  </si>
  <si>
    <r>
      <rPr>
        <b/>
        <sz val="7.5"/>
        <rFont val="Verdana"/>
        <family val="2"/>
      </rPr>
      <t>Concreto bombeado, fck=30MPa, compreendendo o fornecimento de concreto importado de usina, colocacao nas formas, espalhamento, adensamento mecanico e acabamento.(desonerado)</t>
    </r>
  </si>
  <si>
    <r>
      <rPr>
        <b/>
        <sz val="7.5"/>
        <rFont val="Verdana"/>
        <family val="2"/>
      </rPr>
      <t>ET 44.10.0076 (/)</t>
    </r>
  </si>
  <si>
    <r>
      <rPr>
        <b/>
        <sz val="7.5"/>
        <rFont val="Verdana"/>
        <family val="2"/>
      </rPr>
      <t>Concreto bombeado com fck=35MPa, compreendendo o fornecimento de concreto importado de usina, colocacao nas formas, espalhamento, adensamento mecanico e acabamento.(desonerado)</t>
    </r>
  </si>
  <si>
    <r>
      <rPr>
        <b/>
        <sz val="7.5"/>
        <rFont val="Verdana"/>
        <family val="2"/>
      </rPr>
      <t>ET 44.10.0080 (/)</t>
    </r>
  </si>
  <si>
    <r>
      <rPr>
        <b/>
        <sz val="7.5"/>
        <rFont val="Verdana"/>
        <family val="2"/>
      </rPr>
      <t>Concreto bombeado com fck=40MPa, compreendendo o fornecimento de concreto importado de usina, colocacao nas formas, espalhamento, adensamento mecanico e acabamento.(desonerado)</t>
    </r>
  </si>
  <si>
    <r>
      <rPr>
        <b/>
        <sz val="7.5"/>
        <rFont val="Verdana"/>
        <family val="2"/>
      </rPr>
      <t>ET 45.05.0050 (A)</t>
    </r>
  </si>
  <si>
    <r>
      <rPr>
        <b/>
        <sz val="7.5"/>
        <rFont val="Verdana"/>
        <family val="2"/>
      </rPr>
      <t>Concreto projetado, consumo de 355kg/m3 de cimento, com aditivo, aplicado em superficies verticais ou superiores, medido pelo volume aplicado, inclusive 5% de perdas.</t>
    </r>
  </si>
  <si>
    <r>
      <rPr>
        <b/>
        <sz val="7.5"/>
        <rFont val="Verdana"/>
        <family val="2"/>
      </rPr>
      <t>ET 45.05.0100 (/)</t>
    </r>
  </si>
  <si>
    <r>
      <rPr>
        <b/>
        <sz val="7.5"/>
        <rFont val="Verdana"/>
        <family val="2"/>
      </rPr>
      <t>Rocha artificial com tecnologia de argamassa armada, com espessura variavel de 10 a 12cm, projetada sobre tela apoiada em estrutura de vergalhoes de aco CA 60 de 6,0mm liso, estrutura fixada por meio de chumbadores em elementos de concretos com espessura minimas de 10cm e fck minimo de 15MPa, vergalhoes soldados em forma de tela e atirantados recebenco uma demao de primertex 582 (laranja, fosco, da solventex), efetuando-se os moldes dos vergalhoes ee a cada 1m2 fixados cinco chumbadores recebendo 40 kg de carga ade tracao cada (relacao de 200 kg/m2) para melhor adaptacao dos moldes alem dos tirantes, fixacao de cantoneira L em aco, funcao de mao francesa, projecao da argamassa sobre tela propria, colocada sobre os vergalhoes e pintura de acabamento. Fornecimento, fabricacao, montagem, aplicacao e consultoria tecnica especializada.</t>
    </r>
  </si>
  <si>
    <r>
      <rPr>
        <b/>
        <sz val="7.5"/>
        <rFont val="Verdana"/>
        <family val="2"/>
      </rPr>
      <t>ET 45.10.0053 (/)</t>
    </r>
  </si>
  <si>
    <r>
      <rPr>
        <b/>
        <sz val="7.5"/>
        <rFont val="Verdana"/>
        <family val="2"/>
      </rPr>
      <t>Concreto bombeado, fck=15MPa, compreendendo o fornecimento de concreto importado de usina, colocacao nas formas, espalhamento, adensamento mecanico e acabamento.</t>
    </r>
  </si>
  <si>
    <r>
      <rPr>
        <b/>
        <sz val="7.5"/>
        <rFont val="Verdana"/>
        <family val="2"/>
      </rPr>
      <t>ET 45.10.0056 (/)</t>
    </r>
  </si>
  <si>
    <r>
      <rPr>
        <b/>
        <sz val="7.5"/>
        <rFont val="Verdana"/>
        <family val="2"/>
      </rPr>
      <t>Concreto bombeado, fck=18MPa, compreendendo o fornecimento de concreto importado de usina, colocacao nas formas, espalhamento, adensamento mecanico e acabamento.</t>
    </r>
  </si>
  <si>
    <r>
      <rPr>
        <b/>
        <sz val="7.5"/>
        <rFont val="Verdana"/>
        <family val="2"/>
      </rPr>
      <t>ET 45.10.0059 (/)</t>
    </r>
  </si>
  <si>
    <r>
      <rPr>
        <b/>
        <sz val="7.5"/>
        <rFont val="Verdana"/>
        <family val="2"/>
      </rPr>
      <t>Concreto bombeado, fck=20MPa, compreendendo o fornecimento de concreto importado de usina, colocacao nas formas, espalhamento, adensamento mecanico e acabamento.</t>
    </r>
  </si>
  <si>
    <r>
      <rPr>
        <b/>
        <sz val="7.5"/>
        <rFont val="Verdana"/>
        <family val="2"/>
      </rPr>
      <t>ET 45.10.0065 (/)</t>
    </r>
  </si>
  <si>
    <r>
      <rPr>
        <b/>
        <sz val="7.5"/>
        <rFont val="Verdana"/>
        <family val="2"/>
      </rPr>
      <t>Concreto bombeado, fck=22,5MPa, compreendendo o fornecimento de concreto importado de usina, colocacao nas formas, espalhamento, adensamento mecanico e acabamento.</t>
    </r>
  </si>
  <si>
    <r>
      <rPr>
        <b/>
        <sz val="7.5"/>
        <rFont val="Verdana"/>
        <family val="2"/>
      </rPr>
      <t>ET 45.10.0067 (/)</t>
    </r>
  </si>
  <si>
    <r>
      <rPr>
        <b/>
        <sz val="7.5"/>
        <rFont val="Verdana"/>
        <family val="2"/>
      </rPr>
      <t>Concreto bombeado com fck=25MPa, compreendendo o fornecimento de concreto importado de usina, colocacao nas formas, espalhamento, adensamento mecanico e acabamento.</t>
    </r>
  </si>
  <si>
    <r>
      <rPr>
        <b/>
        <sz val="7.5"/>
        <rFont val="Verdana"/>
        <family val="2"/>
      </rPr>
      <t>ET 45.10.0071 (/)</t>
    </r>
  </si>
  <si>
    <r>
      <rPr>
        <b/>
        <sz val="7.5"/>
        <rFont val="Verdana"/>
        <family val="2"/>
      </rPr>
      <t>Concreto bombeado, fck=30MPa, compreendendo o fornecimento de concreto importado de usina, colocacao nas formas, espalhamento, adensamento mecanico e acabamento.</t>
    </r>
  </si>
  <si>
    <r>
      <rPr>
        <b/>
        <sz val="7.5"/>
        <rFont val="Verdana"/>
        <family val="2"/>
      </rPr>
      <t>ET 45.10.0076 (/)</t>
    </r>
  </si>
  <si>
    <r>
      <rPr>
        <b/>
        <sz val="7.5"/>
        <rFont val="Verdana"/>
        <family val="2"/>
      </rPr>
      <t>Concreto bombeado com fck=35MPa, compreendendo o fornecimento de concreto importado de usina, colocacao nas formas, espalhamento, adensamento mecanico e acabamento.</t>
    </r>
  </si>
  <si>
    <r>
      <rPr>
        <b/>
        <sz val="7.5"/>
        <rFont val="Verdana"/>
        <family val="2"/>
      </rPr>
      <t>ET 45.10.0080 (/)</t>
    </r>
  </si>
  <si>
    <r>
      <rPr>
        <b/>
        <sz val="7.5"/>
        <rFont val="Verdana"/>
        <family val="2"/>
      </rPr>
      <t>Concreto bombeado com fck=40MPa, compreendendo o fornecimento de concreto importado de usina, colocacao nas formas, espalhamento, adensamento mecanico e acabamento.</t>
    </r>
  </si>
  <si>
    <r>
      <rPr>
        <b/>
        <sz val="7.5"/>
        <rFont val="Verdana"/>
        <family val="2"/>
      </rPr>
      <t>ET 49.05.0050 (D)</t>
    </r>
  </si>
  <si>
    <r>
      <rPr>
        <b/>
        <sz val="7.5"/>
        <rFont val="Verdana"/>
        <family val="2"/>
      </rPr>
      <t>Estabilizacao de talude com revestimento de concreto dosado para uma resistencia caracteristica a compressao de 30MPa, aplicado manualmente sobre tela metalica, tipo Telcon Q-138 ou similar. O servico inclui a limpeza (rocado e remocao da vegetacao) e regularizacao do talude, chapisco fino de cimento e areia no traco 1:3, instalacao de chumbadores de aco de 12,5mm fixados no terreno com nata de cimento, instalacao de drenos com tubos de PVC de 2" a cada 2,25m2 envoltos com geossintetico, tipo Bidim OP-30 ou similar, fixacao da tela metalica nos chumbadores e aplicacao do concreto na espessura media de 9,00cm. (desonerado)</t>
    </r>
  </si>
  <si>
    <r>
      <rPr>
        <b/>
        <sz val="7.5"/>
        <rFont val="Verdana"/>
        <family val="2"/>
      </rPr>
      <t>ET 49.05.0150 (/)</t>
    </r>
  </si>
  <si>
    <r>
      <rPr>
        <b/>
        <sz val="7.5"/>
        <rFont val="Verdana"/>
        <family val="2"/>
      </rPr>
      <t>Execucao de revestimento de canal, utilizando o colchao em concreto VSL ou similar, com espessura de 0,15m, incluindo fornecimento dos materiais. (desonerado)</t>
    </r>
  </si>
  <si>
    <r>
      <rPr>
        <b/>
        <sz val="7.5"/>
        <rFont val="Verdana"/>
        <family val="2"/>
      </rPr>
      <t>ET 49.05.0200 (A)</t>
    </r>
  </si>
  <si>
    <r>
      <rPr>
        <b/>
        <sz val="7.5"/>
        <rFont val="Verdana"/>
        <family val="2"/>
      </rPr>
      <t>Muro de contencao de taludes em alvenaria de bloco de concreto estrutural de (19x19x39)cm, ate 1,80m de altura, incluindo base de concreto, aco CA-50 e enchimento de blocos e medido pela area real. (desonerado)</t>
    </r>
  </si>
  <si>
    <r>
      <rPr>
        <b/>
        <sz val="7.5"/>
        <rFont val="Verdana"/>
        <family val="2"/>
      </rPr>
      <t>ET 50.05.0050 (D)</t>
    </r>
  </si>
  <si>
    <r>
      <rPr>
        <b/>
        <sz val="7.5"/>
        <rFont val="Verdana"/>
        <family val="2"/>
      </rPr>
      <t>Estabilizacao de talude com revestimento de concreto dosado para uma resistencia caracteristica a compressao de 30MPa, aplicado manualmente sobre tela metalica, tipo Telcon Q-138 ou similar. O servico inclui a limpeza (rocado e remocao da vegetacao) e regularizacao do talude, chapisco fino de cimento e areia no traco 1:3, instalacao de chumbadores de aco de 12,5mm fixados no terreno com nata de cimento, instalacao de drenos com tubos de PVC de 2" a cada 2,25m2 envoltos com geossintetico, tipo Bidim OP-30 ou similar, fixacao da tela metalica nos chumbadores e aplicacao do concreto na espessura media de 9,00cm.</t>
    </r>
  </si>
  <si>
    <r>
      <rPr>
        <b/>
        <sz val="7.5"/>
        <rFont val="Verdana"/>
        <family val="2"/>
      </rPr>
      <t>ET 50.05.0150 (/)</t>
    </r>
  </si>
  <si>
    <r>
      <rPr>
        <b/>
        <sz val="7.5"/>
        <rFont val="Verdana"/>
        <family val="2"/>
      </rPr>
      <t>Execucao de revestimento de canal, utilizando o colchao em concreto VSL ou similar, com espessura de 0,15m, incluindo fornecimento dos materiais.</t>
    </r>
  </si>
  <si>
    <r>
      <rPr>
        <b/>
        <sz val="7.5"/>
        <rFont val="Verdana"/>
        <family val="2"/>
      </rPr>
      <t>ET 50.05.0200 (A)</t>
    </r>
  </si>
  <si>
    <r>
      <rPr>
        <b/>
        <sz val="7.5"/>
        <rFont val="Verdana"/>
        <family val="2"/>
      </rPr>
      <t>Muro de contencao de taludes em alvenaria de bloco de concreto estrutural de (19x19x39)cm, ate 1,80m de altura, incluindo base de concreto, aco CA-50 e enchimento de blocos e medido pela area real.</t>
    </r>
  </si>
  <si>
    <r>
      <rPr>
        <b/>
        <sz val="7.5"/>
        <rFont val="Verdana"/>
        <family val="2"/>
      </rPr>
      <t>ET 54.05.0050 (/)</t>
    </r>
  </si>
  <si>
    <r>
      <rPr>
        <b/>
        <sz val="7.5"/>
        <rFont val="Verdana"/>
        <family val="2"/>
      </rPr>
      <t>Colagem com adesivo especial estrutural de pecas de concreto pre-fabricadas, sobre laje preparada e regularizada, exclusive esta camada, estimando-se a aplicacao de uma camada de adesivo nas faces. (desonerado)</t>
    </r>
  </si>
  <si>
    <r>
      <rPr>
        <b/>
        <sz val="7.5"/>
        <rFont val="Verdana"/>
        <family val="2"/>
      </rPr>
      <t>ET 54.05.0100 (B)</t>
    </r>
  </si>
  <si>
    <r>
      <rPr>
        <b/>
        <sz val="7.5"/>
        <rFont val="Verdana"/>
        <family val="2"/>
      </rPr>
      <t>Laje pre-moldada, ßeta 11, para sobrecarga de 1KN/m2 e vao ate 4,40m, considerando vigotas, tijolos e armadura negativa, inclusive capeamento de 4cm de espessura, com concreto fck=20MPa e escoramento. Fornecimento e montagem. (desonerado)</t>
    </r>
  </si>
  <si>
    <r>
      <rPr>
        <b/>
        <sz val="7.5"/>
        <rFont val="Verdana"/>
        <family val="2"/>
      </rPr>
      <t>ET 54.05.0103 (B)</t>
    </r>
  </si>
  <si>
    <r>
      <rPr>
        <b/>
        <sz val="7.5"/>
        <rFont val="Verdana"/>
        <family val="2"/>
      </rPr>
      <t>Laje pre-moldada, ßeta 12, para sobrecarga de 3,5KN/m2 e vao de 4,10m, considerando vigotas, tijolos e armadura negativa, inclusive capeamento de 4cm de espessura, com concreto fck=20MPa e escoramento. Fornecimento e montagem. (desonerado)</t>
    </r>
  </si>
  <si>
    <r>
      <rPr>
        <b/>
        <sz val="7.5"/>
        <rFont val="Verdana"/>
        <family val="2"/>
      </rPr>
      <t>ET 54.05.0150 (B)</t>
    </r>
  </si>
  <si>
    <r>
      <rPr>
        <b/>
        <sz val="7.5"/>
        <rFont val="Verdana"/>
        <family val="2"/>
      </rPr>
      <t xml:space="preserve">Laje pre-moldada para sobrecarga de 300kgf/m2, em paineis com vao de ate 5m, ßeta 12, ferros transversais e negativos CA-50 e capeamento de 5cm de espessura com concreto de fck=20MPa.
</t>
    </r>
    <r>
      <rPr>
        <b/>
        <sz val="7.5"/>
        <rFont val="Verdana"/>
        <family val="2"/>
      </rPr>
      <t>Forma e escoramento com aproveitamento da madeira em 3 vezes. Fornecimento e montagem. (desonerado)</t>
    </r>
  </si>
  <si>
    <r>
      <rPr>
        <b/>
        <sz val="7.5"/>
        <rFont val="Verdana"/>
        <family val="2"/>
      </rPr>
      <t>ET 54.05.0156 (A)</t>
    </r>
  </si>
  <si>
    <r>
      <rPr>
        <b/>
        <sz val="7.5"/>
        <rFont val="Verdana"/>
        <family val="2"/>
      </rPr>
      <t>Laje pre-moldada, ßeta 16, para sobrecarga de 3,5KN/m2 e vao ate 5,20m, considerando vigotas, tijolos e armadura negativa, inclusive capeamento de 4cm de espesssura, com concreto fck=15MPa e escoramento. Fornecimento e montagem do conjunto.(desonerado)</t>
    </r>
  </si>
  <si>
    <r>
      <rPr>
        <b/>
        <sz val="7.5"/>
        <rFont val="Verdana"/>
        <family val="2"/>
      </rPr>
      <t>ET 54.05.0159 (B)</t>
    </r>
  </si>
  <si>
    <r>
      <rPr>
        <b/>
        <sz val="7.5"/>
        <rFont val="Verdana"/>
        <family val="2"/>
      </rPr>
      <t>Laje pre-moldada para sobrecarga de 300kgf/m2, em paineis com vao de 5,10m ate 6,90m, ßeta 16, ferros transversais e negativos CA-50 e capeamento de 5cm de espessura com concreto de fck=20MPa. Forma e escoramento com aproveitamento da madeira em 3 vezes. Fornecimento e montagem. (desonerado)</t>
    </r>
  </si>
  <si>
    <r>
      <rPr>
        <b/>
        <sz val="7.5"/>
        <rFont val="Verdana"/>
        <family val="2"/>
      </rPr>
      <t>ET 54.05.0165 (B)</t>
    </r>
  </si>
  <si>
    <r>
      <rPr>
        <b/>
        <sz val="7.5"/>
        <rFont val="Verdana"/>
        <family val="2"/>
      </rPr>
      <t>Laje pre-moldada, ßeta 20, para sobrecarga de 3,5KN/m2 e vao ate 6,20m, considerando vigotas, tijolos e armadura negativa, inclusive capeamento de 4cm de espessura, com concreto fck=20MPa e escoramento. Fornecimento e montagem. (desonerado)</t>
    </r>
  </si>
  <si>
    <r>
      <rPr>
        <b/>
        <sz val="7.5"/>
        <rFont val="Verdana"/>
        <family val="2"/>
      </rPr>
      <t>ET 54.05.0171 (B)</t>
    </r>
  </si>
  <si>
    <r>
      <rPr>
        <b/>
        <sz val="7.5"/>
        <rFont val="Verdana"/>
        <family val="2"/>
      </rPr>
      <t xml:space="preserve">Laje pre-moldada para sobrecarga de 300kgf/m2, em paineis com vao de 7m ate 8m, ßeta 20, ferros transversais e negativos CA-50 e capeamento de 5cm de espessura com concreto de fck=20MPa.
</t>
    </r>
    <r>
      <rPr>
        <b/>
        <sz val="7.5"/>
        <rFont val="Verdana"/>
        <family val="2"/>
      </rPr>
      <t>Forma e escoramento com aproveitamento da madeira em 3 vezes. Fornecimento e montagem. (desonerado)</t>
    </r>
  </si>
  <si>
    <r>
      <rPr>
        <b/>
        <sz val="7.5"/>
        <rFont val="Verdana"/>
        <family val="2"/>
      </rPr>
      <t>ET 54.10.0050 (/)</t>
    </r>
  </si>
  <si>
    <r>
      <rPr>
        <b/>
        <sz val="7.5"/>
        <rFont val="Verdana"/>
        <family val="2"/>
      </rPr>
      <t xml:space="preserve">Bloco de concreto, intertravado, dimensao de (40x40x20)cm e peso minimo de 29Kg, modelo Terrae W, sem jardineira, Terrae ou similar, para paramentos de estruturas de contencao.
</t>
    </r>
    <r>
      <rPr>
        <b/>
        <sz val="7.5"/>
        <rFont val="Verdana"/>
        <family val="2"/>
      </rPr>
      <t>Fornecimento.(desonerado)</t>
    </r>
  </si>
  <si>
    <r>
      <rPr>
        <b/>
        <sz val="7.5"/>
        <rFont val="Verdana"/>
        <family val="2"/>
      </rPr>
      <t>ET 54.10.0053 (/)</t>
    </r>
  </si>
  <si>
    <r>
      <rPr>
        <b/>
        <sz val="7.5"/>
        <rFont val="Verdana"/>
        <family val="2"/>
      </rPr>
      <t xml:space="preserve">Bloco de concreto, intertravado, dimensao de (40x40x20)cm e peso minimo de 25Kg, modelo Terrae F, com jardineira, Terrae ou similar, para paramentos de estruturas de contencao.
</t>
    </r>
    <r>
      <rPr>
        <b/>
        <sz val="7.5"/>
        <rFont val="Verdana"/>
        <family val="2"/>
      </rPr>
      <t>Fornecimento.(desonerado)</t>
    </r>
  </si>
  <si>
    <r>
      <rPr>
        <b/>
        <sz val="7.5"/>
        <rFont val="Verdana"/>
        <family val="2"/>
      </rPr>
      <t>ET 54.10.0100 (A)</t>
    </r>
  </si>
  <si>
    <r>
      <rPr>
        <b/>
        <sz val="7.5"/>
        <rFont val="Verdana"/>
        <family val="2"/>
      </rPr>
      <t>Canal pre-fabricado, em concreto protendido e/ou armado, com secao em U, medido pela area do perimetro interno da secao vezes o comprimento do canal, inclusive transporte das pecas ate a obra. Fornecimento e assentamento.(desonerado)</t>
    </r>
  </si>
  <si>
    <r>
      <rPr>
        <b/>
        <sz val="7.5"/>
        <rFont val="Verdana"/>
        <family val="2"/>
      </rPr>
      <t>ET 54.10.0150 (A)</t>
    </r>
  </si>
  <si>
    <r>
      <rPr>
        <b/>
        <sz val="7.5"/>
        <rFont val="Verdana"/>
        <family val="2"/>
      </rPr>
      <t>Cobertura de canal pre-fabricado, em concreto armado, para vaos de ate 5m, inclusive transporte das pecas ate a obra. Fornecimento e colocacao. (desonerado)</t>
    </r>
  </si>
  <si>
    <r>
      <rPr>
        <b/>
        <sz val="7.5"/>
        <rFont val="Verdana"/>
        <family val="2"/>
      </rPr>
      <t>ET 54.10.0301 (/)</t>
    </r>
  </si>
  <si>
    <r>
      <rPr>
        <b/>
        <sz val="7.5"/>
        <rFont val="Verdana"/>
        <family val="2"/>
      </rPr>
      <t>Superestrutura de concreto protendido pre- fabricada de passarela para pedestre, com 2,00m de largura. Incluindo guarda-corpos metalicos com pintura, transporte ate a obra e montagem. Vao livre entre 7,50 a 15,00m.(desonerado)</t>
    </r>
  </si>
  <si>
    <r>
      <rPr>
        <b/>
        <sz val="7.5"/>
        <rFont val="Verdana"/>
        <family val="2"/>
      </rPr>
      <t>ET 54.10.0303 (/)</t>
    </r>
  </si>
  <si>
    <r>
      <rPr>
        <b/>
        <sz val="7.5"/>
        <rFont val="Verdana"/>
        <family val="2"/>
      </rPr>
      <t>Superestrutura de concreto protendido pre- fabricada de passarela para pedestre, com 2,00m de largura. Incluindo guarda-corpos metalicos com pintura, transporte ate a obra e montagem. Vao livre entre 15,01m a 22,50m.(desonerado)</t>
    </r>
  </si>
  <si>
    <r>
      <rPr>
        <b/>
        <sz val="7.5"/>
        <rFont val="Verdana"/>
        <family val="2"/>
      </rPr>
      <t>ET 54.10.0306 (/)</t>
    </r>
  </si>
  <si>
    <r>
      <rPr>
        <b/>
        <sz val="7.5"/>
        <rFont val="Verdana"/>
        <family val="2"/>
      </rPr>
      <t>Superestrutura de concreto protendido pre- fabricada de passarela para pedestre, com 2,00m de largura. Incluindo guarda-corpos metalicos com pintura, transporte ate a obra e montagem. Vao livre entre 22,51m a 25,00m.(desonerado)</t>
    </r>
  </si>
  <si>
    <r>
      <rPr>
        <b/>
        <sz val="7.5"/>
        <rFont val="Verdana"/>
        <family val="2"/>
      </rPr>
      <t>ET 54.10.0500 (/)</t>
    </r>
  </si>
  <si>
    <r>
      <rPr>
        <b/>
        <sz val="7.5"/>
        <rFont val="Verdana"/>
        <family val="2"/>
      </rPr>
      <t>Superestrutura de concreto protendido pre- fabricada, para pontes ou viadutos, classe 45, com uma faixa de trafego e pista de rolamento de 3,20m. Incluindo guarda-rodas, passeios, guarda- corpos metalicos com pintura, transporte ate a obra e montagem. Exclusive revestimento asfaltico e iluminacao publica. Vao livre entre 7,50m a 10,00m e largura total de 4,60m.(desonerado)</t>
    </r>
  </si>
  <si>
    <r>
      <rPr>
        <b/>
        <sz val="7.5"/>
        <rFont val="Verdana"/>
        <family val="2"/>
      </rPr>
      <t>ET 54.10.0503 (/)</t>
    </r>
  </si>
  <si>
    <r>
      <rPr>
        <b/>
        <sz val="7.5"/>
        <rFont val="Verdana"/>
        <family val="2"/>
      </rPr>
      <t>Superestrutura de concreto protendido pre- fabricada, para pontes ou viadutos, classe 45, com uma faixa de trafego e pista de rolamento de 3,20m. Incluindo guarda-rodas, passeios, guarda- corpos metalicos com pintura, transporte ate a obra e montagem. Exclusive revestimento asfaltico e iluminacao publica. Vao livre entre 10,01m a 15,00m e largura total de 4,60m.(desonerado)</t>
    </r>
  </si>
  <si>
    <r>
      <rPr>
        <b/>
        <sz val="7.5"/>
        <rFont val="Verdana"/>
        <family val="2"/>
      </rPr>
      <t>ET 54.10.0506 (/)</t>
    </r>
  </si>
  <si>
    <r>
      <rPr>
        <b/>
        <sz val="7.5"/>
        <rFont val="Verdana"/>
        <family val="2"/>
      </rPr>
      <t>Superestrutura de concreto protendido pre- fabricada, para pontes ou viadutos, classe 45, com uma faixa de trafego e pista de rolamento de 3,20m. Incluindo guarda-rodas, passeios, guarda- corpos metalicos com pintura, transporte ate a obra e montagem. Exclusive revestimento asfaltico e iluminacao publica. Vao livre entre 15,01m a 17,50m e largura total de 4,60m.(desonerado)</t>
    </r>
  </si>
  <si>
    <r>
      <rPr>
        <b/>
        <sz val="7.5"/>
        <rFont val="Verdana"/>
        <family val="2"/>
      </rPr>
      <t>ET 54.10.0509 (/)</t>
    </r>
  </si>
  <si>
    <r>
      <rPr>
        <b/>
        <sz val="7.5"/>
        <rFont val="Verdana"/>
        <family val="2"/>
      </rPr>
      <t>Superestrutura de concreto protendido pre- fabricada, para pontes ou viadutos, classe 45, com uma faixa de trafego e pista de rolamento de 3,20m. Incluindo guarda-rodas, passeios, guarda- corpos metalicos com pintura, transporte ate a obra e montagem. Exclusive revestimento asfaltico</t>
    </r>
  </si>
  <si>
    <r>
      <rPr>
        <b/>
        <sz val="7.5"/>
        <rFont val="Verdana"/>
        <family val="2"/>
      </rPr>
      <t>e iluminacao publica. Vao livre entre 17,51m a 25,00m e largura total de 4,60m.(desonerado)</t>
    </r>
  </si>
  <si>
    <r>
      <rPr>
        <b/>
        <sz val="7.5"/>
        <rFont val="Verdana"/>
        <family val="2"/>
      </rPr>
      <t>ET 54.10.0600 (/)</t>
    </r>
  </si>
  <si>
    <r>
      <rPr>
        <b/>
        <sz val="7.5"/>
        <rFont val="Verdana"/>
        <family val="2"/>
      </rPr>
      <t>Superestrutura de concreto protendido pre- fabricada, para pontes ou viadutos, classe 45, para duas faixas de trafego e pista de rolamento de 7,20m. Incluindo barreiras de concreto, transporte ate a obra e montagem. Exclusive revestimento asfaltico e iluminacao publica. Vao livre entre 7,50m a 12,50m e largura total de 8,00m. (desonerado)</t>
    </r>
  </si>
  <si>
    <r>
      <rPr>
        <b/>
        <sz val="7.5"/>
        <rFont val="Verdana"/>
        <family val="2"/>
      </rPr>
      <t>ET 54.10.0603 (/)</t>
    </r>
  </si>
  <si>
    <r>
      <rPr>
        <b/>
        <sz val="7.5"/>
        <rFont val="Verdana"/>
        <family val="2"/>
      </rPr>
      <t>Superestrutura de concreto protendido pre- fabricada, para pontes ou viadutos, classe 45, para duas faixas de trafego e pista de rolamento de 7,20m. Incluindo barreiras de concreto, transporte ate a obra e montagem. Exclusive revestimento asfaltico e iluminacao publica. Vao livre entre 12,51m a 17,50m e largura total de 8,00m. (desonerado)</t>
    </r>
  </si>
  <si>
    <r>
      <rPr>
        <b/>
        <sz val="7.5"/>
        <rFont val="Verdana"/>
        <family val="2"/>
      </rPr>
      <t>ET 54.10.0606 (/)</t>
    </r>
  </si>
  <si>
    <r>
      <rPr>
        <b/>
        <sz val="7.5"/>
        <rFont val="Verdana"/>
        <family val="2"/>
      </rPr>
      <t>Superestrutura de concreto protendido pre- fabricada, para pontes ou viadutos, classe 45, para duas faixas de trafego e pista de rolamento de 7,20m. Incluindo barreiras de concreto, transporte ate a obra e montagem. Exclusive revestimento asfaltico e iluminacao publica. Vao livre entre 17,51m a 25,00m e largura total de 8,00m. (desonerado)</t>
    </r>
  </si>
  <si>
    <r>
      <rPr>
        <b/>
        <sz val="7.5"/>
        <rFont val="Verdana"/>
        <family val="2"/>
      </rPr>
      <t>ET 54.10.0609 (/)</t>
    </r>
  </si>
  <si>
    <r>
      <rPr>
        <b/>
        <sz val="7.5"/>
        <rFont val="Verdana"/>
        <family val="2"/>
      </rPr>
      <t>Superestrutura de concreto protendido pre- fabricada, para pontes ou viadutos, classe 45, para duas faixas de trafego e pista de rolamento de 7,20m. Incluindo barreiras de concreto, transporte ate a obra e montagem. Exclusive revestimento asfaltico e iluminacao publica. Vao livre entre 25,01m a 30,00m e largura total de 8,00m. (desonerado)</t>
    </r>
  </si>
  <si>
    <r>
      <rPr>
        <b/>
        <sz val="7.5"/>
        <rFont val="Verdana"/>
        <family val="2"/>
      </rPr>
      <t>ET 54.10.0700 (/)</t>
    </r>
  </si>
  <si>
    <r>
      <rPr>
        <b/>
        <sz val="7.5"/>
        <rFont val="Verdana"/>
        <family val="2"/>
      </rPr>
      <t>Superestrutura de concreto protendido pre- fabricada, para pontes ou viadutos, classe 45, para duas faixas de trafego e pista de rolamento de 7,20m. Incluindo barreiras de concreto, passeios, guarda-corpos metalicos com pintura, transporte ate a obra e montagem. Exclusive revestimento asfaltico e iluminacao publica. Vao livre entre 7,50m a 12,50m e largura total de 10,50m. (desonerado)</t>
    </r>
  </si>
  <si>
    <r>
      <rPr>
        <b/>
        <sz val="7.5"/>
        <rFont val="Verdana"/>
        <family val="2"/>
      </rPr>
      <t>ET 54.10.0703 (/)</t>
    </r>
  </si>
  <si>
    <r>
      <rPr>
        <b/>
        <sz val="7.5"/>
        <rFont val="Verdana"/>
        <family val="2"/>
      </rPr>
      <t>Superestrutura de concreto protendido pre- fabricada, para pontes ou viadutos, classe 45, para duas faixas de trafego e pista de rolamento de 7,20m. Incluindo barreiras de concreto, passeios, guarda-corpos metalicos com pintura, transporte ate a obra e montagem. Exclusive revestimento asfaltico e iluminacao publica. Vao livre entre 12,50m a 17,50m e largura total de 10,50m. (desonerado)</t>
    </r>
  </si>
  <si>
    <r>
      <rPr>
        <b/>
        <sz val="7.5"/>
        <rFont val="Verdana"/>
        <family val="2"/>
      </rPr>
      <t>ET 54.10.0706 (/)</t>
    </r>
  </si>
  <si>
    <r>
      <rPr>
        <b/>
        <sz val="7.5"/>
        <rFont val="Verdana"/>
        <family val="2"/>
      </rPr>
      <t>Superestrutura de concreto protendido pre- fabricada, para pontes ou viadutos, classe 45, para duas faixas de trafego e pista de rolamento de 7,20m. Incluindo barreiras de concreto, passeios, guarda-corpos metalicos com pintura, transporte ate a obra e montagem. Exclusive revestimento asfaltico e iluminacao publica. Vao livre entre 17,50m a 25m e largura total de 10,50m. (desonerado)</t>
    </r>
  </si>
  <si>
    <r>
      <rPr>
        <b/>
        <sz val="7.5"/>
        <rFont val="Verdana"/>
        <family val="2"/>
      </rPr>
      <t>ET 54.10.0709 (/)</t>
    </r>
  </si>
  <si>
    <r>
      <rPr>
        <b/>
        <sz val="7.5"/>
        <rFont val="Verdana"/>
        <family val="2"/>
      </rPr>
      <t>Superestrutura de concreto protendido pre- fabricada, para pontes ou viadutos, classe 45, para duas faixas de trafego e pista de rolamento de 7,20m. Incluindo barreiras de concreto, passeios, guarda-corpos metalicos com pintura, transporte ate a obra e montagem. Exclusive revestimento asfaltico e iluminacao publica. Vao livre entre 25m a 30m e largura total de 10,50m.(desonerado)</t>
    </r>
  </si>
  <si>
    <r>
      <rPr>
        <b/>
        <sz val="7.5"/>
        <rFont val="Verdana"/>
        <family val="2"/>
      </rPr>
      <t>ET 54.15.0050 (/)</t>
    </r>
  </si>
  <si>
    <r>
      <rPr>
        <b/>
        <sz val="7.5"/>
        <rFont val="Verdana"/>
        <family val="2"/>
      </rPr>
      <t>Estrutura pre-fabricada em concreto armado / protendido, com fck &gt;= 30 MPa, para obras prediais ate quatro pavimentos, com pilares, vigas principais e secundarias, lajes, patamares e rampas de acesso, sendo a Confeccao das pecas inclusive o fornecimento dos materiais e o Transporte ate o canteiro da obra exclusive a montagem.(desonerado)</t>
    </r>
  </si>
  <si>
    <r>
      <rPr>
        <b/>
        <sz val="7.5"/>
        <rFont val="Verdana"/>
        <family val="2"/>
      </rPr>
      <t>ET 54.15.0100 (A)</t>
    </r>
  </si>
  <si>
    <r>
      <rPr>
        <b/>
        <sz val="7.5"/>
        <rFont val="Verdana"/>
        <family val="2"/>
      </rPr>
      <t>Montagem da estrutura pre-fabricada em concreto armado / protendido, com fck &gt;= 30 MPa, para obras prediais ate quatro pavimentos, com pilares, vigas principais e secundarias, lajes, patamares e rampas de acesso, incluindo o capeamento das lajes ja equalizadas, solidarizacao da estrutura, exclusive a confeccao e o transporte das pecas ate o canteiro da obra.(desonerado)</t>
    </r>
  </si>
  <si>
    <r>
      <rPr>
        <b/>
        <sz val="7.5"/>
        <rFont val="Verdana"/>
        <family val="2"/>
      </rPr>
      <t>ET 55.05.0050 (/)</t>
    </r>
  </si>
  <si>
    <r>
      <rPr>
        <b/>
        <sz val="7.5"/>
        <rFont val="Verdana"/>
        <family val="2"/>
      </rPr>
      <t>Colagem com adesivo especial estrutural de pecas de concreto pre-fabricadas, sobre laje preparada e regularizada, exclusive esta camada, estimando-se a aplicacao de uma camada de adesivo nas faces.</t>
    </r>
  </si>
  <si>
    <r>
      <rPr>
        <b/>
        <sz val="7.5"/>
        <rFont val="Verdana"/>
        <family val="2"/>
      </rPr>
      <t>ET 55.05.0100 (B)</t>
    </r>
  </si>
  <si>
    <r>
      <rPr>
        <b/>
        <sz val="7.5"/>
        <rFont val="Verdana"/>
        <family val="2"/>
      </rPr>
      <t>Laje pre-moldada, ßeta 11, para sobrecarga de 1KN/m2 e vao ate 4,40m, considerando vigotas, tijolos e armadura negativa, inclusive capeamento de 4cm de espessura, com concreto fck=20MPa e escoramento. Fornecimento e montagem.</t>
    </r>
  </si>
  <si>
    <r>
      <rPr>
        <b/>
        <sz val="7.5"/>
        <rFont val="Verdana"/>
        <family val="2"/>
      </rPr>
      <t>ET 55.05.0103 (B)</t>
    </r>
  </si>
  <si>
    <r>
      <rPr>
        <b/>
        <sz val="7.5"/>
        <rFont val="Verdana"/>
        <family val="2"/>
      </rPr>
      <t>Laje pre-moldada, ßeta 12, para sobrecarga de 3,5KN/m2 e vao de 4,10m, considerando vigotas, tijolos e armadura negativa, inclusive capeamento de 4cm de espessura, com concreto fck=20MPa e escoramento. Fornecimento e montagem.</t>
    </r>
  </si>
  <si>
    <r>
      <rPr>
        <b/>
        <sz val="7.5"/>
        <rFont val="Verdana"/>
        <family val="2"/>
      </rPr>
      <t>ET 55.05.0150 (B)</t>
    </r>
  </si>
  <si>
    <r>
      <rPr>
        <b/>
        <sz val="7.5"/>
        <rFont val="Verdana"/>
        <family val="2"/>
      </rPr>
      <t xml:space="preserve">Laje pre-moldada para sobrecarga de 300kgf/m2, em paineis com vao de ate 5m, ßeta 12, ferros transversais e negativos CA-50 e capeamento de 5cm de espessura com concreto de fck=20MPa.
</t>
    </r>
    <r>
      <rPr>
        <b/>
        <sz val="7.5"/>
        <rFont val="Verdana"/>
        <family val="2"/>
      </rPr>
      <t>Forma e escoramento com aproveitamento da madeira em 3 vezes. Fornecimento e montagem.</t>
    </r>
  </si>
  <si>
    <r>
      <rPr>
        <b/>
        <sz val="7.5"/>
        <rFont val="Verdana"/>
        <family val="2"/>
      </rPr>
      <t>ET 55.05.0156 (A)</t>
    </r>
  </si>
  <si>
    <r>
      <rPr>
        <b/>
        <sz val="7.5"/>
        <rFont val="Verdana"/>
        <family val="2"/>
      </rPr>
      <t>Laje pre-moldada, ßeta 16, para sobrecarga de 3,5KN/m2 e vao ate 5,20m, considerando vigotas, tijolos e armadura negativa, inclusive capeamento de 4cm de espesssura, com concreto fck=15MPa e escoramento. Fornecimento e montagem do conjunto.</t>
    </r>
  </si>
  <si>
    <r>
      <rPr>
        <b/>
        <sz val="7.5"/>
        <rFont val="Verdana"/>
        <family val="2"/>
      </rPr>
      <t>ET 55.05.0159 (B)</t>
    </r>
  </si>
  <si>
    <r>
      <rPr>
        <b/>
        <sz val="7.5"/>
        <rFont val="Verdana"/>
        <family val="2"/>
      </rPr>
      <t xml:space="preserve">Laje pre-moldada para sobrecarga de 300kgf/m2, em paineis com vao de 5,10m ate 6,90m, ßeta 16, ferros transversais e negativos CA-50 e capeamento de 5cm de espessura com concreto de fck=20MPa. Forma e escoramento com aproveitamento da madeira em 3 vezes.
</t>
    </r>
    <r>
      <rPr>
        <b/>
        <sz val="7.5"/>
        <rFont val="Verdana"/>
        <family val="2"/>
      </rPr>
      <t>Fornecimento e montagem.</t>
    </r>
  </si>
  <si>
    <r>
      <rPr>
        <b/>
        <sz val="7.5"/>
        <rFont val="Verdana"/>
        <family val="2"/>
      </rPr>
      <t>ET 55.05.0165 (B)</t>
    </r>
  </si>
  <si>
    <r>
      <rPr>
        <b/>
        <sz val="7.5"/>
        <rFont val="Verdana"/>
        <family val="2"/>
      </rPr>
      <t>Laje pre-moldada, ßeta 20, para sobrecarga de 3,5KN/m2 e vao ate 6,20m, considerando vigotas, tijolos e armadura negativa, inclusive capeamento de 4cm de espessura, com concreto fck=20MPa e escoramento. Fornecimento e montagem.</t>
    </r>
  </si>
  <si>
    <r>
      <rPr>
        <b/>
        <sz val="7.5"/>
        <rFont val="Verdana"/>
        <family val="2"/>
      </rPr>
      <t>ET 55.05.0171 (B)</t>
    </r>
  </si>
  <si>
    <r>
      <rPr>
        <b/>
        <sz val="7.5"/>
        <rFont val="Verdana"/>
        <family val="2"/>
      </rPr>
      <t xml:space="preserve">Laje pre-moldada para sobrecarga de 300kgf/m2, em paineis com vao de 7m ate 8m, ßeta 20, ferros transversais e negativos CA-50 e capeamento de 5cm de espessura com concreto de fck=20MPa.
</t>
    </r>
    <r>
      <rPr>
        <b/>
        <sz val="7.5"/>
        <rFont val="Verdana"/>
        <family val="2"/>
      </rPr>
      <t>Forma e escoramento com aproveitamento da madeira em 3 vezes. Fornecimento e montagem.</t>
    </r>
  </si>
  <si>
    <r>
      <rPr>
        <b/>
        <sz val="7.5"/>
        <rFont val="Verdana"/>
        <family val="2"/>
      </rPr>
      <t>ET 55.10.0050 (/)</t>
    </r>
  </si>
  <si>
    <r>
      <rPr>
        <b/>
        <sz val="7.5"/>
        <rFont val="Verdana"/>
        <family val="2"/>
      </rPr>
      <t xml:space="preserve">Bloco de concreto, intertravado, dimensao de (40x40x20)cm e peso minimo de 29Kg, modelo Terrae W, sem jardineira, Terrae ou similar, para paramentos de estruturas de contencao.
</t>
    </r>
    <r>
      <rPr>
        <b/>
        <sz val="7.5"/>
        <rFont val="Verdana"/>
        <family val="2"/>
      </rPr>
      <t>Fornecimento.</t>
    </r>
  </si>
  <si>
    <r>
      <rPr>
        <b/>
        <sz val="7.5"/>
        <rFont val="Verdana"/>
        <family val="2"/>
      </rPr>
      <t>ET 55.10.0053 (/)</t>
    </r>
  </si>
  <si>
    <r>
      <rPr>
        <b/>
        <sz val="7.5"/>
        <rFont val="Verdana"/>
        <family val="2"/>
      </rPr>
      <t xml:space="preserve">Bloco de concreto, intertravado, dimensao de (40x40x20)cm e peso minimo de 25Kg, modelo Terrae F, com jardineira, Terrae ou similar, para paramentos de estruturas de contencao.
</t>
    </r>
    <r>
      <rPr>
        <b/>
        <sz val="7.5"/>
        <rFont val="Verdana"/>
        <family val="2"/>
      </rPr>
      <t>Fornecimento.</t>
    </r>
  </si>
  <si>
    <r>
      <rPr>
        <b/>
        <sz val="7.5"/>
        <rFont val="Verdana"/>
        <family val="2"/>
      </rPr>
      <t>ET 55.10.0100 (A)</t>
    </r>
  </si>
  <si>
    <r>
      <rPr>
        <b/>
        <sz val="7.5"/>
        <rFont val="Verdana"/>
        <family val="2"/>
      </rPr>
      <t>Canal pre-fabricado, em concreto protendido e/ou armado, com secao em U, medido pela area do perimetro interno da secao vezes o comprimento do canal, inclusive transporte das pecas ate a obra. Fornecimento e assentamento.</t>
    </r>
  </si>
  <si>
    <r>
      <rPr>
        <b/>
        <sz val="7.5"/>
        <rFont val="Verdana"/>
        <family val="2"/>
      </rPr>
      <t>ET 55.10.0150 (A)</t>
    </r>
  </si>
  <si>
    <r>
      <rPr>
        <b/>
        <sz val="7.5"/>
        <rFont val="Verdana"/>
        <family val="2"/>
      </rPr>
      <t>Cobertura de canal pre-fabricado, em concreto armado, para vaos de ate 5m, inclusive transporte das pecas ate a obra. Fornecimento e colocacao.</t>
    </r>
  </si>
  <si>
    <r>
      <rPr>
        <b/>
        <sz val="7.5"/>
        <rFont val="Verdana"/>
        <family val="2"/>
      </rPr>
      <t>ET 55.10.0301 (/)</t>
    </r>
  </si>
  <si>
    <r>
      <rPr>
        <b/>
        <sz val="7.5"/>
        <rFont val="Verdana"/>
        <family val="2"/>
      </rPr>
      <t>Superestrutura de concreto protendido pre- fabricada de passarela para pedestre, com 2,00m de largura. Incluindo guarda-corpos metalicos com pintura, transporte ate a obra e montagem. Vao livre entre 7,50 a 15,00m.</t>
    </r>
  </si>
  <si>
    <r>
      <rPr>
        <b/>
        <sz val="7.5"/>
        <rFont val="Verdana"/>
        <family val="2"/>
      </rPr>
      <t>ET 55.10.0303 (/)</t>
    </r>
  </si>
  <si>
    <r>
      <rPr>
        <b/>
        <sz val="7.5"/>
        <rFont val="Verdana"/>
        <family val="2"/>
      </rPr>
      <t>Superestrutura de concreto protendido pre- fabricada de passarela para pedestre, com 2,00m de largura. Incluindo guarda-corpos metalicos com pintura, transporte ate a obra e montagem. Vao livre entre 15,01m a 22,50m.</t>
    </r>
  </si>
  <si>
    <r>
      <rPr>
        <b/>
        <sz val="7.5"/>
        <rFont val="Verdana"/>
        <family val="2"/>
      </rPr>
      <t>ET 55.10.0306 (/)</t>
    </r>
  </si>
  <si>
    <r>
      <rPr>
        <b/>
        <sz val="7.5"/>
        <rFont val="Verdana"/>
        <family val="2"/>
      </rPr>
      <t>Superestrutura de concreto protendido pre- fabricada de passarela para pedestre, com 2,00m de largura. Incluindo guarda-corpos metalicos com pintura, transporte ate a obra e montagem. Vao livre entre 22,51m a 25,00m.</t>
    </r>
  </si>
  <si>
    <r>
      <rPr>
        <b/>
        <sz val="7.5"/>
        <rFont val="Verdana"/>
        <family val="2"/>
      </rPr>
      <t>ET 55.10.0500 (/)</t>
    </r>
  </si>
  <si>
    <r>
      <rPr>
        <b/>
        <sz val="7.5"/>
        <rFont val="Verdana"/>
        <family val="2"/>
      </rPr>
      <t>Superestrutura de concreto protendido pre- fabricada, para pontes ou viadutos, classe 45, com uma faixa de trafego e pista de rolamento de 3,20m. Incluindo guarda-rodas, passeios, guarda- corpos metalicos com pintura, transporte ate a obra e montagem. Exclusive revestimento asfaltico e iluminacao publica. Vao livre entre 7,50m a 10,00m e largura total de 4,60m.</t>
    </r>
  </si>
  <si>
    <r>
      <rPr>
        <b/>
        <sz val="7.5"/>
        <rFont val="Verdana"/>
        <family val="2"/>
      </rPr>
      <t>ET 55.10.0503 (/)</t>
    </r>
  </si>
  <si>
    <r>
      <rPr>
        <b/>
        <sz val="7.5"/>
        <rFont val="Verdana"/>
        <family val="2"/>
      </rPr>
      <t>Superestrutura de concreto protendido pre- fabricada, para pontes ou viadutos, classe 45, com uma faixa de trafego e pista de rolamento de 3,20m. Incluindo guarda-rodas, passeios, guarda- corpos metalicos com pintura, transporte ate a obra e montagem. Exclusive revestimento asfaltico e iluminacao publica. Vao livre entre 10,01m a 15,00m e largura total de 4,60m.</t>
    </r>
  </si>
  <si>
    <r>
      <rPr>
        <b/>
        <sz val="7.5"/>
        <rFont val="Verdana"/>
        <family val="2"/>
      </rPr>
      <t>ET 55.10.0506 (/)</t>
    </r>
  </si>
  <si>
    <r>
      <rPr>
        <b/>
        <sz val="7.5"/>
        <rFont val="Verdana"/>
        <family val="2"/>
      </rPr>
      <t>Superestrutura de concreto protendido pre- fabricada, para pontes ou viadutos, classe 45, com uma faixa de trafego e pista de rolamento de 3,20m. Incluindo guarda-rodas, passeios, guarda-</t>
    </r>
  </si>
  <si>
    <r>
      <rPr>
        <b/>
        <sz val="7.5"/>
        <rFont val="Verdana"/>
        <family val="2"/>
      </rPr>
      <t>corpos metalicos com pintura, transporte ate a obra e montagem. Exclusive revestimento asfaltico e iluminacao publica. Vao livre entre 15,01m a 17,50m e largura total de 4,60m.</t>
    </r>
  </si>
  <si>
    <r>
      <rPr>
        <b/>
        <sz val="7.5"/>
        <rFont val="Verdana"/>
        <family val="2"/>
      </rPr>
      <t>ET 55.10.0509 (/)</t>
    </r>
  </si>
  <si>
    <r>
      <rPr>
        <b/>
        <sz val="7.5"/>
        <rFont val="Verdana"/>
        <family val="2"/>
      </rPr>
      <t>Superestrutura de concreto protendido pre- fabricada, para pontes ou viadutos, classe 45, com uma faixa de trafego e pista de rolamento de 3,20m. Incluindo guarda-rodas, passeios, guarda- corpos metalicos com pintura, transporte ate a obra e montagem. Exclusive revestimento asfaltico e iluminacao publica. Vao livre entre 17,51m a 25,00m e largura total de 4,60m.</t>
    </r>
  </si>
  <si>
    <r>
      <rPr>
        <b/>
        <sz val="7.5"/>
        <rFont val="Verdana"/>
        <family val="2"/>
      </rPr>
      <t>ET 55.10.0600 (/)</t>
    </r>
  </si>
  <si>
    <r>
      <rPr>
        <b/>
        <sz val="7.5"/>
        <rFont val="Verdana"/>
        <family val="2"/>
      </rPr>
      <t>Superestrutura de concreto protendido pre- fabricada, para pontes ou viadutos, classe 45, para duas faixas de trafego e pista de rolamento de 7,20m. Incluindo barreiras de concreto, transporte ate a obra e montagem. Exclusive revestimento asfaltico e iluminacao publica. Vao livre entre 7,50m a 12,50m e largura total de 8,00m.</t>
    </r>
  </si>
  <si>
    <r>
      <rPr>
        <b/>
        <sz val="7.5"/>
        <rFont val="Verdana"/>
        <family val="2"/>
      </rPr>
      <t>ET 55.10.0603 (/)</t>
    </r>
  </si>
  <si>
    <r>
      <rPr>
        <b/>
        <sz val="7.5"/>
        <rFont val="Verdana"/>
        <family val="2"/>
      </rPr>
      <t>Superestrutura de concreto protendido pre- fabricada, para pontes ou viadutos, classe 45, para duas faixas de trafego e pista de rolamento de 7,20m. Incluindo barreiras de concreto, transporte ate a obra e montagem. Exclusive revestimento asfaltico e iluminacao publica. Vao livre entre 12,51m a 17,50m e largura total de 8,00m.</t>
    </r>
  </si>
  <si>
    <r>
      <rPr>
        <b/>
        <sz val="7.5"/>
        <rFont val="Verdana"/>
        <family val="2"/>
      </rPr>
      <t>ET 55.10.0606 (/)</t>
    </r>
  </si>
  <si>
    <r>
      <rPr>
        <b/>
        <sz val="7.5"/>
        <rFont val="Verdana"/>
        <family val="2"/>
      </rPr>
      <t>Superestrutura de concreto protendido pre- fabricada, para pontes ou viadutos, classe 45, para duas faixas de trafego e pista de rolamento de 7,20m. Incluindo barreiras de concreto, transporte ate a obra e montagem. Exclusive revestimento asfaltico e iluminacao publica. Vao livre entre 17,51m a 25,00m e largura total de 8,00m.</t>
    </r>
  </si>
  <si>
    <r>
      <rPr>
        <b/>
        <sz val="7.5"/>
        <rFont val="Verdana"/>
        <family val="2"/>
      </rPr>
      <t>ET 55.10.0609 (/)</t>
    </r>
  </si>
  <si>
    <r>
      <rPr>
        <b/>
        <sz val="7.5"/>
        <rFont val="Verdana"/>
        <family val="2"/>
      </rPr>
      <t>Superestrutura de concreto protendido pre- fabricada, para pontes ou viadutos, classe 45, para duas faixas de trafego e pista de rolamento de 7,20m. Incluindo barreiras de concreto, transporte ate a obra e montagem. Exclusive revestimento asfaltico e iluminacao publica. Vao livre entre 25,01m a 30,00m e largura total de 8,00m.</t>
    </r>
  </si>
  <si>
    <r>
      <rPr>
        <b/>
        <sz val="7.5"/>
        <rFont val="Verdana"/>
        <family val="2"/>
      </rPr>
      <t>ET 55.10.0700 (/)</t>
    </r>
  </si>
  <si>
    <r>
      <rPr>
        <b/>
        <sz val="7.5"/>
        <rFont val="Verdana"/>
        <family val="2"/>
      </rPr>
      <t>Superestrutura de concreto protendido pre- fabricada, para pontes ou viadutos, classe 45, para duas faixas de trafego e pista de rolamento de 7,20m. Incluindo barreiras de concreto, passeios, guarda-corpos metalicos com pintura, transporte ate a obra e montagem. Exclusive revestimento asfaltico e iluminacao publica. Vao livre entre 7,50m a 12,50m e largura total de 10,50m.</t>
    </r>
  </si>
  <si>
    <r>
      <rPr>
        <b/>
        <sz val="7.5"/>
        <rFont val="Verdana"/>
        <family val="2"/>
      </rPr>
      <t>ET 55.10.0703 (/)</t>
    </r>
  </si>
  <si>
    <r>
      <rPr>
        <b/>
        <sz val="7.5"/>
        <rFont val="Verdana"/>
        <family val="2"/>
      </rPr>
      <t>Superestrutura de concreto protendido pre- fabricada, para pontes ou viadutos, classe 45, para duas faixas de trafego e pista de rolamento de 7,20m. Incluindo barreiras de concreto, passeios, guarda-corpos metalicos com pintura, transporte ate a obra e montagem. Exclusive revestimento asfaltico e iluminacao publica. Vao livre entre 12,50m a 17,50m e largura total de 10,50m.</t>
    </r>
  </si>
  <si>
    <r>
      <rPr>
        <b/>
        <sz val="7.5"/>
        <rFont val="Verdana"/>
        <family val="2"/>
      </rPr>
      <t>ET 55.10.0706 (/)</t>
    </r>
  </si>
  <si>
    <r>
      <rPr>
        <b/>
        <sz val="7.5"/>
        <rFont val="Verdana"/>
        <family val="2"/>
      </rPr>
      <t>Superestrutura de concreto protendido pre- fabricada, para pontes ou viadutos, classe 45, para duas faixas de trafego e pista de rolamento de 7,20m. Incluindo barreiras de concreto, passeios, guarda-corpos metalicos com pintura, transporte ate a obra e montagem. Exclusive revestimento asfaltico e iluminacao publica. Vao livre entre 17,50m a 25m e largura total de 10,50m.</t>
    </r>
  </si>
  <si>
    <r>
      <rPr>
        <b/>
        <sz val="7.5"/>
        <rFont val="Verdana"/>
        <family val="2"/>
      </rPr>
      <t>ET 55.10.0709 (/)</t>
    </r>
  </si>
  <si>
    <r>
      <rPr>
        <b/>
        <sz val="7.5"/>
        <rFont val="Verdana"/>
        <family val="2"/>
      </rPr>
      <t>Superestrutura de concreto protendido pre- fabricada, para pontes ou viadutos, classe 45, para duas faixas de trafego e pista de rolamento de 7,20m. Incluindo barreiras de concreto, passeios, guarda-corpos metalicos com pintura, transporte ate a obra e montagem. Exclusive revestimento asfaltico e iluminacao publica. Vao livre entre 25m a 30m e largura total de 10,50m.</t>
    </r>
  </si>
  <si>
    <r>
      <rPr>
        <b/>
        <sz val="7.5"/>
        <rFont val="Verdana"/>
        <family val="2"/>
      </rPr>
      <t>ET 55.15.0050 (/)</t>
    </r>
  </si>
  <si>
    <r>
      <rPr>
        <b/>
        <sz val="7.5"/>
        <rFont val="Verdana"/>
        <family val="2"/>
      </rPr>
      <t>Estrutura pre-fabricada em concreto armado / protendido, com fck &gt;= 30 MPa, para obras prediais ate quatro pavimentos, com pilares, vigas principais e secundarias, lajes, patamares e rampas de acesso, sendo a Confeccao das pecas inclusive o fornecimento dos materiais e o Transporte ate o canteiro da obra exclusive a montagem.</t>
    </r>
  </si>
  <si>
    <r>
      <rPr>
        <b/>
        <sz val="7.5"/>
        <rFont val="Verdana"/>
        <family val="2"/>
      </rPr>
      <t>ET 55.15.0100 (A)</t>
    </r>
  </si>
  <si>
    <r>
      <rPr>
        <b/>
        <sz val="7.5"/>
        <rFont val="Verdana"/>
        <family val="2"/>
      </rPr>
      <t>Montagem da estrutura pre-fabricada em concreto armado / protendido, com fck &gt;= 30 MPa, para obras prediais ate quatro pavimentos, com pilares, vigas principais e secundarias, lajes, patamares e</t>
    </r>
  </si>
  <si>
    <r>
      <rPr>
        <b/>
        <sz val="7.5"/>
        <rFont val="Verdana"/>
        <family val="2"/>
      </rPr>
      <t>rampas de acesso, incluindo o capeamento das lajes ja equalizadas, solidarizacao da estrutura, exclusive a confeccao e o transporte das pecas ate o canteiro da obra.</t>
    </r>
  </si>
  <si>
    <r>
      <rPr>
        <b/>
        <sz val="7.5"/>
        <rFont val="Verdana"/>
        <family val="2"/>
      </rPr>
      <t>ET 59.05.0051 (/)</t>
    </r>
  </si>
  <si>
    <r>
      <rPr>
        <b/>
        <sz val="7.5"/>
        <rFont val="Verdana"/>
        <family val="2"/>
      </rPr>
      <t>Concreto importado de usina dosado racionalmente para uma resistencia caracteristica a compressao de fck=10MPa.(desonerado)</t>
    </r>
  </si>
  <si>
    <r>
      <rPr>
        <b/>
        <sz val="7.5"/>
        <rFont val="Verdana"/>
        <family val="2"/>
      </rPr>
      <t>ET 59.05.0056 (/)</t>
    </r>
  </si>
  <si>
    <r>
      <rPr>
        <b/>
        <sz val="7.5"/>
        <rFont val="Verdana"/>
        <family val="2"/>
      </rPr>
      <t>Concreto importado de usina dosado racionalmente para uma resistencia caracteristica a compressao de 15MPa.(desonerado)</t>
    </r>
  </si>
  <si>
    <r>
      <rPr>
        <b/>
        <sz val="7.5"/>
        <rFont val="Verdana"/>
        <family val="2"/>
      </rPr>
      <t>ET 59.05.0059 (/)</t>
    </r>
  </si>
  <si>
    <r>
      <rPr>
        <b/>
        <sz val="7.5"/>
        <rFont val="Verdana"/>
        <family val="2"/>
      </rPr>
      <t>Concreto importado de usina dosado racionalmente para uma resistencia caracteristica a compressao de 18MPa.(desonerado)</t>
    </r>
  </si>
  <si>
    <r>
      <rPr>
        <b/>
        <sz val="7.5"/>
        <rFont val="Verdana"/>
        <family val="2"/>
      </rPr>
      <t>ET 59.05.0062 (/)</t>
    </r>
  </si>
  <si>
    <r>
      <rPr>
        <b/>
        <sz val="7.5"/>
        <rFont val="Verdana"/>
        <family val="2"/>
      </rPr>
      <t>Concreto importado de usina dosado racionalmente para uma resistencia caracteristica a compressao de 20MPa.(desonerado)</t>
    </r>
  </si>
  <si>
    <r>
      <rPr>
        <b/>
        <sz val="7.5"/>
        <rFont val="Verdana"/>
        <family val="2"/>
      </rPr>
      <t>ET 59.05.0068 (/)</t>
    </r>
  </si>
  <si>
    <r>
      <rPr>
        <b/>
        <sz val="7.5"/>
        <rFont val="Verdana"/>
        <family val="2"/>
      </rPr>
      <t>Concreto importado de usina dosado racionalmente para uma resistencia caracteristica a compressao de 22,5MPa.(desonerado)</t>
    </r>
  </si>
  <si>
    <r>
      <rPr>
        <b/>
        <sz val="7.5"/>
        <rFont val="Verdana"/>
        <family val="2"/>
      </rPr>
      <t>ET 59.05.0071 (/)</t>
    </r>
  </si>
  <si>
    <r>
      <rPr>
        <b/>
        <sz val="7.5"/>
        <rFont val="Verdana"/>
        <family val="2"/>
      </rPr>
      <t>Concreto importado de usina dosado racionalmente para uma resistencia caracteristica a compressao de fck=25MPa.(desonerado)</t>
    </r>
  </si>
  <si>
    <r>
      <rPr>
        <b/>
        <sz val="7.5"/>
        <rFont val="Verdana"/>
        <family val="2"/>
      </rPr>
      <t>ET 59.05.0074 (/)</t>
    </r>
  </si>
  <si>
    <r>
      <rPr>
        <b/>
        <sz val="7.5"/>
        <rFont val="Verdana"/>
        <family val="2"/>
      </rPr>
      <t>Concreto importado de usina dosado racionalmente para uma resistencia caracteristica a compressao de fck=30MPa.(desonerado)</t>
    </r>
  </si>
  <si>
    <r>
      <rPr>
        <b/>
        <sz val="7.5"/>
        <rFont val="Verdana"/>
        <family val="2"/>
      </rPr>
      <t>ET 59.05.0077 (/)</t>
    </r>
  </si>
  <si>
    <r>
      <rPr>
        <b/>
        <sz val="7.5"/>
        <rFont val="Verdana"/>
        <family val="2"/>
      </rPr>
      <t>Concreto importado de usina dosado racionalmente para uma resistencia caracteristica a compressao de fck=35MPa.(desonerado)</t>
    </r>
  </si>
  <si>
    <r>
      <rPr>
        <b/>
        <sz val="7.5"/>
        <rFont val="Verdana"/>
        <family val="2"/>
      </rPr>
      <t>ET 59.05.0100 (/)</t>
    </r>
  </si>
  <si>
    <r>
      <rPr>
        <b/>
        <sz val="7.5"/>
        <rFont val="Verdana"/>
        <family val="2"/>
      </rPr>
      <t>Concreto importado de usina dosado racionalmente para uma resistencia caracteristica a compressao de 40Mpa.(desonerado)</t>
    </r>
  </si>
  <si>
    <r>
      <rPr>
        <b/>
        <sz val="7.5"/>
        <rFont val="Verdana"/>
        <family val="2"/>
      </rPr>
      <t>ET 59.05.0159 (/)</t>
    </r>
  </si>
  <si>
    <r>
      <rPr>
        <b/>
        <sz val="7.5"/>
        <rFont val="Verdana"/>
        <family val="2"/>
      </rPr>
      <t>Concreto colorido, com oxido de ferro vermelho sintetico, importado de usina, dosado racionalmente para uma resistencia caracteristica a compressao de 15 Mpa.(desonerado)</t>
    </r>
  </si>
  <si>
    <r>
      <rPr>
        <b/>
        <sz val="7.5"/>
        <rFont val="Verdana"/>
        <family val="2"/>
      </rPr>
      <t>ET 59.10.0300 (/)</t>
    </r>
  </si>
  <si>
    <r>
      <rPr>
        <b/>
        <sz val="7.5"/>
        <rFont val="Verdana"/>
        <family val="2"/>
      </rPr>
      <t>Concreto de alto desempenho, importado de usina, dosado racionalmente para uma resistencia caracteristica a compressao de 30 Mpa, fator agua cimento 0,30 a 0,40, incluindo aditivos.(desonerado)</t>
    </r>
  </si>
  <si>
    <r>
      <rPr>
        <b/>
        <sz val="7.5"/>
        <rFont val="Verdana"/>
        <family val="2"/>
      </rPr>
      <t>ET 59.10.0500 (/)</t>
    </r>
  </si>
  <si>
    <r>
      <rPr>
        <b/>
        <sz val="7.5"/>
        <rFont val="Verdana"/>
        <family val="2"/>
      </rPr>
      <t>Concreto de alto desempenho, importado de usina, dosado racionalmente para resistencia caracteristica a compressao de 50 Mpa, fator agua cimento 0,30 a 0,40, incluindo aditivos.(desonerado)</t>
    </r>
  </si>
  <si>
    <r>
      <rPr>
        <b/>
        <sz val="7.5"/>
        <rFont val="Verdana"/>
        <family val="2"/>
      </rPr>
      <t>ET 59.15.0050 (A)</t>
    </r>
  </si>
  <si>
    <r>
      <rPr>
        <b/>
        <sz val="7.5"/>
        <rFont val="Verdana"/>
        <family val="2"/>
      </rPr>
      <t>Bombeamento para concreto de alto desempenho. (desonerado)</t>
    </r>
  </si>
  <si>
    <r>
      <rPr>
        <b/>
        <sz val="7.5"/>
        <rFont val="Verdana"/>
        <family val="2"/>
      </rPr>
      <t>ET 60.05.0051 (/)</t>
    </r>
  </si>
  <si>
    <r>
      <rPr>
        <b/>
        <sz val="7.5"/>
        <rFont val="Verdana"/>
        <family val="2"/>
      </rPr>
      <t>Concreto importado de usina dosado racionalmente para uma resistencia caracteristica a compressao de fck=10MPa.</t>
    </r>
  </si>
  <si>
    <r>
      <rPr>
        <b/>
        <sz val="7.5"/>
        <rFont val="Verdana"/>
        <family val="2"/>
      </rPr>
      <t>ET 60.05.0056 (/)</t>
    </r>
  </si>
  <si>
    <r>
      <rPr>
        <b/>
        <sz val="7.5"/>
        <rFont val="Verdana"/>
        <family val="2"/>
      </rPr>
      <t>Concreto importado de usina dosado racionalmente para uma resistencia caracteristica a compressao de 15MPa.</t>
    </r>
  </si>
  <si>
    <r>
      <rPr>
        <b/>
        <sz val="7.5"/>
        <rFont val="Verdana"/>
        <family val="2"/>
      </rPr>
      <t>ET 60.05.0059 (/)</t>
    </r>
  </si>
  <si>
    <r>
      <rPr>
        <b/>
        <sz val="7.5"/>
        <rFont val="Verdana"/>
        <family val="2"/>
      </rPr>
      <t>Concreto importado de usina dosado racionalmente para uma resistencia caracteristica a compressao de 18MPa.</t>
    </r>
  </si>
  <si>
    <r>
      <rPr>
        <b/>
        <sz val="7.5"/>
        <rFont val="Verdana"/>
        <family val="2"/>
      </rPr>
      <t>ET 60.05.0062 (/)</t>
    </r>
  </si>
  <si>
    <r>
      <rPr>
        <b/>
        <sz val="7.5"/>
        <rFont val="Verdana"/>
        <family val="2"/>
      </rPr>
      <t>Concreto importado de usina dosado racionalmente para uma resistencia caracteristica a compressao de 20MPa.</t>
    </r>
  </si>
  <si>
    <r>
      <rPr>
        <b/>
        <sz val="7.5"/>
        <rFont val="Verdana"/>
        <family val="2"/>
      </rPr>
      <t>ET 60.05.0068 (/)</t>
    </r>
  </si>
  <si>
    <r>
      <rPr>
        <b/>
        <sz val="7.5"/>
        <rFont val="Verdana"/>
        <family val="2"/>
      </rPr>
      <t>Concreto importado de usina dosado racionalmente para uma resistencia caracteristica a compressao de 22,5MPa.</t>
    </r>
  </si>
  <si>
    <r>
      <rPr>
        <b/>
        <sz val="7.5"/>
        <rFont val="Verdana"/>
        <family val="2"/>
      </rPr>
      <t>ET 60.05.0071 (/)</t>
    </r>
  </si>
  <si>
    <r>
      <rPr>
        <b/>
        <sz val="7.5"/>
        <rFont val="Verdana"/>
        <family val="2"/>
      </rPr>
      <t>Concreto importado de usina dosado racionalmente para uma resistencia caracteristica a compressao de fck=25MPa.</t>
    </r>
  </si>
  <si>
    <r>
      <rPr>
        <b/>
        <sz val="7.5"/>
        <rFont val="Verdana"/>
        <family val="2"/>
      </rPr>
      <t>ET 60.05.0074 (/)</t>
    </r>
  </si>
  <si>
    <r>
      <rPr>
        <b/>
        <sz val="7.5"/>
        <rFont val="Verdana"/>
        <family val="2"/>
      </rPr>
      <t>Concreto importado de usina dosado racionalmente para uma resistencia caracteristica a compressao de fck=30MPa.</t>
    </r>
  </si>
  <si>
    <r>
      <rPr>
        <b/>
        <sz val="7.5"/>
        <rFont val="Verdana"/>
        <family val="2"/>
      </rPr>
      <t>ET 60.05.0077 (/)</t>
    </r>
  </si>
  <si>
    <r>
      <rPr>
        <b/>
        <sz val="7.5"/>
        <rFont val="Verdana"/>
        <family val="2"/>
      </rPr>
      <t>Concreto importado de usina dosado racionalmente para uma resistencia caracteristica a compressao de fck=35MPa.</t>
    </r>
  </si>
  <si>
    <r>
      <rPr>
        <b/>
        <sz val="7.5"/>
        <rFont val="Verdana"/>
        <family val="2"/>
      </rPr>
      <t>ET 60.05.0100 (/)</t>
    </r>
  </si>
  <si>
    <r>
      <rPr>
        <b/>
        <sz val="7.5"/>
        <rFont val="Verdana"/>
        <family val="2"/>
      </rPr>
      <t>Concreto importado de usina dosado racionalmente para uma resistencia caracteristica a compressao de 40Mpa.</t>
    </r>
  </si>
  <si>
    <r>
      <rPr>
        <b/>
        <sz val="7.5"/>
        <rFont val="Verdana"/>
        <family val="2"/>
      </rPr>
      <t>ET 60.05.0159 (/)</t>
    </r>
  </si>
  <si>
    <r>
      <rPr>
        <b/>
        <sz val="7.5"/>
        <rFont val="Verdana"/>
        <family val="2"/>
      </rPr>
      <t>Concreto colorido, com oxido de ferro vermelho sintetico, importado de usina, dosado racionalmente para uma resistencia caracteristica a compressao de 15 Mpa.</t>
    </r>
  </si>
  <si>
    <r>
      <rPr>
        <b/>
        <sz val="7.5"/>
        <rFont val="Verdana"/>
        <family val="2"/>
      </rPr>
      <t>ET 60.10.0300 (/)</t>
    </r>
  </si>
  <si>
    <r>
      <rPr>
        <b/>
        <sz val="7.5"/>
        <rFont val="Verdana"/>
        <family val="2"/>
      </rPr>
      <t>Concreto de alto desempenho, importado de usina, dosado racionalmente para uma resistencia caracteristica a compressao de 30 Mpa, fator agua cimento 0,30 a 0,40, incluindo aditivos.</t>
    </r>
  </si>
  <si>
    <r>
      <rPr>
        <b/>
        <sz val="7.5"/>
        <rFont val="Verdana"/>
        <family val="2"/>
      </rPr>
      <t>ET 60.10.0500 (/)</t>
    </r>
  </si>
  <si>
    <r>
      <rPr>
        <b/>
        <sz val="7.5"/>
        <rFont val="Verdana"/>
        <family val="2"/>
      </rPr>
      <t>Concreto de alto desempenho, importado de usina, dosado racionalmente para resistencia caracteristica a compressao de 50 Mpa, fator agua cimento 0,30 a 0,40, incluindo aditivos.</t>
    </r>
  </si>
  <si>
    <r>
      <rPr>
        <b/>
        <sz val="7.5"/>
        <rFont val="Verdana"/>
        <family val="2"/>
      </rPr>
      <t>ET 60.15.0050 (A)</t>
    </r>
  </si>
  <si>
    <r>
      <rPr>
        <b/>
        <sz val="7.5"/>
        <rFont val="Verdana"/>
        <family val="2"/>
      </rPr>
      <t>Bombeamento para concreto de alto desempenho.</t>
    </r>
  </si>
  <si>
    <r>
      <rPr>
        <b/>
        <sz val="7.5"/>
        <rFont val="Verdana"/>
        <family val="2"/>
      </rPr>
      <t>ET 64.05.0050 (/)</t>
    </r>
  </si>
  <si>
    <r>
      <rPr>
        <b/>
        <sz val="7.5"/>
        <rFont val="Verdana"/>
        <family val="2"/>
      </rPr>
      <t xml:space="preserve">Aplicacao com Air Less de inibidor de corrosao Sika Ferrogard-903 ou similar em estrutura de comcreto armado nos servicos de recuperacao estrutural.
</t>
    </r>
    <r>
      <rPr>
        <b/>
        <sz val="7.5"/>
        <rFont val="Verdana"/>
        <family val="2"/>
      </rPr>
      <t>Exclusive limpeza da estrutura.(desonerado)</t>
    </r>
  </si>
  <si>
    <r>
      <rPr>
        <b/>
        <sz val="7.5"/>
        <rFont val="Verdana"/>
        <family val="2"/>
      </rPr>
      <t>ET 64.05.0103 (/)</t>
    </r>
  </si>
  <si>
    <r>
      <rPr>
        <b/>
        <sz val="7.5"/>
        <rFont val="Verdana"/>
        <family val="2"/>
      </rPr>
      <t>Recuperacao de ferragem em estrutura de concreto, sem utilizacao de solda, incluindo fornecimento, corte, dobragem e colocacao.(desonerado)</t>
    </r>
  </si>
  <si>
    <r>
      <rPr>
        <b/>
        <sz val="7.5"/>
        <rFont val="Verdana"/>
        <family val="2"/>
      </rPr>
      <t>ET 64.05.0106 (A)</t>
    </r>
  </si>
  <si>
    <r>
      <rPr>
        <b/>
        <sz val="7.5"/>
        <rFont val="Verdana"/>
        <family val="2"/>
      </rPr>
      <t>Recuperacao de armadura de concreto, por meio de solda eletrica.(desonerado)</t>
    </r>
  </si>
  <si>
    <r>
      <rPr>
        <b/>
        <sz val="7.5"/>
        <rFont val="Verdana"/>
        <family val="2"/>
      </rPr>
      <t>ET 64.05.0153 (A)</t>
    </r>
  </si>
  <si>
    <r>
      <rPr>
        <b/>
        <sz val="7.5"/>
        <rFont val="Verdana"/>
        <family val="2"/>
      </rPr>
      <t>Reforco estrutural composto de manta de fibra de carbono com espessura de 0,166mm, sistema SIKAWRAP ou similar, inclusive lixamento da superficie, regularizacao por enchimento aleatorio e aplicacao de adesivo epoxi para fixacao e saturacao das fibras de carbono.(desonerado)</t>
    </r>
  </si>
  <si>
    <r>
      <rPr>
        <b/>
        <sz val="7.5"/>
        <rFont val="Verdana"/>
        <family val="2"/>
      </rPr>
      <t>ET 64.05.0156 (/)</t>
    </r>
  </si>
  <si>
    <r>
      <rPr>
        <b/>
        <sz val="7.5"/>
        <rFont val="Verdana"/>
        <family val="2"/>
      </rPr>
      <t>Reforco estrutural com lamina de fibra de carbono, largura de 50mm e espessura de 1,20mm, sistema SIKACARBODUR ou similar, inclusive lixamento da superficie, regularizacao por enchimento aleatorio e aplicacao de adesivo epoxi para fixacao e saturacao das fibras de carbono.(desonerado)</t>
    </r>
  </si>
  <si>
    <r>
      <rPr>
        <b/>
        <sz val="7.5"/>
        <rFont val="Verdana"/>
        <family val="2"/>
      </rPr>
      <t>ET 64.05.0200 (/)</t>
    </r>
  </si>
  <si>
    <r>
      <rPr>
        <b/>
        <sz val="7.5"/>
        <rFont val="Verdana"/>
        <family val="2"/>
      </rPr>
      <t>Tratamento de armadura de ferro em estrutura de concreto armado, com Sika - top 108, ou similar(desonerado)</t>
    </r>
  </si>
  <si>
    <r>
      <rPr>
        <b/>
        <sz val="7.5"/>
        <rFont val="Verdana"/>
        <family val="2"/>
      </rPr>
      <t>ET 65.05.0050 (/)</t>
    </r>
  </si>
  <si>
    <r>
      <rPr>
        <b/>
        <sz val="7.5"/>
        <rFont val="Verdana"/>
        <family val="2"/>
      </rPr>
      <t xml:space="preserve">Aplicacao com Air Less de inibidor de corrosao Sika Ferrogard-903 ou similar em estrutura de comcreto armado nos servicos de recuperacao estrutural.
</t>
    </r>
    <r>
      <rPr>
        <b/>
        <sz val="7.5"/>
        <rFont val="Verdana"/>
        <family val="2"/>
      </rPr>
      <t>Exclusive limpeza da estrutura.</t>
    </r>
  </si>
  <si>
    <r>
      <rPr>
        <b/>
        <sz val="7.5"/>
        <rFont val="Verdana"/>
        <family val="2"/>
      </rPr>
      <t>ET 65.05.0103 (/)</t>
    </r>
  </si>
  <si>
    <r>
      <rPr>
        <b/>
        <sz val="7.5"/>
        <rFont val="Verdana"/>
        <family val="2"/>
      </rPr>
      <t>Recuperacao de ferragem em estrutura de concreto, sem utilizacao de solda, incluindo fornecimento, corte, dobragem e colocacao.</t>
    </r>
  </si>
  <si>
    <r>
      <rPr>
        <b/>
        <sz val="7.5"/>
        <rFont val="Verdana"/>
        <family val="2"/>
      </rPr>
      <t>ET 65.05.0106 (A)</t>
    </r>
  </si>
  <si>
    <r>
      <rPr>
        <b/>
        <sz val="7.5"/>
        <rFont val="Verdana"/>
        <family val="2"/>
      </rPr>
      <t>Recuperacao de armadura de concreto, por meio de solda eletrica.</t>
    </r>
  </si>
  <si>
    <r>
      <rPr>
        <b/>
        <sz val="7.5"/>
        <rFont val="Verdana"/>
        <family val="2"/>
      </rPr>
      <t>ET 65.05.0153 (A)</t>
    </r>
  </si>
  <si>
    <r>
      <rPr>
        <b/>
        <sz val="7.5"/>
        <rFont val="Verdana"/>
        <family val="2"/>
      </rPr>
      <t>Reforco estrutural composto de manta de fibra de carbono com espessura de 0,166mm, sistema SIKAWRAP ou similar, inclusive lixamento da superficie, regularizacao por enchimento aleatorio e aplicacao de adesivo epoxi para fixacao e saturacao das fibras de carbono.</t>
    </r>
  </si>
  <si>
    <r>
      <rPr>
        <b/>
        <sz val="7.5"/>
        <rFont val="Verdana"/>
        <family val="2"/>
      </rPr>
      <t>ET 65.05.0156 (/)</t>
    </r>
  </si>
  <si>
    <r>
      <rPr>
        <b/>
        <sz val="7.5"/>
        <rFont val="Verdana"/>
        <family val="2"/>
      </rPr>
      <t>Reforco estrutural com lamina de fibra de carbono, largura de 50mm e espessura de 1,20mm, sistema SIKACARBODUR ou similar, inclusive lixamento da superficie, regularizacao por enchimento aleatorio e aplicacao de adesivo epoxi para fixacao e saturacao das fibras de carbono.</t>
    </r>
  </si>
  <si>
    <r>
      <rPr>
        <b/>
        <sz val="7.5"/>
        <rFont val="Verdana"/>
        <family val="2"/>
      </rPr>
      <t>ET 65.05.0200 (/)</t>
    </r>
  </si>
  <si>
    <r>
      <rPr>
        <b/>
        <sz val="7.5"/>
        <rFont val="Verdana"/>
        <family val="2"/>
      </rPr>
      <t>Tratamento de armadura de ferro em estrutura de concreto armado, com Sika - top 108, ou similar</t>
    </r>
  </si>
  <si>
    <r>
      <rPr>
        <b/>
        <sz val="7.5"/>
        <rFont val="Verdana"/>
        <family val="2"/>
      </rPr>
      <t>ET 69.05.0100 (/)</t>
    </r>
  </si>
  <si>
    <r>
      <rPr>
        <b/>
        <sz val="7.5"/>
        <rFont val="Verdana"/>
        <family val="2"/>
      </rPr>
      <t>Saco solo cimento (RIP RAP), com capacidade para 0,07m3 de material adensado, nas dimensoes aproximadas de (0,60x0,58x0,20)m, com taxa de 10% de cimento, inclusive fornecimento de todos os materiais, dosagem, mistura, acondicionamento, costura e transporte manual equivalente a 20,00m na horizontal e 5,00m na vertical.(desonerado)</t>
    </r>
  </si>
  <si>
    <r>
      <rPr>
        <b/>
        <sz val="7.5"/>
        <rFont val="Verdana"/>
        <family val="2"/>
      </rPr>
      <t>ET 70.05.0100 (/)</t>
    </r>
  </si>
  <si>
    <r>
      <rPr>
        <b/>
        <sz val="7.5"/>
        <rFont val="Verdana"/>
        <family val="2"/>
      </rPr>
      <t>Saco solo cimento (RIP RAP), com capacidade para 0,07m3 de material adensado, nas dimensoes aproximadas de (0,60x0,58x0,20)m, com taxa de 10% de cimento, inclusive fornecimento de todos os materiais, dosagem, mistura, acondicionamento, costura e transporte manual equivalente a 20,00m na horizontal e 5,00m na vertical.</t>
    </r>
  </si>
  <si>
    <r>
      <rPr>
        <b/>
        <sz val="7.5"/>
        <rFont val="Verdana"/>
        <family val="2"/>
      </rPr>
      <t>ET 74.05.0050 (/)</t>
    </r>
  </si>
  <si>
    <r>
      <rPr>
        <b/>
        <sz val="7.5"/>
        <rFont val="Verdana"/>
        <family val="2"/>
      </rPr>
      <t>Berco de argamassa Epoxi (Grout).(desonerado)</t>
    </r>
  </si>
  <si>
    <r>
      <rPr>
        <b/>
        <sz val="7.5"/>
        <rFont val="Verdana"/>
        <family val="2"/>
      </rPr>
      <t>ET 74.05.0100 (/)</t>
    </r>
  </si>
  <si>
    <r>
      <rPr>
        <b/>
        <sz val="7.5"/>
        <rFont val="Verdana"/>
        <family val="2"/>
      </rPr>
      <t>Fixacao de apoios estruturais, ancoragem de cabos, colagem de elementos pre-moldados, juntas de concretagem (juntas finas), fixacao de chumbadores, calhas e guias, reparos em arestas de concreto aparente, trincas e defeitos superficiais e colagem de concreto velho com concreto novo com resina epoxica. Fornecimento e aplicacao. (desonerado)</t>
    </r>
  </si>
  <si>
    <r>
      <rPr>
        <b/>
        <sz val="7.5"/>
        <rFont val="Verdana"/>
        <family val="2"/>
      </rPr>
      <t>ET 74.05.0150 (/)</t>
    </r>
  </si>
  <si>
    <r>
      <rPr>
        <b/>
        <sz val="7.5"/>
        <rFont val="Verdana"/>
        <family val="2"/>
      </rPr>
      <t>Fornecimento e aplicacao de Grout ou similar. (desonerado)</t>
    </r>
  </si>
  <si>
    <r>
      <rPr>
        <b/>
        <sz val="7.5"/>
        <rFont val="Verdana"/>
        <family val="2"/>
      </rPr>
      <t>ET 74.05.0200 (A)</t>
    </r>
  </si>
  <si>
    <r>
      <rPr>
        <b/>
        <sz val="7.5"/>
        <rFont val="Verdana"/>
        <family val="2"/>
      </rPr>
      <t>Injecao de calda de cimento, admitindo uma producao media bruta de 0,5saco/h, inclusive fornecimento dos materiais, medido por saco de 50Kg.(desonerado)</t>
    </r>
  </si>
  <si>
    <r>
      <rPr>
        <b/>
        <sz val="7.5"/>
        <rFont val="Verdana"/>
        <family val="2"/>
      </rPr>
      <t>saco</t>
    </r>
  </si>
  <si>
    <r>
      <rPr>
        <b/>
        <sz val="7.5"/>
        <rFont val="Verdana"/>
        <family val="2"/>
      </rPr>
      <t>ET 74.05.0203 (A)</t>
    </r>
  </si>
  <si>
    <r>
      <rPr>
        <b/>
        <sz val="7.5"/>
        <rFont val="Verdana"/>
        <family val="2"/>
      </rPr>
      <t>Injecao de calda de cimento, admitindo uma producao media bruta de 1saco/h, inclusive fornecimento dos materiais, medido por saco de 50Kg.(desonerado)</t>
    </r>
  </si>
  <si>
    <r>
      <rPr>
        <b/>
        <sz val="7.5"/>
        <rFont val="Verdana"/>
        <family val="2"/>
      </rPr>
      <t>ET 74.05.0206 (A)</t>
    </r>
  </si>
  <si>
    <r>
      <rPr>
        <b/>
        <sz val="7.5"/>
        <rFont val="Verdana"/>
        <family val="2"/>
      </rPr>
      <t>Injecao de calda de cimento, admitindo uma producao media bruta de 2 sacos/h, inclusive fornecimento dos materiais, medido por saco de 50Kg.(desonerado)</t>
    </r>
  </si>
  <si>
    <r>
      <rPr>
        <b/>
        <sz val="7.5"/>
        <rFont val="Verdana"/>
        <family val="2"/>
      </rPr>
      <t>ET 74.05.0250 (/)</t>
    </r>
  </si>
  <si>
    <r>
      <rPr>
        <b/>
        <sz val="7.5"/>
        <rFont val="Verdana"/>
        <family val="2"/>
      </rPr>
      <t>Injecao de calda de cimento para chumbamento de tirantes, com pressao de 0,20MPa, aferida atraves de manometro, incluindo todos os materiais, equipamentos e mao de obra.(desonerado)</t>
    </r>
  </si>
  <si>
    <r>
      <rPr>
        <b/>
        <sz val="7.5"/>
        <rFont val="Verdana"/>
        <family val="2"/>
      </rPr>
      <t>ET 74.05.0300 (/)</t>
    </r>
  </si>
  <si>
    <r>
      <rPr>
        <b/>
        <sz val="7.5"/>
        <rFont val="Verdana"/>
        <family val="2"/>
      </rPr>
      <t xml:space="preserve">Injecao de resina Epoxica em fissuras de concreto estrutural, inclusive preparo do local, perfuracao, vedacao e fornecimento dos materiais a injetar.
</t>
    </r>
    <r>
      <rPr>
        <b/>
        <sz val="7.5"/>
        <rFont val="Verdana"/>
        <family val="2"/>
      </rPr>
      <t>Custo por metro linear de fissura.(desonerado)</t>
    </r>
  </si>
  <si>
    <r>
      <rPr>
        <b/>
        <sz val="7.5"/>
        <rFont val="Verdana"/>
        <family val="2"/>
      </rPr>
      <t>ET 74.05.0350 (/)</t>
    </r>
  </si>
  <si>
    <r>
      <rPr>
        <b/>
        <sz val="7.5"/>
        <rFont val="Verdana"/>
        <family val="2"/>
      </rPr>
      <t>Resina acrilica como ponte de aderencia para argamassa em servicos de recuperacao estrutural. Fornecimento e aplicacao.(desonerado)</t>
    </r>
  </si>
  <si>
    <r>
      <rPr>
        <b/>
        <sz val="7.5"/>
        <rFont val="Verdana"/>
        <family val="2"/>
      </rPr>
      <t>ET 75.05.0050 (/)</t>
    </r>
  </si>
  <si>
    <r>
      <rPr>
        <b/>
        <sz val="7.5"/>
        <rFont val="Verdana"/>
        <family val="2"/>
      </rPr>
      <t>Berco de argamassa Epoxi (Grout).</t>
    </r>
  </si>
  <si>
    <r>
      <rPr>
        <b/>
        <sz val="7.5"/>
        <rFont val="Verdana"/>
        <family val="2"/>
      </rPr>
      <t>ET 75.05.0100 (/)</t>
    </r>
  </si>
  <si>
    <r>
      <rPr>
        <b/>
        <sz val="7.5"/>
        <rFont val="Verdana"/>
        <family val="2"/>
      </rPr>
      <t>Fixacao de apoios estruturais, ancoragem de cabos, colagem de elementos pre-moldados, juntas de concretagem (juntas finas), fixacao de chumbadores, calhas e guias, reparos em arestas de concreto aparente, trincas e defeitos superficiais e colagem de concreto velho com concreto novo com resina epoxica. Fornecimento e aplicacao.</t>
    </r>
  </si>
  <si>
    <r>
      <rPr>
        <b/>
        <sz val="7.5"/>
        <rFont val="Verdana"/>
        <family val="2"/>
      </rPr>
      <t>ET 75.05.0150 (/)</t>
    </r>
  </si>
  <si>
    <r>
      <rPr>
        <b/>
        <sz val="7.5"/>
        <rFont val="Verdana"/>
        <family val="2"/>
      </rPr>
      <t>Fornecimento e aplicacao de Grout ou similar.</t>
    </r>
  </si>
  <si>
    <r>
      <rPr>
        <b/>
        <sz val="7.5"/>
        <rFont val="Verdana"/>
        <family val="2"/>
      </rPr>
      <t>ET 75.05.0200 (A)</t>
    </r>
  </si>
  <si>
    <r>
      <rPr>
        <b/>
        <sz val="7.5"/>
        <rFont val="Verdana"/>
        <family val="2"/>
      </rPr>
      <t>Injecao de calda de cimento, admitindo uma producao media bruta de 0,5saco/h, inclusive fornecimento dos materiais, medido por saco de 50Kg.</t>
    </r>
  </si>
  <si>
    <r>
      <rPr>
        <b/>
        <sz val="7.5"/>
        <rFont val="Verdana"/>
        <family val="2"/>
      </rPr>
      <t>ET 75.05.0203 (A)</t>
    </r>
  </si>
  <si>
    <r>
      <rPr>
        <b/>
        <sz val="7.5"/>
        <rFont val="Verdana"/>
        <family val="2"/>
      </rPr>
      <t>Injecao de calda de cimento, admitindo uma producao media bruta de 1saco/h, inclusive fornecimento dos materiais, medido por saco de 50Kg.</t>
    </r>
  </si>
  <si>
    <r>
      <rPr>
        <b/>
        <sz val="7.5"/>
        <rFont val="Verdana"/>
        <family val="2"/>
      </rPr>
      <t>ET 75.05.0206 (A)</t>
    </r>
  </si>
  <si>
    <r>
      <rPr>
        <b/>
        <sz val="7.5"/>
        <rFont val="Verdana"/>
        <family val="2"/>
      </rPr>
      <t>Injecao de calda de cimento, admitindo uma producao media bruta de 2 sacos/h, inclusive fornecimento dos materiais, medido por saco de 50Kg.</t>
    </r>
  </si>
  <si>
    <r>
      <rPr>
        <b/>
        <sz val="7.5"/>
        <rFont val="Verdana"/>
        <family val="2"/>
      </rPr>
      <t>ET 75.05.0250 (/)</t>
    </r>
  </si>
  <si>
    <r>
      <rPr>
        <b/>
        <sz val="7.5"/>
        <rFont val="Verdana"/>
        <family val="2"/>
      </rPr>
      <t>Injecao de calda de cimento para chumbamento de tirantes, com pressao de 0,20MPa, aferida atraves de manometro, incluindo todos os materiais, equipamentos e mao de obra.</t>
    </r>
  </si>
  <si>
    <r>
      <rPr>
        <b/>
        <sz val="7.5"/>
        <rFont val="Verdana"/>
        <family val="2"/>
      </rPr>
      <t>ET 75.05.0300 (/)</t>
    </r>
  </si>
  <si>
    <r>
      <rPr>
        <b/>
        <sz val="7.5"/>
        <rFont val="Verdana"/>
        <family val="2"/>
      </rPr>
      <t xml:space="preserve">Injecao de resina Epoxica em fissuras de concreto estrutural, inclusive preparo do local, perfuracao, vedacao e fornecimento dos materiais a injetar.
</t>
    </r>
    <r>
      <rPr>
        <b/>
        <sz val="7.5"/>
        <rFont val="Verdana"/>
        <family val="2"/>
      </rPr>
      <t>Custo por metro linear de fissura.</t>
    </r>
  </si>
  <si>
    <r>
      <rPr>
        <b/>
        <sz val="7.5"/>
        <rFont val="Verdana"/>
        <family val="2"/>
      </rPr>
      <t>ET 75.05.0350 (/)</t>
    </r>
  </si>
  <si>
    <r>
      <rPr>
        <b/>
        <sz val="7.5"/>
        <rFont val="Verdana"/>
        <family val="2"/>
      </rPr>
      <t>Resina acrilica como ponte de aderencia para argamassa em servicos de recuperacao estrutural. Fornecimento e aplicacao.</t>
    </r>
  </si>
  <si>
    <r>
      <rPr>
        <b/>
        <sz val="7.5"/>
        <rFont val="Verdana"/>
        <family val="2"/>
      </rPr>
      <t>ET 79.05.0050 (/)</t>
    </r>
  </si>
  <si>
    <r>
      <rPr>
        <b/>
        <sz val="7.5"/>
        <rFont val="Verdana"/>
        <family val="2"/>
      </rPr>
      <t>Aditivo a base de silica ativa, dosado sobre o peso do cimento, na proporcao media de 10%, incluindo mao-de-obra e perdas. Por m3 de concreto. (desonerado)</t>
    </r>
  </si>
  <si>
    <r>
      <rPr>
        <b/>
        <sz val="7.5"/>
        <rFont val="Verdana"/>
        <family val="2"/>
      </rPr>
      <t>ET 79.05.0075 (/)</t>
    </r>
  </si>
  <si>
    <r>
      <rPr>
        <b/>
        <sz val="7.5"/>
        <rFont val="Verdana"/>
        <family val="2"/>
      </rPr>
      <t>Agente de cura quimica para concreto pronto para uso. Fornecimento e Aplicacao. (Desonerado)</t>
    </r>
  </si>
  <si>
    <r>
      <rPr>
        <b/>
        <sz val="7.5"/>
        <rFont val="Verdana"/>
        <family val="2"/>
      </rPr>
      <t>ET 79.05.0100 (/)</t>
    </r>
  </si>
  <si>
    <r>
      <rPr>
        <b/>
        <sz val="7.5"/>
        <rFont val="Verdana"/>
        <family val="2"/>
      </rPr>
      <t>Concreto (Sikagrout ou similar) incluindo 50% de pedrisco, compreendendo fornecimento, preparo e lancamento.(desonerado)</t>
    </r>
  </si>
  <si>
    <r>
      <rPr>
        <b/>
        <sz val="7.5"/>
        <rFont val="Verdana"/>
        <family val="2"/>
      </rPr>
      <t>ET 79.05.0125 (/)</t>
    </r>
  </si>
  <si>
    <r>
      <rPr>
        <b/>
        <sz val="7.5"/>
        <rFont val="Verdana"/>
        <family val="2"/>
      </rPr>
      <t>Microconcreto de endurecimento ultra-rapido, apresentando resistencia mecanica a compressao de no minimo 20MPA em 2,0 horas e 40MPA em 24,0 horas apos a execucao. Inclusive fornecimento, preparo e lancamento do material. (Desonerado)</t>
    </r>
  </si>
  <si>
    <r>
      <rPr>
        <b/>
        <sz val="7.5"/>
        <rFont val="Verdana"/>
        <family val="2"/>
      </rPr>
      <t>ET 79.05.0150 (/)</t>
    </r>
  </si>
  <si>
    <r>
      <rPr>
        <b/>
        <sz val="7.5"/>
        <rFont val="Verdana"/>
        <family val="2"/>
      </rPr>
      <t>Plastiment VZ liquido ou similar, adicionado ao concreto na proporcao de 500g/saco de cimento. (desonerado)</t>
    </r>
  </si>
  <si>
    <r>
      <rPr>
        <b/>
        <sz val="7.5"/>
        <rFont val="Verdana"/>
        <family val="2"/>
      </rPr>
      <t>ET 80.05.0050 (/)</t>
    </r>
  </si>
  <si>
    <r>
      <rPr>
        <b/>
        <sz val="7.5"/>
        <rFont val="Verdana"/>
        <family val="2"/>
      </rPr>
      <t>Aditivo a base de silica ativa, dosado sobre o peso do cimento, na proporcao media de 10%, incluindo mao-de-obra e perdas. Por m3 de concreto.</t>
    </r>
  </si>
  <si>
    <r>
      <rPr>
        <b/>
        <sz val="7.5"/>
        <rFont val="Verdana"/>
        <family val="2"/>
      </rPr>
      <t>ET 80.05.0075 (/)</t>
    </r>
  </si>
  <si>
    <r>
      <rPr>
        <b/>
        <sz val="7.5"/>
        <rFont val="Verdana"/>
        <family val="2"/>
      </rPr>
      <t>Agente de cura quimica para concreto pronto para uso. Fornecimento e Aplicacao.</t>
    </r>
  </si>
  <si>
    <r>
      <rPr>
        <b/>
        <sz val="7.5"/>
        <rFont val="Verdana"/>
        <family val="2"/>
      </rPr>
      <t>ET 80.05.0100 (/)</t>
    </r>
  </si>
  <si>
    <r>
      <rPr>
        <b/>
        <sz val="7.5"/>
        <rFont val="Verdana"/>
        <family val="2"/>
      </rPr>
      <t>Concreto (Sikagrout ou similar) incluindo 50% de pedrisco, compreendendo fornecimento, preparo e lancamento.</t>
    </r>
  </si>
  <si>
    <r>
      <rPr>
        <b/>
        <sz val="7.5"/>
        <rFont val="Verdana"/>
        <family val="2"/>
      </rPr>
      <t>ET 80.05.0125 (/)</t>
    </r>
  </si>
  <si>
    <r>
      <rPr>
        <b/>
        <sz val="7.5"/>
        <rFont val="Verdana"/>
        <family val="2"/>
      </rPr>
      <t>Microconcreto de endurecimento ultra-rapido, apresentando resistencia mecanica a compressao de no minimo 20MPA em 2,0 horas e 40MPA em 24,0 horas apos a execucao. Inclusive fornecimento, preparo e lancamento do material.</t>
    </r>
  </si>
  <si>
    <r>
      <rPr>
        <b/>
        <sz val="7.5"/>
        <rFont val="Verdana"/>
        <family val="2"/>
      </rPr>
      <t>ET 80.05.0150 (/)</t>
    </r>
  </si>
  <si>
    <r>
      <rPr>
        <b/>
        <sz val="7.5"/>
        <rFont val="Verdana"/>
        <family val="2"/>
      </rPr>
      <t>Plastiment VZ liquido ou similar, adicionado ao concreto na proporcao de 500g/saco de cimento.</t>
    </r>
  </si>
  <si>
    <r>
      <rPr>
        <b/>
        <sz val="7.5"/>
        <rFont val="Verdana"/>
        <family val="2"/>
      </rPr>
      <t>ET 84.05.0050 (A)</t>
    </r>
  </si>
  <si>
    <r>
      <rPr>
        <b/>
        <sz val="7.5"/>
        <rFont val="Verdana"/>
        <family val="2"/>
      </rPr>
      <t>Terra armada para arrimo de macico tipo Greide, isto e, para rampas de acesso e viadutos ou pontes com sobrecarga rodoviaria, sendo a altura da soleira ao greide da pista entre 0m e 6m. O preco inclui a execucao de todos os servicos e o fornecimento de todos os elementos construtivos especiais e pecas galvanizadas, necessarios para a fabricacao e montagem das escamas pre-moldadas em concreto estrutural (fck=21MPa e 50Kg/m3) de armadura com aco CA-50 e concreto simples (fck=15MPa) para soleira e arremates de topo, bem como caminhao tipo Munck para carga e transporte das escamas a partir do canteiro de fabricacao, exclusive a execucao do aterro. (desonerado)</t>
    </r>
  </si>
  <si>
    <r>
      <rPr>
        <b/>
        <sz val="7.5"/>
        <rFont val="Verdana"/>
        <family val="2"/>
      </rPr>
      <t>ET 84.05.0100 (A)</t>
    </r>
  </si>
  <si>
    <r>
      <rPr>
        <b/>
        <sz val="7.5"/>
        <rFont val="Verdana"/>
        <family val="2"/>
      </rPr>
      <t>Terra armada para arrimo de macico tipo Greide, isto e, para rampas de acesso e viadutos ou pontes com sobrecarga rodoviaria, sendo a altura da soleira ao greide da pista entre 6m e 9m. O preco inclui a execucao de todos os servicos e o fornecimento de todos os elementos construtivos especiais e pecas galvanizadas, necessarios para a fabricacao e montagem das escamas pre-moldadas em concreto estrutural (fck=21MPa e 50Kg/m3) de armadura com aco CA-50 e concreto simples (fck=15MPa) para soleira e arremates de topo, bem como caminhao tipo Munck para carga e transporte das escamas a partir do canteiro de fabricacao, exclusive a execucao do aterro. (desonerado)</t>
    </r>
  </si>
  <si>
    <r>
      <rPr>
        <b/>
        <sz val="7.5"/>
        <rFont val="Verdana"/>
        <family val="2"/>
      </rPr>
      <t>ET 84.05.0150 (A)</t>
    </r>
  </si>
  <si>
    <r>
      <rPr>
        <b/>
        <sz val="7.5"/>
        <rFont val="Verdana"/>
        <family val="2"/>
      </rPr>
      <t>Terra armada para arrimo de macico tipo Greide, isto e, para rampas de acesso e viadutos ou pontes com sobrecarga rodoviaria, sendo a altura da soleira ao greide da pista entre 9m e 12m. O preco inclui a execucao de todos os servicos e o fornecimento de todos os elementos construtivos especiais e pecas galvanizadas, necessarios para a fabricacao e montagem das escamas pre-moldadas em concreto estrutural (fck=21MPa e 50Kg/m3) de armadura com aco CA-50 e concreto simples (fck=15MPa) para soleira e arremates de topo, bem como caminhao tipo Munck para carga e transporte das escamas a partir do canteiro de fabricacao, exclusive a execucao do aterro.(desonerado)</t>
    </r>
  </si>
  <si>
    <r>
      <rPr>
        <b/>
        <sz val="7.5"/>
        <rFont val="Verdana"/>
        <family val="2"/>
      </rPr>
      <t>ET 85.05.0050 (A)</t>
    </r>
  </si>
  <si>
    <r>
      <rPr>
        <b/>
        <sz val="7.5"/>
        <rFont val="Verdana"/>
        <family val="2"/>
      </rPr>
      <t>Terra armada para arrimo de macico tipo Greide, isto e, para rampas de acesso e viadutos ou pontes com sobrecarga rodoviaria, sendo a altura da soleira ao greide da pista entre 0m e 6m. O preco inclui a execucao de todos os servicos e o fornecimento de todos os elementos construtivos especiais e pecas galvanizadas, necessarios para a fabricacao e montagem das escamas pre-moldadas em concreto estrutural (fck=21MPa e 50Kg/m3) de armadura com aco CA-50 e concreto simples (fck=15MPa) para soleira e arremates de topo, bem como caminhao tipo Munck para carga e transporte das escamas a partir do canteiro de fabricacao, exclusive a execucao do aterro.</t>
    </r>
  </si>
  <si>
    <r>
      <rPr>
        <b/>
        <sz val="7.5"/>
        <rFont val="Verdana"/>
        <family val="2"/>
      </rPr>
      <t>ET 85.05.0100 (A)</t>
    </r>
  </si>
  <si>
    <r>
      <rPr>
        <b/>
        <sz val="7.5"/>
        <rFont val="Verdana"/>
        <family val="2"/>
      </rPr>
      <t>Terra armada para arrimo de macico tipo Greide, isto e, para rampas de acesso e viadutos ou pontes com sobrecarga rodoviaria, sendo a altura da soleira ao greide da pista entre 6m e 9m. O preco inclui a execucao de todos os servicos e o fornecimento de todos os elementos construtivos especiais e pecas galvanizadas, necessarios para a fabricacao e montagem das escamas pre-moldadas em concreto estrutural (fck=21MPa e 50Kg/m3) de armadura com aco CA-50 e concreto simples (fck=15MPa) para soleira e arremates de topo, bem como caminhao tipo Munck para carga e transporte das escamas a partir do canteiro de fabricacao, exclusive a execucao do aterro.</t>
    </r>
  </si>
  <si>
    <r>
      <rPr>
        <b/>
        <sz val="7.5"/>
        <rFont val="Verdana"/>
        <family val="2"/>
      </rPr>
      <t>ET 85.05.0150 (A)</t>
    </r>
  </si>
  <si>
    <r>
      <rPr>
        <b/>
        <sz val="7.5"/>
        <rFont val="Verdana"/>
        <family val="2"/>
      </rPr>
      <t>Terra armada para arrimo de macico tipo Greide, isto e, para rampas de acesso e viadutos ou pontes com sobrecarga rodoviaria, sendo a altura da soleira ao greide da pista entre 9m e 12m. O preco inclui a execucao de todos os servicos e o fornecimento de todos os elementos construtivos especiais e pecas galvanizadas, necessarios para a fabricacao e montagem das escamas pre-moldadas em concreto estrutural (fck=21MPa e 50Kg/m3) de armadura com aco CA-50 e concreto simples (fck=15MPa) para soleira e arremates de topo, bem como caminhao tipo Munck para carga e transporte das escamas a partir do canteiro de fabricacao, exclusive a execucao do aterro.</t>
    </r>
  </si>
  <si>
    <r>
      <rPr>
        <b/>
        <sz val="7.5"/>
        <rFont val="Verdana"/>
        <family val="2"/>
      </rPr>
      <t>ET 89.05.0053 (/)</t>
    </r>
  </si>
  <si>
    <r>
      <rPr>
        <b/>
        <sz val="7.5"/>
        <rFont val="Verdana"/>
        <family val="2"/>
      </rPr>
      <t>Pilar em madeira de reflorestamento, com 25cm de diametro, tratado com pintura imunizante Pentox ou similar, exclusive escavacao, fundacao e reaterro. Fornecimento e assentamento. (desonerado)</t>
    </r>
  </si>
  <si>
    <r>
      <rPr>
        <b/>
        <sz val="7.5"/>
        <rFont val="Verdana"/>
        <family val="2"/>
      </rPr>
      <t>ET 89.10.0500 (B)</t>
    </r>
  </si>
  <si>
    <r>
      <rPr>
        <b/>
        <sz val="7.5"/>
        <rFont val="Verdana"/>
        <family val="2"/>
      </rPr>
      <t>Pier para atracacao de embarcacoes estruturado em pecas de madeira serrada, sendo as longarinas de 3"x9" e as transversinas de 3"x12", fixadas por barras inox rosqueadas de 1,00mx1/2", assoalho em ripas de madeira aparelhada de (2,5x10)cm, fixadas por pregos galvanizados de secao quadrada nas dimensoes de (4,38x79)mm. Todo conjunto assentado sobre pilares circulares com diametro de 40cm em concreto estrutural FCK=20MPa, revestido em tubo de PVC rigido de 400mm. Fornecimento de todos materiais, colocacao, instalacao, transporte,</t>
    </r>
  </si>
  <si>
    <r>
      <rPr>
        <b/>
        <sz val="7.5"/>
        <rFont val="Verdana"/>
        <family val="2"/>
      </rPr>
      <t>topografia e montagem de todas as pecas e acabamento final.(desonerado)</t>
    </r>
  </si>
  <si>
    <r>
      <rPr>
        <b/>
        <sz val="7.5"/>
        <rFont val="Verdana"/>
        <family val="2"/>
      </rPr>
      <t>ET 90.05.0053 (/)</t>
    </r>
  </si>
  <si>
    <r>
      <rPr>
        <b/>
        <sz val="7.5"/>
        <rFont val="Verdana"/>
        <family val="2"/>
      </rPr>
      <t>Pilar em madeira de reflorestamento, com 25cm de diametro, tratado com pintura imunizante Pentox ou similar, exclusive escavacao, fundacao e reaterro. Fornecimento e assentamento.</t>
    </r>
  </si>
  <si>
    <r>
      <rPr>
        <b/>
        <sz val="7.5"/>
        <rFont val="Verdana"/>
        <family val="2"/>
      </rPr>
      <t>ET 90.10.0500 (B)</t>
    </r>
  </si>
  <si>
    <r>
      <rPr>
        <b/>
        <sz val="7.5"/>
        <rFont val="Verdana"/>
        <family val="2"/>
      </rPr>
      <t>Pier para atracacao de embarcacoes estruturado em pecas de madeira serrada, sendo as longarinas de 3"x9" e as transversinas de 3"x12", fixadas por barras inox rosqueadas de 1,00mx1/2", assoalho em ripas de madeira aparelhada de (2,5x10)cm, fixadas por pregos galvanizados de secao quadrada nas dimensoes de (4,38x79)mm. Todo conjunto assentado sobre pilares circulares com diametro de 40cm em concreto estrutural FCK=20MPa, revestido em tubo de PVC rigido de 400mm. Fornecimento de todos materiais, colocacao, instalacao, transporte, topografia e montagem de todas as pecas e acabamento final.</t>
    </r>
  </si>
  <si>
    <r>
      <rPr>
        <b/>
        <sz val="7.5"/>
        <rFont val="Verdana"/>
        <family val="2"/>
      </rPr>
      <t>ET 98.99.0050 (B)</t>
    </r>
  </si>
  <si>
    <r>
      <rPr>
        <b/>
        <sz val="7.5"/>
        <rFont val="Verdana"/>
        <family val="2"/>
      </rPr>
      <t>Placa pre-moldada de concreto armado com 6cm de espessura, confeccionada com concreto importado de usina, dosado para fck=24MPa e 8% de microssilica, compreendendo lancamento e adensamento mecanico, inclusive transporte e colocacao sobre vigas, com guindaste.(desonerado)</t>
    </r>
  </si>
  <si>
    <r>
      <rPr>
        <b/>
        <sz val="7.5"/>
        <rFont val="Verdana"/>
        <family val="2"/>
      </rPr>
      <t>ET 99.99.0050 (B)</t>
    </r>
  </si>
  <si>
    <r>
      <rPr>
        <b/>
        <sz val="7.5"/>
        <rFont val="Verdana"/>
        <family val="2"/>
      </rPr>
      <t>Placa pre-moldada de concreto armado com 6cm de espessura, confeccionada com concreto importado de usina, dosado para fck=24MPa e 8% de microssilica, compreendendo lancamento e adensamento mecanico, inclusive transporte e colocacao sobre vigas, com guindaste.</t>
    </r>
  </si>
  <si>
    <r>
      <rPr>
        <b/>
        <sz val="7.5"/>
        <rFont val="Verdana"/>
        <family val="2"/>
      </rPr>
      <t>IP 98.99.0050 (/)</t>
    </r>
  </si>
  <si>
    <r>
      <rPr>
        <b/>
        <sz val="7.5"/>
        <rFont val="Verdana"/>
        <family val="2"/>
      </rPr>
      <t>Arame de ferro galvanizado de 12BWG, 2,76mm. Fornecimento.(desonerado)</t>
    </r>
  </si>
  <si>
    <r>
      <rPr>
        <b/>
        <sz val="7.5"/>
        <rFont val="Verdana"/>
        <family val="2"/>
      </rPr>
      <t>IP 98.99.0100 (/)</t>
    </r>
  </si>
  <si>
    <r>
      <rPr>
        <b/>
        <sz val="7.5"/>
        <rFont val="Verdana"/>
        <family val="2"/>
      </rPr>
      <t>Calha de madeira com 2700mm de comprimento. Fornecimento.(desonerado)</t>
    </r>
  </si>
  <si>
    <r>
      <rPr>
        <b/>
        <sz val="7.5"/>
        <rFont val="Verdana"/>
        <family val="2"/>
      </rPr>
      <t>IP 98.99.0150 (/)</t>
    </r>
  </si>
  <si>
    <r>
      <rPr>
        <b/>
        <sz val="7.5"/>
        <rFont val="Verdana"/>
        <family val="2"/>
      </rPr>
      <t>Capa isolante com resina de silicone para conector tipo cunha em instalacao subterranea. Fornecimento e colocacao.(desonerado)</t>
    </r>
  </si>
  <si>
    <r>
      <rPr>
        <b/>
        <sz val="7.5"/>
        <rFont val="Verdana"/>
        <family val="2"/>
      </rPr>
      <t>IP 98.99.0152 (/)</t>
    </r>
  </si>
  <si>
    <r>
      <rPr>
        <b/>
        <sz val="7.5"/>
        <rFont val="Verdana"/>
        <family val="2"/>
      </rPr>
      <t>Capa isolante para conector tipo cunha, para instalacao subterranea, tensao de 600V, com isolacao de silicone estabilizado, para uso nos modelos de conectores de 1 a 14, padrao RIOLUZ. Fornecimento.(desonerado)</t>
    </r>
  </si>
  <si>
    <r>
      <rPr>
        <b/>
        <sz val="7.5"/>
        <rFont val="Verdana"/>
        <family val="2"/>
      </rPr>
      <t>IP 99.99.0050 (/)</t>
    </r>
  </si>
  <si>
    <r>
      <rPr>
        <b/>
        <sz val="7.5"/>
        <rFont val="Verdana"/>
        <family val="2"/>
      </rPr>
      <t>Arame de ferro galvanizado de 12BWG, 2,76mm. Fornecimento.</t>
    </r>
  </si>
  <si>
    <r>
      <rPr>
        <b/>
        <sz val="7.5"/>
        <rFont val="Verdana"/>
        <family val="2"/>
      </rPr>
      <t>IP 99.99.0100 (/)</t>
    </r>
  </si>
  <si>
    <r>
      <rPr>
        <b/>
        <sz val="7.5"/>
        <rFont val="Verdana"/>
        <family val="2"/>
      </rPr>
      <t>Calha de madeira com 2700mm de comprimento. Fornecimento.</t>
    </r>
  </si>
  <si>
    <r>
      <rPr>
        <b/>
        <sz val="7.5"/>
        <rFont val="Verdana"/>
        <family val="2"/>
      </rPr>
      <t>IP 99.99.0150 (/)</t>
    </r>
  </si>
  <si>
    <r>
      <rPr>
        <b/>
        <sz val="7.5"/>
        <rFont val="Verdana"/>
        <family val="2"/>
      </rPr>
      <t>Capa isolante com resina de silicone para conector tipo cunha em instalacao subterranea. Fornecimento e colocacao.</t>
    </r>
  </si>
  <si>
    <r>
      <rPr>
        <b/>
        <sz val="7.5"/>
        <rFont val="Verdana"/>
        <family val="2"/>
      </rPr>
      <t>IP 99.99.0152 (/)</t>
    </r>
  </si>
  <si>
    <r>
      <rPr>
        <b/>
        <sz val="7.5"/>
        <rFont val="Verdana"/>
        <family val="2"/>
      </rPr>
      <t>Capa isolante para conector tipo cunha, para instalacao subterranea, tensao de 600V, com isolacao de silicone estabilizado, para uso nos modelos de conectores de 1 a 14, padrao RIOLUZ. Fornecimento.</t>
    </r>
  </si>
  <si>
    <r>
      <rPr>
        <b/>
        <sz val="7.5"/>
        <rFont val="Verdana"/>
        <family val="2"/>
      </rPr>
      <t>PJ 98.99.0050 (/)</t>
    </r>
  </si>
  <si>
    <r>
      <rPr>
        <b/>
        <sz val="7.5"/>
        <rFont val="Verdana"/>
        <family val="2"/>
      </rPr>
      <t>Contentor plastico para coleta de lixo domiciliar em polietileno (DIN) de 360l. Fornecimento. (desonerado)</t>
    </r>
  </si>
  <si>
    <r>
      <rPr>
        <b/>
        <sz val="7.5"/>
        <rFont val="Verdana"/>
        <family val="2"/>
      </rPr>
      <t>PJ 98.99.0053 (/)</t>
    </r>
  </si>
  <si>
    <r>
      <rPr>
        <b/>
        <sz val="7.5"/>
        <rFont val="Verdana"/>
        <family val="2"/>
      </rPr>
      <t>Contentor plastico em polietileno, com duas rodas macicas de borracha, capacidade para 240 litros. Fornecimento.(desonerado)</t>
    </r>
  </si>
  <si>
    <r>
      <rPr>
        <b/>
        <sz val="7.5"/>
        <rFont val="Verdana"/>
        <family val="2"/>
      </rPr>
      <t>PJ 98.99.0070 (/)</t>
    </r>
  </si>
  <si>
    <r>
      <rPr>
        <b/>
        <sz val="7.5"/>
        <rFont val="Verdana"/>
        <family val="2"/>
      </rPr>
      <t>Escultura para mosaicultura, compreendendo: estrutura em barras de aco, tela de aco, com malha de (10 x 10)cm, inclusive pintura, recoberta por tela de Nylon, Sombrit ou similar e amarracoes com abracadeiras de Nylon, enchimento com adubo organico, exclusive especies vegetais. Fornecimento e confeccao.(desonerado)</t>
    </r>
  </si>
  <si>
    <r>
      <rPr>
        <b/>
        <sz val="7.5"/>
        <rFont val="Verdana"/>
        <family val="2"/>
      </rPr>
      <t>PJ 98.99.0100 (/)</t>
    </r>
  </si>
  <si>
    <r>
      <rPr>
        <b/>
        <sz val="7.5"/>
        <rFont val="Verdana"/>
        <family val="2"/>
      </rPr>
      <t>Fitilho de nylon brancoredondo. Fornecimento. (desonerado)</t>
    </r>
  </si>
  <si>
    <r>
      <rPr>
        <b/>
        <sz val="7.5"/>
        <rFont val="Verdana"/>
        <family val="2"/>
      </rPr>
      <t>PJ 98.99.0150 (B)</t>
    </r>
  </si>
  <si>
    <r>
      <rPr>
        <b/>
        <sz val="7.5"/>
        <rFont val="Verdana"/>
        <family val="2"/>
      </rPr>
      <t>Grampo de apoio em tubos de aco galvanizado (externa e internamente), com (1,20x1,36)m, formado por 2 tubos de 4" na vertical e 1 tubo de 2" e espessura de parede de 1/8" na horizontal, fixados por encaixe, com tratamento anticorrosivo e pintura. Fornecimento e colocacao.(desonerado)</t>
    </r>
  </si>
  <si>
    <r>
      <rPr>
        <b/>
        <sz val="7.5"/>
        <rFont val="Verdana"/>
        <family val="2"/>
      </rPr>
      <t>mod</t>
    </r>
  </si>
  <si>
    <r>
      <rPr>
        <b/>
        <sz val="7.5"/>
        <rFont val="Verdana"/>
        <family val="2"/>
      </rPr>
      <t>PJ 98.99.0160 (/)</t>
    </r>
  </si>
  <si>
    <r>
      <rPr>
        <b/>
        <sz val="7.5"/>
        <rFont val="Verdana"/>
        <family val="2"/>
      </rPr>
      <t xml:space="preserve">Jardineira tipo vaso "big pot", em concreto armado, com 2m de diametro e 1m de altura, inclusive pintura, presilhas com cabo de aco para tutoramento, carga, descarga e transporte.
</t>
    </r>
    <r>
      <rPr>
        <b/>
        <sz val="7.5"/>
        <rFont val="Verdana"/>
        <family val="2"/>
      </rPr>
      <t>Fornecimento.(desonerado)</t>
    </r>
  </si>
  <si>
    <r>
      <rPr>
        <b/>
        <sz val="7.5"/>
        <rFont val="Verdana"/>
        <family val="2"/>
      </rPr>
      <t>PJ 98.99.0200 (/)</t>
    </r>
  </si>
  <si>
    <r>
      <rPr>
        <b/>
        <sz val="7.5"/>
        <rFont val="Verdana"/>
        <family val="2"/>
      </rPr>
      <t>Papeleira plastica para vias e pracas publicas em polietileno (DIN), capacidade para 50l, medindo (75,50x34,50x43,50)cm. Fornecimento e colocacao. (desonerado)</t>
    </r>
  </si>
  <si>
    <r>
      <rPr>
        <b/>
        <sz val="7.5"/>
        <rFont val="Verdana"/>
        <family val="2"/>
      </rPr>
      <t>PJ 98.99.0300 (/)</t>
    </r>
  </si>
  <si>
    <r>
      <rPr>
        <b/>
        <sz val="7.5"/>
        <rFont val="Verdana"/>
        <family val="2"/>
      </rPr>
      <t>Vaso plastico redondo, na cor terracota, ceramica ou cinza, com diametro entre 30cm e 40cm e altura entre 30cm e 35cm, inclusive prato. Fornecimento. (desonerado)</t>
    </r>
  </si>
  <si>
    <r>
      <rPr>
        <b/>
        <sz val="7.5"/>
        <rFont val="Verdana"/>
        <family val="2"/>
      </rPr>
      <t>PJ 98.99.0303 (/)</t>
    </r>
  </si>
  <si>
    <r>
      <rPr>
        <b/>
        <sz val="7.5"/>
        <rFont val="Verdana"/>
        <family val="2"/>
      </rPr>
      <t>Vaso plastico quadrado, na cor terracota, ceramica ou cinza, com lados entre 34cm e 40cm e altura entre 28cm e 34cm, inclusive prato. Fornecimento. (desonerado)</t>
    </r>
  </si>
  <si>
    <r>
      <rPr>
        <b/>
        <sz val="7.5"/>
        <rFont val="Verdana"/>
        <family val="2"/>
      </rPr>
      <t>PJ 98.99.0306 (/)</t>
    </r>
  </si>
  <si>
    <r>
      <rPr>
        <b/>
        <sz val="7.5"/>
        <rFont val="Verdana"/>
        <family val="2"/>
      </rPr>
      <t>Vaso plastico redondo, na cor terracota, ceramica ou cinza, com diametro entre 41cm e 50cm e altura entre 36cm e 40cm, inclusive prato. Fornecimento. (desonerado)</t>
    </r>
  </si>
  <si>
    <r>
      <rPr>
        <b/>
        <sz val="7.5"/>
        <rFont val="Verdana"/>
        <family val="2"/>
      </rPr>
      <t>PJ 99.99.0050 (/)</t>
    </r>
  </si>
  <si>
    <r>
      <rPr>
        <b/>
        <sz val="7.5"/>
        <rFont val="Verdana"/>
        <family val="2"/>
      </rPr>
      <t>Contentor plastico para coleta de lixo domiciliar em polietileno (DIN) de 360l. Fornecimento.</t>
    </r>
  </si>
  <si>
    <r>
      <rPr>
        <b/>
        <sz val="7.5"/>
        <rFont val="Verdana"/>
        <family val="2"/>
      </rPr>
      <t>PJ 99.99.0053 (/)</t>
    </r>
  </si>
  <si>
    <r>
      <rPr>
        <b/>
        <sz val="7.5"/>
        <rFont val="Verdana"/>
        <family val="2"/>
      </rPr>
      <t>Contentor plastico em polietileno, com duas rodas macicas de borracha, capacidade para 240 litros. Fornecimento.</t>
    </r>
  </si>
  <si>
    <r>
      <rPr>
        <b/>
        <sz val="7.5"/>
        <rFont val="Verdana"/>
        <family val="2"/>
      </rPr>
      <t>PJ 99.99.0070 (/)</t>
    </r>
  </si>
  <si>
    <r>
      <rPr>
        <b/>
        <sz val="7.5"/>
        <rFont val="Verdana"/>
        <family val="2"/>
      </rPr>
      <t>Escultura para mosaicultura, compreendendo: estrutura em barras de aco, tela de aco, com malha de (10 x 10)cm, inclusive pintura, recoberta por tela de Nylon, Sombrit ou similar e amarracoes com abracadeiras de Nylon, enchimento com adubo organico, exclusive especies vegetais. Fornecimento e confeccao.</t>
    </r>
  </si>
  <si>
    <r>
      <rPr>
        <b/>
        <sz val="7.5"/>
        <rFont val="Verdana"/>
        <family val="2"/>
      </rPr>
      <t>PJ 99.99.0100 (/)</t>
    </r>
  </si>
  <si>
    <r>
      <rPr>
        <b/>
        <sz val="7.5"/>
        <rFont val="Verdana"/>
        <family val="2"/>
      </rPr>
      <t>Fitilho de nylon brancoredondo. Fornecimento.</t>
    </r>
  </si>
  <si>
    <r>
      <rPr>
        <b/>
        <sz val="7.5"/>
        <rFont val="Verdana"/>
        <family val="2"/>
      </rPr>
      <t>PJ 99.99.0150 (B)</t>
    </r>
  </si>
  <si>
    <r>
      <rPr>
        <b/>
        <sz val="7.5"/>
        <rFont val="Verdana"/>
        <family val="2"/>
      </rPr>
      <t>Grampo de apoio em tubos de aco galvanizado (externa e internamente), com (1,20x1,36)m, formado por 2 tubos de 4" na vertical e 1 tubo de 2" e espessura de parede de 1/8" na horizontal, fixados por encaixe, com tratamento anticorrosivo e pintura. Fornecimento e colocacao.</t>
    </r>
  </si>
  <si>
    <r>
      <rPr>
        <b/>
        <sz val="7.5"/>
        <rFont val="Verdana"/>
        <family val="2"/>
      </rPr>
      <t>PJ 99.99.0160 (/)</t>
    </r>
  </si>
  <si>
    <r>
      <rPr>
        <b/>
        <sz val="7.5"/>
        <rFont val="Verdana"/>
        <family val="2"/>
      </rPr>
      <t xml:space="preserve">Jardineira tipo vaso "big pot", em concreto armado, com 2m de diametro e 1m de altura, inclusive pintura, presilhas com cabo de aco para tutoramento, carga, descarga e transporte.
</t>
    </r>
    <r>
      <rPr>
        <b/>
        <sz val="7.5"/>
        <rFont val="Verdana"/>
        <family val="2"/>
      </rPr>
      <t>Fornecimento.</t>
    </r>
  </si>
  <si>
    <r>
      <rPr>
        <b/>
        <sz val="7.5"/>
        <rFont val="Verdana"/>
        <family val="2"/>
      </rPr>
      <t>PJ 99.99.0200 (/)</t>
    </r>
  </si>
  <si>
    <r>
      <rPr>
        <b/>
        <sz val="7.5"/>
        <rFont val="Verdana"/>
        <family val="2"/>
      </rPr>
      <t>Papeleira plastica para vias e pracas publicas em polietileno (DIN), capacidade para 50l, medindo (75,50x34,50x43,50)cm. Fornecimento e colocacao.</t>
    </r>
  </si>
  <si>
    <r>
      <rPr>
        <b/>
        <sz val="7.5"/>
        <rFont val="Verdana"/>
        <family val="2"/>
      </rPr>
      <t>PJ 99.99.0300 (/)</t>
    </r>
  </si>
  <si>
    <r>
      <rPr>
        <b/>
        <sz val="7.5"/>
        <rFont val="Verdana"/>
        <family val="2"/>
      </rPr>
      <t>Vaso plastico redondo, na cor terracota, ceramica ou cinza, com diametro entre 30cm e 40cm e altura entre 30cm e 35cm, inclusive prato. Fornecimento.</t>
    </r>
  </si>
  <si>
    <r>
      <rPr>
        <b/>
        <sz val="7.5"/>
        <rFont val="Verdana"/>
        <family val="2"/>
      </rPr>
      <t>PJ 99.99.0303 (/)</t>
    </r>
  </si>
  <si>
    <r>
      <rPr>
        <b/>
        <sz val="7.5"/>
        <rFont val="Verdana"/>
        <family val="2"/>
      </rPr>
      <t>Vaso plastico quadrado, na cor terracota, ceramica ou cinza, com lados entre 34cm e 40cm e altura entre 28cm e 34cm, inclusive prato. Fornecimento.</t>
    </r>
  </si>
  <si>
    <r>
      <rPr>
        <b/>
        <sz val="7.5"/>
        <rFont val="Verdana"/>
        <family val="2"/>
      </rPr>
      <t>PJ 99.99.0306 (/)</t>
    </r>
  </si>
  <si>
    <r>
      <rPr>
        <b/>
        <sz val="7.5"/>
        <rFont val="Verdana"/>
        <family val="2"/>
      </rPr>
      <t xml:space="preserve">Vaso plastico redondo, na cor terracota, ceramica ou cinza, com diametro entre 41cm e 50cm e altura entre 36cm e 40cm, inclusive prato.
</t>
    </r>
    <r>
      <rPr>
        <b/>
        <sz val="7.5"/>
        <rFont val="Verdana"/>
        <family val="2"/>
      </rPr>
      <t>Fornecimento.</t>
    </r>
  </si>
  <si>
    <r>
      <rPr>
        <b/>
        <sz val="7.5"/>
        <rFont val="Verdana"/>
        <family val="2"/>
      </rPr>
      <t>Categoria                  Servicos Complementares</t>
    </r>
  </si>
  <si>
    <r>
      <rPr>
        <b/>
        <sz val="7.5"/>
        <rFont val="Verdana"/>
        <family val="2"/>
      </rPr>
      <t>SC 98.99.0025 (/)</t>
    </r>
  </si>
  <si>
    <r>
      <rPr>
        <b/>
        <sz val="7.5"/>
        <rFont val="Verdana"/>
        <family val="2"/>
      </rPr>
      <t>Guarita em Fiber-Glass ou similar, medidas (1,00x1,00x2,20)m, modelo Kini, fabricacao Glaspac ou similar. Fornecimento e colocacao. (desonerado)</t>
    </r>
  </si>
  <si>
    <r>
      <rPr>
        <b/>
        <sz val="7.5"/>
        <rFont val="Verdana"/>
        <family val="2"/>
      </rPr>
      <t>SC 98.99.0030 (/)</t>
    </r>
  </si>
  <si>
    <r>
      <rPr>
        <b/>
        <sz val="7.5"/>
        <rFont val="Verdana"/>
        <family val="2"/>
      </rPr>
      <t>Guarita em Fiber-Glass ou similar, medidas (1,20x1,20x2,30)m, modelo Kini, fabricacao Glaspac ou similar. Fornecimento e colocacao. (desonerado)</t>
    </r>
  </si>
  <si>
    <r>
      <rPr>
        <b/>
        <sz val="7.5"/>
        <rFont val="Verdana"/>
        <family val="2"/>
      </rPr>
      <t>SC 98.99.0040 (/)</t>
    </r>
  </si>
  <si>
    <r>
      <rPr>
        <b/>
        <sz val="7.5"/>
        <rFont val="Verdana"/>
        <family val="2"/>
      </rPr>
      <t>Quiosque em Fiber-Glass ou similar, medindo (2,80x2,16x2,32)m, fabricacao Difibra ou similar. Fornecimento e colocacao.(desonerado)</t>
    </r>
  </si>
  <si>
    <r>
      <rPr>
        <b/>
        <sz val="7.5"/>
        <rFont val="Verdana"/>
        <family val="2"/>
      </rPr>
      <t>SC 99.99.0025 (/)</t>
    </r>
  </si>
  <si>
    <r>
      <rPr>
        <b/>
        <sz val="7.5"/>
        <rFont val="Verdana"/>
        <family val="2"/>
      </rPr>
      <t>Guarita em Fiber-Glass ou similar, medidas (1,00x1,00x2,20)m, modelo Kini, fabricacao Glaspac ou similar. Fornecimento e colocacao.</t>
    </r>
  </si>
  <si>
    <r>
      <rPr>
        <b/>
        <sz val="7.5"/>
        <rFont val="Verdana"/>
        <family val="2"/>
      </rPr>
      <t>SC 99.99.0030 (/)</t>
    </r>
  </si>
  <si>
    <r>
      <rPr>
        <b/>
        <sz val="7.5"/>
        <rFont val="Verdana"/>
        <family val="2"/>
      </rPr>
      <t>Guarita em Fiber-Glass ou similar, medidas (1,20x1,20x2,30)m, modelo Kini, fabricacao Glaspac ou similar. Fornecimento e colocacao.</t>
    </r>
  </si>
  <si>
    <r>
      <rPr>
        <b/>
        <sz val="7.5"/>
        <rFont val="Verdana"/>
        <family val="2"/>
      </rPr>
      <t>SC 99.99.0040 (/)</t>
    </r>
  </si>
  <si>
    <r>
      <rPr>
        <b/>
        <sz val="7.5"/>
        <rFont val="Verdana"/>
        <family val="2"/>
      </rPr>
      <t>Quiosque em Fiber-Glass ou similar, medindo (2,80x2,16x2,32)m, fabricacao Difibra ou similar. Fornecimento e colocacao.</t>
    </r>
  </si>
  <si>
    <r>
      <rPr>
        <b/>
        <sz val="7.5"/>
        <rFont val="Verdana"/>
        <family val="2"/>
      </rPr>
      <t>ST 74.05.0025 (/)</t>
    </r>
  </si>
  <si>
    <r>
      <rPr>
        <b/>
        <sz val="7.5"/>
        <rFont val="Verdana"/>
        <family val="2"/>
      </rPr>
      <t>Sinalizacao horizontal com plastico a frio bi componente, conforme ABNT NBR 15870, Tipo III ou IV aplicada por extrusao, a base de resina metacrilica reativa, espessura de 1,5mm a 3,0mm, aplicado de forma manual. Fornecimento e aplicacao. (Desonerado)</t>
    </r>
  </si>
  <si>
    <r>
      <rPr>
        <b/>
        <sz val="7.5"/>
        <rFont val="Verdana"/>
        <family val="2"/>
      </rPr>
      <t>ST 74.05.0026 (/)</t>
    </r>
  </si>
  <si>
    <r>
      <rPr>
        <b/>
        <sz val="7.5"/>
        <rFont val="Verdana"/>
        <family val="2"/>
      </rPr>
      <t>Sinalizacao horizontal com plastico a frio tricomponente, conforme ABNT NBR 15870, Tipo I a base de resina metacrilica reativa, na cor vermelha, espessura de 0,3mm a 1,2mm, aplicado por aspersao. Fornecimento e aplicacao. (Desonerado)</t>
    </r>
  </si>
  <si>
    <r>
      <rPr>
        <b/>
        <sz val="7.5"/>
        <rFont val="Verdana"/>
        <family val="2"/>
      </rPr>
      <t>ST 74.05.0050 (A)</t>
    </r>
  </si>
  <si>
    <r>
      <rPr>
        <b/>
        <sz val="7.5"/>
        <rFont val="Verdana"/>
        <family val="2"/>
      </rPr>
      <t>Sinalizacao horizontal com resina acrilica, em projetos ate 60m2, conforme especificacoes da CET- RIO.(desonerado)</t>
    </r>
  </si>
  <si>
    <r>
      <rPr>
        <b/>
        <sz val="7.5"/>
        <rFont val="Verdana"/>
        <family val="2"/>
      </rPr>
      <t>ST 74.05.0075 (/)</t>
    </r>
  </si>
  <si>
    <r>
      <rPr>
        <b/>
        <sz val="7.5"/>
        <rFont val="Verdana"/>
        <family val="2"/>
      </rPr>
      <t>Sinalizacao horizontal com termoplastico alto relevo, para pintura de eixo, bordos e faixas, no sistema tacos, com 4cm de largura e na espessura de 7,0mm, cadencia de 17 a 20cm conforme NBR 16184 e NBR 13159 da ABNT. Fornecimento e aplicacao. (Desonerado)</t>
    </r>
  </si>
  <si>
    <r>
      <rPr>
        <b/>
        <sz val="7.5"/>
        <rFont val="Verdana"/>
        <family val="2"/>
      </rPr>
      <t>ST 74.05.0100 (A)</t>
    </r>
  </si>
  <si>
    <r>
      <rPr>
        <b/>
        <sz val="7.5"/>
        <rFont val="Verdana"/>
        <family val="2"/>
      </rPr>
      <t>Sinalizacao horizontal com resina acrilica, em projetos de 60m2 ate 160m2, conforme especificacoes da CET-RIO.(desonerado)</t>
    </r>
  </si>
  <si>
    <r>
      <rPr>
        <b/>
        <sz val="7.5"/>
        <rFont val="Verdana"/>
        <family val="2"/>
      </rPr>
      <t>ST 74.05.0150 (A)</t>
    </r>
  </si>
  <si>
    <r>
      <rPr>
        <b/>
        <sz val="7.5"/>
        <rFont val="Verdana"/>
        <family val="2"/>
      </rPr>
      <t>Sinalizacao horizontal com resina acrilica, em projetos acima de 160m2, conforme especificacoes da CET-RIO.(desonerado)</t>
    </r>
  </si>
  <si>
    <r>
      <rPr>
        <b/>
        <sz val="7.5"/>
        <rFont val="Verdana"/>
        <family val="2"/>
      </rPr>
      <t>ST 74.05.0200 (A)</t>
    </r>
  </si>
  <si>
    <r>
      <rPr>
        <b/>
        <sz val="7.5"/>
        <rFont val="Verdana"/>
        <family val="2"/>
      </rPr>
      <t>Sinalizacao horizontal com massa termoplastica, aplicada por aspersao, conforme especificacao CET- RIO, em projetos ate 100m2.(desonerado)</t>
    </r>
  </si>
  <si>
    <r>
      <rPr>
        <b/>
        <sz val="7.5"/>
        <rFont val="Verdana"/>
        <family val="2"/>
      </rPr>
      <t>ST 74.05.0250 (A)</t>
    </r>
  </si>
  <si>
    <r>
      <rPr>
        <b/>
        <sz val="7.5"/>
        <rFont val="Verdana"/>
        <family val="2"/>
      </rPr>
      <t>Sinalizacao horizontal com massa termoplastica, aplicada por aspersao, conforme especificacao CET- RIO, em projetos entre 100m2 e 400m2. (desonerado)</t>
    </r>
  </si>
  <si>
    <r>
      <rPr>
        <b/>
        <sz val="7.5"/>
        <rFont val="Verdana"/>
        <family val="2"/>
      </rPr>
      <t>ST 74.05.0300 (A)</t>
    </r>
  </si>
  <si>
    <r>
      <rPr>
        <b/>
        <sz val="7.5"/>
        <rFont val="Verdana"/>
        <family val="2"/>
      </rPr>
      <t>Sinalizacao horizontal com massa termoplastica, aplicada por aspersao, conforme especificacao CET- RIO, em projetos acima de 400m2.(desonerado)</t>
    </r>
  </si>
  <si>
    <r>
      <rPr>
        <b/>
        <sz val="7.5"/>
        <rFont val="Verdana"/>
        <family val="2"/>
      </rPr>
      <t>ST 74.05.0350 (A)</t>
    </r>
  </si>
  <si>
    <r>
      <rPr>
        <b/>
        <sz val="7.5"/>
        <rFont val="Verdana"/>
        <family val="2"/>
      </rPr>
      <t>Sinalizacao horizontal com massa termoplastica, aplicada por extrusao, em projetos ate 60m2, conforme especificacoes da CET-RIO.(desonerado)</t>
    </r>
  </si>
  <si>
    <r>
      <rPr>
        <b/>
        <sz val="7.5"/>
        <rFont val="Verdana"/>
        <family val="2"/>
      </rPr>
      <t>ST 74.05.0400 (A)</t>
    </r>
  </si>
  <si>
    <r>
      <rPr>
        <b/>
        <sz val="7.5"/>
        <rFont val="Verdana"/>
        <family val="2"/>
      </rPr>
      <t>Sinalizacao horizontal com massa termoplastica, aplicada por extrusao, em projetos entre 60m2 e 150m2, conforme especificacoes da CET-RIO. (desonerado)</t>
    </r>
  </si>
  <si>
    <r>
      <rPr>
        <b/>
        <sz val="7.5"/>
        <rFont val="Verdana"/>
        <family val="2"/>
      </rPr>
      <t>ST 74.05.0450 (A)</t>
    </r>
  </si>
  <si>
    <r>
      <rPr>
        <b/>
        <sz val="7.5"/>
        <rFont val="Verdana"/>
        <family val="2"/>
      </rPr>
      <t>Sinalizacao horizontal com massa termoplastica, aplicada por extrusao, em projetos acima de 150m2, conforme especificacoes da CET-RIO.(desonerado)</t>
    </r>
  </si>
  <si>
    <r>
      <rPr>
        <b/>
        <sz val="7.5"/>
        <rFont val="Verdana"/>
        <family val="2"/>
      </rPr>
      <t>ST 74.05.0500 (/)</t>
    </r>
  </si>
  <si>
    <r>
      <rPr>
        <b/>
        <sz val="7.5"/>
        <rFont val="Verdana"/>
        <family val="2"/>
      </rPr>
      <t>Retirada de massa termoplastica.(desonerado)</t>
    </r>
  </si>
  <si>
    <r>
      <rPr>
        <b/>
        <sz val="7.5"/>
        <rFont val="Verdana"/>
        <family val="2"/>
      </rPr>
      <t>ST 74.05.0550 (/)</t>
    </r>
  </si>
  <si>
    <r>
      <rPr>
        <b/>
        <sz val="7.5"/>
        <rFont val="Verdana"/>
        <family val="2"/>
      </rPr>
      <t>Retirada de pintura a base de resina acrilica. (desonerado)</t>
    </r>
  </si>
  <si>
    <r>
      <rPr>
        <b/>
        <sz val="7.5"/>
        <rFont val="Verdana"/>
        <family val="2"/>
      </rPr>
      <t>ST 74.05.0600 (/)</t>
    </r>
  </si>
  <si>
    <r>
      <rPr>
        <b/>
        <sz val="7.5"/>
        <rFont val="Verdana"/>
        <family val="2"/>
      </rPr>
      <t>Aplicacao de selante asfaltico a base de acrilicas para pavimentos de concreto, usado como imprimador para material termoplastico, inclusive fornecimento dos materiais necessarios conforme especificacao CET-RIO.(desonerado)</t>
    </r>
  </si>
  <si>
    <r>
      <rPr>
        <b/>
        <sz val="7.5"/>
        <rFont val="Verdana"/>
        <family val="2"/>
      </rPr>
      <t>ST 74.05.0650 (/)</t>
    </r>
  </si>
  <si>
    <r>
      <rPr>
        <b/>
        <sz val="7.5"/>
        <rFont val="Verdana"/>
        <family val="2"/>
      </rPr>
      <t>Tacha, instalacao, conforme especificacao CET-RIO. (desonerado)</t>
    </r>
  </si>
  <si>
    <r>
      <rPr>
        <b/>
        <sz val="7.5"/>
        <rFont val="Verdana"/>
        <family val="2"/>
      </rPr>
      <t>ST 74.05.0700 (/)</t>
    </r>
  </si>
  <si>
    <r>
      <rPr>
        <b/>
        <sz val="7.5"/>
        <rFont val="Verdana"/>
        <family val="2"/>
      </rPr>
      <t>Tachao, instalacao, conforme especificacao CET-RIO. (desonerado)</t>
    </r>
  </si>
  <si>
    <r>
      <rPr>
        <b/>
        <sz val="7.5"/>
        <rFont val="Verdana"/>
        <family val="2"/>
      </rPr>
      <t>ST 74.05.0750 (/)</t>
    </r>
  </si>
  <si>
    <r>
      <rPr>
        <b/>
        <sz val="7.5"/>
        <rFont val="Verdana"/>
        <family val="2"/>
      </rPr>
      <t>Instalacao de segregador, conforme especificacao CET-RIO.(desonerado)</t>
    </r>
  </si>
  <si>
    <r>
      <rPr>
        <b/>
        <sz val="7.5"/>
        <rFont val="Verdana"/>
        <family val="2"/>
      </rPr>
      <t>ST 74.10.0151 (/)</t>
    </r>
  </si>
  <si>
    <r>
      <rPr>
        <b/>
        <sz val="7.5"/>
        <rFont val="Verdana"/>
        <family val="2"/>
      </rPr>
      <t>Tacha monodirecional, conforme especificacao CET- RIO. Fornecimento.(desonerado)</t>
    </r>
  </si>
  <si>
    <r>
      <rPr>
        <b/>
        <sz val="7.5"/>
        <rFont val="Verdana"/>
        <family val="2"/>
      </rPr>
      <t>ST 74.10.0201 (/)</t>
    </r>
  </si>
  <si>
    <r>
      <rPr>
        <b/>
        <sz val="7.5"/>
        <rFont val="Verdana"/>
        <family val="2"/>
      </rPr>
      <t>Tacha bidirecional, conforme especificacao CET-RIO. Fornecimento.(desonerado)</t>
    </r>
  </si>
  <si>
    <r>
      <rPr>
        <b/>
        <sz val="7.5"/>
        <rFont val="Verdana"/>
        <family val="2"/>
      </rPr>
      <t>ST 74.10.0351 (/)</t>
    </r>
  </si>
  <si>
    <r>
      <rPr>
        <b/>
        <sz val="7.5"/>
        <rFont val="Verdana"/>
        <family val="2"/>
      </rPr>
      <t>Tachao monodirecional, conforme especificacao CET- RIO. Fornecimento.(desonerado)</t>
    </r>
  </si>
  <si>
    <r>
      <rPr>
        <b/>
        <sz val="7.5"/>
        <rFont val="Verdana"/>
        <family val="2"/>
      </rPr>
      <t>ST 74.10.0401 (/)</t>
    </r>
  </si>
  <si>
    <r>
      <rPr>
        <b/>
        <sz val="7.5"/>
        <rFont val="Verdana"/>
        <family val="2"/>
      </rPr>
      <t>Tachao bidirecional, conforme especificacao CET- RIO. Fornecimento.(desonerado)</t>
    </r>
  </si>
  <si>
    <r>
      <rPr>
        <b/>
        <sz val="7.5"/>
        <rFont val="Verdana"/>
        <family val="2"/>
      </rPr>
      <t>ST 74.10.0450 (/)</t>
    </r>
  </si>
  <si>
    <r>
      <rPr>
        <b/>
        <sz val="7.5"/>
        <rFont val="Verdana"/>
        <family val="2"/>
      </rPr>
      <t>Segregador, conforme especificacao CET-RIO. Fornecimento.(desonerado)</t>
    </r>
  </si>
  <si>
    <r>
      <rPr>
        <b/>
        <sz val="7.5"/>
        <rFont val="Verdana"/>
        <family val="2"/>
      </rPr>
      <t>ST 74.15.0050 (/)</t>
    </r>
  </si>
  <si>
    <r>
      <rPr>
        <b/>
        <sz val="7.5"/>
        <rFont val="Verdana"/>
        <family val="2"/>
      </rPr>
      <t>Simbolos em laminado elastoplastico, com 1,5mm de espessura e com medidas diversas, em cores, com micro-esferas de vidro. Em projetos que utilizem entre 150 e 500m2 do material. Fornecimento e aplicacao.(desonerado)</t>
    </r>
  </si>
  <si>
    <r>
      <rPr>
        <b/>
        <sz val="7.5"/>
        <rFont val="Verdana"/>
        <family val="2"/>
      </rPr>
      <t>ST 74.15.0100 (/)</t>
    </r>
  </si>
  <si>
    <r>
      <rPr>
        <b/>
        <sz val="7.5"/>
        <rFont val="Verdana"/>
        <family val="2"/>
      </rPr>
      <t>Simbolos em laminado elastoplastico, com 1,5mm de espessura e com medidas diversas, em cores, com micro-esferas de vidro. Em projetos que utilizem entre 500 e 1000m2 do material. Fornecimento e aplicacao.(desonerado)</t>
    </r>
  </si>
  <si>
    <r>
      <rPr>
        <b/>
        <sz val="7.5"/>
        <rFont val="Verdana"/>
        <family val="2"/>
      </rPr>
      <t>ST 74.15.0150 (/)</t>
    </r>
  </si>
  <si>
    <r>
      <rPr>
        <b/>
        <sz val="7.5"/>
        <rFont val="Verdana"/>
        <family val="2"/>
      </rPr>
      <t>Simbolos em laminado elastoplastico, com 1,5mm de espessura e com medidas diversas, em cores, com micro-esferas de vidro. Em projetos que utilizem acima de 1000m2 do material. Fornecimento e aplicacao.(desonerado)</t>
    </r>
  </si>
  <si>
    <r>
      <rPr>
        <b/>
        <sz val="7.5"/>
        <rFont val="Verdana"/>
        <family val="2"/>
      </rPr>
      <t>ST 74.15.0200 (/)</t>
    </r>
  </si>
  <si>
    <r>
      <rPr>
        <b/>
        <sz val="7.5"/>
        <rFont val="Verdana"/>
        <family val="2"/>
      </rPr>
      <t>Laminado elastoplastico em faixas, com espessura de 1,5mm e ate 50cm de largura, na cor branca, com micro-esferas de vidro. Em projetos que utilizem entre 150 e 500m2 do material. Fornecimento e aplicacao.(desonerado)</t>
    </r>
  </si>
  <si>
    <r>
      <rPr>
        <b/>
        <sz val="7.5"/>
        <rFont val="Verdana"/>
        <family val="2"/>
      </rPr>
      <t>ST 74.15.0250 (/)</t>
    </r>
  </si>
  <si>
    <r>
      <rPr>
        <b/>
        <sz val="7.5"/>
        <rFont val="Verdana"/>
        <family val="2"/>
      </rPr>
      <t xml:space="preserve">Laminado elastoplastico em faixas, com espessura de 1,5mm e ate 50cm de largura, na cor amarela, com micro-esferas de vidro. Em projetos que utilizem entre 150 e 500m2 do material.
</t>
    </r>
    <r>
      <rPr>
        <b/>
        <sz val="7.5"/>
        <rFont val="Verdana"/>
        <family val="2"/>
      </rPr>
      <t>Fornecimento e aplicacao.(desonerado)</t>
    </r>
  </si>
  <si>
    <r>
      <rPr>
        <b/>
        <sz val="7.5"/>
        <rFont val="Verdana"/>
        <family val="2"/>
      </rPr>
      <t>ST 74.15.0300 (/)</t>
    </r>
  </si>
  <si>
    <r>
      <rPr>
        <b/>
        <sz val="7.5"/>
        <rFont val="Verdana"/>
        <family val="2"/>
      </rPr>
      <t>Laminado elastoplastico em faixas, com espessura de 1,5mm e ate 50cm de largura, colorido (exceto branco e amarelo), com micro-esferas de vidro. Em projetos que utilizem entre 150 e 500m2 do material. Fornecimento e aplicacao.(desonerado)</t>
    </r>
  </si>
  <si>
    <r>
      <rPr>
        <b/>
        <sz val="7.5"/>
        <rFont val="Verdana"/>
        <family val="2"/>
      </rPr>
      <t>ST 74.15.0350 (/)</t>
    </r>
  </si>
  <si>
    <r>
      <rPr>
        <b/>
        <sz val="7.5"/>
        <rFont val="Verdana"/>
        <family val="2"/>
      </rPr>
      <t>Laminado elastoplastico em faixas, com espessura de 1,5mm e ate 50cm de largura, na cor branca, com micro-esferas de vidro. Em projetos que utilizem entre 500 e 1000m2 do material. Fornecimento e aplicacao.(desonerado)</t>
    </r>
  </si>
  <si>
    <r>
      <rPr>
        <b/>
        <sz val="7.5"/>
        <rFont val="Verdana"/>
        <family val="2"/>
      </rPr>
      <t>ST 74.15.0400 (/)</t>
    </r>
  </si>
  <si>
    <r>
      <rPr>
        <b/>
        <sz val="7.5"/>
        <rFont val="Verdana"/>
        <family val="2"/>
      </rPr>
      <t xml:space="preserve">Laminado elastoplastico em faixas, com espessura de 1,5mm e ate 50cm de largura, na cor amarela, com micro-esferas de vidro. Em projetos que utilizem entre 500 e 1000m2 do material.
</t>
    </r>
    <r>
      <rPr>
        <b/>
        <sz val="7.5"/>
        <rFont val="Verdana"/>
        <family val="2"/>
      </rPr>
      <t>Fornecimento e aplicacao.(desonerado)</t>
    </r>
  </si>
  <si>
    <r>
      <rPr>
        <b/>
        <sz val="7.5"/>
        <rFont val="Verdana"/>
        <family val="2"/>
      </rPr>
      <t>ST 74.15.0450 (/)</t>
    </r>
  </si>
  <si>
    <r>
      <rPr>
        <b/>
        <sz val="7.5"/>
        <rFont val="Verdana"/>
        <family val="2"/>
      </rPr>
      <t>Laminado elastoplastico em faixas, com espessura de 1,5mm e ate 50cm de largura, colorido (exceto branco e amarelo), com micro-esferas de vidro. Em projetos que utilizem entre 500 e 1000m2 do material. Fornecimento e aplicacao.(desonerado)</t>
    </r>
  </si>
  <si>
    <r>
      <rPr>
        <b/>
        <sz val="7.5"/>
        <rFont val="Verdana"/>
        <family val="2"/>
      </rPr>
      <t>ST 74.15.0500 (/)</t>
    </r>
  </si>
  <si>
    <r>
      <rPr>
        <b/>
        <sz val="7.5"/>
        <rFont val="Verdana"/>
        <family val="2"/>
      </rPr>
      <t>Laminado elastoplastico em faixas, com espessura de 1,5mm e ate 50cm de largura, na cor branca, com micro-esferas de vidro. Em projetos que utilizem acima de 1000m2 do material. Fornecimento e aplicacao.(desonerado)</t>
    </r>
  </si>
  <si>
    <r>
      <rPr>
        <b/>
        <sz val="7.5"/>
        <rFont val="Verdana"/>
        <family val="2"/>
      </rPr>
      <t>ST 74.15.0550 (/)</t>
    </r>
  </si>
  <si>
    <r>
      <rPr>
        <b/>
        <sz val="7.5"/>
        <rFont val="Verdana"/>
        <family val="2"/>
      </rPr>
      <t xml:space="preserve">Laminado elastoplastico em faixas, com espessura de 1,5mm e ate 50cm de largura, na cor amarela, com micro-esferas de vidro. Em projetos que utilizem acima de 1000m2 do material.
</t>
    </r>
    <r>
      <rPr>
        <b/>
        <sz val="7.5"/>
        <rFont val="Verdana"/>
        <family val="2"/>
      </rPr>
      <t>Fornecimento e aplicacao.(desonerado)</t>
    </r>
  </si>
  <si>
    <r>
      <rPr>
        <b/>
        <sz val="7.5"/>
        <rFont val="Verdana"/>
        <family val="2"/>
      </rPr>
      <t>ST 74.15.0600 (/)</t>
    </r>
  </si>
  <si>
    <r>
      <rPr>
        <b/>
        <sz val="7.5"/>
        <rFont val="Verdana"/>
        <family val="2"/>
      </rPr>
      <t>Laminado elastoplastico em faixas, com espessura de 1,5mm e ate 50cm de largura, colorido (exceto branco e amarelo), com micro-esferas de vidro. Em projetos que utilizem acima de 1000m2 do material. Fornecimento e aplicacao.(desonerado)</t>
    </r>
  </si>
  <si>
    <r>
      <rPr>
        <b/>
        <sz val="7.5"/>
        <rFont val="Verdana"/>
        <family val="2"/>
      </rPr>
      <t>ST 75.05.0010 (/)</t>
    </r>
  </si>
  <si>
    <r>
      <rPr>
        <b/>
        <sz val="7.5"/>
        <rFont val="Verdana"/>
        <family val="2"/>
      </rPr>
      <t xml:space="preserve">Aplicacao manual de termoplastico pre-formado, autocolante, refletivo e termossensivel, com espessura de 2,00mm, conforme ABNT NBR 16039 (faixas de pedestres, setas, simbolos e dizeres).
</t>
    </r>
    <r>
      <rPr>
        <b/>
        <sz val="7.5"/>
        <rFont val="Verdana"/>
        <family val="2"/>
      </rPr>
      <t>Fornecimento e aplicacao.</t>
    </r>
  </si>
  <si>
    <r>
      <rPr>
        <b/>
        <sz val="7.5"/>
        <rFont val="Verdana"/>
        <family val="2"/>
      </rPr>
      <t>ST 75.05.0025 (/)</t>
    </r>
  </si>
  <si>
    <r>
      <rPr>
        <b/>
        <sz val="7.5"/>
        <rFont val="Verdana"/>
        <family val="2"/>
      </rPr>
      <t>Sinalizacao horizontal com plastico a frio bi componente, conforme ABNT NBR 15870, Tipo III ou IV aplicada por extrusao, a base de resina metacrilica reativa, espessura de 1,5mm a 3,0mm, aplicado de forma manual. Fornecimento e aplicacao.</t>
    </r>
  </si>
  <si>
    <r>
      <rPr>
        <b/>
        <sz val="7.5"/>
        <rFont val="Verdana"/>
        <family val="2"/>
      </rPr>
      <t>ST 75.05.0026 (/)</t>
    </r>
  </si>
  <si>
    <r>
      <rPr>
        <b/>
        <sz val="7.5"/>
        <rFont val="Verdana"/>
        <family val="2"/>
      </rPr>
      <t>Sinalizacao horizontal com plastico a frio tricomponente, conforme ABNT NBR 15870, Tipo I a base de resina metacrilica reativa, na cor vermelha, espessura de 0,3mm a 1,2mm, aplicado por aspersao. Fornecimento e aplicacao.</t>
    </r>
  </si>
  <si>
    <r>
      <rPr>
        <b/>
        <sz val="7.5"/>
        <rFont val="Verdana"/>
        <family val="2"/>
      </rPr>
      <t>ST 75.05.0050 (A)</t>
    </r>
  </si>
  <si>
    <r>
      <rPr>
        <b/>
        <sz val="7.5"/>
        <rFont val="Verdana"/>
        <family val="2"/>
      </rPr>
      <t>Sinalizacao horizontal com resina acrilica, em projetos ate 60m2, conforme especificacoes da CET- RIO.</t>
    </r>
  </si>
  <si>
    <r>
      <rPr>
        <b/>
        <sz val="7.5"/>
        <rFont val="Verdana"/>
        <family val="2"/>
      </rPr>
      <t>ST 75.05.0075 (/)</t>
    </r>
  </si>
  <si>
    <r>
      <rPr>
        <b/>
        <sz val="7.5"/>
        <rFont val="Verdana"/>
        <family val="2"/>
      </rPr>
      <t>Sinalizacao horizontal com termoplastico alto relevo, para pintura de eixo, bordos e faixas, no sistema tacos, com 4cm de largura e na espessura de 7,0mm, cadencia de 17 a 20cm conforme NBR 16184 e NBR 13159 da ABNT. Fornecimento e aplicacao.</t>
    </r>
  </si>
  <si>
    <r>
      <rPr>
        <b/>
        <sz val="7.5"/>
        <rFont val="Verdana"/>
        <family val="2"/>
      </rPr>
      <t>ST 75.05.0100 (A)</t>
    </r>
  </si>
  <si>
    <r>
      <rPr>
        <b/>
        <sz val="7.5"/>
        <rFont val="Verdana"/>
        <family val="2"/>
      </rPr>
      <t>Sinalizacao horizontal com resina acrilica, em projetos de 60m2 ate 160m2, conforme especificacoes da CET-RIO.</t>
    </r>
  </si>
  <si>
    <r>
      <rPr>
        <b/>
        <sz val="7.5"/>
        <rFont val="Verdana"/>
        <family val="2"/>
      </rPr>
      <t>ST 75.05.0150 (A)</t>
    </r>
  </si>
  <si>
    <r>
      <rPr>
        <b/>
        <sz val="7.5"/>
        <rFont val="Verdana"/>
        <family val="2"/>
      </rPr>
      <t>Sinalizacao horizontal com resina acrilica, em projetos acima de 160m2, conforme especificacoes da CET-RIO.</t>
    </r>
  </si>
  <si>
    <r>
      <rPr>
        <b/>
        <sz val="7.5"/>
        <rFont val="Verdana"/>
        <family val="2"/>
      </rPr>
      <t>ST 75.05.0200 (A)</t>
    </r>
  </si>
  <si>
    <r>
      <rPr>
        <b/>
        <sz val="7.5"/>
        <rFont val="Verdana"/>
        <family val="2"/>
      </rPr>
      <t>Sinalizacao horizontal com massa termoplastica, aplicada por aspersao, conforme especificacao CET- RIO, em projetos ate 100m2.</t>
    </r>
  </si>
  <si>
    <r>
      <rPr>
        <b/>
        <sz val="7.5"/>
        <rFont val="Verdana"/>
        <family val="2"/>
      </rPr>
      <t>ST 75.05.0250 (A)</t>
    </r>
  </si>
  <si>
    <r>
      <rPr>
        <b/>
        <sz val="7.5"/>
        <rFont val="Verdana"/>
        <family val="2"/>
      </rPr>
      <t>Sinalizacao horizontal com massa termoplastica, aplicada por aspersao, conforme especificacao CET- RIO, em projetos entre 100m2 e 400m2.</t>
    </r>
  </si>
  <si>
    <r>
      <rPr>
        <b/>
        <sz val="7.5"/>
        <rFont val="Verdana"/>
        <family val="2"/>
      </rPr>
      <t>ST 75.05.0300 (A)</t>
    </r>
  </si>
  <si>
    <r>
      <rPr>
        <b/>
        <sz val="7.5"/>
        <rFont val="Verdana"/>
        <family val="2"/>
      </rPr>
      <t>Sinalizacao horizontal com massa termoplastica, aplicada por aspersao, conforme especificacao CET- RIO, em projetos acima de 400m2.</t>
    </r>
  </si>
  <si>
    <r>
      <rPr>
        <b/>
        <sz val="7.5"/>
        <rFont val="Verdana"/>
        <family val="2"/>
      </rPr>
      <t>ST 75.05.0350 (A)</t>
    </r>
  </si>
  <si>
    <r>
      <rPr>
        <b/>
        <sz val="7.5"/>
        <rFont val="Verdana"/>
        <family val="2"/>
      </rPr>
      <t>Sinalizacao horizontal com massa termoplastica, aplicada por extrusao, em projetos ate 60m2, conforme especificacoes da CET-RIO.</t>
    </r>
  </si>
  <si>
    <r>
      <rPr>
        <b/>
        <sz val="7.5"/>
        <rFont val="Verdana"/>
        <family val="2"/>
      </rPr>
      <t>ST 75.05.0400 (A)</t>
    </r>
  </si>
  <si>
    <r>
      <rPr>
        <b/>
        <sz val="7.5"/>
        <rFont val="Verdana"/>
        <family val="2"/>
      </rPr>
      <t>Sinalizacao horizontal com massa termoplastica, aplicada por extrusao, em projetos entre 60m2 e 150m2, conforme especificacoes da CET-RIO.</t>
    </r>
  </si>
  <si>
    <r>
      <rPr>
        <b/>
        <sz val="7.5"/>
        <rFont val="Verdana"/>
        <family val="2"/>
      </rPr>
      <t>ST 75.05.0450 (A)</t>
    </r>
  </si>
  <si>
    <r>
      <rPr>
        <b/>
        <sz val="7.5"/>
        <rFont val="Verdana"/>
        <family val="2"/>
      </rPr>
      <t>Sinalizacao horizontal com massa termoplastica, aplicada por extrusao, em projetos acima de 150m2, conforme especificacoes da CET-RIO.</t>
    </r>
  </si>
  <si>
    <r>
      <rPr>
        <b/>
        <sz val="7.5"/>
        <rFont val="Verdana"/>
        <family val="2"/>
      </rPr>
      <t>ST 75.05.0500 (/)</t>
    </r>
  </si>
  <si>
    <r>
      <rPr>
        <b/>
        <sz val="7.5"/>
        <rFont val="Verdana"/>
        <family val="2"/>
      </rPr>
      <t>Retirada de massa termoplastica.</t>
    </r>
  </si>
  <si>
    <r>
      <rPr>
        <b/>
        <sz val="7.5"/>
        <rFont val="Verdana"/>
        <family val="2"/>
      </rPr>
      <t>ST 75.05.0550 (/)</t>
    </r>
  </si>
  <si>
    <r>
      <rPr>
        <b/>
        <sz val="7.5"/>
        <rFont val="Verdana"/>
        <family val="2"/>
      </rPr>
      <t>Retirada de pintura a base de resina acrilica.</t>
    </r>
  </si>
  <si>
    <r>
      <rPr>
        <b/>
        <sz val="7.5"/>
        <rFont val="Verdana"/>
        <family val="2"/>
      </rPr>
      <t>ST 75.05.0600 (/)</t>
    </r>
  </si>
  <si>
    <r>
      <rPr>
        <b/>
        <sz val="7.5"/>
        <rFont val="Verdana"/>
        <family val="2"/>
      </rPr>
      <t>Aplicacao de selante asfaltico a base de acrilicas para pavimentos de concreto, usado como imprimador para material termoplastico, inclusive fornecimento dos materiais necessarios conforme especificacao CET-RIO.</t>
    </r>
  </si>
  <si>
    <r>
      <rPr>
        <b/>
        <sz val="7.5"/>
        <rFont val="Verdana"/>
        <family val="2"/>
      </rPr>
      <t>ST 75.05.0650 (/)</t>
    </r>
  </si>
  <si>
    <r>
      <rPr>
        <b/>
        <sz val="7.5"/>
        <rFont val="Verdana"/>
        <family val="2"/>
      </rPr>
      <t>Tacha, instalacao, conforme especificacao CET-RIO.</t>
    </r>
  </si>
  <si>
    <r>
      <rPr>
        <b/>
        <sz val="7.5"/>
        <rFont val="Verdana"/>
        <family val="2"/>
      </rPr>
      <t>ST 75.05.0700 (/)</t>
    </r>
  </si>
  <si>
    <r>
      <rPr>
        <b/>
        <sz val="7.5"/>
        <rFont val="Verdana"/>
        <family val="2"/>
      </rPr>
      <t>Tachao, instalacao, conforme especificacao CET-RIO.</t>
    </r>
  </si>
  <si>
    <r>
      <rPr>
        <b/>
        <sz val="7.5"/>
        <rFont val="Verdana"/>
        <family val="2"/>
      </rPr>
      <t>ST 75.05.0750 (/)</t>
    </r>
  </si>
  <si>
    <r>
      <rPr>
        <b/>
        <sz val="7.5"/>
        <rFont val="Verdana"/>
        <family val="2"/>
      </rPr>
      <t>Instalacao de segregador, conforme especificacao CET-RIO.</t>
    </r>
  </si>
  <si>
    <r>
      <rPr>
        <b/>
        <sz val="7.5"/>
        <rFont val="Verdana"/>
        <family val="2"/>
      </rPr>
      <t>ST 75.10.0151 (/)</t>
    </r>
  </si>
  <si>
    <r>
      <rPr>
        <b/>
        <sz val="7.5"/>
        <rFont val="Verdana"/>
        <family val="2"/>
      </rPr>
      <t>Tacha monodirecional, conforme especificacao CET- RIO. Fornecimento.</t>
    </r>
  </si>
  <si>
    <r>
      <rPr>
        <b/>
        <sz val="7.5"/>
        <rFont val="Verdana"/>
        <family val="2"/>
      </rPr>
      <t>ST 75.10.0201 (/)</t>
    </r>
  </si>
  <si>
    <r>
      <rPr>
        <b/>
        <sz val="7.5"/>
        <rFont val="Verdana"/>
        <family val="2"/>
      </rPr>
      <t>Tacha bidirecional, conforme especificacao CET-RIO. Fornecimento.</t>
    </r>
  </si>
  <si>
    <r>
      <rPr>
        <b/>
        <sz val="7.5"/>
        <rFont val="Verdana"/>
        <family val="2"/>
      </rPr>
      <t>ST 75.10.0351 (/)</t>
    </r>
  </si>
  <si>
    <r>
      <rPr>
        <b/>
        <sz val="7.5"/>
        <rFont val="Verdana"/>
        <family val="2"/>
      </rPr>
      <t>Tachao monodirecional, conforme especificacao CET-RIO. Fornecimento.</t>
    </r>
  </si>
  <si>
    <r>
      <rPr>
        <b/>
        <sz val="7.5"/>
        <rFont val="Verdana"/>
        <family val="2"/>
      </rPr>
      <t>ST 75.10.0401 (/)</t>
    </r>
  </si>
  <si>
    <r>
      <rPr>
        <b/>
        <sz val="7.5"/>
        <rFont val="Verdana"/>
        <family val="2"/>
      </rPr>
      <t>Tachao bidirecional, conforme especificacao CET- RIO. Fornecimento.</t>
    </r>
  </si>
  <si>
    <r>
      <rPr>
        <b/>
        <sz val="7.5"/>
        <rFont val="Verdana"/>
        <family val="2"/>
      </rPr>
      <t>ST 75.10.0450 (/)</t>
    </r>
  </si>
  <si>
    <r>
      <rPr>
        <b/>
        <sz val="7.5"/>
        <rFont val="Verdana"/>
        <family val="2"/>
      </rPr>
      <t>Segregador, conforme especificacao CET-RIO. Fornecimento.</t>
    </r>
  </si>
  <si>
    <r>
      <rPr>
        <b/>
        <sz val="7.5"/>
        <rFont val="Verdana"/>
        <family val="2"/>
      </rPr>
      <t>ST 75.15.0050 (/)</t>
    </r>
  </si>
  <si>
    <r>
      <rPr>
        <b/>
        <sz val="7.5"/>
        <rFont val="Verdana"/>
        <family val="2"/>
      </rPr>
      <t xml:space="preserve">Simbolos em laminado elastoplastico, com 1,5mm de espessura e com medidas diversas, em cores, com micro-esferas de vidro. Em projetos que utilizem entre 150 e 500m2 do material.
</t>
    </r>
    <r>
      <rPr>
        <b/>
        <sz val="7.5"/>
        <rFont val="Verdana"/>
        <family val="2"/>
      </rPr>
      <t>Fornecimento e aplicacao.</t>
    </r>
  </si>
  <si>
    <r>
      <rPr>
        <b/>
        <sz val="7.5"/>
        <rFont val="Verdana"/>
        <family val="2"/>
      </rPr>
      <t>ST 75.15.0100 (/)</t>
    </r>
  </si>
  <si>
    <r>
      <rPr>
        <b/>
        <sz val="7.5"/>
        <rFont val="Verdana"/>
        <family val="2"/>
      </rPr>
      <t xml:space="preserve">Simbolos em laminado elastoplastico, com 1,5mm de espessura e com medidas diversas, em cores, com micro-esferas de vidro. Em projetos que utilizem entre 500 e 1000m2 do material.
</t>
    </r>
    <r>
      <rPr>
        <b/>
        <sz val="7.5"/>
        <rFont val="Verdana"/>
        <family val="2"/>
      </rPr>
      <t>Fornecimento e aplicacao.</t>
    </r>
  </si>
  <si>
    <r>
      <rPr>
        <b/>
        <sz val="7.5"/>
        <rFont val="Verdana"/>
        <family val="2"/>
      </rPr>
      <t>ST 75.15.0150 (/)</t>
    </r>
  </si>
  <si>
    <r>
      <rPr>
        <b/>
        <sz val="7.5"/>
        <rFont val="Verdana"/>
        <family val="2"/>
      </rPr>
      <t xml:space="preserve">Simbolos em laminado elastoplastico, com 1,5mm de espessura e com medidas diversas, em cores, com micro-esferas de vidro. Em projetos que utilizem acima de 1000m2 do material.
</t>
    </r>
    <r>
      <rPr>
        <b/>
        <sz val="7.5"/>
        <rFont val="Verdana"/>
        <family val="2"/>
      </rPr>
      <t>Fornecimento e aplicacao.</t>
    </r>
  </si>
  <si>
    <r>
      <rPr>
        <b/>
        <sz val="7.5"/>
        <rFont val="Verdana"/>
        <family val="2"/>
      </rPr>
      <t>ST 75.15.0200 (/)</t>
    </r>
  </si>
  <si>
    <r>
      <rPr>
        <b/>
        <sz val="7.5"/>
        <rFont val="Verdana"/>
        <family val="2"/>
      </rPr>
      <t xml:space="preserve">Laminado elastoplastico em faixas, com espessura de 1,5mm e ate 50cm de largura, na cor branca, com micro-esferas de vidro. Em projetos que utilizem entre 150 e 500m2 do material.
</t>
    </r>
    <r>
      <rPr>
        <b/>
        <sz val="7.5"/>
        <rFont val="Verdana"/>
        <family val="2"/>
      </rPr>
      <t>Fornecimento e aplicacao.</t>
    </r>
  </si>
  <si>
    <r>
      <rPr>
        <b/>
        <sz val="7.5"/>
        <rFont val="Verdana"/>
        <family val="2"/>
      </rPr>
      <t>ST 75.15.0250 (/)</t>
    </r>
  </si>
  <si>
    <r>
      <rPr>
        <b/>
        <sz val="7.5"/>
        <rFont val="Verdana"/>
        <family val="2"/>
      </rPr>
      <t xml:space="preserve">Laminado elastoplastico em faixas, com espessura de 1,5mm e ate 50cm de largura, na cor amarela, com micro-esferas de vidro. Em projetos que utilizem entre 150 e 500m2 do material.
</t>
    </r>
    <r>
      <rPr>
        <b/>
        <sz val="7.5"/>
        <rFont val="Verdana"/>
        <family val="2"/>
      </rPr>
      <t>Fornecimento e aplicacao.</t>
    </r>
  </si>
  <si>
    <r>
      <rPr>
        <b/>
        <sz val="7.5"/>
        <rFont val="Verdana"/>
        <family val="2"/>
      </rPr>
      <t>ST 75.15.0300 (/)</t>
    </r>
  </si>
  <si>
    <r>
      <rPr>
        <b/>
        <sz val="7.5"/>
        <rFont val="Verdana"/>
        <family val="2"/>
      </rPr>
      <t>Laminado elastoplastico em faixas, com espessura de 1,5mm e ate 50cm de largura, colorido (exceto branco e amarelo), com micro-esferas de vidro. Em projetos que utilizem entre 150 e 500m2 do material. Fornecimento e aplicacao.</t>
    </r>
  </si>
  <si>
    <r>
      <rPr>
        <b/>
        <sz val="7.5"/>
        <rFont val="Verdana"/>
        <family val="2"/>
      </rPr>
      <t>ST 75.15.0350 (/)</t>
    </r>
  </si>
  <si>
    <r>
      <rPr>
        <b/>
        <sz val="7.5"/>
        <rFont val="Verdana"/>
        <family val="2"/>
      </rPr>
      <t xml:space="preserve">Laminado elastoplastico em faixas, com espessura de 1,5mm e ate 50cm de largura, na cor branca, com micro-esferas de vidro. Em projetos que utilizem entre 500 e 1000m2 do material.
</t>
    </r>
    <r>
      <rPr>
        <b/>
        <sz val="7.5"/>
        <rFont val="Verdana"/>
        <family val="2"/>
      </rPr>
      <t>Fornecimento e aplicacao.</t>
    </r>
  </si>
  <si>
    <r>
      <rPr>
        <b/>
        <sz val="7.5"/>
        <rFont val="Verdana"/>
        <family val="2"/>
      </rPr>
      <t>ST 75.15.0400 (/)</t>
    </r>
  </si>
  <si>
    <r>
      <rPr>
        <b/>
        <sz val="7.5"/>
        <rFont val="Verdana"/>
        <family val="2"/>
      </rPr>
      <t xml:space="preserve">Laminado elastoplastico em faixas, com espessura de 1,5mm e ate 50cm de largura, na cor amarela, com micro-esferas de vidro. Em projetos que utilizem entre 500 e 1000m2 do material.
</t>
    </r>
    <r>
      <rPr>
        <b/>
        <sz val="7.5"/>
        <rFont val="Verdana"/>
        <family val="2"/>
      </rPr>
      <t>Fornecimento e aplicacao.</t>
    </r>
  </si>
  <si>
    <r>
      <rPr>
        <b/>
        <sz val="7.5"/>
        <rFont val="Verdana"/>
        <family val="2"/>
      </rPr>
      <t>ST 75.15.0450 (/)</t>
    </r>
  </si>
  <si>
    <r>
      <rPr>
        <b/>
        <sz val="7.5"/>
        <rFont val="Verdana"/>
        <family val="2"/>
      </rPr>
      <t>Laminado elastoplastico em faixas, com espessura de 1,5mm e ate 50cm de largura, colorido (exceto branco e amarelo), com micro-esferas de vidro. Em projetos que utilizem entre 500 e 1000m2 do material. Fornecimento e aplicacao.</t>
    </r>
  </si>
  <si>
    <r>
      <rPr>
        <b/>
        <sz val="7.5"/>
        <rFont val="Verdana"/>
        <family val="2"/>
      </rPr>
      <t>ST 75.15.0500 (/)</t>
    </r>
  </si>
  <si>
    <r>
      <rPr>
        <b/>
        <sz val="7.5"/>
        <rFont val="Verdana"/>
        <family val="2"/>
      </rPr>
      <t xml:space="preserve">Laminado elastoplastico em faixas, com espessura de 1,5mm e ate 50cm de largura, na cor branca, com micro-esferas de vidro. Em projetos que utilizem acima de 1000m2 do material.
</t>
    </r>
    <r>
      <rPr>
        <b/>
        <sz val="7.5"/>
        <rFont val="Verdana"/>
        <family val="2"/>
      </rPr>
      <t>Fornecimento e aplicacao.</t>
    </r>
  </si>
  <si>
    <r>
      <rPr>
        <b/>
        <sz val="7.5"/>
        <rFont val="Verdana"/>
        <family val="2"/>
      </rPr>
      <t>ST 75.15.0550 (/)</t>
    </r>
  </si>
  <si>
    <r>
      <rPr>
        <b/>
        <sz val="7.5"/>
        <rFont val="Verdana"/>
        <family val="2"/>
      </rPr>
      <t xml:space="preserve">Laminado elastoplastico em faixas, com espessura de 1,5mm e ate 50cm de largura, na cor amarela, com micro-esferas de vidro. Em projetos que utilizem acima de 1000m2 do material.
</t>
    </r>
    <r>
      <rPr>
        <b/>
        <sz val="7.5"/>
        <rFont val="Verdana"/>
        <family val="2"/>
      </rPr>
      <t>Fornecimento e aplicacao.</t>
    </r>
  </si>
  <si>
    <r>
      <rPr>
        <b/>
        <sz val="7.5"/>
        <rFont val="Verdana"/>
        <family val="2"/>
      </rPr>
      <t>ST 75.15.0600 (/)</t>
    </r>
  </si>
  <si>
    <r>
      <rPr>
        <b/>
        <sz val="7.5"/>
        <rFont val="Verdana"/>
        <family val="2"/>
      </rPr>
      <t>Laminado elastoplastico em faixas, com espessura de 1,5mm e ate 50cm de largura, colorido (exceto branco e amarelo), com micro-esferas de vidro. Em projetos que utilizem acima de 1000m2 do material. Fornecimento e aplicacao.</t>
    </r>
  </si>
  <si>
    <r>
      <rPr>
        <b/>
        <sz val="7.5"/>
        <rFont val="Verdana"/>
        <family val="2"/>
      </rPr>
      <t>ST 79.05.0050 (A)</t>
    </r>
  </si>
  <si>
    <r>
      <rPr>
        <b/>
        <sz val="7.5"/>
        <rFont val="Verdana"/>
        <family val="2"/>
      </rPr>
      <t>Gradil para canalizacao e protecao de pedestres com painel de tela, com largura de 1,50m e altura de 1m, formado por moldura tubular com diametro de 60mm, envolvendo quadro de tela de aco</t>
    </r>
  </si>
  <si>
    <r>
      <rPr>
        <b/>
        <sz val="7.5"/>
        <rFont val="Verdana"/>
        <family val="2"/>
      </rPr>
      <t>expandido, conforme especificacoes da CET-RIO. Fornecimento e assentamento.(desonerado)</t>
    </r>
  </si>
  <si>
    <r>
      <rPr>
        <b/>
        <sz val="7.5"/>
        <rFont val="Verdana"/>
        <family val="2"/>
      </rPr>
      <t>ST 79.05.0100 (A)</t>
    </r>
  </si>
  <si>
    <r>
      <rPr>
        <b/>
        <sz val="7.5"/>
        <rFont val="Verdana"/>
        <family val="2"/>
      </rPr>
      <t>Gradil para canalizacao e protecao de pedestres com painel de propaganda, com largura de 1,50m e altura de 1m, formado por moldura tubular com diametro de 60mm, envolvendo quadro de chapa de aco, conforme especificacoes da CET-RIO. Fornecimento e assentamento.(desonerado)</t>
    </r>
  </si>
  <si>
    <r>
      <rPr>
        <b/>
        <sz val="7.5"/>
        <rFont val="Verdana"/>
        <family val="2"/>
      </rPr>
      <t>ST 79.05.0150 (B)</t>
    </r>
  </si>
  <si>
    <r>
      <rPr>
        <b/>
        <sz val="7.5"/>
        <rFont val="Verdana"/>
        <family val="2"/>
      </rPr>
      <t>Defensa de (1,50x1,50)m para protecao de pedestres, instalada em passeios, padrao Rio- Cidade Laranjeiras, formada por 2 tubos de 6" na vertical e 3 tubos na horizontal, sendo um tubo de 3" na parte superior e dois tubos de 1" na parte inferior, fixados por encaixe, com tratamento anticorrosivo e pintura. Fornecimento e instalacao. (desonerado)</t>
    </r>
  </si>
  <si>
    <r>
      <rPr>
        <b/>
        <sz val="7.5"/>
        <rFont val="Verdana"/>
        <family val="2"/>
      </rPr>
      <t>ST 80.05.0050 (A)</t>
    </r>
  </si>
  <si>
    <r>
      <rPr>
        <b/>
        <sz val="7.5"/>
        <rFont val="Verdana"/>
        <family val="2"/>
      </rPr>
      <t>Gradil para canalizacao e protecao de pedestres com painel de tela, com largura de 1,50m e altura de 1m, formado por moldura tubular com diametro de 60mm, envolvendo quadro de tela de aco expandido, conforme especificacoes da CET-RIO. Fornecimento e assentamento.</t>
    </r>
  </si>
  <si>
    <r>
      <rPr>
        <b/>
        <sz val="7.5"/>
        <rFont val="Verdana"/>
        <family val="2"/>
      </rPr>
      <t>ST 80.05.0100 (A)</t>
    </r>
  </si>
  <si>
    <r>
      <rPr>
        <b/>
        <sz val="7.5"/>
        <rFont val="Verdana"/>
        <family val="2"/>
      </rPr>
      <t>Gradil para canalizacao e protecao de pedestres com painel de propaganda, com largura de 1,50m e altura de 1m, formado por moldura tubular com diametro de 60mm, envolvendo quadro de chapa de aco, conforme especificacoes da CET-RIO. Fornecimento e assentamento.</t>
    </r>
  </si>
  <si>
    <r>
      <rPr>
        <b/>
        <sz val="7.5"/>
        <rFont val="Verdana"/>
        <family val="2"/>
      </rPr>
      <t>ST 80.05.0150 (B)</t>
    </r>
  </si>
  <si>
    <r>
      <rPr>
        <b/>
        <sz val="7.5"/>
        <rFont val="Verdana"/>
        <family val="2"/>
      </rPr>
      <t>Defensa de (1,50x1,50)m para protecao de pedestres, instalada em passeios, padrao Rio- Cidade Laranjeiras, formada por 2 tubos de 6" na vertical e 3 tubos na horizontal, sendo um tubo de 3" na parte superior e dois tubos de 1" na parte inferior, fixados por encaixe, com tratamento anticorrosivo e pintura. Fornecimento e instalacao.</t>
    </r>
  </si>
  <si>
    <r>
      <rPr>
        <b/>
        <sz val="7.5"/>
        <rFont val="Verdana"/>
        <family val="2"/>
      </rPr>
      <t>ST 84.05.0050 (/)</t>
    </r>
  </si>
  <si>
    <r>
      <rPr>
        <b/>
        <sz val="7.5"/>
        <rFont val="Verdana"/>
        <family val="2"/>
      </rPr>
      <t>Cone de sinalizacao, altura de 750mm, conforme especificacao da CET-RIO. Fornecimento. (desonerado)</t>
    </r>
  </si>
  <si>
    <r>
      <rPr>
        <b/>
        <sz val="7.5"/>
        <rFont val="Verdana"/>
        <family val="2"/>
      </rPr>
      <t>ST 84.05.0100 (/)</t>
    </r>
  </si>
  <si>
    <r>
      <rPr>
        <b/>
        <sz val="7.5"/>
        <rFont val="Verdana"/>
        <family val="2"/>
      </rPr>
      <t>Cone de sinalizacao, refletivo, flexivel, altura de 900mm, conforme especificacao da CET-RIO. Fornecimento.(desonerado)</t>
    </r>
  </si>
  <si>
    <r>
      <rPr>
        <b/>
        <sz val="7.5"/>
        <rFont val="Verdana"/>
        <family val="2"/>
      </rPr>
      <t>ST 84.05.0150 (/)</t>
    </r>
  </si>
  <si>
    <r>
      <rPr>
        <b/>
        <sz val="7.5"/>
        <rFont val="Verdana"/>
        <family val="2"/>
      </rPr>
      <t>Locacao mensal de radio transmissor-receptor. (desonerado)</t>
    </r>
  </si>
  <si>
    <r>
      <rPr>
        <b/>
        <sz val="7.5"/>
        <rFont val="Verdana"/>
        <family val="2"/>
      </rPr>
      <t>ST 85.05.0050 (/)</t>
    </r>
  </si>
  <si>
    <r>
      <rPr>
        <b/>
        <sz val="7.5"/>
        <rFont val="Verdana"/>
        <family val="2"/>
      </rPr>
      <t>Cone de sinalizacao, altura de 750mm, conforme especificacao da CET-RIO. Fornecimento.</t>
    </r>
  </si>
  <si>
    <r>
      <rPr>
        <b/>
        <sz val="7.5"/>
        <rFont val="Verdana"/>
        <family val="2"/>
      </rPr>
      <t>ST 85.05.0100 (/)</t>
    </r>
  </si>
  <si>
    <r>
      <rPr>
        <b/>
        <sz val="7.5"/>
        <rFont val="Verdana"/>
        <family val="2"/>
      </rPr>
      <t>Cone de sinalizacao, refletivo, flexivel, altura de 900mm, conforme especificacao da CET-RIO. Fornecimento.</t>
    </r>
  </si>
  <si>
    <r>
      <rPr>
        <b/>
        <sz val="7.5"/>
        <rFont val="Verdana"/>
        <family val="2"/>
      </rPr>
      <t>ST 85.05.0150 (/)</t>
    </r>
  </si>
  <si>
    <r>
      <rPr>
        <b/>
        <sz val="7.5"/>
        <rFont val="Verdana"/>
        <family val="2"/>
      </rPr>
      <t>Locacao mensal de radio transmissor-receptor.</t>
    </r>
  </si>
  <si>
    <t>Escarificação e compactação de base (100% P.I.) H=0,20m</t>
  </si>
  <si>
    <t>ESTRUTURAL</t>
  </si>
  <si>
    <t>ALVENARIA</t>
  </si>
  <si>
    <t xml:space="preserve">ÁREA </t>
  </si>
  <si>
    <t xml:space="preserve">COMPRIMENTO </t>
  </si>
  <si>
    <t>47 3373-0893</t>
  </si>
  <si>
    <t>(17) 99615-2173</t>
  </si>
  <si>
    <t>17)3213-2282</t>
  </si>
  <si>
    <t>PJ 05.20.0055 (/)</t>
  </si>
  <si>
    <t xml:space="preserve">VOLUME </t>
  </si>
  <si>
    <t>LARGURA</t>
  </si>
  <si>
    <t xml:space="preserve">LADOS </t>
  </si>
  <si>
    <t>LADOS</t>
  </si>
  <si>
    <t>ALARGAMENTO DE BASE DE TUBULÃO A CÉU ABERTO, ESCAVAÇÃO MANUAL, CONCRETO USINADO E LANÇADO COM BOMBA OU DIRETAMENTE DO CAMINHÃO (EXCLUSIVE BOMBEAMENTO). AF_05/2020</t>
  </si>
  <si>
    <t>CONCRETAGEM DE PILARES, FCK = 25 MPA, COM USO DE BOMBA - LANÇAMENTO, ADENSAMENTO E ACABAMENTO. AF_02/2022_PS</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</si>
  <si>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</si>
  <si>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</si>
  <si>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</si>
  <si>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</si>
  <si>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</si>
  <si>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ELETRODUTO FLEXÍVEL CORRUGADO, PVC, DN 20 MM (1/2"), PARA CIRCUITOS TERMINAIS, INSTALADO EM FORRO - FORNECIMENTO E INSTALAÇÃO. AF_03/2023</t>
  </si>
  <si>
    <t>ELETRODUTO FLEXÍVEL CORRUGADO REFORÇADO, PVC, DN 20 MM (1/2"), PARA CIRCUITOS TERMINAIS, INSTALADO EM FORRO - FORNECIMENTO E INSTALAÇÃO. AF_03/2023</t>
  </si>
  <si>
    <t>ELETRODUTO FLEXÍVEL CORRUGADO, PVC, DN 25 MM (3/4"), PARA CIRCUITOS TERMINAIS, INSTALADO EM FORRO - FORNECIMENTO E INSTALAÇÃO. AF_03/2023</t>
  </si>
  <si>
    <t>ELETRODUTO FLEXÍVEL CORRUGADO REFORÇADO, PVC, DN 25 MM (3/4"), PARA CIRCUITOS TERMINAIS, INSTALADO EM FORRO - FORNECIMENTO E INSTALAÇÃO. AF_03/2023</t>
  </si>
  <si>
    <t>ELETRODUTO FLEXÍVEL CORRUGADO, PVC, DN 32 MM (1"), PARA CIRCUITOS TERMINAIS, INSTALADO EM FORRO - FORNECIMENTO E INSTALAÇÃO. AF_03/2023</t>
  </si>
  <si>
    <t>ELETRODUTO FLEXÍVEL CORRUGADO REFORÇADO, PVC, DN 32 MM (1"), PARA CIRCUITOS TERMINAIS, INSTALADO EM FORRO - FORNECIMENTO E INSTALAÇÃO. AF_03/2023</t>
  </si>
  <si>
    <t>ELETRODUTO FLEXÍVEL LISO, PEAD, DN 32 MM (1"), PARA CIRCUITOS TERMINAIS, INSTALADO EM FORRO - FORNECIMENTO E INSTALAÇÃO. AF_03/2023</t>
  </si>
  <si>
    <t>ELETRODUTO FLEXÍVEL CORRUGADO, PEAD, DN 40 MM (1 1/4"), PARA CIRCUITOS TERMINAIS, INSTALADO EM FORRO - FORNECIMENTO E INSTALAÇÃO. AF_03/2023</t>
  </si>
  <si>
    <t>ELETRODUTO FLEXÍVEL LISO, PEAD, DN 40 MM (1 1/4"), PARA CIRCUITOS TERMINAIS, INSTALADO EM FORRO - FORNECIMENTO E INSTALAÇÃO. AF_03/2023</t>
  </si>
  <si>
    <t>ELETRODUTO FLEXÍVEL CORRUGADO REFORÇADO, PVC, DN 20 MM (1/2"), PARA CIRCUITOS TERMINAIS, INSTALADO EM LAJE - FORNECIMENTO E INSTALAÇÃO. AF_03/2023</t>
  </si>
  <si>
    <t>ELETRODUTO FLEXÍVEL CORRUGADO REFORÇADO, PVC, DN 25 MM (3/4"),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</si>
  <si>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</si>
  <si>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</si>
  <si>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</si>
  <si>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</si>
  <si>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</si>
  <si>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</si>
  <si>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</si>
  <si>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</si>
  <si>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</si>
  <si>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</si>
  <si>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</si>
  <si>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</si>
  <si>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</si>
  <si>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</si>
  <si>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</si>
  <si>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</si>
  <si>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</si>
  <si>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</si>
  <si>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</si>
  <si>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</si>
  <si>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</si>
  <si>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</si>
  <si>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</si>
  <si>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</si>
  <si>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</si>
  <si>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</si>
  <si>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</si>
  <si>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</si>
  <si>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</si>
  <si>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</si>
  <si>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</si>
  <si>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</si>
  <si>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</si>
  <si>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</si>
  <si>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</si>
  <si>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</si>
  <si>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</si>
  <si>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</si>
  <si>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</si>
  <si>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</si>
  <si>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</si>
  <si>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</si>
  <si>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</si>
  <si>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</si>
  <si>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</si>
  <si>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</si>
  <si>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</si>
  <si>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</si>
  <si>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</si>
  <si>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</si>
  <si>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</si>
  <si>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</si>
  <si>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</si>
  <si>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</si>
  <si>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</si>
  <si>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</si>
  <si>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</si>
  <si>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</si>
  <si>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</si>
  <si>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</si>
  <si>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</si>
  <si>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</si>
  <si>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</si>
  <si>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</si>
  <si>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</si>
  <si>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</si>
  <si>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</si>
  <si>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</si>
  <si>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</si>
  <si>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</si>
  <si>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</si>
  <si>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</si>
  <si>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</si>
  <si>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</si>
  <si>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</si>
  <si>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</si>
  <si>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</si>
  <si>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</si>
  <si>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</si>
  <si>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</si>
  <si>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</si>
  <si>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</si>
  <si>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</si>
  <si>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</si>
  <si>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</si>
  <si>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</si>
  <si>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</si>
  <si>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</si>
  <si>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</si>
  <si>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</si>
  <si>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</si>
  <si>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</si>
  <si>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</si>
  <si>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</si>
  <si>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</si>
  <si>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</si>
  <si>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</si>
  <si>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</si>
  <si>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</si>
  <si>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</si>
  <si>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</si>
  <si>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</si>
  <si>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</si>
  <si>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</si>
  <si>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</si>
  <si>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</si>
  <si>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</si>
  <si>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</si>
  <si>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</si>
  <si>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</si>
  <si>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</si>
  <si>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</si>
  <si>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</si>
  <si>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</si>
  <si>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</si>
  <si>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</si>
  <si>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</si>
  <si>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</si>
  <si>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</si>
  <si>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</si>
  <si>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</si>
  <si>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</si>
  <si>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</si>
  <si>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</si>
  <si>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</si>
  <si>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</si>
  <si>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</si>
  <si>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</si>
  <si>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</si>
  <si>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</si>
  <si>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</si>
  <si>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</si>
  <si>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</si>
  <si>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</si>
  <si>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</si>
  <si>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</si>
  <si>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</si>
  <si>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</si>
  <si>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</si>
  <si>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</si>
  <si>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</si>
  <si>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</si>
  <si>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</si>
  <si>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</si>
  <si>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</si>
  <si>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</si>
  <si>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</si>
  <si>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</si>
  <si>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</si>
  <si>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</si>
  <si>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</si>
  <si>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</si>
  <si>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</si>
  <si>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</si>
  <si>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</si>
  <si>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</si>
  <si>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</si>
  <si>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</si>
  <si>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</si>
  <si>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</si>
  <si>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</si>
  <si>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</si>
  <si>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</si>
  <si>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</si>
  <si>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</si>
  <si>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</si>
  <si>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</si>
  <si>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</si>
  <si>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</si>
  <si>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</si>
  <si>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</si>
  <si>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</si>
  <si>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</si>
  <si>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</si>
  <si>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</si>
  <si>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</si>
  <si>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</si>
  <si>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</si>
  <si>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</si>
  <si>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</si>
  <si>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</si>
  <si>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</si>
  <si>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CAIXA D´ÁGUA EM POLIETILENO, 3000 LITROS - FORNECIMENTO E INSTALAÇÃO. AF_06/2021</t>
  </si>
  <si>
    <t>CAIXA D´ÁGUA EM POLIÉSTER REFORÇADO COM FIBRA DE VIDRO, 750 LITROS - FORNECIMENTO E INSTALAÇÃO. AF_06/2021</t>
  </si>
  <si>
    <t>CAIXA D´ÁGUA EM POLIÉSTER REFORÇADO COM FIBRA DE VIDRO, 3000 LITROS - FORNECIMENTO E INSTALAÇÃO. AF_06/2021</t>
  </si>
  <si>
    <t>CAIXA D´ÁGUA EM POLIÉSTER REFORÇADO COM FIBRA DE VIDRO, 7000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</si>
  <si>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</si>
  <si>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</si>
  <si>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</si>
  <si>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</si>
  <si>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</si>
  <si>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</si>
  <si>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</si>
  <si>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</si>
  <si>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</si>
  <si>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</si>
  <si>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</si>
  <si>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</si>
  <si>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</si>
  <si>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</si>
  <si>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</si>
  <si>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</si>
  <si>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</si>
  <si>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</si>
  <si>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</si>
  <si>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</si>
  <si>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</si>
  <si>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</si>
  <si>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</si>
  <si>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</si>
  <si>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</si>
  <si>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</si>
  <si>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</si>
  <si>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</si>
  <si>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</si>
  <si>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</si>
  <si>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</si>
  <si>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</si>
  <si>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</si>
  <si>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</si>
  <si>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</si>
  <si>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</si>
  <si>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</si>
  <si>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</si>
  <si>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</si>
  <si>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</si>
  <si>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</si>
  <si>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</si>
  <si>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</si>
  <si>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</si>
  <si>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</si>
  <si>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</si>
  <si>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</si>
  <si>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DIVISÓRIA FIXA EM VIDRO TEMPERADO 10 MM, SEM ABERTURA. AF_01/2021_PS</t>
  </si>
  <si>
    <t>FORNECIMENTO E INSTALAÇÃO DE PLACA DE OBRA COM CHAPA GALVANIZADA E ESTRUTURA DE MADEIRA. AF_03/2022_PS</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</si>
  <si>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</si>
  <si>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</si>
  <si>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</si>
  <si>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</si>
  <si>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</si>
  <si>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</si>
  <si>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</si>
  <si>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</si>
  <si>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</si>
  <si>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</si>
  <si>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</si>
  <si>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</si>
  <si>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</si>
  <si>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</si>
  <si>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EXECUÇÃO DE PASSEIO (CALÇADA) OU PISO DE CONCRETO COM CONCRETO MOLDADO IN LOCO, USINADO C20, ACABAMENTO CONVENCIONAL, NÃO ARMADO. AF_08/2022</t>
  </si>
  <si>
    <t>EXECUÇÃO DE PASSEIO (CALÇADA) OU PISO DE CONCRETO COM CONCRETO MOLDADO IN LOCO, USINADO C25, ACABAMENTO CONVENCIONAL, NÃO ARMADO. AF_03/2023</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</si>
  <si>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</si>
  <si>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</si>
  <si>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</si>
  <si>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</si>
  <si>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</si>
  <si>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</si>
  <si>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</si>
  <si>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</si>
  <si>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</si>
  <si>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</si>
  <si>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</si>
  <si>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</si>
  <si>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</si>
  <si>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</si>
  <si>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</si>
  <si>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</si>
  <si>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</si>
  <si>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</si>
  <si>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</si>
  <si>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</si>
  <si>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</si>
  <si>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</si>
  <si>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</si>
  <si>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</si>
  <si>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(Gol 1.0 total flex - gasolina - preço LABOR) Seguro total, manutenção, combustível, eventuais taxas e emolumentos, bem como eventual substituição do veículo (se necessário), sem motorista, utilização até 2.000 (dois mil) km/mês</t>
  </si>
  <si>
    <t>Piso de grama sintetica, em rolo, com fios de 50mm de altura, na cor verde, demarcacao de linhas com grama na cor branca, sistema de amortecimento composto com as seguintes caracteristicas minimas: Camada de areia especial com 1cm de espessura (20 Kg/m2) e granulos de borracha de granulometria de 0,6 a 2mm (9 Kg/m2) e mao de obra especializada para instalacao; exclusive base asfaltica, mureta perimetral para contencao da base, canaleta perimetral para coleta e escoamento da agua e preparo de terreno. Fornecimento e colocacao.</t>
  </si>
  <si>
    <t>9.2</t>
  </si>
  <si>
    <t>CABO ACO GALV. SM 6X7-AF 6,4MM (1/4")</t>
  </si>
  <si>
    <t>SAPATILHA PARA CABO DE AÇO</t>
  </si>
  <si>
    <t xml:space="preserve">Grampo pesado em aço-carbono para cabo de aço - D = 13 mm (1/2”) </t>
  </si>
  <si>
    <t xml:space="preserve">M0018 </t>
  </si>
  <si>
    <t>FITA DE VEDACAO 18MM X 50M</t>
  </si>
  <si>
    <t>5.5</t>
  </si>
  <si>
    <t xml:space="preserve">QUANTIDADE </t>
  </si>
  <si>
    <t>10,56</t>
  </si>
  <si>
    <t>18,69</t>
  </si>
  <si>
    <t>9,61</t>
  </si>
  <si>
    <t>39,60</t>
  </si>
  <si>
    <t>6,10</t>
  </si>
  <si>
    <t>6,83</t>
  </si>
  <si>
    <t>7,55</t>
  </si>
  <si>
    <t>5,90</t>
  </si>
  <si>
    <t>6,63</t>
  </si>
  <si>
    <t>4,25</t>
  </si>
  <si>
    <t>17,71</t>
  </si>
  <si>
    <t>2,09</t>
  </si>
  <si>
    <t>34,40</t>
  </si>
  <si>
    <t>2,33</t>
  </si>
  <si>
    <t>4,11</t>
  </si>
  <si>
    <t>17,53</t>
  </si>
  <si>
    <t>25,23</t>
  </si>
  <si>
    <t>28,08</t>
  </si>
  <si>
    <t>55,66</t>
  </si>
  <si>
    <t>5,89</t>
  </si>
  <si>
    <t>17,02</t>
  </si>
  <si>
    <t>12,98</t>
  </si>
  <si>
    <t>18,25</t>
  </si>
  <si>
    <t>4,23</t>
  </si>
  <si>
    <t>13,58</t>
  </si>
  <si>
    <t>26,74</t>
  </si>
  <si>
    <t>46,69</t>
  </si>
  <si>
    <t>16,58</t>
  </si>
  <si>
    <t>6,98</t>
  </si>
  <si>
    <t>21,50</t>
  </si>
  <si>
    <t>10,30</t>
  </si>
  <si>
    <t>5,47</t>
  </si>
  <si>
    <t>TANQUE DE ASFALTO ESTACIONÁRIO COM SERPENTINA, CAPACIDADE 30.000 L - CHP DIURNO. AF_05/2023</t>
  </si>
  <si>
    <t>BETONEIRA CAPACIDADE NOMINAL 400 L, CAPACIDADE DE MISTURA 310 L, MOTOR A DIESEL POTÊNCIA 5,0 HP, SEM CARREGADOR - CHP DIURNO. AF_05/2023</t>
  </si>
  <si>
    <t>4,66</t>
  </si>
  <si>
    <t>MISTURADOR DE ARGAMASSA, EIXO HORIZONTAL, CAPACIDADE DE MISTURA 300 KG, MOTOR ELÉTRICO POTÊNCIA 5 CV - CHP DIURNO. AF_05/2023</t>
  </si>
  <si>
    <t>4,70</t>
  </si>
  <si>
    <t>MISTURADOR DE ARGAMASSA, EIXO HORIZONTAL, CAPACIDADE DE MISTURA 600 KG, MOTOR ELÉTRICO POTÊNCIA 7,5 CV - CHP DIURNO. AF_05/2023</t>
  </si>
  <si>
    <t>6,48</t>
  </si>
  <si>
    <t>MISTURADOR DE ARGAMASSA, EIXO HORIZONTAL, CAPACIDADE DE MISTURA 160 KG, MOTOR ELÉTRICO POTÊNCIA 3 CV - CHP DIURNO. AF_05/2023</t>
  </si>
  <si>
    <t>BETONEIRA CAPACIDADE NOMINAL DE 400 L, CAPACIDADE DE MISTURA 280 L, MOTOR ELÉTRICO TRIFÁSICO POTÊNCIA DE 2 CV, SEM CARREGADOR - CHP DIURNO. AF_05/2023</t>
  </si>
  <si>
    <t>1,83</t>
  </si>
  <si>
    <t>TANQUE DE ASFALTO ESTACIONÁRIO COM MAÇARICO, CAPACIDADE 20.000 L - CHP DIURNO. AF_05/2023</t>
  </si>
  <si>
    <t>BETONEIRA CAPACIDADE NOMINAL DE 600 L, CAPACIDADE DE MISTURA 360 L, MOTOR ELÉTRICO TRIFÁSICO POTÊNCIA DE 4 CV, SEM CARREGADOR - CHP DIURNO. AF_05/2023</t>
  </si>
  <si>
    <t>BETONEIRA CAPACIDADE NOMINAL DE 600 L, CAPACIDADE DE MISTURA 440 L, MOTOR A DIESEL POTÊNCIA 10 HP, COM CARREGADOR - CHP DIURNO. AF_05/2023</t>
  </si>
  <si>
    <t>1,28</t>
  </si>
  <si>
    <t>24,41</t>
  </si>
  <si>
    <t>PROJETOR PNEUMÁTICO DE ARGAMASSA PARA CHAPISCO E REBOCO COM RECIPIENTE ACOPLADO, TIPO CANEQUINHA, COM COMPRESSOR DE AR REBOCÁVEL VAZÃO 89 PCM E MOTOR DIESEL DE 20 CV - CHP DIURNO. AF_05/2023</t>
  </si>
  <si>
    <t>MANIPULADOR TELESCÓPICO, POTÊNCIA DE 85 HP, CAPACIDADE DE CARGA DE 3.500 KG, ALTURA MÁXIMA DE ELEVAÇÃO DE 12,3 M - CHP DIURNO. AF_05/2023</t>
  </si>
  <si>
    <t>10,22</t>
  </si>
  <si>
    <t>13,19</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</si>
  <si>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</si>
  <si>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</si>
  <si>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</si>
  <si>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0,42</t>
  </si>
  <si>
    <t>APARELHO PARA CORTE E SOLDA OXI-ACETILENO SOBRE RODAS, INCLUSIVE CILINDROS E MAÇARICOS - CHP DIURNO. AF_05/2023</t>
  </si>
  <si>
    <t>5,36</t>
  </si>
  <si>
    <t>GRUA ASCENSIONAL, LANCA DE 30 M, CAPACIDADE DE 1,0 T A 30 M, ALTURA ATE 39 M - CHP DIURNO. AF_05/2023</t>
  </si>
  <si>
    <t>28,36</t>
  </si>
  <si>
    <t>USINA DE MISTURA ASFÁLTICA À QUENTE, TIPO CONTRA FLUXO, PROD 40 A 80 TON/HORA - CHP DIURNO. AF_05/2023</t>
  </si>
  <si>
    <t>USINA DE ASFALTO À FRIO, CAPACIDADE DE 40 A 60 TON/HORA, ELÉTRICA POTÊNCIA 30 CV - CHP DIURNO. AF_05/2023</t>
  </si>
  <si>
    <t>0,06</t>
  </si>
  <si>
    <t>GRUA ASCENCIONAL, LANCA DE 42 M, CAPACIDADE DE 1,5 T A 30 M, ALTURA ATE 39 M - CHP DIURNO. AF_05/2023</t>
  </si>
  <si>
    <t>POLIDORA DE PISO (POLITRIZ), PESO DE 100KG, DIÂMETRO 450 MM, MOTOR ELÉTRICO, POTÊNCIA 4 HP - CHP DIURNO. AF_05/2023</t>
  </si>
  <si>
    <t>DESEMPENADEIRA DE CONCRETO, PESO DE 78 KG, 4 PÁS, MOTOR A GASOLINA, POTÊNCIA 5,5 HP - CHP DIURNO. AF_05/2023</t>
  </si>
  <si>
    <t>LAVADORA DE ALTA PRESSAO (LAVA-JATO) PARA AGUA FRIA, PRESSAO DE OPERACAO ENTRE 1400 E 1900 LIB/POL2, VAZAO MAXIMA ENTRE 400 E 700 L/H - CHP DIURNO. AF_05/2023</t>
  </si>
  <si>
    <t>2,01</t>
  </si>
  <si>
    <t>0,75</t>
  </si>
  <si>
    <t>1,04</t>
  </si>
  <si>
    <t>0,29</t>
  </si>
  <si>
    <t>26,52</t>
  </si>
  <si>
    <t>TANQUE DE ASFALTO ESTACIONÁRIO COM SERPENTINA, CAPACIDADE 30.000 L - CHI DIURNO. AF_05/2023</t>
  </si>
  <si>
    <t>5,86</t>
  </si>
  <si>
    <t>0,37</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</si>
  <si>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</si>
  <si>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</si>
  <si>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</si>
  <si>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</si>
  <si>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0,91</t>
  </si>
  <si>
    <t>BETONEIRA CAPACIDADE NOMINAL DE 400 L, CAPACIDADE DE MISTURA 280 L, MOTOR ELÉTRICO TRIFÁSICO POTÊNCIA DE 2 CV, SEM CARREGADOR - CHI DIURNO. AF_05/2023</t>
  </si>
  <si>
    <t>0,36</t>
  </si>
  <si>
    <t>TANQUE DE ASFALTO ESTACIONÁRIO COM MAÇARICO, CAPACIDADE 20.000 L - CHI DIURNO. AF_05/2023</t>
  </si>
  <si>
    <t>BETONEIRA CAPACIDADE NOMINAL DE 600 L, CAPACIDADE DE MISTURA 360 L, MOTOR ELÉTRICO TRIFÁSICO POTÊNCIA DE 4 CV, SEM CARREGADOR - CHI DIURNO. AF_05/2023</t>
  </si>
  <si>
    <t>1,48</t>
  </si>
  <si>
    <t>BETONEIRA CAPACIDADE NOMINAL DE 600 L, CAPACIDADE DE MISTURA 440 L, MOTOR A DIESEL POTÊNCIA 10 HP, COM CARREGADOR - CHI DIURNO. AF_05/2023</t>
  </si>
  <si>
    <t>1,80</t>
  </si>
  <si>
    <t>2,22</t>
  </si>
  <si>
    <t>4,82</t>
  </si>
  <si>
    <t>PROJETOR PNEUMÁTICO DE ARGAMASSA PARA CHAPISCO E REBOCO COM RECIPIENTE ACOPLADO, TIPO CANEQUINHA, COM COMPRESSOR DE AR REBOCÁVEL VAZÃO 89 PCM E MOTOR DIESEL DE 20 CV - CHI DIURNO. AF_05/2023</t>
  </si>
  <si>
    <t>MANIPULADOR TELESCÓPICO, POTÊNCIA DE 85 HP, CAPACIDADE DE CARGA DE 3.500 KG, ALTURA MÁXIMA DE ELEVAÇÃO DE 12,3 M - CHI DIURNO. AF_05/2023</t>
  </si>
  <si>
    <t>8,41</t>
  </si>
  <si>
    <t>10,00</t>
  </si>
  <si>
    <t>7,80</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</si>
  <si>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</si>
  <si>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</si>
  <si>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1,07</t>
  </si>
  <si>
    <t>DOSADOR DE AREIA, CAPACIDADE DE 26 LITROS - CHI DIURNO. AF_05/2023</t>
  </si>
  <si>
    <t>0,26</t>
  </si>
  <si>
    <t>APARELHO PARA CORTE E SOLDA OXI-ACETILENO SOBRE RODAS, INCLUSIVE CILINDROS E MAÇARICOS - CHI DIURNO. AF_05/2023</t>
  </si>
  <si>
    <t>0,17</t>
  </si>
  <si>
    <t>66,43</t>
  </si>
  <si>
    <t>GRUA ASCENSIONAL, LANÇA DE 30 M, CAPACIDADE DE 1,0 T A 30 M, ALTURA ATÉ 39 M - CHI DIURNO. AF_05/2023</t>
  </si>
  <si>
    <t>USINA DE MISTURA ASFÁLTICA À QUENTE, TIPO CONTRA FLUXO, PROD 40 A 80 TON/HORA - CHI DIURNO. AF_05/2023</t>
  </si>
  <si>
    <t>USINA DE ASFALTO À FRIO, CAPACIDADE DE 40 A 60 TON/HORA, ELÉTRICA POTÊNCIA 30 CV - CHI DIURNO. AF_05/2023</t>
  </si>
  <si>
    <t>54,32</t>
  </si>
  <si>
    <t>GRUA ASCENCIONAL, LANÇA DE 42 M, CAPACIDADE DE 1,5 T A 30 M, ALTURA ATÉ 39 M - CHI DIURNO. AF_05/2023</t>
  </si>
  <si>
    <t>0,84</t>
  </si>
  <si>
    <t>POLIDORA DE PISO (POLITRIZ), PESO DE 100KG, DIÂMETRO 450 MM, MOTOR ELÉTRICO, POTÊNCIA 4 HP - CHI DIURNO. AF_05/2023</t>
  </si>
  <si>
    <t>DESEMPENADEIRA DE CONCRETO, PESO DE 78 KG, 4 PÁS, MOTOR A GASOLINA, POTÊNCIA 5,5 HP - CHI DIURNO. AF_05/2023</t>
  </si>
  <si>
    <t>LAVADORA DE ALTA PRESSAO (LAVA-JATO) PARA AGUA FRIA, PRESSAO DE OPERACAO ENTRE 1400 E 1900 LIB/POL2, VAZAO MAXIMA ENTRE 400 E 700 L/H - CHI DIURNO. AF_05/2023</t>
  </si>
  <si>
    <t>0,19</t>
  </si>
  <si>
    <t>0,07</t>
  </si>
  <si>
    <t>0,09</t>
  </si>
  <si>
    <t>12,12</t>
  </si>
  <si>
    <t>34,46</t>
  </si>
  <si>
    <t>15,23</t>
  </si>
  <si>
    <t>42,78</t>
  </si>
  <si>
    <t>23,69</t>
  </si>
  <si>
    <t>4,64</t>
  </si>
  <si>
    <t>6,22</t>
  </si>
  <si>
    <t>0,34</t>
  </si>
  <si>
    <t>TANQUE DE ASFALTO ESTACIONÁRIO COM SERPENTINA, CAPACIDADE 30.000 L - DEPRECIAÇÃO. AF_05/2023</t>
  </si>
  <si>
    <t>TANQUE DE ASFALTO ESTACIONÁRIO COM SERPENTINA, CAPACIDADE 30.000 L - JUROS. AF_05/2023</t>
  </si>
  <si>
    <t>1,58</t>
  </si>
  <si>
    <t>TANQUE DE ASFALTO ESTACIONÁRIO COM SERPENTINA, CAPACIDADE 30.000 L - MANUTENÇÃO. AF_05/2023</t>
  </si>
  <si>
    <t>TANQUE DE ASFALTO ESTACIONÁRIO COM SERPENTINA, CAPACIDADE 30.000 L - MATERIAIS NA OPERAÇÃO. AF_05/2023</t>
  </si>
  <si>
    <t>0,30</t>
  </si>
  <si>
    <t>23,22</t>
  </si>
  <si>
    <t>5,13</t>
  </si>
  <si>
    <t>35,62</t>
  </si>
  <si>
    <t>5,12</t>
  </si>
  <si>
    <t>1,70</t>
  </si>
  <si>
    <t>1,74</t>
  </si>
  <si>
    <t>32,70</t>
  </si>
  <si>
    <t>8,83</t>
  </si>
  <si>
    <t>2,76</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</si>
  <si>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</si>
  <si>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</si>
  <si>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</si>
  <si>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0,53</t>
  </si>
  <si>
    <t>BETONEIRA CAPACIDADE NOMINAL 400 L, CAPACIDADE DE MISTURA 310 L, MOTOR A DIESEL POTÊNCIA 5,0 CV, SEM CARREGADOR - MATERIAIS NA OPERAÇÃO. AF_05/2023</t>
  </si>
  <si>
    <t>3,64</t>
  </si>
  <si>
    <t>MISTURADOR DE ARGAMASSA, EIXO HORIZONTAL, CAPACIDADE DE MISTURA 300 KG, MOTOR ELÉTRICO POTÊNCIA 5 CV - DEPRECIAÇÃO. AF_05/2023</t>
  </si>
  <si>
    <t>0,77</t>
  </si>
  <si>
    <t>MISTURADOR DE ARGAMASSA, EIXO HORIZONTAL, CAPACIDADE DE MISTURA 300 KG, MOTOR ELÉTRICO POTÊNCIA 5 CV - JUROS. AF_05/2023</t>
  </si>
  <si>
    <t>MISTURADOR DE ARGAMASSA, EIXO HORIZONTAL, CAPACIDADE DE MISTURA 300 KG, MOTOR ELÉTRICO POTÊNCIA 5 CV - MANUTENÇÃO. AF_05/2023</t>
  </si>
  <si>
    <t>0,90</t>
  </si>
  <si>
    <t>MISTURADOR DE ARGAMASSA, EIXO HORIZONTAL, CAPACIDADE DE MISTURA 300 KG, MOTOR ELÉTRICO POTÊNCIA 5 CV - MATERIAIS NA OPERAÇÃO. AF_05/2023</t>
  </si>
  <si>
    <t>2,84</t>
  </si>
  <si>
    <t>MISTURADOR DE ARGAMASSA, EIXO HORIZONTAL, CAPACIDADE DE MISTURA 600 KG, MOTOR ELÉTRICO POTÊNCIA 7,5 CV - DEPRECIAÇÃO. AF_05/2023</t>
  </si>
  <si>
    <t>0,92</t>
  </si>
  <si>
    <t>MISTURADOR DE ARGAMASSA, EIXO HORIZONTAL, CAPACIDADE DE MISTURA 600 KG, MOTOR ELÉTRICO POTÊNCIA 7,5 CV - JUROS. AF_05/2023</t>
  </si>
  <si>
    <t>0,22</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</si>
  <si>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</si>
  <si>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</si>
  <si>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</si>
  <si>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0,73</t>
  </si>
  <si>
    <t>MISTURADOR DE ARGAMASSA, EIXO HORIZONTAL, CAPACIDADE DE MISTURA 160 KG, MOTOR ELÉTRICO POTÊNCIA 3 CV - JUROS. AF_05/2023</t>
  </si>
  <si>
    <t>0,18</t>
  </si>
  <si>
    <t>MISTURADOR DE ARGAMASSA, EIXO HORIZONTAL, CAPACIDADE DE MISTURA 160 KG, MOTOR ELÉTRICO POTÊNCIA 3 CV - MANUTENÇÃO. AF_05/2023</t>
  </si>
  <si>
    <t>0,85</t>
  </si>
  <si>
    <t>MISTURADOR DE ARGAMASSA, EIXO HORIZONTAL, CAPACIDADE DE MISTURA 160 KG, MOTOR ELÉTRICO POTÊNCIA 3 CV - MATERIAIS NA OPERAÇÃO. AF_05/2023</t>
  </si>
  <si>
    <t>6,38</t>
  </si>
  <si>
    <t>8,46</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</si>
  <si>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</si>
  <si>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</si>
  <si>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</si>
  <si>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</si>
  <si>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11,56</t>
  </si>
  <si>
    <t>9,38</t>
  </si>
  <si>
    <t>16,98</t>
  </si>
  <si>
    <t>TANQUE DE ASFALTO ESTACIONÁRIO COM MAÇARICO, CAPACIDADE 20.000 L - DEPRECIAÇÃO. AF_05/2023</t>
  </si>
  <si>
    <t>3,48</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</si>
  <si>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</si>
  <si>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</si>
  <si>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</si>
  <si>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13,10</t>
  </si>
  <si>
    <t>3,73</t>
  </si>
  <si>
    <t>16,00</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</si>
  <si>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</si>
  <si>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</si>
  <si>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</si>
  <si>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1,39</t>
  </si>
  <si>
    <t>BETONEIRA CAPACIDADE NOMINAL DE 600 L, CAPACIDADE DE MISTURA 360 L, MOTOR ELÉTRICO TRIFÁSICO POTÊNCIA DE 4 CV, SEM CARREGADOR - MATERIAIS NA OPERAÇÃO. AF_05/2023</t>
  </si>
  <si>
    <t>2,27</t>
  </si>
  <si>
    <t>27,82</t>
  </si>
  <si>
    <t>10,31</t>
  </si>
  <si>
    <t>21,85</t>
  </si>
  <si>
    <t>8,75</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</si>
  <si>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</si>
  <si>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</si>
  <si>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0,35</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</si>
  <si>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</si>
  <si>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</si>
  <si>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0,32</t>
  </si>
  <si>
    <t>1,81</t>
  </si>
  <si>
    <t>0,41</t>
  </si>
  <si>
    <t>1,35</t>
  </si>
  <si>
    <t>3,92</t>
  </si>
  <si>
    <t>6,41</t>
  </si>
  <si>
    <t>10,79</t>
  </si>
  <si>
    <t>0,93</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</si>
  <si>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</si>
  <si>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</si>
  <si>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</si>
  <si>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</si>
  <si>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</si>
  <si>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</si>
  <si>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7,62</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</si>
  <si>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</si>
  <si>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</si>
  <si>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25,60</t>
  </si>
  <si>
    <t>5,05</t>
  </si>
  <si>
    <t>1,33</t>
  </si>
  <si>
    <t>6,65</t>
  </si>
  <si>
    <t>21,15</t>
  </si>
  <si>
    <t>25,73</t>
  </si>
  <si>
    <t>0,12</t>
  </si>
  <si>
    <t>0,78</t>
  </si>
  <si>
    <t>3,38</t>
  </si>
  <si>
    <t>3,22</t>
  </si>
  <si>
    <t>11,73</t>
  </si>
  <si>
    <t>10,34</t>
  </si>
  <si>
    <t>7,86</t>
  </si>
  <si>
    <t>0,70</t>
  </si>
  <si>
    <t>0,01</t>
  </si>
  <si>
    <t>1,23</t>
  </si>
  <si>
    <t>6,47</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</si>
  <si>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</si>
  <si>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</si>
  <si>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</si>
  <si>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</si>
  <si>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</si>
  <si>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</si>
  <si>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0,86</t>
  </si>
  <si>
    <t>PENEIRA ROTATIVA COM MOTOR ELÉTRICO TRIFÁSICO DE 2 CV, CILINDRO DE 1 M X 0,60 M, COM FUROS DE 3,17 MM - JUROS. AF_05/2023</t>
  </si>
  <si>
    <t>0,21</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</si>
  <si>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</si>
  <si>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</si>
  <si>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</si>
  <si>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</si>
  <si>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</si>
  <si>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4,84</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</si>
  <si>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</si>
  <si>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</si>
  <si>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</si>
  <si>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</si>
  <si>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1,01</t>
  </si>
  <si>
    <t>1,40</t>
  </si>
  <si>
    <t>4,40</t>
  </si>
  <si>
    <t>2,07</t>
  </si>
  <si>
    <t>2,54</t>
  </si>
  <si>
    <t>9,46</t>
  </si>
  <si>
    <t>11,83</t>
  </si>
  <si>
    <t>1,87</t>
  </si>
  <si>
    <t>0,28</t>
  </si>
  <si>
    <t>0,10</t>
  </si>
  <si>
    <t>0,25</t>
  </si>
  <si>
    <t>1,30</t>
  </si>
  <si>
    <t>3,31</t>
  </si>
  <si>
    <t>4,68</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</si>
  <si>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</si>
  <si>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</si>
  <si>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</si>
  <si>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</si>
  <si>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</si>
  <si>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</si>
  <si>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2,04</t>
  </si>
  <si>
    <t>USINA DE ASFALTO À FRIO, CAPACIDADE DE 40 A 60 TON/HORA, ELÉTRICA POTÊNCIA 30 CV - MANUTENÇÃO. AF_05/2023</t>
  </si>
  <si>
    <t>USINA DE ASFALTO À FRIO, CAPACIDADE DE 40 A 60 TON/HORA, ELÉTRICA POTÊNCIA 30 CV - MATERIAIS NA OPERAÇÃO. AF_05/2023</t>
  </si>
  <si>
    <t>54,22</t>
  </si>
  <si>
    <t>16,72</t>
  </si>
  <si>
    <t>58,01</t>
  </si>
  <si>
    <t>17,87</t>
  </si>
  <si>
    <t>5,51</t>
  </si>
  <si>
    <t>17,36</t>
  </si>
  <si>
    <t>PULVERIZADOR DE TINTA ELÉTRICO/MÁQUINA DE PINTURA AIRLESS, VAZÃO 2 L/MIN - MATERIAIS NA OPERAÇÃO. AF_05/2023</t>
  </si>
  <si>
    <t>1,26</t>
  </si>
  <si>
    <t>0,43</t>
  </si>
  <si>
    <t>0,08</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</si>
  <si>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</si>
  <si>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</si>
  <si>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</si>
  <si>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</si>
  <si>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</si>
  <si>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0,50</t>
  </si>
  <si>
    <t>DESEMPENADEIRA DE CONCRETO, PESO DE 78 KG, 4 PÁS, MOTOR A GASOLINA, POTÊNCIA 5,5 HP - JUROS. AF_05/2023</t>
  </si>
  <si>
    <t>DESEMPENADEIRA DE CONCRETO, PESO DE 78 KG, 4 PÁS, MOTOR A GASOLINA, POTÊNCIA 5,5 HP - MANUTENÇÃO. AF_05/2023</t>
  </si>
  <si>
    <t>4,02</t>
  </si>
  <si>
    <t>44,75</t>
  </si>
  <si>
    <t>12,00</t>
  </si>
  <si>
    <t>56,00</t>
  </si>
  <si>
    <t>13,68</t>
  </si>
  <si>
    <t>22,90</t>
  </si>
  <si>
    <t>22,68</t>
  </si>
  <si>
    <t>19,26</t>
  </si>
  <si>
    <t>12,88</t>
  </si>
  <si>
    <t>17,82</t>
  </si>
  <si>
    <t>27,20</t>
  </si>
  <si>
    <t>7,18</t>
  </si>
  <si>
    <t>34,00</t>
  </si>
  <si>
    <t>52,18</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</si>
  <si>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</si>
  <si>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</si>
  <si>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</si>
  <si>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</si>
  <si>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1,54</t>
  </si>
  <si>
    <t>CALDEIRA A GÁS COM TERMOSTATO, CAPACIDADE 100 LITROS - MATERIAIS NA OPERAÇÃO. AF_05/2023</t>
  </si>
  <si>
    <t>CONJUNTO MACACO E BOMBA HIDRÁULICA PARA PROTENSAO DE CORDOALHAS, ESFORÇO MAXIMO DE 115 TONELADAS - MATERIAIS NA OPERAÇÃO. AF_05/2023</t>
  </si>
  <si>
    <t>MÁQUINA FORMER DOBRAS DIVERSAS: 220V/380V TRIFÁSICO OU MONOFÁSICO, CAPACIDADE 0,5-1,27MM, MOTOR 2CV - MATERIAIS NA OPERAÇÃO. AF_05/2023</t>
  </si>
  <si>
    <t>MÁQUINA SOLDA ARCO COM PISTOLA DE SOLDAGEM PARA STUD BOLT DE 5 MM A 22 MM - MATERIAIS NA OPERAÇÃO. AF_05/2023</t>
  </si>
  <si>
    <t>0,61</t>
  </si>
  <si>
    <t>1,16</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</si>
  <si>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</si>
  <si>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</si>
  <si>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</si>
  <si>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</si>
  <si>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</si>
  <si>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</si>
  <si>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COMPRESSOR DE AR, VAZAO DE 10 PCM, RESERVATORIO 100 L, PRESSAO DE TRABALHO ENTRE 6,9 E 9,7 BAR, POTENCIA 2 HP, TENSAO 110/220 V - MATERIAIS NA OPERAÇÃO. AF_05/2023</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</si>
  <si>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</si>
  <si>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</si>
  <si>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2,70</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</si>
  <si>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</si>
  <si>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</si>
  <si>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</si>
  <si>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17,59</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</si>
  <si>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</si>
  <si>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</si>
  <si>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</si>
  <si>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</si>
  <si>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8,24</t>
  </si>
  <si>
    <t>VARREDEIRA DE GRAMA SINTÉTICA A GASOLINA, 2,4 CV, 4 TEMPOS - MATERIAIS NA OPERAÇÃO. AF_05/2023</t>
  </si>
  <si>
    <t>BATE ESTACA PARA INSTALAÇÃO DE DEFENSAS METÁLICAS (GUARD RAIL) FIXO, INCLUSIVE CAMINHÃO TOCO PBT 9.700 KG, POTÊNCIA DE 160 CV - MATERIAIS NA OPERAÇÃO. AF_05/2023</t>
  </si>
  <si>
    <t>0,58</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</si>
  <si>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</si>
  <si>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</si>
  <si>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</si>
  <si>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</si>
  <si>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</si>
  <si>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94,79</t>
  </si>
  <si>
    <t>110,28</t>
  </si>
  <si>
    <t>25,20</t>
  </si>
  <si>
    <t>20,29</t>
  </si>
  <si>
    <t>26,30</t>
  </si>
  <si>
    <t>12,02</t>
  </si>
  <si>
    <t>55,80</t>
  </si>
  <si>
    <t>31,89</t>
  </si>
  <si>
    <t>10,20</t>
  </si>
  <si>
    <t>14,05</t>
  </si>
  <si>
    <t>27,86</t>
  </si>
  <si>
    <t>33,29</t>
  </si>
  <si>
    <t>13,86</t>
  </si>
  <si>
    <t>38,50</t>
  </si>
  <si>
    <t>17,28</t>
  </si>
  <si>
    <t>14,18</t>
  </si>
  <si>
    <t>20,87</t>
  </si>
  <si>
    <t>11,10</t>
  </si>
  <si>
    <t>7,77</t>
  </si>
  <si>
    <t>17,88</t>
  </si>
  <si>
    <t>20,84</t>
  </si>
  <si>
    <t>14,92</t>
  </si>
  <si>
    <t>23,41</t>
  </si>
  <si>
    <t>15,60</t>
  </si>
  <si>
    <t>15,48</t>
  </si>
  <si>
    <t>88,18</t>
  </si>
  <si>
    <t>18,23</t>
  </si>
  <si>
    <t>19,01</t>
  </si>
  <si>
    <t>2,36</t>
  </si>
  <si>
    <t>23,94</t>
  </si>
  <si>
    <t>19,04</t>
  </si>
  <si>
    <t>71,12</t>
  </si>
  <si>
    <t>20,79</t>
  </si>
  <si>
    <t>13,64</t>
  </si>
  <si>
    <t>11,25</t>
  </si>
  <si>
    <t>15,05</t>
  </si>
  <si>
    <t>10,82</t>
  </si>
  <si>
    <t>16,01</t>
  </si>
  <si>
    <t>14,19</t>
  </si>
  <si>
    <t>12,18</t>
  </si>
  <si>
    <t>16,81</t>
  </si>
  <si>
    <t>16,41</t>
  </si>
  <si>
    <t>13,05</t>
  </si>
  <si>
    <t>13,54</t>
  </si>
  <si>
    <t>12,64</t>
  </si>
  <si>
    <t>13,50</t>
  </si>
  <si>
    <t>13,40</t>
  </si>
  <si>
    <t>19,97</t>
  </si>
  <si>
    <t>13,11</t>
  </si>
  <si>
    <t>13,59</t>
  </si>
  <si>
    <t>MONTAGEM DE ARMADURA DE ESTACAS, DIÂMETRO = 32,0 MM. AF_09/2021_PS</t>
  </si>
  <si>
    <t>14,79</t>
  </si>
  <si>
    <t>12,96</t>
  </si>
  <si>
    <t>18,42</t>
  </si>
  <si>
    <t>13,25</t>
  </si>
  <si>
    <t>14,39</t>
  </si>
  <si>
    <t>10,93</t>
  </si>
  <si>
    <t>10,63</t>
  </si>
  <si>
    <t>10,43</t>
  </si>
  <si>
    <t>16,28</t>
  </si>
  <si>
    <t>69,16</t>
  </si>
  <si>
    <t>19,35</t>
  </si>
  <si>
    <t>19,76</t>
  </si>
  <si>
    <t>19,99</t>
  </si>
  <si>
    <t>16,93</t>
  </si>
  <si>
    <t>12,99</t>
  </si>
  <si>
    <t>58,67</t>
  </si>
  <si>
    <t>19,23</t>
  </si>
  <si>
    <t>10,55</t>
  </si>
  <si>
    <t>12,17</t>
  </si>
  <si>
    <t>14,66</t>
  </si>
  <si>
    <t>9,33</t>
  </si>
  <si>
    <t>10,09</t>
  </si>
  <si>
    <t>11,27</t>
  </si>
  <si>
    <t>13,72</t>
  </si>
  <si>
    <t>18,38</t>
  </si>
  <si>
    <t>8,15</t>
  </si>
  <si>
    <t>9,83</t>
  </si>
  <si>
    <t>14,65</t>
  </si>
  <si>
    <t>24,85</t>
  </si>
  <si>
    <t>9,34</t>
  </si>
  <si>
    <t>11,21</t>
  </si>
  <si>
    <t>11,49</t>
  </si>
  <si>
    <t>10,75</t>
  </si>
  <si>
    <t>23,82</t>
  </si>
  <si>
    <t>26,03</t>
  </si>
  <si>
    <t>28,95</t>
  </si>
  <si>
    <t>17,07</t>
  </si>
  <si>
    <t>2,92</t>
  </si>
  <si>
    <t>4,19</t>
  </si>
  <si>
    <t>6,40</t>
  </si>
  <si>
    <t>6,80</t>
  </si>
  <si>
    <t>15,74</t>
  </si>
  <si>
    <t>15,22</t>
  </si>
  <si>
    <t>9,86</t>
  </si>
  <si>
    <t>9,55</t>
  </si>
  <si>
    <t>23,57</t>
  </si>
  <si>
    <t>15,83</t>
  </si>
  <si>
    <t>31,95</t>
  </si>
  <si>
    <t>40,33</t>
  </si>
  <si>
    <t>24,00</t>
  </si>
  <si>
    <t>31,36</t>
  </si>
  <si>
    <t>15,20</t>
  </si>
  <si>
    <t>16,73</t>
  </si>
  <si>
    <t>9,07</t>
  </si>
  <si>
    <t>14,40</t>
  </si>
  <si>
    <t>30,48</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</si>
  <si>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</si>
  <si>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</si>
  <si>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</si>
  <si>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</si>
  <si>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</si>
  <si>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</si>
  <si>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</si>
  <si>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</si>
  <si>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</si>
  <si>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</si>
  <si>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</si>
  <si>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</si>
  <si>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</si>
  <si>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</si>
  <si>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</si>
  <si>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</si>
  <si>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</si>
  <si>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</si>
  <si>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</si>
  <si>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</si>
  <si>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</si>
  <si>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4,14</t>
  </si>
  <si>
    <t>6,19</t>
  </si>
  <si>
    <t>2,66</t>
  </si>
  <si>
    <t>10,26</t>
  </si>
  <si>
    <t>2,08</t>
  </si>
  <si>
    <t>5,28</t>
  </si>
  <si>
    <t>4,45</t>
  </si>
  <si>
    <t>11,95</t>
  </si>
  <si>
    <t>22,35</t>
  </si>
  <si>
    <t>40,17</t>
  </si>
  <si>
    <t>55,61</t>
  </si>
  <si>
    <t>18,88</t>
  </si>
  <si>
    <t>12,37</t>
  </si>
  <si>
    <t>22,73</t>
  </si>
  <si>
    <t>37,00</t>
  </si>
  <si>
    <t>15,19</t>
  </si>
  <si>
    <t>46,54</t>
  </si>
  <si>
    <t>16,83</t>
  </si>
  <si>
    <t>26,23</t>
  </si>
  <si>
    <t>12,48</t>
  </si>
  <si>
    <t>5,99</t>
  </si>
  <si>
    <t>6,66</t>
  </si>
  <si>
    <t>15,45</t>
  </si>
  <si>
    <t>7,56</t>
  </si>
  <si>
    <t>30,88</t>
  </si>
  <si>
    <t>15,75</t>
  </si>
  <si>
    <t>18,97</t>
  </si>
  <si>
    <t>21,95</t>
  </si>
  <si>
    <t>23,09</t>
  </si>
  <si>
    <t>10,40</t>
  </si>
  <si>
    <t>12,42</t>
  </si>
  <si>
    <t>17,77</t>
  </si>
  <si>
    <t>20,85</t>
  </si>
  <si>
    <t>5,42</t>
  </si>
  <si>
    <t>15,91</t>
  </si>
  <si>
    <t>19,49</t>
  </si>
  <si>
    <t>47,56</t>
  </si>
  <si>
    <t>12,89</t>
  </si>
  <si>
    <t>12,26</t>
  </si>
  <si>
    <t>54,24</t>
  </si>
  <si>
    <t>17,56</t>
  </si>
  <si>
    <t>30,29</t>
  </si>
  <si>
    <t>20,95</t>
  </si>
  <si>
    <t>13,87</t>
  </si>
  <si>
    <t>15,58</t>
  </si>
  <si>
    <t>25,82</t>
  </si>
  <si>
    <t>14,42</t>
  </si>
  <si>
    <t>7,43</t>
  </si>
  <si>
    <t>24,72</t>
  </si>
  <si>
    <t>23,37</t>
  </si>
  <si>
    <t>9,19</t>
  </si>
  <si>
    <t>26,78</t>
  </si>
  <si>
    <t>16,22</t>
  </si>
  <si>
    <t>27,52</t>
  </si>
  <si>
    <t>50,70</t>
  </si>
  <si>
    <t>12,43</t>
  </si>
  <si>
    <t>7,31</t>
  </si>
  <si>
    <t>23,10</t>
  </si>
  <si>
    <t>8,37</t>
  </si>
  <si>
    <t>9,23</t>
  </si>
  <si>
    <t>21,39</t>
  </si>
  <si>
    <t>12,10</t>
  </si>
  <si>
    <t>13,80</t>
  </si>
  <si>
    <t>21,52</t>
  </si>
  <si>
    <t>37,50</t>
  </si>
  <si>
    <t>10,45</t>
  </si>
  <si>
    <t>29,58</t>
  </si>
  <si>
    <t>18,28</t>
  </si>
  <si>
    <t>14,09</t>
  </si>
  <si>
    <t>15,50</t>
  </si>
  <si>
    <t>32,78</t>
  </si>
  <si>
    <t>17,29</t>
  </si>
  <si>
    <t>22,45</t>
  </si>
  <si>
    <t>19,39</t>
  </si>
  <si>
    <t>28,29</t>
  </si>
  <si>
    <t>20,20</t>
  </si>
  <si>
    <t>12,93</t>
  </si>
  <si>
    <t>49,80</t>
  </si>
  <si>
    <t>15,73</t>
  </si>
  <si>
    <t>21,67</t>
  </si>
  <si>
    <t>14,48</t>
  </si>
  <si>
    <t>15,92</t>
  </si>
  <si>
    <t>35,60</t>
  </si>
  <si>
    <t>7,39</t>
  </si>
  <si>
    <t>22,01</t>
  </si>
  <si>
    <t>6,16</t>
  </si>
  <si>
    <t>5,97</t>
  </si>
  <si>
    <t>7,71</t>
  </si>
  <si>
    <t>15,65</t>
  </si>
  <si>
    <t>19,12</t>
  </si>
  <si>
    <t>23,17</t>
  </si>
  <si>
    <t>16,52</t>
  </si>
  <si>
    <t>26,79</t>
  </si>
  <si>
    <t>22,92</t>
  </si>
  <si>
    <t>26,35</t>
  </si>
  <si>
    <t>32,87</t>
  </si>
  <si>
    <t>59,94</t>
  </si>
  <si>
    <t>45,16</t>
  </si>
  <si>
    <t>11,07</t>
  </si>
  <si>
    <t>16,03</t>
  </si>
  <si>
    <t>17,25</t>
  </si>
  <si>
    <t>20,13</t>
  </si>
  <si>
    <t>28,55</t>
  </si>
  <si>
    <t>11,13</t>
  </si>
  <si>
    <t>6,23</t>
  </si>
  <si>
    <t>10,08</t>
  </si>
  <si>
    <t>5,75</t>
  </si>
  <si>
    <t>10,78</t>
  </si>
  <si>
    <t>5,08</t>
  </si>
  <si>
    <t>17,38</t>
  </si>
  <si>
    <t>36,18</t>
  </si>
  <si>
    <t>12,35</t>
  </si>
  <si>
    <t>28,13</t>
  </si>
  <si>
    <t>18,64</t>
  </si>
  <si>
    <t>12,56</t>
  </si>
  <si>
    <t>16,61</t>
  </si>
  <si>
    <t>24,74</t>
  </si>
  <si>
    <t>70,92</t>
  </si>
  <si>
    <t>6,84</t>
  </si>
  <si>
    <t>5,58</t>
  </si>
  <si>
    <t>17,98</t>
  </si>
  <si>
    <t>8,00</t>
  </si>
  <si>
    <t>12,19</t>
  </si>
  <si>
    <t>48,70</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</si>
  <si>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</si>
  <si>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</si>
  <si>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</si>
  <si>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</si>
  <si>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5,41</t>
  </si>
  <si>
    <t>5,92</t>
  </si>
  <si>
    <t>9,44</t>
  </si>
  <si>
    <t>21,07</t>
  </si>
  <si>
    <t>23,36</t>
  </si>
  <si>
    <t>20,34</t>
  </si>
  <si>
    <t>43,54</t>
  </si>
  <si>
    <t>42,70</t>
  </si>
  <si>
    <t>43,32</t>
  </si>
  <si>
    <t>12,73</t>
  </si>
  <si>
    <t>26,45</t>
  </si>
  <si>
    <t>26,99</t>
  </si>
  <si>
    <t>13,00</t>
  </si>
  <si>
    <t>9,26</t>
  </si>
  <si>
    <t>3,14</t>
  </si>
  <si>
    <t>1,59</t>
  </si>
  <si>
    <t>6,75</t>
  </si>
  <si>
    <t>7,53</t>
  </si>
  <si>
    <t>12,79</t>
  </si>
  <si>
    <t>7,22</t>
  </si>
  <si>
    <t>5,34</t>
  </si>
  <si>
    <t>5,91</t>
  </si>
  <si>
    <t>13,99</t>
  </si>
  <si>
    <t>2,17</t>
  </si>
  <si>
    <t>7,13</t>
  </si>
  <si>
    <t>3,52</t>
  </si>
  <si>
    <t>3,63</t>
  </si>
  <si>
    <t>14,71</t>
  </si>
  <si>
    <t>14,03</t>
  </si>
  <si>
    <t>26,26</t>
  </si>
  <si>
    <t>12,78</t>
  </si>
  <si>
    <t>17,50</t>
  </si>
  <si>
    <t>10,64</t>
  </si>
  <si>
    <t>18,81</t>
  </si>
  <si>
    <t>16,09</t>
  </si>
  <si>
    <t>9,02</t>
  </si>
  <si>
    <t>5,93</t>
  </si>
  <si>
    <t>5,07</t>
  </si>
  <si>
    <t>4,98</t>
  </si>
  <si>
    <t>12,27</t>
  </si>
  <si>
    <t>5,29</t>
  </si>
  <si>
    <t>13,88</t>
  </si>
  <si>
    <t>10,98</t>
  </si>
  <si>
    <t>10,68</t>
  </si>
  <si>
    <t>6,81</t>
  </si>
  <si>
    <t>5,65</t>
  </si>
  <si>
    <t>5,53</t>
  </si>
  <si>
    <t>11,28</t>
  </si>
  <si>
    <t>7,42</t>
  </si>
  <si>
    <t>9,42</t>
  </si>
  <si>
    <t>8,47</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</si>
  <si>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</si>
  <si>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</si>
  <si>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</si>
  <si>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</si>
  <si>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</si>
  <si>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</si>
  <si>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</si>
  <si>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</si>
  <si>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</si>
  <si>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</si>
  <si>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</si>
  <si>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</si>
  <si>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11,32</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</si>
  <si>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</si>
  <si>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</si>
  <si>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</si>
  <si>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MANUAL DE VALAS,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</si>
  <si>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</si>
  <si>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</si>
  <si>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</si>
  <si>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</si>
  <si>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</si>
  <si>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9,53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</si>
  <si>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</si>
  <si>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</si>
  <si>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</si>
  <si>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</si>
  <si>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27,14</t>
  </si>
  <si>
    <t>REATERRO MECANIZADO DE VALA COM MINICARREGADEIRA, COM PLACA VIBRATÓRIA. AF_08/2023</t>
  </si>
  <si>
    <t>COMPACTAÇÃO DE VALAS COM ROLO COMPRESSOR. AF_08/2023</t>
  </si>
  <si>
    <t>160,39</t>
  </si>
  <si>
    <t>ALVENARIA DE BLOCOS DE CONCRETO ESTRUTURAL 14X19X29 CM (ESPESSURA 14 CM), FBK = 14,0 MPA, UTILIZANDO PALHETA. AF_10/2022</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</si>
  <si>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</si>
  <si>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</si>
  <si>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</si>
  <si>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</si>
  <si>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</si>
  <si>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</si>
  <si>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</si>
  <si>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</si>
  <si>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</si>
  <si>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</si>
  <si>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</si>
  <si>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</si>
  <si>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</si>
  <si>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</si>
  <si>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</si>
  <si>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</si>
  <si>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</si>
  <si>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</si>
  <si>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</si>
  <si>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</si>
  <si>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</si>
  <si>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</si>
  <si>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35,00</t>
  </si>
  <si>
    <t>67,34</t>
  </si>
  <si>
    <t>88,31</t>
  </si>
  <si>
    <t>83,65</t>
  </si>
  <si>
    <t>2,93</t>
  </si>
  <si>
    <t>4,00</t>
  </si>
  <si>
    <t>26,11</t>
  </si>
  <si>
    <t>5,64</t>
  </si>
  <si>
    <t>13,28</t>
  </si>
  <si>
    <t>27,31</t>
  </si>
  <si>
    <t>18,09</t>
  </si>
  <si>
    <t>33,27</t>
  </si>
  <si>
    <t>11,77</t>
  </si>
  <si>
    <t>8,74</t>
  </si>
  <si>
    <t>21,91</t>
  </si>
  <si>
    <t>11,06</t>
  </si>
  <si>
    <t>11,86</t>
  </si>
  <si>
    <t>22,60</t>
  </si>
  <si>
    <t>26,88</t>
  </si>
  <si>
    <t>3,56</t>
  </si>
  <si>
    <t>14,55</t>
  </si>
  <si>
    <t>1,67</t>
  </si>
  <si>
    <t>11,46</t>
  </si>
  <si>
    <t>173,05</t>
  </si>
  <si>
    <t>70,42</t>
  </si>
  <si>
    <t>53,53</t>
  </si>
  <si>
    <t>52,54</t>
  </si>
  <si>
    <t>26,62</t>
  </si>
  <si>
    <t>44,58</t>
  </si>
  <si>
    <t>7,34</t>
  </si>
  <si>
    <t>6,60</t>
  </si>
  <si>
    <t>8,20</t>
  </si>
  <si>
    <t>20,46</t>
  </si>
  <si>
    <t>34,95</t>
  </si>
  <si>
    <t>17,24</t>
  </si>
  <si>
    <t>EMBOÇO OU MASSA ÚNICA EM ARGAMASSA TRAÇO 1:2:8, PREPARO MANUAL, APLICADA MANUALMENTE EM SUPERFÍCIES EXTERNAS DA SACADA, ESPESSURA MAIOR OU IGUAL A 50 MM, SEM USO DE TELA METÁLICA DE REFORÇO CONTRA FISSURAÇÃO. AF_08/2022</t>
  </si>
  <si>
    <t>26,02</t>
  </si>
  <si>
    <t>ACABAMENTOS PARA FORRO (RODA-FORRO EM MADEIRA PINUS). AF_08/2023</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</si>
  <si>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</si>
  <si>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</si>
  <si>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</si>
  <si>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</si>
  <si>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</si>
  <si>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</si>
  <si>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2,75</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</si>
  <si>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</si>
  <si>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</si>
  <si>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</si>
  <si>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</si>
  <si>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</si>
  <si>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</si>
  <si>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8,38</t>
  </si>
  <si>
    <t>2,88</t>
  </si>
  <si>
    <t>51,02</t>
  </si>
  <si>
    <t>1,95</t>
  </si>
  <si>
    <t>0,79</t>
  </si>
  <si>
    <t>1,09</t>
  </si>
  <si>
    <t>0,11</t>
  </si>
  <si>
    <t>2,71</t>
  </si>
  <si>
    <t>5,55</t>
  </si>
  <si>
    <t>1,00</t>
  </si>
  <si>
    <t>0,54</t>
  </si>
  <si>
    <t>3,30</t>
  </si>
  <si>
    <t>7,93</t>
  </si>
  <si>
    <t>2,64</t>
  </si>
  <si>
    <t>13,01</t>
  </si>
  <si>
    <t>39,05</t>
  </si>
  <si>
    <t>38,99</t>
  </si>
  <si>
    <t>1,64</t>
  </si>
  <si>
    <t>62,15</t>
  </si>
  <si>
    <t>41,71</t>
  </si>
  <si>
    <t>11,15</t>
  </si>
  <si>
    <t>1,62</t>
  </si>
  <si>
    <t>5,87</t>
  </si>
  <si>
    <t>3,51</t>
  </si>
  <si>
    <t>1,12</t>
  </si>
  <si>
    <t>1,92</t>
  </si>
  <si>
    <t>8,60</t>
  </si>
  <si>
    <t>5,43</t>
  </si>
  <si>
    <t>3,02</t>
  </si>
  <si>
    <t>2,50</t>
  </si>
  <si>
    <t>3,53</t>
  </si>
  <si>
    <t>1,53</t>
  </si>
  <si>
    <t>2,87</t>
  </si>
  <si>
    <t>8,35</t>
  </si>
  <si>
    <t>4,51</t>
  </si>
  <si>
    <t>4,48</t>
  </si>
  <si>
    <t>11,84</t>
  </si>
  <si>
    <t>0,80</t>
  </si>
  <si>
    <t>2,12</t>
  </si>
  <si>
    <t>1,84</t>
  </si>
  <si>
    <t>1,42</t>
  </si>
  <si>
    <t>2,32</t>
  </si>
  <si>
    <t>3,06</t>
  </si>
  <si>
    <t>2,80</t>
  </si>
  <si>
    <t>5,11</t>
  </si>
  <si>
    <t>3,41</t>
  </si>
  <si>
    <t>6,27</t>
  </si>
  <si>
    <t>1,06</t>
  </si>
  <si>
    <t>1,63</t>
  </si>
  <si>
    <t>8,42</t>
  </si>
  <si>
    <t>4,38</t>
  </si>
  <si>
    <t>6,00</t>
  </si>
  <si>
    <t>4,75</t>
  </si>
  <si>
    <t>6,71</t>
  </si>
  <si>
    <t>25,11</t>
  </si>
  <si>
    <t>15,52</t>
  </si>
  <si>
    <t>2,05</t>
  </si>
  <si>
    <t>23,25</t>
  </si>
  <si>
    <t>27,39</t>
  </si>
  <si>
    <t>28,79</t>
  </si>
  <si>
    <t>24,21</t>
  </si>
  <si>
    <t>29,13</t>
  </si>
  <si>
    <t>MOTORISTA DE VEÍCULO LEVE COM ENCARGOS COMPLEMENTARES</t>
  </si>
  <si>
    <t>24,35</t>
  </si>
  <si>
    <t>45,34</t>
  </si>
  <si>
    <t>30,94</t>
  </si>
  <si>
    <t>32,45</t>
  </si>
  <si>
    <t>21,28</t>
  </si>
  <si>
    <t>29,81</t>
  </si>
  <si>
    <t>0,20</t>
  </si>
  <si>
    <t>0,23</t>
  </si>
  <si>
    <t>1,31</t>
  </si>
  <si>
    <t>14,10</t>
  </si>
  <si>
    <t>0,45</t>
  </si>
  <si>
    <t>0,71</t>
  </si>
  <si>
    <t>24,36</t>
  </si>
  <si>
    <t>14,94</t>
  </si>
  <si>
    <t>46,12</t>
  </si>
  <si>
    <t>45,08</t>
  </si>
  <si>
    <t>11,74</t>
  </si>
  <si>
    <t>42,05</t>
  </si>
  <si>
    <t>21,89</t>
  </si>
  <si>
    <t>45,64</t>
  </si>
  <si>
    <t>37,92</t>
  </si>
  <si>
    <t>34,24</t>
  </si>
  <si>
    <t>10,01</t>
  </si>
  <si>
    <t xml:space="preserve">ÁREA CONSTRUÍDA </t>
  </si>
  <si>
    <t>Emassamento de paredes e forros, com duas demãos de massa corrida, referência Suvinil, Coral, Metalatex ou equivalente, inclusive uma demão de liquido selador PVA, referência Suvinil, Coral ou Metalatex ou equivalente</t>
  </si>
  <si>
    <t>Pintura em paredes e forros, aplicação manual, com três demãos de tinta látex premium, referência Suvinil, Coral e Metalatex, inclusive uma demão de liquido selador PVA, referência Suvinil, Coral ou Metalatex ou equivalente</t>
  </si>
  <si>
    <t>Pintura em paredes e forros, aplicação manual, com três demãos de tinta esmalte sintético premium, acabamento fosco, referência Suvinil, Coral ou Metalatex, inclusive uma demão de liquido selador acrílico, referência Suvinil, Coral ou Metalatex ou equivalente</t>
  </si>
  <si>
    <t>Pintura em paredes e forros, aplicação manual, com três demão de tinta látex acrílico premium, referência Coral e Metalatex, inclusive uma demão de liquido selador acrílico, referência Suvinil, Coral ou Metalatex ou equivalente</t>
  </si>
  <si>
    <t>Pintura a cal (tipo caiação), sobre paredes e forros, a três demãos</t>
  </si>
  <si>
    <t>Pintura de letra, aplicação manual, em parede, dim. 20x30cm com tinta látex acrílica, marcas de referência Suvinil, Coral ou Metalatex ou equivalente</t>
  </si>
  <si>
    <t>Preparo em paredes e forros, aplicação manual, com uma demão de líquido selador acrílico, referência Suvinil, Coral ou Metalatex ou equivalente</t>
  </si>
  <si>
    <t>Pintura, sobre paredes e forros, aplicação manual, com duas demãos de tinta látex PVA premium, referência Suvinil, Coral e Metalatex, inclusive uma demão de liquido selador PVA, referência Suvinil, Coral ou Metalatex ou equivalente</t>
  </si>
  <si>
    <t>Pintura, sobre paredes e forros, aplicação manual, com duas demãos de tinta esmalte sintético, referência Suvinil, Coral e Metalatex, inclusive uma demão de liquido selador PVA, referência Suvinil, Coral ou Metalatex ou equivalente</t>
  </si>
  <si>
    <t>Pintura sobre paredes e forros, aplicação manual, com duas demãos de tinta látex acrílico premium, acabamento fosco, referência Suvinil, Coral e Metalatex, inclusive uma demão de liquido selador acrílico, referência Suvinil, Coral ou Metalatex</t>
  </si>
  <si>
    <t>Preparo em paredes e forros, aplicação manual, com uma demão de líquido selador PVA, referência Suvinil, Coral ou Metalatex ou equivalente</t>
  </si>
  <si>
    <t>Pintura sobre concreto ou blocos cerâmicos aparentes, aplicação manual, com duas demãos de verniz acrílico a base de água, acabamento fosco, referência Suvinil, Coral, Metalatex ou equivalente</t>
  </si>
  <si>
    <t>Pintura sobre concreto ou blocos cerâmicos aparentes, aplicação manual, com uma demão de silicone incolor, referência Suvinil, Sika, Vedacit ou equivalente</t>
  </si>
  <si>
    <t>Pintura sobre concreto ou blocos de concreto, aplicação manual, com três demãos de tinta látex acrílico premium, referência Suvinil, Coral e Metalatex, inclusive uma demão de liquido selador acrílico, referência Suvinil, Coral ou Metalatex ou equivalente</t>
  </si>
  <si>
    <t>Pintura sobre cobogós de concreto, aplicação manual, com duas demãos de tinta látex acrílico premium, referência Suvinil, Coral e Metalatex, inclusive uma demão de liquido selador acrílico, referência Suvinil, Coral ou Metalatex ou equivalente</t>
  </si>
  <si>
    <t>Pintura a cal de meio-fio (tipo a caiação), aplicação manual, a três demãos</t>
  </si>
  <si>
    <t>Pintura sobre concreto ou blocos de concreto, aplicação manual, com duas demãos de tinta látex PVA premium, referência Suvinil, Coral e Metalatex, inclusive uma demão de liquido selador PVA, referência Suvinil, Coral ou Metalatex ou equivalente</t>
  </si>
  <si>
    <t>Emassamento de esquadrias e elementos de madeira, com duas demãos de massa à base água, referência Suvinil, Coral, Sherwin Williams ou equivalente, inclusive uma demão de fundo nivelador alquídico branco, referência Suvinil, Coral ou Metalatex ou equivalente</t>
  </si>
  <si>
    <t>Pintura de esquadrias e elementos de madeira, aplicação manual, com duas demãos de tinta esmalte sintético referência Suvinil, Coral ou Metalatex, inclusive fundo branco nivelador, referência Suvinil, Coral e Metalatex ou equivalente</t>
  </si>
  <si>
    <t>Pintura de esquadrias e elementos de madeira, aplicação manual, com três demão de verniz brilhante incolor, linha Premium Copal, referência Suvinil, Eucatex, Montana ou equivalente</t>
  </si>
  <si>
    <t>Pintura de esquadrias e elementos de madeira, aplicação manual, com três demãos de verniz fosco incolor, linha Tripla Proteção Premium, referência Suvinil, Coral, Metalatex ou equivalente</t>
  </si>
  <si>
    <t>Pintura fundo nivelador alquídico branco, aplicada a rolo, pincel ou trincha, em madeira, a uma demão, referência Suvinil, Coral ou equivalente</t>
  </si>
  <si>
    <t>Pintura sobre metal, aplicação manual, com duas demãos de tinta esmalte sintético, referência Suvinil, Coral ou Metalatex, inclusive uma demão de fundo anticorrosivo</t>
  </si>
  <si>
    <t>Pintura de letras em chapas de ferro, dimensões 20x30cm, aplicação manual, com duas demãos de tinta esmalte sintético, referência Suvinil, Coral, Metalatex ou equivalente, inclusive uma demão de fundo anti-corrosivo</t>
  </si>
  <si>
    <t>Pintura sobre piso, aplicação manual, para execução de faixa demarcatória L=5cm, com três demãos de tinta à base de epóxi, marcas de referência Suvinil, Coral ou Metalatex ou equivalente</t>
  </si>
  <si>
    <t>Pintura sobre piso, aplicação manual, com duas demãos de tinta à base de resinas acrílicas, marcas de referência Suvinil, Coral, Sherwin Williams NovaCor, Metalatex ou equivalente</t>
  </si>
  <si>
    <t>Pintura sobre piso, aplicação manual, para execução de faixa demarcatória L=8cm, com três demãos de tinta à base de epóxi, marcas de referência Suvinil, Coral ou Metalatex ou equivalente</t>
  </si>
  <si>
    <t>70,36</t>
  </si>
  <si>
    <t>3,00</t>
  </si>
  <si>
    <t>3,65</t>
  </si>
  <si>
    <t>3,33</t>
  </si>
  <si>
    <t>2,15</t>
  </si>
  <si>
    <t>4,80</t>
  </si>
  <si>
    <t>7,68</t>
  </si>
  <si>
    <t>8,64</t>
  </si>
  <si>
    <t>2,19</t>
  </si>
  <si>
    <t>8,95</t>
  </si>
  <si>
    <t>3,83</t>
  </si>
  <si>
    <t>11,99</t>
  </si>
  <si>
    <t>14,62</t>
  </si>
  <si>
    <t>13,52</t>
  </si>
  <si>
    <t>11,16</t>
  </si>
  <si>
    <t>9,67</t>
  </si>
  <si>
    <t>11,71</t>
  </si>
  <si>
    <t>9,20</t>
  </si>
  <si>
    <t>24,42</t>
  </si>
  <si>
    <t>7,84</t>
  </si>
  <si>
    <t>1,17</t>
  </si>
  <si>
    <t>38,53</t>
  </si>
  <si>
    <t>5,19</t>
  </si>
  <si>
    <t>72,30</t>
  </si>
  <si>
    <t>44,65</t>
  </si>
  <si>
    <t>22,37</t>
  </si>
  <si>
    <t>65,07</t>
  </si>
  <si>
    <t>16,97</t>
  </si>
  <si>
    <t>42,15</t>
  </si>
  <si>
    <t>15,87</t>
  </si>
  <si>
    <t>22,12</t>
  </si>
  <si>
    <t>4.384,80</t>
  </si>
  <si>
    <t>14,49</t>
  </si>
  <si>
    <t>3,32</t>
  </si>
  <si>
    <t>26,73</t>
  </si>
  <si>
    <t>1,90</t>
  </si>
  <si>
    <t>3,95</t>
  </si>
  <si>
    <t>3,04</t>
  </si>
  <si>
    <t>8,93</t>
  </si>
  <si>
    <t>7,47</t>
  </si>
  <si>
    <t>3,88</t>
  </si>
  <si>
    <t>6,02</t>
  </si>
  <si>
    <t>41,85</t>
  </si>
  <si>
    <t>1,86</t>
  </si>
  <si>
    <t>41,23</t>
  </si>
  <si>
    <t>2,39</t>
  </si>
  <si>
    <t>43,00</t>
  </si>
  <si>
    <t>81,31</t>
  </si>
  <si>
    <t>0,52</t>
  </si>
  <si>
    <t>1,57</t>
  </si>
  <si>
    <t>16,70</t>
  </si>
  <si>
    <t>18,74</t>
  </si>
  <si>
    <t>159,00</t>
  </si>
  <si>
    <t>39,10</t>
  </si>
  <si>
    <t>43,58</t>
  </si>
  <si>
    <t>42,87</t>
  </si>
  <si>
    <t>150,96</t>
  </si>
  <si>
    <t>4,61</t>
  </si>
  <si>
    <t>4,74</t>
  </si>
  <si>
    <t>3,98</t>
  </si>
  <si>
    <t>6,97</t>
  </si>
  <si>
    <t>7,44</t>
  </si>
  <si>
    <t>8,88</t>
  </si>
  <si>
    <t>3,16</t>
  </si>
  <si>
    <t>68,87</t>
  </si>
  <si>
    <t>33,81</t>
  </si>
  <si>
    <t>18,76</t>
  </si>
  <si>
    <t>32,03</t>
  </si>
  <si>
    <t>18,15</t>
  </si>
  <si>
    <t>17,76</t>
  </si>
  <si>
    <t>1,37</t>
  </si>
  <si>
    <t>23,72</t>
  </si>
  <si>
    <t>27,13</t>
  </si>
  <si>
    <t>19,75</t>
  </si>
  <si>
    <t>38,95</t>
  </si>
  <si>
    <t>42,69</t>
  </si>
  <si>
    <t>63,76</t>
  </si>
  <si>
    <t>124,97</t>
  </si>
  <si>
    <t>127,99</t>
  </si>
  <si>
    <t>4,89</t>
  </si>
  <si>
    <t>4,36</t>
  </si>
  <si>
    <t>61,55</t>
  </si>
  <si>
    <t>46,89</t>
  </si>
  <si>
    <t>13,76</t>
  </si>
  <si>
    <t>271,82</t>
  </si>
  <si>
    <t>5,27</t>
  </si>
  <si>
    <t>9,06</t>
  </si>
  <si>
    <t>12,95</t>
  </si>
  <si>
    <t>1,99</t>
  </si>
  <si>
    <t>41,15</t>
  </si>
  <si>
    <t>80,07</t>
  </si>
  <si>
    <t>107,35</t>
  </si>
  <si>
    <t>2,89</t>
  </si>
  <si>
    <t>9,00</t>
  </si>
  <si>
    <t>13,09</t>
  </si>
  <si>
    <t>12,41</t>
  </si>
  <si>
    <t>16,12</t>
  </si>
  <si>
    <t>19,47</t>
  </si>
  <si>
    <t>47,71</t>
  </si>
  <si>
    <t>3,77</t>
  </si>
  <si>
    <t>36,24</t>
  </si>
  <si>
    <t>25,41</t>
  </si>
  <si>
    <t>69,08</t>
  </si>
  <si>
    <t>6,78</t>
  </si>
  <si>
    <t>107,85</t>
  </si>
  <si>
    <t>46,45</t>
  </si>
  <si>
    <t>1,82</t>
  </si>
  <si>
    <t>17,06</t>
  </si>
  <si>
    <t>41,94</t>
  </si>
  <si>
    <t>54,63</t>
  </si>
  <si>
    <t>2,47</t>
  </si>
  <si>
    <t>5,37</t>
  </si>
  <si>
    <t>32,93</t>
  </si>
  <si>
    <t>52,12</t>
  </si>
  <si>
    <t>21,42</t>
  </si>
  <si>
    <t>2,52</t>
  </si>
  <si>
    <t>19,16</t>
  </si>
  <si>
    <t>17,41</t>
  </si>
  <si>
    <t>33,65</t>
  </si>
  <si>
    <t>10,54</t>
  </si>
  <si>
    <t>81,22</t>
  </si>
  <si>
    <t>11,80</t>
  </si>
  <si>
    <t>10,92</t>
  </si>
  <si>
    <t>13,35</t>
  </si>
  <si>
    <t>13,91</t>
  </si>
  <si>
    <t>17,52</t>
  </si>
  <si>
    <t>10,61</t>
  </si>
  <si>
    <t>10,57</t>
  </si>
  <si>
    <t>53,20</t>
  </si>
  <si>
    <t>75,22</t>
  </si>
  <si>
    <t>27,24</t>
  </si>
  <si>
    <t>39,17</t>
  </si>
  <si>
    <t>18,01</t>
  </si>
  <si>
    <t>61,00</t>
  </si>
  <si>
    <t>0,64</t>
  </si>
  <si>
    <t>16,35</t>
  </si>
  <si>
    <t>47,03</t>
  </si>
  <si>
    <t>22,87</t>
  </si>
  <si>
    <t>9,77</t>
  </si>
  <si>
    <t>17,20</t>
  </si>
  <si>
    <t>18,72</t>
  </si>
  <si>
    <t>18,10</t>
  </si>
  <si>
    <t>53,74</t>
  </si>
  <si>
    <t>11,51</t>
  </si>
  <si>
    <t>39,21</t>
  </si>
  <si>
    <t>11,02</t>
  </si>
  <si>
    <t>12,13</t>
  </si>
  <si>
    <t>13,55</t>
  </si>
  <si>
    <t>10,52</t>
  </si>
  <si>
    <t>20,19</t>
  </si>
  <si>
    <t>11,59</t>
  </si>
  <si>
    <t>24,58</t>
  </si>
  <si>
    <t>9,71</t>
  </si>
  <si>
    <t>49,49</t>
  </si>
  <si>
    <t>50,58</t>
  </si>
  <si>
    <t>44,09</t>
  </si>
  <si>
    <t>1,91</t>
  </si>
  <si>
    <t>22,00</t>
  </si>
  <si>
    <t>9,69</t>
  </si>
  <si>
    <t>50,08</t>
  </si>
  <si>
    <t>17,26</t>
  </si>
  <si>
    <t>8,62</t>
  </si>
  <si>
    <t>30,66</t>
  </si>
  <si>
    <t>6,39</t>
  </si>
  <si>
    <t>7,69</t>
  </si>
  <si>
    <t>12,69</t>
  </si>
  <si>
    <t>21,77</t>
  </si>
  <si>
    <t>36,23</t>
  </si>
  <si>
    <t>112,60</t>
  </si>
  <si>
    <t>28,60</t>
  </si>
  <si>
    <t>48,82</t>
  </si>
  <si>
    <t>37,33</t>
  </si>
  <si>
    <t>27,25</t>
  </si>
  <si>
    <t>11,58</t>
  </si>
  <si>
    <t>76,32</t>
  </si>
  <si>
    <t>85,61</t>
  </si>
  <si>
    <t>24,01</t>
  </si>
  <si>
    <t>46,11</t>
  </si>
  <si>
    <t>32,96</t>
  </si>
  <si>
    <t>49,78</t>
  </si>
  <si>
    <t>53,63</t>
  </si>
  <si>
    <t>9,28</t>
  </si>
  <si>
    <t>18,75</t>
  </si>
  <si>
    <t>75,26</t>
  </si>
  <si>
    <t>34,78</t>
  </si>
  <si>
    <t>7,50</t>
  </si>
  <si>
    <t>17,16</t>
  </si>
  <si>
    <t>35,79</t>
  </si>
  <si>
    <t>6,46</t>
  </si>
  <si>
    <t>31,80</t>
  </si>
  <si>
    <t>4,72</t>
  </si>
  <si>
    <t>10,46</t>
  </si>
  <si>
    <t>16,80</t>
  </si>
  <si>
    <t>29,00</t>
  </si>
  <si>
    <t>36,49</t>
  </si>
  <si>
    <t>77,62</t>
  </si>
  <si>
    <t>26,83</t>
  </si>
  <si>
    <t>35,78</t>
  </si>
  <si>
    <t>88,60</t>
  </si>
  <si>
    <t>42,22</t>
  </si>
  <si>
    <t>68,23</t>
  </si>
  <si>
    <t>24,54</t>
  </si>
  <si>
    <t>334,56</t>
  </si>
  <si>
    <t>25,52</t>
  </si>
  <si>
    <t>176,13</t>
  </si>
  <si>
    <t>22,55</t>
  </si>
  <si>
    <t>6,95</t>
  </si>
  <si>
    <t>25,84</t>
  </si>
  <si>
    <t>15,84</t>
  </si>
  <si>
    <t>83,14</t>
  </si>
  <si>
    <t>120,67</t>
  </si>
  <si>
    <t>273,74</t>
  </si>
  <si>
    <t>19,91</t>
  </si>
  <si>
    <t>16,75</t>
  </si>
  <si>
    <t>5,67</t>
  </si>
  <si>
    <t>9,74</t>
  </si>
  <si>
    <t>100,15</t>
  </si>
  <si>
    <t>4,88</t>
  </si>
  <si>
    <t>11,38</t>
  </si>
  <si>
    <t>24,48</t>
  </si>
  <si>
    <t>32,73</t>
  </si>
  <si>
    <t>15,08</t>
  </si>
  <si>
    <t>26,29</t>
  </si>
  <si>
    <t>30,25</t>
  </si>
  <si>
    <t>31,50</t>
  </si>
  <si>
    <t>22,94</t>
  </si>
  <si>
    <t>4,21</t>
  </si>
  <si>
    <t>13,53</t>
  </si>
  <si>
    <t>10,47</t>
  </si>
  <si>
    <t>26,44</t>
  </si>
  <si>
    <t>11,62</t>
  </si>
  <si>
    <t>13,14</t>
  </si>
  <si>
    <t>54,76</t>
  </si>
  <si>
    <t>33,44</t>
  </si>
  <si>
    <t>36,10</t>
  </si>
  <si>
    <t>110,32</t>
  </si>
  <si>
    <t>171,64</t>
  </si>
  <si>
    <t>126,26</t>
  </si>
  <si>
    <t>113,41</t>
  </si>
  <si>
    <t>154,53</t>
  </si>
  <si>
    <t>74,01</t>
  </si>
  <si>
    <t>304,16</t>
  </si>
  <si>
    <t>4,31</t>
  </si>
  <si>
    <t>67,53</t>
  </si>
  <si>
    <t>75,48</t>
  </si>
  <si>
    <t>72,82</t>
  </si>
  <si>
    <t>117,47</t>
  </si>
  <si>
    <t>9,27</t>
  </si>
  <si>
    <t>9,50</t>
  </si>
  <si>
    <t>15,16</t>
  </si>
  <si>
    <t>65,60</t>
  </si>
  <si>
    <t>8,01</t>
  </si>
  <si>
    <t>46,90</t>
  </si>
  <si>
    <t>20,53</t>
  </si>
  <si>
    <t>33,72</t>
  </si>
  <si>
    <t>110,13</t>
  </si>
  <si>
    <t>28,04</t>
  </si>
  <si>
    <t>120,98</t>
  </si>
  <si>
    <t>47,34</t>
  </si>
  <si>
    <t>7,35</t>
  </si>
  <si>
    <t>8,07</t>
  </si>
  <si>
    <t>9,92</t>
  </si>
  <si>
    <t>13,90</t>
  </si>
  <si>
    <t>20,89</t>
  </si>
  <si>
    <t>164,24</t>
  </si>
  <si>
    <t>2,41</t>
  </si>
  <si>
    <t>98,97</t>
  </si>
  <si>
    <t>18,45</t>
  </si>
  <si>
    <t>24,97</t>
  </si>
  <si>
    <t>21,97</t>
  </si>
  <si>
    <t>32,64</t>
  </si>
  <si>
    <t>17,67</t>
  </si>
  <si>
    <t>26,93</t>
  </si>
  <si>
    <t>7,94</t>
  </si>
  <si>
    <t>19,33</t>
  </si>
  <si>
    <t>27,00</t>
  </si>
  <si>
    <t>27,43</t>
  </si>
  <si>
    <t>12,83</t>
  </si>
  <si>
    <t>24,94</t>
  </si>
  <si>
    <t>6,61</t>
  </si>
  <si>
    <t>8,02</t>
  </si>
  <si>
    <t>6,89</t>
  </si>
  <si>
    <t>3,15</t>
  </si>
  <si>
    <t>3,68</t>
  </si>
  <si>
    <t>1,05</t>
  </si>
  <si>
    <t>30,85</t>
  </si>
  <si>
    <t>11,26</t>
  </si>
  <si>
    <t>10,91</t>
  </si>
  <si>
    <t>12,72</t>
  </si>
  <si>
    <t>8,57</t>
  </si>
  <si>
    <t>49,95</t>
  </si>
  <si>
    <t>62,47</t>
  </si>
  <si>
    <t>2,02</t>
  </si>
  <si>
    <t>26,14</t>
  </si>
  <si>
    <t>636,19</t>
  </si>
  <si>
    <t>79,22</t>
  </si>
  <si>
    <t>14,89</t>
  </si>
  <si>
    <t>57,35</t>
  </si>
  <si>
    <t>6,76</t>
  </si>
  <si>
    <t>49,12</t>
  </si>
  <si>
    <t>103,70</t>
  </si>
  <si>
    <t>49,27</t>
  </si>
  <si>
    <t>19,90</t>
  </si>
  <si>
    <t>7,66</t>
  </si>
  <si>
    <t>20,80</t>
  </si>
  <si>
    <t>70,45</t>
  </si>
  <si>
    <t>6,91</t>
  </si>
  <si>
    <t>20,14</t>
  </si>
  <si>
    <t>17,74</t>
  </si>
  <si>
    <t>16,78</t>
  </si>
  <si>
    <t>71,53</t>
  </si>
  <si>
    <t>22,44</t>
  </si>
  <si>
    <t>5,49</t>
  </si>
  <si>
    <t>58,74</t>
  </si>
  <si>
    <t>0,89</t>
  </si>
  <si>
    <t>29,82</t>
  </si>
  <si>
    <t>22,63</t>
  </si>
  <si>
    <t>107,05</t>
  </si>
  <si>
    <t>6,12</t>
  </si>
  <si>
    <t>20,25</t>
  </si>
  <si>
    <t>58,38</t>
  </si>
  <si>
    <t>9,78</t>
  </si>
  <si>
    <t>4,93</t>
  </si>
  <si>
    <t>7,58</t>
  </si>
  <si>
    <t>15,61</t>
  </si>
  <si>
    <t>5,76</t>
  </si>
  <si>
    <t>19,38</t>
  </si>
  <si>
    <t>8,77</t>
  </si>
  <si>
    <t>4,78</t>
  </si>
  <si>
    <t>61,72</t>
  </si>
  <si>
    <t>38,55</t>
  </si>
  <si>
    <t>22,02</t>
  </si>
  <si>
    <t>43,82</t>
  </si>
  <si>
    <t>8,87</t>
  </si>
  <si>
    <t>117,56</t>
  </si>
  <si>
    <t>463,95</t>
  </si>
  <si>
    <t>54,67</t>
  </si>
  <si>
    <t>6,32</t>
  </si>
  <si>
    <t>23,14</t>
  </si>
  <si>
    <t>19,98</t>
  </si>
  <si>
    <t>88,57</t>
  </si>
  <si>
    <t>8,70</t>
  </si>
  <si>
    <t>44,54</t>
  </si>
  <si>
    <t>26,81</t>
  </si>
  <si>
    <t>50,27</t>
  </si>
  <si>
    <t>71,96</t>
  </si>
  <si>
    <t>48,54</t>
  </si>
  <si>
    <t>32,15</t>
  </si>
  <si>
    <t>22,77</t>
  </si>
  <si>
    <t>24,40</t>
  </si>
  <si>
    <t>7,83</t>
  </si>
  <si>
    <t>3,76</t>
  </si>
  <si>
    <t>23,31</t>
  </si>
  <si>
    <t>25,97</t>
  </si>
  <si>
    <t>31,56</t>
  </si>
  <si>
    <t>6,06</t>
  </si>
  <si>
    <t>54,11</t>
  </si>
  <si>
    <t>59,48</t>
  </si>
  <si>
    <t>140,36</t>
  </si>
  <si>
    <t>140,04</t>
  </si>
  <si>
    <t>109,20</t>
  </si>
  <si>
    <t>64,96</t>
  </si>
  <si>
    <t>5,06</t>
  </si>
  <si>
    <t>38,68</t>
  </si>
  <si>
    <t>5,48</t>
  </si>
  <si>
    <t>45,05</t>
  </si>
  <si>
    <t>38,74</t>
  </si>
  <si>
    <t>47,08</t>
  </si>
  <si>
    <t>20,55</t>
  </si>
  <si>
    <t>38,90</t>
  </si>
  <si>
    <t>32,27</t>
  </si>
  <si>
    <t>28,11</t>
  </si>
  <si>
    <t>29,57</t>
  </si>
  <si>
    <t>19,22</t>
  </si>
  <si>
    <t>28,15</t>
  </si>
  <si>
    <t>26,95</t>
  </si>
  <si>
    <t>23,27</t>
  </si>
  <si>
    <t>82,44</t>
  </si>
  <si>
    <t>8,04</t>
  </si>
  <si>
    <t>3,20</t>
  </si>
  <si>
    <t>106,46</t>
  </si>
  <si>
    <t>0,87</t>
  </si>
  <si>
    <t>0,63</t>
  </si>
  <si>
    <t>6,52</t>
  </si>
  <si>
    <t>276,32</t>
  </si>
  <si>
    <t>194,00</t>
  </si>
  <si>
    <t>25,43</t>
  </si>
  <si>
    <t>56,79</t>
  </si>
  <si>
    <t>56,60</t>
  </si>
  <si>
    <t>20,63</t>
  </si>
  <si>
    <t>113,69</t>
  </si>
  <si>
    <t>17,46</t>
  </si>
  <si>
    <t>51,90</t>
  </si>
  <si>
    <t>11,33</t>
  </si>
  <si>
    <t>15,46</t>
  </si>
  <si>
    <t>595,15</t>
  </si>
  <si>
    <t>53,40</t>
  </si>
  <si>
    <t>39,40</t>
  </si>
  <si>
    <t>61,13</t>
  </si>
  <si>
    <t>37,73</t>
  </si>
  <si>
    <t>118,12</t>
  </si>
  <si>
    <t>82,41</t>
  </si>
  <si>
    <t>24,08</t>
  </si>
  <si>
    <t>24,25</t>
  </si>
  <si>
    <t>19,40</t>
  </si>
  <si>
    <t>38,08</t>
  </si>
  <si>
    <t>151,96</t>
  </si>
  <si>
    <t>98,00</t>
  </si>
  <si>
    <t>190,00</t>
  </si>
  <si>
    <t>32,22</t>
  </si>
  <si>
    <t>90,28</t>
  </si>
  <si>
    <t>4,35</t>
  </si>
  <si>
    <t>30,32</t>
  </si>
  <si>
    <t>51,59</t>
  </si>
  <si>
    <t>50,50</t>
  </si>
  <si>
    <t>10,05</t>
  </si>
  <si>
    <t>73,11</t>
  </si>
  <si>
    <t>51,00</t>
  </si>
  <si>
    <t>16,18</t>
  </si>
  <si>
    <t>10,70</t>
  </si>
  <si>
    <t>103,78</t>
  </si>
  <si>
    <t>40,88</t>
  </si>
  <si>
    <t>21,92</t>
  </si>
  <si>
    <t>60,92</t>
  </si>
  <si>
    <t>5,74</t>
  </si>
  <si>
    <t>264,00</t>
  </si>
  <si>
    <t>16,54</t>
  </si>
  <si>
    <t>36,87</t>
  </si>
  <si>
    <t>5,23</t>
  </si>
  <si>
    <t>51,83</t>
  </si>
  <si>
    <t>131,98</t>
  </si>
  <si>
    <t>24,11</t>
  </si>
  <si>
    <t>74,06</t>
  </si>
  <si>
    <t>188,34</t>
  </si>
  <si>
    <t>61,21</t>
  </si>
  <si>
    <t>75,42</t>
  </si>
  <si>
    <t>12,44</t>
  </si>
  <si>
    <t>41,59</t>
  </si>
  <si>
    <t>63,65</t>
  </si>
  <si>
    <t>12,47</t>
  </si>
  <si>
    <t>61,23</t>
  </si>
  <si>
    <t>38,70</t>
  </si>
  <si>
    <t>84,39</t>
  </si>
  <si>
    <t>13,17</t>
  </si>
  <si>
    <t>7,48</t>
  </si>
  <si>
    <t>17,90</t>
  </si>
  <si>
    <t>24,77</t>
  </si>
  <si>
    <t>13,26</t>
  </si>
  <si>
    <t>24,16</t>
  </si>
  <si>
    <t>48,53</t>
  </si>
  <si>
    <t>38,89</t>
  </si>
  <si>
    <t>93,29</t>
  </si>
  <si>
    <t>22,33</t>
  </si>
  <si>
    <t>28,67</t>
  </si>
  <si>
    <t>114,45</t>
  </si>
  <si>
    <t>2,73</t>
  </si>
  <si>
    <t>50,49</t>
  </si>
  <si>
    <t>107,96</t>
  </si>
  <si>
    <t>42,49</t>
  </si>
  <si>
    <t>2,83</t>
  </si>
  <si>
    <t>7,00</t>
  </si>
  <si>
    <t>67,71</t>
  </si>
  <si>
    <t>18,87</t>
  </si>
  <si>
    <t>93,52</t>
  </si>
  <si>
    <t>32,57</t>
  </si>
  <si>
    <t>9,04</t>
  </si>
  <si>
    <t>160,95</t>
  </si>
  <si>
    <t>31,91</t>
  </si>
  <si>
    <t>56,14</t>
  </si>
  <si>
    <t>30,30</t>
  </si>
  <si>
    <t>76,34</t>
  </si>
  <si>
    <t>32,26</t>
  </si>
  <si>
    <t>34,63</t>
  </si>
  <si>
    <t>34,86</t>
  </si>
  <si>
    <t>144,25</t>
  </si>
  <si>
    <t>3,58</t>
  </si>
  <si>
    <t>89,43</t>
  </si>
  <si>
    <t>163,94</t>
  </si>
  <si>
    <t>37,30</t>
  </si>
  <si>
    <t>96,35</t>
  </si>
  <si>
    <t>135,94</t>
  </si>
  <si>
    <t>59,91</t>
  </si>
  <si>
    <t>14,46</t>
  </si>
  <si>
    <t>4,62</t>
  </si>
  <si>
    <t>5,66</t>
  </si>
  <si>
    <t>13,42</t>
  </si>
  <si>
    <t>36,01</t>
  </si>
  <si>
    <t>172,44</t>
  </si>
  <si>
    <t>149,32</t>
  </si>
  <si>
    <t>344,10</t>
  </si>
  <si>
    <t>103,38</t>
  </si>
  <si>
    <t>20,69</t>
  </si>
  <si>
    <t>14,61</t>
  </si>
  <si>
    <t>16,04</t>
  </si>
  <si>
    <t>21,05</t>
  </si>
  <si>
    <t>87,03</t>
  </si>
  <si>
    <t>35,38</t>
  </si>
  <si>
    <t>11,41</t>
  </si>
  <si>
    <t>131,70</t>
  </si>
  <si>
    <t>20,23</t>
  </si>
  <si>
    <t>37,13</t>
  </si>
  <si>
    <t>291,45</t>
  </si>
  <si>
    <t>37,20</t>
  </si>
  <si>
    <t>23,29</t>
  </si>
  <si>
    <t>226,06</t>
  </si>
  <si>
    <t>65,89</t>
  </si>
  <si>
    <t>120,56</t>
  </si>
  <si>
    <t>53,29</t>
  </si>
  <si>
    <t>19,24</t>
  </si>
  <si>
    <t>38,02</t>
  </si>
  <si>
    <t>61,24</t>
  </si>
  <si>
    <t>33,13</t>
  </si>
  <si>
    <t>VOLUME CONCRETADO</t>
  </si>
  <si>
    <t>FUNDAÇÃO - SAPATAS</t>
  </si>
  <si>
    <t>FUNDAÇÃO - PILARETES</t>
  </si>
  <si>
    <t>FUNDAÇÃO- PILARETES</t>
  </si>
  <si>
    <t>3.6</t>
  </si>
  <si>
    <t>3.7</t>
  </si>
  <si>
    <t>3.8</t>
  </si>
  <si>
    <t>3.9</t>
  </si>
  <si>
    <t>3.10</t>
  </si>
  <si>
    <t>INFRAESTRUTURA - VIGAS TÉRREO</t>
  </si>
  <si>
    <t>3.12</t>
  </si>
  <si>
    <t>3.13</t>
  </si>
  <si>
    <t>3.14</t>
  </si>
  <si>
    <t>3.15</t>
  </si>
  <si>
    <t>3.11</t>
  </si>
  <si>
    <t>SUPRA-ESTRUTURA - PILARES</t>
  </si>
  <si>
    <t>3.16</t>
  </si>
  <si>
    <t>3.17</t>
  </si>
  <si>
    <t>3.18</t>
  </si>
  <si>
    <t>3.19</t>
  </si>
  <si>
    <t>SUPRA-ESTRUTURA - VIGAS AÉREAS</t>
  </si>
  <si>
    <t>3.20</t>
  </si>
  <si>
    <t>SUPRA-ESTRUTURA - LAJE</t>
  </si>
  <si>
    <t>3.21</t>
  </si>
  <si>
    <t xml:space="preserve"> LAJE</t>
  </si>
  <si>
    <t>ÁREA DOS VÃOS(DESCONTAR)</t>
  </si>
  <si>
    <t>ÁREA TOTAL</t>
  </si>
  <si>
    <t>PERÍMETRO</t>
  </si>
  <si>
    <t xml:space="preserve">ÁREA DE VIGA AÉREA </t>
  </si>
  <si>
    <t xml:space="preserve">ÁREA DO PORTAL </t>
  </si>
  <si>
    <t>REBOCO EXTERNO (PAREDES FACHADAS)</t>
  </si>
  <si>
    <t>ÁREA COM EMBOÇO (DESCONTAR)</t>
  </si>
  <si>
    <t>ÁREA DOS VÃOS (DESCONTAR)</t>
  </si>
  <si>
    <t xml:space="preserve">TAMANHO </t>
  </si>
  <si>
    <t xml:space="preserve">FOLGA </t>
  </si>
  <si>
    <t xml:space="preserve">JANELA SALA </t>
  </si>
  <si>
    <t xml:space="preserve">JANELA COZINHA </t>
  </si>
  <si>
    <t xml:space="preserve">JANELA QUARTO </t>
  </si>
  <si>
    <t xml:space="preserve">BÁSCULA BANHEIRO </t>
  </si>
  <si>
    <t>5.6</t>
  </si>
  <si>
    <t>5.7</t>
  </si>
  <si>
    <t>5.8</t>
  </si>
  <si>
    <t xml:space="preserve">PORTA BANHEIRO </t>
  </si>
  <si>
    <t xml:space="preserve">PERÍMETRO </t>
  </si>
  <si>
    <t xml:space="preserve">PISO </t>
  </si>
  <si>
    <t xml:space="preserve">ÁREA DE PISO </t>
  </si>
  <si>
    <t xml:space="preserve">CALÇADA EM VOLTA DA CASA </t>
  </si>
  <si>
    <t>PINTURA E REVESTIMENTOS</t>
  </si>
  <si>
    <t xml:space="preserve">ÁREA A DESCONTAR </t>
  </si>
  <si>
    <t xml:space="preserve">REVESTIMENTO DO BANHEIRO </t>
  </si>
  <si>
    <t xml:space="preserve">REVESTIMENTO ATRÁS DO TANQUE </t>
  </si>
  <si>
    <t xml:space="preserve">BATENTE </t>
  </si>
  <si>
    <t xml:space="preserve">ALIZAR </t>
  </si>
  <si>
    <t xml:space="preserve">PORTA SALA 80 CM </t>
  </si>
  <si>
    <t xml:space="preserve">PORTA COZINHA 80 CM </t>
  </si>
  <si>
    <t xml:space="preserve">PORTA QUARTO 70 CM </t>
  </si>
  <si>
    <t xml:space="preserve">PORTA BANHEIRO 60 CM </t>
  </si>
  <si>
    <t xml:space="preserve">COBERTURAS </t>
  </si>
  <si>
    <t xml:space="preserve">COBERTURA CASA </t>
  </si>
  <si>
    <t xml:space="preserve">COBERTURA ABRIGO DA CAIXA D'ÁGUA </t>
  </si>
  <si>
    <t xml:space="preserve">RODAPÉ SALA E COZINHA </t>
  </si>
  <si>
    <t xml:space="preserve">RODAPÉ CIRCULAÇÃO </t>
  </si>
  <si>
    <t xml:space="preserve">DESCONTOS </t>
  </si>
  <si>
    <t xml:space="preserve">RODAPÉ QUARTO </t>
  </si>
  <si>
    <t xml:space="preserve">RUFO EM VOLTA DO ABRIGO DA CAIXA D'ÁGUA </t>
  </si>
  <si>
    <t>9.3</t>
  </si>
  <si>
    <t xml:space="preserve">QUADRO GERAL DA CASA </t>
  </si>
  <si>
    <t xml:space="preserve">SALA </t>
  </si>
  <si>
    <t xml:space="preserve">COZINHA </t>
  </si>
  <si>
    <t>QUARTO</t>
  </si>
  <si>
    <t xml:space="preserve">BANHEIRO </t>
  </si>
  <si>
    <t>5.9</t>
  </si>
  <si>
    <t>9.4</t>
  </si>
  <si>
    <t xml:space="preserve">AO LADO DO TANQUE </t>
  </si>
  <si>
    <t>9.5</t>
  </si>
  <si>
    <t xml:space="preserve">TOMADA CHUVEIRO </t>
  </si>
  <si>
    <t xml:space="preserve">VASO SANITÁRIO </t>
  </si>
  <si>
    <t>10.4</t>
  </si>
  <si>
    <t>10.5</t>
  </si>
  <si>
    <t>10.6</t>
  </si>
  <si>
    <t>LAVATÓRIO</t>
  </si>
  <si>
    <t xml:space="preserve">PIA DE COZINHA </t>
  </si>
  <si>
    <t xml:space="preserve">TANQUE </t>
  </si>
  <si>
    <t>10.7</t>
  </si>
  <si>
    <t xml:space="preserve">LAVATÓRIO </t>
  </si>
  <si>
    <t>10.8</t>
  </si>
  <si>
    <t>10.9</t>
  </si>
  <si>
    <t>10.10</t>
  </si>
  <si>
    <t>10.11</t>
  </si>
  <si>
    <t>10.12</t>
  </si>
  <si>
    <t>CHUVEIRO</t>
  </si>
  <si>
    <t>PONTO DE ÁGUA PARA CHUVEIRO</t>
  </si>
  <si>
    <t xml:space="preserve">RALO SECO </t>
  </si>
  <si>
    <t xml:space="preserve">RALO BOX </t>
  </si>
  <si>
    <t xml:space="preserve">BANCADA DA PIA DE COZINHA </t>
  </si>
  <si>
    <t>10.13</t>
  </si>
  <si>
    <t>10.14</t>
  </si>
  <si>
    <t>10.15</t>
  </si>
  <si>
    <t>10.16</t>
  </si>
  <si>
    <t xml:space="preserve">TORNEIRA PARA TANQUE </t>
  </si>
  <si>
    <t xml:space="preserve">CAIXA D'ÁGUA </t>
  </si>
  <si>
    <t xml:space="preserve">PORTA DO ABRIGO DA CAIXA D'ÁGUA </t>
  </si>
  <si>
    <t>10.17</t>
  </si>
  <si>
    <t>CAIXA DE GORDURA</t>
  </si>
  <si>
    <t>VASO COM CAIXA ACOPLADA</t>
  </si>
  <si>
    <t>10.18</t>
  </si>
  <si>
    <t xml:space="preserve">TORNEIRA DE BOIA PARA CAIXA D'ÁGUA </t>
  </si>
  <si>
    <t xml:space="preserve"> PAREDES QUARTO </t>
  </si>
  <si>
    <t xml:space="preserve"> CIRCULAÇÃO</t>
  </si>
  <si>
    <t>TETO</t>
  </si>
  <si>
    <t xml:space="preserve">ÁREA COM REVESTIMENTO A DESCONTAR </t>
  </si>
  <si>
    <t>VOLUME ESCAVADO - O VOLUME CONCRETADO</t>
  </si>
  <si>
    <t>ÁREA LATERAL</t>
  </si>
  <si>
    <t>COMPRIMENTO = LATERAIS</t>
  </si>
  <si>
    <t xml:space="preserve">COMPRIMENTO = LATERAIS </t>
  </si>
  <si>
    <t>COMPRIMENTO TOTAL</t>
  </si>
  <si>
    <t>COMPRIMENTO = LATERIAS</t>
  </si>
  <si>
    <t>ÁREA RETIRADA DO REVIT</t>
  </si>
  <si>
    <t>PERÍMETRO TOTAL</t>
  </si>
  <si>
    <t>ÁREA DO PORTAL DA CICULAÇÃO</t>
  </si>
  <si>
    <t>REBOCO EXTERNO  (PAREDES  PARA O TELHADO)</t>
  </si>
  <si>
    <t>REBOCO EXTERNO  (PAREDES ABRIGO DA CAIXA D'ÁGUA)</t>
  </si>
  <si>
    <t xml:space="preserve">PAREDES SALA E COZINHA </t>
  </si>
  <si>
    <t xml:space="preserve">VIGA AÉREA </t>
  </si>
  <si>
    <t>ÁREA TETO</t>
  </si>
  <si>
    <t>Demolição de piso revestido com cerâmica</t>
  </si>
  <si>
    <t>QUANTIDADE BARRAS</t>
  </si>
  <si>
    <t>DIÂMETRO</t>
  </si>
  <si>
    <t>FUNDAÇÃO - BLOCO DE FUNDAÇÃO</t>
  </si>
  <si>
    <t>REVESTIMENTO INTERNO NA COZINHA ATÉ 1,40</t>
  </si>
  <si>
    <t>10.19</t>
  </si>
  <si>
    <t xml:space="preserve">PIA DA COZINHA </t>
  </si>
  <si>
    <t>CAIXA D'ÁGUA - BARRILETE</t>
  </si>
  <si>
    <t>CAIXADE INSPEÇÃO</t>
  </si>
  <si>
    <t>CASA POPULAR</t>
  </si>
  <si>
    <t>KG/M</t>
  </si>
  <si>
    <t xml:space="preserve">PLACA DE IDENTIFICAÇÃO DA OBRA </t>
  </si>
  <si>
    <t>ESCAVAÇÃO PARA A FUNDAÇÃO , SAPATAS E PILARETES</t>
  </si>
  <si>
    <t>altura = 5 cm de concreto magro+ 0,45 cm de sapata+1 m de pilarete , folga de 20 cm de cada lado</t>
  </si>
  <si>
    <t xml:space="preserve">ESCAVAÇÃO PARA CAIXAS DE INSPEÇÃO </t>
  </si>
  <si>
    <t>ESCAVAÇÃO PARA TUBULAÇÃO DE ESGOTO</t>
  </si>
  <si>
    <t>altura = 5 cm de concreto magro+ 0,25 cm de viga baldrame, folga de 20 cm de cada lado</t>
  </si>
  <si>
    <t xml:space="preserve">ATERRO PARA FUNDAÇÃO SAPATAS </t>
  </si>
  <si>
    <t>ATERRO PARA FUNDAÇÃO PILARETES</t>
  </si>
  <si>
    <t xml:space="preserve">ATERRO PARA VIGA BALDRAME </t>
  </si>
  <si>
    <t>CONCRETO MAGRO PARA SAPATA 60X60X45 CM</t>
  </si>
  <si>
    <t>SAPATAS 60X60X45 CM</t>
  </si>
  <si>
    <t>0,35 m de dobra em cada face da sapata ,  espaçamento entre barras 9 cm</t>
  </si>
  <si>
    <t xml:space="preserve">PILARETES 15 X 25X100 CM </t>
  </si>
  <si>
    <t xml:space="preserve">PILARETES 15 X 25 X 50 CM </t>
  </si>
  <si>
    <t>aço 7800kgF/m, altura = 50 cm do pilarete + 50 cm deancoragem no bloco de fundação</t>
  </si>
  <si>
    <t xml:space="preserve">CONCRETO MAGRO DAS VIGAS BALDRAME 15X25 CM </t>
  </si>
  <si>
    <t xml:space="preserve">VIGAS BALDRAME 15X25 CM </t>
  </si>
  <si>
    <t>ESTRIBOS VIGAS BALDRAME 15X25 CM  ESP. 15CM</t>
  </si>
  <si>
    <t xml:space="preserve">PILARES 15 X 25 CM </t>
  </si>
  <si>
    <t>PILARES 15 X 25 CM (ABRIGO CAIXA D'ÁGUA) H =1,80</t>
  </si>
  <si>
    <t>PILARES 15 X 25 CM (ABRIGO CAIXA D'ÁGUA) H = 1,56</t>
  </si>
  <si>
    <t>PILARES  15 X 25 CM  H=2,80</t>
  </si>
  <si>
    <t>ESTRIBO PILARES 15 X 25 CM ESP. 20CM</t>
  </si>
  <si>
    <t xml:space="preserve">PILARES  15 X 25 CM </t>
  </si>
  <si>
    <t>PILARES  15 X 25 CM (ABRIGO CAIXA D'ÁGUA) H =1,80</t>
  </si>
  <si>
    <t>PILARES  15 X 25 CM (ABRIGO CAIXA D'ÁGUA) H = 1,56</t>
  </si>
  <si>
    <t xml:space="preserve">VIGAS 15X25 CM </t>
  </si>
  <si>
    <t xml:space="preserve">LARGURA = SOMA DOS 3 LADOS </t>
  </si>
  <si>
    <t>VIGAS 15X25 CM (ABRIGO CAIXA D'ÁGUA)</t>
  </si>
  <si>
    <t xml:space="preserve">COMPRIMENTO = SOMA DAS DUAS VIGAS </t>
  </si>
  <si>
    <t xml:space="preserve">COMPRIIMENTO = SOMA DOS COMPRIMENTO DAS VIGAS </t>
  </si>
  <si>
    <t>VIGAS 15X25 CM  (ABRIGO CAIXA D'ÁGUA)</t>
  </si>
  <si>
    <t xml:space="preserve">ESTRIBOS VIGAS 15X25 CM  </t>
  </si>
  <si>
    <t xml:space="preserve">LAJE DA CASA </t>
  </si>
  <si>
    <t xml:space="preserve">LAJE DE APOIO PARA CAIXA D'ÁGUA </t>
  </si>
  <si>
    <t xml:space="preserve">ALVENARIA </t>
  </si>
  <si>
    <t>VALOR RETIRADO DO PROJETO NO REVIT</t>
  </si>
  <si>
    <t xml:space="preserve">IMPERMEABILIZAÇÃO DAS 3 PRIMEIRAS FIADAS DE ALVENARIA INTERNO </t>
  </si>
  <si>
    <t xml:space="preserve">IMPERMEABILIZAÇÃO DO BOX </t>
  </si>
  <si>
    <t xml:space="preserve">IMPERMEABILIZAÇÃO DAS 3 PRIMEIRAS FIADAS DE ALVENARIA EXTERNA </t>
  </si>
  <si>
    <t xml:space="preserve">CHAPISCO PAREDES SALA E COZINHA </t>
  </si>
  <si>
    <t>REBOCO CIRCULAÇÃO</t>
  </si>
  <si>
    <t>REBOCO TETO</t>
  </si>
  <si>
    <t>PORTA DE ENTRADA</t>
  </si>
  <si>
    <t>PORTA DA COZINHA</t>
  </si>
  <si>
    <t xml:space="preserve">PORTA DO BANHEIRO </t>
  </si>
  <si>
    <t xml:space="preserve">JANELA BANHEIRO </t>
  </si>
  <si>
    <t xml:space="preserve">CHAPISCO PAREDES QUARTO </t>
  </si>
  <si>
    <t xml:space="preserve">PORTA DA SALA </t>
  </si>
  <si>
    <t xml:space="preserve">PORTA COZINHA </t>
  </si>
  <si>
    <t>CHAPISCO CIRCULAÇÃO</t>
  </si>
  <si>
    <t xml:space="preserve">CHAPISCO BANHEIRO </t>
  </si>
  <si>
    <t>CHAPISCO TETO</t>
  </si>
  <si>
    <t>CHAPISCO EXTERNO (PAREDES FACHADAS)</t>
  </si>
  <si>
    <t>CHAPISCO EXTERNO  (PAREDES  PARA O TELHADO)</t>
  </si>
  <si>
    <t>CHAPISCO EXTERNO  (PAREDES ABRIGO DA CAIXA D'ÁGUA)</t>
  </si>
  <si>
    <t xml:space="preserve">EMBOÇO NO BANHEIRO </t>
  </si>
  <si>
    <t>EMBOÇO NA COZINHA (ATÉ 1,4 DE ALTURA)</t>
  </si>
  <si>
    <t xml:space="preserve">EMBOÇO NA PAREDE ATRÁS DO TANQUE </t>
  </si>
  <si>
    <t xml:space="preserve">REBOCO PAREDES SALA E COZINHA </t>
  </si>
  <si>
    <t>PORTA DO QUARTO</t>
  </si>
  <si>
    <t>REBOCO PAREDES QUARTO</t>
  </si>
  <si>
    <t>CONSTRUÇÃO DE CASA POPULAR (1 QUARTO)</t>
  </si>
  <si>
    <t>ALVENARIA MURO</t>
  </si>
  <si>
    <t>CONCRETO MAGRO PARA SAPATA 60X60X45 CM (MURO)</t>
  </si>
  <si>
    <t>SAPATAS 60X60X45 CM (MURO)</t>
  </si>
  <si>
    <t>PILARETES 15 X 25X100 CM (MURO)</t>
  </si>
  <si>
    <t>PILARETES 15 X 25 X 50 CM (MURO)</t>
  </si>
  <si>
    <t>CONCRETO MAGRO DAS VIGAS BALDRAME 15X25 CM (MURO)</t>
  </si>
  <si>
    <t>VIGAS BALDRAME 15X25 CM (MURO)</t>
  </si>
  <si>
    <t xml:space="preserve"> VIGAS BALDRAME 15X25 CM  ESP. 15CM (MURO)</t>
  </si>
  <si>
    <t xml:space="preserve"> ESTRIBOS VIGAS BALDRAME 15X25 CM  ESP. 15CM (MURO)</t>
  </si>
  <si>
    <t>PILARES 15 X 25 CM (MURO H=2,20)</t>
  </si>
  <si>
    <t>PILARES 15 X 25 CM (MURO H=1,00)</t>
  </si>
  <si>
    <t>PILARES  15 X 25 CM (MURO) H=2,20</t>
  </si>
  <si>
    <t>ESTRIBOS PILARES  15 X 25 CM (MURO) H=2,20</t>
  </si>
  <si>
    <t xml:space="preserve"> PILARES  15 X 25 CM (MURO) H=1,00</t>
  </si>
  <si>
    <t>ESTRIBOS PILARES  15 X 25 CM (MURO) H=1,00</t>
  </si>
  <si>
    <t>PILARES  15 X 25 CM (MURO) H = 2,20</t>
  </si>
  <si>
    <t>PILARES  15 X 25 CM (MURO) H = 1,00</t>
  </si>
  <si>
    <t>IMPERMEABILIZAÇÃO DAS 3 PRIMEIRAS FIADAS DE ALVENARIA EXTERNA (MURO)</t>
  </si>
  <si>
    <t>5.10</t>
  </si>
  <si>
    <t>PORTA BANHEIRO</t>
  </si>
  <si>
    <t xml:space="preserve">PORTÃO </t>
  </si>
  <si>
    <t>SERVIÇOS PRELIMINARES E DEMOLIÇÃO</t>
  </si>
  <si>
    <t>O BDI ADOTADO SEGUE RESOLUÇÃO TC Nº 366, DE 22 DE NOVEMBRO DE 2022.</t>
  </si>
  <si>
    <t>MURO</t>
  </si>
  <si>
    <t>9.6</t>
  </si>
  <si>
    <t>9.7</t>
  </si>
  <si>
    <t xml:space="preserve">PORTÃO  80 CM </t>
  </si>
  <si>
    <t>9.8</t>
  </si>
  <si>
    <t>9.9</t>
  </si>
  <si>
    <t>DISJUNTOR GERAL</t>
  </si>
  <si>
    <t>DISJUNTOR CHUVEIRO</t>
  </si>
  <si>
    <t>DISJUNTOR TOMADAS</t>
  </si>
  <si>
    <t>DISJUNTOR ILUMINAÇÃO</t>
  </si>
  <si>
    <t>INSUMOS DE MAO DE OBRA</t>
  </si>
  <si>
    <t>MAO DE OBRA (SALARIOS)</t>
  </si>
  <si>
    <t>AJUDANTE (AJUDANTE PRATICO - SINDUSCON)</t>
  </si>
  <si>
    <t>AZULEJISTA (OFICIAL - SINDUSCON)</t>
  </si>
  <si>
    <t>CALCETEIRO/PINTOR (OFICIAL - SINDUSCON)</t>
  </si>
  <si>
    <t>CARPINTEIRO (OFICIAL - SINDUSCON)</t>
  </si>
  <si>
    <t>ELETRICISTA (OFICIAL - SINDUSCON)</t>
  </si>
  <si>
    <t>ELETROTECNICO MONTADOR - SINTRACONST</t>
  </si>
  <si>
    <t>ENCANADOR (OFICIAL - SINDUSCON)</t>
  </si>
  <si>
    <t>ARMADOR (OFICIAL - SINDUSCON)</t>
  </si>
  <si>
    <t>GRANITEIRO/MARMORISTA (OFICIAL - SINDUSCON)</t>
  </si>
  <si>
    <t>LADRILHISTA (OFICIAL - SINDUSCON)</t>
  </si>
  <si>
    <t>MONTADOR (SINTRACONST)</t>
  </si>
  <si>
    <t>ENGENHEIRO JUNIOR</t>
  </si>
  <si>
    <t>PASTILHEIRO (OFICIAL - SINDUSCON)</t>
  </si>
  <si>
    <t>PEDREIRO (OFICIAL - SINDUSCON)</t>
  </si>
  <si>
    <t>PINTOR (OFICIAL - SINDUSCON)</t>
  </si>
  <si>
    <t>SERVENTE (AUXILIAR DE OBRAS - SINDUSCON)</t>
  </si>
  <si>
    <t>SOLDADOR (OFICIAL - SINDUSCON)</t>
  </si>
  <si>
    <t>TELHADISTA (OFICIAL - SINDUSCON)</t>
  </si>
  <si>
    <t>OPERADOR DE MAQUINAS AUXILIARES (OPERADOR DE MAQUINAS PESADAS I - SINDICOPES)</t>
  </si>
  <si>
    <t>MAO DE OBRA (SALARIOS) - CONTINUACAO</t>
  </si>
  <si>
    <t>TOPOGRAFO - (TECNICO 2O GRAU NIVEL C)</t>
  </si>
  <si>
    <t>NIVELADOR (SINTEC)</t>
  </si>
  <si>
    <t>AUXILIAR DE CAMPO (SINTEC)</t>
  </si>
  <si>
    <t>PINTOR (LETRISTA) - (SINTRACONST)</t>
  </si>
  <si>
    <t>AJUDANTE MONTADOR ELETROMECÂNICO - (AJUDANTE DE MONTAGEM SINTRACONST)</t>
  </si>
  <si>
    <t>MONTADOR DE ESTRUTURA - SINTRACONST</t>
  </si>
  <si>
    <t>MECANICO DE REFRIGERACAO - (SINDIFER)</t>
  </si>
  <si>
    <t>TECNICO DE REFRIGERACAO - (SINDIFER)</t>
  </si>
  <si>
    <t>MOTORISTA III - VEICULO C/ CAPAC. CARGA ACIMA DE 12 TONELADAS</t>
  </si>
  <si>
    <t>OPERADOR DE MAQUINAS PESADAS II - SINDICOPES</t>
  </si>
  <si>
    <t>Categoria: Material</t>
  </si>
  <si>
    <t>Descrição</t>
  </si>
  <si>
    <t>Und.</t>
  </si>
  <si>
    <t>Preço</t>
  </si>
  <si>
    <t>INSUMOS BASICOS - CIVIL</t>
  </si>
  <si>
    <t>ELEMENTOS ESTRUTURAIS PRE-MOLDADOS</t>
  </si>
  <si>
    <t>MOURAO RETO DE CONCRETO BASE 10X10CM H=2.50M</t>
  </si>
  <si>
    <t>AGREGADOS, AGLOMERANTES, MISTURADOS</t>
  </si>
  <si>
    <t>CONCRETO USINADO FCK 30 MPA BRITA 0+1 ABATIMENTO 100 +/- 20MM</t>
  </si>
  <si>
    <t>REJUNTE EPOXI COR BRANCA</t>
  </si>
  <si>
    <t>REJUNTE JUNTAPLUS FINA COR CINZA</t>
  </si>
  <si>
    <t>REJUNTE PORCELANATO QUARTZOLIT</t>
  </si>
  <si>
    <t>AGREGADOS, AGLOMERANTES E MISTURAS</t>
  </si>
  <si>
    <t>AREIA LAVADA MEDIA</t>
  </si>
  <si>
    <t>CAL HIDRATADO P/ ARGAMASSA CH III</t>
  </si>
  <si>
    <t>CIMENTO PORTLAND CP III - 40</t>
  </si>
  <si>
    <t>CIMENTO BRANCO NAO ESTRUTURAL</t>
  </si>
  <si>
    <t>CIMENTO COLANTE INDUSTRIALIZADO AC I</t>
  </si>
  <si>
    <t>CONCRETO USINADO FCK 20 MPA BRITA 0+1 ABATIMENTO 100 +/- 20MM</t>
  </si>
  <si>
    <t>BRITA 1</t>
  </si>
  <si>
    <t>BRITA 2</t>
  </si>
  <si>
    <t>BRITA 3</t>
  </si>
  <si>
    <t>BRITA 4</t>
  </si>
  <si>
    <t>PEDRA DE MAO (RACHAO)</t>
  </si>
  <si>
    <t>PEDRISCO</t>
  </si>
  <si>
    <t>PO DE PEDRA</t>
  </si>
  <si>
    <t>BRITA N.3 E 4</t>
  </si>
  <si>
    <t>BARRO PARA ATERRO</t>
  </si>
  <si>
    <t>CONCRETO USINADO FCK 25 MPA BRITA 0+1 ABATIMENTO 100 +/- 20MM</t>
  </si>
  <si>
    <t>BRITA 1 E 2 (MEDIA)</t>
  </si>
  <si>
    <t>ARGAMASSA FINA PRE FABRICADA P/ ASSENT E REJUNTE DE PASTILHAS</t>
  </si>
  <si>
    <t>AREIA FINA</t>
  </si>
  <si>
    <t>AREIA PARA ATERRO</t>
  </si>
  <si>
    <t>ARGAMASSA PARA GRAUTEAMENTO TIPO SIKAGROUT</t>
  </si>
  <si>
    <t>REJUNTE PRE-FABRICADA</t>
  </si>
  <si>
    <t>ARGAM COLANTE FLEXIVEL AC III P/ ASSENT. PORCELANATO E PEDRAS (GRANITO E MÁRMORE)</t>
  </si>
  <si>
    <t>ARGAMASSA TIXOTROPICA SIKA MONOTOP 622 BR</t>
  </si>
  <si>
    <t>MADEIRAS</t>
  </si>
  <si>
    <t>FORMICA BRANCA ACABAMENTO FROST 0,80MM</t>
  </si>
  <si>
    <t>PECA EM MADEIRA PINUS 10 X 2.5 CM (BRUTA)</t>
  </si>
  <si>
    <t>PECA EM MADEIRA 7 X 2 CM (BRUTA)</t>
  </si>
  <si>
    <t>PECA EM MADEIRA 7X5CM (BRUTA)</t>
  </si>
  <si>
    <t>SARRAFO DE MADEIRA PINUS 10 X 2.5CM</t>
  </si>
  <si>
    <t>TABUA DE MADEIRA PINUS 30 X 2.5 CM (TAIPA DE 1ª)</t>
  </si>
  <si>
    <t>TABUA DE MADEIRA PINUS 30 X 2.5 CM</t>
  </si>
  <si>
    <t>MADEIRA DE LEI PARA TELHADO COLONIAL/TELHA FRANCESA</t>
  </si>
  <si>
    <t>PONTALETE DE MADEIRA BRUTA DE 3ª 8.0 X 8.0 CM</t>
  </si>
  <si>
    <t>SARRAFO DE MADEIRA DE LEI 8 X 2.5 CM (BRUTA)</t>
  </si>
  <si>
    <t>TACO P/ FIXACAO DE BATENTE/RODAPE 10X10X2,5 CM</t>
  </si>
  <si>
    <t>CHAPA COMPENSADO NAVAL ESP. 15 MM, DIM. 2.20 X 1.60 M</t>
  </si>
  <si>
    <t>FL</t>
  </si>
  <si>
    <t>CHAPA COMPENSADA RESINADA ESP. 6MM</t>
  </si>
  <si>
    <t>CHAPA COMPENSADA RESINADA ESP. 10MM</t>
  </si>
  <si>
    <t>CHAPA COMPENSADA RESINADA ESP. 12MM</t>
  </si>
  <si>
    <t>CHAPA COMPENSADA PLASTIFICADA ESP. 12MM</t>
  </si>
  <si>
    <t>PECA EM MADEIRA DE LEI 8.0 X 8.0 CM</t>
  </si>
  <si>
    <t>PECA EM MADEIRA DE LEI 5.0 X 10.0 CM (APARELHADA)</t>
  </si>
  <si>
    <t>PECA EM MADEIRA DE LEI 7.0 X 12.0 CM (APARELHADA)</t>
  </si>
  <si>
    <t>PECA EM MADEIRA DE LEI 15.0 X 20.0 CM (APARELHADA)</t>
  </si>
  <si>
    <t>RIPA EM MADEIRA DE LEI 1.5 X 5.0 CM</t>
  </si>
  <si>
    <t>RIPA EM MADEIRA DE LEI 1.5 X 4.0 CM</t>
  </si>
  <si>
    <t>MADEIRA DE LEI PARA TELHADO</t>
  </si>
  <si>
    <t>RIPA MADEIRA DE LEI DE 7 X 2 CM</t>
  </si>
  <si>
    <t>FORMICA LISA BRILHANTE</t>
  </si>
  <si>
    <t>MADEIRAS - CONTINUACAO</t>
  </si>
  <si>
    <t>TABUA EM MADEIRA DE LEI DE 20 CM DE LARGURA</t>
  </si>
  <si>
    <t>ESCORA DE EUCALIPTO (COMP.=3.50M)</t>
  </si>
  <si>
    <t>DZ</t>
  </si>
  <si>
    <t>PECA EM MADEIRA E LEI 6X16CM (BRUTA)</t>
  </si>
  <si>
    <t>PECA EM MADEIRA DE LEI 7X12CM (BRUTA)</t>
  </si>
  <si>
    <t>PECA EM MADEIRA DE LEI 7X5CM (BRUTA)</t>
  </si>
  <si>
    <t>PECA EM MADEIRA DE LEI 2X1 CM (BRUTA)</t>
  </si>
  <si>
    <t>PECA EM MADEIRA DE LEI 8.5 X 2 CM (BRUTA)</t>
  </si>
  <si>
    <t>FORMAS E ESCORAMENTOS</t>
  </si>
  <si>
    <t>ANDAIME MET TUBULAR FACHADA - LOCACAO (M/MÊS)</t>
  </si>
  <si>
    <t>ANDAIME PARA FACHADA (LOCAÇÃO MENSAL)</t>
  </si>
  <si>
    <t>PECA EM MADEIRA DE LEI 7 X 5 CM (APARELHADA)</t>
  </si>
  <si>
    <t>RIPA EM MADEIRA (MATERIAL DE 3ª) 5X2CM PINUS OU EQUIVALENTE</t>
  </si>
  <si>
    <t>ARMADURAS PARA CONCRETO</t>
  </si>
  <si>
    <t>ACO CA-50 DE 6.3MM</t>
  </si>
  <si>
    <t>ACO CA-50 DE 8.0MM</t>
  </si>
  <si>
    <t>ACO CA-50 DE 20.0MM</t>
  </si>
  <si>
    <t>ACO CA-60 DE 5.0MM</t>
  </si>
  <si>
    <t>TELA SOLDADA EM AÇO TIPO TELCON Q-138 P/ ARMADURA</t>
  </si>
  <si>
    <t>LAJES E PAINEIS PRE-FABRICADOS</t>
  </si>
  <si>
    <t>LAJE PRE-FABRICADA TRELIÇADA H=8CM - SOBRECARGA 200KG/M2 PARA FORRO - EXCLUSIVE CAPEAMENTO</t>
  </si>
  <si>
    <t>LAJE PRE-FABRICADA TRELIÇADA H= 8CM - SOBRECARGA 300 KG/M2 - PARA PISO - EXCLUSIVE CAPEAMENTO</t>
  </si>
  <si>
    <t>VEDACAO (TIJOLOS E BLOCOS)</t>
  </si>
  <si>
    <t>BLOCO DE CONCRETO 9 X 19 X 39CM - VEDACAO</t>
  </si>
  <si>
    <t>BLOCO DE CONCRETO 14 X 19 X 39CM - VEDACAO</t>
  </si>
  <si>
    <t>BLOCO DE CONCRETO 19 X 19 X 39CM - VEDACAO</t>
  </si>
  <si>
    <t>BLOCO DE CONCRETO 14 X 19 X 39CM - ESTRUTURAL</t>
  </si>
  <si>
    <t>BLOCO DE CONCRETO 19 X 19 X 39CM - ESTRUTURAL</t>
  </si>
  <si>
    <t>BLOCO DE CONCRETO 9 X 19 X 39 CM - ESTRUTURAL</t>
  </si>
  <si>
    <t>BLOCO CERÂMICO 08 FUROS 09X19X19CM - PRAÇA VITÓRIA</t>
  </si>
  <si>
    <t>BLOCO CERÂMICO 08 FUROS 09X19X19CM - DA FABRICA</t>
  </si>
  <si>
    <t>VEDACAO (ELEMENTOS VAZADOS)</t>
  </si>
  <si>
    <t>COBOGO DE CONCRETO TIPO RETO 20 X 20 X 10 CM - 4 FUROS</t>
  </si>
  <si>
    <t>COBOGO DE CONCRETO TIPO RETO 10 X 40 X 40CM - 9 FUROS</t>
  </si>
  <si>
    <t>VEDACAO (DIVISORIAS)</t>
  </si>
  <si>
    <t>GRANITO CINZA ANDORINHA E = 3 CM POLIDO NOS DOIS LADOS</t>
  </si>
  <si>
    <t>MATERIAIS PARA IMPERMEABILIZACAO</t>
  </si>
  <si>
    <t>ADITIVO IMPERMEABILIZANTE PEGA NORMAL P/ ARGAMASSA E CONCRETO - SIKA 1, VEDACIT PRO OU EQUIVALENTE</t>
  </si>
  <si>
    <t>SIKA TOP 107</t>
  </si>
  <si>
    <t>IMPERMEABILIZANTE PRETO FLEXIVEL IGOLFLEX OU EQUIVALENTE</t>
  </si>
  <si>
    <t>IMPERMEABILIZANTE ASFALTICO DISPERSO EM AGUA IGOL 2 - SIKA OU EQUIVALENTE</t>
  </si>
  <si>
    <t>SIKAFLEX 1A</t>
  </si>
  <si>
    <t>ML</t>
  </si>
  <si>
    <t>SIKA TOP 108 ARMATEC (INIBIDOR DE CORROSAO)</t>
  </si>
  <si>
    <t>MATERIAIS PARA IMPERMEABILIZACAO (CONT.)</t>
  </si>
  <si>
    <t>LONA PLASTICA PRETA 80 MICRAS</t>
  </si>
  <si>
    <t>POLIURETANO FLEXIVEL BISNAGA 360G TEL 5905</t>
  </si>
  <si>
    <t>TELHAS E DOMUS</t>
  </si>
  <si>
    <t>TELHA FIBROCIMENTO ONDULADA DE 6MM</t>
  </si>
  <si>
    <t>TELHA FIBROCIMENTO ONDULADA DE 8MM</t>
  </si>
  <si>
    <t>TELHA ALUMINIO TRAPEZOIDAL 0,5MM</t>
  </si>
  <si>
    <t>TELHA CERAMICA TIPO CAPA E CANAL PLAN - NATURAL</t>
  </si>
  <si>
    <t>CUMEEIRA CERAMICA TIPO CAPA E CANAL NAT - FABRICA</t>
  </si>
  <si>
    <t>CUMEEIRA CERAMICA CAPA E CANAL NAT - PÇA VITORIA</t>
  </si>
  <si>
    <t>TELHA ONDULADA DE ALUMÍNIO ESP. 0.5 MM</t>
  </si>
  <si>
    <t>TELHA AL/ZINCO ONDULADA (GALVALUME) ESP. 0.43MM</t>
  </si>
  <si>
    <t>TELHA METALICA ONDULADA ACO GALVALUME ESP 0.5MM PRE PINTADA 1 FACE COR RAL 9003 (BRANCA)</t>
  </si>
  <si>
    <t>TELHA METALICA EM ACO GALVALUME TRAPEZOIDAL 40 ESP. 0.50MM PRE-PINTADA NAS DUAS FACES</t>
  </si>
  <si>
    <t>TELHAS (ELEMENTOS DE ARREMATE)</t>
  </si>
  <si>
    <t>RUFO EM ALUMINIO ESP. 0.5 MM LARGURA 30 CM</t>
  </si>
  <si>
    <t>CUMEEIRA FIBROCIMENTO NORMAL (ONDULADA)</t>
  </si>
  <si>
    <t>FITAS ANTI-CORROSIVAS PRETA PARA ASSENT TELHAS</t>
  </si>
  <si>
    <t>CANTONEIRA ABAS IGUAIS DE FERRO ASTM A-36 - 1/8" X 1/2" X 1/2"</t>
  </si>
  <si>
    <t>ELEMENTOS DE FIXACAO (PARAFUSOS/FERRAGENS)</t>
  </si>
  <si>
    <t>CONJUNTO VEDACAO ELASTICA</t>
  </si>
  <si>
    <t>ARO EM METAL PARA BASQUETE</t>
  </si>
  <si>
    <t>CANTONEIRA ABAS IGUAIS DE FERRO ASTM A-36 - 1/8" X 3/4" X 3/4"</t>
  </si>
  <si>
    <t>PARAFUSO PARA MADEIRA DE 80MM</t>
  </si>
  <si>
    <t>PARAFUSO GALVANIZADO P/ TELHA (FIXAÇÃO EM MADEIRA), 5/16? X 110MM</t>
  </si>
  <si>
    <t>PARAFUSO S-8</t>
  </si>
  <si>
    <t>BUCHA PLASTICA COM PARAFUSO - 8MM</t>
  </si>
  <si>
    <t>BUCHA PLASTICA 8MM</t>
  </si>
  <si>
    <t>PARAFUSO CROMADO D = 4 MM</t>
  </si>
  <si>
    <t>BUCHA PLASTICA S-7</t>
  </si>
  <si>
    <t>PORCA SEXTAVADA 1/4"</t>
  </si>
  <si>
    <t>PREGO - PRECO MEDIO DAS BITOLAS</t>
  </si>
  <si>
    <t>PREGO 12X12</t>
  </si>
  <si>
    <t>PREGO 15X15</t>
  </si>
  <si>
    <t>PREGO 18X27</t>
  </si>
  <si>
    <t>PREGO 18X30</t>
  </si>
  <si>
    <t>PREGO 18X27 GALVANIZADO</t>
  </si>
  <si>
    <t>GRAMPO P/ CERCA GALVANIZADO 1" X 9"</t>
  </si>
  <si>
    <t>PARAFUSO PARA BUCHA S-5</t>
  </si>
  <si>
    <t>PARAFUSO PARA BUCHA PLASTICA N.7</t>
  </si>
  <si>
    <t>BUCHA PLASTICA S-5</t>
  </si>
  <si>
    <t>BUCHA PLASTICA S-8</t>
  </si>
  <si>
    <t>ELEMENTOS DE FIXACAO - CONTINUACAO</t>
  </si>
  <si>
    <t>CONJUNTO FIXACAO P/ TELHA DE ALUMINIO TRAPEZOIDAL</t>
  </si>
  <si>
    <t>PARAFUSO COM BUCHA S-10</t>
  </si>
  <si>
    <t>BARRA CHATA DE FERRO ASTM A-36 1/4" X 2"</t>
  </si>
  <si>
    <t>PARAFUSO GALV. C/PORCA E ARRUELA 16MM X 200MM</t>
  </si>
  <si>
    <t>BUCHA DE NYLON N.º8 REF.: TEL-5308</t>
  </si>
  <si>
    <t>BUCHA PLASTICA COM PARAFUSO - 6MM</t>
  </si>
  <si>
    <t>CANTONEIRA FERRO CROMADO,PEQ. P/DIVISÓRIA GRANITO OU MARMORE ESP 3CM</t>
  </si>
  <si>
    <t>PARAFUSO FERRO CROMADO, ROSCA COM DUAS CABEÇAS P/ DIVISÓRIA</t>
  </si>
  <si>
    <t>DOBRADICA FERRO CROMADO P/PORTA DE DIVISORIA DE MARMORE OU GRANITO ESP 3CM</t>
  </si>
  <si>
    <t>BATENTE FERRO CROMADO P/PORTA DE DIVISORIA DE MARMORE OU GRANITO ESP 3CM</t>
  </si>
  <si>
    <t>PARAFUSO COM BUCHA S8</t>
  </si>
  <si>
    <t>CONJUNTO P/ FIXAÇÃO TELHA ALUMINIO ONDULADA</t>
  </si>
  <si>
    <t>PARAFUSO CABEÇA QUADRADA MAQUINA GALVANIZADO A FOGO 16 X 100MM</t>
  </si>
  <si>
    <t>PARAFUSO AUTOATARRACHANTE DIM 4.2X32MM REF TEL5333</t>
  </si>
  <si>
    <t>ARRUELA LISA ACO INOX 1/4" - TEL-5303</t>
  </si>
  <si>
    <t>BUCHA DE NYLON N.º6 REF.: TEL-5306</t>
  </si>
  <si>
    <t>ELEMENTOS DE FIXAÇÃO - CONTINUAÇÃO</t>
  </si>
  <si>
    <t>KIT M5 100 PECAS PORCA-GAIOLA C/ PARAF PHILIPS</t>
  </si>
  <si>
    <t>ARAMES</t>
  </si>
  <si>
    <t>ARAME GALVANIZADO N.10 BWG</t>
  </si>
  <si>
    <t>ARAME GALVANIZADO N.12 BWG</t>
  </si>
  <si>
    <t>ARAME GALVANIZADO N.14 BWG</t>
  </si>
  <si>
    <t>ARAME GALVANIZADO N.16 BWG</t>
  </si>
  <si>
    <t>ARAME GALVANIZADO N.18 BWG</t>
  </si>
  <si>
    <t>ARAME RECOZIDO N.18 BWG</t>
  </si>
  <si>
    <t>ARAME GALVANIZADO N.14 AWG</t>
  </si>
  <si>
    <t>ARAME FARPADO GALVANIZAD FIO 16BWG</t>
  </si>
  <si>
    <t>FECHAMENTOS EXTERNOS</t>
  </si>
  <si>
    <t>MOURAO CONCRETO CURVO SECAO "T" H=3,20M</t>
  </si>
  <si>
    <t>TELA ARAME GALV. MALHA # 2" LOSANGULAR - FIO N.16 BWG</t>
  </si>
  <si>
    <t>TELA DE ARAME GALVANIZADO DE 1" FIO N.10 BWG</t>
  </si>
  <si>
    <t>TELA DE ARAME GALV. MALHA # 2" LOSANGULAR - FIO N.12 BWG - REVEST EM PVC</t>
  </si>
  <si>
    <t>FECHAMENTOS EXTERNOS (CONT.)</t>
  </si>
  <si>
    <t>TELA ARAME GALV. MALHA # 3" LOSANGULAR - FIO N. 12 BWG - REVEST EM PVC</t>
  </si>
  <si>
    <t>TELA ARAME GALV. MALHA # 1" QUADRADA - FIO N.12 BWG</t>
  </si>
  <si>
    <t>TELA ARAME GALV CORRUGADA "QUEBRA CHAMA" MALHA 3MM QUADRADA</t>
  </si>
  <si>
    <t>TELA MOSQUITEIRO EM NYLON MALHA 14 ABERTURA 1,5MM</t>
  </si>
  <si>
    <t>TELA MOSQUITEIRO ARAME GALV. MALHA # 18 FIO 32 QUADRADA</t>
  </si>
  <si>
    <t>TELA ARAME GALV. MALHA # 1/2" QUADRADA - FIO N.12 BWG</t>
  </si>
  <si>
    <t>TELA ARAME GALV. MALHA # 3/4" QUADRADA - FIO N.12 BWG</t>
  </si>
  <si>
    <t>BOMBEAMENTO DE CONCRETO</t>
  </si>
  <si>
    <t>TABULEIRO MARMORE BRANCO E GRANITO PRETO 40X40CM</t>
  </si>
  <si>
    <t>DESMOLDANTE PARA FORMAS</t>
  </si>
  <si>
    <t>MOLDURA CANTONEIRA ALUMINIO PERFIL L 3/4"X3/4X1/8"</t>
  </si>
  <si>
    <t>JUNTA PLASTICA DE 17 X 3 MM</t>
  </si>
  <si>
    <t>BARRA CHATA DE FERRO ASTM A-36 3/16" X 1"</t>
  </si>
  <si>
    <t>DIVERSOS (CONTINUACAO)</t>
  </si>
  <si>
    <t>BARRA CHATA DE FERRO ASTM A-36 1/4" X 1"</t>
  </si>
  <si>
    <t>BARRA APOIO RETA INOX 40CM ACCESS - JACKWAL OU EQUIVALENTE</t>
  </si>
  <si>
    <t>FILETE EM ISOPOR 2X1CM</t>
  </si>
  <si>
    <t>BARRA APOIO RETA INOX 90CM ACCESS - JACKWAL OU EQUIVALENTE</t>
  </si>
  <si>
    <t>CILINDRO DE GAS DE COZINHA 45 KG (VAZIO)</t>
  </si>
  <si>
    <t>DUREPOX (250G)</t>
  </si>
  <si>
    <t>PARAF. INOX SEXT. M6X45MM, BUCHA N.8, ARRUELA 1/4"</t>
  </si>
  <si>
    <t>FIXADOR UNIV SPDA ESTANH TEL-5024 P/CABO 16 A 70MM</t>
  </si>
  <si>
    <t>FITA DE PVC BRANCA AUTO-ADERENTE (NÃO ADESIVA) L=100MM X 10M</t>
  </si>
  <si>
    <t>BARRA APOIO RETA INOX 80CM ACCESS - JACKWAL OU EQUIVALENTE</t>
  </si>
  <si>
    <t>BARRA APOIO RETA INOX 60CM ACCESS - JACKWAL OU EQUIVALENTE</t>
  </si>
  <si>
    <t>SELANTE A BASE DE POLIURETANO SIKAFLEX UNIVERSAL OU EQUIVALENTE (CARTUCHO COM 300ML)</t>
  </si>
  <si>
    <t>INSUMOS DE ACABAMENTOS - CIVIL</t>
  </si>
  <si>
    <t>ESQUADRIAS DE MADEIRA - ANGELIM PEDRA</t>
  </si>
  <si>
    <t>ALIZAR / GUARNICAO EM MAD DE LEI 5.0 X 1.5 CM</t>
  </si>
  <si>
    <t>PORTA MADEIRA DE LEI LISA MEDIA SARRAFEADA ESP.30MM 0.80 X 1.80M P/ PINTURA</t>
  </si>
  <si>
    <t>MARCO MAD LEI 15X3CM BAT 0.90X2.10M ANGELIM PEDRA</t>
  </si>
  <si>
    <t>MARCO MAD LEI 15X3CM BAT 0.60X2.10M ANGELIM PEDRA</t>
  </si>
  <si>
    <t>MARCO MAD LEI 15X3CM BAT 0.70X2.10M ANGELIM PEDRA</t>
  </si>
  <si>
    <t>MARCO MAD LEI 15X3CM BAT 0.80X2.10M ANGELIM PEDRA</t>
  </si>
  <si>
    <t>MARCO EM MADEIRA DE LEI 15 X 3 CM</t>
  </si>
  <si>
    <t>ESQUADRIAS DE MADEIRA (CONT.)</t>
  </si>
  <si>
    <t>PORTA EM COMPENSADO LISA LEVE COLMEIA ESP.35MM,0.7X2.1M P/PINT.</t>
  </si>
  <si>
    <t>PORTA MADEIRA DE LEI LISA MEDIA SARRAFEADA ESP 30 MM 0.6X2.1M P/ PINTURA</t>
  </si>
  <si>
    <t>PORTA MADEIRA DE LEI LISA MEDIA SARRAFEADA ESP 30 MM 0.7X2.1M P/ PINTURA</t>
  </si>
  <si>
    <t>PORTA MADEIRA DE LEI LISA MEDIA SARRAFEADA ESP 30 MM 0.8X2.1M P/ PINTURA</t>
  </si>
  <si>
    <t>PORTA MADEIRA DE LEI LISA MEDIA SARRAFEADA ESP 30 MM 0.9X2.1M P/ PINTURA</t>
  </si>
  <si>
    <t>PORTA EM MADEIRA DE LEI LISA MEDIA SARRAFEADA P/ PINTURA 0.60 X 1.80M</t>
  </si>
  <si>
    <t>PORTA MADEIRA DE LEI LISA MEDIA SARRAFEADA ESP 30MM P/ PINTURA 0.80 X 1.60 M</t>
  </si>
  <si>
    <t>PORTA DE VENEZIANA EM MADEIRA DE LEI, 0.7 X 2.10M</t>
  </si>
  <si>
    <t>PORTA DE VENEZIANA EM MADEIRA DE LEI, 0.60 X 2.10M</t>
  </si>
  <si>
    <t>PORTA DE VENEZIANA EM MADEIRA DE LEI 0.80 X 2.10M</t>
  </si>
  <si>
    <t>ALIZAR / GUARNICAO EM MAD DE LEI 7X1.5CM</t>
  </si>
  <si>
    <t>PORTA MADEIRA DE LEI LISA MEDIA SARRAFEADA ESP 30MM P/ PINTURA 0.60 X 1.60M</t>
  </si>
  <si>
    <t>ALIZAR / GUARNICAO EM MAD DE LEI 5X2.5CM</t>
  </si>
  <si>
    <t>CAIXILHO MAD LEI 9X3CM P/ JANELA - ANGELIM PEDRA</t>
  </si>
  <si>
    <t>PORTA MAD LEI LISA MEDIA SARRAFEADA 30MM 0.70 X 2.10M C/VISOR 0.40 X 0.60M</t>
  </si>
  <si>
    <t>PORTA MAD LEI LISA MEDIA SARRAFEADA 30MM 0.80 X 2.10M C/ VISOR 0.40 X 0.60M</t>
  </si>
  <si>
    <t>PORTA MAD LEI LISA MEDIA SARRAFEADA 30MM 0.90 X 2.10M C/ VISOR 0.40 X 0.60M</t>
  </si>
  <si>
    <t>ESQUADRIAS METÁLICAS (CONT.)</t>
  </si>
  <si>
    <t>PORTA ABRIR VENEZIANA ALUM ANOD NATURAL LINHA 25/SUPREMA</t>
  </si>
  <si>
    <t>JANELA MAXIM-AR ALUMINIO ANOD. NATURAL LINHA 25/SUPREMA</t>
  </si>
  <si>
    <t>PORTA CORTA-FOGO P90 0,80 X 2,10M C/ MARCO</t>
  </si>
  <si>
    <t>PORTA CORTA FOGO P90 0.90X2.10X0,05M C/ MARCO</t>
  </si>
  <si>
    <t>PORTA CORTA FOGO P120 0.90X2.10X0,05M C/ MARCO</t>
  </si>
  <si>
    <t>JANELA DE CORRER ALUMINIO ANOD. NATURAL LINHA 25/SUPREMA</t>
  </si>
  <si>
    <t>FERRAGENS PARA ESQUADRIAS</t>
  </si>
  <si>
    <t>FECHADURA COMPLETA PARA PORTA INTERNA</t>
  </si>
  <si>
    <t>TARGETA FIO REDONDO 3"</t>
  </si>
  <si>
    <t>FECHADURA PARA PORTAO</t>
  </si>
  <si>
    <t>TARGETA FIO REDONDO 2"</t>
  </si>
  <si>
    <t>FECHADURA ALAVANCA E CHAVE YALE</t>
  </si>
  <si>
    <t>FECHADURA DE SEGURANCA ALIANCA MARCA REFERENCIA</t>
  </si>
  <si>
    <t>CADEADO 40MM</t>
  </si>
  <si>
    <t>CADEADO 30 MM</t>
  </si>
  <si>
    <t>PORTA CADEADO PARA CADEADO DE 30MM</t>
  </si>
  <si>
    <t>PORTA CADEADO PARA CADEADO DE 40MM</t>
  </si>
  <si>
    <t>FECHADURA TIPO "LIVRE-OCUPADO"</t>
  </si>
  <si>
    <t>DOBRADICA DE FERRO ZINCADO DE 3" X 2 1/2"</t>
  </si>
  <si>
    <t>FERRAGENS PARA ESQUADRIAS (CONT.)</t>
  </si>
  <si>
    <t>DOBRADICA EM LATAO CROMADO 3 X 2.1/2" C/ PARAFUSO</t>
  </si>
  <si>
    <t>TRINCO CHATO EM AÇO CROMADO DE EMBUTIR 20CM</t>
  </si>
  <si>
    <t>BASCULA LINHA 25 ALUMINIO ANOD NATURAL</t>
  </si>
  <si>
    <t>FECHADURA COM MAÇANETA TIPO BOLA E CHAVE YALE</t>
  </si>
  <si>
    <t>FECHADURA DE SOBREPOR TIPO CAIXAO E CHAVE COMUM</t>
  </si>
  <si>
    <t>FECH COM MAÇANETA TIPO ALAVANCA E CHAVE TIPO COMUM</t>
  </si>
  <si>
    <t>REVESTIMENTOS (CERÂMICA E SIMILARES)</t>
  </si>
  <si>
    <t>AZULEJO BRANCO 15X15CM</t>
  </si>
  <si>
    <t>REVESTIMENTOS (CERÂMICA E SIMILARES) - CONT.</t>
  </si>
  <si>
    <t>PASTILHA CERÂMICA 5X5CM COR BRANCA</t>
  </si>
  <si>
    <t>REVESTIMENTOS (PEDRAS NATURAIS)</t>
  </si>
  <si>
    <t>MARMORE BRANCO P/BANCADA ESP. 3 CM</t>
  </si>
  <si>
    <t>GRANITO CINZA ANDORINHA POLIDO ESP. 2CM P/ BANCAD</t>
  </si>
  <si>
    <t>REVESTIMENTOS (ELEMENTOS DE ARREMATE)</t>
  </si>
  <si>
    <t>CANTONEIRA DE ALUMINIO SEXTAVADA P/ ACABAMENTO</t>
  </si>
  <si>
    <t>MOLDURA EM MADEIRA DE LEI DE 7.0 X 2.5 CM</t>
  </si>
  <si>
    <t>PEITORIL GRANITO CINZA ANDORINHA LARG.15CM,ESP.3CM</t>
  </si>
  <si>
    <t>PEITORIL MARMORE BRANCO, LARG. 40 CM</t>
  </si>
  <si>
    <t>RODA PAREDE GRAN CINZA AND 7X2CM ACAB 2 LADOS</t>
  </si>
  <si>
    <t>FORROS</t>
  </si>
  <si>
    <t>FORRO DE GESSO COLOCADO, ACABAMENTO TIPO LISO</t>
  </si>
  <si>
    <t>FORROS (CONTINUAÇÃO)</t>
  </si>
  <si>
    <t>FERRAGENS P/ ESQUADRIAS (CONT)</t>
  </si>
  <si>
    <t>ROLDANA CROMADA C/ PINO DIAM. Ø 3" CANAL TIPO "V" 2"</t>
  </si>
  <si>
    <t>PORTA CADEADO E CADEADO 40MM</t>
  </si>
  <si>
    <t>PISOS (CERÂMICA E SIMILARES)</t>
  </si>
  <si>
    <t>XADREZ (PO CORANTE TIPO XADREZ MARCA DE REF.)</t>
  </si>
  <si>
    <t>PISOS (CERÂMICA E SIMILARES) - CONT.</t>
  </si>
  <si>
    <t>LADRILHO HIDRAULICO RANHURADO 20X20CM COLORIDO</t>
  </si>
  <si>
    <t>LADRILHO HIDRÁULICO PASTILHADO 20X20CM COLORIDO</t>
  </si>
  <si>
    <t>PISO CERAMICO 45X45 CM CARGO PLUS WHITE ELIANE - PEI 5</t>
  </si>
  <si>
    <t>TINTAS (CONTINUACAO)</t>
  </si>
  <si>
    <t>SELADOR EPOXI INTERGARD 2001 VERNIZ INCOLOR - INTERNACIONAL OU EQUIVALENTE</t>
  </si>
  <si>
    <t>PISOS CERAMICOS E GRANITO</t>
  </si>
  <si>
    <t>JUNTA DE DILATACAO PLASTICA</t>
  </si>
  <si>
    <t>FERRAGENS PARA ESQUADRIAS (CONTINUAÇÃO)</t>
  </si>
  <si>
    <t>GONZO DIAM 1" (MACHO/FEMEA) PARA PORTÃO (DE SOBREPOR)</t>
  </si>
  <si>
    <t>PAR</t>
  </si>
  <si>
    <t>PISOS (MADEIRA, PLÁSTICOS, ETC)</t>
  </si>
  <si>
    <t>AGREGADO DE ALTA RESISTENCIA PARA PISOS</t>
  </si>
  <si>
    <t>PISO VINILICO PAVIFLEX CHROMA CONCEPT 30X30CM - ESP.2MM - COLOCADO, INCLUSIVE ARGAMASSA DE REGULARIZAÇÃO</t>
  </si>
  <si>
    <t>TABUA MADEIRA DE LEI P/ PISO COM MACHO/FEMEA 15 CM X 2 CM (ASSOALHO)</t>
  </si>
  <si>
    <t>PISOS (MADEIRA, PLÁSTICOS, ETC) - CONT.</t>
  </si>
  <si>
    <t>PISO EMBORRAC PASTILHADO COR PRETA PLURIGOMA/EQUIV</t>
  </si>
  <si>
    <t>PISOS (ELEMENTOS DE ARREMATE)</t>
  </si>
  <si>
    <t>RODAPE DE PEROBA DE 1.5X7CM</t>
  </si>
  <si>
    <t>SOLEIRA GRANITO CINZA ANDORINHA ESP = 3CM, L= 3CM</t>
  </si>
  <si>
    <t>JUNTA PLASTICA "I" 27MM PARA PISOS</t>
  </si>
  <si>
    <t>RODA-PAREDE EM MADEIRA DE LEI DE 10.0 X 2.5 CM</t>
  </si>
  <si>
    <t>SOLEIRA GRANITO CINZA ANDORINHA ESP=2CM,L=15CM</t>
  </si>
  <si>
    <t>RODA-PAREDE EM MADEIRA DE LEI 20.0 X 1.5 CM</t>
  </si>
  <si>
    <t>RODAPE GRANITO CINZA ANDORINHA ESP. 2CM H=7CM ACAB. RETO</t>
  </si>
  <si>
    <t>PAVIMENTAÇÃO EXTERNA</t>
  </si>
  <si>
    <t>MEIO FIO CONCRETO PRE-MOLD. 12X15X30CM</t>
  </si>
  <si>
    <t>BLOCO CONCRETO TIPO PAVI-S ESP.8CM,35MPA(48UND/M2)</t>
  </si>
  <si>
    <t>BLOCO CONCRETO TIPO PAVI-S ESP.10CM - 35MPA</t>
  </si>
  <si>
    <t>BLOCO CONCRETO PAVI-S ESP. 6CM 35 MPA (48UN/M2)</t>
  </si>
  <si>
    <t>TINTA EPOXI INTERGARD INTERNATIONAL REF2005 (CINZA OU BRANCO) INCLUSIVE O COMPONENTE B - INTERNACIONAL OU EQUIVALENTE</t>
  </si>
  <si>
    <t>TINTAS (CONT.)</t>
  </si>
  <si>
    <t>LIXA DE MADEIRA GRAO 220 - NORTON OU EQUIVALENTE</t>
  </si>
  <si>
    <t>VIDROS E ACESSORIOS</t>
  </si>
  <si>
    <t>VIDRO LISO INCOLOR ESP.4MM,COLOCADO</t>
  </si>
  <si>
    <t>VIDRO MINI-BOREAL ESP.4MM, COLOCADO</t>
  </si>
  <si>
    <t>ESPELHO PRATA ESPESSURA 4 MM</t>
  </si>
  <si>
    <t>BOTAO FRANCES P/FIXACAO DE ESPELHOS, CROMADO</t>
  </si>
  <si>
    <t>VIDROS E ACESSORIOS (CONTINUAÇÃO)</t>
  </si>
  <si>
    <t>VIDRO ARAMADO ESP. 6MM, COLOCADO</t>
  </si>
  <si>
    <t>ESMALTE SINTETICO BRANCO FOSCO - LINHA PREMIUM</t>
  </si>
  <si>
    <t>TINTA EPOXI CATALISAVEL PARA ACABAMENTO</t>
  </si>
  <si>
    <t>TINTA LATEX PVA - LINHA PREMIUM</t>
  </si>
  <si>
    <t>TINTA LATEX ACRILICA FOSCA - LINHA PREMIUM</t>
  </si>
  <si>
    <t>TINTA A BASE DE EMULSAO ACRILICA (PARA PISOS)</t>
  </si>
  <si>
    <t>SELADOR ACRILICO</t>
  </si>
  <si>
    <t>SOLVENTE PARA TINTA A BASE DE EPOXI</t>
  </si>
  <si>
    <t>TINTA PARA PISOS</t>
  </si>
  <si>
    <t>TINTA ESMALTE SINT. BRILHANTE COR BRANCA - LINHA PREMIUM (GALÃO 3,6 LITROS)</t>
  </si>
  <si>
    <t>VERNIZES E OUTROS MATERIAIS PARA PINTURA</t>
  </si>
  <si>
    <t>AGUARRAS MINERAL</t>
  </si>
  <si>
    <t>CAL EM PO PARA PINTURA</t>
  </si>
  <si>
    <t>FUNDO BRANCO FOSCO NIVELADOR P/ MADEIRAS</t>
  </si>
  <si>
    <t>LIQUIDO SELADOR PARA PINTURA LATEX PVA</t>
  </si>
  <si>
    <t>LIXA P/ FERRO Nº 100 K-246 225X275MM - NORTON OU EQUIVALENTE</t>
  </si>
  <si>
    <t>LIXA PARA MADEIRA/MASSA Nº 150</t>
  </si>
  <si>
    <t>MASSA A BASE DE PVA</t>
  </si>
  <si>
    <t>OLEO DE LINHACA</t>
  </si>
  <si>
    <t>PRIMER A BASE DE EPOXI</t>
  </si>
  <si>
    <t>SILICONE - HIDROFUGANTE</t>
  </si>
  <si>
    <t>TRINCHA 2"</t>
  </si>
  <si>
    <t>VERNIZ ACRILICO PARA CONCRETO</t>
  </si>
  <si>
    <t>ZARCAO</t>
  </si>
  <si>
    <t>REMOVEDOR</t>
  </si>
  <si>
    <t>IMUNIZANTE PARA MADEIRA</t>
  </si>
  <si>
    <t>VERNIZ TRIPLA PROTECAO INCOLOR FOSCO PREMIUM, SUVINIL OU EQUIVALENTE</t>
  </si>
  <si>
    <t>VERNIZ COPAL INCOLOR BRILHANTE PREMIUM, SUVINIL, EUCATEX, MONTANA OU EQUIVALENTE</t>
  </si>
  <si>
    <t>VERNIZES E OUTROS MATERIAIS PARA PINTURA (CONT.)</t>
  </si>
  <si>
    <t>DILUENTE P/ TINTA EPÓXI</t>
  </si>
  <si>
    <t>GRAMA EM PLACAS TIPO ESMERALDA</t>
  </si>
  <si>
    <t>TERRA VEGETAL</t>
  </si>
  <si>
    <t>PLACA DE OBRA CHAPA DE AÇO Nº 22, REQUADRO EM METALON - IMPRESSÃO DIGITAL</t>
  </si>
  <si>
    <t>ACIDO MURIATICO</t>
  </si>
  <si>
    <t>MASSA PLASTICA</t>
  </si>
  <si>
    <t>ESTRADO DE MADEIRA PADRÃO CASA GAS CONF PROJETO</t>
  </si>
  <si>
    <t>TRAVE P/ FUT SALAO 3,00X2,00M C/ RECUO FG D=3"</t>
  </si>
  <si>
    <t>POSTE VOLEIBOL FG D=2 1/2" C/ CARRETILHA E TAMPAO</t>
  </si>
  <si>
    <t>CJ</t>
  </si>
  <si>
    <t>DIVERSOS (CONTINUAÇÃO)</t>
  </si>
  <si>
    <t>REDE COM MALHA GROSSA PARA TRAVE DE FUTEBOL SALAO</t>
  </si>
  <si>
    <t>CESTA PARA ARO DE BASQUETE</t>
  </si>
  <si>
    <t>REDE VOLEIBOL MALHA GROSSA, LONA SUP. E INFERIOR</t>
  </si>
  <si>
    <t>CANTONEIRA ABAS IGUAIS DE FERRO ASTM A-36 - 1/8" X 1" X 1"</t>
  </si>
  <si>
    <t>CANTONEIRA ABAS IGUAIS DE FERRO ASTM A-36 - 3/16" X 1.1/2" X 1.1/2" GALV.</t>
  </si>
  <si>
    <t>CAIXA DE PRE-MOLDADO P/ AR CONDICIONADO 18.000 BTU</t>
  </si>
  <si>
    <t>ABRACADEIRA GUIA P/ MASTRO SIMPLES P/ 1 DESCIDA 1.1/2" - TEL-320</t>
  </si>
  <si>
    <t>REVESTIMENTOS (PEDRAS NATURAIS) - CONTINUAÇÃO</t>
  </si>
  <si>
    <t>GRANITO CINZA ANDORINHA ESP 2CM POLIDO NAS DUAS FACES</t>
  </si>
  <si>
    <t>INSUMOS DE ELETRICA</t>
  </si>
  <si>
    <t>POSTE CIRC.CONCRETO ALT.MONT.11M/300KG,PAD ESCELSA</t>
  </si>
  <si>
    <t>POSTE CIRCULAR DE CONCRETO 11M/600KG</t>
  </si>
  <si>
    <t>POSTE (CONT)</t>
  </si>
  <si>
    <t>MAO FRANCESA PLANA GALVANIZADA 32 X 726 MM</t>
  </si>
  <si>
    <t>POSTE DE CONCRETO DUPLO "T" (DT) 7 METROS - 200 DAN</t>
  </si>
  <si>
    <t>REDUÇÃO CONCÊNT ELETROC PERF "U" 200X150MM,ABA100</t>
  </si>
  <si>
    <t>REDUÇÃO CONCÊNT ELETROC PERF "U" 300X150MM,ABA100</t>
  </si>
  <si>
    <t>REDUÇÃO CONCÊNT ELETROC PERF "U" 400X150MM,ABA100</t>
  </si>
  <si>
    <t>SUPORTE ANGULAR P/ELETROCALHA DE 400X100MM</t>
  </si>
  <si>
    <t>PARA RAIOS E ACESSORIOS</t>
  </si>
  <si>
    <t>CURVA 90º BARRA CHATA ALUM 7/8"X1/8"X300MM TEL 778</t>
  </si>
  <si>
    <t>ISOLADORES E ESPACADORES</t>
  </si>
  <si>
    <t>ISOLADOR DE PINO POLIMERICO 15KV - ROSCA 25MM</t>
  </si>
  <si>
    <t>LAMPADAS (CONTINUAÇÃO)</t>
  </si>
  <si>
    <t>ARMACAO SECUNDARIA 2 ESTRIBOS COM HASTE 16X150MM</t>
  </si>
  <si>
    <t>TRANSFORMADORES</t>
  </si>
  <si>
    <t>TRANSFOMADOR TRIFASICO A OLEO 225KVA - 15KV - 220/127V</t>
  </si>
  <si>
    <t>TRANSFOMADOR TRIFASICO A OLEO 75KVA - 15KV - 220/127V</t>
  </si>
  <si>
    <t>TRANSFOMADOR TRIFASICO A OLEO 150KVA - 15KV - 220/127V</t>
  </si>
  <si>
    <t>TRANSFOMADOR TRIFASICO A OLEO 112.5KVA - 15KV - 220/127V</t>
  </si>
  <si>
    <t>PARA-RAIOS - ACESSORIOS</t>
  </si>
  <si>
    <t>TELA BELINOX, L=245MM/E=1,5MM INOX-TEL-754</t>
  </si>
  <si>
    <t>QUADROS E CAIXAS ENTRADA/MEDIÇÃO</t>
  </si>
  <si>
    <t>CX PASS MET Nº6 "TELEBRAS" 120X120X15CM CH GALV</t>
  </si>
  <si>
    <t>QUADRO DIST EMBUTIR MET C/ BARRAMENTO TRIFASICO 18 CIRC - 100A C/ TRINCO</t>
  </si>
  <si>
    <t>QUADRO DIST EMBUTIR MET C/ BARRAMENTO TRIFASICO 40 CIRC - 100A C/ TRINCO</t>
  </si>
  <si>
    <t>QUADRO DIST EMBUTIR MET C/ BARRAMENTO TRIFASICO 24 CIRC - 100A C/ TRINCO</t>
  </si>
  <si>
    <t>QUADRO DIST EMBUTIR MET C/ BARRAMENTO TRIFASICO 32 CIRC - 100A C/ TRINCO</t>
  </si>
  <si>
    <t>CAIXA PARA TRANSFORMADOR DE CORRENTE (TC) ATE 112,5KVA - 200:5A</t>
  </si>
  <si>
    <t>CONJ CX MEDIDOR POLIFASICO P-980-005+CX DISJ P-940-003</t>
  </si>
  <si>
    <t>CAIXA PARA TRANSFORMADOR DE CORRENTE (TC) 112,5 ATE 300KVA - 400:5A</t>
  </si>
  <si>
    <t>CAIXA PVC 4" X 4" - IP40 - TIGRE OU EQUIVALENTE</t>
  </si>
  <si>
    <t>QUADROS E CAIXAS (CONTINUAÇÃO)</t>
  </si>
  <si>
    <t>CAIXA PVC 3" X 3" TIGREFLEX - SEXTAVADA</t>
  </si>
  <si>
    <t>QUADRO DIST EMBUTIR MET C/ BARRAMENTO TRIFASICO 16 CIRC - 100A C/ TRINCO</t>
  </si>
  <si>
    <t>QUADRO DIST EMBUTIR MET C/ BARRAMENTO TRIFASICO 28 CIRC - 100A C/ TRINCO</t>
  </si>
  <si>
    <t>QUADRO DIST EMBUTIR MET C/ BARRAMENTO TRIFASICO 44 CIRC - 150A C/ TRINCO</t>
  </si>
  <si>
    <t>QUADRO DIST EMBUTIR MET C/ BARRAMENTO TRIFASICO 54 CIRC - 100A C/ TRINCO</t>
  </si>
  <si>
    <t>QUADRO DIST EMBUTIR MET C/ BARRAMENTO TRIFASICO 44 CIRC - 100A C/ TRINCO</t>
  </si>
  <si>
    <t>QUADRO DIST EMB MET 3F 56/40 CIRC DIN/UL - 225A</t>
  </si>
  <si>
    <t>CAIXA PASSAG. CH 18 C/TAMPA PARAF. 400X400X120MM</t>
  </si>
  <si>
    <t>QUADRO DISTRIB EM PVC 12 CIRCUITOS - BARRAMENTO 100A</t>
  </si>
  <si>
    <t>QUADRO DIST EMBUTIR MET C/ BARRAMENTO TRIFASICO 34 CIRC - 100A C/ TRINCO</t>
  </si>
  <si>
    <t>ELETRODUTOS (AÇO ESMALTADO E CONEXÕES)</t>
  </si>
  <si>
    <t>ELETRODUTO GALVANIZADO ZINCADO 6"</t>
  </si>
  <si>
    <t>ELETRODUTO GALVANIZADO ZINCADO LEVE - 2.1/2"</t>
  </si>
  <si>
    <t>ELETRODUTO GALVANIZADO ZINCADO 4"</t>
  </si>
  <si>
    <t>CURVA 90º PARA ELETRODUTO GALVANIZADO ZINCADO 3"</t>
  </si>
  <si>
    <t>ELETRODUTO GALVANIZADO ZINCADO 3"</t>
  </si>
  <si>
    <t>REDUÇÃO DE FERRO GALVANIZADO Ø 50X32MM (2X1 1/4")</t>
  </si>
  <si>
    <t>CAIXAS DE PASSAGEM E ECONDULETES (CONTINUAÇÃO)</t>
  </si>
  <si>
    <t>ELETRODUTOS (PVC RIGIDO E CONEXÕES)</t>
  </si>
  <si>
    <t>ELETRODUTO DE PVC RIGIDO 1/2" - ROSCAVEL SEM LUVA</t>
  </si>
  <si>
    <t>ELETRODUTO DE PVC RIGIDO 3/4" - ROSCAVEL SEM LUVA</t>
  </si>
  <si>
    <t>ELETRODUTO DE PVC RIGIDO 1" - ROSCAVEL SEM LUVA</t>
  </si>
  <si>
    <t>ELETRODUTO DE PVC RIGIDO 1 1/4" - ROSCAVEL SEM LUVA</t>
  </si>
  <si>
    <t>ELETRODUTO DE PVC RIGIDO 1 1/2" - ROSCAVEL SEM LUVA</t>
  </si>
  <si>
    <t>ELETRODUTO DE PVC RIGIDO 2" - ROSCAVEL SEM LUVA</t>
  </si>
  <si>
    <t>ELETRODUTO DE PVC RIGIDO 3" - ROSCAVEL SEM LUVA</t>
  </si>
  <si>
    <t>ELETRODUTO DE PVC RIGIDO 4" - ROSCAVEL SEM LUVA</t>
  </si>
  <si>
    <t>CURVA DE PVC RIGIDO PARA ELETRODUTO DE 3/4"</t>
  </si>
  <si>
    <t>LUVA DE PVC RIGIDO PARA ELETRODUTO 3/4"</t>
  </si>
  <si>
    <t>ELETRODUTO CONDULETE PVC 3/4" APARENTE TIGRE/SIM.</t>
  </si>
  <si>
    <t>NIPLE PVC PARA ELETRODUTO 3"</t>
  </si>
  <si>
    <t>CANALETA SISTEMA X PIAL LEGRAND OU SIMILAR</t>
  </si>
  <si>
    <t>ELETRODUTO CONDULETE PVC 1" APARENTE TIGRE E EQUIV</t>
  </si>
  <si>
    <t>ELETRODUTO DE PVC RIGIDO 6"</t>
  </si>
  <si>
    <t>ACABAMENTO PARA CANALETA SISTEMA X PIAL - FINA</t>
  </si>
  <si>
    <t>CANALETA DE DISTRIBUICAO 20X10CM COMPRIMENTO 2,00 M, COM TAMPA, SEM ADESIVO E COM DIVISORIAS, REF. 308 01X LEGRAND SISTEMA X OU EQUIVALENTE</t>
  </si>
  <si>
    <t>ELETRODUTOS (PVC RIGIDO E CONEXÕES) - CONTINUAÇÃO</t>
  </si>
  <si>
    <t>DUTO CORRUGADO DE PEAD COR PRETA 6"</t>
  </si>
  <si>
    <t>DUTO CORRUGADO DE PEAD COR PRETA 2"</t>
  </si>
  <si>
    <t>DUTO CORRUGADO DE PEAD COR PRETA 4"</t>
  </si>
  <si>
    <t>ELETRODUTOS (PVC RIG/FLEX E CONEXOES - CONT</t>
  </si>
  <si>
    <t>DUTO CORRUGADO DE PEAD COR PRETA 3"</t>
  </si>
  <si>
    <t>CAIXAS DE PASSAGEM E CONDULETES</t>
  </si>
  <si>
    <t>CAIXA PVC OCTOGONAL 4X4" COM FUNDO MÓVEL - TIGRE OU EQUIVALENTE</t>
  </si>
  <si>
    <t>CABO FLEX ISOL. TERMOPLAST. 750V - 1,5 MM2 - 70º</t>
  </si>
  <si>
    <t>CABO FLEX ISOL. TERMOPLAST. 750V - 2,50 MM2 - 70º</t>
  </si>
  <si>
    <t>CABO FLEX ISOL. TERMOPLAST. 750V - 4,00 MM2 - 70º</t>
  </si>
  <si>
    <t>CABO FLEX ISOL. TERMOPLAST. 750V - 6,00 MM2 - 70º</t>
  </si>
  <si>
    <t>CABO FLEX ISOL. TERMOPLAST. 0,6/1KV - 95MM2 - 90º HEPR</t>
  </si>
  <si>
    <t>CABO FLEX ISOL. TERMOPLAST. 750V - 16MM2 - 70º</t>
  </si>
  <si>
    <t>CABO FLEX ISOL. TERMOPLAST. 750V - 25MM2 - 70º</t>
  </si>
  <si>
    <t>CABO FLEX ISOL. TERMOPLAST. 0,6/1KV - 185MM2 - 90º HEPR</t>
  </si>
  <si>
    <t>CABO DE COBRE NU TEMPERA MEIO DURA 6MM2 - CLASSE 1</t>
  </si>
  <si>
    <t>CABO DE COBRE NU TEMPERA MEIO DURA 16 MM2 - CLASSE 2A</t>
  </si>
  <si>
    <t>CABO DE COBRE NU TEMPERA MEIO DURA 10 MM2 - CLASSE 2A</t>
  </si>
  <si>
    <t>CABO COBRE NU TEMPERA MEIO DURA 25MM2 - CLASSE 2A</t>
  </si>
  <si>
    <t>CABO COBRE NU TEMPERA MEIO DURA 35MM2 - CLASSE 2A</t>
  </si>
  <si>
    <t>CABO COBRE NU TEMPERA MEIO DURA 50MM2 - CLASSE 2A</t>
  </si>
  <si>
    <t>CABO TELEFONICO CI C/ 30 PARES Ø 50 MM</t>
  </si>
  <si>
    <t>CABO FLEX ISOL. TERMOPLAST. 0,6/1KV - 16MM2 - 90º HEPR</t>
  </si>
  <si>
    <t>FIOS E CABOS (CONTINUAÇÃO)</t>
  </si>
  <si>
    <t>CABO COBRE UNIPOLAR 25 MM2 ISOLAMENTO 15KV</t>
  </si>
  <si>
    <t>CABO UTP 4 PARES CAT 5E</t>
  </si>
  <si>
    <t>CABO FLEX ISOL. TERMOPLAST. 0,6/1KV - 70MM2 - 90º HEPR</t>
  </si>
  <si>
    <t>CABO FLEX ISOL. TERMOPLAST. 0,6/1KV - 25MM2 - 90º HEPR</t>
  </si>
  <si>
    <t>CABO FLEX ISOL. TERMOPLAST. 0,6/1KV - 35MM2 - 90º HEPR</t>
  </si>
  <si>
    <t>CABO FLEX ISOL. TERMOPLAST. 0,6/1KV - 6,0MM2 - 90º HEPR</t>
  </si>
  <si>
    <t>CABO FLEX ISOL. TERMOPLAST. 0,6/1KV - 10MM2 - 90º HEPR</t>
  </si>
  <si>
    <t>CABO FLEX ISOL. TERMOPLAST. 0,6/1KV - 50MM2 - 90º HEPR</t>
  </si>
  <si>
    <t>CABO FLEX ISOL. TERMOPLAST. 750V - 10MM2 - 70º</t>
  </si>
  <si>
    <t>CABO FLEX ISOL. TERMOPLAST. 0,6/1KV - 240MM2 - 90º HEPR</t>
  </si>
  <si>
    <t>CABO FLEX ISOL. TERMOPLAST. 0,6/1KV - 150MM2 - 90º HEPR</t>
  </si>
  <si>
    <t>CABO DE COBRE UNIPOLAR 35 MM2 COM ISOLAMENTO 15KV</t>
  </si>
  <si>
    <t>CABO FLEX ISOL. TERMOPLAST. 0,6/1KV - 2,5MM2 - 90º HEPR</t>
  </si>
  <si>
    <t>CABO FLEX ISOL. TERMOPLAST. 0,6/1KV - 4,0MM2 - 90º HEPR</t>
  </si>
  <si>
    <t>CABO FLEX ISOL. TERMOPLAST. 0,6/1KV - 120MM2 - 90º HEPR</t>
  </si>
  <si>
    <t>FIO DE COBRE RECOZIDO Nº 6 P/ AMARRAÇÃO</t>
  </si>
  <si>
    <t>CABO FLEX ISOL. TERMOPLAST. 0,6/1KV - 300MM2 - 90º HEPR</t>
  </si>
  <si>
    <t>CABO UTP 4P CAT.6</t>
  </si>
  <si>
    <t>FIOS E CABOS (CONTINUACAO)</t>
  </si>
  <si>
    <t>CABO TELEFONICO CI C/ 20 PARES Ø 50 MM</t>
  </si>
  <si>
    <t>FIOS E CABOS (CONT)</t>
  </si>
  <si>
    <t>CABO COAXIAL P/ TV, SERIE -RG6-67% - 75 OHMS</t>
  </si>
  <si>
    <t>JUNCAO SIMPLES LONGA P/ ELETROCALHA 300X100 MM</t>
  </si>
  <si>
    <t>JUNCAO SIMPLES CURTA P/ ELETROCALHA 200X100 MM</t>
  </si>
  <si>
    <t>QUADRO DISTR TRIFASICO QDETG UX 34 MOD (2X17) 150A CEMAR</t>
  </si>
  <si>
    <t>CONJ CX MEDIDOR MONOF P-980-009+CX DISJ P-940-003</t>
  </si>
  <si>
    <t>CAIXA MED POLIF P-980-009 CARGA ATE 41000W ESCELSA (CJ)</t>
  </si>
  <si>
    <t>CAIXA MED POLIF P-980-009 CARGA- 41000A57000W ESCE (CJ)</t>
  </si>
  <si>
    <t>CAIXA MED POLIF P-980-010 CARGA-57000A75000W ESCE (CJ)</t>
  </si>
  <si>
    <t>BASES E FUSIVEIS</t>
  </si>
  <si>
    <t>FUSIVEL NH 01 RETARDADO IN 125 A</t>
  </si>
  <si>
    <t>BASES E FUSIVEIS (CONTINUACAO)</t>
  </si>
  <si>
    <t>FUSÍVEL NH-02 RETARDADO, IN=355A</t>
  </si>
  <si>
    <t>DISJUNTORES (CONTINUAÇÃO)</t>
  </si>
  <si>
    <t>DISJUNTORES</t>
  </si>
  <si>
    <t>DISJUNTOR CX MOLDADA TRIPOLAR 100A - CURVA C - 20KA 220/127V</t>
  </si>
  <si>
    <t>MINI DISJUNTOR TRIPOLAR 90A CURVA C 5KA 220/127V</t>
  </si>
  <si>
    <t>DISJUNTOR CX MOLDADA TERMOMAGNETICO TRIPOLAR 125A 20KA</t>
  </si>
  <si>
    <t>DISPOSITIVO INTERRUPTOR DR BIPOLAR 40A - 30MA</t>
  </si>
  <si>
    <t>MINI DISJUNTOR MONOPOLAR 16A CURVA C 5KA 220/127V</t>
  </si>
  <si>
    <t>MINI DISJUNTOR MONOPOLAR 20A CURVA C 5KA 220/127V</t>
  </si>
  <si>
    <t>MINI DISJUNTOR MONOPOLAR 25A CURVA C 5KA 220/127V</t>
  </si>
  <si>
    <t>MINI DISJUNTOR MONOPOLAR 32A CURVA C 5KA 220/127V</t>
  </si>
  <si>
    <t>MINI DISJUNTOR MONOPOLAR 40A CURVA C 5KA 220/127V</t>
  </si>
  <si>
    <t>MINI DISJUNTOR BIPOLAR 16A CURVA C 5KA 220/127V</t>
  </si>
  <si>
    <t>MINI DISJUNTOR BIPOLAR 20A CURVA C 5KA 220/127V</t>
  </si>
  <si>
    <t>MINI DISJUNTOR BIPOLAR 25A CURVA C 5KA 220/127V</t>
  </si>
  <si>
    <t>MINI DISJUNTOR BIPOLAR 32A CURVA C 5KA 220/127V</t>
  </si>
  <si>
    <t>MINI DISJUNTOR BIPOLAR 40A CURVA C 5KA 220/127V</t>
  </si>
  <si>
    <t>MINI DISJUNTOR BIPOLAR 50A CURVA C 5KA 220/127V</t>
  </si>
  <si>
    <t>MINI DISJUNTOR TRIPOLAR 16A CURVA C 5KA 220/127V</t>
  </si>
  <si>
    <t>MINI DISJUNTOR TRIPOLAR 20A CURVA C 5KA 220/127V</t>
  </si>
  <si>
    <t>MINI DISJUNTOR TRIPOLAR 25A CURVA C 5KA 220/127V</t>
  </si>
  <si>
    <t>MINI DISJUNTOR TRIPOLAR 32A CURVA C 5KA 220/127V</t>
  </si>
  <si>
    <t>MINI DISJUNTOR TRIPOLAR 40A CURVA C 5KA 220/127V</t>
  </si>
  <si>
    <t>MINI DISJUNTOR TRIPOLAR 50A CURVA C 5KA 220/127V</t>
  </si>
  <si>
    <t>MINI DISJUNTOR TRIPOLAR 70A CURVA C 5KA 220/127V</t>
  </si>
  <si>
    <t>DISPOSITIVO INTERRUPTOR DR BIPOLAR 25A - 30MA</t>
  </si>
  <si>
    <t>MINI DISJUNTOR TRIPOLAR 80A CURVA C 5KA 220/127V</t>
  </si>
  <si>
    <t>MINI DISJUNTOR TRIPOLAR 63A CURVA C 5KA 220/127V</t>
  </si>
  <si>
    <t>MINI DISJUNTOR MONOPOLAR 10A CURVA C 5KA 220/127V</t>
  </si>
  <si>
    <t>DISPOSITIVO INTERRUPTOR DR BIPOLAR 80A - 30 MA</t>
  </si>
  <si>
    <t>MINI DISJUNTOR MONOPOLAR 63A CURVA C 5KA 220/127V</t>
  </si>
  <si>
    <t>MINI DISJUNTOR MONOPOLAR 6A CURVA C 5KA 220/127V</t>
  </si>
  <si>
    <t>MINI DISJUNTOR MONOPOLAR 50A CURVA C 5KA 220/127V</t>
  </si>
  <si>
    <t>MINI DISJUNTOR MONOPOLAR 4A CURVA C 5KA 220/127V</t>
  </si>
  <si>
    <t>MINI DISJUNTOR MONOPOLAR 70A CURVA C 5KA 220/127V</t>
  </si>
  <si>
    <t>MINI DISJUNTOR MONOPOLAR 80A CURVA C 5KA 220/127V</t>
  </si>
  <si>
    <t>MINI DISJUNTOR BIPOLAR 63A CURVA C 5KA 220/127V</t>
  </si>
  <si>
    <t>MINI DISJUNTOR BIPOLAR 70A CURVA C 5KA 220/127V</t>
  </si>
  <si>
    <t>DISJUNTORES (CONTINUACAO)</t>
  </si>
  <si>
    <t>MINI DISJUNTOR BIPOLAR 80A CURVA C 5KA 220/127V</t>
  </si>
  <si>
    <t>DISJ TERMOMAG TRIP CX MOLDADA 250A 25KA 480/600VCA</t>
  </si>
  <si>
    <t>MINI DISJUNTOR MONOPOLAR 2A CURVA C 5KA 220/127V</t>
  </si>
  <si>
    <t>DISJ TERMOMAG TRIP CX MOLD 150A 25KA 480/600VCA</t>
  </si>
  <si>
    <t>CAIXA PASSAG. CH 18 C/TAMPA PARAF. 100X100X80MM</t>
  </si>
  <si>
    <t>CAIXA PASSAG. CH 18 C/TAMPA PARAF. 150X150X80MM</t>
  </si>
  <si>
    <t>CAIXA PASSAG. CH 18 C/TAMPA PARAF. 200X200X100MM</t>
  </si>
  <si>
    <t>CAIXA PASSAG. CH 18 C/TAMPA PARAF. 300X300X120MM</t>
  </si>
  <si>
    <t>CAIXA C/TAMPA DO TIPO CIE-2 20X20X12 CM (TELEFONE) (DE EMBUTIR)</t>
  </si>
  <si>
    <t>CAIXA C/TAMPA DO TIPO CIE-4 60X60X12 CM (TELEFONE) (DE EMBUTIR)</t>
  </si>
  <si>
    <t>CAIXA C/TAMPA DO TIPO CIE-5 80X80X12 CM (TELEFONE) (DE EMBUTIR)</t>
  </si>
  <si>
    <t>CAIXA C/TAMPA TIPO CIE-7 150X150X15 CM (TELEFONE) (DE EMBUTIR)</t>
  </si>
  <si>
    <t>CAIXA METALICA DA GOMES DIM. 20 X 20 X 15 CM</t>
  </si>
  <si>
    <t>CAIXA 4X4" EM ALUMINIO P/ PISO</t>
  </si>
  <si>
    <t>CAIXAS DE PASSAGEM E CONDULETES (CONTINUAÇÃO)</t>
  </si>
  <si>
    <t>CAIXA PVC 4 X 2" - IP40 - TIGRE OU EQUIVALENTE</t>
  </si>
  <si>
    <t>CONDULETE ALUMINIO SILICO, SAIDA T, ENTRADA ROSCA BSP 3/4" C/ VEDACAO E TAMPA</t>
  </si>
  <si>
    <t>BEBEDOURO P/ DEFIC. REF. BDF 300 - IBBL</t>
  </si>
  <si>
    <t>CONJ A/C SPLIT HIWALL EVAP+COND INVERTER 18000BTU - CICLO FRIO - CLASSIFICACAO A (SELO PROCEL) 220V</t>
  </si>
  <si>
    <t>CONJ A/C SPLIT HIWALL (PAREDE) EVAP+COND INVERTER 9000BTU - CICLO FRIO - CLASSIFICACAO A (SELO PROCEL) 220V</t>
  </si>
  <si>
    <t>CONJ. A/C SPLIT HI-WALL EVAP+COND INVERTER 22000 BTU - CICLO FRIO - CLASSIFICACAO A (SELO PROCEL) 220V</t>
  </si>
  <si>
    <t>INTERRUPTORES, TOMADAS E ESPELHOS</t>
  </si>
  <si>
    <t>INTERRUPTOR (MODULO) 1 TECLA SIMPLES 10A/250V S/ ESPELHO</t>
  </si>
  <si>
    <t>INTERRUPTOR (MODULO) 1 TECLA PARALELO 10A/250V S/ ESPELHO</t>
  </si>
  <si>
    <t>INTERRUPTOR PULSADOR CAMPAINHA S/ ESPELHO (MODULO)</t>
  </si>
  <si>
    <t>TOMADA (MODULO) PAD BRAS 2 P+T 20A/250V NBR 14136 S/ ESPELH</t>
  </si>
  <si>
    <t>TOMADA (MODULO) PAD BRAS 2 P+T 10A/250V NBR 14136 S/ ESPELH</t>
  </si>
  <si>
    <t>TOMADA DE 3 POLOS 20A 250V S/ ESPELHO</t>
  </si>
  <si>
    <t>INTERRUPTORES, TOMADAS E ESPELHOS (CONT.)</t>
  </si>
  <si>
    <t>PLACA CEGA FRONTAL 1U P/ RACK 19"</t>
  </si>
  <si>
    <t>LUMINÁRIAS (CALHAS, PROJETORES, CONJUNTOS)</t>
  </si>
  <si>
    <t>RELE FOTOCONTROLADOR T2 AN2000 LN PP TECNOWATT/EQUIV</t>
  </si>
  <si>
    <t>ARANDELA COM DIFUSOR EM VIDRO 25CM</t>
  </si>
  <si>
    <t>LÂMPADAS</t>
  </si>
  <si>
    <t>LAMPADA LED BIVOLT BULBO E27 9W - LUZ BRANCA - FORMATO TRADICIONAL</t>
  </si>
  <si>
    <t>LAMPADA LED BIVOLT BULBO E27 20W - LUZ BRANCA - FORMATO TRADICIONAL</t>
  </si>
  <si>
    <t>LAMPADA FLUORESCENTE TUBULAR 20W</t>
  </si>
  <si>
    <t>LAMPADA FLUORESCENTE TUBULAR 40W</t>
  </si>
  <si>
    <t>LUMINÁRIAS (CONT.)</t>
  </si>
  <si>
    <t>BLOCO AUT. ILUM. EMERG. P/ ACLARAMENTO E/OU BALIZAMENTO 2X9W - AUT. 2 HORAS</t>
  </si>
  <si>
    <t>LUMINARIAS (CONT)</t>
  </si>
  <si>
    <t>LUMINARIA SOBR 2X09/10W (2X16W) CORPO CH ACO PINT ELETROST REFLETOR E ALETAS - REF. CS216AL-N - AMS; 1261 ? LUMAVI; SO004000 - CLARON/EQUIVALENTE</t>
  </si>
  <si>
    <t>LUMINARIA SOBR 2X18/20W (2X32W) CORPO CH ACO PINT ELETROST REFLETOR E ALETAS - REF. CS232AL-N - AMS; 2447 ? LUMAVI; SO005000 - CLARON/EQUIVALENTE</t>
  </si>
  <si>
    <t>LUMINARIA EMBUTIR 2X18/20W (2X32W) CORPO CH ACO PINT ELETROST REFLETOR E ALETAS - REF. CE232AL-N - AMES, 6025 - LUMAVI; SO0020000 ? CLARON/EQUIVALENTE</t>
  </si>
  <si>
    <t>LUMINARIAS (CONT )</t>
  </si>
  <si>
    <t>LUMINARIA SOBR 4X09/10W (2X16W) CORPO CH ACO PINT ELETROST REFLETOR E ALETAS - REF. CS416AL-N - AMES, 1452 ? LUMAVI; SO006000 - CLARON/EQUIVALENTE</t>
  </si>
  <si>
    <t>LUMINARIA EMB 2X09/10W (2X16W) CORPO CH ACO PINT ELETROST REFLETOR E ALETAS - REF. CE216AL-N - AMS, 6024 ? LUMAVI; SO0010000 - CLARON/EQUIVALENTE</t>
  </si>
  <si>
    <t>APARELHOS ELETRICOS</t>
  </si>
  <si>
    <t>CAMPAINHA TIMBRE PIAL COD. 41277 OU SIMILAR</t>
  </si>
  <si>
    <t>CAMPAINHA TIPO PRATO PIAL COD. 41418</t>
  </si>
  <si>
    <t>BOMBA CENTR MONOFASICA 110/220V 1/2CV REF: CAM W4C</t>
  </si>
  <si>
    <t>CHUVEIRO ELÉTRICO EM PVC - TIPO DUCHA</t>
  </si>
  <si>
    <t>BOMBA CENTRIFUGA TRIFASICA 2 CV - CAM W14</t>
  </si>
  <si>
    <t>BOMBA CENTR TRIFASICA 220/380V 5CV REF CAM 620 TJM</t>
  </si>
  <si>
    <t>APARELHOS ELETRICOS - CONTINUAÇÃO</t>
  </si>
  <si>
    <t>BOMBA CENTR MONOFASICA 110/220V 1 CV REF: CAM W10</t>
  </si>
  <si>
    <t>BOMBA CENTR MONOFASICA 110/220V 3/4CV REF: CAM W10</t>
  </si>
  <si>
    <t>CONJ A/C SPLIT HIWALL (PAREDE) EVAP+COND INVERTER 24000BTU - CICLO FRIO - CLASSIFICACAO A (SELO PROCEL) 220V</t>
  </si>
  <si>
    <t>CONJ A/C SPLIT HIWALL (PAREDE) EVAP+COND INVERTER 30000BTU - CICLO QUENTE/FRIO - CLASSIFICACAO A (SELO PROCEL) 220V</t>
  </si>
  <si>
    <t>CHUVEIRO PRESSMATIC ANT VANDALISMO 17125006</t>
  </si>
  <si>
    <t>APARELHOS ELÉTRICOS - CONTINUAÇÃO</t>
  </si>
  <si>
    <t>CONJ A/C SPLIT HIWALL (PAREDE) EVAP+COND INVERTER 12000BTU - CICLO FRIO - CLASSIFICACAO A (SELO PROCEL) 220V</t>
  </si>
  <si>
    <t>DISP PROT CONTR SURTOS DPS BIPOLAR 275VCA COR 40KA</t>
  </si>
  <si>
    <t>CAIXA POLIPROPILENO EQUIP 180X150X90MM TEL 902</t>
  </si>
  <si>
    <t>PARA-RAIOS E ACESSORIOS</t>
  </si>
  <si>
    <t>BASE EM ACO GALV P/ MASTROS 2" - 4 FUROS Ø8MM TEL-074</t>
  </si>
  <si>
    <t>CONJ ESTAIAMENTO TIPO RIGIDO 1,5M CADA ESTAIS X 1.1/2" - TEL 440</t>
  </si>
  <si>
    <t>CAIXA INSPECAO DO TERRA,PVC,DIÂM.30CM,TAMPA FERRO</t>
  </si>
  <si>
    <t>CONECTOR DE UMA DESCIDA PARA CABO 35MM2</t>
  </si>
  <si>
    <t>HASTE TIPO COPPERWELD - 5/8 "X 2.4M - ALTA CAMADA</t>
  </si>
  <si>
    <t>CAPTOR C/ ROSCA ACO INOX Ø 3/4" X 350MM, TEL-036</t>
  </si>
  <si>
    <t>ABRACADEIRA GUIA MASTRO REFORCADA P/ 1 DESCIDA 1.1/2" - TEL-340</t>
  </si>
  <si>
    <t>PARA-RAIOS POLIMERICO 12KV - 10KA COM SUPORTE</t>
  </si>
  <si>
    <t>ABRACADEIRA GUIA P/ MASTRO SIMPLES P/1 DESCIDA 2"</t>
  </si>
  <si>
    <t>ABRACADEIRA TIPO "D" COM CUNHA P/ ELETRODUTO 2" TEL 097</t>
  </si>
  <si>
    <t>CONECTOR MEDICAO EM BRONZE C/ 4 PARAFUSOS TEL-560</t>
  </si>
  <si>
    <t>CONECTOR DE PRESSAO P/CABO DE COBRE DE 35 MM2</t>
  </si>
  <si>
    <t>SUPORTE ISOLADOR P/APLICACAO EM QUINAS DE 90 GRAUS</t>
  </si>
  <si>
    <t>SUPORTE ISOLADOR C/ROLDANA P/APARAFUSAR C/CHAPA</t>
  </si>
  <si>
    <t>SUPORTE ISOLADOR REFORCADO P/APARAFUSAR C/CHAPA</t>
  </si>
  <si>
    <t>ABRACADEIRA GUIA P/ MASTRO REFORCADA P/ 1 DESCIDA 2" - TEL-350</t>
  </si>
  <si>
    <t>FIXADOR OMEGA EM LATAO PARA CABOS 35 MM² FURO DE 5MM</t>
  </si>
  <si>
    <t>PRESILHA DE LATAO FURO Ø5MM PARA CABOS 35-50MM² - TEL-744 - TERMOTECNICA OU EQUIVALENTE</t>
  </si>
  <si>
    <t>BASE EM ACO GALV P/ MASTROS 1.1/2" - 4 FUROS Ø8MM TEL-064</t>
  </si>
  <si>
    <t>ELETROFERRAGENS</t>
  </si>
  <si>
    <t>ABRACADEIRA GUIA P/ MASTRO SIMPLES P/ 1 DESCIDA 2" - TEL-330</t>
  </si>
  <si>
    <t>TAMPAO PARA ELETRODUTO 1", REF. TEL-5533</t>
  </si>
  <si>
    <t>TERMINAL COMPRESSÃO COBRE ESTANHADO 50MM2 TEL 5150</t>
  </si>
  <si>
    <t>MAO FRANCESA REFORCADA P/ ELETROCALHA 400MM</t>
  </si>
  <si>
    <t>TAMPA DE ENCAIXE P/ ELETROCALHA CH18, 400MM</t>
  </si>
  <si>
    <t>TAMPA DE ENCAIXE P/ ELETROCALHA CH18, 300MM</t>
  </si>
  <si>
    <t>TAMPA DE ENCAIXE P/ ELETROCALHA CH18, 150MM</t>
  </si>
  <si>
    <t>CABECOTE DE ALUMINIO FUNDIDO 2 1/2"</t>
  </si>
  <si>
    <t>BATERIA SELADA 12V 60AH</t>
  </si>
  <si>
    <t>CAIXA DE INSPECAO DE PVC Ø300X300MM - TEL-552</t>
  </si>
  <si>
    <t>TAMPA REFORCADA EM FºFº C/ ESCOTILHA - TEL-536</t>
  </si>
  <si>
    <t>ISOLADOR PORCELANA TIPO ROLDANA 80X80 MM P/ 2 CABOS - MARROM</t>
  </si>
  <si>
    <t>TERMINAL A COMPRESSAO TIPO OLHAL #70MM2</t>
  </si>
  <si>
    <t>ELETROCALHA STANDARD PERFURADA S/ TAMPA 150X50MM - CH16</t>
  </si>
  <si>
    <t>ELETROFERRAGENS (BUCHAS.ARRUELAS. BRACADEIRAS)</t>
  </si>
  <si>
    <t>PARAFUSO CABEÇA QUADRADA MAQUINA GALVANIZADO A FOGO 16 X 300MM</t>
  </si>
  <si>
    <t>ABRACADEIRA TIPO D COM CUNHA P/ ELETRODUTO Ø 1" - TEL-095</t>
  </si>
  <si>
    <t>TERMINAL CABO-BARRA EM LATÃO 2 X # 240 MM2</t>
  </si>
  <si>
    <t>BUCHA DE ALUMINIO FUNDIDO 3/4" C/ ROSCA BSP- WETZEL OU EQUIVALENTE</t>
  </si>
  <si>
    <t>BUCHA DE ALUMINIO FUNDIDO 1" C/ ROSCA BSP- WETZEL OU EQUIVALENTE</t>
  </si>
  <si>
    <t>BUCHA DE ALUMINIO FUNDIDO 1 1/2" C/ ROSCA BSP- WETZEL OU EQUIVALENTE</t>
  </si>
  <si>
    <t>BUCHA DE ALUMINIO FUNDIDO 2" C/ ROSCA BSP- WETZEL OU EQUIVALENTE</t>
  </si>
  <si>
    <t>BUCHA DE ALUMINIO FUNDIDO 3" C/ ROSCA BSP- WETZEL OU EQUIVALENTE</t>
  </si>
  <si>
    <t>BUCHA DE ALUMINIO FUNDIDO 4" C/ ROSCA BSP- WETZEL OU EQUIVALENTE</t>
  </si>
  <si>
    <t>BUCHA DE ALUMINIO FUNDIDO 6" C/ ROSCA BSP- WETZEL OU EQUIVALENTE</t>
  </si>
  <si>
    <t>ARRUELA DE ALUMINIO FUNDIDO 3/4" - WETZEL OU EQUIVALENTE</t>
  </si>
  <si>
    <t>ARRUELA DE ALUMINIO FUNDIDO 1" - WETZEL OU EQUIVALENTE</t>
  </si>
  <si>
    <t>ARRUELA DE ALUMINIO FUNDIDO 1 1/4" - WETZEL OU EQUIVALENTE</t>
  </si>
  <si>
    <t>ARRUELA DE ALUMINIO FUNDIDO 1 1/2" - WETZEL OU EQUIVALENTE</t>
  </si>
  <si>
    <t>ARRUELA DE ALUMINIO FUNDIDO 2" - WETZEL OU EQUIVALENTE</t>
  </si>
  <si>
    <t>ARRUELA DE ALUMINIO FUNDIDO 3" - WETZEL OU EQUIVALENTE</t>
  </si>
  <si>
    <t>ARRUELA DE ALUMINIO FUNDIDO 4" - WETZEL OU EQUIVALENTE</t>
  </si>
  <si>
    <t>ARRUELA DE ALUMINIO FUNDIDO 6" - WETZEL OU EQUIVALENTE</t>
  </si>
  <si>
    <t>CABECOTE DE ENTRADA 1" EM ALUMINIO FUNDIDO</t>
  </si>
  <si>
    <t>ABRACADEIRA TIPO COPO 1" C/ PARAFUSO/BUCHA</t>
  </si>
  <si>
    <t>CONJ PARAFUSO, PORCA E ARRUELA LATAO 5/16 X 11/4"</t>
  </si>
  <si>
    <t>CONJ PARAFUSO, PORCA E ARRUELA LATAO 3/8 X 11/2"</t>
  </si>
  <si>
    <t>VELCRO 20 MM P/ FIXACAO DE CABOS DE REDE LOGICA</t>
  </si>
  <si>
    <t>TAMPA DE ENCAIXE P/ ELETROCALHA CH18, 200MM</t>
  </si>
  <si>
    <t>PARAFUSO SEXTAVADA ACO GALV 1020 1/4" X 1/2"</t>
  </si>
  <si>
    <t>PARA-RAIOS E ACESSORIOS (CONT.)</t>
  </si>
  <si>
    <t>BARRA CHATA EM ALUMINIO 7/8" X 1/8" X 3M (70MM2) TEL-771</t>
  </si>
  <si>
    <t>NIPLE DUPLO ACO GALVANIZADO BSP Ø 4" (100MM)</t>
  </si>
  <si>
    <t>CAPTOR C/ ROSCA LATAO CROM Ø 3/4" X 250MM, TEL-010</t>
  </si>
  <si>
    <t>PARAFUSO M6X45MM, TEL-5346</t>
  </si>
  <si>
    <t>CORDOALHA CHATA FLEX. 100X25MM 2 FUROS TEL 5701</t>
  </si>
  <si>
    <t>ALICATE Z-201</t>
  </si>
  <si>
    <t>TERMINAL AEREO EM LATAO (MINICAPTOR) H=250MM X 10MM - TEL 2024 - TERMOTECNICA OU EQUIVALENTE</t>
  </si>
  <si>
    <t>CONJ ESTAIAMENTO TIPO RIGIDO 2M CADA ESTAIS X 2" - TEL-453</t>
  </si>
  <si>
    <t>CAIXA ACO EQUIP POT 380X320X175MM - TEL-903</t>
  </si>
  <si>
    <t>BARRA CHATA AÇO GALV. FOGO 7/8"X1/8"(3M) TEL-761</t>
  </si>
  <si>
    <t>TERMINAL CABO-BARRA EM LATÃO # 150 MM2</t>
  </si>
  <si>
    <t>ELETROCALHA STANDARD PERFURADA S/ TAMPA 200X100MM - CH16</t>
  </si>
  <si>
    <t>MAO FRANCESA REFORCADA P/ ELETROCALHA 300MM</t>
  </si>
  <si>
    <t>ELETROCALHA STANDARD PERFURADA S/ TAMPA 400X100MM - CH16</t>
  </si>
  <si>
    <t>DIVERSOS - CONTINUAÇÃO</t>
  </si>
  <si>
    <t>PARAFUSO CABEÇA QUADRADA MAQUINA GALVANIZADO A FOGO 16 X 200MM</t>
  </si>
  <si>
    <t>BANDEJA DESLIZANTE P/ RACK PADRAO 19" - 500MM</t>
  </si>
  <si>
    <t>TERMINAL CABO-BARRA EM LATÃO # 240 MM2</t>
  </si>
  <si>
    <t>CRUZETA DE MADEIRA P/ POSTE 90 X 135 X 2400MM</t>
  </si>
  <si>
    <t>PORCA QUADRADA DIAM. 16MM</t>
  </si>
  <si>
    <t>TERMINAL CABO-BARRA EM LATÃO # 300 MM2</t>
  </si>
  <si>
    <t>CANTONEIRA "ZZ" ALTA P/PERFILADO 38/38 - REF. 114-11-Z, MOPA</t>
  </si>
  <si>
    <t>VENTILADOR DE TETO COMERCIAL C/ ALETAS DE MADEIRA S/ LUMIN., INCL. COMANDO</t>
  </si>
  <si>
    <t>CENTRAL DE ALARME ENDERECAVEL 4 LACOS ATE 256 ENDERECOS</t>
  </si>
  <si>
    <t>INSUMOS ELETRICA CONTINUACAO</t>
  </si>
  <si>
    <t>TERMINAL CABO-BARRA EM LATÃO # 10 MM2</t>
  </si>
  <si>
    <t>TERMINAL CABO-BARRA EM LATÃO # 25 MM2</t>
  </si>
  <si>
    <t>TERMINAL CABO-BARRA EM LATÃO # 35 MM2</t>
  </si>
  <si>
    <t>TERMINAL CABO-BARRA EM LATÃO # ATÉ 4 MM2</t>
  </si>
  <si>
    <t>CONECTOR PARAFUSO FENDIDO SPLIT-BOLT (KS-17) P/CABO 4 - 10MM2 - BURNDY OU EQUIVALENTE</t>
  </si>
  <si>
    <t>SUSPENSAO VERTICAL PARA ELETROCALHA 200X100 MM</t>
  </si>
  <si>
    <t>TE HORIZONTAL 90º PERFURADA C/ TAMPA 200X100MM - CH16</t>
  </si>
  <si>
    <t>TE HORIZONTAL 90º PERFURADA C/ TAMPA 300X100MM - CH16</t>
  </si>
  <si>
    <t>GUIAS HORIZONTAIS FECHADO C/ TAMPA 1U P/ RACK</t>
  </si>
  <si>
    <t>GUIAS/ORGANIZADOR DE CABOS HORIZONTAIS FECHADO C/ TAMPA 2U P/ RACK</t>
  </si>
  <si>
    <t>SUPORTE ANGULAR P/ELETROCALHA DE 30X10CM</t>
  </si>
  <si>
    <t>ELETROFERRAGENS (DIVERSOS)</t>
  </si>
  <si>
    <t>CONECTOR SPLIT BOLT 35MM2 - ACAB. NATURAL TEL 5015</t>
  </si>
  <si>
    <t>MASTRO TELESCOPICO C/ REDUCAO P/ 3/4" 5M - TEL-480</t>
  </si>
  <si>
    <t>CURVA HORIZONTAL 90º PERFURADA 200X100MM - CH16</t>
  </si>
  <si>
    <t>CURVA HORIZONTAL 90º PERFURADA 300X100MM - CH16</t>
  </si>
  <si>
    <t>CURSOR P/FITA WALSIWA ERAFLEX</t>
  </si>
  <si>
    <t>PARAFUSO ALLEN CABEÇA ABAULADA M16 X 45MM</t>
  </si>
  <si>
    <t>PARAFUSO ALLEN CABEÇA ABAULADA M16 X 125MM</t>
  </si>
  <si>
    <t>PORCA QUADRADA PARA PARAFUSO M16</t>
  </si>
  <si>
    <t>FITA ISOLANTE NR 33 - 19MM X 20M</t>
  </si>
  <si>
    <t>BOCAL PORCELANA C/ ROSCA P/ LAMPADA INCANDESCENTE</t>
  </si>
  <si>
    <t>TAMPA DE FERRO R2 DIM. 1070X520MM PADRAO TELEBRAS (TRAFEGO LEVE)</t>
  </si>
  <si>
    <t>SELA PARA CRUZETA DE MADEIRA</t>
  </si>
  <si>
    <t>CONECTOR PARAFUSO FENDIDO SPLIT-BOLT (KS-26) P/CABO 35 - 70MM2 - BURNDY OU EQUIVALENTE</t>
  </si>
  <si>
    <t>CANTONEIRA ABAS IGUAIS DE FERRO ASTM A-36 - 3/16" X 1.1/2" X 1.1/2"</t>
  </si>
  <si>
    <t>PARAFUSO ALLEN CABEÇA ABAULADA M16 X 150MM</t>
  </si>
  <si>
    <t>CABECOTE DE ALUMINIO FUNDIDO 3"</t>
  </si>
  <si>
    <t>CABECOTE DE ALUMINIO FUNDIDO 3/4"</t>
  </si>
  <si>
    <t>CABECOTE DE ALUMINIO FUNDIDO 1 1/2"</t>
  </si>
  <si>
    <t>CABECOTE DE ALUMINIO FUNDIDO 1 1/4"</t>
  </si>
  <si>
    <t>CANTONEIRA ABAS IGUAIS DE FERRO ASTM A-36 - 3/16" X 1" X 1"</t>
  </si>
  <si>
    <t>SOQUETE ANTI-VIBRATORIO P/LAMP FLUOR/LED PANAM/SIMILAR</t>
  </si>
  <si>
    <t>ARRUELA QUADRADA 38 X 38 X 3MM, C/ FURO 18MM.</t>
  </si>
  <si>
    <t>CRUZETA DE MADEIRA P/ POSTE 90 X 112,5 X 2400 MM</t>
  </si>
  <si>
    <t>OLHAL DE FERRO GALVANIZADO C/ PARAFUSO 16X200MM</t>
  </si>
  <si>
    <t>CANTONEIRA ABAS IGUAIS DE FERRO ASTM A-36 - 3/16" X 1.1/4" X 1.1/4"</t>
  </si>
  <si>
    <t>CABECOTE DE ALUMINIO FUNDIDO 4"</t>
  </si>
  <si>
    <t>FITA ISOLANTE AUTO FUSAO, C/10M</t>
  </si>
  <si>
    <t>TERMINAL MECANICO P/CABO 16MM2</t>
  </si>
  <si>
    <t>NIPLE PVC DUPLO 4"</t>
  </si>
  <si>
    <t>ARMACAO SECUNDARIA 1 ESTRIBO C/HASTE 16X150MM</t>
  </si>
  <si>
    <t>CABECOTE DE ALUMINIO FUNDIDO 6"</t>
  </si>
  <si>
    <t>NIPLE PVC DUPLO 6"</t>
  </si>
  <si>
    <t>PARAFUSO ALLEN CABEÇA ABAULADA M10 X 150MM</t>
  </si>
  <si>
    <t>ELETROCALHA STANDARD PERFURADA S/ TAMPA 300X100MM - CH16</t>
  </si>
  <si>
    <t>PINO DE CRUZETA 19MM P/ISOLADOR DE DISTRIBUICAO</t>
  </si>
  <si>
    <t>MAO FRANCESA 38X38MM SIMPLES P/ ELETROCALHA 200MM</t>
  </si>
  <si>
    <t>TERMINAL CABO-BARRA EM LATÃO # 6 MM2</t>
  </si>
  <si>
    <t>TERMINAL CABO-BARRA EM LATÃO # 16 MM2</t>
  </si>
  <si>
    <t>TERMINAL CABO-BARRA EM LATÃO # 50 MM2</t>
  </si>
  <si>
    <t>TERMINAL CABO-BARRA EM LATÃO # 70 MM2</t>
  </si>
  <si>
    <t>TERMINAL CABO-BARRA EM LATÃO # 95 MM2</t>
  </si>
  <si>
    <t>TERMINAL CABO-BARRA EM LATÃO # 120 MM2</t>
  </si>
  <si>
    <t>TERMINAL CABO-BARRA EM LATÃO # 185 MM2</t>
  </si>
  <si>
    <t>TERMINAL CABO-BARRA EM LATÃO 2 X # 185 MM2</t>
  </si>
  <si>
    <t>ARRUELA LISA EM LATAO 1/4"</t>
  </si>
  <si>
    <t>ACIONADOR MANUAL DE ALARME ENDERECAVEL TP QUEBRA VIDRO</t>
  </si>
  <si>
    <t>CINTA CIRCULAR ACO GALVANIZADO 200MM</t>
  </si>
  <si>
    <t>DIVERSOS (CONT.)</t>
  </si>
  <si>
    <t>SUPORTE P/ TRANSFORMADOR EM LIGA DE ALUMINIO P/ POSTE CONCRETO CIRCULAR - 225MM</t>
  </si>
  <si>
    <t>TERMINAL CABO-BARRA EM LATAO 2X # 300MM2</t>
  </si>
  <si>
    <t>CONSUMO DE ENERGIA ELETRICA COMERCIAL, BAIXA TENSAO CONSUMO ATE 100KWH, INCLUIDO ICMS, PIS/PASEP E CONFINS</t>
  </si>
  <si>
    <t>KWH</t>
  </si>
  <si>
    <t>INSUMOS DE REDE LOGICA / TELEFONIA/ CFTV/ SOM</t>
  </si>
  <si>
    <t>CABOS E CONEXOES</t>
  </si>
  <si>
    <t>PATCH CORD U/UTP GIGALAN RJ-45 CAT 6 - 1.50 M</t>
  </si>
  <si>
    <t>PATCH CORD U/UTP MULTILAN RJ-45 CAT 5E - 1.50 M</t>
  </si>
  <si>
    <t>CONECTOR RJ45 CAT 5E MACHO - PARA REDE DE DADOS</t>
  </si>
  <si>
    <t>CABO TELEFONICO CI C/ 100 PARES Ø 50 MM</t>
  </si>
  <si>
    <t>PATCH CORD U/UTP GIGALAN RJ-45 CAT 6 - 3.00 M</t>
  </si>
  <si>
    <t>CABO TELEFONICO CI C/ 50 PARES Ø 50 MM</t>
  </si>
  <si>
    <t>PATCH CORD U/UTP MULTILAN RJ-45 CAT 5E - 3.00 M</t>
  </si>
  <si>
    <t>TOMADAS</t>
  </si>
  <si>
    <t>ESPELHO 4X2" C/ 1 CONECTOR RJ-45 FEMEA CAT 5E</t>
  </si>
  <si>
    <t>TOMADA TELEFONE COM CONECTOR RJ11</t>
  </si>
  <si>
    <t>TOMADA COAXIAL 75 OHMS PARA TV C/ ESPELHO 4X2"</t>
  </si>
  <si>
    <t>ESPELHO 4" X 4" C/ 2 CONECTORES RJ-45 FEMEA CAT. 6</t>
  </si>
  <si>
    <t>ESPELHO 4" X 4" C/ 2 CONECTORES RJ45 FEMEA CAT. 5E</t>
  </si>
  <si>
    <t>ESPELHO 4" X 2" C/ 1 CONECTOR RJ-45 FEMEA CAT. 6</t>
  </si>
  <si>
    <t>CALHA PARA 6 TOMADAS FIXACAO PADRAO 19" - 20A</t>
  </si>
  <si>
    <t>CALHA PARA 8 TOMADAS FIXACAO PADRAO 19" - 20A</t>
  </si>
  <si>
    <t>EQUIPAMENTOS</t>
  </si>
  <si>
    <t>PATCH PANEL DE EMENDA RJ45/RJ45 24 PORTAS CAT 5E</t>
  </si>
  <si>
    <t>KIT COM 4 RODIZIO (2 C/ TRAVAS)</t>
  </si>
  <si>
    <t>RACK DE PISO FECHADO PADRAO 19" - 32US X 670MM - CONFECCIONADO EM ACO SAE 1020, PORTA FRONTAL E VISOR EM ACRILICO E CHAVE YALE, FECHAMENTO TRASEIRO E LATERAIS REMOVIVEIS COM VENTILACAO, PINTURA EPOXI</t>
  </si>
  <si>
    <t>BANDEJA FIXACAO SIMPLES 19" - 1 U X 290MM</t>
  </si>
  <si>
    <t>MINI RACK DE PAREDE PADRAO 19" - 8 US X 470MM - CONFECCIONADO EM ACO SAE 1020, PORTA FRONTAL E VISOR EM ACRILICO, LATERAIS REMOVIVEIS COM VENTILACAO, PINTURA EPOXI</t>
  </si>
  <si>
    <t>PATCH PANEL RJ45/IDC 48 PORTAS CAT 5E, D-LINK, AMP, CABLIX, MAXI TELECOM, TILFLEX OU EQUIVALENTE</t>
  </si>
  <si>
    <t>PATCH PANEL RJ45/IDC 24 PORTAS CAT 5E, D-LINK, AMP, CABLIX, MAXI TELECOM, TILFLEX OU EQUIVALENTE</t>
  </si>
  <si>
    <t>MINI RACK DE PAREDE PADRAO 19" - 6USX470MM - CONFECCIONADO EM ACO SAE 1020, PORTA FRONTAL E VISOR EM ACRILICO, LATERAIS REMOVIVEIS COM VENTILACAO, PINTURA EPOXI</t>
  </si>
  <si>
    <t>KIT 4 VENTILADORES BIVOLT P/ RACK INDOOR</t>
  </si>
  <si>
    <t>EQUIPAMENTOS (CONT)</t>
  </si>
  <si>
    <t>SWITCH 48 PORTAS RJ 10/100 + 2 10/100/1000</t>
  </si>
  <si>
    <t>NO BREAK 1,44KVA (980W) 120V SENOIDAL P/ RACK 19"</t>
  </si>
  <si>
    <t>MINI RACK DE PAREDE PADRAO 19" - 12US X 570MM - CONFECCIONADO EM ACO SAE 1020, PORTA FRONTAL E VISOR EM ACRILICO, LATERAIS REMOVIVEIS COM VENTILACAO, PINTURA EPOXI</t>
  </si>
  <si>
    <t>SWITCH 24 RJ 10/100 + 2 10/100/1000</t>
  </si>
  <si>
    <t>RACK DE PISO FECHADO PADRAO 19" - 40US X 670M - CONFECCIONADO EM ACO SAE 1020, PORTA FRONTAL E VISOR EM ACRILICO E CHAVE YALE, FECHAMENTO TRASEIRO E LATERAIS REMOVIVEIS COM VENTILACAO, PINTURA EPOXI</t>
  </si>
  <si>
    <t>PATCH PANEL RJ45/IDC 48 PORTAS CAT 6, D-LINK, AMP, CABLIX, MAXI TELECOM, TILFLEX OU EQUIVALENTE</t>
  </si>
  <si>
    <t>RACK DE PISO FECHADO PADRAO 19" - 36U´S X 670MM - CONFECCIONADO EM ACO SAE 1020, PORTA FRONTAL E VISOR EM ACRILICO E CHAVE YALE, FECHAMENTO TRASEIRO E LATERAIS REMOVIVEIS COM VENTILACAO, PINTURA EPOXI</t>
  </si>
  <si>
    <t>MINI RACK DE PAREDE PADRAO 19" - 16US X 570MM - CONFECCIONADO EM ACO SAE 1020, PORTA FRONTAL E VISOR EM ACRILICO, LATERAIS REMOVIVEIS COM VENTILACAO, PINTURA EPOXI</t>
  </si>
  <si>
    <t>RACK DE PISO FECHADO PADRAO 19" - 44US X 670MM - CONFECCIONADO EM AÇO SAE 1020 1,5MM, PORTA FRONTAL EMBUTIDA, VISOR FUMÊ 2,0MM,FECHADURA ESCAMOTEÁVEL,ALETAS DE VENTILAÇÃO, PINTURA EPÓXI PÓ TEXTURIZADA</t>
  </si>
  <si>
    <t>TERMINAL COMPRESSÃO COBRE ESTANHADO 35MM TEL 5135</t>
  </si>
  <si>
    <t>CONECTOR DE MEDICAO EM LATAO C/ 2 PARAFUSOS TEL-562</t>
  </si>
  <si>
    <t>BANDEJA FIXACAO DUPLA 19" - 1U X 500MM</t>
  </si>
  <si>
    <t>KIT 2 VENTILADORES BIVOLT P/ RACK INDOOR</t>
  </si>
  <si>
    <t>NO BREAK 2,2KVA (1,98KW) 220V SENOIDAL P/ RACK 19"</t>
  </si>
  <si>
    <t>INSUMOS DE HIDRAULICA</t>
  </si>
  <si>
    <t>TUBOS (CONCRETO)</t>
  </si>
  <si>
    <t>TUBO DE CONCRETO SIMPLES DIAM. 30CM - PS1 PONTA E BOLSA</t>
  </si>
  <si>
    <t>TUBO DE CONCRETO SIMPLES DIAM. 20CM - PS1 - PONTA E BOLSA</t>
  </si>
  <si>
    <t>TUBOS (CONCRETO-CONT.)</t>
  </si>
  <si>
    <t>BUJAO DE ACO GALVANIZADO 2 1/2"</t>
  </si>
  <si>
    <t>BUJAO DE ACO GALVANIZADO 3"</t>
  </si>
  <si>
    <t>BUJAO DE ACO GALVANIZADO 4"</t>
  </si>
  <si>
    <t>TUBOS (AÇO GALVANIZADO E CONEXÕES)</t>
  </si>
  <si>
    <t>LUVA DE REDUCAO ACO GALV 4X2 1/2"</t>
  </si>
  <si>
    <t>NIPLE DUPLO ACO GALVANIZADO BSP Ø 2.1/2" (65MM)</t>
  </si>
  <si>
    <t>TUBO DE ACO GALVANIZADO 21,30 X 2,25MM (1/2") LEVE</t>
  </si>
  <si>
    <t>TUBO DE ACO GALVANIZADO 26,90 X 2,25MM (3/4") LEVE</t>
  </si>
  <si>
    <t>TUBO DE ACO GALVANIZADO 33,40 X 2,65MM (1") LEVE</t>
  </si>
  <si>
    <t>TUBO DE ACO GALVANIZADO 42,40 X 2,65MM (1 1/4") LEVE</t>
  </si>
  <si>
    <t>TUBO DE ACO GALVANIZADO 48,30 X 3,00MM (1 1/2") LEVE</t>
  </si>
  <si>
    <t>TUBO DE ACO GALVANIZADO 60,30 X 3,00MM (2") LEVE</t>
  </si>
  <si>
    <t>TUBO DE ACO GALVANIZADO 76,10 X 3,35MM (2 1/2") LEVE</t>
  </si>
  <si>
    <t>TUBO DE ACO GALVANIZADO 88,90 X 3,35MM (3") LEVE</t>
  </si>
  <si>
    <t>TUBO DE ACO GALVANIZADO 114,30 X 3,75MM (4") LEVE</t>
  </si>
  <si>
    <t>TE 90 ACO GALVANIZADO BSP Ø 2" (50MM)</t>
  </si>
  <si>
    <t>TE 90 ACO GALVANIZADO BSP Ø 2.1/2" (65MM)</t>
  </si>
  <si>
    <t>TE 90 ACO GALVANIZADO BSP Ø 3" (75MM)</t>
  </si>
  <si>
    <t>COTOVELO 90 ACO GALVANIZADO DE 2" (50MM)</t>
  </si>
  <si>
    <t>COTOVELO 90° DE FERRO GALVANIZADO Ø 80MM (3")</t>
  </si>
  <si>
    <t>COTOVELO 90° DE FERRO GALVANIZADO Ø 65MM (2.1/2")</t>
  </si>
  <si>
    <t>COTOVELO 45° DE FERRO GALVANIZADO Ø 50MM (2")</t>
  </si>
  <si>
    <t>COTOVELO 45° DE FERRO GALVANIZADO Ø 80MM (3")</t>
  </si>
  <si>
    <t>COTOVELO 45° DE FERRO GALVANIZADO Ø 65MM (2.1/2")</t>
  </si>
  <si>
    <t>COTOVELO 90° DE FERRO GALVANIZADO Ø 100MM (4")</t>
  </si>
  <si>
    <t>COTOVELO 45° DE FERRO GALVANIZADO Ø 100MM (4")</t>
  </si>
  <si>
    <t>TUBOS ( FERRO GALVANIZADO)</t>
  </si>
  <si>
    <t>TE 90 ACO GALVANIZADO BSP Ø 4" (100MM)</t>
  </si>
  <si>
    <t>TUBOS (FERRO FUNDIDO E CONEXÕES)</t>
  </si>
  <si>
    <t>TUBO DE FERRO FUNDIDO DE 150MM PONTA E BOLSA (PB) - "TB SME"</t>
  </si>
  <si>
    <t>TUBOS (PVC RÍGIDO E CONEXÕES)</t>
  </si>
  <si>
    <t>ADAPTADOR PVC SOLDAVEL PARA REGISTRO 25MM X 3/4"</t>
  </si>
  <si>
    <t>ADAPTADOR PVC SOLDAVEL PARA REGISTRO 32MM X 1"</t>
  </si>
  <si>
    <t>ADAPTADOR PVC SOLDAVEL PARA REGISTRO 50MM X 1 1/2"</t>
  </si>
  <si>
    <t>BUCHA DE REDUCAO PVC SOLDAVEL LONGA 32X25MM</t>
  </si>
  <si>
    <t>BUCHA DE REDUCAO PVC SOLDAVEL LONGA 50X32MM</t>
  </si>
  <si>
    <t>JOELHO DE REDUCAO 90 PVC SOLDAVEL DE 32X25MM</t>
  </si>
  <si>
    <t>TUBOS (PVC RÍGIDO E CONEXÕES) - CONT.</t>
  </si>
  <si>
    <t>JOELHO 90 PVC SOLD/ROSCA REDUCAO 25X3/4"</t>
  </si>
  <si>
    <t>JOELHO DE REDUCAO 90 PVC SOLD/ROSCA DE 25X1/2"</t>
  </si>
  <si>
    <t>LUVA PVC SOLDAVEL/ROSCA DE 25X3/4"</t>
  </si>
  <si>
    <t>TUBO DE ESGOTO DE PVC SERIE "R" CINZA (6") - 150MM - TIGRE, AMANCO OU EQUIVALENTE</t>
  </si>
  <si>
    <t>TUBOS (PVC RIGIDO TP ESGOTO)</t>
  </si>
  <si>
    <t>CURVA 90° CURTA PVC ESGOTO 40MM</t>
  </si>
  <si>
    <t>CURVA 90° CURTA PVC ESGOTO 100MM</t>
  </si>
  <si>
    <t>CURVA 90° LONGA PVC ESGOTO 100 MM</t>
  </si>
  <si>
    <t>JOELHO 90 C/VISITA PVC ESG 100X50MM</t>
  </si>
  <si>
    <t>PLUG PVC ESGOTO DE 100MM</t>
  </si>
  <si>
    <t>TE PVC REDUCAO ESGOTO DE 150X100MM</t>
  </si>
  <si>
    <t>TUBOS (PVC RIGIDO SOLDAVEL E ESGOTO COM CONEXOES)</t>
  </si>
  <si>
    <t>TUBO DE PVC SOLDAVEL MARROM 20MM (AGUA FRIA) - TIGRE, AMANCO OU EQUIVALENTE</t>
  </si>
  <si>
    <t>TUBO DE PVC SOLDAVEL MARROM 25MM (AGUA FRIA) - TIGRE, AMANCO OU EQUIVALENTE</t>
  </si>
  <si>
    <t>TUBO DE PVC SOLDAVEL MARROM 32MM (AGUA FRIA) - TIGRE, AMANCO OU EQUIVALENTE</t>
  </si>
  <si>
    <t>TUBO DE PVC SOLDAVEL MARROM 40MM (AGUA FRIA) - TIGRE, AMANCO OU EQUIVALENTE</t>
  </si>
  <si>
    <t>TUBO DE PVC SOLDAVEL MARROM 50MM (AGUA FRIA) - TIGRE, AMANCO OU EQUIVALENTE</t>
  </si>
  <si>
    <t>TUBO DE PVC SOLDAVEL MARROM 60MM (AGUA FRIA) - TIGRE, AMANCO OU EQUIVALENTE</t>
  </si>
  <si>
    <t>TUBO DE PVC SOLDAVEL MARROM 75MM (AGUA FRIA) - TIGRE, AMANCO OU EQUIVALENTE</t>
  </si>
  <si>
    <t>TUBO DE PVC SOLDAVEL MARROM 85MM (AGUA FRIA) - TIGRE, AMANCO OU EQUIVALENTE</t>
  </si>
  <si>
    <t>JOELHO 90 DE PVC SOLDAVEL DE 25MM</t>
  </si>
  <si>
    <t>JOELHO 90 DE PVC SOLDAVEL DE 32MM</t>
  </si>
  <si>
    <t>JOELHO 90 DE PVC SOLDAVEL DE 50MM</t>
  </si>
  <si>
    <t>TE DE PVC SOLDAVEL DE 25MM</t>
  </si>
  <si>
    <t>TE DE PVC SOLDAVEL DE 32MM</t>
  </si>
  <si>
    <t>TUBO DE ESGOTO PRIMARIO DE PVC BRANCO SERIE NORMAL(1.1/2") - 40MM - TIGRE, AMANCO OU EQUIVALENTE</t>
  </si>
  <si>
    <t>TUBO DE ESGOTO PRIMARIO DE PVC BRANCO SERIE NORMAL (2") - 50MM - TIGRE, AMANCO OU EQUIVALENTE</t>
  </si>
  <si>
    <t>TUBO DE ESGOTO PRIMARIO DE PVC BRANCO SERIE NORMAL (3") - 75MM - TIGRE, AMANCO OU EQUIVALENTE</t>
  </si>
  <si>
    <t>TUBO DE ESGOTO PRIMARIO DE PVC BRANCO SERIE NORMAL (4") - 100MM - TIGRE, AMANCO OU EQUIVALENTE</t>
  </si>
  <si>
    <t>TUBO DE ESGOTO PRIMARIO DE PVC BRANCO SERIE NORMAL (6") - 150MM - TIGRE, AMANCO OU EQUIVALENTE</t>
  </si>
  <si>
    <t>TUBO DE ESGOTO PRIMARIO DE PVC BRANCO SERIE NORMAL (8") - 200MM - TIGRE, AMANCO OU EQUIVALENTE</t>
  </si>
  <si>
    <t>JOELHO 45 DE PVC P/ ESGOTO DE 40MM</t>
  </si>
  <si>
    <t>JOELHO 90 DE PVC P/ ESGOTO DE 40MM</t>
  </si>
  <si>
    <t>JOELHO 90 DE PVC P/ ESGOTO DE 75MM</t>
  </si>
  <si>
    <t>JOELHO 90 DE PVC P/ ESGOTO DE 100MM</t>
  </si>
  <si>
    <t>TE 90° PVC RIGIDO P/ ESGOTO DE 40MM (1 1/2")</t>
  </si>
  <si>
    <t>TE 90° PVC RIGIDO P/ ESGOTO DE 100MM (4")</t>
  </si>
  <si>
    <t>TUBO DE PVC DE 1 1/2" P/ DESCARGA</t>
  </si>
  <si>
    <t>LUVA DE PVC SOLDAVEL DE 25MM</t>
  </si>
  <si>
    <t>JOELHO 45 DE PVC P/ ESGOTO DE 150MM</t>
  </si>
  <si>
    <t>TE DE PVC SOLDAVEL DE 32X25MM</t>
  </si>
  <si>
    <t>JOELHO 45 DE PVC SOLDAVEL DE 25MM</t>
  </si>
  <si>
    <t>TUBOS (PVC RIGIDO E CONEXOES - CONT.)</t>
  </si>
  <si>
    <t>ANEL DE BORRACHA P/TUBO PVC 150MM (6")</t>
  </si>
  <si>
    <t>TUBOS (PVC RIGIDO E CONEXOES-ROSCAVEL)</t>
  </si>
  <si>
    <t>TUBO PVC RIGIDO ROSCAVEL DE 1"</t>
  </si>
  <si>
    <t>TUBO DE COBRE E CONEXOES</t>
  </si>
  <si>
    <t>TUBO DE COBRE FLEXIVEL 3/8" PAREDE 0,79MM (1/32") - 0,193 KG/M</t>
  </si>
  <si>
    <t>TUBO DE COBRE FLEXIVEL 3/4" PAREDE 0,79MM (1/32")</t>
  </si>
  <si>
    <t>TUBO DE COBRE E CONEXOES (CONT.)</t>
  </si>
  <si>
    <t>TUBO DE COBRE RIGIDO 7/8" PAREDE 1/32 (0,478 KG/M)</t>
  </si>
  <si>
    <t>TUBO DE COBRE RIGIDO 1.1/8" PAREDE 1/32 (0,619 KG/M)</t>
  </si>
  <si>
    <t>TUBO DE COBRE FLEXIVEL 1/4" PAREDE 0,79MM (1/32")</t>
  </si>
  <si>
    <t>TUBO DE COBRE FLEXIVEL 1/2" PAREDE 0,79MM (1/32") - 0,264 KG/M</t>
  </si>
  <si>
    <t>TUBO DE COBRE FLEXIVEL 5/8" PAREDE 0,79MM (1/32") - 0,334 KG/M</t>
  </si>
  <si>
    <t>TUBO DE COBRE RIGIDO 1.5/8" PAREDE 1/32" (0,904 KG/M)</t>
  </si>
  <si>
    <t>TUBO DE COBRE RIGIDO 1.3/8" PAREDE 1/32" (0,761 KG/M)</t>
  </si>
  <si>
    <t>TUBOS (PVC E CONEXOES - CONT.)</t>
  </si>
  <si>
    <t>BACIA SANITÁRIA CONVENCIONAL RAVENA P9, DECA</t>
  </si>
  <si>
    <t>REGISTROS</t>
  </si>
  <si>
    <t>REGISTRO DE GAVETA CROMADO 1/2" COM CANOPLA</t>
  </si>
  <si>
    <t>REGISTRO DE GAVETA CROMADO 3/4" COM CANOPLA</t>
  </si>
  <si>
    <t>REGISTRO DE GAVETA CROMADO 1" COM CANOPLA</t>
  </si>
  <si>
    <t>REGISTRO DE GAVETA CROMADO 1 1/2" COM CANOPLA</t>
  </si>
  <si>
    <t>REGISTRO DE PRESSAO CROMADO COM ACABAMENTO 1/2"</t>
  </si>
  <si>
    <t>REGISTRO DE PRESSAO CROMADO COM ACABAMENTO 3/4"</t>
  </si>
  <si>
    <t>REGISTRO DE GAVETA CROMADO 1 1/4" COM CANOPLA</t>
  </si>
  <si>
    <t>REGISTRO DE PRESSAO BRUTO COM VOLANTE 3/4"</t>
  </si>
  <si>
    <t>REGISTRO PRESSAO BRUTO COM VOLANTE 1/2"</t>
  </si>
  <si>
    <t>REGISTRO DE GAVETA BRUTO 100MM - 4"</t>
  </si>
  <si>
    <t>VÁLVULAS</t>
  </si>
  <si>
    <t>VALVULA DE SAIDA PARA LAVATORIO CROMADA 1"</t>
  </si>
  <si>
    <t>VALVULA DE ESCOAMENTO P/ PIA OU TANQUE 1.1/4" CROMADA</t>
  </si>
  <si>
    <t>VALVULA DE SAIDA P/MICTORIO CROMADA (11/2")</t>
  </si>
  <si>
    <t>VALVULA DE DESCARGA 1 1/2" C/ ACABAMENTO CROMADO</t>
  </si>
  <si>
    <t>VALVULA DE DESCARGA COM REGISTRO 1 1/2" S/ ACABAM.</t>
  </si>
  <si>
    <t>VALVULA RETENCAO HORIZONTAL BRONZE - 80MM (3")</t>
  </si>
  <si>
    <t>VALVULA RETENCAO VERTICAL BRONZE - 32MM (1 1/4")</t>
  </si>
  <si>
    <t>VALVULA RETENCAO VERTICAL BRONZE - 20 MM 3/4"</t>
  </si>
  <si>
    <t>VALVULA RETENCAO VERTICAL BRONZE - 15MM (1/2")</t>
  </si>
  <si>
    <t>VALVULA RETENCAO VERTICAL BRONZE - 40MM (11/2")</t>
  </si>
  <si>
    <t>VALVULA RETENCAO VERTICAL BRONZE - 50MM (2")</t>
  </si>
  <si>
    <t>VALVULA RETENCAO VERTICAL BRONZE - 65MM (21/2")</t>
  </si>
  <si>
    <t>VALVULA RETENCAO VERTICAL BRONZE - 80MM (3")</t>
  </si>
  <si>
    <t>VALVULA DE RETENCAO VERTICAL BRONZE - 25MM (1")</t>
  </si>
  <si>
    <t>VALVULA EM PVC P/ LAVAT PADRAO POPULAR 1" C/ UNHO</t>
  </si>
  <si>
    <t>VALVULA DE DESCARGA P/ MICTORIO 1.1/2"</t>
  </si>
  <si>
    <t>VÁLVULAS (CONTINUAÇÃO)</t>
  </si>
  <si>
    <t>VALVULA RETENCAO VERTICAL BRONZE - 100MM (4")</t>
  </si>
  <si>
    <t>VÁLVULA ESFERA NPT CLASSE 300 Ø 3/4"</t>
  </si>
  <si>
    <t>SIFÕES / ENGATES</t>
  </si>
  <si>
    <t>SIFAO METALICO TIPO COPO 1X1 1/2"</t>
  </si>
  <si>
    <t>SIFAO CROMADO 2"</t>
  </si>
  <si>
    <t>SIFAO METAL CROMADO P/ LAVATORIO 1" X 1 1/2"</t>
  </si>
  <si>
    <t>SIFAO DE PVC RIGIDO TIPO COPO 1" X 1 1/2"</t>
  </si>
  <si>
    <t>SIFAO ACO INOX CROMADO P/ LAVATORIO 1 1/4"</t>
  </si>
  <si>
    <t>SIFAO DE PVC DIAMETRO 2"</t>
  </si>
  <si>
    <t>SIFAO PVC PADRAO POPULAR P/ LAVATÓRIO 1"X1 1/2"</t>
  </si>
  <si>
    <t>ENGATE FLEXIVEL METAL CROMADO ESTEVES</t>
  </si>
  <si>
    <t>CAP 3/4 NPT - GALVANIZADO 300 LBS</t>
  </si>
  <si>
    <t>VALVULA DE RETENCAO MEIA LUVA 7/16" NS X 1/2" NPT</t>
  </si>
  <si>
    <t>PIGTAIL POL MX7/16 NS(24) - P45 - 0,50M</t>
  </si>
  <si>
    <t>TE NPT 3/4"- GALVANIZADO 300 LBS</t>
  </si>
  <si>
    <t>REGULADOR PRESSAO PRIM EST SAIDA 150KPA INC VALVULA P/ 02 CILIDROS</t>
  </si>
  <si>
    <t>ANEL DE VEDAÇÃO AZUL PARA BACIA SANITARIA</t>
  </si>
  <si>
    <t>CAIXAS DE DESCARGA E RESERVATORIOS</t>
  </si>
  <si>
    <t>CAIXA DESCARGA PLASTICA SOBREPOR BRANCA 6/9 LITROS</t>
  </si>
  <si>
    <t>RESERVATORIO DE POLIETILENO 1.000 L C/ TAMPA</t>
  </si>
  <si>
    <t>RESERVATORIO DE POLIETILENO 5.000 L C/ TAMPA</t>
  </si>
  <si>
    <t>RESERVATORIO DE POLIETILENO 1.500 L C/ TAMPA</t>
  </si>
  <si>
    <t>RESERVATORIO DE POLIETILENO 500 L C/ TAMPA</t>
  </si>
  <si>
    <t>RESERVATORIO DE POLIETILENO 310 L C/ TAMPA</t>
  </si>
  <si>
    <t>RESERVATORIO DE POLIETILENO 3.000 L C/ TAMPA</t>
  </si>
  <si>
    <t>RESERVATORIO DE POLIETILENO 2.000 L C/ TAMPA</t>
  </si>
  <si>
    <t>RESERVATORIO DE POLIETILENO 15.000 L C/ TAMPA</t>
  </si>
  <si>
    <t>APARELHOS SANITÁRIOS E SIMILARES</t>
  </si>
  <si>
    <t>BACIA LOUÇA BRANCA DECA VOGUE PLUS REF. P 510</t>
  </si>
  <si>
    <t>CAIXA ACOPLADA P/ BACIA LOUCA INCL. VALVULA COM DUPLO ACIONAMENTO - REF. CD.00F - DECA OU EQUIVALENTE</t>
  </si>
  <si>
    <t>BACIA SIFONADA DE LOUCA BRANCA</t>
  </si>
  <si>
    <t>LAVATORIO DE LOUCA BRANCA SEM COLUNA</t>
  </si>
  <si>
    <t>MICTORIO COLETIVO ACO INOX, AISI 304 N.18 - L=30CM</t>
  </si>
  <si>
    <t>PIA DE ACO INOXIDAVEL COM CUBA SIMPLES 1.50X0.58M</t>
  </si>
  <si>
    <t>TANQUE SIMPLES 85 LTS ACO INOX, AISI 304 - TS Nº 2</t>
  </si>
  <si>
    <t>TANQUE SIMPLES 45 LTS ACO INOX, AISI 304 - TS Nº 1</t>
  </si>
  <si>
    <t>CABIDE DE LOUCA BRANCA COM 1 GANCHO</t>
  </si>
  <si>
    <t>CHUVEIRO DE PVC C/ BRACO</t>
  </si>
  <si>
    <t>CUBA LOUCA BRANCA DE EMBUTIR DIAM.36CM DECA L-41</t>
  </si>
  <si>
    <t>ESCOVARIO AÇO INOX, AISI 304 Nº 18 - (17X43X23CM)</t>
  </si>
  <si>
    <t>LAVATORIO EM ACO INOX, LIGA AISI 304 N.1</t>
  </si>
  <si>
    <t>MICTORIO ACO INOX LIGA AISI 304 N.18 C/VALVULA</t>
  </si>
  <si>
    <t>TANQUE DUPLO 90 LTS ACO INOX AISI 304 TD Nº 1</t>
  </si>
  <si>
    <t>BEBEDOURO EM ACO INOX, AISI 304 CH18 DIM. 45X275CM</t>
  </si>
  <si>
    <t>CUBA EM ACO INOX P/ PANELOES, AISI 304 CH 22</t>
  </si>
  <si>
    <t>PIA EM ACO INOX C/ 2 CUBAS NO. 1 0.60 X 2.50 M</t>
  </si>
  <si>
    <t>BEBEDOURO ACO INOX COLETIVO N.18 - L= 0.45 M</t>
  </si>
  <si>
    <t>TANQUE DUPLO EM MARMORITE - DIM. 100X60 CM</t>
  </si>
  <si>
    <t>PIA EM MARMORITE P/COZINHA DIM. 1.20 X 0.60 M</t>
  </si>
  <si>
    <t>CUBA LOUCA BRANCA OVAL DE EMBUTIR REF. L37</t>
  </si>
  <si>
    <t>TANQUE MARMORITE COM 1 BOJO DIM. 60X50CM</t>
  </si>
  <si>
    <t>CUBA ACO INOX RETANG. SIMPLES REF.302 MARCA STRAKE</t>
  </si>
  <si>
    <t>PIA ACO INOXI 01 CUBA N. 1 DIM. 0.60 X 1.80M</t>
  </si>
  <si>
    <t>PIA ACO INOXI 02 CUBAS N. 2 DIM. 0.60 X 2.10M</t>
  </si>
  <si>
    <t>LAVATORIO BRANCO COM COLUNA BRANCO PADRAO POPULAR</t>
  </si>
  <si>
    <t>LAVATORIO DE CANTO BRANCO REF. L101</t>
  </si>
  <si>
    <t>CUBA AÇO INOX RETANG. SIMPLES REF.301 MARCA STRAKE</t>
  </si>
  <si>
    <t>LAVATORIO DE CANTO BRANCO COLECAO MASTER - L76</t>
  </si>
  <si>
    <t>ACAB. ANTIVAND. REF. 01505006 P/ VALVULA DESCARGA</t>
  </si>
  <si>
    <t>BACIA SIF. LOUCA BRANCA VOGUE PLUS CONFORT - P51</t>
  </si>
  <si>
    <t>METAIS SANITÁRIOS</t>
  </si>
  <si>
    <t>TUBO DE LIGACAO CROMADO COM CANOPLA</t>
  </si>
  <si>
    <t>DUCHA MANUAL ACQUA JET C/ REG.PRESSÃO REF. C 2195</t>
  </si>
  <si>
    <t>TORNEIRA JATO ESGUICHO EM ACO INOX DIAM. 3/8" - TAMANHO 15 CM P/ BEBEDOURO INDUSTRIAL</t>
  </si>
  <si>
    <t>TORNEIRA EM PVC PARA LAVATORIO</t>
  </si>
  <si>
    <t>TORN. CROMADA 1/2" LINHA PRATIKA REF.1157-P FABRIMAR</t>
  </si>
  <si>
    <t>TORNEIRA PRESSÃO CROMADA USO GERAL 3/4"</t>
  </si>
  <si>
    <t>FILTRO AQUALAR CURTO AP200 AQUALAR/EQUIV C/ REFIL(VELA)</t>
  </si>
  <si>
    <t>VALVULA DESCARGA ANTI-VANDALISMO P/ MICTORIO - PRESSMATIC - DOCOL OU EQUIVALENTE</t>
  </si>
  <si>
    <t>LAVATÓRIO COM COLUNA BRANCA CONFORT L51+CS1V</t>
  </si>
  <si>
    <t>TORNEIRA DE LAVATORIO PAREDE ANTI-VANDAL CROMADO BIOPRESS AV 140MM - 1182-AV-BIO-140 - FABRIMAR OU EQUIVALENTE</t>
  </si>
  <si>
    <t>TUBO LIGACAO MICTORIO ANTIVAND 00132606 DOCOL/EQU</t>
  </si>
  <si>
    <t>ACAB. VALV. DESC. PRESSMATIC BENEFIT 00184906 DOCOL</t>
  </si>
  <si>
    <t>BARRA DE APOIO INOX LATERAL ARTICULADA 80CM</t>
  </si>
  <si>
    <t>APARELHOS E EQUIPAMENTOS</t>
  </si>
  <si>
    <t>EQUIPAMENTOS DE PROTEÇÃO CONTRA INCÊNDIO</t>
  </si>
  <si>
    <t>CAIXA DE INCENDIO/ABRIGO PARA MANGUEIRA 60X90X17CM C/ TAMPA E SUPORTE</t>
  </si>
  <si>
    <t>CAIXA DE ACO 40X60X40CM P/HIDRANTE DE RECALQUE</t>
  </si>
  <si>
    <t>ADAPTADOR LATAO ROSCA PARA ENGATE RAPIDO 63X63MM</t>
  </si>
  <si>
    <t>REGISTRO GLOBO ANGULAR 45º DE 63MM</t>
  </si>
  <si>
    <t>MANGUEIRA DE 63MM X 20 M C/ ENGATE STORZ</t>
  </si>
  <si>
    <t>REGISTRO GLOBO ANGULAR 90 DE 63MM</t>
  </si>
  <si>
    <t>TAMPAO COM CORRENTE PARA REGISTRO GLOBO ANGULAR</t>
  </si>
  <si>
    <t>CAIXA DE INCENDIO/ABRIGO PARA MANGUEIRA 80X90X17CM C/ TAMPA E SUPORTE</t>
  </si>
  <si>
    <t>CHAVE P/ CONEXOES TIPO STORZ DN 1 1/2X 2 1/2"</t>
  </si>
  <si>
    <t>MANGUEIRA DE INCENDIO 63MM X 15 M C/ ENGATE STORZ</t>
  </si>
  <si>
    <t>SINALIZ DE EMERGENCIA (SAIDA) ACRILICA AUTONOMA</t>
  </si>
  <si>
    <t>PLACA DE SINALIZAÇÃO DE EMERGÊNCIA DE ORIENTAÇÃO E SALVAMENTO , CONFORME ABNT NBR 13434/2004 E NT14/2010-ES</t>
  </si>
  <si>
    <t>ESGUICHO EM LATAO REGULAVEL 2.1/2"</t>
  </si>
  <si>
    <t>MANOMETRO 63 MM ESCALA DUPLA 0 A 4 KGF/CM2</t>
  </si>
  <si>
    <t>RALOS, CAIXAS E GRELHAS</t>
  </si>
  <si>
    <t>RALO SIFONADO EM PVC 100X40MM COM GRELHA EM PVC</t>
  </si>
  <si>
    <t>RALO SECO PVC 10 CM, COM GRELHA EM PVC</t>
  </si>
  <si>
    <t>CAIXA SIFONADA PVC 150X150X50MM,COM GRELHA EM PVC</t>
  </si>
  <si>
    <t>TAMPA P/ CAIXA SIFONADA EM PVC 15X15CM</t>
  </si>
  <si>
    <t>RALO SIFONADO 10X10CM C/ GRELHA QUADRADA PVC</t>
  </si>
  <si>
    <t>RALO SIFONADO EM PVC 100X40MM, C/ GRELHA CROMADA</t>
  </si>
  <si>
    <t>RALO SECO PVC 10CM, C/ GRELHA CROMADA</t>
  </si>
  <si>
    <t>RALO SIFONADO 100X40MM C/GRELHA PVC,AKROS MAR.REF.</t>
  </si>
  <si>
    <t>RALOS, CAIXAS E GRELHAS (CONT)</t>
  </si>
  <si>
    <t>TAMPA ACO INOX ROTATIVA P/ CAIXA SIFONADA 150X150MM</t>
  </si>
  <si>
    <t>TAMPA ACO INOX ROTATIVA PARA RALO 100X100MM</t>
  </si>
  <si>
    <t>TAMPA PVC PARA RALO 100X100MM</t>
  </si>
  <si>
    <t>CAPTAÇÃO ÁGUAS PLUVIAIS</t>
  </si>
  <si>
    <t>CHAPA GALVANIZADA Nº 26 DESENV 30 CM</t>
  </si>
  <si>
    <t>SUPORTE EM BARRA CHATA GALVANIZADA PARA CALHA</t>
  </si>
  <si>
    <t>CHAPA DE ACO GALVANIZADO Nº 16 (ESP. 1,55MM)</t>
  </si>
  <si>
    <t>CALHA EM CHAPA DE ACO GALVANIZADO N. 20 40X25X25CM</t>
  </si>
  <si>
    <t>CHAPA DE ACO GALVANIZADA Nº 14 (ESP. 1,95MM)</t>
  </si>
  <si>
    <t>CAPTACAO AGUAS PLUVIAIS (CONTINUACAO)</t>
  </si>
  <si>
    <t>IRRIGACAO E DRENAGEM</t>
  </si>
  <si>
    <t>TUBO DRENO CORRUGADO, PERFURADO DE PEAD (POLIETILENO DE ALTA DENSIDADE), NBR 15073 / DNIT 093/2006 - DIAM. 100MM (4")</t>
  </si>
  <si>
    <t>FITA PERFURADA WALSYWA 19MM X 30M</t>
  </si>
  <si>
    <t>MANGUEIRA DE SOLDA DUPLA Ø 5/16"- 300 PSI (OXIGENIO/ACETILENO)</t>
  </si>
  <si>
    <t>CAIXA TERMOPLASTICA P/ HIDROMETRO DN 3/4" P/PAREDE</t>
  </si>
  <si>
    <t>TANQUE DE PRESSURIZACAO/CILINDRO COM MEMBRANA 8,10 OU 12 KGF VAZIO</t>
  </si>
  <si>
    <t>DIVERSOS (CONT)</t>
  </si>
  <si>
    <t>MANOMETRO 100MM ESCALA DUPLA 0 A 10 KGF/CM2 - 0 A 150 PSI - SAIDA TRASEIRA DE 1/2" NPT</t>
  </si>
  <si>
    <t>CHAPA ACO GALVANIZADA N. 24 (0.65MM - 5,645KG/M2)</t>
  </si>
  <si>
    <t>ASSENTO POLIESTER P/ BACIA VOGUE PLUS AP51 - DECA OU EQUIVALENTE</t>
  </si>
  <si>
    <t>FILTRO ANAER.ANEL CONCR.DIAM 1M,H=2.0M,C/ VISITA</t>
  </si>
  <si>
    <t>CX SIF MONTADA C/ GRELHA E PORTA GRELHA QUADRADO INOX 150X150X50MM</t>
  </si>
  <si>
    <t>LAVATORIO C/ COLUNA RAVENA DECA L91/C9 BRANCO</t>
  </si>
  <si>
    <t>ASSENTO POLIESTER C/ ABERTURA FRONTAL P/ BACIA VOGUE PLUS AP52 - DECA OU EQUIVALENTE</t>
  </si>
  <si>
    <t>BOLSA DE BORRACHA Ø 1.1/2" P/ BACIA SANIT.</t>
  </si>
  <si>
    <t>SOLDA (ESTANHO) 40 X 60 - 2,5MM - TRIFLUXO OU EQUIVALENTE</t>
  </si>
  <si>
    <t>ASSENTO DE PLASTICO PARA VASO SANITARIO</t>
  </si>
  <si>
    <t>ADESIVO PARA TUBO DE PVC RIGIDO</t>
  </si>
  <si>
    <t>SOLUCAO LIMPADORA PARA PVC RIGIDO</t>
  </si>
  <si>
    <t>TORNEIRA DE BOIA EM LATAO(BOIA PLAST)DN 20MM (3/4)</t>
  </si>
  <si>
    <t>TORNEIRA BOIA HASTE METALICA BALAO PLASTICO - 3/4"</t>
  </si>
  <si>
    <t>FILTRO ANAEROBIO ANEIS CONCR. DIAM.1.20M, H=2.00M</t>
  </si>
  <si>
    <t>FOSSA ANEIS PRE-MOLDADOS DIAM. 2M,H=2M,TAMPA 60CM</t>
  </si>
  <si>
    <t>FILTRO ANAER. ANEIS CONCR.DIAM. 2M,H=2M,TAMPA 60CM</t>
  </si>
  <si>
    <t>CAVALETE PARA PADRAO DE ENTRADA D=3/4"</t>
  </si>
  <si>
    <t>ENGATE N.3 EM PVC CIPLA OU SIMILAR</t>
  </si>
  <si>
    <t>ENGATE DE PVC 1/2"X40MM, LUCONI MARCA DE REF.</t>
  </si>
  <si>
    <t>LUBRIFICANTE PARA TUBO DE PVC E FERRO FUNDIDO</t>
  </si>
  <si>
    <t>FOSSA ANÉIS CONCR. D=1.20M, H=2.0M C/VISITA 60 CM</t>
  </si>
  <si>
    <t>AUTOMATICO DE BOIA 2 FUNCOES 25A</t>
  </si>
  <si>
    <t>TAMPA PLASTICA PARA BACIA SIFONADA INFANTIL</t>
  </si>
  <si>
    <t>PRESSOSTATO 80/120 PSI C/ VALVULA DE ALIVIO 1/4"</t>
  </si>
  <si>
    <t>PRESSOSTATO 100/150 PSI C/ VALVULA DE ALIVIO 1/4"</t>
  </si>
  <si>
    <t>MANOMETRO 100 MM ESCALA DUPLA 0 A 7 KGF/CM2</t>
  </si>
  <si>
    <t>ANEL PRE-MOLDADO DE CONCRETO Ø 1.50 M - H= 0,50M</t>
  </si>
  <si>
    <t>TAMPA PRE-MOLDADA DIAMETRO 1.5M</t>
  </si>
  <si>
    <t>TUBOS E CONEXÕES FºFº TK P/ INST. BOMBAS (EE)</t>
  </si>
  <si>
    <t>REPARO DE VÁLVULA DE DESCARGA</t>
  </si>
  <si>
    <t>REMOCAO RESIDUOS CLASSE A CONAMA (CACAMBA) CLASSE II B (NBR10004) INCLUSIVE DESTINACAO FINAL</t>
  </si>
  <si>
    <t>BARRA CHATA DE FERRO ASTM A-36 1/4" X 1.1/4"</t>
  </si>
  <si>
    <t>TUBO ACO GALV 60,30 X 3,75MM (2") DIN 2440 - MEDIO</t>
  </si>
  <si>
    <t>TUBO ACO GALV. 33,70 X 3,35MM (1") DIN 2440 - MEDIO</t>
  </si>
  <si>
    <t>ALCAPAO DE MADEIRA DE LEI 60X60CM</t>
  </si>
  <si>
    <t>JATEAMENTO PADRÃO SA 2 1/2</t>
  </si>
  <si>
    <t>TUBO ACO GALV 26,90 X 2,65MM (3/4") DIN 2440 - MEDIO</t>
  </si>
  <si>
    <t>TUBO ACO GALV 76,10 X 3,75MM (2.1/2") DIN 2440 - MEDIO</t>
  </si>
  <si>
    <t>ART/CREA - OBRA OU SERVICO DE R$8.000,00 ATÉ 15.000,00</t>
  </si>
  <si>
    <t>ALUGUEL MENSAL CONTAINER P/ ALMOX 6.00X2.40X2.40M</t>
  </si>
  <si>
    <t>REDE EM CORDA DE NYLON P/PROTECAO QUADRA ESPORTES MALHA 10X10CM</t>
  </si>
  <si>
    <t>MOBILIZAÇÃO E DESMOB. CONTEINER P/BARRACÃO DE OBRA</t>
  </si>
  <si>
    <t>TUBO ACO GALV 48,30 X 3,35MM (1.1/2") DIN 2440 - MEDIO</t>
  </si>
  <si>
    <t>TAMPA DE FERRO FUNDIDO 40X40CM C/ INSCR - TRAFEGO LEVE</t>
  </si>
  <si>
    <t>MOLDE P/ SOLDA EXOTERMICA TIPO HCL 5/8" 50-5</t>
  </si>
  <si>
    <t>PÇ</t>
  </si>
  <si>
    <t>ADESIVO 60X60CM COM IMPRESSAO LOGO DIGITAL CONFORME PROJETO</t>
  </si>
  <si>
    <t>ALUGUEL MENSAL CONTAINER VESTIARIO 6.0X2.40X2.40M</t>
  </si>
  <si>
    <t>ALUGUEL CONTAINER REFEITORIO 6X2.40X2.40M</t>
  </si>
  <si>
    <t>ALUGUEL CONTAINER SANITARIO COLET 6X2.40X2.40M</t>
  </si>
  <si>
    <t>FITA PERF NIQUELADA P/ EQUALIZ ROLO 3M 20X0.8MM 7F</t>
  </si>
  <si>
    <t>PO EXOTERMICO IGNICAO C/ PALITO CARTUCHO 115</t>
  </si>
  <si>
    <t>BORRACHA ELASTOMERICA DIM. 1.1/8" ESP 9MM</t>
  </si>
  <si>
    <t>ALUGUEL CONTAINER ESCR+BANH 6X2.40X2.40M P+2J+1PT AR</t>
  </si>
  <si>
    <t>PLACA P/ INAUGURACAO OBRA EM ALUM POLIDO 40X50CM</t>
  </si>
  <si>
    <t>SUPORTE "Y" WALSYWA P/ FIXACAO DE ELETRODUTOS TETO</t>
  </si>
  <si>
    <t>DIVERSOS CONTINUACAO</t>
  </si>
  <si>
    <t>ALUGUEL CONTAINER ESCRITORIO SEM WC (6X2.40X2.40)M</t>
  </si>
  <si>
    <t>BORRACHA ELASTOMERICA DIAM. 1/2" (12MM) ESP. 9MM</t>
  </si>
  <si>
    <t>BORRACHA ELASTOMERICA DIAM. 1/4" ESP. 9MM</t>
  </si>
  <si>
    <t>BORRACHA ELASTOMERICA DIAM. 5/8" ESP. 9MM</t>
  </si>
  <si>
    <t>BORRACHA ELASTOMERICA DIAM. 7/8" ESP. 9MM</t>
  </si>
  <si>
    <t>BORRACHA ELASTOMERICA DIAM. 3/8" ESP. 9MM</t>
  </si>
  <si>
    <t>DETECTOR OPTICO ENDERECAVEL 24V</t>
  </si>
  <si>
    <t>TIJOLO ESMERIL 76,2X76,2X50,8 MM</t>
  </si>
  <si>
    <t>SIRENE ELETRONICA MEDIA TP CORNETA</t>
  </si>
  <si>
    <t>BORRACHA ELASTOMERICA DIAM. 1.5/8" ESP 9MM</t>
  </si>
  <si>
    <t>BORRACHA ELASTOMERICA DIM. 1 3/8" ESP.9MM</t>
  </si>
  <si>
    <t>AMORTECEDOR VIBRACAO TRAD MICRO III VIBRASTOP 3/8" - ATE 100KG</t>
  </si>
  <si>
    <t>DIVERSOS CONTINUAÇÃO</t>
  </si>
  <si>
    <t>BORRACHA ELASTOMERICA DIAM. 3/4" (19MM) ESP 9MM</t>
  </si>
  <si>
    <t>GAS REFRIGERANTE R22</t>
  </si>
  <si>
    <t>GAS REFRIGERANTE R407</t>
  </si>
  <si>
    <t>GAS REFRIGERANTE R410-A</t>
  </si>
  <si>
    <t>TUBO ACO GALV 101,60 X 4,25MM (3.1/2") DIN 2440 - MEDIO</t>
  </si>
  <si>
    <t>TRINCO REDONDO VERTICAL FERRO GALVANIZADO 15CM</t>
  </si>
  <si>
    <t>GALVANIZAÇÃO ELETROLITICA</t>
  </si>
  <si>
    <t>DIVERSOS CONT</t>
  </si>
  <si>
    <t>CHAPA DE ACO GALVANIZADA Nº 22 (ESP. 0,80MM)</t>
  </si>
  <si>
    <t>INSUMOS DE MANUTENCAO - SERRALHERIA</t>
  </si>
  <si>
    <t>RECARGA DE CILINDRO DE OXIGENIO INDUSTRIAL</t>
  </si>
  <si>
    <t>RECARGA DE GAS ACETILENO INDUSTRIAL (PPU)</t>
  </si>
  <si>
    <t>BARRA CHATA DE FERRO ASTM A-36 1/8" X 3/4"</t>
  </si>
  <si>
    <t>BARRA CHATA DE FERRO ASTM A-36 1/4" X 1.1/2"</t>
  </si>
  <si>
    <t>CANTONEIRA ABAS IGUAIS DE FERRO ASTM A-36 - 1/4" X 1.1/4" X 1.1/4"</t>
  </si>
  <si>
    <t>BARRA DE FERRO REDONDA LISA SAE-1020 Ø 1/2"</t>
  </si>
  <si>
    <t>BARRA DE FERRO REDONDA LISA SAE-1020 Ø 5/8"</t>
  </si>
  <si>
    <t>BARRA DE FERRO REDONDA LISA SAE-1020 Ø 3/8"</t>
  </si>
  <si>
    <t>BARRA DE FERRO REDONDA LISA SAE-1020 Ø 5/16"</t>
  </si>
  <si>
    <t>PERFIL METALICO "T" 3/4 X 1/8"</t>
  </si>
  <si>
    <t>INSUMOS DE MANUTENÇAO SERRALHERIA (CONT)</t>
  </si>
  <si>
    <t>PERFIL METALICO "U" 200 X 50 X 3,8MM</t>
  </si>
  <si>
    <t>PERFIL 2L LAMINADO 38,10 X 38,10 X 3,18 X 200MM</t>
  </si>
  <si>
    <t>TUBO ACO GALV 114,30 X 4,50MM (4") DIN 2440 - MEDIO</t>
  </si>
  <si>
    <t>TUBO ACO GALV 88,90 X 4,00MM (3") DIN 2440 - MEDIO</t>
  </si>
  <si>
    <t>PERFIL "U" ENRIJECIDO 200 X 75 X 25 X 2,65MM (7,92KG/M)</t>
  </si>
  <si>
    <t>INSUMOS DE ELETRICA (CONT.)</t>
  </si>
  <si>
    <t>PARA RAIOS E ACESSORIOS (CONT)</t>
  </si>
  <si>
    <t>MASTRO SIMPLES FG DE 1 1/2"X3M</t>
  </si>
  <si>
    <t>LUMINARIA EMB 4X09/10W (2X16W) CORPO CH ACO PINT ELETROST REFLETOR E ALETAS - REF. CE416AL-N - AMES, 6026 ? LUMAVI; SO003000 - CLARON/EQUIVALENTE</t>
  </si>
  <si>
    <t>QUADRO DISTRIB. PVC DE EMBUTIR P/ 12 CIRCUITOS S/ BARRAMENTO C/ TRINCO</t>
  </si>
  <si>
    <t>INSUMOS ACABAMENTOS - CIVIL</t>
  </si>
  <si>
    <t>REVESTIMENTOS CERAMICOS (PAREDES)</t>
  </si>
  <si>
    <t>CERAMICA LISA BRANCA REF POLAR 33X61 A - INCESA OU EQUIVALENE</t>
  </si>
  <si>
    <t>ESQUADRIAS METALICAS</t>
  </si>
  <si>
    <t>PORTA CORTA FOGO COM BARRA ANTIPANICO 1.00 X 2.10</t>
  </si>
  <si>
    <t>TINTAS E VERNIZES</t>
  </si>
  <si>
    <t>ROD. FEDERAL - CONSTRUCAO</t>
  </si>
  <si>
    <t>CONTINUACAO - CONSTRUCAO DE ESTRADAS</t>
  </si>
  <si>
    <t>SOLO BRITA</t>
  </si>
  <si>
    <t>OFICINA</t>
  </si>
  <si>
    <t>COMBUSTIVEL</t>
  </si>
  <si>
    <t>OLEO DIESEL</t>
  </si>
  <si>
    <t>MATERIAL DE CONSUMO I</t>
  </si>
  <si>
    <t>ESTOPA BRANCA - KG</t>
  </si>
  <si>
    <t>FITA CREPE 24 MM X 50 M - 3M OU EQUIVALENTE</t>
  </si>
  <si>
    <t>RL</t>
  </si>
  <si>
    <t>CINTO DE SEGURANCA</t>
  </si>
  <si>
    <t>UNIFORME DE BRIM (CALCA / CAMISA)</t>
  </si>
  <si>
    <t>CAPA DE CHUVA</t>
  </si>
  <si>
    <t>VESTE DE SEGURANCA (COLETE REFLETIVO)</t>
  </si>
  <si>
    <t>CAPACETE DE OBRA COM CARNEIRA</t>
  </si>
  <si>
    <t>BOTA DE SEGURANÇA</t>
  </si>
  <si>
    <t>OCULOS DE PROTECAO</t>
  </si>
  <si>
    <t>LUVA DE RASPA</t>
  </si>
  <si>
    <t>MASCARA DE AR</t>
  </si>
  <si>
    <t>FERRAMENTAS</t>
  </si>
  <si>
    <t>FERRAMENTAS MANUAIS E ACESSORIOS</t>
  </si>
  <si>
    <t>PICARETA COM CABO</t>
  </si>
  <si>
    <t>PA DE PEDREIRO C/ CABO</t>
  </si>
  <si>
    <t>ENXADA COM CABO</t>
  </si>
  <si>
    <t>SERROTE DE 26"</t>
  </si>
  <si>
    <t>MARTELO 27CM COM CABO</t>
  </si>
  <si>
    <t>NIVEL DE PEDREIRO 12"</t>
  </si>
  <si>
    <t>ALICATE UNIVERSAL 8"</t>
  </si>
  <si>
    <t>MARRETA 5KG C/ CABO</t>
  </si>
  <si>
    <t>CHAVE AJUSTAVEL INGLESA "GRIFO" 10"</t>
  </si>
  <si>
    <t>JOGO DE CHAVE DE FENDA</t>
  </si>
  <si>
    <t>CAVADEIRA DE BRAÇO</t>
  </si>
  <si>
    <t>SERRA TICO TICO</t>
  </si>
  <si>
    <t>SERRA DE DISCO (CIRCULAR)</t>
  </si>
  <si>
    <t>CARRINHO DE MAO</t>
  </si>
  <si>
    <t>INSUMOS IOPES</t>
  </si>
  <si>
    <t>INSUMOS DIVERSOS SEDU</t>
  </si>
  <si>
    <t>PORTA MAD. MEXICANA ESP. 30 A 35MM (OITO PARTES HORIZONTAIS) C/VISOR P/ VERNIZ 0.80X2.10M</t>
  </si>
  <si>
    <t>PORTA MAD. MEXICANA ESP. 30 A 35MM (OITO PARTES HORIZONTAIS) 2F C/VISOR VERNIZ 1.60X2.10M</t>
  </si>
  <si>
    <t>PORTA MAD. MEXICANA ESP. 30 A 35MM (OITO PARTES HORIZONTAIS) C/VISOR P/ VERNIZ 0.60X2.10</t>
  </si>
  <si>
    <t>PORTA MAD. MEXICANA ESP. 30 A 35MM (OITO PARTES HORIZONTAIS) C/VISOR P/ VERNIZ 0.70X2.10</t>
  </si>
  <si>
    <t>PORTA MAD. MEXICANA ESP. 30 A 35MM (OITO PARTES HORIZONTAIS) C/VISOR P/ VERNIZ 0.90X2.10</t>
  </si>
  <si>
    <t>QUADRO BRANCO QUADRICULADO PADRAO SEDU 3.95X1.29M</t>
  </si>
  <si>
    <t>KIT 2 BARRAS DE APOIO LATERAL "U" ACO INOX POLIDO 304 Ø 1 1/4" COMP. 30CM</t>
  </si>
  <si>
    <t>INSUMOS PRECO SINAPI</t>
  </si>
  <si>
    <t>MAQUINA ELETRICA P/ POLIMENTO PISO - REF TAB SINAPI</t>
  </si>
  <si>
    <t>MAQ. CORTAR ASFALTO/CONCRETO - REF TABELA SINAPI</t>
  </si>
  <si>
    <t>Categoria: Equipamento</t>
  </si>
  <si>
    <t>Preço Prod.</t>
  </si>
  <si>
    <t>INSUMOS - EQUIPAMENTOS (EQUIPAMENTOS NOVOS)</t>
  </si>
  <si>
    <t>EQUIPAMENTOS (CUSTO HORARIO - CONT)</t>
  </si>
  <si>
    <t>TEODOLITO C/ PRECISAO +/- 6 SEGUNDOS (SINAPI 7247)</t>
  </si>
  <si>
    <t>NIVEL OTICO C/ PRECISAO +/- 0,7MM (SINAPI 7252)</t>
  </si>
  <si>
    <t>EQUIPAMENTOS CUSTO AQUISIÇÃO</t>
  </si>
  <si>
    <t>MACARICO DE CORTE E SOLDA ? WH 200 (ACETILENO E OXIGÊNIO) - FOX, WHITE MARTINS OU EQUIVALENTE</t>
  </si>
  <si>
    <t>EQUIPAMENTOS - CUSTO HORARIO (CONT)</t>
  </si>
  <si>
    <t>GOL 1.0 TOTAL FLEX 12V 5 PORTAS BASICO GASOLINA (PRECO AQUIS)</t>
  </si>
  <si>
    <t>EQUIPAMENTOS (CUSTO SINAPI / TCPO)</t>
  </si>
  <si>
    <t>BETONEIRA CAPACIDADE NOMINAL 400L, CAPACIDADE DE MISTURA 280L, MOTOR ELETRICO TRIFASICO 220/380V POTENCIA 2CV, SEM CARREGADOR</t>
  </si>
  <si>
    <t>CAMINHAO TOCO, PESO BRUTO TOTAL 16000 KG, CARGA UTIL MAXIMA 11130 KG, DISTANCIA ENTRE EIXOS 5,36 M, POTENCIA 185 CV (INCLUI CABINE E CHASSI, NAO INCLUI CARROCERIA)</t>
  </si>
  <si>
    <t>GUINDAUTO HIDRAULICO, CAPACIDADE MAXIMA DE CARGA 6200 KG, MOMENTO MAXIMO DE CARGA 11,7 TM , ALCANCE MAXIMO HORIZONTAL 9,70 M, PARA MONTAGEM SOBRE CHASSI DE CAMINHAO PBT MINIMO 13000 KG (INCLUI MONTAGEM, NAO INCLUI CAMINHAO)</t>
  </si>
  <si>
    <t>RETROESCAVADEIRA SOBRE RODAS COM CARREGADEIRA, TRACAO 4 X 2, POTENCIA LIQUIDA 79 HP, PESO OPERACIONAL MINIMO DE 6570 KG, CAPACIDADE DA CARREGADEIRA DE 1,00 M3 E DA RETROESCAVADEIRA MINIMA DE 0,20 M3, PROFUNDIDADE DE ESCAVACAO MAXIMA DE 4,37 M</t>
  </si>
  <si>
    <t>IDER</t>
  </si>
  <si>
    <t>Un</t>
  </si>
  <si>
    <t>Poste de concreto duplo "T" (DT) 7 metros - 200 DAN, FORNECIMENTO E INSTALAÇÃO</t>
  </si>
  <si>
    <t>Composição Paramétrica De Ponto Elétrico De Tomada Para Chuveiro (40A) Em Edifício Residencial Com Eletroduto Embutido Em Rasgos Nas Paredes, Incluso Tomada, Eletroduto, Cabo, Rasgo, Quebra E Chumbamento.</t>
  </si>
  <si>
    <t xml:space="preserve">Entrada De Energia Elétrica, Aérea, Monofásica, Com Caixa De Embutir, Cabo De 16 Mm2 E Disjuntor 63A (Não Incluso O Poste De Concreto). </t>
  </si>
  <si>
    <t>ESCAVAÇÃO PARA A VIGA BALDRAME DO MURO</t>
  </si>
  <si>
    <t>ESCAVAÇÃO PARA A FUNDAÇÃO , SAPATA E PILARETE DO MURO</t>
  </si>
  <si>
    <t>ESCAVAÇÃO PARA A VIGA BALDRAME DA CASA</t>
  </si>
  <si>
    <t xml:space="preserve">ATERRO PARA A FUNDAÇÃO SAPATAS DO MURO </t>
  </si>
  <si>
    <t>ATERRO PARA A FUNDAÇÃO PILARETES DO MURO</t>
  </si>
  <si>
    <t>ATERRO PARA A VIGA BALDRAME DO MURO</t>
  </si>
  <si>
    <t>14,87</t>
  </si>
  <si>
    <t>19,85</t>
  </si>
  <si>
    <t>27,37</t>
  </si>
  <si>
    <t>34,12</t>
  </si>
  <si>
    <t>39,76</t>
  </si>
  <si>
    <t>45,14</t>
  </si>
  <si>
    <t>50,67</t>
  </si>
  <si>
    <t>56,24</t>
  </si>
  <si>
    <t>61,81</t>
  </si>
  <si>
    <t>73,40</t>
  </si>
  <si>
    <t>5,39</t>
  </si>
  <si>
    <t>5,98</t>
  </si>
  <si>
    <t>8,98</t>
  </si>
  <si>
    <t>10,53</t>
  </si>
  <si>
    <t>12,04</t>
  </si>
  <si>
    <t>13,57</t>
  </si>
  <si>
    <t>15,10</t>
  </si>
  <si>
    <t>16,65</t>
  </si>
  <si>
    <t>20,77</t>
  </si>
  <si>
    <t>24,23</t>
  </si>
  <si>
    <t>30,79</t>
  </si>
  <si>
    <t>34,18</t>
  </si>
  <si>
    <t>37,60</t>
  </si>
  <si>
    <t>44,82</t>
  </si>
  <si>
    <t>39,39</t>
  </si>
  <si>
    <t>45,62</t>
  </si>
  <si>
    <t>51,84</t>
  </si>
  <si>
    <t>58,06</t>
  </si>
  <si>
    <t>70,51</t>
  </si>
  <si>
    <t>82,96</t>
  </si>
  <si>
    <t>95,40</t>
  </si>
  <si>
    <t>137,90</t>
  </si>
  <si>
    <t>31,92</t>
  </si>
  <si>
    <t>37,03</t>
  </si>
  <si>
    <t>47,26</t>
  </si>
  <si>
    <t>57,49</t>
  </si>
  <si>
    <t>77,93</t>
  </si>
  <si>
    <t>88,17</t>
  </si>
  <si>
    <t>101,82</t>
  </si>
  <si>
    <t>112,40</t>
  </si>
  <si>
    <t>60,21</t>
  </si>
  <si>
    <t>115,27</t>
  </si>
  <si>
    <t>193,38</t>
  </si>
  <si>
    <t>300,73</t>
  </si>
  <si>
    <t>460,47</t>
  </si>
  <si>
    <t>648,78</t>
  </si>
  <si>
    <t>757,40</t>
  </si>
  <si>
    <t>89,80</t>
  </si>
  <si>
    <t>149,57</t>
  </si>
  <si>
    <t>234,74</t>
  </si>
  <si>
    <t>348,93</t>
  </si>
  <si>
    <t>457,84</t>
  </si>
  <si>
    <t>606,73</t>
  </si>
  <si>
    <t>856,16</t>
  </si>
  <si>
    <t>24,09</t>
  </si>
  <si>
    <t>29,62</t>
  </si>
  <si>
    <t>35,21</t>
  </si>
  <si>
    <t>40,76</t>
  </si>
  <si>
    <t>46,30</t>
  </si>
  <si>
    <t>57,38</t>
  </si>
  <si>
    <t>62,91</t>
  </si>
  <si>
    <t>79,53</t>
  </si>
  <si>
    <t>3,40</t>
  </si>
  <si>
    <t>6,54</t>
  </si>
  <si>
    <t>4,49</t>
  </si>
  <si>
    <t>151,06</t>
  </si>
  <si>
    <t>236,35</t>
  </si>
  <si>
    <t>1.390,39</t>
  </si>
  <si>
    <t>33,55</t>
  </si>
  <si>
    <t>2.140,47</t>
  </si>
  <si>
    <t>43,27</t>
  </si>
  <si>
    <t>2.948,74</t>
  </si>
  <si>
    <t>64,49</t>
  </si>
  <si>
    <t>2,03</t>
  </si>
  <si>
    <t>2,82</t>
  </si>
  <si>
    <t>25,29</t>
  </si>
  <si>
    <t>101,67</t>
  </si>
  <si>
    <t>112,75</t>
  </si>
  <si>
    <t>129,43</t>
  </si>
  <si>
    <t>146,04</t>
  </si>
  <si>
    <t>179,26</t>
  </si>
  <si>
    <t>191,49</t>
  </si>
  <si>
    <t>9,40</t>
  </si>
  <si>
    <t>200,88</t>
  </si>
  <si>
    <t>353,91</t>
  </si>
  <si>
    <t>432,92</t>
  </si>
  <si>
    <t>563,87</t>
  </si>
  <si>
    <t>584,68</t>
  </si>
  <si>
    <t>22,14</t>
  </si>
  <si>
    <t>864,72</t>
  </si>
  <si>
    <t>889,39</t>
  </si>
  <si>
    <t>199,86</t>
  </si>
  <si>
    <t>211,32</t>
  </si>
  <si>
    <t>22,43</t>
  </si>
  <si>
    <t>366,84</t>
  </si>
  <si>
    <t>27,32</t>
  </si>
  <si>
    <t>448,06</t>
  </si>
  <si>
    <t>32,20</t>
  </si>
  <si>
    <t>581,24</t>
  </si>
  <si>
    <t>36,84</t>
  </si>
  <si>
    <t>604,39</t>
  </si>
  <si>
    <t>886,88</t>
  </si>
  <si>
    <t>46,70</t>
  </si>
  <si>
    <t>913,74</t>
  </si>
  <si>
    <t>161,04</t>
  </si>
  <si>
    <t>193,62</t>
  </si>
  <si>
    <t>285,20</t>
  </si>
  <si>
    <t>372,59</t>
  </si>
  <si>
    <t>449,10</t>
  </si>
  <si>
    <t>515,28</t>
  </si>
  <si>
    <t>540,08</t>
  </si>
  <si>
    <t>171,47</t>
  </si>
  <si>
    <t>206,55</t>
  </si>
  <si>
    <t>300,34</t>
  </si>
  <si>
    <t>390,19</t>
  </si>
  <si>
    <t>468,80</t>
  </si>
  <si>
    <t>537,14</t>
  </si>
  <si>
    <t>564,54</t>
  </si>
  <si>
    <t>42,24</t>
  </si>
  <si>
    <t>54,17</t>
  </si>
  <si>
    <t>78,39</t>
  </si>
  <si>
    <t>90,70</t>
  </si>
  <si>
    <t>105,00</t>
  </si>
  <si>
    <t>119,91</t>
  </si>
  <si>
    <t>136,89</t>
  </si>
  <si>
    <t>773,46</t>
  </si>
  <si>
    <t>171,28</t>
  </si>
  <si>
    <t>1.103,00</t>
  </si>
  <si>
    <t>230,56</t>
  </si>
  <si>
    <t>50,41</t>
  </si>
  <si>
    <t>64,60</t>
  </si>
  <si>
    <t>78,82</t>
  </si>
  <si>
    <t>93,53</t>
  </si>
  <si>
    <t>108,30</t>
  </si>
  <si>
    <t>124,70</t>
  </si>
  <si>
    <t>141,77</t>
  </si>
  <si>
    <t>161,35</t>
  </si>
  <si>
    <t>802,34</t>
  </si>
  <si>
    <t>200,16</t>
  </si>
  <si>
    <t>1.138,52</t>
  </si>
  <si>
    <t>266,08</t>
  </si>
  <si>
    <t>136,94</t>
  </si>
  <si>
    <t>145,11</t>
  </si>
  <si>
    <t>118,34</t>
  </si>
  <si>
    <t>144,10</t>
  </si>
  <si>
    <t>199,73</t>
  </si>
  <si>
    <t>126,51</t>
  </si>
  <si>
    <t>212,66</t>
  </si>
  <si>
    <t>5,15</t>
  </si>
  <si>
    <t>18,20</t>
  </si>
  <si>
    <t>20,67</t>
  </si>
  <si>
    <t>25,62</t>
  </si>
  <si>
    <t>11,29</t>
  </si>
  <si>
    <t>13,48</t>
  </si>
  <si>
    <t>18,94</t>
  </si>
  <si>
    <t>42,83</t>
  </si>
  <si>
    <t>55,71</t>
  </si>
  <si>
    <t>74,12</t>
  </si>
  <si>
    <t>79,60</t>
  </si>
  <si>
    <t>90,54</t>
  </si>
  <si>
    <t>96,61</t>
  </si>
  <si>
    <t>106,41</t>
  </si>
  <si>
    <t>122,55</t>
  </si>
  <si>
    <t>132,34</t>
  </si>
  <si>
    <t>158,28</t>
  </si>
  <si>
    <t>56,74</t>
  </si>
  <si>
    <t>79,69</t>
  </si>
  <si>
    <t>102,62</t>
  </si>
  <si>
    <t>168,66</t>
  </si>
  <si>
    <t>191,61</t>
  </si>
  <si>
    <t>257,65</t>
  </si>
  <si>
    <t>280,59</t>
  </si>
  <si>
    <t>346,62</t>
  </si>
  <si>
    <t>369,57</t>
  </si>
  <si>
    <t>415,43</t>
  </si>
  <si>
    <t>504,42</t>
  </si>
  <si>
    <t>550,30</t>
  </si>
  <si>
    <t>639,27</t>
  </si>
  <si>
    <t>685,15</t>
  </si>
  <si>
    <t>820,02</t>
  </si>
  <si>
    <t>62,43</t>
  </si>
  <si>
    <t>76,18</t>
  </si>
  <si>
    <t>110,61</t>
  </si>
  <si>
    <t>144,99</t>
  </si>
  <si>
    <t>244,08</t>
  </si>
  <si>
    <t>278,48</t>
  </si>
  <si>
    <t>377,54</t>
  </si>
  <si>
    <t>411,94</t>
  </si>
  <si>
    <t>511,01</t>
  </si>
  <si>
    <t>545,40</t>
  </si>
  <si>
    <t>614,22</t>
  </si>
  <si>
    <t>747,69</t>
  </si>
  <si>
    <t>816,51</t>
  </si>
  <si>
    <t>949,98</t>
  </si>
  <si>
    <t>1.018,80</t>
  </si>
  <si>
    <t>1.221,09</t>
  </si>
  <si>
    <t>48,79</t>
  </si>
  <si>
    <t>60,25</t>
  </si>
  <si>
    <t>104,74</t>
  </si>
  <si>
    <t>137,77</t>
  </si>
  <si>
    <t>149,23</t>
  </si>
  <si>
    <t>182,26</t>
  </si>
  <si>
    <t>193,72</t>
  </si>
  <si>
    <t>216,67</t>
  </si>
  <si>
    <t>261,15</t>
  </si>
  <si>
    <t>284,09</t>
  </si>
  <si>
    <t>328,52</t>
  </si>
  <si>
    <t>351,51</t>
  </si>
  <si>
    <t>418,94</t>
  </si>
  <si>
    <t>126,45</t>
  </si>
  <si>
    <t>270,60</t>
  </si>
  <si>
    <t>421,29</t>
  </si>
  <si>
    <t>1.032,80</t>
  </si>
  <si>
    <t>1.665,30</t>
  </si>
  <si>
    <t>2.921,44</t>
  </si>
  <si>
    <t>4.344,65</t>
  </si>
  <si>
    <t>2.862,67</t>
  </si>
  <si>
    <t>4.678,50</t>
  </si>
  <si>
    <t>5.160,24</t>
  </si>
  <si>
    <t>6,14</t>
  </si>
  <si>
    <t>12,09</t>
  </si>
  <si>
    <t>21,12</t>
  </si>
  <si>
    <t>30,73</t>
  </si>
  <si>
    <t>34,57</t>
  </si>
  <si>
    <t>38,42</t>
  </si>
  <si>
    <t>43,22</t>
  </si>
  <si>
    <t>48,02</t>
  </si>
  <si>
    <t>53,79</t>
  </si>
  <si>
    <t>60,51</t>
  </si>
  <si>
    <t>68,19</t>
  </si>
  <si>
    <t>76,84</t>
  </si>
  <si>
    <t>12,29</t>
  </si>
  <si>
    <t>24,20</t>
  </si>
  <si>
    <t>42,25</t>
  </si>
  <si>
    <t>61,47</t>
  </si>
  <si>
    <t>86,44</t>
  </si>
  <si>
    <t>96,05</t>
  </si>
  <si>
    <t>107,58</t>
  </si>
  <si>
    <t>121,03</t>
  </si>
  <si>
    <t>136,40</t>
  </si>
  <si>
    <t>153,69</t>
  </si>
  <si>
    <t>18,84</t>
  </si>
  <si>
    <t>249,24</t>
  </si>
  <si>
    <t>2.742,80</t>
  </si>
  <si>
    <t>33,43</t>
  </si>
  <si>
    <t>1.556,74</t>
  </si>
  <si>
    <t>84,91</t>
  </si>
  <si>
    <t>2.203,76</t>
  </si>
  <si>
    <t>176,12</t>
  </si>
  <si>
    <t>207,18</t>
  </si>
  <si>
    <t>398,48</t>
  </si>
  <si>
    <t>403,52</t>
  </si>
  <si>
    <t>524,93</t>
  </si>
  <si>
    <t>1.160,10</t>
  </si>
  <si>
    <t>1.161,89</t>
  </si>
  <si>
    <t>906,33</t>
  </si>
  <si>
    <t>921,43</t>
  </si>
  <si>
    <t>598,67</t>
  </si>
  <si>
    <t>586,09</t>
  </si>
  <si>
    <t>1.003,94</t>
  </si>
  <si>
    <t>1.013,82</t>
  </si>
  <si>
    <t>6.234,46</t>
  </si>
  <si>
    <t>9.758,65</t>
  </si>
  <si>
    <t>285,80</t>
  </si>
  <si>
    <t>463,93</t>
  </si>
  <si>
    <t>909,57</t>
  </si>
  <si>
    <t>1.284,47</t>
  </si>
  <si>
    <t>153,62</t>
  </si>
  <si>
    <t>157,23</t>
  </si>
  <si>
    <t>133,68</t>
  </si>
  <si>
    <t>136,24</t>
  </si>
  <si>
    <t>185,36</t>
  </si>
  <si>
    <t>238,89</t>
  </si>
  <si>
    <t>157,61</t>
  </si>
  <si>
    <t>198,99</t>
  </si>
  <si>
    <t>200,20</t>
  </si>
  <si>
    <t>205,46</t>
  </si>
  <si>
    <t>177,14</t>
  </si>
  <si>
    <t>180,32</t>
  </si>
  <si>
    <t>238,18</t>
  </si>
  <si>
    <t>306,88</t>
  </si>
  <si>
    <t>207,31</t>
  </si>
  <si>
    <t>262,83</t>
  </si>
  <si>
    <t>147,40</t>
  </si>
  <si>
    <t>182,81</t>
  </si>
  <si>
    <t>5.356,46</t>
  </si>
  <si>
    <t>8.115,06</t>
  </si>
  <si>
    <t>214,06</t>
  </si>
  <si>
    <t>153,60</t>
  </si>
  <si>
    <t>140,71</t>
  </si>
  <si>
    <t>165,05</t>
  </si>
  <si>
    <t>28,07</t>
  </si>
  <si>
    <t>202,13</t>
  </si>
  <si>
    <t>222,62</t>
  </si>
  <si>
    <t>214,69</t>
  </si>
  <si>
    <t>398,73</t>
  </si>
  <si>
    <t>177,67</t>
  </si>
  <si>
    <t>266,18</t>
  </si>
  <si>
    <t>254,22</t>
  </si>
  <si>
    <t>662,79</t>
  </si>
  <si>
    <t>166,91</t>
  </si>
  <si>
    <t>141,74</t>
  </si>
  <si>
    <t>148,68</t>
  </si>
  <si>
    <t>124,33</t>
  </si>
  <si>
    <t>202,32</t>
  </si>
  <si>
    <t>210,68</t>
  </si>
  <si>
    <t>316,96</t>
  </si>
  <si>
    <t>33,92</t>
  </si>
  <si>
    <t>5,31</t>
  </si>
  <si>
    <t>275,18</t>
  </si>
  <si>
    <t>261,74</t>
  </si>
  <si>
    <t>210,42</t>
  </si>
  <si>
    <t>254,56</t>
  </si>
  <si>
    <t>60,72</t>
  </si>
  <si>
    <t>255,21</t>
  </si>
  <si>
    <t>217,95</t>
  </si>
  <si>
    <t>272,52</t>
  </si>
  <si>
    <t>229,04</t>
  </si>
  <si>
    <t>184,51</t>
  </si>
  <si>
    <t>193,83</t>
  </si>
  <si>
    <t>168,33</t>
  </si>
  <si>
    <t>247,53</t>
  </si>
  <si>
    <t>20,32</t>
  </si>
  <si>
    <t>274,69</t>
  </si>
  <si>
    <t>101,48</t>
  </si>
  <si>
    <t>6,17</t>
  </si>
  <si>
    <t>13,36</t>
  </si>
  <si>
    <t>17,43</t>
  </si>
  <si>
    <t>214,34</t>
  </si>
  <si>
    <t>252,98</t>
  </si>
  <si>
    <t>2,35</t>
  </si>
  <si>
    <t>183,37</t>
  </si>
  <si>
    <t>193,90</t>
  </si>
  <si>
    <t>135,81</t>
  </si>
  <si>
    <t>4,95</t>
  </si>
  <si>
    <t>604,75</t>
  </si>
  <si>
    <t>1.424,21</t>
  </si>
  <si>
    <t>1.234,13</t>
  </si>
  <si>
    <t>344,32</t>
  </si>
  <si>
    <t>228,15</t>
  </si>
  <si>
    <t>12,30</t>
  </si>
  <si>
    <t>224,38</t>
  </si>
  <si>
    <t>329,43</t>
  </si>
  <si>
    <t>364,10</t>
  </si>
  <si>
    <t>1,20</t>
  </si>
  <si>
    <t>153,21</t>
  </si>
  <si>
    <t>14,30</t>
  </si>
  <si>
    <t>26,19</t>
  </si>
  <si>
    <t>14,17</t>
  </si>
  <si>
    <t>32,76</t>
  </si>
  <si>
    <t>696,01</t>
  </si>
  <si>
    <t>420,25</t>
  </si>
  <si>
    <t>163,17</t>
  </si>
  <si>
    <t>133,88</t>
  </si>
  <si>
    <t>32,25</t>
  </si>
  <si>
    <t>78,77</t>
  </si>
  <si>
    <t>203,43</t>
  </si>
  <si>
    <t>208,17</t>
  </si>
  <si>
    <t>104,04</t>
  </si>
  <si>
    <t>257,95</t>
  </si>
  <si>
    <t>9,51</t>
  </si>
  <si>
    <t>10,19</t>
  </si>
  <si>
    <t>265,85</t>
  </si>
  <si>
    <t>233,17</t>
  </si>
  <si>
    <t>475,63</t>
  </si>
  <si>
    <t>35,61</t>
  </si>
  <si>
    <t>337,52</t>
  </si>
  <si>
    <t>3,23</t>
  </si>
  <si>
    <t>94,11</t>
  </si>
  <si>
    <t>74,51</t>
  </si>
  <si>
    <t>412,47</t>
  </si>
  <si>
    <t>91,93</t>
  </si>
  <si>
    <t>19,43</t>
  </si>
  <si>
    <t>28,17</t>
  </si>
  <si>
    <t>1.032,95</t>
  </si>
  <si>
    <t>117,70</t>
  </si>
  <si>
    <t>27,97</t>
  </si>
  <si>
    <t>353,79</t>
  </si>
  <si>
    <t>269,34</t>
  </si>
  <si>
    <t>15,04</t>
  </si>
  <si>
    <t>176,40</t>
  </si>
  <si>
    <t>2.605,92</t>
  </si>
  <si>
    <t>255,04</t>
  </si>
  <si>
    <t>308,62</t>
  </si>
  <si>
    <t>227,12</t>
  </si>
  <si>
    <t>185,14</t>
  </si>
  <si>
    <t>127,69</t>
  </si>
  <si>
    <t>27,65</t>
  </si>
  <si>
    <t>6,73</t>
  </si>
  <si>
    <t>9,25</t>
  </si>
  <si>
    <t>2,98</t>
  </si>
  <si>
    <t>9,39</t>
  </si>
  <si>
    <t>27,08</t>
  </si>
  <si>
    <t>237,82</t>
  </si>
  <si>
    <t>47,84</t>
  </si>
  <si>
    <t>150,54</t>
  </si>
  <si>
    <t>259,92</t>
  </si>
  <si>
    <t>254,87</t>
  </si>
  <si>
    <t>299,11</t>
  </si>
  <si>
    <t>186,58</t>
  </si>
  <si>
    <t>186,08</t>
  </si>
  <si>
    <t>276,29</t>
  </si>
  <si>
    <t>144,75</t>
  </si>
  <si>
    <t>147,73</t>
  </si>
  <si>
    <t>119,25</t>
  </si>
  <si>
    <t>225,11</t>
  </si>
  <si>
    <t>4,03</t>
  </si>
  <si>
    <t>1,89</t>
  </si>
  <si>
    <t>4.795,35</t>
  </si>
  <si>
    <t>6.400,77</t>
  </si>
  <si>
    <t>27,45</t>
  </si>
  <si>
    <t>0,98</t>
  </si>
  <si>
    <t>91,14</t>
  </si>
  <si>
    <t>67,60</t>
  </si>
  <si>
    <t>63,78</t>
  </si>
  <si>
    <t>66,79</t>
  </si>
  <si>
    <t>4,39</t>
  </si>
  <si>
    <t>0,27</t>
  </si>
  <si>
    <t>58,62</t>
  </si>
  <si>
    <t>166,77</t>
  </si>
  <si>
    <t>157,45</t>
  </si>
  <si>
    <t>5,03</t>
  </si>
  <si>
    <t>58,46</t>
  </si>
  <si>
    <t>89,51</t>
  </si>
  <si>
    <t>89,85</t>
  </si>
  <si>
    <t>216,26</t>
  </si>
  <si>
    <t>76,06</t>
  </si>
  <si>
    <t>66,38</t>
  </si>
  <si>
    <t>81,69</t>
  </si>
  <si>
    <t>53,48</t>
  </si>
  <si>
    <t>53,85</t>
  </si>
  <si>
    <t>56,53</t>
  </si>
  <si>
    <t>70,56</t>
  </si>
  <si>
    <t>3,44</t>
  </si>
  <si>
    <t>69,03</t>
  </si>
  <si>
    <t>101,88</t>
  </si>
  <si>
    <t>85,90</t>
  </si>
  <si>
    <t>107,24</t>
  </si>
  <si>
    <t>26,22</t>
  </si>
  <si>
    <t>60,36</t>
  </si>
  <si>
    <t>58,16</t>
  </si>
  <si>
    <t>89,68</t>
  </si>
  <si>
    <t>5,82</t>
  </si>
  <si>
    <t>0,33</t>
  </si>
  <si>
    <t>82,57</t>
  </si>
  <si>
    <t>8,96</t>
  </si>
  <si>
    <t>42,51</t>
  </si>
  <si>
    <t>88,48</t>
  </si>
  <si>
    <t>0,48</t>
  </si>
  <si>
    <t>0,94</t>
  </si>
  <si>
    <t>1,13</t>
  </si>
  <si>
    <t>6,18</t>
  </si>
  <si>
    <t>79,15</t>
  </si>
  <si>
    <t>97,66</t>
  </si>
  <si>
    <t>0,38</t>
  </si>
  <si>
    <t>77,15</t>
  </si>
  <si>
    <t>51,99</t>
  </si>
  <si>
    <t>102,73</t>
  </si>
  <si>
    <t>1,46</t>
  </si>
  <si>
    <t>201,45</t>
  </si>
  <si>
    <t>429,62</t>
  </si>
  <si>
    <t>377,33</t>
  </si>
  <si>
    <t>134,56</t>
  </si>
  <si>
    <t>117,72</t>
  </si>
  <si>
    <t>1,77</t>
  </si>
  <si>
    <t>84,43</t>
  </si>
  <si>
    <t>87,85</t>
  </si>
  <si>
    <t>0,46</t>
  </si>
  <si>
    <t>2,42</t>
  </si>
  <si>
    <t>7,10</t>
  </si>
  <si>
    <t>0,96</t>
  </si>
  <si>
    <t>8,61</t>
  </si>
  <si>
    <t>306,10</t>
  </si>
  <si>
    <t>182,35</t>
  </si>
  <si>
    <t>69,20</t>
  </si>
  <si>
    <t>61,33</t>
  </si>
  <si>
    <t>21,84</t>
  </si>
  <si>
    <t>64,32</t>
  </si>
  <si>
    <t>70,75</t>
  </si>
  <si>
    <t>35,22</t>
  </si>
  <si>
    <t>60,75</t>
  </si>
  <si>
    <t>95,50</t>
  </si>
  <si>
    <t>91,04</t>
  </si>
  <si>
    <t>41,87</t>
  </si>
  <si>
    <t>29,98</t>
  </si>
  <si>
    <t>78,11</t>
  </si>
  <si>
    <t>26,27</t>
  </si>
  <si>
    <t>456,94</t>
  </si>
  <si>
    <t>68,47</t>
  </si>
  <si>
    <t>80,98</t>
  </si>
  <si>
    <t>27,03</t>
  </si>
  <si>
    <t>187,17</t>
  </si>
  <si>
    <t>65,98</t>
  </si>
  <si>
    <t>30,91</t>
  </si>
  <si>
    <t>7,98</t>
  </si>
  <si>
    <t>275,52</t>
  </si>
  <si>
    <t>133,48</t>
  </si>
  <si>
    <t>195,12</t>
  </si>
  <si>
    <t>57,69</t>
  </si>
  <si>
    <t>0,04</t>
  </si>
  <si>
    <t>87,15</t>
  </si>
  <si>
    <t>26,01</t>
  </si>
  <si>
    <t>86,95</t>
  </si>
  <si>
    <t>39,70</t>
  </si>
  <si>
    <t>91,06</t>
  </si>
  <si>
    <t>101,15</t>
  </si>
  <si>
    <t>98,61</t>
  </si>
  <si>
    <t>12,75</t>
  </si>
  <si>
    <t>63,23</t>
  </si>
  <si>
    <t>62,96</t>
  </si>
  <si>
    <t>56,52</t>
  </si>
  <si>
    <t>76,70</t>
  </si>
  <si>
    <t>68,07</t>
  </si>
  <si>
    <t>95,94</t>
  </si>
  <si>
    <t>93,58</t>
  </si>
  <si>
    <t>228,90</t>
  </si>
  <si>
    <t>441,48</t>
  </si>
  <si>
    <t>45,87</t>
  </si>
  <si>
    <t>57,34</t>
  </si>
  <si>
    <t>65,58</t>
  </si>
  <si>
    <t>34,06</t>
  </si>
  <si>
    <t>46,64</t>
  </si>
  <si>
    <t>40,11</t>
  </si>
  <si>
    <t>0,24</t>
  </si>
  <si>
    <t>19,81</t>
  </si>
  <si>
    <t>38,67</t>
  </si>
  <si>
    <t>59,32</t>
  </si>
  <si>
    <t>150,67</t>
  </si>
  <si>
    <t>90,61</t>
  </si>
  <si>
    <t>15,25</t>
  </si>
  <si>
    <t>68,57</t>
  </si>
  <si>
    <t>108,15</t>
  </si>
  <si>
    <t>95,43</t>
  </si>
  <si>
    <t>220,70</t>
  </si>
  <si>
    <t>53,18</t>
  </si>
  <si>
    <t>49,26</t>
  </si>
  <si>
    <t>32,86</t>
  </si>
  <si>
    <t>42,50</t>
  </si>
  <si>
    <t>43,80</t>
  </si>
  <si>
    <t>54,81</t>
  </si>
  <si>
    <t>32,40</t>
  </si>
  <si>
    <t>35,58</t>
  </si>
  <si>
    <t>50,55</t>
  </si>
  <si>
    <t>74,67</t>
  </si>
  <si>
    <t>71,61</t>
  </si>
  <si>
    <t>6,33</t>
  </si>
  <si>
    <t>261,03</t>
  </si>
  <si>
    <t>50,10</t>
  </si>
  <si>
    <t>13,44</t>
  </si>
  <si>
    <t>62,69</t>
  </si>
  <si>
    <t>23,38</t>
  </si>
  <si>
    <t>44,43</t>
  </si>
  <si>
    <t>90,86</t>
  </si>
  <si>
    <t>40,02</t>
  </si>
  <si>
    <t>82,94</t>
  </si>
  <si>
    <t>19,02</t>
  </si>
  <si>
    <t>98,41</t>
  </si>
  <si>
    <t>51,94</t>
  </si>
  <si>
    <t>58,15</t>
  </si>
  <si>
    <t>103,10</t>
  </si>
  <si>
    <t>118,57</t>
  </si>
  <si>
    <t>68,52</t>
  </si>
  <si>
    <t>68,94</t>
  </si>
  <si>
    <t>225,83</t>
  </si>
  <si>
    <t>63,57</t>
  </si>
  <si>
    <t>116,07</t>
  </si>
  <si>
    <t>195,85</t>
  </si>
  <si>
    <t>85,19</t>
  </si>
  <si>
    <t>78,00</t>
  </si>
  <si>
    <t>46,52</t>
  </si>
  <si>
    <t>75,71</t>
  </si>
  <si>
    <t>1,85</t>
  </si>
  <si>
    <t>47,98</t>
  </si>
  <si>
    <t>33,33</t>
  </si>
  <si>
    <t>181,29</t>
  </si>
  <si>
    <t>34,19</t>
  </si>
  <si>
    <t>157,54</t>
  </si>
  <si>
    <t>42,19</t>
  </si>
  <si>
    <t>7,88</t>
  </si>
  <si>
    <t>51,09</t>
  </si>
  <si>
    <t>3,11</t>
  </si>
  <si>
    <t>0,74</t>
  </si>
  <si>
    <t>0,39</t>
  </si>
  <si>
    <t>0,76</t>
  </si>
  <si>
    <t>2,65</t>
  </si>
  <si>
    <t>0,72</t>
  </si>
  <si>
    <t>5,02</t>
  </si>
  <si>
    <t>6,28</t>
  </si>
  <si>
    <t>8,33</t>
  </si>
  <si>
    <t>3,96</t>
  </si>
  <si>
    <t>43,77</t>
  </si>
  <si>
    <t>54,71</t>
  </si>
  <si>
    <t>64,98</t>
  </si>
  <si>
    <t>31,13</t>
  </si>
  <si>
    <t>13,71</t>
  </si>
  <si>
    <t>22,82</t>
  </si>
  <si>
    <t>0,05</t>
  </si>
  <si>
    <t>3,45</t>
  </si>
  <si>
    <t>7,20</t>
  </si>
  <si>
    <t>51,03</t>
  </si>
  <si>
    <t>63,79</t>
  </si>
  <si>
    <t>91,53</t>
  </si>
  <si>
    <t>38,56</t>
  </si>
  <si>
    <t>6,94</t>
  </si>
  <si>
    <t>126,31</t>
  </si>
  <si>
    <t>55,64</t>
  </si>
  <si>
    <t>38,32</t>
  </si>
  <si>
    <t>16,88</t>
  </si>
  <si>
    <t>0,31</t>
  </si>
  <si>
    <t>3,46</t>
  </si>
  <si>
    <t>174,02</t>
  </si>
  <si>
    <t>29,74</t>
  </si>
  <si>
    <t>13,94</t>
  </si>
  <si>
    <t>3,74</t>
  </si>
  <si>
    <t>43,68</t>
  </si>
  <si>
    <t>11,54</t>
  </si>
  <si>
    <t>60,56</t>
  </si>
  <si>
    <t>32,05</t>
  </si>
  <si>
    <t>28,91</t>
  </si>
  <si>
    <t>8,92</t>
  </si>
  <si>
    <t>94,51</t>
  </si>
  <si>
    <t>16,37</t>
  </si>
  <si>
    <t>130,74</t>
  </si>
  <si>
    <t>40,03</t>
  </si>
  <si>
    <t>233,21</t>
  </si>
  <si>
    <t>170,09</t>
  </si>
  <si>
    <t>305,42</t>
  </si>
  <si>
    <t>544,79</t>
  </si>
  <si>
    <t>449,80</t>
  </si>
  <si>
    <t>93,73</t>
  </si>
  <si>
    <t>33,04</t>
  </si>
  <si>
    <t>265,39</t>
  </si>
  <si>
    <t>81,26</t>
  </si>
  <si>
    <t>473,38</t>
  </si>
  <si>
    <t>383,42</t>
  </si>
  <si>
    <t>76,81</t>
  </si>
  <si>
    <t>27,07</t>
  </si>
  <si>
    <t>123,47</t>
  </si>
  <si>
    <t>86,29</t>
  </si>
  <si>
    <t>26,67</t>
  </si>
  <si>
    <t>9,81</t>
  </si>
  <si>
    <t>45,20</t>
  </si>
  <si>
    <t>20,51</t>
  </si>
  <si>
    <t>50,32</t>
  </si>
  <si>
    <t>7,17</t>
  </si>
  <si>
    <t>80,90</t>
  </si>
  <si>
    <t>29,53</t>
  </si>
  <si>
    <t>8,63</t>
  </si>
  <si>
    <t>39,36</t>
  </si>
  <si>
    <t>38,01</t>
  </si>
  <si>
    <t>65,53</t>
  </si>
  <si>
    <t>179,47</t>
  </si>
  <si>
    <t>40,51</t>
  </si>
  <si>
    <t>14,21</t>
  </si>
  <si>
    <t>5,73</t>
  </si>
  <si>
    <t>69,19</t>
  </si>
  <si>
    <t>207,06</t>
  </si>
  <si>
    <t>0,44</t>
  </si>
  <si>
    <t>1,97</t>
  </si>
  <si>
    <t>12,52</t>
  </si>
  <si>
    <t>58,43</t>
  </si>
  <si>
    <t>3,86</t>
  </si>
  <si>
    <t>5,32</t>
  </si>
  <si>
    <t>5,77</t>
  </si>
  <si>
    <t>6,31</t>
  </si>
  <si>
    <t>8,27</t>
  </si>
  <si>
    <t>5,44</t>
  </si>
  <si>
    <t>214,30</t>
  </si>
  <si>
    <t>268,18</t>
  </si>
  <si>
    <t>121,73</t>
  </si>
  <si>
    <t>104,20</t>
  </si>
  <si>
    <t>31,20</t>
  </si>
  <si>
    <t>144,55</t>
  </si>
  <si>
    <t>93,35</t>
  </si>
  <si>
    <t>30,90</t>
  </si>
  <si>
    <t>36,05</t>
  </si>
  <si>
    <t>57,92</t>
  </si>
  <si>
    <t>32,00</t>
  </si>
  <si>
    <t>40,55</t>
  </si>
  <si>
    <t>8,48</t>
  </si>
  <si>
    <t>61,69</t>
  </si>
  <si>
    <t>17,22</t>
  </si>
  <si>
    <t>21,55</t>
  </si>
  <si>
    <t>160,04</t>
  </si>
  <si>
    <t>10,06</t>
  </si>
  <si>
    <t>83,79</t>
  </si>
  <si>
    <t>44,31</t>
  </si>
  <si>
    <t>0,13</t>
  </si>
  <si>
    <t>8,29</t>
  </si>
  <si>
    <t>0,16</t>
  </si>
  <si>
    <t>3,17</t>
  </si>
  <si>
    <t>21,37</t>
  </si>
  <si>
    <t>8,26</t>
  </si>
  <si>
    <t>18,98</t>
  </si>
  <si>
    <t>10,86</t>
  </si>
  <si>
    <t>50,77</t>
  </si>
  <si>
    <t>144,33</t>
  </si>
  <si>
    <t>18,71</t>
  </si>
  <si>
    <t>28,49</t>
  </si>
  <si>
    <t>22,50</t>
  </si>
  <si>
    <t>166,07</t>
  </si>
  <si>
    <t>36,19</t>
  </si>
  <si>
    <t>136,23</t>
  </si>
  <si>
    <t>40,75</t>
  </si>
  <si>
    <t>16,45</t>
  </si>
  <si>
    <t>6,64</t>
  </si>
  <si>
    <t>73,56</t>
  </si>
  <si>
    <t>306,57</t>
  </si>
  <si>
    <t>1,15</t>
  </si>
  <si>
    <t>67,02</t>
  </si>
  <si>
    <t>179,46</t>
  </si>
  <si>
    <t>0,15</t>
  </si>
  <si>
    <t>4,04</t>
  </si>
  <si>
    <t>35,87</t>
  </si>
  <si>
    <t>0,60</t>
  </si>
  <si>
    <t>29,67</t>
  </si>
  <si>
    <t>11,96</t>
  </si>
  <si>
    <t>53,31</t>
  </si>
  <si>
    <t>281,05</t>
  </si>
  <si>
    <t>0,14</t>
  </si>
  <si>
    <t>0,03</t>
  </si>
  <si>
    <t>91,58</t>
  </si>
  <si>
    <t>4,30</t>
  </si>
  <si>
    <t>0,99</t>
  </si>
  <si>
    <t>4,71</t>
  </si>
  <si>
    <t>9,43</t>
  </si>
  <si>
    <t>1,52</t>
  </si>
  <si>
    <t>333,23</t>
  </si>
  <si>
    <t>89,40</t>
  </si>
  <si>
    <t>417,01</t>
  </si>
  <si>
    <t>4,43</t>
  </si>
  <si>
    <t>2,59</t>
  </si>
  <si>
    <t>11,75</t>
  </si>
  <si>
    <t>28,78</t>
  </si>
  <si>
    <t>0,66</t>
  </si>
  <si>
    <t>96,78</t>
  </si>
  <si>
    <t>34,11</t>
  </si>
  <si>
    <t>155,57</t>
  </si>
  <si>
    <t>11,05</t>
  </si>
  <si>
    <t>13,79</t>
  </si>
  <si>
    <t>24,44</t>
  </si>
  <si>
    <t>9,22</t>
  </si>
  <si>
    <t>3,72</t>
  </si>
  <si>
    <t>42,41</t>
  </si>
  <si>
    <t>48,00</t>
  </si>
  <si>
    <t>14,34</t>
  </si>
  <si>
    <t>4,17</t>
  </si>
  <si>
    <t>1,47</t>
  </si>
  <si>
    <t>68,26</t>
  </si>
  <si>
    <t>163,15</t>
  </si>
  <si>
    <t>115,00</t>
  </si>
  <si>
    <t>36,34</t>
  </si>
  <si>
    <t>138,00</t>
  </si>
  <si>
    <t>2.192,40</t>
  </si>
  <si>
    <t>7,26</t>
  </si>
  <si>
    <t>114,30</t>
  </si>
  <si>
    <t>32,55</t>
  </si>
  <si>
    <t>10,04</t>
  </si>
  <si>
    <t>54,18</t>
  </si>
  <si>
    <t>19,56</t>
  </si>
  <si>
    <t>149,87</t>
  </si>
  <si>
    <t>47,90</t>
  </si>
  <si>
    <t>56,38</t>
  </si>
  <si>
    <t>32,82</t>
  </si>
  <si>
    <t>0,02</t>
  </si>
  <si>
    <t>32,60</t>
  </si>
  <si>
    <t>12,06</t>
  </si>
  <si>
    <t>0,40</t>
  </si>
  <si>
    <t>0,51</t>
  </si>
  <si>
    <t>1,08</t>
  </si>
  <si>
    <t>47,95</t>
  </si>
  <si>
    <t>12,86</t>
  </si>
  <si>
    <t>60,01</t>
  </si>
  <si>
    <t>67,24</t>
  </si>
  <si>
    <t>51,78</t>
  </si>
  <si>
    <t>64,73</t>
  </si>
  <si>
    <t>277,94</t>
  </si>
  <si>
    <t>22,81</t>
  </si>
  <si>
    <t>6,11</t>
  </si>
  <si>
    <t>22,59</t>
  </si>
  <si>
    <t>24,71</t>
  </si>
  <si>
    <t>17,51</t>
  </si>
  <si>
    <t>55,26</t>
  </si>
  <si>
    <t>17,73</t>
  </si>
  <si>
    <t>31,29</t>
  </si>
  <si>
    <t>39,11</t>
  </si>
  <si>
    <t>17,72</t>
  </si>
  <si>
    <t>49,99</t>
  </si>
  <si>
    <t>66,55</t>
  </si>
  <si>
    <t>14,26</t>
  </si>
  <si>
    <t>3,90</t>
  </si>
  <si>
    <t>145,21</t>
  </si>
  <si>
    <t>44,63</t>
  </si>
  <si>
    <t>181,65</t>
  </si>
  <si>
    <t>297,54</t>
  </si>
  <si>
    <t>104,88</t>
  </si>
  <si>
    <t>478,29</t>
  </si>
  <si>
    <t>5.481,00</t>
  </si>
  <si>
    <t>0,65</t>
  </si>
  <si>
    <t>0,81</t>
  </si>
  <si>
    <t>1,44</t>
  </si>
  <si>
    <t>15,70</t>
  </si>
  <si>
    <t>137,02</t>
  </si>
  <si>
    <t>66,99</t>
  </si>
  <si>
    <t>0,57</t>
  </si>
  <si>
    <t>182,70</t>
  </si>
  <si>
    <t>11,87</t>
  </si>
  <si>
    <t>16,43</t>
  </si>
  <si>
    <t>35,71</t>
  </si>
  <si>
    <t>98,81</t>
  </si>
  <si>
    <t>104,49</t>
  </si>
  <si>
    <t>11,19</t>
  </si>
  <si>
    <t>163,93</t>
  </si>
  <si>
    <t>457,48</t>
  </si>
  <si>
    <t>94,15</t>
  </si>
  <si>
    <t>1.190,59</t>
  </si>
  <si>
    <t>476,55</t>
  </si>
  <si>
    <t>546,34</t>
  </si>
  <si>
    <t>614,01</t>
  </si>
  <si>
    <t>722,94</t>
  </si>
  <si>
    <t>77,78</t>
  </si>
  <si>
    <t>88,14</t>
  </si>
  <si>
    <t>83,80</t>
  </si>
  <si>
    <t>102,33</t>
  </si>
  <si>
    <t>23,28</t>
  </si>
  <si>
    <t>18,53</t>
  </si>
  <si>
    <t>1.055,88</t>
  </si>
  <si>
    <t>1.298,73</t>
  </si>
  <si>
    <t>1.369,46</t>
  </si>
  <si>
    <t>1.523,70</t>
  </si>
  <si>
    <t>1.914,53</t>
  </si>
  <si>
    <t>2.342,86</t>
  </si>
  <si>
    <t>2.433,70</t>
  </si>
  <si>
    <t>2.647,19</t>
  </si>
  <si>
    <t>3.047,90</t>
  </si>
  <si>
    <t>3.152,01</t>
  </si>
  <si>
    <t>1.042,16</t>
  </si>
  <si>
    <t>1.274,69</t>
  </si>
  <si>
    <t>1.345,41</t>
  </si>
  <si>
    <t>1.509,97</t>
  </si>
  <si>
    <t>1.888,98</t>
  </si>
  <si>
    <t>2.308,06</t>
  </si>
  <si>
    <t>2.399,84</t>
  </si>
  <si>
    <t>2.589,29</t>
  </si>
  <si>
    <t>2.980,20</t>
  </si>
  <si>
    <t>3.069,09</t>
  </si>
  <si>
    <t>39,12</t>
  </si>
  <si>
    <t>52,11</t>
  </si>
  <si>
    <t>58,63</t>
  </si>
  <si>
    <t>25,87</t>
  </si>
  <si>
    <t>45,02</t>
  </si>
  <si>
    <t>54,96</t>
  </si>
  <si>
    <t>19,96</t>
  </si>
  <si>
    <t>24,07</t>
  </si>
  <si>
    <t>20,88</t>
  </si>
  <si>
    <t>18,95</t>
  </si>
  <si>
    <t>24,88</t>
  </si>
  <si>
    <t>38,66</t>
  </si>
  <si>
    <t>41,40</t>
  </si>
  <si>
    <t>25,32</t>
  </si>
  <si>
    <t>28,92</t>
  </si>
  <si>
    <t>36,81</t>
  </si>
  <si>
    <t>42,94</t>
  </si>
  <si>
    <t>17,91</t>
  </si>
  <si>
    <t>45,92</t>
  </si>
  <si>
    <t>113,95</t>
  </si>
  <si>
    <t>70,53</t>
  </si>
  <si>
    <t>196,29</t>
  </si>
  <si>
    <t>210,02</t>
  </si>
  <si>
    <t>158,85</t>
  </si>
  <si>
    <t>103,85</t>
  </si>
  <si>
    <t>259,08</t>
  </si>
  <si>
    <t>187,06</t>
  </si>
  <si>
    <t>119,73</t>
  </si>
  <si>
    <t>80,10</t>
  </si>
  <si>
    <t>159,39</t>
  </si>
  <si>
    <t>169,58</t>
  </si>
  <si>
    <t>1.714,84</t>
  </si>
  <si>
    <t>170,76</t>
  </si>
  <si>
    <t>203,75</t>
  </si>
  <si>
    <t>185,70</t>
  </si>
  <si>
    <t>231,85</t>
  </si>
  <si>
    <t>202,96</t>
  </si>
  <si>
    <t>29,02</t>
  </si>
  <si>
    <t>54,10</t>
  </si>
  <si>
    <t>46,97</t>
  </si>
  <si>
    <t>80,68</t>
  </si>
  <si>
    <t>89,31</t>
  </si>
  <si>
    <t>86,81</t>
  </si>
  <si>
    <t>60,22</t>
  </si>
  <si>
    <t>15,64</t>
  </si>
  <si>
    <t>22,46</t>
  </si>
  <si>
    <t>213,10</t>
  </si>
  <si>
    <t>57,88</t>
  </si>
  <si>
    <t>90,64</t>
  </si>
  <si>
    <t>175,17</t>
  </si>
  <si>
    <t>53,58</t>
  </si>
  <si>
    <t>80,43</t>
  </si>
  <si>
    <t>205,86</t>
  </si>
  <si>
    <t>257,21</t>
  </si>
  <si>
    <t>307,85</t>
  </si>
  <si>
    <t>389,30</t>
  </si>
  <si>
    <t>69,85</t>
  </si>
  <si>
    <t>43,97</t>
  </si>
  <si>
    <t>80,96</t>
  </si>
  <si>
    <t>48,13</t>
  </si>
  <si>
    <t>128,54</t>
  </si>
  <si>
    <t>64,07</t>
  </si>
  <si>
    <t>34,79</t>
  </si>
  <si>
    <t>138,58</t>
  </si>
  <si>
    <t>69,71</t>
  </si>
  <si>
    <t>38,10</t>
  </si>
  <si>
    <t>47,85</t>
  </si>
  <si>
    <t>49,65</t>
  </si>
  <si>
    <t>713,02</t>
  </si>
  <si>
    <t>829,08</t>
  </si>
  <si>
    <t>945,13</t>
  </si>
  <si>
    <t>1.200,26</t>
  </si>
  <si>
    <t>1.316,31</t>
  </si>
  <si>
    <t>1.483,01</t>
  </si>
  <si>
    <t>1.716,16</t>
  </si>
  <si>
    <t>1.918,63</t>
  </si>
  <si>
    <t>2.034,68</t>
  </si>
  <si>
    <t>2.180,09</t>
  </si>
  <si>
    <t>799,72</t>
  </si>
  <si>
    <t>915,78</t>
  </si>
  <si>
    <t>1.141,55</t>
  </si>
  <si>
    <t>1.257,61</t>
  </si>
  <si>
    <t>1.424,30</t>
  </si>
  <si>
    <t>1.598,75</t>
  </si>
  <si>
    <t>1.830,57</t>
  </si>
  <si>
    <t>1.946,62</t>
  </si>
  <si>
    <t>2.062,67</t>
  </si>
  <si>
    <t>1.094,18</t>
  </si>
  <si>
    <t>1.489,88</t>
  </si>
  <si>
    <t>1.562,05</t>
  </si>
  <si>
    <t>1.730,51</t>
  </si>
  <si>
    <t>2.156,63</t>
  </si>
  <si>
    <t>2.848,79</t>
  </si>
  <si>
    <t>2.937,56</t>
  </si>
  <si>
    <t>3.188,80</t>
  </si>
  <si>
    <t>3.668,78</t>
  </si>
  <si>
    <t>3.905,25</t>
  </si>
  <si>
    <t>1.066,73</t>
  </si>
  <si>
    <t>1.456,02</t>
  </si>
  <si>
    <t>1.528,20</t>
  </si>
  <si>
    <t>1.801,57</t>
  </si>
  <si>
    <t>2.066,36</t>
  </si>
  <si>
    <t>2.694,11</t>
  </si>
  <si>
    <t>2.781,50</t>
  </si>
  <si>
    <t>2.982,72</t>
  </si>
  <si>
    <t>3.362,32</t>
  </si>
  <si>
    <t>3.296,48</t>
  </si>
  <si>
    <t>10,85</t>
  </si>
  <si>
    <t>23,75</t>
  </si>
  <si>
    <t>11,03</t>
  </si>
  <si>
    <t>763,50</t>
  </si>
  <si>
    <t>32,07</t>
  </si>
  <si>
    <t>26,97</t>
  </si>
  <si>
    <t>123,28</t>
  </si>
  <si>
    <t>701,69</t>
  </si>
  <si>
    <t>30,63</t>
  </si>
  <si>
    <t>106,24</t>
  </si>
  <si>
    <t>69,17</t>
  </si>
  <si>
    <t>57,61</t>
  </si>
  <si>
    <t>143,14</t>
  </si>
  <si>
    <t>104,43</t>
  </si>
  <si>
    <t>87,71</t>
  </si>
  <si>
    <t>177,10</t>
  </si>
  <si>
    <t>154,26</t>
  </si>
  <si>
    <t>174,83</t>
  </si>
  <si>
    <t>140,43</t>
  </si>
  <si>
    <t>170,34</t>
  </si>
  <si>
    <t>188,68</t>
  </si>
  <si>
    <t>181,56</t>
  </si>
  <si>
    <t>260,96</t>
  </si>
  <si>
    <t>229,25</t>
  </si>
  <si>
    <t>199,89</t>
  </si>
  <si>
    <t>279,30</t>
  </si>
  <si>
    <t>243,27</t>
  </si>
  <si>
    <t>DRENO ESPINHA DE PEIXE (SEÇÃO 0,40 X 0,40 M), COM TUBO DE PEAD CORRUGADO PERFURADO, DN 100 MM, ENCHIMENTO COM AREIA, INCLUSIVE CONEXÕES. AF_07/2021</t>
  </si>
  <si>
    <t>37,47</t>
  </si>
  <si>
    <t>DRENO ESPINHA DE PEIXE (SEÇÃO 0,40 X 0,40 M), COM TUBO DE PVC CORRUGADO RÍGIDO PERFURADO, DN 100 MM, ENCHIMENTO COM AREIA, INCLUSIVE CONEXÕES. AF_07/2021</t>
  </si>
  <si>
    <t>110,30</t>
  </si>
  <si>
    <t>74,38</t>
  </si>
  <si>
    <t>DRENO ESPINHA DE PEIXE (SEÇÃO 0,40 X 0,40 M), COM TUBO DE PVC CORRUGADO RÍGIDO PERFURADO, DN 100 MM, ENCHIMENTO COM BRITA, ENVOLVIDO COM MANTA GEOTÊXTIL, INCLUSIVE CONEXÕES. AF_07/2021</t>
  </si>
  <si>
    <t>147,21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</si>
  <si>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</si>
  <si>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</si>
  <si>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140,72</t>
  </si>
  <si>
    <t>DRENO ESPINHA DE PEIXE (SEÇÃO 0,50 X 0,80 M), COM TUBO DE PEAD CORRUGADO PERFURADO, DN 100 MM, ENCHIMENTO COM BRITA, ENVOLVIDO COM MANTA GEOTÊXTIL, INCLUSIVE CONEXÕES. AF_07/2021</t>
  </si>
  <si>
    <t>131,60</t>
  </si>
  <si>
    <t>DRENO ESPINHA DE PEIXE (SEÇÃO 0,50 X 0,80 M), COM TUBO DE PVC CORRUGADO RÍGIDO PERFURADO, DN 100 MM, ENCHIMENTO COM BRITA, ENVOLVIDO COM MANTA GEOTÊXTIL, INCLUSIVE CONEXÕES. AF_07/2021</t>
  </si>
  <si>
    <t>204,09</t>
  </si>
  <si>
    <t>82,61</t>
  </si>
  <si>
    <t>52,71</t>
  </si>
  <si>
    <t>67,12</t>
  </si>
  <si>
    <t>91,08</t>
  </si>
  <si>
    <t>110,34</t>
  </si>
  <si>
    <t>179,87</t>
  </si>
  <si>
    <t>118,41</t>
  </si>
  <si>
    <t>187,94</t>
  </si>
  <si>
    <t>59,19</t>
  </si>
  <si>
    <t>59,68</t>
  </si>
  <si>
    <t>34,14</t>
  </si>
  <si>
    <t>33,36</t>
  </si>
  <si>
    <t>736,78</t>
  </si>
  <si>
    <t>703,94</t>
  </si>
  <si>
    <t>902,56</t>
  </si>
  <si>
    <t>827,07</t>
  </si>
  <si>
    <t>996,87</t>
  </si>
  <si>
    <t>897,51</t>
  </si>
  <si>
    <t>1.030,44</t>
  </si>
  <si>
    <t>1.735,87</t>
  </si>
  <si>
    <t>2.145,62</t>
  </si>
  <si>
    <t>2.553,73</t>
  </si>
  <si>
    <t>667,45</t>
  </si>
  <si>
    <t>610,91</t>
  </si>
  <si>
    <t>261,53</t>
  </si>
  <si>
    <t>298,53</t>
  </si>
  <si>
    <t>343,31</t>
  </si>
  <si>
    <t>817,51</t>
  </si>
  <si>
    <t>124,77</t>
  </si>
  <si>
    <t>137,96</t>
  </si>
  <si>
    <t>175,28</t>
  </si>
  <si>
    <t>142,22</t>
  </si>
  <si>
    <t>157,19</t>
  </si>
  <si>
    <t>194,95</t>
  </si>
  <si>
    <t>209,88</t>
  </si>
  <si>
    <t>131,64</t>
  </si>
  <si>
    <t>153,90</t>
  </si>
  <si>
    <t>138,40</t>
  </si>
  <si>
    <t>151,31</t>
  </si>
  <si>
    <t>175,19</t>
  </si>
  <si>
    <t>163,12</t>
  </si>
  <si>
    <t>186,60</t>
  </si>
  <si>
    <t>190,45</t>
  </si>
  <si>
    <t>204,13</t>
  </si>
  <si>
    <t>153,17</t>
  </si>
  <si>
    <t>168,77</t>
  </si>
  <si>
    <t>206,87</t>
  </si>
  <si>
    <t>222,80</t>
  </si>
  <si>
    <t>139,92</t>
  </si>
  <si>
    <t>162,71</t>
  </si>
  <si>
    <t>142,84</t>
  </si>
  <si>
    <t>165,37</t>
  </si>
  <si>
    <t>159,31</t>
  </si>
  <si>
    <t>183,82</t>
  </si>
  <si>
    <t>168,29</t>
  </si>
  <si>
    <t>192,60</t>
  </si>
  <si>
    <t>242,72</t>
  </si>
  <si>
    <t>225,00</t>
  </si>
  <si>
    <t>214,42</t>
  </si>
  <si>
    <t>206,92</t>
  </si>
  <si>
    <t>200,97</t>
  </si>
  <si>
    <t>259,71</t>
  </si>
  <si>
    <t>241,00</t>
  </si>
  <si>
    <t>229,85</t>
  </si>
  <si>
    <t>222,01</t>
  </si>
  <si>
    <t>215,86</t>
  </si>
  <si>
    <t>229,08</t>
  </si>
  <si>
    <t>211,43</t>
  </si>
  <si>
    <t>200,92</t>
  </si>
  <si>
    <t>187,55</t>
  </si>
  <si>
    <t>246,12</t>
  </si>
  <si>
    <t>227,41</t>
  </si>
  <si>
    <t>216,33</t>
  </si>
  <si>
    <t>208,55</t>
  </si>
  <si>
    <t>196,00</t>
  </si>
  <si>
    <t>EXECUÇÃO DE PROTEÇÃO DA CABEÇA DO TIRANTE COM USO DE FÔRMAS METÁLICAS, 50 UTILIZAÇÕES, E CONCRETO FCK =15 MPA. AF_11/2023</t>
  </si>
  <si>
    <t>37,07</t>
  </si>
  <si>
    <t>835,32</t>
  </si>
  <si>
    <t>517,66</t>
  </si>
  <si>
    <t>662,74</t>
  </si>
  <si>
    <t>424,50</t>
  </si>
  <si>
    <t>42,35</t>
  </si>
  <si>
    <t>17,62</t>
  </si>
  <si>
    <t>12,31</t>
  </si>
  <si>
    <t>13,65</t>
  </si>
  <si>
    <t>691,10</t>
  </si>
  <si>
    <t>EXECUÇÃO DE PERFURAÇÃO PARA TIRANTE, COMPRIMENTO MAIOR OU IGUAL A 14 M E MENOR QUE 22 M, COM DIÂMETRO DE FURO DE 100 MM EXECUTADO COM HASTE E TUBOS DE REVESTIMENTO UTILIZANDO PERFURATRIZ SOBRE ESTEIRA. AF_11/2023</t>
  </si>
  <si>
    <t>81,67</t>
  </si>
  <si>
    <t>EXECUÇÃO DE PERFURAÇÃO PARA TIRANTE, COMPRIMENTO MAIOR OU IGUAL A 22 M E MENOR QUE 30 M, COM DIÂMETRO DE FURO DE 100 MM EXECUTADO COM HASTE E TUBOS DE REVESTIMENTO UTILIZANDO PERFURATRIZ SOBRE ESTEIRA. AF_11/2023</t>
  </si>
  <si>
    <t>69,57</t>
  </si>
  <si>
    <t>EXECUÇÃO DE PERFURAÇÃO PARA TIRANTE, COMPRIMENTO MAIOR OU IGUAL A 6 M E MENOR QUE 14 M, COM DIÂMETRO DE FURO DE 150 MM EXECUTADO COM HASTE E TUBOS DE REVESTIMENTO UTILIZANDO PERFURATRIZ SOBRE ESTEIRA. AF_11/2023</t>
  </si>
  <si>
    <t>112,61</t>
  </si>
  <si>
    <t>EXECUÇÃO DE PERFURAÇÃO PARA TIRANTE, COMPRIMENTO MAIOR OU IGUAL A 14 M E MENOR QUE 22 M, COM DIÂMETRO DE FURO DE 150 MM EXECUTADO COM HASTE E TUBOS DE REVESTIMENTO UTILIZANDO PERFURATRIZ SOBRE ESTEIRA. AF_11/2023</t>
  </si>
  <si>
    <t>EXECUÇÃO DE PERFURAÇÃO PARA TIRANTE, COMPRIMENTO MAIOR OU IGUAL A 6 M E MENOR QUE 14 M, COM DIÂMETRO DE FURO DE 200 MM EXECUTADO COM HASTE E TUBOS DE REVESTIMENTO UTILIZANDO PERFURATRIZ SOBRE ESTEIRA. AF_11/2023</t>
  </si>
  <si>
    <t>128,59</t>
  </si>
  <si>
    <t>EXECUÇÃO DE PERFURAÇÃO PARA TIRANTE, COMPRIMENTO MAIOR OU IGUAL A 14 M E MENOR QUE 22 M, COM DIÂMETRO DE FURO DE 200 MM EXECUTADO COM HASTE E TUBOS DE REVESTIMENTO UTILIZANDO PERFURATRIZ SOBRE ESTEIRA. AF_11/2023</t>
  </si>
  <si>
    <t>103,11</t>
  </si>
  <si>
    <t>EXECUÇÃO DE PERFURAÇÃO PARA TIRANTE, COMPRIMENTO MAIOR OU IGUAL A 22 M E MENOR QUE 30 M, COM DIÂMETRO DE FURO DE 200 MM EXECUTADO COM HASTE E TUBOS DE REVESTIMENTO UTILIZANDO PERFURATRIZ SOBRE ESTEIRA. AF_11/2023</t>
  </si>
  <si>
    <t>87,44</t>
  </si>
  <si>
    <t>EXECUÇÃO DE PERFURAÇÃO PARA TIRANTE, COMPRIMENTO MAIOR OU IGUAL A 6 M E MENOR QUE 14 M, COM DIÂMETRO DE FURO DE 100 MM EXECUTADO COM HASTE UTILIZANDO PERFURATRIZ MANUAL SOBRE BASE DE MONTAGEM. AF_11/2023</t>
  </si>
  <si>
    <t>65,28</t>
  </si>
  <si>
    <t>EXECUÇÃO DE PERFURAÇÃO PARA TIRANTE, COMPRIMENTO MAIOR OU IGUAL A 14 M E MENOR QUE 22 M, COM DIÂMETRO DE FURO DE 100 MM EXECUTADO COM HASTE UTILIZANDO PERFURATRIZ MANUAL SOBRE BASE DE MONTAGEM. AF_11/2023</t>
  </si>
  <si>
    <t>55,89</t>
  </si>
  <si>
    <t>EXECUÇÃO DE PERFURAÇÃO PARA TIRANTE, COMPRIMENTO MAIOR OU IGUAL A 22 M E MENOR QUE 30 M, COM DIÂMETRO DE FURO DE 100 MM EXECUTADO COM HASTE UTILIZANDO PERFURATRIZ MANUAL SOBRE BASE DE MONTAGEM. AF_11/2023</t>
  </si>
  <si>
    <t>49,60</t>
  </si>
  <si>
    <t>EXECUÇÃO DE PERFURAÇÃO PARA TIRANTE, COMPRIMENTO MAIOR OU IGUAL A 6 M E MENOR QUE 14 M, COM DIÂMETRO DE FURO DE 150 MM EXECUTADO COM HASTE UTILIZANDO PERFURATRIZ MANUAL SOBRE BASE DE MONTAGEM. AF_11/2023</t>
  </si>
  <si>
    <t>72,55</t>
  </si>
  <si>
    <t>EXECUÇÃO DE PERFURAÇÃO PARA TIRANTE, COMPRIMENTO MAIOR OU IGUAL A 14 M E MENOR QUE 22 M, COM DIÂMETRO DE FURO DE 150 MM EXECUTADO COM HASTE UTILIZANDO PERFURATRIZ MANUAL SOBRE BASE DE MONTAGEM. AF_11/2023</t>
  </si>
  <si>
    <t>EXECUÇÃO DE PERFURAÇÃO PARA TIRANTE, COMPRIMENTO MAIOR OU IGUAL A 22 M E MENOR QUE 30 M, COM DIÂMETRO DE FURO DE 150 MM EXECUTADO COM HASTE UTILIZANDO PERFURATRIZ MANUAL SOBRE BASE DE MONTAGEM. AF_11/2023</t>
  </si>
  <si>
    <t>54,48</t>
  </si>
  <si>
    <t>EXECUÇÃO DE PERFURAÇÃO PARA TIRANTE, COMPRIMENTO MAIOR OU IGUAL A 14 M E MENOR QUE 22 M, COM DIÂMETRO DE FURO DE 200 MM EXECUTADO COM HASTE UTILIZANDO PERFURATRIZ MANUAL SOBRE BASE DE MONTAGEM. AF_11/2023</t>
  </si>
  <si>
    <t>EXECUÇÃO DE PERFURAÇÃO PARA TIRANTE, COMPRIMENTO MAIOR OU IGUAL A 22 M E MENOR QUE 30 M, COM DIÂMETRO DE FURO DE 200 MM EXECUTADO COM HASTE UTILIZANDO PERFURATRIZ MANUAL SOBRE BASE DE MONTAGEM. AF_11/2023</t>
  </si>
  <si>
    <t>61,65</t>
  </si>
  <si>
    <t>PERFURAÇÃO DE CORTINA PRÉ-MOLDADA COM MARTELETE ROMPEDOR. AF_11/2023</t>
  </si>
  <si>
    <t>23,83</t>
  </si>
  <si>
    <t>EXECUÇÃO DE LONGARINA, PARA TIRANTES PROVISÓRIOS, COM PERFIL METÁLICO, INCLUINDO CUNHA E SOLIDARIZAÇÃO. AF_11/2023</t>
  </si>
  <si>
    <t>642,00</t>
  </si>
  <si>
    <t>EXECUÇÃO DE LONGARINA, PARA TIRANTES PERMANENTES, COM PERFIL METÁLICO, INCLUINDO CUNHA E SOLIDARIZAÇÃO. AF_11/2023</t>
  </si>
  <si>
    <t>2.497,62</t>
  </si>
  <si>
    <t>EXECUÇÃO DE PERFURAÇÃO PARA TIRANTE, COMPRIMENTO MAIOR OU IGUAL A 22 M E MENOR QUE 30 M, COM DIÂMETRO DE FURO DE 150 MM EXECUTADO COM HASTE E TUBOS DE REVESTIMENTO UTILIZANDO PERFURATRIZ SOBRE ESTEIRA. AF_11/2023</t>
  </si>
  <si>
    <t>76,76</t>
  </si>
  <si>
    <t>EXECUÇÃO DE PERFURAÇÃO PARA TIRANTE, COMPRIMENTO MAIOR OU IGUAL A 6 M E MENOR QUE 14 M, COM DIÂMETRO DE FURO DE 200 MM EXECUTADO COM HASTE UTILIZANDO PERFURATRIZ MANUAL SOBRE BASE DE MONTAGEM. AF_11/2023</t>
  </si>
  <si>
    <t>83,31</t>
  </si>
  <si>
    <t>EXECUÇÃO DE PERFURAÇÃO PARA TIRANTE, COMPRIMENTO MAIOR OU IGUAL A 6 M E MENOR QUE 14 M, COM DIÂMETRO DE FURO DE 100 MM EXECUTADO COM HASTE UTILIZANDO PERFURATRIZ SOBRE ESTEIRA. AF_11/2023</t>
  </si>
  <si>
    <t>48,74</t>
  </si>
  <si>
    <t>EXECUÇÃO DE PERFURAÇÃO PARA TIRANTE, COMPRIMENTO MAIOR OU IGUAL A 14 M E MENOR QUE 22 M, COM DIÂMETRO DE FURO DE 100 MM EXECUTADO COM HASTE UTILIZANDO PERFURATRIZ SOBRE ESTEIRA. AF_11/2023</t>
  </si>
  <si>
    <t>EXECUÇÃO DE PERFURAÇÃO PARA TIRANTE, COMPRIMENTO MAIOR OU IGUAL A 22 M E MENOR QUE 30 M, COM DIÂMETRO DE FURO DE 100 MM EXECUTADO COM HASTE UTILIZANDO PERFURATRIZ SOBRE ESTEIRA. AF_11/2023</t>
  </si>
  <si>
    <t>38,63</t>
  </si>
  <si>
    <t>EXECUÇÃO DE PERFURAÇÃO PARA TIRANTE, COMPRIMENTO MAIOR OU IGUAL A 6 M E MENOR QUE 14 M, COM DIÂMETRO DE FURO DE 200 MM EXECUTADO COM HASTE UTILIZANDO PERFURATRIZ SOBRE ESTEIRA. AF_11/2023</t>
  </si>
  <si>
    <t>56,78</t>
  </si>
  <si>
    <t>EXECUÇÃO DE PERFURAÇÃO PARA TIRANTE, COMPRIMENTO MAIOR OU IGUAL A 14 M E MENOR QUE 22 M, COM DIÂMETRO DE FURO DE 200 MM EXECUTADO COM HASTE UTILIZANDO PERFURATRIZ SOBRE ESTEIRA. AF_11/2023</t>
  </si>
  <si>
    <t>49,19</t>
  </si>
  <si>
    <t>EXECUÇÃO DE PERFURAÇÃO PARA TIRANTE, COMPRIMENTO MAIOR OU IGUAL A 22 M E MENOR QUE 30 M, COM DIÂMETRO DE FURO DE 200 MM EXECUTADO COM HASTE UTILIZANDO PERFURATRIZ SOBRE ESTEIRA. AF_11/2023</t>
  </si>
  <si>
    <t>44,11</t>
  </si>
  <si>
    <t>EXECUÇÃO DE PERFURAÇÃO PARA TIRANTE, COMPRIMENTO MAIOR OU IGUAL A 6 M E MENOR QUE 14 M, COM DIÂMETRO DE FURO DE 100 MM EXECUTADO COM HASTE E TUBOS DE REVESTIMENTO UTILIZANDO PERFURATRIZ SOBRE ESTEIRA. AF_11/2023</t>
  </si>
  <si>
    <t>101,86</t>
  </si>
  <si>
    <t>43,28</t>
  </si>
  <si>
    <t>52,59</t>
  </si>
  <si>
    <t>101,50</t>
  </si>
  <si>
    <t>132,10</t>
  </si>
  <si>
    <t>227,88</t>
  </si>
  <si>
    <t>51,35</t>
  </si>
  <si>
    <t>72,59</t>
  </si>
  <si>
    <t>96,72</t>
  </si>
  <si>
    <t>92,47</t>
  </si>
  <si>
    <t>117,00</t>
  </si>
  <si>
    <t>117,50</t>
  </si>
  <si>
    <t>237,96</t>
  </si>
  <si>
    <t>296,62</t>
  </si>
  <si>
    <t>413,99</t>
  </si>
  <si>
    <t>582,92</t>
  </si>
  <si>
    <t>790,63</t>
  </si>
  <si>
    <t>1.042,26</t>
  </si>
  <si>
    <t>956,50</t>
  </si>
  <si>
    <t>2.290,18</t>
  </si>
  <si>
    <t>811,54</t>
  </si>
  <si>
    <t>2.034,84</t>
  </si>
  <si>
    <t>1.626,46</t>
  </si>
  <si>
    <t>3.013,21</t>
  </si>
  <si>
    <t>1.665,86</t>
  </si>
  <si>
    <t>2.954,23</t>
  </si>
  <si>
    <t>2.649,86</t>
  </si>
  <si>
    <t>4.622,60</t>
  </si>
  <si>
    <t>1.291,01</t>
  </si>
  <si>
    <t>2.799,36</t>
  </si>
  <si>
    <t>1.429,66</t>
  </si>
  <si>
    <t>2.570,61</t>
  </si>
  <si>
    <t>2.285,72</t>
  </si>
  <si>
    <t>4.282,43</t>
  </si>
  <si>
    <t>490,44</t>
  </si>
  <si>
    <t>622,90</t>
  </si>
  <si>
    <t>1.134,42</t>
  </si>
  <si>
    <t>1.578,74</t>
  </si>
  <si>
    <t>965,52</t>
  </si>
  <si>
    <t>2.061,40</t>
  </si>
  <si>
    <t>1.103,99</t>
  </si>
  <si>
    <t>466,52</t>
  </si>
  <si>
    <t>1.329,66</t>
  </si>
  <si>
    <t>618,99</t>
  </si>
  <si>
    <t>3.020,83</t>
  </si>
  <si>
    <t>1.555,26</t>
  </si>
  <si>
    <t>847,25</t>
  </si>
  <si>
    <t>3.867,55</t>
  </si>
  <si>
    <t>1.893,77</t>
  </si>
  <si>
    <t>2.662,77</t>
  </si>
  <si>
    <t>1.284,25</t>
  </si>
  <si>
    <t>3.363,43</t>
  </si>
  <si>
    <t>1.533,60</t>
  </si>
  <si>
    <t>1.783,02</t>
  </si>
  <si>
    <t>2.032,38</t>
  </si>
  <si>
    <t>5.497,81</t>
  </si>
  <si>
    <t>2.281,80</t>
  </si>
  <si>
    <t>2.531,24</t>
  </si>
  <si>
    <t>6.907,31</t>
  </si>
  <si>
    <t>2.780,59</t>
  </si>
  <si>
    <t>4.163,60</t>
  </si>
  <si>
    <t>5.074,72</t>
  </si>
  <si>
    <t>5.960,12</t>
  </si>
  <si>
    <t>6.845,45</t>
  </si>
  <si>
    <t>7.730,91</t>
  </si>
  <si>
    <t>8.616,26</t>
  </si>
  <si>
    <t>3.052,35</t>
  </si>
  <si>
    <t>6.129,91</t>
  </si>
  <si>
    <t>2.304,21</t>
  </si>
  <si>
    <t>7.183,71</t>
  </si>
  <si>
    <t>2.553,58</t>
  </si>
  <si>
    <t>8.294,47</t>
  </si>
  <si>
    <t>2.803,01</t>
  </si>
  <si>
    <t>9.355,42</t>
  </si>
  <si>
    <t>10.416,47</t>
  </si>
  <si>
    <t>3.306,35</t>
  </si>
  <si>
    <t>8.488,38</t>
  </si>
  <si>
    <t>2.807,68</t>
  </si>
  <si>
    <t>9.765,77</t>
  </si>
  <si>
    <t>3.057,02</t>
  </si>
  <si>
    <t>11.043,22</t>
  </si>
  <si>
    <t>12.320,63</t>
  </si>
  <si>
    <t>3.560,38</t>
  </si>
  <si>
    <t>11.275,37</t>
  </si>
  <si>
    <t>3.311,03</t>
  </si>
  <si>
    <t>12.743,82</t>
  </si>
  <si>
    <t>14.212,33</t>
  </si>
  <si>
    <t>3.814,47</t>
  </si>
  <si>
    <t>14.444,53</t>
  </si>
  <si>
    <t>16.103,88</t>
  </si>
  <si>
    <t>4.068,50</t>
  </si>
  <si>
    <t>17.995,58</t>
  </si>
  <si>
    <t>4.276,89</t>
  </si>
  <si>
    <t>257,49</t>
  </si>
  <si>
    <t>890,21</t>
  </si>
  <si>
    <t>2.539,09</t>
  </si>
  <si>
    <t>6.202,54</t>
  </si>
  <si>
    <t>4.064,05</t>
  </si>
  <si>
    <t>4.764,70</t>
  </si>
  <si>
    <t>354,42</t>
  </si>
  <si>
    <t>1.222,67</t>
  </si>
  <si>
    <t>615,77</t>
  </si>
  <si>
    <t>1.715,31</t>
  </si>
  <si>
    <t>2.928,77</t>
  </si>
  <si>
    <t>1.468,07</t>
  </si>
  <si>
    <t>4.964,11</t>
  </si>
  <si>
    <t>842,85</t>
  </si>
  <si>
    <t>1.954,72</t>
  </si>
  <si>
    <t>3.756,44</t>
  </si>
  <si>
    <t>1.793,00</t>
  </si>
  <si>
    <t>2.605,11</t>
  </si>
  <si>
    <t>1.236,46</t>
  </si>
  <si>
    <t>5.829,57</t>
  </si>
  <si>
    <t>3.289,85</t>
  </si>
  <si>
    <t>1.475,86</t>
  </si>
  <si>
    <t>2.194,18</t>
  </si>
  <si>
    <t>3.974,57</t>
  </si>
  <si>
    <t>4.659,30</t>
  </si>
  <si>
    <t>486,32</t>
  </si>
  <si>
    <t>618,08</t>
  </si>
  <si>
    <t>6.694,95</t>
  </si>
  <si>
    <t>1.092,98</t>
  </si>
  <si>
    <t>1.505,27</t>
  </si>
  <si>
    <t>5.376,51</t>
  </si>
  <si>
    <t>957,43</t>
  </si>
  <si>
    <t>2.433,66</t>
  </si>
  <si>
    <t>352,46</t>
  </si>
  <si>
    <t>6.065,32</t>
  </si>
  <si>
    <t>1.988,79</t>
  </si>
  <si>
    <t>2.696,52</t>
  </si>
  <si>
    <t>1.034,88</t>
  </si>
  <si>
    <t>7.560,46</t>
  </si>
  <si>
    <t>1.252,31</t>
  </si>
  <si>
    <t>6.754,19</t>
  </si>
  <si>
    <t>9.548,83</t>
  </si>
  <si>
    <t>2.673,07</t>
  </si>
  <si>
    <t>4.072,94</t>
  </si>
  <si>
    <t>2.456,30</t>
  </si>
  <si>
    <t>1.251,51</t>
  </si>
  <si>
    <t>8.425,86</t>
  </si>
  <si>
    <t>2.935,92</t>
  </si>
  <si>
    <t>2.931,87</t>
  </si>
  <si>
    <t>10.797,12</t>
  </si>
  <si>
    <t>3.175,29</t>
  </si>
  <si>
    <t>12.045,39</t>
  </si>
  <si>
    <t>5.995,17</t>
  </si>
  <si>
    <t>3.418,74</t>
  </si>
  <si>
    <t>11.023,70</t>
  </si>
  <si>
    <t>3.179,34</t>
  </si>
  <si>
    <t>12.458,75</t>
  </si>
  <si>
    <t>2.213,60</t>
  </si>
  <si>
    <t>13.893,87</t>
  </si>
  <si>
    <t>3.662,25</t>
  </si>
  <si>
    <t>14.120,48</t>
  </si>
  <si>
    <t>7.025,48</t>
  </si>
  <si>
    <t>15.742,20</t>
  </si>
  <si>
    <t>3.905,70</t>
  </si>
  <si>
    <t>17.590,68</t>
  </si>
  <si>
    <t>2.453,02</t>
  </si>
  <si>
    <t>256,61</t>
  </si>
  <si>
    <t>832,39</t>
  </si>
  <si>
    <t>8.112,73</t>
  </si>
  <si>
    <t>2.692,48</t>
  </si>
  <si>
    <t>9.150,19</t>
  </si>
  <si>
    <t>10.187,73</t>
  </si>
  <si>
    <t>8.300,58</t>
  </si>
  <si>
    <t>4.109,62</t>
  </si>
  <si>
    <t>1.408,99</t>
  </si>
  <si>
    <t>1.058,54</t>
  </si>
  <si>
    <t>517,68</t>
  </si>
  <si>
    <t>487,07</t>
  </si>
  <si>
    <t>491,71</t>
  </si>
  <si>
    <t>3.029,51</t>
  </si>
  <si>
    <t>1.665,55</t>
  </si>
  <si>
    <t>2.541,58</t>
  </si>
  <si>
    <t>2.505,06</t>
  </si>
  <si>
    <t>1.565,41</t>
  </si>
  <si>
    <t>35,25</t>
  </si>
  <si>
    <t>38,94</t>
  </si>
  <si>
    <t>46,94</t>
  </si>
  <si>
    <t>51,16</t>
  </si>
  <si>
    <t>55,83</t>
  </si>
  <si>
    <t>60,48</t>
  </si>
  <si>
    <t>80,31</t>
  </si>
  <si>
    <t>86,77</t>
  </si>
  <si>
    <t>106,62</t>
  </si>
  <si>
    <t>58,45</t>
  </si>
  <si>
    <t>62,79</t>
  </si>
  <si>
    <t>52,64</t>
  </si>
  <si>
    <t>56,98</t>
  </si>
  <si>
    <t>46,36</t>
  </si>
  <si>
    <t>58,17</t>
  </si>
  <si>
    <t>71,40</t>
  </si>
  <si>
    <t>75,36</t>
  </si>
  <si>
    <t>88,59</t>
  </si>
  <si>
    <t>91,92</t>
  </si>
  <si>
    <t>105,15</t>
  </si>
  <si>
    <t>44,99</t>
  </si>
  <si>
    <t>56,55</t>
  </si>
  <si>
    <t>57,24</t>
  </si>
  <si>
    <t>68,80</t>
  </si>
  <si>
    <t>68,90</t>
  </si>
  <si>
    <t>80,47</t>
  </si>
  <si>
    <t>183,69</t>
  </si>
  <si>
    <t>3.463,23</t>
  </si>
  <si>
    <t>4.328,39</t>
  </si>
  <si>
    <t>5.842,91</t>
  </si>
  <si>
    <t>7.021,07</t>
  </si>
  <si>
    <t>28,76</t>
  </si>
  <si>
    <t>106,00</t>
  </si>
  <si>
    <t>18,05</t>
  </si>
  <si>
    <t>17,15</t>
  </si>
  <si>
    <t>15,40</t>
  </si>
  <si>
    <t>13,04</t>
  </si>
  <si>
    <t>13,98</t>
  </si>
  <si>
    <t>17,12</t>
  </si>
  <si>
    <t>16,34</t>
  </si>
  <si>
    <t>667,32</t>
  </si>
  <si>
    <t>1.211,04</t>
  </si>
  <si>
    <t>2.489,23</t>
  </si>
  <si>
    <t>4.181,52</t>
  </si>
  <si>
    <t>6.282,53</t>
  </si>
  <si>
    <t>8.835,81</t>
  </si>
  <si>
    <t>15.327,98</t>
  </si>
  <si>
    <t>5.054,57</t>
  </si>
  <si>
    <t>7.592,20</t>
  </si>
  <si>
    <t>10.694,93</t>
  </si>
  <si>
    <t>18.577,53</t>
  </si>
  <si>
    <t>9.423,08</t>
  </si>
  <si>
    <t>13.215,84</t>
  </si>
  <si>
    <t>22.733,05</t>
  </si>
  <si>
    <t>3.039,91</t>
  </si>
  <si>
    <t>5.307,90</t>
  </si>
  <si>
    <t>8.486,40</t>
  </si>
  <si>
    <t>12.601,60</t>
  </si>
  <si>
    <t>24.000,21</t>
  </si>
  <si>
    <t>11.864,34</t>
  </si>
  <si>
    <t>17.675,75</t>
  </si>
  <si>
    <t>32.941,90</t>
  </si>
  <si>
    <t>15.258,70</t>
  </si>
  <si>
    <t>22.774,84</t>
  </si>
  <si>
    <t>42.053,53</t>
  </si>
  <si>
    <t>14.452,04</t>
  </si>
  <si>
    <t>22.422,75</t>
  </si>
  <si>
    <t>31.255,12</t>
  </si>
  <si>
    <t>44.317,88</t>
  </si>
  <si>
    <t>17.935,52</t>
  </si>
  <si>
    <t>27.138,22</t>
  </si>
  <si>
    <t>38.121,95</t>
  </si>
  <si>
    <t>53.589,60</t>
  </si>
  <si>
    <t>20.717,93</t>
  </si>
  <si>
    <t>31.922,18</t>
  </si>
  <si>
    <t>44.814,94</t>
  </si>
  <si>
    <t>63.542,81</t>
  </si>
  <si>
    <t>8.879,54</t>
  </si>
  <si>
    <t>13.300,22</t>
  </si>
  <si>
    <t>20.159,91</t>
  </si>
  <si>
    <t>30.289,07</t>
  </si>
  <si>
    <t>10.213,38</t>
  </si>
  <si>
    <t>15.186,64</t>
  </si>
  <si>
    <t>16.941,71</t>
  </si>
  <si>
    <t>22.467,56</t>
  </si>
  <si>
    <t>35.353,65</t>
  </si>
  <si>
    <t>11.415,86</t>
  </si>
  <si>
    <t>18.672,14</t>
  </si>
  <si>
    <t>24.627,43</t>
  </si>
  <si>
    <t>40.828,73</t>
  </si>
  <si>
    <t>32.623,62</t>
  </si>
  <si>
    <t>53.211,90</t>
  </si>
  <si>
    <t>71.800,89</t>
  </si>
  <si>
    <t>103.097,56</t>
  </si>
  <si>
    <t>34.766,77</t>
  </si>
  <si>
    <t>56.254,82</t>
  </si>
  <si>
    <t>79.790,78</t>
  </si>
  <si>
    <t>97.823,05</t>
  </si>
  <si>
    <t>35.503,55</t>
  </si>
  <si>
    <t>61.708,70</t>
  </si>
  <si>
    <t>86.479,98</t>
  </si>
  <si>
    <t>103.790,38</t>
  </si>
  <si>
    <t>24,26</t>
  </si>
  <si>
    <t>33,30</t>
  </si>
  <si>
    <t>28,00</t>
  </si>
  <si>
    <t>23,60</t>
  </si>
  <si>
    <t>42,16</t>
  </si>
  <si>
    <t>34,60</t>
  </si>
  <si>
    <t>46,18</t>
  </si>
  <si>
    <t>30,13</t>
  </si>
  <si>
    <t>41,88</t>
  </si>
  <si>
    <t>69,00</t>
  </si>
  <si>
    <t>87,04</t>
  </si>
  <si>
    <t>56,35</t>
  </si>
  <si>
    <t>47,99</t>
  </si>
  <si>
    <t>66,20</t>
  </si>
  <si>
    <t>93,22</t>
  </si>
  <si>
    <t>136,01</t>
  </si>
  <si>
    <t>113,30</t>
  </si>
  <si>
    <t>49,41</t>
  </si>
  <si>
    <t>92,33</t>
  </si>
  <si>
    <t>25,94</t>
  </si>
  <si>
    <t>21,40</t>
  </si>
  <si>
    <t>8,51</t>
  </si>
  <si>
    <t>16,92</t>
  </si>
  <si>
    <t>730,12</t>
  </si>
  <si>
    <t>732,06</t>
  </si>
  <si>
    <t>755,27</t>
  </si>
  <si>
    <t>885,81</t>
  </si>
  <si>
    <t>941,16</t>
  </si>
  <si>
    <t>637,33</t>
  </si>
  <si>
    <t>644,92</t>
  </si>
  <si>
    <t>652,54</t>
  </si>
  <si>
    <t>660,14</t>
  </si>
  <si>
    <t>950,72</t>
  </si>
  <si>
    <t>982,12</t>
  </si>
  <si>
    <t>305,91</t>
  </si>
  <si>
    <t>399,16</t>
  </si>
  <si>
    <t>291,93</t>
  </si>
  <si>
    <t>298,85</t>
  </si>
  <si>
    <t>320,74</t>
  </si>
  <si>
    <t>391,93</t>
  </si>
  <si>
    <t>557,60</t>
  </si>
  <si>
    <t>620,30</t>
  </si>
  <si>
    <t>151,21</t>
  </si>
  <si>
    <t>131,36</t>
  </si>
  <si>
    <t>929,01</t>
  </si>
  <si>
    <t>938,15</t>
  </si>
  <si>
    <t>982,11</t>
  </si>
  <si>
    <t>1.055,52</t>
  </si>
  <si>
    <t>1.218,97</t>
  </si>
  <si>
    <t>1.283,89</t>
  </si>
  <si>
    <t>797,65</t>
  </si>
  <si>
    <t>806,79</t>
  </si>
  <si>
    <t>830,90</t>
  </si>
  <si>
    <t>904,31</t>
  </si>
  <si>
    <t>1.067,76</t>
  </si>
  <si>
    <t>1.132,68</t>
  </si>
  <si>
    <t>301,79</t>
  </si>
  <si>
    <t>309,18</t>
  </si>
  <si>
    <t>360,78</t>
  </si>
  <si>
    <t>400,67</t>
  </si>
  <si>
    <t>807,51</t>
  </si>
  <si>
    <t>817,12</t>
  </si>
  <si>
    <t>870,94</t>
  </si>
  <si>
    <t>913,05</t>
  </si>
  <si>
    <t>232,07</t>
  </si>
  <si>
    <t>325,32</t>
  </si>
  <si>
    <t>310,33</t>
  </si>
  <si>
    <t>333,04</t>
  </si>
  <si>
    <t>366,48</t>
  </si>
  <si>
    <t>886,70</t>
  </si>
  <si>
    <t>1.245,37</t>
  </si>
  <si>
    <t>96,39</t>
  </si>
  <si>
    <t>93,64</t>
  </si>
  <si>
    <t>80,92</t>
  </si>
  <si>
    <t>785,48</t>
  </si>
  <si>
    <t>781,23</t>
  </si>
  <si>
    <t>820,15</t>
  </si>
  <si>
    <t>892,89</t>
  </si>
  <si>
    <t>1.057,01</t>
  </si>
  <si>
    <t>1.121,26</t>
  </si>
  <si>
    <t>691,84</t>
  </si>
  <si>
    <t>700,31</t>
  </si>
  <si>
    <t>723,76</t>
  </si>
  <si>
    <t>796,50</t>
  </si>
  <si>
    <t>960,62</t>
  </si>
  <si>
    <t>1.024,87</t>
  </si>
  <si>
    <t>701,70</t>
  </si>
  <si>
    <t>710,64</t>
  </si>
  <si>
    <t>763,80</t>
  </si>
  <si>
    <t>805,24</t>
  </si>
  <si>
    <t>816,05</t>
  </si>
  <si>
    <t>710,24</t>
  </si>
  <si>
    <t>840,98</t>
  </si>
  <si>
    <t>734,50</t>
  </si>
  <si>
    <t>876,64</t>
  </si>
  <si>
    <t>769,50</t>
  </si>
  <si>
    <t>1.396,86</t>
  </si>
  <si>
    <t>1.289,72</t>
  </si>
  <si>
    <t>1.755,53</t>
  </si>
  <si>
    <t>1.648,39</t>
  </si>
  <si>
    <t>837,99</t>
  </si>
  <si>
    <t>192,58</t>
  </si>
  <si>
    <t>938,87</t>
  </si>
  <si>
    <t>795,34</t>
  </si>
  <si>
    <t>948,48</t>
  </si>
  <si>
    <t>972,34</t>
  </si>
  <si>
    <t>815,42</t>
  </si>
  <si>
    <t>1.022,15</t>
  </si>
  <si>
    <t>860,19</t>
  </si>
  <si>
    <t>1.064,26</t>
  </si>
  <si>
    <t>901,63</t>
  </si>
  <si>
    <t>947,41</t>
  </si>
  <si>
    <t>803,88</t>
  </si>
  <si>
    <t>1.027,85</t>
  </si>
  <si>
    <t>865,89</t>
  </si>
  <si>
    <t>1.548,07</t>
  </si>
  <si>
    <t>1.386,11</t>
  </si>
  <si>
    <t>1.906,74</t>
  </si>
  <si>
    <t>1.744,78</t>
  </si>
  <si>
    <t>64,90</t>
  </si>
  <si>
    <t>72,12</t>
  </si>
  <si>
    <t>79,37</t>
  </si>
  <si>
    <t>86,61</t>
  </si>
  <si>
    <t>103,49</t>
  </si>
  <si>
    <t>782,92</t>
  </si>
  <si>
    <t>791,56</t>
  </si>
  <si>
    <t>1.196,37</t>
  </si>
  <si>
    <t>941,14</t>
  </si>
  <si>
    <t>1.557,19</t>
  </si>
  <si>
    <t>1.836,91</t>
  </si>
  <si>
    <t>1.112,45</t>
  </si>
  <si>
    <t>1.499,73</t>
  </si>
  <si>
    <t>1.866,51</t>
  </si>
  <si>
    <t>1.197,33</t>
  </si>
  <si>
    <t>604,52</t>
  </si>
  <si>
    <t>663,07</t>
  </si>
  <si>
    <t>610,51</t>
  </si>
  <si>
    <t>62,99</t>
  </si>
  <si>
    <t>828,50</t>
  </si>
  <si>
    <t>599,12</t>
  </si>
  <si>
    <t>1.095,24</t>
  </si>
  <si>
    <t>150,43</t>
  </si>
  <si>
    <t>95,39</t>
  </si>
  <si>
    <t>649,40</t>
  </si>
  <si>
    <t>609,00</t>
  </si>
  <si>
    <t>1.526,72</t>
  </si>
  <si>
    <t>773,15</t>
  </si>
  <si>
    <t>606,17</t>
  </si>
  <si>
    <t>755,10</t>
  </si>
  <si>
    <t>709,11</t>
  </si>
  <si>
    <t>646,66</t>
  </si>
  <si>
    <t>423,89</t>
  </si>
  <si>
    <t>777,03</t>
  </si>
  <si>
    <t>219,29</t>
  </si>
  <si>
    <t>69,32</t>
  </si>
  <si>
    <t>81,42</t>
  </si>
  <si>
    <t>74,55</t>
  </si>
  <si>
    <t>146,67</t>
  </si>
  <si>
    <t>182,80</t>
  </si>
  <si>
    <t>47,92</t>
  </si>
  <si>
    <t>107,70</t>
  </si>
  <si>
    <t>172,82</t>
  </si>
  <si>
    <t>191,57</t>
  </si>
  <si>
    <t>241,56</t>
  </si>
  <si>
    <t>208,43</t>
  </si>
  <si>
    <t>249,32</t>
  </si>
  <si>
    <t>238,14</t>
  </si>
  <si>
    <t>325,64</t>
  </si>
  <si>
    <t>329,03</t>
  </si>
  <si>
    <t>391,66</t>
  </si>
  <si>
    <t>166,56</t>
  </si>
  <si>
    <t>278,09</t>
  </si>
  <si>
    <t>296,84</t>
  </si>
  <si>
    <t>346,83</t>
  </si>
  <si>
    <t>294,33</t>
  </si>
  <si>
    <t>335,22</t>
  </si>
  <si>
    <t>304,65</t>
  </si>
  <si>
    <t>392,15</t>
  </si>
  <si>
    <t>378,33</t>
  </si>
  <si>
    <t>434,59</t>
  </si>
  <si>
    <t>271,83</t>
  </si>
  <si>
    <t>494,33</t>
  </si>
  <si>
    <t>479,64</t>
  </si>
  <si>
    <t>880,96</t>
  </si>
  <si>
    <t>1.769,66</t>
  </si>
  <si>
    <t>2.030,63</t>
  </si>
  <si>
    <t>358,25</t>
  </si>
  <si>
    <t>419,72</t>
  </si>
  <si>
    <t>501,87</t>
  </si>
  <si>
    <t>1.027,48</t>
  </si>
  <si>
    <t>2.066,61</t>
  </si>
  <si>
    <t>1.782,88</t>
  </si>
  <si>
    <t>3.577,07</t>
  </si>
  <si>
    <t>21,72</t>
  </si>
  <si>
    <t>15,51</t>
  </si>
  <si>
    <t>654,21</t>
  </si>
  <si>
    <t>337,81</t>
  </si>
  <si>
    <t>481,30</t>
  </si>
  <si>
    <t>392,40</t>
  </si>
  <si>
    <t>537,32</t>
  </si>
  <si>
    <t>702,93</t>
  </si>
  <si>
    <t>1.319,77</t>
  </si>
  <si>
    <t>1.249,47</t>
  </si>
  <si>
    <t>1.162,88</t>
  </si>
  <si>
    <t>1.061,64</t>
  </si>
  <si>
    <t>964,08</t>
  </si>
  <si>
    <t>943,05</t>
  </si>
  <si>
    <t>924,42</t>
  </si>
  <si>
    <t>867,33</t>
  </si>
  <si>
    <t>1.394,72</t>
  </si>
  <si>
    <t>1.323,40</t>
  </si>
  <si>
    <t>1.235,72</t>
  </si>
  <si>
    <t>1.132,42</t>
  </si>
  <si>
    <t>1.033,01</t>
  </si>
  <si>
    <t>1.011,29</t>
  </si>
  <si>
    <t>992,26</t>
  </si>
  <si>
    <t>933,78</t>
  </si>
  <si>
    <t>901,91</t>
  </si>
  <si>
    <t>982,66</t>
  </si>
  <si>
    <t>27,56</t>
  </si>
  <si>
    <t>72,99</t>
  </si>
  <si>
    <t>134,04</t>
  </si>
  <si>
    <t>41,57</t>
  </si>
  <si>
    <t>149,71</t>
  </si>
  <si>
    <t>285,71</t>
  </si>
  <si>
    <t>476,28</t>
  </si>
  <si>
    <t>648,94</t>
  </si>
  <si>
    <t>749,67</t>
  </si>
  <si>
    <t>118,95</t>
  </si>
  <si>
    <t>153,39</t>
  </si>
  <si>
    <t>353,35</t>
  </si>
  <si>
    <t>12,82</t>
  </si>
  <si>
    <t>12,49</t>
  </si>
  <si>
    <t>12,16</t>
  </si>
  <si>
    <t>66,51</t>
  </si>
  <si>
    <t>249,92</t>
  </si>
  <si>
    <t>90,59</t>
  </si>
  <si>
    <t>286,21</t>
  </si>
  <si>
    <t>87,82</t>
  </si>
  <si>
    <t>119,90</t>
  </si>
  <si>
    <t>154,96</t>
  </si>
  <si>
    <t>110,57</t>
  </si>
  <si>
    <t>162,21</t>
  </si>
  <si>
    <t>213,86</t>
  </si>
  <si>
    <t>18,18</t>
  </si>
  <si>
    <t>632,61</t>
  </si>
  <si>
    <t>18,96</t>
  </si>
  <si>
    <t>31,62</t>
  </si>
  <si>
    <t>606,79</t>
  </si>
  <si>
    <t>200,42</t>
  </si>
  <si>
    <t>258,64</t>
  </si>
  <si>
    <t>194,18</t>
  </si>
  <si>
    <t>61,79</t>
  </si>
  <si>
    <t>0,68</t>
  </si>
  <si>
    <t>134,59</t>
  </si>
  <si>
    <t>19,62</t>
  </si>
  <si>
    <t>17,95</t>
  </si>
  <si>
    <t>17,61</t>
  </si>
  <si>
    <t>655,41</t>
  </si>
  <si>
    <t>35,56</t>
  </si>
  <si>
    <t>191,70</t>
  </si>
  <si>
    <t>240,02</t>
  </si>
  <si>
    <t>284,04</t>
  </si>
  <si>
    <t>184,63</t>
  </si>
  <si>
    <t>121,63</t>
  </si>
  <si>
    <t>193,76</t>
  </si>
  <si>
    <t>336,22</t>
  </si>
  <si>
    <t>407,81</t>
  </si>
  <si>
    <t>188,24</t>
  </si>
  <si>
    <t>223,80</t>
  </si>
  <si>
    <t>166,03</t>
  </si>
  <si>
    <t>214,35</t>
  </si>
  <si>
    <t>258,37</t>
  </si>
  <si>
    <t>310,55</t>
  </si>
  <si>
    <t>382,14</t>
  </si>
  <si>
    <t>181,39</t>
  </si>
  <si>
    <t>237,68</t>
  </si>
  <si>
    <t>135,14</t>
  </si>
  <si>
    <t>183,42</t>
  </si>
  <si>
    <t>130,90</t>
  </si>
  <si>
    <t>170,70</t>
  </si>
  <si>
    <t>39,99</t>
  </si>
  <si>
    <t>236,49</t>
  </si>
  <si>
    <t>160,34</t>
  </si>
  <si>
    <t>106,13</t>
  </si>
  <si>
    <t>151,85</t>
  </si>
  <si>
    <t>176,46</t>
  </si>
  <si>
    <t>95,58</t>
  </si>
  <si>
    <t>78,13</t>
  </si>
  <si>
    <t>94,53</t>
  </si>
  <si>
    <t>69,28</t>
  </si>
  <si>
    <t>84,48</t>
  </si>
  <si>
    <t>65,85</t>
  </si>
  <si>
    <t>80,29</t>
  </si>
  <si>
    <t>76,41</t>
  </si>
  <si>
    <t>60,02</t>
  </si>
  <si>
    <t>73,62</t>
  </si>
  <si>
    <t>67,88</t>
  </si>
  <si>
    <t>302,37</t>
  </si>
  <si>
    <t>211,02</t>
  </si>
  <si>
    <t>165,20</t>
  </si>
  <si>
    <t>299,24</t>
  </si>
  <si>
    <t>332,99</t>
  </si>
  <si>
    <t>204,35</t>
  </si>
  <si>
    <t>197,08</t>
  </si>
  <si>
    <t>256,15</t>
  </si>
  <si>
    <t>299,00</t>
  </si>
  <si>
    <t>167,36</t>
  </si>
  <si>
    <t>162,92</t>
  </si>
  <si>
    <t>222,16</t>
  </si>
  <si>
    <t>277,60</t>
  </si>
  <si>
    <t>136,21</t>
  </si>
  <si>
    <t>204,81</t>
  </si>
  <si>
    <t>264,18</t>
  </si>
  <si>
    <t>128,31</t>
  </si>
  <si>
    <t>129,02</t>
  </si>
  <si>
    <t>257,76</t>
  </si>
  <si>
    <t>123,06</t>
  </si>
  <si>
    <t>149,45</t>
  </si>
  <si>
    <t>250,25</t>
  </si>
  <si>
    <t>97,15</t>
  </si>
  <si>
    <t>116,46</t>
  </si>
  <si>
    <t>137,50</t>
  </si>
  <si>
    <t>243,81</t>
  </si>
  <si>
    <t>89,46</t>
  </si>
  <si>
    <t>110,89</t>
  </si>
  <si>
    <t>111,89</t>
  </si>
  <si>
    <t>231,01</t>
  </si>
  <si>
    <t>72,98</t>
  </si>
  <si>
    <t>99,64</t>
  </si>
  <si>
    <t>333,42</t>
  </si>
  <si>
    <t>232,44</t>
  </si>
  <si>
    <t>167,47</t>
  </si>
  <si>
    <t>121,40</t>
  </si>
  <si>
    <t>83,13</t>
  </si>
  <si>
    <t>115,09</t>
  </si>
  <si>
    <t>77,99</t>
  </si>
  <si>
    <t>109,86</t>
  </si>
  <si>
    <t>73,76</t>
  </si>
  <si>
    <t>105,75</t>
  </si>
  <si>
    <t>70,63</t>
  </si>
  <si>
    <t>98,22</t>
  </si>
  <si>
    <t>64,78</t>
  </si>
  <si>
    <t>122,19</t>
  </si>
  <si>
    <t>81,89</t>
  </si>
  <si>
    <t>103,82</t>
  </si>
  <si>
    <t>64,79</t>
  </si>
  <si>
    <t>56,94</t>
  </si>
  <si>
    <t>88,93</t>
  </si>
  <si>
    <t>88,68</t>
  </si>
  <si>
    <t>52,95</t>
  </si>
  <si>
    <t>84,92</t>
  </si>
  <si>
    <t>50,14</t>
  </si>
  <si>
    <t>47,76</t>
  </si>
  <si>
    <t>265,29</t>
  </si>
  <si>
    <t>218,98</t>
  </si>
  <si>
    <t>205,00</t>
  </si>
  <si>
    <t>244,18</t>
  </si>
  <si>
    <t>357,28</t>
  </si>
  <si>
    <t>190,03</t>
  </si>
  <si>
    <t>227,50</t>
  </si>
  <si>
    <t>93,87</t>
  </si>
  <si>
    <t>159,91</t>
  </si>
  <si>
    <t>80,70</t>
  </si>
  <si>
    <t>207,13</t>
  </si>
  <si>
    <t>297,63</t>
  </si>
  <si>
    <t>137,15</t>
  </si>
  <si>
    <t>143,84</t>
  </si>
  <si>
    <t>209,23</t>
  </si>
  <si>
    <t>101,64</t>
  </si>
  <si>
    <t>226,90</t>
  </si>
  <si>
    <t>25,68</t>
  </si>
  <si>
    <t>17,11</t>
  </si>
  <si>
    <t>25,90</t>
  </si>
  <si>
    <t>213,82</t>
  </si>
  <si>
    <t>163,35</t>
  </si>
  <si>
    <t>206,22</t>
  </si>
  <si>
    <t>496,28</t>
  </si>
  <si>
    <t>420,33</t>
  </si>
  <si>
    <t>332,37</t>
  </si>
  <si>
    <t>308,39</t>
  </si>
  <si>
    <t>269,32</t>
  </si>
  <si>
    <t>239,92</t>
  </si>
  <si>
    <t>221,44</t>
  </si>
  <si>
    <t>229,29</t>
  </si>
  <si>
    <t>165,12</t>
  </si>
  <si>
    <t>241,45</t>
  </si>
  <si>
    <t>221,59</t>
  </si>
  <si>
    <t>171,75</t>
  </si>
  <si>
    <t>221,93</t>
  </si>
  <si>
    <t>228,94</t>
  </si>
  <si>
    <t>167,60</t>
  </si>
  <si>
    <t>282,75</t>
  </si>
  <si>
    <t>235,90</t>
  </si>
  <si>
    <t>179,95</t>
  </si>
  <si>
    <t>238,04</t>
  </si>
  <si>
    <t>229,28</t>
  </si>
  <si>
    <t>166,55</t>
  </si>
  <si>
    <t>302,59</t>
  </si>
  <si>
    <t>504,90</t>
  </si>
  <si>
    <t>432,77</t>
  </si>
  <si>
    <t>327,37</t>
  </si>
  <si>
    <t>302,28</t>
  </si>
  <si>
    <t>268,26</t>
  </si>
  <si>
    <t>237,16</t>
  </si>
  <si>
    <t>217,59</t>
  </si>
  <si>
    <t>490,58</t>
  </si>
  <si>
    <t>408,40</t>
  </si>
  <si>
    <t>333,70</t>
  </si>
  <si>
    <t>306,58</t>
  </si>
  <si>
    <t>265,02</t>
  </si>
  <si>
    <t>234,77</t>
  </si>
  <si>
    <t>546,15</t>
  </si>
  <si>
    <t>456,26</t>
  </si>
  <si>
    <t>324,79</t>
  </si>
  <si>
    <t>297,32</t>
  </si>
  <si>
    <t>261,22</t>
  </si>
  <si>
    <t>230,16</t>
  </si>
  <si>
    <t>212,90</t>
  </si>
  <si>
    <t>511,84</t>
  </si>
  <si>
    <t>424,96</t>
  </si>
  <si>
    <t>334,67</t>
  </si>
  <si>
    <t>304,28</t>
  </si>
  <si>
    <t>234,53</t>
  </si>
  <si>
    <t>216,86</t>
  </si>
  <si>
    <t>555,60</t>
  </si>
  <si>
    <t>471,82</t>
  </si>
  <si>
    <t>316,68</t>
  </si>
  <si>
    <t>285,04</t>
  </si>
  <si>
    <t>251,13</t>
  </si>
  <si>
    <t>220,03</t>
  </si>
  <si>
    <t>202,75</t>
  </si>
  <si>
    <t>475,89</t>
  </si>
  <si>
    <t>398,47</t>
  </si>
  <si>
    <t>310,63</t>
  </si>
  <si>
    <t>289,20</t>
  </si>
  <si>
    <t>250,34</t>
  </si>
  <si>
    <t>220,57</t>
  </si>
  <si>
    <t>204,07</t>
  </si>
  <si>
    <t>495,14</t>
  </si>
  <si>
    <t>422,42</t>
  </si>
  <si>
    <t>269,70</t>
  </si>
  <si>
    <t>237,76</t>
  </si>
  <si>
    <t>208,92</t>
  </si>
  <si>
    <t>195,96</t>
  </si>
  <si>
    <t>4.097,38</t>
  </si>
  <si>
    <t>4.989,47</t>
  </si>
  <si>
    <t>5.214,14</t>
  </si>
  <si>
    <t>5.351,53</t>
  </si>
  <si>
    <t>5.811,96</t>
  </si>
  <si>
    <t>5.938,14</t>
  </si>
  <si>
    <t>5.714,95</t>
  </si>
  <si>
    <t>5.039,22</t>
  </si>
  <si>
    <t>225,80</t>
  </si>
  <si>
    <t>173,48</t>
  </si>
  <si>
    <t>222,05</t>
  </si>
  <si>
    <t>217,39</t>
  </si>
  <si>
    <t>158,03</t>
  </si>
  <si>
    <t>256,98</t>
  </si>
  <si>
    <t>124,54</t>
  </si>
  <si>
    <t>85,08</t>
  </si>
  <si>
    <t>63,62</t>
  </si>
  <si>
    <t>13,70</t>
  </si>
  <si>
    <t>13,15</t>
  </si>
  <si>
    <t>19,41</t>
  </si>
  <si>
    <t>15,97</t>
  </si>
  <si>
    <t>12,68</t>
  </si>
  <si>
    <t>15,33</t>
  </si>
  <si>
    <t>14,93</t>
  </si>
  <si>
    <t>14,08</t>
  </si>
  <si>
    <t>16,10</t>
  </si>
  <si>
    <t>14,53</t>
  </si>
  <si>
    <t>13,77</t>
  </si>
  <si>
    <t>13,66</t>
  </si>
  <si>
    <t>16,24</t>
  </si>
  <si>
    <t>14,07</t>
  </si>
  <si>
    <t>11,91</t>
  </si>
  <si>
    <t>13,62</t>
  </si>
  <si>
    <t>12,63</t>
  </si>
  <si>
    <t>12,55</t>
  </si>
  <si>
    <t>13,29</t>
  </si>
  <si>
    <t>13,60</t>
  </si>
  <si>
    <t>14,80</t>
  </si>
  <si>
    <t>14,54</t>
  </si>
  <si>
    <t>19,94</t>
  </si>
  <si>
    <t>14,16</t>
  </si>
  <si>
    <t>13,97</t>
  </si>
  <si>
    <t>13,41</t>
  </si>
  <si>
    <t>19,07</t>
  </si>
  <si>
    <t>25,22</t>
  </si>
  <si>
    <t>23,48</t>
  </si>
  <si>
    <t>16,20</t>
  </si>
  <si>
    <t>12,80</t>
  </si>
  <si>
    <t>11,60</t>
  </si>
  <si>
    <t>19,61</t>
  </si>
  <si>
    <t>18,37</t>
  </si>
  <si>
    <t>13,12</t>
  </si>
  <si>
    <t>14,57</t>
  </si>
  <si>
    <t>15,26</t>
  </si>
  <si>
    <t>11,50</t>
  </si>
  <si>
    <t>13,82</t>
  </si>
  <si>
    <t>16,29</t>
  </si>
  <si>
    <t>21,41</t>
  </si>
  <si>
    <t>23,55</t>
  </si>
  <si>
    <t>1.006,74</t>
  </si>
  <si>
    <t>862,83</t>
  </si>
  <si>
    <t>969,93</t>
  </si>
  <si>
    <t>499,20</t>
  </si>
  <si>
    <t>549,21</t>
  </si>
  <si>
    <t>604,68</t>
  </si>
  <si>
    <t>697,33</t>
  </si>
  <si>
    <t>487,63</t>
  </si>
  <si>
    <t>537,44</t>
  </si>
  <si>
    <t>597,02</t>
  </si>
  <si>
    <t>695,04</t>
  </si>
  <si>
    <t>381,04</t>
  </si>
  <si>
    <t>420,94</t>
  </si>
  <si>
    <t>460,97</t>
  </si>
  <si>
    <t>478,05</t>
  </si>
  <si>
    <t>493,64</t>
  </si>
  <si>
    <t>560,44</t>
  </si>
  <si>
    <t>376,66</t>
  </si>
  <si>
    <t>413,28</t>
  </si>
  <si>
    <t>446,22</t>
  </si>
  <si>
    <t>470,15</t>
  </si>
  <si>
    <t>485,79</t>
  </si>
  <si>
    <t>550,39</t>
  </si>
  <si>
    <t>432,74</t>
  </si>
  <si>
    <t>467,97</t>
  </si>
  <si>
    <t>677,22</t>
  </si>
  <si>
    <t>764,85</t>
  </si>
  <si>
    <t>710,91</t>
  </si>
  <si>
    <t>718,71</t>
  </si>
  <si>
    <t>689,78</t>
  </si>
  <si>
    <t>713,37</t>
  </si>
  <si>
    <t>692,78</t>
  </si>
  <si>
    <t>750,95</t>
  </si>
  <si>
    <t>717,65</t>
  </si>
  <si>
    <t>695,69</t>
  </si>
  <si>
    <t>773,12</t>
  </si>
  <si>
    <t>731,35</t>
  </si>
  <si>
    <t>737,50</t>
  </si>
  <si>
    <t>702,25</t>
  </si>
  <si>
    <t>580,25</t>
  </si>
  <si>
    <t>614,94</t>
  </si>
  <si>
    <t>661,68</t>
  </si>
  <si>
    <t>676,09</t>
  </si>
  <si>
    <t>712,30</t>
  </si>
  <si>
    <t>757,66</t>
  </si>
  <si>
    <t>576,81</t>
  </si>
  <si>
    <t>607,96</t>
  </si>
  <si>
    <t>647,73</t>
  </si>
  <si>
    <t>672,81</t>
  </si>
  <si>
    <t>704,39</t>
  </si>
  <si>
    <t>756,33</t>
  </si>
  <si>
    <t>636,65</t>
  </si>
  <si>
    <t>663,83</t>
  </si>
  <si>
    <t>582,48</t>
  </si>
  <si>
    <t>744,16</t>
  </si>
  <si>
    <t>702,16</t>
  </si>
  <si>
    <t>979,77</t>
  </si>
  <si>
    <t>299,28</t>
  </si>
  <si>
    <t>729,02</t>
  </si>
  <si>
    <t>682,88</t>
  </si>
  <si>
    <t>41,56</t>
  </si>
  <si>
    <t>703,28</t>
  </si>
  <si>
    <t>683,50</t>
  </si>
  <si>
    <t>1.031,46</t>
  </si>
  <si>
    <t>862,41</t>
  </si>
  <si>
    <t>936,10</t>
  </si>
  <si>
    <t>820,00</t>
  </si>
  <si>
    <t>869,84</t>
  </si>
  <si>
    <t>755,01</t>
  </si>
  <si>
    <t>994,10</t>
  </si>
  <si>
    <t>1.281,22</t>
  </si>
  <si>
    <t>700,57</t>
  </si>
  <si>
    <t>688,23</t>
  </si>
  <si>
    <t>749,65</t>
  </si>
  <si>
    <t>1.099,34</t>
  </si>
  <si>
    <t>856,69</t>
  </si>
  <si>
    <t>176,70</t>
  </si>
  <si>
    <t>163,95</t>
  </si>
  <si>
    <t>923,70</t>
  </si>
  <si>
    <t>576,58</t>
  </si>
  <si>
    <t>TRATAMENTO DE JUNTA DE DILATAÇÃO, COM TARUGO DE POLIETILENO E SELANTE PU, INCLUSO PREENCHIMENTO COM ESPUMA EXPANSIVA PU. AF_09/2023</t>
  </si>
  <si>
    <t>66,86</t>
  </si>
  <si>
    <t>TRATAMENTO DE JUNTA DE DILATAÇÃO COM MANTA ASFÁLTICA ADERIDA COM MAÇARICO. AF_09/2023</t>
  </si>
  <si>
    <t>TRATAMENTO DE JUNTA SERRADA, COM TARUGO DE POLIETILENO E SELANTE À BASE DE SILICONE. AF_09/2023</t>
  </si>
  <si>
    <t>45,68</t>
  </si>
  <si>
    <t>64,62</t>
  </si>
  <si>
    <t>92,86</t>
  </si>
  <si>
    <t>106,52</t>
  </si>
  <si>
    <t>86,43</t>
  </si>
  <si>
    <t>107,41</t>
  </si>
  <si>
    <t>48,01</t>
  </si>
  <si>
    <t>52,69</t>
  </si>
  <si>
    <t>49,39</t>
  </si>
  <si>
    <t>59,82</t>
  </si>
  <si>
    <t>90,04</t>
  </si>
  <si>
    <t>100,65</t>
  </si>
  <si>
    <t>41,97</t>
  </si>
  <si>
    <t>41,36</t>
  </si>
  <si>
    <t>24,69</t>
  </si>
  <si>
    <t>66,77</t>
  </si>
  <si>
    <t>41,07</t>
  </si>
  <si>
    <t>3.516,62</t>
  </si>
  <si>
    <t>3.029,67</t>
  </si>
  <si>
    <t>2.501,04</t>
  </si>
  <si>
    <t>1.552,45</t>
  </si>
  <si>
    <t>3.416,42</t>
  </si>
  <si>
    <t>5.546,48</t>
  </si>
  <si>
    <t>3.029,98</t>
  </si>
  <si>
    <t>2.192,57</t>
  </si>
  <si>
    <t>154,89</t>
  </si>
  <si>
    <t>121,90</t>
  </si>
  <si>
    <t>112,81</t>
  </si>
  <si>
    <t>154,79</t>
  </si>
  <si>
    <t>141,00</t>
  </si>
  <si>
    <t>134,03</t>
  </si>
  <si>
    <t>175,62</t>
  </si>
  <si>
    <t>164,52</t>
  </si>
  <si>
    <t>158,87</t>
  </si>
  <si>
    <t>198,33</t>
  </si>
  <si>
    <t>188,96</t>
  </si>
  <si>
    <t>184,12</t>
  </si>
  <si>
    <t>711,47</t>
  </si>
  <si>
    <t>723,10</t>
  </si>
  <si>
    <t>734,73</t>
  </si>
  <si>
    <t>746,34</t>
  </si>
  <si>
    <t>769,60</t>
  </si>
  <si>
    <t>67,93</t>
  </si>
  <si>
    <t>94,64</t>
  </si>
  <si>
    <t>132,64</t>
  </si>
  <si>
    <t>178,23</t>
  </si>
  <si>
    <t>234,80</t>
  </si>
  <si>
    <t>15,06</t>
  </si>
  <si>
    <t>17,13</t>
  </si>
  <si>
    <t>17,31</t>
  </si>
  <si>
    <t>19,60</t>
  </si>
  <si>
    <t>14,14</t>
  </si>
  <si>
    <t>10,18</t>
  </si>
  <si>
    <t>89,96</t>
  </si>
  <si>
    <t>684,34</t>
  </si>
  <si>
    <t>442,82</t>
  </si>
  <si>
    <t>509,23</t>
  </si>
  <si>
    <t>622,15</t>
  </si>
  <si>
    <t>1.841,55</t>
  </si>
  <si>
    <t>1.481,97</t>
  </si>
  <si>
    <t>1.202,81</t>
  </si>
  <si>
    <t>764,94</t>
  </si>
  <si>
    <t>572,28</t>
  </si>
  <si>
    <t>544,05</t>
  </si>
  <si>
    <t>1.644,30</t>
  </si>
  <si>
    <t>53,15</t>
  </si>
  <si>
    <t>40,44</t>
  </si>
  <si>
    <t>2.591,64</t>
  </si>
  <si>
    <t>4.251,88</t>
  </si>
  <si>
    <t>3.394,27</t>
  </si>
  <si>
    <t>3.615,73</t>
  </si>
  <si>
    <t>2.963,06</t>
  </si>
  <si>
    <t>2.893,41</t>
  </si>
  <si>
    <t>4.450,95</t>
  </si>
  <si>
    <t>2.823,35</t>
  </si>
  <si>
    <t>IMPERMEABILIZAÇÃO DE SUPERFÍCIE COM ARGAMASSA DE CIMENTO E AREIA, COM ADITIVO IMPERMEABILIZANTE, E = 1,5CM. AF_09/2023</t>
  </si>
  <si>
    <t>47,22</t>
  </si>
  <si>
    <t>IMPERMEABILIZAÇÃO DE SUPERFÍCIE COM ARGAMASSA POLIMÉRICA / MEMBRANA ACRÍLICA, 3 DEMÃOS. AF_09/2023</t>
  </si>
  <si>
    <t>29,17</t>
  </si>
  <si>
    <t>55,82</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</si>
  <si>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</si>
  <si>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</si>
  <si>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</si>
  <si>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131,37</t>
  </si>
  <si>
    <t>IMPERMEABILIZAÇÃO DE SUPERFÍCIE COM MANTA ASFÁLTICA, DUAS CAMADAS, INCLUSIVE APLICAÇÃO DE PRIMER ASFÁLTICO, E=3MM E E=4MM. AF_09/2023</t>
  </si>
  <si>
    <t>222,52</t>
  </si>
  <si>
    <t>IMPERMEABILIZAÇÃO DE SUPERFÍCIE COM MEMBRANA À BASE DE POLIURETANO, 2 DEMÃOS. AF_09/2023</t>
  </si>
  <si>
    <t>IMPERMEABILIZAÇÃO DE SUPERFÍCIE COM MEMBRANA À BASE DE RESINA ACRÍLICA, 3 DEMÃOS. AF_09/2023</t>
  </si>
  <si>
    <t>43,46</t>
  </si>
  <si>
    <t>IMPERMEABILIZAÇÃO DE SUPERFÍCIE COM EMULSÃO ASFÁLTICA, 2 DEMÃOS. AF_09/2023</t>
  </si>
  <si>
    <t>37,95</t>
  </si>
  <si>
    <t>PROTEÇÃO MECÂNICA DE SUPERFÍCIE HORIZONTAL COM ARGAMASSA DE CIMENTO E AREIA, TRAÇO 1:3, E=2CM. AF_09/2023</t>
  </si>
  <si>
    <t>35,50</t>
  </si>
  <si>
    <t>PROTEÇÃO MECÂNICA DE SUPERFÍCIE VERTICAL COM ARGAMASSA DE CIMENTO E AREIA, TRAÇO 1:3, E=2CM. AF_09/2023</t>
  </si>
  <si>
    <t>48,66</t>
  </si>
  <si>
    <t>PROTEÇÃO MECÂNICA DE SUPERFICIE HORIZONTAL COM ARGAMASSA DE CIMENTO E AREIA, TRAÇO 1:3, E=3CM. AF_09/2023</t>
  </si>
  <si>
    <t>PROTEÇÃO MECÂNICA DE SUPERFÍCIE VERTICAL COM ARGAMASSA DE CIMENTO E AREIA, TRAÇO 1:3, E=3CM. AF_09/2023</t>
  </si>
  <si>
    <t>63,64</t>
  </si>
  <si>
    <t>PROTEÇÃO MECÂNICA DE SUPERFICIE HORIZONTAL COM ARGAMASSA DE CIMENTO E AREIA, TRAÇO 1:3, E=4CM. AF_09/2023</t>
  </si>
  <si>
    <t>PROTEÇÃO MECÂNICA DE SUPERFÍCIE VERTICAL COM ARGAMASSA DE CIMENTO E AREIA, TRAÇO 1:3, E=4CM. AF_09/2023</t>
  </si>
  <si>
    <t>77,88</t>
  </si>
  <si>
    <t>PROTEÇÃO MECÂNICA DE SUPERFICIE HORIZONTAL COM ARGAMASSA DE CIMENTO E AREIA, TRAÇO 1:3, E=5CM. AF_09/2023</t>
  </si>
  <si>
    <t>79,71</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</si>
  <si>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</si>
  <si>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</si>
  <si>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</si>
  <si>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56,50</t>
  </si>
  <si>
    <t>PROTEÇÃO MECÂNICA DE SUPERFÍCIE VERTICAL COM CONCRETO 15 MPA, E=5CM. AF_09/2023</t>
  </si>
  <si>
    <t>69,09</t>
  </si>
  <si>
    <t>16,31</t>
  </si>
  <si>
    <t>17,10</t>
  </si>
  <si>
    <t>18,32</t>
  </si>
  <si>
    <t>19,52</t>
  </si>
  <si>
    <t>6,26</t>
  </si>
  <si>
    <t>8,17</t>
  </si>
  <si>
    <t>10,07</t>
  </si>
  <si>
    <t>8,79</t>
  </si>
  <si>
    <t>14,02</t>
  </si>
  <si>
    <t>16,05</t>
  </si>
  <si>
    <t>12,22</t>
  </si>
  <si>
    <t>20,54</t>
  </si>
  <si>
    <t>23,64</t>
  </si>
  <si>
    <t>9,59</t>
  </si>
  <si>
    <t>13,67</t>
  </si>
  <si>
    <t>7,49</t>
  </si>
  <si>
    <t>8,78</t>
  </si>
  <si>
    <t>7,19</t>
  </si>
  <si>
    <t>11,36</t>
  </si>
  <si>
    <t>12,07</t>
  </si>
  <si>
    <t>16,14</t>
  </si>
  <si>
    <t>14,23</t>
  </si>
  <si>
    <t>16,33</t>
  </si>
  <si>
    <t>20,27</t>
  </si>
  <si>
    <t>22,56</t>
  </si>
  <si>
    <t>10,14</t>
  </si>
  <si>
    <t>11,82</t>
  </si>
  <si>
    <t>13,92</t>
  </si>
  <si>
    <t>17,34</t>
  </si>
  <si>
    <t>21,22</t>
  </si>
  <si>
    <t>25,05</t>
  </si>
  <si>
    <t>27,34</t>
  </si>
  <si>
    <t>19,63</t>
  </si>
  <si>
    <t>29,14</t>
  </si>
  <si>
    <t>35,16</t>
  </si>
  <si>
    <t>52,20</t>
  </si>
  <si>
    <t>31,11</t>
  </si>
  <si>
    <t>50,59</t>
  </si>
  <si>
    <t>85,79</t>
  </si>
  <si>
    <t>3,39</t>
  </si>
  <si>
    <t>4,09</t>
  </si>
  <si>
    <t>4,55</t>
  </si>
  <si>
    <t>6,67</t>
  </si>
  <si>
    <t>8,72</t>
  </si>
  <si>
    <t>22,38</t>
  </si>
  <si>
    <t>25,01</t>
  </si>
  <si>
    <t>49,84</t>
  </si>
  <si>
    <t>88,98</t>
  </si>
  <si>
    <t>115,50</t>
  </si>
  <si>
    <t>139,71</t>
  </si>
  <si>
    <t>171,15</t>
  </si>
  <si>
    <t>226,44</t>
  </si>
  <si>
    <t>292,62</t>
  </si>
  <si>
    <t>9,10</t>
  </si>
  <si>
    <t>21,51</t>
  </si>
  <si>
    <t>33,24</t>
  </si>
  <si>
    <t>19,03</t>
  </si>
  <si>
    <t>12,05</t>
  </si>
  <si>
    <t>36,97</t>
  </si>
  <si>
    <t>22,26</t>
  </si>
  <si>
    <t>15,02</t>
  </si>
  <si>
    <t>15,88</t>
  </si>
  <si>
    <t>32,47</t>
  </si>
  <si>
    <t>18,26</t>
  </si>
  <si>
    <t>35,64</t>
  </si>
  <si>
    <t>20,93</t>
  </si>
  <si>
    <t>13,69</t>
  </si>
  <si>
    <t>25,95</t>
  </si>
  <si>
    <t>29,07</t>
  </si>
  <si>
    <t>24,13</t>
  </si>
  <si>
    <t>35,23</t>
  </si>
  <si>
    <t>33,03</t>
  </si>
  <si>
    <t>39,84</t>
  </si>
  <si>
    <t>55,48</t>
  </si>
  <si>
    <t>46,83</t>
  </si>
  <si>
    <t>64,84</t>
  </si>
  <si>
    <t>39,86</t>
  </si>
  <si>
    <t>49,63</t>
  </si>
  <si>
    <t>72,29</t>
  </si>
  <si>
    <t>22,83</t>
  </si>
  <si>
    <t>26,61</t>
  </si>
  <si>
    <t>31,03</t>
  </si>
  <si>
    <t>28,01</t>
  </si>
  <si>
    <t>24,43</t>
  </si>
  <si>
    <t>36,21</t>
  </si>
  <si>
    <t>32,62</t>
  </si>
  <si>
    <t>38,98</t>
  </si>
  <si>
    <t>54,12</t>
  </si>
  <si>
    <t>125,70</t>
  </si>
  <si>
    <t>196,49</t>
  </si>
  <si>
    <t>380,04</t>
  </si>
  <si>
    <t>739,52</t>
  </si>
  <si>
    <t>1.136,03</t>
  </si>
  <si>
    <t>159,04</t>
  </si>
  <si>
    <t>477,50</t>
  </si>
  <si>
    <t>651,17</t>
  </si>
  <si>
    <t>739,53</t>
  </si>
  <si>
    <t>201,26</t>
  </si>
  <si>
    <t>375,88</t>
  </si>
  <si>
    <t>521,54</t>
  </si>
  <si>
    <t>582,45</t>
  </si>
  <si>
    <t>27,23</t>
  </si>
  <si>
    <t>26,91</t>
  </si>
  <si>
    <t>29,72</t>
  </si>
  <si>
    <t>38,14</t>
  </si>
  <si>
    <t>25,40</t>
  </si>
  <si>
    <t>26,85</t>
  </si>
  <si>
    <t>33,35</t>
  </si>
  <si>
    <t>34,71</t>
  </si>
  <si>
    <t>11,09</t>
  </si>
  <si>
    <t>14,72</t>
  </si>
  <si>
    <t>21,19</t>
  </si>
  <si>
    <t>52,56</t>
  </si>
  <si>
    <t>53,93</t>
  </si>
  <si>
    <t>56,57</t>
  </si>
  <si>
    <t>64,21</t>
  </si>
  <si>
    <t>70,77</t>
  </si>
  <si>
    <t>66,02</t>
  </si>
  <si>
    <t>72,04</t>
  </si>
  <si>
    <t>76,92</t>
  </si>
  <si>
    <t>84,57</t>
  </si>
  <si>
    <t>94,42</t>
  </si>
  <si>
    <t>2.938,59</t>
  </si>
  <si>
    <t>5.639,86</t>
  </si>
  <si>
    <t>7.519,82</t>
  </si>
  <si>
    <t>2.009,65</t>
  </si>
  <si>
    <t>431,55</t>
  </si>
  <si>
    <t>70,20</t>
  </si>
  <si>
    <t>599,47</t>
  </si>
  <si>
    <t>624,20</t>
  </si>
  <si>
    <t>718,68</t>
  </si>
  <si>
    <t>1.032,69</t>
  </si>
  <si>
    <t>1.465,36</t>
  </si>
  <si>
    <t>15,49</t>
  </si>
  <si>
    <t>66,64</t>
  </si>
  <si>
    <t>85,64</t>
  </si>
  <si>
    <t>151,14</t>
  </si>
  <si>
    <t>400,96</t>
  </si>
  <si>
    <t>594,46</t>
  </si>
  <si>
    <t>939,65</t>
  </si>
  <si>
    <t>1.250,21</t>
  </si>
  <si>
    <t>1.988,91</t>
  </si>
  <si>
    <t>4.128,51</t>
  </si>
  <si>
    <t>126,97</t>
  </si>
  <si>
    <t>327,18</t>
  </si>
  <si>
    <t>1.191,70</t>
  </si>
  <si>
    <t>93,83</t>
  </si>
  <si>
    <t>15,35</t>
  </si>
  <si>
    <t>21,86</t>
  </si>
  <si>
    <t>17,92</t>
  </si>
  <si>
    <t>15,55</t>
  </si>
  <si>
    <t>32,79</t>
  </si>
  <si>
    <t>27,73</t>
  </si>
  <si>
    <t>39,85</t>
  </si>
  <si>
    <t>44,94</t>
  </si>
  <si>
    <t>57,06</t>
  </si>
  <si>
    <t>37,93</t>
  </si>
  <si>
    <t>50,05</t>
  </si>
  <si>
    <t>52,07</t>
  </si>
  <si>
    <t>64,19</t>
  </si>
  <si>
    <t>81,40</t>
  </si>
  <si>
    <t>62,22</t>
  </si>
  <si>
    <t>74,34</t>
  </si>
  <si>
    <t>55,21</t>
  </si>
  <si>
    <t>67,33</t>
  </si>
  <si>
    <t>88,46</t>
  </si>
  <si>
    <t>79,87</t>
  </si>
  <si>
    <t>97,79</t>
  </si>
  <si>
    <t>87,00</t>
  </si>
  <si>
    <t>104,92</t>
  </si>
  <si>
    <t>72,81</t>
  </si>
  <si>
    <t>90,73</t>
  </si>
  <si>
    <t>107,40</t>
  </si>
  <si>
    <t>125,32</t>
  </si>
  <si>
    <t>44,02</t>
  </si>
  <si>
    <t>42,63</t>
  </si>
  <si>
    <t>54,75</t>
  </si>
  <si>
    <t>101,12</t>
  </si>
  <si>
    <t>113,24</t>
  </si>
  <si>
    <t>41,08</t>
  </si>
  <si>
    <t>24,06</t>
  </si>
  <si>
    <t>37,08</t>
  </si>
  <si>
    <t>49,20</t>
  </si>
  <si>
    <t>51,72</t>
  </si>
  <si>
    <t>26,43</t>
  </si>
  <si>
    <t>22,32</t>
  </si>
  <si>
    <t>24,84</t>
  </si>
  <si>
    <t>34,44</t>
  </si>
  <si>
    <t>36,96</t>
  </si>
  <si>
    <t>49,47</t>
  </si>
  <si>
    <t>54,51</t>
  </si>
  <si>
    <t>61,59</t>
  </si>
  <si>
    <t>66,63</t>
  </si>
  <si>
    <t>41,17</t>
  </si>
  <si>
    <t>46,21</t>
  </si>
  <si>
    <t>58,33</t>
  </si>
  <si>
    <t>72,44</t>
  </si>
  <si>
    <t>80,00</t>
  </si>
  <si>
    <t>84,56</t>
  </si>
  <si>
    <t>92,12</t>
  </si>
  <si>
    <t>60,04</t>
  </si>
  <si>
    <t>72,16</t>
  </si>
  <si>
    <t>79,72</t>
  </si>
  <si>
    <t>79,51</t>
  </si>
  <si>
    <t>97,43</t>
  </si>
  <si>
    <t>117,52</t>
  </si>
  <si>
    <t>135,44</t>
  </si>
  <si>
    <t>43,64</t>
  </si>
  <si>
    <t>55,76</t>
  </si>
  <si>
    <t>66,68</t>
  </si>
  <si>
    <t>78,80</t>
  </si>
  <si>
    <t>73,04</t>
  </si>
  <si>
    <t>62,89</t>
  </si>
  <si>
    <t>73,74</t>
  </si>
  <si>
    <t>85,86</t>
  </si>
  <si>
    <t>75,04</t>
  </si>
  <si>
    <t>87,16</t>
  </si>
  <si>
    <t>67,98</t>
  </si>
  <si>
    <t>95,56</t>
  </si>
  <si>
    <t>133,87</t>
  </si>
  <si>
    <t>128,70</t>
  </si>
  <si>
    <t>174,97</t>
  </si>
  <si>
    <t>319,82</t>
  </si>
  <si>
    <t>46,27</t>
  </si>
  <si>
    <t>110,21</t>
  </si>
  <si>
    <t>144,62</t>
  </si>
  <si>
    <t>159,34</t>
  </si>
  <si>
    <t>145,44</t>
  </si>
  <si>
    <t>78,43</t>
  </si>
  <si>
    <t>24,45</t>
  </si>
  <si>
    <t>36,61</t>
  </si>
  <si>
    <t>64,85</t>
  </si>
  <si>
    <t>68,03</t>
  </si>
  <si>
    <t>67,67</t>
  </si>
  <si>
    <t>62,50</t>
  </si>
  <si>
    <t>25,16</t>
  </si>
  <si>
    <t>29,10</t>
  </si>
  <si>
    <t>257,41</t>
  </si>
  <si>
    <t>349,95</t>
  </si>
  <si>
    <t>74,07</t>
  </si>
  <si>
    <t>126,14</t>
  </si>
  <si>
    <t>73,29</t>
  </si>
  <si>
    <t>60,89</t>
  </si>
  <si>
    <t>35,92</t>
  </si>
  <si>
    <t>1.384,54</t>
  </si>
  <si>
    <t>1.477,38</t>
  </si>
  <si>
    <t>1.495,31</t>
  </si>
  <si>
    <t>1.627,18</t>
  </si>
  <si>
    <t>1.366,43</t>
  </si>
  <si>
    <t>1.459,27</t>
  </si>
  <si>
    <t>1.477,20</t>
  </si>
  <si>
    <t>1.609,07</t>
  </si>
  <si>
    <t>1.606,78</t>
  </si>
  <si>
    <t>1.747,30</t>
  </si>
  <si>
    <t>1.774,44</t>
  </si>
  <si>
    <t>1.959,70</t>
  </si>
  <si>
    <t>1.596,29</t>
  </si>
  <si>
    <t>1.736,81</t>
  </si>
  <si>
    <t>1.763,95</t>
  </si>
  <si>
    <t>1.949,21</t>
  </si>
  <si>
    <t>1.713,34</t>
  </si>
  <si>
    <t>1.900,71</t>
  </si>
  <si>
    <t>1.936,90</t>
  </si>
  <si>
    <t>2.174,61</t>
  </si>
  <si>
    <t>1.843,97</t>
  </si>
  <si>
    <t>2.031,34</t>
  </si>
  <si>
    <t>2.067,53</t>
  </si>
  <si>
    <t>2.305,24</t>
  </si>
  <si>
    <t>761,94</t>
  </si>
  <si>
    <t>873,35</t>
  </si>
  <si>
    <t>894,87</t>
  </si>
  <si>
    <t>1.019,61</t>
  </si>
  <si>
    <t>743,82</t>
  </si>
  <si>
    <t>855,23</t>
  </si>
  <si>
    <t>876,75</t>
  </si>
  <si>
    <t>1.001,49</t>
  </si>
  <si>
    <t>998,38</t>
  </si>
  <si>
    <t>1.165,49</t>
  </si>
  <si>
    <t>1.197,76</t>
  </si>
  <si>
    <t>1.384,87</t>
  </si>
  <si>
    <t>987,88</t>
  </si>
  <si>
    <t>1.154,99</t>
  </si>
  <si>
    <t>1.187,26</t>
  </si>
  <si>
    <t>1.374,37</t>
  </si>
  <si>
    <t>1.120,63</t>
  </si>
  <si>
    <t>1.343,45</t>
  </si>
  <si>
    <t>1.386,48</t>
  </si>
  <si>
    <t>1.635,96</t>
  </si>
  <si>
    <t>1.251,25</t>
  </si>
  <si>
    <t>1.474,07</t>
  </si>
  <si>
    <t>1.517,10</t>
  </si>
  <si>
    <t>1.766,58</t>
  </si>
  <si>
    <t>120,24</t>
  </si>
  <si>
    <t>54,28</t>
  </si>
  <si>
    <t>89,37</t>
  </si>
  <si>
    <t>151,13</t>
  </si>
  <si>
    <t>197,00</t>
  </si>
  <si>
    <t>40,95</t>
  </si>
  <si>
    <t>72,61</t>
  </si>
  <si>
    <t>116,32</t>
  </si>
  <si>
    <t>169,08</t>
  </si>
  <si>
    <t>40,23</t>
  </si>
  <si>
    <t>126,69</t>
  </si>
  <si>
    <t>19,88</t>
  </si>
  <si>
    <t>22,28</t>
  </si>
  <si>
    <t>31,45</t>
  </si>
  <si>
    <t>46,47</t>
  </si>
  <si>
    <t>84,34</t>
  </si>
  <si>
    <t>188,90</t>
  </si>
  <si>
    <t>293,66</t>
  </si>
  <si>
    <t>165,39</t>
  </si>
  <si>
    <t>80,94</t>
  </si>
  <si>
    <t>38,25</t>
  </si>
  <si>
    <t>41,98</t>
  </si>
  <si>
    <t>108,61</t>
  </si>
  <si>
    <t>159,50</t>
  </si>
  <si>
    <t>154,78</t>
  </si>
  <si>
    <t>109,32</t>
  </si>
  <si>
    <t>59,70</t>
  </si>
  <si>
    <t>79,98</t>
  </si>
  <si>
    <t>68,91</t>
  </si>
  <si>
    <t>560,92</t>
  </si>
  <si>
    <t>300,64</t>
  </si>
  <si>
    <t>254,06</t>
  </si>
  <si>
    <t>402,18</t>
  </si>
  <si>
    <t>436,77</t>
  </si>
  <si>
    <t>510,44</t>
  </si>
  <si>
    <t>661,92</t>
  </si>
  <si>
    <t>756,13</t>
  </si>
  <si>
    <t>1.200,88</t>
  </si>
  <si>
    <t>123,26</t>
  </si>
  <si>
    <t>775,73</t>
  </si>
  <si>
    <t>28,54</t>
  </si>
  <si>
    <t>29,76</t>
  </si>
  <si>
    <t>35,01</t>
  </si>
  <si>
    <t>443,24</t>
  </si>
  <si>
    <t>220,23</t>
  </si>
  <si>
    <t>471,73</t>
  </si>
  <si>
    <t>516,65</t>
  </si>
  <si>
    <t>570,18</t>
  </si>
  <si>
    <t>538,88</t>
  </si>
  <si>
    <t>635,37</t>
  </si>
  <si>
    <t>562,85</t>
  </si>
  <si>
    <t>620,88</t>
  </si>
  <si>
    <t>609,33</t>
  </si>
  <si>
    <t>701,79</t>
  </si>
  <si>
    <t>657,62</t>
  </si>
  <si>
    <t>729,49</t>
  </si>
  <si>
    <t>731,62</t>
  </si>
  <si>
    <t>802,64</t>
  </si>
  <si>
    <t>724,77</t>
  </si>
  <si>
    <t>783,62</t>
  </si>
  <si>
    <t>776,29</t>
  </si>
  <si>
    <t>876,07</t>
  </si>
  <si>
    <t>930,84</t>
  </si>
  <si>
    <t>1.065,48</t>
  </si>
  <si>
    <t>1.079,67</t>
  </si>
  <si>
    <t>1.190,67</t>
  </si>
  <si>
    <t>487,59</t>
  </si>
  <si>
    <t>584,98</t>
  </si>
  <si>
    <t>748,93</t>
  </si>
  <si>
    <t>953,47</t>
  </si>
  <si>
    <t>1.479,85</t>
  </si>
  <si>
    <t>620,00</t>
  </si>
  <si>
    <t>998,28</t>
  </si>
  <si>
    <t>1.537,30</t>
  </si>
  <si>
    <t>636,59</t>
  </si>
  <si>
    <t>1.020,35</t>
  </si>
  <si>
    <t>1.568,17</t>
  </si>
  <si>
    <t>653,10</t>
  </si>
  <si>
    <t>825,71</t>
  </si>
  <si>
    <t>1.041,97</t>
  </si>
  <si>
    <t>1.598,28</t>
  </si>
  <si>
    <t>863,37</t>
  </si>
  <si>
    <t>1.084,90</t>
  </si>
  <si>
    <t>1.661,82</t>
  </si>
  <si>
    <t>1.127,65</t>
  </si>
  <si>
    <t>1.730,13</t>
  </si>
  <si>
    <t>587,47</t>
  </si>
  <si>
    <t>2.762,53</t>
  </si>
  <si>
    <t>3.230,20</t>
  </si>
  <si>
    <t>2.453,14</t>
  </si>
  <si>
    <t>2.651,09</t>
  </si>
  <si>
    <t>360,84</t>
  </si>
  <si>
    <t>381,87</t>
  </si>
  <si>
    <t>100,75</t>
  </si>
  <si>
    <t>111,54</t>
  </si>
  <si>
    <t>121,93</t>
  </si>
  <si>
    <t>132,72</t>
  </si>
  <si>
    <t>10.870,95</t>
  </si>
  <si>
    <t>12.095,27</t>
  </si>
  <si>
    <t>15.508,35</t>
  </si>
  <si>
    <t>19.054,63</t>
  </si>
  <si>
    <t>23.894,19</t>
  </si>
  <si>
    <t>33.331,22</t>
  </si>
  <si>
    <t>38.810,09</t>
  </si>
  <si>
    <t>70,79</t>
  </si>
  <si>
    <t>226,87</t>
  </si>
  <si>
    <t>62.838,10</t>
  </si>
  <si>
    <t>86.072,68</t>
  </si>
  <si>
    <t>120.330,83</t>
  </si>
  <si>
    <t>169,46</t>
  </si>
  <si>
    <t>360,32</t>
  </si>
  <si>
    <t>144,40</t>
  </si>
  <si>
    <t>185,24</t>
  </si>
  <si>
    <t>140,65</t>
  </si>
  <si>
    <t>309,31</t>
  </si>
  <si>
    <t>123,89</t>
  </si>
  <si>
    <t>140,37</t>
  </si>
  <si>
    <t>324,61</t>
  </si>
  <si>
    <t>65,05</t>
  </si>
  <si>
    <t>83,59</t>
  </si>
  <si>
    <t>103,03</t>
  </si>
  <si>
    <t>134,86</t>
  </si>
  <si>
    <t>51,04</t>
  </si>
  <si>
    <t>67,21</t>
  </si>
  <si>
    <t>96,08</t>
  </si>
  <si>
    <t>56,08</t>
  </si>
  <si>
    <t>81,00</t>
  </si>
  <si>
    <t>115,66</t>
  </si>
  <si>
    <t>133,73</t>
  </si>
  <si>
    <t>111,88</t>
  </si>
  <si>
    <t>25,30</t>
  </si>
  <si>
    <t>25,04</t>
  </si>
  <si>
    <t>23,33</t>
  </si>
  <si>
    <t>24,89</t>
  </si>
  <si>
    <t>32,11</t>
  </si>
  <si>
    <t>3.197,36</t>
  </si>
  <si>
    <t>814,30</t>
  </si>
  <si>
    <t>FURO MANUAL EM ALVENARIA, PARA INSTALAÇÕES ELÉTRICAS, DIÂMETROS MENORES OU IGUAIS A 40 MM. AF_09/2023</t>
  </si>
  <si>
    <t>FURO MANUAL EM ALVENARIA, PARA INSTALAÇÕES ELÉTRICAS, DIÂMETROS MAIORES QUE 40 MM E MENORES OU IGUAIS A 75 MM. AF_09/2023</t>
  </si>
  <si>
    <t>FURO MANUAL EM ALVENARIA, PARA INSTALAÇÕES ELÉTRICAS, DIÂMETROS MAIORES QUE 75 MM E MENORES OU IGUAIS A 100 MM. AF_09/2023</t>
  </si>
  <si>
    <t>64,39</t>
  </si>
  <si>
    <t>FURO MECANIZADO EM CONCRETO, COM MARTELO DEMOLIDOR, PARA INSTALAÇÕES ELÉTRICAS, DIÂMETROS MENORES OU IGUAIS A 40 MM. AF_09/2023</t>
  </si>
  <si>
    <t>9,54</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</si>
  <si>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</si>
  <si>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</si>
  <si>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37,15</t>
  </si>
  <si>
    <t>SUPORTE PARA 2 ELETRODUTOS, ESPAÇADO A CADA 80 CM, EM PERFILADO COM COMPRIMENTO DE 25 CM FIXADO EM LAJE, POR METRO DE ELETRODUTO FIXADO. AF_09/2023</t>
  </si>
  <si>
    <t>21,64</t>
  </si>
  <si>
    <t>SUPORTE PARA 4 ELETRODUTOS, ESPAÇADO A CADA 80 CM, EM PERFILADO COM COMPRIMENTO DE 42 CM FIXADO EM LAJE, POR METRO DE ELETRODUTO FIXADO. AF_09/2023</t>
  </si>
  <si>
    <t>CHUMBAMENTO LINEAR EM ALVENARIA PARA ELETRODUTOS COM DIÂMETROS MENORES OU IGUAIS A 40 MM. AF_09/2023</t>
  </si>
  <si>
    <t>16,39</t>
  </si>
  <si>
    <t>FURO MECANIZADO EM ALVENARIA, PARA INSTALAÇÕES ELÉTRICAS,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</si>
  <si>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</si>
  <si>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</si>
  <si>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CONCRETO, COM PERFURATRIZ, PARA INSTALAÇÕES ELÉTRICAS, DIÂMETROS MENORES OU IGUAIS A 40 MM. AF_09/2023</t>
  </si>
  <si>
    <t>2,38</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</si>
  <si>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</si>
  <si>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</si>
  <si>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RASGO LINEAR MECANIZADO EM ALVENARIA, PARA ELETRODUTOS, DIÂMETROS MENORES OU IGUAIS A 40 MM. AF_09/2023</t>
  </si>
  <si>
    <t>FIXAÇÃO DE ELETRODUTOS, DIÂMETROS MENORES OU IGUAIS A 40 MM, COM ABRAÇADEIRA METÁLICA RÍGIDA TIPO D COM PARAFUSO DE FIXAÇÃO 1 1/4", FIXADA DIRETAMENTE NA LAJE OU PAREDE. AF_09/2023</t>
  </si>
  <si>
    <t>1.628,28</t>
  </si>
  <si>
    <t>216,02</t>
  </si>
  <si>
    <t>632,75</t>
  </si>
  <si>
    <t>683,52</t>
  </si>
  <si>
    <t>209,67</t>
  </si>
  <si>
    <t>243,52</t>
  </si>
  <si>
    <t>285,82</t>
  </si>
  <si>
    <t>328,13</t>
  </si>
  <si>
    <t>1.997,79</t>
  </si>
  <si>
    <t>465,50</t>
  </si>
  <si>
    <t>591,29</t>
  </si>
  <si>
    <t>387,35</t>
  </si>
  <si>
    <t>3.556,24</t>
  </si>
  <si>
    <t>155,39</t>
  </si>
  <si>
    <t>3,94</t>
  </si>
  <si>
    <t>6,07</t>
  </si>
  <si>
    <t>6,72</t>
  </si>
  <si>
    <t>15,57</t>
  </si>
  <si>
    <t>20,70</t>
  </si>
  <si>
    <t>41,80</t>
  </si>
  <si>
    <t>93,30</t>
  </si>
  <si>
    <t>17,40</t>
  </si>
  <si>
    <t>26,98</t>
  </si>
  <si>
    <t>8,19</t>
  </si>
  <si>
    <t>8,89</t>
  </si>
  <si>
    <t>9,82</t>
  </si>
  <si>
    <t>10,97</t>
  </si>
  <si>
    <t>2,29</t>
  </si>
  <si>
    <t>7,67</t>
  </si>
  <si>
    <t>18,22</t>
  </si>
  <si>
    <t>21,11</t>
  </si>
  <si>
    <t>43,99</t>
  </si>
  <si>
    <t>524,05</t>
  </si>
  <si>
    <t>119,00</t>
  </si>
  <si>
    <t>212,43</t>
  </si>
  <si>
    <t>325,24</t>
  </si>
  <si>
    <t>465,72</t>
  </si>
  <si>
    <t>569,24</t>
  </si>
  <si>
    <t>368,49</t>
  </si>
  <si>
    <t>893,35</t>
  </si>
  <si>
    <t>2.315,27</t>
  </si>
  <si>
    <t>1.823,86</t>
  </si>
  <si>
    <t>1.990,05</t>
  </si>
  <si>
    <t>2.570,86</t>
  </si>
  <si>
    <t>2.098,86</t>
  </si>
  <si>
    <t>2.255,70</t>
  </si>
  <si>
    <t>3.738,49</t>
  </si>
  <si>
    <t>2.950,17</t>
  </si>
  <si>
    <t>3.268,08</t>
  </si>
  <si>
    <t>5.099,96</t>
  </si>
  <si>
    <t>3.811,15</t>
  </si>
  <si>
    <t>4.265,88</t>
  </si>
  <si>
    <t>9.478,50</t>
  </si>
  <si>
    <t>5.409,65</t>
  </si>
  <si>
    <t>10.597,97</t>
  </si>
  <si>
    <t>5.704,61</t>
  </si>
  <si>
    <t>5.860,34</t>
  </si>
  <si>
    <t>11.956,20</t>
  </si>
  <si>
    <t>7.497,70</t>
  </si>
  <si>
    <t>16.637,99</t>
  </si>
  <si>
    <t>9.338,14</t>
  </si>
  <si>
    <t>20.054,91</t>
  </si>
  <si>
    <t>10.427,02</t>
  </si>
  <si>
    <t>5.915,39</t>
  </si>
  <si>
    <t>7.024,51</t>
  </si>
  <si>
    <t>7.273,50</t>
  </si>
  <si>
    <t>7.550,58</t>
  </si>
  <si>
    <t>10.702,06</t>
  </si>
  <si>
    <t>11.054,41</t>
  </si>
  <si>
    <t>11.401,77</t>
  </si>
  <si>
    <t>13.058,92</t>
  </si>
  <si>
    <t>12.991,26</t>
  </si>
  <si>
    <t>13.632,19</t>
  </si>
  <si>
    <t>25.186,73</t>
  </si>
  <si>
    <t>32.227,60</t>
  </si>
  <si>
    <t>29,21</t>
  </si>
  <si>
    <t>45,04</t>
  </si>
  <si>
    <t>67,97</t>
  </si>
  <si>
    <t>9.012,15</t>
  </si>
  <si>
    <t>16.022,53</t>
  </si>
  <si>
    <t>5,50</t>
  </si>
  <si>
    <t>8,06</t>
  </si>
  <si>
    <t>19,21</t>
  </si>
  <si>
    <t>17,70</t>
  </si>
  <si>
    <t>796,24</t>
  </si>
  <si>
    <t>1.561,26</t>
  </si>
  <si>
    <t>4.979,53</t>
  </si>
  <si>
    <t>3.766,25</t>
  </si>
  <si>
    <t>77,77</t>
  </si>
  <si>
    <t>52,62</t>
  </si>
  <si>
    <t>34,72</t>
  </si>
  <si>
    <t>3.419,64</t>
  </si>
  <si>
    <t>21,14</t>
  </si>
  <si>
    <t>1.879,54</t>
  </si>
  <si>
    <t>24,64</t>
  </si>
  <si>
    <t>6,99</t>
  </si>
  <si>
    <t>87,90</t>
  </si>
  <si>
    <t>19,83</t>
  </si>
  <si>
    <t>58,49</t>
  </si>
  <si>
    <t>34,67</t>
  </si>
  <si>
    <t>42,72</t>
  </si>
  <si>
    <t>88,83</t>
  </si>
  <si>
    <t>39,09</t>
  </si>
  <si>
    <t>58,18</t>
  </si>
  <si>
    <t>73,44</t>
  </si>
  <si>
    <t>23,42</t>
  </si>
  <si>
    <t>30,65</t>
  </si>
  <si>
    <t>38,46</t>
  </si>
  <si>
    <t>42,65</t>
  </si>
  <si>
    <t>29,25</t>
  </si>
  <si>
    <t>46,57</t>
  </si>
  <si>
    <t>51,18</t>
  </si>
  <si>
    <t>68,34</t>
  </si>
  <si>
    <t>160,74</t>
  </si>
  <si>
    <t>251,42</t>
  </si>
  <si>
    <t>27,35</t>
  </si>
  <si>
    <t>33,84</t>
  </si>
  <si>
    <t>70,22</t>
  </si>
  <si>
    <t>52,52</t>
  </si>
  <si>
    <t>66,71</t>
  </si>
  <si>
    <t>96,36</t>
  </si>
  <si>
    <t>129,63</t>
  </si>
  <si>
    <t>187,34</t>
  </si>
  <si>
    <t>262,97</t>
  </si>
  <si>
    <t>120,13</t>
  </si>
  <si>
    <t>163,79</t>
  </si>
  <si>
    <t>206,43</t>
  </si>
  <si>
    <t>279,07</t>
  </si>
  <si>
    <t>355,97</t>
  </si>
  <si>
    <t>57,98</t>
  </si>
  <si>
    <t>72,41</t>
  </si>
  <si>
    <t>112,04</t>
  </si>
  <si>
    <t>128,56</t>
  </si>
  <si>
    <t>47,09</t>
  </si>
  <si>
    <t>77,31</t>
  </si>
  <si>
    <t>98,70</t>
  </si>
  <si>
    <t>58,32</t>
  </si>
  <si>
    <t>128,68</t>
  </si>
  <si>
    <t>152,15</t>
  </si>
  <si>
    <t>145,73</t>
  </si>
  <si>
    <t>179,70</t>
  </si>
  <si>
    <t>238,64</t>
  </si>
  <si>
    <t>150,18</t>
  </si>
  <si>
    <t>228,04</t>
  </si>
  <si>
    <t>156,01</t>
  </si>
  <si>
    <t>190,07</t>
  </si>
  <si>
    <t>249,11</t>
  </si>
  <si>
    <t>71,08</t>
  </si>
  <si>
    <t>95,02</t>
  </si>
  <si>
    <t>128,21</t>
  </si>
  <si>
    <t>205,21</t>
  </si>
  <si>
    <t>87,92</t>
  </si>
  <si>
    <t>101,52</t>
  </si>
  <si>
    <t>143,27</t>
  </si>
  <si>
    <t>176,74</t>
  </si>
  <si>
    <t>235,25</t>
  </si>
  <si>
    <t>75,03</t>
  </si>
  <si>
    <t>108,31</t>
  </si>
  <si>
    <t>132,17</t>
  </si>
  <si>
    <t>209,17</t>
  </si>
  <si>
    <t>92,62</t>
  </si>
  <si>
    <t>106,27</t>
  </si>
  <si>
    <t>148,01</t>
  </si>
  <si>
    <t>181,59</t>
  </si>
  <si>
    <t>240,10</t>
  </si>
  <si>
    <t>56,76</t>
  </si>
  <si>
    <t>52,73</t>
  </si>
  <si>
    <t>75,13</t>
  </si>
  <si>
    <t>97,31</t>
  </si>
  <si>
    <t>150,59</t>
  </si>
  <si>
    <t>180,12</t>
  </si>
  <si>
    <t>257,00</t>
  </si>
  <si>
    <t>202,41</t>
  </si>
  <si>
    <t>271,67</t>
  </si>
  <si>
    <t>370,93</t>
  </si>
  <si>
    <t>529,88</t>
  </si>
  <si>
    <t>29,20</t>
  </si>
  <si>
    <t>31,14</t>
  </si>
  <si>
    <t>72,74</t>
  </si>
  <si>
    <t>102,61</t>
  </si>
  <si>
    <t>145,81</t>
  </si>
  <si>
    <t>27,75</t>
  </si>
  <si>
    <t>56,19</t>
  </si>
  <si>
    <t>72,54</t>
  </si>
  <si>
    <t>105,42</t>
  </si>
  <si>
    <t>162,00</t>
  </si>
  <si>
    <t>279,25</t>
  </si>
  <si>
    <t>506,32</t>
  </si>
  <si>
    <t>104,37</t>
  </si>
  <si>
    <t>39,23</t>
  </si>
  <si>
    <t>41,58</t>
  </si>
  <si>
    <t>21,27</t>
  </si>
  <si>
    <t>18,89</t>
  </si>
  <si>
    <t>23,04</t>
  </si>
  <si>
    <t>28,44</t>
  </si>
  <si>
    <t>37,54</t>
  </si>
  <si>
    <t>16,49</t>
  </si>
  <si>
    <t>21,21</t>
  </si>
  <si>
    <t>32,02</t>
  </si>
  <si>
    <t>61,34</t>
  </si>
  <si>
    <t>99,00</t>
  </si>
  <si>
    <t>143,80</t>
  </si>
  <si>
    <t>20,90</t>
  </si>
  <si>
    <t>27,22</t>
  </si>
  <si>
    <t>37,41</t>
  </si>
  <si>
    <t>55,65</t>
  </si>
  <si>
    <t>91,87</t>
  </si>
  <si>
    <t>123,52</t>
  </si>
  <si>
    <t>203,51</t>
  </si>
  <si>
    <t>279,21</t>
  </si>
  <si>
    <t>9,52</t>
  </si>
  <si>
    <t>18,79</t>
  </si>
  <si>
    <t>21,06</t>
  </si>
  <si>
    <t>33,63</t>
  </si>
  <si>
    <t>47,60</t>
  </si>
  <si>
    <t>64,10</t>
  </si>
  <si>
    <t>96,84</t>
  </si>
  <si>
    <t>137,82</t>
  </si>
  <si>
    <t>35,57</t>
  </si>
  <si>
    <t>55,33</t>
  </si>
  <si>
    <t>87,11</t>
  </si>
  <si>
    <t>121,21</t>
  </si>
  <si>
    <t>192,34</t>
  </si>
  <si>
    <t>254,49</t>
  </si>
  <si>
    <t>14,12</t>
  </si>
  <si>
    <t>21,54</t>
  </si>
  <si>
    <t>24,65</t>
  </si>
  <si>
    <t>40,43</t>
  </si>
  <si>
    <t>51,68</t>
  </si>
  <si>
    <t>63,21</t>
  </si>
  <si>
    <t>24,99</t>
  </si>
  <si>
    <t>40,82</t>
  </si>
  <si>
    <t>52,16</t>
  </si>
  <si>
    <t>63,75</t>
  </si>
  <si>
    <t>75,53</t>
  </si>
  <si>
    <t>96,12</t>
  </si>
  <si>
    <t>144,51</t>
  </si>
  <si>
    <t>173,87</t>
  </si>
  <si>
    <t>188,58</t>
  </si>
  <si>
    <t>90,98</t>
  </si>
  <si>
    <t>125,61</t>
  </si>
  <si>
    <t>180,95</t>
  </si>
  <si>
    <t>219,68</t>
  </si>
  <si>
    <t>303,69</t>
  </si>
  <si>
    <t>393,49</t>
  </si>
  <si>
    <t>60,46</t>
  </si>
  <si>
    <t>95,67</t>
  </si>
  <si>
    <t>130,64</t>
  </si>
  <si>
    <t>70,78</t>
  </si>
  <si>
    <t>113,40</t>
  </si>
  <si>
    <t>154,80</t>
  </si>
  <si>
    <t>86,28</t>
  </si>
  <si>
    <t>787,48</t>
  </si>
  <si>
    <t>44,18</t>
  </si>
  <si>
    <t>25,44</t>
  </si>
  <si>
    <t>33,40</t>
  </si>
  <si>
    <t>16,32</t>
  </si>
  <si>
    <t>41,20</t>
  </si>
  <si>
    <t>335,72</t>
  </si>
  <si>
    <t>450,66</t>
  </si>
  <si>
    <t>211,69</t>
  </si>
  <si>
    <t>242,46</t>
  </si>
  <si>
    <t>198,81</t>
  </si>
  <si>
    <t>333,75</t>
  </si>
  <si>
    <t>429,84</t>
  </si>
  <si>
    <t>321,07</t>
  </si>
  <si>
    <t>217,29</t>
  </si>
  <si>
    <t>248,06</t>
  </si>
  <si>
    <t>204,41</t>
  </si>
  <si>
    <t>342,16</t>
  </si>
  <si>
    <t>441,05</t>
  </si>
  <si>
    <t>65,35</t>
  </si>
  <si>
    <t>78,92</t>
  </si>
  <si>
    <t>59,44</t>
  </si>
  <si>
    <t>92,18</t>
  </si>
  <si>
    <t>116,16</t>
  </si>
  <si>
    <t>72,14</t>
  </si>
  <si>
    <t>58,81</t>
  </si>
  <si>
    <t>123,39</t>
  </si>
  <si>
    <t>141,91</t>
  </si>
  <si>
    <t>31,38</t>
  </si>
  <si>
    <t>35,49</t>
  </si>
  <si>
    <t>78,19</t>
  </si>
  <si>
    <t>94,61</t>
  </si>
  <si>
    <t>20,56</t>
  </si>
  <si>
    <t>26,34</t>
  </si>
  <si>
    <t>7,97</t>
  </si>
  <si>
    <t>9,49</t>
  </si>
  <si>
    <t>12,62</t>
  </si>
  <si>
    <t>11,88</t>
  </si>
  <si>
    <t>16,48</t>
  </si>
  <si>
    <t>5,83</t>
  </si>
  <si>
    <t>7,16</t>
  </si>
  <si>
    <t>11,01</t>
  </si>
  <si>
    <t>15,29</t>
  </si>
  <si>
    <t>7,64</t>
  </si>
  <si>
    <t>10,13</t>
  </si>
  <si>
    <t>37,75</t>
  </si>
  <si>
    <t>30,24</t>
  </si>
  <si>
    <t>23,81</t>
  </si>
  <si>
    <t>29,15</t>
  </si>
  <si>
    <t>7,28</t>
  </si>
  <si>
    <t>8,03</t>
  </si>
  <si>
    <t>12,71</t>
  </si>
  <si>
    <t>18,31</t>
  </si>
  <si>
    <t>19,29</t>
  </si>
  <si>
    <t>22,62</t>
  </si>
  <si>
    <t>14,15</t>
  </si>
  <si>
    <t>14,77</t>
  </si>
  <si>
    <t>10,25</t>
  </si>
  <si>
    <t>17,97</t>
  </si>
  <si>
    <t>6,56</t>
  </si>
  <si>
    <t>8,97</t>
  </si>
  <si>
    <t>11,81</t>
  </si>
  <si>
    <t>15,09</t>
  </si>
  <si>
    <t>15,17</t>
  </si>
  <si>
    <t>51,10</t>
  </si>
  <si>
    <t>48,68</t>
  </si>
  <si>
    <t>58,24</t>
  </si>
  <si>
    <t>31,71</t>
  </si>
  <si>
    <t>132,82</t>
  </si>
  <si>
    <t>104,87</t>
  </si>
  <si>
    <t>158,44</t>
  </si>
  <si>
    <t>35,36</t>
  </si>
  <si>
    <t>128,51</t>
  </si>
  <si>
    <t>35,97</t>
  </si>
  <si>
    <t>109,90</t>
  </si>
  <si>
    <t>69,29</t>
  </si>
  <si>
    <t>43,44</t>
  </si>
  <si>
    <t>8,09</t>
  </si>
  <si>
    <t>50,72</t>
  </si>
  <si>
    <t>12,61</t>
  </si>
  <si>
    <t>7,01</t>
  </si>
  <si>
    <t>9,94</t>
  </si>
  <si>
    <t>20,10</t>
  </si>
  <si>
    <t>26,09</t>
  </si>
  <si>
    <t>27,05</t>
  </si>
  <si>
    <t>50,69</t>
  </si>
  <si>
    <t>10,03</t>
  </si>
  <si>
    <t>32,61</t>
  </si>
  <si>
    <t>27,12</t>
  </si>
  <si>
    <t>48,19</t>
  </si>
  <si>
    <t>44,47</t>
  </si>
  <si>
    <t>41,76</t>
  </si>
  <si>
    <t>67,96</t>
  </si>
  <si>
    <t>56,87</t>
  </si>
  <si>
    <t>97,75</t>
  </si>
  <si>
    <t>115,83</t>
  </si>
  <si>
    <t>13,46</t>
  </si>
  <si>
    <t>93,23</t>
  </si>
  <si>
    <t>192,11</t>
  </si>
  <si>
    <t>12,91</t>
  </si>
  <si>
    <t>39,82</t>
  </si>
  <si>
    <t>51,11</t>
  </si>
  <si>
    <t>51,79</t>
  </si>
  <si>
    <t>154,65</t>
  </si>
  <si>
    <t>191,62</t>
  </si>
  <si>
    <t>30,99</t>
  </si>
  <si>
    <t>45,19</t>
  </si>
  <si>
    <t>62,94</t>
  </si>
  <si>
    <t>108,22</t>
  </si>
  <si>
    <t>214,49</t>
  </si>
  <si>
    <t>36,92</t>
  </si>
  <si>
    <t>253,30</t>
  </si>
  <si>
    <t>36,03</t>
  </si>
  <si>
    <t>58,13</t>
  </si>
  <si>
    <t>99,79</t>
  </si>
  <si>
    <t>75,32</t>
  </si>
  <si>
    <t>155,95</t>
  </si>
  <si>
    <t>11,08</t>
  </si>
  <si>
    <t>25,13</t>
  </si>
  <si>
    <t>35,35</t>
  </si>
  <si>
    <t>21,88</t>
  </si>
  <si>
    <t>26,72</t>
  </si>
  <si>
    <t>32,52</t>
  </si>
  <si>
    <t>30,69</t>
  </si>
  <si>
    <t>9,88</t>
  </si>
  <si>
    <t>18,46</t>
  </si>
  <si>
    <t>25,51</t>
  </si>
  <si>
    <t>34,08</t>
  </si>
  <si>
    <t>32,75</t>
  </si>
  <si>
    <t>53,26</t>
  </si>
  <si>
    <t>31,96</t>
  </si>
  <si>
    <t>37,31</t>
  </si>
  <si>
    <t>52,85</t>
  </si>
  <si>
    <t>25,56</t>
  </si>
  <si>
    <t>41,62</t>
  </si>
  <si>
    <t>33,28</t>
  </si>
  <si>
    <t>87,80</t>
  </si>
  <si>
    <t>89,99</t>
  </si>
  <si>
    <t>148,26</t>
  </si>
  <si>
    <t>108,04</t>
  </si>
  <si>
    <t>355,62</t>
  </si>
  <si>
    <t>48,57</t>
  </si>
  <si>
    <t>61,88</t>
  </si>
  <si>
    <t>62,02</t>
  </si>
  <si>
    <t>41,02</t>
  </si>
  <si>
    <t>14,20</t>
  </si>
  <si>
    <t>123,75</t>
  </si>
  <si>
    <t>93,09</t>
  </si>
  <si>
    <t>18,13</t>
  </si>
  <si>
    <t>18,51</t>
  </si>
  <si>
    <t>324,58</t>
  </si>
  <si>
    <t>243,75</t>
  </si>
  <si>
    <t>24,56</t>
  </si>
  <si>
    <t>234,95</t>
  </si>
  <si>
    <t>180,56</t>
  </si>
  <si>
    <t>61,06</t>
  </si>
  <si>
    <t>59,77</t>
  </si>
  <si>
    <t>15,37</t>
  </si>
  <si>
    <t>21,03</t>
  </si>
  <si>
    <t>31,54</t>
  </si>
  <si>
    <t>27,33</t>
  </si>
  <si>
    <t>29,71</t>
  </si>
  <si>
    <t>25,07</t>
  </si>
  <si>
    <t>26,37</t>
  </si>
  <si>
    <t>25,03</t>
  </si>
  <si>
    <t>75,47</t>
  </si>
  <si>
    <t>30,46</t>
  </si>
  <si>
    <t>31,57</t>
  </si>
  <si>
    <t>97,49</t>
  </si>
  <si>
    <t>24,76</t>
  </si>
  <si>
    <t>14,33</t>
  </si>
  <si>
    <t>25,00</t>
  </si>
  <si>
    <t>32,72</t>
  </si>
  <si>
    <t>40,25</t>
  </si>
  <si>
    <t>33,48</t>
  </si>
  <si>
    <t>47,91</t>
  </si>
  <si>
    <t>40,42</t>
  </si>
  <si>
    <t>17,55</t>
  </si>
  <si>
    <t>25,85</t>
  </si>
  <si>
    <t>59,75</t>
  </si>
  <si>
    <t>99,71</t>
  </si>
  <si>
    <t>29,83</t>
  </si>
  <si>
    <t>27,64</t>
  </si>
  <si>
    <t>40,96</t>
  </si>
  <si>
    <t>25,81</t>
  </si>
  <si>
    <t>15,77</t>
  </si>
  <si>
    <t>29,97</t>
  </si>
  <si>
    <t>44,56</t>
  </si>
  <si>
    <t>86,71</t>
  </si>
  <si>
    <t>73,35</t>
  </si>
  <si>
    <t>174,46</t>
  </si>
  <si>
    <t>168,42</t>
  </si>
  <si>
    <t>205,73</t>
  </si>
  <si>
    <t>243,32</t>
  </si>
  <si>
    <t>48,89</t>
  </si>
  <si>
    <t>59,65</t>
  </si>
  <si>
    <t>10,99</t>
  </si>
  <si>
    <t>22,31</t>
  </si>
  <si>
    <t>23,16</t>
  </si>
  <si>
    <t>24,46</t>
  </si>
  <si>
    <t>46,01</t>
  </si>
  <si>
    <t>31,66</t>
  </si>
  <si>
    <t>32,77</t>
  </si>
  <si>
    <t>98,69</t>
  </si>
  <si>
    <t>16,15</t>
  </si>
  <si>
    <t>28,56</t>
  </si>
  <si>
    <t>20,39</t>
  </si>
  <si>
    <t>41,75</t>
  </si>
  <si>
    <t>42,17</t>
  </si>
  <si>
    <t>140,49</t>
  </si>
  <si>
    <t>66,32</t>
  </si>
  <si>
    <t>42,01</t>
  </si>
  <si>
    <t>44,79</t>
  </si>
  <si>
    <t>71,07</t>
  </si>
  <si>
    <t>50,47</t>
  </si>
  <si>
    <t>221,17</t>
  </si>
  <si>
    <t>147,80</t>
  </si>
  <si>
    <t>169,14</t>
  </si>
  <si>
    <t>192,05</t>
  </si>
  <si>
    <t>291,76</t>
  </si>
  <si>
    <t>54,59</t>
  </si>
  <si>
    <t>68,86</t>
  </si>
  <si>
    <t>108,65</t>
  </si>
  <si>
    <t>234,65</t>
  </si>
  <si>
    <t>279,44</t>
  </si>
  <si>
    <t>34,58</t>
  </si>
  <si>
    <t>35,69</t>
  </si>
  <si>
    <t>101,61</t>
  </si>
  <si>
    <t>127,08</t>
  </si>
  <si>
    <t>134,06</t>
  </si>
  <si>
    <t>22,34</t>
  </si>
  <si>
    <t>43,70</t>
  </si>
  <si>
    <t>54,36</t>
  </si>
  <si>
    <t>65,12</t>
  </si>
  <si>
    <t>7,41</t>
  </si>
  <si>
    <t>30,80</t>
  </si>
  <si>
    <t>27,88</t>
  </si>
  <si>
    <t>14,74</t>
  </si>
  <si>
    <t>16,60</t>
  </si>
  <si>
    <t>26,13</t>
  </si>
  <si>
    <t>46,20</t>
  </si>
  <si>
    <t>69,92</t>
  </si>
  <si>
    <t>108,26</t>
  </si>
  <si>
    <t>15,93</t>
  </si>
  <si>
    <t>61,53</t>
  </si>
  <si>
    <t>86,63</t>
  </si>
  <si>
    <t>158,79</t>
  </si>
  <si>
    <t>411,43</t>
  </si>
  <si>
    <t>29,90</t>
  </si>
  <si>
    <t>38,28</t>
  </si>
  <si>
    <t>35,31</t>
  </si>
  <si>
    <t>8,55</t>
  </si>
  <si>
    <t>14,22</t>
  </si>
  <si>
    <t>22,10</t>
  </si>
  <si>
    <t>45,50</t>
  </si>
  <si>
    <t>70,96</t>
  </si>
  <si>
    <t>70,93</t>
  </si>
  <si>
    <t>94,65</t>
  </si>
  <si>
    <t>106,12</t>
  </si>
  <si>
    <t>135,10</t>
  </si>
  <si>
    <t>145,31</t>
  </si>
  <si>
    <t>105,58</t>
  </si>
  <si>
    <t>164,13</t>
  </si>
  <si>
    <t>152,90</t>
  </si>
  <si>
    <t>220,37</t>
  </si>
  <si>
    <t>198,73</t>
  </si>
  <si>
    <t>137,27</t>
  </si>
  <si>
    <t>209,49</t>
  </si>
  <si>
    <t>262,85</t>
  </si>
  <si>
    <t>38,93</t>
  </si>
  <si>
    <t>45,13</t>
  </si>
  <si>
    <t>47,06</t>
  </si>
  <si>
    <t>53,80</t>
  </si>
  <si>
    <t>70,89</t>
  </si>
  <si>
    <t>96,30</t>
  </si>
  <si>
    <t>107,77</t>
  </si>
  <si>
    <t>138,49</t>
  </si>
  <si>
    <t>148,70</t>
  </si>
  <si>
    <t>55,96</t>
  </si>
  <si>
    <t>53,22</t>
  </si>
  <si>
    <t>71,73</t>
  </si>
  <si>
    <t>66,28</t>
  </si>
  <si>
    <t>82,66</t>
  </si>
  <si>
    <t>78,90</t>
  </si>
  <si>
    <t>105,47</t>
  </si>
  <si>
    <t>102,92</t>
  </si>
  <si>
    <t>166,65</t>
  </si>
  <si>
    <t>155,42</t>
  </si>
  <si>
    <t>225,46</t>
  </si>
  <si>
    <t>203,82</t>
  </si>
  <si>
    <t>71,98</t>
  </si>
  <si>
    <t>89,02</t>
  </si>
  <si>
    <t>137,13</t>
  </si>
  <si>
    <t>212,78</t>
  </si>
  <si>
    <t>269,63</t>
  </si>
  <si>
    <t>27,72</t>
  </si>
  <si>
    <t>29,78</t>
  </si>
  <si>
    <t>36,65</t>
  </si>
  <si>
    <t>42,31</t>
  </si>
  <si>
    <t>57,27</t>
  </si>
  <si>
    <t>79,92</t>
  </si>
  <si>
    <t>91,39</t>
  </si>
  <si>
    <t>119,46</t>
  </si>
  <si>
    <t>129,67</t>
  </si>
  <si>
    <t>42,21</t>
  </si>
  <si>
    <t>39,47</t>
  </si>
  <si>
    <t>56,13</t>
  </si>
  <si>
    <t>50,68</t>
  </si>
  <si>
    <t>64,89</t>
  </si>
  <si>
    <t>85,04</t>
  </si>
  <si>
    <t>82,49</t>
  </si>
  <si>
    <t>142,15</t>
  </si>
  <si>
    <t>130,92</t>
  </si>
  <si>
    <t>196,94</t>
  </si>
  <si>
    <t>175,30</t>
  </si>
  <si>
    <t>68,16</t>
  </si>
  <si>
    <t>80,02</t>
  </si>
  <si>
    <t>109,87</t>
  </si>
  <si>
    <t>180,14</t>
  </si>
  <si>
    <t>231,57</t>
  </si>
  <si>
    <t>14,83</t>
  </si>
  <si>
    <t>23,34</t>
  </si>
  <si>
    <t>23,80</t>
  </si>
  <si>
    <t>20,43</t>
  </si>
  <si>
    <t>55,44</t>
  </si>
  <si>
    <t>52,70</t>
  </si>
  <si>
    <t>27,51</t>
  </si>
  <si>
    <t>44,01</t>
  </si>
  <si>
    <t>71,25</t>
  </si>
  <si>
    <t>145,42</t>
  </si>
  <si>
    <t>222,71</t>
  </si>
  <si>
    <t>328,85</t>
  </si>
  <si>
    <t>61,10</t>
  </si>
  <si>
    <t>88,27</t>
  </si>
  <si>
    <t>105,89</t>
  </si>
  <si>
    <t>145,38</t>
  </si>
  <si>
    <t>224,36</t>
  </si>
  <si>
    <t>332,24</t>
  </si>
  <si>
    <t>51,95</t>
  </si>
  <si>
    <t>77,86</t>
  </si>
  <si>
    <t>94,03</t>
  </si>
  <si>
    <t>131,73</t>
  </si>
  <si>
    <t>207,98</t>
  </si>
  <si>
    <t>313,21</t>
  </si>
  <si>
    <t>110,97</t>
  </si>
  <si>
    <t>153,77</t>
  </si>
  <si>
    <t>38,76</t>
  </si>
  <si>
    <t>48,59</t>
  </si>
  <si>
    <t>48,58</t>
  </si>
  <si>
    <t>55,77</t>
  </si>
  <si>
    <t>112,62</t>
  </si>
  <si>
    <t>157,16</t>
  </si>
  <si>
    <t>29,61</t>
  </si>
  <si>
    <t>38,18</t>
  </si>
  <si>
    <t>38,17</t>
  </si>
  <si>
    <t>43,91</t>
  </si>
  <si>
    <t>61,57</t>
  </si>
  <si>
    <t>96,24</t>
  </si>
  <si>
    <t>138,13</t>
  </si>
  <si>
    <t>485,77</t>
  </si>
  <si>
    <t>42,14</t>
  </si>
  <si>
    <t>534,44</t>
  </si>
  <si>
    <t>27,53</t>
  </si>
  <si>
    <t>73,79</t>
  </si>
  <si>
    <t>30,10</t>
  </si>
  <si>
    <t>612,47</t>
  </si>
  <si>
    <t>41,42</t>
  </si>
  <si>
    <t>768,60</t>
  </si>
  <si>
    <t>58,28</t>
  </si>
  <si>
    <t>1.065,37</t>
  </si>
  <si>
    <t>158,53</t>
  </si>
  <si>
    <t>1.405,97</t>
  </si>
  <si>
    <t>20,42</t>
  </si>
  <si>
    <t>29,65</t>
  </si>
  <si>
    <t>28,25</t>
  </si>
  <si>
    <t>420,79</t>
  </si>
  <si>
    <t>14,51</t>
  </si>
  <si>
    <t>488,51</t>
  </si>
  <si>
    <t>18,41</t>
  </si>
  <si>
    <t>44,88</t>
  </si>
  <si>
    <t>15,89</t>
  </si>
  <si>
    <t>536,97</t>
  </si>
  <si>
    <t>13,16</t>
  </si>
  <si>
    <t>18,80</t>
  </si>
  <si>
    <t>23,45</t>
  </si>
  <si>
    <t>27,85</t>
  </si>
  <si>
    <t>31,17</t>
  </si>
  <si>
    <t>33,66</t>
  </si>
  <si>
    <t>8,58</t>
  </si>
  <si>
    <t>17,65</t>
  </si>
  <si>
    <t>420,96</t>
  </si>
  <si>
    <t>490,55</t>
  </si>
  <si>
    <t>23,52</t>
  </si>
  <si>
    <t>46,92</t>
  </si>
  <si>
    <t>30,60</t>
  </si>
  <si>
    <t>79,96</t>
  </si>
  <si>
    <t>540,61</t>
  </si>
  <si>
    <t>54,58</t>
  </si>
  <si>
    <t>80,50</t>
  </si>
  <si>
    <t>24,30</t>
  </si>
  <si>
    <t>27,60</t>
  </si>
  <si>
    <t>85,15</t>
  </si>
  <si>
    <t>125,14</t>
  </si>
  <si>
    <t>275,88</t>
  </si>
  <si>
    <t>56,46</t>
  </si>
  <si>
    <t>56,49</t>
  </si>
  <si>
    <t>88,78</t>
  </si>
  <si>
    <t>129,50</t>
  </si>
  <si>
    <t>119,29</t>
  </si>
  <si>
    <t>81,37</t>
  </si>
  <si>
    <t>83,92</t>
  </si>
  <si>
    <t>127,04</t>
  </si>
  <si>
    <t>138,27</t>
  </si>
  <si>
    <t>175,07</t>
  </si>
  <si>
    <t>196,71</t>
  </si>
  <si>
    <t>174,82</t>
  </si>
  <si>
    <t>231,13</t>
  </si>
  <si>
    <t>76,04</t>
  </si>
  <si>
    <t>183,56</t>
  </si>
  <si>
    <t>271,77</t>
  </si>
  <si>
    <t>380,31</t>
  </si>
  <si>
    <t>128,19</t>
  </si>
  <si>
    <t>145,07</t>
  </si>
  <si>
    <t>350,01</t>
  </si>
  <si>
    <t>291,33</t>
  </si>
  <si>
    <t>783,07</t>
  </si>
  <si>
    <t>187,11</t>
  </si>
  <si>
    <t>433,84</t>
  </si>
  <si>
    <t>658,19</t>
  </si>
  <si>
    <t>1.364,23</t>
  </si>
  <si>
    <t>7,96</t>
  </si>
  <si>
    <t>14,29</t>
  </si>
  <si>
    <t>14,58</t>
  </si>
  <si>
    <t>14,44</t>
  </si>
  <si>
    <t>30,78</t>
  </si>
  <si>
    <t>33,82</t>
  </si>
  <si>
    <t>42,38</t>
  </si>
  <si>
    <t>64,75</t>
  </si>
  <si>
    <t>88,40</t>
  </si>
  <si>
    <t>87,57</t>
  </si>
  <si>
    <t>130,86</t>
  </si>
  <si>
    <t>16,38</t>
  </si>
  <si>
    <t>19,36</t>
  </si>
  <si>
    <t>27,84</t>
  </si>
  <si>
    <t>29,26</t>
  </si>
  <si>
    <t>67,05</t>
  </si>
  <si>
    <t>138,16</t>
  </si>
  <si>
    <t>92,37</t>
  </si>
  <si>
    <t>177,02</t>
  </si>
  <si>
    <t>128,48</t>
  </si>
  <si>
    <t>322,30</t>
  </si>
  <si>
    <t>290,09</t>
  </si>
  <si>
    <t>28,74</t>
  </si>
  <si>
    <t>40,45</t>
  </si>
  <si>
    <t>107,17</t>
  </si>
  <si>
    <t>86,59</t>
  </si>
  <si>
    <t>157,62</t>
  </si>
  <si>
    <t>185,82</t>
  </si>
  <si>
    <t>281,87</t>
  </si>
  <si>
    <t>246,80</t>
  </si>
  <si>
    <t>25,50</t>
  </si>
  <si>
    <t>53,21</t>
  </si>
  <si>
    <t>80,39</t>
  </si>
  <si>
    <t>319,21</t>
  </si>
  <si>
    <t>446,49</t>
  </si>
  <si>
    <t>393,51</t>
  </si>
  <si>
    <t>29,05</t>
  </si>
  <si>
    <t>56,97</t>
  </si>
  <si>
    <t>68,48</t>
  </si>
  <si>
    <t>111,97</t>
  </si>
  <si>
    <t>46,10</t>
  </si>
  <si>
    <t>404,78</t>
  </si>
  <si>
    <t>592,41</t>
  </si>
  <si>
    <t>196,72</t>
  </si>
  <si>
    <t>1.778,36</t>
  </si>
  <si>
    <t>225,76</t>
  </si>
  <si>
    <t>14,01</t>
  </si>
  <si>
    <t>16,26</t>
  </si>
  <si>
    <t>21,10</t>
  </si>
  <si>
    <t>36,67</t>
  </si>
  <si>
    <t>171,29</t>
  </si>
  <si>
    <t>208,53</t>
  </si>
  <si>
    <t>280,13</t>
  </si>
  <si>
    <t>64,44</t>
  </si>
  <si>
    <t>108,11</t>
  </si>
  <si>
    <t>281,26</t>
  </si>
  <si>
    <t>342,32</t>
  </si>
  <si>
    <t>39,74</t>
  </si>
  <si>
    <t>47,82</t>
  </si>
  <si>
    <t>71,17</t>
  </si>
  <si>
    <t>80,23</t>
  </si>
  <si>
    <t>44,92</t>
  </si>
  <si>
    <t>48,40</t>
  </si>
  <si>
    <t>53,00</t>
  </si>
  <si>
    <t>76,35</t>
  </si>
  <si>
    <t>85,41</t>
  </si>
  <si>
    <t>24,12</t>
  </si>
  <si>
    <t>304,82</t>
  </si>
  <si>
    <t>422,33</t>
  </si>
  <si>
    <t>558,52</t>
  </si>
  <si>
    <t>164,75</t>
  </si>
  <si>
    <t>30,22</t>
  </si>
  <si>
    <t>61,38</t>
  </si>
  <si>
    <t>71,95</t>
  </si>
  <si>
    <t>15,42</t>
  </si>
  <si>
    <t>15,98</t>
  </si>
  <si>
    <t>19,82</t>
  </si>
  <si>
    <t>41,83</t>
  </si>
  <si>
    <t>8,39</t>
  </si>
  <si>
    <t>9,93</t>
  </si>
  <si>
    <t>14,75</t>
  </si>
  <si>
    <t>19,71</t>
  </si>
  <si>
    <t>21,83</t>
  </si>
  <si>
    <t>29,34</t>
  </si>
  <si>
    <t>14,68</t>
  </si>
  <si>
    <t>15,63</t>
  </si>
  <si>
    <t>25,42</t>
  </si>
  <si>
    <t>28,39</t>
  </si>
  <si>
    <t>54,13</t>
  </si>
  <si>
    <t>92,94</t>
  </si>
  <si>
    <t>105,32</t>
  </si>
  <si>
    <t>310,05</t>
  </si>
  <si>
    <t>7,63</t>
  </si>
  <si>
    <t>23,44</t>
  </si>
  <si>
    <t>18,48</t>
  </si>
  <si>
    <t>33,15</t>
  </si>
  <si>
    <t>53,07</t>
  </si>
  <si>
    <t>80,28</t>
  </si>
  <si>
    <t>102,42</t>
  </si>
  <si>
    <t>113,49</t>
  </si>
  <si>
    <t>147,68</t>
  </si>
  <si>
    <t>282,62</t>
  </si>
  <si>
    <t>6,35</t>
  </si>
  <si>
    <t>8,91</t>
  </si>
  <si>
    <t>76,49</t>
  </si>
  <si>
    <t>102,66</t>
  </si>
  <si>
    <t>25,45</t>
  </si>
  <si>
    <t>99,59</t>
  </si>
  <si>
    <t>310,42</t>
  </si>
  <si>
    <t>23,63</t>
  </si>
  <si>
    <t>55,55</t>
  </si>
  <si>
    <t>111,16</t>
  </si>
  <si>
    <t>140,02</t>
  </si>
  <si>
    <t>283,11</t>
  </si>
  <si>
    <t>370,36</t>
  </si>
  <si>
    <t>67,72</t>
  </si>
  <si>
    <t>109,28</t>
  </si>
  <si>
    <t>191,75</t>
  </si>
  <si>
    <t>119,10</t>
  </si>
  <si>
    <t>19,25</t>
  </si>
  <si>
    <t>17,54</t>
  </si>
  <si>
    <t>14,37</t>
  </si>
  <si>
    <t>30,05</t>
  </si>
  <si>
    <t>35,85</t>
  </si>
  <si>
    <t>26,53</t>
  </si>
  <si>
    <t>24,92</t>
  </si>
  <si>
    <t>23,35</t>
  </si>
  <si>
    <t>28,68</t>
  </si>
  <si>
    <t>30,01</t>
  </si>
  <si>
    <t>33,41</t>
  </si>
  <si>
    <t>22,61</t>
  </si>
  <si>
    <t>29,69</t>
  </si>
  <si>
    <t>31,84</t>
  </si>
  <si>
    <t>33,83</t>
  </si>
  <si>
    <t>32,91</t>
  </si>
  <si>
    <t>34,69</t>
  </si>
  <si>
    <t>46,42</t>
  </si>
  <si>
    <t>40,94</t>
  </si>
  <si>
    <t>60,35</t>
  </si>
  <si>
    <t>40,10</t>
  </si>
  <si>
    <t>45,85</t>
  </si>
  <si>
    <t>42,55</t>
  </si>
  <si>
    <t>51,74</t>
  </si>
  <si>
    <t>67,79</t>
  </si>
  <si>
    <t>159,86</t>
  </si>
  <si>
    <t>179,07</t>
  </si>
  <si>
    <t>173,64</t>
  </si>
  <si>
    <t>205,32</t>
  </si>
  <si>
    <t>33,42</t>
  </si>
  <si>
    <t>40,93</t>
  </si>
  <si>
    <t>46,61</t>
  </si>
  <si>
    <t>59,79</t>
  </si>
  <si>
    <t>71,92</t>
  </si>
  <si>
    <t>41,22</t>
  </si>
  <si>
    <t>45,97</t>
  </si>
  <si>
    <t>51,86</t>
  </si>
  <si>
    <t>94,55</t>
  </si>
  <si>
    <t>110,62</t>
  </si>
  <si>
    <t>114,06</t>
  </si>
  <si>
    <t>126,63</t>
  </si>
  <si>
    <t>130,31</t>
  </si>
  <si>
    <t>143,25</t>
  </si>
  <si>
    <t>171,81</t>
  </si>
  <si>
    <t>189,75</t>
  </si>
  <si>
    <t>134,13</t>
  </si>
  <si>
    <t>160,32</t>
  </si>
  <si>
    <t>285,64</t>
  </si>
  <si>
    <t>303,53</t>
  </si>
  <si>
    <t>374,84</t>
  </si>
  <si>
    <t>222,90</t>
  </si>
  <si>
    <t>237,85</t>
  </si>
  <si>
    <t>391,10</t>
  </si>
  <si>
    <t>415,01</t>
  </si>
  <si>
    <t>912,06</t>
  </si>
  <si>
    <t>804,81</t>
  </si>
  <si>
    <t>357,16</t>
  </si>
  <si>
    <t>628,70</t>
  </si>
  <si>
    <t>979,32</t>
  </si>
  <si>
    <t>42,52</t>
  </si>
  <si>
    <t>34,84</t>
  </si>
  <si>
    <t>61,84</t>
  </si>
  <si>
    <t>74,78</t>
  </si>
  <si>
    <t>78,60</t>
  </si>
  <si>
    <t>95,16</t>
  </si>
  <si>
    <t>143,66</t>
  </si>
  <si>
    <t>218,88</t>
  </si>
  <si>
    <t>292,54</t>
  </si>
  <si>
    <t>363,85</t>
  </si>
  <si>
    <t>69,10</t>
  </si>
  <si>
    <t>101,11</t>
  </si>
  <si>
    <t>142,71</t>
  </si>
  <si>
    <t>197,93</t>
  </si>
  <si>
    <t>212,88</t>
  </si>
  <si>
    <t>370,40</t>
  </si>
  <si>
    <t>394,31</t>
  </si>
  <si>
    <t>895,55</t>
  </si>
  <si>
    <t>788,30</t>
  </si>
  <si>
    <t>159,73</t>
  </si>
  <si>
    <t>206,42</t>
  </si>
  <si>
    <t>323,83</t>
  </si>
  <si>
    <t>601,05</t>
  </si>
  <si>
    <t>957,35</t>
  </si>
  <si>
    <t>39,83</t>
  </si>
  <si>
    <t>70,04</t>
  </si>
  <si>
    <t>71,56</t>
  </si>
  <si>
    <t>88,12</t>
  </si>
  <si>
    <t>107,51</t>
  </si>
  <si>
    <t>133,70</t>
  </si>
  <si>
    <t>204,58</t>
  </si>
  <si>
    <t>257,52</t>
  </si>
  <si>
    <t>345,05</t>
  </si>
  <si>
    <t>94,00</t>
  </si>
  <si>
    <t>132,11</t>
  </si>
  <si>
    <t>183,00</t>
  </si>
  <si>
    <t>197,95</t>
  </si>
  <si>
    <t>348,82</t>
  </si>
  <si>
    <t>372,73</t>
  </si>
  <si>
    <t>867,41</t>
  </si>
  <si>
    <t>760,16</t>
  </si>
  <si>
    <t>102,67</t>
  </si>
  <si>
    <t>150,26</t>
  </si>
  <si>
    <t>192,28</t>
  </si>
  <si>
    <t>303,92</t>
  </si>
  <si>
    <t>576,55</t>
  </si>
  <si>
    <t>919,83</t>
  </si>
  <si>
    <t>29,27</t>
  </si>
  <si>
    <t>60,77</t>
  </si>
  <si>
    <t>53,09</t>
  </si>
  <si>
    <t>40,68</t>
  </si>
  <si>
    <t>59,36</t>
  </si>
  <si>
    <t>96,51</t>
  </si>
  <si>
    <t>84,68</t>
  </si>
  <si>
    <t>144,61</t>
  </si>
  <si>
    <t>17,03</t>
  </si>
  <si>
    <t>20,98</t>
  </si>
  <si>
    <t>32,43</t>
  </si>
  <si>
    <t>32,35</t>
  </si>
  <si>
    <t>35,66</t>
  </si>
  <si>
    <t>48,27</t>
  </si>
  <si>
    <t>46,62</t>
  </si>
  <si>
    <t>11,48</t>
  </si>
  <si>
    <t>25,83</t>
  </si>
  <si>
    <t>20,26</t>
  </si>
  <si>
    <t>496,59</t>
  </si>
  <si>
    <t>52,96</t>
  </si>
  <si>
    <t>17,49</t>
  </si>
  <si>
    <t>26,55</t>
  </si>
  <si>
    <t>30,36</t>
  </si>
  <si>
    <t>88,22</t>
  </si>
  <si>
    <t>548,87</t>
  </si>
  <si>
    <t>34,74</t>
  </si>
  <si>
    <t>26,10</t>
  </si>
  <si>
    <t>43,36</t>
  </si>
  <si>
    <t>62,83</t>
  </si>
  <si>
    <t>29,60</t>
  </si>
  <si>
    <t>38,65</t>
  </si>
  <si>
    <t>11,00</t>
  </si>
  <si>
    <t>25,35</t>
  </si>
  <si>
    <t>423,41</t>
  </si>
  <si>
    <t>16,56</t>
  </si>
  <si>
    <t>17,80</t>
  </si>
  <si>
    <t>492,89</t>
  </si>
  <si>
    <t>20,60</t>
  </si>
  <si>
    <t>24,70</t>
  </si>
  <si>
    <t>82,21</t>
  </si>
  <si>
    <t>542,86</t>
  </si>
  <si>
    <t>31,73</t>
  </si>
  <si>
    <t>22,75</t>
  </si>
  <si>
    <t>49,98</t>
  </si>
  <si>
    <t>21,00</t>
  </si>
  <si>
    <t>29,19</t>
  </si>
  <si>
    <t>32,49</t>
  </si>
  <si>
    <t>36,50</t>
  </si>
  <si>
    <t>34,85</t>
  </si>
  <si>
    <t>11,52</t>
  </si>
  <si>
    <t>423,90</t>
  </si>
  <si>
    <t>19,11</t>
  </si>
  <si>
    <t>492,31</t>
  </si>
  <si>
    <t>20,31</t>
  </si>
  <si>
    <t>80,73</t>
  </si>
  <si>
    <t>541,38</t>
  </si>
  <si>
    <t>23,74</t>
  </si>
  <si>
    <t>34,90</t>
  </si>
  <si>
    <t>6,36</t>
  </si>
  <si>
    <t>10,11</t>
  </si>
  <si>
    <t>10,88</t>
  </si>
  <si>
    <t>5,10</t>
  </si>
  <si>
    <t>17,14</t>
  </si>
  <si>
    <t>9,32</t>
  </si>
  <si>
    <t>20,03</t>
  </si>
  <si>
    <t>23,89</t>
  </si>
  <si>
    <t>30,57</t>
  </si>
  <si>
    <t>35,30</t>
  </si>
  <si>
    <t>27,87</t>
  </si>
  <si>
    <t>24,32</t>
  </si>
  <si>
    <t>26,80</t>
  </si>
  <si>
    <t>14,00</t>
  </si>
  <si>
    <t>21,74</t>
  </si>
  <si>
    <t>49,85</t>
  </si>
  <si>
    <t>16,50</t>
  </si>
  <si>
    <t>13,75</t>
  </si>
  <si>
    <t>34,20</t>
  </si>
  <si>
    <t>20,17</t>
  </si>
  <si>
    <t>32,44</t>
  </si>
  <si>
    <t>42,26</t>
  </si>
  <si>
    <t>36,43</t>
  </si>
  <si>
    <t>26,04</t>
  </si>
  <si>
    <t>TE DE REDUÇÃO, CPVC, SOLDÁVEL, DN 28 X 22 MM, INSTALADO EM RAMAL DE DISTRIBUIÇÃO DE ÁGUA - FORNECIMENTO E INSTALAÇÃO. AF_06/2022</t>
  </si>
  <si>
    <t>47,33</t>
  </si>
  <si>
    <t>60,61</t>
  </si>
  <si>
    <t>74,68</t>
  </si>
  <si>
    <t>43,76</t>
  </si>
  <si>
    <t>43,31</t>
  </si>
  <si>
    <t>30,28</t>
  </si>
  <si>
    <t>69,23</t>
  </si>
  <si>
    <t>143,23</t>
  </si>
  <si>
    <t>73,81</t>
  </si>
  <si>
    <t>66,10</t>
  </si>
  <si>
    <t>47,38</t>
  </si>
  <si>
    <t>148,62</t>
  </si>
  <si>
    <t>144,42</t>
  </si>
  <si>
    <t>119,95</t>
  </si>
  <si>
    <t>348,80</t>
  </si>
  <si>
    <t>232,97</t>
  </si>
  <si>
    <t>169,78</t>
  </si>
  <si>
    <t>310,94</t>
  </si>
  <si>
    <t>221,31</t>
  </si>
  <si>
    <t>25,96</t>
  </si>
  <si>
    <t>104,18</t>
  </si>
  <si>
    <t>9,76</t>
  </si>
  <si>
    <t>153,79</t>
  </si>
  <si>
    <t>27,94</t>
  </si>
  <si>
    <t>7,29</t>
  </si>
  <si>
    <t>7,07</t>
  </si>
  <si>
    <t>10,44</t>
  </si>
  <si>
    <t>11,90</t>
  </si>
  <si>
    <t>46,68</t>
  </si>
  <si>
    <t>49,46</t>
  </si>
  <si>
    <t>34,81</t>
  </si>
  <si>
    <t>28,65</t>
  </si>
  <si>
    <t>45,51</t>
  </si>
  <si>
    <t>48,29</t>
  </si>
  <si>
    <t>55,69</t>
  </si>
  <si>
    <t>37,52</t>
  </si>
  <si>
    <t>22,42</t>
  </si>
  <si>
    <t>32,14</t>
  </si>
  <si>
    <t>160,97</t>
  </si>
  <si>
    <t>299,36</t>
  </si>
  <si>
    <t>389,39</t>
  </si>
  <si>
    <t>771,22</t>
  </si>
  <si>
    <t>176,10</t>
  </si>
  <si>
    <t>275,60</t>
  </si>
  <si>
    <t>531,80</t>
  </si>
  <si>
    <t>743,18</t>
  </si>
  <si>
    <t>874,16</t>
  </si>
  <si>
    <t>233,46</t>
  </si>
  <si>
    <t>432,37</t>
  </si>
  <si>
    <t>616,29</t>
  </si>
  <si>
    <t>724,03</t>
  </si>
  <si>
    <t>153,76</t>
  </si>
  <si>
    <t>340,65</t>
  </si>
  <si>
    <t>595,39</t>
  </si>
  <si>
    <t>978,52</t>
  </si>
  <si>
    <t>263,80</t>
  </si>
  <si>
    <t>471,24</t>
  </si>
  <si>
    <t>171,84</t>
  </si>
  <si>
    <t>268,28</t>
  </si>
  <si>
    <t>515,37</t>
  </si>
  <si>
    <t>720,66</t>
  </si>
  <si>
    <t>845,03</t>
  </si>
  <si>
    <t>228,81</t>
  </si>
  <si>
    <t>422,02</t>
  </si>
  <si>
    <t>601,53</t>
  </si>
  <si>
    <t>704,08</t>
  </si>
  <si>
    <t>6,05</t>
  </si>
  <si>
    <t>9,87</t>
  </si>
  <si>
    <t>286,53</t>
  </si>
  <si>
    <t>441,63</t>
  </si>
  <si>
    <t>472,71</t>
  </si>
  <si>
    <t>1.083,97</t>
  </si>
  <si>
    <t>1.231,57</t>
  </si>
  <si>
    <t>2.117,04</t>
  </si>
  <si>
    <t>476,25</t>
  </si>
  <si>
    <t>683,86</t>
  </si>
  <si>
    <t>662,81</t>
  </si>
  <si>
    <t>1.019,28</t>
  </si>
  <si>
    <t>1.279,19</t>
  </si>
  <si>
    <t>1.893,74</t>
  </si>
  <si>
    <t>3.502,98</t>
  </si>
  <si>
    <t>4.213,67</t>
  </si>
  <si>
    <t>5.655,53</t>
  </si>
  <si>
    <t>8.215,15</t>
  </si>
  <si>
    <t>12.626,04</t>
  </si>
  <si>
    <t>687,52</t>
  </si>
  <si>
    <t>945,76</t>
  </si>
  <si>
    <t>40,56</t>
  </si>
  <si>
    <t>103,52</t>
  </si>
  <si>
    <t>49,35</t>
  </si>
  <si>
    <t>106,45</t>
  </si>
  <si>
    <t>20,37</t>
  </si>
  <si>
    <t>81,70</t>
  </si>
  <si>
    <t>486,56</t>
  </si>
  <si>
    <t>439,13</t>
  </si>
  <si>
    <t>255,16</t>
  </si>
  <si>
    <t>61,83</t>
  </si>
  <si>
    <t>187,16</t>
  </si>
  <si>
    <t>49,72</t>
  </si>
  <si>
    <t>471,14</t>
  </si>
  <si>
    <t>490,27</t>
  </si>
  <si>
    <t>363,29</t>
  </si>
  <si>
    <t>246,09</t>
  </si>
  <si>
    <t>263,73</t>
  </si>
  <si>
    <t>216,09</t>
  </si>
  <si>
    <t>224,57</t>
  </si>
  <si>
    <t>144,89</t>
  </si>
  <si>
    <t>306,22</t>
  </si>
  <si>
    <t>345,75</t>
  </si>
  <si>
    <t>143,15</t>
  </si>
  <si>
    <t>320,18</t>
  </si>
  <si>
    <t>59,30</t>
  </si>
  <si>
    <t>381,10</t>
  </si>
  <si>
    <t>102,98</t>
  </si>
  <si>
    <t>101,04</t>
  </si>
  <si>
    <t>69,42</t>
  </si>
  <si>
    <t>44,04</t>
  </si>
  <si>
    <t>78,10</t>
  </si>
  <si>
    <t>112,90</t>
  </si>
  <si>
    <t>846,76</t>
  </si>
  <si>
    <t>759,65</t>
  </si>
  <si>
    <t>735,95</t>
  </si>
  <si>
    <t>813,65</t>
  </si>
  <si>
    <t>559,26</t>
  </si>
  <si>
    <t>535,56</t>
  </si>
  <si>
    <t>502,77</t>
  </si>
  <si>
    <t>479,07</t>
  </si>
  <si>
    <t>327,86</t>
  </si>
  <si>
    <t>318,80</t>
  </si>
  <si>
    <t>295,10</t>
  </si>
  <si>
    <t>482,23</t>
  </si>
  <si>
    <t>520,86</t>
  </si>
  <si>
    <t>358,75</t>
  </si>
  <si>
    <t>349,69</t>
  </si>
  <si>
    <t>302,02</t>
  </si>
  <si>
    <t>478,36</t>
  </si>
  <si>
    <t>217,54</t>
  </si>
  <si>
    <t>393,88</t>
  </si>
  <si>
    <t>394,95</t>
  </si>
  <si>
    <t>1.014,36</t>
  </si>
  <si>
    <t>757,36</t>
  </si>
  <si>
    <t>240,94</t>
  </si>
  <si>
    <t>231,88</t>
  </si>
  <si>
    <t>1.029,59</t>
  </si>
  <si>
    <t>550,40</t>
  </si>
  <si>
    <t>871,54</t>
  </si>
  <si>
    <t>954,46</t>
  </si>
  <si>
    <t>288,42</t>
  </si>
  <si>
    <t>297,44</t>
  </si>
  <si>
    <t>738,27</t>
  </si>
  <si>
    <t>747,29</t>
  </si>
  <si>
    <t>35,68</t>
  </si>
  <si>
    <t>60,11</t>
  </si>
  <si>
    <t>147,10</t>
  </si>
  <si>
    <t>79,24</t>
  </si>
  <si>
    <t>531,18</t>
  </si>
  <si>
    <t>45,30</t>
  </si>
  <si>
    <t>90,79</t>
  </si>
  <si>
    <t>246,06</t>
  </si>
  <si>
    <t>272,60</t>
  </si>
  <si>
    <t>1.408,47</t>
  </si>
  <si>
    <t>30,42</t>
  </si>
  <si>
    <t>413,88</t>
  </si>
  <si>
    <t>666,08</t>
  </si>
  <si>
    <t>971,41</t>
  </si>
  <si>
    <t>90,49</t>
  </si>
  <si>
    <t>34,07</t>
  </si>
  <si>
    <t>37,48</t>
  </si>
  <si>
    <t>630,32</t>
  </si>
  <si>
    <t>692,63</t>
  </si>
  <si>
    <t>616,57</t>
  </si>
  <si>
    <t>324,67</t>
  </si>
  <si>
    <t>345,22</t>
  </si>
  <si>
    <t>358,89</t>
  </si>
  <si>
    <t>369,38</t>
  </si>
  <si>
    <t>312,23</t>
  </si>
  <si>
    <t>337,65</t>
  </si>
  <si>
    <t>353,88</t>
  </si>
  <si>
    <t>364,02</t>
  </si>
  <si>
    <t>1.137,90</t>
  </si>
  <si>
    <t>631,86</t>
  </si>
  <si>
    <t>1.877,16</t>
  </si>
  <si>
    <t>2.576,71</t>
  </si>
  <si>
    <t>4.146,61</t>
  </si>
  <si>
    <t>5.646,20</t>
  </si>
  <si>
    <t>6.560,32</t>
  </si>
  <si>
    <t>7.837,03</t>
  </si>
  <si>
    <t>1.686,61</t>
  </si>
  <si>
    <t>3.634,21</t>
  </si>
  <si>
    <t>5.119,27</t>
  </si>
  <si>
    <t>7.153,74</t>
  </si>
  <si>
    <t>2.796,24</t>
  </si>
  <si>
    <t>4.260,48</t>
  </si>
  <si>
    <t>4.898,57</t>
  </si>
  <si>
    <t>6.796,45</t>
  </si>
  <si>
    <t>4.362,53</t>
  </si>
  <si>
    <t>5.799,97</t>
  </si>
  <si>
    <t>8.185,76</t>
  </si>
  <si>
    <t>11.063,85</t>
  </si>
  <si>
    <t>12.584,55</t>
  </si>
  <si>
    <t>13.608,12</t>
  </si>
  <si>
    <t>3.730,25</t>
  </si>
  <si>
    <t>5.925,72</t>
  </si>
  <si>
    <t>9.328,50</t>
  </si>
  <si>
    <t>12.196,67</t>
  </si>
  <si>
    <t>14.136,50</t>
  </si>
  <si>
    <t>16.689,56</t>
  </si>
  <si>
    <t>3.815,20</t>
  </si>
  <si>
    <t>6.732,60</t>
  </si>
  <si>
    <t>8.735,37</t>
  </si>
  <si>
    <t>13.001,51</t>
  </si>
  <si>
    <t>3.634,33</t>
  </si>
  <si>
    <t>4.784,79</t>
  </si>
  <si>
    <t>6.702,97</t>
  </si>
  <si>
    <t>9.110,58</t>
  </si>
  <si>
    <t>10.258,27</t>
  </si>
  <si>
    <t>10.894,73</t>
  </si>
  <si>
    <t>3.172,00</t>
  </si>
  <si>
    <t>5.058,54</t>
  </si>
  <si>
    <t>8.011,78</t>
  </si>
  <si>
    <t>10.500,45</t>
  </si>
  <si>
    <t>12.237,11</t>
  </si>
  <si>
    <t>14.469,43</t>
  </si>
  <si>
    <t>2.580,36</t>
  </si>
  <si>
    <t>4.416,33</t>
  </si>
  <si>
    <t>5.818,22</t>
  </si>
  <si>
    <t>8.618,51</t>
  </si>
  <si>
    <t>763,22</t>
  </si>
  <si>
    <t>407,63</t>
  </si>
  <si>
    <t>54,21</t>
  </si>
  <si>
    <t>118,26</t>
  </si>
  <si>
    <t>692,42</t>
  </si>
  <si>
    <t>100,77</t>
  </si>
  <si>
    <t>141,37</t>
  </si>
  <si>
    <t>239,53</t>
  </si>
  <si>
    <t>37,12</t>
  </si>
  <si>
    <t>432,88</t>
  </si>
  <si>
    <t>47,79</t>
  </si>
  <si>
    <t>51,54</t>
  </si>
  <si>
    <t>52,68</t>
  </si>
  <si>
    <t>58,50</t>
  </si>
  <si>
    <t>666,64</t>
  </si>
  <si>
    <t>328,16</t>
  </si>
  <si>
    <t>96,87</t>
  </si>
  <si>
    <t>101,72</t>
  </si>
  <si>
    <t>94,36</t>
  </si>
  <si>
    <t>107,20</t>
  </si>
  <si>
    <t>58,93</t>
  </si>
  <si>
    <t>79,95</t>
  </si>
  <si>
    <t>82,29</t>
  </si>
  <si>
    <t>150,69</t>
  </si>
  <si>
    <t>69,67</t>
  </si>
  <si>
    <t>94,94</t>
  </si>
  <si>
    <t>120,25</t>
  </si>
  <si>
    <t>166,15</t>
  </si>
  <si>
    <t>332,30</t>
  </si>
  <si>
    <t>403,22</t>
  </si>
  <si>
    <t>817,40</t>
  </si>
  <si>
    <t>130,68</t>
  </si>
  <si>
    <t>179,38</t>
  </si>
  <si>
    <t>189,90</t>
  </si>
  <si>
    <t>37,16</t>
  </si>
  <si>
    <t>42,86</t>
  </si>
  <si>
    <t>88,06</t>
  </si>
  <si>
    <t>145,72</t>
  </si>
  <si>
    <t>179,05</t>
  </si>
  <si>
    <t>229,88</t>
  </si>
  <si>
    <t>59,71</t>
  </si>
  <si>
    <t>70,24</t>
  </si>
  <si>
    <t>94,81</t>
  </si>
  <si>
    <t>259,02</t>
  </si>
  <si>
    <t>91,51</t>
  </si>
  <si>
    <t>124,31</t>
  </si>
  <si>
    <t>185,11</t>
  </si>
  <si>
    <t>208,69</t>
  </si>
  <si>
    <t>290,94</t>
  </si>
  <si>
    <t>414,50</t>
  </si>
  <si>
    <t>569,63</t>
  </si>
  <si>
    <t>875,61</t>
  </si>
  <si>
    <t>55,27</t>
  </si>
  <si>
    <t>100,40</t>
  </si>
  <si>
    <t>117,15</t>
  </si>
  <si>
    <t>168,53</t>
  </si>
  <si>
    <t>360,20</t>
  </si>
  <si>
    <t>612,11</t>
  </si>
  <si>
    <t>324,39</t>
  </si>
  <si>
    <t>74,59</t>
  </si>
  <si>
    <t>265,63</t>
  </si>
  <si>
    <t>56,56</t>
  </si>
  <si>
    <t>63,20</t>
  </si>
  <si>
    <t>99,51</t>
  </si>
  <si>
    <t>161,16</t>
  </si>
  <si>
    <t>284,25</t>
  </si>
  <si>
    <t>388,35</t>
  </si>
  <si>
    <t>676,61</t>
  </si>
  <si>
    <t>265,37</t>
  </si>
  <si>
    <t>212,32</t>
  </si>
  <si>
    <t>51,46</t>
  </si>
  <si>
    <t>31,31</t>
  </si>
  <si>
    <t>61,56</t>
  </si>
  <si>
    <t>82,38</t>
  </si>
  <si>
    <t>89,00</t>
  </si>
  <si>
    <t>133,09</t>
  </si>
  <si>
    <t>31,68</t>
  </si>
  <si>
    <t>30,09</t>
  </si>
  <si>
    <t>40,39</t>
  </si>
  <si>
    <t>12,15</t>
  </si>
  <si>
    <t>29,92</t>
  </si>
  <si>
    <t>31,49</t>
  </si>
  <si>
    <t>23,18</t>
  </si>
  <si>
    <t>25,27</t>
  </si>
  <si>
    <t>25,34</t>
  </si>
  <si>
    <t>30,49</t>
  </si>
  <si>
    <t>274,04</t>
  </si>
  <si>
    <t>287,69</t>
  </si>
  <si>
    <t>412,37</t>
  </si>
  <si>
    <t>631,24</t>
  </si>
  <si>
    <t>768,27</t>
  </si>
  <si>
    <t>998,29</t>
  </si>
  <si>
    <t>340,60</t>
  </si>
  <si>
    <t>503,73</t>
  </si>
  <si>
    <t>659,35</t>
  </si>
  <si>
    <t>253,56</t>
  </si>
  <si>
    <t>464,98</t>
  </si>
  <si>
    <t>693,49</t>
  </si>
  <si>
    <t>909,80</t>
  </si>
  <si>
    <t>610,90</t>
  </si>
  <si>
    <t>1.050,76</t>
  </si>
  <si>
    <t>1.534,27</t>
  </si>
  <si>
    <t>1.992,01</t>
  </si>
  <si>
    <t>760,94</t>
  </si>
  <si>
    <t>1.348,81</t>
  </si>
  <si>
    <t>1.986,38</t>
  </si>
  <si>
    <t>2.590,80</t>
  </si>
  <si>
    <t>251,97</t>
  </si>
  <si>
    <t>474,54</t>
  </si>
  <si>
    <t>668,77</t>
  </si>
  <si>
    <t>946,42</t>
  </si>
  <si>
    <t>325,74</t>
  </si>
  <si>
    <t>623,59</t>
  </si>
  <si>
    <t>941,45</t>
  </si>
  <si>
    <t>1.240,62</t>
  </si>
  <si>
    <t>263,46</t>
  </si>
  <si>
    <t>501,93</t>
  </si>
  <si>
    <t>750,93</t>
  </si>
  <si>
    <t>985,49</t>
  </si>
  <si>
    <t>347,96</t>
  </si>
  <si>
    <t>649,32</t>
  </si>
  <si>
    <t>975,39</t>
  </si>
  <si>
    <t>1.302,99</t>
  </si>
  <si>
    <t>116,57</t>
  </si>
  <si>
    <t>123,51</t>
  </si>
  <si>
    <t>150,60</t>
  </si>
  <si>
    <t>190,73</t>
  </si>
  <si>
    <t>FURO MANUAL EM ALVENARIA, PARA INSTALAÇÕES HIDRÁULICAS, DIÂMETROS MENORES OU IGUAIS A 40 MM. AF_09/2023</t>
  </si>
  <si>
    <t>FURO MANUAL EM ALVENARIA, PARA INSTALAÇÕES HIDRÁULICAS, DIÂMETROS MAIORES QUE 40 MM E MENORES OU IGUAIS A 75 MM. AF_09/2023</t>
  </si>
  <si>
    <t>37,40</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</si>
  <si>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</si>
  <si>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</si>
  <si>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</si>
  <si>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25,21</t>
  </si>
  <si>
    <t>FURO MECANIZADO EM CONCRETO, COM MARTELO DEMOLIDOR, PARA INSTALAÇÕES HIDRÁULICAS, DIÂMETROS MAIORES QUE 75 MM E MENORES OU IGUAIS A 150 MM. AF_09/2023</t>
  </si>
  <si>
    <t>36,82</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</si>
  <si>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</si>
  <si>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</si>
  <si>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</si>
  <si>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17,23</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</si>
  <si>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</si>
  <si>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</si>
  <si>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</si>
  <si>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</si>
  <si>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</si>
  <si>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4,24</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</si>
  <si>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</si>
  <si>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</si>
  <si>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8,65</t>
  </si>
  <si>
    <t>QUEBRA EM ALVENARIA PARA INSTALAÇÃO DE CAIXA DE TOMADA (4X4 OU 4X2). AF_09/2023</t>
  </si>
  <si>
    <t>5,88</t>
  </si>
  <si>
    <t>QUEBRA EM ALVENARIA PARA INSTALAÇÃO DE QUADRO DISTRIBUIÇÃO PEQUENO (19X25 CM). AF_09/2023</t>
  </si>
  <si>
    <t>13,43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</si>
  <si>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</si>
  <si>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</si>
  <si>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</si>
  <si>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</si>
  <si>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18,55</t>
  </si>
  <si>
    <t>SUPORTE PARA 2 TUBOS VERTICAIS, ESPAÇADO A CADA 150 CM, EM PERFILADO COM COMPRIMENTO DE 25 CM FIXADO EM PAREDE, POR METRO DE TUBULAÇÃO FIXADA. AF_09/2023</t>
  </si>
  <si>
    <t>4,53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</si>
  <si>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</si>
  <si>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</si>
  <si>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14,31</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</si>
  <si>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</si>
  <si>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</si>
  <si>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</si>
  <si>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10,59</t>
  </si>
  <si>
    <t>CHUMBAMENTO LINEAR EM CONTRAPISO PARA RAMAIS/DISTRIBUIÇÃO DE INSTALAÇÕES HIDRÁULICAS COM DIÂMETROS MAIORES QUE 75 MM E MENORES OU IGUAIS A 100 MM. AF_09/2023</t>
  </si>
  <si>
    <t>14,04</t>
  </si>
  <si>
    <t>FIXAÇÃO DE TUBOS HORIZONTAIS DE PEX OU MULTICAMADAS, DIÂMETROS IGUAIS OU INFERIORES A 40 MM, COM ABRAÇADEIRA PLÁSTICA FIXADA EM LAJE. AF_09/2023_PE</t>
  </si>
  <si>
    <t>4,22</t>
  </si>
  <si>
    <t>15,94</t>
  </si>
  <si>
    <t>6,37</t>
  </si>
  <si>
    <t>22,85</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</si>
  <si>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</si>
  <si>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</si>
  <si>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</si>
  <si>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</si>
  <si>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70,39</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</si>
  <si>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</si>
  <si>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</si>
  <si>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</si>
  <si>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19,93</t>
  </si>
  <si>
    <t>RASGO LINEAR MANUAL EM ALVENARIA, PARA RAMAIS/ DISTRIBUIÇÃO DE INSTALAÇÕES HIDRÁULICAS, DIÂMETROS MAIORES QUE 40 MM E MENORES OU IGUAIS A 75 MM. AF_09/2023</t>
  </si>
  <si>
    <t>2.887,69</t>
  </si>
  <si>
    <t>2.023,09</t>
  </si>
  <si>
    <t>1.590,74</t>
  </si>
  <si>
    <t>1.334,12</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</si>
  <si>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</si>
  <si>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</si>
  <si>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32,32</t>
  </si>
  <si>
    <t>SUPORTE PARA ELETROCALHA LISA OU PERFURADA EM AÇO GALVANIZADO, LARGURA 400 MM, EM PERFILADO COM COMPRIMENTO DE 45 CM FIXADO EM LAJE, POR METRO DE ELETROCALHA FIXADA. AF_09/2023</t>
  </si>
  <si>
    <t>53,52</t>
  </si>
  <si>
    <t>SUPORTE PARA ELETROCALHA LISA OU PERFURADA EM AÇO GALVANIZADO, LARGURA 800 MM, EM PERFILADO COM COMPRIMENTO DE 85 CM FIXADO EM LAJE, POR METRO DE ELETROCALHA FIXADA. AF_09/2023</t>
  </si>
  <si>
    <t>59,39</t>
  </si>
  <si>
    <t>2.081,32</t>
  </si>
  <si>
    <t>1.653,46</t>
  </si>
  <si>
    <t>1.055,00</t>
  </si>
  <si>
    <t>1.325,83</t>
  </si>
  <si>
    <t>1.689,59</t>
  </si>
  <si>
    <t>969,05</t>
  </si>
  <si>
    <t>141,79</t>
  </si>
  <si>
    <t>1.539,76</t>
  </si>
  <si>
    <t>145,28</t>
  </si>
  <si>
    <t>2.682,87</t>
  </si>
  <si>
    <t>1.644,40</t>
  </si>
  <si>
    <t>149,52</t>
  </si>
  <si>
    <t>2.239,00</t>
  </si>
  <si>
    <t>191,29</t>
  </si>
  <si>
    <t>7.558,59</t>
  </si>
  <si>
    <t>202,16</t>
  </si>
  <si>
    <t>77,83</t>
  </si>
  <si>
    <t>82,73</t>
  </si>
  <si>
    <t>219,84</t>
  </si>
  <si>
    <t>3.589,33</t>
  </si>
  <si>
    <t>11,22</t>
  </si>
  <si>
    <t>5.929,13</t>
  </si>
  <si>
    <t>7.872,42</t>
  </si>
  <si>
    <t>7.966,50</t>
  </si>
  <si>
    <t>11.973,62</t>
  </si>
  <si>
    <t>1.437,91</t>
  </si>
  <si>
    <t>624,82</t>
  </si>
  <si>
    <t>443,49</t>
  </si>
  <si>
    <t>555,17</t>
  </si>
  <si>
    <t>714,93</t>
  </si>
  <si>
    <t>340,26</t>
  </si>
  <si>
    <t>162,16</t>
  </si>
  <si>
    <t>282,83</t>
  </si>
  <si>
    <t>1.307,84</t>
  </si>
  <si>
    <t>471,96</t>
  </si>
  <si>
    <t>802,87</t>
  </si>
  <si>
    <t>270,34</t>
  </si>
  <si>
    <t>423,92</t>
  </si>
  <si>
    <t>707,44</t>
  </si>
  <si>
    <t>173,83</t>
  </si>
  <si>
    <t>129,22</t>
  </si>
  <si>
    <t>678,46</t>
  </si>
  <si>
    <t>FURO MECANIZADO EM ALVENARIA, PARA INSTALAÇÕES HIDRÁULICAS,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</si>
  <si>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</si>
  <si>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</si>
  <si>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CONCRETO, COM PERFURATRIZ, PARA INSTALAÇÕES HIDRÁULICAS,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</si>
  <si>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</si>
  <si>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</si>
  <si>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8,05</t>
  </si>
  <si>
    <t>RASGO LINEAR MECANIZADO EM ALVENARIA, PARA RAMAIS/ DISTRIBUIÇÃO DE INSTALAÇÕES HIDRÁULICAS, DIÂMETROS MENORES OU IGUAIS A 40 MM. AF_09/2023</t>
  </si>
  <si>
    <t>6,93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</si>
  <si>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</si>
  <si>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</si>
  <si>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75,58</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</si>
  <si>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</si>
  <si>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</si>
  <si>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15,43</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</si>
  <si>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</si>
  <si>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</si>
  <si>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8,34</t>
  </si>
  <si>
    <t>RASGO LINEAR MECANIZADO EM CONCRETO, PARA RAMAIS/ DISTRIBUIÇÃO DE INSTALAÇÕES HIDRÁULICAS, DIÂMETROS MAIORES QUE 75 MM E MENORES OU IGUAIS A 100 MM. AF_09/2023</t>
  </si>
  <si>
    <t>17,57</t>
  </si>
  <si>
    <t>8,31</t>
  </si>
  <si>
    <t>13,83</t>
  </si>
  <si>
    <t>17,09</t>
  </si>
  <si>
    <t>30,89</t>
  </si>
  <si>
    <t>154,47</t>
  </si>
  <si>
    <t>225,61</t>
  </si>
  <si>
    <t>296,76</t>
  </si>
  <si>
    <t>254,23</t>
  </si>
  <si>
    <t>394,65</t>
  </si>
  <si>
    <t>535,08</t>
  </si>
  <si>
    <t>91,69</t>
  </si>
  <si>
    <t>86,96</t>
  </si>
  <si>
    <t>226,82</t>
  </si>
  <si>
    <t>191,25</t>
  </si>
  <si>
    <t>347,14</t>
  </si>
  <si>
    <t>56,29</t>
  </si>
  <si>
    <t>37,11</t>
  </si>
  <si>
    <t>91,35</t>
  </si>
  <si>
    <t>104,76</t>
  </si>
  <si>
    <t>67,83</t>
  </si>
  <si>
    <t>123,72</t>
  </si>
  <si>
    <t>399,48</t>
  </si>
  <si>
    <t>606,13</t>
  </si>
  <si>
    <t>813,90</t>
  </si>
  <si>
    <t>545,46</t>
  </si>
  <si>
    <t>849,20</t>
  </si>
  <si>
    <t>1.155,82</t>
  </si>
  <si>
    <t>106,30</t>
  </si>
  <si>
    <t>47,29</t>
  </si>
  <si>
    <t>97,68</t>
  </si>
  <si>
    <t>195,79</t>
  </si>
  <si>
    <t>309,49</t>
  </si>
  <si>
    <t>128,20</t>
  </si>
  <si>
    <t>209,96</t>
  </si>
  <si>
    <t>4,37</t>
  </si>
  <si>
    <t>3,13</t>
  </si>
  <si>
    <t>14,73</t>
  </si>
  <si>
    <t>14,85</t>
  </si>
  <si>
    <t>18,52</t>
  </si>
  <si>
    <t>16,11</t>
  </si>
  <si>
    <t>15,39</t>
  </si>
  <si>
    <t>20,57</t>
  </si>
  <si>
    <t>14,90</t>
  </si>
  <si>
    <t>15,54</t>
  </si>
  <si>
    <t>20,59</t>
  </si>
  <si>
    <t>10,66</t>
  </si>
  <si>
    <t>9,89</t>
  </si>
  <si>
    <t>29,89</t>
  </si>
  <si>
    <t>16,95</t>
  </si>
  <si>
    <t>17,78</t>
  </si>
  <si>
    <t>26,56</t>
  </si>
  <si>
    <t>16,64</t>
  </si>
  <si>
    <t>22,76</t>
  </si>
  <si>
    <t>18,66</t>
  </si>
  <si>
    <t>10,58</t>
  </si>
  <si>
    <t>21,24</t>
  </si>
  <si>
    <t>28,63</t>
  </si>
  <si>
    <t>19,68</t>
  </si>
  <si>
    <t>13,89</t>
  </si>
  <si>
    <t>19,09</t>
  </si>
  <si>
    <t>24,04</t>
  </si>
  <si>
    <t>19,67</t>
  </si>
  <si>
    <t>20,74</t>
  </si>
  <si>
    <t>24,05</t>
  </si>
  <si>
    <t>26,71</t>
  </si>
  <si>
    <t>33,38</t>
  </si>
  <si>
    <t>18,62</t>
  </si>
  <si>
    <t>19,66</t>
  </si>
  <si>
    <t>22,74</t>
  </si>
  <si>
    <t>31,40</t>
  </si>
  <si>
    <t>11,35</t>
  </si>
  <si>
    <t>10,89</t>
  </si>
  <si>
    <t>17,89</t>
  </si>
  <si>
    <t>21,87</t>
  </si>
  <si>
    <t>30,87</t>
  </si>
  <si>
    <t>157,32</t>
  </si>
  <si>
    <t>184,76</t>
  </si>
  <si>
    <t>39,06</t>
  </si>
  <si>
    <t>6,21</t>
  </si>
  <si>
    <t>5,81</t>
  </si>
  <si>
    <t>12,65</t>
  </si>
  <si>
    <t>9,13</t>
  </si>
  <si>
    <t>84,18</t>
  </si>
  <si>
    <t>14,36</t>
  </si>
  <si>
    <t>12,76</t>
  </si>
  <si>
    <t>11,68</t>
  </si>
  <si>
    <t>11,12</t>
  </si>
  <si>
    <t>7,92</t>
  </si>
  <si>
    <t>7,03</t>
  </si>
  <si>
    <t>6,13</t>
  </si>
  <si>
    <t>10,15</t>
  </si>
  <si>
    <t>7,76</t>
  </si>
  <si>
    <t>12,50</t>
  </si>
  <si>
    <t>12,01</t>
  </si>
  <si>
    <t>7,25</t>
  </si>
  <si>
    <t>7,05</t>
  </si>
  <si>
    <t>20,73</t>
  </si>
  <si>
    <t>17,60</t>
  </si>
  <si>
    <t>15,82</t>
  </si>
  <si>
    <t>11,44</t>
  </si>
  <si>
    <t>9,58</t>
  </si>
  <si>
    <t>8,73</t>
  </si>
  <si>
    <t>70,80</t>
  </si>
  <si>
    <t>64,22</t>
  </si>
  <si>
    <t>61,26</t>
  </si>
  <si>
    <t>60,15</t>
  </si>
  <si>
    <t>73,53</t>
  </si>
  <si>
    <t>76,66</t>
  </si>
  <si>
    <t>70,08</t>
  </si>
  <si>
    <t>66,01</t>
  </si>
  <si>
    <t>79,39</t>
  </si>
  <si>
    <t>11,64</t>
  </si>
  <si>
    <t>17,42</t>
  </si>
  <si>
    <t>16,76</t>
  </si>
  <si>
    <t>19,30</t>
  </si>
  <si>
    <t>12,21</t>
  </si>
  <si>
    <t>14,32</t>
  </si>
  <si>
    <t>11,69</t>
  </si>
  <si>
    <t>8,76</t>
  </si>
  <si>
    <t>21,38</t>
  </si>
  <si>
    <t>75,45</t>
  </si>
  <si>
    <t>23,30</t>
  </si>
  <si>
    <t>2,45</t>
  </si>
  <si>
    <t>208,95</t>
  </si>
  <si>
    <t>330,48</t>
  </si>
  <si>
    <t>183,15</t>
  </si>
  <si>
    <t>304,69</t>
  </si>
  <si>
    <t>184,14</t>
  </si>
  <si>
    <t>299,92</t>
  </si>
  <si>
    <t>252,36</t>
  </si>
  <si>
    <t>142,53</t>
  </si>
  <si>
    <t>123,59</t>
  </si>
  <si>
    <t>49,90</t>
  </si>
  <si>
    <t>65,95</t>
  </si>
  <si>
    <t>67,18</t>
  </si>
  <si>
    <t>79,21</t>
  </si>
  <si>
    <t>80,65</t>
  </si>
  <si>
    <t>84,26</t>
  </si>
  <si>
    <t>73,66</t>
  </si>
  <si>
    <t>74,69</t>
  </si>
  <si>
    <t>110,40</t>
  </si>
  <si>
    <t>111,50</t>
  </si>
  <si>
    <t>131,12</t>
  </si>
  <si>
    <t>133,03</t>
  </si>
  <si>
    <t>161,20</t>
  </si>
  <si>
    <t>162,60</t>
  </si>
  <si>
    <t>67,92</t>
  </si>
  <si>
    <t>69,25</t>
  </si>
  <si>
    <t>69,74</t>
  </si>
  <si>
    <t>71,34</t>
  </si>
  <si>
    <t>83,54</t>
  </si>
  <si>
    <t>85,33</t>
  </si>
  <si>
    <t>62,11</t>
  </si>
  <si>
    <t>81,18</t>
  </si>
  <si>
    <t>136,55</t>
  </si>
  <si>
    <t>71,87</t>
  </si>
  <si>
    <t>72,78</t>
  </si>
  <si>
    <t>93,42</t>
  </si>
  <si>
    <t>94,48</t>
  </si>
  <si>
    <t>112,31</t>
  </si>
  <si>
    <t>113,64</t>
  </si>
  <si>
    <t>80,95</t>
  </si>
  <si>
    <t>81,86</t>
  </si>
  <si>
    <t>106,63</t>
  </si>
  <si>
    <t>107,69</t>
  </si>
  <si>
    <t>129,10</t>
  </si>
  <si>
    <t>130,43</t>
  </si>
  <si>
    <t>108,82</t>
  </si>
  <si>
    <t>110,00</t>
  </si>
  <si>
    <t>98,42</t>
  </si>
  <si>
    <t>126,34</t>
  </si>
  <si>
    <t>92,30</t>
  </si>
  <si>
    <t>110,49</t>
  </si>
  <si>
    <t>145,60</t>
  </si>
  <si>
    <t>212,72</t>
  </si>
  <si>
    <t>759,89</t>
  </si>
  <si>
    <t>770,85</t>
  </si>
  <si>
    <t>90,92</t>
  </si>
  <si>
    <t>101,45</t>
  </si>
  <si>
    <t>116,63</t>
  </si>
  <si>
    <t>118,06</t>
  </si>
  <si>
    <t>129,25</t>
  </si>
  <si>
    <t>143,78</t>
  </si>
  <si>
    <t>164,22</t>
  </si>
  <si>
    <t>145,20</t>
  </si>
  <si>
    <t>157,04</t>
  </si>
  <si>
    <t>170,93</t>
  </si>
  <si>
    <t>192,00</t>
  </si>
  <si>
    <t>59,67</t>
  </si>
  <si>
    <t>69,52</t>
  </si>
  <si>
    <t>10,87</t>
  </si>
  <si>
    <t>29,49</t>
  </si>
  <si>
    <t>487,49</t>
  </si>
  <si>
    <t>544,30</t>
  </si>
  <si>
    <t>436,00</t>
  </si>
  <si>
    <t>596,98</t>
  </si>
  <si>
    <t>493,84</t>
  </si>
  <si>
    <t>334,87</t>
  </si>
  <si>
    <t>389,07</t>
  </si>
  <si>
    <t>120,55</t>
  </si>
  <si>
    <t>171,27</t>
  </si>
  <si>
    <t>149,65</t>
  </si>
  <si>
    <t>200,38</t>
  </si>
  <si>
    <t>178,75</t>
  </si>
  <si>
    <t>229,48</t>
  </si>
  <si>
    <t>87,30</t>
  </si>
  <si>
    <t>127,87</t>
  </si>
  <si>
    <t>179,96</t>
  </si>
  <si>
    <t>264,71</t>
  </si>
  <si>
    <t>44,51</t>
  </si>
  <si>
    <t>65,51</t>
  </si>
  <si>
    <t>59,97</t>
  </si>
  <si>
    <t>127,75</t>
  </si>
  <si>
    <t>160,99</t>
  </si>
  <si>
    <t>191,93</t>
  </si>
  <si>
    <t>222,04</t>
  </si>
  <si>
    <t>251,76</t>
  </si>
  <si>
    <t>242,70</t>
  </si>
  <si>
    <t>223,54</t>
  </si>
  <si>
    <t>330,09</t>
  </si>
  <si>
    <t>357,51</t>
  </si>
  <si>
    <t>283,89</t>
  </si>
  <si>
    <t>312,08</t>
  </si>
  <si>
    <t>339,89</t>
  </si>
  <si>
    <t>346,51</t>
  </si>
  <si>
    <t>27,49</t>
  </si>
  <si>
    <t>60,73</t>
  </si>
  <si>
    <t>91,67</t>
  </si>
  <si>
    <t>121,78</t>
  </si>
  <si>
    <t>203,40</t>
  </si>
  <si>
    <t>142,44</t>
  </si>
  <si>
    <t>202,02</t>
  </si>
  <si>
    <t>229,83</t>
  </si>
  <si>
    <t>257,25</t>
  </si>
  <si>
    <t>183,63</t>
  </si>
  <si>
    <t>211,82</t>
  </si>
  <si>
    <t>239,63</t>
  </si>
  <si>
    <t>246,25</t>
  </si>
  <si>
    <t>57,39</t>
  </si>
  <si>
    <t>69,91</t>
  </si>
  <si>
    <t>52,06</t>
  </si>
  <si>
    <t>73,43</t>
  </si>
  <si>
    <t>28,71</t>
  </si>
  <si>
    <t>33,01</t>
  </si>
  <si>
    <t>26,36</t>
  </si>
  <si>
    <t>31,09</t>
  </si>
  <si>
    <t>32,39</t>
  </si>
  <si>
    <t>2.118,58</t>
  </si>
  <si>
    <t>54,44</t>
  </si>
  <si>
    <t>50,60</t>
  </si>
  <si>
    <t>79,65</t>
  </si>
  <si>
    <t>110,68</t>
  </si>
  <si>
    <t>140,40</t>
  </si>
  <si>
    <t>232,53</t>
  </si>
  <si>
    <t>290,61</t>
  </si>
  <si>
    <t>369,08</t>
  </si>
  <si>
    <t>159,17</t>
  </si>
  <si>
    <t>138,60</t>
  </si>
  <si>
    <t>119,51</t>
  </si>
  <si>
    <t>198,18</t>
  </si>
  <si>
    <t>253,41</t>
  </si>
  <si>
    <t>179,79</t>
  </si>
  <si>
    <t>210,30</t>
  </si>
  <si>
    <t>235,86</t>
  </si>
  <si>
    <t>143,58</t>
  </si>
  <si>
    <t>124,49</t>
  </si>
  <si>
    <t>66,91</t>
  </si>
  <si>
    <t>139,99</t>
  </si>
  <si>
    <t>66,03</t>
  </si>
  <si>
    <t>82,42</t>
  </si>
  <si>
    <t>99,17</t>
  </si>
  <si>
    <t>79,42</t>
  </si>
  <si>
    <t>69,66</t>
  </si>
  <si>
    <t>102,20</t>
  </si>
  <si>
    <t>77,42</t>
  </si>
  <si>
    <t>84,63</t>
  </si>
  <si>
    <t>78,32</t>
  </si>
  <si>
    <t>93,91</t>
  </si>
  <si>
    <t>141,02</t>
  </si>
  <si>
    <t>159,37</t>
  </si>
  <si>
    <t>176,86</t>
  </si>
  <si>
    <t>202,50</t>
  </si>
  <si>
    <t>233,37</t>
  </si>
  <si>
    <t>258,67</t>
  </si>
  <si>
    <t>281,75</t>
  </si>
  <si>
    <t>244,30</t>
  </si>
  <si>
    <t>59,10</t>
  </si>
  <si>
    <t>26,68</t>
  </si>
  <si>
    <t>205,66</t>
  </si>
  <si>
    <t>218,22</t>
  </si>
  <si>
    <t>137,10</t>
  </si>
  <si>
    <t>174,12</t>
  </si>
  <si>
    <t>152,58</t>
  </si>
  <si>
    <t>171,63</t>
  </si>
  <si>
    <t>196,61</t>
  </si>
  <si>
    <t>226,83</t>
  </si>
  <si>
    <t>251,47</t>
  </si>
  <si>
    <t>133,14</t>
  </si>
  <si>
    <t>156,18</t>
  </si>
  <si>
    <t>170,69</t>
  </si>
  <si>
    <t>196,25</t>
  </si>
  <si>
    <t>226,33</t>
  </si>
  <si>
    <t>238,81</t>
  </si>
  <si>
    <t>309,64</t>
  </si>
  <si>
    <t>113,55</t>
  </si>
  <si>
    <t>101,62</t>
  </si>
  <si>
    <t>141,70</t>
  </si>
  <si>
    <t>129,77</t>
  </si>
  <si>
    <t>1.658,66</t>
  </si>
  <si>
    <t>1.434,76</t>
  </si>
  <si>
    <t>7,85</t>
  </si>
  <si>
    <t>218,76</t>
  </si>
  <si>
    <t>274,97</t>
  </si>
  <si>
    <t>355,31</t>
  </si>
  <si>
    <t>18,47</t>
  </si>
  <si>
    <t>24,27</t>
  </si>
  <si>
    <t>19,37</t>
  </si>
  <si>
    <t>17,45</t>
  </si>
  <si>
    <t>23,98</t>
  </si>
  <si>
    <t>18,78</t>
  </si>
  <si>
    <t>22,70</t>
  </si>
  <si>
    <t>34,64</t>
  </si>
  <si>
    <t>24,78</t>
  </si>
  <si>
    <t>18,04</t>
  </si>
  <si>
    <t>36,02</t>
  </si>
  <si>
    <t>31,94</t>
  </si>
  <si>
    <t>49,34</t>
  </si>
  <si>
    <t>34,02</t>
  </si>
  <si>
    <t>11,76</t>
  </si>
  <si>
    <t>2,30</t>
  </si>
  <si>
    <t>8,85</t>
  </si>
  <si>
    <t>32,89</t>
  </si>
  <si>
    <t>64,36</t>
  </si>
  <si>
    <t>10,74</t>
  </si>
  <si>
    <t>22,13</t>
  </si>
  <si>
    <t>20,12</t>
  </si>
  <si>
    <t>33,20</t>
  </si>
  <si>
    <t>30,19</t>
  </si>
  <si>
    <t>27,09</t>
  </si>
  <si>
    <t>25,88</t>
  </si>
  <si>
    <t>25,46</t>
  </si>
  <si>
    <t>10,65</t>
  </si>
  <si>
    <t>29,09</t>
  </si>
  <si>
    <t>27,55</t>
  </si>
  <si>
    <t>24,95</t>
  </si>
  <si>
    <t>24,51</t>
  </si>
  <si>
    <t>26,42</t>
  </si>
  <si>
    <t>10,81</t>
  </si>
  <si>
    <t>11,79</t>
  </si>
  <si>
    <t>25,71</t>
  </si>
  <si>
    <t>26,33</t>
  </si>
  <si>
    <t>49,03</t>
  </si>
  <si>
    <t>23,62</t>
  </si>
  <si>
    <t>31,48</t>
  </si>
  <si>
    <t>52,88</t>
  </si>
  <si>
    <t>51,42</t>
  </si>
  <si>
    <t>51,64</t>
  </si>
  <si>
    <t>65,02</t>
  </si>
  <si>
    <t>11,34</t>
  </si>
  <si>
    <t>6,58</t>
  </si>
  <si>
    <t>46,51</t>
  </si>
  <si>
    <t>28,42</t>
  </si>
  <si>
    <t>5,96</t>
  </si>
  <si>
    <t>84,67</t>
  </si>
  <si>
    <t>205,37</t>
  </si>
  <si>
    <t>310,65</t>
  </si>
  <si>
    <t>212,26</t>
  </si>
  <si>
    <t>72,37</t>
  </si>
  <si>
    <t>65,38</t>
  </si>
  <si>
    <t>77,25</t>
  </si>
  <si>
    <t>66,74</t>
  </si>
  <si>
    <t>58,41</t>
  </si>
  <si>
    <t>125,86</t>
  </si>
  <si>
    <t>112,80</t>
  </si>
  <si>
    <t>102,83</t>
  </si>
  <si>
    <t>172,42</t>
  </si>
  <si>
    <t>159,14</t>
  </si>
  <si>
    <t>150,02</t>
  </si>
  <si>
    <t>198,22</t>
  </si>
  <si>
    <t>183,06</t>
  </si>
  <si>
    <t>172,30</t>
  </si>
  <si>
    <t>61,35</t>
  </si>
  <si>
    <t>65,22</t>
  </si>
  <si>
    <t>58,34</t>
  </si>
  <si>
    <t>51,14</t>
  </si>
  <si>
    <t>130,07</t>
  </si>
  <si>
    <t>115,38</t>
  </si>
  <si>
    <t>103,41</t>
  </si>
  <si>
    <t>186,26</t>
  </si>
  <si>
    <t>85,75</t>
  </si>
  <si>
    <t>78,03</t>
  </si>
  <si>
    <t>63,17</t>
  </si>
  <si>
    <t>60,65</t>
  </si>
  <si>
    <t>105,54</t>
  </si>
  <si>
    <t>74,76</t>
  </si>
  <si>
    <t>61,98</t>
  </si>
  <si>
    <t>212,52</t>
  </si>
  <si>
    <t>170,48</t>
  </si>
  <si>
    <t>155,07</t>
  </si>
  <si>
    <t>273,16</t>
  </si>
  <si>
    <t>289,13</t>
  </si>
  <si>
    <t>366,32</t>
  </si>
  <si>
    <t>35,04</t>
  </si>
  <si>
    <t>41,35</t>
  </si>
  <si>
    <t>50,61</t>
  </si>
  <si>
    <t>41,78</t>
  </si>
  <si>
    <t>73,77</t>
  </si>
  <si>
    <t>187,80</t>
  </si>
  <si>
    <t>270,87</t>
  </si>
  <si>
    <t>179,80</t>
  </si>
  <si>
    <t>280,03</t>
  </si>
  <si>
    <t>88,94</t>
  </si>
  <si>
    <t>173,78</t>
  </si>
  <si>
    <t>206,24</t>
  </si>
  <si>
    <t>280,66</t>
  </si>
  <si>
    <t>425,51</t>
  </si>
  <si>
    <t>436,01</t>
  </si>
  <si>
    <t>114,72</t>
  </si>
  <si>
    <t>135,50</t>
  </si>
  <si>
    <t>3,55</t>
  </si>
  <si>
    <t>86,37</t>
  </si>
  <si>
    <t>284,13</t>
  </si>
  <si>
    <t>300,10</t>
  </si>
  <si>
    <t>58,03</t>
  </si>
  <si>
    <t>18,77</t>
  </si>
  <si>
    <t>7,38</t>
  </si>
  <si>
    <t>46,46</t>
  </si>
  <si>
    <t>22,88</t>
  </si>
  <si>
    <t>745,28</t>
  </si>
  <si>
    <t>759,01</t>
  </si>
  <si>
    <t>84,62</t>
  </si>
  <si>
    <t>99,05</t>
  </si>
  <si>
    <t>777,12</t>
  </si>
  <si>
    <t>148,47</t>
  </si>
  <si>
    <t>73,92</t>
  </si>
  <si>
    <t>36,40</t>
  </si>
  <si>
    <t>40,52</t>
  </si>
  <si>
    <t>91,05</t>
  </si>
  <si>
    <t>99,56</t>
  </si>
  <si>
    <t>42,89</t>
  </si>
  <si>
    <t>110,09</t>
  </si>
  <si>
    <t>38,86</t>
  </si>
  <si>
    <t>43,92</t>
  </si>
  <si>
    <t>106,06</t>
  </si>
  <si>
    <t>116,53</t>
  </si>
  <si>
    <t>50,34</t>
  </si>
  <si>
    <t>121,50</t>
  </si>
  <si>
    <t>133,49</t>
  </si>
  <si>
    <t>48,07</t>
  </si>
  <si>
    <t>54,39</t>
  </si>
  <si>
    <t>131,88</t>
  </si>
  <si>
    <t>144,93</t>
  </si>
  <si>
    <t>43,48</t>
  </si>
  <si>
    <t>79,82</t>
  </si>
  <si>
    <t>85,95</t>
  </si>
  <si>
    <t>48,43</t>
  </si>
  <si>
    <t>52,55</t>
  </si>
  <si>
    <t>103,08</t>
  </si>
  <si>
    <t>111,59</t>
  </si>
  <si>
    <t>50,82</t>
  </si>
  <si>
    <t>101,35</t>
  </si>
  <si>
    <t>53,25</t>
  </si>
  <si>
    <t>58,31</t>
  </si>
  <si>
    <t>120,45</t>
  </si>
  <si>
    <t>27,66</t>
  </si>
  <si>
    <t>40,07</t>
  </si>
  <si>
    <t>31,10</t>
  </si>
  <si>
    <t>38,23</t>
  </si>
  <si>
    <t>76,61</t>
  </si>
  <si>
    <t>153,57</t>
  </si>
  <si>
    <t>165,56</t>
  </si>
  <si>
    <t>81,44</t>
  </si>
  <si>
    <t>87,76</t>
  </si>
  <si>
    <t>165,25</t>
  </si>
  <si>
    <t>178,30</t>
  </si>
  <si>
    <t>90,25</t>
  </si>
  <si>
    <t>97,52</t>
  </si>
  <si>
    <t>186,61</t>
  </si>
  <si>
    <t>201,63</t>
  </si>
  <si>
    <t>45,66</t>
  </si>
  <si>
    <t>44,67</t>
  </si>
  <si>
    <t>60,93</t>
  </si>
  <si>
    <t>9,03</t>
  </si>
  <si>
    <t>8,68</t>
  </si>
  <si>
    <t>10,29</t>
  </si>
  <si>
    <t>7,02</t>
  </si>
  <si>
    <t>20,49</t>
  </si>
  <si>
    <t>25,57</t>
  </si>
  <si>
    <t>30,71</t>
  </si>
  <si>
    <t>17,05</t>
  </si>
  <si>
    <t>26,39</t>
  </si>
  <si>
    <t>33,97</t>
  </si>
  <si>
    <t>40,48</t>
  </si>
  <si>
    <t>28,59</t>
  </si>
  <si>
    <t>35,27</t>
  </si>
  <si>
    <t>40,66</t>
  </si>
  <si>
    <t>36,77</t>
  </si>
  <si>
    <t>40,69</t>
  </si>
  <si>
    <t>35,40</t>
  </si>
  <si>
    <t>39,32</t>
  </si>
  <si>
    <t>31,52</t>
  </si>
  <si>
    <t>35,44</t>
  </si>
  <si>
    <t>73,59</t>
  </si>
  <si>
    <t>29,87</t>
  </si>
  <si>
    <t>22,40</t>
  </si>
  <si>
    <t>24,62</t>
  </si>
  <si>
    <t>47,00</t>
  </si>
  <si>
    <t>42,79</t>
  </si>
  <si>
    <t>52,97</t>
  </si>
  <si>
    <t>83,70</t>
  </si>
  <si>
    <t>68,00</t>
  </si>
  <si>
    <t>72,39</t>
  </si>
  <si>
    <t>109,45</t>
  </si>
  <si>
    <t>73,75</t>
  </si>
  <si>
    <t>79,26</t>
  </si>
  <si>
    <t>126,71</t>
  </si>
  <si>
    <t>87,13</t>
  </si>
  <si>
    <t>93,20</t>
  </si>
  <si>
    <t>139,60</t>
  </si>
  <si>
    <t>68,78</t>
  </si>
  <si>
    <t>57,89</t>
  </si>
  <si>
    <t>59,16</t>
  </si>
  <si>
    <t>64,31</t>
  </si>
  <si>
    <t>109,48</t>
  </si>
  <si>
    <t>64,53</t>
  </si>
  <si>
    <t>116,86</t>
  </si>
  <si>
    <t>75,08</t>
  </si>
  <si>
    <t>78,14</t>
  </si>
  <si>
    <t>101,16</t>
  </si>
  <si>
    <t>89,79</t>
  </si>
  <si>
    <t>93,89</t>
  </si>
  <si>
    <t>125,78</t>
  </si>
  <si>
    <t>100,31</t>
  </si>
  <si>
    <t>124,04</t>
  </si>
  <si>
    <t>129,71</t>
  </si>
  <si>
    <t>164,51</t>
  </si>
  <si>
    <t>69,89</t>
  </si>
  <si>
    <t>73,63</t>
  </si>
  <si>
    <t>103,94</t>
  </si>
  <si>
    <t>84,41</t>
  </si>
  <si>
    <t>130,85</t>
  </si>
  <si>
    <t>178,46</t>
  </si>
  <si>
    <t>124,48</t>
  </si>
  <si>
    <t>170,80</t>
  </si>
  <si>
    <t>185,72</t>
  </si>
  <si>
    <t>130,29</t>
  </si>
  <si>
    <t>176,11</t>
  </si>
  <si>
    <t>142,01</t>
  </si>
  <si>
    <t>176,47</t>
  </si>
  <si>
    <t>184,94</t>
  </si>
  <si>
    <t>201,29</t>
  </si>
  <si>
    <t>145,88</t>
  </si>
  <si>
    <t>190,22</t>
  </si>
  <si>
    <t>135,51</t>
  </si>
  <si>
    <t>206,79</t>
  </si>
  <si>
    <t>157,60</t>
  </si>
  <si>
    <t>190,60</t>
  </si>
  <si>
    <t>142,10</t>
  </si>
  <si>
    <t>157,75</t>
  </si>
  <si>
    <t>36,98</t>
  </si>
  <si>
    <t>48,09</t>
  </si>
  <si>
    <t>52,01</t>
  </si>
  <si>
    <t>56,99</t>
  </si>
  <si>
    <t>58,22</t>
  </si>
  <si>
    <t>64,28</t>
  </si>
  <si>
    <t>66,53</t>
  </si>
  <si>
    <t>80,91</t>
  </si>
  <si>
    <t>96,97</t>
  </si>
  <si>
    <t>123,18</t>
  </si>
  <si>
    <t>75,21</t>
  </si>
  <si>
    <t>90,97</t>
  </si>
  <si>
    <t>49,16</t>
  </si>
  <si>
    <t>52,43</t>
  </si>
  <si>
    <t>80,30</t>
  </si>
  <si>
    <t>52,98</t>
  </si>
  <si>
    <t>63,12</t>
  </si>
  <si>
    <t>67,51</t>
  </si>
  <si>
    <t>105,01</t>
  </si>
  <si>
    <t>68,20</t>
  </si>
  <si>
    <t>122,27</t>
  </si>
  <si>
    <t>74,65</t>
  </si>
  <si>
    <t>81,09</t>
  </si>
  <si>
    <t>134,72</t>
  </si>
  <si>
    <t>39,90</t>
  </si>
  <si>
    <t>66,69</t>
  </si>
  <si>
    <t>50,48</t>
  </si>
  <si>
    <t>90,33</t>
  </si>
  <si>
    <t>54,66</t>
  </si>
  <si>
    <t>55,85</t>
  </si>
  <si>
    <t>60,88</t>
  </si>
  <si>
    <t>113,94</t>
  </si>
  <si>
    <t>63,09</t>
  </si>
  <si>
    <t>68,25</t>
  </si>
  <si>
    <t>71,31</t>
  </si>
  <si>
    <t>73,68</t>
  </si>
  <si>
    <t>81,88</t>
  </si>
  <si>
    <t>85,98</t>
  </si>
  <si>
    <t>118,67</t>
  </si>
  <si>
    <t>87,25</t>
  </si>
  <si>
    <t>92,40</t>
  </si>
  <si>
    <t>134,80</t>
  </si>
  <si>
    <t>94,66</t>
  </si>
  <si>
    <t>113,26</t>
  </si>
  <si>
    <t>118,93</t>
  </si>
  <si>
    <t>155,73</t>
  </si>
  <si>
    <t>112,85</t>
  </si>
  <si>
    <t>40,85</t>
  </si>
  <si>
    <t>46,48</t>
  </si>
  <si>
    <t>54,35</t>
  </si>
  <si>
    <t>263,12</t>
  </si>
  <si>
    <t>65,44</t>
  </si>
  <si>
    <t>70,52</t>
  </si>
  <si>
    <t>69,35</t>
  </si>
  <si>
    <t>74,50</t>
  </si>
  <si>
    <t>72,36</t>
  </si>
  <si>
    <t>313,54</t>
  </si>
  <si>
    <t>376,14</t>
  </si>
  <si>
    <t>54,82</t>
  </si>
  <si>
    <t>59,84</t>
  </si>
  <si>
    <t>62,23</t>
  </si>
  <si>
    <t>67,25</t>
  </si>
  <si>
    <t>89,34</t>
  </si>
  <si>
    <t>90,01</t>
  </si>
  <si>
    <t>75,57</t>
  </si>
  <si>
    <t>217,89</t>
  </si>
  <si>
    <t>314,88</t>
  </si>
  <si>
    <t>228,03</t>
  </si>
  <si>
    <t>325,02</t>
  </si>
  <si>
    <t>86,69</t>
  </si>
  <si>
    <t>46,86</t>
  </si>
  <si>
    <t>FORRO EM MADEIRA PINUS, PARA AMBIENTES RESIDENCIAIS, INCLUSIVE ESTRUTURA UNIDIRECIONAL DE FIXAÇÃO. AF_08/2023</t>
  </si>
  <si>
    <t>182,84</t>
  </si>
  <si>
    <t>45,84</t>
  </si>
  <si>
    <t>73,99</t>
  </si>
  <si>
    <t>41,60</t>
  </si>
  <si>
    <t>74,11</t>
  </si>
  <si>
    <t>2,72</t>
  </si>
  <si>
    <t>28,37</t>
  </si>
  <si>
    <t>61,12</t>
  </si>
  <si>
    <t>FORRO EM RÉGUAS DE PVC, FRISADO, PARA AMBIENTES COMERCIAIS, INCLUSIVE ESTRUTURA BIDIRECIONAL DE FIXAÇÃO. AF_08/2023_PS</t>
  </si>
  <si>
    <t>62,59</t>
  </si>
  <si>
    <t>70,00</t>
  </si>
  <si>
    <t>71,47</t>
  </si>
  <si>
    <t>1,98</t>
  </si>
  <si>
    <t>14,06</t>
  </si>
  <si>
    <t>403,10</t>
  </si>
  <si>
    <t>388,96</t>
  </si>
  <si>
    <t>414,32</t>
  </si>
  <si>
    <t>399,61</t>
  </si>
  <si>
    <t>541,55</t>
  </si>
  <si>
    <t>511,88</t>
  </si>
  <si>
    <t>524,30</t>
  </si>
  <si>
    <t>506,68</t>
  </si>
  <si>
    <t>537,66</t>
  </si>
  <si>
    <t>507,15</t>
  </si>
  <si>
    <t>533,21</t>
  </si>
  <si>
    <t>492,16</t>
  </si>
  <si>
    <t>614,67</t>
  </si>
  <si>
    <t>398,58</t>
  </si>
  <si>
    <t>554,93</t>
  </si>
  <si>
    <t>536,85</t>
  </si>
  <si>
    <t>497,63</t>
  </si>
  <si>
    <t>494,40</t>
  </si>
  <si>
    <t>476,08</t>
  </si>
  <si>
    <t>458,63</t>
  </si>
  <si>
    <t>401,07</t>
  </si>
  <si>
    <t>383,90</t>
  </si>
  <si>
    <t>487,04</t>
  </si>
  <si>
    <t>471,49</t>
  </si>
  <si>
    <t>444,04</t>
  </si>
  <si>
    <t>419,76</t>
  </si>
  <si>
    <t>2.877,14</t>
  </si>
  <si>
    <t>2.872,80</t>
  </si>
  <si>
    <t>2.976,44</t>
  </si>
  <si>
    <t>2.963,37</t>
  </si>
  <si>
    <t>2.906,59</t>
  </si>
  <si>
    <t>2.898,55</t>
  </si>
  <si>
    <t>431,86</t>
  </si>
  <si>
    <t>356,66</t>
  </si>
  <si>
    <t>466,51</t>
  </si>
  <si>
    <t>381,86</t>
  </si>
  <si>
    <t>568,97</t>
  </si>
  <si>
    <t>490,56</t>
  </si>
  <si>
    <t>532,13</t>
  </si>
  <si>
    <t>483,11</t>
  </si>
  <si>
    <t>522,59</t>
  </si>
  <si>
    <t>502,20</t>
  </si>
  <si>
    <t>516,89</t>
  </si>
  <si>
    <t>494,01</t>
  </si>
  <si>
    <t>767,92</t>
  </si>
  <si>
    <t>615,94</t>
  </si>
  <si>
    <t>574,66</t>
  </si>
  <si>
    <t>558,83</t>
  </si>
  <si>
    <t>507,53</t>
  </si>
  <si>
    <t>574,24</t>
  </si>
  <si>
    <t>502,96</t>
  </si>
  <si>
    <t>461,75</t>
  </si>
  <si>
    <t>521,02</t>
  </si>
  <si>
    <t>424,02</t>
  </si>
  <si>
    <t>458,09</t>
  </si>
  <si>
    <t>367,77</t>
  </si>
  <si>
    <t>588,03</t>
  </si>
  <si>
    <t>494,71</t>
  </si>
  <si>
    <t>448,97</t>
  </si>
  <si>
    <t>492,80</t>
  </si>
  <si>
    <t>429,04</t>
  </si>
  <si>
    <t>395,48</t>
  </si>
  <si>
    <t>2.856,30</t>
  </si>
  <si>
    <t>2.813,86</t>
  </si>
  <si>
    <t>2.964,59</t>
  </si>
  <si>
    <t>2.903,52</t>
  </si>
  <si>
    <t>2.889,83</t>
  </si>
  <si>
    <t>2.894,49</t>
  </si>
  <si>
    <t>2.844,07</t>
  </si>
  <si>
    <t>497,37</t>
  </si>
  <si>
    <t>526,11</t>
  </si>
  <si>
    <t>634,51</t>
  </si>
  <si>
    <t>623,52</t>
  </si>
  <si>
    <t>642,01</t>
  </si>
  <si>
    <t>617,28</t>
  </si>
  <si>
    <t>607,76</t>
  </si>
  <si>
    <t>731,58</t>
  </si>
  <si>
    <t>650,54</t>
  </si>
  <si>
    <t>605,95</t>
  </si>
  <si>
    <t>577,55</t>
  </si>
  <si>
    <t>507,87</t>
  </si>
  <si>
    <t>598,33</t>
  </si>
  <si>
    <t>539,31</t>
  </si>
  <si>
    <t>2.966,10</t>
  </si>
  <si>
    <t>3.051,82</t>
  </si>
  <si>
    <t>2.995,45</t>
  </si>
  <si>
    <t>1.580,48</t>
  </si>
  <si>
    <t>1.568,94</t>
  </si>
  <si>
    <t>1.552,20</t>
  </si>
  <si>
    <t>1.841,59</t>
  </si>
  <si>
    <t>1.822,88</t>
  </si>
  <si>
    <t>1.806,93</t>
  </si>
  <si>
    <t>4.350,00</t>
  </si>
  <si>
    <t>4.357,66</t>
  </si>
  <si>
    <t>4.369,76</t>
  </si>
  <si>
    <t>4.838,32</t>
  </si>
  <si>
    <t>4.871,17</t>
  </si>
  <si>
    <t>4.901,17</t>
  </si>
  <si>
    <t>3.078,85</t>
  </si>
  <si>
    <t>3.088,07</t>
  </si>
  <si>
    <t>3.095,49</t>
  </si>
  <si>
    <t>1.761,01</t>
  </si>
  <si>
    <t>2.020,41</t>
  </si>
  <si>
    <t>5.103,84</t>
  </si>
  <si>
    <t>3.308,34</t>
  </si>
  <si>
    <t>4.538,84</t>
  </si>
  <si>
    <t>4.535,64</t>
  </si>
  <si>
    <t>1.612,81</t>
  </si>
  <si>
    <t>1.593,01</t>
  </si>
  <si>
    <t>879,87</t>
  </si>
  <si>
    <t>509,86</t>
  </si>
  <si>
    <t>589,11</t>
  </si>
  <si>
    <t>509,73</t>
  </si>
  <si>
    <t>596,74</t>
  </si>
  <si>
    <t>431,42</t>
  </si>
  <si>
    <t>532,40</t>
  </si>
  <si>
    <t>505,00</t>
  </si>
  <si>
    <t>756,85</t>
  </si>
  <si>
    <t>543,51</t>
  </si>
  <si>
    <t>495,94</t>
  </si>
  <si>
    <t>469,27</t>
  </si>
  <si>
    <t>638,07</t>
  </si>
  <si>
    <t>500,02</t>
  </si>
  <si>
    <t>451,07</t>
  </si>
  <si>
    <t>510,09</t>
  </si>
  <si>
    <t>450,17</t>
  </si>
  <si>
    <t>420,47</t>
  </si>
  <si>
    <t>651,85</t>
  </si>
  <si>
    <t>732,34</t>
  </si>
  <si>
    <t>638,82</t>
  </si>
  <si>
    <t>615,35</t>
  </si>
  <si>
    <t>736,01</t>
  </si>
  <si>
    <t>559,72</t>
  </si>
  <si>
    <t>619,99</t>
  </si>
  <si>
    <t>561,02</t>
  </si>
  <si>
    <t>532,81</t>
  </si>
  <si>
    <t>649,14</t>
  </si>
  <si>
    <t>472,92</t>
  </si>
  <si>
    <t>493,37</t>
  </si>
  <si>
    <t>502,43</t>
  </si>
  <si>
    <t>439,74</t>
  </si>
  <si>
    <t>645,17</t>
  </si>
  <si>
    <t>553,74</t>
  </si>
  <si>
    <t>30,37</t>
  </si>
  <si>
    <t>1.453,56</t>
  </si>
  <si>
    <t>1.050,67</t>
  </si>
  <si>
    <t>4,16</t>
  </si>
  <si>
    <t>27,62</t>
  </si>
  <si>
    <t>13,21</t>
  </si>
  <si>
    <t>8,81</t>
  </si>
  <si>
    <t>3,34</t>
  </si>
  <si>
    <t>2,14</t>
  </si>
  <si>
    <t>82,87</t>
  </si>
  <si>
    <t>62,12</t>
  </si>
  <si>
    <t>3,24</t>
  </si>
  <si>
    <t>39,65</t>
  </si>
  <si>
    <t>3,87</t>
  </si>
  <si>
    <t>155,27</t>
  </si>
  <si>
    <t>25,08</t>
  </si>
  <si>
    <t>2,06</t>
  </si>
  <si>
    <t>3,91</t>
  </si>
  <si>
    <t>7,30</t>
  </si>
  <si>
    <t>9,14</t>
  </si>
  <si>
    <t>66,49</t>
  </si>
  <si>
    <t>51,51</t>
  </si>
  <si>
    <t>44,03</t>
  </si>
  <si>
    <t>108,43</t>
  </si>
  <si>
    <t>79,75</t>
  </si>
  <si>
    <t>65,31</t>
  </si>
  <si>
    <t>44,10</t>
  </si>
  <si>
    <t>36,70</t>
  </si>
  <si>
    <t>93,13</t>
  </si>
  <si>
    <t>136,06</t>
  </si>
  <si>
    <t>78,24</t>
  </si>
  <si>
    <t>53,70</t>
  </si>
  <si>
    <t>260,13</t>
  </si>
  <si>
    <t>123,45</t>
  </si>
  <si>
    <t>731,56</t>
  </si>
  <si>
    <t>DEMOLIÇÃO DE ALVENARIA DE BLOCO FURADO, DE FORMA MANUAL, COM REAPROVEITAMENTO. AF_09/2023</t>
  </si>
  <si>
    <t>115,85</t>
  </si>
  <si>
    <t>DEMOLIÇÃO DE ALVENARIA DE BLOCO FURADO, DE FORMA MANUAL, SEM REAPROVEITAMENTO. AF_09/2023</t>
  </si>
  <si>
    <t>DEMOLIÇÃO DE ALVENARIA DE TIJOLO MACIÇO, DE FORMA MANUAL, COM REAPROVEITAMENTO. AF_09/2023</t>
  </si>
  <si>
    <t>172,96</t>
  </si>
  <si>
    <t>DEMOLIÇÃO DE ALVENARIA DE TIJOLO MACIÇO, DE FORMA MANUAL, SEM REAPROVEITAMENTO. AF_09/2023</t>
  </si>
  <si>
    <t>106,15</t>
  </si>
  <si>
    <t>DEMOLIÇÃO DE ALVENARIA PARA QUALQUER TIPO DE BLOCO, DE FORMA MECANIZADA, SEM REAPROVEITAMENTO. AF_09/2023</t>
  </si>
  <si>
    <t>DEMOLIÇÃO DE PILARES E VIGAS EM CONCRETO ARMADO, DE FORMA MANUAL, SEM REAPROVEITAMENTO. AF_09/2023</t>
  </si>
  <si>
    <t>567,44</t>
  </si>
  <si>
    <t>DEMOLIÇÃO DE PILARES E VIGAS EM CONCRETO ARMADO, DE FORMA MECANIZADA COM MARTELETE, SEM REAPROVEITAMENTO. AF_09/2023</t>
  </si>
  <si>
    <t>184,64</t>
  </si>
  <si>
    <t>DEMOLIÇÃO DE LAJES, EM CONCRETO ARMADO, DE FORMA MANUAL, SEM REAPROVEITAMENTO. AF_09/2023</t>
  </si>
  <si>
    <t>264,28</t>
  </si>
  <si>
    <t>DEMOLIÇÃO DE LAJES, EM CONCRETO ARMADO, DE FORMA MECANIZADA COM MARTELETE, SEM REAPROVEITAMENTO. AF_09/2023</t>
  </si>
  <si>
    <t>85,97</t>
  </si>
  <si>
    <t>DEMOLIÇÃO DE ARGAMASSAS, DE FORMA MANUAL, SEM REAPROVEITAMENTO. AF_09/2023</t>
  </si>
  <si>
    <t>11,39</t>
  </si>
  <si>
    <t>DEMOLIÇÃO DE RODAPÉ CERÂMICO, DE FORMA MANUAL, SEM REAPROVEITAMENTO. AF_09/2023</t>
  </si>
  <si>
    <t>2,60</t>
  </si>
  <si>
    <t>DEMOLIÇÃO DE REVESTIMENTO CERÂMICO, DE FORMA MANUAL, SEM REAPROVEITAMENTO. AF_09/2023</t>
  </si>
  <si>
    <t>DEMOLIÇÃO DE REVESTIMENTO CERÂMICO, DE FORMA MECANIZADA COM MARTELETE, SEM REAPROVEITAMENTO. AF_09/2023</t>
  </si>
  <si>
    <t>6,85</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</si>
  <si>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</si>
  <si>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</si>
  <si>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</si>
  <si>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</si>
  <si>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</si>
  <si>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</si>
  <si>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</si>
  <si>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2,74</t>
  </si>
  <si>
    <t>REMOÇÃO DE TRAMA METÁLICA OU DE MADEIRA PARA FORRO, DE FORMA MANUAL, SEM REAPROVEITAMENTO. AF_09/2023</t>
  </si>
  <si>
    <t>REMOÇÃO DE PISO DE MADEIRA (ASSOALHO E BARROTE), DE FORMA MANUAL, SEM REAPROVEITAMENTO. AF_09/2023</t>
  </si>
  <si>
    <t>25,93</t>
  </si>
  <si>
    <t>REMOÇÃO DE PORTAS, DE FORMA MANUAL, SEM REAPROVEITAMENTO. AF_09/2023</t>
  </si>
  <si>
    <t>REMOÇÃO DE JANELAS, DE FORMA MANUAL, SEM REAPROVEITAMENTO. AF_09/2023</t>
  </si>
  <si>
    <t>24,60</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</si>
  <si>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</si>
  <si>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</si>
  <si>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</si>
  <si>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4,65</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</si>
  <si>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</si>
  <si>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</si>
  <si>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</si>
  <si>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194,09</t>
  </si>
  <si>
    <t>REMOÇÃO DE TESOURAS DE MADEIRA, COM VÃO MENOR QUE 8M, DE FORMA MECANIZADA, COM REAPROVEITAMENTO. AF_09/2023</t>
  </si>
  <si>
    <t>147,49</t>
  </si>
  <si>
    <t>REMOÇÃO DE TESOURAS DE MADEIRA, COM VÃO MAIOR OU IGUAL A 8M, DE FORMA MECANIZADA, COM REAPROVEITAMENTO. AF_09/2023</t>
  </si>
  <si>
    <t>182,99</t>
  </si>
  <si>
    <t>REMOÇÃO DE TRAMA METÁLICA PARA COBERTURA, DE FORMA MANUAL, SEM REAPROVEITAMENTO. AF_09/2023</t>
  </si>
  <si>
    <t>REMOÇÃO DE TESOURAS METÁLICAS, COM VÃO MENOR QUE 8M, DE FORMA MANUAL, SEM REAPROVEITAMENTO. AF_09/2023</t>
  </si>
  <si>
    <t>320,97</t>
  </si>
  <si>
    <t>REMOÇÃO DE TESOURAS METÁLICAS, COM VÃO MAIOR OU IGUAL A 8M, DE FORMA MANUAL, SEM REAPROVEITAMENTO. AF_09/2023</t>
  </si>
  <si>
    <t>REMOÇÃO DE TESOURAS METÁLICAS, COM VÃO MENOR QUE 8M, DE FORMA MECANIZADA, COM REAPROVEITAMENTO. AF_09/2023</t>
  </si>
  <si>
    <t>222,61</t>
  </si>
  <si>
    <t>REMOÇÃO DE TESOURAS METÁLICAS, COM VÃO MAIOR OU IGUAL A 8M, DE FORMA MECANIZADA, COM REAPROVEITAMENTO. AF_09/2023</t>
  </si>
  <si>
    <t>305,71</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</si>
  <si>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</si>
  <si>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</si>
  <si>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</si>
  <si>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</si>
  <si>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</si>
  <si>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</si>
  <si>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</si>
  <si>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DEMOLIÇÃO DE PISO DE CONCRETO SIMPLES, DE FORMA MANUAL, SEM REAPROVEITAMENTO. AF_09/2023</t>
  </si>
  <si>
    <t>198,70</t>
  </si>
  <si>
    <t>DEMOLIÇÃO DE PISO DE CONCRETO SIMPLES, DE FORMA MECANIZADA COM MARTELETE, SEM REAPROVEITAMENTO. AF_09/2023</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</si>
  <si>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</si>
  <si>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</si>
  <si>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</si>
  <si>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0,56</t>
  </si>
  <si>
    <t>REMOÇÃO DE CABOS ELÉTRICOS, COM SEÇÃO DE 16 MM², FORMA MANUAL, SEM REAPROVEITAMENTO. AF_09/2023</t>
  </si>
  <si>
    <t>REMOÇÃO DE CABOS ELÉTRICOS, COM SEÇÃO DE 25 MM², FORMA MANUAL, SEM REAPROVEITAMENTO. AF_09/2023</t>
  </si>
  <si>
    <t>DEMOLIÇÃO DE GUIAS, SARJETAS OU SARJETÕES, DE FORMA MECANIZADA, SEM REAPROVEITAMENTO. AF_09/2023</t>
  </si>
  <si>
    <t>REMOÇAO DE GUIAS PRÉ-FABRICADAS DE CONCRETO, DE FORMA MECANIZADA, COM REAPROVEITAMENTO. AF_09/2023</t>
  </si>
  <si>
    <t>REMOÇÃO DE SUPORTE METÁLICO OU DE MADEIRA PARA PLACAS DE SINALIZAÇÃO VIÁRIA, DE FORMA MANUAL, SEM REAPROVEITAMENTO. AF_09/2023</t>
  </si>
  <si>
    <t>REMOÇÃO DE PLACAS DE SINALIZAÇÃO VIÁRIA, DE FORMA MANUAL, SEM REAPROVEITAMENTO. AF_09/2023</t>
  </si>
  <si>
    <t>REMOÇÃO DE CERCAS E MOURÕES, DE FORMA MANUAL, SEM REAPROVEITAMENTO. AF_09/2023</t>
  </si>
  <si>
    <t>REMOÇÃO DE ALAMBRADOS PARA QUADRAS POLIESPORTIVAS, ESTRUTURADO POR TUBOS DE AÇO GALVANIZADO, COM TELA DE ARAME GALVANIZADO, DE FORMA MANUAL, SEM REAPROVEITAMENTO. AF_09/2023</t>
  </si>
  <si>
    <t>REMOÇÃO DE TELA DE ARAME GALVANIZADO DE ALAMBRADOS PARA QUADRAS POLIESPORTIVAS, DE FORMA MANUAL, SEM REMOÇÃO DA ESTRUTURA DE SUSTENTAÇÃO, SEM REAPROVEITAMENTO. AF_09/2023</t>
  </si>
  <si>
    <t>REMOÇÃO CALHAS E RUFOS, DE FORMA MANUAL, SEM REAPROVEITAMENTO. AF_09/2023</t>
  </si>
  <si>
    <t>161,67</t>
  </si>
  <si>
    <t>59,66</t>
  </si>
  <si>
    <t>159,90</t>
  </si>
  <si>
    <t>107,55</t>
  </si>
  <si>
    <t>3,10</t>
  </si>
  <si>
    <t>2,37</t>
  </si>
  <si>
    <t>1,55</t>
  </si>
  <si>
    <t>0,47</t>
  </si>
  <si>
    <t>1,45</t>
  </si>
  <si>
    <t>5,85</t>
  </si>
  <si>
    <t>0,88</t>
  </si>
  <si>
    <t>568,04</t>
  </si>
  <si>
    <t>165,50</t>
  </si>
  <si>
    <t>281,94</t>
  </si>
  <si>
    <t>9,30</t>
  </si>
  <si>
    <t>8,84</t>
  </si>
  <si>
    <t>10,36</t>
  </si>
  <si>
    <t>4,58</t>
  </si>
  <si>
    <t>6,04</t>
  </si>
  <si>
    <t>7,32</t>
  </si>
  <si>
    <t>20,72</t>
  </si>
  <si>
    <t>5,40</t>
  </si>
  <si>
    <t>44,91</t>
  </si>
  <si>
    <t>39,13</t>
  </si>
  <si>
    <t>24,37</t>
  </si>
  <si>
    <t>25,10</t>
  </si>
  <si>
    <t>19,55</t>
  </si>
  <si>
    <t>17,86</t>
  </si>
  <si>
    <t>65,94</t>
  </si>
  <si>
    <t>47,62</t>
  </si>
  <si>
    <t>36,94</t>
  </si>
  <si>
    <t>191,46</t>
  </si>
  <si>
    <t>146,97</t>
  </si>
  <si>
    <t>132,40</t>
  </si>
  <si>
    <t>96,93</t>
  </si>
  <si>
    <t>83,88</t>
  </si>
  <si>
    <t>70,71</t>
  </si>
  <si>
    <t>72,11</t>
  </si>
  <si>
    <t>64,37</t>
  </si>
  <si>
    <t>130,11</t>
  </si>
  <si>
    <t>97,00</t>
  </si>
  <si>
    <t>98,01</t>
  </si>
  <si>
    <t>58,10</t>
  </si>
  <si>
    <t>72,57</t>
  </si>
  <si>
    <t>44,69</t>
  </si>
  <si>
    <t>43,67</t>
  </si>
  <si>
    <t>44,07</t>
  </si>
  <si>
    <t>226,45</t>
  </si>
  <si>
    <t>238,52</t>
  </si>
  <si>
    <t>260,61</t>
  </si>
  <si>
    <t>47,28</t>
  </si>
  <si>
    <t>137,32</t>
  </si>
  <si>
    <t>370,08</t>
  </si>
  <si>
    <t>162,56</t>
  </si>
  <si>
    <t>20,99</t>
  </si>
  <si>
    <t>6.153,03</t>
  </si>
  <si>
    <t>6.486,63</t>
  </si>
  <si>
    <t>4.876,69</t>
  </si>
  <si>
    <t>5.242,69</t>
  </si>
  <si>
    <t>2.627,86</t>
  </si>
  <si>
    <t>4.085,30</t>
  </si>
  <si>
    <t>2.382,47</t>
  </si>
  <si>
    <t>2.536,11</t>
  </si>
  <si>
    <t>1.954,84</t>
  </si>
  <si>
    <t>2.812,81</t>
  </si>
  <si>
    <t>2.196,47</t>
  </si>
  <si>
    <t>4.098,95</t>
  </si>
  <si>
    <t>2.396,13</t>
  </si>
  <si>
    <t>2.549,77</t>
  </si>
  <si>
    <t>1.968,50</t>
  </si>
  <si>
    <t>2.826,47</t>
  </si>
  <si>
    <t>2.300,97</t>
  </si>
  <si>
    <t>1.248,27</t>
  </si>
  <si>
    <t>1.337,69</t>
  </si>
  <si>
    <t>1.287,00</t>
  </si>
  <si>
    <t>260,14</t>
  </si>
  <si>
    <t>251,39</t>
  </si>
  <si>
    <t>4.173,83</t>
  </si>
  <si>
    <t>87,34</t>
  </si>
  <si>
    <t>188,05</t>
  </si>
  <si>
    <t>274,98</t>
  </si>
  <si>
    <t>68,50</t>
  </si>
  <si>
    <t>122,03</t>
  </si>
  <si>
    <t>299,90</t>
  </si>
  <si>
    <t>329,32</t>
  </si>
  <si>
    <t>845,09</t>
  </si>
  <si>
    <t>1.335,17</t>
  </si>
  <si>
    <t>23,12</t>
  </si>
  <si>
    <t>22,07</t>
  </si>
  <si>
    <t>23,99</t>
  </si>
  <si>
    <t>23,68</t>
  </si>
  <si>
    <t>15,00</t>
  </si>
  <si>
    <t>42,28</t>
  </si>
  <si>
    <t>20,02</t>
  </si>
  <si>
    <t>31,21</t>
  </si>
  <si>
    <t>25,75</t>
  </si>
  <si>
    <t>37,06</t>
  </si>
  <si>
    <t>29,30</t>
  </si>
  <si>
    <t>38,96</t>
  </si>
  <si>
    <t>27,40</t>
  </si>
  <si>
    <t>26,60</t>
  </si>
  <si>
    <t>18,21</t>
  </si>
  <si>
    <t>30,68</t>
  </si>
  <si>
    <t>34,31</t>
  </si>
  <si>
    <t>29,16</t>
  </si>
  <si>
    <t>25,64</t>
  </si>
  <si>
    <t>30,93</t>
  </si>
  <si>
    <t>34,56</t>
  </si>
  <si>
    <t>49,91</t>
  </si>
  <si>
    <t>29,28</t>
  </si>
  <si>
    <t>23,92</t>
  </si>
  <si>
    <t>27,06</t>
  </si>
  <si>
    <t>23,08</t>
  </si>
  <si>
    <t>115,65</t>
  </si>
  <si>
    <t>12,24</t>
  </si>
  <si>
    <t>20,15</t>
  </si>
  <si>
    <t>122,28</t>
  </si>
  <si>
    <t>142,64</t>
  </si>
  <si>
    <t>62,68</t>
  </si>
  <si>
    <t>31,00</t>
  </si>
  <si>
    <t>4.738,31</t>
  </si>
  <si>
    <t>5.370,71</t>
  </si>
  <si>
    <t>2.176,04</t>
  </si>
  <si>
    <t>3.562,29</t>
  </si>
  <si>
    <t>2.759,25</t>
  </si>
  <si>
    <t>4.462,40</t>
  </si>
  <si>
    <t>4.587,51</t>
  </si>
  <si>
    <t>19.953,68</t>
  </si>
  <si>
    <t>3.364,39</t>
  </si>
  <si>
    <t>21.410,25</t>
  </si>
  <si>
    <t>24.973,05</t>
  </si>
  <si>
    <t>17.862,40</t>
  </si>
  <si>
    <t>20.285,99</t>
  </si>
  <si>
    <t>20.915,40</t>
  </si>
  <si>
    <t>6.914,38</t>
  </si>
  <si>
    <t>10.981,42</t>
  </si>
  <si>
    <t>5.457,01</t>
  </si>
  <si>
    <t>0,62</t>
  </si>
  <si>
    <t>9,56</t>
  </si>
  <si>
    <t>69,31</t>
  </si>
  <si>
    <t>225,77</t>
  </si>
  <si>
    <t>242,56</t>
  </si>
  <si>
    <t>283,62</t>
  </si>
  <si>
    <t>114,21</t>
  </si>
  <si>
    <t>130,03</t>
  </si>
  <si>
    <t>106,14</t>
  </si>
  <si>
    <t>173,14</t>
  </si>
  <si>
    <t>21,01</t>
  </si>
  <si>
    <t>27,38</t>
  </si>
  <si>
    <t>36,35</t>
  </si>
  <si>
    <t>84,02</t>
  </si>
  <si>
    <t>3.778,49</t>
  </si>
  <si>
    <t>6.380,90</t>
  </si>
  <si>
    <t>4.429,32</t>
  </si>
  <si>
    <t>56,69</t>
  </si>
  <si>
    <t>25,77</t>
  </si>
  <si>
    <t>83,36</t>
  </si>
  <si>
    <t>32,98</t>
  </si>
  <si>
    <t>36,75</t>
  </si>
  <si>
    <t>25,70</t>
  </si>
  <si>
    <t>22,69</t>
  </si>
  <si>
    <t>46,16</t>
  </si>
  <si>
    <t>94,29</t>
  </si>
  <si>
    <t>36,04</t>
  </si>
  <si>
    <t>120,84</t>
  </si>
  <si>
    <t>117,35</t>
  </si>
  <si>
    <t>114,95</t>
  </si>
  <si>
    <t>47,65</t>
  </si>
  <si>
    <t>41,52</t>
  </si>
  <si>
    <t>76,22</t>
  </si>
  <si>
    <t>18,58</t>
  </si>
  <si>
    <t>30,52</t>
  </si>
  <si>
    <t>28,48</t>
  </si>
  <si>
    <t>24,34</t>
  </si>
  <si>
    <t>17,30</t>
  </si>
  <si>
    <t>46,66</t>
  </si>
  <si>
    <t>81,95</t>
  </si>
  <si>
    <t>25,69</t>
  </si>
  <si>
    <t>45,12</t>
  </si>
  <si>
    <t>21,30</t>
  </si>
  <si>
    <t>59,20</t>
  </si>
  <si>
    <t>42,09</t>
  </si>
  <si>
    <t>57,19</t>
  </si>
  <si>
    <t>36,00</t>
  </si>
  <si>
    <t>75,01</t>
  </si>
  <si>
    <t>4.166,15</t>
  </si>
  <si>
    <t>4.220,30</t>
  </si>
  <si>
    <t>3.941,06</t>
  </si>
  <si>
    <t>3.899,90</t>
  </si>
  <si>
    <t>4.425,86</t>
  </si>
  <si>
    <t>3.866,41</t>
  </si>
  <si>
    <t>4.878,47</t>
  </si>
  <si>
    <t>4.275,16</t>
  </si>
  <si>
    <t>3.541,95</t>
  </si>
  <si>
    <t>4.051,20</t>
  </si>
  <si>
    <t>5.370,32</t>
  </si>
  <si>
    <t>4.173,36</t>
  </si>
  <si>
    <t>3.791,36</t>
  </si>
  <si>
    <t>2.659,47</t>
  </si>
  <si>
    <t>7.437,72</t>
  </si>
  <si>
    <t>4.888,01</t>
  </si>
  <si>
    <t>4.809,36</t>
  </si>
  <si>
    <t>4.338,00</t>
  </si>
  <si>
    <t>4.140,09</t>
  </si>
  <si>
    <t>5.280,56</t>
  </si>
  <si>
    <t>5.270,48</t>
  </si>
  <si>
    <t>3.599,76</t>
  </si>
  <si>
    <t>5.529,39</t>
  </si>
  <si>
    <t>5.407,73</t>
  </si>
  <si>
    <t>6.138,07</t>
  </si>
  <si>
    <t>4.586,12</t>
  </si>
  <si>
    <t>3.868,11</t>
  </si>
  <si>
    <t>4.606,77</t>
  </si>
  <si>
    <t>5.914,53</t>
  </si>
  <si>
    <t>4.141,58</t>
  </si>
  <si>
    <t>3.538,35</t>
  </si>
  <si>
    <t>5.377,95</t>
  </si>
  <si>
    <t>5.190,00</t>
  </si>
  <si>
    <t>4.914,54</t>
  </si>
  <si>
    <t>6.569,04</t>
  </si>
  <si>
    <t>4.874,23</t>
  </si>
  <si>
    <t>5.269,97</t>
  </si>
  <si>
    <t>5.207,82</t>
  </si>
  <si>
    <t>6.790,14</t>
  </si>
  <si>
    <t>4.881,47</t>
  </si>
  <si>
    <t>5.628,73</t>
  </si>
  <si>
    <t>4.128,33</t>
  </si>
  <si>
    <t>5.082,07</t>
  </si>
  <si>
    <t>3.217,80</t>
  </si>
  <si>
    <t>5.763,01</t>
  </si>
  <si>
    <t>5.450,81</t>
  </si>
  <si>
    <t>4.816,37</t>
  </si>
  <si>
    <t>3.738,15</t>
  </si>
  <si>
    <t>5.879,41</t>
  </si>
  <si>
    <t>4.742,17</t>
  </si>
  <si>
    <t>7.506,98</t>
  </si>
  <si>
    <t>3.932,47</t>
  </si>
  <si>
    <t>6.085,17</t>
  </si>
  <si>
    <t>4.350,37</t>
  </si>
  <si>
    <t>6.920,80</t>
  </si>
  <si>
    <t>4.658,47</t>
  </si>
  <si>
    <t>4.905,47</t>
  </si>
  <si>
    <t>5.524,08</t>
  </si>
  <si>
    <t>5.216,00</t>
  </si>
  <si>
    <t>4.558,20</t>
  </si>
  <si>
    <t>5.512,16</t>
  </si>
  <si>
    <t>3.810,38</t>
  </si>
  <si>
    <t>5.458,70</t>
  </si>
  <si>
    <t>6.157,18</t>
  </si>
  <si>
    <t>8.769,18</t>
  </si>
  <si>
    <t>9.396,22</t>
  </si>
  <si>
    <t>5.223,02</t>
  </si>
  <si>
    <t>4.282,73</t>
  </si>
  <si>
    <t>3.776,17</t>
  </si>
  <si>
    <t>Tubo de PVC rígido soldável marrom, DN 20mm (1/2"), inclusive conexões</t>
  </si>
  <si>
    <t>Tubo de PVC rígido soldável marrom, DN 25mm (3/4"), inclusive conexões</t>
  </si>
  <si>
    <t>Tubo de PVC rígido soldável marrom, DN 32mm (1"), inclusive conexões</t>
  </si>
  <si>
    <t>Tubo de PVC rígido soldável marrom, DN 40mm (1.1/4"), inclusive conexões</t>
  </si>
  <si>
    <t>Tubo de PVC rígido soldável marrom, DN 50mm (1.1/2"), inclusive conexões</t>
  </si>
  <si>
    <t>Tubo de PVC rígido soldável marrom, DN 60mm (2"), inclusive conexões</t>
  </si>
  <si>
    <t>Tubo de PVC rígido soldável marrom, DN 75mm (2.1/2"), inclusive conexões</t>
  </si>
  <si>
    <t>Tubo de PVC rígido soldável marrom, DN 85mm (3"), inclusive conexões</t>
  </si>
  <si>
    <t>Tubo de PVC rígido soldável branco, para esgoto, série normal, diâmetro 40mm (1 1/2"), inclusive conexões</t>
  </si>
  <si>
    <t>Tubo de PVC rígido soldável branco, para esgoto, série normal, diâmetro 50mm (2"), inclusive conexões</t>
  </si>
  <si>
    <t>Tubo de PVC rígido soldável branco, para esgoto, série normal, diâmetro 75mm (3"), inclusive conexões</t>
  </si>
  <si>
    <t>Tubo de PVC rígido soldável branco, para esgoto, série normal, diâmetro 100mm (4"), inclusive conexões</t>
  </si>
  <si>
    <t>Tubo de PVC rígido soldável branco, para esgoto, série normal, diâmetro 150mm (6"), inclusive conexões</t>
  </si>
  <si>
    <t>FURO EM CONCRETO</t>
  </si>
  <si>
    <t>cm</t>
  </si>
  <si>
    <t>Cabo de cobre termoplástico (PVC) flexível isolado 450/750V, antichama BWF livre de chumbo, 70ºC - 1,5mm2</t>
  </si>
  <si>
    <t>Cabo de cobre termoplástico (PVC) flexível isolado 450/750V, antichama BWF livre de chumbo, 70ºC - 2,5mm2</t>
  </si>
  <si>
    <t>Cabo de cobre termoplástico (PVC) flexível isolado 450/750V, antichama BWF livre de chumbo, 70ºC ? 4,0mm2</t>
  </si>
  <si>
    <t>Cabo de cobre termoplástico (PVC) flexível isolado 450/750V, antichama BWF livre de chumbo, 70ºC ? 6,0mm2</t>
  </si>
  <si>
    <t>Cabo de cobre termoplástico (PVC) flexível isolado 450/750V, antichama BWF livre de chumbo, 70ºC ? 10,0mm2</t>
  </si>
  <si>
    <t>Cabo de cobre termoplástico (PVC) flexível isolado 450/750V, antichama BWF livre de chumbo, 70ºC ? 16,0mm2</t>
  </si>
  <si>
    <t>Cabo de cobre termoplástico (PVC) flexível isolado 450/750V, antichama BWF livre de chumbo, 70ºC ? 25,0mm2</t>
  </si>
  <si>
    <t>Cabo de cobre nu, seção de 25,0 mm2, têmpera meio dura, encordoamento classe 2A</t>
  </si>
  <si>
    <t>Cabo de cobre nu, seção de 10,0 mm2, têmpera meio dura, encordoamento classe 2A</t>
  </si>
  <si>
    <t>Cabo de cobre termoplástico (PVC) flexível isolado 0,60/1kV, antichama, HEPR 90ºC ? 2,5mm2</t>
  </si>
  <si>
    <t>Cabo de cobre termoplástico (PVC) flexível isolado 0,60/1kV, antichama, HEPR 90ºC ? 6,0mm2</t>
  </si>
  <si>
    <t>Cabo de cobre termoplástico (PVC) flexível isolado 0,60/1kV, antichama, HEPR 90ºC ? 10,0mm2</t>
  </si>
  <si>
    <t>Cabo de cobre termoplástico (PVC) flexível isolado 0,60/1kV, antichama, HEPR 90ºC ? 16,0mm2</t>
  </si>
  <si>
    <t>Cabo de cobre termoplástico (PVC) flexível isolado 0,60/1kV, antichama, HEPR 90ºC ? 25,0mm2</t>
  </si>
  <si>
    <t>Cabo de cobre termoplástico (PVC) flexível isolado 0,60/1kV, antichama, HEPR 90ºC ? 35,0mm2</t>
  </si>
  <si>
    <t>Cabo de cobre termoplástico (PVC) flexível isolado 0,60/1kV, antichama, HEPR 90ºC ? 50,0mm2</t>
  </si>
  <si>
    <t>Cabo de cobre termoplástico (PVC) flexível isolado 0,60/1kV, antichama, HEPR 90ºC ? 95,0mm2</t>
  </si>
  <si>
    <t>Cabo de cobre termoplástico (PVC) flexível isolado 0,60/1kV, antichama, HEPR 90ºC ? 120,0mm2</t>
  </si>
  <si>
    <t>Cabo de cobre termoplástico (PVC) flexível isolado 0,60/1kV, antichama, HEPR 90ºC ? 300,0mm2</t>
  </si>
  <si>
    <t>Cabo de cobre termoplástico (PVC) flexível isolado 0,60/1kV, antichama, HEPR 90ºC ? 70,0mm2</t>
  </si>
  <si>
    <t>Cabo de cobre termoplástico (PVC) flexível isolado 0,60/1kV, antichama, HEPR 90ºC ? 150,0mm2</t>
  </si>
  <si>
    <t>Cabo de cobre termoplástico (PVC) flexível isolado 0,60/1kV, antichama, HEPR 90ºC ? 185,0mm2</t>
  </si>
  <si>
    <t>Cabo de cobre termoplástico (PVC) flexível isolado 0,60/1kV, antichama, HEPR 90ºC ? 240,0mm2</t>
  </si>
  <si>
    <t>Cabo de cobre termoplástico (PVC/ST2) blindado isolado 8,7/15kV, XLPE 90ºC ? 25,0mm2</t>
  </si>
  <si>
    <t>Cabo de cobre termoplástico (PVC/ST2) blindado isolado 8,7/15kV, XLPE 90ºC ? 35,0mm2</t>
  </si>
  <si>
    <t>Cabo de cobre termoplástico (PVC) flexível isolado 0,60/1kV, antichama, HEPR 90ºC ? 2x2,5mm2</t>
  </si>
  <si>
    <t>Cabo de cobre termoplástico (PVC) flexível isolado 0,60/1kV, antichama, HEPR 90ºC ? 3x2,5mm2</t>
  </si>
  <si>
    <t>Cabo de cobre termoplástico (PVC) flexível isolado 0,60/1kV, antichama, HEPR 90ºC ? 3x4,0mm2</t>
  </si>
  <si>
    <t>Patch Panel 24 Portas RJ45/IDC Cat.6, inclusive fixação em Rack 19"</t>
  </si>
  <si>
    <t>Tanque vertical em polietileno, capacidade de 20.000 litros, com tampa de 1/4 de volta e vedação total, marcas de referência Fortlev, Bakof Tec, Rotoplastyc ou equivalente, incl. transporte horizontal manual até base de torre, transporte vertical com caminhão munck para içamento</t>
  </si>
  <si>
    <t>Poste circular de concreto de 11m padrão ESCELSA, incl. luminária tipo LED 1 pétala pot 100W, IP66, temp cor sup 5000K, vida util superior a 60.000 H, mod EDN100, HBP-100 ou 001100G3-1006 - AMES Iluminação, ECP, HDA Iluminação ou equiv</t>
  </si>
  <si>
    <t>Fornecimento e instalação Portão de correr em Gradil Nylofor 3D, em painel de aço galvanizado, Dim.: 3,50 x 2,43m - Belgo ou equivalente, malha retangular 200x50mm e fio de aço Ø5,0mm, incl. poste de aço galv. 60x40mm</t>
  </si>
  <si>
    <t>Fornecimento e instalação Portão de Abrir em Gradil Nylofor 3D, em painel de aço galvanizado, Dim.: 1,00 x 2,43m - Belgo ou equivalente, malha retangular 200x50mm e fio de aço Ø5,0mm, incl. poste de aço galv. 60x40mm</t>
  </si>
  <si>
    <t>Letra tipo Caixa em chapa de aço inox 304 escovado N16 - Largura: 7,5 cm, Altura: 15cm e Prof. 3cm, inclusive fixação invisível</t>
  </si>
  <si>
    <t>Letra tipo Caixa em chapa de aço inox 304 escovado N16 - Largura: 15 cm, Altura: 30cm e Prof. 3cm, inclusive fixação invisível</t>
  </si>
  <si>
    <t>Retirada de caixa d água de fibrocimento, inclusive tubulação de ligação</t>
  </si>
  <si>
    <t>Rede de água com padrão de entrada d água diâm. 3/4", conf. espec. CESAN, incl. tubos e conexões para alimentação, distribuição, extravasor e limpeza, cons. o padrão a 25m, conf. projeto (1 utilização)</t>
  </si>
  <si>
    <t>Rede de água, com padrão de entrada d água diâm. 3/4", conf. espec. CESAN, incl. tubos e conexões para alimentação, distribuição, extravasor e limpeza, cons. o padrão a 25m, conf. projeto (2 utilizações)</t>
  </si>
  <si>
    <t>Padrão de entrada d  água com cavalete de PVC para hidrômetro com diâmetro de 3/4" - padrão 1C da CESAN. Instalado em vão de muro protegido com gradeamento. Inclusive base de concreto magro, tubulação, conexões e registro. Conferir detalhe.</t>
  </si>
  <si>
    <t>Padrão de entrada d água com caixa termoplástica para hidrômetro de 3/4" - padrão 1B da CESAN. Instalado embutido na alvenaria. Inclusive tubulação, conexões, registro, tubo camisa e caixa com tampa transparente. Conferir detalhe.</t>
  </si>
  <si>
    <t>Padrão entrada d água com caixa enterrada para hidrômetro com diâmetro de 1" - padrão 2B da CESAN. Caixa em alvenaria 60x80x40cm e com tampa articulada de ferro fundido, registro e conexões para instalação de hidrômetro. Conferir detalhe</t>
  </si>
  <si>
    <t>Adaptador de PVC soldável com flanges livres para caixa d água, diâmetro 25mm x 3/4"</t>
  </si>
  <si>
    <t>Adaptador de PVC soldável com flanges livres para caixa d água, diâmetro 32mm x 1"</t>
  </si>
  <si>
    <t>Adaptador de PVC soldável com flanges livres para caixa d água, diâmetro 40mm x 1 1/4"</t>
  </si>
  <si>
    <t>Adaptador de PVC soldável com flanges livres para caixa d água, diâmetro 50mm x 1 1/2"</t>
  </si>
  <si>
    <t>Adaptador de PVC soldável com flanges livres para caixa d água, diâmetro 60mm x 2"</t>
  </si>
  <si>
    <t>Adaptador de PVC soldável com flanges livres para caixa d água, diâmetro 75mm x 2 1/2"</t>
  </si>
  <si>
    <t>Adaptador de PVC soldável com anel para caixa d água, DN 32mm</t>
  </si>
  <si>
    <t>Adaptador de PVC com flanges livres para caixa d água de 20mm x 1/2"</t>
  </si>
  <si>
    <t>Suporte de fixação de eletrocalha de 300x100mm, no teto, através de suporte angular (1 und), porca sextavada e arruela 1/4  (4 und) , vergalhão com rosca total 1/4" (h=60cm), cantoneira ZZ (2 und) e parafuso e bucha S8 (2 und)</t>
  </si>
  <si>
    <t>Suporte de fixação de eletrocalha de 400x100mm, no teto, através de suporte angular (1 und), porca sextavada e arruela 1/4  (4 und), vergalhão rosca total 1/4" (h=60cm), cantoneira ZZ (2 und) e parafuso e bucha S8 (2 und)</t>
  </si>
  <si>
    <t>Painel de Fechamento Frontal 2 U s, inclusive fixação em Rack 19"</t>
  </si>
  <si>
    <t>Bandeja Simples Fixa 2 U s x 390mm carga máxima 20kg, inclusive fixação em Rack 19"</t>
  </si>
  <si>
    <t>Escada tipo marinheiro de tubo de ferro 1" e 3/4", com h=4.20m, para acesso a caixa d água, inclusive pintura em esmalte sintético, conforme detalhe em projeto</t>
  </si>
  <si>
    <t>SERRALHEIRO (OFICIAL - SINDUSCON)</t>
  </si>
  <si>
    <t>DISCO DE CORTE DIAMANTADO SEGMENTADO PARA CONCRETO, DIAMETRO DE 350 MM, FURO DE 1 " (14 X 1 ")</t>
  </si>
  <si>
    <t>ESQUADRIAS METÁLICAS (CONT)</t>
  </si>
  <si>
    <t>PORTAO ABRIR NYLOFOR-3D L=1.00M H=2.43M</t>
  </si>
  <si>
    <t>PORTAO CORRER NYLOFOR 3D 3.50X2.43M, KIT COMPLETO</t>
  </si>
  <si>
    <t>CABO DE COBRE TERMOPLÁSTICO (PVC) FLEXÍVEL ISOLADO 0,60/1KV, ANTI-CHAMA, HEPR 90ºC ? 4X4,0MM2</t>
  </si>
  <si>
    <t>CABO DE COBRE TERMOPLÁSTICO (PVC) FLEXÍVEL ISOLADO 0,60/1KV, ANTI-CHAMA, HEPR 90ºC ? 4X16,0MM2</t>
  </si>
  <si>
    <t>CABO DE COBRE TERMOPLÁSTICO (PVC) FLEXÍVEL ISOLADO 0,60/1KV, ANTI-CHAMA, HEPR 90ºC ? 3X4,0MM2</t>
  </si>
  <si>
    <t>CABO DE COBRE TERMOPLÁSTICO (PVC) FLEXÍVEL ISOLADO 0,60/1KV, ANTI-CHAMA, HEPR 90ºC ? 2X2,5MM2</t>
  </si>
  <si>
    <t>CABO DE COBRE TERMOPLÁSTICO (PVC) FLEXÍVEL ISOLADO 0,60/1KV, ANTI-CHAMA, HEPR 90ºC ? 3X2,5MM2</t>
  </si>
  <si>
    <t>SUPORTE SIMPLES PARA TOPO DE POSTE DIAMETRO 110 - 114MM (ILUMINAÇÃO PÚBLICA) REF FORT LIGHT - REPUME - FORTE NOBRE OU EQUIV</t>
  </si>
  <si>
    <t>PATCH PANEL RJ45/IDC 24 PORTAS CAT 6, D-LINK, AMP, CABLIX, MAXI TELECOM, TILFLEX OU EQUIVALENTE</t>
  </si>
  <si>
    <t>ADAPTADOR PVC SOLDAVEL C/ ANEL P/ CAIXA D`AGUA DN 20MM</t>
  </si>
  <si>
    <t>ADAPTADOR PVC SOLDAVEL C/ ANEL P/ CAIXA D`AGUA DN 25MM</t>
  </si>
  <si>
    <t>ADAPTADOR PVC SOLDAVEL C/ ANEL P/ CAIXA D`AGUA DN 32MM</t>
  </si>
  <si>
    <t>TUBOS (PVC E CONEXOES - CONT)</t>
  </si>
  <si>
    <t>LIXA D AGUA N. 100</t>
  </si>
  <si>
    <t>RESERVATORIO/TANQUE DE POLIETILENO 20.000 L COM TAMPA ROSCAVEL DIAMETRO 60CM - FORTLEV, BAKOF TEC, ROTOPLASTYC OU EQUIVALENTE</t>
  </si>
  <si>
    <t>CHAPA ACO INOX 304 Nº 13 (2,50 MM) ACABAMENTO ESCOVADO</t>
  </si>
  <si>
    <t>LUMINARIA PUBLICA LED PETALA POT 100W, IP66, TEMP COR SUP 5000K, VIDA UTIL SUPERIOR A 60.000 H, MOD. EDN100, HBP-100 OU 001100G3-1006 - AMES ILUMINAÇÃO, ECP, HDA ILUMINAÇÃO OU EQUIVALENTE</t>
  </si>
  <si>
    <t>MARTELO DEMOLIDOR PNEUMATICO MANUAL, PESO DE 28 KG, COM SILENCIADOR</t>
  </si>
  <si>
    <t>CORTADEIRA DE PISO DE CONCRETO E ASFALTO, PARA DISCO PADRAO DE DIAMETRO 350 MM (14") OU 450 MM (18") , MOTOR A GASOLINA, POTENCIA 13 HP, SEM DISCO</t>
  </si>
  <si>
    <t>MASSA ACRILICA A BASE D AGUA SUVINIL/CORAL/EQUIVALENTE</t>
  </si>
  <si>
    <t>MASSA PARA MADEIRA A BASE D AGUA SUVINIL/CORAL/EQUIVALENTE</t>
  </si>
  <si>
    <t>CONDULETE ALUMINIO SEM ROSCA, TIPO  B  DIAMETRO 3/4" C/ TAMPA C/ VEDACAO</t>
  </si>
  <si>
    <t>CONDULETE ALUMINIO SEM ROSCA TIPO  LR  DIAM 3/4" C/ TAMPA C/ VEDACAO</t>
  </si>
  <si>
    <t>CONDULETE ALUMINIO SEM ROSCA TIPO  X  DIAM 3/4" C/ TAMPA COM VEDACAO</t>
  </si>
  <si>
    <t>CONJ AR COND SPLIT INVERTER PISO TETO 48000 BTU S - CICLO QUENTE/FRIO - CLASSIFICACAO A OU B - 220V TRIFASICO</t>
  </si>
  <si>
    <t>PLACA CEGA FRONTAL 2U S P/ RACK 19"</t>
  </si>
  <si>
    <t>CONJ AR COND SPLIT INVERTER PISO TETO 36000 BTU S - CICLO QUENTE/FRIO - CLASSIFICACAO A OU B - 220V</t>
  </si>
  <si>
    <t>BANDEJA FIXACAO SIMPLES 19" - 2 U S X 390MM</t>
  </si>
  <si>
    <t>GUIA DE CABOS VERTICAL P/ RACK ABERTO 40 U S</t>
  </si>
  <si>
    <t>GUIA DE CABOS VERTICAL P/ RACK ABERTO 44 U S</t>
  </si>
  <si>
    <t xml:space="preserve">VALVULA DE ESCOAMENTO P/ PIA AMERICANA 1.1/2 X 3.3/4 </t>
  </si>
  <si>
    <t>VALVULA RETENCAO HORIZONTAL BRONZE - 15MM (1/2 )</t>
  </si>
  <si>
    <t>VALVULA RETENCAO HORIZONTAL BRONZE - 20MM (3/4 )</t>
  </si>
  <si>
    <t>VALVULA RETENCAO HORIZONTAL BRONZE - 25MM (1 )</t>
  </si>
  <si>
    <t>VALVULA RETENCAO HORIZONTAL BRONZE - 32MM (1 1/4 )</t>
  </si>
  <si>
    <t>VALVULA RETENCAO HORIZONTAL BRONZE - 40MM (1 1/2 )</t>
  </si>
  <si>
    <t>VALVULA RETENCAO HORIZONTAL BRONZE - 50MM (2 )</t>
  </si>
  <si>
    <t>VALVULA RETENCAO HORIZONTAL BRONZE - 65MM (2 1/2 )</t>
  </si>
  <si>
    <t>VALVULA RETENCAO HORIZONTAL BRONZE - 100MM (4 )</t>
  </si>
  <si>
    <t>VALVULA DE ESCOAMENTO P/ PIA AMERICANA 3.1/2  CROMADA</t>
  </si>
  <si>
    <t xml:space="preserve">TORNEIRA DE PRESSAO CROMADA DE USO GERAL 1/2 </t>
  </si>
  <si>
    <t>TORN.DE BOIA EM LATAO (BOIA PLAST) DN 25MM (1 )</t>
  </si>
  <si>
    <t>TORN.DE BOIA EM LATAO (BOIA PLAST)DN 32MM (1 1/4 )</t>
  </si>
  <si>
    <t>LIXA EM FOLHA D ÁGUA GRANA Nº 240 - NORTON OU EQUIVALENTE</t>
  </si>
  <si>
    <t>EPI  S</t>
  </si>
  <si>
    <t>EPI   S DE SEGURANCA</t>
  </si>
  <si>
    <t>AD 19.05.0500 (/)</t>
  </si>
  <si>
    <t>POSTE PADRÃO</t>
  </si>
  <si>
    <t>9.10</t>
  </si>
  <si>
    <t>9.11</t>
  </si>
  <si>
    <t>ENTRADA DE ENERGIA</t>
  </si>
  <si>
    <t xml:space="preserve">HIDRÔMETRO </t>
  </si>
  <si>
    <t>BANHEIRO QUIMICO</t>
  </si>
  <si>
    <t>UNM</t>
  </si>
  <si>
    <t>Rodapé de granito cinza andorinha altura de 7 cm e espessura de 2 cm, assentado com argamassa de cimento, cal hidratada CH1 e areia no traço 1:0,5:8, inclusive rejuntamento com cimento branco</t>
  </si>
  <si>
    <t>Tubo de aço carbono galvanizado, com costura, classe leve, diâmetro 15mm (1/2"), inclusive conexões</t>
  </si>
  <si>
    <t>Tubo de aço carbono galvanizado, com costura, classe leve, diâmetro 20mm (3/4"), inclusive conexões</t>
  </si>
  <si>
    <t>Tubo de aço carbono galvanizado, com costura, classe leve, diâmetro 25mm (1"), inclusive conexões</t>
  </si>
  <si>
    <t>Tubo de aço carbono galvanizado, com costura, classe leve, diâmetro 32mm (1.1/4"), inclusive conexões</t>
  </si>
  <si>
    <t>Tubo de aço carbono galvanizado, com costura, classe leve, diâmetro 40mm (1.1/2"), inclusive conexões</t>
  </si>
  <si>
    <t>Tubo de aço carbono galvanizado, com costura, classe leve, diâmetro 50mm (2"), inclusive conexões</t>
  </si>
  <si>
    <t>Tubo de aço carbono galvanizado, com costura, classe leve, diâmetro 65mm (2.1/2"), inclusive conexões</t>
  </si>
  <si>
    <t>Tubo de aço carbono galvanizado, com costura, classe leve, diâmetro 80mm (3"), inclusive conexões</t>
  </si>
  <si>
    <t>Tubo de aço carbono galvanizado, com costura, classe leve, diâmetro 100mm (4"), inclusive conexões</t>
  </si>
  <si>
    <t>Eletroduto de PVC rígido roscável, diâmetro 1/2", inclusive conexões</t>
  </si>
  <si>
    <t>Eletroduto de PVC rígido roscável, diâmetro 3/4", inclusive conexões</t>
  </si>
  <si>
    <t>Eletroduto de PVC rígido roscável, diâmetro 1", inclusive conexões</t>
  </si>
  <si>
    <t>Eletroduto de PVC rígido roscável, diâmetro 1.1/4", inclusive conexões</t>
  </si>
  <si>
    <t>Eletroduto de PVC rígido roscável, diâmetro 1.1/2", inclusive conexões</t>
  </si>
  <si>
    <t>Eletroduto de PVC rígido roscável, diâmetro 2", inclusive conexões</t>
  </si>
  <si>
    <t>Eletroduto de PVC rígido roscável, diâmetro 3", inclusive conexões</t>
  </si>
  <si>
    <t>Eletroduto flexível corrugado diâmetro 3/4", Amarelo ? Tigreflex ou equivalente</t>
  </si>
  <si>
    <t>Eletroduto flexível corrugado diâmetro 1", Amarelo ? Tigreflex ou equivalente</t>
  </si>
  <si>
    <t>Eletroduto de PVC rígido roscável, diâmetro 4", inclusive conexões</t>
  </si>
  <si>
    <t>Eletroduto de PVC rígido roscável, diâmetro 6", inclusive conexões</t>
  </si>
  <si>
    <t>Eletroduto PEAD parede simples, corrugado, cor preta, diâmetro 1.1/2", referencia Kanaflex, Plastibras ou equivalente</t>
  </si>
  <si>
    <t>Eletroduto PEAD parede simples, corrugado, cor preta, diâmetro 1.1/4", referencia Kanaflex, Plastibras ou equivalente</t>
  </si>
  <si>
    <t>Eletroduto PEAD parede simples, corrugado, cor preta, diâmetro 2", referencia Kanaflex, Plastibras ou equivalente</t>
  </si>
  <si>
    <t>Eletroduto PEAD parede simples, corrugado, cor preta, diâmetro 3", referencia Kanaflex, Plastibras ou equivalente</t>
  </si>
  <si>
    <t>Eletroduto PEAD parede simples, corrugado, cor preta, diâmetro 4", referencia Kanaflex, Plastibras ou equivalente</t>
  </si>
  <si>
    <t>Eletroduto PEAD parede simples, corrugado, cor preta, diâmetro 6", referencia Kanaflex, Plastibras ou equivalente</t>
  </si>
  <si>
    <t>Mini-Disjuntor monopolar 16A, curva C, 5kA, 127/220Vca, referência Siemens, GE, Schneider ou equivalente</t>
  </si>
  <si>
    <t>Mini-Disjuntor monopolar 20A, curva C, 5kA, 127/220Vca, referência Siemens, GE, Schneider ou equivalente</t>
  </si>
  <si>
    <t>Mini-Disjuntor monopolar 25A, curva C, 5kA, 127/220Vca, referência Siemens, GE, Schneider ou equivalente</t>
  </si>
  <si>
    <t>Mini-Disjuntor monopolar 32A, curva C, 5kA, 127/220Vca, referência Siemens, GE, Schneider ou equivalente</t>
  </si>
  <si>
    <t>Mini-Disjuntor monopolar 40A, curva C, 5kA, 127/220Vca, referência Siemens, GE, Schneider ou equivalente</t>
  </si>
  <si>
    <t>Mini-Disjuntor bipolar 16A, curva C, 5kA, 127/220Vca, referência Siemens, GE, Schneider ou equivalente</t>
  </si>
  <si>
    <t>Mini-Disjuntor bipolar 20A, curva C, 5kA, 127/220Vca, referência Siemens, GE, Schneider ou equivalente</t>
  </si>
  <si>
    <t>Mini-Disjuntor bipolar 50A, curva C, 5kA, 127/220Vca, referência Siemens, GE, Schneider ou equivalente</t>
  </si>
  <si>
    <t>Mini-Disjuntor tripolar 16A, curva C, 5kA, 127/220Vca, referência Siemens, GE, Schneider ou equivalente</t>
  </si>
  <si>
    <t>Mini-Disjuntor tripolar 40A, curva C, 5kA, 127/220Vca, referência Siemens, GE, Schneider ou equivalente</t>
  </si>
  <si>
    <t>Mini-Disjuntor tripolar 50A, curva C, 5kA, 127/220Vca, referência Siemens, GE, Schneider ou equivalente</t>
  </si>
  <si>
    <t>Mini-Disjuntor tripolar 90 A, curva C, 5kA, 127/220Vca, referência Siemens, GE, Schneider ou equivalente</t>
  </si>
  <si>
    <t>Mini-Disjuntor tripolar 100A, curva C, 20kA, 127/220Vca, referência Siemens, GE, Schneider ou equivalente</t>
  </si>
  <si>
    <t>Mini-Disjuntor tripolar 70A, curva C, 5kA, 127/220Vca, referência Siemens, GE, Schneider ou equivalente</t>
  </si>
  <si>
    <t>Mini-Disjuntor monopolar 50A, curva C, 5kA, 127/220Vca, referência Siemens, GE, Schneider ou equivalente</t>
  </si>
  <si>
    <t>Mini-Disjuntor monopolar 63A, curva C, 5kA, 127/220Vca, referência Siemens, GE, Schneider ou equivalente</t>
  </si>
  <si>
    <t>Mini-Disjuntor monopolar 70A, curva C, 5kA, 127220Vca, referência Siemens, GE, Schneider ou equivalente</t>
  </si>
  <si>
    <t>Mini-Disjuntor monopolar 80A, curva C, 5kA, 127/220Vca, referência Siemens, GE, Schneider ou equivalente</t>
  </si>
  <si>
    <t>Mini-Disjuntor bipolar 25A, curva C, 5kA, 127/220Vca, referência Siemens, GE, Schneider ou equivalente</t>
  </si>
  <si>
    <t>Mini-Disjuntor bipolar 32A, curva C, 5kA, 127/220Vca, referência Siemens, GE, Schneider ou equivalente</t>
  </si>
  <si>
    <t>Mini-Disjuntor bipolar 40A, curva C, 5kA, 127/220Vca, referência Siemens, GE, Schneider ou equivalente</t>
  </si>
  <si>
    <t>Mini-Disjuntor bipolar 63A, curva C, 5kA, 127/220Vca, referência Siemens, GE, Schneider ou equivalente</t>
  </si>
  <si>
    <t>Mini-Disjuntor bipolar 70A, curva C, 5kA, 220/127Vca, referência Siemens, GE, Schneider ou equivalente</t>
  </si>
  <si>
    <t>ni-Disjuntor bipolar 80A, curva C, 5kA, 127/220Vca, referência Siemens, GE, Schneider ou equivalente</t>
  </si>
  <si>
    <t>Mini-Disjuntor tripolar 20A, curva C, 5kA, 127/220Vca, referência Siemens, GE, Schneider ou equivalente</t>
  </si>
  <si>
    <t>Mini-Disjuntor tripolar 25A, curva C, 5kA, 127/220Vca, referência Siemens, GE, Schneider ou equivalente</t>
  </si>
  <si>
    <t>Mini-Disjuntor tripolar 32A, curva C, 5kA, 127/220Vca, referência. Siemens, GE, Schneider ou equivalente</t>
  </si>
  <si>
    <t>Mini-Disjuntor tripolar 63A, curva C, 5kA, 127/220Vca, referência Siemens, GE, Schneider ou equivalente</t>
  </si>
  <si>
    <t>Mini-Disjuntor tripolar 80A, curva C, 5kA, 127/220Vca, referência Siemens, GE, Schneider ou equivalente</t>
  </si>
  <si>
    <t>Mini-Disjuntor tripolar 125A, curva C, 20kA, 127/220Vca, referência Siemens, GE, Schneider ou equivalente</t>
  </si>
  <si>
    <t>Disjuntor caixa moldada termomagnetico fixo, tripolar 175A, Icu: 50kA, 400/500Vca, referência Siemens, Soprano, Schneider ou equivalente</t>
  </si>
  <si>
    <t>Disjuntor caixa moldada termomagnetico fixo, tripolar 200A, Icu: 50kA, 400/500Vca, referência Siemens, Soprano, Schneider ou equivalente</t>
  </si>
  <si>
    <t>Disjuntor caixa moldada termomagnetico fixo, tripolar 400A, Icu: 65kA, 380/415Vca, referência Siemens, Soprano, Schneider ou equivalente</t>
  </si>
  <si>
    <t>Dispositivo de proteção contra surto (DPS) bipolar, 40kA, 275Vca, referência Siemens, Steck, Clamper ou equivalente</t>
  </si>
  <si>
    <t>Mini-Disjuntor monopolar 10A, curva C, 5kA, 127/220Vca, referência Siemens, GE, Schneider ou equivalente</t>
  </si>
  <si>
    <t>Mini-Disjuntor tripolar 125A, curva C, 15kA, 220/380Vca, referência Siemens, GE, Schneider ou equivalente</t>
  </si>
  <si>
    <t>Fusivel retardado NH gG(gL), tamanho 01 ? 100A, 120kA em 500Vca, referência Siemens, WEG, Negrini ou equivalente</t>
  </si>
  <si>
    <t>Fusivel retardado NH gG(gL), tamanho 01 ? 160A, 120kA em 500Vca, referência Siemens, WEG, Negrini ou equivalente</t>
  </si>
  <si>
    <t>Fusivel retardado NH gG(gL), tamanho 02 ? 250A, 120kA em 500Vca, referência Siemens, WEG, Negrini ou equivalente</t>
  </si>
  <si>
    <t>Fusivel retardado NH gG(gL), tamanho 02 ? 300A, 120kA em 500Vca, referência Siemens, WEG, Negrini ou equivalente</t>
  </si>
  <si>
    <t>Fusivel retardado NH gG(gL), tamanho 02 ? 355A, 120kA em 500Vca, referência Siemens, WEG, Negrini ou equivalente</t>
  </si>
  <si>
    <t>Fusivel retardado NH gG(gL), tamanho 01 ? 125A, 120kA em 500Vca, referência Siemens, WEG, Negrini ou equivalente</t>
  </si>
  <si>
    <t>Interruptor Diferencial Bipolar DR 25A, 30mA ? 6kA, referência Siemens, Schneider, WEG ou equivalente</t>
  </si>
  <si>
    <t>Interruptor Diferencial Bipolar DR 40A, 30mA ? 6kA, referência Siemens, Schneider, WEG ou equivalente</t>
  </si>
  <si>
    <t>Interruptor Diferencial Bipolar DR 80A, 30mA - 6kA, referência Siemens, Schneider, WEG ou equivalente</t>
  </si>
  <si>
    <t>Cabo de cobre termoplástico (PVC) flexível isolado 0,60/1kV, antichama, HEPR 90ºC ? 4,0mm2</t>
  </si>
  <si>
    <t>BARRA APOIO RETA INOX 70CM ACCESS - JACKWAL OU EQUIVALENTE</t>
  </si>
  <si>
    <t>LAMPADA LED TUBULAR T8 9W 600MM BRANCO FRIO, BASE G13, BIVOLT - CERTIFICADA INMETRO</t>
  </si>
  <si>
    <t>ELETRODUTO FLEXIVEL CORRUGADO 25MM (3/4") PVC AMARELO TIGREFLEX OU EQUIVALENTE</t>
  </si>
  <si>
    <t>ELETRODUTO FLEXIVEL CORRUGADO 32MM (1") PVC AMARELO TIGREFLEX OU EQUIVALENTE</t>
  </si>
  <si>
    <t>DUTO CORRUGADO DE PEAD COR PRETA 1.1/2"</t>
  </si>
  <si>
    <t>DUTO CORRUGADO DE PEAD COR PRETA 1.1/4"</t>
  </si>
  <si>
    <t>FUSIVEL RETARDADO NH - 01, IN=100A - GG(GL)</t>
  </si>
  <si>
    <t>FUSIVEL RETARDADO NH - 01, IN=160A - GG(GL)</t>
  </si>
  <si>
    <t>FUSIVEL RETARDADO NH - 02, IN=300A - GG(GL)</t>
  </si>
  <si>
    <t>FUSIVEL RETARDADO NH - 02, IN=250A - GG(GL)</t>
  </si>
  <si>
    <t>DISJUNTOR CAIXA MOLDADA TERMOMAGNETICO FIXO, TRIPOLAR 400A, ICU: 65KA, 380/415VCA</t>
  </si>
  <si>
    <t>DISJUNTOR CAIXA MOLDADA TERMOMAGNETICO FIXO, TRIPOLAR 200A, ICU: 50KA, 400/500VCA</t>
  </si>
  <si>
    <t>DISJUNTOR CAIXA MOLDADA TERMOMAGNETICO FIXO, TRIPOLAR 175A, ICU: 50KA, 400/500VCA</t>
  </si>
  <si>
    <t>ABRACADEIRA EM ACO GALV. P/ AMARRACAO DE ELETRODUTOS, TIPO "U" SIMPLES - 3/4"</t>
  </si>
  <si>
    <t>ABRACADEIRA EM ACO GALV. P/ AMARRACAO DE ELETRODUTOS, TIPO "U" SIMPLES - 1.1/2"</t>
  </si>
  <si>
    <t>SAIDA HORIZONTAL PARA ELETRODUTO Ø 3/4" (ELETROCALHA)</t>
  </si>
  <si>
    <t>SAIDA HORIZONTAL PARA ELETRODUTO Ø 1" (ELETROCALHA)</t>
  </si>
  <si>
    <t>SAIDA HORIZONTAL PARA ELETRODUTO Ø 2" (ELETROCALHA)</t>
  </si>
  <si>
    <t>TORNEIRA ANGULAR DE JARDIM CROMADA 1/2" OU 3/4", ACIONAMENTO RESTRITO - DOCOL OU EQUIVALENTE</t>
  </si>
  <si>
    <t>CHUVEIRO CROMADO COM DESVIADOR FLEXIVEL - LINHA MAX - DECA OU EQUIVALENTE</t>
  </si>
  <si>
    <t>TAMPA DE FERRO FUNDIDO ARTICULADA DIM: 40X60CM - TRAFEGO LEVE</t>
  </si>
  <si>
    <t>LAMPADA LED TUBULAR T8 18W 1200MM BRANCO FRIO, BASE G13, BIVOLT - CERTIFICADA INMETRO</t>
  </si>
  <si>
    <t>TUBO DE CONCRETO PARA REDES COLETORAS DE ESGOTO SANITÁRIO, DIÂMETRO DE 300 MM, JUNTA ELÁSTICA, INSTALADO EM LOCAL COM BAIXO NÍVEL DE INTERFERÊNCIAS - FORNECIMENTO E ASSENTAMENTO. AF_03/2024</t>
  </si>
  <si>
    <t>ASSENTAMENTO DE TUBO DE CONCRETO PARA REDES COLETORAS DE ESGOTO SANITÁRIO, DIÂMETRO DE 300 MM, JUNTA ELÁSTICA, INSTALADO EM LOCAL COM BAIXO NÍVEL DE INTERFERÊNCIAS (NÃO INCLUI FORNECIMENTO). AF_03/2024</t>
  </si>
  <si>
    <t>TUBO DE CONCRETO PARA REDES COLETORAS DE ESGOTO SANITÁRIO, DIÂMETRO DE 400 MM, JUNTA ELÁSTICA, INSTALADO EM LOCAL COM BAIXO NÍVEL DE INTERFERÊNCIAS - FORNECIMENTO E ASSENTAMENTO. AF_03/2024</t>
  </si>
  <si>
    <t>ASSENTAMENTO DE TUBO DE CONCRETO PARA REDES COLETORAS DE ESGOTO SANITÁRIO, DIÂMETRO DE 400 MM, JUNTA ELÁSTICA, INSTALADO EM LOCAL COM BAIXO NÍVEL DE INTERFERÊNCIAS (NÃO INCLUI FORNECIMENTO). AF_03/2024</t>
  </si>
  <si>
    <t>TUBO DE CONCRETO PARA REDES COLETORAS DE ESGOTO SANITÁRIO, DIÂMETRO DE 500 MM, JUNTA ELÁSTICA, INSTALADO EM LOCAL COM BAIXO NÍVEL DE INTERFERÊNCIAS - FORNECIMENTO E ASSENTAMENTO. AF_03/2024</t>
  </si>
  <si>
    <t>ASSENTAMENTO DE TUBO DE CONCRETO PARA REDES COLETORAS DE ESGOTO SANITÁRIO, DIÂMETRO DE 500 MM, JUNTA ELÁSTICA, INSTALADO EM LOCAL COM BAIXO NÍVEL DE INTERFERÊNCIAS (NÃO INCLUI FORNECIMENTO). AF_03/2024</t>
  </si>
  <si>
    <t>TUBO DE CONCRETO PARA REDES COLETORAS DE ESGOTO SANITÁRIO, DIÂMETRO DE 600 MM, JUNTA ELÁSTICA, INSTALADO EM LOCAL COM BAIXO NÍVEL DE INTERFERÊNCIAS - FORNECIMENTO E ASSENTAMENTO. AF_03/2024</t>
  </si>
  <si>
    <t>ASSENTAMENTO DE TUBO DE CONCRETO PARA REDES COLETORAS DE ESGOTO SANITÁRIO, DIÂMETRO DE 600 MM, JUNTA ELÁSTICA, INSTALADO EM LOCAL COM BAIXO NÍVEL DE INTERFERÊNCIAS (NÃO INCLUI FORNECIMENTO). AF_03/2024</t>
  </si>
  <si>
    <t>TUBO DE CONCRETO PARA REDES COLETORAS DE ESGOTO SANITÁRIO, DIÂMETRO DE 700 MM, JUNTA ELÁSTICA, INSTALADO EM LOCAL COM BAIXO NÍVEL DE INTERFERÊNCIAS - FORNECIMENTO E ASSENTAMENTO. AF_03/2024</t>
  </si>
  <si>
    <t>ASSENTAMENTO DE TUBO DE CONCRETO PARA REDES COLETORAS DE ESGOTO SANITÁRIO, DIÂMETRO DE 700 MM, JUNTA ELÁSTICA, INSTALADO EM LOCAL COM BAIXO NÍVEL DE INTERFERÊNCIAS (NÃO INCLUI FORNECIMENTO). AF_03/2024</t>
  </si>
  <si>
    <t>TUBO DE CONCRETO PARA REDES COLETORAS DE ESGOTO SANITÁRIO, DIÂMETRO DE 800 MM, JUNTA ELÁSTICA, INSTALADO EM LOCAL COM BAIXO NÍVEL DE INTERFERÊNCIAS - FORNECIMENTO E ASSENTAMENTO. AF_03/2024</t>
  </si>
  <si>
    <t>ASSENTAMENTO DE TUBO DE CONCRETO PARA REDES COLETORAS DE ESGOTO SANITÁRIO, DIÂMETRO DE 800 MM, JUNTA ELÁSTICA, INSTALADO EM LOCAL COM BAIXO NÍVEL DE INTERFERÊNCIAS (NÃO INCLUI FORNECIMENTO). AF_03/2024</t>
  </si>
  <si>
    <t>TUBO DE CONCRETO PARA REDES COLETORAS DE ESGOTO SANITÁRIO, DIÂMETRO DE 900 MM, JUNTA ELÁSTICA, INSTALADO EM LOCAL COM BAIXO NÍVEL DE INTERFERÊNCIAS - FORNECIMENTO E ASSENTAMENTO. AF_03/2024</t>
  </si>
  <si>
    <t>ASSENTAMENTO DE TUBO DE CONCRETO PARA REDES COLETORAS DE ESGOTO SANITÁRIO, DIÂMETRO DE 900 MM, JUNTA ELÁSTICA, INSTALADO EM LOCAL COM BAIXO NÍVEL DE INTERFERÊNCIAS (NÃO INCLUI FORNECIMENTO). AF_03/2024</t>
  </si>
  <si>
    <t>TUBO DE CONCRETO PARA REDES COLETORAS DE ESGOTO SANITÁRIO, DIÂMETRO DE 1000 MM, JUNTA ELÁSTICA, INSTALADO EM LOCAL COM BAIXO NÍVEL DE INTERFERÊNCIAS - FORNECIMENTO E ASSENTAMENTO. AF_03/2024</t>
  </si>
  <si>
    <t>ASSENTAMENTO DE TUBO DE CONCRETO PARA REDES COLETORAS DE ESGOTO SANITÁRIO, DIÂMETRO DE 1000 MM, JUNTA ELÁSTICA, INSTALADO EM LOCAL COM BAIXO NÍVEL DE INTERFERÊNCIAS (NÃO INCLUI FORNECIMENTO). AF_03/2024</t>
  </si>
  <si>
    <t>TUBO DE CONCRETO PARA REDES COLETORAS DE ESGOTO SANITÁRIO, DIÂMETRO DE 300 MM, JUNTA ELÁSTICA, INSTALADO EM LOCAL COM ALTO NÍVEL DE INTERFERÊNCIAS - FORNECIMENTO E ASSENTAMENTO. AF_03/2024</t>
  </si>
  <si>
    <t>ASSENTAMENTO DE TUBO DE CONCRETO PARA REDES COLETORAS DE ESGOTO SANITÁRIO, DIÂMETRO DE 300 MM, JUNTA ELÁSTICA, INSTALADO EM LOCAL COM ALTO NÍVEL DE INTERFERÊNCIAS (NÃO INCLUI FORNECIMENTO). AF_03/2024</t>
  </si>
  <si>
    <t>TUBO DE CONCRETO PARA REDES COLETORAS DE ESGOTO SANITÁRIO, DIÂMETRO DE 400 MM, JUNTA ELÁSTICA, INSTALADO EM LOCAL COM ALTO NÍVEL DE INTERFERÊNCIAS - FORNECIMENTO E ASSENTAMENTO. AF_03/2024</t>
  </si>
  <si>
    <t>ASSENTAMENTO DE TUBO DE CONCRETO PARA REDES COLETORAS DE ESGOTO SANITÁRIO, DIÂMETRO DE 400 MM, JUNTA ELÁSTICA, INSTALADO EM LOCAL COM ALTO NÍVEL DE INTERFERÊNCIAS (NÃO INCLUI FORNECIMENTO). AF_03/2024</t>
  </si>
  <si>
    <t>TUBO DE CONCRETO PARA REDES COLETORAS DE ESGOTO SANITÁRIO, DIÂMETRO DE 500 MM, JUNTA ELÁSTICA, INSTALADO EM LOCAL COM ALTO NÍVEL DE INTERFERÊNCIAS - FORNECIMENTO E ASSENTAMENTO. AF_03/2024</t>
  </si>
  <si>
    <t>ASSENTAMENTO DE TUBO DE CONCRETO PARA REDES COLETORAS DE ESGOTO SANITÁRIO, DIÂMETRO DE 500 MM, JUNTA ELÁSTICA, INSTALADO EM LOCAL COM ALTO NÍVEL DE INTERFERÊNCIAS (NÃO INCLUI FORNECIMENTO). AF_03/2024</t>
  </si>
  <si>
    <t>TUBO DE CONCRETO PARA REDES COLETORAS DE ESGOTO SANITÁRIO, DIÂMETRO DE 600 MM, JUNTA ELÁSTICA, INSTALADO EM LOCAL COM ALTO NÍVEL DE INTERFERÊNCIAS - FORNECIMENTO E ASSENTAMENTO. AF_03/2024</t>
  </si>
  <si>
    <t>ASSENTAMENTO DE TUBO DE CONCRETO PARA REDES COLETORAS DE ESGOTO SANITÁRIO, DIÂMETRO DE 600 MM, JUNTA ELÁSTICA, INSTALADO EM LOCAL COM ALTO NÍVEL DE INTERFERÊNCIAS (NÃO INCLUI FORNECIMENTO). AF_03/2024</t>
  </si>
  <si>
    <t>TUBO DE CONCRETO PARA REDES COLETORAS DE ESGOTO SANITÁRIO, DIÂMETRO DE 700 MM, JUNTA ELÁSTICA, INSTALADO EM LOCAL COM ALTO NÍVEL DE INTERFERÊNCIAS - FORNECIMENTO E ASSENTAMENTO. AF_03/2024</t>
  </si>
  <si>
    <t>ASSENTAMENTO DE TUBO DE CONCRETO PARA REDES COLETORAS DE ESGOTO SANITÁRIO, DIÂMETRO DE 700 MM, JUNTA ELÁSTICA, INSTALADO EM LOCAL COM ALTO NÍVEL DE INTERFERÊNCIAS (NÃO INCLUI FORNECIMENTO). AF_03/2024</t>
  </si>
  <si>
    <t>TUBO DE CONCRETO PARA REDES COLETORAS DE ESGOTO SANITÁRIO, DIÂMETRO DE 800 MM, JUNTA ELÁSTICA, INSTALADO EM LOCAL COM ALTO NÍVEL DE INTERFERÊNCIAS - FORNECIMENTO E ASSENTAMENTO. AF_03/2024</t>
  </si>
  <si>
    <t>ASSENTAMENTO DE TUBO DE CONCRETO PARA REDES COLETORAS DE ESGOTO SANITÁRIO, DIÂMETRO DE 800 MM, JUNTA ELÁSTICA, INSTALADO EM LOCAL COM ALTO NÍVEL DE INTERFERÊNCIAS (NÃO INCLUI FORNECIMENTO). AF_03/2024</t>
  </si>
  <si>
    <t>TUBO DE CONCRETO PARA REDES COLETORAS DE ESGOTO SANITÁRIO, DIÂMETRO DE 900 MM, JUNTA ELÁSTICA, INSTALADO EM LOCAL COM ALTO NÍVEL DE INTERFERÊNCIAS - FORNECIMENTO E ASSENTAMENTO. AF_03/2024</t>
  </si>
  <si>
    <t>ASSENTAMENTO DE TUBO DE CONCRETO PARA REDES COLETORAS DE ESGOTO SANITÁRIO, DIÂMETRO DE 900 MM, JUNTA ELÁSTICA, INSTALADO EM LOCAL COM ALTO NÍVEL DE INTERFERÊNCIAS (NÃO INCLUI FORNECIMENTO). AF_03/2024</t>
  </si>
  <si>
    <t>TUBO DE CONCRETO PARA REDES COLETORAS DE ESGOTO SANITÁRIO, DIÂMETRO DE 1000 MM, JUNTA ELÁSTICA, INSTALADO EM LOCAL COM ALTO NÍVEL DE INTERFERÊNCIAS - FORNECIMENTO E ASSENTAMENTO. AF_03/2024</t>
  </si>
  <si>
    <t>ASSENTAMENTO DE TUBO DE CONCRETO PARA REDES COLETORAS DE ESGOTO SANITÁRIO, DIÂMETRO DE 1000 MM, JUNTA ELÁSTICA, INSTALADO EM LOCAL COM ALTO NÍVEL DE INTERFERÊNCIAS (NÃO INCLUI FORNECIMENTO). AF_03/2024</t>
  </si>
  <si>
    <t>TUBO DE CONCRETO PARA REDES COLETORAS DE ÁGUAS PLUVIAIS, DIÂMETRO DE 400 MM, JUNTA RÍGIDA, INSTALADO EM LOCAL COM BAIXO NÍVEL DE INTERFERÊNCIAS - FORNECIMENTO E ASSENTAMENTO. AF_03/2024</t>
  </si>
  <si>
    <t>TUBO DE CONCRETO PARA REDES COLETORAS DE ÁGUAS PLUVIAIS, DIÂMETRO DE 500 MM, JUNTA RÍGIDA, INSTALADO EM LOCAL COM BAIXO NÍVEL DE INTERFERÊNCIAS - FORNECIMENTO E ASSENTAMENTO. AF_03/2024</t>
  </si>
  <si>
    <t>TUBO DE CONCRETO PARA REDES COLETORAS DE ÁGUAS PLUVIAIS, DIÂMETRO DE 600 MM, JUNTA RÍGIDA, INSTALADO EM LOCAL COM BAIXO NÍVEL DE INTERFERÊNCIAS - FORNECIMENTO E ASSENTAMENTO. AF_03/2024</t>
  </si>
  <si>
    <t>TUBO DE CONCRETO PARA REDES COLETORAS DE ÁGUAS PLUVIAIS, DIÂMETRO DE 700 MM, JUNTA RÍGIDA, INSTALADO EM LOCAL COM BAIXO NÍVEL DE INTERFERÊNCIAS - FORNECIMENTO E ASSENTAMENTO. AF_03/2024</t>
  </si>
  <si>
    <t>TUBO DE CONCRETO PARA REDES COLETORAS DE ÁGUAS PLUVIAIS, DIÂMETRO DE 800 MM, JUNTA RÍGIDA, INSTALADO EM LOCAL COM BAIXO NÍVEL DE INTERFERÊNCIAS - FORNECIMENTO E ASSENTAMENTO. AF_03/2024</t>
  </si>
  <si>
    <t>TUBO DE CONCRETO PARA REDES COLETORAS DE ÁGUAS PLUVIAIS, DIÂMETRO DE 900 MM, JUNTA RÍGIDA, INSTALADO EM LOCAL COM BAIXO NÍVEL DE INTERFERÊNCIAS - FORNECIMENTO E ASSENTAMENTO. AF_03/2024</t>
  </si>
  <si>
    <t>TUBO DE CONCRETO PARA REDES COLETORAS DE ÁGUAS PLUVIAIS, DIÂMETRO DE 1000 MM, JUNTA RÍGIDA, INSTALADO EM LOCAL COM BAIXO NÍVEL DE INTERFERÊNCIAS - FORNECIMENTO E ASSENTAMENTO. AF_03/2024</t>
  </si>
  <si>
    <t>TUBO DE CONCRETO PARA REDES COLETORAS DE ÁGUAS PLUVIAIS, DIÂMETRO DE 400 MM, JUNTA RÍGIDA, INSTALADO EM LOCAL COM ALTO NÍVEL DE INTERFERÊNCIAS - FORNECIMENTO E ASSENTAMENTO. AF_03/2024</t>
  </si>
  <si>
    <t>TUBO DE CONCRETO PARA REDES COLETORAS DE ÁGUAS PLUVIAIS, DIÂMETRO DE 500 MM, JUNTA RÍGIDA, INSTALADO EM LOCAL COM ALTO NÍVEL DE INTERFERÊNCIAS - FORNECIMENTO E ASSENTAMENTO. AF_03/2024</t>
  </si>
  <si>
    <t>TUBO DE CONCRETO PARA REDES COLETORAS DE ÁGUAS PLUVIAIS, DIÂMETRO DE 600 MM, JUNTA RÍGIDA, INSTALADO EM LOCAL COM ALTO NÍVEL DE INTERFERÊNCIAS - FORNECIMENTO E ASSENTAMENTO. AF_03/2024</t>
  </si>
  <si>
    <t>TUBO DE CONCRETO PARA REDES COLETORAS DE ÁGUAS PLUVIAIS, DIÂMETRO DE 700 MM, JUNTA RÍGIDA, INSTALADO EM LOCAL COM ALTO NÍVEL DE INTERFERÊNCIAS - FORNECIMENTO E ASSENTAMENTO. AF_03/2024</t>
  </si>
  <si>
    <t>TUBO DE CONCRETO PARA REDES COLETORAS DE ÁGUAS PLUVIAIS, DIÂMETRO DE 800 MM, JUNTA RÍGIDA, INSTALADO EM LOCAL COM ALTO NÍVEL DE INTERFERÊNCIAS - FORNECIMENTO E ASSENTAMENTO. AF_03/2024</t>
  </si>
  <si>
    <t>TUBO DE CONCRETO PARA REDES COLETORAS DE ÁGUAS PLUVIAIS, DIÂMETRO DE 900 MM, JUNTA RÍGIDA, INSTALADO EM LOCAL COM ALTO NÍVEL DE INTERFERÊNCIAS - FORNECIMENTO E ASSENTAMENTO. AF_03/2024</t>
  </si>
  <si>
    <t>TUBO DE CONCRETO PARA REDES COLETORAS DE ÁGUAS PLUVIAIS, DIÂMETRO DE 1000 MM, JUNTA RÍGIDA, INSTALADO EM LOCAL COM ALTO NÍVEL DE INTERFERÊNCIAS - FORNECIMENTO E ASSENTAMENTO. AF_03/2024</t>
  </si>
  <si>
    <t>ASSENTAMENTO DE TUBO DE CONCRETO PARA REDES COLETORAS DE ÁGUAS PLUVIAIS, DIÂMETRO DE 300 MM, JUNTA RÍGIDA, INSTALADO EM LOCAL COM BAIXO NÍVEL DE INTERFERÊNCIAS (NÃO INCLUI FORNECIMENTO). AF_03/2024</t>
  </si>
  <si>
    <t>ASSENTAMENTO DE TUBO DE CONCRETO PARA REDES COLETORAS DE ÁGUAS PLUVIAIS, DIÂMETRO DE 400 MM, JUNTA RÍGIDA, INSTALADO EM LOCAL COM BAIXO NÍVEL DE INTERFERÊNCIAS (NÃO INCLUI FORNECIMENTO). AF_03/2024</t>
  </si>
  <si>
    <t>ASSENTAMENTO DE TUBO DE CONCRETO PARA REDES COLETORAS DE ÁGUAS PLUVIAIS, DIÂMETRO DE 500 MM, JUNTA RÍGIDA, INSTALADO EM LOCAL COM BAIXO NÍVEL DE INTERFERÊNCIAS (NÃO INCLUI FORNECIMENTO). AF_03/2024</t>
  </si>
  <si>
    <t>ASSENTAMENTO DE TUBO DE CONCRETO PARA REDES COLETORAS DE ÁGUAS PLUVIAIS, DIÂMETRO DE 600 MM, JUNTA RÍGIDA, INSTALADO EM LOCAL COM BAIXO NÍVEL DE INTERFERÊNCIAS (NÃO INCLUI FORNECIMENTO). AF_03/2024</t>
  </si>
  <si>
    <t>ASSENTAMENTO DE TUBO DE CONCRETO PARA REDES COLETORAS DE ÁGUAS PLUVIAIS, DIÂMETRO DE 700 MM, JUNTA RÍGIDA, INSTALADO EM LOCAL COM BAIXO NÍVEL DE INTERFERÊNCIAS (NÃO INCLUI FORNECIMENTO). AF_03/2024</t>
  </si>
  <si>
    <t>ASSENTAMENTO DE TUBO DE CONCRETO PARA REDES COLETORAS DE ÁGUAS PLUVIAIS, DIÂMETRO DE 800 MM, JUNTA RÍGIDA, INSTALADO EM LOCAL COM BAIXO NÍVEL DE INTERFERÊNCIAS (NÃO INCLUI FORNECIMENTO). AF_03/2024</t>
  </si>
  <si>
    <t>ASSENTAMENTO DE TUBO DE CONCRETO PARA REDES COLETORAS DE ÁGUAS PLUVIAIS, DIÂMETRO DE 900 MM, JUNTA RÍGIDA, INSTALADO EM LOCAL COM BAIXO NÍVEL DE INTERFERÊNCIAS (NÃO INCLUI FORNECIMENTO). AF_03/2024</t>
  </si>
  <si>
    <t>ASSENTAMENTO DE TUBO DE CONCRETO PARA REDES COLETORAS DE ÁGUAS PLUVIAIS, DIÂMETRO DE 1000 MM, JUNTA RÍGIDA, INSTALADO EM LOCAL COM BAIXO NÍVEL DE INTERFERÊNCIAS (NÃO INCLUI FORNECIMENTO). AF_03/2024</t>
  </si>
  <si>
    <t>TUBO DE CONCRETO PARA REDES COLETORAS DE ÁGUAS PLUVIAIS, DIÂMETRO DE 1200 MM, JUNTA RÍGIDA, INSTALADO EM LOCAL COM BAIXO NÍVEL DE INTERFERÊNCIAS - FORNECIMENTO E ASSENTAMENTO. AF_03/2024</t>
  </si>
  <si>
    <t>ASSENTAMENTO DE TUBO DE CONCRETO PARA REDES COLETORAS DE ÁGUAS PLUVIAIS, DIÂMETRO DE 1200 MM, JUNTA RÍGIDA, INSTALADO EM LOCAL COM BAIXO NÍVEL DE INTERFERÊNCIAS (NÃO INCLUI FORNECIMENTO). AF_03/2024</t>
  </si>
  <si>
    <t>TUBO DE CONCRETO PARA REDES COLETORAS DE ÁGUAS PLUVIAIS, DIÂMETRO DE 1500 MM, JUNTA RÍGIDA, INSTALADO EM LOCAL COM BAIXO NÍVEL DE INTERFERÊNCIAS - FORNECIMENTO E ASSENTAMENTO. AF_03/2024</t>
  </si>
  <si>
    <t>ASSENTAMENTO DE TUBO DE CONCRETO PARA REDES COLETORAS DE ÁGUAS PLUVIAIS, DIÂMETRO DE 1500 MM, JUNTA RÍGIDA, INSTALADO EM LOCAL COM BAIXO NÍVEL DE INTERFERÊNCIAS (NÃO INCLUI FORNECIMENTO). AF_03/2024</t>
  </si>
  <si>
    <t>ASSENTAMENTO DE TUBO DE CONCRETO PARA REDES COLETORAS DE ÁGUAS PLUVIAIS, DIÂMETRO DE 300 MM, JUNTA RÍGIDA, INSTALADO EM LOCAL COM ALTO NÍVEL DE INTERFERÊNCIAS (NÃO INCLUI FORNECIMENTO). AF_03/2024</t>
  </si>
  <si>
    <t>ASSENTAMENTO DE TUBO DE CONCRETO PARA REDES COLETORAS DE ÁGUAS PLUVIAIS, DIÂMETRO DE 400 MM, JUNTA RÍGIDA, INSTALADO EM LOCAL COM ALTO NÍVEL DE INTERFERÊNCIAS (NÃO INCLUI FORNECIMENTO). AF_03/2024</t>
  </si>
  <si>
    <t>ASSENTAMENTO DE TUBO DE CONCRETO PARA REDES COLETORAS DE ÁGUAS PLUVIAIS, DIÂMETRO DE 500 MM, JUNTA RÍGIDA, INSTALADO EM LOCAL COM ALTO NÍVEL DE INTERFERÊNCIAS (NÃO INCLUI FORNECIMENTO). AF_03/2024</t>
  </si>
  <si>
    <t>ASSENTAMENTO DE TUBO DE CONCRETO PARA REDES COLETORAS DE ÁGUAS PLUVIAIS, DIÂMETRO DE 600 MM, JUNTA RÍGIDA, INSTALADO EM LOCAL COM ALTO NÍVEL DE INTERFERÊNCIAS (NÃO INCLUI FORNECIMENTO). AF_03/2024</t>
  </si>
  <si>
    <t>ASSENTAMENTO DE TUBO DE CONCRETO PARA REDES COLETORAS DE ÁGUAS PLUVIAIS, DIÂMETRO DE 700 MM, JUNTA RÍGIDA, INSTALADO EM LOCAL COM ALTO NÍVEL DE INTERFERÊNCIAS (NÃO INCLUI FORNECIMENTO). AF_03/2024</t>
  </si>
  <si>
    <t>ASSENTAMENTO DE TUBO DE CONCRETO PARA REDES COLETORAS DE ÁGUAS PLUVIAIS, DIÂMETRO DE 800 MM, JUNTA RÍGIDA, INSTALADO EM LOCAL COM ALTO NÍVEL DE INTERFERÊNCIAS (NÃO INCLUI FORNECIMENTO). AF_03/2024</t>
  </si>
  <si>
    <t>ASSENTAMENTO DE TUBO DE CONCRETO PARA REDES COLETORAS DE ÁGUAS PLUVIAIS, DIÂMETRO DE 900 MM, JUNTA RÍGIDA, INSTALADO EM LOCAL COM ALTO NÍVEL DE INTERFERÊNCIAS (NÃO INCLUI FORNECIMENTO). AF_03/2024</t>
  </si>
  <si>
    <t>ASSENTAMENTO DE TUBO DE CONCRETO PARA REDES COLETORAS DE ÁGUAS PLUVIAIS, DIÂMETRO DE 1000 MM, JUNTA RÍGIDA, INSTALADO EM LOCAL COM ALTO NÍVEL DE INTERFERÊNCIAS (NÃO INCLUI FORNECIMENTO). AF_03/2024</t>
  </si>
  <si>
    <t>TUBO DE CONCRETO PARA REDES COLETORAS DE ÁGUAS PLUVIAIS, DIÂMETRO DE 1200 MM, JUNTA RÍGIDA, INSTALADO EM LOCAL COM ALTO NÍVEL DE INTERFERÊNCIAS - FORNECIMENTO E ASSENTAMENTO. AF_03/2024</t>
  </si>
  <si>
    <t>ASSENTAMENTO DE TUBO DE CONCRETO PARA REDES COLETORAS DE ÁGUAS PLUVIAIS, DIÂMETRO DE 1200 MM, JUNTA RÍGIDA, INSTALADO EM LOCAL COM ALTO NÍVEL DE INTERFERÊNCIAS (NÃO INCLUI FORNECIMENTO). AF_03/2024</t>
  </si>
  <si>
    <t>TUBO DE CONCRETO PARA REDES COLETORAS DE ÁGUAS PLUVIAIS, DIÂMETRO DE 1500 MM, JUNTA RÍGIDA, INSTALADO EM LOCAL COM ALTO NÍVEL DE INTERFERÊNCIAS - FORNECIMENTO E ASSENTAMENTO. AF_03/2024</t>
  </si>
  <si>
    <t>ASSENTAMENTO DE TUBO DE CONCRETO PARA REDES COLETORAS DE ÁGUAS PLUVIAIS, DIÂMETRO DE 1500 MM, JUNTA RÍGIDA, INSTALADO EM LOCAL COM ALTO NÍVEL DE INTERFERÊNCIAS (NÃO INCLUI FORNECIMENTO). AF_03/2024</t>
  </si>
  <si>
    <t>TUBO DE CONCRETO PARA REDES COLETORAS DE ÁGUAS PLUVIAIS, DIÂMETRO DE 300MM, JUNTA RÍGIDA, INSTALADO EM LOCAL COM BAIXO NÍVEL DE INTERFERÊNCIAS - FORNECIMENTO E ASSENTAMENTO. AF_03/2024</t>
  </si>
  <si>
    <t>TUBO DE CONCRETO PARA REDES COLETORAS DE ÁGUAS PLUVIAIS, DIÂMETRO DE 300MM, JUNTA RÍGIDA, INSTALADO EM LOCAL COM ALTO NÍVEL DE INTERFERÊNCIAS - FORNECIMENTO E ASSENTAMENTO. AF_03/2024</t>
  </si>
  <si>
    <t>TUBO DE CONCRETO (SIMPLES) PARA REDES COLETORAS DE ÁGUAS PLUVIAIS, DIÂMETRO DE 300 MM, JUNTA RÍGIDA, INSTALADO EM LOCAL COM BAIXO NÍVEL DE INTERFERÊNCIAS - FORNECIMENTO E ASSENTAMENTO. AF_03/2024</t>
  </si>
  <si>
    <t>TUBO DE CONCRETO (SIMPLES) PARA REDES COLETORAS DE ÁGUAS PLUVIAIS, DIÂMETRO DE 400 MM, JUNTA RÍGIDA, INSTALADO EM LOCAL COM BAIXO NÍVEL DE INTERFERÊNCIAS - FORNECIMENTO E ASSENTAMENTO. AF_03/2024</t>
  </si>
  <si>
    <t>TUBO DE CONCRETO (SIMPLES) PARA REDES COLETORAS DE ÁGUAS PLUVIAIS, DIÂMETRO DE 500 MM, JUNTA RÍGIDA, INSTALADO EM LOCAL COM BAIXO NÍVEL DE INTERFERÊNCIAS - FORNECIMENTO E ASSENTAMENTO. AF_03/2024</t>
  </si>
  <si>
    <t>TUBO DE CONCRETO (SIMPLES) PARA REDES COLETORAS DE ÁGUAS PLUVIAIS, DIÂMETRO DE 300 MM, JUNTA RÍGIDA, INSTALADO EM LOCAL COM ALTO NÍVEL DE INTERFERÊNCIAS - FORNECIMENTO E ASSENTAMENTO. AF_03/2024</t>
  </si>
  <si>
    <t>TUBO DE CONCRETO (SIMPLES) PARA REDES COLETORAS DE ÁGUAS PLUVIAIS, DIÂMETRO DE 400 MM, JUNTA RÍGIDA, INSTALADO EM LOCAL COM ALTO NÍVEL DE INTERFERÊNCIAS - FORNECIMENTO E ASSENTAMENTO. AF_03/2024</t>
  </si>
  <si>
    <t>TUBO DE CONCRETO (SIMPLES) PARA REDES COLETORAS DE ÁGUAS PLUVIAIS, DIÂMETRO DE 500 MM, JUNTA RÍGIDA, INSTALADO EM LOCAL COM ALTO NÍVEL DE INTERFERÊNCIAS - FORNECIMENTO E ASSENTAMENTO. AF_03/2024</t>
  </si>
  <si>
    <t>PAREDE DE MADEIRA COMPENSADA PARA CONSTRUÇÃO TEMPORÁRIA EM CHAPA SIMPLES, EXTERNA, SEM VÃO. AF_03/2024</t>
  </si>
  <si>
    <t>PAREDE DE MADEIRA COMPENSADA PARA CONSTRUÇÃO TEMPORÁRIA EM CHAPA SIMPLES, INTERNA, SEM VÃO. AF_03/2024</t>
  </si>
  <si>
    <t>PAREDE DE MADEIRA COMPENSADA PARA CONSTRUÇÃO TEMPORÁRIA EM CHAPA SIMPLES, EXTERNA, COM ÁREA LÍQUIDA MAIOR OU IGUAL A 6 M², COM VÃO. AF_03/2024</t>
  </si>
  <si>
    <t>PAREDE DE MADEIRA COMPENSADA PARA CONSTRUÇÃO TEMPORÁRIA EM CHAPA SIMPLES, EXTERNA, COM ÁREA LÍQUIDA MENOR QUE 6 M², COM VÃO. AF_03/2024</t>
  </si>
  <si>
    <t>PAREDE DE MADEIRA COMPENSADA PARA CONSTRUÇÃO TEMPORÁRIA EM CHAPA SIMPLES, INTERNA, COM ÁREA LÍQUIDA MAIOR OU IGUAL A 6 M², COM VÃO. AF_03/2024</t>
  </si>
  <si>
    <t>PAREDE DE MADEIRA COMPENSADA PARA CONSTRUÇÃO TEMPORÁRIA EM CHAPA SIMPLES, INTERNA, COM ÁREA LÍQUIDA MENOR QUE 6 M², COM VÃO. AF_03/2024</t>
  </si>
  <si>
    <t>PAREDE DE MADEIRA COMPENSADA PARA CONSTRUÇÃO TEMPORÁRIA EM CHAPA DUPLA, EXTERNA, SEM VÃO. AF_03/2024</t>
  </si>
  <si>
    <t>PAREDE DE MADEIRA COMPENSADA PARA CONSTRUÇÃO TEMPORÁRIA EM CHAPA DUPLA, INTERNA, SEM VÃO. AF_03/2024</t>
  </si>
  <si>
    <t>PAREDE DE MADEIRA COMPENSADA PARA CONSTRUÇÃO TEMPORÁRIA EM CHAPA DUPLA, EXTERNA, COM ÁREA LÍQUIDA MAIOR OU IGUAL A QUE 6 M², COM VÃO. AF_03/2024</t>
  </si>
  <si>
    <t>PAREDE DE MADEIRA COMPENSADA PARA CONSTRUÇÃO TEMPORÁRIA EM CHAPA DUPLA, EXTERNA, COM ÁREA LÍQUIDA MENOR QUE 6 M², COM VÃO. AF_03/2024</t>
  </si>
  <si>
    <t>PAREDE DE MADEIRA COMPENSADA PARA CONSTRUÇÃO TEMPORÁRIA EM CHAPA DUPLA, INTERNA, COM ÁREA LÍQUIDA MAIOR OU IGUAL A 6 M², COM VÃO. AF_03/2024</t>
  </si>
  <si>
    <t>PAREDE DE MADEIRA COMPENSADA PARA CONSTRUÇÃO TEMPORÁRIA EM CHAPA DUPLA, INTERNA, COM ÁREA LÍQUIDA MENOR QUE 6 M², COM VÃO. AF_03/2024</t>
  </si>
  <si>
    <t>TAPUME COM COMPENSADO DE MADEIRA. AF_03/2024</t>
  </si>
  <si>
    <t>TAPUME COM TELHA METÁLICA. AF_03/2024</t>
  </si>
  <si>
    <t>PISO PARA CONSTRUÇÃO TEMPORÁRIA EM MADEIRA, SEM REAPROVEITAMENTO. AF_03/2024</t>
  </si>
  <si>
    <t>EXECUÇÃO DOS APOIOS PARA CONTÊINER OU MÓDULO HABITÁVEL. AF_03/2024</t>
  </si>
  <si>
    <t>INSTALAÇÃO E DESINSTALAÇÃO MECANIZADA DE CONTÊINER OU MÓDULO HABITÁVEL DE USOS DIVERSOS. AF_03/2024</t>
  </si>
  <si>
    <t>INSTALAÇÃO E DESINSTALAÇÃO MANUAL DE CONTÊINER OU MÓDULO HABITÁVEL PEQUENO. AF_03/2024</t>
  </si>
  <si>
    <t>INSTALAÇÃO DE CONCERTINA SIMPLES, ESPIRAL DE 300 MM. AF_03/2024</t>
  </si>
  <si>
    <t>INSTALAÇÃO DE CONCERTINA DUPLA CLIPADA, ESPIRAL DE 300 MM. AF_03/2024</t>
  </si>
  <si>
    <t>INSTALAÇÃO DE CONCERTINA FLAT, ESPIRAL DE 300 MM. AF_03/2024</t>
  </si>
  <si>
    <t>EXECUÇÃO DE PILARETES PARA TAPUMES E CONSTRUÇÕES TEMPORÁRIAS. AF_03/2024</t>
  </si>
  <si>
    <t>BOMBA SUBMERSÍVEL ELÉTRICA TRIFÁSICA, POTÊNCIA 2,96 HP, Ø ROTOR 144 MM SEMI-ABERTO, BOCAL DE SAÍDA Ø 2", HM/Q = 2 MCA / 38,8 M3/H A 28 MCA / 5 M3/H - CHP DIURNO. AF_06/2014</t>
  </si>
  <si>
    <t>PERFURATRIZ SOBRE ESTEIRA, TORQUE MÁXIMO 600 KGF, POTÊNCIA ENTRE 50 E 60 HP, DIÂMETRO MÁXIMO 10" - CHP DIURNO. AF_11/2016</t>
  </si>
  <si>
    <t>GRADE DE DISCO CONTROLE REMOTO REBOCÁVEL, COM 24 DISCOS 24" X 6 MM COM PNEUS PARA TRANSPORTE - CHI DIURNO. AF_06/2014</t>
  </si>
  <si>
    <t>BOMBA SUBMERSÍVEL ELÉTRICA TRIFÁSICA, POTÊNCIA 2,96 HP, Ø ROTOR 144 MM SEMI-ABERTO, BOCAL DE SAÍDA Ø 2", HM/Q = 2 MCA / 38,8 M3/H A 28 MCA / 5 M3/H - CHI DIURNO. AF_06/2014</t>
  </si>
  <si>
    <t>PERFURATRIZ SOBRE ESTEIRA, TORQUE MÁXIMO 600 KGF, POTÊNCIA ENTRE 50 E 60 HP, DIÂMETRO MÁXIMO 10" - CHI DIURNO. AF_11/2016</t>
  </si>
  <si>
    <t>GRADE DE DISCO CONTROLE REMOTO REBOCÁVEL, COM 24 DISCOS 24" X 6 MM COM PNEUS PARA TRANSPORTE - MANUTENÇÃO. AF_06/2014</t>
  </si>
  <si>
    <t>BOMBA SUBMERSÍVEL ELÉTRICA TRIFÁSICA, POTÊNCIA 2,96 HP, Ø ROTOR 144 MM SEMI-ABERTO, BOCAL DE SAÍDA Ø 2", HM/Q = 2 MCA / 38,8 M3/H A 28 MCA / 5 M3/H - MANUTENÇÃO. AF_06/2014</t>
  </si>
  <si>
    <t>BOMBA SUBMERSÍVEL ELÉTRICA TRIFÁSICA, POTÊNCIA 2,96 HP, Ø ROTOR 144 MM SEMI-ABERTO, BOCAL DE SAÍDA Ø 2", HM/Q = 2 MCA / 38,8 M3/H A 28 MCA / 5 M3/H - MATERIAIS NA OPERAÇÃO. AF_06/2014</t>
  </si>
  <si>
    <t>GRADE DE DISCO CONTROLE REMOTO REBOCÁVEL, COM 24 DISCOS 24" X 6 MM COM PNEUS PARA TRANSPORTE - DEPRECIAÇÃO. AF_06/2014</t>
  </si>
  <si>
    <t>GRADE DE DISCO CONTROLE REMOTO REBOCÁVEL, COM 24 DISCOS 24" X 6 MM COM PNEUS PARA TRANSPORTE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</si>
  <si>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</si>
  <si>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</si>
  <si>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PERFURATRIZ COM TORRE METÁLICA PARA EXECUÇÃO DE ESTACA HÉLICE CONTÍNUA, PROFUNDIDADE MÁXIMA DE 32 M, DIÂMETRO MÁXIMO DE 1000 MM, POTÊNCIA INSTALADA DE 350 HP, MESA ROTATIVA COM TORQUE MÁXIMO DE 263 KNM - MATERIAIS NA OPERAÇÃO. AF_01/2016</t>
  </si>
  <si>
    <t>GUINDAUTO HIDRÁULICO, CAPACIDADE MÁXIMA DE CARGA 3300 KG, MOMENTO MÁXIMO DE CARGA 5,8 TM, ALCANCE MÁXIMO HORIZONTAL 7,60 M, INCLUSIVE CAMINHÃO TOCO PBT 16.000 KG, POTÊNCIA DE 189 CV - IMPOSTOS E SEGUROS. AF_03/2016</t>
  </si>
  <si>
    <t>DISTRIBUIDOR DE AGREGADOS AUTOPROPELIDO, CAP 3 M3, A DIESEL, POTÊNCIA 176CV - MATERIAIS NA OPERAÇÃO. AF_07/2016</t>
  </si>
  <si>
    <t>RÉGUA VIBRATÓRIA DUPLA PARA CONCRETO, PESO DE 60KG, COMPRIMENTO 4 M, COM MOTOR A GASOLINA, POTÊNCIA 5,5 HP - MATERIAIS NA OPERAÇÃO. AF_09/2016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</si>
  <si>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</si>
  <si>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</si>
  <si>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</si>
  <si>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</si>
  <si>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MINI GUINDASTE ARANHA SOBRE ESTEIRAS E LANCA TELESCÓPICA, CAPACIDADE MÁXIMA DE CARGA 3,0 TON, RAIO MÁXIMO DE TRABALHO 8,25 M, ALTURA DE LANÇA DO SOLO 9,2 M, 55 M DE CABO DE AÇO 8 MM, MOTOR ELÉTRICO 220/380 VOLTS - MATERIAIS NA OPERAÇÃO. AF_03/2022</t>
  </si>
  <si>
    <t>GUINDASTE HIDRÁULICO RODOVIÁRIO, LANCA TELESCÓPICA DE *50+20* M, CAPACIDADE MÁXIMA DE 90T, 4 EIXOS, POTÊNCIA 330 KW, MOTOR DIESEL - MATERIAIS NA OPERAÇÃO. AF_01/2024</t>
  </si>
  <si>
    <t>GUINDASTE DERRICK, LANÇA DE *20* M, CARGA MÁXIMA 10T, POTÊNCIA 45 KW - MATERIAIS NA OPERAÇÃO. AF_01/2024</t>
  </si>
  <si>
    <t>DRENO EM MURO DE CONTENÇÃO, EXECUTADO NO PÉ DO MURO, COM TUBO DE PVC CORRUGADO RÍGIDO PERFURADO, ENCHIMENTO COM BRITA, ENVOLVIDO COM MANTA GEOTÊXTIL. AF_07/2021</t>
  </si>
  <si>
    <t>ASSENTAMENTO DE GUIA (MEIO-FIO) EM TRECHO RETO, CONFECCIONADA EM CONCRETO PRÉ-FABRICADO, DIMENSÕES 100X15X13X30 CM (COMPRIMENTO X BASE INFERIOR X BASE SUPERIOR X ALTURA). AF_01/2024</t>
  </si>
  <si>
    <t>ASSENTAMENTO DE GUIA (MEIO-FIO) EM TRECHO CURVO, CONFECCIONADA EM CONCRETO PRÉ-FABRICADO, DIMENSÕES 100X15X13X30 CM (COMPRIMENTO X BASE INFERIOR X BASE SUPERIOR X ALTURA). AF_01/2024</t>
  </si>
  <si>
    <t>ASSENTAMENTO DE GUIA (MEIO-FIO) EM TRECHO RETO, CONFECCIONADA EM CONCRETO PRÉ-FABRICADO, DIMENSÕES 100X15X13X20 CM (COMPRIMENTO X BASE INFERIOR X BASE SUPERIOR X ALTURA). AF_01/2024</t>
  </si>
  <si>
    <t>ASSENTAMENTO DE GUIA (MEIO-FIO) EM TRECHO CURVO, CONFECCIONADA EM CONCRETO PRÉ-FABRICADO, DIMENSÕES 100X15X13X20 CM (COMPRIMENTO X BASE INFERIOR X BASE SUPERIOR X ALTURA). AF_01/2024</t>
  </si>
  <si>
    <t>ASSENTAMENTO DE GUIA (MEIO-FIO) EM TRECHO RETO, CONFECCIONADA EM CONCRETO PRÉ-FABRICADO, DIMENSÕES 80X08X08X25 CM (COMPRIMENTO X BASE INFERIOR X BASE SUPERIOR X ALTURA). AF_01/2024</t>
  </si>
  <si>
    <t>ASSENTAMENTO DE GUIA (MEIO-FIO) EM TRECHO CURVO, CONFECCIONADA EM CONCRETO PRÉ-FABRICADO, DIMENSÕES 80X08X08X25 CM (COMPRIMENTO X BASE INFERIOR X BASE SUPERIOR X ALTURA). AF_01/2024</t>
  </si>
  <si>
    <t>ASSENTAMENTO DE GUIA (MEIO-FIO) EM TRECHO RETO, CONFECCIONADA EM CONCRETO PRÉ-FABRICADO, DIMENSÕES 39X6,5X6,5X19 CM (COMPRIMENTO X BASE INFERIOR X BASE SUPERIOR X ALTURA), PARA DELIMITAÇÃO DE JARDINS, PRAÇAS OU PASSEIOS. AF_01/2024</t>
  </si>
  <si>
    <t>ASSENTAMENTO DE GUIA (MEIO-FIO) EM TRECHO CURVO, CONFECCIONADA EM CONCRETO PRÉ-FABRICADO, DIMENSÕES 39X6,5X6,5X19 CM (COMPRIMENTO X BASE INFERIOR X BASE SUPERIOR X ALTURA), PARA DELIMITAÇÃO DE JARDINS, PRAÇAS OU PASSEIOS. AF_01/2024</t>
  </si>
  <si>
    <t>EXECUÇÃO DE ESCORAS DE CONCRETO PARA CONTENÇÃO DE GUIAS PRÉ-FABRICADAS. AF_01/2024</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</si>
  <si>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</si>
  <si>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</si>
  <si>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GUARDA-CORPO DE AÇO GALVANIZADO DE 1,10M, MONTANTES TUBULARES DE 1.1/4" ESPAÇADOS DE 1,20M, TRAVESSA SUPERIOR DE 1.1/2", GRADIL FORMADO POR TUBOS HORIZONTAIS DE 1" E VERTICAIS DE 3/4", FIXADO COM CHUMBADOR MECÂNICO. AF_04/2019_PS</t>
  </si>
  <si>
    <t>CORRIMÃO SIMPLES, DIÂMETRO EXTERNO = 1 1/2", EM AÇO GALVANIZADO. AF_04/2019_PS</t>
  </si>
  <si>
    <t>CORRIMÃO SIMPLES, DIÂMETRO EXTERNO = 1 1/2", EM ALUMÍNIO. AF_04/2019_PS</t>
  </si>
  <si>
    <t>LASTRO DE CONCRETO MAGRO, APLICADO EM PISOS, LAJES SOBRE SOLO OU RADIERS, ESPESSURA DE 3 CM. AF_01/2024</t>
  </si>
  <si>
    <t>LASTRO DE CONCRETO MAGRO, APLICADO EM PISOS, LAJES SOBRE SOLO OU RADIERS, ESPESSURA DE 5 CM. AF_01/2024</t>
  </si>
  <si>
    <t>LASTRO DE CONCRETO MAGRO, APLICADO EM BLOCOS DE COROAMENTO OU SAPATAS. AF_01/2024</t>
  </si>
  <si>
    <t>LASTRO DE CONCRETO MAGRO, APLICADO EM BLOCOS DE COROAMENTO OU SAPATAS, ESPESSURA DE 3 CM. AF_01/2024</t>
  </si>
  <si>
    <t>LASTRO DE CONCRETO MAGRO, APLICADO EM BLOCOS DE COROAMENTO OU SAPATAS, ESPESSURA DE 5 CM. AF_01/2024</t>
  </si>
  <si>
    <t>LASTRO DE CONCRETO MAGRO, APLICADO EM PISOS, LAJES SOBRE SOLO OU RADIERS. AF_01/2024</t>
  </si>
  <si>
    <t>LASTRO COM MATERIAL GRANULAR, APLICAÇÃO EM BLOCOS DE COROAMENTO, ESPESSURA DE *5 CM*. AF_01/2024</t>
  </si>
  <si>
    <t>LASTRO COM MATERIAL GRANULAR, APLICADO EM PISOS OU LAJES SOBRE SOLO, ESPESSURA DE *5 CM*. AF_01/2024</t>
  </si>
  <si>
    <t>LASTRO COM MATERIAL GRANULAR, APLICADO EM BLOCOS DE COROAMENTO, ESPESSURA DE *10 CM*. AF_01/2024</t>
  </si>
  <si>
    <t>LASTRO COM MATERIAL GRANULAR (PEDRA BRITADA N.2), APLICADO EM PISOS OU LAJES SOBRE SOLO, ESPESSURA DE *10 CM*. AF_01/2024</t>
  </si>
  <si>
    <t>LASTRO COM MATERIAL GRANULAR (PEDRA BRITADA N.3), APLICADO EM PISOS OU LAJES SOBRE SOLO, ESPESSURA DE *10 CM*. AF_01/2024</t>
  </si>
  <si>
    <t>LASTRO COM MATERIAL GRANULAR (AREIA MÉDIA), APLICADO EM PISOS OU LAJES SOBRE SOLO, ESPESSURA DE *10 CM*. AF_01/2024</t>
  </si>
  <si>
    <t>LASTRO COM MATERIAL GRANULAR (PEDRA BRITADA N.1 E PEDRA BRITADA N.2), APLICADO EM PISOS OU LAJES SOBRE SOLO, ESPESSURA DE *10 CM*. AF_01/2024</t>
  </si>
  <si>
    <t>FABRICAÇÃO, MONTAGEM E DESMONTAGEM DE FÔRMA PARA SAPATA, EM MADEIRA SERRADA, E=25 MM, 1 UTILIZAÇÃO. AF_01/2024</t>
  </si>
  <si>
    <t>FABRICAÇÃO, MONTAGEM E DESMONTAGEM DE FÔRMA PARA VIGA BALDRAME, EM MADEIRA SERRADA, E=25 MM, 1 UTILIZAÇÃO. AF_01/2024</t>
  </si>
  <si>
    <t>FABRICAÇÃO, MONTAGEM E DESMONTAGEM DE FÔRMA PARA BLOCO DE COROAMENTO, EM MADEIRA SERRADA, E=25 MM, 2 UTILIZAÇÕES. AF_01/2024</t>
  </si>
  <si>
    <t>FABRICAÇÃO, MONTAGEM E DESMONTAGEM DE FÔRMA PARA SAPATA, EM MADEIRA SERRADA, E=25 MM, 2 UTILIZAÇÕES. AF_01/2024</t>
  </si>
  <si>
    <t>FABRICAÇÃO, MONTAGEM E DESMONTAGEM DE FÔRMA PARA VIGA BALDRAME, EM MADEIRA SERRADA, E=25 MM, 2 UTILIZAÇÕES. AF_01/2024</t>
  </si>
  <si>
    <t>FABRICAÇÃO, MONTAGEM E DESMONTAGEM DE FÔRMA PARA BLOCO DE COROAMENTO, EM MADEIRA SERRADA, E=25 MM, 4 UTILIZAÇÕES. AF_01/2024</t>
  </si>
  <si>
    <t>FABRICAÇÃO, MONTAGEM E DESMONTAGEM DE FÔRMA PARA SAPATA, EM MADEIRA SERRADA, E=25 MM, 4 UTILIZAÇÕES. AF_01/2024</t>
  </si>
  <si>
    <t>FABRICAÇÃO, MONTAGEM E DESMONTAGEM DE FÔRMA PARA VIGA BALDRAME, EM MADEIRA SERRADA, E=25 MM, 4 UTILIZAÇÕES. AF_01/2024</t>
  </si>
  <si>
    <t>FABRICAÇÃO, MONTAGEM E DESMONTAGEM DE FÔRMA PARA BLOCO DE COROAMENTO, EM CHAPA DE MADEIRA COMPENSADA RESINADA, E=17 MM, 2 UTILIZAÇÕES. AF_01/2024</t>
  </si>
  <si>
    <t>FABRICAÇÃO, MONTAGEM E DESMONTAGEM DE FÔRMA PARA SAPATA, EM CHAPA DE MADEIRA COMPENSADA RESINADA, E=17 MM, 2 UTILIZAÇÕES. AF_01/2024</t>
  </si>
  <si>
    <t>FABRICAÇÃO, MONTAGEM E DESMONTAGEM DE FÔRMA PARA VIGA BALDRAME, EM CHAPA DE MADEIRA COMPENSADA RESINADA, E=17 MM, 2 UTILIZAÇÕES. AF_01/2024</t>
  </si>
  <si>
    <t>FABRICAÇÃO, MONTAGEM E DESMONTAGEM DE FÔRMA PARA BLOCO DE COROAMENTO, EM CHAPA DE MADEIRA COMPENSADA RESINADA, E=17 MM, 4 UTILIZAÇÕES. AF_01/2024</t>
  </si>
  <si>
    <t>FABRICAÇÃO, MONTAGEM E DESMONTAGEM DE FÔRMA PARA SAPATA, EM CHAPA DE MADEIRA COMPENSADA RESINADA, E=17 MM, 4 UTILIZAÇÕES. AF_01/2024</t>
  </si>
  <si>
    <t>FABRICAÇÃO, MONTAGEM E DESMONTAGEM DE FÔRMA PARA VIGA BALDRAME, EM CHAPA DE MADEIRA COMPENSADA RESINADA, E=17 MM, 4 UTILIZAÇÕES. AF_01/2024</t>
  </si>
  <si>
    <t>ARMAÇÃO DE BLOCO UTILIZANDO AÇO CA-60 DE 5 MM - MONTAGEM. AF_01/2024</t>
  </si>
  <si>
    <t>FABRICAÇÃO, MONTAGEM E DESMONTAGEM DE FÔRMA PARA SAPATA CORRIDA, EM MADEIRA SERRADA, E=25 MM, 1 UTILIZAÇÃO. AF_01/2024</t>
  </si>
  <si>
    <t>FABRICAÇÃO, MONTAGEM E DESMONTAGEM DE FÔRMA PARA SAPATA CORRIDA, EM MADEIRA SERRADA, E=25 MM, 2 UTILIZAÇÕES. AF_01/2024</t>
  </si>
  <si>
    <t>FABRICAÇÃO, MONTAGEM E DESMONTAGEM DE FÔRMA PARA SAPATA CORRIDA, EM MADEIRA SERRADA, E=25 MM, 4 UTILIZAÇÕES. AF_01/2024</t>
  </si>
  <si>
    <t>FABRICAÇÃO, MONTAGEM E DESMONTAGEM DE FÔRMA PARA SAPATA CORRIDA, EM CHAPA DE MADEIRA COMPENSADA RESINADA, E=17 MM, 2 UTILIZAÇÕES. AF_01/2024</t>
  </si>
  <si>
    <t>FABRICAÇÃO, MONTAGEM E DESMONTAGEM DE FÔRMA PARA SAPATA CORRIDA, EM CHAPA DE MADEIRA COMPENSADA RESINADA, E=17 MM, 4 UTILIZAÇÕES. AF_01/2024</t>
  </si>
  <si>
    <t>ARMAÇÃO DE BLOCO UTILIZANDO AÇO CA-50 DE 6,3 MM - MONTAGEM. AF_01/2024</t>
  </si>
  <si>
    <t>ARMAÇÃO DE BLOCO UTILIZANDO AÇO CA-50 DE 8 MM - MONTAGEM. AF_01/2024</t>
  </si>
  <si>
    <t>ARMAÇÃO DE BLOCO UTILIZANDO AÇO CA-50 DE 10 MM - MONTAGEM. AF_01/2024</t>
  </si>
  <si>
    <t>ARMAÇÃO DE BLOCO E SAPATA UTILIZANDO AÇO CA-50 DE 25 MM - MONTAGEM. AF_01/2024</t>
  </si>
  <si>
    <t>ARMAÇÃO DE SAPATA ISOLADA, VIGA BALDRAME E SAPATA CORRIDA UTILIZANDO AÇO CA-50 DE 6,3 MM - MONTAGEM. AF_01/2024</t>
  </si>
  <si>
    <t>ARMAÇÃO DE SAPATA ISOLADA, VIGA BALDRAME E SAPATA CORRIDA UTILIZANDO AÇO CA-50 DE 8 MM - MONTAGEM. AF_01/2024</t>
  </si>
  <si>
    <t>ARMAÇÃO DE SAPATA ISOLADA, VIGA BALDRAME E SAPATA CORRIDA UTILIZANDO AÇO CA-50 DE 10 MM - MONTAGEM. AF_01/2024</t>
  </si>
  <si>
    <t>ARMAÇÃO DE BLOCO, SAPATA ISOLADA, VIGA BALDRAME E SAPATA CORRIDA UTILIZANDO AÇO CA-50 DE 12,5 MM - MONTAGEM. AF_01/2024</t>
  </si>
  <si>
    <t>ARMAÇÃO DE BLOCO, SAPATA ISOLADA, VIGA BALDRAME E SAPATA CORRIDA UTILIZANDO AÇO CA-50 DE 16 MM - MONTAGEM. AF_01/2024</t>
  </si>
  <si>
    <t>ARMAÇÃO DE BLOCO, SAPATA ISOLADA E SAPATA CORRIDA UTILIZANDO AÇO CA-50 DE 20 MM - MONTAGEM. AF_01/2024</t>
  </si>
  <si>
    <t>CONCRETAGEM DE BLOCO DE COROAMENTO OU VIGA BALDRAME, FCK 30 MPA, COM USO DE JERICA - LANÇAMENTO, ADENSAMENTO E ACABAMENTO. AF_01/2024</t>
  </si>
  <si>
    <t>CONCRETAGEM DE SAPATA, FCK 30 MPA, COM USO DE JERICA - LANÇAMENTO, ADENSAMENTO E ACABAMENTO. AF_01/2024</t>
  </si>
  <si>
    <t>CONCRETAGEM DE BLOCO DE COROAMENTO OU VIGA BALDRAME, FCK 30 MPA, COM USO DE BOMBA - LANÇAMENTO, ADENSAMENTO E ACABAMENTO. AF_01/2024</t>
  </si>
  <si>
    <t>CONCRETAGEM DE SAPATA, FCK 30 MPA, COM USO DE BOMBA - LANÇAMENTO, ADENSAMENTO E ACABAMENTO. AF_01/2024</t>
  </si>
  <si>
    <t>ARMAÇÃO DE SAPATA ISOLADA, VIGA BALDRAME E SAPATA CORRIDA UTILIZANDO AÇO CA-60 DE 5 MM - MONTAGEM. AF_01/2024</t>
  </si>
  <si>
    <t>CONCRETAGEM DE SAPATA CORRIDA, FCK 30 MPA, COM USO DE JERICA - LANÇAMENTO, ADENSAMENTO E ACABAMENTO. AF_01/2024</t>
  </si>
  <si>
    <t>CONCRETAGEM DE SAPATA CORRIDA, FCK 30 MPA, COM USO DE BOMBA - LANÇAMENTO, ADENSAMENTO E ACABAMENTO. AF_01/2024</t>
  </si>
  <si>
    <t>VERGA PRÉ-MOLDADA COM ATÉ 1,5 M DE VÃO, ESPESSURA DE *20* CM. AF_03/2024</t>
  </si>
  <si>
    <t>VERGA MOLDADA IN LOCO EM CONCRETO, ESPESSURA DE *20* CM. AF_03/2024</t>
  </si>
  <si>
    <t>VERGA MOLDADA IN LOCO COM UTILIZAÇÃO DE BLOCOS CANALETA, ESPESSURA DE *20* CM. AF_03/2024</t>
  </si>
  <si>
    <t>CONTRAVERGA PRÉ-MOLDADA, ESPESSURA DE *20* CM. AF_03/2024</t>
  </si>
  <si>
    <t>CONTRAVERGA MOLDADA IN LOCO EM CONCRETO, ESPESSURA DE *20* CM. AF_03/2024</t>
  </si>
  <si>
    <t>CONTRAVERGA MOLDADA IN LOCO COM UTILIZAÇÃO DE BLOCOS CANALETA, ESPESSURA DE *20* CM. AF_03/2024</t>
  </si>
  <si>
    <t>FIXAÇÃO (ENCUNHAMENTO) DE ALVENARIA DE VEDAÇÃO COM ARGAMASSA APLICADA COM BISNAGA. AF_03/2024</t>
  </si>
  <si>
    <t>FIXAÇÃO (ENCUNHAMENTO) DE ALVENARIA DE VEDAÇÃO COM TIJOLO MACIÇO. AF_03/2024</t>
  </si>
  <si>
    <t>FIXAÇÃO (ENCUNHAMENTO) DE ALVENARIA DE VEDAÇÃO COM ESPUMA DE POLIURETANO EXPANSIVA. AF_03/2024</t>
  </si>
  <si>
    <t>CINTA DE AMARRAÇÃO DE ALVENARIA MOLDADA IN LOCO COM UTILIZAÇÃO DE BLOCOS CANALETA, ESPESSURA DE *20* CM. AF_03/2024</t>
  </si>
  <si>
    <t>VERGA PRÉ-MOLDADA COM ATÉ 1,5 M DE VÃO, ESPESSURA DE *15* CM. AF_03/2024</t>
  </si>
  <si>
    <t>VERGA PRÉ-MOLDADA COM ATÉ 1,5 M DE VÃO, ESPESSURA DE *10* CM. AF_03/2024</t>
  </si>
  <si>
    <t>VERGA MOLDADA IN LOCO EM CONCRETO, ESPESSURA DE *15* CM. AF_03/2024</t>
  </si>
  <si>
    <t>VERGA MOLDADA IN LOCO EM CONCRETO, ESPESSURA DE *10* CM. AF_03/2024</t>
  </si>
  <si>
    <t>VERGA MOLDADA IN LOCO COM UTILIZAÇÃO DE BLOCOS CANALETA, ESPESSURA DE *15* CM. AF_03/2024</t>
  </si>
  <si>
    <t>VERGA MOLDADA IN LOCO COM UTILIZAÇÃO DE BLOCOS CANALETA, ESPESSURA DE *10* CM. AF_03/2024</t>
  </si>
  <si>
    <t>CONTRAVERGA PRÉ-MOLDADA, ESPESSURA DE *15* CM. AF_03/2024</t>
  </si>
  <si>
    <t>CONTRAVERGA PRÉ-MOLDADA, ESPESSURA DE *10* CM. AF_03/2024</t>
  </si>
  <si>
    <t>CONTRAVERGA MOLDADA IN LOCO EM CONCRETO, ESPESSURA DE *15* CM. AF_03/2024</t>
  </si>
  <si>
    <t>CONTRAVERGA MOLDADA IN LOCO EM CONCRETO, ESPESSURA DE *10* CM. AF_03/2024</t>
  </si>
  <si>
    <t>CONTRAVERGA MOLDADA IN LOCO COM UTILIZAÇÃO DE BLOCOS CANALETA, ESPESSURA DE *15* CM. AF_03/2024</t>
  </si>
  <si>
    <t>CONTRAVERGA MOLDADA IN LOCO COM UTILIZAÇÃO DE BLOCOS CANALETA, ESPESSURA DE *10* CM. AF_03/2024</t>
  </si>
  <si>
    <t>CINTA DE AMARRAÇÃO DE ALVENARIA MOLDADA IN LOCO COM UTILIZAÇÃO DE BLOCOS CANALETA, ESPESSURA DE *15* CM. AF_03/2024</t>
  </si>
  <si>
    <t>CINTA DE AMARRAÇÃO DE ALVENARIA MOLDADA IN LOCO COM UTILIZAÇÃO DE BLOCOS CANALETA, ESPESSURA DE *10* CM. AF_03/2024</t>
  </si>
  <si>
    <t>VERGA PRÉ-FABRICADA COM ATÉ 1,5 M DE VÃO, ESPESSURA DE *20* CM. AF_03/2024</t>
  </si>
  <si>
    <t>VERGA PRÉ-FABRICADA COM ATÉ 1,5 M DE VÃO, ESPESSURA DE *15* CM. AF_03/2024</t>
  </si>
  <si>
    <t>VERGA PRÉ-FABRICADA COM ATÉ 1,5 M DE VÃO, ESPESSURA DE *10* CM. AF_03/2024</t>
  </si>
  <si>
    <t>CONTRAVERGA PRÉ-FABRICADA, ESPESSURA DE *20* CM. AF_03/2024</t>
  </si>
  <si>
    <t>CONTRAVERGA PRÉ-FABRICADA, ESPESSURA DE *15* CM. AF_03/2024</t>
  </si>
  <si>
    <t>CONTRAVERGA PRÉ-FABRICADA, ESPESSURA DE *10* CM. AF_03/2024</t>
  </si>
  <si>
    <t>PEÇA RETANGULAR PRÉ-MOLDADA, VOLUME DE CONCRETO DE ATÉ 10 LITROS, TAXA DE AÇO APROXIMADA DE 30KG/M³. AF_03/2024</t>
  </si>
  <si>
    <t>PEÇA RETANGULAR PRÉ-MOLDADA, VOLUME DE CONCRETO DE 10 A 30 LITROS, TAXA DE AÇO APROXIMADA DE 30KG/M³. AF_03/2024</t>
  </si>
  <si>
    <t>PEÇA RETANGULAR PRÉ-MOLDADA, VOLUME DE CONCRETO DE 30 A 100 LITROS, TAXA DE AÇO APROXIMADA DE 30KG/M³. AF_03/2024</t>
  </si>
  <si>
    <t>PEÇA RETANGULAR PRÉ-MOLDADA, VOLUME DE CONCRETO ACIMA DE 100 LITROS, TAXA DE AÇO APROXIMADA DE 30KG/M³. AF_03/2024</t>
  </si>
  <si>
    <t>PEÇA CIRCULAR PRÉ-MOLDADA, VOLUME DE CONCRETO DE 30 A 100 LITROS, TAXA DE AÇO APROXIMADA DE 30KG/M³. AF_03/2024</t>
  </si>
  <si>
    <t>PEÇA CIRCULAR PRÉ-MOLDADA, VOLUME DE CONCRETO ACIMA DE 100 LITROS, TAXA DE AÇO APROXIMADA DE 30KG/M³. AF_03/2024</t>
  </si>
  <si>
    <t>ARMAÇÃO DE DESCIDA D'ÁGUA UTILIZANDO AÇO CA-60 DE 5 MM - MONTAGEM.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</si>
  <si>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</si>
  <si>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</si>
  <si>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VIGA DE MADEIRA SERRADA, PINUS OU EQUIVALENTE DA REGIÃO, SEÇÃO RETANGULAR 7,5 X 10 CM. AF_03/2024</t>
  </si>
  <si>
    <t>PILAR DE MADEIRA ROLIÇA, EUCALIPTO OU EQUIVALENTE DA REGIÃO, FIXADO COM VERGALHÃO, DIÂMETRO DE 12 A 15 CM, APOIO ARTICULADO, COMPRIMENTO DE 3 M. AF_03/2024</t>
  </si>
  <si>
    <t>VIGA DE MADEIRA SERRADA, PINUS OU EQUIVALENTE DA REGIÃO, SEÇÃO RETANGULAR 7,5 X 15 CM. AF_03/2024</t>
  </si>
  <si>
    <t>PILAR DE MADEIRA ROLIÇA, EUCALIPTO OU EQUIVALENTE DA REGIÃO, FIXADO COM VERGALHÃO, DIÂMETRO DE 12 A 15 CM, APOIO ARTICULADO, COMPRIMENTO DE 6 M. AF_03/2024</t>
  </si>
  <si>
    <t>PILAR DE MADEIRA ROLIÇA, EUCALIPTO OU EQUIVALENTE DA REGIÃO, FIXADO COM VERGALHÃO, DIÂMETRO DE 21 A 29 CM, APOIO ARTICULADO, COMPRIMENTO DE 3 M. AF_03/2024</t>
  </si>
  <si>
    <t>PILAR DE MADEIRA ROLIÇA, EUCALIPTO OU EQUIVALENTE DA REGIÃO, FIXADO COM VERGALHÃO, DIÂMETRO DE 21 A 29 CM, APOIO ARTICULADO, COMPRIMENTO DE 6 M. AF_03/2024</t>
  </si>
  <si>
    <t>PILAR DE MADEIRA ROLIÇA, EUCALIPTO OU EQUIVALENTE DA REGIÃO, FIXADO COM VERGALHÃO, DIÂMETRO DE 30 A 34 CM, APOIO ARTICULADO, COMPRIMENTO DE 3 M. AF_03/2024</t>
  </si>
  <si>
    <t>PILAR DE MADEIRA ROLIÇA, EUCALIPTO OU EQUIVALENTE DA REGIÃO, FIXADO COM VERGALHÃO, DIÂMETRO DE 30 A 34 CM, APOIO ARTICULADO, COMPRIMENTO DE 6 M. AF_03/2024</t>
  </si>
  <si>
    <t>PILAR DE MADEIRA SERRADA, MAÇARANDUBA OU EQUIVALENTE DA REGIÃO, NÃO APARELHADO, FIXADO COM VERGALHÃO, SEÇÃO QUADRADA 10 X 10 CM, APOIO ARTICULADO, COMPRIMENTO DE 3 M. AF_03/2024</t>
  </si>
  <si>
    <t>PILAR DE MADEIRA SERRADA, MAÇARANDUBA OU EQUIVALENTE DA REGIÃO, NÃO APARELHADO, FIXADO COM VERGALHÃO, SEÇÃO QUADRADA 10 X 10 CM, APOIO ARTICULADO, COMPRIMENTO DE 6 M. AF_03/2024</t>
  </si>
  <si>
    <t>PILAR DE MADEIRA SERRADA, MAÇARANDUBA OU EQUIVALENTE DA REGIÃO, NÃO APARELHADO, FIXADO COM VERGALHÃO, SEÇÃO QUADRADA 15 X 15 CM, APOIO ARTICULADO, COMPRIMENTO DE 3 M. AF_03/2024</t>
  </si>
  <si>
    <t>PILAR DE MADEIRA SERRADA, MAÇARANDUBA OU EQUIVALENTE DA REGIÃO, NÃO APARELHADO, FIXADO COM VERGALHÃO, SEÇÃO QUADRADA 15 X 15 CM, APOIO ARTICULADO, COMPRIMENTO DE 6 M. AF_03/2024</t>
  </si>
  <si>
    <t>PILAR DE MADEIRA SERRADA, MAÇARANDUBA OU EQUIVALENTE DA REGIÃO, NÃO APARELHADO, FIXADO COM VERGALHÃO, SEÇÃO QUADRADA 20 X 20 CM, APOIO ARTICULADO, COMPRIMENTO DE 3 M. AF_03/2024</t>
  </si>
  <si>
    <t>PILAR DE MADEIRA SERRADA, MAÇARANDUBA OU EQUIVALENTE DA REGIÃO, NÃO APARELHADO, FIXADO COM VERGALHÃO, SEÇÃO QUADRADA 20 X 20 CM, APOIO ARTICULADO, COMPRIMENTO DE 6 M. AF_03/2024</t>
  </si>
  <si>
    <t>VIGA DE MADEIRA SERRADA, MAÇARANDUBA OU EQUIVALENTE DA REGIÃO, APARELHADA, SEÇÃO RETANGULAR 6 X 12 CM. AF_03/2024</t>
  </si>
  <si>
    <t>VIGA DE MADEIRA SERRADA, MAÇARANDUBA OU EQUIVALENTE DA REGIÃO, APARELHADA, SEÇÃO RETANGULAR 6 X 16 CM. AF_03/2024</t>
  </si>
  <si>
    <t>VIGA DE MADEIRA SERRADA, MAÇARANDUBA OU EQUIVALENTE DA REGIÃO, NÃO APARELHADA, SEÇÃO RETANGULAR 6 X 12 CM. AF_03/2024</t>
  </si>
  <si>
    <t>VIGA DE MADEIRA SERRADA, MAÇARANDUBA OU EQUIVALENTE DA REGIÃO, NÃO APARELHADA, SEÇÃO RETANGULAR 6 X 16 CM. AF_03/2024</t>
  </si>
  <si>
    <t>VIGA DE MADEIRA SERRADA, MAÇARANDUBA OU EQUIVALENTE DA REGIÃO, NÃO APARELHADA, SEÇÃO RETANGULAR 6 X 20 CM. AF_03/2024</t>
  </si>
  <si>
    <t>VIGA DE MADEIRA SERRADA, MAÇARANDUBA OU EQUIVALENTE DA REGIÃO, NÃO APARELHADA, SEÇÃO RETANGULAR 8 X 16 CM. AF_03/2024</t>
  </si>
  <si>
    <t>VIGA DE MADEIRA SERRADA, MAÇARANDUBA OU EQUIVALENTE DA REGIÃO, NÃO APARELHADA, SEÇÃO RETANGULAR 6 X 25 CM. AF_03/2024</t>
  </si>
  <si>
    <t>VIGA DE MADEIRA SERRADA, MAÇARANDUBA OU EQUIVALENTE DA REGIÃO, NÃO APARELHADA, SEÇÃO RETANGULAR 6 X 30 CM. AF_03/2024</t>
  </si>
  <si>
    <t>VIGA DE MADEIRA SERRADA, MAÇARANDUBA OU EQUIVALENTE DA REGIÃO, NÃO APARELHADA, SEÇÃO RETANGULAR 6 X 40 CM. AF_03/2024</t>
  </si>
  <si>
    <t>VIGA DE MADEIRA SERRADA, MAÇARANDUBA OU EQUIVALENTE DA REGIÃO, APARELHADA, SEÇÃO RETANGULAR 8 X 30 CM. AF_03/2024</t>
  </si>
  <si>
    <t>PISO DE MADEIRA, SOBRE VIGOTAS DE MADEIRA SEÇÃO 7,5 X 15 CM. AF_03/2024</t>
  </si>
  <si>
    <t>VIGA DE MADEIRA SERRADA, MAÇARANDUBA OU EQUIVALENTE DA REGIÃO, APARELHADA, SEÇÃO RETANGULAR 7,5 X 23 CM. AF_03/2024</t>
  </si>
  <si>
    <t>VIGA DE MADEIRA SERRADA, MAÇARANDUBA OU EQUIVALENTE DA REGIÃO, NÃO APARELHADA, SEÇÃO RETANGULAR 7,5 X 23 CM. AF_03/2024</t>
  </si>
  <si>
    <t>VIGA DE MADEIRA SERRADA, MAÇARANDUBA OU EQUIVALENTE DA REGIÃO, NÃO APARELHADA, SEÇÃO RETANGULAR 8 X 30 CM. AF_03/2024</t>
  </si>
  <si>
    <t>PILAR DE MADEIRA ROLIÇA, EUCALIPTO OU EQUIVALENTE DA REGIÃO, FIXADO COM VERGALHÃO, DIÂMETRO DE 16 A 20 CM, APOIO ARTICULADO, COMPRIMENTO DE 3 M. AF_03/2024</t>
  </si>
  <si>
    <t>PILAR DE MADEIRA ROLIÇA, EUCALIPTO OU EQUIVALENTE DA REGIÃO, FIXADO COM VERGALHÃO, DIÂMETRO DE 16 A 20 CM, APOIO ARTICULADO, COMPRIMENTO DE 6 M. AF_03/2024</t>
  </si>
  <si>
    <t>VIGA DE MADEIRA ROLIÇA, EUCALIPTO OU EQUIVALENTE DA REGIÃO, DIÂMETRO DE 12 A 15 CM. AF_03/2024</t>
  </si>
  <si>
    <t>VIGA DE MADEIRA ROLIÇA, EUCALIPTO OU EQUIVALENTE DA REGIÃO, DIÂMETRO DE 16 A 20 CM. AF_03/2024</t>
  </si>
  <si>
    <t>VIGA DE MADEIRA ROLIÇA, EUCALIPTO OU EQUIVALENTE DA REGIÃO, DIÂMETRO DE 21 A 29 CM. AF_03/2024</t>
  </si>
  <si>
    <t>VIGA DE MADEIRA ROLIÇA, EUCALIPTO OU EQUIVALENTE DA REGIÃO, DIÂMETRO DE 30 A 34 CM. AF_03/2024</t>
  </si>
  <si>
    <t>CABO DE COBRE FLEXÍVEL ISOLADO, 10 MM², ANTI-CHAMA 450/750 V, PARA DISTRIBUIÇÃO - FORNECIMENTO E INSTALAÇÃO. AF_10/2020</t>
  </si>
  <si>
    <t>CABO DE COBRE FLEXÍVEL ISOLADO, 10 MM², ANTI-CHAMA 0,6/1,0 KV, PARA DISTRIBUIÇÃO - FORNECIMENTO E INSTALAÇÃO. AF_10/2020</t>
  </si>
  <si>
    <t>CABO DE COBRE FLEXÍVEL ISOLADO, 16 MM², ANTI-CHAMA 450/750 V, PARA DISTRIBUIÇÃO - FORNECIMENTO E INSTALAÇÃO. AF_10/2020</t>
  </si>
  <si>
    <t>CABO DE COBRE FLEXÍVEL ISOLADO, 16 MM², ANTI-CHAMA 0,6/1,0 KV, PARA DISTRIBUIÇÃO - FORNECIMENTO E INSTALAÇÃO. AF_10/2020</t>
  </si>
  <si>
    <t>CONDULETE DE PVC, TIPO X, PARA ELETRODUTO DE PVC SOLDÁVEL DN 25 MM (3/4"), APARENTE - FORNECIMENTO E INSTALAÇÃO. AF_10/2022</t>
  </si>
  <si>
    <t>PINTURA ANTICORROSIVA DE DUTO METÁLICO. AF_03/2024</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</si>
  <si>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</si>
  <si>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</si>
  <si>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</si>
  <si>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</si>
  <si>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</si>
  <si>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</si>
  <si>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</si>
  <si>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</si>
  <si>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ADAPTADOR CURTO COM BOLSA E ROSCA PARA REGISTRO, PVC, SOLDÁVEL, DN 75MM X 2.1/2", INSTALADO EM PRUMADA DE ÁGUA - FORNECIMENTO E INSTALAÇÃO. AF_12/2014</t>
  </si>
  <si>
    <t>JOELHO DE TRANSIÇÃO, 90 GRAUS, CPVC, SOLDÁVEL, DN 15MM X 1/2",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</si>
  <si>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</si>
  <si>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</si>
  <si>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LUVA DE TRANSIÇÃO, CPVC, SOLDÁVEL, DN15MM X 1/2", INSTALADO EM RAMAL OU SUB-RAMAL DE ÁGUA - FORNECIMENTO E INSTALAÇÃO. AF_06/2022</t>
  </si>
  <si>
    <t>CONECTOR, CPVC, SOLDÁVEL, DN22MM X 3/4", INSTALADO EM RAMAL OU SUB-RAMAL DE ÁGUA - FORNECIMENTO E INSTALAÇÃO. AF_06/2022</t>
  </si>
  <si>
    <t>TE MISTURADOR DE TRANSIÇÃO, CPVC, SOLDÁVEL, DN 22MM X 3/4", INSTALADO EM RAMAL OU SUB-RAMAL DE ÁGUA - FORNECIMENTO E INSTALAÇÃO. AF_06/2022</t>
  </si>
  <si>
    <t>TÊ, ROSCA FÊMEA, METÁLICO, PARA INSTALAÇÕES EM PEX ÁGUA, DN 16 MM X ½", CONEXÃO POR ANEL DESLIZANTE - FORNECIMENTO E INSTALAÇÃO. AF_02/2023</t>
  </si>
  <si>
    <t>CURVA 45 GRAUS, EM AÇO, CONEXÃO RANHURADA, DN 80 (3"), INSTALADO EM PRUMADAS - FORNECIMENTO E INSTALAÇÃO. AF_10/2020</t>
  </si>
  <si>
    <t>COTOVELO EM BRONZE/LATÃO, DN 15 MM X 1/2", 90 GRAUS, SEM ANEL DE SOLDA, BOLSA X ROSCA F,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</si>
  <si>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</si>
  <si>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</si>
  <si>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CONECTOR EM BRONZE/LATÃO, DN 15 MM X 1/2", SEM ANEL DE SOLDA, BOLSA X ROSCA F,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</si>
  <si>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</si>
  <si>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</si>
  <si>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CONECTOR EM BRONZE/LATÃO, DN 28 MM X 1/2", SEM ANEL DE SOLDA, BOLSA X ROSCA F, INSTALADO EM RAMAL E SUB-RAMAL DE GÁS COMBUSTÍVEL - FORNECIMENTO E INSTALAÇÃO. AF_04/2022</t>
  </si>
  <si>
    <t>COTOVELO EM BRONZE/LATÃO, DN 15 MM X 1/2", 90 GRAUS, SEM ANEL DE SOLDA, BOLSA X ROSCA F,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</si>
  <si>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</si>
  <si>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</si>
  <si>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CONECTOR EM BRONZE/LATÃO, DN 15 MM X 1/2", SEM ANEL DE SOLDA, BOLSA X ROSCA F, INSTALADO EM RAMAL E SUB-RAMAL DE GÁS MEDICINAL - FORNECIMENTO E INSTALAÇÃO. AF_04/2022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</si>
  <si>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</si>
  <si>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</si>
  <si>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ADAPTADOR CURTO COM BOLSA E ROSCA PARA REGISTRO, PVC, SOLDÁVEL, DN 40MM X 1.1/2",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</si>
  <si>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</si>
  <si>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</si>
  <si>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</si>
  <si>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</si>
  <si>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</si>
  <si>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</si>
  <si>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</si>
  <si>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</si>
  <si>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</si>
  <si>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LUVA DE CORRER, PVC, SOLDÁVEL, DN 40MM, INSTALADO EM RAMAL DE DISTRIBUIÇÃO DE ÁGUA - FORNECIMENTO E INSTALAÇÃO. AF_06/2022</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</si>
  <si>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</si>
  <si>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</si>
  <si>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</si>
  <si>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</si>
  <si>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</si>
  <si>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ENGATE FLEXÍVEL EM PLÁSTICO BRANCO, 1/2" X 30CM - FORNECIMENTO E INSTALAÇÃO. AF_01/2020</t>
  </si>
  <si>
    <t>ENGATE FLEXÍVEL EM PLÁSTICO BRANCO, 1/2" X 40CM - FORNECIMENTO E INSTALAÇÃO. AF_01/2020</t>
  </si>
  <si>
    <t>TORNEIRA CROMADA DE MESA, 1/2" OU 3/4", PARA LAVATÓRIO, PADRÃO POPULAR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</si>
  <si>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</si>
  <si>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</si>
  <si>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</si>
  <si>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</si>
  <si>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</si>
  <si>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</si>
  <si>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</si>
  <si>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</si>
  <si>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</si>
  <si>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</si>
  <si>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</si>
  <si>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</si>
  <si>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KIT CAVALETE PARA MEDIÇÃO DE ÁGUA - ENTRADA PRINCIPAL, EM AÇO GALVANIZADO DN 25 MM (1") - FORNECIMENTO E INSTALAÇÃO (EXCLUSIVE HIDRÔMETRO). AF_03/2024</t>
  </si>
  <si>
    <t>KIT CAVALETE PARA MEDIÇÃO DE ÁGUA - ENTRADA PRINCIPAL, EM AÇO GALVANIZADO DN 32 MM (1 1/4") - FORNECIMENTO E INSTALAÇÃO (EXCLUSIVE HIDRÔMETRO). AF_03/2024</t>
  </si>
  <si>
    <t>KIT CAVALETE PARA MEDIÇÃO DE ÁGUA - ENTRADA PRINCIPAL, EM AÇO GALVANIZADO DN 40 MM (1 1/2") - FORNECIMENTO E INSTALAÇÃO (EXCLUSIVE HIDRÔMETRO). AF_03/2024</t>
  </si>
  <si>
    <t>KIT CAVALETE PARA MEDIÇÃO DE ÁGUA - ENTRADA PRINCIPAL, EM AÇO GALVANIZADO DN 50 MM (2") - FORNECIMENTO E INSTALAÇÃO (EXCLUSIVE HIDRÔMETRO). AF_03/2024</t>
  </si>
  <si>
    <t>KIT CAVALETE PARA MEDIÇÃO DE ÁGUA - ENTRADA INDIVIDUALIZADA, EM CPVC DN 28 MM (1"), PARA 1 MEDIDOR - FORNECIMENTO E INSTALAÇÃO (EXCLUSIVE HIDRÔMETRO). AF_03/2024</t>
  </si>
  <si>
    <t>KIT CAVALETE PARA MEDIÇÃO DE ÁGUA - ENTRADA INDIVIDUALIZADA, EM CPVC DN 28 MM (1"), PARA 2 MEDIDORES - FORNECIMENTO E INSTALAÇÃO (EXCLUSIVE HIDRÔMETRO). AF_03/2024</t>
  </si>
  <si>
    <t>KIT CAVALETE PARA MEDIÇÃO DE ÁGUA - ENTRADA INDIVIDUALIZADA, EM CPVC DN 28 MM (1"), PARA 3 MEDIDORES - FORNECIMENTO E INSTALAÇÃO (EXCLUSIVE HIDRÔMETRO). AF_03/2024</t>
  </si>
  <si>
    <t>KIT CAVALETE PARA MEDIÇÃO DE ÁGUA - ENTRADA INDIVIDUALIZADA, EM CPVC DN 28 MM (1"), PARA 4 MEDIDORES - FORNECIMENTO E INSTALAÇÃO (EXCLUSIVE HIDRÔMETRO). AF_03/2024</t>
  </si>
  <si>
    <t>KIT CAVALETE PARA MEDIÇÃO DE ÁGUA - ENTRADA INDIVIDUALIZADA, EM CPVC DN 35 MM (1 1/4"), PARA 1 MEDIDOR - FORNECIMENTO E INSTALAÇÃO (EXCLUSIVE HIDRÔMETRO). AF_03/2024</t>
  </si>
  <si>
    <t>KIT CAVALETE PARA MEDIÇÃO DE ÁGUA - ENTRADA INDIVIDUALIZADA, EM CPVC DN 35 MM (1 1/4"), PARA 2 MEDIDORES - FORNECIMENTO E INSTALAÇÃO (EXCLUSIVE HIDRÔMETRO). AF_03/2024</t>
  </si>
  <si>
    <t>KIT CAVALETE PARA MEDIÇÃO DE ÁGUA - ENTRADA INDIVIDUALIZADA, EM CPVC DN 35 MM (1 1/4"), PARA 3 MEDIDORES - FORNECIMENTO E INSTALAÇÃO (EXCLUSIVE HIDRÔMETRO). AF_03/2024</t>
  </si>
  <si>
    <t>KIT CAVALETE PARA MEDIÇÃO DE ÁGUA - ENTRADA INDIVIDUALIZADA, EM CPVC DN 35 MM (1 1/4"), PARA 4 MEDIDORES - FORNECIMENTO E INSTALAÇÃO (EXCLUSIVE HIDRÔMETRO). AF_03/2024</t>
  </si>
  <si>
    <t>KIT CAVALETE PARA MEDIÇÃO DE ÁGUA - ENTRADA INDIVIDUALIZADA, EM PPR PN20 DN 25 MM (3/4") PARA 1 MEDIDOR - FORNECIMENTO E INSTALAÇÃO (EXCLUSIVE HIDRÔMETRO). AF_03/2024</t>
  </si>
  <si>
    <t>KIT CAVALETE PARA MEDIÇÃO DE ÁGUA - ENTRADA INDIVIDUALIZADA, EM PPR PN20 DN 25 MM (3/4") PARA 2 MEDIDORES - FORNECIMENTO E INSTALAÇÃO (EXCLUSIVE HIDRÔMETRO). AF_03/2024</t>
  </si>
  <si>
    <t>KIT CAVALETE PARA MEDIÇÃO DE ÁGUA - ENTRADA INDIVIDUALIZADA, EM PPR PN20 DN 25 MM (3/4") PARA 3 MEDIDORES - FORNECIMENTO E INSTALAÇÃO (EXCLUSIVE HIDRÔMETRO). AF_03/2024</t>
  </si>
  <si>
    <t>KIT CAVALETE PARA MEDIÇÃO DE ÁGUA - ENTRADA INDIVIDUALIZADA, EM PPR PN20 DN 25 MM (3/4") PARA 4 MEDIDORES - FORNECIMENTO E INSTALAÇÃO (EXCLUSIVE HIDRÔMETRO). AF_03/2024</t>
  </si>
  <si>
    <t>KIT CAVALETE PARA MEDIÇÃO DE ÁGUA - ENTRADA INDIVIDUALIZADA, EM PPR PN20 DN 32 MM (1") PARA 1 MEDIDOR - FORNECIMENTO E INSTALAÇÃO (EXCLUSIVE HIDRÔMETRO). AF_03/2024</t>
  </si>
  <si>
    <t>KIT CAVALETE PARA MEDIÇÃO DE ÁGUA - ENTRADA INDIVIDUALIZADA, EM PPR PN20 DN 32 MM (1") PARA 2 MEDIDORES - FORNECIMENTO E INSTALAÇÃO (EXCLUSIVE HIDRÔMETRO). AF_03/2024</t>
  </si>
  <si>
    <t>KIT CAVALETE PARA MEDIÇÃO DE ÁGUA - ENTRADA INDIVIDUALIZADA, EM PPR PN20 DN 32 MM (1") PARA 3 MEDIDORES - FORNECIMENTO E INSTALAÇÃO (EXCLUSIVE HIDRÔMETRO). AF_03/2024</t>
  </si>
  <si>
    <t>KIT CAVALETE PARA MEDIÇÃO DE ÁGUA - ENTRADA INDIVIDUALIZADA, EM PPR PN20 DN 32 MM (1") PARA 4 MEDIDORES - FORNECIMENTO E INSTALAÇÃO (EXCLUSIVE HIDRÔMETRO). AF_03/2024</t>
  </si>
  <si>
    <t>KIT CAVALETE PARA MEDIÇÃO DE ÁGUA - ENTRADA INDIVIDUALIZADA, EM PPR PN25 DN 25 MM (3/4") PARA 1 MEDIDOR - FORNECIMENTO E INSTALAÇÃO (EXCLUSIVE HIDRÔMETRO). AF_03/2024</t>
  </si>
  <si>
    <t>KIT CAVALETE PARA MEDIÇÃO DE ÁGUA - ENTRADA INDIVIDUALIZADA, EM PPR PN25 DN 25 MM (3/4") PARA 2 MEDIDORES - FORNECIMENTO E INSTALAÇÃO (EXCLUSIVE HIDRÔMETRO). AF_03/2024</t>
  </si>
  <si>
    <t>KIT CAVALETE PARA MEDIÇÃO DE ÁGUA - ENTRADA INDIVIDUALIZADA, EM PPR PN25 DN 25 MM (3/4") PARA 3 MEDIDORES - FORNECIMENTO E INSTALAÇÃO (EXCLUSIVE HIDRÔMETRO). AF_03/2024</t>
  </si>
  <si>
    <t>KIT CAVALETE PARA MEDIÇÃO DE ÁGUA - ENTRADA INDIVIDUALIZADA, EM PPR PN25 DN 25 MM (3/4") PARA 4 MEDIDORES - FORNECIMENTO E INSTALAÇÃO (EXCLUSIVE HIDRÔMETRO). AF_03/2024</t>
  </si>
  <si>
    <t>KIT CAVALETE PARA MEDIÇÃO DE ÁGUA - ENTRADA INDIVIDUALIZADA, EM PPR PN25 DN 32 MM (1") PARA 1 MEDIDOR - FORNECIMENTO E INSTALAÇÃO (EXCLUSIVE HIDRÔMETRO). AF_03/2024</t>
  </si>
  <si>
    <t>KIT CAVALETE PARA MEDIÇÃO DE ÁGUA - ENTRADA INDIVIDUALIZADA, EM PPR PN25 DN 32 MM (1") PARA 2 MEDIDORES - FORNECIMENTO E INSTALAÇÃO (EXCLUSIVE HIDRÔMETRO). AF_03/2024</t>
  </si>
  <si>
    <t>KIT CAVALETE PARA MEDIÇÃO DE ÁGUA - ENTRADA INDIVIDUALIZADA, EM PPR PN25 DN 32 MM (1") PARA 3 MEDIDORES - FORNECIMENTO E INSTALAÇÃO (EXCLUSIVE HIDRÔMETRO). AF_03/2024</t>
  </si>
  <si>
    <t>KIT CAVALETE PARA MEDIÇÃO DE ÁGUA - ENTRADA INDIVIDUALIZADA, EM PPR PN25 DN 32 MM (1") PARA 4 MEDIDORES - FORNECIMENTO E INSTALAÇÃO (EXCLUSIVE HIDRÔMETRO). AF_03/2024</t>
  </si>
  <si>
    <t>HIDRÔMETRO DN 1/2", 1,5 M3/H - FORNECIMENTO E INSTALAÇÃO. AF_03/2024</t>
  </si>
  <si>
    <t>HIDRÔMETRO DN 1/2", 3,0 M3/H - FORNECIMENTO E INSTALAÇÃO. AF_03/2024</t>
  </si>
  <si>
    <t>HIDRÔMETRO DN 3/4", 5,0 M3/H - FORNECIMENTO E INSTALAÇÃO. AF_03/2024</t>
  </si>
  <si>
    <t>CAIXA EM CONCRETO PRÉ-MOLDADO PARA ABRIGO DE HIDRÔMETRO COM DN 20 MM - FORNECIMENTO E INSTALAÇÃO. AF_03/2024</t>
  </si>
  <si>
    <t>FIXAÇÃO DE TUBOS HORIZONTAIS DE PPR DIÂMETROS MENORES OU IGUAIS A 40 MM COM ABRAÇADEIRA METÁLICA RÍGIDA TIPO U PERFIL 1 1/4",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</si>
  <si>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</si>
  <si>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</si>
  <si>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</si>
  <si>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</si>
  <si>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</si>
  <si>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</si>
  <si>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DRAGAGEM DE MATERIAIS DE 1A CATEGORIA E COMPOSTOS ORGÂNICOS E INORGÂNICOS COM RETROESCAVADEIRA (CAÇAMBA: 0,26 M3/88 HP). AF_03/2024</t>
  </si>
  <si>
    <t>DRAGAGEM DE MATERIAIS DE 1A CATEGORIA E COMPOSTOS ORGÂNICOS E INORGÂNICOS COM ESCAVADEIRA HIDRÁULICA (CAÇAMBA: 0,80 M3/111 HP). AF_03/2024</t>
  </si>
  <si>
    <t>ESCAVAÇÃO MECANIZADA PARA BLOCO DE COROAMENTO OU SAPATA COM RETROESCAVADEIRA (SEM ESCAVAÇÃO PARA COLOCAÇÃO DE FÔRMAS). AF_01/2024</t>
  </si>
  <si>
    <t>ESCAVAÇÃO MECANIZADA PARA BLOCO DE COROAMENTO OU SAPATA COM RETROESCAVADEIRA (INCLUINDO ESCAVAÇÃO PARA COLOCAÇÃO DE FÔRMAS). AF_01/2024</t>
  </si>
  <si>
    <t>ESCAVAÇÃO MANUAL PARA BLOCO DE COROAMENTO OU SAPATA (SEM ESCAVAÇÃO PARA COLOCAÇÃO DE FÔRMAS). AF_01/2024</t>
  </si>
  <si>
    <t>ESCAVAÇÃO MANUAL PARA BLOCO DE COROAMENTO OU SAPATA (INCLUINDO ESCAVAÇÃO PARA COLOCAÇÃO DE FÔRMAS). AF_01/2024</t>
  </si>
  <si>
    <t>ESCAVAÇÃO MECANIZADA PARA VIGA BALDRAME OU SAPATA CORRIDA COM MINI-ESCAVADEIRA (SEM ESCAVAÇÃO PARA COLOCAÇÃO DE FÔRMAS). AF_01/2024</t>
  </si>
  <si>
    <t>ESCAVAÇÃO MECANIZADA PARA VIGA BALDRAME OU SAPATA CORRIDA COM MINI-ESCAVADEIRA (INCLUINDO ESCAVAÇÃO PARA COLOCAÇÃO DE FÔRMAS). AF_01/2024</t>
  </si>
  <si>
    <t>ESCAVAÇÃO MANUAL PARA VIGA BALDRAME OU SAPATA CORRIDA (SEM ESCAVAÇÃO PARA COLOCAÇÃO DE FÔRMAS). AF_01/2024</t>
  </si>
  <si>
    <t>ESCAVAÇÃO MANUAL PARA VIGA BALDRAME OU SAPATA CORRIDA (INCLUINDO ESCAVAÇÃO PARA COLOCAÇÃO DE FÔRMAS). AF_01/2024</t>
  </si>
  <si>
    <t>FABRICAÇÃO, MONTAGEM E DESMONTAGEM DE FÔRMA PARA BLOCO DE COROAMENTO, EM MADEIRA SERRADA, E=25 MM, 1 UTILIZAÇÃO. AF_01/2024</t>
  </si>
  <si>
    <t>DESMONTE DE MATERIAL DE 3ª CATEGORIA (BLOCOS DE ROCHAS OU MATACOS), COM MARTELETE PNEUMÁTICO MANUAL - EXCLUSIVE CARGA E TRANSPORTE. AF_03/2021</t>
  </si>
  <si>
    <t>REATERRO MECANIZADO DE VALA COM ESCAVADEIRA HIDRÁULICA (CAPACIDADE DA CAÇAMBA: 0,8 M³/POTÊNCIA: 111 HP), LARGURA 1,5 A 2,5 M, PROFUNDIDADE 1,5 A 3,0 M, COM SOLO (SEM SUBSTITUIÇÃO) DE 1ª CATEGORIA, COM COMPACTADOR DE SOLOS DE PERCUSSÃO. AF_08/2023</t>
  </si>
  <si>
    <t>REATERRO MECANIZADO DE VALA COM ESCAVADEIRA HIDRÁULICA (CAPACIDADE DA CAÇAMBA: 0,8 M³/POTÊNCIA: 111 HP), LARGURA 1,5 A 2,5 M, PROFUNDIDADE 3,0 A 6,0 M, COM SOLO (SEM SUBSTITUIÇÃO) DE 1ª CATEGORIA, COM COMPACTADOR DE SOLOS DE PERCUSSÃO. AF_08/2023</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</si>
  <si>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</si>
  <si>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</si>
  <si>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</si>
  <si>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</si>
  <si>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</si>
  <si>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APLICAÇÃO MANUAL DE FUNDO SELADOR ACRÍLICO EM PANOS COM PRESENÇA DE VÃOS DE EDIFÍCIOS DE MÚLTIPLOS PAVIMENTOS. AF_03/2024</t>
  </si>
  <si>
    <t>APLICAÇÃO MANUAL DE FUNDO SELADOR ACRÍLICO EM PANOS CEGOS DE FACHADA (SEM PRESENÇA DE VÃOS) DE EDIFÍCIOS DE MÚLTIPLOS PAVIMENTOS. AF_03/2024</t>
  </si>
  <si>
    <t>APLICAÇÃO MANUAL DE FUNDO SELADOR ACRÍLICO EM SUPERFÍCIES EXTERNAS DE SACADA DE EDIFÍCIOS DE MÚLTIPLOS PAVIMENTOS. AF_03/2024</t>
  </si>
  <si>
    <t>APLICAÇÃO MANUAL DE FUNDO SELADOR ACRÍLICO EM SUPERFÍCIES INTERNAS DA SACADA DE EDIFÍCIOS DE MÚLTIPLOS PAVIMENTOS. AF_03/2024</t>
  </si>
  <si>
    <t>APLICAÇÃO MANUAL DE FUNDO SELADOR ACRÍLICO EM PAREDES EXTERNAS DE CASAS. AF_03/2024</t>
  </si>
  <si>
    <t>APLICAÇÃO MANUAL DE PINTURA COM TINTA TEXTURIZADA ACRÍLICA EM PANOS COM PRESENÇA DE VÃOS DE EDIFÍCIOS DE MÚLTIPLOS PAVIMENTOS, UMA COR. AF_03/2024</t>
  </si>
  <si>
    <t>APLICAÇÃO MANUAL DE PINTURA COM TINTA TEXTURIZADA ACRÍLICA EM PANOS CEGOS DE FACHADA (SEM PRESENÇA DE VÃOS) DE EDIFÍCIOS DE MÚLTIPLOS PAVIMENTOS, UMA COR. AF_03/2024</t>
  </si>
  <si>
    <t>APLICAÇÃO MANUAL DE PINTURA COM TINTA TEXTURIZADA ACRÍLICA EM SUPERFÍCIES EXTERNAS DE SACADA DE EDIFÍCIOS DE MÚLTIPLOS PAVIMENTOS, UMA COR. AF_03/2024</t>
  </si>
  <si>
    <t>APLICAÇÃO MANUAL DE PINTURA COM TINTA TEXTURIZADA ACRÍLICA EM SUPERFÍCIES INTERNAS DA SACADA DE EDIFÍCIOS DE MÚLTIPLOS PAVIMENTOS, UMA COR. AF_03/2024</t>
  </si>
  <si>
    <t>APLICAÇÃO MANUAL DE PINTURA COM TINTA TEXTURIZADA ACRÍLICA EM PAREDES EXTERNAS DE CASAS, UMA COR. AF_03/2024</t>
  </si>
  <si>
    <t>APLICAÇÃO MANUAL DE PINTURA COM TINTA TEXTURIZADA ACRÍLICA EM PANOS COM PRESENÇA DE VÃOS DE EDIFÍCIOS DE MÚLTIPLOS PAVIMENTOS, DUAS CORES. AF_03/2024</t>
  </si>
  <si>
    <t>APLICAÇÃO MANUAL DE PINTURA COM TINTA TEXTURIZADA ACRÍLICA EM PANOS CEGOS DE FACHADA (SEM PRESENÇA DE VÃOS) DE EDIFÍCIOS DE MÚLTIPLOS PAVIMENTOS, DUAS CORES. AF_03/2024</t>
  </si>
  <si>
    <t>APLICAÇÃO MANUAL DE PINTURA COM TINTA TEXTURIZADA ACRÍLICA EM SUPERFÍCIES EXTERNAS DE SACADA DE EDIFÍCIOS DE MÚLTIPLOS PAVIMENTOS, DUAS CORES. AF_03/2024</t>
  </si>
  <si>
    <t>APLICAÇÃO MANUAL DE PINTURA COM TINTA TEXTURIZADA ACRÍLICA EM SUPERFÍCIES INTERNAS DA SACADA DE EDIFÍCIOS DE MÚLTIPLOS PAVIMENTOS, DUAS CORES. AF_03/2024</t>
  </si>
  <si>
    <t>APLICAÇÃO MANUAL DE PINTURA COM TINTA TEXTURIZADA ACRÍLICA EM PAREDES EXTERNAS DE CASAS, DUAS CORES. AF_03/2024</t>
  </si>
  <si>
    <t>APLICAÇÃO MANUAL DE PINTURA COM TINTA TEXTURIZADA ACRÍLICA EM MOLDURAS DE EPS. AF_03/2024</t>
  </si>
  <si>
    <t>APLICAÇÃO MANUAL DE TINTA LÁTEX ACRÍLICA EM PANOS COM PRESENÇA DE VÃOS DE EDIFÍCIOS DE MÚLTIPLOS PAVIMENTOS, DUAS DEMÃOS. AF_03/2024</t>
  </si>
  <si>
    <t>APLICAÇÃO MANUAL DE TINTA LÁTEX ACRÍLICA EM PANOS SEM PRESENÇA DE VÃOS DE EDIFÍCIOS DE MÚLTIPLOS PAVIMENTOS, DUAS DEMÃOS. AF_03/2024</t>
  </si>
  <si>
    <t>APLICAÇÃO MANUAL DE TINTA LÁTEX ACRÍLICA EM SUPERFÍCIES EXTERNAS DE SACADA DE EDIFÍCIOS DE MÚLTIPLOS PAVIMENTOS, DUAS DEMÃOS. AF_03/2024</t>
  </si>
  <si>
    <t>APLICAÇÃO MANUAL DE TINTA LÁTEX ACRÍLICA EM SUPERFÍCIES INTERNAS DE SACADA DE EDIFÍCIOS DE MÚLTIPLOS PAVIMENTOS, DUAS DEMÃOS. AF_03/2024</t>
  </si>
  <si>
    <t>APLICAÇÃO MANUAL DE TINTA LÁTEX ACRÍLICA EM PAREDE EXTERNAS DE CASAS, DUAS DEMÃOS. AF_03/2024</t>
  </si>
  <si>
    <t>APLICAÇÃO MANUAL DE MASSA ACRÍLICA EM PANOS DE FACHADA COM PRESENÇA DE VÃOS, DE EDIFÍCIOS DE MÚLTIPLOS PAVIMENTOS, UMA DEMÃO. AF_03/2024</t>
  </si>
  <si>
    <t>APLICAÇÃO MANUAL DE MASSA ACRÍLICA EM PANOS DE FACHADA SEM PRESENÇA DE VÃOS, DE EDIFÍCIOS DE MÚLTIPLOS PAVIMENTOS, UMA DEMÃO. AF_03/2024</t>
  </si>
  <si>
    <t>APLICAÇÃO MANUAL DE MASSA ACRÍLICA EM SUPERFÍCIES EXTERNAS DE SACADA DE EDIFÍCIOS DE MÚLTIPLOS PAVIMENTOS, UMA DEMÃO. AF_03/2024</t>
  </si>
  <si>
    <t>APLICAÇÃO MANUAL DE MASSA ACRÍLICA EM SUPERFÍCIES INTERNAS DE SACADA DE EDIFÍCIOS DE MÚLTIPLOS PAVIMENTOS, UMA DEMÃO. AF_03/2024</t>
  </si>
  <si>
    <t>APLICAÇÃO MANUAL DE MASSA ACRÍLICA EM PAREDES EXTERNAS DE CASAS, UMA DEMÃO. AF_03/2024</t>
  </si>
  <si>
    <t>APLICAÇÃO MANUAL DE MASSA ACRÍLICA EM PANOS DE FACHADA COM PRESENÇA DE VÃOS, DE EDIFÍCIOS DE MÚLTIPLOS PAVIMENTOS, DUAS DEMÃOS. AF_03/2024</t>
  </si>
  <si>
    <t>APLICAÇÃO MANUAL DE MASSA ACRÍLICA EM PANOS DE FACHADA SEM PRESENÇA DE VÃOS, DE EDIFÍCIOS DE MÚLTIPLOS PAVIMENTOS, DUAS DEMÃOS. AF_03/2024</t>
  </si>
  <si>
    <t>APLICAÇÃO MANUAL DE MASSA ACRÍLICA EM SUPERFÍCIES EXTERNAS DE SACADA DE EDIFÍCIOS DE MÚLTIPLOS PAVIMENTOS, DUAS DEMÃOS. AF_03/2024</t>
  </si>
  <si>
    <t>APLICAÇÃO MANUAL DE MASSA ACRÍLICA EM SUPERFÍCIES INTERNAS DE SACADA DE EDIFÍCIOS DE MÚLTIPLOS PAVIMENTOS, DUAS DEMÃOS. AF_03/2024</t>
  </si>
  <si>
    <t>APLICAÇÃO MANUAL DE MASSA ACRÍLICA EM PAREDES EXTERNAS DE CASAS, DUAS DEMÃOS. AF_03/2024</t>
  </si>
  <si>
    <t>PISO PODOTÁTIL DE ALERTA OU DIRECIONAL, DE CONCRETO, ASSENTADO SOBRE ARGAMASSA. AF_03/2024</t>
  </si>
  <si>
    <t>CONTRAPISO EM ARGAMASSA PRONTA, PREPARO MANUAL, APLICADO EM ÁREAS SECAS SOBRE LAJE, ADERIDO, ACABAMENTO NÃO REFORÇADO, ESPESSURA 2CM. AF_07/2021</t>
  </si>
  <si>
    <t>EMBOÇO, EM ARGAMASSA TRAÇO 1:2:8, PREPARO MECÂNICO, APLICADO MANUALMENTE EM PAREDES INTERNAS DE AMBIENTES COM ÁREA MENOR QUE 5M², E =17,5MM, COM TALISCAS. AF_03/2024</t>
  </si>
  <si>
    <t>EMBOÇO, EM ARGAMASSA TRAÇO 1:2:8, PREPARO MANUAL, APLICADO MANUALMENTE EM PAREDES INTERNAS DE AMBIENTES COM ÁREA MENOR QUE 5M², E = 17,5MM, COM TALISCAS. AF_03/2024</t>
  </si>
  <si>
    <t>MASSA ÚNICA, EM ARGAMASSA TRAÇO 1:2:8, PREPARO MECÂNICO, APLICADA MANUALMENTE EM PAREDES INTERNAS DE AMBIENTES COM ÁREA ENTRE 5M² E 10M², E = 17,5MM, COM TALISCAS. AF_03/2024</t>
  </si>
  <si>
    <t>MASSA ÚNICA, EM ARGAMASSA TRAÇO 1:2:8, PREPARO MANUAL, APLICADA MANUALMENTE EM PAREDES INTERNAS DE AMBIENTES COM ÁREA ENTRE 5M² E 10M², E = 17,5MM, COM TALISCAS. AF_03/2024</t>
  </si>
  <si>
    <t>EMBOÇO, EM ARGAMASSA TRAÇO 1:2:8, PREPARO MECÂNICO, APLICADO MANUALMENTE EM PAREDES INTERNAS DE AMBIENTES COM ÁREA ENTRE 5M² E 10M², E = 17,5MM, COM TALISCAS. AF_03/2024</t>
  </si>
  <si>
    <t>EMBOÇO, EM ARGAMASSA TRAÇO 1:2:8, PREPARO MANUAL, APLICADO MANUALMENTE EM PAREDES INTERNAS DE AMBIENTES COM ÁREA ENTRE 5M² E 10M², E = 17,5MM, COM TALISCAS. AF_03/2024</t>
  </si>
  <si>
    <t>EMBOÇO, EM ARGAMASSA TRAÇO 1:2:8, PREPARO MECÂNICO, APLICADO MANUALMENTE EM PAREDES INTERNAS DE AMBIENTES COM ÁREA MAIOR QUE 10M², E = 17,5MM, COM TALISCAS. AF_03/2024</t>
  </si>
  <si>
    <t>EMBOÇO, EM ARGAMASSA TRAÇO 1:2:8, PREPARO MANUAL, APLICADO MANUALMENTE EM PAREDES INTERNAS DE AMBIENTES COM ÁREA MAIOR QUE 10M², E = 17,5MM, COM TALISCAS. AF_03/2024</t>
  </si>
  <si>
    <t>EMBOÇO, EM ARGAMASSA INDUSTRIALIZADA, PREPARO MECÂNICO, APLICADO COM EQUIPAMENTO DE MISTURA E PROJEÇÃO DE ARGAMASSA EM PAREDES INTERNAS, E = 17,5MM, COM TALISCAS. AF_03/2024</t>
  </si>
  <si>
    <t>MASSA ÚNICA, EM ARGAMASSA INDUSTRIALIZADA, PREPARO MECÂNICO, APLICADA COM EQUIPAMENTO DE MISTURA E PROJEÇÃO DE ARGAMASSA EM PAREDES INTERNAS, E = 5MM, SEM TALISCAS. AF_03/2024</t>
  </si>
  <si>
    <t>EMBOÇO, EM ARGAMASSA TRAÇO 1:2:8, PREPARO MECÂNICO, APLICADO MANUALMENTE EM PAREDES INTERNAS, PARA AMBIENTES COM ÁREA MENOR QUE 5M², E = 10MM, COM TALISCAS. AF_03/2024</t>
  </si>
  <si>
    <t>EMBOÇO, EM ARGAMASSA TRAÇO 1:2:8, PREPARO MANUAL, APLICADO MANUALMENTE EM PAREDES INTERNAS, PARA AMBIENTES COM ÁREA MENOR QUE 5M², E = 10MM, COM TALISCAS. AF_03/2024</t>
  </si>
  <si>
    <t>MASSA ÚNICA, EM ARGAMASSA TRAÇO 1:2:8, PREPARO MECÂNICO, APLICADA MANUALMENTE EM PAREDES INTERNAS DE AMBIENTES COM ÁREA ENTRE 5M² E 10M², E = 10MM, COM TALISCAS. AF_03/2024</t>
  </si>
  <si>
    <t>MASSA ÚNICA, EM ARGAMASSA TRAÇO 1:2:8, PREPARO MANUAL, APLICADA MANUALMENTE EM PAREDES INTERNAS DE AMBIENTES COM ÁREA ENTRE 5M² E 10M², E = 10MM, COM TALISCAS. AF_03/2024</t>
  </si>
  <si>
    <t>EMBOÇO, EM ARGAMASSA TRAÇO 1:2:8, PREPARO MECÂNICO, APLICADO MANUALMENTE EM PAREDES INTERNAS DE AMBIENTES COM ÁREA ENTRE 5M² E 10M², E = 10MM, COM TALISCAS. AF_03/2024</t>
  </si>
  <si>
    <t>EMBOÇO, EM ARGAMASSA TRAÇO 1:2:8, PREPARO MANUAL, APLICADO MANUALMENTE EM PAREDES INTERNAS DE AMBIENTES COM ÁREA ENTRE 5M² E 10M², E = 10MM, COM TALISCAS. AF_03/2024</t>
  </si>
  <si>
    <t>EMBOÇO, EM ARGAMASSA TRAÇO 1:2:8, PREPARO MECÂNICO, APLICADO MANUALMENTE EM PAREDES INTERNAS DE AMBIENTES COM ÁREA MAIOR QUE 10M², E = 10MM, COM TALISCAS. AF_03/2024</t>
  </si>
  <si>
    <t>EMBOÇO, EM ARGAMASSA TRAÇO 1:2:8, PREPARO MANUAL, APLICADO MANUALMENTE EM PAREDES INTERNAS DE AMBIENTES COM ÁREA MAIOR QUE 10M², E = 10MM, COM TALISCAS. AF_03/2024</t>
  </si>
  <si>
    <t>EMBOÇO, EM ARGAMASSA INDUSTRIALIZADA, PREPARO MECÂNICO, APLICADO COM EQUIPAMENTO DE MISTURA E PROJEÇÃO DE ARGAMASSA EM PAREDES INTERNAS, E = 10MM, COM TALISCAS. AF_03/2024</t>
  </si>
  <si>
    <t>MASSA ÚNICA, EM ARGAMASSA INDUSTRIALIZADA, PREPARO MECÂNICO, APLICADA COM EQUIPAMENTO DE MISTURA E PROJEÇÃO DE ARGAMASSA EM PAREDES INTERNAS, E = 10MM, SEM TALISCAS. AF_03/2024</t>
  </si>
  <si>
    <t>REVESTIMENTO DECORATIVO MONOCAMADA EXECUTADO MANUALMENTE EM FACHADA DE UM EDIFÍCIO DE ESTRUTURA CONVENCIONAL E ACABAMENTO RASPADO. AF_03/2024</t>
  </si>
  <si>
    <t>REVESTIMENTO DECORATIVO MONOCAMADA EXECUTADO MANUALMENTE EM FACHADA DE UM EDIFÍCIO DE ALVENARIA ESTRUTURAL E ACABAMENTO RASPADO. AF_03/2024</t>
  </si>
  <si>
    <t>REVESTIMENTO DECORATIVO MONOCAMADA EXECUTADO COM EQUIPAMENTO DE PROJEÇÃO EM FACHADA DE UM EDIFÍCIO DE ESTRUTURA CONVENCIONAL E ACABAMENTO RASPADO. AF_03/2024</t>
  </si>
  <si>
    <t>REVESTIMENTO DECORATIVO MONOCAMADA EXECUTADO COM EQUIPAMENTO DE PROJEÇÃO EM FACHADA DE UM EDIFÍCIO DE ALVENARIA ESTRUTURAL E ACABAMENTO RASPADO. AF_03/2024</t>
  </si>
  <si>
    <t>REVESTIMENTO DECORATIVO MONOCAMADA EXECUTADO MANUALMENTE EM FACHADA DE UM EDIFÍCIO DE ESTRUTURA CONVENCIONAL E ACABAMENTO TRAVERTINO. AF_03/2024</t>
  </si>
  <si>
    <t>REVESTIMENTO DECORATIVO MONOCAMADA EXECUTADO MANUALMENTE EM FACHADA DE UM EDIFÍCIO DE ALVENARIA ESTRUTURAL E ACABAMENTO TRAVERTINO. AF_03/2024</t>
  </si>
  <si>
    <t>REVESTIMENTO DECORATIVO MONOCAMADA EXECUTADO COM EQUIPAMENTO DE PROJEÇÃO EM FACHADA DE UM EDIFÍCIO DE ESTRUTURA CONVENCIONAL E ACABAMENTO TRAVERTINO. AF_03/2024</t>
  </si>
  <si>
    <t>REVESTIMENTO DECORATIVO MONOCAMADA EXECUTADO COM EQUIPAMENTO DE PROJEÇÃO EM FACHADA DE UM EDIFÍCIO DE ALVENARIA ESTRUTURAL E ACABAMENTO TRAVERTINO. AF_03/2024</t>
  </si>
  <si>
    <t>MASSA ÚNICA, EM ARGAMASSA TRAÇO 1:2:8, PREPARO MECÂNICO, APLICADA MANUALMENTE EM TETO, E = 17,5MM, COM TALISCAS. AF_03/2024</t>
  </si>
  <si>
    <t>MASSA ÚNICA, EM ARGAMASSA TRAÇO 1:2:8, PREPARO MECÂNICO, APLICADA MANUALMENTE EM TETO, E = 10MM, COM TALISCAS. AF_03/2024</t>
  </si>
  <si>
    <t>MASSA ÚNICA, EM ARGAMASSA TRAÇO 1:2:8, PREPARO MECÂNICO, APLICADA MANUALMENTE EM PAREDES INTERNAS DE AMBIENTES COM ÁREA MAIOR QUE 10M², E = 17,5MM, COM TALISCAS. AF_03/2024</t>
  </si>
  <si>
    <t>MASSA ÚNICA, EM ARGAMASSA TRAÇO 1:2:8, PREPARO MANUAL, APLICADA MANUALMENTE EM PAREDES INTERNAS DE AMBIENTES COM ÁREA MAIOR QUE 10M², E = 17,5MM, COM TALISCAS. AF_03/2024</t>
  </si>
  <si>
    <t>MASSA ÚNICA, EM ARGAMASSA INDUSTRIALIZADA, PREPARO MECÂNICO, APLICADA COM EQUIPAMENTO DE MISTURA E PROJEÇÃO DE ARGAMASSA EM PAREDES INTERNAS, E = 17,5MM, COM TALISCAS. AF_03/2024</t>
  </si>
  <si>
    <t>EMBOÇO, EM ARGAMASSA TRAÇO 1:2:8, PREPARO MANUAL, APLICADO MANUALMENTE EM PAREDES INTERNAS DE AMBIENTES COM PÉ-DIREITO DUPLO E ÁREA ENTRE 5M² E 10M², E = 17,5MM, COM TALISCAS. AF_03/2024</t>
  </si>
  <si>
    <t>MASSA ÚNICA, EM ARGAMASSA TRAÇO 1:2:8, PREPARO MECÂNICO, APLICADA MANUALMENTE EM PAREDES INTERNAS DE AMBIENTES COM PÉ-DIREITO DUPLO E ÁREA MAIOR QUE 10M², E = 17,5MM, COM TALISCAS. AF_03/2024</t>
  </si>
  <si>
    <t>MASSA ÚNICA, EM ARGAMASSA TRAÇO 1:2:8, PREPARO MANUAL, APLICADA MANUALMENTE EM PAREDES INTERNAS DE AMBIENTES COM PÉ-DIREITO DUPLO E ÁREA MAIOR QUE 10M², E = 17,5MM, COM TALISCAS. AF_03/2024</t>
  </si>
  <si>
    <t>EMBOÇO, EM ARGAMASSA TRAÇO 1:2:8, PREPARO MECÂNICO, APLICADO MANUALMENTE EM PAREDES INTERNAS DE AMBIENTES COM PÉ-DIREITO DUPLO E ÁREA MAIOR QUE 10M², E = 17,5MM, COM TALISCAS. AF_03/2024</t>
  </si>
  <si>
    <t>MASSA ÚNICA, EM ARGAMASSA TRAÇO 1:2:8 PREPARO MECÂNICO, APLICADA MANUALMENTE EM PAREDES INTERNAS DE AMBIENTES COM ÁREA MAIOR QUE 10M², E = 10MM, COM TALISCAS. AF_03/2024</t>
  </si>
  <si>
    <t>MASSA ÚNICA, EM ARGAMASSA TRAÇO 1:2:8 PREPARO MANUAL, APLICADA MANUALMENTE EM PAREDES INTERNAS DE AMBIENTES COM ÁREA MAIOR QUE 10M², E = 10MM, COM TALISCAS. AF_03/2024</t>
  </si>
  <si>
    <t>MASSA ÚNICA, EM ARGAMASSA INDUSTRIALIZADA, PREPARO MECÂNICO, APLICADA COM EQUIPAMENTO DE MISTURA E PROJEÇÃO DE ARGAMASSA EM PAREDES INTERNAS, E = 10MM, COM TALISCAS. AF_03/2024</t>
  </si>
  <si>
    <t>EMBOÇO, EM ARGAMASSA TRAÇO 1:2:8, PREPARO MECÂNICO, APLICADO MANUALMENTE EM PAREDES INTERNAS DE AMBIENTES COM PÉ-DIREITO DUPLO E ÁREA MENOR QUE 5M², E = 17,5MM, COM TALISCAS. AF_03/2024</t>
  </si>
  <si>
    <t>EMBOÇO, EM ARGAMASSA TRAÇO 1:2:8, PREPARO MANUAL, APLICADO MANUALMENTE EM PAREDES INTERNAS DE AMBIENTES COM PÉ-DIREITO DUPLO E ÁREA MENOR QUE 5M², E = 17,5MM, COM TALISCAS. AF_03/2024</t>
  </si>
  <si>
    <t>MASSA ÚNICA, EM ARGAMASSA TRAÇO 1:2:8, PREPARO MECÂNICO, APLICADA MANUALMENTE EM PAREDES INTERNAS DE AMBIENTES COM PÉ-DIREITO DUPLO E ÁREA ENTRE 5M² E 10M², E = 17,5MM, COM TALISCAS. AF_03/2024</t>
  </si>
  <si>
    <t>MASSA ÚNICA, EM ARGAMASSA TRAÇO 1:2:8, PREPARO MANUAL, APLICADA MANUALMENTE EM PAREDES INTERNAS DE AMBIENTES COM PÉ-DIREITO DUPLO E ÁREA ENTRE 5M² E 10M², E = 17,5MM, COM TALISCAS. AF_03/2024</t>
  </si>
  <si>
    <t>EMBOÇO, EM ARGAMASSA TRAÇO 1:2:8, PREPARO MECÂNICO, APLICADO MANUALMENTE EM PAREDES INTERNAS DE AMBIENTES COM PÉ-DIREITO DUPLO E ÁREA ENTRE 5M² E 10M², E = 17,5MM, COM TALISCAS. AF_03/2024</t>
  </si>
  <si>
    <t>EMBOÇO, EM ARGAMASSA TRAÇO 1:2:8, PREPARO MANUAL, APLICADO MANUALMENTE EM PAREDES INTERNAS DE AMBIENTES COM PÉ-DIREITO DUPLO E ÁREA MAIOR QUE 10M², E = 17,5MM, COM TALISCAS. AF_03/2024</t>
  </si>
  <si>
    <t>EMBOÇO, EM ARGAMASSA TRAÇO 1:2:8, PREPARO MECÂNICO, APLICADO MANUALMENTE EM PAREDES INTERNAS DE AMBIENTES COM PÉ-DIREITO DUPLO E ÁREA MENOR QUE 5M², E = 10MM, COM TALISCAS. AF_03/2024</t>
  </si>
  <si>
    <t>EMBOÇO, EM ARGAMASSA TRAÇO 1:2:8, PREPARO MANUAL, APLICADO MANUALMENTE EM PAREDES INTERNAS DE AMBIENTES COM PÉ-DIREITO DUPLO E ÁREA MENOR QUE 5M², E = 10MM, COM TALISCAS. AF_03/2024</t>
  </si>
  <si>
    <t>MASSA ÚNICA, EM ARGAMASSA TRAÇO 1:2:8, PREPARO MECÂNICO, APLICADA MANUALMENTE EM PAREDES INTERNAS DE AMBIENTES COM PÉ-DIREITO DUPLO E ÁREA ENTRE 5M² E 10M², E = 10MM, COM TALISCAS. AF_03/2024</t>
  </si>
  <si>
    <t>MASSA ÚNICA, EM ARGAMASSA TRAÇO 1:2:8, PREPARO MANUAL, APLICADA MANUALMENTE EM PAREDES INTERNAS DE AMBIENTES COM PÉ-DIREITO DUPLO E ÁREA ENTRE 5M² E 10M², E = 10MM, COM TALISCAS. AF_03/2024</t>
  </si>
  <si>
    <t>EMBOÇO, EM ARGAMASSA TRAÇO 1:2:8, PREPARO MECÂNICO, APLICADO MANUALMENTE EM PAREDES INTERNAS DE AMBIENTES COM PÉ-DIREITO DUPLO E ÁREA ENTRE 5M² E 10M², E = 10MM, COM TALISCAS. AF_03/2024</t>
  </si>
  <si>
    <t>EMBOÇO, EM ARGAMASSA TRAÇO 1:2:8, PREPARO MANUAL, APLICADO MANUALMENTE EM PAREDES INTERNAS DE AMBIENTES COM PÉ-DIREITO DUPLO E ÁREA ENTRE 5M² E 10M², E = 10MM, COM TALISCAS. AF_03/2024</t>
  </si>
  <si>
    <t>MASSA ÚNICA, EM ARGAMASSA TRAÇO 1:2:8, PREPARO MECÂNICO, APLICADA MANUALMENTE EM PAREDES INTERNAS DE AMBIENTES COM PÉ-DIREITO DUPLO ÁREA MAIOR QUE 10M², E = 10MM, COM TALISCAS. AF_03/2024</t>
  </si>
  <si>
    <t>MASSA ÚNICA, EM ARGAMASSA TRAÇO 1:2:8, PREPARO MANUAL, APLICADA MANUALMENTE EM PAREDES INTERNAS DE AMBIENTES COM PÉ-DIREITO DUPLO ÁREA MAIOR QUE 10M², E = 10MM, COM TALISCAS. AF_03/2024</t>
  </si>
  <si>
    <t>EMBOÇO, EM ARGAMASSA TRAÇO 1:2:8, PREPARO MECÂNICO, APLICADO MANUALMENTE EM PAREDES INTERNAS DE AMBIENTES COM PÉ-DIREITO DUPLO E ÁREA MAIOR QUE 10M², E = 10MM, COM TALISCAS. AF_03/2024</t>
  </si>
  <si>
    <t>EMBOÇO, EM ARGAMASSA TRAÇO 1:2:8, PREPARO MANUAL, APLICADO MANUALMENTE EM PAREDES INTERNAS DE AMBIENTES COM PÉ-DIREITO DUPLO E ÁREA MAIOR QUE 10M², E = 10MM, COM TALISCAS. AF_03/2024</t>
  </si>
  <si>
    <t>MASSA ÚNICA, EM ARGAMASSA TRAÇO 1:2:8, PREPARO MECÂNICO, APLICADA MANUALMENTE EM TETO DE AMBIENTES COM PAREDES EM PÉ-DIREITO DUPLO, E = 17,5MM, COM TALISCAS. AF_03/2024</t>
  </si>
  <si>
    <t>MASSA ÚNICA, EM ARGAMASSA TRAÇO 1:2:8, PREPARO MECÂNICO, APLICADA MANUALMENTE EM TETO DE AMBIENTES COM PAREDES EM PÉ-DIREITO DUPLO, E = 10MM, COM TALISCAS. AF_03/2024</t>
  </si>
  <si>
    <t>TRANSPORTE HORIZONTAL MANUAL, DE CALHA QUADRADA NÚMERO 24 - CORTE 33 (UNIDADE: MXKM). AF_07/2019</t>
  </si>
  <si>
    <t>GUARDA-CORPO FIXADO EM FÔRMA DE MADEIRA COM MONTANTES E TRAVESSÕES EM MADEIRA E FECHAMENTO EM PLACA COMPENSADO PARA EDIFÍCIOS COM ATÉ 2 PAVIMENTOS. AF_03/2024</t>
  </si>
  <si>
    <t>GUARDA-CORPO FIXADO EM FÔRMA DE MADEIRA COM MONTANTES E TRAVESSÕES EM MADEIRA E FECHAMENTO EM PLACA COMPENSADO PARA EDIFÍCIOS COM 3 PAVIMENTOS. AF_03/2024</t>
  </si>
  <si>
    <t>GUARDA-CORPO FIXADO EM FÔRMA DE MADEIRA COM MONTANTES E TRAVESSÕES EM MADEIRA E FECHAMENTO EM PLACA COMPENSADO PARA EDIFÍCIOS COM ALTURA IGUAL OU SUPERIOR A 4 PAVIMENTOS. AF_03/2024</t>
  </si>
  <si>
    <t>GUARDA-CORPO FIXADO EM FÔRMA DE MADEIRA COM MONTANTES E TRAVESSÕES EM MADEIRA PRÉ-MONTADOS PARA EDIFÍCIOS COM ATÉ 2 PAVIMENTOS. AF_03/2024</t>
  </si>
  <si>
    <t>GUARDA-CORPO FIXADO EM FÔRMA DE MADEIRA COM MONTANTES E TRAVESSÕES EM MADEIRA PRÉ-MONTADOS PARA EDIFÍCIOS COM 3 PAVIMENTOS. AF_03/2024</t>
  </si>
  <si>
    <t>GUARDA-CORPO FIXADO EM FÔRMA DE MADEIRA COM MONTANTES E TRAVESSÕES EM MADEIRA PRÉ-MONTADOS PARA EDIFÍCIOS COM ALTURA IGUAL OU SUPERIOR A 4 PAVIMENTOS. AF_03/2024</t>
  </si>
  <si>
    <t>GUARDA-CORPO EM LAJE PÓS-DESFÔRMA COM ESCORAS DE MADEIRA ESTRONCADAS NA ESTRUTURA, TRAVESSÕES DE MADEIRA E FECHAMENTO EM TELA DE POLIPROPILENO PARA EDIFÍCIOS COM ATÉ 4 PAVIMENTOS (1 MONTAGEM). AF_03/2024</t>
  </si>
  <si>
    <t>GUARDA-CORPO EM LAJE PÓS-DESFÔRMA COM ESCORAS DE MADEIRA ESTRONCADAS NA ESTRUTURA, TRAVESSÕES DE MADEIRA E FECHAMENTO EM TELA DE POLIPROPILENO PARA EDIFÍCIOS ACIMA DE 4 PAVIMENTOS (2 MONTAGENS). AF_03/2024</t>
  </si>
  <si>
    <t>GUARDA-CORPO EM LAJE PÓS-DESFÔRMA COM ESCORAS METÁLICAS ESTRONCADAS NA ESTRUTURA, TRAVESSÕES DE MADEIRA E FECHAMENTO EM TELA DE POLIPROPILENO PARA EDIFÍCIOS COM ATÉ 4 PAVIMENTOS (1 MONTAGEM). AF_03/2024_PS</t>
  </si>
  <si>
    <t>GUARDA-CORPO EM LAJE PÓS-DESFÔRMA COM ESCORAS METÁLICAS ESTRONCADAS NA ESTRUTURA, TRAVESSÕES DE MADEIRA E FECHAMENTO EM TELA DE POLIPROPILENO PARA EDIFÍCIOS ACIMA DE 4 PAVIMENTOS (2 MONTAGENS). AF_03/2024_PS</t>
  </si>
  <si>
    <t>FECHAMENTO REMOVÍVEL DE VÃO DE PORTAS EM MADEIRA (VÃO DO ELEVADOR) - 1 MONTAGEM EM OBRA. AF_03/2024</t>
  </si>
  <si>
    <t>FECHAMENTO REMOVÍVEL DE ABERTURA DE CAIXILHO EM MADEIRA - 4 MONTAGENS EM OBRA. AF_03/2024</t>
  </si>
  <si>
    <t>PONTEIRAS DE PROTEÇÃO DE PONTAS E VERGALHÕES EXPOSTOS EM ESTRUTURAS DE CONCRETO ARMADO CONVENCIONAL. AF_03/2024</t>
  </si>
  <si>
    <t>PONTEIRAS DE PROTEÇÃO DE PONTAS E VERGALHÕES EXPOSTOS EM ALVENARIA ESTRUTURAL. AF_03/2024</t>
  </si>
  <si>
    <t>INSTALAÇÃO DE SINALIZADOR NOTURNO LED. AF_03/2024</t>
  </si>
  <si>
    <t>COLOCAÇÃO DE TELA EM ANDAIME FACHADEIRO. AF_03/2024</t>
  </si>
  <si>
    <t>MONTAGEM E DESMONTAGEM DE ANDAIME MODULAR FACHADEIRO, COM PISO METÁLICO, PARA EDIFÍCIOS COM MULTIPLOS PAVIMENTOS (EXCLUSIVE ANDAIME E LIMPEZA). AF_03/2024</t>
  </si>
  <si>
    <t>MONTAGEM E DESMONTAGEM DE ANDAIME MULTIDIRECIONAL (EXCLUSIVE ANDAIME E LIMPEZA). AF_03/2024</t>
  </si>
  <si>
    <t>PROTEÇÃO DE PEDESTRES, INCLUSIVE MONTAGEM E DESMONTAGEM. AF_03/2024_PS</t>
  </si>
  <si>
    <t>PLATAFORMA DE PROTEÇÃO PRINCIPAL PARA ALVENARIA ESTRUTURAL PARA SER APOIADA EM ANDAIME, INCLUSIVE MONTAGEM E DESMONTAGEM. AF_03/2024</t>
  </si>
  <si>
    <t>ASCENSÃO E DESCIDA DE ELEVADOR DE CREMALHEIRA. AF_03/2024</t>
  </si>
  <si>
    <t>MONTAGEM E DESMONTAGEM DE MINI GRUA. AF_03/2024</t>
  </si>
  <si>
    <t>ASCENSÃO DE MINI GRUA. AF_03/2024</t>
  </si>
  <si>
    <t>MONTAGEM E DESMONTAGEM DE TRECHO INICIAL DE ELEVADOR DE CREMALHEIRA, CABINE SIMPLES - EXCLUSO FUNDAÇÕES. AF_03/2024</t>
  </si>
  <si>
    <t>MONTAGEM E DESMONTAGEM DE TRECHO INICIAL DE ELEVADOR DE CREMALHEIRA, CABINE DUPLA - EXCLUSO FUNDAÇÕES. AF_03/2024</t>
  </si>
  <si>
    <t>ASCENSÃO DE GRUA ASCENSIONAL. AF_03/2024</t>
  </si>
  <si>
    <t>MONTAGEM E DESMONTAGEM DO TRECHO INICIAL DE GRUA FIXA (ALTURA LIVRE) - EXCLUSO FUNDAÇÕES. AF_03/2024</t>
  </si>
  <si>
    <t>ASCENSÃO E DESCIDA DE GRUA FIXA. AF_03/2024</t>
  </si>
  <si>
    <t>LOCAÇÃO COM CAVALETE COM ALTURA DE 1,00 M - 2 UTILIZAÇÕES. AF_03/2024</t>
  </si>
  <si>
    <t>LOCAÇÃO COM CAVALETE COM ALTURA DE 0,50 M - 2 UTILIZAÇÕES. AF_03/2024</t>
  </si>
  <si>
    <t>MARCAÇÃO DE PONTOS EM GABARITO OU CAVALETE. AF_03/2024</t>
  </si>
  <si>
    <t>LOCAÇÃO DE REDE DE ÁGUA OU ESGOTO. AF_03/2024</t>
  </si>
  <si>
    <t>LOCAÇÃO DE PRAÇAS EM PONTALETEAMENTO. AF_03/2024</t>
  </si>
  <si>
    <t>EXECUÇÃO DE LINHAS DE REFERÊNCIA EM GABARITO OU CAVALETE. AF_03/2024</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</si>
  <si>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</si>
  <si>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</si>
  <si>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</si>
  <si>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LIMPEZA MANUAL DE VEGETAÇÃO EM TERRENO COM ENXADA. AF_03/2024</t>
  </si>
  <si>
    <t>RAMPA DE ACESSIBILIDADE PARA ACESSO A EDIFICAÇÕES COM INCLINAÇÃO DE 8,33% EM CONCRETO MOLDADO IN LOCO, COM LARGURA DE 1,20M, FCK 25MPA, NÃO ARMADA, COM JUNTA A CADA 2M COM CORTE À SECO. AF_03/2024</t>
  </si>
  <si>
    <t>RAMPA DE ACESSIBILIDADE PARA ACESSO A EDIFICAÇÕES COM INCLINAÇÃO DE 8,33% EM CONCRETO MOLDADO IN LOCO, COM LARGURA DE 1,50M, FCK 25MPA, NÃO ARMADA, COM JUNTA A CADA 2M COM CORTE À SECO. AF_03/2024</t>
  </si>
  <si>
    <t>LIMPEZA MECANIZADA DE CAMADA VEGETAL, VEGETAÇÃO E PEQUENAS ÁRVORES (DIÂMETRO DE TRONCO MENOR QUE 0,20 M), COM TRATOR DE ESTEIRAS. AF_03/2024</t>
  </si>
  <si>
    <t>REMOÇÃO DE RAÍZES REMANESCENTES DE TRONCO DE ÁRVORE COM DIÂMETRO MAIOR OU IGUAL A 0,20 M E MENOR QUE 0,40 M. AF_03/2024</t>
  </si>
  <si>
    <t>REMOÇÃO DE RAÍZES REMANESCENTES DE TRONCO DE ÁRVORE COM DIÂMETRO MAIOR OU IGUAL A 0,40 M E MENOR QUE 0,60 M. AF_03/2024</t>
  </si>
  <si>
    <t>REMOÇÃO DE RAÍZES REMANESCENTES DE TRONCO DE ÁRVORE COM DIÂMETRO MAIOR OU IGUAL A 0,60 M. AF_03/2024</t>
  </si>
  <si>
    <t>CORTE RASO E RECORTE DE ÁRVORE COM DIÂMETRO DE TRONCO MAIOR OU IGUAL A 0,20 M E MENOR QUE 0,40 M. AF_03/2024</t>
  </si>
  <si>
    <t>CORTE RASO E RECORTE DE ÁRVORE COM DIÂMETRO DE TRONCO MAIOR OU IGUAL A 0,40 M E MENOR QUE 0,60 M. AF_03/2024</t>
  </si>
  <si>
    <t>CORTE RASO E RECORTE DE ÁRVORE COM DIÂMETRO DE TRONCO MAIOR OU IGUAL A 0,60 M. AF_03/2024</t>
  </si>
  <si>
    <t>PODA EM ALTURA DE ÁRVORE COM DIÂMETRO DE TRONCO MENOR QUE 0,20 M. AF_03/2024</t>
  </si>
  <si>
    <t>PODA EM ALTURA DE ÁRVORE COM DIÂMETRO DE TRONCO MAIOR OU IGUAL A 0,20 M E MENOR QUE 0,40 M. AF_03/2024</t>
  </si>
  <si>
    <t>PODA EM ALTURA DE ÁRVORE COM DIÂMETRO DE TRONCO MAIOR OU IGUAL A 0,40 M E MENOR QUE 0,60 M. AF_03/2024</t>
  </si>
  <si>
    <t>PODA EM ALTURA DE ÁRVORE COM DIÂMETRO DE TRONCO MAIOR OU IGUAL A 0,60 M. AF_03/2024</t>
  </si>
  <si>
    <t>Ponto Elétrico De iluminação, com interruptor simples, em edificio residencial com eletroduto embutido em rasgos nas paredes, incluso tomada, eletroduto, cabo, rasgo e chumbamento (não incluso luminaria e lâmpada)</t>
  </si>
  <si>
    <t>Ponto Elétrico De tomada de uso geral 2P + T (10A/250V), em edificio residencial com eletroduto embutido em rasgos nas paredes, incluso tomada, eletroduto, cabo, rasgo, quebra e chumbamento</t>
  </si>
  <si>
    <t>5.11</t>
  </si>
  <si>
    <t>Demolição de lajes, em concreto armado, de forma mecanizada com martelete demolidor elétrico, sem reaproveitamento</t>
  </si>
  <si>
    <t>SERVIÇOS ADMINISTRATIVOS E TÉCNICOS - MENSALISTAS</t>
  </si>
  <si>
    <t>Engenheiro Junior</t>
  </si>
  <si>
    <t>Engenheiro Pleno</t>
  </si>
  <si>
    <t>Engenhero Sênior</t>
  </si>
  <si>
    <t>Almoxarife</t>
  </si>
  <si>
    <t>Auxiliar de Almoxarife</t>
  </si>
  <si>
    <t>Vigia</t>
  </si>
  <si>
    <t>Encarregado de turma</t>
  </si>
  <si>
    <t>Mestre de Obras Senior</t>
  </si>
  <si>
    <t>Coordenador Tecnico Especialista</t>
  </si>
  <si>
    <t>Técnico Nível Superior</t>
  </si>
  <si>
    <t>Técnico Segundo Grau Nivel "A"</t>
  </si>
  <si>
    <t>Técnico Segundo Grau Nivel "B"</t>
  </si>
  <si>
    <t>Técnico Segundo Grau Nivel "C"</t>
  </si>
  <si>
    <t>Técnico Segundo Grau Nivel "D"</t>
  </si>
  <si>
    <t>Cotador (Auxiliar de Engenharia)</t>
  </si>
  <si>
    <t>Laje pré-fabricada treliçada (H=8cm) para forro simples revestido, vão até 3.5m, capeamento 2cm, elemento de enchimento bloco cerâmico, espessura final da laje - 10cm, Fck = 150Kg/cm2</t>
  </si>
  <si>
    <t>Laje pré-fabricada treliçada (H=8cm), sobrecarga 300 kg/m2, vão de 3.5 a 4.3m, capeamento 4cm, elemento de enchimento em bloco cerâmico, espessura final da laje ? 12cm, Fck = 150 Kg/cm2</t>
  </si>
  <si>
    <t>Escarificação manual de concreto, exclusive limpeza do concreto afetado por processo de hidrojateamento e tratamento de armaduras corroídas</t>
  </si>
  <si>
    <t>Escarificação manual de concreto, com profundidade máxima de 5cm, exclusive limpeza do concreto afetado por processo de hidrojateamento e tratamento de armaduras corroídas</t>
  </si>
  <si>
    <t>Tratamento de armaduras corroídas com lixamento manual com escova de aço, até a completa remoção de partículas soltas, materiais indesejáveis e corrosão, exclusive aplicação de argamassa cimentícia, polimérica com inibidor de corrosão</t>
  </si>
  <si>
    <t>Tratamento de armadura com duas demãos (esp. 1mm) de Sika Top 108 ou equivalente, exclusive aplicação de graute cimentício</t>
  </si>
  <si>
    <t>Retirada (corte) de armadura deteriorada, superior a 20% do diâmetro original</t>
  </si>
  <si>
    <t>Recomposição de concreto estrutural, com utilização de argamassa de uso geral Graute cimentício, com profundidade máxima 5cm</t>
  </si>
  <si>
    <t>Recomposição de concreto estrutural, com utilização de argamassa de uso geral Graute cimentício</t>
  </si>
  <si>
    <t>Impermeabilização de superfície com argamassa impemeabilizante, semiflexível bicomponente, 4 demãos , SIKA Top 107, VIAPLUS 1000 ou equivalente</t>
  </si>
  <si>
    <t>Aplicação de primer convertedor de ferrugem a 2 demãos, exclusive pintura de proteção e acabamento</t>
  </si>
  <si>
    <t>Muro de arrimo em concreto ciclópico Fck=15MPa com 30% de pedra de mão, c/ fornecimento, preparo e aplicação de concreto, fôrma em compensado plastificado com travamento e aproveitamento 8 vezes, base em concreto magro esp. 5 cm, filtro de areia drenante, dreno no pé do muro c/ tubo PEAD corrugado Ø100 mm, enchimento c/ brita envolvido c/ manta geotêxtil, exclusive escavação e reaterro, seções tipicas nas dimensões:b=0.40m; B=0.70m e H=1.00m</t>
  </si>
  <si>
    <t>Muro de arrimo em concreto ciclópico Fck=15MPa com 30% de pedra de mão, c/ fornecimento, preparo e aplicação de concreto, fôrma em compensado plastificado com travamento e aproveitamento 8 vezes, base em concreto magro esp. 5 cm, filtro de areia drenante, dreno no pé do muro c/ tubo PEAD corrugado Ø100 mm, enchimento c/ brita envolvido c/ manta geotêxtil, exclusive escavação e reaterro, seções tipicas nas dimensões: b=0.40m; B=0.90m e H=1,50m</t>
  </si>
  <si>
    <t>Muro de arrimo em concreto ciclópico Fck=15MPa com 30% de pedra de mão, c/ fornecimento, preparo e aplicação de concreto, fôrma em compensado plastificado com travamento e aproveitamento 8 vezes, base em concreto magro esp. 5 cm, filtro de areia drenante, dreno no pé do muro c/ tubo PEAD corrugado Ø100 mm, enchimento c/ brita envolvido c/ manta geotêxtil, exclusive escavação e reaterro, seções tipicas nas dimensões: b=0.40m; B=1.05m e H=2.00m</t>
  </si>
  <si>
    <t>Muro de arrimo em concreto ciclópico Fck=15MPa com 30% de pedra de mão, c/ fornecimento, preparo e aplicação de concreto, fôrma em compensado plastificado com travamento e aproveitamento 8 vezes, base em concreto magro esp. 5 cm, filtro de areia drenante, dreno no pé do muro c/ tubo PEAD corrugado Ø100 mm, enchimento c/ brita envolvido c/ manta geotêxtil, exclusive escavação e reaterro, seções tipicas nas dimensões: b=0.40m; B=1.23 e H=2.50m</t>
  </si>
  <si>
    <t>Elemento vazado de concreto (Cobogó) 40 x 40 x 10 cm, tipo reto, assentados com argamassa de cimento e areia peneirada no traço 1:3, espessura das juntas 15 mm, preparo manual</t>
  </si>
  <si>
    <t>Alvenaria de embasamento com pedra de mão (rachão) empregando argamassa de cimento e areia traço 1:3, preparo manual</t>
  </si>
  <si>
    <t>Elemento vazado de concreto (Cobogó) 20 x 20 x 10cm, tipo cruzeta,assentados com argamassa de cimento e areia peneirada no traço 1:3, espessura das juntas 15 mm, preparo manual</t>
  </si>
  <si>
    <t>Divisória sanitária de granito cinza andorinha esp. 3 cm, assentada com argamassa de cimento e areia no traço 1:3</t>
  </si>
  <si>
    <t>Divisória sanitária de granito cinza andorinha esp. 3 cm, fixada com cantoneira de ferro cromado</t>
  </si>
  <si>
    <t>Assentamento de divisória sanitária de mármore ou granito com 3 cm de espessura, empregando argamassa de cimento e areia no traço 1:3, exclusive fornecimento da divisória</t>
  </si>
  <si>
    <t>Fornecimento e montagem de sistema de divisórias modulares tipo MD-1 (Alta/Painel/Painel), espessura de 35mm, painéis em chapa duraplac, pintura melamínica e protegidas por resina de brilho mate, cor: Cinza, miolo em estrutura celular (colméia), estrutura em perfil de aço na cor: preta</t>
  </si>
  <si>
    <t>Fornecimento e montagem de porta para divisórias sem visor, espessura de 35mm, painéis em chapa duraplac, pintura melamínica e protegidas por resina de brilho mate, cor: Cinza, miolo em estrutura celular (Colméia), estrutura em perfis de aço na cor: preta, inclusive dobradiça e fechadura tubular</t>
  </si>
  <si>
    <t>Verga/contraverga reta de concreto armado moldada in loco 10 x 5 cm, Fck = 15 MPa, inclusive forma, armação e desforma, comprimento inferior a 2.0 metros</t>
  </si>
  <si>
    <t>Verga/contraverga curva de concreto armado 10 x 5 cm, Fck = 15 MPa, inclusive forma, armação e desforma, comprimento inferior a 2.0 metros</t>
  </si>
  <si>
    <t>Alvenaria de blocos de concreto estrutural 14x19x39cm cheios "Classe B", com resistência mínima à compressão 15MPa, assentados c/ argamassa de cimento e areia média no traço 1:4, preparo com betoneira, esp. juntas 10mm e esp. da parede s/ revestimento 14cm</t>
  </si>
  <si>
    <t>Alvenaria de blocos de concreto estrutural 19x19x39cm cheios "Classe B", com resistência mínima à compressão 15MPa, assentados c/ argamassa de cimento e areia média no traço 1:4, preparo com betoneira, esp. juntas 10mm e esp. da parede s/ revestimento 19cm</t>
  </si>
  <si>
    <t>Alvenaria de blocos de concreto estrutural 9x19x39cm cheios "Classe B", com resistência mínima à compressão 15MPa, assentados c/ argamassa de cimento e areia média no traço 1:4, preparo com betoneira, esp. juntas 10mm e esp. da parede s/ revestimento 9cm</t>
  </si>
  <si>
    <t>Alvenaria de vedação com blocos de concreto 9x19x39cm, c/ resistência mínimo a compressão de 3 MPa, assentados c/ argamassa de cimento, cal hidratada CH1 e areia no traço 1:0,5:8, preparo com betoneira, esp. juntas 10mm e esp. da parede s/ revestimento 9cm</t>
  </si>
  <si>
    <t>Alvenaria de vedação com blocos de concreto 14x19x39cm, c/ resistência mínimo a compressão de 3 MPa, assentados c/ argamassa de cimento, cal hidratada CH1 e areia no traço 1:0,5:8, preparo com betoneira, esp. juntas 10mm e esp. da parede s/ revestimento 14cm</t>
  </si>
  <si>
    <t>Alvenaria de vedação com blocos de concreto 19x19x39cm, c/ resistência mínimo a compressão de 3 MPa, assentados c/ argamassa de cimento, cal hidratada CH1 e areia no traço 1:0,5:8, preparo com betoneira, esp. juntas 10mm e esp. da parede s/ revestimento 19cm</t>
  </si>
  <si>
    <t>Alvenaria de vedação com blocos cerâmicos furados 9x19x19cm, assentados c/ argamassa de cimento, cal hidratada CH1 e areia no traço 1:0,5:8, preparo com betoneira, juntas 10mm e esp. das paredes s/revestimento, 9cm (bloco comprado na praça de Vitória, posto obra)</t>
  </si>
  <si>
    <t>Alvenaria de vedação com blocos cerâmicos furados 9x19x19cm, assentados c/ argamassa de cimento, cal hidratada CH1 e areia no traço 1:0,5:8, preparo com betoneira, juntas 10mm e esp. das paredes s/revestimento, 9cm (bloco comprado na fábrica, posto obra)</t>
  </si>
  <si>
    <t>Alvenaria de vedação com blocos cerâmicos furados 9x19x19cm, assentados c/ argamassa de cimento, cal hidratada CH1 e areia no traço 1:0,5:8, preparo com betoneira, juntas 10mm e esp. das paredes s/revestimento, 19cm, bloco deitado (bloco comprado praça de Vitória, posto obra)</t>
  </si>
  <si>
    <t>Alvenaria de vedação com blocos cerâmicos furados 9x19x19cm, assentados c/ argamassa de cimento, cal hidratada CH1 e areia no traço 1:0,5:8, preparo com betoneira, juntas 10mm e esp. das paredes s/revestimento, 19cm, bloco deitado (bloco comprado fábrica, posto obra)</t>
  </si>
  <si>
    <t>Marco em madeira de lei tipo Peroba, Ipê, Angelim Pedra ou equivalente, com 15 x 3cm de batente, nas dimensões: 0,60 x 2,10 m</t>
  </si>
  <si>
    <t>Marco em madeira de lei tipo Peroba, Ipê, Angelim Pedra ou equivalente, com 15 x 3cm de batente, nas dimensões: 0,70 x 2,10 m</t>
  </si>
  <si>
    <t>Marco em madeira de lei tipo Peroba, Ipê, Angelim Pedra ou equivalente, com 15 x 3cm de batente, nas dimensões: 0,80 x 2,10 m</t>
  </si>
  <si>
    <t>Alizar em madeira de lei tipo Peroba, Ipê, Angelim Pedra ou equivalente, com 5 x 1,5cm</t>
  </si>
  <si>
    <t>Marco em madeira de lei tipo Peroba, Ipê, Angelim Pedra ou equivalente, com 15 x 3cm de batente, nas dimensões: 0,90 x 2,10 m</t>
  </si>
  <si>
    <t>Marco em madeira de lei tipo Peroba, Ipê, Angelim Pedra ou equivalente, com 15 x 3cm de batente</t>
  </si>
  <si>
    <t>Caixilho em madeira de lei tipo Peroba, Ipê, Angelim Pedra ou equivalente, com 9 x 3 cm para janela</t>
  </si>
  <si>
    <t>Alizar em madeira de lei tipo Peroba, Ipê, Angelim Pedra ou equivalente, com 7 x 1,5 cm</t>
  </si>
  <si>
    <t>Tarjeta fio redondo 3? para travamento de portas - IMAB, STAN, ALIANÇA ou equivalente</t>
  </si>
  <si>
    <t>Fechadura com maçaneta tipo alavanca e chave tipo yale - IMAB, STAN, ALIANÇA ou equivalente</t>
  </si>
  <si>
    <t>Fechadura com maçaneta tipo alavanca e chave comum para porta interna - IMAB, STAN, ALIANÇA ou equivalente</t>
  </si>
  <si>
    <t>Tarjeta tipo livre/ocupado - IMAB, STA, ALIANÇA ou equivalente</t>
  </si>
  <si>
    <t>Fechadura com maçaneta tipo bola e chave tipo yale - IMAB, STAN, ALIANÇA ou equivalente</t>
  </si>
  <si>
    <t>Fechadura de sobrepor, tipo caixão, com chave comum - IMAB, STAN, ALIANÇA ou equivalente</t>
  </si>
  <si>
    <t>Fechadura com maçaneta tipo alavanca e chave tipo banheiro - IMAB, STAN, ALIANÇA ou equivalente</t>
  </si>
  <si>
    <t>Dobradiça de latão cromado de 3 x 2.1/2?, inclusive parafusos - IMAB, STAN, ALIANÇA ou equivalente</t>
  </si>
  <si>
    <t>Porta em madeira de lei tipo angelim pedra ou equivalente,esp. 30 a 35mm c/ enchimento em madeira 1a qualidade, tipo sarrafeada para pintura, inclusive alizares, dobradiças e fechadura tipo alavanca em latão cromado LaFonte ou equivalente, exclusive marco, nas dimensões: 0,60 x 2,10 m</t>
  </si>
  <si>
    <t>Porta em madeira de lei tipo angelim pedra ou equivalente,esp. 30 a 35mm c/ enchimento em madeira 1a qualidade, tipo sarrafeada para pintura, inclusive alizares, dobradiças e fechadura tipo alavanca em latão cromado LaFonte ou equivalente, exclusive marco, nas dimensões: 0,70 x 2,10 m</t>
  </si>
  <si>
    <t>Porta em madeira de lei tipo angelim pedra ou equivalente,esp. 30 a 35mm c/ enchimento em madeira 1a qualidade, tipo sarrafeada para pintura, inclusive alizares, dobradiças e fechadura tipo alavanca em latão cromado LaFonte ou equivalente, exclusive marco, nas dimensões: 0,80 x 2,10 m</t>
  </si>
  <si>
    <t>Porta em madeira de lei tipo angelim pedra ou equivalente,esp. 30 a 35mm c/ enchimento em madeira 1a qualidade, tipo sarrafeada para pintura, inclusive alizares, dobradiças e fechadura tipo alavanca em latão cromado LaFonte ou equivalente, exclusive marco, nas dimensões: 0,90 x 2,10 m</t>
  </si>
  <si>
    <t>Porta em madeira de lei tipo angelim pedra ou equivalente, esp. 30 a 35mm c/enchimento em madeira 1a qualidade, tipo sarrafeada para pintura, inclusive fechadura tipo "livre/ocupado" em latão cromado Lafonte ou equivalente e ferragens para fixação em granito, exclusive marco, nas dimensões: 0,60 x 1,80 m</t>
  </si>
  <si>
    <t>Porta em madeira de lei tipo angelim pedra ou equivalente, esp. 30 a 35mm c/enchimento em madeira 1a qualidade, tipo sarrafeada para pintura, inclusive fechadura tipo "livre/ocupado" em latão cromado Lafonte ou equivalente e ferragens para fixação em granito, exclusive marco, nas dimensões: 0,80 x 1,80 m</t>
  </si>
  <si>
    <t>Porta em madeira de lei tipo angelim pedra ou equivalente, esp. 30 a 35mm c/enchimento em madeira 1a qualidade, tipo sarrafeada para pintura, inclusive fechadura tipo "livre/ocupado" em latão cromado Lafonte ou equivalente e ferragens para fixação em granito, exclusive marco, nas dimensões: 0,60 x 1,60 m</t>
  </si>
  <si>
    <t>Porta em madeira de lei tipo angelim pedra ou equivalente, esp. 30 a 35mm c/enchimento em madeira 1a qualidade, tipo sarrafeada para pintura, inclusive fechadura tipo "livre/ocupado" em latão cromado Lafonte ou equivalente e ferragens para fixação em granito, exclusive marco, nas dimensões: 0,80 x 1,60 m</t>
  </si>
  <si>
    <t>Porta em madeira de lei angelim pedra ou equivalente, esp. 30 a 35mm, maciça, tipo veneziana, inclusive dobradiças, exclusive alizar, marco e fechadura, nas dimensões: 0,60 x 2,10 m</t>
  </si>
  <si>
    <t>Porta em madeira de lei angelim pedra ou equivalente, esp. 30 a 35mm, maciça, tipo veneziana, inclusive dobradiças, exclusive alizar, marco e fechadura, nas dimensões: 0,70 x 2,10 m</t>
  </si>
  <si>
    <t>Porta em madeira de lei angelim pedra ou equivalente, esp. 30 a 35mm, maciça, tipo veneziana, inclusive dobradiças, exclusive alizar, marco e fechadura, nas dimensões: 0,80 x 2,10 m</t>
  </si>
  <si>
    <t>Porta em madeira de lei angelim pedra ou equivalente, esp. 30 a 35mm c/ enchimento em madeira de 1ª qualidade, tipo sarrafeada com visor 0,40x0,60 m, inclusive alizares, dobradiças e fechaduras tipo alavanca em latão cromado La Fonte ou equivalente, exclusive marco, nas dimensões: 0,70 x 2,10 m</t>
  </si>
  <si>
    <t>Porta em madeira de lei angelim pedra ou equivalente, esp. 30 a 35mm c/ enchimento em madeira de 1ª qualidade, tipo sarrafeada com visor 0,40x0,60 m, inclusive alizares, dobradiças e fechaduras tipo alavanca em latão cromado La Fonte ou equivalente, exclusive marco, nas dimensões: 0,80 x 2,10 m</t>
  </si>
  <si>
    <t>Porta em madeira de lei angelim pedra ou equivalente, esp. 30 a 35mm c/ enchimento em madeira de 1ª qualidade, tipo sarrafeada com visor 0,40x0,60 m, inclusive alizares, dobradiças e fechaduras tipo alavanca em latão cromado La Fonte ou equivalente, exclusive marco, nas dimensões: 0,90 x 2,10 m</t>
  </si>
  <si>
    <t>Substituição de fechadura com maçaneta tipo alavanca e chave tipo yale - IMAB, STAN, ALIANÇA ou equivalente</t>
  </si>
  <si>
    <t>Substituição de fechadura com maçaneta tipo alavanca e chave comum para porta interna - IMAB, STAN, ALIANÇA ou equivalente</t>
  </si>
  <si>
    <t>Substituição de fechadura com maçaneta tipo bola e chave tipo yale - IMAB, STAN, ALIANÇA ou equivalente</t>
  </si>
  <si>
    <t>Recolocação de folha de porta em madeira de 1 folha, excl. ferragens, porta, marcos e alizares</t>
  </si>
  <si>
    <t>Substituição de tarjeta tipo livre/ocupado - IMAB, STA, ALIANÇA ou equivalente</t>
  </si>
  <si>
    <t>Substituição de targeta fio redondo 2", ref. IMAB, STAN, ALIANÇA ou equivalente</t>
  </si>
  <si>
    <t>Substituição de dobradiça de latão cromado de 3 x 2.1/2?, inclusive parafusos - IMAB, STAN, ALIANÇA ou equivalente</t>
  </si>
  <si>
    <t>Reparo na porta com plaina, inclusive retirada e recolocação de folha de porta</t>
  </si>
  <si>
    <t>Remoção e reinstalação de alizar de madeira, exclusive alizar</t>
  </si>
  <si>
    <t>Remoção e reinstalação de marco de madeira, exclusive marco, inclusive acessórios de fixação: pregos e argamassa de cimento, cal hidratado e areia, para chumbamento</t>
  </si>
  <si>
    <t>Porta de madeira de lei sarrafeada com enchimento em madeira de 1ª qualidade, esp. 30 a 35mm, semi-sólida, para pintura, inclusive alizares, dobradiças, fechadura tipo "livre/ocupado" em latão cromado La Fonte ou equivalente, exclusive marco, nas dimensões: 0.60 x 1.60 m</t>
  </si>
  <si>
    <t>Porta de madeira de lei sarrafeada com enchimento em madeira de 1ª qualidade, esp. 30 a 35mm, semi-sólida, para pintura, inclusive alizares, dobradiças, fechadura tipo "livre/ocupado" em latão cromado La Fonte ou equivalente, exclusive marco, nas dimensões: 0.80 x 1.60 m</t>
  </si>
  <si>
    <t>Porta de madeira de lei angelim pedra ou equivalente, esp. 30 a 35 mm, maciça, tipo mexicana, c/ friso p/ verniz, padrão SEDU, com visor 1,00 x 0,15m e vidro 4mm, inclusive alizares, dobradiças e fechadura tipo alavanca em latão cromado LaFonte ou equiv., exclusive marco, dimensões: 0.60 x 2.10 m</t>
  </si>
  <si>
    <t>Porta de madeira de lei angelim pedra ou equivalente, esp. 30 a 35 mm, maciça, tipo mexicana, c/ friso p/ verniz, padrão SEDU, com visor 1,00 x 0,15m e vidro 4mm, inclusive alizares, dobradiças e fechadura tipo alavanca em latão cromado LaFonte ou equiv., exclusive marco, dimensões: 0.70 x 2.10 m</t>
  </si>
  <si>
    <t>Porta de madeira de lei angelim pedra ou equivalente, esp. 30 a 35 mm, maciça, tipo mexicana, c/ friso p/ verniz, padrão SEDU, com visor 1,00 x 0,15m e vidro 4mm, inclusive alizares, dobradiças e fechadura tipo alavanca em latão cromado LaFonte ou equiv., exclusive marco, dimensões: 0.80 x 2.10 m</t>
  </si>
  <si>
    <t>Porta de madeira de lei angelim pedra ou equivalente, esp. 30 a 35 mm, maciça, tipo mexicana, c/ friso p/ verniz, padrão SEDU, com visor 1,00 x 0,15m e vidro 4mm, inclusive alizares, dobradiças e fechadura tipo alavanca em latão cromado LaFonte ou equiv., exclusive marco, dimensões: 0.90 x 2.10 m</t>
  </si>
  <si>
    <t>Porta de madeira de lei angelim pedra ou equivalente, esp. 30 a 35 mm, maciça, tipo mexicana, c/ friso p/ verniz, padrão SEDU, com visor 1,00 x 0,15m e vidro 4mm, inclusive alizares, dobradiças e fechadura tipo alavanca em latão cromado LaFonte ou equiv., exclusive marco, dimensões: 1.60 x 2.10 m (duas folhas)</t>
  </si>
  <si>
    <t>Índice de imperm.c/ manta asfáltica atendendo NBR 9952, asfalto polimérico, esp.4mm reforç.c/ filme int.em polietileno, regul.base c/ arg.1:4 esp.mín.15mm, proteção mec. arg. 1:4 esp.20mm, imprimação e juntas dilat.</t>
  </si>
  <si>
    <t>Índice de imperm.c/ manta asfáltica atendendo NBR 9952, asfalto polimerizado esp.3mm, reforç.c/ filme int. polietileno, regul. base c/ arg.1:4 esp.mín.15mm, proteção mec. arg.1:4 esp.20mm, imprimação e juntas dilat.</t>
  </si>
  <si>
    <t>Cerâmica 10 x 10 cm, branco brilhante ref Galeria Mesh BR telada, ELIANE, STRUFALDI, CERAL, empregando argamassa colante, inclusive rejuntamento junta plus cinza claro esp. 3 mm</t>
  </si>
  <si>
    <t>Regularização de base para revestimento cerâmico, com argamassa de cimento e areia no traço 1:5, espessura: 3 cm</t>
  </si>
  <si>
    <t>Porcelanato esmaltado, acabamento acetinado, dim. 60x60cm, ref. de cor CIMENTO CINZA BOLD Portobello/equiv, utilizando dupla colagem de argamassa colante para porcelanato tipo ACIII e rejunte 3mm para porcelanato</t>
  </si>
  <si>
    <t>Porcelanato natural retificado, acabamento acetinado, dim. 60x60cm, ref. PLATINA NA Eliane/equiv, utilizando dupla colagem de argamassa colante para porcelanato tipo ACIII e rejunte e rejunte 3mm para porcelanato</t>
  </si>
  <si>
    <t>Furo mecanizado em concreto, com martelo demolidor elétrico, para passagem de instalações hidráulicas, diâmetros menores ou iguais a 1.1/2"</t>
  </si>
  <si>
    <t>Furo mecanizado em concreto, com martelo demolidor elétrico, para passagem de instalações hidráulicas, diâmetros maiores 1.1/2" e menores ou iguais a 3"</t>
  </si>
  <si>
    <t>Furo mecanizado em concreto, com martelo demolidor elétrico, para passagem de instalações hidráulicas, diâmetros maiores 3" e menores ou iguais a 4"</t>
  </si>
  <si>
    <t>Quadro de distribuição em PVC para 08 circuitos, inclusive 6 disjuntores monopolares 15 A, sem barramento</t>
  </si>
  <si>
    <t>Cabo de cobre, têmpera mole, classe 5, isolamento não halogenado, 450/750V, com baixa emissao de fumaca, 70ºC em regime permanente - 1,50 mm2</t>
  </si>
  <si>
    <t>Cabo de cobre, tempera mole, classe 5, isolamento não halogenado, 450/750V, com baixa emissao de fumaca, 70ºC em regime permanente - 2,50 mm2</t>
  </si>
  <si>
    <t>Cabo de cobre, tempera mole, classe 5, isolamento não halogenado, 450/750V, com baixa emissao de fumaca, 70ºC em regime permanente - 4,0 mm2</t>
  </si>
  <si>
    <t>Cabo de cobre, tempera mole, classe 5, isolamento não halogenado, 450/750V, com baixa emissao de fumaca, 70ºC em regime permanente - 6,0 mm2</t>
  </si>
  <si>
    <t>Cabo de cobre, tempera mole, classe 5, isolamento não halogenado, 450/750V, com baixa emissao de fumaca, 70ºC em regime permanente - 10,0 mm2</t>
  </si>
  <si>
    <t>Cabo de cobre, tempera mole, classe 5, isolamento não halogenado, 450/750V, com baixa emissao de fumaca, 70ºC em regime permanente - 16,0 mm2</t>
  </si>
  <si>
    <t>Cabo de cobre, tempera mole, classe 5, isolamento não halogenado, 450/750V, com baixa emissao de fumaca, 70ºC em regime permanente - 25,0 mm2</t>
  </si>
  <si>
    <t>Terminal em bronze a pressão para ligação de cabo a barra até 4.0mm2</t>
  </si>
  <si>
    <t>Terminal em bronze a pressão para ligação de cabo a barra de 6.0 mm2</t>
  </si>
  <si>
    <t>Terminal em bronze a pressão para ligação de cabo a barra de 10.0 mm2</t>
  </si>
  <si>
    <t>erminal em bronze a pressão para ligação de cabo a barra de 16.0 mm2</t>
  </si>
  <si>
    <t>Terminal em bronze a pressão para ligação de cabo a barra de 25.0 mm2</t>
  </si>
  <si>
    <t>Terminal em bronze a pressão para ligação de cabo a barra de 35.0 mm2</t>
  </si>
  <si>
    <t>Terminal em bronze a pressão para ligação de cabo a barra de 50.0 mm2</t>
  </si>
  <si>
    <t>Terminal em bronze a pressão para ligação de cabo a barra de 70 mm2</t>
  </si>
  <si>
    <t>Terminal em bronze a pressão para ligação de cabo a barra de 95 mm2</t>
  </si>
  <si>
    <t>Terminal em bronze a pressão para ligação de cabo a barra de 120 mm2</t>
  </si>
  <si>
    <t>Terminal em bronze a pressão para ligação de cabo a barra de 150 mm2</t>
  </si>
  <si>
    <t>Terminal em bronze a pressão para ligação de cabo a barra de 185 mm2</t>
  </si>
  <si>
    <t>Terminal em bronze a pressão para ligação de cabo a barra de 240 mm2</t>
  </si>
  <si>
    <t>Terminal em bronze a pressão para ligação de cabo a barra de 300 mm2</t>
  </si>
  <si>
    <t>Terminal em bronze a pressão para ligação de cabo a barra duplo de 185 mm2</t>
  </si>
  <si>
    <t>Terminal em bronze a pressão para ligação de cabo a barra duplo de 240 mm2</t>
  </si>
  <si>
    <t>Terminal em bronze a pressão para ligação de cabo a barra duplo de 300 mm2</t>
  </si>
  <si>
    <t>Conector parafuso fendido split bolt para cabo até 10.0 mm2</t>
  </si>
  <si>
    <t>Conector parafuso fendido split bolt para cabo de 35.0 mm2</t>
  </si>
  <si>
    <t>Conector de porcelana 3 polos para cabos de 6 mm² (30A)</t>
  </si>
  <si>
    <t>Conector de porcelana 3 polos para cabos de 10 mm² (50A)</t>
  </si>
  <si>
    <t>Conector de aluminio tipo prensa cabos IP66 curto para Ø 1/2" com rosca, para cabos de 12,5 a 15mm</t>
  </si>
  <si>
    <t>Conector de aluminio tipo prensa cabos IP66 curto para Ø 3/4" com rosca, para cabos de 17,5 a 20mm</t>
  </si>
  <si>
    <t>Conector de aluminio tipo prensa cabos IP66 curto para Ø 1" com rosca, para cabos de 22,5 a 25mm</t>
  </si>
  <si>
    <t>Abrigo de gás para 2 cilindros 45 Kg, exec. em alv. bloco conc cheio, dim: 2.10x1.00x1.80m, inclusive cilindros e rede interna do abrigo compreendendo tubos e válvulas de esfera que interligam os cilindros, conforme Norma Técnica 18/2015 do CBMES, exclusive extintor de incêndio</t>
  </si>
  <si>
    <t>Abrigo de gás para 4 cilindros 45 Kg, exec. em alv. bloco conc cheio, dim: 4.05x1.00x1.80m, inclusive cilindros e rede interna do abrigo compreendendo tubos e válvulas de esfera que interligam os cilindros, conforme Norma Técnica 18/2015 do CBMES, exclusive extintor de incêndio</t>
  </si>
  <si>
    <t>Abrigo de parede para hidrante 60x90x17cm sobrepor, em chapa de aço com pintura eletrostática vermelha, visor transparente e inscrição "HIDRANTE", registro globo angular 45º 2.1/2? (63mm), adaptador em latão storz engate rápido 2.1/2?, mangueira de incêndio 20m ? 2.1/2? ? Tipo 2, com acoplamento em latão e esguicho regulável em latão 2.1/2? em latão, fornecimento e instalação</t>
  </si>
  <si>
    <t>Hidrante de recalque no passeio, composto por caixa metálica 40x60x40 cm, com registro globo angular 90º DN 65 mm (2.1/2?), adaptador Storz para engate rápido e tampão Storz com corrente de segurança, para conexão de viatura do Corpo de Bombeiros ao sistema de combate a incêndio</t>
  </si>
  <si>
    <t>Extintor de incêndio de água pressurizada capacidade 2A (10L), inclusive suporte de parede universal, parafuso e bucha S8, exclusive placa sinalizadora em PVC fotoluminescente e pintura de sinalização</t>
  </si>
  <si>
    <t>Extintor de incêndio portátil de pó químico ABC com capacidade 2A-20B:C (6 kg), inclusive suporte de parede universal, parafuso e bucha S8, exclusive placa sinalizadora em PVC fotoluminescente e pintura de sinalização</t>
  </si>
  <si>
    <t>Extintor de incêndio de gás carbônico CO2 5 B:C (6 Kg), inclusive suporte de parede universal, parafuso e bucha S8, exclusive placa sinalizadora em PVC fotoluminescente e pintura de sinalização</t>
  </si>
  <si>
    <t>Extintor de incêndio portátil de pó químico ABC com capacidade 2A-20B:C (4 kg), inclusive suporte de parede universal, parafuso e bucha S8, exclusive placa sinalizadora em PVC fotoluminescente e pintura de sinalização</t>
  </si>
  <si>
    <t>Placa de sinalização de segurança do tipo ?SAÍDA DE EMERGÊNCIA? com seta vertical, conforme Código 14 - 315/158 da ABNT NBR 13434 e Código S3 da NT 14/2010 do Corpo de Bombeiros do Espírito Santo (CBMES)</t>
  </si>
  <si>
    <t>Execução de abrigo para hidrante de recalque no passeio, em caixa de alvenaria 60x40x40 cm com blocos de concreto, incluindo registro angular Ø 65 mm (2 ½"), interligado à rede de incêndio, e tampa de ferro fundido 40x40 cm com moldura metálica e inscrição ?INCÊNDIO? pintada com tinta esmalte sintético vermelha a duas demãoes e uma demão de fundo anticorrosivo e lastro de brita 5cm</t>
  </si>
  <si>
    <t>Conjunto completo de Porta corta-fogo simples para saída de emergência Dim.: 80x210x5cm, conforme ABNT NBR 11742, classe P-90, chapa de aço galvanizada 24 com revestimento interno de fibra de manta cerâmica de baixa densidade, fechamento automático, inclusive contra-marco, três (3) dobradiças tipo mola com parafusos sextavados e fechadura tipo trinco sobrepor sem chave, exclusive sinalização e pintura de acabamento</t>
  </si>
  <si>
    <t>Conjunto completo de Porta corta-fogo simples para saída de emergência Dim.: 90x210x5cm, conforme ABNT NBR 11742, classe P-90, chapa de aço galvanizada 24 com revestimento interno de fibra de manta cerâmica de baixa densidade, fechamento automático, inclusive contra-marco, três (3) dobradiças tipo mola com parafusos sextavados e fechadura tipo trinco sobrepor sem chave, exclusive sinalização e pintura de acabamento</t>
  </si>
  <si>
    <t>Conjunto completo de Porta corta-fogo simples para saída de emergência Dim.: 90x210x5cm, conforme ABNT NBR 11742, classe P-120, chapa de aço galvanizada 24 com revestimento interno de fibra de manta cerâmica de baixa densidade, fechamento automático, inclusive contra-marco, três (3) dobradiças tipo mola com parafusos sextavados e fechadura tipo trinco sobrepor sem chave, exclusive sinalização e pintura de acabamento</t>
  </si>
  <si>
    <t>Tubo de aço carbono galvanizado, com costura, classe leve, diâmetro 50mm (2"), inclusive pintura com uma demão de primer Epoxi e duas demãos de tinta à base de Epoxi na cor vermelha</t>
  </si>
  <si>
    <t>Tubo de aço carbono galvanizado, com costura, classe leve, diâmetro 65mm (2.1/2"), inclusive pintura com uma demão de primer Epoxi e duas demãos de tinta à base de Epoxi na cor vermelha</t>
  </si>
  <si>
    <t>Tubo de aço carbono galvanizado, com costura, classe leve, diâmetro 80mm (3"), inclusive pintura com uma demão de primer Epoxi e duas demãos de tinta à base de Epoxi na cor vermelha</t>
  </si>
  <si>
    <t>Tubo de aço carbono galvanizado, com costura, classe leve, diâmetro 100mm (4"), inclusive pintura com uma demão de primer Epoxi e duas demãos de tinta à base de Epoxi na cor vermelha</t>
  </si>
  <si>
    <t>Registro de gaveta bruto diâmetro 2" (50mm), volante em aço com acabamento pintura epóxi vermelha ? Docol, Deca ou equivalente</t>
  </si>
  <si>
    <t>Registro de gaveta bruto diâmetro 2.1/2" (65mm), volante em aço com acabamento pintura epóxi vermelha ? Docol, Deca ou equivalente</t>
  </si>
  <si>
    <t>Registro de gaveta bruto diâmetro 3" (75mm) , volante em aço com acabamento pintura epóxi vermelha ? Docol, Deca ou equivalente</t>
  </si>
  <si>
    <t>Registro de gaveta bruto diâmetro 4" (100mm), volante em aço com acabamento pintura epóxi vermelha ? Docol, Deca ou equivalente</t>
  </si>
  <si>
    <t>Tê de ferro fundido maleável 90º classe leve, diâmetro 50mm (2"), inclusive pintura com uma demão de primer Epoxi e duas demãos de tinta à base de Epoxi na cor vermelha</t>
  </si>
  <si>
    <t>Tê de ferro fundido maleável 90º classe leve, diâmetro 65mm (2.1/2"), inclusive pintura com uma demão de primer Epoxi e duas demãos de tinta à base de Epoxi na cor vermelha</t>
  </si>
  <si>
    <t>Tê de ferro fundido maleável 90º classe leve, diâmetro 80mm (3"), inclusive pintura com uma demão de primer Epoxi e duas demãos de tinta à base de Epoxi na cor vermelha</t>
  </si>
  <si>
    <t>Tê de ferro fundido maleável 90º classe leve, diâmetro 100mm (4"), inclusive pintura com uma demão de primer Epoxi e duas demãos de tinta à base de Epoxi na cor vermelha</t>
  </si>
  <si>
    <t>Cotovelo de ferro fundido maleável 90º classe leve, diâmetro 50mm (2"), inclusive pintura com uma demão de primer Epoxi e duas demãos de tinta à base de Epoxi na cor vermelha</t>
  </si>
  <si>
    <t>Cotovelo de ferro fundido maleável 90º classe leve, diâmetro 65mm (2.1/2"), inclusive pintura com uma demão de primer Epoxi e duas demãos de tinta à base de Epoxi na cor vermelha</t>
  </si>
  <si>
    <t>Cotovelo de ferro fundido maleável 90º classe leve, diâmetro 80mm (3"), inclusive pintura com uma demão de primer Epoxi e duas demãos de tinta à base de Epoxi na cor vermelha</t>
  </si>
  <si>
    <t>Cotovelo de ferro fundido maleável 90º classe leve, diâmetro 100mm (4"), inclusive pintura com uma demão de primer Epoxi e duas demãos de tinta à base de Epoxi na cor vermelha</t>
  </si>
  <si>
    <t>Cotovelo de ferro fundido maleável 45º classe leve, diâmetro 50mm (2"), inclusive pintura com uma demão de primer Epoxi e duas demãos de tinta à base de Epoxi na cor vermelha</t>
  </si>
  <si>
    <t>Cotovelo de ferro fundido maleável 45º classe leve, diâmetro 65mm (2.1/2"), inclusive pintura com uma demão de primer Epoxi e duas demãos de tinta à base de Epoxi na cor vermelha</t>
  </si>
  <si>
    <t>Cotovelo de ferro fundido maleável 45º classe leve, diâmetro 80mm (3"), inclusive pintura com uma demão de primer Epoxi e duas demãos de tinta à base de Epoxi na cor vermelha</t>
  </si>
  <si>
    <t>Cotovelo de ferro fundido maleável 45º classe leve, diâmetro 100mm (4"), inclusive pintura com uma demão de primer Epoxi e duas demãos de tinta à base de Epoxi na cor vermelha</t>
  </si>
  <si>
    <t>Válvula de retenção horizontal em bronze, tipo portinhola diâmetro 2" (50mm), inclusive pintura com uma demão de primer Epoxi e duas demãos de tinta à base de Epoxi na cor vermelha</t>
  </si>
  <si>
    <t>Válvula de retenção horizontal em bronze, tipo portinhola diâmetro 2.1/2" (65mm), inclusive pintura com uma demão de primer Epoxi e duas demãos de tinta à base de Epoxi na cor vermelha</t>
  </si>
  <si>
    <t>Válvula de retenção horizontal em bronze, tipo portinhola diâmetro 3" (75mm), inclusive pintura com uma demão de primer Epoxi e duas demãos de tinta à base de Epoxi na cor vermelha</t>
  </si>
  <si>
    <t>Válvula de retenção horizontal em bronze, tipo portinhola diâmetro 4" (100mm), inclusive pintura com uma demão de primer Epoxi e duas demãos de tinta à base de Epoxi na cor vermelha</t>
  </si>
  <si>
    <t>Válvula de retenção vertical em bronze, classe 125 diâmetro 2" (50mm), inclusive pintura com uma demão de primer Epoxi e duas demãos de tinta à base de Epoxi na cor vermelha</t>
  </si>
  <si>
    <t>Válvula de retenção vertical em bronze, classe 125 diâmetro 2.1/2" (65mm), inclusive pintura com uma demão de primer Epoxi e duas demãos de tinta à base de Epoxi na cor vermelha</t>
  </si>
  <si>
    <t>Válvula de retenção vertical em bronze, classe 125 diâmetro 3" (75mm), inclusive pintura com uma demão de primer Epoxi e duas demãos de tinta à base de Epoxi na cor vermelha</t>
  </si>
  <si>
    <t>Válvula de retenção vertical em bronze, classe 125 diâmetro 4" (100mm), inclusive pintura com uma demão de primer Epoxi e duas demãos de tinta à base de Epoxi na cor vermelha</t>
  </si>
  <si>
    <t>Tanque de pressurização/cilindro de pressão, capacidade de 10 litros, fornecimento (vazio) e instalação, exclusive conexões</t>
  </si>
  <si>
    <t>Fornecimento e instalação de Bateria estacionária 12V - 60 AH, para centrais de alarme / iluminação de emergência, Moura ou equivalente</t>
  </si>
  <si>
    <t>Conjunto completo de Porta corta-fogo simples para saída de emergência Dim.: 100x210x5cm, conforme ABNT NBR 11742, classe P-90, chapa de aço galvanizada 24 com revestimento interno de fibra de manta cerâmica de baixa densidade, fechamento automático, inclusive contra-marco, três (3) dobradiças tipo mola com parafusos sextavados, barra antipânico e fechadura tipo trinco sobrepor sem chave, sinalização e pintura de acabamento</t>
  </si>
  <si>
    <t>Abrigo de parede para hidrante 80x90x17cm sobrepor, em chapa de aço com pintura eletrostática vermelha, visor transparente e inscrição "HIDRANTE", registro globo angular 45º 2.1/2? (63mm), adaptador em latão storz engate rápido 2.1/2?, 2 (duas) mangueiras de incêndio 15m ?2.1/2? - Tipo 2 e esguicho regulável em latão 2.1/2?, fornecimento e instalação</t>
  </si>
  <si>
    <t>Central de Alarme de Incêndio Endereçável, com capacidade para até 256 endereços, distribuídos em 4 laços, incluindo fornecimento, instalação e configuração completa</t>
  </si>
  <si>
    <t>Acionador manual de alarme de incêndio endereçável, tipo quebra-vidro, na cor vermelha, incluso martelo ? Fornecimento, instalação e configuração</t>
  </si>
  <si>
    <t>Detector de fumaça óptico (fotoelétrico) endereçável, alimentação bivolt 12/24V ? Fornecimento, instalação e configuração</t>
  </si>
  <si>
    <t>Sirene eletrônica média tipo corneta em ABS, IP52 ? 12 e 24V ? Fornecimento e instalação</t>
  </si>
  <si>
    <t>Indice de imperm.c/ manta asfáltica atendendo à norma 9952, asfalto polimerizado esp.3mm, reforçada com fio int. polietileno, reg. base com arg. 1:4 esp min 15mm, proteção mecânica arg. 1:4 esp. 20mm, imprimação e juntas de dilat</t>
  </si>
  <si>
    <t>Lavatório de louça branca com coluna ? Aspen Vogue Plus - Deca ou equivalente, inclusive válvula de saída cromada 1?, sifão em metal cromado 1? x 1/2", engate flexível trançado inox 1/2? x 30cm e parafusos para fixação, exclusive torneira</t>
  </si>
  <si>
    <t>Mictório de louça branca com sifão integrado antivandalismo - M715 - Deca ou equivalente, inclusive engate flexível trançado inox 1/2? x 30cm</t>
  </si>
  <si>
    <t>Cabide de louça branca com 2 ganchos ? Icasa, Celite ou equivalente</t>
  </si>
  <si>
    <t>Bacia convencional infantil de louça branca - Studio Kids - Deca ou equivalente, inclusive assento plástico, tubo de ligação metal cromado com canopla, anel de vedação e parafusos para fixação</t>
  </si>
  <si>
    <t>Cuba de louça branca de embutir redonda, 36cm - L-41 ? Deca ou equivalente, inclusive válvula de saída cromada 1?, sifão em metálico tipo copo cromado 1? x 1/2" e engate flexível trançado inox 1/2? x 30cm, exclusive torneira</t>
  </si>
  <si>
    <t>Bacia convencional de louça branca, padrão popular - Logasa, Celite ou equivalente, inclusive assento plástico, tubo de ligação metal cromado com canopla, anel de vedação e parafusos para fixação</t>
  </si>
  <si>
    <t>Lavatório de louça branca sem coluna, padrão popular - Colibri - Logasa ou equivalente, inclusive sifão em PVC rígido 1? x1/2?, válvula em PVC 1?, engate flexível em PVC 1/2" x 30cm e parafusos para fixação, exclusive torneira</t>
  </si>
  <si>
    <t>Cabide de louça branca com um gancho - A680 - Deca ou equivalente</t>
  </si>
  <si>
    <t>Lavatório de louça branca com coluna, padrão popular Izy ? Deca, Celite ou equivalente, inclusive sifão em PVC rígido 1? x1/2?, válvula em PVC 1?, engate flexível em PVC 1/2" x 30cm e parafusos para fixação, exclusive torneira</t>
  </si>
  <si>
    <t>Recolocação de bacia sanitária, inclusive fornecimento de tubo de ligação metal cromado com canopla, engate flexível trançado inox 1/2? x 30cm, anel de vedação e parafusos para fixação), exclusive bacia sanitária</t>
  </si>
  <si>
    <t>Recolocação de lavatório sanitário, inclusive fornecimento de , inclusive válvula de saída cromada 1?, sifão em metal cromado 1? x 1/2" e engate flexível trançado inox 1/2? x 30cm, exclusive lavatório</t>
  </si>
  <si>
    <t>Recolocação de lavatório sanitário, inclusive fornecimento de acessórios (Sifão, válvula e engate em PVC), exclusive lavatório</t>
  </si>
  <si>
    <t>Lavatório suspenso de Canto - Izy - L101 - Deca ou equivalente, inclusive válvula de saída cromada 1?, sifão em metal cromado 1? x 1/2", engate flexível trançado inox 1/2? x 30cm e parafusos para fixação, exclusive torneira</t>
  </si>
  <si>
    <t>Bacia convencional de louça branca sem abertura frontal para portadores de necessidades especiais, Vogue Plus Conforto - P510, inclusive assento em poliéster, ref. AP51 - Deca ou equivalente, tubo de ligação metal cromado com canopla, anel de vedação e parafusos para fixação</t>
  </si>
  <si>
    <t>Lavatório de louça branca com coluna suspensa, Vogue Plus Confort - L51+CS1V para portadores de necessidades especiais - DECA, inclusive válvula de saída cromada 1?, sifão em metal cromado 1? x 1/2", engate flexível trançado inox 1/2? x 30cm e parafusos para fixação, exclusive torneira</t>
  </si>
  <si>
    <t>Bacia sanitária de louça branca com caixa acoplada e válvula de acionamento simples - Izy - Deca, Celite ou equivalente, inclusive assento plástico, tubo de ligação metal cromado com canopla, engate flexível trançado inox 1/2? x 30cm, anel de vedação e parafusos para fixação</t>
  </si>
  <si>
    <t>Lavatório de louça branca com coluna, Ravena L91 + C9 - Deca ou equivalente, inclusive válvula de saída cromada 1?, sifão em metal cromado 1? x 1/2", engate flexível trançado inox 1/2? x 30cm e parafusos para fixação, exclusive torneira</t>
  </si>
  <si>
    <t>Lavatório suspenso de canto - L76 - Deca ou equivalente, para portadores de necessidades especiais, inclusive válvula de saída cromada 1?, sifão em metal cromado 1? x 1/2", engate flexível trançado inox 1/2? x 30cm e parafusos para fixação, exclusive torneira</t>
  </si>
  <si>
    <t>Cuba de louça branca de embutir oval - L37 - Deca ou equivalente, inclusive válvula de saída cromada 1?, sifão em metálico tipo copo cromado 1? x 1/2" e engate flexível trançado inox 1/2? x 30cm, exclusive torneira</t>
  </si>
  <si>
    <t>Bacia convencional de louça branca- Ravena - P9 - Deca ou equivalente, inclusive assento plástico, tubo de ligação metal cromado com canopla, anel de vedação e parafusos para fixação</t>
  </si>
  <si>
    <t>Bacia convencional de louça branca com abertura frontal para portadores de necessidades especiais, Vogue Plus Conforto - P51, inclusive assento em poliéster com abertura, ref. AP51 - Deca ou equivalente, tubo de ligação metal cromado com canopla, anel de vedação e parafusos para fixação</t>
  </si>
  <si>
    <t>Bacia sanitária de louça branca com caixa acoplada e válvula de duplo acionamento, Ravena - P9 - Deca ou equivalente, inclusive assento plástico, tubo de ligação metal cromado com canopla, engate flexível trançado inox 1/2? x 30cm, anel de vedação e parafusos para fixação</t>
  </si>
  <si>
    <t>Torneira bica baixa de mesa para lavatório PressMatic Alfa - Docol, Decamatic Smart - Deca ou equivalente</t>
  </si>
  <si>
    <t>Torneira de parede para tanque longa 3/4" 1158 Primor - Docol ou equivalente</t>
  </si>
  <si>
    <t>Torneira angular de acionamento restrito para jardim, 3/4" ? Docol ou equivalente</t>
  </si>
  <si>
    <t>Torneira para uso geral 1130 Trio - Docol ou equivalente</t>
  </si>
  <si>
    <t>Torneira em polipropileno de parede para pia Slim - Krona ou equivalente</t>
  </si>
  <si>
    <t>Torneira de parede para tanque longa 1/2" 1158 Primor ? Docol ou equivalente</t>
  </si>
  <si>
    <t>Torneira de parede de cozinha bica alta 360º Gali - Docol ou equivalente</t>
  </si>
  <si>
    <t>Registro de pressão bruto com volante, diâmetro 1/2" (15mm) ? Docol, Deca ou equivalente</t>
  </si>
  <si>
    <t>Registro de gaveta bruto ABNT diâmetro 1/2" (15mm) - Docol, Deca ou equivalente</t>
  </si>
  <si>
    <t>Registro de gaveta bruto ABNT diâmetro 3/4" (20mm) ? Docol, Deca ou equivalente</t>
  </si>
  <si>
    <t>Registro de gaveta bruto ABNT diâmetro 1" (25mm) ? Docol, Deca ou equivalente</t>
  </si>
  <si>
    <t>Registro de gaveta bruto ABNT diâmetro 1.1/4" (32mm) - Docol, Deca ou equivalente</t>
  </si>
  <si>
    <t>Registro de gaveta bruto ABNT diâmetro 1.1/2" (40mm) ? Docol, Deca ou equivalente</t>
  </si>
  <si>
    <t>Registro de gaveta bruto ABNT diâmetro 2" (50mm) ? Docol, Deca ou equivalente</t>
  </si>
  <si>
    <t>Registro de gaveta bruto industrial diâmetro 2.1/2? (65mm) ? Docol, Deca ou equivalente</t>
  </si>
  <si>
    <t>Registro de gaveta bruto industrial diâmetro 3? (75mm) ? Docol, Deca ou equivalente</t>
  </si>
  <si>
    <t>Registro de gaveta ABNT com acabamento canopla metal cromado C40, diâmetro 1.1/2" (40mm) - Docol, Deca ou equivalente</t>
  </si>
  <si>
    <t>Válvula de descarga com acabamento canopla metal cromado, diâmetro 1.1/4" (32mm), referência Docol, Deca ou equivalente</t>
  </si>
  <si>
    <t>Válvula de descarga com acabamento canopla metal cromado, diâmetro 40mm (1.1/2"), referência Fabrimar, Deca, Docol ou equivalente</t>
  </si>
  <si>
    <t>Válvula de PVC 1? para lavatório com unho - Astra, Cipla, Akros ou equivalente</t>
  </si>
  <si>
    <t>Válvula de PVC 2.1/4? para tanque com unho - Astra, Cipla, Akros ou equivalente</t>
  </si>
  <si>
    <t>Acabamento para válvula de descarga clássica ? Docol, Deca ou Equivalente</t>
  </si>
  <si>
    <t>Conjunto Parafuso de fixação para instalação em bacia ou mictório, inclusive colocação</t>
  </si>
  <si>
    <t>Torneira de parede para cozinha 1157-P-CR linha: Pratika ? Fabrimar ou equivalente</t>
  </si>
  <si>
    <t>Válvula de descarga com acabamento canopla metal cromado sistema antivandalismo, diâmetro 1.1/2" (40mm), referência Docol, Deca ou equivalente</t>
  </si>
  <si>
    <t>Torneira para lavatório de parede sistema antivandalismo Biopress 1182-AV-BIO-140 ? Fabrimar ou equivalente</t>
  </si>
  <si>
    <t>Chuveiro de vazão constante com vávula anti-vandalismo Pressmatic ? Docol ou equivalente</t>
  </si>
  <si>
    <t>Chuveiro em metal cromado com desviador flexível e ducha manual Linha Max 1975C ? Deca ou equivalente</t>
  </si>
  <si>
    <t>Válvula de retenção horizontal em bronze, tipo portinhola diâmetro 1/2" (15mm)</t>
  </si>
  <si>
    <t>Válvula de retenção horizontal em bronze, tipo portinhola diâmetro 3/4" (20mm)</t>
  </si>
  <si>
    <t>Válvula de retenção horizontal em bronze, tipo portinhola diâmetro 1" (25mm)</t>
  </si>
  <si>
    <t>Válvula de retenção horizontal em bronze, tipo portinhola diâmetro 1.1/4" (32mm)</t>
  </si>
  <si>
    <t>Válvula de retenção horizontal em bronze, tipo portinhola diâmetro 1.1/2" (40mm)</t>
  </si>
  <si>
    <t>Válvula de retenção horizontal em bronze, tipo portinhola diâmetro 2" (50mm)</t>
  </si>
  <si>
    <t>Válvula de retenção horizontal em bronze, tipo portinhola diâmetro 2.1/2" (65mm)</t>
  </si>
  <si>
    <t>Válvula de retenção horizontal em bronze, tipo portinhola diâmetro 3" (80mm)</t>
  </si>
  <si>
    <t>Válvula de Retenção Vertical em bronze, classe 125 diâmetro 1/2" (15mm)</t>
  </si>
  <si>
    <t>Válvula de Retenção Vertical em bronze, classe 125 diâmetro 3/4" (20mm)</t>
  </si>
  <si>
    <t>Válvula de Retenção Vertical em bronze, classe 125 diâmetro 1" (25mm)</t>
  </si>
  <si>
    <t>Válvula de Retenção Vertical em bronze, classe 125 diâmetro 1.1/4" (32mm)</t>
  </si>
  <si>
    <t>Válvula de Retenção Vertical em bronze, classe 125 diâmetro 1.1/2" (40mm)</t>
  </si>
  <si>
    <t>Válvula de Retenção Vertical em bronze, classe 125 diâmetro 2" (50mm)</t>
  </si>
  <si>
    <t>Válvula de Retenção Vertical em bronze, classe 125 diâmetro 2.1/2" (65mm)</t>
  </si>
  <si>
    <t>Válvula de Retenção Vertical em bronze, classe 125 diâmetro 3" (80mm)</t>
  </si>
  <si>
    <t>Luminária industrial a prova de tempo, 45 graus, Wetzel, Naville, Total Light, ou equivalente, exclusive lampada</t>
  </si>
  <si>
    <t>Arandela para lâmpada led bivolt E27, luz branca - formato tradicional</t>
  </si>
  <si>
    <t>Luminária com plafonier e globo de plástico dimensões 20x10cm, inclusive lampada LED 9W</t>
  </si>
  <si>
    <t>Tomada padrão brasileiro linha branca, NBR 14136 (1 módulos) - 2 polos + terra 10A/250V, inclusive suporte e placa 4x2"</t>
  </si>
  <si>
    <t>Tomada padrão brasileiro linha branca, NBR 14136 (1 módulos) - 2 polos + terra 20A/250V, inclusive suporte e placa 4x2"</t>
  </si>
  <si>
    <t>Emassamento de paredes e forros, com duas demãos de massa acrílica premium, referência Suvinil, Coral ou Sherwin Williams ou equivalente, inclusive uma demão de liquido selador acrílico, referência Suvinil, Coral ou Metalatex ou equivalente</t>
  </si>
  <si>
    <t>Cercamento em gradil em aço galvanizado soldado e revestido em poliéster por processo de pintura eletrostática 100micra, malha 5x20cm, fio diâm. 5,00mm. Inclusive acessórios e poste. Dimensões dos painéis: 2,50x2,03m - Nylofor ou equivalente</t>
  </si>
  <si>
    <t>Assentamento de meio-fio pré-moldado de concreto com dimensões de 15 x 12 x 30 x 100 cm, rejuntado com argamassa de cimento e areia no traço 1:3</t>
  </si>
  <si>
    <t>Execução de passeio cimentado com acabamento camurçado, em argamassa traço 1:3 (cimento e areia) com 1,5 cm de espessura, sobre lastro de concreto de 8 cm, incluindo preparo da caixa.</t>
  </si>
  <si>
    <t>Execução de lastro de brita nº 2, aplicado sob passeios e ciclovias, compreendendo a escavação do terreno natural, nivelamento e compactação mecânica da base, bem como o fornecimento, espalhamento e regularização da camada de brita</t>
  </si>
  <si>
    <t>Execução de meio-fio de concreto moldado in loco, com dimensões de 10 x 30 cm, utilizando fôrmas de chapa compensada resinada de 6 mm, incluindo escavação, reaterro e bota-fora</t>
  </si>
  <si>
    <t>Blocos pré-moldados de concreto intertravados tipo pavi-s ou equivalente, espessura de 6 cm e resistência a compressão mínima de 35MPa, assentados sobre colchão de pó de pedra na espessura de 10 cm e rejuntamento com areia, utilizando compactador de placa vibratória e cortadora de piso</t>
  </si>
  <si>
    <t>Fornecimento e assentamento de ladrilho hidráulico pastilhado (tátil de alerta), vermelho, dim. 20x20 cm, esp. 1.5cm, assentado com pasta de cimento colante AC-I, exclusive regularização e lastro</t>
  </si>
  <si>
    <t>Fornecimento e assentamento de ladrilho hidráulico ranhurado (tátil direcional), vermelho, dim. 20x20 cm, esp. 1.5cm, assentado com pasta de cimento colante AC-I, exclusive regularização e lastro</t>
  </si>
  <si>
    <t>Guarda corpo com corrimão duplo em tubo de aço inox AISI 304, Ø2? (montantes e travamento horizontal superior), Ø1.1/2" (corrimão duplo e travamento horizontal inferior) e Ø3/4" (tubos fixados na horizontal e suportes do corrimão, esp. 1,5mm, H=1,10m, canoplas de acabamento</t>
  </si>
  <si>
    <t>ITENS DE SERVIÇOS AUXILIARES</t>
  </si>
  <si>
    <t>SERVIÇOS AUXILIARES 01</t>
  </si>
  <si>
    <t>Argamassa traço 1:3 de cimento e areia média, preparo mecânico com betoneira 400 l</t>
  </si>
  <si>
    <t>Argamassa de cimento e areia sem peneirar traço 1:4, preparo mecânico com betoneira 400 l</t>
  </si>
  <si>
    <t>Argamassa mista de cimento, cal hidratada e areia sem peneirar traço 1:0,5:8, preparo mecânico com betoneira 400 l</t>
  </si>
  <si>
    <t>Fornecimento, preparo e aplicação de concreto Fck=15 MPa (brita 1) - (5% de perdas já incluído no custo)</t>
  </si>
  <si>
    <t>Tela soldada em aço CA-60 B, diâmetro 4.2mm, com malha de 10 x 10 cm, para armação</t>
  </si>
  <si>
    <t>Forma curva de tábuas de pinho e chapas de madeira compensada tipo resinada, de 6mm espessura, levando-se em conta a utilização 2 vezes (incluido o material, corte, montagem, escoramento e desfôrma)</t>
  </si>
  <si>
    <t>Junta de dilatação para piso 5x15mm, inclusive corte e preenchimento com mastique</t>
  </si>
  <si>
    <t>Dreno em muro de contenção, executado no pé do muro, com tubo de pead corrugado flexível perfurado 100mm (4"), enchimento com brita, envolvido com manta geotêxtil</t>
  </si>
  <si>
    <t>Forma para cortina de concreto ou parede estrutural em compensado plastificado # 12 mm , travamento com tirantes aço CA 50 Ø 6,3 mm e tensores - desmontagem</t>
  </si>
  <si>
    <t>Forma para cortina de concreto ou parede estrutural em compensado plastificado # 12 mm , travamento com tirantes aço CA-50 Ø 6,3 mm e tensores - montagem</t>
  </si>
  <si>
    <t>Forma para galeria de concreto e muro de arrimo moldados no local em compensado plastificado # 12 mm, travamento com barras de aço CA 50 Ø 6,3 mm e tensores - fabricação</t>
  </si>
  <si>
    <t>Forma para galeria de concreto e muro de arrimo moldados no local em compensado plastificado # 12 mm, travamento com barras de aço CA 50 Ø 6,3 mm e tensores, 8 reaproveitamentos</t>
  </si>
  <si>
    <t>Forma para vigas com tábuas e sarrafos - desmontagem</t>
  </si>
  <si>
    <t>Forma para vigas com tábuas e sarrafos - fabricação</t>
  </si>
  <si>
    <t>Forma para vigas com tábuas e sarrafos - montagem</t>
  </si>
  <si>
    <t>Forma para vigas com tábuas e sarrafos, 5 reaproveitamentos</t>
  </si>
  <si>
    <t>Concreto magro para lastro, traço 1:4,5:4,5 (em massa seca de cimento/ areia média/ brita 1) - preparo mecânico com betoneira 400 l.</t>
  </si>
  <si>
    <t>Alizar de madeira de lei de 1ª (Peroba, Ipê, Angelim Pedra ou equivalente) de 5 x 2,5 cm</t>
  </si>
  <si>
    <t>Regularização de base para revestimento de pisos c/ argamassa de alta resistência, empregando argamassa de cimento e areia no traço 1:3 e espessura de 3 cm</t>
  </si>
  <si>
    <t>Tubo de PVC rígido soldável marrom, DN 25mm (3/4")</t>
  </si>
  <si>
    <t>Joelho 90° de PVC soldável marrom, diâmetro 25mm (3/4")</t>
  </si>
  <si>
    <t>Luva de PVC soldável marrom, diâmetro 25mm (3/4")</t>
  </si>
  <si>
    <t>Tubo de PVC rígido roscável, diâm. 1" (32mm), inclusive conexões</t>
  </si>
  <si>
    <t>Registro de gaveta bruto, diâmetro 20mm (3/4")</t>
  </si>
  <si>
    <t>Tubo de PVC rígido soldável branco, para esgoto, diâmetro 50mm (2")</t>
  </si>
  <si>
    <t>Poste de concreto, com seção circular, com 11m de comprimento e carga nominal no topo, de 200 kg, inclusive escavação e exclusive transporte</t>
  </si>
  <si>
    <t>Cruzeta (conjunto com 2 cruzetas) de 2400x90x135mm, sela para cruzeta, parafuso de cabeça abaulada diâm.10x150mm, arruela quadrada de 36mm furo de 18mm, porca quadrada</t>
  </si>
  <si>
    <t>cj</t>
  </si>
  <si>
    <t>Terminal mecânico para cabo de 16 e 25 mm2</t>
  </si>
  <si>
    <t>Caixa para medidor monofásico P-980-009 c/ caixa p/ disjuntor P-940-003, padrão ESCELSA</t>
  </si>
  <si>
    <t>Caixa para medidor polifásico P-980-009 até 41000W c/ caixa p/ disjuntor, padrão ESCELSA</t>
  </si>
  <si>
    <t>Niple para eletroduto de PVC roscável, diâmetro 85mm (3")</t>
  </si>
  <si>
    <t>Eletroduto de aço galvanizado, diâmetro 85mm (3")</t>
  </si>
  <si>
    <t>Eletroduto de aço galvanizado, inclusive conexões, diâmetro 65mm (2.1/2")</t>
  </si>
  <si>
    <t>Eletroduto de aço galvanizado, inclusive conexões, diâmetro 100 mm (4")</t>
  </si>
  <si>
    <t>Cabo de cobre nú, seção de 16.0 mm2</t>
  </si>
  <si>
    <t>Pintura de esquadrias e elementos de madeira, aplicação manual, com duas demãos de tinta esmalte sintético referência Suvinil, Coral ou Metalatex</t>
  </si>
  <si>
    <t>Pintura de superfície metálica, tubo diâmetro 2" com uma demão de primer Epoxi e duas demãos de tinta à base de Epoxi</t>
  </si>
  <si>
    <t>Pintura de superfície metálica, tubo diâmetro 3" com uma demão de primer Epoxi e duas demãos de tinta à base de Epoxi</t>
  </si>
  <si>
    <t>Fundo anticorrosivo zarcao, uma demao</t>
  </si>
  <si>
    <t>Pintura sobre metal, aplicação manual, com duas demãos de tinta esmalte sintético, referência Suvinil, Coral ou Metalatex</t>
  </si>
  <si>
    <t>Pintura de superfície metálica em conexões de diâmetro 2" (50mm) com uma demão de primer Epoxi e duas demãos de tinta à base de Epoxi</t>
  </si>
  <si>
    <t>Pintura de superfície metálica em conexões de diâmetro 2.1/2" (65mm) com uma demão de primer Epoxi e duas demãos de tinta à base de Epoxi</t>
  </si>
  <si>
    <t>Pintura de superfície metálica em conexões de diâmetro 3" (80mm) com uma demão de primer Epoxi e duas demãos de tinta à base de Epoxi</t>
  </si>
  <si>
    <t>Pintura de superfície metálica em conexões de diâmetro 4" (100mm) com uma demão de primer Epoxi e duas demãos de tinta à base de Epoxi</t>
  </si>
  <si>
    <t>Pintura de superfície metálica, tubo diâmetro 2.1/2" com uma demão de primer Epoxi e duas demãos de tinta à base de Epoxi</t>
  </si>
  <si>
    <t>Fornecimento e assentamento de tampão de ferro fundido com suporte articulado, para poço de visita, conforme padrão e especificações da PMV</t>
  </si>
  <si>
    <t>SERVIÇOS AUXILIARES 02</t>
  </si>
  <si>
    <t>Betoneira capacidade nominal de 400 l, capacidade de mistura 280 l, motor elétrico trifásico potência de 2 cv, sem carregador - chp diurno</t>
  </si>
  <si>
    <t>chp</t>
  </si>
  <si>
    <t>Caminhão basculante 6 m3 toco, peso bruto total 16.000 kg, carga útil máxima 11.130 kg, distância entre eixos 5,36 m, potência 185 cv, inclusive caçamba metálica - chp diurno</t>
  </si>
  <si>
    <t>Vibrador de imersão, diâmetro de ponteira 45mm, motor elétrico trifásico potência de 2 cv - chp diurno</t>
  </si>
  <si>
    <t>Guindauto hidráulico, capacidade máxima de carga 6200 kg, momento máximo de carga 11,7 tm, alcance máximo horizontal 9,70 m, inclusive caminhão toco pbt 16.000 kg, potência de 189 cv - chp diurno</t>
  </si>
  <si>
    <t>Pá carregadeira sobre rodas, potência líquida 128 hp, capacidade da caçamba 1,7 a 2,8 m3, peso operacional 11632 kg - chp diurno.</t>
  </si>
  <si>
    <t>Cortadora de piso com motor 4 tempos a gasolina, potência de 13 hp, com disco de corte diamantado segmentado para concreto, diâmetro de 350 mm, furo de 1" (14 x 1") - chp diurno</t>
  </si>
  <si>
    <t>Compactador de solos de percusão (soquete) com motor a gasolina, potência 3 cv - chp diurno</t>
  </si>
  <si>
    <t>Retroescavadeira sobre rodas com carregadeira, tração 4x2, potência líq. 79 hp, caçamba carreg. cap. mín. 1 m3, caçamba retro cap. 0,20 m3, peso operacional mín. 6.570 kg, profundidade escavação máx. 4,37 m - chp diurno</t>
  </si>
  <si>
    <t>Caminhão pipa 6.000 l, peso bruto total 13.000 kg, distância entre eixos 4,80 m, potência 189 cv inclusive tanque de aço para transporte de água, capacidade 6 m3 - chp diurno</t>
  </si>
  <si>
    <t>Martelo demolidor elétrico, com potência de 2.000 w, 1.000 impactos por minuto, peso de 30 kg - chp diurno</t>
  </si>
  <si>
    <t>Betoneira capacidade nominal de 400 l, capacidade de mistura 280 l, motor elétrico trifásico potência de 2 cv, sem carregador - chi diurno</t>
  </si>
  <si>
    <t>chi</t>
  </si>
  <si>
    <t>Guindauto hidráulico, capacidade máxima de carga 6200 kg, momento máximo de carga 11,7 tm, alcance máximo horizontal 9,70 m, inclusive caminhão toco pbt 16.000 kg, potência de 189 cv - chi diurno.</t>
  </si>
  <si>
    <t>Cortadora de piso com motor 4 tempos a gasolina, potência de 13 hp, com disco de corte diamantado segmentado para concreto, diâmetro de 350 mm, furo de 1" (14 x 1") - chi diurno</t>
  </si>
  <si>
    <t>Compactador de solos de percusão (soquete) com motor a gasolina, potência 3 cv - chi diurno</t>
  </si>
  <si>
    <t>Martelo demolidor elétrico, com potência de 2.000 w, 1.000 impactos por minuto, peso de 30 kg - chi diurno</t>
  </si>
  <si>
    <t>Betoneira capacidade nominal de 400 l, capacidade de mistura 280 l, motor elétrico trifásico potência de 2 cv, sem carregador - depreciação</t>
  </si>
  <si>
    <t>Caminhão basculante 6m3 toco, peso bruto total 16.000kg, carga útil máx. 11.130kg, dist. entre eixos 5,36m, pot. 185cv, incl. caçamba metálica - depreciação</t>
  </si>
  <si>
    <t>Vibrador de imersão, diâmetro de ponteira 45mm, motor elétrico trifásico potência de 2 cv - depreciação</t>
  </si>
  <si>
    <t>Guindauto hidráulico, capacidade máxima de carga 6200 kg, momento máximo de carga 11,7 tm, alcance máximo horizontal 9,70 m, inclusive caminhão toco pbt 16.000 kg, potência de 189 cv - depreciação</t>
  </si>
  <si>
    <t>Pá carregadeira sobre rodas, potência líquida 128 hp, capacidade da caçamba 1,7 a 2,8 m3, peso operacional 11632 kg - depreciação</t>
  </si>
  <si>
    <t>Cortadora de piso com motor 4 tempos a gasolina, potência de 13 hp, com disco de corte diamantado segmentado para concreto, diâmetro de 350 mm, furo de 1" (14 x 1") - depreciação</t>
  </si>
  <si>
    <t>Compactador de solos de percussão (soquete) com motor a gasolina 4 tempos, potência 4 cv - depreciação</t>
  </si>
  <si>
    <t>Retroescavadeira sobre rodas com carregadeira, tração 4x2, potência líq. 79 hp, caçamba carreg. cap. mín. 1 m3, caçamba retro cap. 0,20 m3, peso operacional mín. 6.570 kg, profundidade escavação máx. 4,37 m - depreciação</t>
  </si>
  <si>
    <t>Caminhão pipa 6.000 l, peso bruto total 13.000 kg, distância entre eixos 4,80 m, potência 189 cv inclusive tanque de aço para transporte de água, capacidade 6 m3 - depreciação.</t>
  </si>
  <si>
    <t>Martelo demolidor elétrico, com potência de 2.000 w, 1.000 impactos por minuto, peso de 30 kg - depreciação</t>
  </si>
  <si>
    <t>Betoneira capacidade nominal de 400 l, capacidade de mistura 280 l, motor elétrico trifásico potência de 2 cv, sem carregador - juros</t>
  </si>
  <si>
    <t>Caminhão basculante 6m3 toco, peso bruto total 16.000kg, carga útil máx. 11.130kg, dist. entre eixos 5,36m, pot. 185cv, incl. caçamba metálica - juros.</t>
  </si>
  <si>
    <t>Vibrador de imersão, diâmetro de ponteira 45mm, motor elétrico trifásico potência de 2 cv - juros</t>
  </si>
  <si>
    <t>Guindauto hidráulico, capacidade máxima de carga 6200 kg, momento máximo de carga 11,7 tm, alcance máximo horizontal 9,70 m, inclusive caminhão toco pbt 16.000 kg, potência de 189 cv - juros.</t>
  </si>
  <si>
    <t>Pá carregadeira sobre rodas, potência líquida 128 hp, capacidade da caçamba 1,7 a 2,8 m3, peso operacional 11632 kg - juros.</t>
  </si>
  <si>
    <t>Cortadora de piso com motor 4 tempos a gasolina, potência de 13 hp, com disco de corte diamantado segmentado para concreto, diâmetro de 350 mm, furo de 1" (14 x 1") - juros</t>
  </si>
  <si>
    <t>Compactador de solos de percussão (soquete) com motor a gasolina 4 tempos, potência 4 cv - juros</t>
  </si>
  <si>
    <t>Retroescavadeira sobre rodas com carregadeira, tração 4x2, potência líq. 79 hp, caçamba carreg. cap. mín. 1 m3, caçamba retro cap. 0,20 m3, peso operacional mín. 6.570 kg, profundidade escavação máx. 4,37 m - juros</t>
  </si>
  <si>
    <t>Caminhão pipa 6.000 l, peso bruto total 13.000 kg, distância entre eixos 4,80 m, potência 189 cv inclusive tanque de aço para transporte de água, capacidade 6 m3 - juros</t>
  </si>
  <si>
    <t>Martelo demolidor elétrico, com potência de 2.000 w, 1.000 impactos por minuto, peso de 30 kg - juros</t>
  </si>
  <si>
    <t>Betoneira capacidade nominal de 400 l, capacidade de mistura 280 l, motor elétrico trifásico potência de 2 cv, sem carregador - manutenção</t>
  </si>
  <si>
    <t>Caminhão basculante 6m3 toco, peso bruto total 16.000kg, carga útil máx. 11.130kg, dist. entre eixos 5,36m, pot. 185 cv, incl. caçamba metálica - manutenção</t>
  </si>
  <si>
    <t>Vibrador de imersão, diâmetro de ponteira 45mm, motor elétrico trifásico potência de 2 cv - manutenção</t>
  </si>
  <si>
    <t>Guindauto hidráulico, capacidade máxima de carga 6200 kg, momento máximo de carga 11,7 tm, alcance máximo horizontal 9,70 m, inclusive caminhão toco pbt 16.000 kg, potência de 189 cv - manutenção.</t>
  </si>
  <si>
    <t>Pá carregadeira sobre rodas, potência líquida 128 hp, capacidade da caçamba 1,7 a 2,8 m3, peso operacional 11632 kg - manutenção.</t>
  </si>
  <si>
    <t>Cortadora de piso com motor 4 tempos a gasolina, potência de 13 hp, com disco de corte diamantado segmentado para concreto, diâmetro de 350 mm, furo de 1" (14 x 1") - manutenção</t>
  </si>
  <si>
    <t>Compactador de solos de percusão (soquete) com motor a gasolina, potência 3 cv - manutenção</t>
  </si>
  <si>
    <t>Retroescavadeira sobre rodas com carregadeira, tração 4x2, potência líq. 79 hp, caçamba carreg. cap. mín. 1 m3, caçamba retro cap. 0,20 m3, peso operacional mín. 6.570 kg, profundidade escavação máx. 4,37 m - manutenção</t>
  </si>
  <si>
    <t>Caminhão pipa 6.000 l, peso bruto total 13.000 kg, distância entre eixos 4,80 m, potência 189 cv inclusive tanque de aço para transporte de água, capacidade 6 m3 - manutenção</t>
  </si>
  <si>
    <t>Martelo demolidor elétrico, com potência de 2.000 w, 1.000 impactos por minuto, peso de 30 kg - manutenção</t>
  </si>
  <si>
    <t>Betoneira capacidade nominal de 400 l, capacidade de mistura 280 l, motor elétrico trifásico potência de 2 cv, sem carregador - materiais na operação</t>
  </si>
  <si>
    <t>Caminhão basculante 6m3 toco, peso bruto total 16.000 kg, carga útil máx. 11.130kg, dist. entre eixos 5,36m, pot. 185cv, incl. caçamba metálica - materiais na operação</t>
  </si>
  <si>
    <t>Vibrador de imersão, diâmetro de ponteira 45mm, motor elétrico trifásico potência de 2 cv - materiais na operação.</t>
  </si>
  <si>
    <t>Guindauto hidráulico, capacidade máxima de carga 6200 kg, momento máximo de carga 11,7 tm, alcance máximo horizontal 9,70 m, inclusive caminhão toco pbt 16.000 kg, potência de 189 cv - materiais na operação.</t>
  </si>
  <si>
    <t>Pá carregadeira sobre rodas, potência líquida 128 hp, capacidade da caçamba 1,7 a 2,8 m3, peso operacional 11632 kg - materiais na operação.</t>
  </si>
  <si>
    <t>Cortadora de piso com motor 4 tempos a gasolina, potência de 13 hp, com disco de corte diamantado segmentado para concreto, diâmetro de 350 mm, furo de 1" (14 x 1") - materiais na operação</t>
  </si>
  <si>
    <t>Compactador de solos de percusão (soquete) com motor a gasolina, potência 3 cv - materiais na operação</t>
  </si>
  <si>
    <t>Retroescavadeira sobre rodas com carregadeira, tração 4x2, potência líq. 79 hp, caçamba carreg. cap. mín. 1 m3, caçamba retro cap. 0,20 m3, peso operacional mín. 6.570 kg, profundidade escavação máx. 4,37 m - materiais na operação</t>
  </si>
  <si>
    <t>Caminhão pipa 6.000 l, peso bruto total 13.000 kg, distância entre eixos 4,80 m, potência 189 cv inclusive tanque de aço para transporte de água, capacidade 6 m3 - materiais na operação</t>
  </si>
  <si>
    <t>Martelo demolidor elétrico, com potência de 2.000 w, 1.000 impactos por minuto, peso de 30 kg - materiais na operação</t>
  </si>
  <si>
    <t>Caminhão basculante 6m3 toco, peso bruto total 16.000kg, carga útil máx. 11.130 kg, dist. entre eixos 5,36 m, pot. 185cv, incl. caçamba metálica - impostos e seguros</t>
  </si>
  <si>
    <t>Guindauto hidráulico, capacidade máxima de carga 6200 kg, momento máximo de carga 11,7 tm, alcance máximo horizontal 9,70 m, inclusive caminhão toco pbt 16.000 kg, potência de 189 cv - impostos e seguros.</t>
  </si>
  <si>
    <t>Caminhão pipa 6.000 l, peso bruto total 13.000 kg, distância entre eixos 4,80 m, potência 189 cv inclusive tanque de aço para transporte de água, capacidade 6 m3 - impostos e seguros</t>
  </si>
  <si>
    <t>Execução de pavimentação com blocos intertravados de concreto tipo  pavi-s , espessura de 8 cm e resistência mínima de 35 MPa, assentados sobre colchão de pó de pedra de 10 cm, com rejuntamento em areia, compactação com placa vibratória e cortes com cortadora de piso</t>
  </si>
  <si>
    <t>Execução de pavimentação com blocos intertravados de concreto tipo  pavi-s , espessura de 10 cm e resistência mínima de 35 MPa, assentados sobre colchão de pó de pedra de 10 cm, com rejuntamento em areia, compactação com placa vibratória e cortes com cortadora de piso</t>
  </si>
  <si>
    <t>Adaptador de PVC soldável com anel para caixa d água, DN 25mm</t>
  </si>
  <si>
    <t>MÃO DE OBRA (SALÁRIOS - MENSALISTAS)</t>
  </si>
  <si>
    <t>ENGENHEIRO PLENO</t>
  </si>
  <si>
    <t>ENGENHEIRO SENIOR</t>
  </si>
  <si>
    <t>TECNICO 2 GRAU NIVEL A</t>
  </si>
  <si>
    <t>TECNICO 2 GRAU NIVEL B</t>
  </si>
  <si>
    <t>TECNICO 2 GRAU NIVEL C</t>
  </si>
  <si>
    <t>MESTRE DE OBRAS SENIOR</t>
  </si>
  <si>
    <t>ENCARREGADO DE TURMA</t>
  </si>
  <si>
    <t>COORDENADOR TECNICO ESPECIALISTA</t>
  </si>
  <si>
    <t>TECNICO 2 GRAU NIVEL D</t>
  </si>
  <si>
    <t>ALMOXARIFE</t>
  </si>
  <si>
    <t>AUXILIAR DE ALMOXARIFE</t>
  </si>
  <si>
    <t>COTADOR</t>
  </si>
  <si>
    <t>TECNICO NIVEL SUPERIOR</t>
  </si>
  <si>
    <t>VIGIA</t>
  </si>
  <si>
    <t>SARRAFO DE MADEIRA PINUS 8 X 2.5 CM (BRUTA)</t>
  </si>
  <si>
    <t>ESPACADOR EM PVC CIRCULAR COMP.: 30 MM</t>
  </si>
  <si>
    <t>MANTA GEOTEXTIL DE POLIESTER BIDIM RT-10</t>
  </si>
  <si>
    <t>MANTA ASFALTICA 3MM TIPO III - APP (AREIA/POLIESTER/POLIESTER) NBR 9952, INCL. ARG. REGULAR., PRIMER E PROTECAO</t>
  </si>
  <si>
    <t>MANTA ASFALTICA 4MM TIPO III - APP (AREIA/POLIESTER/POLIESTER) NBR 9952, INCL. ARG. REGULAR. PRIMER E PROTECAO</t>
  </si>
  <si>
    <t>FUNDO CONVERTEDOR DE FERRUGEM - PFC - QUIMATIC OU EQUIVALENTE</t>
  </si>
  <si>
    <t>CONJUNTO PARAFUSO ACO INOX 304 ROSCA SOBERBA 7,2MM PARA FIXACAO DE BACIA/MICTORIOS</t>
  </si>
  <si>
    <t>PARAFUSO SEXTAVADO COM PORCA E ARRUELA 3/8" X 1.1/2" - ZINCADO</t>
  </si>
  <si>
    <t>CHUMBADOR TIPO CBA C/ PRISIONEIRO 3/8" X 80MM</t>
  </si>
  <si>
    <t>PREGO 17X21</t>
  </si>
  <si>
    <t>CHUMB. EXPANSÃO PB644 PARABOLT/SIM. D=6.3/C=44.4MM (1/4" X 1.3/4")</t>
  </si>
  <si>
    <t>PREGO CABECA DUPLA 17 X 27</t>
  </si>
  <si>
    <t>COLA BRANCA "PVA" CASCOLA, FORMICA, MUNDIAL OU EQUIVALENTE</t>
  </si>
  <si>
    <t>TUBO EM ACO INOX 1.1/2" (38,10MM) ESP: 1,5MM - POLIDO</t>
  </si>
  <si>
    <t>TENSOR PARA FORMAS P/ FIXACAO DE TIRANTE EM FORMAS PARA CONCRETO - 80 UTILIZAÇÕES</t>
  </si>
  <si>
    <t>CONE PLASTICO 1/2" P/ VEDACAO DE TUBO PROTETOR DE BARRAS DE ANCORAGEM EM FORMAS P/ CONCRETO</t>
  </si>
  <si>
    <t>TUBO DE ACO CARBONO SCHEDULE 40 Ø 3/4" - PRETO SEM COSTURA</t>
  </si>
  <si>
    <t>PERFIL "U" EM ALUMINIO ANODIZADO FOSCO 1/2" X 1/2" ESP. 1/16"</t>
  </si>
  <si>
    <t>ESQUADRIAS METALICAS (CONTINUACAO)</t>
  </si>
  <si>
    <t>POSTE INTERMEDIARIO NYLOFOR 3D, C/ H=2,08M COM TAMPA</t>
  </si>
  <si>
    <t>FORRO PVC L=20CM COR BRANCO 7 A 8 MM COLOCADO COLOCADO -ESTRUTURADO POR PERFIS DE AÇO GALVANIZADO E TIRANTES RIGIDOS</t>
  </si>
  <si>
    <t>CONECTOR PORCELANA 3P P/ CABOS 10MM2 (50A)</t>
  </si>
  <si>
    <t>CONECTOR PORCELANA 3P P/ CABOS 6MM2 (30A)</t>
  </si>
  <si>
    <t>CABO FLEXIVEL 70ºC TEMPERA MOLE ANTICHAMA 450/750V - 1,5 MM2 - NBR NM 280, CLASSE 5</t>
  </si>
  <si>
    <t>CABO FLEXIVEL 70ºC TEMPERA MOLE ANTICHAMA 450/750V - 2,5 MM2 - NBR NM 280, CLASSE 5</t>
  </si>
  <si>
    <t>CABO FLEXIVEL 70ºC TEMPERA MOLE ANTICHAMA 450/750V - 4 MM2 - NBR NM 280, CLASSE 5</t>
  </si>
  <si>
    <t>CABO FLEXIVEL 70ºC TEMPERA MOLE ANTICHAMA 450/750V - 6 MM2 - NBR NM 280, CLASSE 5</t>
  </si>
  <si>
    <t>CABO FLEXIVEL 70ºC TEMPERA MOLE ANTICHAMA 450/750V - 10 MM2 - NBR NM 280, CLASSE 5</t>
  </si>
  <si>
    <t>CABO FLEXIVEL 70ºC TEMPERA MOLE ANTICHAMA 450/750V - 16 MM2 - NBR NM 280, CLASSE 5</t>
  </si>
  <si>
    <t>CABO FLEXIVEL 70ºC TEMPERA MOLE ANTICHAMA 450/750V - 25 MM2 - NBR NM 280, CLASSE 5</t>
  </si>
  <si>
    <t>CONECTOR DE ALUMINIO TIPO PRENSA CABOS IP66 CURTO 3/4" COM ROSCA</t>
  </si>
  <si>
    <t>ESPELHO 4X2", LINHA BRANCA COM SUPORTE PARA ENCAIXE</t>
  </si>
  <si>
    <t>ESPELHO 4X4", LINHA BRANCA COM SUPORTE PARA ENCAIXE</t>
  </si>
  <si>
    <t>CONECTOR DE ALUMINIO TIPO PRENSA CABOS IP66 CURTO 1/2" COM ROSCA</t>
  </si>
  <si>
    <t>CONECTOR DE ALUMINIO TIPO PRENSA CABOS IP66 CURTO 1" COM ROSCA</t>
  </si>
  <si>
    <t>ADAPTADOR SOLDAVEL LONGO PVC C/ FLANGES LIVRES P/ CAIXA D`AGUA DN 40MM X 1.1/4"</t>
  </si>
  <si>
    <t>ADAPTADOR SOLDAVEL LONGO PVC C/ FLANGES LIVRES P/ CAIXA D`AGUA DN 50MM X 1.1/2"</t>
  </si>
  <si>
    <t>ADAPTADOR SOLDAVEL LONGO PVC C/ FLANGES LIVRES P/ CAIXA D`AGUA DN 60MM X 2"</t>
  </si>
  <si>
    <t>ADAPTADOR SOLDAVEL LONGO PVC C/ FLANGES LIVRES P/ CAIXA D`AGUA DN 75MM X 2.2/12"</t>
  </si>
  <si>
    <t>REGISTRO DE GAVETA BRUTO ABNT 15MM - 1/2"</t>
  </si>
  <si>
    <t>REGISTRO DE GAVETA BRUTO ABNT 20MM - 3/4"</t>
  </si>
  <si>
    <t>REGISTRO DE GAVETA BRUTO ABNT 25MM - 1"</t>
  </si>
  <si>
    <t>REGISTRO DE GAVETA BRUTO ABNT 32MM - 1.1/4"</t>
  </si>
  <si>
    <t>REGISTRO DE GAVETA BRUTO ABNT 40MM - 1.1/2"</t>
  </si>
  <si>
    <t>REGISTRO DE GAVETA BRUTO ABNT 50MM - 2" COM VOLANTE</t>
  </si>
  <si>
    <t>REGISTRO DE GAVETA BRUTO INDUSTRIAL 65MM - 2.1/2" COM VOLANTE</t>
  </si>
  <si>
    <t>REGISTRO DE GAVETA BRUTO INDUSTRIAL 80MM - 3" COM VOLANTE</t>
  </si>
  <si>
    <t>VALVULA DE PVC 2.1/4" PARA TANQUE C/ UNHO</t>
  </si>
  <si>
    <t>VALVULA DE PVC 1" PARA LAVATORIO C/ UNHO</t>
  </si>
  <si>
    <t>VALVULA DE DESCARGA COM ACABAMENTO CANOPLA METAL CROMADO 1.1/4" - DOCOL OU EQUIVALENTE</t>
  </si>
  <si>
    <t>BACIA LOUCA BRANCA LINHA RAVENA P.909 - DECA OU EQUIVALENTE</t>
  </si>
  <si>
    <t>BACIA LOUCA BRANCA COM CAIXA ACOPLADA COM ACIONAMENTO SIMPLES</t>
  </si>
  <si>
    <t>CABIDE DE LOUCA BRANCA COM 2 GANCHOS - ICASA, CELITE OU EQUIVALENTE</t>
  </si>
  <si>
    <t>LAVATORIO DE LOUCA BRANCA COM COLUNA - ASPEN - DECA, CELITE OU EQUIVALENTE</t>
  </si>
  <si>
    <t>BACIA CONVENCIONAL INFANTIL DE LOUCA BRANCA - STUDIO KIDS - DECA OU EQUIVALENTE</t>
  </si>
  <si>
    <t>CABIDE 1 GANCHO REF.08 ACAB. CROMADO REF IDEA DOCOL, LORENZETTI OU EQUIV</t>
  </si>
  <si>
    <t>ACABAMENTO (CANOPLA) CLASSICA PARA VALVULA DE DESCARGA - DOCOL, DECA, HIDRA OU EQUIVALENTE</t>
  </si>
  <si>
    <t>BACIA CONVENCIONAL DE LOUÇA BRANCA - LOGASA, CELITE OU EQUIVALENTE</t>
  </si>
  <si>
    <t>LAVATORIO LOUÇA BRANCA SEM COLUNA LINHA COLIBRI - LOGASA OU EQUIVALENTE</t>
  </si>
  <si>
    <t>MICTORIO LOUCA BRANCA C/ SIFAO INTEGRADO ANTIVANDALISMO - M-715 - DECA OU EQUIVALENTE</t>
  </si>
  <si>
    <t>TORNEIRA LONGA DE PAREDE PARA TANQUE 3/4" (20MM) - REF. 1158-PRIMOR - DOCOL OU EQUIVALENTE</t>
  </si>
  <si>
    <t>TORNEIRA BICA BAIXA DE PRESSAO CROMADA P/ LAVATORIO 1/2" - PRESSMATIC ALFA, DOCOL, DECAMATIC SMART - DECA OU EQUIVALENTE</t>
  </si>
  <si>
    <t>TORNEIRA DE PVC BRANCA 1/2" PARA PIA SLIM - KRONA, TIGRE OU EQUIVALENTE</t>
  </si>
  <si>
    <t>TORNEIRA DE PAREDE DE COZINHA BICA ALTA REF. GALI - DOCOL OU EQUIVALENTE</t>
  </si>
  <si>
    <t>TORNEIRA LONGA DE PAREDE PARA TANQUE 1/2" (15MM) - REF. 1158-PRIMOR - DOCOL OU EQUIVALENTE</t>
  </si>
  <si>
    <t>EXTINTOR DE INCENDIO DE GAS CARBONICO CO2 5 B:C (6 KG)</t>
  </si>
  <si>
    <t>SUPORTE DE PAREDE UNIVERSAL PARA EXTINTOR</t>
  </si>
  <si>
    <t>EXTINTOR DE INCENDIO DE AGUA PRESSURIZADA 2A (10 LITROS)</t>
  </si>
  <si>
    <t>EXTINTOR DE INCENDIO DE PORTATIL PO QUIMICO SECO ABC 2A-20B:C (4KG)</t>
  </si>
  <si>
    <t>EXTINTOR DE INCENDIO PORTATIL PO QUIMICO SECO ABC 2A - 20B:C (6KG)</t>
  </si>
  <si>
    <t>TAMPAO E SUPORTE DE FERRO FUNDIDO Ø 60CM CLASSE D400 PARA PV</t>
  </si>
  <si>
    <t>ENGATE FLEXIVEL EM PVC 1/2" X 30CM</t>
  </si>
  <si>
    <t>ENGATE FLEXIVEL TRANÇADO INOX 1/2? X 30CM</t>
  </si>
  <si>
    <t>TUBO EM ACO INOX 3/4" ESP: 1,5MM - POLIDO</t>
  </si>
  <si>
    <t>DIVERSOS (SERVIÇOS SCO)</t>
  </si>
  <si>
    <t>TUBO EM ACO INOX 2" ESP: 1,5MM - POLIDO</t>
  </si>
  <si>
    <t>CANOPLA EM ACO INOX 2" ESP. 0,50MM</t>
  </si>
  <si>
    <t>QUADRO DISTRIB. PVC DE EMBUTIR P/ 8 CIRCUITOS SEM BARRAMENTO C/ TRINCO</t>
  </si>
  <si>
    <t>CONSUMO DE ENERGIA ELETRICA INDUSTRIAL ATE 2000 KWH, SEM DEMANDA</t>
  </si>
  <si>
    <t>LUMINARIAS (CONTINUAÇÃO)</t>
  </si>
  <si>
    <t>ARANDELA PROVA DE TEMPO 45º INDUSTRIAL C/ GRADE SEM LAMPADA REF. EY16 IND TGVP NAVILLE; WYN-26/2 WETZEL; TL3553-M TOTAL LIGHT OU EQUIV</t>
  </si>
  <si>
    <t>PLAFONIER DE PLASTICO COM GLOBO EM PLASTICO BRANCO LEITOSO DIM 20X10CM</t>
  </si>
  <si>
    <t>CERAMICA 10X10CM ELIANE BRANCO BRILHANTE GALERIA MESH (TELADA) OU EQUIVALENTE REF ELIANE CERAL, STRUFALD OU EQUIV</t>
  </si>
  <si>
    <t>PORCELANATO ACABAMENTO ACETINADO 60X60CM CIMENTO CINZA BOLD</t>
  </si>
  <si>
    <t>PORCELANATO NATURAL RETIFICADO, 60X60CM, PLATINA NA ELIANE/EQUIV</t>
  </si>
  <si>
    <t>FIXADOR PARA GRADIL NYLOFOR/EQUIV (FIXAÇÃO NO POSTE) COM TAMPA DE ACABAMENTO</t>
  </si>
  <si>
    <t>PAINEL GRADIL NYLOFOR 3D DIM 2.50M X 2.03M EM AÇO GALVANIZADO SOLDADO PROCESSO DE PINTURA ELETROSTÁTICA 100MICRA, MALHA 5X20CM, FIO DIÂM. 5,00MM</t>
  </si>
  <si>
    <t>Preço Improd.</t>
  </si>
  <si>
    <t>MARTELO DEMOLIDOR ELETRICO, COM POTENCIA DE 2.000 W, FREQUENCIA DE 1.000 IMPACTOS POR MINUTO, FORCA DE IMPACTO ENTRE 60 E 65 J, PESO DE 30 KG</t>
  </si>
  <si>
    <t>Categoria: Serv.Terceiro</t>
  </si>
  <si>
    <t>SERVIÇO TERCERIZADO</t>
  </si>
  <si>
    <t>DIVISÓRIAS E FORROS</t>
  </si>
  <si>
    <t>DIVISORIA MODULARES TIPO MD-1 (ALTA/PAINEL/PAINEL) ESP.35MM, PAINEIS EM CHAPAS DURAPLAC, COR CINZA, MIOLO COLMEIA, ESTRUTRADA EM PERFIS DE AÇO NA COR PRETA</t>
  </si>
  <si>
    <t>PORTA P/ DIVISORIA 80X210 CM, SEM VISOR, MIOLO CELULAR 35MM, COR CINZA, COMPLETA, ESTRUTURADA EM PERFIL DE AÇO NA COR PRETA, INCLUSIVE DOBRADIÇAS E FECHADURA TUBULAR</t>
  </si>
  <si>
    <t>RODAPÉ CERÂMICO DE 7CM DE ALTURA COM PLACAS TIPO ESMALTADA DE DIMENSÕES 35X35CM. AF_02/2023</t>
  </si>
  <si>
    <t>RAMPA DE ACESSIBILIDADE EM CONCRETO MOLDADO IN LOCO, EM CALÇADA NOVA COM LARGURA MAIOR OU IGUAL À 3,00 M, FCK 25MPA, COM PISO PODOTÁTIL. AF_03/2024</t>
  </si>
  <si>
    <t>RAMPA DE ACESSIBILIDADE EM CONCRETO MOLDADO IN LOCO, EM CALÇADA NOVA COM LARGURA MENOR À 3,00 M, FCK 25MPA, COM PISO PODOTÁTIL. AF_03/2024</t>
  </si>
  <si>
    <t>RAMPA DE ACESSIBILIDADE EM CONCRETO MOLDADO IN LOCO, EM CALÇADA PRÉ EXISTENTE COM LARGURA MAIOR OU IGUAL À 3,00 M, FCK 25MPA, COM PISO PODOTÁTIL. AF_03/2024</t>
  </si>
  <si>
    <t>RAMPA DE ACESSIBILIDADE EM CONCRETO MOLDADO IN LOCO, EM CALÇADA PRÉ EXISTENTE COM LARGURA MENOR À 3,00 M, FCK 25MPA, COM PISO PODOTÁTIL. AF_03/2024</t>
  </si>
  <si>
    <t>RAMPA DE ACESSIBILIDADE EM CONCRETO PRÉ MOLDADO, EM CALÇADA NOVA COM LARGURA MAIOR OU IGUAL À 3,00 M, FCK 25MPA, COM PISO PODOTÁTIL. AF_03/2024</t>
  </si>
  <si>
    <t>RAMPA DE ACESSIBILIDADE EM CONCRETO PRÉ MOLDADO, EM CALÇADA PRÉ EXISTENTE COM LARGURA MAIOR OU IGUAL À 3,00 M, FCK 25MPA, COM PISO PODOTÁTIL. AF_03/2024</t>
  </si>
  <si>
    <t>ALVENARIA DE BLOCOS DE CONCRETO ESTRUTURAL 14X19X29 CM (ESPESSURA 14 CM), FBK = 8 MPA, UTILIZANDO COLHER DE PEDREIRO. AF_10/2022</t>
  </si>
  <si>
    <t>ALVENARIA DE BLOCOS DE CONCRETO ESTRUTURAL 14X19X29 CM (ESPESSURA 14 CM), FBK = 8 MPA, UTILIZANDO PALHETA. AF_10/2022</t>
  </si>
  <si>
    <t>ALVENARIA DE BLOCOS DE CONCRETO ESTRUTURAL 14X19X39 CM (ESPESSURA 14 CM), FBK = 8 MPA, UTILIZANDO COLHER DE PEDREIRO. AF_10/2022</t>
  </si>
  <si>
    <t>ALVENARIA DE BLOCOS DE CONCRETO ESTRUTURAL 14X19X39 CM (ESPESSURA 14 CM), FBK = 8 MPA, UTILIZANDO PALHETA. AF_10/2022</t>
  </si>
  <si>
    <t>ALVENARIA DE VEDAÇÃO DE BLOCOS CERÂMICOS FURADOS NA HORIZONTAL DE 11,5X14X24 CM (ESPESSURA 11,5 CM) E ARGAMASSA DE ASSENTAMENTO COM PREPARO EM BETONEIRA. AF_12/2021</t>
  </si>
  <si>
    <t>ALVENARIA DE VEDAÇÃO DE BLOCOS CERÂMICOS FURADOS NA HORIZONTAL DE 11,5X14X24 CM (ESPESSURA 11,5 CM) E ARGAMASSA DE ASSENTAMENTO COM PREPARO MANUAL. AF_12/2021</t>
  </si>
  <si>
    <t>ALVENARIA DE VEDAÇÃO DE BLOCOS CERÂMICOS FURADOS NA HORIZONTAL DE 11,5X19X29 CM (ESPESSURA 11,5 CM) E ARGAMASSA DE ASSENTAMENTO COM PREPARO EM BETONEIRA. AF_12/2021</t>
  </si>
  <si>
    <t>ALVENARIA DE VEDAÇÃO DE BLOCOS CERÂMICOS FURADOS NA HORIZONTAL DE 11,5X19X29 CM (ESPESSURA 11,5 CM) E ARGAMASSA DE ASSENTAMENTO COM PREPARO MANUAL. AF_12/2021</t>
  </si>
  <si>
    <t>ALVENARIA DE VEDAÇÃO DE BLOCOS CERÂMICOS FURADOS NA HORIZONTAL DE 11,5X19X39 CM (ESPESSURA 11,5 CM) E ARGAMASSA DE ASSENTAMENTO COM PREPARO EM BETONEIRA. AF_12/2021</t>
  </si>
  <si>
    <t>ALVENARIA DE VEDAÇÃO DE BLOCOS CERÂMICOS FURADOS NA HORIZONTAL DE 11,5X19X39 CM (ESPESSURA 11,5 CM) E ARGAMASSA DE ASSENTAMENTO COM PREPARO MANUAL. AF_12/2021</t>
  </si>
  <si>
    <t>ALVENARIA DE VEDAÇÃO DE BLOCOS CERÂMICOS FURADOS NA HORIZONTAL DE 14X19X29 CM (ESPESSURA 14 CM) E ARGAMASSA DE ASSENTAMENTO COM PREPARO EM BETONEIRA. AF_12/2021</t>
  </si>
  <si>
    <t>ALVENARIA DE VEDAÇÃO DE BLOCOS CERÂMICOS FURADOS NA HORIZONTAL DE 14X19X29 CM (ESPESSURA 14 CM) E ARGAMASSA DE ASSENTAMENTO COM PREPARO MANUAL. AF_12/2021</t>
  </si>
  <si>
    <t>ALVENARIA DE VEDAÇÃO DE BLOCOS CERÂMICOS FURADOS NA HORIZONTAL DE 14X19X39 CM (ESPESSURA 14 CM) E ARGAMASSA DE ASSENTAMENTO COM PREPARO EM BETONEIRA. AF_12/2021</t>
  </si>
  <si>
    <t>ALVENARIA DE VEDAÇÃO DE BLOCOS CERÂMICOS FURADOS NA HORIZONTAL DE 14X19X39 CM (ESPESSURA 14 CM) E ARGAMASSA DE ASSENTAMENTO COM PREPARO MANUAL. AF_12/2021</t>
  </si>
  <si>
    <t>ALVENARIA DE VEDAÇÃO DE BLOCOS CERÂMICOS FURADOS NA HORIZONTAL DE 19X19X29 CM (ESPESSURA 19 CM) E ARGAMASSA DE ASSENTAMENTO COM PREPARO EM BETONEIRA. AF_12/2021</t>
  </si>
  <si>
    <t>ALVENARIA DE VEDAÇÃO DE BLOCOS CERÂMICOS FURADOS NA HORIZONTAL DE 19X19X29 CM (ESPESSURA 19 CM) E ARGAMASSA DE ASSENTAMENTO COM PREPARO MANUAL. AF_12/2021</t>
  </si>
  <si>
    <t>ALVENARIA DE VEDAÇÃO DE BLOCOS CERÂMICOS FURADOS NA HORIZONTAL DE 19X19X39 CM (ESPESSURA 19 CM) E ARGAMASSA DE ASSENTAMENTO COM PREPARO EM BETONEIRA. AF_12/2021</t>
  </si>
  <si>
    <t>ALVENARIA DE VEDAÇÃO DE BLOCOS CERÂMICOS FURADOS NA HORIZONTAL DE 19X19X39 CM (ESPESSURA 19 CM) E ARGAMASSA DE ASSENTAMENTO COM PREPARO MANUAL. AF_12/2021</t>
  </si>
  <si>
    <t>ALVENARIA DE VEDAÇÃO DE BLOCOS CERÂMICOS FURADOS NA HORIZONTAL DE 9X14X24 CM (ESPESSURA 9 CM) E ARGAMASSA DE ASSENTAMENTO COM PREPARO EM BETONEIRA. AF_12/2021</t>
  </si>
  <si>
    <t>ALVENARIA DE VEDAÇÃO DE BLOCOS CERÂMICOS FURADOS NA HORIZONTAL DE 9X14X24 CM (ESPESSURA 9 CM) E ARGAMASSA DE ASSENTAMENTO COM PREPARO MANUAL. AF_12/2021</t>
  </si>
  <si>
    <t>ALVENARIA DE VEDAÇÃO DE BLOCOS CERÂMICOS FURADOS NA HORIZONTAL DE 9X19X39 CM (ESPESSURA 9 CM) E ARGAMASSA DE ASSENTAMENTO COM PREPARO EM BETONEIRA. AF_12/2021</t>
  </si>
  <si>
    <t>ALVENARIA DE VEDAÇÃO DE BLOCOS CERÂMICOS FURADOS NA HORIZONTAL DE 9X19X39 CM (ESPESSURA 9 CM) E ARGAMASSA DE ASSENTAMENTO COM PREPARO MANUAL. AF_12/2021</t>
  </si>
  <si>
    <t>ALVENARIA DE VEDAÇÃO DE BLOCOS CERÂMICOS FURADOS NA VERTICAL DE 11,5X19X29 CM (ESPESSURA 11,5 CM) E ARGAMASSA DE ASSENTAMENTO COM PREPARO EM BETONEIRA. AF_12/2021</t>
  </si>
  <si>
    <t>ALVENARIA DE VEDAÇÃO DE BLOCOS CERÂMICOS FURADOS NA VERTICAL DE 11,5X19X29 CM (ESPESSURA 11,5 CM) E ARGAMASSA DE ASSENTAMENTO COM PREPARO MANUAL. AF_12/2021</t>
  </si>
  <si>
    <t>ALVENARIA DE VEDAÇÃO DE BLOCOS CERÂMICOS FURADOS NA VERTICAL DE 11,5X19X39 CM (ESPESSURA 11,5 CM) E ARGAMASSA DE ASSENTAMENTO COM PREPARO EM BETONEIRA. AF_12/2021</t>
  </si>
  <si>
    <t>ALVENARIA DE VEDAÇÃO DE BLOCOS CERÂMICOS FURADOS NA VERTICAL DE 11,5X19X39 CM (ESPESSURA 11,5 CM) E ARGAMASSA DE ASSENTAMENTO COM PREPARO MANUAL. AF_12/2021</t>
  </si>
  <si>
    <t>ALVENARIA DE VEDAÇÃO DE BLOCOS CERÂMICOS FURADOS NA VERTICAL DE 14X19X29 CM (ESPESSURA 14 CM) E ARGAMASSA DE ASSENTAMENTO COM PREPARO EM BETONEIRA. AF_12/2021</t>
  </si>
  <si>
    <t>ALVENARIA DE VEDAÇÃO DE BLOCOS CERÂMICOS FURADOS NA VERTICAL DE 14X19X29 CM (ESPESSURA 14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</si>
  <si>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</si>
  <si>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</si>
  <si>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</si>
  <si>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</si>
  <si>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</si>
  <si>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</si>
  <si>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</si>
  <si>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</si>
  <si>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VEDAÇÃO DE BLOCOS VAZADOS DE CONCRETO DE 14X19X39 CM (ESPESSURA 14 CM) E ARGAMASSA DE ASSENTAMENTO COM PREPARO EM BETONEIRA. AF_12/2021</t>
  </si>
  <si>
    <t>ALVENARIA DE VEDAÇÃO DE BLOCO DE SOLO-CIMENTO (TIJOLO ECOLÓGICO) DE 7X15X30CM (ESPESSURA 15CM). AF_05/2020</t>
  </si>
  <si>
    <t>ARGAMASSA INDUSTRIALIZADA PARA REVESTIMENTOS, MISTURA E PROJEÇÃO DE 2 M³/H DE ARGAMASSA. AF_08/2019</t>
  </si>
  <si>
    <t>ARGAMASSA PARA REVESTIMENTO DECORATIVO MONOCAMADA (MONOCAPA), MISTURA E PROJEÇÃO DE 2 M3/H DE ARGAMASSA. AF_08/2019</t>
  </si>
  <si>
    <t>ARGAMASSA TRAÇO 1:0,5:4,5 (EM VOLUME DE CIMENTO, CAL E AREIA MÉDIA ÚMIDA), PREPARO MECÂNICO COM BETONEIRA 250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</si>
  <si>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</si>
  <si>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</si>
  <si>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</si>
  <si>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1:1,5:7,5 (EM VOLUME DE CIMENTO, CAL E AREIA MÉDIA ÚMIDA) PARA EMBOÇO/MASSA ÚNICA/ASSENTAMENTO DE ALVENARIA DE VEDAÇÃO, PREPARO MECÂNICO COM BETONEIRA 250 L. AF_08/2019</t>
  </si>
  <si>
    <t>ARGAMASSA TRAÇO 1:1,93 (EM VOLUME DE CIMENTO E AREIA MÉDIA ÚMIDA), FCK 20MPA, PREPARO MECÂNICO COM MISTURADOR DUPLO HORIZONTAL DE ALTA TURBULÊNCIA. AF_03/2020</t>
  </si>
  <si>
    <t>ARGAMASSA TRAÇO 1:1:6 (EM VOLUME DE CIMENTO, CAL E AREIA MÉDIA ÚMIDA) PARA EMBOÇO/MASSA ÚNICA/ASSENTAMENTO DE ALVENARIA DE VEDAÇÃO, PREPARO MECÂNICO COM BETONEIRA 250 L. AF_08/2019</t>
  </si>
  <si>
    <t>ARGAMASSA TRAÇO 1:2:8 (EM VOLUME DE CIMENTO, CAL E AREIA MÉDIA ÚMIDA) PARA EMBOÇO/MASSA ÚNICA/ASSENTAMENTO DE ALVENARIA DE VEDAÇÃO, PREPARO MECÂNICO COM BETONEIRA 250 L. AF_08/2019</t>
  </si>
  <si>
    <t>ARGAMASSA TRAÇO 1:2:9 (EM VOLUME DE CIMENTO, CAL E AREIA MÉDIA ÚMIDA) PARA EMBOÇO/MASSA ÚNICA/ASSENTAMENTO DE ALVENARIA DE VEDAÇÃO, PREPARO MECÂNICO COM BETONEIRA 250 L. AF_08/2019</t>
  </si>
  <si>
    <t>ARGAMASSA TRAÇO 1:3 (EM VOLUME DE CIMENTO E AREIA GROSSA ÚMIDA) COM ADIÇÃO DE EMULSÃO POLIMÉRICA PARA CHAPISCO ROLADO, PREPARO MECÂNICO COM BETONEIRA 250 L. AF_08/2019</t>
  </si>
  <si>
    <t>ARGAMASSA TRAÇO 1:3 (EM VOLUME DE CIMENTO E AREIA GROSSA ÚMIDA) PARA CHAPISCO CONVENCIONAL, PREPARO MECÂNICO COM BETONEIRA 250 L. AF_08/2019</t>
  </si>
  <si>
    <t>ARGAMASSA TRAÇO 1:3 (EM VOLUME DE CIMENTO E AREIA MÉDIA ÚMIDA) COM ADIÇÃO DE IMPERMEABILIZANTE, PREPARO MECÂNICO COM BETONEIRA 250 L. AF_08/2019</t>
  </si>
  <si>
    <t>ARGAMASSA TRAÇO 1:3 (EM VOLUME DE CIMENTO E AREIA MÉDIA ÚMIDA) PARA CONTRAPISO, PREPARO MECÂNICO COM BETONEIRA 250 L. AF_08/2019</t>
  </si>
  <si>
    <t>ARGAMASSA TRAÇO 1:3 (EM VOLUME DE CIMENTO E AREIA MÉDIA ÚMIDA), PREPARO MECÂNICO COM BETONEIRA 250 L. AF_08/2019</t>
  </si>
  <si>
    <t>ARGAMASSA TRAÇO 1:4 (CIMENTO E AREIA MÉDIA), PREPARO MECÂNICO COM BETONEIRA 400 L. AF_08/2019</t>
  </si>
  <si>
    <t>ARGAMASSA TRAÇO 1:4 (EM VOLUME DE CIMENTO E AREIA GROSSA ÚMIDA) COM ADIÇÃO DE EMULSÃO POLIMÉRICA PARA CHAPISCO ROLADO, PREPARO MECÂNICO COM BETONEIRA 250 L. AF_08/2019</t>
  </si>
  <si>
    <t>ARGAMASSA TRAÇO 1:4 (EM VOLUME DE CIMENTO E AREIA GROSSA ÚMIDA) PARA CHAPISCO CONVENCIONAL, PREPARO MECÂNICO COM BETONEIRA 250 L. AF_08/2019</t>
  </si>
  <si>
    <t>ARGAMASSA TRAÇO 1:4 (EM VOLUME DE CIMENTO E AREIA MÉDIA ÚMIDA) COM ADIÇÃO DE IMPERMEABILIZANTE, PREPARO MECÂNICO COM BETONEIRA 250 L. AF_08/2019</t>
  </si>
  <si>
    <t>ARGAMASSA TRAÇO 1:4 (EM VOLUME DE CIMENTO E AREIA MÉDIA ÚMIDA) PARA CONTRAPISO, PREPARO MECÂNICO COM BETONEIRA 250 L. AF_08/2019</t>
  </si>
  <si>
    <t>ARGAMASSA TRAÇO 1:4 (EM VOLUME DE CIMENTO E AREIA MÉDIA ÚMIDA), PREPARO MECÂNICO COM BETONEIRA 250 L. AF_08/2019</t>
  </si>
  <si>
    <t>ARGAMASSA TRAÇO 1:5 (EM VOLUME DE CIMENTO E AREIA GROSSA ÚMIDA) COM ADIÇÃO DE EMULSÃO POLIMÉRICA PARA CHAPISCO ROLADO, PREPARO MECÂNICO COM BETONEIRA 250 L. AF_08/2019</t>
  </si>
  <si>
    <t>ARGAMASSA TRAÇO 1:5 (EM VOLUME DE CIMENTO E AREIA GROSSA ÚMIDA) PARA CHAPISCO CONVENCIONAL, PREPARO MECÂNICO COM BETONEIRA 250 L. AF_08/2019</t>
  </si>
  <si>
    <t>ARGAMASSA TRAÇO 1:5 (EM VOLUME DE CIMENTO E AREIA MÉDIA ÚMIDA) PARA CONTRAPISO, PREPARO MECÂNICO COM BETONEIRA 250 L. AF_08/2019</t>
  </si>
  <si>
    <t>ARGAMASSA TRAÇO 1:6 (EM VOLUME DE CIMENTO E AREIA MÉDIA ÚMIDA) COM ADIÇÃO DE PLASTIFICANTE PARA EMBOÇO/MASSA ÚNICA/ASSENTAMENTO DE ALVENARIA DE VEDAÇÃO, PREPARO MECÂNICO COM BETONEIRA 250 L. AF_08/2019</t>
  </si>
  <si>
    <t>ARGAMASSA TRAÇO 1:6 (EM VOLUME DE CIMENTO E AREIA MÉDIA ÚMIDA) PARA CONTRAPISO, PREPARO MECÂNICO COM BETONEIRA 250 L. AF_08/2019</t>
  </si>
  <si>
    <t>ARGAMASSA TRAÇO 1:7 (EM VOLUME DE CIMENTO E AREIA MÉDIA ÚMIDA) COM ADIÇÃO DE PLASTIFICANTE PARA EMBOÇO/MASSA ÚNICA/ASSENTAMENTO DE ALVENARIA DE VEDAÇÃO, PREPARO MECÂNICO COM BETONEIRA 250 L. AF_08/2019</t>
  </si>
  <si>
    <t>CORTE E DOBRA DE AÇO CA-50, DIÂMETRO DE 32 MM. AF_06/2022</t>
  </si>
  <si>
    <t>ARRASAMENTO MECÂNICO DE ESTACA METÁLICA, PERFIL LAMINADO TIPO H - FAMÍLIA 250. AF_05/2021</t>
  </si>
  <si>
    <t>ARRASAMENTO MECÂNICO DE ESTACA METÁLICA, PERFIL LAMINADO TIPO H - FAMÍLIA 310. AF_05/2021</t>
  </si>
  <si>
    <t>ARRASAMENTO MECÂNICO DE ESTACA METÁLICA, PERFIL LAMINADO TIPO I FAMÍLIA 250. AF_05/2021</t>
  </si>
  <si>
    <t>EXECUÇÃO DE PAVIMENTO COM APLICAÇÃO DE PRÉ-MISTURADO A FRIO, CAMADA DE BINDER - EXCLUSIVE CARGA E TRANSPORTE. AF_11/2019</t>
  </si>
  <si>
    <t>EXECUÇÃO DE PAVIMENTO COM APLICAÇÃO DE PRÉ-MISTURADO A FRIO, CAMADA DE ROLAMENTO - EXCLUSIVE CARGA E TRANSPORTE. AF_11/2019</t>
  </si>
  <si>
    <t>ASSENTAMENTO DE TUBO DE PEAD CORRUGADO DE DUPLA PAREDE PARA REDE COLETORA DE ESGOTO, DN 300 MM, JUNTA ELÁSTICA INTEGRADA (NÃO INCLUI FORNECIMENTO). AF_01/2021</t>
  </si>
  <si>
    <t>ASSENTAMENTO DE TUBO DE PEAD CORRUGADO DE DUPLA PAREDE PARA REDE COLETORA DE ESGOTO, DN 800 MM, JUNTA ELÁSTICA INTEGRADA (NÃO INCLUI FORNECIMENTO). AF_01/2021</t>
  </si>
  <si>
    <t>ASSENTAMENTO DE TUBO DE PVC CORRUGADO DE DUPLA PAREDE PARA REDE COLETORA DE ESGOTO, DN 400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</si>
  <si>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</si>
  <si>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300 MM, JUNTA ELÁSTICA (NÃO INCLUI FORNECIMENTO). AF_01/2021</t>
  </si>
  <si>
    <t>TUBO DE PVC PARA REDE COLETORA DE ESGOTO DE PAREDE MACIÇA, DN 150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</si>
  <si>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</si>
  <si>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</si>
  <si>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</si>
  <si>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</si>
  <si>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ASSENTAMENTO DE CONEXÃO 2 ACESSOS ALINHADOS DE FERRO FUNDIDO PARA REDE DE ÁGUA, DN 100, JUNTA ELÁSTICA, INSTALADO EM LOCAL COM NÍVEL ALTO DE INTERFERÊNCIAS (NÃO INCLUI FORNECIMENTO). AF_05/2024</t>
  </si>
  <si>
    <t>ASSENTAMENTO DE CONEXÃO 2 ACESSOS ALINHADOS DE FERRO FUNDIDO PARA REDE DE ÁGUA, DN 100, JUNTA ELÁSTICA, INSTALADO EM LOCAL COM NÍVEL BAIXO DE INTERFERÊNCIAS (NÃO INCLUI FORNECIMENTO). AF_05/2024</t>
  </si>
  <si>
    <t>ASSENTAMENTO DE CONEXÃO 2 ACESSOS ALINHADOS DE FERRO FUNDIDO PARA REDE DE ÁGUA, DN 1000, JUNTA ELÁSTICA, INSTALADO EM LOCAL COM NÍVEL ALTO DE INTERFERÊNCIAS (NÃO INCLUI FORNECIMENTO). AF_05/2024</t>
  </si>
  <si>
    <t>ASSENTAMENTO DE CONEXÃO 2 ACESSOS ALINHADOS DE FERRO FUNDIDO PARA REDE DE ÁGUA, DN 1000, JUNTA ELÁSTICA, INSTALADO EM LOCAL COM NÍVEL BAIXO DE INTERFERÊNCIAS (NÃO INCLUI FORNECIMENTO). AF_05/2024</t>
  </si>
  <si>
    <t>ASSENTAMENTO DE CONEXÃO 2 ACESSOS ALINHADOS DE FERRO FUNDIDO PARA REDE DE ÁGUA, DN 1200, JUNTA ELÁSTICA, INSTALADO EM LOCAL COM NÍVEL ALTO DE INTERFERÊNCIAS (NÃO INCLUI FORNECIMENTO). AF_05/2024</t>
  </si>
  <si>
    <t>ASSENTAMENTO DE CONEXÃO 2 ACESSOS ALINHADOS DE FERRO FUNDIDO PARA REDE DE ÁGUA, DN 1200, JUNTA ELÁSTICA, INSTALADO EM LOCAL COM NÍVEL BAIXO DE INTERFERÊNCIAS (NÃO INCLUI FORNECIMENTO). AF_05/2024</t>
  </si>
  <si>
    <t>ASSENTAMENTO DE CONEXÃO 2 ACESSOS ALINHADOS DE FERRO FUNDIDO PARA REDE DE ÁGUA, DN 150, JUNTA ELÁSTICA, INSTALADO EM LOCAL COM NÍVEL ALTO DE INTERFERÊNCIAS (NÃO INCLUI FORNECIMENTO). AF_05/2024</t>
  </si>
  <si>
    <t>ASSENTAMENTO DE CONEXÃO 2 ACESSOS ALINHADOS DE FERRO FUNDIDO PARA REDE DE ÁGUA, DN 150, JUNTA ELÁSTICA, INSTALADO EM LOCAL COM NÍVEL BAIXO DE INTERFERÊNCIAS (NÃO INCLUI FORNECIMENTO). AF_05/2024</t>
  </si>
  <si>
    <t>ASSENTAMENTO DE CONEXÃO 2 ACESSOS ALINHADOS DE FERRO FUNDIDO PARA REDE DE ÁGUA, DN 200, JUNTA ELÁSTICA, INSTALADO EM LOCAL COM NÍVEL ALTO DE INTERFERÊNCIAS (NÃO INCLUI FORNECIMENTO). AF_05/2024</t>
  </si>
  <si>
    <t>ASSENTAMENTO DE CONEXÃO 2 ACESSOS ALINHADOS DE FERRO FUNDIDO PARA REDE DE ÁGUA, DN 200, JUNTA ELÁSTICA, INSTALADO EM LOCAL COM NÍVEL BAIXO DE INTERFERÊNCIAS (NÃO INCLUI FORNECIMENTO). AF_05/2024</t>
  </si>
  <si>
    <t>ASSENTAMENTO DE CONEXÃO 2 ACESSOS ALINHADOS DE FERRO FUNDIDO PARA REDE DE ÁGUA, DN 250, JUNTA ELÁSTICA, INSTALADO EM LOCAL COM NÍVEL ALTO DE INTERFERÊNCIAS (NÃO INCLUI FORNECIMENTO). AF_05/2024</t>
  </si>
  <si>
    <t>ASSENTAMENTO DE CONEXÃO 2 ACESSOS ALINHADOS DE FERRO FUNDIDO PARA REDE DE ÁGUA, DN 250, JUNTA ELÁSTICA, INSTALADO EM LOCAL COM NÍVEL BAIXO DE INTERFERÊNCIAS (NÃO INCLUI FORNECIMENTO). AF_05/2024</t>
  </si>
  <si>
    <t>ASSENTAMENTO DE CONEXÃO 2 ACESSOS ALINHADOS DE FERRO FUNDIDO PARA REDE DE ÁGUA, DN 300, JUNTA ELÁSTICA, INSTALADO EM LOCAL COM NÍVEL ALTO DE INTERFERÊNCIAS (NÃO INCLUI FORNECIMENTO). AF_05/2024</t>
  </si>
  <si>
    <t>ASSENTAMENTO DE CONEXÃO 2 ACESSOS ALINHADOS DE FERRO FUNDIDO PARA REDE DE ÁGUA, DN 300, JUNTA ELÁSTICA, INSTALADO EM LOCAL COM NÍVEL BAIXO DE INTERFERÊNCIAS (NÃO INCLUI FORNECIMENTO). AF_05/2024</t>
  </si>
  <si>
    <t>ASSENTAMENTO DE CONEXÃO 2 ACESSOS ALINHADOS DE FERRO FUNDIDO PARA REDE DE ÁGUA, DN 350, JUNTA ELÁSTICA, INSTALADO EM LOCAL COM NÍVEL ALTO DE INTERFERÊNCIAS (NÃO INCLUI FORNECIMENTO). AF_05/2024</t>
  </si>
  <si>
    <t>ASSENTAMENTO DE CONEXÃO 2 ACESSOS ALINHADOS DE FERRO FUNDIDO PARA REDE DE ÁGUA, DN 350, JUNTA ELÁSTICA, INSTALADO EM LOCAL COM NÍVEL BAIXO DE INTERFERÊNCIAS (NÃO INCLUI FORNECIMENTO). AF_05/2024</t>
  </si>
  <si>
    <t>ASSENTAMENTO DE CONEXÃO 2 ACESSOS ALINHADOS DE FERRO FUNDIDO PARA REDE DE ÁGUA, DN 400, JUNTA ELÁSTICA, INSTALADO EM LOCAL COM NÍVEL ALTO DE INTERFERÊNCIAS (NÃO INCLUI FORNECIMENTO). AF_05/2024</t>
  </si>
  <si>
    <t>ASSENTAMENTO DE CONEXÃO 2 ACESSOS ALINHADOS DE FERRO FUNDIDO PARA REDE DE ÁGUA, DN 400, JUNTA ELÁSTICA, INSTALADO EM LOCAL COM NÍVEL BAIXO DE INTERFERÊNCIAS (NÃO INCLUI FORNECIMENTO). AF_05/2024</t>
  </si>
  <si>
    <t>ASSENTAMENTO DE CONEXÃO 2 ACESSOS ALINHADOS DE FERRO FUNDIDO PARA REDE DE ÁGUA, DN 450, JUNTA ELÁSTICA, INSTALADO EM LOCAL COM NÍVEL ALTO DE INTERFERÊNCIAS (NÃO INCLUI FORNECIMENTO). AF_05/2024</t>
  </si>
  <si>
    <t>ASSENTAMENTO DE CONEXÃO 2 ACESSOS ALINHADOS DE FERRO FUNDIDO PARA REDE DE ÁGUA, DN 450, JUNTA ELÁSTICA, INSTALADO EM LOCAL COM NÍVEL BAIXO DE INTERFERÊNCIAS (NÃO INCLUI FORNECIMENTO). AF_05/2024</t>
  </si>
  <si>
    <t>ASSENTAMENTO DE CONEXÃO 2 ACESSOS ALINHADOS DE FERRO FUNDIDO PARA REDE DE ÁGUA, DN 500, JUNTA ELÁSTICA, INSTALADO EM LOCAL COM NÍVEL ALTO DE INTERFERÊNCIAS (NÃO INCLUI FORNECIMENTO). AF_05/2024</t>
  </si>
  <si>
    <t>ASSENTAMENTO DE CONEXÃO 2 ACESSOS ALINHADOS DE FERRO FUNDIDO PARA REDE DE ÁGUA, DN 500, JUNTA ELÁSTICA, INSTALADO EM LOCAL COM NÍVEL BAIXO DE INTERFERÊNCIAS (NÃO INCLUI FORNECIMENTO). AF_05/2024</t>
  </si>
  <si>
    <t>ASSENTAMENTO DE CONEXÃO 2 ACESSOS ALINHADOS DE FERRO FUNDIDO PARA REDE DE ÁGUA, DN 600, JUNTA ELÁSTICA, INSTALADO EM LOCAL COM NÍVEL ALTO DE INTERFERÊNCIAS (NÃO INCLUI FORNECIMENTO). AF_05/2024</t>
  </si>
  <si>
    <t>ASSENTAMENTO DE CONEXÃO 2 ACESSOS ALINHADOS DE FERRO FUNDIDO PARA REDE DE ÁGUA, DN 600, JUNTA ELÁSTICA, INSTALADO EM LOCAL COM NÍVEL BAIXO DE INTERFERÊNCIAS (NÃO INCLUI FORNECIMENTO). AF_05/2024</t>
  </si>
  <si>
    <t>ASSENTAMENTO DE CONEXÃO 2 ACESSOS ALINHADOS DE FERRO FUNDIDO PARA REDE DE ÁGUA, DN 700, JUNTA ELÁSTICA, INSTALADO EM LOCAL COM NÍVEL ALTO DE INTERFERÊNCIAS (NÃO INCLUI FORNECIMENTO). AF_05/2024</t>
  </si>
  <si>
    <t>ASSENTAMENTO DE CONEXÃO 2 ACESSOS ALINHADOS DE FERRO FUNDIDO PARA REDE DE ÁGUA, DN 700, JUNTA ELÁSTICA, INSTALADO EM LOCAL COM NÍVEL BAIXO DE INTERFERÊNCIAS (NÃO INCLUI FORNECIMENTO). AF_05/2024</t>
  </si>
  <si>
    <t>ASSENTAMENTO DE CONEXÃO 2 ACESSOS ALINHADOS DE FERRO FUNDIDO PARA REDE DE ÁGUA, DN 80, JUNTA ELÁSTICA, INSTALADO EM LOCAL COM NÍVEL ALTO DE INTERFERÊNCIAS (NÃO INCLUI FORNECIMENTO). AF_05/2024</t>
  </si>
  <si>
    <t>ASSENTAMENTO DE CONEXÃO 2 ACESSOS ALINHADOS DE FERRO FUNDIDO PARA REDE DE ÁGUA, DN 80, JUNTA ELÁSTICA, INSTALADO EM LOCAL COM NÍVEL BAIXO DE INTERFERÊNCIAS (NÃO INCLUI FORNECIMENTO). AF_05/2024</t>
  </si>
  <si>
    <t>ASSENTAMENTO DE CONEXÃO 2 ACESSOS ALINHADOS DE FERRO FUNDIDO PARA REDE DE ÁGUA, DN 800, JUNTA ELÁSTICA, INSTALADO EM LOCAL COM NÍVEL ALTO DE INTERFERÊNCIAS (NÃO INCLUI FORNECIMENTO). AF_05/2024</t>
  </si>
  <si>
    <t>ASSENTAMENTO DE CONEXÃO 2 ACESSOS ALINHADOS DE FERRO FUNDIDO PARA REDE DE ÁGUA, DN 800, JUNTA ELÁSTICA, INSTALADO EM LOCAL COM NÍVEL BAIXO DE INTERFERÊNCIAS (NÃO INCLUI FORNECIMENTO). AF_05/2024</t>
  </si>
  <si>
    <t>ASSENTAMENTO DE CONEXÃO 2 ACESSOS ALINHADOS DE FERRO FUNDIDO PARA REDE DE ÁGUA, DN 900, JUNTA ELÁSTICA, INSTALADO EM LOCAL COM NÍVEL ALTO DE INTERFERÊNCIAS (NÃO INCLUI FORNECIMENTO). AF_05/2024</t>
  </si>
  <si>
    <t>ASSENTAMENTO DE CONEXÃO 2 ACESSOS ALINHADOS DE FERRO FUNDIDO PARA REDE DE ÁGUA, DN 900, JUNTA ELÁSTICA, INSTALADO EM LOCAL COM NÍVEL BAIXO DE INTERFERÊNCIAS (NÃO INCLUI FORNECIMENTO). AF_05/2024</t>
  </si>
  <si>
    <t>ASSENTAMENTO DE CONEXÃO 2 ACESSOS ALINHADOS DE PVC PBA PARA REDE DE ÁGUA, DN 100, JUNTA ELÁSTICA INTEGRADA, INSTALADO EM LOCAL COM NÍVEL ALTO DE INTERFERÊNCIAS (NÃO INCLUI FORNECIMENTO). AF_05/2024</t>
  </si>
  <si>
    <t>ASSENTAMENTO DE CONEXÃO 2 ACESSOS ALINHADOS DE PVC PBA PARA REDE DE ÁGUA, DN 100, JUNTA ELÁSTICA INTEGRADA, INSTALADO EM LOCAL COM NÍVEL BAIXO DE INTERFERÊNCIAS (NÃO INCLUI FORNECIMENTO). AF_05/2024</t>
  </si>
  <si>
    <t>ASSENTAMENTO DE CONEXÃO 2 ACESSOS ALINHADOS DE PVC PBA PARA REDE DE ÁGUA, DN 50, JUNTA ELÁSTICA INTEGRADA, INSTALADO EM LOCAL COM NÍVEL ALTO DE INTERFERÊNCIAS (NÃO INCLUI FORNECIMENTO). AF_05/2024</t>
  </si>
  <si>
    <t>ASSENTAMENTO DE CONEXÃO 2 ACESSOS ALINHADOS DE PVC PBA PARA REDE DE ÁGUA, DN 50, JUNTA ELÁSTICA INTEGRADA, INSTALADO EM LOCAL COM NÍVEL BAIXO DE INTERFERÊNCIAS (NÃO INCLUI FORNECIMENTO). AF_05/2024</t>
  </si>
  <si>
    <t>ASSENTAMENTO DE CONEXÃO 2 ACESSOS ALINHADOS DE PVC PBA PARA REDE DE ÁGUA, DN 75, JUNTA ELÁSTICA INTEGRADA, INSTALADO EM LOCAL COM NÍVEL ALTO DE INTERFERÊNCIAS (NÃO INCLUI FORNECIMENTO). AF_05/2024</t>
  </si>
  <si>
    <t>ASSENTAMENTO DE CONEXÃO 2 ACESSOS ALINHADOS DE PVC PBA PARA REDE DE ÁGUA, DN 75, JUNTA ELÁSTICA INTEGRADA, INSTALADO EM LOCAL COM NÍVEL BAIXO DE INTERFERÊNCIAS (NÃO INCLUI FORNECIMENTO). AF_05/2024</t>
  </si>
  <si>
    <t>ASSENTAMENTO DE CONEXÃO 2 ACESSOS INCLINADOS DE FERRO FUNDIDO PARA REDE DE ÁGUA, DN 100, JUNTA ELÁSTICA, INSTALADO EM LOCAL COM NÍVEL ALTO DE INTERFERÊNCIAS (NÃO INCLUI FORNECIMENTO). AF_05/2024</t>
  </si>
  <si>
    <t>ASSENTAMENTO DE CONEXÃO 2 ACESSOS INCLINADOS DE FERRO FUNDIDO PARA REDE DE ÁGUA, DN 100, JUNTA ELÁSTICA, INSTALADO EM LOCAL COM NÍVEL BAIXO DE INTERFERÊNCIAS (NÃO INCLUI FORNECIMENTO). AF_05/2024</t>
  </si>
  <si>
    <t>ASSENTAMENTO DE CONEXÃO 2 ACESSOS INCLINADOS DE FERRO FUNDIDO PARA REDE DE ÁGUA, DN 1000, JUNTA ELÁSTICA, INSTALADO EM LOCAL COM NÍVEL ALTO DE INTERFERÊNCIAS (NÃO INCLUI FORNECIMENTO). AF_05/2024</t>
  </si>
  <si>
    <t>ASSENTAMENTO DE CONEXÃO 2 ACESSOS INCLINADOS DE FERRO FUNDIDO PARA REDE DE ÁGUA, DN 1000, JUNTA ELÁSTICA, INSTALADO EM LOCAL COM NÍVEL BAIXO DE INTERFERÊNCIAS (NÃO INCLUI FORNECIMENTO). AF_05/2024</t>
  </si>
  <si>
    <t>ASSENTAMENTO DE CONEXÃO 2 ACESSOS INCLINADOS DE FERRO FUNDIDO PARA REDE DE ÁGUA, DN 1200, JUNTA ELÁSTICA, INSTALADO EM LOCAL COM NÍVEL ALTO DE INTERFERÊNCIAS (NÃO INCLUI FORNECIMENTO). AF_05/2024</t>
  </si>
  <si>
    <t>ASSENTAMENTO DE CONEXÃO 2 ACESSOS INCLINADOS DE FERRO FUNDIDO PARA REDE DE ÁGUA, DN 1200, JUNTA ELÁSTICA, INSTALADO EM LOCAL COM NÍVEL BAIXO DE INTERFERÊNCIAS (NÃO INCLUI FORNECIMENTO). AF_05/2024</t>
  </si>
  <si>
    <t>ASSENTAMENTO DE CONEXÃO 2 ACESSOS INCLINADOS DE FERRO FUNDIDO PARA REDE DE ÁGUA, DN 150, JUNTA ELÁSTICA, INSTALADO EM LOCAL COM NÍVEL ALTO DE INTERFERÊNCIAS (NÃO INCLUI FORNECIMENTO). AF_05/2024</t>
  </si>
  <si>
    <t>ASSENTAMENTO DE CONEXÃO 2 ACESSOS INCLINADOS DE FERRO FUNDIDO PARA REDE DE ÁGUA, DN 150, JUNTA ELÁSTICA, INSTALADO EM LOCAL COM NÍVEL BAIXO DE INTERFERÊNCIAS (NÃO INCLUI FORNECIMENTO). AF_05/2024</t>
  </si>
  <si>
    <t>ASSENTAMENTO DE CONEXÃO 2 ACESSOS INCLINADOS DE FERRO FUNDIDO PARA REDE DE ÁGUA, DN 200, JUNTA ELÁSTICA, INSTALADO EM LOCAL COM NÍVEL ALTO DE INTERFERÊNCIAS (NÃO INCLUI FORNECIMENTO). AF_05/2024</t>
  </si>
  <si>
    <t>ASSENTAMENTO DE CONEXÃO 2 ACESSOS INCLINADOS DE FERRO FUNDIDO PARA REDE DE ÁGUA, DN 200, JUNTA ELÁSTICA, INSTALADO EM LOCAL COM NÍVEL BAIXO DE INTERFERÊNCIAS (NÃO INCLUI FORNECIMENTO). AF_05/2024</t>
  </si>
  <si>
    <t>ASSENTAMENTO DE CONEXÃO 2 ACESSOS INCLINADOS DE FERRO FUNDIDO PARA REDE DE ÁGUA, DN 250, JUNTA ELÁSTICA, INSTALADO EM LOCAL COM NÍVEL ALTO DE INTERFERÊNCIAS (NÃO INCLUI FORNECIMENTO). AF_05/2024</t>
  </si>
  <si>
    <t>ASSENTAMENTO DE CONEXÃO 2 ACESSOS INCLINADOS DE FERRO FUNDIDO PARA REDE DE ÁGUA, DN 250, JUNTA ELÁSTICA, INSTALADO EM LOCAL COM NÍVEL BAIXO DE INTERFERÊNCIAS (NÃO INCLUI FORNECIMENTO). AF_05/2024</t>
  </si>
  <si>
    <t>ASSENTAMENTO DE CONEXÃO 2 ACESSOS INCLINADOS DE FERRO FUNDIDO PARA REDE DE ÁGUA, DN 300, JUNTA ELÁSTICA, INSTALADO EM LOCAL COM NÍVEL ALTO DE INTERFERÊNCIAS (NÃO INCLUI FORNECIMENTO). AF_05/2024</t>
  </si>
  <si>
    <t>ASSENTAMENTO DE CONEXÃO 2 ACESSOS INCLINADOS DE FERRO FUNDIDO PARA REDE DE ÁGUA, DN 300, JUNTA ELÁSTICA, INSTALADO EM LOCAL COM NÍVEL BAIXO DE INTERFERÊNCIAS (NÃO INCLUI FORNECIMENTO). AF_05/2024</t>
  </si>
  <si>
    <t>ASSENTAMENTO DE CONEXÃO 2 ACESSOS INCLINADOS DE FERRO FUNDIDO PARA REDE DE ÁGUA, DN 350, JUNTA ELÁSTICA, INSTALADO EM LOCAL COM NÍVEL ALTO DE INTERFERÊNCIAS (NÃO INCLUI FORNECIMENTO). AF_05/2024</t>
  </si>
  <si>
    <t>ASSENTAMENTO DE CONEXÃO 2 ACESSOS INCLINADOS DE FERRO FUNDIDO PARA REDE DE ÁGUA, DN 350, JUNTA ELÁSTICA, INSTALADO EM LOCAL COM NÍVEL BAIXO DE INTERFERÊNCIAS (NÃO INCLUI FORNECIMENTO). AF_05/2024</t>
  </si>
  <si>
    <t>ASSENTAMENTO DE CONEXÃO 2 ACESSOS INCLINADOS DE FERRO FUNDIDO PARA REDE DE ÁGUA, DN 400, JUNTA ELÁSTICA, INSTALADO EM LOCAL COM NÍVEL ALTO DE INTERFERÊNCIAS (NÃO INCLUI FORNECIMENTO). AF_05/2024</t>
  </si>
  <si>
    <t>ASSENTAMENTO DE CONEXÃO 2 ACESSOS INCLINADOS DE FERRO FUNDIDO PARA REDE DE ÁGUA, DN 400, JUNTA ELÁSTICA, INSTALADO EM LOCAL COM NÍVEL BAIXO DE INTERFERÊNCIAS (NÃO INCLUI FORNECIMENTO). AF_05/2024</t>
  </si>
  <si>
    <t>ASSENTAMENTO DE CONEXÃO 2 ACESSOS INCLINADOS DE FERRO FUNDIDO PARA REDE DE ÁGUA, DN 450, JUNTA ELÁSTICA, INSTALADO EM LOCAL COM NÍVEL ALTO DE INTERFERÊNCIAS (NÃO INCLUI FORNECIMENTO). AF_05/2024</t>
  </si>
  <si>
    <t>ASSENTAMENTO DE CONEXÃO 2 ACESSOS INCLINADOS DE FERRO FUNDIDO PARA REDE DE ÁGUA, DN 450, JUNTA ELÁSTICA, INSTALADO EM LOCAL COM NÍVEL BAIXO DE INTERFERÊNCIAS (NÃO INCLUI FORNECIMENTO). AF_05/2024</t>
  </si>
  <si>
    <t>ASSENTAMENTO DE CONEXÃO 2 ACESSOS INCLINADOS DE FERRO FUNDIDO PARA REDE DE ÁGUA, DN 500, JUNTA ELÁSTICA, INSTALADO EM LOCAL COM NÍVEL ALTO DE INTERFERÊNCIAS (NÃO INCLUI FORNECIMENTO). AF_05/2024</t>
  </si>
  <si>
    <t>ASSENTAMENTO DE CONEXÃO 2 ACESSOS INCLINADOS DE FERRO FUNDIDO PARA REDE DE ÁGUA, DN 500, JUNTA ELÁSTICA, INSTALADO EM LOCAL COM NÍVEL BAIXO DE INTERFERÊNCIAS (NÃO INCLUI FORNECIMENTO). AF_05/2024</t>
  </si>
  <si>
    <t>ASSENTAMENTO DE CONEXÃO 2 ACESSOS INCLINADOS DE FERRO FUNDIDO PARA REDE DE ÁGUA, DN 600, JUNTA ELÁSTICA, INSTALADO EM LOCAL COM NÍVEL ALTO DE INTERFERÊNCIAS (NÃO INCLUI FORNECIMENTO). AF_05/2024</t>
  </si>
  <si>
    <t>ASSENTAMENTO DE CONEXÃO 2 ACESSOS INCLINADOS DE FERRO FUNDIDO PARA REDE DE ÁGUA, DN 600, JUNTA ELÁSTICA, INSTALADO EM LOCAL COM NÍVEL BAIXO DE INTERFERÊNCIAS (NÃO INCLUI FORNECIMENTO). AF_05/2024</t>
  </si>
  <si>
    <t>ASSENTAMENTO DE CONEXÃO 2 ACESSOS INCLINADOS DE FERRO FUNDIDO PARA REDE DE ÁGUA, DN 700, JUNTA ELÁSTICA, INSTALADO EM LOCAL COM NÍVEL ALTO DE INTERFERÊNCIAS (NÃO INCLUI FORNECIMENTO). AF_05/2024</t>
  </si>
  <si>
    <t>ASSENTAMENTO DE CONEXÃO 2 ACESSOS INCLINADOS DE FERRO FUNDIDO PARA REDE DE ÁGUA, DN 700, JUNTA ELÁSTICA, INSTALADO EM LOCAL COM NÍVEL BAIXO DE INTERFERÊNCIAS (NÃO INCLUI FORNECIMENTO). AF_05/2024</t>
  </si>
  <si>
    <t>ASSENTAMENTO DE CONEXÃO 2 ACESSOS INCLINADOS DE FERRO FUNDIDO PARA REDE DE ÁGUA, DN 80, JUNTA ELÁSTICA, INSTALADO EM LOCAL COM NÍVEL ALTO DE INTERFERÊNCIAS (NÃO INCLUI FORNECIMENTO). AF_05/2024</t>
  </si>
  <si>
    <t>ASSENTAMENTO DE CONEXÃO 2 ACESSOS INCLINADOS DE FERRO FUNDIDO PARA REDE DE ÁGUA, DN 80, JUNTA ELÁSTICA, INSTALADO EM LOCAL COM NÍVEL BAIXO DE INTERFERÊNCIAS (NÃO INCLUI FORNECIMENTO). AF_05/2024</t>
  </si>
  <si>
    <t>ASSENTAMENTO DE CONEXÃO 2 ACESSOS INCLINADOS DE FERRO FUNDIDO PARA REDE DE ÁGUA, DN 800, JUNTA ELÁSTICA, INSTALADO EM LOCAL COM NÍVEL ALTO DE INTERFERÊNCIAS (NÃO INCLUI FORNECIMENTO). AF_05/2024</t>
  </si>
  <si>
    <t>ASSENTAMENTO DE CONEXÃO 2 ACESSOS INCLINADOS DE FERRO FUNDIDO PARA REDE DE ÁGUA, DN 800, JUNTA ELÁSTICA, INSTALADO EM LOCAL COM NÍVEL BAIXO DE INTERFERÊNCIAS (NÃO INCLUI FORNECIMENTO). AF_05/2024</t>
  </si>
  <si>
    <t>ASSENTAMENTO DE CONEXÃO 2 ACESSOS INCLINADOS DE FERRO FUNDIDO PARA REDE DE ÁGUA, DN 900, JUNTA ELÁSTICA, INSTALADO EM LOCAL COM NÍVEL ALTO DE INTERFERÊNCIAS (NÃO INCLUI FORNECIMENTO). AF_05/2024</t>
  </si>
  <si>
    <t>ASSENTAMENTO DE CONEXÃO 2 ACESSOS INCLINADOS DE FERRO FUNDIDO PARA REDE DE ÁGUA, DN 900, JUNTA ELÁSTICA, INSTALADO EM LOCAL COM NÍVEL BAIXO DE INTERFERÊNCIAS (NÃO INCLUI FORNECIMENTO). AF_05/2024</t>
  </si>
  <si>
    <t>ASSENTAMENTO DE CONEXÃO 2 ACESSOS INCLINADOS DE PVC PBA PARA REDE DE ÁGUA, DN 100, JUNTA ELÁSTICA INTEGRADA, INSTALADO EM LOCAL COM NÍVEL ALTO DE INTERFERÊNCIAS (NÃO INCLUI FORNECIMENTO). AF_05/2024</t>
  </si>
  <si>
    <t>ASSENTAMENTO DE CONEXÃO 2 ACESSOS INCLINADOS DE PVC PBA PARA REDE DE ÁGUA, DN 100, JUNTA ELÁSTICA INTEGRADA, INSTALADO EM LOCAL COM NÍVEL BAIXO DE INTERFERÊNCIAS (NÃO INCLUI FORNECIMENTO). AF_05/2024</t>
  </si>
  <si>
    <t>ASSENTAMENTO DE CONEXÃO 2 ACESSOS INCLINADOS DE PVC PBA PARA REDE DE ÁGUA, DN 50, JUNTA ELÁSTICA INTEGRADA, INSTALADO EM LOCAL COM NÍVEL ALTO DE INTERFERÊNCIAS (NÃO INCLUI FORNECIMENTO). AF_05/2024</t>
  </si>
  <si>
    <t>ASSENTAMENTO DE CONEXÃO 2 ACESSOS INCLINADOS DE PVC PBA PARA REDE DE ÁGUA, DN 50, JUNTA ELÁSTICA INTEGRADA, INSTALADO EM LOCAL COM NÍVEL BAIXO DE INTERFERÊNCIAS (NÃO INCLUI FORNECIMENTO). AF_05/2024</t>
  </si>
  <si>
    <t>ASSENTAMENTO DE CONEXÃO 2 ACESSOS INCLINADOS DE PVC PBA PARA REDE DE ÁGUA, DN 75, JUNTA ELÁSTICA INTEGRADA, INSTALADO EM LOCAL COM NÍVEL ALTO DE INTERFERÊNCIAS (NÃO INCLUI FORNECIMENTO). AF_05/2024</t>
  </si>
  <si>
    <t>ASSENTAMENTO DE CONEXÃO 2 ACESSOS INCLINADOS DE PVC PBA PARA REDE DE ÁGUA, DN 75, JUNTA ELÁSTICA INTEGRADA, INSTALADO EM LOCAL COM NÍVEL BAIXO DE INTERFERÊNCIAS (NÃO INCLUI FORNECIMENTO). AF_05/2024</t>
  </si>
  <si>
    <t>ASSENTAMENTO DE CONEXÃO 3 ACESSOS DE FERRO FUNDIDO PARA REDE DE ÁGUA, DN 100, JUNTA ELÁSTICA, INSTALADO EM LOCAL COM NÍVEL ALTO DE INTERFERÊNCIAS (NÃO INCLUI FORNECIMENTO). AF_05/2024</t>
  </si>
  <si>
    <t>ASSENTAMENTO DE CONEXÃO 3 ACESSOS DE FERRO FUNDIDO PARA REDE DE ÁGUA, DN 100, JUNTA ELÁSTICA, INSTALADO EM LOCAL COM NÍVEL BAIXO DE INTERFERÊNCIAS (NÃO INCLUI FORNECIMENTO). AF_05/2024</t>
  </si>
  <si>
    <t>ASSENTAMENTO DE CONEXÃO 3 ACESSOS DE FERRO FUNDIDO PARA REDE DE ÁGUA, DN 1000, JUNTA ELÁSTICA, INSTALADO EM LOCAL COM NÍVEL ALTO DE INTERFERÊNCIAS (NÃO INCLUI FORNECIMENTO). AF_05/2024</t>
  </si>
  <si>
    <t>ASSENTAMENTO DE CONEXÃO 3 ACESSOS DE FERRO FUNDIDO PARA REDE DE ÁGUA, DN 1000, JUNTA ELÁSTICA, INSTALADO EM LOCAL COM NÍVEL BAIXO DE INTERFERÊNCIAS (NÃO INCLUI FORNECIMENTO). AF_05/2024</t>
  </si>
  <si>
    <t>ASSENTAMENTO DE CONEXÃO 3 ACESSOS DE FERRO FUNDIDO PARA REDE DE ÁGUA, DN 1200, JUNTA ELÁSTICA, INSTALADO EM LOCAL COM NÍVEL ALTO DE INTERFERÊNCIAS (NÃO INCLUI FORNECIMENTO). AF_05/2024</t>
  </si>
  <si>
    <t>ASSENTAMENTO DE CONEXÃO 3 ACESSOS DE FERRO FUNDIDO PARA REDE DE ÁGUA, DN 1200, JUNTA ELÁSTICA, INSTALADO EM LOCAL COM NÍVEL BAIXO DE INTERFERÊNCIAS (NÃO INCLUI FORNECIMENTO). AF_05/2024</t>
  </si>
  <si>
    <t>ASSENTAMENTO DE CONEXÃO 3 ACESSOS DE FERRO FUNDIDO PARA REDE DE ÁGUA, DN 150, JUNTA ELÁSTICA, INSTALADO EM LOCAL COM NÍVEL ALTO DE INTERFERÊNCIAS (NÃO INCLUI FORNECIMENTO). AF_05/2024</t>
  </si>
  <si>
    <t>ASSENTAMENTO DE CONEXÃO 3 ACESSOS DE FERRO FUNDIDO PARA REDE DE ÁGUA, DN 150, JUNTA ELÁSTICA, INSTALADO EM LOCAL COM NÍVEL BAIXO DE INTERFERÊNCIAS (NÃO INCLUI FORNECIMENTO). AF_05/2024</t>
  </si>
  <si>
    <t>ASSENTAMENTO DE CONEXÃO 3 ACESSOS DE FERRO FUNDIDO PARA REDE DE ÁGUA, DN 200, JUNTA ELÁSTICA, INSTALADO EM LOCAL COM NÍVEL ALTO DE INTERFERÊNCIAS (NÃO INCLUI FORNECIMENTO). AF_05/2024</t>
  </si>
  <si>
    <t>ASSENTAMENTO DE CONEXÃO 3 ACESSOS DE FERRO FUNDIDO PARA REDE DE ÁGUA, DN 200, JUNTA ELÁSTICA, INSTALADO EM LOCAL COM NÍVEL BAIXO DE INTERFERÊNCIAS (NÃO INCLUI FORNECIMENTO). AF_05/2024</t>
  </si>
  <si>
    <t>ASSENTAMENTO DE CONEXÃO 3 ACESSOS DE FERRO FUNDIDO PARA REDE DE ÁGUA, DN 250, JUNTA ELÁSTICA, INSTALADO EM LOCAL COM NÍVEL ALTO DE INTERFERÊNCIAS (NÃO INCLUI FORNECIMENTO). AF_05/2024</t>
  </si>
  <si>
    <t>ASSENTAMENTO DE CONEXÃO 3 ACESSOS DE FERRO FUNDIDO PARA REDE DE ÁGUA, DN 250, JUNTA ELÁSTICA, INSTALADO EM LOCAL COM NÍVEL BAIXO DE INTERFERÊNCIAS (NÃO INCLUI FORNECIMENTO). AF_05/2024</t>
  </si>
  <si>
    <t>ASSENTAMENTO DE CONEXÃO 3 ACESSOS DE FERRO FUNDIDO PARA REDE DE ÁGUA, DN 300, JUNTA ELÁSTICA, INSTALADO EM LOCAL COM NÍVEL ALTO DE INTERFERÊNCIAS (NÃO INCLUI FORNECIMENTO). AF_05/2024</t>
  </si>
  <si>
    <t>ASSENTAMENTO DE CONEXÃO 3 ACESSOS DE FERRO FUNDIDO PARA REDE DE ÁGUA, DN 300, JUNTA ELÁSTICA, INSTALADO EM LOCAL COM NÍVEL BAIXO DE INTERFERÊNCIAS (NÃO INCLUI FORNECIMENTO). AF_05/2024</t>
  </si>
  <si>
    <t>ASSENTAMENTO DE CONEXÃO 3 ACESSOS DE FERRO FUNDIDO PARA REDE DE ÁGUA, DN 350, JUNTA ELÁSTICA, INSTALADO EM LOCAL COM NÍVEL ALTO DE INTERFERÊNCIAS (NÃO INCLUI FORNECIMENTO). AF_05/2024</t>
  </si>
  <si>
    <t>ASSENTAMENTO DE CONEXÃO 3 ACESSOS DE FERRO FUNDIDO PARA REDE DE ÁGUA, DN 350, JUNTA ELÁSTICA, INSTALADO EM LOCAL COM NÍVEL BAIXO DE INTERFERÊNCIAS (NÃO INCLUI FORNECIMENTO). AF_05/2024</t>
  </si>
  <si>
    <t>ASSENTAMENTO DE CONEXÃO 3 ACESSOS DE FERRO FUNDIDO PARA REDE DE ÁGUA, DN 400, JUNTA ELÁSTICA, INSTALADO EM LOCAL COM NÍVEL ALTO DE INTERFERÊNCIAS (NÃO INCLUI FORNECIMENTO). AF_05/2024</t>
  </si>
  <si>
    <t>ASSENTAMENTO DE CONEXÃO 3 ACESSOS DE FERRO FUNDIDO PARA REDE DE ÁGUA, DN 400, JUNTA ELÁSTICA, INSTALADO EM LOCAL COM NÍVEL BAIXO DE INTERFERÊNCIAS (NÃO INCLUI FORNECIMENTO). AF_05/2024</t>
  </si>
  <si>
    <t>ASSENTAMENTO DE CONEXÃO 3 ACESSOS DE FERRO FUNDIDO PARA REDE DE ÁGUA, DN 450, JUNTA ELÁSTICA, INSTALADO EM LOCAL COM NÍVEL ALTO DE INTERFERÊNCIAS (NÃO INCLUI FORNECIMENTO). AF_05/2024</t>
  </si>
  <si>
    <t>ASSENTAMENTO DE CONEXÃO 3 ACESSOS DE FERRO FUNDIDO PARA REDE DE ÁGUA, DN 450, JUNTA ELÁSTICA, INSTALADO EM LOCAL COM NÍVEL BAIXO DE INTERFERÊNCIAS (NÃO INCLUI FORNECIMENTO). AF_05/2024</t>
  </si>
  <si>
    <t>ASSENTAMENTO DE CONEXÃO 3 ACESSOS DE FERRO FUNDIDO PARA REDE DE ÁGUA, DN 500, JUNTA ELÁSTICA, INSTALADO EM LOCAL COM NÍVEL ALTO DE INTERFERÊNCIAS (NÃO INCLUI FORNECIMENTO). AF_05/2024</t>
  </si>
  <si>
    <t>ASSENTAMENTO DE CONEXÃO 3 ACESSOS DE FERRO FUNDIDO PARA REDE DE ÁGUA, DN 500, JUNTA ELÁSTICA, INSTALADO EM LOCAL COM NÍVEL BAIXO DE INTERFERÊNCIAS (NÃO INCLUI FORNECIMENTO). AF_05/2024</t>
  </si>
  <si>
    <t>ASSENTAMENTO DE CONEXÃO 3 ACESSOS DE FERRO FUNDIDO PARA REDE DE ÁGUA, DN 600, JUNTA ELÁSTICA, INSTALADO EM LOCAL COM NÍVEL ALTO DE INTERFERÊNCIAS (NÃO INCLUI FORNECIMENTO). AF_05/2024</t>
  </si>
  <si>
    <t>ASSENTAMENTO DE CONEXÃO 3 ACESSOS DE FERRO FUNDIDO PARA REDE DE ÁGUA, DN 600, JUNTA ELÁSTICA, INSTALADO EM LOCAL COM NÍVEL BAIXO DE INTERFERÊNCIAS (NÃO INCLUI FORNECIMENTO). AF_05/2024</t>
  </si>
  <si>
    <t>ASSENTAMENTO DE CONEXÃO 3 ACESSOS DE FERRO FUNDIDO PARA REDE DE ÁGUA, DN 700, JUNTA ELÁSTICA, INSTALADO EM LOCAL COM NÍVEL ALTO DE INTERFERÊNCIAS (NÃO INCLUI FORNECIMENTO). AF_05/2024</t>
  </si>
  <si>
    <t>ASSENTAMENTO DE CONEXÃO 3 ACESSOS DE FERRO FUNDIDO PARA REDE DE ÁGUA, DN 700, JUNTA ELÁSTICA, INSTALADO EM LOCAL COM NÍVEL BAIXO DE INTERFERÊNCIAS (NÃO INCLUI FORNECIMENTO). AF_05/2024</t>
  </si>
  <si>
    <t>ASSENTAMENTO DE CONEXÃO 3 ACESSOS DE FERRO FUNDIDO PARA REDE DE ÁGUA, DN 80, JUNTA ELÁSTICA, INSTALADO EM LOCAL COM NÍVEL ALTO DE INTERFERÊNCIAS (NÃO INCLUI FORNECIMENTO). AF_05/2024</t>
  </si>
  <si>
    <t>ASSENTAMENTO DE CONEXÃO 3 ACESSOS DE FERRO FUNDIDO PARA REDE DE ÁGUA, DN 80, JUNTA ELÁSTICA, INSTALADO EM LOCAL COM NÍVEL BAIXO DE INTERFERÊNCIAS (NÃO INCLUI FORNECIMENTO). AF_05/2024</t>
  </si>
  <si>
    <t>ASSENTAMENTO DE CONEXÃO 3 ACESSOS DE FERRO FUNDIDO PARA REDE DE ÁGUA, DN 800, JUNTA ELÁSTICA, INSTALADO EM LOCAL COM NÍVEL ALTO DE INTERFERÊNCIAS (NÃO INCLUI FORNECIMENTO). AF_05/2024</t>
  </si>
  <si>
    <t>ASSENTAMENTO DE CONEXÃO 3 ACESSOS DE FERRO FUNDIDO PARA REDE DE ÁGUA, DN 800, JUNTA ELÁSTICA, INSTALADO EM LOCAL COM NÍVEL BAIXO DE INTERFERÊNCIAS (NÃO INCLUI FORNECIMENTO). AF_05/2024</t>
  </si>
  <si>
    <t>ASSENTAMENTO DE CONEXÃO 3 ACESSOS DE FERRO FUNDIDO PARA REDE DE ÁGUA, DN 900, JUNTA ELÁSTICA, INSTALADO EM LOCAL COM NÍVEL ALTO DE INTERFERÊNCIAS (NÃO INCLUI FORNECIMENTO). AF_05/2024</t>
  </si>
  <si>
    <t>ASSENTAMENTO DE CONEXÃO 3 ACESSOS DE FERRO FUNDIDO PARA REDE DE ÁGUA, DN 900, JUNTA ELÁSTICA, INSTALADO EM LOCAL COM NÍVEL BAIXO DE INTERFERÊNCIAS (NÃO INCLUI FORNECIMENTO). AF_05/2024</t>
  </si>
  <si>
    <t>ASSENTAMENTO DE CONEXÃO 3 ACESSOS DE PVC PBA PARA REDE DE ÁGUA, DN 100, JUNTA ELÁSTICA INTEGRADA, INSTALADO EM LOCAL COM NÍVEL ALTO DE INTERFERÊNCIAS (NÃO INCLUI FORNECIMENTO). AF_05/2024</t>
  </si>
  <si>
    <t>ASSENTAMENTO DE CONEXÃO 3 ACESSOS DE PVC PBA PARA REDE DE ÁGUA, DN 100, JUNTA ELÁSTICA INTEGRADA, INSTALADO EM LOCAL COM NÍVEL BAIXO DE INTERFERÊNCIAS (NÃO INCLUI FORNECIMENTO). AF_05/2024</t>
  </si>
  <si>
    <t>ASSENTAMENTO DE CONEXÃO 3 ACESSOS DE PVC PBA PARA REDE DE ÁGUA, DN 50, JUNTA ELÁSTICA INTEGRADA, INSTALADO EM LOCAL COM NÍVEL ALTO DE INTERFERÊNCIAS (NÃO INCLUI FORNECIMENTO). AF_05/2024</t>
  </si>
  <si>
    <t>ASSENTAMENTO DE CONEXÃO 3 ACESSOS DE PVC PBA PARA REDE DE ÁGUA, DN 50, JUNTA ELÁSTICA INTEGRADA, INSTALADO EM LOCAL COM NÍVEL BAIXO DE INTERFERÊNCIAS (NÃO INCLUI FORNECIMENTO). AF_05/2024</t>
  </si>
  <si>
    <t>ASSENTAMENTO DE CONEXÃO 3 ACESSOS DE PVC PBA PARA REDE DE ÁGUA, DN 75, JUNTA ELÁSTICA INTEGRADA, INSTALADO EM LOCAL COM NÍVEL ALTO DE INTERFERÊNCIAS (NÃO INCLUI FORNECIMENTO). AF_05/2024</t>
  </si>
  <si>
    <t>ASSENTAMENTO DE CONEXÃO 3 ACESSOS DE PVC PBA PARA REDE DE ÁGUA, DN 75, JUNTA ELÁSTICA INTEGRADA, INSTALADO EM LOCAL COM NÍVEL BAIXO DE INTERFERÊNCIAS (NÃO INCLUI FORNECIMENTO). AF_05/2024</t>
  </si>
  <si>
    <t>ASSENTAMENTO DE TUBO DE AÇO CARBONO PARA REDE DE ÁGUA, DN 1000 MM (40") OU DN 1100 MM (44"), JUNTA SOLDADA, INSTALADO EM LOCAL COM NÍVEL ALTO DE INTERFERÊNCIAS (NÃO INCLUI FORNECIMENTO). AF_05/2024</t>
  </si>
  <si>
    <t>ASSENTAMENTO DE TUBO DE AÇO CARBONO PARA REDE DE ÁGUA, DN 1000 MM (40") OU DN 1100 MM (44"), JUNTA SOLDADA, INSTALADO EM LOCAL COM NÍVEL BAIXO DE INTERFERÊNCIAS (NÃO INCLUI FORNECIMENTO). AF_05/2024</t>
  </si>
  <si>
    <t>ASSENTAMENTO DE TUBO DE AÇO CARBONO PARA REDE DE ÁGUA, DN 1200 MM (48") OU DN 1300 MM (52"), JUNTA SOLDADA, INSTALADO EM LOCAL COM NÍVEL ALTO DE INTERFERÊNCIAS (NÃO INCLUI FORNECIMENTO). AF_05/2024</t>
  </si>
  <si>
    <t>ASSENTAMENTO DE TUBO DE AÇO CARBONO PARA REDE DE ÁGUA, DN 1200 MM (48") OU DN 1300 MM (52"), JUNTA SOLDADA, INSTALADO EM LOCAL COM NÍVEL BAIXO DE INTERFERÊNCIAS (NÃO INCLUI FORNECIMENTO). AF_05/2024</t>
  </si>
  <si>
    <t>ASSENTAMENTO DE TUBO DE AÇO CARBONO PARA REDE DE ÁGUA, DN 1400 MM (56'') OU DN 1500 MM (60"), JUNTA SOLDADA, INSTALADO EM LOCAL COM NÍVEL ALTO DE INTERFERÊNCIAS (NÃO INCLUI FORNECIMENTO). AF_05/2024</t>
  </si>
  <si>
    <t>ASSENTAMENTO DE TUBO DE AÇO CARBONO PARA REDE DE ÁGUA, DN 1400 MM (56'') OU DN 1500 MM (60"), JUNTA SOLDADA, INSTALADO EM LOCAL COM NÍVEL BAIXO DE INTERFERÊNCIAS (NÃO INCLUI FORNECIMENTO). AF_05/2024</t>
  </si>
  <si>
    <t>ASSENTAMENTO DE TUBO DE AÇO CARBONO PARA REDE DE ÁGUA, DN 1600 MM (64") OU DN 1700 MM (68"), JUNTA SOLDADA, INSTALADO EM LOCAL COM NÍVEL ALTO DE INTERFERÊNCIAS (NÃO INCLUI FORNECIMENTO). AF_05/2024</t>
  </si>
  <si>
    <t>ASSENTAMENTO DE TUBO DE AÇO CARBONO PARA REDE DE ÁGUA, DN 1600 MM (64") OU DN 1700 MM (68"), JUNTA SOLDADA, INSTALADO EM LOCAL COM NÍVEL BAIXO DE INTERFERÊNCIAS (NÃO INCLUI FORNECIMENTO). AF_05/2024</t>
  </si>
  <si>
    <t>ASSENTAMENTO DE TUBO DE AÇO CARBONO PARA REDE DE ÁGUA, DN 1800 MM (72") OU DN 1900 MM (76"), JUNTA SOLDADA, INSTALADO EM LOCAL COM NÍVEL ALTO DE INTERFERÊNCIAS (NÃO INCLUI FORNECIMENTO). AF_05/2024</t>
  </si>
  <si>
    <t>ASSENTAMENTO DE TUBO DE AÇO CARBONO PARA REDE DE ÁGUA, DN 1800 MM (72") OU DN 1900 MM (76"), JUNTA SOLDADA, INSTALADO EM LOCAL COM NÍVEL BAIXO DE INTERFERÊNCIAS (NÃO INCLUI FORNECIMENTO). AF_05/2024</t>
  </si>
  <si>
    <t>ASSENTAMENTO DE TUBO DE AÇO CARBONO PARA REDE DE ÁGUA, DN 2000 MM (80") OU DN 2100 MM (84"), JUNTA SOLDADA, INSTALADO EM LOCAL COM NÍVEL ALTO DE INTERFERÊNCIAS (NÃO INCLUI FORNECIMENTO). AF_05/2024</t>
  </si>
  <si>
    <t>ASSENTAMENTO DE TUBO DE AÇO CARBONO PARA REDE DE ÁGUA, DN 2000 MM (80") OU DN 2100 MM (84"), JUNTA SOLDADA, INSTALADO EM LOCAL COM NÍVEL BAIXO DE INTERFERÊNCIAS (NÃO INCLUI FORNECIMENTO). AF_05/2024</t>
  </si>
  <si>
    <t>ASSENTAMENTO DE TUBO DE AÇO CARBONO PARA REDE DE ÁGUA, DN 600 MM (24"), JUNTA SOLDADA, INSTALADO EM LOCAL COM NÍVEL ALTO DE INTERFERÊNCIAS (NÃO INCLUI FORNECIMENTO). AF_05/2024</t>
  </si>
  <si>
    <t>ASSENTAMENTO DE TUBO DE AÇO CARBONO PARA REDE DE ÁGUA, DN 600 MM (24"), JUNTA SOLDADA, INSTALADO EM LOCAL COM NÍVEL BAIXO DE INTERFERÊNCIAS (NÃO INCLUI FORNECIMENTO). AF_05/2024</t>
  </si>
  <si>
    <t>ASSENTAMENTO DE TUBO DE AÇO CARBONO PARA REDE DE ÁGUA, DN 700 MM (28"), JUNTA SOLDADA, INSTALADO EM LOCAL COM NÍVEL ALTO DE INTERFERÊNCIAS (NÃO INCLUI FORNECIMENTO). AF_05/2024</t>
  </si>
  <si>
    <t>ASSENTAMENTO DE TUBO DE AÇO CARBONO PARA REDE DE ÁGUA, DN 700 MM (28"), JUNTA SOLDADA, INSTALADO EM LOCAL COM NÍVEL BAIXO DE INTERFERÊNCIAS (NÃO INCLUI FORNECIMENTO). AF_05/2024</t>
  </si>
  <si>
    <t>ASSENTAMENTO DE TUBO DE AÇO CARBONO PARA REDE DE ÁGUA, DN 800 MM (32"), JUNTA SOLDADA, INSTALADO EM LOCAL COM NÍVEL ALTO DE INTERFERÊNCIAS (NÃO INCLUI FORNECIMENTO). AF_05/2024</t>
  </si>
  <si>
    <t>ASSENTAMENTO DE TUBO DE AÇO CARBONO PARA REDE DE ÁGUA, DN 800 MM (32"), JUNTA SOLDADA, INSTALADO EM LOCAL COM NÍVEL BAIXO DE INTERFERÊNCIAS (NÃO INCLUI FORNECIMENTO). AF_05/2024</t>
  </si>
  <si>
    <t>ASSENTAMENTO DE TUBO DE AÇO CARBONO PARA REDE DE ÁGUA, DN 900 MM (36"), JUNTA SOLDADA, INSTALADO EM LOCAL COM NÍVEL ALTO DE INTERFERÊNCIAS (NÃO INCLUI FORNECIMENTO). AF_05/2024</t>
  </si>
  <si>
    <t>ASSENTAMENTO DE TUBO DE AÇO CARBONO PARA REDE DE ÁGUA, DN 900 MM (36"), JUNTA SOLDADA, INSTALADO EM LOCAL COM NÍVEL BAIXO DE INTERFERÊNCIAS (NÃO INCLUI FORNECIMENTO). AF_05/2024</t>
  </si>
  <si>
    <t>ASSENTAMENTO DE TUBO DE FERRO FUNDIDO PARA REDE DE ÁGUA, DN 100 MM, JUNTA ELÁSTICA, INSTALADO EM LOCAL COM NÍVEL ALTO DE INTERFERÊNCIAS (NÃO INCLUI FORNECIMENTO). AF_05/2024</t>
  </si>
  <si>
    <t>ASSENTAMENTO DE TUBO DE FERRO FUNDIDO PARA REDE DE ÁGUA, DN 100 MM, JUNTA ELÁSTICA, INSTALADO EM LOCAL COM NÍVEL BAIXO DE INTERFERÊNCIAS (NÃO INCLUI FORNECIMENTO). AF_05/2024</t>
  </si>
  <si>
    <t>ASSENTAMENTO DE TUBO DE FERRO FUNDIDO PARA REDE DE ÁGUA, DN 1000 MM, JUNTA ELÁSTICA, INSTALADO EM LOCAL COM NÍVEL ALTO DE INTERFERÊNCIAS (NÃO INCLUI FORNECIMENTO). AF_05/2024</t>
  </si>
  <si>
    <t>ASSENTAMENTO DE TUBO DE FERRO FUNDIDO PARA REDE DE ÁGUA, DN 1000 MM, JUNTA ELÁSTICA, INSTALADO EM LOCAL COM NÍVEL BAIXO DE INTERFERÊNCIAS (NÃO INCLUI FORNECIMENTO). AF_05/2024</t>
  </si>
  <si>
    <t>ASSENTAMENTO DE TUBO DE FERRO FUNDIDO PARA REDE DE ÁGUA, DN 1200 MM, JUNTA ELÁSTICA, INSTALADO EM LOCAL COM NÍVEL ALTO DE INTERFERÊNCIAS (NÃO INCLUI FORNECIMENTO). AF_05/2024</t>
  </si>
  <si>
    <t>ASSENTAMENTO DE TUBO DE FERRO FUNDIDO PARA REDE DE ÁGUA, DN 1200 MM, JUNTA ELÁSTICA, INSTALADO EM LOCAL COM NÍVEL BAIXO DE INTERFERÊNCIAS (NÃO INCLUI FORNECIMENTO). AF_05/2024</t>
  </si>
  <si>
    <t>ASSENTAMENTO DE TUBO DE FERRO FUNDIDO PARA REDE DE ÁGUA, DN 150 MM, JUNTA ELÁSTICA, INSTALADO EM LOCAL COM NÍVEL ALTO DE INTERFERÊNCIAS (NÃO INCLUI FORNECIMENTO). AF_05/2024</t>
  </si>
  <si>
    <t>ASSENTAMENTO DE TUBO DE FERRO FUNDIDO PARA REDE DE ÁGUA, DN 150 MM, JUNTA ELÁSTICA, INSTALADO EM LOCAL COM NÍVEL BAIXO DE INTERFERÊNCIAS (NÃO INCLUI FORNECIMENTO). AF_05/2024</t>
  </si>
  <si>
    <t>ASSENTAMENTO DE TUBO DE FERRO FUNDIDO PARA REDE DE ÁGUA, DN 200 MM, JUNTA ELÁSTICA, INSTALADO EM LOCAL COM NÍVEL ALTO DE INTERFERÊNCIAS (NÃO INCLUI FORNECIMENTO). AF_05/2024</t>
  </si>
  <si>
    <t>ASSENTAMENTO DE TUBO DE FERRO FUNDIDO PARA REDE DE ÁGUA, DN 200 MM, JUNTA ELÁSTICA, INSTALADO EM LOCAL COM NÍVEL BAIXO DE INTERFERÊNCIAS (NÃO INCLUI FORNECIMENTO). AF_05/2024</t>
  </si>
  <si>
    <t>ASSENTAMENTO DE TUBO DE FERRO FUNDIDO PARA REDE DE ÁGUA, DN 250 MM, JUNTA ELÁSTICA, INSTALADO EM LOCAL COM NÍVEL ALTO DE INTERFERÊNCIAS (NÃO INCLUI FORNECIMENTO). AF_05/2024</t>
  </si>
  <si>
    <t>ASSENTAMENTO DE TUBO DE FERRO FUNDIDO PARA REDE DE ÁGUA, DN 250 MM, JUNTA ELÁSTICA, INSTALADO EM LOCAL COM NÍVEL BAIXO DE INTERFERÊNCIAS (NÃO INCLUI FORNECIMENTO). AF_05/2024</t>
  </si>
  <si>
    <t>ASSENTAMENTO DE TUBO DE FERRO FUNDIDO PARA REDE DE ÁGUA, DN 300 MM, JUNTA ELÁSTICA, INSTALADO EM LOCAL COM NÍVEL ALTO DE INTERFERÊNCIAS (NÃO INCLUI FORNECIMENTO). AF_05/2024</t>
  </si>
  <si>
    <t>ASSENTAMENTO DE TUBO DE FERRO FUNDIDO PARA REDE DE ÁGUA, DN 300 MM, JUNTA ELÁSTICA, INSTALADO EM LOCAL COM NÍVEL BAIXO DE INTERFERÊNCIAS (NÃO INCLUI FORNECIMENTO). AF_05/2024</t>
  </si>
  <si>
    <t>ASSENTAMENTO DE TUBO DE FERRO FUNDIDO PARA REDE DE ÁGUA, DN 350 MM, JUNTA ELÁSTICA, INSTALADO EM LOCAL COM NÍVEL ALTO DE INTERFERÊNCIAS (NÃO INCLUI FORNECIMENTO). AF_05/2024</t>
  </si>
  <si>
    <t>ASSENTAMENTO DE TUBO DE FERRO FUNDIDO PARA REDE DE ÁGUA, DN 350 MM, JUNTA ELÁSTICA, INSTALADO EM LOCAL COM NÍVEL BAIXO DE INTERFERÊNCIAS (NÃO INCLUI FORNECIMENTO). AF_05/2024</t>
  </si>
  <si>
    <t>ASSENTAMENTO DE TUBO DE FERRO FUNDIDO PARA REDE DE ÁGUA, DN 400 MM, JUNTA ELÁSTICA, INSTALADO EM LOCAL COM NÍVEL ALTO DE INTERFERÊNCIAS (NÃO INCLUI FORNECIMENTO). AF_05/2024</t>
  </si>
  <si>
    <t>ASSENTAMENTO DE TUBO DE FERRO FUNDIDO PARA REDE DE ÁGUA, DN 400 MM, JUNTA ELÁSTICA, INSTALADO EM LOCAL COM NÍVEL BAIXO DE INTERFERÊNCIAS (NÃO INCLUI FORNECIMENTO). AF_05/2024</t>
  </si>
  <si>
    <t>ASSENTAMENTO DE TUBO DE FERRO FUNDIDO PARA REDE DE ÁGUA, DN 450 MM, JUNTA ELÁSTICA, INSTALADO EM LOCAL COM NÍVEL ALTO DE INTERFERÊNCIAS (NÃO INCLUI FORNECIMENTO). AF_05/2024</t>
  </si>
  <si>
    <t>ASSENTAMENTO DE TUBO DE FERRO FUNDIDO PARA REDE DE ÁGUA, DN 450 MM, JUNTA ELÁSTICA, INSTALADO EM LOCAL COM NÍVEL BAIXO DE INTERFERÊNCIAS (NÃO INCLUI FORNECIMENTO). AF_05/2024</t>
  </si>
  <si>
    <t>ASSENTAMENTO DE TUBO DE FERRO FUNDIDO PARA REDE DE ÁGUA, DN 500 MM, JUNTA ELÁSTICA, INSTALADO EM LOCAL COM NÍVEL ALTO DE INTERFERÊNCIAS (NÃO INCLUI FORNECIMENTO). AF_05/2024</t>
  </si>
  <si>
    <t>ASSENTAMENTO DE TUBO DE FERRO FUNDIDO PARA REDE DE ÁGUA, DN 500 MM, JUNTA ELÁSTICA, INSTALADO EM LOCAL COM NÍVEL BAIXO DE INTERFERÊNCIAS (NÃO INCLUI FORNECIMENTO). AF_05/2024</t>
  </si>
  <si>
    <t>ASSENTAMENTO DE TUBO DE FERRO FUNDIDO PARA REDE DE ÁGUA, DN 600 MM, JUNTA ELÁSTICA, INSTALADO EM LOCAL COM NÍVEL ALTO DE INTERFERÊNCIAS (NÃO INCLUI FORNECIMENTO). AF_05/2024</t>
  </si>
  <si>
    <t>ASSENTAMENTO DE TUBO DE FERRO FUNDIDO PARA REDE DE ÁGUA, DN 600 MM, JUNTA ELÁSTICA, INSTALADO EM LOCAL COM NÍVEL BAIXO DE INTERFERÊNCIAS (NÃO INCLUI FORNECIMENTO). AF_05/2024</t>
  </si>
  <si>
    <t>ASSENTAMENTO DE TUBO DE FERRO FUNDIDO PARA REDE DE ÁGUA, DN 700 MM, JUNTA ELÁSTICA, INSTALADO EM LOCAL COM NÍVEL ALTO DE INTERFERÊNCIAS (NÃO INCLUI FORNECIMENTO). AF_05/2024</t>
  </si>
  <si>
    <t>ASSENTAMENTO DE TUBO DE FERRO FUNDIDO PARA REDE DE ÁGUA, DN 700 MM, JUNTA ELÁSTICA, INSTALADO EM LOCAL COM NÍVEL BAIXO DE INTERFERÊNCIAS (NÃO INCLUI FORNECIMENTO). AF_05/2024</t>
  </si>
  <si>
    <t>ASSENTAMENTO DE TUBO DE FERRO FUNDIDO PARA REDE DE ÁGUA, DN 80 MM, JUNTA ELÁSTICA, INSTALADO EM LOCAL COM NÍVEL ALTO DE INTERFERÊNCIAS (NÃO INCLUI FORNECIMENTO). AF_05/2024</t>
  </si>
  <si>
    <t>ASSENTAMENTO DE TUBO DE FERRO FUNDIDO PARA REDE DE ÁGUA, DN 80 MM, JUNTA ELÁSTICA, INSTALADO EM LOCAL COM NÍVEL BAIXO DE INTERFERÊNCIAS (NÃO INCLUI FORNECIMENTO). AF_05/2024</t>
  </si>
  <si>
    <t>ASSENTAMENTO DE TUBO DE FERRO FUNDIDO PARA REDE DE ÁGUA, DN 800 MM, JUNTA ELÁSTICA, INSTALADO EM LOCAL COM NÍVEL ALTO DE INTERFERÊNCIAS (NÃO INCLUI FORNECIMENTO). AF_05/2024</t>
  </si>
  <si>
    <t>ASSENTAMENTO DE TUBO DE FERRO FUNDIDO PARA REDE DE ÁGUA, DN 800 MM, JUNTA ELÁSTICA, INSTALADO EM LOCAL COM NÍVEL BAIXO DE INTERFERÊNCIAS (NÃO INCLUI FORNECIMENTO). AF_05/2024</t>
  </si>
  <si>
    <t>ASSENTAMENTO DE TUBO DE FERRO FUNDIDO PARA REDE DE ÁGUA, DN 900 MM, JUNTA ELÁSTICA, INSTALADO EM LOCAL COM NÍVEL ALTO DE INTERFERÊNCIAS (NÃO INCLUI FORNECIMENTO). AF_05/2024</t>
  </si>
  <si>
    <t>ASSENTAMENTO DE TUBO DE FERRO FUNDIDO PARA REDE DE ÁGUA, DN 900 MM, JUNTA ELÁSTICA, INSTALADO EM LOCAL COM NÍVEL BAIXO DE INTERFERÊNCIAS (NÃO INCLUI FORNECIMENTO). AF_05/2024</t>
  </si>
  <si>
    <t>ASSENTAMENTO DE TUBO DE PVC DEFOFO OU PRFV OU RPVC PARA REDE DE ÁGUA, DN 100, JUNTA ELÁSTICA INTEGRADA, INSTALADO EM LOCAL COM NÍVEL ALTO DE INTERFERÊNCIAS (NÃO INCLUI FORNECIMENTO). AF_05/2024</t>
  </si>
  <si>
    <t>ASSENTAMENTO DE TUBO DE PVC DEFOFO OU PRFV OU RPVC PARA REDE DE ÁGUA, DN 100, JUNTA ELÁSTICA INTEGRADA, INSTALADO EM LOCAL COM NÍVEL BAIXO DE INTERFERÊNCIAS (NÃO INCLUI FORNECIMENTO). AF_05/2024</t>
  </si>
  <si>
    <t>ASSENTAMENTO DE TUBO DE PVC DEFOFO OU PRFV OU RPVC PARA REDE DE ÁGUA, DN 150 MM, JUNTA ELÁSTICA INTEGRADA, INSTALADO EM LOCAL COM NÍVEL ALTO DE INTERFERÊNCIAS (NÃO INCLUI FORNECIMENTO). AF_05/2024</t>
  </si>
  <si>
    <t>ASSENTAMENTO DE TUBO DE PVC DEFOFO OU PRFV OU RPVC PARA REDE DE ÁGUA, DN 150 MM, JUNTA ELÁSTICA INTEGRADA, INSTALADO EM LOCAL COM NÍVEL BAIXO DE INTERFERÊNCIAS (NÃO INCLUI FORNECIMENTO). AF_05/2024</t>
  </si>
  <si>
    <t>ASSENTAMENTO DE TUBO DE PVC DEFOFO OU PRFV OU RPVC PARA REDE DE ÁGUA, DN 200 MM, JUNTA ELÁSTICA INTEGRADA, INSTALADO EM LOCAL COM NÍVEL ALTO DE INTERFERÊNCIAS (NÃO INCLUI FORNECIMENTO). AF_05/2024</t>
  </si>
  <si>
    <t>ASSENTAMENTO DE TUBO DE PVC DEFOFO OU PRFV OU RPVC PARA REDE DE ÁGUA, DN 200 MM, JUNTA ELÁSTICA INTEGRADA, INSTALADO EM LOCAL COM NÍVEL BAIXO DE INTERFERÊNCIAS (NÃO INCLUI FORNECIMENTO). AF_05/2024</t>
  </si>
  <si>
    <t>ASSENTAMENTO DE TUBO DE PVC DEFOFO OU PRFV OU RPVC PARA REDE DE ÁGUA, DN 250 MM, JUNTA ELÁSTICA INTEGRADA, INSTALADO EM LOCAL COM NÍVEL ALTO DE INTERFERÊNCIAS (NÃO INCLUI FORNECIMENTO). AF_05/2024</t>
  </si>
  <si>
    <t>ASSENTAMENTO DE TUBO DE PVC DEFOFO OU PRFV OU RPVC PARA REDE DE ÁGUA, DN 250 MM, JUNTA ELÁSTICA INTEGRADA, INSTALADO EM LOCAL COM NÍVEL BAIXO DE INTERFERÊNCIAS (NÃO INCLUI FORNECIMENTO). AF_05/2024</t>
  </si>
  <si>
    <t>ASSENTAMENTO DE TUBO DE PVC DEFOFO OU PRFV OU RPVC PARA REDE DE ÁGUA, DN 300 MM, JUNTA ELÁSTICA INTEGRADA, INSTALADO EM LOCAL COM NÍVEL ALTO DE INTERFERÊNCIAS (NÃO INCLUI FORNECIMENTO). AF_05/2024</t>
  </si>
  <si>
    <t>ASSENTAMENTO DE TUBO DE PVC DEFOFO OU PRFV OU RPVC PARA REDE DE ÁGUA, DN 300 MM, JUNTA ELÁSTICA INTEGRADA, INSTALADO EM LOCAL COM NÍVEL BAIXO DE INTERFERÊNCIAS (NÃO INCLUI FORNECIMENTO). AF_05/2024</t>
  </si>
  <si>
    <t>ASSENTAMENTO DE TUBO DE PVC DEFOFO OU PRFV OU RPVC PARA REDE DE ÁGUA, DN 350 MM, JUNTA ELÁSTICA INTEGRADA, INSTALADO EM LOCAL COM NÍVEL ALTO DE INTERFERÊNCIAS (NÃO INCLUI FORNECIMENTO). AF_05/2024</t>
  </si>
  <si>
    <t>ASSENTAMENTO DE TUBO DE PVC DEFOFO OU PRFV OU RPVC PARA REDE DE ÁGUA, DN 350 MM, JUNTA ELÁSTICA INTEGRADA, INSTALADO EM LOCAL COM NÍVEL BAIXO DE INTERFERÊNCIAS (NÃO INCLUI FORNECIMENTO). AF_05/2024</t>
  </si>
  <si>
    <t>ASSENTAMENTO DE TUBO DE PVC DEFOFO OU PRFV OU RPVC PARA REDE DE ÁGUA, DN 400 MM, JUNTA ELÁSTICA INTEGRADA, INSTALADO EM LOCAL COM NÍVEL ALTO DE INTERFERÊNCIAS (NÃO INCLUI FORNECIMENTO). AF_05/2024</t>
  </si>
  <si>
    <t>ASSENTAMENTO DE TUBO DE PVC DEFOFO OU PRFV OU RPVC PARA REDE DE ÁGUA, DN 400 MM, JUNTA ELÁSTICA INTEGRADA, INSTALADO EM LOCAL COM NÍVEL BAIXO DE INTERFERÊNCIAS (NÃO INCLUI FORNECIMENTO). AF_05/2024</t>
  </si>
  <si>
    <t>ASSENTAMENTO DE TUBO DE PVC DEFOFO OU PRFV OU RPVC PARA REDE DE ÁGUA, DN 500 MM, JUNTA ELÁSTICA INTEGRADA, INSTALADO EM LOCAL COM NÍVEL ALTO DE INTERFERÊNCIAS (NÃO INCLUI FORNECIMENTO). AF_05/2024</t>
  </si>
  <si>
    <t>ASSENTAMENTO DE TUBO DE PVC DEFOFO OU PRFV OU RPVC PARA REDE DE ÁGUA, DN 500 MM, JUNTA ELÁSTICA INTEGRADA, INSTALADO EM LOCAL COM NÍVEL BAIXO DE INTERFERÊNCIAS (NÃO INCLUI FORNECIMENTO). AF_05/2024</t>
  </si>
  <si>
    <t>ASSENTAMENTO DE TUBO DE PVC PBA PARA REDE DE ÁGUA, DN 100 MM, JUNTA ELÁSTICA INTEGRADA, INSTALADO EM LOCAL COM NÍVEL ALTO DE INTERFERÊNCIAS (NÃO INCLUI FORNECIMENTO). AF_05/2024</t>
  </si>
  <si>
    <t>ASSENTAMENTO DE TUBO DE PVC PBA PARA REDE DE ÁGUA, DN 100 MM, JUNTA ELÁSTICA INTEGRADA, INSTALADO EM LOCAL COM NÍVEL BAIXO DE INTERFERÊNCIAS (NÃO INCLUI FORNECIMENTO). AF_05/2024</t>
  </si>
  <si>
    <t>ASSENTAMENTO DE TUBO DE PVC PBA PARA REDE DE ÁGUA, DN 125, JUNTA ELÁSTICA INTEGRADA, INSTALADO EM LOCAL COM NÍVEL ALTO DE INTERFERÊNCIAS (NÃO INCLUI FORNECIMENTO). AF_05/2024</t>
  </si>
  <si>
    <t>ASSENTAMENTO DE TUBO DE PVC PBA PARA REDE DE ÁGUA, DN 125, JUNTA ELÁSTICA INTEGRADA, INSTALADO EM LOCAL COM NÍVEL BAIXO DE INTERFERÊNCIAS (NÃO INCLUI FORNECIMENTO). AF_05/2024</t>
  </si>
  <si>
    <t>ASSENTAMENTO DE TUBO DE PVC PBA PARA REDE DE ÁGUA, DN 140, JUNTA ELÁSTICA INTEGRADA, INSTALADO EM LOCAL COM NÍVEL ALTO DE INTERFERÊNCIAS (NÃO INCLUI FORNECIMENTO). AF_05/2024</t>
  </si>
  <si>
    <t>ASSENTAMENTO DE TUBO DE PVC PBA PARA REDE DE ÁGUA, DN 140, JUNTA ELÁSTICA INTEGRADA, INSTALADO EM LOCAL COM NÍVEL BAIXO DE INTERFERÊNCIAS (NÃO INCLUI FORNECIMENTO). AF_05/2024</t>
  </si>
  <si>
    <t>ASSENTAMENTO DE TUBO DE PVC PBA PARA REDE DE ÁGUA, DN 180, JUNTA ELÁSTICA INTEGRADA, INSTALADO EM LOCAL COM NÍVEL ALTO DE INTERFERÊNCIAS (NÃO INCLUI FORNECIMENTO). AF_05/2024</t>
  </si>
  <si>
    <t>ASSENTAMENTO DE TUBO DE PVC PBA PARA REDE DE ÁGUA, DN 180, JUNTA ELÁSTICA INTEGRADA, INSTALADO EM LOCAL COM NÍVEL BAIXO DE INTERFERÊNCIAS (NÃO INCLUI FORNECIMENTO). AF_05/2024</t>
  </si>
  <si>
    <t>ASSENTAMENTO DE TUBO DE PVC PBA PARA REDE DE ÁGUA, DN 50 MM, JUNTA ELÁSTICA INTEGRADA, INSTALADO EM LOCAL COM NÍVEL ALTO DE INTERFERÊNCIAS (NÃO INCLUI FORNECIMENTO). AF_05/2024</t>
  </si>
  <si>
    <t>ASSENTAMENTO DE TUBO DE PVC PBA PARA REDE DE ÁGUA, DN 50 MM, JUNTA ELÁSTICA INTEGRADA, INSTALADO EM LOCAL COM NÍVEL BAIXO DE INTERFERÊNCIAS (NÃO INCLUI FORNECIMENTO). AF_05/2024</t>
  </si>
  <si>
    <t>ASSENTAMENTO DE TUBO DE PVC PBA PARA REDE DE ÁGUA, DN 75 MM, JUNTA ELÁSTICA INTEGRADA, INSTALADO EM LOCAL COM NÍVEL ALTO DE INTERFERÊNCIAS (NÃO INCLUI FORNECIMENTO). AF_05/2024</t>
  </si>
  <si>
    <t>ASSENTAMENTO DE TUBO DE PVC PBA PARA REDE DE ÁGUA, DN 75 MM, JUNTA ELÁSTICA INTEGRADA, INSTALADO EM LOCAL COM NÍVEL BAIXO DE INTERFERÊNCIAS (NÃO INCLUI FORNECIMENTO). AF_05/2024</t>
  </si>
  <si>
    <t>ASSENTAMENTO E FORNECIMENTO DE CURVA PVC PBA, JE, PB, 45 GRAUS, DN 100 / DE 110 MM, PARA REDE AGUA, JUNTA ELÁSTICA INTEGRADA, INSTALADO EM LOCAL COM NÍVEL ALTO DE INTERFERÊNCIAS (INCLUI FORNECIMENTO). AF_05/2024</t>
  </si>
  <si>
    <t>ASSENTAMENTO E FORNECIMENTO DE CURVA PVC PBA, JE, PB, 45 GRAUS, DN 100 / DE 110 MM, PARA REDE AGUA, JUNTA ELÁSTICA INTEGRADA, INSTALADO EM LOCAL COM NÍVEL BAIXO DE INTERFERÊNCIAS (INCLUI FORNECIMENTO). AF_05/2024</t>
  </si>
  <si>
    <t>ASSENTAMENTO E FORNECIMENTO DE CURVA PVC PBA, JE, PB, 45 GRAUS, DN 50 / DE 60 MM, PARA REDE AGUA, JUNTA ELÁSTICA INTEGRADA, INSTALADO EM LOCAL COM NÍVEL ALTO DE INTERFERÊNCIAS (INCLUI FORNECIMENTO). AF_05/2024</t>
  </si>
  <si>
    <t>ASSENTAMENTO E FORNECIMENTO DE CURVA PVC PBA, JE, PB, 45 GRAUS, DN 50 / DE 60 MM, PARA REDE AGUA, JUNTA ELÁSTICA INTEGRADA, INSTALADO EM LOCAL COM NÍVEL BAIXO DE INTERFERÊNCIAS (INCLUI FORNECIMENTO). AF_05/2024</t>
  </si>
  <si>
    <t>ASSENTAMENTO E FORNECIMENTO DE CURVA PVC PBA, JE, PB, 45 GRAUS, DN 75 / DE 85 MM, PARA REDE AGUA, JUNTA ELÁSTICA INTEGRADA, INSTALADO EM LOCAL COM NÍVEL ALTO DE INTERFERÊNCIAS (INCLUI FORNECIMENTO). AF_05/2024</t>
  </si>
  <si>
    <t>ASSENTAMENTO E FORNECIMENTO DE CURVA PVC PBA, JE, PB, 45 GRAUS, DN 75 / DE 85 MM, PARA REDE AGUA, JUNTA ELÁSTICA INTEGRADA, INSTALADO EM LOCAL COM NÍVEL BAIXO DE INTERFERÊNCIAS (INCLUI FORNECIMENTO). AF_05/2024</t>
  </si>
  <si>
    <t>ASSENTAMENTO E FORNECIMENTO DE LUVA SIMPLES, PVC PBA, JE, DN 100 / DE 110 MM, PARA REDE AGUA, JUNTA ELÁSTICA INTEGRADA, INSTALADO EM LOCAL COM NÍVEL ALTO DE INTERFERÊNCIAS (INCLUI FORNECIMENTO). AF_05/2024</t>
  </si>
  <si>
    <t>ASSENTAMENTO E FORNECIMENTO DE LUVA SIMPLES, PVC PBA, JE, DN 100 / DE 110 MM, PARA REDE AGUA, JUNTA ELÁSTICA INTEGRADA, INSTALADO EM LOCAL COM NÍVEL BAIXO DE INTERFERÊNCIAS (INCLUI FORNECIMENTO). AF_05/2024</t>
  </si>
  <si>
    <t>ASSENTAMENTO E FORNECIMENTO DE LUVA SIMPLES, PVC PBA, JE, DN 50 / DE 60 MM, PARA REDE AGUA, JUNTA ELÁSTICA INTEGRADA, INSTALADO EM LOCAL COM NÍVEL ALTO DE INTERFERÊNCIAS (INCLUI FORNECIMENTO). AF_05/2024</t>
  </si>
  <si>
    <t>ASSENTAMENTO E FORNECIMENTO DE LUVA SIMPLES, PVC PBA, JE, DN 50 / DE 60 MM, PARA REDE AGUA, JUNTA ELÁSTICA INTEGRADA, INSTALADO EM LOCAL COM NÍVEL BAIXO DE INTERFERÊNCIAS (INCLUI FORNECIMENTO). AF_05/2024</t>
  </si>
  <si>
    <t>ASSENTAMENTO E FORNECIMENTO DE LUVA SIMPLES, PVC PBA, JE, DN 75 / DE 85 MM, PARA REDE AGUA, JUNTA ELÁSTICA INTEGRADA, INSTALADO EM LOCAL COM NÍVEL ALTO DE INTERFERÊNCIAS (INCLUI FORNECIMENTO). AF_05/2024</t>
  </si>
  <si>
    <t>ASSENTAMENTO E FORNECIMENTO DE LUVA SIMPLES, PVC PBA, JE, DN 75 / DE 85 MM, PARA REDE AGUA, JUNTA ELÁSTICA INTEGRADA, INSTALADO EM LOCAL COM NÍVEL BAIXO DE INTERFERÊNCIAS (INCLUI FORNECIMENTO). AF_05/2024</t>
  </si>
  <si>
    <t>ASSENTAMENTO E FORNECIMENTO DE TE DE REDUCAO, PVC PBA, BBB, JE, DN 100 X 50 / DE 110 X 60 MM, PARA REDE AGUA, JUNTA ELÁSTICA INTEGRADA, INSTALADO EM LOCAL COM NÍVEL ALTO DE INTERFERÊNCIAS (INCLUI FORNECIMENTO). AF_05/2024</t>
  </si>
  <si>
    <t>ASSENTAMENTO E FORNECIMENTO DE TE DE REDUCAO, PVC PBA, BBB, JE, DN 100 X 50 / DE 110 X 60 MM, PARA REDE AGUA, JUNTA ELÁSTICA INTEGRADA, INSTALADO EM LOCAL COM NÍVEL BAIXO DE INTERFERÊNCIAS (INCLUI FORNECIMENTO). AF_05/2024</t>
  </si>
  <si>
    <t>ASSENTAMENTO E FORNECIMENTO DE TUBO DE PVC DEFOFO OU PRFV OU RPVC PARA REDE DE ÁGUA, DN 100, JUNTA ELÁSTICA INTEGRADA, INSTALADO EM LOCAL COM NÍVEL ALTO DE INTERFERÊNCIAS (INCLUI FORNECIMENTO). AF_05/2024</t>
  </si>
  <si>
    <t>ASSENTAMENTO E FORNECIMENTO DE TUBO DE PVC DEFOFO OU PRFV OU RPVC PARA REDE DE ÁGUA, DN 100, JUNTA ELÁSTICA INTEGRADA, INSTALADO EM LOCAL COM NÍVEL BAIXO DE INTERFERÊNCIAS (INCLUI FORNECIMENTO). AF_05/2024</t>
  </si>
  <si>
    <t>ASSENTAMENTO E FORNECIMENTO DE TUBO DE PVC DEFOFO PARA REDE DE ÁGUA, DN 200, JUNTA ELÁSTICA INTEGRADA, INSTALADO EM LOCAL COM NÍVEL ALTO DE INTERFERÊNCIAS (INCLUI FORNECIMENTO). AF_05/2024</t>
  </si>
  <si>
    <t>ASSENTAMENTO E FORNECIMENTO DE TUBO DE PVC DEFOFO PARA REDE DE ÁGUA, DN 200, JUNTA ELÁSTICA INTEGRADA, INSTALADO EM LOCAL COM NÍVEL BAIXO DE INTERFERÊNCIAS (INCLUI FORNECIMENTO). AF_05/2024</t>
  </si>
  <si>
    <t>ASSENTAMENTO E FORNECIMENTO DE TUBO DE PVC DEFOFO PARA REDE DE ÁGUA, DN 250, JUNTA ELÁSTICA INTEGRADA, INSTALADO EM LOCAL COM NÍVEL ALTO DE INTERFERÊNCIAS (INCLUI FORNECIMENTO). AF_05/2024</t>
  </si>
  <si>
    <t>ASSENTAMENTO E FORNECIMENTO DE TUBO DE PVC DEFOFO PARA REDE DE ÁGUA, DN 250, JUNTA ELÁSTICA INTEGRADA, INSTALADO EM LOCAL COM NÍVEL BAIXO DE INTERFERÊNCIAS (INCLUI FORNECIMENTO). AF_05/2024</t>
  </si>
  <si>
    <t>ASSENTAMENTO E FORNECIMENTO DE TUBO DE PVC DEFOFO PARA REDE DE ÁGUA, DN 300, JUNTA ELÁSTICA INTEGRADA, INSTALADO EM LOCAL COM NÍVEL ALTO DE INTERFERÊNCIAS (INCLUI FORNECIMENTO). AF_05/2024</t>
  </si>
  <si>
    <t>ASSENTAMENTO E FORNECIMENTO DE TUBO DE PVC DEFOFO PARA REDE DE ÁGUA, DN 300, JUNTA ELÁSTICA INTEGRADA, INSTALADO EM LOCAL COM NÍVEL BAIXO DE INTERFERÊNCIAS (INCLUI FORNECIMENTO). AF_05/2024</t>
  </si>
  <si>
    <t>ASSENTAMENTO E FORNECIMENTO DE TUBO DE PVC PBA PARA REDE DE ÁGUA, DN 100, JUNTA ELÁSTICA INTEGRADA, INSTALADO EM LOCAL COM NÍVEL ALTO DE INTERFERÊNCIAS (INCLUI FORNECIMENTO). AF_05/2024</t>
  </si>
  <si>
    <t>ASSENTAMENTO E FORNECIMENTO DE TUBO DE PVC PBA PARA REDE DE ÁGUA, DN 100, JUNTA ELÁSTICA INTEGRADA, INSTALADO EM LOCAL COM NÍVEL BAIXO DE INTERFERÊNCIAS (INCLUI FORNECIMENTO). AF_05/2024</t>
  </si>
  <si>
    <t>ASSENTAMENTO E FORNECIMENTO DE TUBO DE PVC PBA PARA REDE DE ÁGUA, DN 50, JUNTA ELÁSTICA INTEGRADA, INSTALADO EM LOCAL COM NÍVEL ALTO DE INTERFERÊNCIAS (INCLUI FORNECIMENTO). AF_05/2024</t>
  </si>
  <si>
    <t>ASSENTAMENTO E FORNECIMENTO DE TUBO DE PVC PBA PARA REDE DE ÁGUA, DN 50, JUNTA ELÁSTICA INTEGRADA, INSTALADO EM LOCAL COM NÍVEL BAIXO DE INTERFERÊNCIAS (INCLUI FORNECIMENTO). AF_05/2024</t>
  </si>
  <si>
    <t>ASSENTAMENTO E FORNECIMENTO DE TUBO DE PVC PBA PARA REDE DE ÁGUA, DN 75, JUNTA ELÁSTICA INTEGRADA, INSTALADO EM LOCAL COM NÍVEL ALTO DE INTERFERÊNCIAS (INCLUI FORNECIMENTO). AF_05/2024</t>
  </si>
  <si>
    <t>ASSENTAMENTO E FORNECIMENTO DE TUBO DE PVC PBA PARA REDE DE ÁGUA, DN 75, JUNTA ELÁSTICA INTEGRADA, INSTALADO EM LOCAL COM NÍVEL BAIXO DE INTERFERÊNCIAS (INCLUI FORNECIMENTO). AF_05/2024</t>
  </si>
  <si>
    <t>FORNECIMENTO E ASSENTAMENTO DE CURVA 45 GRAUS RANHURADA EM FERRO FUNDIDO, DN 80 MM (3") PARA REDE DE ÁGUA, INSTALADO EM LOCAL COM NÍVEL ALTO DE INTERFERÊNCIAS (INCLUI FORNECIMENTO). AF_05/2024</t>
  </si>
  <si>
    <t>FORNECIMENTO E ASSENTAMENTO DE CURVA 45 GRAUS RANHURADA EM FERRO FUNDIDO, DN 80 MM (3") PARA REDE DE ÁGUA, INSTALADO EM LOCAL COM NÍVEL BAIXO DE INTERFERÊNCIAS (INCLUI FORNECIMENTO). AF_05/2024</t>
  </si>
  <si>
    <t>FORNECIMENTO E ASSENTAMENTO DE TE RANHURADO EM FERRO FUNDIDO, DN 80 (3") PARA REDE DE ÁGUA, INSTALADO EM LOCAL COM NÍVEL ALTO DE INTERFERÊNCIAS (INCLUI FORNECIMENTO). AF_05/2024</t>
  </si>
  <si>
    <t>FORNECIMENTO E ASSENTAMENTO DE TE RANHURADO EM FERRO FUNDIDO, DN 80 (3") PARA REDE DE ÁGUA, INSTALADO EM LOCAL COM NÍVEL BAIXO DE INTERFERÊNCIAS (INCLUI FORNECIMENTO). AF_05/2024</t>
  </si>
  <si>
    <t>ASSENTAMENTO DE TUBO DE CONCRETO PARA REDES COLETORAS DE ESGOTO SANITÁRIO, DIÂMETRO DE 1200 MM, JUNTA ELÁSTICA, INSTALADO EM LOCAL COM ALTO NÍVEL DE INTERFERÊNCIAS (NÃO INCLUI FORNECIMENTO). AF_03/2024</t>
  </si>
  <si>
    <t>ASSENTAMENTO DE TUBO DE CONCRETO PARA REDES COLETORAS DE ESGOTO SANITÁRIO, DIÂMETRO DE 1200 MM, JUNTA ELÁSTICA, INSTALADO EM LOCAL COM BAIXO NÍVEL DE INTERFERÊNCIAS (NÃO INCLUI FORNECIMENTO). AF_03/2024</t>
  </si>
  <si>
    <t>ASSENTAMENTO DE TUBO DE CONCRETO PARA REDES COLETORAS DE ESGOTO SANITÁRIO, DIÂMETRO DE 1500 MM, JUNTA ELÁSTICA, INSTALADO EM LOCAL COM ALTO NÍVEL DE INTERFERÊNCIAS (NÃO INCLUI FORNECIMENTO). AF_03/2024</t>
  </si>
  <si>
    <t>ASSENTAMENTO DE TUBO DE CONCRETO PARA REDES COLETORAS DE ESGOTO SANITÁRIO, DIÂMETRO DE 1500 MM, JUNTA ELÁSTICA, INSTALADO EM LOCAL COM BAIXO NÍVEL DE INTERFERÊNCIAS (NÃO INCLUI FORNECIMENTO). AF_03/2024</t>
  </si>
  <si>
    <t>TUBO DE CONCRETO PARA REDES COLETORAS DE ESGOTO SANITÁRIO, DIÂMETRO DE 1200 MM, JUNTA ELÁSTICA, INSTALADO EM LOCAL COM ALTO NÍVEL DE INTERFERÊNCIAS - FORNECIMENTO E ASSENTAMENTO. AF_03/2024</t>
  </si>
  <si>
    <t>TUBO DE CONCRETO PARA REDES COLETORAS DE ESGOTO SANITÁRIO, DIÂMETRO DE 1200 MM, JUNTA ELÁSTICA, INSTALADO EM LOCAL COM BAIXO NÍVEL DE INTERFERÊNCIAS - FORNECIMENTO E ASSENTAMENTO. AF_03/2024</t>
  </si>
  <si>
    <t>TUBO DE CONCRETO PARA REDES COLETORAS DE ESGOTO SANITÁRIO, DIÂMETRO DE 1500 MM, JUNTA ELÁSTICA, INSTALADO EM LOCAL COM ALTO NÍVEL DE INTERFERÊNCIAS - FORNECIMENTO E ASSENTAMENTO. AF_03/2024</t>
  </si>
  <si>
    <t>TUBO DE CONCRETO PARA REDES COLETORAS DE ESGOTO SANITÁRIO, DIÂMETRO DE 1500 MM, JUNTA ELÁSTICA, INSTALADO EM LOCAL COM BAIXO NÍVEL DE INTERFERÊNCIAS - FORNECIMENTO E ASSENTAMENTO. AF_03/2024</t>
  </si>
  <si>
    <t>REATERRO MECANIZADO DE VALA COM RETROESCAVADEIRA (CAPACIDADE DA CAÇAMBA DA RETRO: 0,26 M³/POTÊNCIA: 88 HP), LARGURA 0,8 A 1,5 M, PROFUNDIDADE 1,5 A 3,0 M, COM SOLO (SEM SUBSTITUIÇÃO) DE 1ª CATEGORIA E COMPACTADOR DE SOLOS DE PERCUSSÃO. AF_08/2023</t>
  </si>
  <si>
    <t>REATERRO MECANIZADO DE VALA COM RETROESCAVADEIRA (CAPACIDADE DA CAÇAMBA DA RETRO: 0,26 M³/POTÊNCIA: 88 HP), LARGURA 0,8 A 1,5 M, PROFUNDIDADE ATÉ 1,5 M, COM SOLO (SEM SUBSTITUIÇÃO) DE 1ª CATEGORIA, COM COMPACTADOR DE SOLOS DE PERCUSSÃO AF_08/2023</t>
  </si>
  <si>
    <t>REATERRO MECANIZADO DE VALA COM RETROESCAVADEIRA (CAPACIDADE DA CAÇAMBA DA RETRO: 0,26 M³/POTÊNCIA: 88 HP), LARGURA ATÉ 0,8 M, PROFUNDIDADE 1,5 A 3,0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</si>
  <si>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</si>
  <si>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</si>
  <si>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</si>
  <si>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</si>
  <si>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</si>
  <si>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CONSTRUÇÃO DE BASE E SUB-BASE PARA PAVIMENTAÇÃO DE BRITA GRADUADA SIMPLES TRATADA COM CIMENTO, COM ESPESSURA DE 10 CM - EXCLUSIVE CARGA E TRANSPORTE. AF_09/2024</t>
  </si>
  <si>
    <t>CONSTRUÇÃO DE BASE E SUB-BASE PARA PAVIMENTAÇÃO DE BRITA GRADUADA SIMPLES TRATADA COM CIMENTO, COM ESPESSURA DE 15 CM - EXCLUSIVE CARGA E TRANSPORTE. AF_09/2024</t>
  </si>
  <si>
    <t>CONSTRUÇÃO DE BASE E SUB-BASE PARA PAVIMENTAÇÃO DE BRITA GRADUADA SIMPLES TRATADA COM CIMENTO, COM ESPESSURA DE 20 CM - EXCLUSIVE CARGA E TRANSPORTE. AF_09/2024</t>
  </si>
  <si>
    <t>CONSTRUÇÃO DE BASE E SUB-BASE PARA PAVIMENTAÇÃO DE BRITA GRADUADA SIMPLES, COM ESPESSURA DE 10 CM - EXCLUSIVE CARGA E TRANSPORTE. AF_09/2024</t>
  </si>
  <si>
    <t>CONSTRUÇÃO DE BASE E SUB-BASE PARA PAVIMENTAÇÃO DE BRITA GRADUADA SIMPLES, COM ESPESSURA DE 15 CM - EXCLUSIVE CARGA E TRANSPORTE. AF_09/2024</t>
  </si>
  <si>
    <t>CONSTRUÇÃO DE BASE E SUB-BASE PARA PAVIMENTAÇÃO DE BRITA GRADUADA SIMPLES, COM ESPESSURA DE 20 CM - EXCLUSIVE CARGA E TRANSPORTE. AF_09/2024</t>
  </si>
  <si>
    <t>CONSTRUÇÃO DE BASE E SUB-BASE PARA PAVIMENTAÇÃO DE CONCRETO COMPACTADO COM ROLO, COM ESPESSURA DE 10 CM - EXCLUSIVE CARGA E TRANSPORTE. AF_09/2024</t>
  </si>
  <si>
    <t>CONSTRUÇÃO DE BASE E SUB-BASE PARA PAVIMENTAÇÃO DE CONCRETO COMPACTADO COM ROLO, COM ESPESSURA DE 15 CM - EXCLUSIVE CARGA E TRANSPORTE. AF_09/2024</t>
  </si>
  <si>
    <t>CONSTRUÇÃO DE BASE E SUB-BASE PARA PAVIMENTAÇÃO DE CONCRETO COMPACTADO COM ROLO, COM ESPESSURA DE 20 CM - EXCLUSIVE CARGA E TRANSPORTE. AF_09/2024</t>
  </si>
  <si>
    <t>CONSTRUÇÃO DE BASE E SUB-BASE PARA PAVIMENTAÇÃO DE MACADAME SECO, COM ESPESSURA DE 10 CM - EXCLUSIVE CARGA E TRANSPORTE. AF_09/2024</t>
  </si>
  <si>
    <t>CONSTRUÇÃO DE BASE E SUB-BASE PARA PAVIMENTAÇÃO DE MACADAME SECO, COM ESPESSURA DE 15 CM - EXCLUSIVE CARGA E TRANSPORTE. AF_09/2024</t>
  </si>
  <si>
    <t>CONSTRUÇÃO DE BASE E SUB-BASE PARA PAVIMENTAÇÃO DE MACADAME SECO, COM ESPESSURA DE 20 CM - EXCLUSIVE CARGA E TRANSPORTE. AF_09/2024</t>
  </si>
  <si>
    <t>CONSTRUÇÃO DE BASE E SUB-BASE PARA PAVIMENTAÇÃO DE MACADAME SECO, COM ESPESSURA DE 25 CM - EXCLUSIVE CARGA E TRANSPORTE. AF_09/2024</t>
  </si>
  <si>
    <t>CONSTRUÇÃO DE BASE E SUB-BASE PARA PAVIMENTAÇÃO DE RACHÃO, COM ESPESSURA DE 30 CM - EXCLUSIVE CARGA E TRANSPORTE. AF_09/2024</t>
  </si>
  <si>
    <t>CONSTRUÇÃO DE BASE E SUB-BASE PARA PAVIMENTAÇÃO DE RACHÃO, COM ESPESSURA DE 40 CM - EXCLUSIVE CARGA E TRANSPORTE. AF_09/2024</t>
  </si>
  <si>
    <t>CONSTRUÇÃO DE BASE E SUB-BASE PARA PAVIMENTAÇÃO DE RACHÃO, COM ESPESSURA DE 50 CM - EXCLUSIVE CARGA E TRANSPORTE. AF_09/2024</t>
  </si>
  <si>
    <t>CONSTRUÇÃO DE BASE E SUB-BASE PARA PAVIMENTAÇÃO DE RACHÃO, COM ESPESSURA DE 60 CM - EXCLUSIVE CARGA E TRANSPORTE. AF_09/2024</t>
  </si>
  <si>
    <t>CONSTRUÇÃO DE BASE E SUB-BASE PARA PAVIMENTAÇÃO DE SOLO (PREDOMINANTEMENTE ARENOSO) BRITA - 40%-60% COM CIMENTO - 4%, MISTURA EM PISTA, COM ESPESSURA DE 10 CM - EXCLUSIVE ESCAVAÇÃO, CARGA E TRANSPORTE E SOLO. AF_09/2024</t>
  </si>
  <si>
    <t>CONSTRUÇÃO DE BASE E SUB-BASE PARA PAVIMENTAÇÃO DE SOLO (PREDOMINANTEMENTE ARENOSO) BRITA - 40%-60% COM CIMENTO - 4%, MISTURA EM PISTA, COM ESPESSURA DE 15 CM - EXCLUSIVE ESCAVAÇÃO, CARGA E TRANSPORTE E SOLO. AF_09/2024</t>
  </si>
  <si>
    <t>CONSTRUÇÃO DE BASE E SUB-BASE PARA PAVIMENTAÇÃO DE SOLO (PREDOMINANTEMENTE ARENOSO) BRITA - 40%-60% COM CIMENTO - 4%, MISTURA EM PISTA, COM ESPESSURA DE 20 CM - EXCLUSIVE ESCAVAÇÃO, CARGA E TRANSPORTE E SOLO. AF_09/2024</t>
  </si>
  <si>
    <t>CONSTRUÇÃO DE BASE E SUB-BASE PARA PAVIMENTAÇÃO DE SOLO (PREDOMINANTEMENTE ARENOSO) BRITA - 40%-60% COM CIMENTO - 4%, MISTURA EM USINA, COM ESPESSURA DE 10 CM - EXCLUSIVE CARGA E TRANSPORTE. AF_09/2024</t>
  </si>
  <si>
    <t>CONSTRUÇÃO DE BASE E SUB-BASE PARA PAVIMENTAÇÃO DE SOLO (PREDOMINANTEMENTE ARENOSO) BRITA - 40%-60% COM CIMENTO - 4%, MISTURA EM USINA, COM ESPESSURA DE 15 CM - EXCLUSIVE CARGA E TRANSPORTE. AF_09/2024</t>
  </si>
  <si>
    <t>CONSTRUÇÃO DE BASE E SUB-BASE PARA PAVIMENTAÇÃO DE SOLO (PREDOMINANTEMENTE ARENOSO) BRITA - 40%-60% COM CIMENTO - 4%, MISTURA EM USINA, COM ESPESSURA DE 20 CM - EXCLUSIVE CARGA E TRANSPORTE. AF_09/2024</t>
  </si>
  <si>
    <t>CONSTRUÇÃO DE BASE E SUB-BASE PARA PAVIMENTAÇÃO DE SOLO (PREDOMINANTEMENTE ARENOSO) BRITA - 40%-60% COM CIMENTO - 6%, MISTURA EM PISTA, COM ESPESSURA DE 10 CM - EXCLUSIVE ESCAVAÇÃO, CARGA E TRANSPORTE E SOLO. AF_09/2024</t>
  </si>
  <si>
    <t>CONSTRUÇÃO DE BASE E SUB-BASE PARA PAVIMENTAÇÃO DE SOLO (PREDOMINANTEMENTE ARENOSO) BRITA - 40%-60% COM CIMENTO - 6%, MISTURA EM PISTA, COM ESPESSURA DE 15 CM - EXCLUSIVE ESCAVAÇÃO, CARGA E TRANSPORTE E SOLO. AF_09/2024</t>
  </si>
  <si>
    <t>CONSTRUÇÃO DE BASE E SUB-BASE PARA PAVIMENTAÇÃO DE SOLO (PREDOMINANTEMENTE ARENOSO) BRITA - 40%-60% COM CIMENTO - 6%, MISTURA EM PISTA, COM ESPESSURA DE 20 CM - EXCLUSIVE ESCAVAÇÃO, CARGA E TRANSPORTE E SOLO. AF_09/2024</t>
  </si>
  <si>
    <t>CONSTRUÇÃO DE BASE E SUB-BASE PARA PAVIMENTAÇÃO DE SOLO (PREDOMINANTEMENTE ARENOSO) BRITA - 40%-60% COM CIMENTO - 6%, MISTURA EM USINA, COM ESPESSURA DE 10 CM - EXCLUSIVE CARGA E TRANSPORTE. AF_09/2024</t>
  </si>
  <si>
    <t>CONSTRUÇÃO DE BASE E SUB-BASE PARA PAVIMENTAÇÃO DE SOLO (PREDOMINANTEMENTE ARENOSO) BRITA - 40%-60% COM CIMENTO - 6%, MISTURA EM USINA, COM ESPESSURA DE 15 CM - EXCLUSIVE CARGA E TRANSPORTE. AF_09/2024</t>
  </si>
  <si>
    <t>CONSTRUÇÃO DE BASE E SUB-BASE PARA PAVIMENTAÇÃO DE SOLO (PREDOMINANTEMENTE ARENOSO) BRITA - 40%-60% COM CIMENTO - 6%, MISTURA EM USINA, COM ESPESSURA DE 20 CM - EXCLUSIVE CARGA E TRANSPORTE. AF_09/2024</t>
  </si>
  <si>
    <t>CONSTRUÇÃO DE BASE E SUB-BASE PARA PAVIMENTAÇÃO DE SOLO (PREDOMINANTEMENTE ARENOSO) BRITA - 40%-60% COM CIMENTO - 8%, MISTURA EM PISTA, COM ESPESSURA DE 10 CM - EXCLUSIVE ESCAVAÇÃO, CARGA E TRANSPORTE E SOLO. AF_09/2024</t>
  </si>
  <si>
    <t>CONSTRUÇÃO DE BASE E SUB-BASE PARA PAVIMENTAÇÃO DE SOLO (PREDOMINANTEMENTE ARENOSO) BRITA - 40%-60% COM CIMENTO - 8%, MISTURA EM PISTA, COM ESPESSURA DE 15 CM - EXCLUSIVE ESCAVAÇÃO, CARGA E TRANSPORTE E SOLO. AF_09/2024</t>
  </si>
  <si>
    <t>CONSTRUÇÃO DE BASE E SUB-BASE PARA PAVIMENTAÇÃO DE SOLO (PREDOMINANTEMENTE ARENOSO) BRITA - 40%-60% COM CIMENTO - 8%, MISTURA EM PISTA, COM ESPESSURA DE 20 CM - EXCLUSIVE ESCAVAÇÃO, CARGA E TRANSPORTE E SOLO. AF_09/2024</t>
  </si>
  <si>
    <t>CONSTRUÇÃO DE BASE E SUB-BASE PARA PAVIMENTAÇÃO DE SOLO (PREDOMINANTEMENTE ARENOSO) BRITA - 40%-60% COM CIMENTO - 8%, MISTURA EM USINA, COM ESPESSURA DE 10 CM - EXCLUSIVE CARGA E TRANSPORTE. AF_09/2024</t>
  </si>
  <si>
    <t>CONSTRUÇÃO DE BASE E SUB-BASE PARA PAVIMENTAÇÃO DE SOLO (PREDOMINANTEMENTE ARENOSO) BRITA - 40%-60% COM CIMENTO - 8%, MISTURA EM USINA, COM ESPESSURA DE 15 CM - EXCLUSIVE CARGA E TRANSPORTE. AF_09/2024</t>
  </si>
  <si>
    <t>CONSTRUÇÃO DE BASE E SUB-BASE PARA PAVIMENTAÇÃO DE SOLO (PREDOMINANTEMENTE ARENOSO) BRITA - 40%-60% COM CIMENTO - 8%, MISTURA EM USINA, COM ESPESSURA DE 20 CM - EXCLUSIVE CARGA E TRANSPORTE. AF_09/2024</t>
  </si>
  <si>
    <t>CONSTRUÇÃO DE BASE E SUB-BASE PARA PAVIMENTAÇÃO DE SOLO (PREDOMINANTEMENTE ARENOSO) BRITA - 40%-60%, MISTURA EM PISTA, COM ESPESSURA DE 10 CM - EXCLUSIVE ESCAVAÇÃO, CARGA E TRANSPORTE E SOLO. AF_09/2024</t>
  </si>
  <si>
    <t>CONSTRUÇÃO DE BASE E SUB-BASE PARA PAVIMENTAÇÃO DE SOLO (PREDOMINANTEMENTE ARENOSO) BRITA - 40%-60%, MISTURA EM PISTA, COM ESPESSURA DE 15 CM - EXCLUSIVE ESCAVAÇÃO, CARGA E TRANSPORTE E SOLO. AF_09/2024</t>
  </si>
  <si>
    <t>CONSTRUÇÃO DE BASE E SUB-BASE PARA PAVIMENTAÇÃO DE SOLO (PREDOMINANTEMENTE ARENOSO) BRITA - 40%-60%, MISTURA EM PISTA, COM ESPESSURA DE 20 CM - EXCLUSIVE ESCAVAÇÃO, CARGA E TRANSPORTE E SOLO. AF_09/2024</t>
  </si>
  <si>
    <t>CONSTRUÇÃO DE BASE E SUB-BASE PARA PAVIMENTAÇÃO DE SOLO (PREDOMINANTEMENTE ARENOSO) BRITA - 40%-60%, MISTURA EM USINA, COM ESPESSURA DE 10 CM - EXCLUSIVE CARGA E TRANSPORTE. AF_09/2024</t>
  </si>
  <si>
    <t>CONSTRUÇÃO DE BASE E SUB-BASE PARA PAVIMENTAÇÃO DE SOLO (PREDOMINANTEMENTE ARENOSO) BRITA - 40%-60%, MISTURA EM USINA, COM ESPESSURA DE 15 CM - EXCLUSIVE CARGA E TRANSPORTE. AF_09/2024</t>
  </si>
  <si>
    <t>CONSTRUÇÃO DE BASE E SUB-BASE PARA PAVIMENTAÇÃO DE SOLO (PREDOMINANTEMENTE ARENOSO) BRITA - 40%-60%, MISTURA EM USINA, COM ESPESSURA DE 20 CM - EXCLUSIVE CARGA E TRANSPORTE. AF_09/2024</t>
  </si>
  <si>
    <t>CONSTRUÇÃO DE BASE E SUB-BASE PARA PAVIMENTAÇÃO DE SOLO (PREDOMINANTEMENTE ARENOSO) BRITA - 50%-50% COM CIMENTO - 4%, MISTURA EM PISTA, COM ESPESSURA DE 10 CM - EXCLUSIVE ESCAVAÇÃO, CARGA E TRANSPORTE E SOLO. AF_09/2024</t>
  </si>
  <si>
    <t>CONSTRUÇÃO DE BASE E SUB-BASE PARA PAVIMENTAÇÃO DE SOLO (PREDOMINANTEMENTE ARENOSO) BRITA - 50%-50% COM CIMENTO - 4%, MISTURA EM PISTA, COM ESPESSURA DE 15 CM - EXCLUSIVE ESCAVAÇÃO, CARGA E TRANSPORTE E SOLO. AF_09/2024</t>
  </si>
  <si>
    <t>CONSTRUÇÃO DE BASE E SUB-BASE PARA PAVIMENTAÇÃO DE SOLO (PREDOMINANTEMENTE ARENOSO) BRITA - 50%-50% COM CIMENTO - 4%, MISTURA EM PISTA, COM ESPESSURA DE 20 CM - EXCLUSIVE ESCAVAÇÃO, CARGA E TRANSPORTE E SOLO. AF_09/2024</t>
  </si>
  <si>
    <t>CONSTRUÇÃO DE BASE E SUB-BASE PARA PAVIMENTAÇÃO DE SOLO (PREDOMINANTEMENTE ARENOSO) BRITA - 50%-50% COM CIMENTO - 4%, MISTURA EM USINA, COM ESPESSURA DE 10 CM - EXCLUSIVE CARGA E TRANSPORTE. AF_09/2024</t>
  </si>
  <si>
    <t>CONSTRUÇÃO DE BASE E SUB-BASE PARA PAVIMENTAÇÃO DE SOLO (PREDOMINANTEMENTE ARENOSO) BRITA - 50%-50% COM CIMENTO - 4%, MISTURA EM USINA, COM ESPESSURA DE 15 CM - EXCLUSIVE CARGA E TRANSPORTE. AF_09/2024</t>
  </si>
  <si>
    <t>CONSTRUÇÃO DE BASE E SUB-BASE PARA PAVIMENTAÇÃO DE SOLO (PREDOMINANTEMENTE ARENOSO) BRITA - 50%-50% COM CIMENTO - 4%, MISTURA EM USINA, COM ESPESSURA DE 20 CM - EXCLUSIVE CARGA E TRANSPORTE. AF_09/2024</t>
  </si>
  <si>
    <t>CONSTRUÇÃO DE BASE E SUB-BASE PARA PAVIMENTAÇÃO DE SOLO (PREDOMINANTEMENTE ARENOSO) BRITA - 50%-50% COM CIMENTO - 6%, MISTURA EM PISTA, COM ESPESSURA DE 10 CM - EXCLUSIVE ESCAVAÇÃO, CARGA E TRANSPORTE E SOLO. AF_09/2024</t>
  </si>
  <si>
    <t>CONSTRUÇÃO DE BASE E SUB-BASE PARA PAVIMENTAÇÃO DE SOLO (PREDOMINANTEMENTE ARENOSO) BRITA - 50%-50% COM CIMENTO - 6%, MISTURA EM PISTA, COM ESPESSURA DE 15 CM - EXCLUSIVE ESCAVAÇÃO, CARGA E TRANSPORTE E SOLO. AF_09/2024</t>
  </si>
  <si>
    <t>CONSTRUÇÃO DE BASE E SUB-BASE PARA PAVIMENTAÇÃO DE SOLO (PREDOMINANTEMENTE ARENOSO) BRITA - 50%-50% COM CIMENTO - 6%, MISTURA EM PISTA, COM ESPESSURA DE 20 CM - EXCLUSIVE ESCAVAÇÃO, CARGA E TRANSPORTE E SOLO. AF_09/2024</t>
  </si>
  <si>
    <t>CONSTRUÇÃO DE BASE E SUB-BASE PARA PAVIMENTAÇÃO DE SOLO (PREDOMINANTEMENTE ARENOSO) BRITA - 50%-50% COM CIMENTO - 6%, MISTURA EM USINA, COM ESPESSURA DE 10 CM - EXCLUSIVE CARGA E TRANSPORTE. AF_09/2024</t>
  </si>
  <si>
    <t>CONSTRUÇÃO DE BASE E SUB-BASE PARA PAVIMENTAÇÃO DE SOLO (PREDOMINANTEMENTE ARENOSO) BRITA - 50%-50% COM CIMENTO - 6%, MISTURA EM USINA, COM ESPESSURA DE 15 CM - EXCLUSIVE CARGA E TRANSPORTE. AF_09/2024</t>
  </si>
  <si>
    <t>CONSTRUÇÃO DE BASE E SUB-BASE PARA PAVIMENTAÇÃO DE SOLO (PREDOMINANTEMENTE ARENOSO) BRITA - 50%-50% COM CIMENTO - 6%, MISTURA EM USINA, COM ESPESSURA DE 20 CM - EXCLUSIVE CARGA E TRANSPORTE. AF_09/2024</t>
  </si>
  <si>
    <t>CONSTRUÇÃO DE BASE E SUB-BASE PARA PAVIMENTAÇÃO DE SOLO (PREDOMINANTEMENTE ARENOSO) BRITA - 50%-50% COM CIMENTO - 8%, MISTURA EM PISTA, COM ESPESSURA DE 10 CM - EXCLUSIVE ESCAVAÇÃO, CARGA E TRANSPORTE E SOLO. AF_09/2024</t>
  </si>
  <si>
    <t>CONSTRUÇÃO DE BASE E SUB-BASE PARA PAVIMENTAÇÃO DE SOLO (PREDOMINANTEMENTE ARENOSO) BRITA - 50%-50% COM CIMENTO - 8%, MISTURA EM PISTA, COM ESPESSURA DE 15 CM - EXCLUSIVE ESCAVAÇÃO, CARGA E TRANSPORTE E SOLO. AF_09/2024</t>
  </si>
  <si>
    <t>CONSTRUÇÃO DE BASE E SUB-BASE PARA PAVIMENTAÇÃO DE SOLO (PREDOMINANTEMENTE ARENOSO) BRITA - 50%-50% COM CIMENTO - 8%, MISTURA EM PISTA, COM ESPESSURA DE 20 CM - EXCLUSIVE ESCAVAÇÃO, CARGA E TRANSPORTE E SOLO. AF_09/2024</t>
  </si>
  <si>
    <t>CONSTRUÇÃO DE BASE E SUB-BASE PARA PAVIMENTAÇÃO DE SOLO (PREDOMINANTEMENTE ARENOSO) BRITA - 50%-50% COM CIMENTO - 8%, MISTURA EM USINA, COM ESPESSURA DE 10 CM - EXCLUSIVE CARGA E TRANSPORTE. AF_09/2024</t>
  </si>
  <si>
    <t>CONSTRUÇÃO DE BASE E SUB-BASE PARA PAVIMENTAÇÃO DE SOLO (PREDOMINANTEMENTE ARENOSO) BRITA - 50%-50% COM CIMENTO - 8%, MISTURA EM USINA, COM ESPESSURA DE 15 CM - EXCLUSIVE CARGA E TRANSPORTE. AF_09/2024</t>
  </si>
  <si>
    <t>CONSTRUÇÃO DE BASE E SUB-BASE PARA PAVIMENTAÇÃO DE SOLO (PREDOMINANTEMENTE ARENOSO) BRITA - 50%-50% COM CIMENTO - 8%, MISTURA EM USINA, COM ESPESSURA DE 20 CM - EXCLUSIVE CARGA E TRANSPORTE. AF_09/2024</t>
  </si>
  <si>
    <t>CONSTRUÇÃO DE BASE E SUB-BASE PARA PAVIMENTAÇÃO DE SOLO (PREDOMINANTEMENTE ARENOSO) BRITA - 50%-50%, MISTURA EM PISTA, COM ESPESSURA DE 10 CM - EXCLUSIVE ESCAVAÇÃO, CARGA E TRANSPORTE E SOLO. AF_09/2024</t>
  </si>
  <si>
    <t>CONSTRUÇÃO DE BASE E SUB-BASE PARA PAVIMENTAÇÃO DE SOLO (PREDOMINANTEMENTE ARENOSO) BRITA - 50%-50%, MISTURA EM PISTA, COM ESPESSURA DE 15 CM - EXCLUSIVE ESCAVAÇÃO, CARGA E TRANSPORTE E SOLO. AF_09/2024</t>
  </si>
  <si>
    <t>CONSTRUÇÃO DE BASE E SUB-BASE PARA PAVIMENTAÇÃO DE SOLO (PREDOMINANTEMENTE ARENOSO) BRITA - 50%-50%, MISTURA EM PISTA, COM ESPESSURA DE 20 CM - EXCLUSIVE ESCAVAÇÃO, CARGA E TRANSPORTE E SOLO. AF_09/2024</t>
  </si>
  <si>
    <t>CONSTRUÇÃO DE BASE E SUB-BASE PARA PAVIMENTAÇÃO DE SOLO (PREDOMINANTEMENTE ARENOSO) BRITA - 50%-50%, MISTURA EM USINA, COM ESPESSURA DE 10 CM - EXCLUSIVE CARGA E TRANSPORTE. AF_09/2024</t>
  </si>
  <si>
    <t>CONSTRUÇÃO DE BASE E SUB-BASE PARA PAVIMENTAÇÃO DE SOLO (PREDOMINANTEMENTE ARENOSO) BRITA - 50%-50%, MISTURA EM USINA, COM ESPESSURA DE 15 CM - EXCLUSIVE CARGA E TRANSPORTE. AF_09/2024</t>
  </si>
  <si>
    <t>CONSTRUÇÃO DE BASE E SUB-BASE PARA PAVIMENTAÇÃO DE SOLO (PREDOMINANTEMENTE ARENOSO) BRITA - 50%-50%, MISTURA EM USINA, COM ESPESSURA DE 20 CM - EXCLUSIVE CARGA E TRANSPORTE. AF_09/2024</t>
  </si>
  <si>
    <t>CONSTRUÇÃO DE BASE E SUB-BASE PARA PAVIMENTAÇÃO DE SOLO (PREDOMINANTEMENTE ARENOSO) COM CIMENTO - 6%, MISTURA EM PISTA, COM ESPESSURA DE 10 CM - EXCLUSIVE ESCAVAÇÃO, CARGA E TRANSPORTE E SOLO. AF_09/2024</t>
  </si>
  <si>
    <t>CONSTRUÇÃO DE BASE E SUB-BASE PARA PAVIMENTAÇÃO DE SOLO (PREDOMINANTEMENTE ARENOSO) COM CIMENTO - 6%, MISTURA EM PISTA, COM ESPESSURA DE 15 CM - EXCLUSIVE ESCAVAÇÃO, CARGA E TRANSPORTE E SOLO. AF_09/2024</t>
  </si>
  <si>
    <t>CONSTRUÇÃO DE BASE E SUB-BASE PARA PAVIMENTAÇÃO DE SOLO (PREDOMINANTEMENTE ARENOSO) COM CIMENTO - 6%, MISTURA EM PISTA, COM ESPESSURA DE 20 CM - EXCLUSIVE ESCAVAÇÃO, CARGA E TRANSPORTE E SOLO. AF_09/2024</t>
  </si>
  <si>
    <t>CONSTRUÇÃO DE BASE E SUB-BASE PARA PAVIMENTAÇÃO DE SOLO (PREDOMINANTEMENTE ARENOSO) COM CIMENTO - 6%, MISTURA EM USINA, COM ESPESSURA DE 10 CM - EXCLUSIVE CARGA E TRANSPORTE. AF_09/2024</t>
  </si>
  <si>
    <t>CONSTRUÇÃO DE BASE E SUB-BASE PARA PAVIMENTAÇÃO DE SOLO (PREDOMINANTEMENTE ARENOSO) COM CIMENTO - 6%, MISTURA EM USINA, COM ESPESSURA DE 15 CM - EXCLUSIVE CARGA E TRANSPORTE. AF_09/2024</t>
  </si>
  <si>
    <t>CONSTRUÇÃO DE BASE E SUB-BASE PARA PAVIMENTAÇÃO DE SOLO (PREDOMINANTEMENTE ARENOSO) COM CIMENTO - 6%, MISTURA EM USINA, COM ESPESSURA DE 20 CM - EXCLUSIVE CARGA E TRANSPORTE. AF_09/2024</t>
  </si>
  <si>
    <t>CONSTRUÇÃO DE BASE E SUB-BASE PARA PAVIMENTAÇÃO DE SOLO (PREDOMINANTEMENTE ARENOSO) COM CIMENTO - 8%, MISTURA EM PISTA, COM ESPESSURA DE 10 CM - EXCLUSIVE ESCAVAÇÃO, CARGA E TRANSPORTE E SOLO. AF_09/2024</t>
  </si>
  <si>
    <t>CONSTRUÇÃO DE BASE E SUB-BASE PARA PAVIMENTAÇÃO DE SOLO (PREDOMINANTEMENTE ARENOSO) COM CIMENTO - 8%, MISTURA EM PISTA, COM ESPESSURA DE 15 CM - EXCLUSIVE ESCAVAÇÃO, CARGA E TRANSPORTE E SOLO. AF_09/2024</t>
  </si>
  <si>
    <t>CONSTRUÇÃO DE BASE E SUB-BASE PARA PAVIMENTAÇÃO DE SOLO (PREDOMINANTEMENTE ARENOSO) COM CIMENTO - 8%, MISTURA EM PISTA, COM ESPESSURA DE 20 CM - EXCLUSIVE ESCAVAÇÃO, CARGA E TRANSPORTE E SOLO. AF_09/2024</t>
  </si>
  <si>
    <t>CONSTRUÇÃO DE BASE E SUB-BASE PARA PAVIMENTAÇÃO DE SOLO (PREDOMINANTEMENTE ARENOSO) COM CIMENTO - 8%, MISTURA EM USINA, COM ESPESSURA DE 10 CM - EXCLUSIVE CARGA E TRANSPORTE. AF_09/2024</t>
  </si>
  <si>
    <t>CONSTRUÇÃO DE BASE E SUB-BASE PARA PAVIMENTAÇÃO DE SOLO (PREDOMINANTEMENTE ARENOSO) COM CIMENTO - 8%, MISTURA EM USINA, COM ESPESSURA DE 15 CM - EXCLUSIVE CARGA E TRANSPORTE. AF_09/2024</t>
  </si>
  <si>
    <t>CONSTRUÇÃO DE BASE E SUB-BASE PARA PAVIMENTAÇÃO DE SOLO (PREDOMINANTEMENTE ARENOSO) COM CIMENTO - 8%, MISTURA EM USINA, COM ESPESSURA DE 20 CM - EXCLUSIVE CARGA E TRANSPORTE. AF_09/2024</t>
  </si>
  <si>
    <t>CONSTRUÇÃO DE BASE E SUB-BASE PARA PAVIMENTAÇÃO DE SOLO (PREDOMINANTEMENTE ARENOSO) MELHORADO COM CIMENTO - 2%, MISTURA EM PISTA, COM ESPESSURA DE 10 CM - EXCLUSIVE ESCAVAÇÃO, CARGA E TRANSPORTE E SOLO. AF_09/2024</t>
  </si>
  <si>
    <t>CONSTRUÇÃO DE BASE E SUB-BASE PARA PAVIMENTAÇÃO DE SOLO (PREDOMINANTEMENTE ARENOSO) MELHORADO COM CIMENTO - 2%, MISTURA EM PISTA, COM ESPESSURA DE 15 CM - EXCLUSIVE ESCAVAÇÃO, CARGA E TRANSPORTE E SOLO. AF_09/2024</t>
  </si>
  <si>
    <t>CONSTRUÇÃO DE BASE E SUB-BASE PARA PAVIMENTAÇÃO DE SOLO (PREDOMINANTEMENTE ARENOSO) MELHORADO COM CIMENTO - 2%, MISTURA EM PISTA, COM ESPESSURA DE 20 CM - EXCLUSIVE ESCAVAÇÃO, CARGA E TRANSPORTE E SOLO. AF_09/2024</t>
  </si>
  <si>
    <t>CONSTRUÇÃO DE BASE E SUB-BASE PARA PAVIMENTAÇÃO DE SOLO (PREDOMINANTEMENTE ARENOSO) MELHORADO COM CIMENTO - 2%, MISTURA EM USINA, COM ESPESSURA DE 10 CM - EXCLUSIVE CARGA E TRANSPORTE. AF_09/2024</t>
  </si>
  <si>
    <t>CONSTRUÇÃO DE BASE E SUB-BASE PARA PAVIMENTAÇÃO DE SOLO (PREDOMINANTEMENTE ARENOSO) MELHORADO COM CIMENTO - 2%, MISTURA EM USINA, COM ESPESSURA DE 15 CM - EXCLUSIVE CARGA E TRANSPORTE. AF_09/2024</t>
  </si>
  <si>
    <t>CONSTRUÇÃO DE BASE E SUB-BASE PARA PAVIMENTAÇÃO DE SOLO (PREDOMINANTEMENTE ARENOSO) MELHORADO COM CIMENTO - 2%, MISTURA EM USINA, COM ESPESSURA DE 20 CM - EXCLUSIVE CARGA E TRANSPORTE. AF_09/2024</t>
  </si>
  <si>
    <t>CONSTRUÇÃO DE BASE E SUB-BASE PARA PAVIMENTAÇÃO DE SOLO (PREDOMINANTEMENTE ARENOSO) MELHORADO COM CIMENTO - 4%, MISTURA EM PISTA, COM ESPESSURA DE 10 CM - EXCLUSIVE ESCAVAÇÃO, CARGA E TRANSPORTE E SOLO. AF_09/2024</t>
  </si>
  <si>
    <t>CONSTRUÇÃO DE BASE E SUB-BASE PARA PAVIMENTAÇÃO DE SOLO (PREDOMINANTEMENTE ARENOSO) MELHORADO COM CIMENTO - 4%, MISTURA EM PISTA, COM ESPESSURA DE 15 CM - EXCLUSIVE ESCAVAÇÃO, CARGA E TRANSPORTE E SOLO. AF_09/2024</t>
  </si>
  <si>
    <t>CONSTRUÇÃO DE BASE E SUB-BASE PARA PAVIMENTAÇÃO DE SOLO (PREDOMINANTEMENTE ARENOSO) MELHORADO COM CIMENTO - 4%, MISTURA EM PISTA, COM ESPESSURA DE 20 CM - EXCLUSIVE ESCAVAÇÃO, CARGA E TRANSPORTE E SOLO. AF_09/2024</t>
  </si>
  <si>
    <t>CONSTRUÇÃO DE BASE E SUB-BASE PARA PAVIMENTAÇÃO DE SOLO (PREDOMINANTEMENTE ARENOSO) MELHORADO COM CIMENTO - 4%, MISTURA EM USINA, COM ESPESSURA DE 10 CM - EXCLUSIVE CARGA E TRANSPORTE. AF_09/2024</t>
  </si>
  <si>
    <t>CONSTRUÇÃO DE BASE E SUB-BASE PARA PAVIMENTAÇÃO DE SOLO (PREDOMINANTEMENTE ARENOSO) MELHORADO COM CIMENTO - 4%, MISTURA EM USINA, COM ESPESSURA DE 15 CM - EXCLUSIVE CARGA E TRANSPORTE. AF_09/2024</t>
  </si>
  <si>
    <t>CONSTRUÇÃO DE BASE E SUB-BASE PARA PAVIMENTAÇÃO DE SOLO (PREDOMINANTEMENTE ARENOSO) MELHORADO COM CIMENTO - 4%, MISTURA EM USINA, COM ESPESSURA DE 20 CM - EXCLUSIVE CARGA E TRANSPORTE. AF_09/2024</t>
  </si>
  <si>
    <t>CONSTRUÇÃO DE BASE E SUB-BASE PARA PAVIMENTAÇÃO DE SOLO (PREDOMINANTEMENTE ARGILOSO) BRITA - 40%-60%, MISTURA EM PISTA, COM ESPESSURA DE 10 CM - EXCLUSIVE ESCAVAÇÃO, CARGA E TRANSPORTE E SOLO. AF_09/2024</t>
  </si>
  <si>
    <t>CONSTRUÇÃO DE BASE E SUB-BASE PARA PAVIMENTAÇÃO DE SOLO (PREDOMINANTEMENTE ARGILOSO) BRITA - 40%-60%, MISTURA EM PISTA, COM ESPESSURA DE 15 CM - EXCLUSIVE ESCAVAÇÃO, CARGA E TRANSPORTE E SOLO. AF_09/2024</t>
  </si>
  <si>
    <t>CONSTRUÇÃO DE BASE E SUB-BASE PARA PAVIMENTAÇÃO DE SOLO (PREDOMINANTEMENTE ARGILOSO) BRITA - 40%-60%, MISTURA EM PISTA, COM ESPESSURA DE 20 CM - EXCLUSIVE ESCAVAÇÃO, CARGA E TRANSPORTE E SOLO. AF_09/2024</t>
  </si>
  <si>
    <t>CONSTRUÇÃO DE BASE E SUB-BASE PARA PAVIMENTAÇÃO DE SOLO (PREDOMINANTEMENTE ARGILOSO) BRITA - 40%-60%, MISTURA EM USINA, COM ESPESSURA DE 10 CM - EXCLUSIVE CARGA E TRANSPORTE. AF_09/2024</t>
  </si>
  <si>
    <t>CONSTRUÇÃO DE BASE E SUB-BASE PARA PAVIMENTAÇÃO DE SOLO (PREDOMINANTEMENTE ARGILOSO) BRITA - 40%-60%, MISTURA EM USINA, COM ESPESSURA DE 15 CM - EXCLUSIVE CARGA E TRANSPORTE. AF_09/2024</t>
  </si>
  <si>
    <t>CONSTRUÇÃO DE BASE E SUB-BASE PARA PAVIMENTAÇÃO DE SOLO (PREDOMINANTEMENTE ARGILOSO) BRITA - 40%-60%, MISTURA EM USINA, COM ESPESSURA DE 20 CM - EXCLUSIVE CARGA E TRANSPORTE. AF_09/2024</t>
  </si>
  <si>
    <t>CONSTRUÇÃO DE BASE E SUB-BASE PARA PAVIMENTAÇÃO DE SOLO (PREDOMINANTEMENTE ARGILOSO) BRITA - 50%-50%, MISTURA EM PISTA, COM ESPESSURA DE 10 CM - EXCLUSIVE ESCAVAÇÃO, CARGA E TRANSPORTE E SOLO. AF_09/2024</t>
  </si>
  <si>
    <t>CONSTRUÇÃO DE BASE E SUB-BASE PARA PAVIMENTAÇÃO DE SOLO (PREDOMINANTEMENTE ARGILOSO) BRITA - 50%-50%, MISTURA EM PISTA, COM ESPESSURA DE 15 CM - EXCLUSIVE ESCAVAÇÃO, CARGA E TRANSPORTE E SOLO. AF_09/2024</t>
  </si>
  <si>
    <t>CONSTRUÇÃO DE BASE E SUB-BASE PARA PAVIMENTAÇÃO DE SOLO (PREDOMINANTEMENTE ARGILOSO) BRITA - 50%-50%, MISTURA EM PISTA, COM ESPESSURA DE 20 CM - EXCLUSIVE ESCAVAÇÃO, CARGA E TRANSPORTE E SOLO. AF_09/2024</t>
  </si>
  <si>
    <t>CONSTRUÇÃO DE BASE E SUB-BASE PARA PAVIMENTAÇÃO DE SOLO (PREDOMINANTEMENTE ARGILOSO) BRITA - 50%-50%, MISTURA EM USINA, COM ESPESSURA DE 10 CM - EXCLUSIVE CARGA E TRANSPORTE. AF_09/2024</t>
  </si>
  <si>
    <t>CONSTRUÇÃO DE BASE E SUB-BASE PARA PAVIMENTAÇÃO DE SOLO (PREDOMINANTEMENTE ARGILOSO) BRITA - 50%-50%, MISTURA EM USINA, COM ESPESSURA DE 15 CM - EXCLUSIVE CARGA E TRANSPORTE. AF_09/2024</t>
  </si>
  <si>
    <t>CONSTRUÇÃO DE BASE E SUB-BASE PARA PAVIMENTAÇÃO DE SOLO (PREDOMINANTEMENTE ARGILOSO) BRITA - 50%-50%, MISTURA EM USINA, COM ESPESSURA DE 20 CM - EXCLUSIVE CARGA E TRANSPORTE. AF_09/2024</t>
  </si>
  <si>
    <t>CONSTRUÇÃO DE BASE E SUB-BASE PARA PAVIMENTAÇÃO DE SOLO DE COMPORTAMENTO LATERÍTICO (ARENOSO), COM ESPESSURA DE 10 CM - EXCLUSIVE ESCAVAÇÃO, CARGA E TRANSPORTE E SOLO. AF_09/2024</t>
  </si>
  <si>
    <t>CONSTRUÇÃO DE BASE E SUB-BASE PARA PAVIMENTAÇÃO DE SOLO DE COMPORTAMENTO LATERÍTICO (ARENOSO), COM ESPESSURA DE 15 CM - EXCLUSIVE ESCAVAÇÃO, CARGA E TRANSPORTE E SOLO. AF_09/2024</t>
  </si>
  <si>
    <t>CONSTRUÇÃO DE BASE E SUB-BASE PARA PAVIMENTAÇÃO DE SOLO DE COMPORTAMENTO LATERÍTICO (ARENOSO), COM ESPESSURA DE 20 CM - EXCLUSIVE ESCAVAÇÃO, CARGA E TRANSPORTE E SOLO. AF_09/2024</t>
  </si>
  <si>
    <t>CONSTRUÇÃO DE BASE E SUB-BASE PARA PAVIMENTAÇÃO DE SOLO ESTABILIZADO GRANULOMETRICAMENTE COM MISTURA DE SOLOS EM PISTA - EXCLUSIVE SOLO, ESCAVAÇÃO, CARGA E TRANSPORTE. AF_09/2024</t>
  </si>
  <si>
    <t>CONSTRUÇÃO DE BASE E SUB-BASE PARA PAVIMENTAÇÃO DE SOLO ESTABILIZADO GRANULOMETRICAMENTE SEM MISTURA DE SOLOS - EXCLUSIVE SOLO, ESCAVAÇÃO, CARGA E TRANSPORTE. AF_09/2024</t>
  </si>
  <si>
    <t>ESPALHAMENTO DE MATERIAL COM TRATOR DE ESTEIRAS. AF_09/2024</t>
  </si>
  <si>
    <t>EXECUÇÃO DE IMPRIMAÇÃO COM ASFALTO DILUÍDO CM-30, PARA OBRAS DE CONSTRUÇÃO DE PAVIMENTOS. AF_09/2024</t>
  </si>
  <si>
    <t>EXECUÇÃO DE IMPRIMAÇÃO COM ASFALTO DILUÍDO CM-30, PARA OBRAS DE RECONSTRUÇÃO DE PAVIMENTOS. AF_09/2024</t>
  </si>
  <si>
    <t>EXECUÇÃO DE PINTURA DE LIGAÇÃO COM EMULSÃO ASFÁLTICA RR-2C, PARA OBRAS DE CONSTRUÇÃO DE PAVIMENTOS. AF_09/2024</t>
  </si>
  <si>
    <t>EXECUÇÃO DE PINTURA DE LIGAÇÃO COM EMULSÃO ASFÁLTICA RR-2C, PARA OBRAS DE RECONSTRUÇÃO DE PAVIMENTOS. AF_09/2024</t>
  </si>
  <si>
    <t>EXECUÇÃO E COMPACTAÇÃO DE CAMADA FINAL DE ATERRO (100% DE ENERGIA DO PROCTOR NORMAL) COM SOLO PREDOMINANTEMENTE ARENOSO, EM CAMADAS COM ESPESSURA DE 10 CM - EXCLUSIVE ESCAVAÇÃO, CARGA E TRANSPORTE E SOLO. AF_09/2024</t>
  </si>
  <si>
    <t>EXECUÇÃO E COMPACTAÇÃO DE CAMADA FINAL DE ATERRO (100% DE ENERGIA DO PROCTOR NORMAL) COM SOLO PREDOMINANTEMENTE ARENOSO, EM CAMADAS COM ESPESSURA DE 15 CM - EXCLUSIVE ESCAVAÇÃO, CARGA E TRANSPORTE E SOLO. AF_09/2024</t>
  </si>
  <si>
    <t>EXECUÇÃO E COMPACTAÇÃO DE CAMADA FINAL DE ATERRO (100% DE ENERGIA DO PROCTOR NORMAL) COM SOLO PREDOMINANTEMENTE ARENOSO, EM CAMADAS COM ESPESSURA DE 20 CM - EXCLUSIVE ESCAVAÇÃO, CARGA E TRANSPORTE E SOLO. AF_09/2024</t>
  </si>
  <si>
    <t>EXECUÇÃO E COMPACTAÇÃO DE CAMADA FINAL DE ATERRO (100% DE ENERGIA DO PROCTOR NORMAL) COM SOLO PREDOMINANTEMENTE ARGILOSO, EM CAMADAS COM ESPESSURA DE 10 CM - EXCLUSIVE ESCAVAÇÃO, CARGA E TRANSPORTE E SOLO. AF_09/2024</t>
  </si>
  <si>
    <t>EXECUÇÃO E COMPACTAÇÃO DE CAMADA FINAL DE ATERRO (100% DE ENERGIA DO PROCTOR NORMAL) COM SOLO PREDOMINANTEMENTE ARGILOSO, EM CAMADAS COM ESPESSURA DE 15 CM - EXCLUSIVE ESCAVAÇÃO, CARGA E TRANSPORTE E SOLO. AF_09/2024</t>
  </si>
  <si>
    <t>EXECUÇÃO E COMPACTAÇÃO DE CAMADA FINAL DE ATERRO (100% DE ENERGIA DO PROCTOR NORMAL) COM SOLO PREDOMINANTEMENTE ARGILOSO, EM CAMADAS COM ESPESSURA DE 20 CM - EXCLUSIVE ESCAVAÇÃO, CARGA E TRANSPORTE E SOLO. AF_09/2024</t>
  </si>
  <si>
    <t>EXECUÇÃO E COMPACTAÇÃO DE CORPO DE ATERRO (95% DE ENERGIA DO PROCTOR NORMAL) COM SOLO PREDOMINANTEMENTE ARENOSO ESPESSURA 15CM - EXCLUSIVE MATERIAL, ESCAVAÇÃO, CARGA E TRANSPORTE. AF_09/2024</t>
  </si>
  <si>
    <t>EXECUÇÃO E COMPACTAÇÃO DE CORPO DE ATERRO (95% DE ENERGIA DO PROCTOR NORMAL) COM SOLO PREDOMINANTEMENTE ARENOSO, EM CAMADAS COM ESPESSURA DE 20 CM - EXCLUSIVE ESCAVAÇÃO, CARGA E TRANSPORTE E SOLO. AF_09/2024</t>
  </si>
  <si>
    <t>EXECUÇÃO E COMPACTAÇÃO DE CORPO DE ATERRO DE ATERRO (95% DE ENERGIA DO PROCTOR NORMAL) COM SOLO PREDOMINANTEMENTE ARENOSO, EM CAMADAS COM ESPESSURA DE 10 CM - EXCLUSIVE ESCAVAÇÃO, CARGA E TRANSPORTE E SOLO. AF_09/2024</t>
  </si>
  <si>
    <t>EXECUÇÃO E COMPACTAÇÃO DE CORPO DE ATERRO DE ATERRO (95% DE ENERGIA DO PROCTOR NORMAL) COM SOLO PREDOMINANTEMENTE ARGILOSO ESPESSURA 15 CM - EXCLUSIVE MATERIAL, ESCAVAÇÃO, CARGA E TRANSPORTE. AF_09/2024</t>
  </si>
  <si>
    <t>EXECUÇÃO E COMPACTAÇÃO DE CORPO DE ATERRO DE ATERRO (95% DE ENERGIA DO PROCTOR NORMAL) COM SOLO PREDOMINANTEMENTE ARGILOSO, EM CAMADAS COM ESPESSURA DE 10 CM - EXCLUSIVE ESCAVAÇÃO, CARGA E TRANSPORTE E SOLO. AF_09/2024</t>
  </si>
  <si>
    <t>EXECUÇÃO E COMPACTAÇÃO DE CORPO DE ATERRO DE ATERRO (95% DE ENERGIA DO PROCTOR NORMAL) COM SOLO PREDOMINANTEMENTE ARGILOSO, EM CAMADAS COM ESPESSURA DE 20 CM - EXCLUSIVE ESCAVAÇÃO, CARGA E TRANSPORTE E SOLO. AF_09/2024</t>
  </si>
  <si>
    <t>RECONSTRUÇÃO DE BASE E SUB-BASE PARA PAVIMENTAÇÃO DE BRITA GRADUADA SIMPLES TRATADA COM CIMENTO, COM ESPESSURA DE 10 CM - EXCLUSIVE CARGA E TRANSPORTE. AF_09/2024</t>
  </si>
  <si>
    <t>RECONSTRUÇÃO DE BASE E SUB-BASE PARA PAVIMENTAÇÃO DE BRITA GRADUADA SIMPLES TRATADA COM CIMENTO, COM ESPESSURA DE 15 CM - EXCLUSIVE CARGA E TRANSPORTE. AF_09/2024</t>
  </si>
  <si>
    <t>RECONSTRUÇÃO DE BASE E SUB-BASE PARA PAVIMENTAÇÃO DE BRITA GRADUADA SIMPLES TRATADA COM CIMENTO, COM ESPESSURA DE 20 CM - EXCLUSIVE CARGA E TRANSPORTE. AF_09/2024</t>
  </si>
  <si>
    <t>RECONSTRUÇÃO DE BASE E SUB-BASE PARA PAVIMENTAÇÃO DE BRITA GRADUADA SIMPLES, COM ESPESSURA DE 10 CM - EXCLUSIVE CARGA E TRANSPORTE. AF_09/2024</t>
  </si>
  <si>
    <t>RECONSTRUÇÃO DE BASE E SUB-BASE PARA PAVIMENTAÇÃO DE BRITA GRADUADA SIMPLES, COM ESPESSURA DE 15 CM - EXCLUSIVE CARGA E TRANSPORTE. AF_09/2024</t>
  </si>
  <si>
    <t>RECONSTRUÇÃO DE BASE E SUB-BASE PARA PAVIMENTAÇÃO DE BRITA GRADUADA SIMPLES, COM ESPESSURA DE 20 CM - EXCLUSIVE CARGA E TRANSPORTE. AF_09/2024</t>
  </si>
  <si>
    <t>RECONSTRUÇÃO DE BASE E SUB-BASE PARA PAVIMENTAÇÃO DE CONCRETO COMPACTADO COM ROLO, COM ESPESSURA DE 10 CM - EXCLUSIVE CARGA E TRANSPORTE. AF_09/2024</t>
  </si>
  <si>
    <t>RECONSTRUÇÃO DE BASE E SUB-BASE PARA PAVIMENTAÇÃO DE CONCRETO COMPACTADO COM ROLO, COM ESPESSURA DE 15 CM - EXCLUSIVE CARGA E TRANSPORTE. AF_09/2024</t>
  </si>
  <si>
    <t>RECONSTRUÇÃO DE BASE E SUB-BASE PARA PAVIMENTAÇÃO DE CONCRETO COMPACTADO COM ROLO, COM ESPESSURA DE 20 CM - EXCLUSIVE CARGA E TRANSPORTE. AF_09/2024</t>
  </si>
  <si>
    <t>RECONSTRUÇÃO DE BASE E SUB-BASE PARA PAVIMENTAÇÃO DE MACADAME SECO, COM ESPESSURA DE 10 CM - EXCLUSIVE CARGA E TRANSPORTE. AF_09/2024</t>
  </si>
  <si>
    <t>RECONSTRUÇÃO DE BASE E SUB-BASE PARA PAVIMENTAÇÃO DE MACADAME SECO, COM ESPESSURA DE 15 CM - EXCLUSIVE CARGA E TRANSPORTE. AF_09/2024</t>
  </si>
  <si>
    <t>RECONSTRUÇÃO DE BASE E SUB-BASE PARA PAVIMENTAÇÃO DE MACADAME SECO, COM ESPESSURA DE 20 CM - EXCLUSIVE CARGA E TRANSPORTE. AF_09/2024</t>
  </si>
  <si>
    <t>RECONSTRUÇÃO DE BASE E SUB-BASE PARA PAVIMENTAÇÃO DE MACADAME SECO, COM ESPESSURA DE 25 CM - EXCLUSIVE CARGA E TRANSPORTE. AF_09/2024</t>
  </si>
  <si>
    <t>RECONSTRUÇÃO DE BASE E SUB-BASE PARA PAVIMENTAÇÃO DE RACHÃO, COM ESPESSURA DE 30 CM - EXCLUSIVE CARGA E TRANSPORTE. AF_09/2024</t>
  </si>
  <si>
    <t>RECONSTRUÇÃO DE BASE E SUB-BASE PARA PAVIMENTAÇÃO DE RACHÃO, COM ESPESSURA DE 40 CM - EXCLUSIVE CARGA E TRANSPORTE. AF_09/2024</t>
  </si>
  <si>
    <t>RECONSTRUÇÃO DE BASE E SUB-BASE PARA PAVIMENTAÇÃO DE RACHÃO, COM ESPESSURA DE 50 CM - EXCLUSIVE CARGA E TRANSPORTE. AF_09/2024</t>
  </si>
  <si>
    <t>RECONSTRUÇÃO DE BASE E SUB-BASE PARA PAVIMENTAÇÃO DE RACHÃO, COM ESPESSURA DE 60 CM - EXCLUSIVE CARGA E TRANSPORTE. AF_09/2024</t>
  </si>
  <si>
    <t>RECONSTRUÇÃO DE BASE E SUB-BASE PARA PAVIMENTAÇÃO DE SOLO (PREDOMINANTEMENTE ARENOSO) BRITA - 40%-60% COM CIMENTO - 4%, MISTURA EM PISTA, COM ESPESSURA DE 10 CM - EXCLUSIVE ESCAVAÇÃO, CARGA E TRANSPORTE E SOLO. AF_09/2024</t>
  </si>
  <si>
    <t>RECONSTRUÇÃO DE BASE E SUB-BASE PARA PAVIMENTAÇÃO DE SOLO (PREDOMINANTEMENTE ARENOSO) BRITA - 40%-60% COM CIMENTO - 4%, MISTURA EM PISTA, COM ESPESSURA DE 15 CM - EXCLUSIVE ESCAVAÇÃO, CARGA E TRANSPORTE E SOLO. AF_09/2024</t>
  </si>
  <si>
    <t>RECONSTRUÇÃO DE BASE E SUB-BASE PARA PAVIMENTAÇÃO DE SOLO (PREDOMINANTEMENTE ARENOSO) BRITA - 40%-60% COM CIMENTO - 4%, MISTURA EM PISTA, COM ESPESSURA DE 20 CM - EXCLUSIVE ESCAVAÇÃO, CARGA E TRANSPORTE E SOLO. AF_09/2024</t>
  </si>
  <si>
    <t>RECONSTRUÇÃO DE BASE E SUB-BASE PARA PAVIMENTAÇÃO DE SOLO (PREDOMINANTEMENTE ARENOSO) BRITA - 40%-60% COM CIMENTO - 4%, MISTURA EM USINA, COM ESPESSURA DE 10 CM - EXCLUSIVE CARGA E TRANSPORTE. AF_09/2024</t>
  </si>
  <si>
    <t>RECONSTRUÇÃO DE BASE E SUB-BASE PARA PAVIMENTAÇÃO DE SOLO (PREDOMINANTEMENTE ARENOSO) BRITA - 40%-60% COM CIMENTO - 4%, MISTURA EM USINA, COM ESPESSURA DE 15 CM - EXCLUSIVE CARGA E TRANSPORTE. AF_09/2024</t>
  </si>
  <si>
    <t>RECONSTRUÇÃO DE BASE E SUB-BASE PARA PAVIMENTAÇÃO DE SOLO (PREDOMINANTEMENTE ARENOSO) BRITA - 40%-60% COM CIMENTO - 4%, MISTURA EM USINA, COM ESPESSURA DE 20 CM - EXCLUSIVE CARGA E TRANSPORTE. AF_09/2024</t>
  </si>
  <si>
    <t>RECONSTRUÇÃO DE BASE E SUB-BASE PARA PAVIMENTAÇÃO DE SOLO (PREDOMINANTEMENTE ARENOSO) BRITA - 40%-60% COM CIMENTO - 6%, MISTURA EM PISTA, COM ESPESSURA DE 10 CM - EXCLUSIVE ESCAVAÇÃO, CARGA E TRANSPORTE E SOLO. AF_09/2024</t>
  </si>
  <si>
    <t>RECONSTRUÇÃO DE BASE E SUB-BASE PARA PAVIMENTAÇÃO DE SOLO (PREDOMINANTEMENTE ARENOSO) BRITA - 40%-60% COM CIMENTO - 6%, MISTURA EM PISTA, COM ESPESSURA DE 15 CM - EXCLUSIVE ESCAVAÇÃO, CARGA E TRANSPORTE E SOLO. AF_09/2024</t>
  </si>
  <si>
    <t>RECONSTRUÇÃO DE BASE E SUB-BASE PARA PAVIMENTAÇÃO DE SOLO (PREDOMINANTEMENTE ARENOSO) BRITA - 40%-60% COM CIMENTO - 6%, MISTURA EM PISTA, COM ESPESSURA DE 20 CM - EXCLUSIVE ESCAVAÇÃO, CARGA E TRANSPORTE E SOLO. AF_09/2024</t>
  </si>
  <si>
    <t>RECONSTRUÇÃO DE BASE E SUB-BASE PARA PAVIMENTAÇÃO DE SOLO (PREDOMINANTEMENTE ARENOSO) BRITA - 40%-60% COM CIMENTO - 6%, MISTURA EM USINA, COM ESPESSURA DE 10 CM - EXCLUSIVE CARGA E TRANSPORTE. AF_09/2024</t>
  </si>
  <si>
    <t>RECONSTRUÇÃO DE BASE E SUB-BASE PARA PAVIMENTAÇÃO DE SOLO (PREDOMINANTEMENTE ARENOSO) BRITA - 40%-60% COM CIMENTO - 6%, MISTURA EM USINA, COM ESPESSURA DE 15 CM - EXCLUSIVE CARGA E TRANSPORTE. AF_09/2024</t>
  </si>
  <si>
    <t>RECONSTRUÇÃO DE BASE E SUB-BASE PARA PAVIMENTAÇÃO DE SOLO (PREDOMINANTEMENTE ARENOSO) BRITA - 40%-60% COM CIMENTO - 6%, MISTURA EM USINA, COM ESPESSURA DE 20 CM - EXCLUSIVE CARGA E TRANSPORTE. AF_09/2024</t>
  </si>
  <si>
    <t>RECONSTRUÇÃO DE BASE E SUB-BASE PARA PAVIMENTAÇÃO DE SOLO (PREDOMINANTEMENTE ARENOSO) BRITA - 40%-60% COM CIMENTO - 8%, MISTURA EM PISTA, COM ESPESSURA DE 10 CM - EXCLUSIVE ESCAVAÇÃO, CARGA E TRANSPORTE E SOLO. AF_09/2024</t>
  </si>
  <si>
    <t>RECONSTRUÇÃO DE BASE E SUB-BASE PARA PAVIMENTAÇÃO DE SOLO (PREDOMINANTEMENTE ARENOSO) BRITA - 40%-60% COM CIMENTO - 8%, MISTURA EM PISTA, COM ESPESSURA DE 15 CM - EXCLUSIVE ESCAVAÇÃO, CARGA E TRANSPORTE E SOLO. AF_09/2024</t>
  </si>
  <si>
    <t>RECONSTRUÇÃO DE BASE E SUB-BASE PARA PAVIMENTAÇÃO DE SOLO (PREDOMINANTEMENTE ARENOSO) BRITA - 40%-60% COM CIMENTO - 8%, MISTURA EM PISTA, COM ESPESSURA DE 20 CM - EXCLUSIVE ESCAVAÇÃO, CARGA E TRANSPORTE E SOLO. AF_09/2024</t>
  </si>
  <si>
    <t>RECONSTRUÇÃO DE BASE E SUB-BASE PARA PAVIMENTAÇÃO DE SOLO (PREDOMINANTEMENTE ARENOSO) BRITA - 40%-60% COM CIMENTO - 8%, MISTURA EM USINA, COM ESPESSURA DE 10 CM - EXCLUSIVE CARGA E TRANSPORTE. AF_09/2024</t>
  </si>
  <si>
    <t>RECONSTRUÇÃO DE BASE E SUB-BASE PARA PAVIMENTAÇÃO DE SOLO (PREDOMINANTEMENTE ARENOSO) BRITA - 40%-60% COM CIMENTO - 8%, MISTURA EM USINA, COM ESPESSURA DE 15 CM - EXCLUSIVE CARGA E TRANSPORTE. AF_09/2024</t>
  </si>
  <si>
    <t>RECONSTRUÇÃO DE BASE E SUB-BASE PARA PAVIMENTAÇÃO DE SOLO (PREDOMINANTEMENTE ARENOSO) BRITA - 40%-60% COM CIMENTO - 8%, MISTURA EM USINA, COM ESPESSURA DE 20 CM - EXCLUSIVE CARGA E TRANSPORTE. AF_09/2024</t>
  </si>
  <si>
    <t>RECONSTRUÇÃO DE BASE E SUB-BASE PARA PAVIMENTAÇÃO DE SOLO (PREDOMINANTEMENTE ARENOSO) BRITA - 40%-60%, MISTURA EM PISTA, COM ESPESSURA DE 10 CM - EXCLUSIVE ESCAVAÇÃO, CARGA E TRANSPORTE E SOLO. AF_09/2024</t>
  </si>
  <si>
    <t>RECONSTRUÇÃO DE BASE E SUB-BASE PARA PAVIMENTAÇÃO DE SOLO (PREDOMINANTEMENTE ARENOSO) BRITA - 40%-60%, MISTURA EM PISTA, COM ESPESSURA DE 15 CM - EXCLUSIVE ESCAVAÇÃO, CARGA E TRANSPORTE E SOLO. AF_09/2024</t>
  </si>
  <si>
    <t>RECONSTRUÇÃO DE BASE E SUB-BASE PARA PAVIMENTAÇÃO DE SOLO (PREDOMINANTEMENTE ARENOSO) BRITA - 40%-60%, MISTURA EM PISTA, COM ESPESSURA DE 20 CM - EXCLUSIVE ESCAVAÇÃO, CARGA E TRANSPORTE E SOLO. AF_09/2024</t>
  </si>
  <si>
    <t>RECONSTRUÇÃO DE BASE E SUB-BASE PARA PAVIMENTAÇÃO DE SOLO (PREDOMINANTEMENTE ARENOSO) BRITA - 40%-60%, MISTURA EM USINA, COM ESPESSURA DE 10 CM - EXCLUSIVE CARGA E TRANSPORTE. AF_09/2024</t>
  </si>
  <si>
    <t>RECONSTRUÇÃO DE BASE E SUB-BASE PARA PAVIMENTAÇÃO DE SOLO (PREDOMINANTEMENTE ARENOSO) BRITA - 40%-60%, MISTURA EM USINA, COM ESPESSURA DE 15 CM - EXCLUSIVE CARGA E TRANSPORTE. AF_09/2024</t>
  </si>
  <si>
    <t>RECONSTRUÇÃO DE BASE E SUB-BASE PARA PAVIMENTAÇÃO DE SOLO (PREDOMINANTEMENTE ARENOSO) BRITA - 40%-60%, MISTURA EM USINA, COM ESPESSURA DE 20 CM - EXCLUSIVE CARGA E TRANSPORTE. AF_09/2024</t>
  </si>
  <si>
    <t>RECONSTRUÇÃO DE BASE E SUB-BASE PARA PAVIMENTAÇÃO DE SOLO (PREDOMINANTEMENTE ARENOSO) BRITA - 50%-50% COM CIMENTO - 4%, MISTURA EM PISTA, COM ESPESSURA DE 10 CM - EXCLUSIVE ESCAVAÇÃO, CARGA E TRANSPORTE E SOLO. AF_09/2024</t>
  </si>
  <si>
    <t>RECONSTRUÇÃO DE BASE E SUB-BASE PARA PAVIMENTAÇÃO DE SOLO (PREDOMINANTEMENTE ARENOSO) BRITA - 50%-50% COM CIMENTO - 4%, MISTURA EM PISTA, COM ESPESSURA DE 15 CM - EXCLUSIVE ESCAVAÇÃO, CARGA E TRANSPORTE E SOLO. AF_09/2024</t>
  </si>
  <si>
    <t>RECONSTRUÇÃO DE BASE E SUB-BASE PARA PAVIMENTAÇÃO DE SOLO (PREDOMINANTEMENTE ARENOSO) BRITA - 50%-50% COM CIMENTO - 4%, MISTURA EM PISTA, COM ESPESSURA DE 20 CM - EXCLUSIVE ESCAVAÇÃO, CARGA E TRANSPORTE E SOLO. AF_09/2024</t>
  </si>
  <si>
    <t>RECONSTRUÇÃO DE BASE E SUB-BASE PARA PAVIMENTAÇÃO DE SOLO (PREDOMINANTEMENTE ARENOSO) BRITA - 50%-50% COM CIMENTO - 4%, MISTURA EM USINA, COM ESPESSURA DE 10 CM - EXCLUSIVE CARGA E TRANSPORTE. AF_09/2024</t>
  </si>
  <si>
    <t>RECONSTRUÇÃO DE BASE E SUB-BASE PARA PAVIMENTAÇÃO DE SOLO (PREDOMINANTEMENTE ARENOSO) BRITA - 50%-50% COM CIMENTO - 4%, MISTURA EM USINA, COM ESPESSURA DE 15 CM - EXCLUSIVE CARGA E TRANSPORTE. AF_09/2024</t>
  </si>
  <si>
    <t>RECONSTRUÇÃO DE BASE E SUB-BASE PARA PAVIMENTAÇÃO DE SOLO (PREDOMINANTEMENTE ARENOSO) BRITA - 50%-50% COM CIMENTO - 4%, MISTURA EM USINA, COM ESPESSURA DE 20 CM - EXCLUSIVE CARGA E TRANSPORTE. AF_09/2024</t>
  </si>
  <si>
    <t>RECONSTRUÇÃO DE BASE E SUB-BASE PARA PAVIMENTAÇÃO DE SOLO (PREDOMINANTEMENTE ARENOSO) BRITA - 50%-50% COM CIMENTO - 6%, MISTURA EM PISTA, COM ESPESSURA DE 10 CM - EXCLUSIVE ESCAVAÇÃO, CARGA E TRANSPORTE E SOLO. AF_09/2024</t>
  </si>
  <si>
    <t>RECONSTRUÇÃO DE BASE E SUB-BASE PARA PAVIMENTAÇÃO DE SOLO (PREDOMINANTEMENTE ARENOSO) BRITA - 50%-50% COM CIMENTO - 6%, MISTURA EM PISTA, COM ESPESSURA DE 15 CM - EXCLUSIVE ESCAVAÇÃO, CARGA E TRANSPORTE E SOLO. AF_09/2024</t>
  </si>
  <si>
    <t>RECONSTRUÇÃO DE BASE E SUB-BASE PARA PAVIMENTAÇÃO DE SOLO (PREDOMINANTEMENTE ARENOSO) BRITA - 50%-50% COM CIMENTO - 6%, MISTURA EM PISTA, COM ESPESSURA DE 20 CM - EXCLUSIVE ESCAVAÇÃO, CARGA E TRANSPORTE E SOLO. AF_09/2024</t>
  </si>
  <si>
    <t>RECONSTRUÇÃO DE BASE E SUB-BASE PARA PAVIMENTAÇÃO DE SOLO (PREDOMINANTEMENTE ARENOSO) BRITA - 50%-50% COM CIMENTO - 6%, MISTURA EM USINA, COM ESPESSURA DE 10 CM - EXCLUSIVE CARGA E TRANSPORTE. AF_09/2024</t>
  </si>
  <si>
    <t>RECONSTRUÇÃO DE BASE E SUB-BASE PARA PAVIMENTAÇÃO DE SOLO (PREDOMINANTEMENTE ARENOSO) BRITA - 50%-50% COM CIMENTO - 6%, MISTURA EM USINA, COM ESPESSURA DE 15 CM - EXCLUSIVE CARGA E TRANSPORTE. AF_09/2024</t>
  </si>
  <si>
    <t>RECONSTRUÇÃO DE BASE E SUB-BASE PARA PAVIMENTAÇÃO DE SOLO (PREDOMINANTEMENTE ARENOSO) BRITA - 50%-50% COM CIMENTO - 6%, MISTURA EM USINA, COM ESPESSURA DE 20 CM - EXCLUSIVE CARGA E TRANSPORTE. AF_09/2024</t>
  </si>
  <si>
    <t>RECONSTRUÇÃO DE BASE E SUB-BASE PARA PAVIMENTAÇÃO DE SOLO (PREDOMINANTEMENTE ARENOSO) BRITA - 50%-50% COM CIMENTO - 8%, MISTURA EM PISTA, COM ESPESSURA DE 10 CM - EXCLUSIVE ESCAVAÇÃO, CARGA E TRANSPORTE E SOLO. AF_09/2024</t>
  </si>
  <si>
    <t>RECONSTRUÇÃO DE BASE E SUB-BASE PARA PAVIMENTAÇÃO DE SOLO (PREDOMINANTEMENTE ARENOSO) BRITA - 50%-50% COM CIMENTO - 8%, MISTURA EM PISTA, COM ESPESSURA DE 15 CM - EXCLUSIVE ESCAVAÇÃO, CARGA E TRANSPORTE E SOLO. AF_09/2024</t>
  </si>
  <si>
    <t>RECONSTRUÇÃO DE BASE E SUB-BASE PARA PAVIMENTAÇÃO DE SOLO (PREDOMINANTEMENTE ARENOSO) BRITA - 50%-50% COM CIMENTO - 8%, MISTURA EM PISTA, COM ESPESSURA DE 20 CM - EXCLUSIVE ESCAVAÇÃO, CARGA E TRANSPORTE E SOLO. AF_09/2024</t>
  </si>
  <si>
    <t>RECONSTRUÇÃO DE BASE E SUB-BASE PARA PAVIMENTAÇÃO DE SOLO (PREDOMINANTEMENTE ARENOSO) BRITA - 50%-50% COM CIMENTO - 8%, MISTURA EM USINA, COM ESPESSURA DE 10 CM - EXCLUSIVE CARGA E TRANSPORTE. AF_09/2024</t>
  </si>
  <si>
    <t>RECONSTRUÇÃO DE BASE E SUB-BASE PARA PAVIMENTAÇÃO DE SOLO (PREDOMINANTEMENTE ARENOSO) BRITA - 50%-50% COM CIMENTO - 8%, MISTURA EM USINA, COM ESPESSURA DE 15 CM - EXCLUSIVE CARGA E TRANSPORTE. AF_09/2024</t>
  </si>
  <si>
    <t>RECONSTRUÇÃO DE BASE E SUB-BASE PARA PAVIMENTAÇÃO DE SOLO (PREDOMINANTEMENTE ARENOSO) BRITA - 50%-50% COM CIMENTO - 8%, MISTURA EM USINA, COM ESPESSURA DE 20 CM - EXCLUSIVE CARGA E TRANSPORTE. AF_09/2024</t>
  </si>
  <si>
    <t>RECONSTRUÇÃO DE BASE E SUB-BASE PARA PAVIMENTAÇÃO DE SOLO (PREDOMINANTEMENTE ARENOSO) BRITA - 50%-50%, MISTURA EM PISTA, COM ESPESSURA DE 10 CM - EXCLUSIVE ESCAVAÇÃO, CARGA E TRANSPORTE E SOLO. AF_09/2024</t>
  </si>
  <si>
    <t>RECONSTRUÇÃO DE BASE E SUB-BASE PARA PAVIMENTAÇÃO DE SOLO (PREDOMINANTEMENTE ARENOSO) BRITA - 50%-50%, MISTURA EM PISTA, COM ESPESSURA DE 15 CM - EXCLUSIVE ESCAVAÇÃO, CARGA E TRANSPORTE E SOLO. AF_09/2024</t>
  </si>
  <si>
    <t>RECONSTRUÇÃO DE BASE E SUB-BASE PARA PAVIMENTAÇÃO DE SOLO (PREDOMINANTEMENTE ARENOSO) BRITA - 50%-50%, MISTURA EM PISTA, COM ESPESSURA DE 20 CM - EXCLUSIVE ESCAVAÇÃO, CARGA E TRANSPORTE E SOLO. AF_09/2024</t>
  </si>
  <si>
    <t>RECONSTRUÇÃO DE BASE E SUB-BASE PARA PAVIMENTAÇÃO DE SOLO (PREDOMINANTEMENTE ARENOSO) BRITA - 50%-50%, MISTURA EM USINA, COM ESPESSURA DE 10 CM - EXCLUSIVE CARGA E TRANSPORTE. AF_09/2024</t>
  </si>
  <si>
    <t>RECONSTRUÇÃO DE BASE E SUB-BASE PARA PAVIMENTAÇÃO DE SOLO (PREDOMINANTEMENTE ARENOSO) BRITA - 50%-50%, MISTURA EM USINA, COM ESPESSURA DE 15 CM - EXCLUSIVE CARGA E TRANSPORTE. AF_09/2024</t>
  </si>
  <si>
    <t>RECONSTRUÇÃO DE BASE E SUB-BASE PARA PAVIMENTAÇÃO DE SOLO (PREDOMINANTEMENTE ARENOSO) BRITA - 50%-50%, MISTURA EM USINA, COM ESPESSURA DE 20 CM - EXCLUSIVE CARGA E TRANSPORTE. AF_09/2024</t>
  </si>
  <si>
    <t>RECONSTRUÇÃO DE BASE E SUB-BASE PARA PAVIMENTAÇÃO DE SOLO (PREDOMINANTEMENTE ARENOSO) COM CIMENTO - 6%, MISTURA EM PISTA, COM ESPESSURA DE 10 CM - EXCLUSIVE ESCAVAÇÃO, CARGA E TRANSPORTE E SOLO. AF_09/2024</t>
  </si>
  <si>
    <t>RECONSTRUÇÃO DE BASE E SUB-BASE PARA PAVIMENTAÇÃO DE SOLO (PREDOMINANTEMENTE ARENOSO) COM CIMENTO - 6%, MISTURA EM PISTA, COM ESPESSURA DE 15 CM - EXCLUSIVE ESCAVAÇÃO, CARGA E TRANSPORTE E SOLO. AF_09/2024</t>
  </si>
  <si>
    <t>RECONSTRUÇÃO DE BASE E SUB-BASE PARA PAVIMENTAÇÃO DE SOLO (PREDOMINANTEMENTE ARENOSO) COM CIMENTO - 6%, MISTURA EM PISTA, COM ESPESSURA DE 20 CM - EXCLUSIVE ESCAVAÇÃO, CARGA E TRANSPORTE E SOLO. AF_09/2024</t>
  </si>
  <si>
    <t>RECONSTRUÇÃO DE BASE E SUB-BASE PARA PAVIMENTAÇÃO DE SOLO (PREDOMINANTEMENTE ARENOSO) COM CIMENTO - 6%, MISTURA EM USINA, COM ESPESSURA DE 10 CM - EXCLUSIVE CARGA E TRANSPORTE. AF_09/2024</t>
  </si>
  <si>
    <t>RECONSTRUÇÃO DE BASE E SUB-BASE PARA PAVIMENTAÇÃO DE SOLO (PREDOMINANTEMENTE ARENOSO) COM CIMENTO - 6%, MISTURA EM USINA, COM ESPESSURA DE 15 CM - EXCLUSIVE CARGA E TRANSPORTE. AF_09/2024</t>
  </si>
  <si>
    <t>RECONSTRUÇÃO DE BASE E SUB-BASE PARA PAVIMENTAÇÃO DE SOLO (PREDOMINANTEMENTE ARENOSO) COM CIMENTO - 6%, MISTURA EM USINA, COM ESPESSURA DE 20 CM - EXCLUSIVE CARGA E TRANSPORTE. AF_09/2024</t>
  </si>
  <si>
    <t>RECONSTRUÇÃO DE BASE E SUB-BASE PARA PAVIMENTAÇÃO DE SOLO (PREDOMINANTEMENTE ARENOSO) COM CIMENTO - 8%, MISTURA EM PISTA, COM ESPESSURA DE 10 CM - EXCLUSIVE ESCAVAÇÃO, CARGA E TRANSPORTE E SOLO. AF_09/2024</t>
  </si>
  <si>
    <t>RECONSTRUÇÃO DE BASE E SUB-BASE PARA PAVIMENTAÇÃO DE SOLO (PREDOMINANTEMENTE ARENOSO) COM CIMENTO - 8%, MISTURA EM PISTA, COM ESPESSURA DE 15 CM - EXCLUSIVE ESCAVAÇÃO, CARGA E TRANSPORTE E SOLO. AF_09/2024</t>
  </si>
  <si>
    <t>RECONSTRUÇÃO DE BASE E SUB-BASE PARA PAVIMENTAÇÃO DE SOLO (PREDOMINANTEMENTE ARENOSO) COM CIMENTO - 8%, MISTURA EM PISTA, COM ESPESSURA DE 20 CM - EXCLUSIVE ESCAVAÇÃO, CARGA E TRANSPORTE E SOLO. AF_09/2024</t>
  </si>
  <si>
    <t>RECONSTRUÇÃO DE BASE E SUB-BASE PARA PAVIMENTAÇÃO DE SOLO (PREDOMINANTEMENTE ARENOSO) COM CIMENTO - 8%, MISTURA EM USINA, COM ESPESSURA DE 10 CM - EXCLUSIVE CARGA E TRANSPORTE. AF_09/2024</t>
  </si>
  <si>
    <t>RECONSTRUÇÃO DE BASE E SUB-BASE PARA PAVIMENTAÇÃO DE SOLO (PREDOMINANTEMENTE ARENOSO) COM CIMENTO - 8%, MISTURA EM USINA, COM ESPESSURA DE 15 CM - EXCLUSIVE CARGA E TRANSPORTE. AF_09/2024</t>
  </si>
  <si>
    <t>RECONSTRUÇÃO DE BASE E SUB-BASE PARA PAVIMENTAÇÃO DE SOLO (PREDOMINANTEMENTE ARENOSO) COM CIMENTO - 8%, MISTURA EM USINA, COM ESPESSURA DE 20 CM - EXCLUSIVE CARGA E TRANSPORTE. AF_09/2024</t>
  </si>
  <si>
    <t>RECONSTRUÇÃO DE BASE E SUB-BASE PARA PAVIMENTAÇÃO DE SOLO (PREDOMINANTEMENTE ARENOSO) MELHORADO COM CIMENTO - 2%, MISTURA EM PISTA, COM ESPESSURA DE 10 CM - EXCLUSIVE ESCAVAÇÃO, CARGA E TRANSPORTE E SOLO. AF_09/2024</t>
  </si>
  <si>
    <t>RECONSTRUÇÃO DE BASE E SUB-BASE PARA PAVIMENTAÇÃO DE SOLO (PREDOMINANTEMENTE ARENOSO) MELHORADO COM CIMENTO - 2%, MISTURA EM PISTA, COM ESPESSURA DE 15 CM - EXCLUSIVE ESCAVAÇÃO, CARGA E TRANSPORTE E SOLO. AF_09/2024</t>
  </si>
  <si>
    <t>RECONSTRUÇÃO DE BASE E SUB-BASE PARA PAVIMENTAÇÃO DE SOLO (PREDOMINANTEMENTE ARENOSO) MELHORADO COM CIMENTO - 2%, MISTURA EM PISTA, COM ESPESSURA DE 20 CM - EXCLUSIVE ESCAVAÇÃO, CARGA E TRANSPORTE E SOLO. AF_09/2024</t>
  </si>
  <si>
    <t>RECONSTRUÇÃO DE BASE E SUB-BASE PARA PAVIMENTAÇÃO DE SOLO (PREDOMINANTEMENTE ARENOSO) MELHORADO COM CIMENTO - 2%, MISTURA EM USINA, COM ESPESSURA DE 10 CM - EXCLUSIVE CARGA E TRANSPORTE. AF_09/2024</t>
  </si>
  <si>
    <t>RECONSTRUÇÃO DE BASE E SUB-BASE PARA PAVIMENTAÇÃO DE SOLO (PREDOMINANTEMENTE ARENOSO) MELHORADO COM CIMENTO - 2%, MISTURA EM USINA, COM ESPESSURA DE 15 CM - EXCLUSIVE CARGA E TRANSPORTE. AF_09/2024</t>
  </si>
  <si>
    <t>RECONSTRUÇÃO DE BASE E SUB-BASE PARA PAVIMENTAÇÃO DE SOLO (PREDOMINANTEMENTE ARENOSO) MELHORADO COM CIMENTO - 2%, MISTURA EM USINA, COM ESPESSURA DE 20 CM - EXCLUSIVE CARGA E TRANSPORTE. AF_09/2024</t>
  </si>
  <si>
    <t>RECONSTRUÇÃO DE BASE E SUB-BASE PARA PAVIMENTAÇÃO DE SOLO (PREDOMINANTEMENTE ARENOSO) MELHORADO COM CIMENTO - 4%, MISTURA EM PISTA, COM ESPESSURA DE 10 CM - EXCLUSIVE ESCAVAÇÃO, CARGA E TRANSPORTE E SOLO. AF_09/2024</t>
  </si>
  <si>
    <t>RECONSTRUÇÃO DE BASE E SUB-BASE PARA PAVIMENTAÇÃO DE SOLO (PREDOMINANTEMENTE ARENOSO) MELHORADO COM CIMENTO - 4%, MISTURA EM PISTA, COM ESPESSURA DE 15 CM - EXCLUSIVE ESCAVAÇÃO, CARGA E TRANSPORTE E SOLO. AF_09/2024</t>
  </si>
  <si>
    <t>RECONSTRUÇÃO DE BASE E SUB-BASE PARA PAVIMENTAÇÃO DE SOLO (PREDOMINANTEMENTE ARENOSO) MELHORADO COM CIMENTO - 4%, MISTURA EM PISTA, COM ESPESSURA DE 20 CM - EXCLUSIVE ESCAVAÇÃO, CARGA E TRANSPORTE E SOLO. AF_09/2024</t>
  </si>
  <si>
    <t>RECONSTRUÇÃO DE BASE E SUB-BASE PARA PAVIMENTAÇÃO DE SOLO (PREDOMINANTEMENTE ARENOSO) MELHORADO COM CIMENTO - 4%, MISTURA EM USINA, COM ESPESSURA DE 10 CM - EXCLUSIVE CARGA E TRANSPORTE. AF_09/2024</t>
  </si>
  <si>
    <t>RECONSTRUÇÃO DE BASE E SUB-BASE PARA PAVIMENTAÇÃO DE SOLO (PREDOMINANTEMENTE ARENOSO) MELHORADO COM CIMENTO - 4%, MISTURA EM USINA, COM ESPESSURA DE 15 CM - EXCLUSIVE CARGA E TRANSPORTE. AF_09/2024</t>
  </si>
  <si>
    <t>RECONSTRUÇÃO DE BASE E SUB-BASE PARA PAVIMENTAÇÃO DE SOLO (PREDOMINANTEMENTE ARENOSO) MELHORADO COM CIMENTO - 4%, MISTURA EM USINA, COM ESPESSURA DE 20 CM - EXCLUSIVE CARGA E TRANSPORTE. AF_09/2024</t>
  </si>
  <si>
    <t>RECONSTRUÇÃO DE BASE E SUB-BASE PARA PAVIMENTAÇÃO DE SOLO (PREDOMINANTEMENTE ARGILOSO) BRITA - 40%-60%, MISTURA EM PISTA, COM ESPESSURA DE 10 CM - EXCLUSIVE ESCAVAÇÃO, CARGA E TRANSPORTE E SOLO. AF_09/2024</t>
  </si>
  <si>
    <t>RECONSTRUÇÃO DE BASE E SUB-BASE PARA PAVIMENTAÇÃO DE SOLO (PREDOMINANTEMENTE ARGILOSO) BRITA - 40%-60%, MISTURA EM PISTA, COM ESPESSURA DE 15 CM - EXCLUSIVE ESCAVAÇÃO, CARGA E TRANSPORTE E SOLO. AF_09/2024</t>
  </si>
  <si>
    <t>RECONSTRUÇÃO DE BASE E SUB-BASE PARA PAVIMENTAÇÃO DE SOLO (PREDOMINANTEMENTE ARGILOSO) BRITA - 40%-60%, MISTURA EM PISTA, COM ESPESSURA DE 20 CM - EXCLUSIVE ESCAVAÇÃO, CARGA E TRANSPORTE E SOLO. AF_09/2024</t>
  </si>
  <si>
    <t>RECONSTRUÇÃO DE BASE E SUB-BASE PARA PAVIMENTAÇÃO DE SOLO (PREDOMINANTEMENTE ARGILOSO) BRITA - 40%-60%, MISTURA EM USINA, COM ESPESSURA DE 10 CM - EXCLUSIVE CARGA E TRANSPORTE. AF_09/2024</t>
  </si>
  <si>
    <t>RECONSTRUÇÃO DE BASE E SUB-BASE PARA PAVIMENTAÇÃO DE SOLO (PREDOMINANTEMENTE ARGILOSO) BRITA - 40%-60%, MISTURA EM USINA, COM ESPESSURA DE 15 CM - EXCLUSIVE CARGA E TRANSPORTE. AF_09/2024</t>
  </si>
  <si>
    <t>RECONSTRUÇÃO DE BASE E SUB-BASE PARA PAVIMENTAÇÃO DE SOLO (PREDOMINANTEMENTE ARGILOSO) BRITA - 40%-60%, MISTURA EM USINA, COM ESPESSURA DE 20 CM - EXCLUSIVE CARGA E TRANSPORTE. AF_09/2024</t>
  </si>
  <si>
    <t>RECONSTRUÇÃO DE BASE E SUB-BASE PARA PAVIMENTAÇÃO DE SOLO (PREDOMINANTEMENTE ARGILOSO) BRITA - 50%-50%, MISTURA EM PISTA, COM ESPESSURA DE 10 CM - EXCLUSIVE ESCAVAÇÃO, CARGA E TRANSPORTE E SOLO. AF_09/2024</t>
  </si>
  <si>
    <t>RECONSTRUÇÃO DE BASE E SUB-BASE PARA PAVIMENTAÇÃO DE SOLO (PREDOMINANTEMENTE ARGILOSO) BRITA - 50%-50%, MISTURA EM PISTA, COM ESPESSURA DE 15 CM - EXCLUSIVE ESCAVAÇÃO, CARGA E TRANSPORTE E SOLO. AF_09/2024</t>
  </si>
  <si>
    <t>RECONSTRUÇÃO DE BASE E SUB-BASE PARA PAVIMENTAÇÃO DE SOLO (PREDOMINANTEMENTE ARGILOSO) BRITA - 50%-50%, MISTURA EM PISTA, COM ESPESSURA DE 20 CM - EXCLUSIVE ESCAVAÇÃO, CARGA E TRANSPORTE E SOLO. AF_09/2024</t>
  </si>
  <si>
    <t>RECONSTRUÇÃO DE BASE E SUB-BASE PARA PAVIMENTAÇÃO DE SOLO (PREDOMINANTEMENTE ARGILOSO) BRITA - 50%-50%, MISTURA EM USINA, COM ESPESSURA DE 10 CM - EXCLUSIVE CARGA E TRANSPORTE. AF_09/2024</t>
  </si>
  <si>
    <t>RECONSTRUÇÃO DE BASE E SUB-BASE PARA PAVIMENTAÇÃO DE SOLO (PREDOMINANTEMENTE ARGILOSO) BRITA - 50%-50%, MISTURA EM USINA, COM ESPESSURA DE 15 CM - EXCLUSIVE CARGA E TRANSPORTE. AF_09/2024</t>
  </si>
  <si>
    <t>RECONSTRUÇÃO DE BASE E SUB-BASE PARA PAVIMENTAÇÃO DE SOLO (PREDOMINANTEMENTE ARGILOSO) BRITA - 50%-50%, MISTURA EM USINA, COM ESPESSURA DE 20 CM - EXCLUSIVE CARGA E TRANSPORTE. AF_09/2024</t>
  </si>
  <si>
    <t>RECONSTRUÇÃO DE BASE E SUB-BASE PARA PAVIMENTAÇÃO DE SOLO DE COMPORTAMENTO LATERÍTICO (ARENOSO), COM ESPESSURA DE 10 CM - EXCLUSIVE ESCAVAÇÃO, CARGA E TRANSPORTE E SOLO. AF_09/2024</t>
  </si>
  <si>
    <t>RECONSTRUÇÃO DE BASE E SUB-BASE PARA PAVIMENTAÇÃO DE SOLO DE COMPORTAMENTO LATERÍTICO (ARENOSO), COM ESPESSURA DE 15 CM - EXCLUSIVE ESCAVAÇÃO, CARGA E TRANSPORTE E SOLO. AF_09/2024</t>
  </si>
  <si>
    <t>RECONSTRUÇÃO DE BASE E SUB-BASE PARA PAVIMENTAÇÃO DE SOLO DE COMPORTAMENTO LATERÍTICO (ARENOSO), COM ESPESSURA DE 20 CM - EXCLUSIVE ESCAVAÇÃO, CARGA E TRANSPORTE E SOLO. AF_09/2024</t>
  </si>
  <si>
    <t>REGULARIZAÇÃO DE SUPERFÍCIES COM MOTONIVELADORA. AF_09/2024</t>
  </si>
  <si>
    <t>REGULARIZAÇÃO E COMPACTAÇÃO DE SUBLEITO DE SOLO PREDOMINANTEMENTE ARENOSO, PARA OBRAS DE CONSTRUÇÃO DE PAVIMENTOS. AF_09/2024</t>
  </si>
  <si>
    <t>REGULARIZAÇÃO E COMPACTAÇÃO DE SUBLEITO DE SOLO PREDOMINANTEMENTE ARENOSO, PARA OBRAS DE RECONSTRUÇÃO DE PAVIMENTOS. AF_09/2024</t>
  </si>
  <si>
    <t>REGULARIZAÇÃO E COMPACTAÇÃO DE SUBLEITO DE SOLO PREDOMINANTEMENTE ARGILOSO, PARA OBRAS DE CONSTRUÇÃO DE PAVIMENTOS. AF_09/2024</t>
  </si>
  <si>
    <t>REGULARIZAÇÃO E COMPACTAÇÃO DE SUBLEITO DE SOLO PREDOMINANTEMENTE ARGILOSO, PARA OBRAS DE RECONSTRUÇÃO DE PAVIMENTOS. AF_09/2024</t>
  </si>
  <si>
    <t>BOMBA CENTRÍFUGA, TRIFÁSICA, 1,5 CV OU 1,48 HP, HM 10 A 24 M, Q 6,1 A 21,9 M3/H, 2 UNIDADES, INCLUSO QUADRO ELÉTRICO - FORNECIMENTO E INSTALAÇÃO. AF_12/2020</t>
  </si>
  <si>
    <t>BOMBA CENTRÍFUGA, TRIFÁSICA, 3 CV OU 2,96 HP, HM 34 A 40 M, Q 8,6 A 14,8 M3/H, 2 UNIDADES, INCLUSO QUADRO ELÉTRICO - FORNECIMENTO E INSTALAÇÃO. AF_12/2020</t>
  </si>
  <si>
    <t>BOMBA SUBMERSÍVEL, TRIFÁSICA, 3,80 CV OU 3,75 HP, HM 5 A 25,5 M, Q 3,6 A 61,2 M3/H (NÃO INCLUI O FORNECIMENTO DA BOMBA). AF_12/2020</t>
  </si>
  <si>
    <t>BOMBA SUBMERSÍVEL, TRIFÁSICA, 3,80 CV OU 3,75 HP, HM 5 A 25,5 M, Q 3,6 A 61,2 M3/H - FORNECIMENTO E INSTALAÇÃO. AF_12/2020</t>
  </si>
  <si>
    <t>MOTO BOMBA HORIZONTAL ATÉ 10 CV, HM 75 A 80 M, Q 25,4 A 48 - FORNECIMENTO E INSTALAÇÃO. AF_12/2020</t>
  </si>
  <si>
    <t>MOTO BOMBA HORIZONTAL DE 12,5 A 25CV, HM 140 M - FORNECIMENTO E INSTALAÇÃO. AF_12/2020</t>
  </si>
  <si>
    <t>MOTO BOMBA SUBMERSÍVEL ATÉ 10 CV, HM 21 M (NÃO INCLUI O FORNECIMENTO DA BOMBA). AF_12/2020</t>
  </si>
  <si>
    <t>MOTO BOMBA SUBMERSÍVEL ATÉ 10 CV, HM 21 M - FORNECIMENTO E INSTALAÇÃO. AF_12/2020</t>
  </si>
  <si>
    <t>MOTO BOMBA SUBMERSÍVEL DE 11 A 25 CV, HM 33 M (NÃO INCLUI O FORNECIMENTO DA BOMBA). AF_12/2020</t>
  </si>
  <si>
    <t>MOTO BOMBA SUBMERSÍVEL DE 11 A 25 CV, HM 33 M - FORNECIMENTO E INSTALAÇÃO. AF_12/2020</t>
  </si>
  <si>
    <t>QUADRO ELÉTRICO PARA 2 BOMBAS CENTRÍFUGAS TRIFÁSICAS 1,5 CV - FORNECIMENTO E INSTALAÇÃO. AF_12/2020</t>
  </si>
  <si>
    <t>QUADRO ELÉTRICO PARA 2 BOMBAS CENTRÍFUGAS TRIFÁSICAS 3 CV - FORNECIMENTO E INSTALAÇÃO. AF_12/2020</t>
  </si>
  <si>
    <t>FORNECIMENTO E INSTALAÇÃO DE BRISE DE ALUMÍNIO B57, COM PINTURA ELETROSTÁTICA BRANCA, ACABAMENTO LISO, FIXADO EM PORTA-PAINEL RANHURADO. AF_03/2024</t>
  </si>
  <si>
    <t>FORNECIMENTO E INSTALAÇÃO DE BRISE DE ALUZINC SL4, COM PINTURA ELETROSTÁTICA BRANCA, INCLINAÇÃO DE 45°, ACABAMENTO LISO, FIXADO EM PORTA-PAINEL RANHURADO. AF_03/2024</t>
  </si>
  <si>
    <t>FORNECIMENTO E INSTALAÇÃO DE CAIXA DE ALUMÍNIO PROTETORA PARA CONDENSADORA DE AR-CONDICIONADO, PINTURA ELETROSTÁTICA BRANCA, DIMENSÕES 100 CM X 78 CM X 50 CM. AF_03/2024</t>
  </si>
  <si>
    <t>FORNECIMENTO E INSTALAÇÃO DE CONJUNTO DE BRISE EM REQUADRO DE ALUMÍNIO DESLIZANTE, COM PERFIS INTERNOS TUBULARES FIXOS, COM PINTURA ELETROSTÁTICA BRANCA, ACABAMENTO, 150 CM X 265 CM. AF_03/2024</t>
  </si>
  <si>
    <t>CAIXA ENTERRADA HIDRÁULICA RETANGULAR, EM CONCRETO PRÉ-MOLDADO, DIMENSÕES INTERNAS: 1X1X0,5 M. AF_12/2020</t>
  </si>
  <si>
    <t>CAIXA ENTERRADA PARA INSTALAÇÕES TELEFÔNICAS TIPO R2, EM ALVENARIA COM BLOCOS DE CONCRETO, DIMENSÕES INTERNAS: 0,52X1,07X0,60 M, EXCLUINDO TAMPÃO. AF_12/2020</t>
  </si>
  <si>
    <t>CAIXA ENTERRADA PARA INSTALAÇÕES TELEFÔNICAS TIPO R3, EM ALVENARIA COM BLOCOS DE CONCRETO, DIMENSÕES INTERNAS: 1,2X1,5X1,40 M, EXCLUINDO TAMPÃO. AF_12/2020</t>
  </si>
  <si>
    <t>CANALETA DE CONCRETO POLIMÉRICO COM GRELHA, LARGURA DE 13 CM - FORNECIMENTO E INSTALAÇÃO. AF_08/2021</t>
  </si>
  <si>
    <t>ALAMBRADO EM PERFIS METÁLICOS RETANGULARES COM GRADIL METÁLICO (EXCLUSIVE MURETA EM CONCRETO).AF_05/2018</t>
  </si>
  <si>
    <t>CERCA COM MOURÕES DE CONCRETO, RETO, 15X15 CM, ESPAÇAMENTO DE 2,5 M, CRAVADOS 0,5 M, ESCORAS DE 10X10 CM A CADA 50 M, COM 12 FIOS DE ARAME DE AÇO OVALADO 15X17 - FORNECIMENTO E INSTALAÇÃO. AF_05/2020</t>
  </si>
  <si>
    <t>CERCA COM MOURÕES DE CONCRETO, RETO, 15X15 CM, ESPAÇAMENTO DE 2,5 M, CRAVADOS 0,5 M, ESCORAS DE 10X10 CM A CADA 50 M, COM 9 FIOS DE ARAME DE AÇO OVALADO 15X17 - FORNECIMENTO E INSTALAÇÃO. AF_05/2020</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</si>
  <si>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</si>
  <si>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</si>
  <si>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EQUIPAMENTO DE PROJEÇÃO. ARGAMASSA TRAÇO 1:3 COM PREPARO EM BETONEIRA 400 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</si>
  <si>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</si>
  <si>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</si>
  <si>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</si>
  <si>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</si>
  <si>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TRAÇO 1:4 E EMULSÃO POLIMÉRICA (ADESIVO)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</si>
  <si>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</si>
  <si>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</si>
  <si>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EQUIPAMENTO DE PROJEÇÃO. ARGAMASSA TRAÇO 1:3 COM PREPARO EM BETONEIRA 400 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</si>
  <si>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</si>
  <si>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</si>
  <si>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TRAÇO 1:4 E EMULSÃO POLIMÉRICA (ADESIVO) COM PREPARO MANUAL. AF_10/2022</t>
  </si>
  <si>
    <t>CHAPISCO APLICADO EM ALVENARIA E ESTRUTURAS DE CONCRETO INTERNAS, COM EQUIPAMENTO DE PROJEÇÃO. ARGAMASSA TRAÇO 1:3 COM PREPARO EM BETONEIRA 400 L. AF_10/2022</t>
  </si>
  <si>
    <t>CHAPISCO APLICADO EM ALVENARIA E ESTRUTURAS DE CONCRETO INTERNAS, COM EQUIPAMENTO DE PROJEÇÃO. ARGAMASSA TRAÇO 1:3 COM PREPARO MANUAL. AF_10/2022</t>
  </si>
  <si>
    <t>CHAPISCO APLICADO EM ALVENARIAS E ESTRUTURAS DE CONCRETO INTERNAS, COM COLHER DE PEDREIRO. ARGAMASSA TRAÇO 1:3 COM PREPARO EM BETONEIRA 400L. AF_10/2022</t>
  </si>
  <si>
    <t>CHAPISCO APLICADO EM ALVENARIAS E ESTRUTURAS DE CONCRETO INTERNAS, COM COLHER DE PEDREIRO. ARGAMASSA TRAÇO 1:3 COM PREPARO MANUAL. AF_10/2022</t>
  </si>
  <si>
    <t>CONCRETAGEM DE PILARES, FCK = 25 MPA, COM USO DE BALDES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</si>
  <si>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</si>
  <si>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</si>
  <si>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EXECUÇÃO DE REVESTIMENTO DE CONCRETO PROJETADO COM ESPESSURA DE 10 CM, ARMADO COM FIBRAS DE AÇO, INCLINAÇÃO DE 90°, APLICAÇÃO CONTÍNUA, UTILIZANDO EQUIPAMENTO DE PROJEÇÃO COM 3 M³/H DE CAPACIDADE. AF_07/2024</t>
  </si>
  <si>
    <t>EXECUÇÃO DE REVESTIMENTO DE CONCRETO PROJETADO COM ESPESSURA DE 10 CM, ARMADO COM FIBRAS DE AÇO, INCLINAÇÃO DE 90°, APLICAÇÃO CONTÍNUA, UTILIZANDO EQUIPAMENTO DE PROJEÇÃO COM 6 M³/H DE CAPACIDADE. AF_07/2024</t>
  </si>
  <si>
    <t>EXECUÇÃO DE REVESTIMENTO DE CONCRETO PROJETADO COM ESPESSURA DE 10 CM, ARMADO COM FIBRAS DE AÇO, INCLINAÇÃO DE 90°, APLICAÇÃO DESCONTÍNUA, UTILIZANDO EQUIPAMENTO DE PROJEÇÃO COM 3 M³/H DE CAPACIDADE. AF_07/2024</t>
  </si>
  <si>
    <t>EXECUÇÃO DE REVESTIMENTO DE CONCRETO PROJETADO COM ESPESSURA DE 10 CM, ARMADO COM FIBRAS DE AÇO, INCLINAÇÃO DE 90°, APLICAÇÃO DESCONTÍNUA, UTILIZANDO EQUIPAMENTO DE PROJEÇÃO COM 6 M³/H DE CAPACIDADE. AF_07/2024</t>
  </si>
  <si>
    <t>EXECUÇÃO DE REVESTIMENTO DE CONCRETO PROJETADO COM ESPESSURA DE 10 CM, ARMADO COM FIBRAS DE AÇO, INCLINAÇÃO MENOR QUE 90°, APLICAÇÃO CONTÍNUA, UTILIZANDO EQUIPAMENTO DE PROJEÇÃO COM 3 M³/H DE CAPACIDADE. AF_07/2024</t>
  </si>
  <si>
    <t>EXECUÇÃO DE REVESTIMENTO DE CONCRETO PROJETADO COM ESPESSURA DE 10 CM, ARMADO COM FIBRAS DE AÇO, INCLINAÇÃO MENOR QUE 90°, APLICAÇÃO CONTÍNUA, UTILIZANDO EQUIPAMENTO DE PROJEÇÃO COM 6 M³/H DE CAPACIDADE. AF_07/2024</t>
  </si>
  <si>
    <t>EXECUÇÃO DE REVESTIMENTO DE CONCRETO PROJETADO COM ESPESSURA DE 10 CM, ARMADO COM FIBRAS DE AÇO, INCLINAÇÃO MENOR QUE 90°, APLICAÇÃO DESCONTÍNUA, UTILIZANDO EQUIPAMENTO DE PROJEÇÃO COM 3 M³/H DE CAPACIDADE. AF_07/2024</t>
  </si>
  <si>
    <t>EXECUÇÃO DE REVESTIMENTO DE CONCRETO PROJETADO COM ESPESSURA DE 10 CM, ARMADO COM FIBRAS DE AÇO, INCLINAÇÃO MENOR QUE 90°, APLICAÇÃO DESCONTÍNUA, UTILIZANDO EQUIPAMENTO DE PROJEÇÃO COM 6 M³/H DE CAPACIDADE. AF_07/2024</t>
  </si>
  <si>
    <t>EXECUÇÃO DE REVESTIMENTO DE CONCRETO PROJETADO COM ESPESSURA DE 10 CM, ARMADO COM TELA, INCLINAÇÃO DE 90°, APLICAÇÃO CONTÍNUA, UTILIZANDO EQUIPAMENTO DE PROJEÇÃO COM 3 M³/H DE CAPACIDADE. AF_07/2024</t>
  </si>
  <si>
    <t>EXECUÇÃO DE REVESTIMENTO DE CONCRETO PROJETADO COM ESPESSURA DE 10 CM, ARMADO COM TELA, INCLINAÇÃO DE 90°, APLICAÇÃO CONTÍNUA, UTILIZANDO EQUIPAMENTO DE PROJEÇÃO COM 6 M³/H DE CAPACIDADE. AF_07/2024</t>
  </si>
  <si>
    <t>EXECUÇÃO DE REVESTIMENTO DE CONCRETO PROJETADO COM ESPESSURA DE 10 CM, ARMADO COM TELA, INCLINAÇÃO DE 90°, APLICAÇÃO DESCONTÍNUA, UTILIZANDO EQUIPAMENTO DE PROJEÇÃO COM 3 M³/H DE CAPACIDADE. AF_07/2024</t>
  </si>
  <si>
    <t>EXECUÇÃO DE REVESTIMENTO DE CONCRETO PROJETADO COM ESPESSURA DE 10 CM, ARMADO COM TELA, INCLINAÇÃO DE 90°, APLICAÇÃO DESCONTÍNUA, UTILIZANDO EQUIPAMENTO DE PROJEÇÃO COM 6 M³/H DE CAPACIDADE. AF_07/2024</t>
  </si>
  <si>
    <t>EXECUÇÃO DE REVESTIMENTO DE CONCRETO PROJETADO COM ESPESSURA DE 10 CM, ARMADO COM TELA, INCLINAÇÃO MENOR QUE 90°, APLICAÇÃO CONTÍNUA, UTILIZANDO EQUIPAMENTO DE PROJEÇÃO COM 3 M³/H DE CAPACIDADE. AF_07/2024</t>
  </si>
  <si>
    <t>EXECUÇÃO DE REVESTIMENTO DE CONCRETO PROJETADO COM ESPESSURA DE 10 CM, ARMADO COM TELA, INCLINAÇÃO MENOR QUE 90°, APLICAÇÃO CONTÍNUA, UTILIZANDO EQUIPAMENTO DE PROJEÇÃO COM 6 M³/H DE CAPACIDADE. AF_07/2024</t>
  </si>
  <si>
    <t>EXECUÇÃO DE REVESTIMENTO DE CONCRETO PROJETADO COM ESPESSURA DE 10 CM, ARMADO COM TELA, INCLINAÇÃO MENOR QUE 90°, APLICAÇÃO DESCONTÍNUA, UTILIZANDO EQUIPAMENTO DE PROJEÇÃO COM 3 M³/H DE CAPACIDADE. AF_07/2024</t>
  </si>
  <si>
    <t>EXECUÇÃO DE REVESTIMENTO DE CONCRETO PROJETADO COM ESPESSURA DE 10 CM, ARMADO COM TELA, INCLINAÇÃO MENOR QUE 90°, APLICAÇÃO DESCONTÍNUA, UTILIZANDO EQUIPAMENTO DE PROJEÇÃO COM 6 M³/H DE CAPACIDADE. AF_07/2024</t>
  </si>
  <si>
    <t>EXECUÇÃO DE REVESTIMENTO DE CONCRETO PROJETADO COM ESPESSURA DE 7 CM, ARMADO COM FIBRAS DE AÇO, INCLINAÇÃO DE 90°, APLICAÇÃO CONTÍNUA, UTILIZANDO EQUIPAMENTO DE PROJEÇÃO COM 3 M³/H DE CAPACIDADE. AF_07/2024</t>
  </si>
  <si>
    <t>EXECUÇÃO DE REVESTIMENTO DE CONCRETO PROJETADO COM ESPESSURA DE 7 CM, ARMADO COM FIBRAS DE AÇO, INCLINAÇÃO DE 90°, APLICAÇÃO CONTÍNUA, UTILIZANDO EQUIPAMENTO DE PROJEÇÃO COM 6 M³/H DE CAPACIDADE. AF_07/2024</t>
  </si>
  <si>
    <t>EXECUÇÃO DE REVESTIMENTO DE CONCRETO PROJETADO COM ESPESSURA DE 7 CM, ARMADO COM FIBRAS DE AÇO, INCLINAÇÃO DE 90°, APLICAÇÃO DESCONTÍNUA, UTILIZANDO EQUIPAMENTO DE PROJEÇÃO COM 3 M³/H DE CAPACIDADE. AF_07/2024</t>
  </si>
  <si>
    <t>EXECUÇÃO DE REVESTIMENTO DE CONCRETO PROJETADO COM ESPESSURA DE 7 CM, ARMADO COM FIBRAS DE AÇO, INCLINAÇÃO DE 90°, APLICAÇÃO DESCONTÍNUA, UTILIZANDO EQUIPAMENTO DE PROJEÇÃO COM 6 M³/H DE CAPACIDADE. AF_07/2024</t>
  </si>
  <si>
    <t>EXECUÇÃO DE REVESTIMENTO DE CONCRETO PROJETADO COM ESPESSURA DE 7 CM, ARMADO COM FIBRAS DE AÇO, INCLINAÇÃO MENOR QUE 90°, APLICAÇÃO CONTÍNUA, UTILIZANDO EQUIPAMENTO DE PROJEÇÃO COM 3 M³/H DE CAPACIDADE. AF_07/2024</t>
  </si>
  <si>
    <t>EXECUÇÃO DE REVESTIMENTO DE CONCRETO PROJETADO COM ESPESSURA DE 7 CM, ARMADO COM FIBRAS DE AÇO, INCLINAÇÃO MENOR QUE 90°, APLICAÇÃO CONTÍNUA, UTILIZANDO EQUIPAMENTO DE PROJEÇÃO COM 6 M³/H DE CAPACIDADE. AF_07/2024</t>
  </si>
  <si>
    <t>EXECUÇÃO DE REVESTIMENTO DE CONCRETO PROJETADO COM ESPESSURA DE 7 CM, ARMADO COM FIBRAS DE AÇO, INCLINAÇÃO MENOR QUE 90°, APLICAÇÃO DESCONTÍNUA, UTILIZANDO EQUIPAMENTO DE PROJEÇÃO COM 3 M³/H DE CAPACIDADE. AF_07/2024</t>
  </si>
  <si>
    <t>EXECUÇÃO DE REVESTIMENTO DE CONCRETO PROJETADO COM ESPESSURA DE 7 CM, ARMADO COM FIBRAS DE AÇO, INCLINAÇÃO MENOR QUE 90°, APLICAÇÃO DESCONTÍNUA, UTILIZANDO EQUIPAMENTO DE PROJEÇÃO COM 6 M³/H DE CAPACIDADE. AF_07/2024</t>
  </si>
  <si>
    <t>EXECUÇÃO DE REVESTIMENTO DE CONCRETO PROJETADO COM ESPESSURA DE 7 CM, ARMADO COM TELA, INCLINAÇÃO DE 90°, APLICAÇÃO CONTÍNUA, UTILIZANDO EQUIPAMENTO DE PROJEÇÃO COM 3 M³/H DE CAPACIDADE. AF_07/2024</t>
  </si>
  <si>
    <t>EXECUÇÃO DE REVESTIMENTO DE CONCRETO PROJETADO COM ESPESSURA DE 7 CM, ARMADO COM TELA, INCLINAÇÃO DE 90°, APLICAÇÃO CONTÍNUA, UTILIZANDO EQUIPAMENTO DE PROJEÇÃO COM 6 M³/H DE CAPACIDADE. AF_07/2024</t>
  </si>
  <si>
    <t>EXECUÇÃO DE REVESTIMENTO DE CONCRETO PROJETADO COM ESPESSURA DE 7 CM, ARMADO COM TELA, INCLINAÇÃO DE 90°, APLICAÇÃO DESCONTÍNUA, UTILIZANDO EQUIPAMENTO DE PROJEÇÃO COM 3 M³/H DE CAPACIDADE. AF_07/2024</t>
  </si>
  <si>
    <t>EXECUÇÃO DE REVESTIMENTO DE CONCRETO PROJETADO COM ESPESSURA DE 7 CM, ARMADO COM TELA, INCLINAÇÃO DE 90°, APLICAÇÃO DESCONTÍNUA, UTILIZANDO EQUIPAMENTO DE PROJEÇÃO COM 6 M³/H DE CAPACIDADE. AF_07/2024</t>
  </si>
  <si>
    <t>EXECUÇÃO DE REVESTIMENTO DE CONCRETO PROJETADO COM ESPESSURA DE 7 CM, ARMADO COM TELA, INCLINAÇÃO MENOR QUE 90°, APLICAÇÃO CONTÍNUA, UTILIZANDO EQUIPAMENTO DE PROJEÇÃO COM 3 M³/H DE CAPACIDADE. AF_07/2024</t>
  </si>
  <si>
    <t>EXECUÇÃO DE REVESTIMENTO DE CONCRETO PROJETADO COM ESPESSURA DE 7 CM, ARMADO COM TELA, INCLINAÇÃO MENOR QUE 90°, APLICAÇÃO CONTÍNUA, UTILIZANDO EQUIPAMENTO DE PROJEÇÃO COM 6 M³/H DE CAPACIDADE. AF_07/2024</t>
  </si>
  <si>
    <t>EXECUÇÃO DE REVESTIMENTO DE CONCRETO PROJETADO COM ESPESSURA DE 7 CM, ARMADO COM TELA, INCLINAÇÃO MENOR QUE 90°, APLICAÇÃO DESCONTÍNUA, UTILIZANDO EQUIPAMENTO DE PROJEÇÃO COM 3 M³/H DE CAPACIDADE. AF_07/2024</t>
  </si>
  <si>
    <t>EXECUÇÃO DE REVESTIMENTO DE CONCRETO PROJETADO COM ESPESSURA DE 7 CM, ARMADO COM TELA, INCLINAÇÃO MENOR QUE 90°, APLICAÇÃO DESCONTÍNUA, UTILIZANDO EQUIPAMENTO DE PROJEÇÃO COM 6 M³/H DE CAPACIDADE. AF_07/2024</t>
  </si>
  <si>
    <t>REVESTIMENTO VEGETAL PARA SOLO GRAMPEADO VERDE, ATRAVÉS DE HIDROSSEMEADURA. AF_07/2024</t>
  </si>
  <si>
    <t>ANCORAGEM ATIVA PARA CABO COM 1 CORDOALHA DE DIÂMETRO NOMINAL DE 12,7 MM. AF_08/2022</t>
  </si>
  <si>
    <t>ANCORAGEM ATIVA PARA CABO COM 1 CORDOALHA DE DIÂMETRO NOMINAL DE 15,2 MM. AF_08/2022</t>
  </si>
  <si>
    <t>ANCORAGEM ATIVA PARA CABO COM 12 CORDOALHAS DE DIÂMETRO NOMINAL DE 12,7 MM. AF_08/2022</t>
  </si>
  <si>
    <t>ANCORAGEM ATIVA PARA CABO COM 12 CORDOALHAS DE DIÂMETRO NOMINAL DE 15,2 MM. AF_08/2022</t>
  </si>
  <si>
    <t>ANCORAGEM ATIVA PARA CABO COM 2 CORDOALHAS DE DIÂMETRO NOMINAL DE 12,7 MM. AF_08/2022</t>
  </si>
  <si>
    <t>ANCORAGEM ATIVA PARA CABO COM 2 CORDOALHAS DE DIÂMETRO NOMINAL DE 15,2 MM. AF_08/2022</t>
  </si>
  <si>
    <t>ANCORAGEM ATIVA PARA CABO COM 4 CORDOALHAS DE DIÂMETRO NOMINAL DE 12,7 MM. AF_08/2022</t>
  </si>
  <si>
    <t>ANCORAGEM ATIVA PARA CABO COM 4 CORDOALHAS DE DIÂMETRO NOMINAL DE 15,2 MM. AF_08/2022</t>
  </si>
  <si>
    <t>ANCORAGEM ATIVA PARA CABO COM 6 CORDOALHAS DE DIÂMETRO NOMINAL DE 12,7 MM. AF_08/2022</t>
  </si>
  <si>
    <t>ANCORAGEM ATIVA PARA CABO COM 6 CORDOALHAS DE DIÂMETRO NOMINAL DE 15,2 MM. AF_08/2022</t>
  </si>
  <si>
    <t>ANCORAGEM ATIVA PARA CABO COM 7 CORDOALHAS DE DIÂMETRO NOMINAL DE 12,7 MM. AF_08/2022</t>
  </si>
  <si>
    <t>ANCORAGEM ATIVA PARA CABO COM 7 CORDOALHAS DE DIÂMETRO NOMINAL DE 15,2 MM. AF_08/2022</t>
  </si>
  <si>
    <t>ANCORAGEM ATIVA PARA CORDOALHA COM 7 FIOS E DIÂMETRO NOMINAL DE 12,7 MM. AF_08/2022</t>
  </si>
  <si>
    <t>ANCORAGEM ATIVA PARA CORDOALHA COM 7 FIOS E DIÂMETRO NOMINAL DE 15,2 MM. AF_08/2022</t>
  </si>
  <si>
    <t>ANCORAGEM PASSIVA PARA CABO COM 1 CORDOALHA DE DIÂMETRO NOMINAL DE 12,7 MM. AF_08/2022</t>
  </si>
  <si>
    <t>ANCORAGEM PASSIVA PARA CABO COM 1 CORDOALHA DE DIÂMETRO NOMINAL DE 15,2 MM. AF_08/2022</t>
  </si>
  <si>
    <t>ANCORAGEM PASSIVA PARA CABO COM 12 CORDOALHAS DE DIÂMETRO NOMINAL DE 12,7 MM. AF_08/2022</t>
  </si>
  <si>
    <t>ANCORAGEM PASSIVA PARA CABO COM 12 CORDOALHAS DE DIÂMETRO NOMINAL DE 15,2 MM. AF_08/2022</t>
  </si>
  <si>
    <t>ANCORAGEM PASSIVA PARA CABO COM 2 CORDOALHAS DE DIÂMETRO NOMINAL DE 12,7 MM. AF_08/2022</t>
  </si>
  <si>
    <t>ANCORAGEM PASSIVA PARA CABO COM 2 CORDOALHAS DE DIÂMETRO NOMINAL DE 15,2 MM. AF_08/2022</t>
  </si>
  <si>
    <t>ANCORAGEM PASSIVA PARA CABO COM 4 CORDOALHAS DE DIÂMETRO NOMINAL DE 12,7 MM. AF_08/2022</t>
  </si>
  <si>
    <t>ANCORAGEM PASSIVA PARA CABO COM 4 CORDOALHAS DE DIÂMETRO NOMINAL DE 15,2 MM. AF_08/2022</t>
  </si>
  <si>
    <t>ANCORAGEM PASSIVA PARA CABO COM 6 CORDOALHAS DE DIÂMETRO NOMINAL DE 12,7 MM. AF_08/2022</t>
  </si>
  <si>
    <t>ANCORAGEM PASSIVA PARA CABO COM 6 CORDOALHAS DE DIÂMETRO NOMINAL DE 15,2 MM. AF_08/2022</t>
  </si>
  <si>
    <t>ANCORAGEM PASSIVA PARA CABO COM 7 CORDOALHAS DE DIÂMETRO NOMINAL DE 12,7 MM. AF_08/2022</t>
  </si>
  <si>
    <t>ANCORAGEM PASSIVA PARA CABO COM 7 CORDOALHAS DE DIÂMETRO NOMINAL DE 15,2 MM. AF_08/2022</t>
  </si>
  <si>
    <t>ANCORAGEM PASSIVA PARA CORDOALHA COM 7 FIOS E DIÂMETRO NOMINAL DE 12,7 MM. AF_08/2022</t>
  </si>
  <si>
    <t>ANCORAGEM PASSIVA PARA CORDOALHA COM 7 FIOS E DIÂMETRO NOMINAL DE 15,2 MM. AF_08/2022</t>
  </si>
  <si>
    <t>FORNECIMENTO E INSTALAÇÃO DE BAINHA CIRCULAR COM DIÂMETRO NOMINAL DE 35 MM, INCLUSIVE INJEÇÃO DE NATA DE CIMENTO. AF_08/2022</t>
  </si>
  <si>
    <t>FORNECIMENTO E INSTALAÇÃO DE BAINHA CIRCULAR COM DIÂMETRO NOMINAL DE 40 MM, INCLUSIVE INJEÇÃO DE NATA DE CIMENTO. AF_08/2022</t>
  </si>
  <si>
    <t>FORNECIMENTO E INSTALAÇÃO DE BAINHA CIRCULAR COM DIÂMETRO NOMINAL DE 50 MM, INCLUSIVE INJEÇÃO DE NATA DE CIMENTO. AF_08/2022</t>
  </si>
  <si>
    <t>FORNECIMENTO E INSTALAÇÃO DE BAINHA CIRCULAR COM DIÂMETRO NOMINAL DE 55 MM, INCLUSIVE INJEÇÃO DE NATA DE CIMENTO. AF_08/2022</t>
  </si>
  <si>
    <t>FORNECIMENTO E INSTALAÇÃO DE BAINHA CIRCULAR COM DIÂMETRO NOMINAL DE 60 MM, INCLUSIVE INJEÇÃO DE NATA DE CIMENTO. AF_08/2022</t>
  </si>
  <si>
    <t>FORNECIMENTO E INSTALAÇÃO DE BAINHA CIRCULAR COM DIÂMETRO NOMINAL DE 65 MM, INCLUSIVE INJEÇÃO DE NATA DE CIMENTO. AF_08/2022</t>
  </si>
  <si>
    <t>FORNECIMENTO E INSTALAÇÃO DE BAINHA CIRCULAR COM DIÂMETRO NOMINAL DE 80 MM, INCLUSIVE INJEÇÃO DE NATA DE CIMENTO. AF_08/2022</t>
  </si>
  <si>
    <t>FORNECIMENTO E INSTALAÇÃO DE CABO COM CORDOALHA NUA, RESISTÊNCIA À TRAÇÃO DE 190 KGF/MM² E DIÂMETRO NOMINAL DE 12,7 MM, EM VIGA. AF_08/2022</t>
  </si>
  <si>
    <t>FORNECIMENTO E INSTALAÇÃO DE CABO COM CORDOALHA NUA, RESISTÊNCIA À TRAÇÃO DE 190 KGF/MM² E DIÂMETRO NOMINAL DE 15,2 MM, EM VIGA. AF_08/2022</t>
  </si>
  <si>
    <t>FORNECIMENTO E INSTALAÇÃO DE CABO COM CORDOALHA NUA, RESISTÊNCIA À TRAÇÃO DE 210 KGF/MM² E DIÂMETRO NOMINAL DE 12,7 MM, EM VIGA. AF_08/2022</t>
  </si>
  <si>
    <t>FORNECIMENTO E INSTALAÇÃO DE CABO COM CORDOALHA NUA, RESISTÊNCIA À TRAÇÃO DE 210 KGF/MM² E DIÂMETRO NOMINAL DE 15,2 MM, EM VIGA. AF_08/2022</t>
  </si>
  <si>
    <t>FORNECIMENTO E INSTALAÇÃO DE CORDOALHA COM 7 FIOS, RESISTÊNCIA À TRAÇÃO DE 190 KGF/MM² E DIÂMETRO NOMINAL DE 12,7 MM, EM LAJE. AF_08/2022</t>
  </si>
  <si>
    <t>FORNECIMENTO E INSTALAÇÃO DE CORDOALHA COM 7 FIOS, RESISTÊNCIA À TRAÇÃO DE 190 KGF/MM² E DIÂMETRO NOMINAL DE 12,7 MM, EM VIGA. AF_08/2022</t>
  </si>
  <si>
    <t>FORNECIMENTO E INSTALAÇÃO DE CORDOALHA COM 7 FIOS, RESISTÊNCIA À TRAÇÃO DE 190 KGF/MM² E DIÂMETRO NOMINAL DE 15,2 MM, EM LAJE. AF_08/2022</t>
  </si>
  <si>
    <t>FORNECIMENTO E INSTALAÇÃO DE CORDOALHA COM 7 FIOS, RESISTÊNCIA À TRAÇÃO DE 190 KGF/MM² E DIÂMETRO NOMINAL DE 15,2 MM, EM VIGA. AF_08/2022</t>
  </si>
  <si>
    <t>FORNECIMENTO E INSTALAÇÃO DE CORDOALHA COM 7 FIOS, RESISTÊNCIA À TRAÇÃO DE 210 KGF/MM² E DIÂMETRO NOMINAL DE 12,7 MM, EM LAJE. AF_08/2022</t>
  </si>
  <si>
    <t>FORNECIMENTO E INSTALAÇÃO DE CORDOALHA COM 7 FIOS, RESISTÊNCIA À TRAÇÃO DE 210 KGF/MM² E DIÂMETRO NOMINAL DE 12,7 MM, EM VIGA. AF_08/2022</t>
  </si>
  <si>
    <t>FORNECIMENTO E INSTALAÇÃO DE CORDOALHA COM 7 FIOS, RESISTÊNCIA À TRAÇÃO DE 210 KGF/MM² E DIÂMETRO NOMINAL DE 15,2 MM, EM LAJE. AF_08/2022</t>
  </si>
  <si>
    <t>FORNECIMENTO E INSTALAÇÃO DE CORDOALHA COM 7 FIOS, RESISTÊNCIA À TRAÇÃO DE 210 KGF/MM² E DIÂMETRO NOMINAL DE 15,2 MM, EM VIGA. AF_08/2022</t>
  </si>
  <si>
    <t>BATE ESTACA PARA INSTALAÇÃO DE DEFENSAS METÁLICAS (GUARD RAIL) FIXO, INCLUSIVE CAMINHÃO TOCO PBT 9.700 KG, POTÊNCIA DE 160 CV - CHI DIURNO. AF_05/2023</t>
  </si>
  <si>
    <t>BATE ESTACA PARA INSTALAÇÃO DE DEFENSAS METÁLICAS (GUARD RAIL) FIXO, INCLUSIVE CAMINHÃO TOCO PBT 9.700 KG, POTÊNCIA DE 160 CV - CHP DIURNO. AF_05/2023</t>
  </si>
  <si>
    <t>BETONEIRA CAPACIDADE NOMINAL DE 250 L, CAPACIDADE DE MISTURA DE 175 L, MOTOR ELÉTRICO MONOFÁSICO POTÊNCIA 1CV - CHI DIURNO. AF_05/2023</t>
  </si>
  <si>
    <t>BETONEIRA CAPACIDADE NOMINAL DE 250 L, CAPACIDADE DE MISTURA DE 175 L, MOTOR ELÉTRICO MONOFÁSICO POTÊNCIA 1CV - CHP DIURNO. AF_05/2023</t>
  </si>
  <si>
    <t>CALDEIRA A GÁS COM TERMOSTATO, CAPACIDADE 100 LITROS - CHI DIURNO. AF_05/2023</t>
  </si>
  <si>
    <t>CALDEIRA A GÁS COM TERMOSTATO, CAPACIDADE 100 LITROS - CHP DIURNO. AF_05/2023</t>
  </si>
  <si>
    <t>CAMINHÃO TANQUE PARA HIDROSSEMEADURA, COM CAPACIDADE DE 8.000 LITROS, INCLUINDO BOMBA PARA LANÇAMENTO COM MOTOR DIESEL COM POTÊNCIA DE 105 CV - CHI DIURNO. AF_06/2023</t>
  </si>
  <si>
    <t>CAMINHÃO TANQUE PARA HIDROSSEMEADURA, COM CAPACIDADE DE 8.000 LITROS, INCLUINDO BOMBA PARA LANÇAMENTO COM MOTOR DIESEL COM POTÊNCIA DE 105 CV - CHP DIURNO. AF_06/2023</t>
  </si>
  <si>
    <t>CENTRAL DE LAMA BENTONÍTICA (DEPÓSITO DE BENTONITA, MISTURADOR DE ALTA TURBULÊNCIA, SILOS DE ARMAZENAMENTO DE LAMA E ÁGUA, LABORATÓRIO DE CONTROLE DE QUALIDADE DA LAMA) - CHI DIURNO. AF_04/2019</t>
  </si>
  <si>
    <t>CENTRAL DE LAMA BENTONÍTICA (DEPÓSITO DE BENTONITA, MISTURADOR DE ALTA TURBULÊNCIA, SILOS DE ARMAZENAMENTO DE LAMA E ÁGUA, LABORATÓRIO DE CONTROLE DE QUALIDADE DA LAMA) - CHP DIURNO. AF_04/2019</t>
  </si>
  <si>
    <t>COMPRESSOR DE AR, VAZAO DE 10 PCM, RESERVATORIO 100 L, PRESSAO DE TRABALHO ENTRE 6,9 E 9,7 BAR POTENCIA 2 HP, TENSAO 110/220 V - CHI DIURNO. AF_05/2023</t>
  </si>
  <si>
    <t>COMPRESSOR DE AR, VAZAO DE 10 PCM, RESERVATORIO 100 L, PRESSAO DE TRABALHO ENTRE 6,9 E 9,7 BAR, POTENCIA 2 HP, TENSAO 110/220 V - CHP DIURNO. AF_05/2023</t>
  </si>
  <si>
    <t>CONJUNTO CILINDRO E BOMBA HIDRÁULICA PARA PROTENSÃO DE MONOBARRAS PARA TIRANTES, ESFORÇO MÁXIMO DE 30 TONELADAS - CHI DIURNO. AF_05/2023</t>
  </si>
  <si>
    <t>CONJUNTO CILINDRO E BOMBA HIDRÁULICA PARA PROTENSÃO DE MONOBARRAS PARA TIRANTES, ESFORÇO MÁXIMO DE 30 TONELADAS - CHP DIURNO. AF_05/2023</t>
  </si>
  <si>
    <t>CONJUNTO MACACO E BOMBA HIDRÁULICA PARA PROTENSAO DE CORDOALHAS, ESFORÇO MAXIMO DE 115 TONELADAS - CHI DIURNO. AF_05/2023</t>
  </si>
  <si>
    <t>CONJUNTO MACACO E BOMBA HIDRÁULICA PARA PROTENSAO DE CORDOALHAS, ESFORÇO MAXIMO DE 115 TONELADAS - CHP DIURNO. AF_05/2023</t>
  </si>
  <si>
    <t>CONJUNTO MACACO HIDRÁULICO E CENTRAL DE BOMBEAMENTO MOTORIZADO 1,8 KW PARA PROTENSÃO DE MONOCABOS PARA CONCRETO PROTENDIDO, ESFORÇO MÁXIMO DE 20 TONELADAS - CHI DIURNO. AF_05/2022</t>
  </si>
  <si>
    <t>CONJUNTO MACACO HIDRÁULICO E CENTRAL DE BOMBEAMENTO MOTORIZADO 1,8 KW PARA PROTENSÃO DE MONOCABOS PARA CONCRETO PROTENDIDO, ESFORÇO MÁXIMO DE 20 TONELADAS - CHP DIURNO. AF_05/2022</t>
  </si>
  <si>
    <t>CONJUNTO MACACO HIDRÁULICO E CENTRAL DE BOMBEAMENTO MOTORIZADO 1,8 KW PARA PROTENSÃO DE MONOCABOS PARA CONCRETO PROTENDIDO, ESFORÇO MÁXIMO DE 30 TONELADAS - CHI DIURNO. AF_05/2022</t>
  </si>
  <si>
    <t>CONJUNTO MACACO HIDRÁULICO E CENTRAL DE BOMBEAMENTO MOTORIZADO 1,8 KW PARA PROTENSÃO DE MONOCABOS PARA CONCRETO PROTENDIDO, ESFORÇO MÁXIMO DE 30 TONELADAS - CHP DIURNO. AF_05/2022</t>
  </si>
  <si>
    <t>DOBRADEIRA TDC, ESPESSURA 1,5MM - CHI DIURNO. AF_05/2023</t>
  </si>
  <si>
    <t>DOBRADEIRA TDC, ESPESSURA 1,5MM - CHP DIURNO. AF_05/2023</t>
  </si>
  <si>
    <t>ENCERADEIRA INDUSTRIAL, 400 MM, 220V, 1 HP - CHI DIURNO. AF_05/2023</t>
  </si>
  <si>
    <t>ENCERADEIRA INDUSTRIAL, 400 MM, 220V, 1 HP - CHP DIURNO. AF_05/2023</t>
  </si>
  <si>
    <t>ESCAVADEIRA HIDRÁULICA DE BRAÇO LONGO (LONGO ALCANCE) SOBRE ESTEIRAS, CAÇAMBA 0,52 M3, PESO OPERACIONAL 24 T, POTÊNCIA LÍQUIDA 155 HP - CHI DIURNO. AF_06/2023</t>
  </si>
  <si>
    <t>ESCAVADEIRA HIDRÁULICA DE BRAÇO LONGO (LONGO ALCANCE) SOBRE ESTEIRAS, CAÇAMBA 0,52 M3, PESO OPERACIONAL 24 T, POTÊNCIA LÍQUIDA 155 HP - CHP DIURNO. AF_06/2023</t>
  </si>
  <si>
    <t>ESCAVADEIRA HIDRÁULICA SOBRE ESTEIRA, PESO OPERACIONAL ENTRE 22,00 E 23,50 T, POTÊNCIA NOMINAL 139 HP, COM MARTELO ROMPEDOR HIDRÁULICO 1700 KG - CHI DIURNO. AF_04/2019</t>
  </si>
  <si>
    <t>ESCAVADEIRA HIDRÁULICA SOBRE ESTEIRA, PESO OPERACIONAL ENTRE 22,00 E 23,50 T, POTÊNCIA NOMINAL 139 HP, COM MARTELO ROMPEDOR HIDRÁULICO 1700 KG - CHP DIURNO. AF_04/2019</t>
  </si>
  <si>
    <t>ESPARGIDOR DE ASFALTO PRESSURIZADO, TANQUE 6 M3 COM ISOLAÇÃO TÉRMICA, AQUECIDO COM 2 MAÇARICOS, COM BARRA ESPARGIDORA 3,60 M, MONTADO SOBRE CAMINHÃO TOCO, PBT 14.300 KG, POTÊNCIA 185 CV - CHI DIURNO. AF_05/2023</t>
  </si>
  <si>
    <t>ESPARGIDOR DE ASFALTO PRESSURIZADO, TANQUE 6 M3 COM ISOLAÇÃO TÉRMICA, AQUECIDO COM 2 MAÇARICOS, COM BARRA ESPARGIDORA 3,60 M, MONTADO SOBRE CAMINHÃO TOCO, PBT 14.300 KG, POTÊNCIA 185 CV - CHP DIURNO. AF_05/2023</t>
  </si>
  <si>
    <t>ESTABILIZADOR DE LINHA E PRESSÃO, CAPACIDADE DE 120 BAR, COM MANÔMETRO DE LEITURA, REGISTRO DE 1 COM RETORNO E LINHA - CHI DIURNO. AF_05/2023</t>
  </si>
  <si>
    <t>ESTABILIZADOR DE LINHA E PRESSÃO, CAPACIDADE DE 120 BAR, COM MANÔMETRO DE LEITURA, REGISTRO DE 1 COM RETORNO E LINHA - CHP DIURNO. AF_05/2023</t>
  </si>
  <si>
    <t>FURADEIRA ELETROMAGNÉTICA, VELOCIDADE (SEM CARGA/ COM CARGA) 450/ 270 RPM, ESPESSURA MÁXIMA DA CHAPA A SER FURADA 50 MM, PORÇA DE ADESÃO MAGNÉTICA 17000 N, POTÊNCIA 1100 W, ALIMENTÇÃO 220 - 60 HZ, MONOFÁSICA - CHI DIURNO. AF_08/2019</t>
  </si>
  <si>
    <t>FURADEIRA ELETROMAGNÉTICA, VELOCIDADE (SEM CARGA/ COM CARGA) 450/ 270 RPM, ESPESSURA MÁXIMA DA CHAPA A SER FURADA 50 MM, PORÇA DE ADESÃO MAGNÉTICA 17000 N, POTÊNCIA 1100 W, ALIMENTÇÃO 220 - 60 HZ, MONOFÁSICA - CHP DIURNO. AF_08/2019</t>
  </si>
  <si>
    <t>GRUPO GERADOR DIESEL, COM CARENAGEM, POTÊNCIA STANDART ENTRE 400 E 460 KVA, VELOCIDADE DE 1800 RPM, FREQUÊNCIA DE 60 HZ - CHI DIURNO. AF_05/2023</t>
  </si>
  <si>
    <t>GRUPO GERADOR DIESEL, COM CARENAGEM, POTÊNCIA STANDART ENTRE 400 E 460 KVA, VELOCIDADE DE 1800 RPM, FREQUÊNCIA DE 60 HZ - CHP DIURNO. AF_05/2023</t>
  </si>
  <si>
    <t>GUINDASTE DERRICK, LANÇA DE *20* M, CARGA MÁXIMA 10T, POTÊNCIA 45 KW - CHI DIURNO. AF_01/2024</t>
  </si>
  <si>
    <t>GUINDASTE DERRICK, LANÇA DE *20* M, CARGA MÁXIMA 10T, POTÊNCIA 45 KW - CHP DIURNO. AF_01/2024</t>
  </si>
  <si>
    <t>GUINDASTE HIDRAULICO AUTOPROPELIDO, COM LANÇA TRELIÇADA 40 M, CAPACIDADE MÁXIMA 75 T, EQUIPADO COM CLAMSHELL - CHI DIURNO. AF_04/2019</t>
  </si>
  <si>
    <t>GUINDASTE HIDRAULICO AUTOPROPELIDO, COM LANÇA TRELIÇADA 40 M, CAPACIDADE MÁXIMA 75 T, EQUIPADO COM CLAMSHELL - CHP DIURNO. AF_04/2019</t>
  </si>
  <si>
    <t>GUINDASTE HIDRÁULICO AUTOPROPELIDO, COM LANÇA TRELICADA 41 M, CAPACIDADE MÁXIMA DE ELEVAÇÃO 43 T, POTÊNCIA 230 KW, EQUIPADO COM CAÇAMBA DE ARRASTO (DRAGLINE) DE 0,76 M3 - CHI DIURNO. AF_06/2023</t>
  </si>
  <si>
    <t>GUINDASTE HIDRÁULICO AUTOPROPELIDO, COM LANÇA TRELICADA 41 M, CAPACIDADE MÁXIMA DE ELEVAÇÃO 43 T, POTÊNCIA 230 KW, EQUIPADO COM CAÇAMBA DE ARRASTO (DRAGLINE) DE 0,76 M3 - CHP DIURNO. AF_06/2023</t>
  </si>
  <si>
    <t>GUINDASTE HIDRÁULICO RODOVIÁRIO, LANCA TELESCÓPICA DE *50+20* M, CAPACIDADE MÁXIMA DE 90T, 4 EIXOS, POTÊNCIA 330 KW, MOTOR DIESEL - CHI DIURNO. AF_01/2024</t>
  </si>
  <si>
    <t>GUINDASTE HIDRÁULICO RODOVIÁRIO, LANCA TELESCÓPICA DE *50+20* M, CAPACIDADE MÁXIMA DE 90T, 4 EIXOS, POTÊNCIA 330 KW, MOTOR DIESEL - CHP DIURNO. AF_01/2024</t>
  </si>
  <si>
    <t>GUINDASTE SOBRE ESTEIRAS, COM LANÇA TRELIÇADA 40 M, CAPACIDADE MÁXIMA 75 T - CHI DIURNO. AF_04/2019</t>
  </si>
  <si>
    <t>GUINDASTE SOBRE ESTEIRAS, COM LANÇA TRELIÇADA 40 M, CAPACIDADE MÁXIMA 75 T - CHP DIURNO. AF_04/2019</t>
  </si>
  <si>
    <t>GUINDASTE SOBRE ESTEIRAS, COM LANÇA TRELIÇADA 40 M, CAPACIDADE MÁXIMA 75 T, EQUIPADO COM CLAMSHELL - CHI DIURNO. AF_04/2019</t>
  </si>
  <si>
    <t>GUINDASTE SOBRE ESTEIRAS, COM LANÇA TRELIÇADA 40 M, CAPACIDADE MÁXIMA 75 T, EQUIPADO COM CLAMSHELL - CHP DIURNO. AF_04/2019</t>
  </si>
  <si>
    <t>GUINDAUTO HIDRÁULICO, CAPACIDADE MÁXIMA DE CARGA 6200 KG, MOMENTO MÁXIMO DE CARGA 11,7 TM, ALCANCE MÁXIMO HORIZONTAL 9,70 M, INCLUSIVE CAMINHÃO TOCO PBT 16.000 KG, POTÊNCIA DE 189 CV E CESTA AÉREA COM ISOLAMENTO CLASSE C - CHI DIURNO. AF_01/2025</t>
  </si>
  <si>
    <t>GUINDAUTO HIDRÁULICO, CAPACIDADE MÁXIMA DE CARGA 6200 KG, MOMENTO MÁXIMO DE CARGA 11,7 TM, ALCANCE MÁXIMO HORIZONTAL 9,70 M, INCLUSIVE CAMINHÃO TOCO PBT 16.000 KG, POTÊNCIA DE 189 CV E CESTA AÉREA COM ISOLAMENTO CLASSE C - CHP DIURNO. AF_01/2025</t>
  </si>
  <si>
    <t>LIXADEIRA DE PAREDE, COM LED, POTÊNCIA 750 W, FREQUÊNCIA 60 HZ, VELOCIDADE 1000 A 2100 RPM, DIÂMETRO DA LIXA 225 MM - CHI DIURNO AF_12/2022</t>
  </si>
  <si>
    <t>LIXADEIRA DE PAREDE, COM LED, POTÊNCIA 750 W, FREQUÊNCIA 60 HZ, VELOCIDADE 1000 A 2100 RPM, DIÂMETRO DA LIXA 225 MM - CHP DIURNO. AF_12/2022</t>
  </si>
  <si>
    <t>MARTELETE PERFURADOR/ ROMPEDOR ELÉTRICO, POTÊNCIA 800 W, 220 V - CHI DIURNO. AF_05/2023</t>
  </si>
  <si>
    <t>MARTELETE PERFURADOR/ ROMPEDOR ELÉTRICO, POTÊNCIA 800 W, 220 V - CHP DIURNO. AF_05/2023</t>
  </si>
  <si>
    <t>MARTELO DEMOLIDOR ELÉTRICO, COM POTÊNCIA DE 2.000 W, 1.000 IMPACTOS POR MINUTO, PESO DE 30 KG - CHI DIURNO. AF_01/2021</t>
  </si>
  <si>
    <t>MARTELO PERFURADOR PNEUMÁTICO MANUAL, HASTE 19 X 108 MM, *11* KG - CHI DIURNO. AF_02/2025</t>
  </si>
  <si>
    <t>MARTELO PERFURADOR PNEUMÁTICO MANUAL, HASTE 19 X 108 MM, *11* KG - CHP DIURNO. AF_02/2025</t>
  </si>
  <si>
    <t>MINI GUINDASTE ARANHA SOBRE ESTEIRAS E LANCA TELESCÓPICA, CAPACIDADE MÁXIMA DE CARGA 3,0 TON, RAIO MÁXIMO DE TRABALHO 8,25 M, ALTURA DE LANÇA DO SOLO 9,2 M, 55 M DE CABO DE AÇO 8 MM, MOTOR ELÉTRICO 220/380 VOLTS TRIFÁSICO - CHI DIURNO. AF_03/2022</t>
  </si>
  <si>
    <t>MINI GUINDASTE ARANHA SOBRE ESTEIRAS E LANCA TELESCÓPICA, CAPACIDADE MÁXIMA DE CARGA 3,0 TON, RAIO MÁXIMO DE TRABALHO 8,25 M, ALTURA DE LANÇA DO SOLO 9,2 M, 55 M DE CABO DE AÇO 8 MM, MOTOR ELÉTRICO 220/380 VOLTS TRIFÁSICO - CHP DIURNO. AF_03/2022</t>
  </si>
  <si>
    <t>MINIESCAVADEIRA SOBRE ESTEIRAS, POTÊNCIA LÍQUIDA DE *30* HP, PESO OPERACIONAL DE *3.500* KG - CHI DIURNO. AF_04/2017</t>
  </si>
  <si>
    <t>MINIESCAVADEIRA SOBRE ESTEIRAS, POTÊNCIA LÍQUIDA DE *30* HP, PESO OPERACIONAL DE *3.500* KG - CHP DIURNO. AF_04/2017</t>
  </si>
  <si>
    <t>MISTURADOR PARA PREPARO DE LAMA ESTABILIZANTE COM CAPACIDADE DE *4000* L, COM BOMBA CENTRÍFUGA 5,5 HP A 23,07 HP, PARA SISTEMA DE FURO DIRECIONAL - CHI DIURNO. AF_05/2023</t>
  </si>
  <si>
    <t>MISTURADOR PARA PREPARO DE LAMA ESTABILIZANTE COM CAPACIDADE DE *4000* L, COM BOMBA CENTRÍFUGA 5,5 HP A 23,07 HP, PARA SISTEMA DE FURO DIRECIONAL - CHP DIURNO. AF_05/2023</t>
  </si>
  <si>
    <t>MÁQUINA DEMARCADORA DE FAIXA DE TRÁFEGO À FRIO, TRAÇÃO MANUAL, 4 CV, PRESSÃO MAX 3300 PSI, TANQUE 20 L - CHI DIURNO. AF_06/2021</t>
  </si>
  <si>
    <t>MÁQUINA DEMARCADORA DE FAIXA DE TRÁFEGO À FRIO, TRAÇÃO MANUAL, 4 CV, PRESSÃO MAX 3300 PSI, TANQUE 20 L - CHP DIURNO. AF_06/2021</t>
  </si>
  <si>
    <t>MÁQUINA FORMER DOBRAS DIVERSAS: 220V/380V TRIFÁSICO OU MONOFÁSICO, CAPACIDADE 0,5-1,27MM, MOTOR 2CV - CHI DIURNO. AF_05/2023</t>
  </si>
  <si>
    <t>MÁQUINA FORMER DOBRAS DIVERSAS: 220V/380V TRIFÁSICO OU MONOFÁSICO, CAPACIDADE 0,5-1,27MM, MOTOR 2CV - CHP DIURNO. AF_05/2023</t>
  </si>
  <si>
    <t>MÁQUINA JATO DE PRESSAO PORTÁTIL, CAMARA DE 1 SAIDA, CAPACIDADE 280 L, DIAMETRO 670 MM, BICO DE JATO CURTO VENTURI DE 5/16", MANGUEIRA DE 1" COM COMPRESSOR DE AR REBOCÁVEL 189 PCM E MOTOR DIESEL 63 CV - CHI DIURNO. AF_05/2023</t>
  </si>
  <si>
    <t>MÁQUINA JATO DE PRESSAO PORTÁTIL, CAMARA DE 1 SAIDA, CAPACIDADE 280 L, DIAMETRO 670 MM, BICO DE JATO CURTO VENTURI DE 5/16", MANGUEIRA DE 1" COM COMPRESSOR DE AR REBOCÁVEL 189 PCM E MOTOR DIESEL 63 CV - CHP DIURNO. AF_05/2023</t>
  </si>
  <si>
    <t>MÁQUINA METALEIRA UNIVERSAL MODELO IW 110/180 BTD - CHI DIURNO. AF_05/2023</t>
  </si>
  <si>
    <t>MÁQUINA METALEIRA UNIVERSAL MODELO IW 110/180 BTD - CHP DIURNO. AF_05/2023</t>
  </si>
  <si>
    <t>MÁQUINA PARA SOLDA POR ELETROFUSÃO PARA TUBOS DE POLIETILENO DE ALTA DENSIDADE (PEAD) COM DIÂMETRO EXTERNO DE 20 A 1600 MM, POTÊNCIA DE 3500 W - CHI DIURNO. AF_05/2023</t>
  </si>
  <si>
    <t>MÁQUINA PARA SOLDA POR ELETROFUSÃO PARA TUBOS DE POLIETILENO DE ALTA DENSIDADE (PEAD) COM DIÂMETRO EXTERNO DE 20 A 1600 MM, POTÊNCIA DE 3500 W - CHP DIURNO. AF_05/2023</t>
  </si>
  <si>
    <t>MÁQUINA PARA SOLDA POR ELETROFUSÃO PARA TUBOS DE POLIETILENO DE ALTA DENSIDADE (PEAD) COM DIÂMETRO EXTERNO DE 20 A 800 MM, POTÊNCIA ENTRE 2750 E 3000 W - CHI DIURNO. AF_05/2023</t>
  </si>
  <si>
    <t>MÁQUINA PARA SOLDA POR ELETROFUSÃO PARA TUBOS DE POLIETILENO DE ALTA DENSIDADE (PEAD) COM DIÂMETRO EXTERNO DE 20 A 800 MM, POTÊNCIA ENTRE 2750 E 3000 W - CHP DIURNO. AF_05/2023</t>
  </si>
  <si>
    <t>MÁQUINA PARA SOLDA POR TERMOFUSÃO PARA TUBOS DE POLIETILENO DE ALTA DENSIDADE (PEAD) COM DIÂMETRO EXTERNO DE 315 A 630 MM, POTÊNCIA ENTRE 8000 E 12350 W - CHI DIURNO. AF_05/2023</t>
  </si>
  <si>
    <t>MÁQUINA PARA SOLDA POR TERMOFUSÃO PARA TUBOS DE POLIETILENO DE ALTA DENSIDADE (PEAD) COM DIÂMETRO EXTERNO DE 315 A 630 MM, POTÊNCIA ENTRE 8000 E 12350 W - CHP DIURNO. AF_05/2023</t>
  </si>
  <si>
    <t>MÁQUINA PARA SOLDA POR TERMOFUSÃO PARA TUBOS DE POLIETILENO DE ALTA DENSIDADE (PEAD) COM DIÂMETRO EXTERNO DE 710 A 1200 MM, POTÊNCIA ENTRE 16000 E 29500 W - CHI DIURNO. AF_05/2023</t>
  </si>
  <si>
    <t>MÁQUINA PARA SOLDA POR TERMOFUSÃO PARA TUBOS DE POLIETILENO DE ALTA DENSIDADE (PEAD) COM DIÂMETRO EXTERNO DE 710 A 1200 MM, POTÊNCIA ENTRE 16000 E 29500 W - CHP DIURNO. AF_05/2023</t>
  </si>
  <si>
    <t>MÁQUINA PARA SOLDA POR TERMOFUSÃO PARA TUBOS DE POLIETILENO DE ALTA DENSIDADE (PEAD) COM DIÂMETRO EXTERNO DE 90 A 315 MM, POTÊNCIA ENTRE 2500 E 5350 W - CHI DIURNO. AF_05/2023</t>
  </si>
  <si>
    <t>MÁQUINA PARA SOLDA POR TERMOFUSÃO PARA TUBOS DE POLIETILENO DE ALTA DENSIDADE (PEAD) COM DIÂMETRO EXTERNO DE 90 A 315 MM, POTÊNCIA ENTRE 2500 E 5350 W - CHP DIURNO. AF_05/2023</t>
  </si>
  <si>
    <t>MÁQUINA SOLDA ARCO COM PISTOLA DE SOLDAGEM PARA STUD BOLT DE 5 MM A 22 MM - CHI DIURNO. AF_05/2023</t>
  </si>
  <si>
    <t>MÁQUINA SOLDA ARCO COM PISTOLA DE SOLDAGEM PARA STUD BOLT DE 5 MM A 22 MM - CHP DIURNO. AF_05/2023</t>
  </si>
  <si>
    <t>PERFURATRIZ DE COROA DIAMANTADA PARA CONCRETO, DIÂMETRO ATÉ 250 MM, MOTOR ELÉTRICO 220 V, POTÊNCIA 2.500 W - CHI DIURNO. AF_05/2023</t>
  </si>
  <si>
    <t>PERFURATRIZ DE COROA DIAMANTADA PARA CONCRETO, DIÂMETRO ATÉ 250 MM, MOTOR ELÉTRICO 220 V, POTÊNCIA 2.500 W - CHP DIURNO. AF_05/2023</t>
  </si>
  <si>
    <t>PERFURATRIZ HIDRÁULICA SOBRE ESTEIRA, TORQUE MÁXIMO 161 KNM, PROFUNDIDADE MÁXIMA 54 M, DIÂMETRO MÁXIMO 1500 MM, POTÊNCIA MOTOR 268 HP - CHI DIURNO. AF_04/2019</t>
  </si>
  <si>
    <t>PERFURATRIZ HIDRÁULICA SOBRE ESTEIRA, TORQUE MÁXIMO 161 KNM, PROFUNDIDADE MÁXIMA 54 M, DIÂMETRO MÁXIMO 1500 MM, POTÊNCIA MOTOR 268 HP - CHP DIURNO. AF_04/2019</t>
  </si>
  <si>
    <t>PERFURATRIZ HIDRÁULICA SOBRE ESTEIRA, TORQUE MÁXIMO 98 KNM, PROFUNDIDADE MÁXIMA 25 M, DIÂMETRO MÁXIMO 115 MM, POTÊNCIA MOTOR 190 HP - CHI DIURNO. AF_02/2021</t>
  </si>
  <si>
    <t>PERFURATRIZ HIDRÁULICA SOBRE ESTEIRA, TORQUE MÁXIMO 98 KNM, PROFUNDIDADE MÁXIMA 25 M, DIÂMETRO MÁXIMO 115 MM, POTÊNCIA MOTOR 190 HP - CHP DIURNO. AF_02/2021</t>
  </si>
  <si>
    <t>PERFURATRIZ PARA EXECUÇÃO DE ESTACAS SECANTES, TIPO HÉLICE CONTÍNUA COM CABEÇOTE DUPLO E TUBO METÁLICO - CHI DIURNO. AF_04/2019</t>
  </si>
  <si>
    <t>PERFURATRIZ PARA EXECUÇÃO DE ESTACAS SECANTES, TIPO HÉLICE CONTÍNUA COM CABEÇOTE DUPLO E TUBO METÁLICO - CHP DIURNO. AF_04/2019</t>
  </si>
  <si>
    <t>PERFURATRIZ PARA FURO DIRECIONAL HORIZONTAL (HDD) COM CAPACIDADE ATÉ 89 KN, POTÊNCIA 24,8 HP A 80 HP (INCLUSO FERRAMENTAS E LOCALIZADOR) - CHI DIURNO. AF_05/2023</t>
  </si>
  <si>
    <t>PERFURATRIZ PARA FURO DIRECIONAL HORIZONTAL (HDD) COM CAPACIDADE ATÉ 89 KN, POTÊNCIA 24,8 HP A 80 HP (INCLUSO FERRAMENTAS E LOCALIZADOR) - CHP DIURNO. AF_05/2023</t>
  </si>
  <si>
    <t>PERFURATRIZ PARA FURO DIRECIONAL HORIZONTAL (HDD) COM CAPACIDADE DE 201 KN A 560 KN, POTÊNCIA 200 HP A 260 HP (INCLUSO FERRAMENTAS E LOCALIZADOR) - CHI DIURNO. AF_05/2023</t>
  </si>
  <si>
    <t>PERFURATRIZ PARA FURO DIRECIONAL HORIZONTAL (HDD) COM CAPACIDADE DE 201 KN A 560 KN, POTÊNCIA 200 HP A 260 HP (INCLUSO FERRAMENTAS E LOCALIZADOR) - CHP DIURNO. AF_05/2023</t>
  </si>
  <si>
    <t>PERFURATRIZ PARA FURO DIRECIONAL HORIZONTAL (HDD) COM CAPACIDADE DE 90 KN A 200 KN, POTÊNCIA 100 HP A 160 HP (INCLUSO FERRAMENTAS E LOCALIZADOR) - CHI DIURNO. AF_05/2023</t>
  </si>
  <si>
    <t>PERFURATRIZ PARA FURO DIRECIONAL HORIZONTAL (HDD) COM CAPACIDADE DE 90 KN A 200 KN, POTÊNCIA 100 HP A 160 HP (INCLUSO FERRAMENTAS E LOCALIZADOR) - CHP DIURNO. AF_05/2023</t>
  </si>
  <si>
    <t>PERFURATRIZ ROTATIVA SOBRE ESTEIRA, TORQUE MAXIMO 2500 KGM, POTENCIA 110 HP, MOTOR DIESEL - CHI DIURNO. AF_05/2017</t>
  </si>
  <si>
    <t>PERFURATRIZ ROTATIVA SOBRE ESTEIRA, TORQUE MAXIMO 2500 KGM, POTENCIA 110 HP, MOTOR DIESEL- CHP DIURNO. AF_05/2017</t>
  </si>
  <si>
    <t>PLATAFORMA ELEVATÓRIA - CHI DIURNO. AF_04/2019</t>
  </si>
  <si>
    <t>PLATAFORMA ELEVATÓRIA - CHP DIURNO. AF_04/2019</t>
  </si>
  <si>
    <t>PULVERIZADOR DE TINTA ELÉTRICO/MÁQUINA DE PINTURA AIRLESS, VAZÃO 2 L/MIN - CHI DIURNO. AF_05/2023</t>
  </si>
  <si>
    <t>PULVERIZADOR DE TINTA ELÉTRICO/MÁQUINA DE PINTURA AIRLESS, VAZÃO 2 L/MIN - CHP DIURNO. AF_05/2023</t>
  </si>
  <si>
    <t>PÓRTICO ROLANTE MONOVIGA, PERFIL I, 4 PERNAS, CAPACIDADE 5 T - CHI DIURNO. AF_04/2019</t>
  </si>
  <si>
    <t>PÓRTICO ROLANTE MONOVIGA, PERFIL I, 4 PERNAS, CAPACIDADE 5 T - CHP DIURNO. AF_04/2019</t>
  </si>
  <si>
    <t>RETROESCAVADEIRA SOBRE RODAS COM CARREGADEIRA, PESO OPERACIONAL MÍN. 6,674, POTÊNCIA LÍQ 88 HP, COM MARTELO ROMPEDOR HIDRÁULICO ENTRE 275 A 362 KG - CHI DIURNO. AF_02/2021</t>
  </si>
  <si>
    <t>RETROESCAVADEIRA SOBRE RODAS COM CARREGADEIRA, PESO OPERACIONAL MÍN. 6,674, POTÊNCIA LÍQ 88 HP, COM MARTELO ROMPEDOR HIDRÁULICO ENTRE 275 A 362 KG - CHP DIURNO. AF_02/2021</t>
  </si>
  <si>
    <t>ROLO COMPACTADOR DE PNEUS, ESTÁTICO, PRESSÃO VARIÁVEL, POTÊNCIA 110 HP, PESO SEM/COM LASTRO 10,8/27 T, LARGURA DE ROLAGEM 2,30 M - CHI DIURNO. AF_06/2017</t>
  </si>
  <si>
    <t>ROLO COMPACTADOR DE PNEUS, ESTÁTICO, PRESSÃO VARIÁVEL, POTÊNCIA 110 HP, PESO SEM/COM LASTRO 10,8/27 T, LARGURA DE ROLAGEM 2,30 M - CHP DIURNO. AF_06/2017</t>
  </si>
  <si>
    <t>SERRA FITA HORIZONTAL, ELÉTRICA, COM CONTROLE HIDRÁULICO, PAINEL DE COMANDO EM 24 V, MOTOR ELÉTRICO 1,5 CV, DIMENSÕES DA FITA 3880 X 27 X 0,9 MM, TRIFÁSICA - CHI DIURNO. AF_05/2023</t>
  </si>
  <si>
    <t>SERRA FITA HORIZONTAL, ELÉTRICA, COM CONTROLE HIDRÁULICO, PAINEL DE COMANDO EM 24 V, MOTOR ELÉTRICO 1,5 CV, DIMENSÕES DA FITA 3880 X 27 X 0,9 MM, TRIFÁSICA - CHP DIURNO. AF_05/2023</t>
  </si>
  <si>
    <t>TARTARUGA DE OXICORTE CG1, MONOFÁSICA, 220 V, FREQUÊNCIA 50 HZ, VELOCIDADE DE CORTE (MM/MIN) 50 A 750, DIÂMETRO MÍNIMO DO COMPASSO MM 200 - CHI DIURNO. AF_05/2023</t>
  </si>
  <si>
    <t>TARTARUGA DE OXICORTE CG1, MONOFÁSICA, 220 V, FREQUÊNCIA 50 HZ, VELOCIDADE DE CORTE (MM/MIN) 50 A 750, DIÂMETRO MÍNIMO DO COMPASSO MM 200 - CHP DIURNO. AF_05/2023</t>
  </si>
  <si>
    <t>TORRE, COMPOSTA POR GUINCHO MECÂNICO, GUINCHO MANUAL, CABOS DE AÇO, PITEIRA E SOQUETE - CHI DIURNO. AF_05/2023</t>
  </si>
  <si>
    <t>TORRE, COMPOSTA POR GUINCHO MECÂNICO, GUINCHO MANUAL, CABOS DE AÇO, PITEIRA E SOQUETE - CHP DIURNO. AF_05/2023</t>
  </si>
  <si>
    <t>UNIDADE DOSADORA AIRLESS TIPO HOT SPRAY - CHI DIURNO. AF_05/2023</t>
  </si>
  <si>
    <t>UNIDADE DOSADORA AIRLESS TIPO HOT SPRAY - CHP DIURNO. AF_05/2023</t>
  </si>
  <si>
    <t>VARREDEIRA DE GRAMA SINTÉTICA A GASOLINA, 2,4 CV, 4 TEMPOS - CHI DIURNO. AF_05/2023</t>
  </si>
  <si>
    <t>VARREDEIRA DE GRAMA SINTÉTICA A GASOLINA, 2,4 CV, 4 TEMPOS - CHP DIURNO. AF_05/2023</t>
  </si>
  <si>
    <t>DEMOLIÇÃO DE ESTRUTURAS DE CONCRETO ARMADO EM GERAL, DE FORMA MECANIZADA COM ROMPEDOR ACOPLADO EM ESCAVADEIRA HIDRÁULICA, SEM REAPROVEITAMENTO. AF_09/2023</t>
  </si>
  <si>
    <t>REMOÇÃO DE VIDRO, EM FACHADAS DE VIDRO, DE FORMA MECANIZADA, COM USO DE PLATAFORMA ELEVATÓRIA, SEM REAPROVEITAMENTO. AF_09/2023</t>
  </si>
  <si>
    <t>BATE ESTACA PARA INSTALAÇÃO DE DEFENSAS METÁLICAS (GUARD RAIL) FIXO, INCLUSIVE CAMINHÃO TOCO PBT 9.700 KG, POTÊNCIA DE 160 CV - DEPRECIAÇÃO. AF_05/2023</t>
  </si>
  <si>
    <t>BATE ESTACA PARA INSTALAÇÃO DE DEFENSAS METÁLICAS (GUARD RAIL) FIXO, INCLUSIVE CAMINHÃO TOCO PBT 9.700 KG, POTÊNCIA DE 160 CV - IMPOSTOS E SEGUROS. AF_05/2023</t>
  </si>
  <si>
    <t>BATE ESTACA PARA INSTALAÇÃO DE DEFENSAS METÁLICAS (GUARD RAIL) FIXO, INCLUSIVE CAMINHÃO TOCO PBT 9.700 KG, POTÊNCIA DE 160 CV - JUROS. AF_05/2023</t>
  </si>
  <si>
    <t>BATE ESTACA PARA INSTALAÇÃO DE DEFENSAS METÁLICAS (GUARD RAIL) FIXO, INCLUSIVE CAMINHÃO TOCO PBT 9.700 KG, POTÊNCIA DE 160 CV - MANUTENÇÃO. AF_05/2023</t>
  </si>
  <si>
    <t>BETONEIRA CAPACIDADE NOMINAL DE 250 L, CAPACIDADE DE MISTURA DE 175 L, MOTOR ELÉTRICO MONOFÁSICO POTÊNCIA 1CV - DEPRECIAÇÃO. AF_05/2023</t>
  </si>
  <si>
    <t>BETONEIRA CAPACIDADE NOMINAL DE 250 L, CAPACIDADE DE MISTURA DE 175 L, MOTOR ELÉTRICO MONOFÁSICO POTÊNCIA 1CV - JUROS. AF_05/2023</t>
  </si>
  <si>
    <t>BETONEIRA CAPACIDADE NOMINAL DE 250 L, CAPACIDADE DE MISTURA DE 175 L, MOTOR ELÉTRICO MONOFÁSICO POTÊNCIA 1CV - MANUTENÇÃO. AF_05/2023</t>
  </si>
  <si>
    <t>CALDEIRA A GÁS COM TERMOSTATO, CAPACIDADE 100 LITROS - DEPRECIAÇÃO. AF_05/2023</t>
  </si>
  <si>
    <t>CALDEIRA A GÁS COM TERMOSTATO, CAPACIDADE 100 LITROS - JUROS. AF_05/2023</t>
  </si>
  <si>
    <t>CALDEIRA A GÁS COM TERMOSTATO, CAPACIDADE 100 LITROS - MANUTENÇÃO. AF_05/2023</t>
  </si>
  <si>
    <t>CAMINHÃO TANQUE PARA HIDROSSEMEADURA, COM CAPACIDADE DE 8.000 LITROS, INCLUINDO BOMBA PARA LANÇAMENTO COM MOTOR DIESEL COM POTÊNCIA DE 105 CV - DEPRECIAÇÃO. AF_06/2023</t>
  </si>
  <si>
    <t>CAMINHÃO TANQUE PARA HIDROSSEMEADURA, COM CAPACIDADE DE 8.000 LITROS, INCLUINDO BOMBA PARA LANÇAMENTO COM MOTOR DIESEL COM POTÊNCIA DE 105 CV - IMPOSTOS E SEGUROS. AF_06/2023</t>
  </si>
  <si>
    <t>CAMINHÃO TANQUE PARA HIDROSSEMEADURA, COM CAPACIDADE DE 8.000 LITROS, INCLUINDO BOMBA PARA LANÇAMENTO COM MOTOR DIESEL COM POTÊNCIA DE 105 CV - JUROS. AF_06/2023</t>
  </si>
  <si>
    <t>CAMINHÃO TANQUE PARA HIDROSSEMEADURA, COM CAPACIDADE DE 8.000 LITROS, INCLUINDO BOMBA PARA LANÇAMENTO COM MOTOR DIESEL COM POTÊNCIA DE 105 CV - MANUTENÇÃO. AF_06/2023</t>
  </si>
  <si>
    <t>CENTRAL DE LAMA BENTONÍTICA (DEPÓSITO DE BENTONITA, MISTURADOR DE ALTA TURBULÊNCIA, SILOS DE ARMAZENAMENTO DE LAMA E ÁGUA, LABORATÓRIO DE CONTROLE DE QUALIDADE DA LAMA) - DEPRECIAÇÃO. AF_04/2019</t>
  </si>
  <si>
    <t>CENTRAL DE LAMA BENTONÍTICA (DEPÓSITO DE BENTONITA, MISTURADOR DE ALTA TURBULÊNCIA, SILOS DE ARMAZENAMENTO DE LAMA E ÁGUA, LABORATÓRIO DE CONTROLE DE QUALIDADE DA LAMA) - JUROS. AF_04/2019</t>
  </si>
  <si>
    <t>CENTRAL DE LAMA BENTONÍTICA (DEPÓSITO DE BENTONITA, MISTURADOR DE ALTA TURBULÊNCIA, SILOS DE ARMAZENAMENTO DE LAMA E ÁGUA, LABORATÓRIO DE CONTROLE DE QUALIDADE DA LAMA) - MANUTENÇÃO. AF_04/2019</t>
  </si>
  <si>
    <t>COMPRESSOR DE AR, VAZAO DE 10 PCM, RESERVATORIO 100 L, PRESSAO DE TRABALHO ENTRE 6,9 E 9,7 BAR, POTENCIA 2 HP, TENSAO 110/220 V - DEPRECIAÇÃO. AF_05/2023</t>
  </si>
  <si>
    <t>COMPRESSOR DE AR, VAZAO DE 10 PCM, RESERVATORIO 100 L, PRESSAO DE TRABALHO ENTRE 6,9 E 9,7 BAR, POTENCIA 2 HP, TENSAO 110/220 V - JUROS. AF_05/2023</t>
  </si>
  <si>
    <t>COMPRESSOR DE AR, VAZAO DE 10 PCM, RESERVATORIO 100 L, PRESSAO DE TRABALHO ENTRE 6,9 E 9,7 BAR, POTENCIA 2 HP, TENSAO 110/220 V - MANUTENÇÃO. AF_05/2023</t>
  </si>
  <si>
    <t>CONJUNTO CILINDRO E BOMBA HIDRÁULICA PARA PROTENSÃO DE MONOBARRAS PARA TIRANTES, ESFORÇO MÁXIMO DE 30 TONELADAS - DEPRECIAÇÃO. AF_05/2023</t>
  </si>
  <si>
    <t>CONJUNTO CILINDRO E BOMBA HIDRÁULICA PARA PROTENSÃO DE MONOBARRAS PARA TIRANTES, ESFORÇO MÁXIMO DE 30 TONELADAS - JUROS. AF_05/2023</t>
  </si>
  <si>
    <t>CONJUNTO CILINDRO E BOMBA HIDRÁULICA PARA PROTENSÃO DE MONOBARRAS PARA TIRANTES, ESFORÇO MÁXIMO DE 30 TONELADAS - MANUTENÇÃO. AF_05/2023</t>
  </si>
  <si>
    <t>CONJUNTO CILINDRO E BOMBA HIDRÁULICA PARA PROTENSÃO DE MONOBARRAS PARA TIRANTES, ESFORÇO MÁXIMO DE 30 TONELADAS - MATERIAIS NA OPERAÇÃO. AF_05/2023</t>
  </si>
  <si>
    <t>CONJUNTO MACACO E BOMBA HIDRÁULICA PARA PROTENSAO DE CORDOALHAS, ESFORÇO MAXIMO DE 115 TONELADAS - DEPRECIAÇÃO. AF_05/2023</t>
  </si>
  <si>
    <t>CONJUNTO MACACO E BOMBA HIDRÁULICA PARA PROTENSAO DE CORDOALHAS, ESFORÇO MAXIMO DE 115 TONELADAS - JUROS. AF_05/2023</t>
  </si>
  <si>
    <t>CONJUNTO MACACO E BOMBA HIDRÁULICA PARA PROTENSAO DE CORDOALHAS, ESFORÇO MAXIMO DE 115 TONELADAS - MANUTENÇÃO. AF_05/2023</t>
  </si>
  <si>
    <t>CONJUNTO MACACO HIDRÁULICO E CENTRAL DE BOMBEAMENTO MOTORIZADO 1,8 KW PARA PROTENSÃO DE MONOCABOS PARA CONCRETO PROTENDIDO, ESFORÇO MÁXIMO DE 20 TONELADAS - DEPRECIAÇÃO. AF_05/2022</t>
  </si>
  <si>
    <t>CONJUNTO MACACO HIDRÁULICO E CENTRAL DE BOMBEAMENTO MOTORIZADO 1,8 KW PARA PROTENSÃO DE MONOCABOS PARA CONCRETO PROTENDIDO, ESFORÇO MÁXIMO DE 20 TONELADAS - JUROS. AF_05/2022</t>
  </si>
  <si>
    <t>CONJUNTO MACACO HIDRÁULICO E CENTRAL DE BOMBEAMENTO MOTORIZADO 1,8 KW PARA PROTENSÃO DE MONOCABOS PARA CONCRETO PROTENDIDO, ESFORÇO MÁXIMO DE 20 TONELADAS - MANUTENÇÃO. AF_05/2022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</si>
  <si>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</si>
  <si>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DEPRECIAÇÃO. AF_05/2022</t>
  </si>
  <si>
    <t>CONJUNTO MACACO HIDRÁULICO E CENTRAL DE BOMBEAMENTO MOTORIZADO 1,8 KW PARA PROTENSÃO DE MONOCABOS PARA CONCRETO PROTENDIDO, ESFORÇO MÁXIMO DE 30 TONELADAS - JUROS. AF_05/2022</t>
  </si>
  <si>
    <t>CONJUNTO MACACO HIDRÁULICO E CENTRAL DE BOMBEAMENTO MOTORIZADO 1,8 KW PARA PROTENSÃO DE MONOCABOS PARA CONCRETO PROTENDIDO, ESFORÇO MÁXIMO DE 30 TONELADAS - MANUTENÇÃO. AF_05/2022</t>
  </si>
  <si>
    <t>CONJUNTO MACACO HIDRÁULICO E CENTRAL DE BOMBEAMENTO MOTORIZADO 1,8 KW PARA PROTENSÃO DE MONOCABOS PARA CONCRETO PROTENDIDO, ESFORÇO MÁXIMO DE 30 TONELADAS - MATERIAIS NA OPERAÇÃO. AF_05/2022</t>
  </si>
  <si>
    <t>DESEMPENADEIRA DE CONCRETO, PESO DE 78 KG, 4 PÁS, MOTOR A GASOLINA, POTÊNCIA 5,5 HP MATERIAIS NA OPERAÇÃO. AF_05/2023</t>
  </si>
  <si>
    <t>DOBRADEIRA TDC, ESPESSURA 1,5MM - DEPRECIAÇÃO. AF_05/2023</t>
  </si>
  <si>
    <t>DOBRADEIRA TDC, ESPESSURA 1,5MM - JUROS. AF_05/2023</t>
  </si>
  <si>
    <t>DOBRADEIRA TDC, ESPESSURA 1,5MM - MANUTENÇÃO. AF_05/2023</t>
  </si>
  <si>
    <t>ENCERADEIRA INDUSTRIAL, 400 MM, 220V, 1 HP - DEPRECIAÇÃO. AF_05/2023</t>
  </si>
  <si>
    <t>ENCERADEIRA INDUSTRIAL, 400 MM, 220V, 1 HP - JUROS. AF_05/2023</t>
  </si>
  <si>
    <t>ENCERADEIRA INDUSTRIAL, 400 MM, 220V, 1 HP - MANUTENÇÃO. AF_05/2023</t>
  </si>
  <si>
    <t>ESCAVADEIRA HIDRÁULICA DE BRAÇO LONGO (LONGO ALCANCE) SOBRE ESTEIRAS, CAÇAMBA 0,52 M3, PESO OPERACIONAL 24 T, POTÊNCIA LÍQUIDA 155 HP - DEPRECIAÇÃO. AF_06/2023</t>
  </si>
  <si>
    <t>ESCAVADEIRA HIDRÁULICA DE BRAÇO LONGO (LONGO ALCANCE) SOBRE ESTEIRAS, CAÇAMBA 0,52 M3, PESO OPERACIONAL 24 T, POTÊNCIA LÍQUIDA 155 HP - JUROS. AF_06/2023</t>
  </si>
  <si>
    <t>ESCAVADEIRA HIDRÁULICA DE BRAÇO LONGO (LONGO ALCANCE) SOBRE ESTEIRAS, CAÇAMBA 0,52 M3, PESO OPERACIONAL 24 T, POTÊNCIA LÍQUIDA 155 HP - MANUTENÇÃO. AF_06/2023</t>
  </si>
  <si>
    <t>ESCAVADEIRA HIDRÁULICA DE BRAÇO LONGO (LONGO ALCANCE) SOBRE ESTEIRAS, CAÇAMBA 0,52 M3, PESO OPERACIONAL 24 T, POTÊNCIA LÍQUIDA 155 HP - MATERIAIS NA OPERAÇÃO. AF_06/2023</t>
  </si>
  <si>
    <t>ESCAVADEIRA HIDRÁULICA SOBRE ESTEIRA, PESO OPERACIONAL ENTRE 22,00 E 23,50 T, POTÊNCIA NOMINAL 139 HP, COM MARTELO ROMPEDOR HIDRÁULICO 1700 KG - DEPRECIAÇÃO. AF_04/2019</t>
  </si>
  <si>
    <t>ESCAVADEIRA HIDRÁULICA SOBRE ESTEIRA, PESO OPERACIONAL ENTRE 22,00 E 23,50 T, POTÊNCIA NOMINAL 139 HP, COM MARTELO ROMPEDOR HIDRÁULICO 1700 KG - JUROS. AF_04/2019</t>
  </si>
  <si>
    <t>ESCAVADEIRA HIDRÁULICA SOBRE ESTEIRA, PESO OPERACIONAL ENTRE 22,00 E 23,50 T, POTÊNCIA NOMINAL 139 HP, COM MARTELO ROMPEDOR HIDRÁULICO 1700 KG - MANUTENÇÃO. AF_04/2019</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</si>
  <si>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</si>
  <si>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</si>
  <si>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</si>
  <si>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</si>
  <si>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MATERIAIS NA OPERAÇÃO. AF_05/2023</t>
  </si>
  <si>
    <t>ESTABILIZADOR DE LINHA E PRESSÃO, CAPACIDADE DE 120 BAR, COM MANÔMETRO DE LEITURA, REGISTRO DE 1 COM RETORNO E LINHA - DEPRECIAÇÃO. AF_05/2023</t>
  </si>
  <si>
    <t>ESTABILIZADOR DE LINHA E PRESSÃO, CAPACIDADE DE 120 BAR, COM MANÔMETRO DE LEITURA, REGISTRO DE 1 COM RETORNO E LINHA - JUROS. AF_05/2023</t>
  </si>
  <si>
    <t>ESTABILIZADOR DE LINHA E PRESSÃO, CAPACIDADE DE 120 BAR, COM MANÔMETRO DE LEITURA, REGISTRO DE 1 COM RETORNO E LINHA - MANUTENÇÃO. AF_05/2023</t>
  </si>
  <si>
    <t>FURADEIRA ELETROMAGNÉTICA, VELOCIDADE (SEM CARGA/ COM CARGA) 450/ 270 RPM, ESPESSURA MÁXIMA DA CHAPA A SER FURADA 50 MM, PORÇA DE ADESÃO MAGNÉTICA 17000 N, POTÊNCIA 1100 W, ALIMENTÇÃO 220 - 60 HZ, MONOFÁSICA - DEPRECIAÇÃO. AF_08/2019</t>
  </si>
  <si>
    <t>FURADEIRA ELETROMAGNÉTICA, VELOCIDADE (SEM CARGA/ COM CARGA) 450/ 270 RPM, ESPESSURA MÁXIMA DA CHAPA A SER FURADA 50 MM, PORÇA DE ADESÃO MAGNÉTICA 17000 N, POTÊNCIA 1100 W, ALIMENTÇÃO 220 - 60 HZ, MONOFÁSICA - JUROS. AF_08/2019</t>
  </si>
  <si>
    <t>FURADEIRA ELETROMAGNÉTICA, VELOCIDADE (SEM CARGA/ COM CARGA) 450/ 270 RPM, ESPESSURA MÁXIMA DA CHAPA A SER FURADA 50 MM, PORÇA DE ADESÃO MAGNÉTICA 17000 N, POTÊNCIA 1100 W, ALIMENTÇÃO 220 - 60 HZ, MONOFÁSICA - MANUTENÇÃO. AF_08/2019</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</si>
  <si>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</si>
  <si>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</si>
  <si>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</si>
  <si>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</si>
  <si>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</si>
  <si>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</si>
  <si>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</si>
  <si>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GRUA ASCENCIONAL, LANÇA DE 42 M, CAPACIDADE DE 1,5 T A 30 M, ALTURA ATÉ 39 M DEPRECIAÇÃO. AF_05/2023</t>
  </si>
  <si>
    <t>GRUPO GERADOR DIESEL, COM CARENAGEM, POTÊNCIA STANDART ENTRE 400 E 460 KVA, VELOCIDADE DE 1800 RPM, FREQUÊNCIA DE 60 HZ - DEPRECIAÇÃO. AF_05/2023</t>
  </si>
  <si>
    <t>GRUPO GERADOR DIESEL, COM CARENAGEM, POTÊNCIA STANDART ENTRE 400 E 460 KVA, VELOCIDADE DE 1800 RPM, FREQUÊNCIA DE 60 HZ - JUROS. AF_05/2023</t>
  </si>
  <si>
    <t>GRUPO GERADOR DIESEL, COM CARENAGEM, POTÊNCIA STANDART ENTRE 400 E 460 KVA, VELOCIDADE DE 1800 RPM, FREQUÊNCIA DE 60 HZ - MANUTENÇÃO. AF_05/2023</t>
  </si>
  <si>
    <t>GUINDASTE DERRICK, LANÇA DE *20* M, CARGA MÁXIMA 10T, POTÊNCIA 45 KW - DEPRECIAÇÃO. AF_01/2024</t>
  </si>
  <si>
    <t>GUINDASTE DERRICK, LANÇA DE *20* M, CARGA MÁXIMA 10T, POTÊNCIA 45 KW - JUROS. AF_01/2024</t>
  </si>
  <si>
    <t>GUINDASTE DERRICK, LANÇA DE *20* M, CARGA MÁXIMA 10T, POTÊNCIA 45 KW - MANUTENÇÃO. AF_01/2024</t>
  </si>
  <si>
    <t>GUINDASTE HIDRAULICO AUTOPROPELIDO, COM LANÇA TRELIÇADA 40 M, CAPACIDADE MÁXIMA 75 T, EQUIPADO COM CLAMSHELL - DEPRECIAÇÃO. AF_04/2019</t>
  </si>
  <si>
    <t>GUINDASTE HIDRAULICO AUTOPROPELIDO, COM LANÇA TRELIÇADA 40 M, CAPACIDADE MÁXIMA 75 T, EQUIPADO COM CLAMSHELL - JUROS. AF_04/2019</t>
  </si>
  <si>
    <t>GUINDASTE HIDRAULICO AUTOPROPELIDO, COM LANÇA TRELIÇADA 40 M, CAPACIDADE MÁXIMA 75 T, EQUIPADO COM CLAMSHELL - MANUTENÇÃO. AF_04/2019</t>
  </si>
  <si>
    <t>GUINDASTE HIDRÁULICO AUTOPROPELIDO, COM LANÇA TRELICADA 41 M, CAPACIDADE MÁXIMA DE ELEVAÇÃO 43 T, POTÊNCIA 230 KW, EQUIPADO COM CAÇAMBA DE ARRASTO (DRAGLINE) DE 0,76 M3 - DEPRECIAÇÃO. AF_06/2023</t>
  </si>
  <si>
    <t>GUINDASTE HIDRÁULICO AUTOPROPELIDO, COM LANÇA TRELICADA 41 M, CAPACIDADE MÁXIMA DE ELEVAÇÃO 43 T, POTÊNCIA 230 KW, EQUIPADO COM CAÇAMBA DE ARRASTO (DRAGLINE) DE 0,76 M3 - JUROS. AF_06/2023</t>
  </si>
  <si>
    <t>GUINDASTE HIDRÁULICO AUTOPROPELIDO, COM LANÇA TRELICADA 41 M, CAPACIDADE MÁXIMA DE ELEVAÇÃO 43 T, POTÊNCIA 230 KW, EQUIPADO COM CAÇAMBA DE ARRASTO (DRAGLINE) DE 0,76 M3 - MANUTENÇÃO. AF_06/2023</t>
  </si>
  <si>
    <t>GUINDASTE HIDRÁULICO RODOVIÁRIO, LANCA TELESCÓPICA DE *50+20* M, CAPACIDADE MÁXIMA DE 90T, 4 EIXOS, POTÊNCIA 330 KW, MOTOR DIESEL - DEPRECIAÇÃO. AF_01/2024</t>
  </si>
  <si>
    <t>GUINDASTE HIDRÁULICO RODOVIÁRIO, LANCA TELESCÓPICA DE *50+20* M, CAPACIDADE MÁXIMA DE 90T, 4 EIXOS, POTÊNCIA 330 KW, MOTOR DIESEL - JUROS. AF_01/2024</t>
  </si>
  <si>
    <t>GUINDASTE HIDRÁULICO RODOVIÁRIO, LANCA TELESCÓPICA DE *50+20* M, CAPACIDADE MÁXIMA DE 90T, 4 EIXOS, POTÊNCIA 330 KW, MOTOR DIESEL - MANUTENÇÃO. AF_01/2024</t>
  </si>
  <si>
    <t>GUINDASTE SOBRE ESTEIRAS, COM LANÇA TRELIÇADA 40 M, CAPACIDADE MÁXIMA 75 T - DEPRECIAÇÃO. AF_04/2019</t>
  </si>
  <si>
    <t>GUINDASTE SOBRE ESTEIRAS, COM LANÇA TRELIÇADA 40 M, CAPACIDADE MÁXIMA 75 T - JUROS. AF_04/2019</t>
  </si>
  <si>
    <t>GUINDASTE SOBRE ESTEIRAS, COM LANÇA TRELIÇADA 40 M, CAPACIDADE MÁXIMA 75 T - MANUTENÇÃO. AF_04/2019</t>
  </si>
  <si>
    <t>GUINDASTE SOBRE ESTEIRAS, COM LANÇA TRELIÇADA 40 M, CAPACIDADE MÁXIMA 75 T, EQUIPADO COM CLAMSHELL - DEPRECIAÇÃO. AF_04/2019</t>
  </si>
  <si>
    <t>GUINDASTE SOBRE ESTEIRAS, COM LANÇA TRELIÇADA 40 M, CAPACIDADE MÁXIMA 75 T, EQUIPADO COM CLAMSHELL - JUROS. AF_04/2019</t>
  </si>
  <si>
    <t>GUINDASTE SOBRE ESTEIRAS, COM LANÇA TRELIÇADA 40 M, CAPACIDADE MÁXIMA 75 T, EQUIPADO COM CLAMSHELL - MANUTENÇÃO. AF_04/2019</t>
  </si>
  <si>
    <t>GUINDAUTO HIDRÁULICO, CAPACIDADE MÁXIMA DE CARGA 6200 KG, MOMENTO MÁXIMO DE CARGA 11,7 TM, ALCANCE MÁXIMO HORIZONTAL 9,70 M, INCLUSIVE CAMINHÃO TOCO PBT 16.000 KG, POTÊNCIA DE 189 CV E CESTA AÉREA COM ISOLAMENTO CLASSE C - DEPRECIAÇÃO. AF_01/2025</t>
  </si>
  <si>
    <t>GUINDAUTO HIDRÁULICO, CAPACIDADE MÁXIMA DE CARGA 6200 KG, MOMENTO MÁXIMO DE CARGA 11,7 TM, ALCANCE MÁXIMO HORIZONTAL 9,70 M, INCLUSIVE CAMINHÃO TOCO PBT 16.000 KG, POTÊNCIA DE 189 CV E CESTA AÉREA COM ISOLAMENTO CLASSE C - IMPOSTOS E SEGUROS. AF_01/2025</t>
  </si>
  <si>
    <t>GUINDAUTO HIDRÁULICO, CAPACIDADE MÁXIMA DE CARGA 6200 KG, MOMENTO MÁXIMO DE CARGA 11,7 TM, ALCANCE MÁXIMO HORIZONTAL 9,70 M, INCLUSIVE CAMINHÃO TOCO PBT 16.000 KG, POTÊNCIA DE 189 CV E CESTA AÉREA COM ISOLAMENTO CLASSE C - JUROS. AF_01/2025</t>
  </si>
  <si>
    <t>GUINDAUTO HIDRÁULICO, CAPACIDADE MÁXIMA DE CARGA 6200 KG, MOMENTO MÁXIMO DE CARGA 11,7 TM, ALCANCE MÁXIMO HORIZONTAL 9,70 M, INCLUSIVE CAMINHÃO TOCO PBT 16.000 KG, POTÊNCIA DE 189 CV E CESTA AÉREA COM ISOLAMENTO CLASSE C - MANUTENÇÃO. AF_01/2025</t>
  </si>
  <si>
    <t>GUINDAUTO HIDRÁULICO, CAPACIDADE MÁXIMA DE CARGA 6200 KG, MOMENTO MÁXIMO DE CARGA 11,7 TM, ALCANCE MÁXIMO HORIZONTAL 9,70 M, INCLUSIVE CAMINHÃO TOCO PBT 16.000 KG, POTÊNCIA DE 189 CV E CESTA AÉREA COM ISOLAMENTO CLASSE C - MATERIAIS NA OPERAÇÃO. AF_01/2025</t>
  </si>
  <si>
    <t>LIXADEIRA DE PAREDE, COM LED, POTÊNCIA 750 W, FREQUÊNCIA 60 HZ, VELOCIDADE 1000 A 2100 RPM, DIÂMETRO DA LIXA 225 MM - DEPRECIAÇÃO. AF_12/2022</t>
  </si>
  <si>
    <t>LIXADEIRA DE PAREDE, COM LED, POTÊNCIA 750 W, FREQUÊNCIA 60 HZ, VELOCIDADE 1000 A 2100 RPM, DIÂMETRO DA LIXA 225 MM - JUROS. AF_12/2022</t>
  </si>
  <si>
    <t>LIXADEIRA DE PAREDE, COM LED, POTÊNCIA 750 W, FREQUÊNCIA 60 HZ, VELOCIDADE 1000 A 2100 RPM, DIÂMETRO DA LIXA 225 MM - MANUTENÇÃO. AF_12/2022</t>
  </si>
  <si>
    <t>MARTELETE PERFURADOR/ ROMPEDOR ELÉTRICO, POTÊNCIA 800 W, 220 V - DEPRECIAÇÃO. AF_05/2023</t>
  </si>
  <si>
    <t>MARTELETE PERFURADOR/ ROMPEDOR ELÉTRICO, POTÊNCIA 800 W, 220 V - JUROS. AF_05/2023</t>
  </si>
  <si>
    <t>MARTELETE PERFURADOR/ ROMPEDOR ELÉTRICO, POTÊNCIA 800 W, 220 V - MANUTENÇÃO. AF_05/2023</t>
  </si>
  <si>
    <t>MARTELO PERFURADOR PNEUMÁTICO MANUAL, HASTE 19 X 108 MM, *11* KG - DEPRECIAÇÃO. AF_02/2025</t>
  </si>
  <si>
    <t>MARTELO PERFURADOR PNEUMÁTICO MANUAL, HASTE 19 X 108 MM, *11* KG - JUROS. AF_02/2025</t>
  </si>
  <si>
    <t>MARTELO PERFURADOR PNEUMÁTICO MANUAL, HASTE 19 X 108 MM, *11* KG - MANUTENÇÃO. AF_02/2025</t>
  </si>
  <si>
    <t>MINI GUINDASTE ARANHA SOBRE ESTEIRAS E LANCA TELESCÓPICA, CAPACIDADE MÁXIMA DE CARGA 3,0 TON, RAIO MÁXIMO DE TRABALHO 8,25 M, ALTURA DE LANÇA DO SOLO 9,2 M, 55 M DE CABO DE AÇO 8 MM, MOTOR ELÉTRICO 220/380 VOLTS TRIFÁSICO - DEPRECIAÇÃO. AF_03/2022</t>
  </si>
  <si>
    <t>MINI GUINDASTE ARANHA SOBRE ESTEIRAS E LANCA TELESCÓPICA, CAPACIDADE MÁXIMA DE CARGA 3,0 TON, RAIO MÁXIMO DE TRABALHO 8,25 M, ALTURA DE LANÇA DO SOLO 9,2 M, 55 M DE CABO DE AÇO 8 MM, MOTOR ELÉTRICO 220/380 VOLTS TRIFÁSICO - JUROS. AF_03/2022</t>
  </si>
  <si>
    <t>MINI GUINDASTE ARANHA SOBRE ESTEIRAS E LANCA TELESCÓPICA, CAPACIDADE MÁXIMA DE CARGA 3,0 TON, RAIO MÁXIMO DE TRABALHO 8,25 M, ALTURA DE LANÇA DO SOLO 9,2 M, 55 M DE CABO DE AÇO 8 MM, MOTOR ELÉTRICO 220/380 VOLTS TRIFÁSICO - MANUTENÇÃO. AF_03/2022</t>
  </si>
  <si>
    <t>MINIESCAVADEIRA SOBRE ESTEIRAS, POTÊNCIA LÍQUIDA DE *30* HP, PESO OPERACIONAL DE *3.500* KG - DEPRECIAÇÃO. AF_04/2017</t>
  </si>
  <si>
    <t>MINIESCAVADEIRA SOBRE ESTEIRAS, POTÊNCIA LÍQUIDA DE *30* HP, PESO OPERACIONAL DE *3.500* KG - JUROS. AF_04/2017</t>
  </si>
  <si>
    <t>MINIESCAVADEIRA SOBRE ESTEIRAS, POTÊNCIA LÍQUIDA DE *30* HP, PESO OPERACIONAL DE *3.500* KG - MANUTENÇÃO. AF_04/2017</t>
  </si>
  <si>
    <t>MINIESCAVADEIRA SOBRE ESTEIRAS, POTÊNCIA LÍQUIDA DE *30* HP, PESO OPERACIONAL DE *3.500* KG - MATERIAIS NA OPERAÇÃO. AF_04/2017</t>
  </si>
  <si>
    <t>MISTURADOR PARA PREPARO DE LAMA ESTABILIZANTE COM CAPACIDADE DE *4000* L, COM BOMBA CENTRÍFUGA 5,5 HP A 23,07 HP, PARA SISTEMA DE FURO DIRECIONAL - DEPRECIAÇÃO. AF_05/2023</t>
  </si>
  <si>
    <t>MISTURADOR PARA PREPARO DE LAMA ESTABILIZANTE COM CAPACIDADE DE *4000* L, COM BOMBA CENTRÍFUGA 5,5 HP A 23,07 HP, PARA SISTEMA DE FURO DIRECIONAL - JUROS. AF_05/2023</t>
  </si>
  <si>
    <t>MISTURADOR PARA PREPARO DE LAMA ESTABILIZANTE COM CAPACIDADE DE *4000* L, COM BOMBA CENTRÍFUGA 5,5 HP A 23,07 HP, PARA SISTEMA DE FURO DIRECIONAL - MANUTENÇÃO. AF_05/2023</t>
  </si>
  <si>
    <t>MÁQUINA DEMARCADORA DE FAIXA DE TRÁFEGO À FRIO, TRAÇÃO MANUAL, 4 CV, PRESSÃO MAX 3300 PSI, TANQUE 20 L - DEPRECIAÇÃO. AF_06/2021</t>
  </si>
  <si>
    <t>MÁQUINA DEMARCADORA DE FAIXA DE TRÁFEGO À FRIO, TRAÇÃO MANUAL, 4 CV, PRESSÃO MAX 3300 PSI, TANQUE 20 L - JUROS. AF_06/2021</t>
  </si>
  <si>
    <t>MÁQUINA DEMARCADORA DE FAIXA DE TRÁFEGO À FRIO, TRAÇÃO MANUAL, 4 CV, PRESSÃO MAX 3300 PSI, TANQUE 20 L - MANUTENÇÃO. AF_06/2021</t>
  </si>
  <si>
    <t>MÁQUINA FORMER DOBRAS DIVERSAS: 220V/380V TRIFÁSICO OU MONOFÁSICO, CAPACIDADE 0,5-1,27MM, MOTOR 2CV - DEPRECIAÇÃO. AF_05/2023</t>
  </si>
  <si>
    <t>MÁQUINA FORMER DOBRAS DIVERSAS: 220V/380V TRIFÁSICO OU MONOFÁSICO, CAPACIDADE 0,5-1,27MM, MOTOR 2CV - JUROS. AF_05/2023</t>
  </si>
  <si>
    <t>MÁQUINA FORMER DOBRAS DIVERSAS: 220V/380V TRIFÁSICO OU MONOFÁSICO, CAPACIDADE 0,5-1,27MM, MOTOR 2CV - MANUTENÇÃO. AF_05/2023</t>
  </si>
  <si>
    <t>MÁQUINA JATO DE PRESSAO PORTÁTIL, CAMARA DE 1 SAIDA, CAPACIDADE 280 L, DIAMETRO 670 MM, BICO DE JATO CURTO VENTURI DE 5/16", MANGUEIRA DE 1" COM COMPRESSOR DE AR REBOCÁVEL 189 PCM E MOTOR DIESEL 63 CV - DEPRECIAÇÃO. AF_05/2023</t>
  </si>
  <si>
    <t>MÁQUINA JATO DE PRESSAO PORTÁTIL, CAMARA DE 1 SAIDA, CAPACIDADE 280 L, DIAMETRO 670 MM, BICO DE JATO CURTO VENTURI DE 5/16", MANGUEIRA DE 1" COM COMPRESSOR DE AR REBOCÁVEL 189 PCM E MOTOR DIESEL 63 CV - JUROS. AF_05/2023</t>
  </si>
  <si>
    <t>MÁQUINA JATO DE PRESSAO PORTÁTIL, CAMARA DE 1 SAIDA, CAPACIDADE 280 L, DIAMETRO 670 MM, BICO DE JATO CURTO VENTURI DE 5/16", MANGUEIRA DE 1" COM COMPRESSOR DE AR REBOCÁVEL 189 PCM E MOTOR DIESEL 63 CV - MANUTENÇÃO. AF_05/2023</t>
  </si>
  <si>
    <t>MÁQUINA JATO DE PRESSAO PORTÁTIL, CAMARA DE 1 SAIDA, CAPACIDADE 280 L, DIAMETRO 670 MM, BICO DE JATO CURTO VENTURI DE 5/16", MANGUEIRA DE 1" COM COMPRESSOR DE AR REBOCÁVEL 189 PCM E MOTOR DIESEL 63 CV - MATERIAIS NA OPERAÇÃO. AF_05/2023</t>
  </si>
  <si>
    <t>MÁQUINA METALEIRA UNIVERSAL MODELO IW 110/180 BTD - DEPRECIAÇÃO. AF_05/2023</t>
  </si>
  <si>
    <t>MÁQUINA METALEIRA UNIVERSAL MODELO IW 110/180 BTD - JUROS. AF_05/2023</t>
  </si>
  <si>
    <t>MÁQUINA METALEIRA UNIVERSAL MODELO IW 110/180 BTD - MANUTENÇÃO. AF_05/2023</t>
  </si>
  <si>
    <t>MÁQUINA PARA SOLDA POR ELETROFUSÃO PARA TUBOS DE POLIETILENO DE ALTA DENSIDADE (PEAD) COM DIÂMETRO EXTERNO DE 20 A 1600 MM, POTÊNCIA DE 3500 W - DEPRECIAÇÃO. AF_05/2023</t>
  </si>
  <si>
    <t>MÁQUINA PARA SOLDA POR ELETROFUSÃO PARA TUBOS DE POLIETILENO DE ALTA DENSIDADE (PEAD) COM DIÂMETRO EXTERNO DE 20 A 1600 MM, POTÊNCIA DE 3500 W - JUROS. AF_05/2023</t>
  </si>
  <si>
    <t>MÁQUINA PARA SOLDA POR ELETROFUSÃO PARA TUBOS DE POLIETILENO DE ALTA DENSIDADE (PEAD) COM DIÂMETRO EXTERNO DE 20 A 1600 MM, POTÊNCIA DE 3500 W - MANUTENÇÃO. AF_05/2023</t>
  </si>
  <si>
    <t>MÁQUINA PARA SOLDA POR ELETROFUSÃO PARA TUBOS DE POLIETILENO DE ALTA DENSIDADE (PEAD) COM DIÂMETRO EXTERNO DE 20 A 800 MM, POTÊNCIA ENTRE 2750 E 3000 W - DEPRECIAÇÃO. AF_05/2023</t>
  </si>
  <si>
    <t>MÁQUINA PARA SOLDA POR ELETROFUSÃO PARA TUBOS DE POLIETILENO DE ALTA DENSIDADE (PEAD) COM DIÂMETRO EXTERNO DE 20 A 800 MM, POTÊNCIA ENTRE 2750 E 3000 W - JUROS. AF_05/2023</t>
  </si>
  <si>
    <t>MÁQUINA PARA SOLDA POR ELETROFUSÃO PARA TUBOS DE POLIETILENO DE ALTA DENSIDADE (PEAD) COM DIÂMETRO EXTERNO DE 20 A 800 MM, POTÊNCIA ENTRE 2750 E 3000 W - MANUTENÇÃO. AF_05/2023</t>
  </si>
  <si>
    <t>MÁQUINA PARA SOLDA POR TERMOFUSÃO PARA TUBOS DE POLIETILENO DE ALTA DENSIDADE (PEAD) COM DIÂMETRO EXTERNO DE 315 A 630 MM, POTÊNCIA ENTRE 8000 E 12350 W - DEPRECIAÇÃO. AF_05/2023</t>
  </si>
  <si>
    <t>MÁQUINA PARA SOLDA POR TERMOFUSÃO PARA TUBOS DE POLIETILENO DE ALTA DENSIDADE (PEAD) COM DIÂMETRO EXTERNO DE 315 A 630 MM, POTÊNCIA ENTRE 8000 E 12350 W - JUROS. AF_05/2023</t>
  </si>
  <si>
    <t>MÁQUINA PARA SOLDA POR TERMOFUSÃO PARA TUBOS DE POLIETILENO DE ALTA DENSIDADE (PEAD) COM DIÂMETRO EXTERNO DE 315 A 630 MM, POTÊNCIA ENTRE 8000 E 12350 W - MANUTENÇÃO. AF_05/2023</t>
  </si>
  <si>
    <t>MÁQUINA PARA SOLDA POR TERMOFUSÃO PARA TUBOS DE POLIETILENO DE ALTA DENSIDADE (PEAD) COM DIÂMETRO EXTERNO DE 710 A 1200 MM, POTÊNCIA ENTRE 16000 E 29500 W - DEPRECIAÇÃO. AF_05/2023</t>
  </si>
  <si>
    <t>MÁQUINA PARA SOLDA POR TERMOFUSÃO PARA TUBOS DE POLIETILENO DE ALTA DENSIDADE (PEAD) COM DIÂMETRO EXTERNO DE 710 A 1200 MM, POTÊNCIA ENTRE 16000 E 29500 W - JUROS. AF_05/2023</t>
  </si>
  <si>
    <t>MÁQUINA PARA SOLDA POR TERMOFUSÃO PARA TUBOS DE POLIETILENO DE ALTA DENSIDADE (PEAD) COM DIÂMETRO EXTERNO DE 710 A 1200 MM, POTÊNCIA ENTRE 16000 E 29500 W - MANUTENÇÃO. AF_05/2023</t>
  </si>
  <si>
    <t>MÁQUINA PARA SOLDA POR TERMOFUSÃO PARA TUBOS DE POLIETILENO DE ALTA DENSIDADE (PEAD) COM DIÂMETRO EXTERNO DE 90 A 315 MM, POTÊNCIA ENTRE 2500 E 5350 W - DEPRECIAÇÃO. AF_05/2023</t>
  </si>
  <si>
    <t>MÁQUINA PARA SOLDA POR TERMOFUSÃO PARA TUBOS DE POLIETILENO DE ALTA DENSIDADE (PEAD) COM DIÂMETRO EXTERNO DE 90 A 315 MM, POTÊNCIA ENTRE 2500 E 5350 W - JUROS. AF_05/2023</t>
  </si>
  <si>
    <t>MÁQUINA PARA SOLDA POR TERMOFUSÃO PARA TUBOS DE POLIETILENO DE ALTA DENSIDADE (PEAD) COM DIÂMETRO EXTERNO DE 90 A 315 MM, POTÊNCIA ENTRE 2500 E 5350 W - MANUTENÇÃO. AF_05/2023</t>
  </si>
  <si>
    <t>MÁQUINA SOLDA ARCO COM PISTOLA DE SOLDAGEM PARA STUD BOLT DE 5 MM A 22 MM - DEPRECIAÇÃO. AF_05/2023</t>
  </si>
  <si>
    <t>MÁQUINA SOLDA ARCO COM PISTOLA DE SOLDAGEM PARA STUD BOLT DE 5 MM A 22 MM - JUROS. AF_05/2023</t>
  </si>
  <si>
    <t>MÁQUINA SOLDA ARCO COM PISTOLA DE SOLDAGEM PARA STUD BOLT DE 5 MM A 22 MM - MANUTENÇÃO. AF_05/2023</t>
  </si>
  <si>
    <t>PERFURATRIZ DE COROA DIAMANTADA PARA CONCRETO, DIÂMETRO ATÉ 250 MM, MOTOR ELÉTRICO 220 V, POTÊNCIA 2.500 W - DEPRECIAÇÃO. AF_05/2023</t>
  </si>
  <si>
    <t>PERFURATRIZ DE COROA DIAMANTADA PARA CONCRETO, DIÂMETRO ATÉ 250 MM, MOTOR ELÉTRICO 220 V, POTÊNCIA 2.500 W - JUROS. AF_05/2023</t>
  </si>
  <si>
    <t>PERFURATRIZ DE COROA DIAMANTADA PARA CONCRETO, DIÂMETRO ATÉ 250 MM, MOTOR ELÉTRICO 220 V, POTÊNCIA 2.500 W - MANUTENÇÃO. AF_05/2023</t>
  </si>
  <si>
    <t>PERFURATRIZ HIDRÁULICA SOBRE ESTEIRA, TORQUE MÁXIMO 161 KNM, PROFUNDIDADE MÁXIMA 54 M, DIÂMETRO MÁXIMO 1500 MM, POTÊNCIA MOTOR 268 HP - DEPRECIAÇÃO. AF_04/2019</t>
  </si>
  <si>
    <t>PERFURATRIZ HIDRÁULICA SOBRE ESTEIRA, TORQUE MÁXIMO 161 KNM, PROFUNDIDADE MÁXIMA 54 M, DIÂMETRO MÁXIMO 1500 MM, POTÊNCIA MOTOR 268 HP - JUROS. AF_04/2019</t>
  </si>
  <si>
    <t>PERFURATRIZ HIDRÁULICA SOBRE ESTEIRA, TORQUE MÁXIMO 161 KNM, PROFUNDIDADE MÁXIMA 54 M, DIÂMETRO MÁXIMO 1500 MM, POTÊNCIA MOTOR 268 HP - MANUTENÇÃO. AF_04/2019</t>
  </si>
  <si>
    <t>PERFURATRIZ HIDRÁULICA SOBRE ESTEIRA, TORQUE MÁXIMO 98 KNM, PROFUNDIDADE MÁXIMA 25 M, DIÂMETRO MÁXIMO 115 MM, POTÊNCIA MOTOR 190 HP - DEPRECIAÇÃO. AF_02/2021</t>
  </si>
  <si>
    <t>PERFURATRIZ HIDRÁULICA SOBRE ESTEIRA, TORQUE MÁXIMO 98 KNM, PROFUNDIDADE MÁXIMA 25 M, DIÂMETRO MÁXIMO 115 MM, POTÊNCIA MOTOR 190 HP - JUROS. AF_02/2021</t>
  </si>
  <si>
    <t>PERFURATRIZ HIDRÁULICA SOBRE ESTEIRA, TORQUE MÁXIMO 98 KNM, PROFUNDIDADE MÁXIMA 25 M, DIÂMETRO MÁXIMO 115 MM, POTÊNCIA MOTOR 190 HP - MANUTENÇÃO. AF_02/2021</t>
  </si>
  <si>
    <t>PERFURATRIZ PARA EXECUÇÃO DE ESTACAS SECANTES, TIPO HÉLICE CONTÍNUA COM CABEÇOTE DUPLO E TUBO METÁLICO - DEPRECIAÇÃO. AF_04/2019</t>
  </si>
  <si>
    <t>PERFURATRIZ PARA EXECUÇÃO DE ESTACAS SECANTES, TIPO HÉLICE CONTÍNUA COM CABEÇOTE DUPLO E TUBO METÁLICO - JUROS. AF_04/2019</t>
  </si>
  <si>
    <t>PERFURATRIZ PARA EXECUÇÃO DE ESTACAS SECANTES, TIPO HÉLICE CONTÍNUA COM CABEÇOTE DUPLO E TUBO METÁLICO - MANUTENÇÃO. AF_04/2019</t>
  </si>
  <si>
    <t>PERFURATRIZ PARA FURO DIRECIONAL HORIZONTAL (HDD) COM CAPACIDADE ATÉ 89 KN, POTÊNCIA 24,8 HP A 80 HP (INCLUSO FERRAMENTAS E LOCALIZADOR) - DEPRECIAÇÃO. AF_05/2023</t>
  </si>
  <si>
    <t>PERFURATRIZ PARA FURO DIRECIONAL HORIZONTAL (HDD) COM CAPACIDADE ATÉ 89 KN, POTÊNCIA 24,8 HP A 80 HP (INCLUSO FERRAMENTAS E LOCALIZADOR) - JUROS. AF_05/2023</t>
  </si>
  <si>
    <t>PERFURATRIZ PARA FURO DIRECIONAL HORIZONTAL (HDD) COM CAPACIDADE ATÉ 89 KN, POTÊNCIA 24,8 HP A 80 HP (INCLUSO FERRAMENTAS E LOCALIZADOR) - MANUTENÇÃO. AF_05/2023</t>
  </si>
  <si>
    <t>PERFURATRIZ PARA FURO DIRECIONAL HORIZONTAL (HDD) COM CAPACIDADE DE 201 KN A 560 KN, POTÊNCIA 200 HP A 260 HP (INCLUSO FERRAMENTAS E LOCALIZADOR) - DEPRECIAÇÃO. AF_05/2023</t>
  </si>
  <si>
    <t>PERFURATRIZ PARA FURO DIRECIONAL HORIZONTAL (HDD) COM CAPACIDADE DE 201 KN A 560 KN, POTÊNCIA 200 HP A 260 HP (INCLUSO FERRAMENTAS E LOCALIZADOR) - JUROS. AF_05/2023</t>
  </si>
  <si>
    <t>PERFURATRIZ PARA FURO DIRECIONAL HORIZONTAL (HDD) COM CAPACIDADE DE 201 KN A 560 KN, POTÊNCIA 200 HP A 260 HP (INCLUSO FERRAMENTAS E LOCALIZADOR) - MANUTENÇÃO. AF_05/2023</t>
  </si>
  <si>
    <t>PERFURATRIZ PARA FURO DIRECIONAL HORIZONTAL (HDD) COM CAPACIDADE DE 90 KN A 200 KN, POTÊNCIA 100 HP A 160 HP (INCLUSO FERRAMENTAS E LOCALIZADOR - MANUTENÇÃO. AF_05/2023</t>
  </si>
  <si>
    <t>PERFURATRIZ PARA FURO DIRECIONAL HORIZONTAL (HDD) COM CAPACIDADE DE 90 KN A 200 KN, POTÊNCIA 100 HP A 160 HP (INCLUSO FERRAMENTAS E LOCALIZADOR) - DEPRECIAÇÃO. AF_05/2023</t>
  </si>
  <si>
    <t>PERFURATRIZ PARA FURO DIRECIONAL HORIZONTAL (HDD) COM CAPACIDADE DE 90 KN A 200 KN, POTÊNCIA 100 HP A 160 HP (INCLUSO FERRAMENTAS E LOCALIZADOR) - JUROS. AF_05/2023</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</si>
  <si>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</si>
  <si>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</si>
  <si>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</si>
  <si>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PLATAFORMA ELEVATÓRIA - DEPRECIAÇÃO. AF_04/2019</t>
  </si>
  <si>
    <t>PLATAFORMA ELEVATÓRIA - JUROS. AF_04/2019</t>
  </si>
  <si>
    <t>PLATAFORMA ELEVATÓRIA - MANUTENÇÃO. AF_04/2019</t>
  </si>
  <si>
    <t>PULVERIZADOR DE TINTA ELÉTRICO/MÁQUINA DE PINTURA AIRLESS, VAZÃO 2 L/MIN - DEPRECIAÇÃO. AF_05/2023</t>
  </si>
  <si>
    <t>PULVERIZADOR DE TINTA ELÉTRICO/MÁQUINA DE PINTURA AIRLESS, VAZÃO 2 L/MIN - JUROS. AF_05/2023</t>
  </si>
  <si>
    <t>PULVERIZADOR DE TINTA ELÉTRICO/MÁQUINA DE PINTURA AIRLESS, VAZÃO 2 L/MIN - MANUTENÇÃO. AF_05/2023</t>
  </si>
  <si>
    <t>PÓRTICO ROLANTE MONOVIGA, PERFIL I, 4 PERNAS, CAPACIDADE 5 T - DEPRECIAÇÃO. AF_04/2019</t>
  </si>
  <si>
    <t>PÓRTICO ROLANTE MONOVIGA, PERFIL I, 4 PERNAS, CAPACIDADE 5 T - JUROS. AF_04/2019</t>
  </si>
  <si>
    <t>PÓRTICO ROLANTE MONOVIGA, PERFIL I, 4 PERNAS, CAPACIDADE 5 T - MANUTENÇÃO. AF_04/2019</t>
  </si>
  <si>
    <t>PÓRTICO ROLANTE MONOVIGA, PERFIL I, 4 PERNAS, CAPACIDADE 5 T - MATERIAIS NA OPERAÇÃO. AF_04/2019</t>
  </si>
  <si>
    <t>RETROESCAVADEIRA SOBRE RODAS COM CARREGADEIRA, PESO OPERACIONAL MÍN. 6,674, POTÊNCIA LÍQ 88 HP, COM MARTELO ROMPEDOR HIDRÁULICO ENTRE 275 A 362 KG - DEPRECIAÇÃO. AF_02/2021</t>
  </si>
  <si>
    <t>RETROESCAVADEIRA SOBRE RODAS COM CARREGADEIRA, PESO OPERACIONAL MÍN. 6,674, POTÊNCIA LÍQ 88 HP, COM MARTELO ROMPEDOR HIDRÁULICO ENTRE 275 A 362 KG - JUROS. AF_02/2021</t>
  </si>
  <si>
    <t>RETROESCAVADEIRA SOBRE RODAS COM CARREGADEIRA, PESO OPERACIONAL MÍN. 6,674, POTÊNCIA LÍQ 88 HP, COM MARTELO ROMPEDOR HIDRÁULICO ENTRE 275 A 362 KG - MANUTENÇÃO. AF_02/2021</t>
  </si>
  <si>
    <t>RETROESCAVADEIRA SOBRE RODAS COM CARREGADEIRA, PESO OPERACIONAL MÍN. 6,674, POTÊNCIA LÍQ 88 HP, COM MARTELO ROMPEDOR HIDRÁULICO ENTRE 275 A 362 KG - MATERIAIS NA OPERAÇÃO. AF_02/2021</t>
  </si>
  <si>
    <t>ROLO COMPACTADOR DE PNEUS, ESTÁTICO, PRESSÃO VARIÁVEL, POTÊNCIA 110 HP, PESO SEM/COM LASTRO 10,8/27 T, LARGURA DE ROLAGEM 2,30 M - DEPRECIAÇÃO. AF_06/2017</t>
  </si>
  <si>
    <t>ROLO COMPACTADOR DE PNEUS, ESTÁTICO, PRESSÃO VARIÁVEL, POTÊNCIA 110 HP, PESO SEM/COM LASTRO 10,8/27 T, LARGURA DE ROLAGEM 2,30 M - JUROS. AF_06/2017</t>
  </si>
  <si>
    <t>ROLO COMPACTADOR DE PNEUS, ESTÁTICO, PRESSÃO VARIÁVEL, POTÊNCIA 110 HP, PESO SEM/COM LASTRO 10,8/27 T, LARGURA DE ROLAGEM 2,30 M - MANUTENÇÃO. AF_06/2017</t>
  </si>
  <si>
    <t>ROLO COMPACTADOR DE PNEUS, ESTÁTICO, PRESSÃO VARIÁVEL, POTÊNCIA 110 HP, PESO SEM/COM LASTRO 10,8/27 T, LARGURA DE ROLAGEM 2,30 M - MATERIAIS NA OPERAÇÃO. AF_06/2017</t>
  </si>
  <si>
    <t>SERRA FITA HORIZONTAL, ELÉTRICA, COM CONTROLE HIDRÁULICO, PAINEL DE COMANDO EM 24 V, MOTOR ELÉTRICO 1,5 CV, DIMENSÕES DA FITA 3880 X 27 X 0,9 MM, TRIFÁSICA - DEPRECIAÇÃO. AF_05/2023</t>
  </si>
  <si>
    <t>SERRA FITA HORIZONTAL, ELÉTRICA, COM CONTROLE HIDRÁULICO, PAINEL DE COMANDO EM 24 V, MOTOR ELÉTRICO 1,5 CV, DIMENSÕES DA FITA 3880 X 27 X 0,9 MM, TRIFÁSICA - JUROS. AF_05/2023</t>
  </si>
  <si>
    <t>SERRA FITA HORIZONTAL, ELÉTRICA, COM CONTROLE HIDRÁULICO, PAINEL DE COMANDO EM 24 V, MOTOR ELÉTRICO 1,5 CV, DIMENSÕES DA FITA 3880 X 27 X 0,9 MM, TRIFÁSICA - MANUTENÇÃO. AF_05/2023</t>
  </si>
  <si>
    <t>TARTARUGA DE OXICORTE CG1, MONOFÁSICA, 220 V, FREQUÊNCIA 50 HZ, VELOCIDADE DE CORTE (MM/MIN) 50 A 750, DIÂMETRO MÍNIMO DO COMPASSO MM 200 - DEPRECIAÇÃO. AF_05/2023</t>
  </si>
  <si>
    <t>TARTARUGA DE OXICORTE CG1, MONOFÁSICA, 220 V, FREQUÊNCIA 50 HZ, VELOCIDADE DE CORTE (MM/MIN) 50 A 750, DIÂMETRO MÍNIMO DO COMPASSO MM 200 - JUROS. AF_05/2023</t>
  </si>
  <si>
    <t>TARTARUGA DE OXICORTE CG1, MONOFÁSICA, 220 V, FREQUÊNCIA 50 HZ, VELOCIDADE DE CORTE (MM/MIN) 50 A 750, DIÂMETRO MÍNIMO DO COMPASSO MM 200 - MANUTENÇÃO. AF_05/2023</t>
  </si>
  <si>
    <t>TORRE, COMPOSTA POR GUINCHO MECÂNICO, GUINCHO MANUAL, CABOS DE AÇO, PITEIRA E SOQUETE - DEPRECIAÇÃO. AF_05/2023</t>
  </si>
  <si>
    <t>TORRE, COMPOSTA POR GUINCHO MECÂNICO, GUINCHO MANUAL, CABOS DE AÇO, PITEIRA E SOQUETE - JUROS. AF_05/2023</t>
  </si>
  <si>
    <t>TORRE, COMPOSTA POR GUINCHO MECÂNICO, GUINCHO MANUAL, CABOS DE AÇO, PITEIRA E SOQUETE - MANUTENÇÃO. AF_05/2023</t>
  </si>
  <si>
    <t>TORRE, COMPOSTA POR GUINCHO MECÂNICO, GUINCHO MANUAL, CABOS DE AÇO, PITEIRA E SOQUETE - MATERIAIS NA OPERAÇÃO. AF_05/2023</t>
  </si>
  <si>
    <t>UNIDADE DOSADORA AIRLESS TIPO HOT SPRAY - DEPRECIAÇÃO. AF_05/2023</t>
  </si>
  <si>
    <t>UNIDADE DOSADORA AIRLESS TIPO HOT SPRAY - JUROS. AF_05/2023</t>
  </si>
  <si>
    <t>UNIDADE DOSADORA AIRLESS TIPO HOT SPRAY - MANUTENÇÃO. AF_05/2023</t>
  </si>
  <si>
    <t>VARREDEIRA DE GRAMA SINTÉTICA A GASOLINA, 2,4 CV, 4 TEMPOS - DEPRECIAÇÃO. AF_05/2023</t>
  </si>
  <si>
    <t>VARREDEIRA DE GRAMA SINTÉTICA A GASOLINA, 2,4 CV, 4 TEMPOS - JUROS. AF_05/2023</t>
  </si>
  <si>
    <t>VARREDEIRA DE GRAMA SINTÉTICA A GASOLINA, 2,4 CV, 4 TEMPOS - MANUTENÇÃO. AF_05/2023</t>
  </si>
  <si>
    <t>DRAGAGEM DE MATERIAIS DE 1A CATEGORIA E COMPOSTOS ORGÂNICOS E INORGÂNICOS COM DRAGLINE (CAÇAMBA: 0,76 M3/ 43 T). AF_03/2024</t>
  </si>
  <si>
    <t>DRAGAGEM DE MATERIAIS DE 1A CATEGORIA E COMPOSTOS ORGÂNICOS E INORGÂNICOS COM ESCAVADEIRA HIDRÁULICA DE LONGO ALCANCE (CAÇAMBA: 0,52 M3/155 HP). AF_03/2024</t>
  </si>
  <si>
    <t>CAIXA DE PASSAGEM PARA AR CONDICIONADO - FORNECIMENTO E INSTALAÇÃO. AF_08/2022</t>
  </si>
  <si>
    <t>TUBO, PVC, SOLDÁVEL, DE 20MM, INSTALADO EM DRENO DE AR CONDICIONADO - FORNECIMENTO E INSTALAÇÃO. AF_08/2022</t>
  </si>
  <si>
    <t>TUBO, PVC, SOLDÁVEL, DE 25MM, INSTALADO EM DRENO DE AR-CONDICIONADO - FORNECIMENTO E INSTALAÇÃO. AF_08/2022</t>
  </si>
  <si>
    <t>TUBO, PVC, SOLDÁVEL, DE 32MM, INSTALADO EM DRENO DE AR CONDICIONADO - FORNECIMENTO E INSTALAÇÃO. AF_08/2022</t>
  </si>
  <si>
    <t>DRENO EM MURO DE CONTENÇÃO, EXECUTADO NO PÉ DO MURO, COM TUBO DE PEAD CORRUGADO FLEXÍVEL PERFURADO, ENVOLVIDO COM GEOCOMPOSTO DRENANTE. AF_07/2021</t>
  </si>
  <si>
    <t>GEOCOMPOSTO DRENANTE, INSTALADO EM MURO DE CONTENÇÃO - EXCLUSIVE DRENO NO PÉ DO MURO. AF_07/2021</t>
  </si>
  <si>
    <t>JUNÇÃO DUPLA DE PVC, SÉRIE NORMAL, PARA ESGOTO PREDIAL, DN 100 X 100 X 100 MM, INSTALADA EM DRENO - FORNECIMENTO E INSTALAÇÃO. AF_07/2021</t>
  </si>
  <si>
    <t>LUVA DE PEAD, DN 100 MM, INSTALADA EM DRENO - FORNECIMENTO E INSTALAÇÃO. AF_07/2021</t>
  </si>
  <si>
    <t>LUVA DE PVC, SÉRIE NORMAL, PARA ESGOTO PREDIAL, DN 100 MM, INSTALADA EM DRENO - FORNECIMENTO E INSTALAÇÃO. AF_07/2021</t>
  </si>
  <si>
    <t>FABRICAÇÃO DE CURVA, REDUÇÃO OU TÊ PARA DUTO PARA AR CONDICIONADO EM CHAPA GALVANIZADA BITOLA 22. AF_03/2024</t>
  </si>
  <si>
    <t>FABRICAÇÃO DE CURVA, REDUÇÃO OU TÊ PARA DUTO PARA AR CONDICIONADO EM CHAPA GALVANIZADA BITOLA 24. AF_03/2024</t>
  </si>
  <si>
    <t>FABRICAÇÃO DE CURVA, REDUÇÃO OU TÊ PARA DUTO PARA AR CONDICIONADO EM CHAPA GALVANIZADA BITOLA 26. AF_03/2024</t>
  </si>
  <si>
    <t>FABRICAÇÃO DE DUTO RETANGULAR PARA AR CONDICIONADO (TRECHO RETO) EM CHAPA GALVANIZADA BITOLA 22. AF_03/2024</t>
  </si>
  <si>
    <t>FABRICAÇÃO DE DUTO RETANGULAR PARA AR CONDICIONADO (TRECHO RETO) EM CHAPA GALVANIZADA BITOLA 24. AF_03/2024</t>
  </si>
  <si>
    <t>FABRICAÇÃO DE DUTO RETANGULAR PARA AR CONDICIONADO (TRECHO RETO) EM CHAPA GALVANIZADA BITOLA 26. AF_03/2024</t>
  </si>
  <si>
    <t>FABRICAÇÃO DE DUTO RETANGULAR PARA AR CONDICIONADO EM PAINEL PRÉ-ISOLADO. AF_03/2024</t>
  </si>
  <si>
    <t>INSTALAÇÃO DE COLARINHO DE AÇO GALVANIZADO DN 109 MM (4") PARA DUTO FLEXÍVEL CIRCULAR PARA AR CONDICIONADO. AF_03/2024</t>
  </si>
  <si>
    <t>INSTALAÇÃO DE COLARINHO DE AÇO GALVANIZADO DN 131 MM (5") PARA DUTO FLEXÍVEL CIRCULAR PARA AR CONDICIONADO. AF_03/2024</t>
  </si>
  <si>
    <t>INSTALAÇÃO DE COLARINHO DE AÇO GALVANIZADO DN 161 MM (6") PARA DUTO FLEXÍVEL CIRCULAR PARA AR CONDICIONADO. AF_03/2024</t>
  </si>
  <si>
    <t>INSTALAÇÃO DE COLARINHO DE AÇO GALVANIZADO DN 185 MM (7") PARA DUTO FLEXÍVEL CIRCULAR PARA AR CONDICIONADO. AF_03/2024</t>
  </si>
  <si>
    <t>INSTALAÇÃO DE COLARINHO DE AÇO GALVANIZADO DN 209 MM (8") PARA DUTO FLEXÍVEL CIRCULAR PARA AR CONDICIONADO. AF_03/2024</t>
  </si>
  <si>
    <t>INSTALAÇÃO DE COLARINHO DE AÇO GALVANIZADO DN 263 MM (10") PARA DUTO FLEXÍVEL CIRCULAR PARA AR CONDICIONADO. AF_03/2024</t>
  </si>
  <si>
    <t>INSTALAÇÃO DE COLARINHO DE AÇO GALVANIZADO DN 314 MM (12") PARA DUTO FLEXÍVEL CIRCULAR PARA AR CONDICIONADO. AF_03/2024</t>
  </si>
  <si>
    <t>INSTALAÇÃO DE COLARINHO DE AÇO GALVANIZADO DN 364 MM (14") PARA DUTO FLEXÍVEL CIRCULAR PARA AR CONDICIONADO. AF_03/2024</t>
  </si>
  <si>
    <t>INSTALAÇÃO DE CURVA, REDUÇÃO OU TÊ DE DUTO PARA AR CONDICIONADO EM CHAPA GALVANIZADA BITOLA 22 - COM ISOLAMENTO DE MANTA FIXADA NA CHAPA COM CLAVO, INCLUSO FABRICAÇÃO. AF_03/2024</t>
  </si>
  <si>
    <t>INSTALAÇÃO DE CURVA, REDUÇÃO OU TÊ DE DUTO PARA AR CONDICIONADO EM CHAPA GALVANIZADA BITOLA 22 - COM ISOLAMENTO DE MANTA FIXADA NA CHAPA COM FITA PLÁSTICA, INCLUSO FABRICAÇÃO. AF_03/2024</t>
  </si>
  <si>
    <t>INSTALAÇÃO DE CURVA, REDUÇÃO OU TÊ DE DUTO PARA AR CONDICIONADO EM CHAPA GALVANIZADA BITOLA 24 - COM ISOLAMENTO DE MANTA FIXADA NA CHAPA COM CLAVO, INCLUSO FABRICAÇÃO. AF_03/2024</t>
  </si>
  <si>
    <t>INSTALAÇÃO DE CURVA, REDUÇÃO OU TÊ DE DUTO PARA AR CONDICIONADO EM CHAPA GALVANIZADA BITOLA 24 - COM ISOLAMENTO DE MANTA FIXADA NA CHAPA COM FITA PLÁSTICA, INCLUSO FABRICAÇÃO. AF_03/2024</t>
  </si>
  <si>
    <t>INSTALAÇÃO DE CURVA, REDUÇÃO OU TÊ DE DUTO PARA AR CONDICIONADO EM CHAPA GALVANIZADA BITOLA 26 - COM ISOLAMENTO DE MANTA FIXADA NA CHAPA COM CLAVO, INCLUSO FABRICAÇÃO. AF_03/2024</t>
  </si>
  <si>
    <t>INSTALAÇÃO DE CURVA, REDUÇÃO OU TÊ DE DUTO PARA AR CONDICIONADO EM CHAPA GALVANIZADA BITOLA 26 - COM ISOLAMENTO DE MANTA FIXADA NA CHAPA COM FITA PLÁSTICA, INCLUSO FABRICAÇÃO. AF_03/2024</t>
  </si>
  <si>
    <t>INSTALAÇÃO DE CURVA, REDUÇÃO OU TÊ PARA DUTO PARA AR CONDICIONADO EM CHAPA GALVANIZADA BITOLA 22 - COM ISOLAMENTO DE MANTA COLADA NA CHAPA, INCLUSO FABRICAÇÃO. AF_03/2024</t>
  </si>
  <si>
    <t>INSTALAÇÃO DE CURVA, REDUÇÃO OU TÊ PARA DUTO PARA AR CONDICIONADO EM CHAPA GALVANIZADA BITOLA 22 - SEM ISOLAMENTO, INCLUSO FABRICAÇÃO. AF_03/2024</t>
  </si>
  <si>
    <t>INSTALAÇÃO DE CURVA, REDUÇÃO OU TÊ PARA DUTO PARA AR CONDICIONADO EM CHAPA GALVANIZADA BITOLA 24 - COM ISOLAMENTO DE MANTA COLADA NA CHAPA, INCLUSO FABRICAÇÃO. AF_03/2024</t>
  </si>
  <si>
    <t>INSTALAÇÃO DE CURVA, REDUÇÃO OU TÊ PARA DUTO PARA AR CONDICIONADO EM CHAPA GALVANIZADA BITOLA 24 - SEM ISOLAMENTO, INCLUSO FABRICAÇÃO. AF_03/2024</t>
  </si>
  <si>
    <t>INSTALAÇÃO DE CURVA, REDUÇÃO OU TÊ PARA DUTO PARA AR CONDICIONADO EM CHAPA GALVANIZADA BITOLA 26 - COM ISOLAMENTO DE MANTA COLADA NA CHAPA, INCLUSO FABRICAÇÃO. AF_03/2024</t>
  </si>
  <si>
    <t>INSTALAÇÃO DE CURVA, REDUÇÃO OU TÊ PARA DUTO PARA AR CONDICIONADO EM CHAPA GALVANIZADA BITOLA 26 - SEM ISOLAMENTO, INCLUSO FABRICAÇÃO. AF_03/2024</t>
  </si>
  <si>
    <t>INSTALAÇÃO DE DUTO FLEXÍVEL CIRCULAR PARA AR CONDICIONADO EM ALUMÍNIO ISOLADO - DN 109 MM (4"). AF_03/2024</t>
  </si>
  <si>
    <t>INSTALAÇÃO DE DUTO FLEXÍVEL CIRCULAR PARA AR CONDICIONADO EM ALUMÍNIO ISOLADO - DN 131 MM (5"). AF_03/2024</t>
  </si>
  <si>
    <t>INSTALAÇÃO DE DUTO FLEXÍVEL CIRCULAR PARA AR CONDICIONADO EM ALUMÍNIO ISOLADO - DN 161 MM (6"). AF_03/2024</t>
  </si>
  <si>
    <t>INSTALAÇÃO DE DUTO FLEXÍVEL CIRCULAR PARA AR CONDICIONADO EM ALUMÍNIO ISOLADO - DN 185 MM (7"). AF_03/2024</t>
  </si>
  <si>
    <t>INSTALAÇÃO DE DUTO FLEXÍVEL CIRCULAR PARA AR CONDICIONADO EM ALUMÍNIO ISOLADO - DN 209 MM (8"). AF_03/2024</t>
  </si>
  <si>
    <t>INSTALAÇÃO DE DUTO FLEXÍVEL CIRCULAR PARA AR CONDICIONADO EM ALUMÍNIO ISOLADO - DN 263 MM (10"). AF_03/2024</t>
  </si>
  <si>
    <t>INSTALAÇÃO DE DUTO FLEXÍVEL CIRCULAR PARA AR CONDICIONADO EM ALUMÍNIO ISOLADO - DN 314 MM (12"). AF_03/2024</t>
  </si>
  <si>
    <t>INSTALAÇÃO DE DUTO FLEXÍVEL CIRCULAR PARA AR CONDICIONADO EM ALUMÍNIO ISOLADO - DN 364 MM (14"). AF_03/2024</t>
  </si>
  <si>
    <t>INSTALAÇÃO DE DUTO RETANGULAR PARA AR CONDICIONADO (TRECHO RETO) EM CHAPA GALVANIZADA BITOLA 22 - COM ISOLAMENTO DE MANTA COLADA NA CHAPA, INCLUSO FABRICAÇÃO. AF_03/2024</t>
  </si>
  <si>
    <t>INSTALAÇÃO DE DUTO RETANGULAR PARA AR CONDICIONADO (TRECHO RETO) EM CHAPA GALVANIZADA BITOLA 22 - COM ISOLAMENTO DE MANTA FIXADA NA CHAPA COM CLAVO, INCLUSO FABRICAÇÃO. AF_03/2024</t>
  </si>
  <si>
    <t>INSTALAÇÃO DE DUTO RETANGULAR PARA AR CONDICIONADO (TRECHO RETO) EM CHAPA GALVANIZADA BITOLA 22 - COM ISOLAMENTO DE MANTA FIXADA NA CHAPA COM FITA PLÁSTICA, INCLUSO FABRICAÇÃO. AF_03/2024</t>
  </si>
  <si>
    <t>INSTALAÇÃO DE DUTO RETANGULAR PARA AR CONDICIONADO (TRECHO RETO) EM CHAPA GALVANIZADA BITOLA 22 - SEM ISOLAMENTO, INCLUSO FABRICAÇÃO. AF_03/2024</t>
  </si>
  <si>
    <t>INSTALAÇÃO DE DUTO RETANGULAR PARA AR CONDICIONADO (TRECHO RETO) EM CHAPA GALVANIZADA BITOLA 24 - COM ISOLAMENTO DE MANTA COLADA NA CHAPA, INCLUSO FABRICAÇÃO. AF_03/2024</t>
  </si>
  <si>
    <t>INSTALAÇÃO DE DUTO RETANGULAR PARA AR CONDICIONADO (TRECHO RETO) EM CHAPA GALVANIZADA BITOLA 24 - COM ISOLAMENTO DE MANTA FIXADA NA CHAPA COM CLAVO, INCLUSO FABRICAÇÃO. AF_03/2024</t>
  </si>
  <si>
    <t>INSTALAÇÃO DE DUTO RETANGULAR PARA AR CONDICIONADO (TRECHO RETO) EM CHAPA GALVANIZADA BITOLA 24 - COM ISOLAMENTO DE MANTA FIXADA NA CHAPA COM FITA PLÁSTICA, INCLUSO FABRICAÇÃO. AF_03/2024</t>
  </si>
  <si>
    <t>INSTALAÇÃO DE DUTO RETANGULAR PARA AR CONDICIONADO (TRECHO RETO) EM CHAPA GALVANIZADA BITOLA 24 - SEM ISOLAMENTO, INCLUSO FABRICAÇÃO. AF_03/2024</t>
  </si>
  <si>
    <t>INSTALAÇÃO DE DUTO RETANGULAR PARA AR CONDICIONADO (TRECHO RETO) EM CHAPA GALVANIZADA BITOLA 26 - COM ISOLAMENTO DE MANTA COLADA NA CHAPA, INCLUSO FABRICAÇÃO. AF_03/2024</t>
  </si>
  <si>
    <t>INSTALAÇÃO DE DUTO RETANGULAR PARA AR CONDICIONADO (TRECHO RETO) EM CHAPA GALVANIZADA BITOLA 26 - COM ISOLAMENTO DE MANTA FIXADA NA CHAPA COM CLAVO, INCLUSO FABRICAÇÃO. AF_03/2024</t>
  </si>
  <si>
    <t>INSTALAÇÃO DE DUTO RETANGULAR PARA AR CONDICIONADO (TRECHO RETO) EM CHAPA GALVANIZADA BITOLA 26 - COM ISOLAMENTO DE MANTA FIXADA NA CHAPA COM FITA PLÁSTICA, INCLUSO FABRICAÇÃO. AF_03/2024</t>
  </si>
  <si>
    <t>INSTALAÇÃO DE DUTO RETANGULAR PARA AR CONDICIONADO (TRECHO RETO) EM CHAPA GALVANIZADA BITOLA 26 - SEM ISOLAMENTO, INCLUSO FABRICAÇÃO. AF_03/2024</t>
  </si>
  <si>
    <t>INSTALAÇÃO DE DUTO RETANGULAR PARA AR CONDICIONADO EM PAINEL PRÉ-ISOLADO, INCLUSO FABRICAÇÃO. AF_03/2024</t>
  </si>
  <si>
    <t>COTOVELO HORIZONTAL 90º PARA ELETROCALHA, LISA OU PERFURADA EM AÇO GALVANIZADO, LARGURA DE 100MM E ALTURA DE 50MM - FORNECIMENTO E INSTALAÇÃO. AF_04/2023</t>
  </si>
  <si>
    <t>COTOVELO HORIZONTAL 90º PARA ELETROCALHA, LISA OU PERFURADA EM AÇO GALVANIZADO, LARGURA DE 50MM E ALTURA DE 50MM - FORNECIMENTO E INSTALAÇÃO. AF_04/2023</t>
  </si>
  <si>
    <t>COTOVELO HORIZONTAL 90º PARA ELETROCALHA, LISA OU PERFURADA EM AÇO GALVANIZADO, LARGURA DE 75MM E ALTURA DE 50MM - FORNECIMENTO E INSTALAÇÃO. AF_04/2023</t>
  </si>
  <si>
    <t>COTOVELO HORIZONTAL 90º, PARA ELETROCALHA, LISA OU PERFURADA EM AÇO GALVANIZADO, LARGURA DE 125MM E ALTURA DE 50MM - FORNECIMENTO E INSTALAÇÃO. AF_04/2023</t>
  </si>
  <si>
    <t>COTOVELO HORIZONTAL 90º, PARA ELETROCALHA, LISA OU PERFURADA EM AÇO GALVANIZADO, LARGURA DE 150MM E ALTURA DE 50MM - FORNECIMENTO E INSTALAÇÃO. AF_04/2023</t>
  </si>
  <si>
    <t>COTOVELO HORIZONTAL 90º, PARA ELETROCALHA, LISA OU PERFURADA EM AÇO GALVANIZADO, LARGURA DE 200MM E ALTURA DE 50MM - FORNECIMENTO E INSTALAÇÃO. AF_04/2023</t>
  </si>
  <si>
    <t>COTOVELO HORIZONTAL 90º, PARA ELETROCALHA, LISA OU PERFURADA EM AÇO GALVANIZADO, LARGURA DE 250MM E ALTURA DE 50MM - FORNECIMENTO E INSTALAÇÃO. AF_04/2023</t>
  </si>
  <si>
    <t>COTOVELO HORIZONTAL 90º, PARA ELETROCALHA, LISA OU PERFURADA EM AÇO GALVANIZADO, LARGURA DE 300MM E ALTURA DE 50MM - FORNECIMENTO E INSTALAÇÃO. AF_04/2023</t>
  </si>
  <si>
    <t>COTOVELO HORIZONTAL 90º, PARA ELETROCALHA, LISA OU PERFURADA EM AÇO GALVANIZADO, LARGURA DE 400MM E ALTURA DE 50MM - FORNECIMENTO E INSTALAÇÃO. AF_04/2023</t>
  </si>
  <si>
    <t>COTOVELO HORIZONTAL 90º, PARA ELETROCALHA, LISA OU PERFURADA EM AÇO GALVANIZADO, LARGURA DE 500MM E ALTURA DE 50MM - FORNECIMENTO E INSTALAÇÃO. AF_04/2023</t>
  </si>
  <si>
    <t>COTOVELO HORIZONTAL 90º, PARA ELETROCALHA, LISA OU PERFURADA EM AÇO GALVANIZADO, LARGURA DE 600MM E ALTURA DE 50MM - FORNECIMENTO E INSTALAÇÃO. AF_04/2023</t>
  </si>
  <si>
    <t>COTOVELO HORIZONTAL 90º, PARA ELETROCALHA, LISA OU PERFURADA EM AÇO GALVANIZADO, LARGURA DE 700MM E ALTURA DE 50MM - FORNECIMENTO E INSTALAÇÃO. AF_04/2023</t>
  </si>
  <si>
    <t>COTOVELO HORIZONTAL 90º, PARA ELETROCALHA, LISA OU PERFURADA EM AÇO GALVANIZADO, LARGURA DE 800MM E ALTURA DE 50MM - FORNECIMENTO E INSTALAÇÃO. AF_04/2023</t>
  </si>
  <si>
    <t>COTOVELO RETO 90º PARA ELETROCALHA, LISA OU PERFURADA EM AÇO GALVANIZADO, LARGURA DE 100MM E ALTURA DE 50MM - FORNECIMENTO E INSTALAÇÃO. AF_04/2023</t>
  </si>
  <si>
    <t>COTOVELO RETO 90º PARA ELETROCALHA, LISA OU PERFURADA EM AÇO GALVANIZADO, LARGURA DE 50MM E ALTURA DE 50MM - FORNECIMENTO E INSTALAÇÃO. AF_04/2023</t>
  </si>
  <si>
    <t>COTOVELO RETO 90º PARA ELETROCALHA, LISA OU PERFURADA EM AÇO GALVANIZADO, LARGURA DE 75MM E ALTURA DE 50MM - FORNECIMENTO E INSTALAÇÃO. AF_04/2023</t>
  </si>
  <si>
    <t>COTOVELO RETO 90º, PARA ELETROCALHA, LISA OU PERFURADA EM AÇO GALVANIZADO, LARGURA DE 125MM E ALTURA DE 50MM - FORNECIMENTO E INSTALAÇÃO. AF_04/2023</t>
  </si>
  <si>
    <t>COTOVELO RETO 90º, PARA ELETROCALHA, LISA OU PERFURADA EM AÇO GALVANIZADO, LARGURA DE 150MM E ALTURA DE 50MM - FORNECIMENTO E INSTALAÇÃO. AF_04/2023</t>
  </si>
  <si>
    <t>COTOVELO RETO 90º, PARA ELETROCALHA, LISA OU PERFURADA EM AÇO GALVANIZADO, LARGURA DE 200MM E ALTURA DE 50MM - FORNECIMENTO E INSTALAÇÃO. AF_04/2023</t>
  </si>
  <si>
    <t>COTOVELO RETO 90º, PARA ELETROCALHA, LISA OU PERFURADA EM AÇO GALVANIZADO, LARGURA DE 250MM E ALTURA DE 50MM - FORNECIMENTO E INSTALAÇÃO. AF_04/2023</t>
  </si>
  <si>
    <t>COTOVELO RETO 90º, PARA ELETROCALHA, LISA OU PERFURADA EM AÇO GALVANIZADO, LARGURA DE 300MM E ALTURA DE 50MM - FORNECIMENTO E INSTALAÇÃO. AF_04/2023</t>
  </si>
  <si>
    <t>COTOVELO RETO 90º, PARA ELETROCALHA, LISA OU PERFURADA EM AÇO GALVANIZADO, LARGURA DE 400MM E ALTURA DE 50MM - FORNECIMENTO E INSTALAÇÃO. AF_04/2023</t>
  </si>
  <si>
    <t>COTOVELO RETO 90º, PARA ELETROCALHA, LISA OU PERFURADA EM AÇO GALVANIZADO, LARGURA DE 500MM E ALTURA DE 50MM - FORNECIMENTO E INSTALAÇÃO. AF_04/2023</t>
  </si>
  <si>
    <t>COTOVELO RETO 90º, PARA ELETROCALHA, LISA OU PERFURADA EM AÇO GALVANIZADO, LARGURA DE 600MM E ALTURA DE 50MM - FORNECIMENTO E INSTALAÇÃO. AF_04/2023</t>
  </si>
  <si>
    <t>COTOVELO RETO 90º, PARA ELETROCALHA, LISA OU PERFURADA EM AÇO GALVANIZADO, LARGURA DE 700MM E ALTURA DE 50MM - FORNECIMENTO E INSTALAÇÃO. AF_04/2023</t>
  </si>
  <si>
    <t>COTOVELO RETO 90º, PARA ELETROCALHA, LISA OU PERFURADA EM AÇO GALVANIZADO, LARGURA DE 800MM E ALTURA DE 50MM - FORNECIMENTO E INSTALAÇÃO. AF_04/2023</t>
  </si>
  <si>
    <t>CURVA HORIZONTAL 90º PARA ELETROCALHA, LISA OU PERFURADA EM AÇO GALVANIZADO, LARGURA DE 100MM E ALTURA DE 50MM - FORNECIMENTO E INSTALAÇÃO. AF_04/2023</t>
  </si>
  <si>
    <t>CURVA HORIZONTAL 90º PARA ELETROCALHA, LISA OU PERFURADA EM AÇO GALVANIZADO, LARGURA DE 50MM E ALTURA DE 50MM - FORNECIMENTO E INSTALAÇÃO. AF_04/2023</t>
  </si>
  <si>
    <t>CURVA HORIZONTAL 90º, PARA ELETROCALHA, LISA OU PERFURADA EM AÇO GALVANIZADO, LARGURA DE 125MM E ALTURA DE 50MM - FORNECIMENTO E INSTALAÇÃO. AF_04/2023</t>
  </si>
  <si>
    <t>CURVA HORIZONTAL 90º, PARA ELETROCALHA, LISA OU PERFURADA EM AÇO GALVANIZADO, LARGURA DE 150MM E ALTURA DE 50MM - FORNECIMENTO E INSTALAÇÃO. AF_04/2023</t>
  </si>
  <si>
    <t>CURVA HORIZONTAL 90º, PARA ELETROCALHA, LISA OU PERFURADA EM AÇO GALVANIZADO, LARGURA DE 200MM E ALTURA DE 50MM - FORNECIMENTO E INSTALAÇÃO. AF_04/2023</t>
  </si>
  <si>
    <t>CURVA HORIZONTAL 90º, PARA ELETROCALHA, LISA OU PERFURADA EM AÇO GALVANIZADO, LARGURA DE 250MM E ALTURA DE 50MM - FORNECIMENTO E INSTALAÇÃO. AF_04/2023</t>
  </si>
  <si>
    <t>CURVA HORIZONTAL 90º, PARA ELETROCALHA, LISA OU PERFURADA EM AÇO GALVANIZADO, LARGURA DE 300MM E ALTURA DE 50MM - FORNECIMENTO E INSTALAÇÃO. AF_04/2023</t>
  </si>
  <si>
    <t>CURVA HORIZONTAL 90º, PARA ELETROCALHA, LISA OU PERFURADA EM AÇO GALVANIZADO, LARGURA DE 400MM E ALTURA DE 50MM - FORNECIMENTO E INSTALAÇÃO. AF_04/2023</t>
  </si>
  <si>
    <t>CURVA HORIZONTAL 90º, PARA ELETROCALHA, LISA OU PERFURADA EM AÇO GALVANIZADO, LARGURA DE 500MM E ALTURA DE 50MM - FORNECIMENTO E INSTALAÇÃO. AF_04/2023</t>
  </si>
  <si>
    <t>CURVA HORIZONTAL 90º, PARA ELETROCALHA, LISA OU PERFURADA EM AÇO GALVANIZADO, LARGURA DE 600MM E ALTURA DE 50MM - FORNECIMENTO E INSTALAÇÃO. AF_04/2023</t>
  </si>
  <si>
    <t>CURVA HORIZONTAL 90º, PARA ELETROCALHA, LISA OU PERFURADA EM AÇO GALVANIZADO, LARGURA DE 700MM E ALTURA DE 50MM - FORNECIMENTO E INSTALAÇÃO. AF_04/2023</t>
  </si>
  <si>
    <t>CURVA HORIZONTAL 90º, PARA ELETROCALHA, LISA OU PERFURADA EM AÇO GALVANIZADO, LARGURA DE 75MM E ALTURA DE 50MM - FORNECIMENTO E INSTALAÇÃO. AF_04/2023</t>
  </si>
  <si>
    <t>CURVA HORIZONTAL 90º, PARA ELETROCALHA, LISA OU PERFURADA EM AÇO GALVANIZADO, LARGURA DE 800MM E ALTURA DE 50MM - FORNECIMENTO E INSTALAÇÃO. AF_04/2023</t>
  </si>
  <si>
    <t>ELETROCALHA LISA OU PERFURADA EM AÇO GALVANIZADO, LARGURA 100MM E ALTURA 50MM, INCLUSIVE EMENDA E FIXAÇÃO - FORNECIMENTO E INSTALAÇÃO. AF_04/2023</t>
  </si>
  <si>
    <t>ELETROCALHA LISA OU PERFURADA EM AÇO GALVANIZADO, LARGURA 125MM E ALTURA 50MM, INCLUSIVE EMENDA E FIXAÇÃO - FORNECIMENTO E INSTALAÇÃO. AF_04/2023</t>
  </si>
  <si>
    <t>ELETROCALHA LISA OU PERFURADA EM AÇO GALVANIZADO, LARGURA 150MM E ALTURA 50MM, INCLUSIVE EMENDA E FIXAÇÃO - FORNECIMENTO E INSTALAÇÃO. AF_04/2023</t>
  </si>
  <si>
    <t>ELETROCALHA LISA OU PERFURADA EM AÇO GALVANIZADO, LARGURA 200MM E ALTURA 50MM, INCLUSIVE EMENDA E FIXAÇÃO - FORNECIMENTO E INSTALAÇÃO. AF_04/2023</t>
  </si>
  <si>
    <t>ELETROCALHA LISA OU PERFURADA EM AÇO GALVANIZADO, LARGURA 250MM E ALTURA 50MM, INCLUSIVE EMENDA E FIXAÇÃO - FORNECIMENTO E INSTALAÇÃO. AF_04/2023</t>
  </si>
  <si>
    <t>ELETROCALHA LISA OU PERFURADA EM AÇO GALVANIZADO, LARGURA 300MM E ALTURA 50MM, INCLUSIVE EMENDA E FIXAÇÃO - FORNECIMENTO E INSTALAÇÃO. AF_04/2023</t>
  </si>
  <si>
    <t>ELETROCALHA LISA OU PERFURADA EM AÇO GALVANIZADO, LARGURA 400MM E ALTURA 50MM, INCLUSIVE EMENDA E FIXAÇÃO - FORNECIMENTO E INSTALAÇÃO. AF_04/2023</t>
  </si>
  <si>
    <t>ELETROCALHA LISA OU PERFURADA EM AÇO GALVANIZADO, LARGURA 500MM E ALTURA 50MM, INCLUSIVE EMENDA E FIXAÇÃO - FORNECIMENTO E INSTALAÇÃO. AF_04/2023</t>
  </si>
  <si>
    <t>ELETROCALHA LISA OU PERFURADA EM AÇO GALVANIZADO, LARGURA 50MM E ALTURA 50MM, INCLUSIVE EMENDA E FIXAÇÃO - FORNECIMENTO E INSTALAÇÃO. AF_04/2023</t>
  </si>
  <si>
    <t>ELETROCALHA LISA OU PERFURADA EM AÇO GALVANIZADO, LARGURA 600MM E ALTURA 50MM, INCLUSIVE EMENDA E FIXAÇÃO - FORNECIMENTO E INSTALAÇÃO. AF_04/2023</t>
  </si>
  <si>
    <t>ELETROCALHA LISA OU PERFURADA EM AÇO GALVANIZADO, LARGURA 700MM E ALTURA 50MM, INCLUSIVE EMENDA E FIXAÇÃO - FORNECIMENTO E INSTALAÇÃO. AF_04/2023</t>
  </si>
  <si>
    <t>ELETROCALHA LISA OU PERFURADA EM AÇO GALVANIZADO, LARGURA 75MM E ALTURA 50MM, INCLUSIVE EMENDA E FIXAÇÃO - FORNECIMENTO E INSTALAÇÃO. AF_04/2023</t>
  </si>
  <si>
    <t>ELETROCALHA LISA OU PERFURADA EM AÇO GALVANIZADO, LARGURA 800MM E ALTURA 50MM, INCLUSIVE EMENDA E FIXAÇÃO - FORNECIMENTO E INSTALAÇÃO. AF_04/2023</t>
  </si>
  <si>
    <t>EMENDA PARA ELETROCALHA, LISA OU PERFURADA EM AÇO GALVANIZADO, LARGURA 100MM E ALTURA 50MM - FORNECIMENTO E INSTALAÇÃO. AF_04/2023</t>
  </si>
  <si>
    <t>EMENDA PARA ELETROCALHA, LISA OU PERFURADA EM AÇO GALVANIZADO, LARGURA 125MM E ALTURA 50MM - FORNECIMENTO E INSTALAÇÃO. AF_04/2023</t>
  </si>
  <si>
    <t>EMENDA PARA ELETROCALHA, LISA OU PERFURADA EM AÇO GALVANIZADO, LARGURA 150MM E ALTURA 50MM - FORNECIMENTO E INSTALAÇÃO. AF_04/2023</t>
  </si>
  <si>
    <t>EMENDA PARA ELETROCALHA, LISA OU PERFURADA EM AÇO GALVANIZADO, LARGURA 50MM E ALTURA 50MM - FORNECIMENTO E INSTALAÇÃO. AF_04/2023</t>
  </si>
  <si>
    <t>EMENDA PARA ELETROCALHA, LISA OU PERFURADA EM AÇO GALVANIZADO, LARGURA 75MM E ALTURA 50MM - FORNECIMENTO E INSTALAÇÃO. AF_04/2023</t>
  </si>
  <si>
    <t>EMENDA PARA ELETROCALHA, LISA OU PERFURADA EM AÇO GALVANIZADO, LARGURA DE 200MM E ALTURA DE 50MM - FORNECIMENTO E INSTALAÇÃO. AF_04/2023</t>
  </si>
  <si>
    <t>EMENDA PARA ELETROCALHA, LISA OU PERFURADA EM AÇO GALVANIZADO, LARGURA DE 250MM E ALTURA DE 50MM - FORNECIMENTO E INSTALAÇÃO. AF_04/2023</t>
  </si>
  <si>
    <t>EMENDA PARA ELETROCALHA, LISA OU PERFURADA EM AÇO GALVANIZADO, LARGURA DE 300MM E ALTURA DE 50MM - FORNECIMENTO E INSTALAÇÃO. AF_04/2023</t>
  </si>
  <si>
    <t>EMENDA PARA ELETROCALHA, LISA OU PERFURADA EM AÇO GALVANIZADO, LARGURA DE 400MM E ALTURA DE 50MM - FORNECIMENTO E INSTALAÇÃO. AF_04/2023</t>
  </si>
  <si>
    <t>EMENDA PARA ELETROCALHA, LISA OU PERFURADA EM AÇO GALVANIZADO, LARGURA DE 500MM E ALTURA DE 50MM - FORNECIMENTO E INSTALAÇÃO. AF_04/2023</t>
  </si>
  <si>
    <t>EMENDA PARA ELETROCALHA, LISA OU PERFURADA EM AÇO GALVANIZADO, LARGURA DE 600MM E ALTURA DE 50MM - FORNECIMENTO E INSTALAÇÃO. AF_04/2023</t>
  </si>
  <si>
    <t>EMENDA PARA ELETROCALHA, LISA OU PERFURADA EM AÇO GALVANIZADO, LARGURA DE 700MM E ALTURA DE 50MM - FORNECIMENTO E INSTALAÇÃO. AF_04/2023</t>
  </si>
  <si>
    <t>EMENDA PARA ELETROCALHA, LISA OU PERFURADA EM AÇO GALVANIZADO, LARGURA DE 800MM E ALTURA DE 50MM - FORNECIMENTO E INSTALAÇÃO. AF_04/2023</t>
  </si>
  <si>
    <t>REDUÇÃO PARA ELETROCALHA, LISA OU PERFURADA EM AÇO GALVANIZADO, 100X75MM E ALTURA 50MM - FORNECIMENTO E INSTALAÇÃO. AF_04/2023</t>
  </si>
  <si>
    <t>REDUÇÃO PARA ELETROCALHA, LISA OU PERFURADA EM AÇO GALVANIZADO, 125X100MM E ALTURA DE 50MM - FORNECIMENTO E INSTALAÇÃO. AF_04/2023</t>
  </si>
  <si>
    <t>REDUÇÃO PARA ELETROCALHA, LISA OU PERFURADA EM AÇO GALVANIZADO, 150X125MM E ALTURA DE 50MM - FORNECIMENTO E INSTALAÇÃO. AF_04/2023</t>
  </si>
  <si>
    <t>REDUÇÃO PARA ELETROCALHA, LISA OU PERFURADA EM AÇO GALVANIZADO, 75X50MM E ALTURA 50MM - FORNECIMENTO E INSTALAÇÃO. AF_04/2023</t>
  </si>
  <si>
    <t>REDUÇÃO PARA ELETROCALHA, LISA OU PERFURADA EM AÇO GALVANIZADO, LARGURA DE 200X150MM E ALTURA DE 50MM - FORNECIMENTO E INSTALAÇÃO. AF_04/2023</t>
  </si>
  <si>
    <t>REDUÇÃO PARA ELETROCALHA, LISA OU PERFURADA EM AÇO GALVANIZADO, LARGURA DE 250X200MM E ALTURA DE 50MM - FORNECIMENTO E INSTALAÇÃO. AF_04/2023</t>
  </si>
  <si>
    <t>REDUÇÃO PARA ELETROCALHA, LISA OU PERFURADA EM AÇO GALVANIZADO, LARGURA DE 300X250MM E ALTURA DE 50MM - FORNECIMENTO E INSTALAÇÃO. AF_04/2023</t>
  </si>
  <si>
    <t>REDUÇÃO PARA ELETROCALHA, LISA OU PERFURADA EM AÇO GALVANIZADO, LARGURA DE 400X300MM E ALTURA DE 50MM - FORNECIMENTO E INSTALAÇÃO. AF_04/2023</t>
  </si>
  <si>
    <t>REDUÇÃO PARA ELETROCALHA, LISA OU PERFURADA EM AÇO GALVANIZADO, LARGURA DE 500X400MM E ALTURA DE 50MM - FORNECIMENTO E INSTALAÇÃO. AF_04/2023</t>
  </si>
  <si>
    <t>REDUÇÃO PARA ELETROCALHA, LISA OU PERFURADA EM AÇO GALVANIZADO, LARGURA DE 600X500MM E ALTURA DE 50MM - FORNECIMENTO E INSTALAÇÃO. AF_04/2023</t>
  </si>
  <si>
    <t>REDUÇÃO PARA ELETROCALHA, LISA OU PERFURADA EM AÇO GALVANIZADO, LARGURA DE 700X600MM E ALTURA DE 50MM - FORNECIMENTO E INSTALAÇÃO. AF_04/2023</t>
  </si>
  <si>
    <t>REDUÇÃO PARA ELETROCALHA, LISA OU PERFURADA EM AÇO GALVANIZADO, LARGURA DE 800X700MM E ALTURA DE 50MM - FORNECIMENTO E INSTALAÇÃO. AF_04/2023</t>
  </si>
  <si>
    <t>TÊ HORIZONTAL 90º, PARA ELETROCALHA, LISA OU PERFURADA EM AÇO GALVANIZADO, LARGURA DE 100MM E ALTURA DE 50MM - FORNECIMENTO E INSTALAÇÃO. AF_04/2023</t>
  </si>
  <si>
    <t>TÊ HORIZONTAL 90º, PARA ELETROCALHA, LISA OU PERFURADA EM AÇO GALVANIZADO, LARGURA DE 125MM E ALTURA DE 50MM - FORNECIMENTO E INSTALAÇÃO. AF_04/2023</t>
  </si>
  <si>
    <t>TÊ HORIZONTAL 90º, PARA ELETROCALHA, LISA OU PERFURADA EM AÇO GALVANIZADO, LARGURA DE 150MM E ALTURA DE 50MM - FORNECIMENTO E INSTALAÇÃO. AF_04/2023</t>
  </si>
  <si>
    <t>TÊ HORIZONTAL 90º, PARA ELETROCALHA, LISA OU PERFURADA EM AÇO GALVANIZADO, LARGURA DE 200MM E ALTURA DE 50MM - FORNECIMENTO E INSTALAÇÃO. AF_04/2023</t>
  </si>
  <si>
    <t>TÊ HORIZONTAL 90º, PARA ELETROCALHA, LISA OU PERFURADA EM AÇO GALVANIZADO, LARGURA DE 250MM E ALTURA DE 50MM - FORNECIMENTO E INSTALAÇÃO. AF_04/2023</t>
  </si>
  <si>
    <t>TÊ HORIZONTAL 90º, PARA ELETROCALHA, LISA OU PERFURADA EM AÇO GALVANIZADO, LARGURA DE 300MM E ALTURA DE 50MM - FORNECIMENTO E INSTALAÇÃO. AF_04/2023</t>
  </si>
  <si>
    <t>TÊ HORIZONTAL 90º, PARA ELETROCALHA, LISA OU PERFURADA EM AÇO GALVANIZADO, LARGURA DE 400MM E ALTURA DE 50MM - FORNECIMENTO E INSTALAÇÃO. AF_04/2023</t>
  </si>
  <si>
    <t>TÊ HORIZONTAL 90º, PARA ELETROCALHA, LISA OU PERFURADA EM AÇO GALVANIZADO, LARGURA DE 500MM E ALTURA DE 50MM - FORNECIMENTO E INSTALAÇÃO. AF_04/2023</t>
  </si>
  <si>
    <t>TÊ HORIZONTAL 90º, PARA ELETROCALHA, LISA OU PERFURADA EM AÇO GALVANIZADO, LARGURA DE 50MM E ALTURA DE 50MM - FORNECIMENTO E INSTALAÇÃO. AF_04/2023</t>
  </si>
  <si>
    <t>TÊ HORIZONTAL 90º, PARA ELETROCALHA, LISA OU PERFURADA EM AÇO GALVANIZADO, LARGURA DE 600MM E ALTURA DE 50MM - FORNECIMENTO E INSTALAÇÃO. AF_04/2023</t>
  </si>
  <si>
    <t>TÊ HORIZONTAL 90º, PARA ELETROCALHA, LISA OU PERFURADA EM AÇO GALVANIZADO, LARGURA DE 700MM E ALTURA DE 50MM - FORNECIMENTO E INSTALAÇÃO. AF_04/2023</t>
  </si>
  <si>
    <t>TÊ HORIZONTAL 90º, PARA ELETROCALHA, LISA OU PERFURADA EM AÇO GALVANIZADO, LARGURA DE 75MM E ALTURA DE 50MM - FORNECIMENTO E INSTALAÇÃO. AF_04/2023</t>
  </si>
  <si>
    <t>TÊ HORIZONTAL 90º, PARA ELETROCALHA, LISA OU PERFURADA EM AÇO GALVANIZADO, LARGURA DE 800MM E ALTURA DE 50MM - FORNECIMENTO E INSTALAÇÃO. AF_04/2023</t>
  </si>
  <si>
    <t>AQUECEDOR SOLAR COMPACTO, KIT PARA 1 COLETOR SOLAR À VÁCUO COM SUPORTE, RESERVATÓRIO, FIXAÇÕES E TUBOS - FORNECIMENTO E INSTALAÇÃO. AF_12/2021</t>
  </si>
  <si>
    <t>BOMBA DE CIRCULACAO DE ÁGUA QUENTE, 93 ATÉ 150 W - FORNECIMENTO E INSTALAÇÃO. AF_12/2021</t>
  </si>
  <si>
    <t>CABO FOTOVOLTAICO 4 MM² INSTALADO EM ELETRODUTO - FORNECIMENTO E INSTALAÇÃO. AF_12/2021</t>
  </si>
  <si>
    <t>CABO FOTOVOLTAICO 4 MM² INSTALADO SOLTO NO TELHADO - FORNECIMENTO E INSTALAÇÃO. AF_12/2021</t>
  </si>
  <si>
    <t>CABO FOTOVOLTAICO 6 MM² INSTALADO EM ELETRODUTO - FORNECIMENTO E INSTALAÇÃO. AF_12/2021</t>
  </si>
  <si>
    <t>CABO FOTOVOLTAICO 6 MM² INSTALADO SOLTO NO TELHADO - FORNECIMENTO E INSTALAÇÃO. AF_12/2021</t>
  </si>
  <si>
    <t>COLETOR PARA AQUECIMENTO SOLAR A VÁCUO, COM SUPORTE PARA LAJE DE CONCRETO - FORNECIMENTO E INSTALAÇÃO. AF_12/2021</t>
  </si>
  <si>
    <t>COLETOR PARA AQUECIMENTO SOLAR A VÁCUO, COM SUPORTE PARA TELHA CERÂMICA - FORNECIMENTO E INSTALAÇÃO. AF_12/2021</t>
  </si>
  <si>
    <t>COLETOR PARA AQUECIMENTO SOLAR A VÁCUO, COM SUPORTE PARA TELHA METÁLICA - FORNECIMENTO E INSTALAÇÃO. AF_12/2021</t>
  </si>
  <si>
    <t>COLETOR PARA AQUECIMENTO SOLAR, EM VIDRO TEMPERADO E SERPENTINA EM TUBO DE COBRE, COM SUPORTE PARA LAJE DE CONCRETO - FORNECIMENTO E INSTALAÇÃO. AF_12/2021</t>
  </si>
  <si>
    <t>COLETOR PARA AQUECIMENTO SOLAR, EM VIDRO TEMPERADO E SERPENTINA EM TUBO DE COBRE, COM SUPORTE PARA TELHA CERÂMICA - FORNECIMENTO E INSTALAÇÃO. AF_12/2021</t>
  </si>
  <si>
    <t>COLETOR PARA AQUECIMENTO SOLAR, EM VIDRO TEMPERADO E SERPENTINA EM TUBO DE COBRE, COM SUPORTE PARA TELHA METÁLICA - FORNECIMENTO E INSTALAÇÃO. AF_12/2021</t>
  </si>
  <si>
    <t>CONTROLADOR POR DIFERENCIAL DE TEMPERATURA COM 2 SENSORES - FORNECIMENTO E INSTALAÇÃO. AF_12/2021</t>
  </si>
  <si>
    <t>INVERSOR SOLAR FOTOVOLTAICO - FORNECIMENTO E INSTALAÇÃO. AF_12/2021</t>
  </si>
  <si>
    <t>MICRO INVERSOR SOLAR FOTOVOLTAICO - FORNECIMENTO E INSTALAÇÃO. AF_12/2021</t>
  </si>
  <si>
    <t>PAINEL SOLAR FOTOVOLTAICO, 2 X 1 M, COM SUPORTE PARA LAJE DE CONCRETO - FORNECIMENTO E INSTALAÇÃO. AF_12/2021</t>
  </si>
  <si>
    <t>PAINEL SOLAR FOTOVOLTAICO, 2 X 1 M, COM SUPORTE PARA TELHA CERÂMICA - FORNECIMENTO E INSTALAÇÃO. AF_12/2021</t>
  </si>
  <si>
    <t>PAINEL SOLAR FOTOVOLTAICO, 2 X 1 M, COM SUPORTE PARA TELHA METÁLICA - FORNECIMENTO E INSTALAÇÃO. AF_12/2021</t>
  </si>
  <si>
    <t>RESERVATÓRIO TÉRMICO/BOILER SOLAR EM AÇO INOX 1000 L - FORNECIMENTO E INSTALAÇÃO. AF_12/2021</t>
  </si>
  <si>
    <t>RESERVATÓRIO TÉRMICO/BOILER SOLAR EM AÇO INOX 200 L - FORNECIMENTO E INSTALAÇÃO. AF_12/2021</t>
  </si>
  <si>
    <t>RESERVATÓRIO TÉRMICO/BOILER SOLAR EM AÇO INOX 3000 L - FORNECIMENTO E INSTALAÇÃO. AF_12/2021</t>
  </si>
  <si>
    <t>RESERVATÓRIO TÉRMICO/BOILER SOLAR EM AÇO INOX 400 L - FORNECIMENTO E INSTALAÇÃO. AF_12/2021</t>
  </si>
  <si>
    <t>RESERVATÓRIO TÉRMICO/BOILER SOLAR EM AÇO INOX 600 L - FORNECIMENTO E INSTALAÇÃO. AF_12/2021</t>
  </si>
  <si>
    <t>RESERVATÓRIO TÉRMICO/BOILER SOLAR EM AÇO INOX 800 L - FORNECIMENTO E INSTALAÇÃO. AF_12/2021</t>
  </si>
  <si>
    <t>STRING BOX PARA SISTEMA FOTOVOLTAICO - FORNECIMENTO E INSTALAÇÃO. AF_12/2021</t>
  </si>
  <si>
    <t>SUPORTE DE 1 COLETOR SOLAR PARA LAJE DE CONCRETO - FORNECIMENTO E INSTALAÇÃO. AF_12/2021</t>
  </si>
  <si>
    <t>SUPORTE DE 1 COLETOR SOLAR PARA TELHA CERÂMICA - FORNECIMENTO E INSTALAÇÃO. AF_12/2021</t>
  </si>
  <si>
    <t>SUPORTE DE 1 COLETOR SOLAR PARA TELHA METÁLICA - FORNECIMENTO E INSTALAÇÃO. AF_12/2021</t>
  </si>
  <si>
    <t>COLOCAÇÃO DE TELA FACHADEIRA PERIMETRAL. AF_03/2024</t>
  </si>
  <si>
    <t>FECHAMENTO METÁLICO REMOVÍVEL DE ABERTURA DE CAIXILHO (PROTEÇÃO DE GESSEIRO) - 4 MONTAGENS EM OBRA. AF_03/2024</t>
  </si>
  <si>
    <t>FECHAMENTO METÁLICO REMOVÍVEL DE VÃO DE PORTAS (VÃO DO ELEVADOR) - 1 MONTAGEM EM OBRA. AF_03/2024</t>
  </si>
  <si>
    <t>FECHAMENTO REMOVÍVEL DE ABERTURA NO PISO EM MADEIRA - 1 MONTAGEM EM OBRA. AF_03/2024</t>
  </si>
  <si>
    <t>FITA DE SINALIZAÇÃO FIXADA NA ESTRUTURA. AF_03/2024</t>
  </si>
  <si>
    <t>GUARDA-CORPO DE CONCRETAGEM COM MONTANTES METÁLICOS FIXADOS EM BARROTES (VIGAMENTO) DE FORMA DE MADEIRA COM FECHAMENTO EM PAINEL DE TELA METÁLICA. AF_03/2024</t>
  </si>
  <si>
    <t>GUARDA-CORPO DE CONCRETAGEM COM MONTANTES METÁLICOS FIXADOS NOS GARFOS DE FORMA DE MADEIRA COM FECHAMENTO EM PAINEL DE TELA METÁLICA. AF_03/2024</t>
  </si>
  <si>
    <t>GUARDA-CORPO EM LAJE PÓS DESFÔRMA COM MONTANTE METÁLICO FIXADO EM LAJE COM PARABOLT E FECHAMENTO EM PAINEL DE TELA METÁLICA. AF_03/2024</t>
  </si>
  <si>
    <t>GUARDA-CORPO EM LAJE PÓS DESFÔRMA COM MONTANTE METÁLICO FIXADO EM LAJE COM SARGENTO E FECHAMENTO EM PAINEL DE TELA METÁLICA. AF_03/2024</t>
  </si>
  <si>
    <t>GUARDA-CORPO EM LAJE PÓS-DESFÔRMA COM CABOS DE AÇO E FECHAMENTO EM TELA DE POLIPROPILENO (SISTEMA DE BARREIRA COM REDE) PARA EDIFÍCIOS ACIMA DE 4 PAVIMENTOS (2 MONTAGENS). AF_03/2024</t>
  </si>
  <si>
    <t>GUARDA-CORPO EM LAJE PÓS-DESFÔRMA COM CABOS DE AÇO E FECHAMENTO EM TELA DE POLIPROPILENO (SISTEMA DE BARREIRA COM REDE) PARA EDIFÍCIOS COM ATÉ 4 PAVIMENTOS (1 MONTAGEM). AF_03/2024</t>
  </si>
  <si>
    <t>GUARDA-CORPO EM LAJE PÓS-DESFÔRMA COM ESCORAS METÁLICAS ESTRONCADAS NA ESTRUTURA E FECHAMENTO EM PAINEL DE TELA METÁLICA PARA EDIFÍCIOS ACIMA DE 4 PAVIMENTOS (2 MONTAGENS). AF_03/2024</t>
  </si>
  <si>
    <t>GUARDA-CORPO EM LAJE PÓS-DESFÔRMA COM ESCORAS METÁLICAS ESTRONCADAS NA ESTRUTURA E FECHAMENTO EM PAINEL DE TELA METÁLICA PARA EDIFÍCIOS COM ATÉ 4 PAVIMENTOS (1 MONTAGEM). AF_03/2024</t>
  </si>
  <si>
    <t>GUARDA-CORPO EM LAJE PÓS-DESFÔRMA COM MONTANTE METÁLICO FIXADO COM BARRAS DE AÇO ENGASTADAS NA LAJE, CABOS DE AÇO E FECHAMENTO EM TELA DE POLIPROPILENO PARA EDIFÍCIOS ACIMA DE 4 PAVIMENTOS (2 MONTAGENS). AF_03/2024</t>
  </si>
  <si>
    <t>GUARDA-CORPO EM LAJE PÓS-DESFÔRMA COM MONTANTE METÁLICO FIXADO COM BARRAS DE AÇO ENGASTADAS NA LAJE, CABOS DE AÇO E FECHAMENTO EM TELA DE POLIPROPILENO PARA EDIFÍCIOS COM ATÉ 4 PAVIMENTOS (1 MONTAGEM). AF_03/2024</t>
  </si>
  <si>
    <t>GUARDA-CORPO EM LAJE PÓS-DESFÔRMA COM MONTANTE METÁLICO FIXADO COM BARRAS DE AÇO ENGASTADAS NA LAJE, TRAVESSÃO EM MADEIRA E FECHAMENTO EM TELA DE POLIPROPILENO PARA EDIFÍCIOS ACIMA DE 4 PAVIMENTOS (2 MONTAGENS). AF_03/2024</t>
  </si>
  <si>
    <t>GUARDA-CORPO EM LAJE PÓS-DESFÔRMA COM MONTANTE METÁLICO FIXADO COM BARRAS DE AÇO ENGASTADAS NA LAJE, TRAVESSÃO EM MADEIRA E FECHAMENTO EM TELA DE POLIPROPILENO PARA EDIFÍCIOS COM ATÉ 4 PAVIMENTOS (1 MONTAGEM). AF_03/2024</t>
  </si>
  <si>
    <t>GUARDA-CORPO EM LAJE PÓS-DESFÔRMA COM MONTANTE METÁLICO FIXADO EM VIGA DE BORDA E FECHAMENTO EM PAINEL DE TELA METÁLICA PARA EDIFÍCIOS ACIMA DE 4 PAVIMENTOS (2 MONTAGENS). AF_03/2024</t>
  </si>
  <si>
    <t>GUARDA-CORPO EM LAJE PÓS-DESFÔRMA, PARA ESTRUTURAS EM CONCRETO, COM MONTANTE METÁLICO FIXADO EM VIGA DE BORDA E FECHAMENTO EM PAINEL DE TELA METÁLICA PARA EDIFÍCIOS COM ATÉ 4 PAVIMENTOS (1 MONTAGEM). AF_03/2024</t>
  </si>
  <si>
    <t>GUARDA-CORPO PARA ALVENARIA ESTRUTURAL, COM MONTANTE METÁLICO PARA DOIS NÍVEIS DE PROTEÇÃO E FECHAMENTO EM PAINEL DE TELA METÁLICA PARA EDIFÍCIOS ACIMA DE 8 PAVIMENTOS. AF_03/2024</t>
  </si>
  <si>
    <t>GUARDA-CORPO PARA ALVENARIA ESTRUTURAL, COM MONTANTE METÁLICO PARA DOIS NÍVEIS DE PROTEÇÃO E FECHAMENTO EM PAINEL DE TELA METÁLICA PARA EDIFÍCIOS COM ALTURA DE 5 A 8 PAVIMENTOS. AF_03/2024</t>
  </si>
  <si>
    <t>GUARDA-CORPO PARA ALVENARIA ESTRUTURAL, COM MONTANTE METÁLICO PARA DOIS NÍVEIS DE PROTEÇÃO E FECHAMENTO EM PAINEL DE TELA METÁLICA PARA EDIFÍCIOS COM ATÉ 4 PAVIMENTOS. AF_03/2024</t>
  </si>
  <si>
    <t>GUARDA-CORPO PARA POÇO DE CREMALHEIRA, COM MONTANTE METÁLICO FIXADO EM LAJE COM CHUMBADOR PARABOLT E FECHAMENTO EM PAINEL DE TELA METÁLICA (EXCLUSO PROTEÇÃO). AF_03/2024</t>
  </si>
  <si>
    <t>INSTALAÇÃO DE GAMBIARRA PARA SINALIZAÇÃO, INCLUINDO LÂMPADA, E SINALIZADOR. AF_03/2024</t>
  </si>
  <si>
    <t>LINHA DE VIDA INSTALADA JUNTO AO PISO PARA EDIFÍCIOS ACIMA DE 8 PAVIMENTOS. AF_03/2024</t>
  </si>
  <si>
    <t>LINHA DE VIDA INSTALADA JUNTO AO PISO PARA EDIFÍCIOS DE 5 A 8 PAVIMENTOS. AF_03/2024</t>
  </si>
  <si>
    <t>LINHA DE VIDA INSTALADA JUNTO AO PISO PARA EDIFÍCIOS DE ATÉ 4 PAVIMENTOS. AF_03/2024</t>
  </si>
  <si>
    <t>LINHA DE VIDA TIPO VARAL DE SEGURANÇA COM CABO DE AÇO PARA PROTEÇÃO DE PERIFERIA PARA EDIFÍCIOS ACIMA DE 8 PAVIMENTOS. AF_03/2024</t>
  </si>
  <si>
    <t>LINHA DE VIDA TIPO VARAL DE SEGURANÇA COM CABO DE AÇO PARA PROTEÇÃO DE PERIFERIA PARA EDIFÍCIOS DE 5 A 8 PAVIMENTOS. AF_03/2024</t>
  </si>
  <si>
    <t>LINHA DE VIDA TIPO VARAL DE SEGURANÇA COM CABO DE AÇO PARA PROTEÇÃO DE PERIFERIA PARA EDIFÍCIOS DE ATÉ 4 PAVIMENTOS. AF_03/2024</t>
  </si>
  <si>
    <t>MONTAGEM E DESMONTAGEM DE ANDAIME TUBULAR TIPO "TORRE" (EXCLUSIVE ANDAIME E LIMPEZA). AF_03/2024</t>
  </si>
  <si>
    <t>PLACA INDICATIVA FIXADA DIRETAMENTE NA ESTRUTURA ATRAVÉS DE PREGOS. AF_03/2024</t>
  </si>
  <si>
    <t>PLATAFORMA DE PROTEÇÃO PRINCIPAL (PRIMÁRIA) PARA COLETA DE RESÍDUOS COM ESTRUTURA METÁLICA E FORRAÇÃO EM TÁBUA DE MADEIRA SERRADA - 1 MONTAGEM POR OBRA. AF_03/2024</t>
  </si>
  <si>
    <t>PLATAFORMA DE PROTEÇÃO PRINCIPAL (PRIMÁRIA) PARA COLETA DE RESÍDUOS COM ESTRUTURA METÁLICA E FORRAÇÃO EM TÁBUA DE MADEIRA SERRADA - 2 MONTAGENS POR OBRA. AF_03/2024</t>
  </si>
  <si>
    <t>PLATAFORMA DE PROTEÇÃO PRINCIPAL (PRIMÁRIA) PARA COLETA DE RESÍDUOS COM ESTRUTURA METÁLICA E TRAMA DE MADEIRA FORRADA EM PAINEL COMPENSADO - 1 MONTAGEM POR OBRA. AF_03/2024</t>
  </si>
  <si>
    <t>PLATAFORMA DE PROTEÇÃO PRINCIPAL (PRIMÁRIA) PARA COLETA DE RESÍDUOS COM ESTRUTURA METÁLICA E TRAMA DE MADEIRA FORRADA EM PAINEL COMPENSADO - 2 MONTAGENS POR OBRA. AF_03/2024</t>
  </si>
  <si>
    <t>PLATAFORMA DE PROTEÇÃO SECUNDÁRIA PARA COLETA DE RESÍDUOS COM ESTRUTURA METÁLICA E FORRAÇÃO EM TÁBUA DE MADEIRA SERRADA - 1 MONTAGEM POR OBRA. AF_03/2024</t>
  </si>
  <si>
    <t>PLATAFORMA DE PROTEÇÃO SECUNDÁRIA PARA COLETA DE RESÍDUOS COM ESTRUTURA METÁLICA E FORRAÇÃO EM TÁBUA DE MADEIRA SERRADA - 2 MONTAGENS POR OBRA. AF_03/2024</t>
  </si>
  <si>
    <t>PLATAFORMA DE PROTEÇÃO SECUNDÁRIA PARA COLETA DE RESÍDUOS COM ESTRUTURA METÁLICA E FORRAÇÃO EM TÁBUA DE MADEIRA SERRADA - 3 MONTAGENS POR OBRA. AF_03/2024</t>
  </si>
  <si>
    <t>PLATAFORMA DE PROTEÇÃO SECUNDÁRIA PARA COLETA DE RESÍDUOS COM ESTRUTURA METÁLICA E TRAMA DE MADEIRA FORRADA EM PAINEL COMPENSADO - 1 MONTAGEM POR OBRA. AF_03/2024</t>
  </si>
  <si>
    <t>PLATAFORMA DE PROTEÇÃO SECUNDÁRIA PARA COLETA DE RESÍDUOS COM ESTRUTURA METÁLICA E TRAMA DE MADEIRA FORRADA EM PAINEL COMPENSADO - 2 MONTAGENS POR OBRA. AF_03/2024</t>
  </si>
  <si>
    <t>PLATAFORMA DE PROTEÇÃO SECUNDÁRIA PARA COLETA DE RESÍDUOS COM ESTRUTURA METÁLICA E TRAMA DE MADEIRA FORRADA EM PAINEL COMPENSADO - 3 MONTAGENS POR OBRA. AF_03/2024</t>
  </si>
  <si>
    <t>PLATAFORMA DE PROTEÇÃO TERCIÁRIA PARA COLETA DE RESÍDUOS COM ESTRUTURA METÁLICA E FORRAÇÃO EM TÁBUA DE MADEIRA SERRADA - 1 MONTAGEM POR OBRA. AF_03/2024</t>
  </si>
  <si>
    <t>PLATAFORMA DE PROTEÇÃO TERCIÁRIA PARA COLETA DE RESÍDUOS COM ESTRUTURA METÁLICA E FORRAÇÃO EM TÁBUA DE MADEIRA SERRADA - 2 MONTAGENS POR OBRA. AF_03/2024</t>
  </si>
  <si>
    <t>PLATAFORMA DE PROTEÇÃO TERCIÁRIA PARA COLETA DE RESÍDUOS COM ESTRUTURA METÁLICA E TRAMA DE MADEIRA FORRADA EM PAINEL COMPENSADO - 1 MONTAGEM POR OBRA. AF_03/2024</t>
  </si>
  <si>
    <t>PLATAFORMA DE PROTEÇÃO TERCIÁRIA PARA COLETA DE RESÍDUOS COM ESTRUTURA METÁLICA E TRAMA DE MADEIRA FORRADA EM PAINEL COMPENSADO - 2 MONTAGENS POR OBRA. AF_03/2024</t>
  </si>
  <si>
    <t>PONTEIRAS DE PROTEÇÃO DE PONTAS E VERGALHÕES EXPOSTOS EM FUNDAÇÕES. AF_03/2024</t>
  </si>
  <si>
    <t>PROTEÇÃO DE ACESSO A CREMALHEIRA, COM CANCELA FIXADA EM LAJE - 1 MONTAGEM (EXCLUSO CANCELA). AF_03/2024</t>
  </si>
  <si>
    <t>REDE DE PROTEÇÃO PISO A PISO (SISTEMA U). AF_03/2024</t>
  </si>
  <si>
    <t>REDE DE PROTEÇÃO TIPO SLQA INTERMEDIÁRIO PARA EDIFÍCIOS ACIMA DE 8 PAVIMENTOS. AF_03/2024</t>
  </si>
  <si>
    <t>REDE DE PROTEÇÃO TIPO SLQA INTERMEDIÁRIO PARA EDIFÍCIOS DE 5 A 8 PAVIMENTOS. AF_03/2024</t>
  </si>
  <si>
    <t>REDE DE PROTEÇÃO TIPO SLQA INTERMEDIÁRIO PARA EDIFÍCIOS DE ATÉ 4 PAVIMENTOS. AF_03/2024</t>
  </si>
  <si>
    <t>REDE DE PROTEÇÃO TIPO SLQA PESADO COM SUPORTES METÁLICOS TIPO FORCA PARA EDIFÍCIOS DE 5 A 8 PAVIMENTOS. AF_03/2024</t>
  </si>
  <si>
    <t>REDE DE PROTEÇÃO TIPO SLQA PESADO COM SUPORTES METÁLICOS TIPO FORCA PARA EDIFÍCIOS DE ACIMA DE 8 PAVIMENTOS. AF_03/2024</t>
  </si>
  <si>
    <t>REDE DE PROTEÇÃO TIPO SLQA PESADO COM SUPORTES METÁLICOS TIPO FORCA PARA EDIFÍCIOS DE ATÉ 4 PAVIMENTOS. AF_03/2024</t>
  </si>
  <si>
    <t>SINALIZAÇÃO COM FITA FIXADA EM CONE PLÁSTICO, INCLUINDO CONE. AF_03/2024</t>
  </si>
  <si>
    <t>SISTEMA DE PROTEÇÃO PARA PILARES DE PERIFERIA. AF_03/2024</t>
  </si>
  <si>
    <t>TOTEN EM MADEIRA COM PLACA INDICATIVA POSICIONADA NO TERRENO. AF_03/2024</t>
  </si>
  <si>
    <t>ESCADA EM CONCRETO ARMADO MOLDADO IN LOCO, FCK 25 MPA, COM 1 LANCE E LAJE CASCATA, FÔRMA EM CHAPA DE MADEIRA COMPENSADA RESINADA. AF_11/2020</t>
  </si>
  <si>
    <t>ESCADA EM CONCRETO ARMADO MOLDADO IN LOCO, FCK 25 MPA, COM 1 LANCE E LAJE PLANA, FÔRMA EM CHAPA DE MADEIRA COMPENSADA RESINADA. AF_11/2020</t>
  </si>
  <si>
    <t>ESCADA EM CONCRETO ARMADO MOLDADO IN LOCO, FCK 25 MPA, COM 2 LANCES EM L E LAJE CASCATA, FÔRMA EM CHAPA DE MADEIRA COMPENSADA RESINADA. AF_11/2020</t>
  </si>
  <si>
    <t>ESCADA EM CONCRETO ARMADO MOLDADO IN LOCO, FCK 25 MPA, COM 2 LANCES EM L E LAJE PLANA, FÔRMA EM CHAPA DE MADEIRA COMPENSADA RESINADA. AF_11/2020</t>
  </si>
  <si>
    <t>ESCADA EM CONCRETO ARMADO MOLDADO IN LOCO, FCK 25 MPA, COM 2 LANCES EM U E LAJE CASCATA, FÔRMA EM CHAPA DE MADEIRA COMPENSADA RESINADA. AF_11/2020</t>
  </si>
  <si>
    <t>ESCADA EM CONCRETO ARMADO MOLDADO IN LOCO, FCK 25 MPA, COM 2 LANCES EM U E LAJE PLANA, FÔRMA EM CHAPA DE MADEIRA COMPENSADA RESINADA. AF_11/2020</t>
  </si>
  <si>
    <t>ESCADA EM CONCRETO ARMADO MOLDADO IN LOCO, FCK 25 MPA, COM 2 LANCES EM X E LAJE CASCATA, FÔRMA EM CHAPA DE MADEIRA COMPENSADA RESINADA. AF_11/2020</t>
  </si>
  <si>
    <t>ESCADA EM CONCRETO ARMADO MOLDADO IN LOCO, FCK 25 MPA, COM 2 LANCES EM X E LAJE PLANA, FÔRMA EM CHAPA DE MADEIRA COMPENSADA RESINADA. AF_11/2020</t>
  </si>
  <si>
    <t>ESCADA HELICOIDAL EM AÇO GALVANIZADO, DIAMETRO DE 1,2 M, DOTADA DE GUARDA-CORPO, FIXADA COM CHUMBADOR MECÂNICO. AF_11/2020</t>
  </si>
  <si>
    <t>ESCADA TIPO MARINHEIRO EM TUBO ACO GALVANIZADO 1 1/2", COM GUARDA-CORPO, PARA ALTURAS MAIORES QUE 3 M, FIXADA COM CHUMBADOR MECÂNICO. AF_11/2020</t>
  </si>
  <si>
    <t>ESCADA TIPO MARINHEIRO EM TUBO ACO GALVANIZADO 1 1/2", SEM GUARDA-CORPO, FIXADA COM CHUMBADOR MECÂNICO. AF_11/2020</t>
  </si>
  <si>
    <t>ESCADA TIPO MARINHEIRO EM TUBO AÇO GALVANIZADO 1 1/2", COM GUARDA-CORPO, PARA ALTURAS DE ATÉ 3 M, FIXADA COM CHUMBADOR MECÂNICO. AF_11/2020</t>
  </si>
  <si>
    <t>FABRICAÇÃO DE FÔRMA PARA ESCADA DUPLA COM 2 LANCES EM X E LAJE CASCATA, EM MADEIRA SERRADA, E=25 MM. AF_11/2020</t>
  </si>
  <si>
    <t>FABRICAÇÃO DE FÔRMA PARA ESCADA DUPLA COM 2 LANCES EM X E LAJE PLANA, EM MADEIRA SERRADA, E=25 MM. AF_11/2020</t>
  </si>
  <si>
    <t>MONTAGEM E DESMONTAGEM DE FÔRMA PARA ESCADAS, COM 2 LANCES EM "U" E LAJE PLANA, EM MADEIRA SERRADA, 2 UTILIZAÇÕES. AF_11/2020</t>
  </si>
  <si>
    <t>ESCAVAÇÃO HORIZONTAL, INCLUINDO ESCARIFICAÇÃO, CARGA, DESCARGA E TRANSPORTE EM SOLO DE 2A CATEGORIA COM TRATOR DE ESTEIRAS (100HP/LÂMINA: 2,19M3) E CAMINHÃO BASCULANTE DE 10M3, DMT ATÉ 200M. AF_07/2020</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</si>
  <si>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</si>
  <si>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</si>
  <si>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</si>
  <si>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</si>
  <si>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</si>
  <si>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</si>
  <si>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</si>
  <si>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</si>
  <si>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</si>
  <si>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</si>
  <si>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</si>
  <si>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</si>
  <si>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</si>
  <si>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</si>
  <si>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</si>
  <si>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</si>
  <si>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</si>
  <si>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</si>
  <si>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</si>
  <si>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</si>
  <si>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</si>
  <si>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</si>
  <si>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</si>
  <si>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</si>
  <si>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</si>
  <si>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</si>
  <si>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</si>
  <si>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</si>
  <si>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</si>
  <si>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</si>
  <si>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</si>
  <si>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</si>
  <si>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</si>
  <si>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</si>
  <si>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</si>
  <si>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MANUAL DE VALA. AF_09/2024</t>
  </si>
  <si>
    <t>ESCAVAÇÃO MECANIZADA DE VALA COM PROF. ATÉ 1,5 M (MÉDIA MONTANTE E JUSANTE/UMA COMPOSIÇÃO POR TRECHO), ESCAVADEIRA (0,8 M3), LARG. DE 1,5 M A 2,5 M, EM SOLO DE 1A CATEGORIA, EM LOCAIS COM ALTO NÍVEL DE INTERFERÊNCIA. AF_09/2024</t>
  </si>
  <si>
    <t>ESCAVAÇÃO MECANIZADA DE VALA COM PROF. ATÉ 1,5 M (MÉDIA MONTANTE E JUSANTE/UMA COMPOSIÇÃO POR TRECHO), ESCAVADEIRA (0,8 M3), LARG. DE 1,5 M A 2,5 M, EM SOLO DE 1A CATEGORIA, LOCAIS COM BAIXO NÍVEL DE INTERFERÊNCIA. AF_09/2024</t>
  </si>
  <si>
    <t>ESCAVAÇÃO MECANIZADA DE VALA COM PROF. ATÉ 1,5 M (MÉDIA MONTANTE E JUSANTE/UMA COMPOSIÇÃO POR TRECHO), ESCAVADEIRA (0,8 M3), LARG. DE 1,5 M A 2,5 M, EM SOLO DE 2A CATEGORIA, EM LOCAIS COM ALTO NÍVEL DE INTERFERÊNCIA. AF_09/2024</t>
  </si>
  <si>
    <t>ESCAVAÇÃO MECANIZADA DE VALA COM PROF. ATÉ 1,5 M (MÉDIA MONTANTE E JUSANTE/UMA COMPOSIÇÃO POR TRECHO), ESCAVADEIRA (0,8 M3), LARG. DE 1,5 M A 2,5 M, EM SOLO DE 2A CATEGORIA, LOCAIS COM BAIXO NÍVEL DE INTERFERÊNCIA. AF_09/2024</t>
  </si>
  <si>
    <t>ESCAVAÇÃO MECANIZADA DE VALA COM PROF. ATÉ 1,5 M (MÉDIA MONTANTE E JUSANTE/UMA COMPOSIÇÃO POR TRECHO), ESCAVADEIRA (0,8 M3), LARG. DE 1,5 M A 2,5 M, EM SOLO MOLE, EM LOCAIS COM ALTO NÍVEL DE INTERFERÊNCIA. AF_09/2024</t>
  </si>
  <si>
    <t>ESCAVAÇÃO MECANIZADA DE VALA COM PROF. ATÉ 1,5 M (MÉDIA MONTANTE E JUSANTE/UMA COMPOSIÇÃO POR TRECHO), ESCAVADEIRA (0,8 M3), LARG. DE 1,5 M A 2,5 M, EM SOLO MOLE, LOCAIS COM BAIXO NÍVEL DE INTERFERÊNCIA. AF_09/2024</t>
  </si>
  <si>
    <t>ESCAVAÇÃO MECANIZADA DE VALA COM PROF. ATÉ 1,5 M (MÉDIA MONTANTE E JUSANTE/UMA COMPOSIÇÃO POR TRECHO), ESCAVADEIRA (0,8 M3), LARG. MENOR QUE 1,5 M, EM SOLO DE 1A CATEGORIA, EM LOCAIS COM ALTO NÍVEL DE INTERFERÊNCIA. AF_09/2024</t>
  </si>
  <si>
    <t>ESCAVAÇÃO MECANIZADA DE VALA COM PROF. ATÉ 1,5 M (MÉDIA MONTANTE E JUSANTE/UMA COMPOSIÇÃO POR TRECHO), ESCAVADEIRA (0,8 M3),LARG. ATÉ 1,5 M, EM SOLO DE 2A CATEGORIA, EM LOCAIS COM ALTO NÍVEL DE INTERFERÊNCIA. AF_09/2024</t>
  </si>
  <si>
    <t>ESCAVAÇÃO MECANIZADA DE VALA COM PROF. ATÉ 1,5 M (MÉDIA MONTANTE E JUSANTE/UMA COMPOSIÇÃO POR TRECHO), ESCAVADEIRA (0,8 M3),LARG. MENOR QUE 1,5 M, EM SOLO DE 1A CATEGORIA, LOCAIS COM BAIXO NÍVEL DE INTERFERÊNCIA. AF_09/2024</t>
  </si>
  <si>
    <t>ESCAVAÇÃO MECANIZADA DE VALA COM PROF. ATÉ 1,5 M (MÉDIA MONTANTE E JUSANTE/UMA COMPOSIÇÃO POR TRECHO), ESCAVADEIRA (0,8 M3),LARG. MENOR QUE 1,5 M, EM SOLO DE MOLE, EM LOCAIS COM ALTO NÍVEL DE INTERFERÊNCIA. AF_09/2024</t>
  </si>
  <si>
    <t>ESCAVAÇÃO MECANIZADA DE VALA COM PROF. ATÉ 1,5 M (MÉDIA MONTANTE E JUSANTE/UMA COMPOSIÇÃO POR TRECHO), ESCAVADEIRA (0,8 M3),LARG. MENOR QUE 1,5 M, EM SOLO MOLE, LOCAIS COM BAIXO NÍVEL DE INTERFERÊNCIA. AF_09/2024</t>
  </si>
  <si>
    <t>ESCAVAÇÃO MECANIZADA DE VALA COM PROF. ATÉ 1,5 M (MÉDIA MONTANTE E JUSANTE/UMA COMPOSIÇÃO POR TRECHO), RETROESCAV. (0,26 M3), LARG. DE 0,8 M A 1,5 M, EM SOLO DE 1A CATEGORIA, EM LOCAIS COM ALTO NÍVEL DE INTERFERÊNCIA. AF_09/2024</t>
  </si>
  <si>
    <t>ESCAVAÇÃO MECANIZADA DE VALA COM PROF. ATÉ 1,5 M (MÉDIA MONTANTE E JUSANTE/UMA COMPOSIÇÃO POR TRECHO), RETROESCAV. (0,26 M3), LARG. DE 0,8 M A 1,5 M, EM SOLO DE 2A CATEGORIA, EM LOCAIS COM ALTO NÍVEL DE INTERFERÊNCIA. AF_09/2024</t>
  </si>
  <si>
    <t>ESCAVAÇÃO MECANIZADA DE VALA COM PROF. ATÉ 1,5 M (MÉDIA MONTANTE E JUSANTE/UMA COMPOSIÇÃO POR TRECHO), RETROESCAV. (0,26 M3), LARG. DE 0,8 M A 1,5 M, EM SOLO DE 2A CATEGORIA, EM LOCAIS COM BAIXO NÍVEL DE INTERFERÊNCIA. AF_09/2024</t>
  </si>
  <si>
    <t>ESCAVAÇÃO MECANIZADA DE VALA COM PROF. ATÉ 1,5 M (MÉDIA MONTANTE E JUSANTE/UMA COMPOSIÇÃO POR TRECHO), RETROESCAV. (0,26 M3), LARG. DE 0,8 M A 1,5 M, EM SOLO MOLE, EM LOCAIS COM ALTO NÍVEL DE INTERFERÊNCIA. AF_09/2024</t>
  </si>
  <si>
    <t>ESCAVAÇÃO MECANIZADA DE VALA COM PROF. ATÉ 1,5 M (MÉDIA MONTANTE E JUSANTE/UMA COMPOSIÇÃO POR TRECHO), RETROESCAV. (0,26 M3), LARG. DE 0,8 M A 1,5 M, EM SOLO MOLE, LOCAIS COM BAIXO NÍVEL DE INTERFERÊNCIA. AF_09/2024</t>
  </si>
  <si>
    <t>ESCAVAÇÃO MECANIZADA DE VALA COM PROF. ATÉ 1,5 M (MÉDIA MONTANTE E JUSANTE/UMA COMPOSIÇÃO POR TRECHO), RETROESCAV. (0,26 M3), LARG. MENOR QUE 0,8 M, EM SOLO DE 1A CATEGORIA, EM LOCAIS COM ALTO NÍVEL DE INTERFERÊNCIA. AF_09/2024</t>
  </si>
  <si>
    <t>ESCAVAÇÃO MECANIZADA DE VALA COM PROF. ATÉ 1,5 M (MÉDIA MONTANTE E JUSANTE/UMA COMPOSIÇÃO POR TRECHO), RETROESCAV. (0,26 M3), LARG. MENOR QUE 0,8 M, EM SOLO DE 2A CATEGORIA, EM LOCAIS COM ALTO NÍVEL DE INTERFERÊNCIA. AF_09/2024</t>
  </si>
  <si>
    <t>ESCAVAÇÃO MECANIZADA DE VALA COM PROF. ATÉ 1,5 M (MÉDIA MONTANTE E JUSANTE/UMA COMPOSIÇÃO POR TRECHO), RETROESCAV. (0,26 M3), LARG. MENOR QUE 0,8 M, EM SOLO MOLE, EM LOCAIS COM ALTO NÍVEL DE INTERFERÊNCIA. AF_09/2024</t>
  </si>
  <si>
    <t>ESCAVAÇÃO MECANIZADA DE VALA COM PROF. ATÉ 1,5 M (MÉDIA MONTANTE E JUSANTE/UMA COMPOSIÇÃO POR TRECHO), RETROESCAV. (0,26 M3), LARG. MENOR QUE 0,8 M, EM SOLO MOLE, LOCAIS COM BAIXO NÍVEL DE INTERFERÊNCIA. AF_09/2024</t>
  </si>
  <si>
    <t>ESCAVAÇÃO MECANIZADA DE VALA COM PROF. ATÉ 1,5 M (MÉDIA MONTANTE E JUSANTE/UMA COMPOSIÇÃO POR TRECHO), RETROESCAV. (0,26 M3), LARGURA MENOR QUE 0,8 M, EM SOLO DE 2A CATEGORIA, EM LOCAIS COM BAIXO NÍVEL DE INTERFERÊNCIA. AF_09/2024</t>
  </si>
  <si>
    <t>ESCAVAÇÃO MECANIZADA DE VALA COM PROF. ATÉ 1,5 M (MÉDIA MONTANTE E JUSANTE/UMA COMPOSIÇÃO POR TRECHO),COM ESCAVADEIRA (0,8 M3), LARG. MENOR QUE 1,5 M, EM SOLO DE 2A CATEGORIA, LOCAIS COM BAIXO NÍVEL DE INTERFERÊNCIA. AF_09/2024</t>
  </si>
  <si>
    <t>ESCAVAÇÃO MECANIZADA DE VALA COM PROF. DE 3,0 M ATÉ 4,5 M (MÉDIA MONTANTE E JUSANTE/UMA COMPOSIÇÃO POR TRECHO), ESCAVADEIRA (1,2 M3), LARG. DE 1,5 M A 2,5 M, EM SOLO DE 2A CATEGORIA, EM LOCAIS COM ALTO NÍVEL DE INTERFERÊNCIA. AF_09/2024</t>
  </si>
  <si>
    <t>ESCAVAÇÃO MECANIZADA DE VALA COM PROF. DE 3,0 M ATÉ 4,5 M (MÉDIA MONTANTE E JUSANTE/UMA COMPOSIÇÃO POR TRECHO), ESCAVADEIRA (1,2 M3), LARG. DE 1,5 M A 2,5 M, EM SOLO MOLE, EM LOCAIS COM ALTO NÍVEL DE INTERFERÊNCIA. AF_09/2024</t>
  </si>
  <si>
    <t>ESCAVAÇÃO MECANIZADA DE VALA COM PROF. DE 3,0 M ATÉ 4,5 M(MÉDIA MONTANTE E JUSANTE/UMA COMPOSIÇÃO POR TRECHO), ESCAVADEIRA (1,2 M3), LARG. DE 1,5 M A 2,5 M, EM SOLO DE 1A CATEGORIA, EM LOCAIS COM ALTO NÍVEL DE INTERFERÊNCIA. AF_09/2024</t>
  </si>
  <si>
    <t>ESCAVAÇÃO MECANIZADA DE VALA COM PROF. MAIOR QUE 1,5 M ATÉ 3,0 M (MÉDIA MONTANTE E JUSANTE/UMA COMPOSIÇÃO POR TRECHO), ESCAVADEIRA (0,8 M3), LARG. ATÉ 1,5 M, EM SOLO DE 2A CATEGORIA, EM LOCAIS COM ALTO NÍVEL DE INTERFERÊNCIA. AF_09/2024</t>
  </si>
  <si>
    <t>ESCAVAÇÃO MECANIZADA DE VALA COM PROF. MAIOR QUE 1,5 M ATÉ 3,0 M (MÉDIA MONTANTE E JUSANTE/UMA COMPOSIÇÃO POR TRECHO), ESCAVADEIRA (0,8 M3), LARGURA ATÉ 1,5 M, EM SOLO DE 1A CATEGORIA, EM LOCAIS COM ALTO NÍVEL DE INTERFERÊNCIA. AF_09/2024</t>
  </si>
  <si>
    <t>ESCAVAÇÃO MECANIZADA DE VALA COM PROF. MAIOR QUE 1,5 M ATÉ 3,0 M (MÉDIA MONTANTE E JUSANTE/UMA COMPOSIÇÃO POR TRECHO), ESCAVADEIRA (0,8 M3), LARGURA ATÉ 1,5 M, EM SOLO MOLE, EM LOCAIS COM ALTO NÍVEL DE INTERFERÊNCIA. AF_09/2024</t>
  </si>
  <si>
    <t>ESCAVAÇÃO MECANIZADA DE VALA COM PROF. MAIOR QUE 1,5 M ATÉ 3,0 M (MÉDIA MONTANTE E JUSANTE/UMA COMPOSIÇÃO POR TRECHO), RETROESCAV. (0,26 M3), LARG. DE 0,8 M A 1,5 M, EM SOLO DE 2A CATEGORIA, EM LOCAIS COM ALTO NÍVEL DE INTERFERÊNCIA. AF_09/2024</t>
  </si>
  <si>
    <t>ESCAVAÇÃO MECANIZADA DE VALA COM PROF. MAIOR QUE 1,5 M ATÉ 3,0 M (MÉDIA MONTANTE E JUSANTE/UMA COMPOSIÇÃO POR TRECHO), RETROESCAV. (0,26 M3), LARG. DE 0,8 M A 1,5 M, EM SOLO DE 2A CATEGORIA, EM LOCAIS COM BAIXO NÍVEL DE INTERFERÊNCIA. AF_09/2024</t>
  </si>
  <si>
    <t>ESCAVAÇÃO MECANIZADA DE VALA COM PROF. MAIOR QUE 1,5 M ATÉ 3,0 M (MÉDIA MONTANTE E JUSANTE/UMA COMPOSIÇÃO POR TRECHO), RETROESCAV. (0,26 M3), LARG. DE 0,8 M A 1,5 M, EM SOLO MOLE, EM LOCAIS COM ALTO NÍVEL DE INTERFERÊNCIA. AF_09/2024</t>
  </si>
  <si>
    <t>ESCAVAÇÃO MECANIZADA DE VALA COM PROF. MAIOR QUE 1,5 M ATÉ 3,0 M (MÉDIA MONTANTE E JUSANTE/UMA COMPOSIÇÃO POR TRECHO), RETROESCAV. (0,26 M3), LARG. DE 0,8 M A 1,5 M, EM SOLO MOLE, LOCAIS COM BAIXO NÍVEL DE INTERFERÊNCIA. AF_09/2024</t>
  </si>
  <si>
    <t>ESCAVAÇÃO MECANIZADA DE VALA COM PROF. MAIOR QUE 1,5 M ATÉ 3,0 M (MÉDIA MONTANTE E JUSANTE/UMA COMPOSIÇÃO POR TRECHO), RETROESCAV. (0,26 M3), LARG. MENOR QUE 0,8 M, EM SOLO DE 1A CATEGORIA, EM LOCAIS COM ALTO NÍVEL DE INTERFERÊNCIA. AF_09/2024</t>
  </si>
  <si>
    <t>ESCAVAÇÃO MECANIZADA DE VALA COM PROF. MAIOR QUE 1,5 M ATÉ 3,0 M (MÉDIA MONTANTE E JUSANTE/UMA COMPOSIÇÃO POR TRECHO), RETROESCAV. (0,26 M3), LARG. MENOR QUE 0,8 M, EM SOLO DE 2A CATEGORIA, EM LOCAIS COM ALTO NÍVEL DE INTERFERÊNCIA. AF_09/2024</t>
  </si>
  <si>
    <t>ESCAVAÇÃO MECANIZADA DE VALA COM PROF. MAIOR QUE 1,5 M ATÉ 3,0 M (MÉDIA MONTANTE E JUSANTE/UMA COMPOSIÇÃO POR TRECHO), RETROESCAV. (0,26 M3), LARG. MENOR QUE 0,8 M, EM SOLO MOLE, EM LOCAIS COM ALTO NÍVEL DE INTERFERÊNCIA. AF_09/2024</t>
  </si>
  <si>
    <t>ESCAVAÇÃO MECANIZADA DE VALA COM PROF. MAIOR QUE 1,5 M ATÉ 3,0 M (MÉDIA MONTANTE E JUSANTE/UMA COMPOSIÇÃO POR TRECHO), RETROESCAV. (0,26 M3), LARGURA DE 0,8 M A 1,5 M, EM SOLO DE 1A CATEGORIA, EM LOCAIS COM ALTO NÍVEL DE INTERFERÊNCIA. AF_09/2024</t>
  </si>
  <si>
    <t>ESCAVAÇÃO MECANIZADA DE VALA COM PROF. MAIOR QUE 1,5 M ATÉ 3,0 M (MÉDIA MONTANTE E JUSANTE/UMA COMPOSIÇÃO POR TRECHO), RETROESCAV. (0,26 M3),LARG. MENOR QUE 0,8 M, EM SOLO DE 2A CATEGORIA, EM LOCAIS COM BAIXO NÍVEL DE INTERFERÊNCIA. AF_09/2024</t>
  </si>
  <si>
    <t>ESCAVAÇÃO MECANIZADA DE VALA COM PROF. MAIOR QUE 1,5 M ATÉ 3,0 M (MÉDIA MONTANTE E JUSANTE/UMA COMPOSIÇÃO POR TRECHO), RETROESCAV. (0,26 M3),LARG. MENOR QUE 0,8 M, EM SOLO MOLE, LOCAIS COM BAIXO NÍVEL DE INTERFERÊNCIA. AF_09/2024</t>
  </si>
  <si>
    <t>ESCAVAÇÃO MECANIZADA DE VALA COM PROF. MAIOR QUE 1,5 M ATÉ 3,0 M (MÉDIA MONTANTE E JUSANTE/UMA COMPOSIÇÃO POR TRECHO),COM ESCAVADEIRA (1,2 M3), LARG. DE 1,5 M A 2,5 M, EM SOLO MOLE, LOCAIS COM BAIXO NÍVEL DE INTERFERÊNCIA. AF_09/2024</t>
  </si>
  <si>
    <t>ESCAVAÇÃO MECANIZADA DE VALA COM PROF. MAIOR QUE 1,5 M ATÉ 3,0 M (MÉDIA MONTANTE E JUSANTE/UMA COMPOSIÇÃO POR TRECHO),COM ESCAVADEIRA (1,2 M3),LARG. DE 1,5 M A 2,5 M, EM SOLO DE 1A CATEGORIA, LOCAIS COM BAIXO NÍVEL DE INTERFERÊNCIA. AF_09/2024</t>
  </si>
  <si>
    <t>ESCAVAÇÃO MECANIZADA DE VALA COM PROF. MAIOR QUE 1,5 M ATÉ 3,0 M (MÉDIA MONTANTE E JUSANTE/UMA COMPOSIÇÃO POR TRECHO),COM ESCAVADEIRA (1,2 M3),LARG. DE 1,5 M A 2,5 M, EM SOLO DE 2A CATEGORIA, EM LOCAIS COM ALTO NÍVEL DE INTERFERÊNCIA. AF_09/2024</t>
  </si>
  <si>
    <t>ESCAVAÇÃO MECANIZADA DE VALA COM PROF. MAIOR QUE 1,5 M ATÉ 3,0 M (MÉDIA MONTANTE E JUSANTE/UMA COMPOSIÇÃO POR TRECHO),COM ESCAVADEIRA (1,2 M3),LARG. DE 1,5 M A 2,5 M, EM SOLO DE 2A CATEGORIA, LOCAIS COM BAIXO NÍVEL DE INTERFERÊNCIA. AF_09/2024</t>
  </si>
  <si>
    <t>ESCAVAÇÃO MECANIZADA DE VALA COM PROF. MAIOR QUE 1,5 M ATÉ 3,0 M (MÉDIA MONTANTE E JUSANTE/UMA COMPOSIÇÃO POR TRECHO),COM ESCAVADEIRA (1,2 M3),LARG. DE 1,5 M A 2,5 M, EM SOLO MOLE, EM LOCAIS COM ALTO NÍVEL DE INTERFERÊNCIA. AF_09/2024</t>
  </si>
  <si>
    <t>ESCAVAÇÃO MECANIZADA DE VALA COM PROF. MAIOR QUE 1,5 M E ATÉ 3,0 M (MÉDIA MONTANTE E JUSANTE/UMA COMPOSIÇÃO POR TRECHO), ESCAVADEIRA (0,8 M3), LARG. MENOR QUE 1,5 M, EM SOLO DE 2A CATEGORIA, LOCAIS COM BAIXO NÍVEL DE INTERFERÊNCIA. AF_09/2024</t>
  </si>
  <si>
    <t>ESCAVAÇÃO MECANIZADA DE VALA COM PROF. MAIOR QUE 1,5 M E ATÉ 3,0 M (MÉDIA MONTANTE E JUSANTE/UMA COMPOSIÇÃO POR TRECHO), ESCAVADEIRA (0,8 M3), LARG. MENOR QUE 1,5 M, EM SOLO MOLE, LOCAIS COM BAIXO NÍVEL DE INTERFERÊNCIA. AF_09/2024</t>
  </si>
  <si>
    <t>ESCAVAÇÃO MECANIZADA DE VALA COM PROF. MAIOR QUE 1,5 M E ATÉ 3,0 M(MÉDIA MONTANTE E JUSANTE/UMA COMPOSIÇÃO POR TRECHO), ESCAVADEIRA (0,8 M3), LARG. MENOR QUE 1,5 M, EM SOLO DE 1A CATEGORIA, LOCAIS COM BAIXO NÍVEL DE INTERFERÊNCIA. AF_09/2024</t>
  </si>
  <si>
    <t>ESCAVAÇÃO MECANIZADA DE VALA COM PROF. MAIOR QUE 1,50 M ATÉ 3,0 M (MÉDIA MONTANTE E JUSANTE/UMA COMPOSIÇÃO POR TRECHO), ESCAVADEIRA (1,2 M3), LARG. DE 1,5 M A 2,5 M, EM SOLO DE 1A CATEGORIA, EM LOCAIS COM ALTO NÍVEL DE INTERFERÊNCIA. AF_09/2024</t>
  </si>
  <si>
    <t>ESCAVAÇÃO MECANIZADA DE VALA COM PROF. MAIOR QUE 3,0 M ATÉ 4,5 M (MÉDIA MONTANTE E JUSANTE/UMA COMPOSIÇÃO POR TRECHO), ESCAVADEIRA (0,8 M3), LARG. MENOR QUE 1,5 M, EM SOLO DE 1A CATEGORIA, LOCAIS COM BAIXO NÍVEL DE INTERFERÊNCIA. AF_09/2024</t>
  </si>
  <si>
    <t>ESCAVAÇÃO MECANIZADA DE VALA COM PROF. MAIOR QUE 3,0 M ATÉ 4,5 M (MÉDIA MONTANTE E JUSANTE/UMA COMPOSIÇÃO POR TRECHO), ESCAVADEIRA (0,8 M3), LARG. MENOR QUE 1,5 M, EM SOLO DE 2A CATEGORIA, EM LOCAIS COM ALTO NÍVEL DE INTERFERÊNCIA. AF_09/2024</t>
  </si>
  <si>
    <t>ESCAVAÇÃO MECANIZADA DE VALA COM PROF. MAIOR QUE 3,0 M ATÉ 4,5 M (MÉDIA MONTANTE E JUSANTE/UMA COMPOSIÇÃO POR TRECHO), ESCAVADEIRA (0,8 M3), LARG. MENOR QUE 1,5 M, EM SOLO MOLE, EM LOCAIS COM ALTO NÍVEL DE INTERFERÊNCIA. AF_09/2024</t>
  </si>
  <si>
    <t>ESCAVAÇÃO MECANIZADA DE VALA COM PROF. MAIOR QUE 3,0 M ATÉ 4,5 M (MÉDIA MONTANTE E JUSANTE/UMA COMPOSIÇÃO POR TRECHO), ESCAVADEIRA (1,2 M3), LARG. DE 1,5 M A 2,5 M, EM SOLO DE 1A CATEGORIA, LOCAIS COM BAIXO NÍVEL DE INTERFERÊNCIA. AF_09/2024</t>
  </si>
  <si>
    <t>ESCAVAÇÃO MECANIZADA DE VALA COM PROF. MAIOR QUE 3,0 M ATÉ 4,5 M (MÉDIA MONTANTE E JUSANTE/UMA COMPOSIÇÃO POR TRECHO), ESCAVADEIRA (1,2 M3), LARG. DE 1,5 M A 2,5 M, EM SOLO DE 2A CATEGORIA, LOCAIS COM BAIXO NÍVEL DE INTERFERÊNCIA. AF_09/2024</t>
  </si>
  <si>
    <t>ESCAVAÇÃO MECANIZADA DE VALA COM PROF. MAIOR QUE 3,0 M ATÉ 4,5 M (MÉDIA MONTANTE E JUSANTE/UMA COMPOSIÇÃO POR TRECHO), ESCAVADEIRA (1,2 M3), LARG. DE 1,5 M A 2,5 M, EM SOLO MOLE, LOCAIS COM BAIXO NÍVEL DE INTERFERÊNCIA. AF_09/2024</t>
  </si>
  <si>
    <t>ESCAVAÇÃO MECANIZADA DE VALA COM PROF. MAIOR QUE 3,0 M ATÉ 4,5 M(MÉDIA MONTANTE E JUSANTE/UMA COMPOSIÇÃO POR TRECHO), ESCAVADEIRA (0,8 M3), LARG. MENOR QUE 1,5 M, EM SOLO DE 1A CATEGORIA, EM LOCAIS COM ALTO NÍVEL DE INTERFERÊNCIA. AF_09/2024</t>
  </si>
  <si>
    <t>ESCAVAÇÃO MECANIZADA DE VALA COM PROF. MAIOR QUE 4,5 M ATÉ 6,0 M (MÉDIA MONTANTE E JUSANTE/UMA COMPOSIÇÃO POR TRECHO), ESCAVADEIRA (0,8 M3), LARG. MENOR QUE 1,5 M, EM SOLO DE 1A CATEGORIA, EM LOCAIS COM ALTO NÍVEL DE INTERFERÊNCIA. AF_09/2024</t>
  </si>
  <si>
    <t>ESCAVAÇÃO MECANIZADA DE VALA COM PROF. MAIOR QUE 4,5 M ATÉ 6,0 M (MÉDIA MONTANTE E JUSANTE/UMA COMPOSIÇÃO POR TRECHO), ESCAVADEIRA (0,8 M3),LARG. MENOR QUE 1,5 M, EM SOLO DE MOLE, EM LOCAIS COM ALTO NÍVEL DE INTERFERÊNCIA. AF_09/2024</t>
  </si>
  <si>
    <t>ESCAVAÇÃO MECANIZADA DE VALA COM PROF. MAIOR QUE 4,5 M ATÉ 6,0 M (MÉDIA MONTANTE E JUSANTE/UMA COMPOSIÇÃO POR TRECHO), ESCAVADEIRA (1,2 M3), LARG. DE 1,5 M A 2,5 M, EM SOLO DE 1A CATEGORIA, LOCAIS COM BAIXO NÍVEL DE INTERFERÊNCIA. AF_09/2024</t>
  </si>
  <si>
    <t>ESCAVAÇÃO MECANIZADA DE VALA COM PROF. MAIOR QUE 4,5 M ATÉ 6,0 M (MÉDIA MONTANTE E JUSANTE/UMA COMPOSIÇÃO POR TRECHO), ESCAVADEIRA (1,2 M3), LARG. DE 1,5 M A 2,5 M, EM SOLO DE 2A CATEGORIA, EM LOCAIS COM ALTO NÍVEL DE INTERFERÊNCIA. AF_09/2024</t>
  </si>
  <si>
    <t>ESCAVAÇÃO MECANIZADA DE VALA COM PROF. MAIOR QUE 4,5 M ATÉ 6,0 M (MÉDIA MONTANTE E JUSANTE/UMA COMPOSIÇÃO POR TRECHO), ESCAVADEIRA (1,2 M3), LARG. DE 1,5 M A 2,5 M, EM SOLO DE 2A CATEGORIA, LOCAIS COM BAIXO NÍVEL DE INTERFERÊNCIA. AF_09/2024</t>
  </si>
  <si>
    <t>ESCAVAÇÃO MECANIZADA DE VALA COM PROF. MAIOR QUE 4,5 M ATÉ 6,0 M (MÉDIA MONTANTE E JUSANTE/UMA COMPOSIÇÃO POR TRECHO), ESCAVADEIRA (1,2 M3), LARG. DE 1,5 M A 2,5 M, EM SOLO MOLE, EM LOCAIS COM ALTO NÍVEL DE INTERFERÊNCIA. AF_09/2024</t>
  </si>
  <si>
    <t>ESCAVAÇÃO MECANIZADA DE VALA COM PROF. MAIOR QUE 4,5 M ATÉ 6,0 M (MÉDIA MONTANTE E JUSANTE/UMA COMPOSIÇÃO POR TRECHO), ESCAVADEIRA (1,2 M3), LARG. DE 1,5 M A 2,5 M, EM SOLO MOLE, LOCAIS COM BAIXO NÍVEL DE INTERFERÊNCIA. AF_09/2024</t>
  </si>
  <si>
    <t>ESCAVAÇÃO MECANIZADA DE VALA COM PROF. MAIOR QUE 4,5 M ATÉ 6,0 M (MÉDIA MONTANTE E JUSANTE/UMA COMPOSIÇÃO POR TRECHO),COM ESCAVADEIRA (0,8 M3), LARG. MENOR QUE 1,5 M, EM SOLO DE 1A CATEGORIA, LOCAIS COM BAIXO NÍVEL DE INTERFERÊNCIA. AF_09/2024</t>
  </si>
  <si>
    <t>ESCAVAÇÃO MECANIZADA DE VALA COM PROF. MAIOR QUE 4,5 M ATÉ 6,0 M (MÉDIA MONTANTE E JUSANTE/UMA COMPOSIÇÃO POR TRECHO),COM ESCAVADEIRA (0,8 M3), LARG. MENOR QUE 1,5 M, EM SOLO MOLE, LOCAIS COM BAIXO NÍVEL DE INTERFERÊNCIA. AF_09/2024</t>
  </si>
  <si>
    <t>ESCAVAÇÃO MECANIZADA DE VALA COM PROF. MAIOR QUE 4,5 M ATÉ 6,0 M(MÉDIA MONTANTE E JUSANTE/UMA COMPOSIÇÃO POR TRECHO), ESCAVADEIRA (1,2 M3), LARG. DE 1,5 M A 2,5 M, EM SOLO DE 1A CATEGORIA, EM LOCAIS COM ALTO NÍVEL DE INTERFERÊNCIA. AF_09/2024</t>
  </si>
  <si>
    <t>ESCAVAÇÃO MECANIZADA DE VALA COM PROF.MAIOR QUE 3,0 M ATÉ 4,5 M (MÉDIA MONTANTE E JUSANTE/UMA COMPOSIÇÃO POR TRECHO), ESCAVADEIRA (0,8 M3), LARG. MENOR QUE 1,5 M, EM SOLO DE 2A CATEGORIA, LOCAIS COM BAIXO NÍVEL DE INTERFERÊNCIA. AF_09/2024</t>
  </si>
  <si>
    <t>ESCAVAÇÃO MECANIZADA DE VALA COM PROF.MAIOR QUE 3,0 M ATÉ 4,5 M (MÉDIA MONTANTE E JUSANTE/UMA COMPOSIÇÃO POR TRECHO), ESCAVADEIRA (0,8 M3), LARG. MENOR QUE 1,5 M, EM SOLO MOLE, LOCAIS COM BAIXO NÍVEL DE INTERFERÊNCIA. AF_09/2024</t>
  </si>
  <si>
    <t>ESCAVAÇÃO MECANIZADA DE VALA COM PROF.MAIOR QUE 4,5 M ATÉ 6,0 M (MÉDIA MONTANTE E JUSANTE/UMA COMPOSIÇÃO POR TRECHO),COM ESCAVADEIRA (0,8 M3), LARG. MENOR QUE 1,5 M, EM SOLO DE 2A CATEGORIA, EM LOCAIS COM ALTO NÍVEL DE INTERFERÊNCIA. AF_09/2024</t>
  </si>
  <si>
    <t>ESCAVAÇÃO MECANIZADA DE VALA COM PROF.MAIOR QUE 4,5 M ATÉ 6,0 M (MÉDIA MONTANTE E JUSANTE/UMA COMPOSIÇÃO POR TRECHO),COM ESCAVADEIRA (0,8 M3), LARG. MENOR QUE 1,5 M, EM SOLO DE 2A CATEGORIA, EM LOCAIS COM BAIXO NÍVEL DE INTERFERÊNCIA. AF_09/2024</t>
  </si>
  <si>
    <t>ESCAVAÇÃO MECANIZADA DE VALA COM PROFUNDIDADE ATÉ 1,5 M (MÉDIA MONTANTE E JUSANTE/UMA COMPOSIÇÃO POR TRECHO), RETROESCAV. (0,26 M3), LARGURA DE 0,8 M A 1,5 M, EM SOLO DE 1A CATEGORIA, LOCAIS COM BAIXO NÍVEL DE INTERFERÊNCIA. AF_09/2024</t>
  </si>
  <si>
    <t>ESCAVAÇÃO MECANIZADA DE VALA COM PROFUNDIDADE ATÉ 1,5 M (MÉDIA MONTANTE E JUSANTE/UMA COMPOSIÇÃO POR TRECHO), RETROESCAV. (0,26 M3), LARGURA MENOR QUE 0,8 M, EM SOLO DE 1A CATEGORIA, LOCAIS COM BAIXO NÍVEL DE INTERFERÊNCIA. AF_09/2024</t>
  </si>
  <si>
    <t>ESCAVAÇÃO MECANIZADA DE VALA COM PROFUNDIDADE MAIOR QUE 1,5 M ATÉ 3,0 M (MÉDIA MONTANTE E JUSANTE/UMA COMPOSIÇÃO POR TRECHO), RETROESCAV (0,26 M3), LARGURA DE 0,8 M A 1,5 M, EM SOLO DE 1A CATEGORIA, LOCAIS COM BAIXO NÍVEL DE INTERFERÊNCIA. AF_09/2024</t>
  </si>
  <si>
    <t>ESCAVAÇÃO MECANIZADA DE VALA COM PROFUNDIDADE MAIOR QUE 1,5 M ATÉ 3,0 M (MÉDIA MONTANTE E JUSANTE/UMA COMPOSIÇÃO POR TRECHO), RETROESCAV. (0,26 M3), LARGURA MENOR QUE 0,8 M, EM SOLO DE 1A CATEGORIA, LOCAIS COM BAIXO NÍVEL DE INTERFERÊNCIA. AF_09/2024</t>
  </si>
  <si>
    <t>DESMONTE DE MATERIAL DE 3ª CATEGORIA (BLOCOS DE ROCHAS OU MATACOS), EM VALA, COM MARTELETE PNEUMÁTICO MANUAL - EXCLUSIVE RETIRADA, CARGA E TRANSPORTE. AF_03/2021</t>
  </si>
  <si>
    <t>DESMONTE DE MATERIAL DE 3ª CATEGORIA, COM USO DE ARGAMASSA EXPANSIVA - EXCLUSIVE CARGA E TRANSPORTE. AF_03/2021</t>
  </si>
  <si>
    <t>DESMONTE DE MATERIAL DE 3ª CATEGORIA, COM USO DE ARGAMASSA EXPANSIVA, EM VALA - EXCLUSIVE RETIRADA, CARGA E TRANSPORTE. AF_03/2021</t>
  </si>
  <si>
    <t>DESMONTE DE MATERIAL DE 3ª CATEGORIA, COM USO DE EMULSÃO EXPLOSIVA ENCARTUCHADA - EXCLUSIVE CARGA E TRANSPORTE. AF_03/2021</t>
  </si>
  <si>
    <t>DESMONTE DE MATERIAL DE 3ª CATEGORIA, EM VALA, COM USO DE EMULSÃO EXPLOSIVA ENCARTUCHADA - EXCLUSIVE RETIRADA, CARGA E TRANSPORTE. AF_03/2021</t>
  </si>
  <si>
    <t>ESCAVAÇÃO DE VALA EM MATERIAL DE 3ª CATEGORIA, RESISTÊNCIA À COMPRESSÃO MAIOR OU IGUAL A 50 MPA, COM ROMPEDOR ACOPLADO EM ESCAVADEIRA HIDRÁULICA - EXCLUSIVE RETIRADA, CARGA E TRANSPORTE. AF_03/2021</t>
  </si>
  <si>
    <t>ESCAVAÇÃO DE VALA EM MATERIAL DE 3ª CATEGORIA, RESISTÊNCIA À COMPRESSÃO MENOR QUE 50 MPA, COM ROMPEDOR ACOPLADO EM ESCAVADEIRA HIDRÁULICA - EXCLUSIVE RETIRADA, CARGA E TRANSPORTE. AF_03/2021</t>
  </si>
  <si>
    <t>ESCAVAÇÃO DE VALA EM MATERIAL DE 3ª CATEGORIA, RESISTÊNCIA À COMPRESSÃO MENOR QUE 50 MPA, COM ROMPEDOR ACOPLADO EM RETROESCAVADEIRA - EXCLUSIVE RETIRADA CARGA E TRANSPORTE. AF_03/2021</t>
  </si>
  <si>
    <t>ESCAVAÇÃO EM MATERIAL DE 3ª CATEGORIA, RESISTÊNCIA À COMPRESSÃO MAIOR OU IGUAL A 50 MPA E MENOR QUE 70 MPA, COM ROMPEDOR ACOPLADO EM ESCAVADEIRA HIDRÁULICA - EXCLUSIVE CARGA E TRANSPORTE. AF_03/2021</t>
  </si>
  <si>
    <t>ESCAVAÇÃO EM MATERIAL DE 3ª CATEGORIA, RESISTÊNCIA À COMPRESSÃO MAIOR OU IGUAL A 70 MPA E MENOR QUE 90 MPA, COM ROMPEDOR ACOPLADO EM ESCAVADEIRA HIDRÁULICA - EXCLUSIVE CARGA E TRANSPORTE. AF_03/2021</t>
  </si>
  <si>
    <t>ESCAVAÇÃO EM MATERIAL DE 3ª CATEGORIA, RESISTÊNCIA À COMPRESSÃO MAIOR OU IGUAL A 90 MPA E MENOR QUE 110 MPA, COM ROMPEDOR ACOPLADO EM ESCAVADEIRA HIDRÁULICA - EXCLUSIVE CARGA E TRANSPORTE. AF_03/2021</t>
  </si>
  <si>
    <t>ESCAVAÇÃO EM MATERIAL DE 3ª CATEGORIA, RESISTÊNCIA À COMPRESSÃO MAIOR QUE 110 MPA, COM ROMPEDOR ACOPLADO EM ESCAVADEIRA HIDRÁULICA - EXCLUSIVE CARGA E TRANSPORTE. AF_03/2021</t>
  </si>
  <si>
    <t>ESCAVAÇÃO EM MATERIAL DE 3ª CATEGORIA, RESISTÊNCIA À COMPRESSÃO MENOR QUE 50 MPA, COM ROMPEDOR ACOPLADO EM ESCAVADEIRA HIDRÁULICA - EXCLUSIVE CARGA E TRANSPORTE. AF_03/2021</t>
  </si>
  <si>
    <t>ESCORAMENTO DE VALA, TIPO BLINDADEM, COM PROFUNDIDADE DE 0 A 1,5 M, LARGURA MAIOR OU IGUAL A 1,5 M E MENOR QUE 2,5 M - EXECUÇÃO E FORNECIMENTO, INCLUI MATERIAL. AF_08/2020</t>
  </si>
  <si>
    <t>ESCORAMENTO DE VALA, TIPO BLINDAGEM, COM PROFUNDIDADE DE 0 A 1,5 M, LARGURA MENOR QUE 1,5 M - EXECUÇÃO E FORNECIMENTO, INCLUI MATERIAL. AF_08/2020</t>
  </si>
  <si>
    <t>ESCORAMENTO DE VALA, TIPO BLINDAGEM, COM PROFUNDIDADE DE 1,5 A 3,0 M, LARGURA MAIOR OU IGUAL A 1,5 M E MENOR QUE 2,5 M - EXECUÇÃO E FORNECIMENTO, INCLUI MATERIAL. AF_08/2020</t>
  </si>
  <si>
    <t>ESCORAMENTO DE VALA, TIPO BLINDAGEM, COM PROFUNDIDADE DE 1,5 A 3,0 M, LARGURA MENOR QUE 1,5 M - EXECUÇÃO E FORNECIMENTO, INCLUI MATERIAL. AF_08/2020</t>
  </si>
  <si>
    <t>ESCORAMENTO DE VALA, TIPO BLINDAGEM, COM PROFUNDIDADE DE 3,0 A 4,5 M, LARGURA MAIOR OU IGUAL A 1,5 M E MENOR QUE 2,5 M - EXECUÇÃO E FORNECIMENTO, INCLUI MATERIAL. AF_08/2020</t>
  </si>
  <si>
    <t>ESCORAMENTO DE VALA, TIPO BLINDAGEM, COM PROFUNDIDADE DE 3,0 A 4,5 M, LARGURA MENOR QUE 1,5 M - EXECUÇÃO E FORNECIMENTO, INCLUI MATERIAL. AF_08/2020</t>
  </si>
  <si>
    <t>ESCORAMENTO DE VALA, TIPO ESTACA PRANCHA METÁLICA CRAVADA, COM PROFUNDIDADE DE 0 A 1,5 M. AF_08/2020</t>
  </si>
  <si>
    <t>ESCORAMENTO DE VALA, TIPO ESTACA PRANCHA METÁLICA CRAVADA, COM PROFUNDIDADE DE 1,5 A 3 M. AF_08/2020</t>
  </si>
  <si>
    <t>ESCORAMENTO DE VALA, TIPO ESTACA PRANCHA METÁLICA CRAVADA, COM PROFUNDIDADE DE 3 A 4,5 M. AF_08/2020</t>
  </si>
  <si>
    <t>FABRICAÇÃO DE CONJUNTO DE MÓDULO METÁLICO, COMPRIMENTO DE 3,0 M E ALTURA DE 1,8 M (ESTRONCAS DE 1,00 M). AF_08/2020</t>
  </si>
  <si>
    <t>FABRICAÇÃO DE CONJUNTO DE MÓDULO METÁLICO, COMPRIMENTO DE 3,0 M E ALTURA DE 1,8 M (ESTRONCAS DE 2,00 M). AF_08/2020</t>
  </si>
  <si>
    <t>FABRICAÇÃO DE CONJUNTO DE MÓDULO METÁLICO, COMPRIMENTO DE 3,0 M E ALTURA DE 2,4 M (ESTRONCAS DE 1,00 M). AF_08/2020</t>
  </si>
  <si>
    <t>FABRICAÇÃO DE CONJUNTO DE MÓDULO METÁLICO, COMPRIMENTO DE 3,0 M E ALTURA DE 2,4 M (ESTRONCAS DE 2,00 M). AF_08/2020</t>
  </si>
  <si>
    <t>FABRICAÇÃO DE CONJUNTO DE MÓDULO METÁLICO, COMPRIMENTO DE 3,6 M E ALTURA DE 3,0 M (ESTRONCAS DE 1,00 M). AF_08/2020</t>
  </si>
  <si>
    <t>FABRICAÇÃO DE CONJUNTO DE MÓDULO METÁLICO, COMPRIMENTO DE 3,6 M E ALTURA DE 3,0 M (ESTRONCAS DE 2,00 M). AF_08/2020</t>
  </si>
  <si>
    <t>INSTALAÇÃO DE SISTEMA DE REBAIXAMENTO DE LENÇOL FREÁTICO POR POÇOS PROFUNDOS, DIÂMETRO DO POÇO DE 400 MM (EXCLUI O FORNECIMENTO E FUNCIONAMENTO DE BOMBAS). AF_12/2022</t>
  </si>
  <si>
    <t>INSTALAÇÃO DE TUBULAÇÃO (GEOMECÂNICA E DE SUCÇÃO) PARA SISTEMA DE REBAIXAMENTO DE LENÇOL FREÁTICO POR POÇOS PROFUNDOS COM BOMBA SUBMERSA, DIÂMETRO DO POÇO DE 400 MM. AF_12/2022</t>
  </si>
  <si>
    <t>INSTALAÇÃO E DESINSTALAÇÃO DE MANGOTES PARA SISTEMA DE REBAIXAMENTO DE LENÇOL FREÁTICO POR PONTEIRAS FILTRANTES. AF_12/2022</t>
  </si>
  <si>
    <t>INSTALAÇÃO E DESINSTALAÇÃO DE SISTEMA DE REBAIXAMENTO DE LENÇOL FREÁTICO POR PONTEIRAS FILTRANTES PARA OBRAS ESTACIONÁRIAS (EXCLUI O FORNECIMENTO E FUNCIONAMENTO DE BOMBAS). AF_12/2022</t>
  </si>
  <si>
    <t>INSTALAÇÃO E DESINSTALAÇÃO DE SISTEMA DE REBAIXAMENTO DE LENÇOL FREÁTICO POR PONTEIRAS FILTRANTES PARA OBRAS ITINERANTES (EXCLUI O FORNECIMENTO E FUNCIONAMENTO DE BOMBAS). AF_12/2022</t>
  </si>
  <si>
    <t>INSTALAÇÃO E DESINSTALAÇÃO DE TUBO COLETOR DE PVC, DIÂMETRO DE 100 MM, PARA SISTEMA DE REBAIXAMENTO DE LENÇOL FREÁTICO POR PONTEIRAS FILTRANTES. AF_12/2022</t>
  </si>
  <si>
    <t>INSTALAÇÃO E RETIRADA DE REVESTIMENTO METÁLICO PARA PERFURAÇÃO DE SOLO PARA SISTEMA DE REBAIXAMENTO DE LENÇOL FREÁTICO POR PORÇOS PROFUNDOS, DIÂMETRO DO POÇO DE 400 MM. AF_12/2022</t>
  </si>
  <si>
    <t>PERFURAÇÃO DE SOLO PARA SISTEMA DE REBAIXAMENTO DE LENÇOL FREÁTICO POR POÇOS PROFUNDOS, DIÂMETRO DO POÇO DE 400 MM. AF_12/2022</t>
  </si>
  <si>
    <t>PERFURAÇÃO DE SOLO, INSTALAÇÃO E DESINSTALAÇÃO DE PONTEIRAS PARA SISTEMA DE REBAIXAMENTO DE LENÇOL FREÁTICO POR PONTEIRAS FILTRANTES EM OBRAS ESTACIONÁRIAS. AF_12/2022</t>
  </si>
  <si>
    <t>PERFURAÇÃO DE SOLO, INSTALAÇÃO E DESINSTALAÇÃO DE PONTEIRAS PARA SISTEMA DE REBAIXAMENTO DE LENÇOL FREÁTICO POR PONTEIRAS FILTRANTES EM OBRAS ITINERANTES. AF_12/2022</t>
  </si>
  <si>
    <t>CAIXILHO FIXO DE ALUMÍNIO PARA VIDRO (VIDRO INCLUSO), BATENTE/ REQUADRO DE 4 A 14 CM, SEM GUARNIÇÃO/ ALIZAR, FIXAÇÃO COM PARAFUSOS, VEDAÇÃO COM SILICONE, EXCLUSIVE CONTRAMARCO - FORNECIMENTO E INSTALAÇÃO. AF_11/2024</t>
  </si>
  <si>
    <t>CAIXILHO FIXO DE PVC BRANCO PARA VIDRO (VIDRO INCLUSO), BATENTE/ REQUADRO DE 4 A 14 CM, SEM GUARNIÇÃO/ ALIZAR, COM FERRAGENS, FIXAÇÃO COM PARAFUSOS, VEDAÇÃO COM SILICONE, EXCLUSIVE CONTRAMARCO - FORNECIMENTO E INSTALAÇÃO. AF_11/2024</t>
  </si>
  <si>
    <t>CONTRAMARCO DE ALUMÍNIO, FIXAÇÃO COM ARGAMASSA - FORNECIMENTO E INSTALAÇÃO. AF_11/2024</t>
  </si>
  <si>
    <t>CONTRAMARCO DE ALUMÍNIO, FIXAÇÃO COM PARAFUSO - FORNECIMENTO E INSTALAÇÃO. AF_11/2024</t>
  </si>
  <si>
    <t>CONTRAMARCO DE AÇO, FIXAÇÃO COM ARGAMASSA - FORNECIMENTO E INSTALAÇÃO. AF_11/2024</t>
  </si>
  <si>
    <t>CONTRAMARCO DE AÇO, FIXAÇÃO COM PARAFUSO - FORNECIMENTO E INSTALAÇÃO. AF_11/2024</t>
  </si>
  <si>
    <t>GUARNIÇÃO DE ALUMÍNIO. AF_11/2024</t>
  </si>
  <si>
    <t>JANELA DE ALUMÍNIO DE CORRER COM 2 FOLHAS PARA VIDROS (VIDROS INCLUSOS) E PERSIANA INTEGRADA, BATENTE/ REQUADRO 6 A 14 CM, ACABAMENTO COM ACETATO OU BRILHANTE, FIXAÇÃO COM PARAFUSO, SEM GUARNIÇÃO/ ALIZAR, DIMENSÕES 120X120 CM, VEDAÇÃO COM SILICONE, EXCLUSIVE CONTRAMARCO - FORNECIMENTO E INSTALAÇÃO. AF_11/2024</t>
  </si>
  <si>
    <t>JANELA DE ALUMÍNIO DE CORRER COM 2 FOLHAS PARA VIDROS (VIDROS INCLUSOS), BATENTE/ REQUADRO 6 A 14 CM, ACABAMENTO COM ACETATO OU BRILHANTE, FIXAÇÃO COM PARAFUSO, SEM GUARNIÇÃO/ ALIZAR, DIMENSÕES 100X120 CM, VEDAÇÃO COM SILICONE, EXCLUSIVE CONTRAMARCO - FORNECIMENTO E INSTALAÇÃO. AF_11/2024</t>
  </si>
  <si>
    <t>JANELA DE ALUMÍNIO DE CORRER COM 2 FOLHAS PARA VIDROS (VIDROS INCLUSOS), COM BANDEIRA, BATENTE/ REQUADRO 6 A 14 CM, ACABAMENTO COM ACETATO OU BRILHANTE, FIXAÇÃO COM PARAFUSO, SEM GUARNIÇÃO/ ALIZAR, DIMENSÕES 100X120 CM, VEDAÇÃO COM SILICONE, EXCLUSIVE CONTRAMARCO - FORNECIMENTO E INSTALAÇÃO. AF_11/2024</t>
  </si>
  <si>
    <t>JANELA DE ALUMÍNIO DE CORRER COM 3 FOLHAS (2 VENEZIANAS E 1 FOLHA PARA VIDRO,VIDRO INCLUSO), BATENTE/ REQUADRO 6 A 14 CM, SEM ACABAMENTO, FIXAÇÃO COM PARAFUSO, SEM GUARNIÇÃO/ ALIZAR, DIMENSÕES 100X120 CM, VEDAÇÃO COM SILICONE, EXCLUSIVE CONTRAMARCO - FORNECIMENTO E INSTALAÇÃO. AF_11/2024</t>
  </si>
  <si>
    <t>JANELA DE ALUMÍNIO DE CORRER COM 4 FOLHAS PARA VIDROS (VIDROS INCLUSOS), COM BANDEIRA, BATENTE/ REQUADRO 6 A 14 CM, ACABAMENTO COM ACETATO OU BRILHANTE, FIXAÇÃO COM PARAFUSO, SEM GUARNIÇÃO/ ALIZAR, DIMENSÕES 150X120 CM, VEDAÇÃO COM SILICONE, EXCLUSIVE CONTRAMARCO - FORNECIMENTO E INSTALAÇÃO. AF_11/2024</t>
  </si>
  <si>
    <t>JANELA DE ALUMÍNIO DE CORRER COM 4 FOLHAS PARA VIDROS (VIDROS INCLUSOS), SEM BANDEIRA, BATENTE/ REQUADRO 6 A 14 CM, ACABAMENTO COM ACETATO OU BRILHANTE, FIXAÇÃO COM PARAFUSO, SEM GUARNIÇÃO/ ALIZAR, DIMENSÕES 150X120 CM, VEDAÇÃO COM SILICONE, EXCLUSIVE CONTRAMARCO - FORNECIMENTO E INSTALAÇÃO. AF_11/2024</t>
  </si>
  <si>
    <t>JANELA DE ALUMÍNIO TIPO MAXIM-AR, BATENTE/ REQUADRO 3 A 14 CM, VIDRO INCLUSO, FIXAÇÃO COM PARAFUSO, SEM GUARNIÇÃO/ ALIZAR, DIMENSÕES 60X80 (A X L) CM, SEM ACABAMENTO, VEDAÇÃO COM SILICONE, EXCLUSIVE CONTRAMARCO - FORNECIMENTO E INSTALAÇÃO. AF_11/2024</t>
  </si>
  <si>
    <t>JANELA DE ALUMÍNIO TIPO MAXIM-AR, VIDRO INCLUSO, COM BANDEIRA, FIXAÇÃO COM PARAFUSO, SEM GUARNIÇÃO/ ALIZAR, DIMENSÕES 100X80 (A X L) CM, SEM ACABAMENTO, VEDAÇÃO COM SILICONE, EXCLUSIVE CONTRAMARCO - FORNECIMENTO E INSTALAÇÃO. AF_11/2024</t>
  </si>
  <si>
    <t>JANELA DE AÇO DE CORRER COM 3 FOLHAS (2 VENEZIANAS E 1 PARA VIDRO - VIDRO INCLUSO), BATENTE/ REQUADRO INCLUSO (6 A 14 CM), FIXAÇÃO COM ARGAMASSA, COM PINTURA ANTICORROSIVA E PINTURA DE ACABAMENTO, COM FERRAGENS, FIXAÇÃO COM ARGAMASSA, EXCLUSIVE CONTRAMARCO - FORNECIMENTO E INSTALAÇÃO. AF_11/2024</t>
  </si>
  <si>
    <t>JANELA DE AÇO DE CORRER COM 4 FOLHAS PARA VIDRO (VIDROS NÃO INCLUSOS), BATENTE/ REQUADRO INCLUSO (6 A 14 CM), FIXAÇÃO COM ARGAMASSA, COM PINTURA ANTICORROSIVA, COM FERRAGENS, FIXAÇÃO COM ARGAMASSA, EXCLUSIVE CONTRAMARCO - FORNECIMENTO E INSTALAÇÃO. AF_11/2024</t>
  </si>
  <si>
    <t>JANELA DE AÇO GALVANIZADO TIPO MAXIMO-AR, PINT. ANTICORROSIVA, COM BATENTE/REQUADRO DE 6 A 14 CM, SEM VIDRO, COM GRADE, 1 FL, 60 X 80 CM (A X L), FIXAÇÃO COM ARGAMASSA, EXCLUSIVE CONTRAMARCO - FORNECIMENTO E INSTALAÇÃO. AF_11/2024</t>
  </si>
  <si>
    <t>JANELA DE AÇO TIPO BASCULANTE, PARA VIDROS (VIDROS NÃO INCLUSOS), BATENTE/ REQUADRO INCLUSO (6,5 A 14 CM), DIMENSÕES 60X60 CM, COM COM PINTURA ANTICORROSIVA, SEM ACABAMENTO, COM FERRAGENS, FIXAÇÃO COM ARGAMASSA, EXCLUSIVE CONTRAMARCO - FORNECIMENTO E INSTALAÇÃO. AF_11/2024</t>
  </si>
  <si>
    <t>JANELA DE MADEIRA CEDRINHO/ ANGELIM COMERCIAL/ CURUPIXA/ CUMARU OU EQUIVALENTE DA REGIÃO, TIPO MAXIMA AR, PARA VIDRO (VIDRO NÃO INCLUSO), CAIXA DO BATENTE/ MARCO DE 10 CM, COM GUARNIÇÕES/ ALIZAR E FERRAGENS, SEM ACABAMENTO, FIXAÇÃO COM PARAFUSOS E ESPUMA EXPANSIVA, EXCLUSIVE CONTRAMARCO - FORNECIMENTO E INSTALAÇÃO. AF_11/2024</t>
  </si>
  <si>
    <t>JANELA DE MADEIRA CEDRINHO/ ANGELIM COMERCIAL/ CURUPIXA/ CUMARU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</si>
  <si>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CEDRINHO/ ANGELIM COMERCIAL/ CURUPIXA/ CUMARU 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</si>
  <si>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MADEIRA CEDRINHO/ ANGELIM COMERCIAL/ CURUPIXA/ CUMARU OU EQUIVALENTE, VENEZIANAS PANTOGRÁFICAS DE CORRER E 2 FOLHAS PARA VIDROS DE CORRER (VIDROS NÃO INCLUSOS), GUARNIÇÕES/ MARCO INCLUSOS, FERRAGENS INCLUSAS, FIXAÇÃO COM PARAFUSOS E ESPUMA EXPANSIVA, EXCLUSIVE CONTRAMARCO - FORNECIMENTO E INSTALAÇÃO. AF_11/2024</t>
  </si>
  <si>
    <t>JANELA DE MADEIRA IMBUIA/CEDRO ARANA/CEDRO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</si>
  <si>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IMBUIA/CEDRO ARANA/CEDRO ROSAOU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</si>
  <si>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MADEIRA PINUS/ EUCALIPTO/ TAUARI/ VIROLA OU EQUIVALENTE DA REGIÃO, TIPO BASCULANTE, 2 FOLHAS PARA (VIDROS NÃO INCLUSOS), CAIXA DO BATENTE/ MARCO DE 10 CM, SEM GUARNIÇÕES/ ALIZAR, COM FERRAGENS, FIXAÇÃO COM PARAFUSOS E ESPUMA EXPANSIVA, EXCLUSIVE CONTRAMARCO - FORNECIMENTO E INSTALAÇÃO. AF_11/2024</t>
  </si>
  <si>
    <t>JANELA DE MADEIRA PINUS/ EUCALIPTO/ TAUARI/ VIROLA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</si>
  <si>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PINUS/EUCALIPTO/ TAUARI/ VIROLA 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</si>
  <si>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PVC BRANCO DE CORRER COM 2 FOLHAS PARA VIDRO (VIDROS INCLUSOS) E PERSIANA INTEGRADA, BATENTE/ REQUADRO DE 4 A 14 CM, DIMENSÕES 120X120 CM, COM GUARNIÇÃO/ ALIZAR, COM FERRAGENS, FIXAÇÃO COM PARAFUSOS, VEDAÇÃO COM SILICONE, EXCLUSIVE CONTRAMARCO - FORNECIMENTO E INSTALAÇÃO. AF_11/2024</t>
  </si>
  <si>
    <t>JANELA DE PVC BRANCO DE CORRER COM 3 FOLHAS (2 VENEZIANAS E 1 PARA VIDRO, VIDRO INCLUSO), BATENTE/ REQUADRO DE 4 A 14 CM, DIMENSÕES 100X200 CM, COM GUARNIÇÃO/ ALIZAR, COM FERRAGENS, FIXAÇÃO COM PARAFUSOS, VEDAÇÃO COM SILICONE, EXCLUSIVE CONTRAMARCO - FORNECIMENTO E INSTALAÇÃO. AF_11/2024</t>
  </si>
  <si>
    <t>JANELA DE PVC BRANCO TIPO MAXIM-AR (VIDRO INCLUSO), BATENTE/ REQUADRO DE 4 A 14 CM, DIMENSÕES 60X60 CM, COM GUARNIÇÃO/ ALIZAR, COM FERRAGENS, FIXAÇÃO COM PARAFUSOS, VEDAÇÃO COM SILICONE, EXCLUSIVE CONTRAMARCO - FORNECIMENTO E INSTALAÇÃO. AF_11/2024</t>
  </si>
  <si>
    <t>BATENTE DE AÇO GALVANIZADO, COM PERFIL PRÉ-FABRICADO, FIXADO COM ARGAMASSA, COM SOLDA, GRAPAS E FUROS PARA FERRAGENS INCLUSOS. AF_12/2019</t>
  </si>
  <si>
    <t>ESTACA BROCA DE CONCRETO, DIÂMETRO DE 30CM, ESCAVAÇÃO MANUAL COM TRADO CONCHA, INTEIRAMENTE ARMADA. AF_05/2020</t>
  </si>
  <si>
    <t>ESTACA CIRCULAR ESCAVADA COM FLUIDO ESTABILIZANTE (ESTACÃO), DIÂMETRO DE 110CM (EXCLUSIVE MOBILIZAÇÃO E DESMOBILIZAÇÃO). AF_05/2020</t>
  </si>
  <si>
    <t>ESTACA CIRCULAR ESCAVADA COM FLUIDO ESTABILIZANTE (ESTACÃO), DIÂMETRO DE 140CM (EXCLUSIVE MOBILIZAÇÃO E DESMOBILIZAÇÃO). AF_05/2020</t>
  </si>
  <si>
    <t>ESTACA CIRCULAR ESCAVADA COM FLUIDO ESTABILIZANTE (ESTACÃO), DIÂMETRO DE 80CM (EXCLUSIVE MOBILIZAÇÃO E DESMOBILIZAÇÃO). AF_05/2020</t>
  </si>
  <si>
    <t>ESTACA RETANGULAR ESCAVADA COM FLUIDO ESTABILIZANTE (BARRETE), 40 X 250CM (EXCLUSIVE MOBILIZAÇÃO E DESMOBILIZAÇÃO). AF_05/2020</t>
  </si>
  <si>
    <t>ESTACA RETANGULAR ESCAVADA COM FLUIDO ESTABILIZANTE (BARRETE), 60 X 250CM (EXCLUSIVE MOBILIZAÇÃO E DESMOBILIZAÇÃO). AF_05/2020</t>
  </si>
  <si>
    <t>ESTACA RETANGULAR ESCAVADA COM FLUIDO ESTABILIZANTE (BARRETE), 80 X 250CM (EXCLUSIVE MOBILIZAÇÃO E DESMOBILIZAÇÃO). AF_05/2020</t>
  </si>
  <si>
    <t>ESTACA STRAUSS, DIÂMETRO DE 25CM, COM ARMADURA DE ARRANQUE (EXCLUSIVE MOBILIZAÇÃO E DESMOBILIZAÇÃO). AF_05/2020</t>
  </si>
  <si>
    <t>ESTACA STRAUSS, DIÂMETRO DE 32CM, COM ARMADURA DE ARRANQUE (EXCLUSIVE MOBILIZAÇÃO E DESMOBILIZAÇÃO). AF_05/2020</t>
  </si>
  <si>
    <t>ESTACA STRAUSS, DIÂMETRO DE 32CM, INTEIRAMENTE ARMADA (EXCLUSIVE MOBILIZAÇÃO E DESMOBILIZAÇÃO). AF_05/2020</t>
  </si>
  <si>
    <t>ESTACA STRAUSS, DIÂMETRO DE 38CM, COM ARMADURA DE ARRANQUE (EXCLUSIVE MOBILIZAÇÃO E DESMOBILIZAÇÃO). AF_05/2020</t>
  </si>
  <si>
    <t>ESTACA STRAUSS, DIÂMETRO DE 38CM, INTEIRAMENTE ARMADA (EXCLUSIVE MOBILIZAÇÃO E DESMOBILIZAÇÃO). AF_05/2020</t>
  </si>
  <si>
    <t>ESTACA ESCAVADA MECANICAMENTE, SEM FLUIDO ESTABILIZANTE, COM 25CM DE DIÂMETRO, CONCRETO LANÇADO MANUALMENTE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</si>
  <si>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</si>
  <si>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</si>
  <si>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BOMBA LANÇA (EXCLUSIVE BOMBEAMENTO, MOBILIZAÇÃO E DESMOBILIZAÇÃO). AF_01/2020</t>
  </si>
  <si>
    <t>ESTACA ESCAVADA MECANICAMENTE, SEM FLUIDO ESTABILIZANTE, COM 60CM DE DIÂMETRO, CONCRETO LANÇADO POR CAMINHÃO BETONEIRA (EXCLUSIVE MOBILIZAÇÃO E DESMOBILIZAÇÃO). AF_01/2020</t>
  </si>
  <si>
    <t>ESTACA METÁLICA PARA FUNDAÇÃO, UTILIZANDO PERFIL LAMINADO HP310X125 (EXCLUSIVE MOBILIZAÇÃO E DESMOBILIZAÇÃO). AF_01/2020</t>
  </si>
  <si>
    <t>ESTACA RAIZ, DIÂMETRO DE 20 CM, PERFURADA EM ROCHA (EXCLUSIVE MOBILIZAÇÃO E DESMOBILIZAÇÃO). AF_03/2020</t>
  </si>
  <si>
    <t>ESTACA RAIZ, DIÂMETRO DE 20 CM, SEM PRESENÇA DE ROCHA (EXCLUSIVE MOBILIZAÇÃO E DESMOBILIZAÇÃO). AF_03/2020</t>
  </si>
  <si>
    <t>ESTACA RAIZ, DIÂMETRO DE 31 CM, PERFURADA EM ROCHA (EXCLUSIVE MOBILIZAÇÃO E DESMOBILIZAÇÃO). AF_03/2020</t>
  </si>
  <si>
    <t>ESTACA RAIZ, DIÂMETRO DE 31 CM, SEM PRESENÇA DE ROCHA (EXCLUSIVE MOBILIZAÇÃO E DESMOBILIZAÇÃO). AF_03/2020</t>
  </si>
  <si>
    <t>ESTACA RAIZ, DIÂMETRO DE 40 CM, PERFURADA EM ROCHA (EXCLUSIVE MOBILIZAÇÃO E DESMOBILIZAÇÃO). AF_03/2020</t>
  </si>
  <si>
    <t>ESTACA RAIZ, DIÂMETRO DE 40 CM, SEM PRESENÇA DE ROCHA (EXCLUSIVE MOBILIZAÇÃO E DESMOBILIZAÇÃO). AF_03/2020</t>
  </si>
  <si>
    <t>ESTACA RAIZ, DIÂMETRO DE 45 CM, PERFURADA EM ROCHA (EXCLUSIVE MOBILIZAÇÃO E DESMOBILIZAÇÃO). AF_03/2020</t>
  </si>
  <si>
    <t>ESTACA RAIZ, DIÂMETRO DE 45 CM, SEM PRESENÇA DE ROCHA (EXCLUSIVE MOBILIZAÇÃO E DESMOBILIZAÇÃO). AF_03/2020</t>
  </si>
  <si>
    <t>ESTACA HÉLICE CONTÍNUA, DIÂMETRO DE 30 CM, INCLUSO CONCRETO FCK=30MPA E ARMADURA MÍNIMA (EXCLUSIVE BOMBEAMENTO, MOBILIZAÇÃO E DESMOBILIZAÇÃO). AF_12/2019</t>
  </si>
  <si>
    <t>ESTACA HÉLICE CONTÍNUA, DIÂMETRO DE 50 CM, INCLUSO CONCRETO FCK=30MPA E ARMADURA MÍNIMA (EXCLUSIVE BOMBEAMENTO, MOBILIZAÇÃO E DESMOBILIZAÇÃO). AF_12/2019</t>
  </si>
  <si>
    <t>ESTACA HÉLICE CONTÍNUA, DIÂMETRO DE 70 CM, INCLUSO CONCRETO FCK=30MPA E ARMADURA MÍNIMA (EXCLUSIVE BOMBEAMENTO, MOBILIZAÇÃO E DESMOBILIZAÇÃO). AF_12/2019</t>
  </si>
  <si>
    <t>ESTACA HÉLICE CONTÍNUA, DIÂMETRO DE 80 CM, INCLUSO CONCRETO FCK=30MPA E ARMADURA MÍNIMA (EXCLUSIVE BOMBEAMENTO, MOBILIZAÇÃO E DESMOBILIZAÇÃO). AF_12/2019</t>
  </si>
  <si>
    <t>ESTACA HÉLICE CONTÍNUA, DIÂMETRO DE 90 CM, INCLUSO CONCRETO FCK=30MPA E ARMADURA MÍNIMA (EXCLUSIVE BOMBEAMENTO, MOBILIZAÇÃO E DESMOBILIZAÇÃO). AF_12/2019</t>
  </si>
  <si>
    <t>FABRICAÇÃO E INSTALAÇÃO DE TESOURA INTEIRA EM AÇO, VÃO DE 10 M, PARA TELHA CERÂMICA OU DE CONCRETO, INCLUSO IÇAMENTO. AF_07/2019</t>
  </si>
  <si>
    <t>FABRICAÇÃO E INSTALAÇÃO DE TESOURA INTEIRA EM AÇO, VÃO DE 10 M, PARA TELHA ONDULADA DE FIBROCIMENTO, METÁLICA, PLÁSTICA OU TERMOACÚSTICA, INCLUSO IÇAMENTO. AF_07/2019</t>
  </si>
  <si>
    <t>FABRICAÇÃO E INSTALAÇÃO DE TESOURA INTEIRA EM AÇO, VÃO DE 11 M, PARA TELHA CERÂMICA OU DE CONCRETO, INCLUSO IÇAMENTO. AF_07/2019</t>
  </si>
  <si>
    <t>FABRICAÇÃO E INSTALAÇÃO DE TESOURA INTEIRA EM AÇO, VÃO DE 11 M, PARA TELHA ONDULADA DE FIBROCIMENTO, METÁLICA, PLÁSTICA OU TERMOACÚSTICA, INCLUSO IÇAMENTO. AF_07/2019</t>
  </si>
  <si>
    <t>FABRICAÇÃO E INSTALAÇÃO DE TESOURA INTEIRA EM AÇO, VÃO DE 12 M, PARA TELHA CERÂMICA OU DE CONCRETO, INCLUSO IÇAMENTO. AF_07/2019</t>
  </si>
  <si>
    <t>FABRICAÇÃO E INSTALAÇÃO DE TESOURA INTEIRA EM AÇO, VÃO DE 12 M, PARA TELHA ONDULADA DE FIBROCIMENTO, METÁLICA, PLÁSTICA OU TERMOACÚSTICA, INCLUSO IÇAMENTO. AF_07/2019</t>
  </si>
  <si>
    <t>FABRICAÇÃO E INSTALAÇÃO DE TESOURA INTEIRA EM AÇO, VÃO DE 3 M, PARA TELHA CERÂMICA OU DE CONCRETO, INCLUSO IÇAMENTO. AF_07/2019</t>
  </si>
  <si>
    <t>FABRICAÇÃO E INSTALAÇÃO DE TESOURA INTEIRA EM AÇO, VÃO DE 3 M, PARA TELHA ONDULADA DE FIBROCIMENTO, METÁLICA, PLÁSTICA OU TERMOACÚSTICA, INCLUSO IÇAMENTO. AF_07/2019</t>
  </si>
  <si>
    <t>FABRICAÇÃO E INSTALAÇÃO DE TESOURA INTEIRA EM AÇO, VÃO DE 4 M, PARA TELHA CERÂMICA OU DE CONCRETO, INCLUSO IÇAMENTO. AF_07/2019</t>
  </si>
  <si>
    <t>FABRICAÇÃO E INSTALAÇÃO DE TESOURA INTEIRA EM AÇO, VÃO DE 4 M, PARA TELHA ONDULADA DE FIBROCIMENTO, METÁLICA, PLÁSTICA OU TERMOACÚSTICA, INCLUSO IÇAMENTO. AF_07/2019</t>
  </si>
  <si>
    <t>FABRICAÇÃO E INSTALAÇÃO DE TESOURA INTEIRA EM AÇO, VÃO DE 5 M, PARA TELHA CERÂMICA OU DE CONCRETO, INCLUSO IÇAMENTO. AF_07/2019</t>
  </si>
  <si>
    <t>FABRICAÇÃO E INSTALAÇÃO DE TESOURA INTEIRA EM AÇO, VÃO DE 5 M, PARA TELHA ONDULADA DE FIBROCIMENTO, METÁLICA, PLÁSTICA OU TERMOACÚSTICA, INCLUSO IÇAMENTO. AF_07/2019</t>
  </si>
  <si>
    <t>FABRICAÇÃO E INSTALAÇÃO DE TESOURA INTEIRA EM AÇO, VÃO DE 6 M, PARA TELHA CERÂMICA OU DE CONCRETO, INCLUSO IÇAMENTO. AF_07/2019</t>
  </si>
  <si>
    <t>FABRICAÇÃO E INSTALAÇÃO DE TESOURA INTEIRA EM AÇO, VÃO DE 6 M, PARA TELHA ONDULADA DE FIBROCIMENTO, METÁLICA, PLÁSTICA OU TERMOACÚSTICA, INCLUSO IÇAMENTO. AF_07/2019</t>
  </si>
  <si>
    <t>FABRICAÇÃO E INSTALAÇÃO DE TESOURA INTEIRA EM AÇO, VÃO DE 7 M, PARA TELHA CERÂMICA OU DE CONCRETO, INCLUSO IÇAMENTO. AF_07/2019</t>
  </si>
  <si>
    <t>FABRICAÇÃO E INSTALAÇÃO DE TESOURA INTEIRA EM AÇO, VÃO DE 7 M, PARA TELHA ONDULADA DE FIBROCIMENTO, METÁLICA, PLÁSTICA OU TERMOACÚSTICA, INCLUSO IÇAMENTO. AF_07/2019</t>
  </si>
  <si>
    <t>FABRICAÇÃO E INSTALAÇÃO DE TESOURA INTEIRA EM AÇO, VÃO DE 8 M, PARA TELHA CERÂMICA OU DE CONCRETO, INCLUSO IÇAMENTO. AF_07/2019</t>
  </si>
  <si>
    <t>FABRICAÇÃO E INSTALAÇÃO DE TESOURA INTEIRA EM AÇO, VÃO DE 8 M, PARA TELHA ONDULADA DE FIBROCIMENTO, METÁLICA, PLÁSTICA OU TERMOACÚSTICA, INCLUSO IÇAMENTO, INCLUSO IÇAMENTO. AF_07/2019</t>
  </si>
  <si>
    <t>FABRICAÇÃO E INSTALAÇÃO DE TESOURA INTEIRA EM AÇO, VÃO DE 9 M, PARA TELHA CERÂMICA OU DE CONCRETO, INCLUSO IÇAMENTO. AF_07/2019</t>
  </si>
  <si>
    <t>FABRICAÇÃO E INSTALAÇÃO DE TESOURA INTEIRA EM AÇO, VÃO DE 9 M, PARA TELHA ONDULADA DE FIBROCIMENTO, METÁLICA, PLÁSTICA OU TERMOACÚSTICA, INCLUSO IÇAMENTO. AF_07/2019</t>
  </si>
  <si>
    <t>FORNECIMENTO E MONTAGEM DE ESCADAS PRÉ-FABRICADAS, INCLUSO IÇAMENTO COM GUINDASTE. AF_03/2024</t>
  </si>
  <si>
    <t>FORNECIMENTO E MONTAGEM DE LAJES ALVEOLARES PRÉ-FABRICADAS, INCLUSO IÇAMENTO COM GUINDASTE. AF_03/2024</t>
  </si>
  <si>
    <t>FORNECIMENTO E MONTAGEM DE LAJES DUPLO T (PI) PRÉ-FABRICADAS, INCLUSO IÇAMENTO COM GUINDASTE. AF_03/2024</t>
  </si>
  <si>
    <t>FORNECIMENTO E MONTAGEM DE PAINÉIS ESTRUTURAIS PRÉ-FABRICADOS, INCLUSO IÇAMENTO COM GUINDASTE. AF_03/2024</t>
  </si>
  <si>
    <t>FORNECIMENTO E MONTAGEM DE PILARES PRÉ-FABRICADOS, INCLUSO IÇAMENTO COM GUINDASTE. AF_03/2024</t>
  </si>
  <si>
    <t>FORNECIMENTO E MONTAGEM DE PRÉ-LAJE TRELIÇADA PRÉ-FABRICADAS, INCLUSO IÇAMENTO COM GUINDASTE. AF_03/2024</t>
  </si>
  <si>
    <t>FORNECIMENTO E MONTAGEM DE TERÇAS PRÉ-FABRICADAS, INCLUSO IÇAMENTO COM GUINDASTE. AF_03/2024</t>
  </si>
  <si>
    <t>FORNECIMENTO E MONTAGEM DE TESOURAS PRÉ-FABRICADAS, INCLUSO IÇAMENTO COM GUINDASTE. AF_03/2024</t>
  </si>
  <si>
    <t>FORNECIMENTO E MONTAGEM DE VIGAS CALHA PRÉ-FABRICADAS, INCLUSO IÇAMENTO COM GUINDASTE. AF_03/2024</t>
  </si>
  <si>
    <t>FORNECIMENTO E MONTAGEM DE VIGAS PRÉ-FABRICADAS, INCLUSO IÇAMENTO COM GUINDASTE. AF_03/2024</t>
  </si>
  <si>
    <t>PEÇA CIRCULAR PRÉ-MOLDADA, VOLUME DE CONCRETO DE 10 A 30 LITROS, TAXA DE FIBRA DE POLIPROPILENO APROXIMADA DE 6 KG/M³. AF_03/2024_PS</t>
  </si>
  <si>
    <t>PEÇA RETANGULAR PRÉ-MOLDADA, VOLUME DE CONCRETO DE 30 A 70 LITROS, TAXA DE AÇO APROXIMADA DE 70KG/M³. AF_03/2024</t>
  </si>
  <si>
    <t>CONTENÇÃO EM CORTINA COM ESTACAS ESPAÇADAS COM 30 CM DE DIÂMETRO E PROFUNDIDADE ATÉ 20 METROS. AF_02/2025</t>
  </si>
  <si>
    <t>CONTENÇÃO EM CORTINA COM ESTACAS ESPAÇADAS COM 40 CM DE DIÂMETRO E PROFUNDIDADE ATÉ 20 METROS. AF_02/2025</t>
  </si>
  <si>
    <t>CONTENÇÃO EM CORTINA COM ESTACAS ESPAÇADAS COM 50 CM DE DIÂMETRO E PROFUNDIDADE ATÉ 20 METROS. AF_02/2025</t>
  </si>
  <si>
    <t>CONTENÇÃO EM CORTINA COM ESTACAS ESPAÇADAS COM 60 CM DE DIÂMETRO E PROFUNDIDADE ATÉ 20 METROS. AF_02/2025</t>
  </si>
  <si>
    <t>CONTENÇÃO EM CORTINA COM ESTACAS SECANTES COM 40 CM DE DIÂMETRO E PROFUNDIDADE ATÉ 20 METROS. AF_02/2025</t>
  </si>
  <si>
    <t>CONTENÇÃO EM CORTINA COM ESTACAS SECANTES COM 50 CM DE DIÂMETRO E PROFUNDIDADE ATÉ 20 METROS. AF_02/2025</t>
  </si>
  <si>
    <t>CONTENÇÃO EM PAREDE DIAFRAGMA COM 30 CM DE ESPESSURA E PROFUNDIDADE ATÉ 25 METROS. AF_02/2025</t>
  </si>
  <si>
    <t>CONTENÇÃO EM PAREDE DIAFRAGMA COM 40 CM DE ESPESSURA E PROFUNDIDADE ATÉ 25 METROS. AF_02/2025</t>
  </si>
  <si>
    <t>CONTENÇÃO EM PAREDE DIAFRAGMA COM 50 CM DE ESPESSURA E PROFUNDIDADE ATÉ 25 METROS. AF_02/2025</t>
  </si>
  <si>
    <t>CONTENÇÃO EM PAREDE DIAFRAGMA COM 60 CM DE ESPESSURA E PROFUNDIDADE ATÉ 25 METROS. AF_02/2025</t>
  </si>
  <si>
    <t>CONTENÇÃO EM PAREDE DIAFRAGMA COM 80 CM DE ESPESSURA E PROFUNDIDADE ATÉ 25 METROS. AF_02/2025</t>
  </si>
  <si>
    <t>EXECUÇÃO DE MURETA GUIA PARA CONTENÇÃO/FUNDAÇÃO, PARA LAMELAS ATÉ 0,80 M DE LARGURA. AF_02/2025</t>
  </si>
  <si>
    <t>ARMAÇÃO DE CORTINA DE CONTENÇÃO EM CONCRETO ARMADO, COM AÇO CA-50 DE 10 MM - MONTAGEM. AF_11/2024</t>
  </si>
  <si>
    <t>ARMAÇÃO DE CORTINA DE CONTENÇÃO EM CONCRETO ARMADO, COM AÇO CA-50 DE 12,5 MM - MONTAGEM. AF_11/2024</t>
  </si>
  <si>
    <t>ARMAÇÃO DE CORTINA DE CONTENÇÃO EM CONCRETO ARMADO, COM AÇO CA-50 DE 16 MM - MONTAGEM. AF_11/2024</t>
  </si>
  <si>
    <t>ARMAÇÃO DE CORTINA DE CONTENÇÃO EM CONCRETO ARMADO, COM AÇO CA-50 DE 20 MM - MONTAGEM. AF_11/2024</t>
  </si>
  <si>
    <t>ARMAÇÃO DE CORTINA DE CONTENÇÃO EM CONCRETO ARMADO, COM AÇO CA-50 DE 25 MM - MONTAGEM. AF_11/2024</t>
  </si>
  <si>
    <t>ARMAÇÃO DE CORTINA DE CONTENÇÃO EM CONCRETO ARMADO, COM AÇO CA-50 DE 6,3 MM - MONTAGEM. AF_11/2024</t>
  </si>
  <si>
    <t>ARMAÇÃO DE CORTINA DE CONTENÇÃO EM CONCRETO ARMADO, COM AÇO CA-50 DE 8 MM - MONTAGEM. AF_11/2024</t>
  </si>
  <si>
    <t>CONCRETAGEM DE CORTINA DE CONTENÇÃO, ATRAVÉS DE BOMBA - LANÇAMENTO, ADENSAMENTO E ACABAMENTO. AF_11/2024</t>
  </si>
  <si>
    <t>CONTENÇÃO EM PERFIL PRANCHADO COM PAINEL TRELIÇADO DUPLA FACE DE CONCRETO PRÉ-FABRICADO, PERFIS ESPAÇADOS A 1,5 M PARA 1 SUBSOLO. AF_11/2024</t>
  </si>
  <si>
    <t>CONTENÇÃO EM PERFIL PRANCHADO COM PAINEL TRELIÇADO DUPLA FACE DE CONCRETO PRÉ-FABRICADO, PERFIS ESPAÇADOS A 1,5 M PARA 2 OU MAIS SUBSOLOS. AF_11/2024</t>
  </si>
  <si>
    <t>CONTENÇÃO EM PERFIL PRANCHADO COM PAINEL TRELIÇADO DUPLA FACE DE CONCRETO PRÉ-FABRICADO, PERFIS ESPAÇADOS A 2 M PARA 1 SUBSOLO. AF_11/2024</t>
  </si>
  <si>
    <t>CONTENÇÃO EM PERFIL PRANCHADO COM PAINEL TRELIÇADO DUPLA FACE DE CONCRETO PRÉ-FABRICADO, PERFIS ESPAÇADOS A 2 M PARA 2 OU MAIS SUBSOLOS. AF_11/2024</t>
  </si>
  <si>
    <t>CONTENÇÃO EM PERFIL PRANCHADO COM PRANCHÃO DE MADEIRA, PERFIS ESPAÇADOS A 1,5 M PARA 1 SUBSOLO. AF_11/2024</t>
  </si>
  <si>
    <t>CONTENÇÃO EM PERFIL PRANCHADO COM PRANCHÃO DE MADEIRA, PERFIS ESPAÇADOS A 1,5 M PARA 2 OU MAIS SUBSOLOS. AF_11/2024</t>
  </si>
  <si>
    <t>CONTENÇÃO EM PERFIL PRANCHADO COM PRANCHÃO DE MADEIRA, PERFIS ESPAÇADOS A 2 M PARA 1 SUBSOLO. AF_11/2024</t>
  </si>
  <si>
    <t>CONTENÇÃO EM PERFIL PRANCHADO COM PRANCHÃO DE MADEIRA, PERFIS ESPAÇADOS A 2 M PARA 2 OU MAIS SUBSOLOS. AF_11/2024</t>
  </si>
  <si>
    <t>FABRICAÇÃO, MONTAGEM E DESMONTAGEM DE FÔRMA PARA CORTINA DE CONTENÇÃO, EM CHAPA DE MADEIRA COMPENSADA PLASTIFICADA, E = 18 MM, 10 UTILIZAÇÕES. AF_11/2024</t>
  </si>
  <si>
    <t>MURO DE ARRIMO COM BLOCOS DE CONCRETO ESTRUTURAL E PILARES INTERMEDIÁRIOS, COM ALTURA MAIOR QUE 1,6 M E MENOR OU IGUAL A 2,8 M (EXCETO FUNDAÇÃO). AF_11/2024</t>
  </si>
  <si>
    <t>MURO DE ARRIMO COM BLOCOS DE CONCRETO ESTRUTURAL E PILARES INTERMEDIÁRIOS, COM ALTURA MAIOR QUE 2,8 M E MENOR OU IGUAL A 4,0 M (EXCETO FUNDAÇÃO). AF_11/2024</t>
  </si>
  <si>
    <t>MURO DE ARRIMO COM BLOCOS DE CONCRETO ESTRUTURAL, ATÉ 1,6 M DE ALTURA (EXCETO FUNDAÇÃO). AF_11/2024</t>
  </si>
  <si>
    <t>PILAR DE MADEIRA ROLIÇA, EUCALIPTO OU EQUIVALENTE DA REGIÃO, FIXADO COM PORTA PILAR METÁLICO, DIÂMETRO DE 12 A 15 CM, APOIO ARTICULADO, COMPRIMENTO DE 3 M. AF_03/2024</t>
  </si>
  <si>
    <t>PILAR DE MADEIRA ROLIÇA, EUCALIPTO OU EQUIVALENTE DA REGIÃO, FIXADO COM PORTA PILAR METÁLICO, DIÂMETRO DE 12 A 15 CM, APOIO ARTICULADO, COMPRIMENTO DE 6 M. AF_03/2024</t>
  </si>
  <si>
    <t>PILAR DE MADEIRA ROLIÇA, EUCALIPTO OU EQUIVALENTE DA REGIÃO, FIXADO COM PORTA PILAR METÁLICO, DIÂMETRO DE 12 A 15 CM, APOIO ENGASTADO, COMPRIMENTO DE 3 M. AF_03/2024</t>
  </si>
  <si>
    <t>PILAR DE MADEIRA ROLIÇA, EUCALIPTO OU EQUIVALENTE DA REGIÃO, FIXADO COM PORTA PILAR METÁLICO, DIÂMETRO DE 12 A 15 CM, APOIO ENGASTADO, COMPRIMENTO DE 6 M. AF_03/2024</t>
  </si>
  <si>
    <t>PILAR DE MADEIRA ROLIÇA, EUCALIPTO OU EQUIVALENTE DA REGIÃO, FIXADO COM PORTA PILAR METÁLICO, DIÂMETRO DE 16 A 20 CM, APOIO ARTICULADO, COMPRIMENTO DE 3 M. AF_03/2024</t>
  </si>
  <si>
    <t>PILAR DE MADEIRA ROLIÇA, EUCALIPTO OU EQUIVALENTE DA REGIÃO, FIXADO COM PORTA PILAR METÁLICO, DIÂMETRO DE 16 A 20 CM, APOIO ARTICULADO, COMPRIMENTO DE 6 M. AF_03/2024</t>
  </si>
  <si>
    <t>PILAR DE MADEIRA ROLIÇA, EUCALIPTO OU EQUIVALENTE DA REGIÃO, FIXADO COM PORTA PILAR METÁLICO, DIÂMETRO DE 16 A 20 CM, APOIO ENGASTADO, COMPRIMENTO DE 3 M. AF_03/2024</t>
  </si>
  <si>
    <t>PILAR DE MADEIRA ROLIÇA, EUCALIPTO OU EQUIVALENTE DA REGIÃO, FIXADO COM PORTA PILAR METÁLICO, DIÂMETRO DE 16 A 20 CM, APOIO ENGASTADO, COMPRIMENTO DE 6 M. AF_03/2024</t>
  </si>
  <si>
    <t>PILAR DE MADEIRA ROLIÇA, EUCALIPTO OU EQUIVALENTE DA REGIÃO, FIXADO COM PORTA PILAR METÁLICO, DIÂMETRO DE 21 A 29 CM, APOIO ARTICULADO, COMPRIMENTO DE 3 M. AF_03/2024</t>
  </si>
  <si>
    <t>PILAR DE MADEIRA ROLIÇA, EUCALIPTO OU EQUIVALENTE DA REGIÃO, FIXADO COM PORTA PILAR METÁLICO, DIÂMETRO DE 21 A 29 CM, APOIO ARTICULADO, COMPRIMENTO DE 6 M. AF_03/2024</t>
  </si>
  <si>
    <t>PILAR DE MADEIRA ROLIÇA, EUCALIPTO OU EQUIVALENTE DA REGIÃO, FIXADO COM PORTA PILAR METÁLICO, DIÂMETRO DE 21 A 29 CM, APOIO ENGASTADO, COMPRIMENTO DE 3 M. AF_03/2024</t>
  </si>
  <si>
    <t>PILAR DE MADEIRA ROLIÇA, EUCALIPTO OU EQUIVALENTE DA REGIÃO, FIXADO COM PORTA PILAR METÁLICO, DIÂMETRO DE 21 A 29 CM, APOIO ENGASTADO, COMPRIMENTO DE 6 M. AF_03/2024</t>
  </si>
  <si>
    <t>PILAR DE MADEIRA ROLIÇA, EUCALIPTO OU EQUIVALENTE DA REGIÃO, FIXADO COM PORTA PILAR METÁLICO, DIÂMETRO DE 30 A 34 CM, APOIO ARTICULADO, COMPRIMENTO DE 3 M. AF_03/2024</t>
  </si>
  <si>
    <t>PILAR DE MADEIRA ROLIÇA, EUCALIPTO OU EQUIVALENTE DA REGIÃO, FIXADO COM PORTA PILAR METÁLICO, DIÂMETRO DE 30 A 34 CM, APOIO ARTICULADO, COMPRIMENTO DE 6 M. AF_03/2024</t>
  </si>
  <si>
    <t>PILAR DE MADEIRA ROLIÇA, EUCALIPTO OU EQUIVALENTE DA REGIÃO, FIXADO COM PORTA PILAR METÁLICO, DIÂMETRO DE 30 A 34 CM, APOIO ENGASTADO, COMPRIMENTO DE 3 M. AF_03/2024</t>
  </si>
  <si>
    <t>PILAR DE MADEIRA ROLIÇA, EUCALIPTO OU EQUIVALENTE DA REGIÃO, FIXADO COM PORTA PILAR METÁLICO, DIÂMETRO DE 30 A 34 CM, APOIO ENGASTADO, COMPRIMENTO DE 6 M. AF_03/2024</t>
  </si>
  <si>
    <t>PILAR DE MADEIRA SERRADA, MAÇARANDUBA OU EQUIVALENTE DA REGIÃO, NÃO APARELHADO, FIXADO COM PORTA PILAR METÁLICO, SEÇÃO QUADRADA 10 X 10 CM, APOIO ARTICULADO, COMPRIMENTO DE 3 M. AF_03/2024</t>
  </si>
  <si>
    <t>PILAR DE MADEIRA SERRADA, MAÇARANDUBA OU EQUIVALENTE DA REGIÃO, NÃO APARELHADO, FIXADO COM PORTA PILAR METÁLICO, SEÇÃO QUADRADA 10 X 10 CM, APOIO ARTICULADO, COMPRIMENTO DE 6 M. AF_03/2024</t>
  </si>
  <si>
    <t>PILAR DE MADEIRA SERRADA, MAÇARANDUBA OU EQUIVALENTE DA REGIÃO, NÃO APARELHADO, FIXADO COM PORTA PILAR METÁLICO, SEÇÃO QUADRADA 10 X 10 CM, APOIO ENGASTADO, COMPRIMENTO DE 3 M. AF_03/2024</t>
  </si>
  <si>
    <t>PILAR DE MADEIRA SERRADA, MAÇARANDUBA OU EQUIVALENTE DA REGIÃO, NÃO APARELHADO, FIXADO COM PORTA PILAR METÁLICO, SEÇÃO QUADRADA 10 X 10 CM, APOIO ENGASTADO, COMPRIMENTO DE 6 M. AF_03/2024</t>
  </si>
  <si>
    <t>PILAR DE MADEIRA SERRADA, MAÇARANDUBA OU EQUIVALENTE DA REGIÃO, NÃO APARELHADO, FIXADO COM PORTA PILAR METÁLICO, SEÇÃO QUADRADA 15 X 15 CM, APOIO ARTICULADO, COMPRIMENTO DE 3 M. AF_03/2024</t>
  </si>
  <si>
    <t>PILAR DE MADEIRA SERRADA, MAÇARANDUBA OU EQUIVALENTE DA REGIÃO, NÃO APARELHADO, FIXADO COM PORTA PILAR METÁLICO, SEÇÃO QUADRADA 15 X 15 CM, APOIO ARTICULADO, COMPRIMENTO DE 6 M. AF_03/2024</t>
  </si>
  <si>
    <t>PILAR DE MADEIRA SERRADA, MAÇARANDUBA OU EQUIVALENTE DA REGIÃO, NÃO APARELHADO, FIXADO COM PORTA PILAR METÁLICO, SEÇÃO QUADRADA 15 X 15 CM, APOIO ENGASTADO, COMPRIMENTO DE 3 M. AF_03/2024</t>
  </si>
  <si>
    <t>PILAR DE MADEIRA SERRADA, MAÇARANDUBA OU EQUIVALENTE DA REGIÃO, NÃO APARELHADO, FIXADO COM PORTA PILAR METÁLICO, SEÇÃO QUADRADA 15 X 15 CM, APOIO ENGASTADO, COMPRIMENTO DE 6 M. AF_03/2024</t>
  </si>
  <si>
    <t>PILAR DE MADEIRA SERRADA, MAÇARANDUBA OU EQUIVALENTE DA REGIÃO, NÃO APARELHADO, FIXADO COM PORTA PILAR METÁLICO, SEÇÃO QUADRADA 20 X 20 CM, APOIO ARTICULADO, COMPRIMENTO DE 3 M. AF_03/2024</t>
  </si>
  <si>
    <t>PILAR DE MADEIRA SERRADA, MAÇARANDUBA OU EQUIVALENTE DA REGIÃO, NÃO APARELHADO, FIXADO COM PORTA PILAR METÁLICO, SEÇÃO QUADRADA 20 X 20 CM, APOIO ARTICULADO, COMPRIMENTO DE 6 M. AF_03/2024</t>
  </si>
  <si>
    <t>PILAR DE MADEIRA SERRADA, MAÇARANDUBA OU EQUIVALENTE DA REGIÃO, NÃO APARELHADO, FIXADO COM PORTA PILAR METÁLICO, SEÇÃO QUADRADA 20 X 20 CM, APOIO ENGASTADO, COMPRIMENTO DE 3 M. AF_03/2024</t>
  </si>
  <si>
    <t>PILAR DE MADEIRA SERRADA, MAÇARANDUBA OU EQUIVALENTE DA REGIÃO, NÃO APARELHADO, FIXADO COM PORTA PILAR METÁLICO, SEÇÃO QUADRADA 20 X 20 CM, APOIO ENGASTADO, COMPRIMENTO DE 6 M. AF_03/2024</t>
  </si>
  <si>
    <t>EXECUÇÃO DE GRAMPO PARA SOLO GRAMPEADO COM COMPRIMENTO MAIOR QUE 10 M, DIÂMETRO DE 10 CM, PERFURAÇÃO COM EQUIPAMENTO MANUAL E ARMADURA COM DIÂMETRO DE 20 MM. AF_07/2024</t>
  </si>
  <si>
    <t>EXECUÇÃO DE GRAMPO PARA SOLO GRAMPEADO COM COMPRIMENTO MAIOR QUE 10 M, DIÂMETRO DE 7 CM, PERFURAÇÃO COM EQUIPAMENTO MANUAL E ARMADURA COM DIÂMETRO DE 20 MM. AF_07/2024</t>
  </si>
  <si>
    <t>EXECUÇÃO DE GRAMPO PARA SOLO GRAMPEADO COM COMPRIMENTO MAIOR QUE 6 M E MENOR OU IGUAL A 10 M, DIÂMETRO DE 10 CM, PERFURAÇÃO COM EQUIPAMENTO MANUAL E ARMADURA COM DIÂMETRO DE 20 MM. AF_07/2024</t>
  </si>
  <si>
    <t>EXECUÇÃO DE GRAMPO PARA SOLO GRAMPEADO COM COMPRIMENTO MAIOR QUE 6 M E MENOR OU IGUAL A 10 M, DIÂMETRO DE 7 CM, PERFURAÇÃO COM EQUIPAMENTO MANUAL E ARMADURA COM DIÂMETRO DE 20 MM. AF_07/2024</t>
  </si>
  <si>
    <t>EXECUÇÃO DE GRAMPO PARA SOLO GRAMPEADO COM COMPRIMENTO MENOR OU IGUAL A 6 M, DIÂMETRO DE 10 CM, PERFURAÇÃO COM EQUIPAMENTO MANUAL E ARMADURA COM DIÂMETRO DE 20 MM. AF_07/2024</t>
  </si>
  <si>
    <t>EXECUÇÃO DE GRAMPO PARA SOLO GRAMPEADO COM COMPRIMENTO MENOR OU IGUAL A 6 M, DIÂMETRO DE 7 CM, PERFURAÇÃO COM EQUIPAMENTO MANUAL E ARMADURA COM DIÂMETRO DE 20 MM. AF_07/2024</t>
  </si>
  <si>
    <t>INJEÇÃO DE CALDA DE CIMENTO PARA CHUMBAMENTO DE TIRANTE COM 8 CORDOALHAS DE 12,7 MM, COMPRIMENTO MAIOR OU IGUAL A 22 M E MENOR QUE 30 M, DIÂMETRO DE 100 MM, INCLUSIVE PRODUÇÃO. AF_11/2023</t>
  </si>
  <si>
    <t>INJEÇÃO DE CALDA DE CIMENTO PARA CHUMBAMENTO DE TIRANTE COM 8 CORDOALHAS DE 12,7 MM, COMPRIMENTO MAIOR OU IGUAL A 22 M E MENOR QUE 30 M, DIÂMETRO DE 150 MM, INCLUSIVE PRODUÇÃO. AF_11/2023</t>
  </si>
  <si>
    <t>INJEÇÃO DE CALDA DE CIMENTO PARA CHUMBAMENTO DE TIRANTE COM 8 CORDOALHAS DE 12,7 MM, COMPRIMENTO MAIOR OU IGUAL A 22 M E MENOR QUE 30 M, DIÂMETRO DE 200 MM, INCLUSIVE PRODUÇÃO. AF_11/2023</t>
  </si>
  <si>
    <t>INJEÇÃO DE CALDA DE CIMENTO PARA CHUMBAMENTO DE TIRANTE MONOBARRA COM ARMADURA DE 36 MM, COMPRIMENTO MAIOR OU IGUAL A 22 M E MENOR QUE 30 M, DIÂMETRO DE 100 MM, INCLUSIVE PRODUÇÃO. AF_11/2023</t>
  </si>
  <si>
    <t>INJEÇÃO DE CALDA DE CIMENTO PARA CHUMBAMENTO DE TIRANTE MONOBARRA COM ARMADURA DE 36 MM, COMPRIMENTO MAIOR OU IGUAL A 22 M E MENOR QUE 30 M, DIÂMETRO DE 150 MM, INCLUSIVE PRODUÇÃO. AF_11/2023</t>
  </si>
  <si>
    <t>INJEÇÃO DE CALDA DE CIMENTO PARA CHUMBAMENTO DE TIRANTE MONOBARRA COM ARMADURA DE 36 MM, COMPRIMENTO MAIOR OU IGUAL A 22 M E MENOR QUE 30 M, DIÂMETRO DE 200 MM, INCLUSIVE PRODUÇÃO. AF_11/2023</t>
  </si>
  <si>
    <t>INSTALAÇÃO DE TIRANTE COM 4 CORDOALHAS DE 12,7 MM, COMPRIMENTO MAIOR OU IGUAL A 14 M E MENOR QUE 22 M, INCLUSIVE MONTAGEM, INSTALAÇÃO E PROTENSÃO. AF_11/2023</t>
  </si>
  <si>
    <t>INSTALAÇÃO DE TIRANTE COM 4 CORDOALHAS DE 12,7 MM, COMPRIMENTO MAIOR OU IGUAL A 22 M E MENOR QUE 30 M, INCLUSIVE MONTAGEM, INSTALAÇÃO E PROTENSÃO. AF_11/2023</t>
  </si>
  <si>
    <t>INSTALAÇÃO DE TIRANTE COM 4 CORDOALHAS DE 12,7 MM, COMPRIMENTO MAIOR OU IGUAL A 6 M E MENOR QUE 14 M, INCLUSIVE MONTAGEM, INSTALAÇÃO E PROTENSÃO. AF_11/2023</t>
  </si>
  <si>
    <t>INSTALAÇÃO DE TIRANTE COM 6 CORDOALHAS DE 12,7 MM, COMPRIMENTO MAIOR OU IGUAL A 14 M E MENOR QUE 22 M, INCLUSIVE MONTAGEM, INSTALAÇÃO E PROTENSÃO. AF_11/2023</t>
  </si>
  <si>
    <t>INSTALAÇÃO DE TIRANTE COM 6 CORDOALHAS DE 12,7 MM, COMPRIMENTO MAIOR OU IGUAL A 22 M E MENOR QUE 30 M, INCLUSIVE MONTAGEM, INSTALAÇÃO E PROTENSÃO. AF_11/2023</t>
  </si>
  <si>
    <t>INSTALAÇÃO DE TIRANTE COM 6 CORDOALHAS DE 12,7 MM, COMPRIMENTO MAIOR OU IGUAL A 6 M E MENOR QUE 14 M, INCLUSIVE MONTAGEM, INSTALAÇÃO E PROTENSÃO. AF_11/2023</t>
  </si>
  <si>
    <t>INSTALAÇÃO DE TIRANTE COM 8 CORDOALHAS DE 12,7 MM, COMPRIMENTO MAIOR OU IGUAL A 14 M E MENOR QUE 22 M, INCLUSIVE MONTAGEM, INSTALAÇÃO E PROTENSÃO. AF_11/2023</t>
  </si>
  <si>
    <t>INSTALAÇÃO DE TIRANTE COM 8 CORDOALHAS DE 12,7 MM, COMPRIMENTO MAIOR OU IGUAL A 22 M E MENOR QUE 30 M, INCLUSIVE MONTAGEM, INSTALAÇÃO E PROTENSÃO. AF_11/2023</t>
  </si>
  <si>
    <t>INSTALAÇÃO DE TIRANTE COM 8 CORDOALHAS DE 12,7 MM, COMPRIMENTO MAIOR OU IGUAL A 6 M E MENOR QUE 14 M, INCLUSIVE MONTAGEM, INSTALAÇÃO E PROTENSÃO. AF_11/2023</t>
  </si>
  <si>
    <t>INSTALAÇÃO DE TIRANTE MONOBARRA COM ARMADURA DE 25 MM, COMPRIMENTO MAIOR OU IGUAL A 14 M E MENOR QUE 22 M, INCLUSIVE MONTAGEM, INSTALAÇÃO E PROTENSÃO. AF_11/2023</t>
  </si>
  <si>
    <t>INSTALAÇÃO DE TIRANTE MONOBARRA COM ARMADURA DE 25 MM, COMPRIMENTO MAIOR OU IGUAL A 22 M E MENOR QUE 30 M, INCLUSIVE MONTAGEM, INSTALAÇÃO E PROTENSÃO. AF_11/2023</t>
  </si>
  <si>
    <t>INSTALAÇÃO DE TIRANTE MONOBARRA COM ARMADURA DE 25 MM, COMPRIMENTO MAIOR OU IGUAL A 6 M E MENOR QUE 14 M, INCLUSIVE MONTAGEM, INSTALAÇÃO E PROTENSÃO. AF_11/2023</t>
  </si>
  <si>
    <t>INSTALAÇÃO DE TIRANTE MONOBARRA COM ARMADURA DE 32 MM, COMPRIMENTO MAIOR OU IGUAL A 14 M E MENOR QUE 22 M, INCLUSIVE MONTAGEM, INSTALAÇÃO E PROTENSÃO. AF_11/2023</t>
  </si>
  <si>
    <t>INSTALAÇÃO DE TIRANTE MONOBARRA COM ARMADURA DE 32 MM, COMPRIMENTO MAIOR OU IGUAL A 22 M E MENOR QUE 30 M, INCLUSIVE MONTAGEM, INSTALAÇÃO E PROTENSÃO. AF_11/2023</t>
  </si>
  <si>
    <t>INSTALAÇÃO DE TIRANTE MONOBARRA COM ARMADURA DE 32 MM, COMPRIMENTO MAIOR OU IGUAL A 6 M E MENOR QUE 14 M, INCLUSIVE MONTAGEM, INSTALAÇÃO E PROTENSÃO. AF_11/2023</t>
  </si>
  <si>
    <t>INSTALAÇÃO DE TIRANTE MONOBARRA COM ARMADURA DE 36 MM, COMPRIMENTO MAIOR OU IGUAL A 14 M E MENOR QUE 22 M, INCLUSIVE MONTAGEM, INSTALAÇÃO E PROTENSÃO. AF_11/2023</t>
  </si>
  <si>
    <t>INSTALAÇÃO DE TIRANTE MONOBARRA COM ARMADURA DE 36 MM, COMPRIMENTO MAIOR OU IGUAL A 22 M E MENOR QUE 30 M, INCLUSIVE MONTAGEM, INSTALAÇÃO E PROTENSÃO. AF_11/2023</t>
  </si>
  <si>
    <t>INSTALAÇÃO DE TIRANTE MONOBARRA COM ARMADURA DE 36 MM, COMPRIMENTO MAIOR OU IGUAL A 6 M E MENOR QUE 14 M, INCLUSIVE MONTAGEM, INSTALAÇÃO E PROTENSÃO. AF_11/2023</t>
  </si>
  <si>
    <t>PERFURAÇÃO DE PAREDE DIAFRAGMA COM COROA DIAMANTADA DE DIÂMETRO DE 102 MM. AF_11/2023</t>
  </si>
  <si>
    <t>REQUADRO DE VÃOS COM PLACAS DE PORCELANATO ASSENTADAS COM ARGAMASSA COLANTE. AF_03/2025</t>
  </si>
  <si>
    <t>REQUADRO DE VÃOS PLACAS DE GRANITO FIXADAS COM INSERTE METÁLICO. AF_03/2025</t>
  </si>
  <si>
    <t>REVESTIMENTO NÃO ADERIDO DE PAREDES EXTERNAS COM PLACAS DE GRANITO DE ÁREA MAIOR QUE 10000 CM2, FIXADAS COM INSERTE METÁLICO. AF_03/2025</t>
  </si>
  <si>
    <t>REVESTIMENTO NÃO ADERIDO DE PAREDES EXTERNAS COM PLACAS DE GRANITO DE ÁREA MAIOR QUE 3025 CM2 E MENOR OU IGUAL A 10000 CM2, FIXADAS COM INSERTE METÁLICO. AF_03/2025</t>
  </si>
  <si>
    <t>REVESTIMENTO NÃO ADERIDO DE PAREDES EXTERNAS COM PLACAS DE PORCELANATO DE ÁREA MAIOR DO QUE 2500 CM2 E MENOR OU IGUAL A 6400 CM2, FIXADAS COM INSERTE METÁLICO. AF_03/2025</t>
  </si>
  <si>
    <t>REVESTIMENTO NÃO ADERIDO DE PAREDES EXTERNAS COM PLACAS DE PORCELANATO DE ÁREA MAIOR QUE 6400 CM2 E MENOR QUE 10000 CM2, FIXADAS COM INSERTE METÁLICO. AF_03/2025</t>
  </si>
  <si>
    <t>FORRO EM FIBRA MINERAL, PARA AMBIENTES COMERCIAIS, INCLUSIVE ESTRUTURA DE FIXAÇÃO. AF_08/2023</t>
  </si>
  <si>
    <t>FORRO METÁLICO, PARA AMBIENTES COMERCIAIS, INCLUSIVE ESTRUTURA DE FIXAÇÃO. AF_08/2023</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</si>
  <si>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</si>
  <si>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</si>
  <si>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</si>
  <si>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</si>
  <si>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</si>
  <si>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</si>
  <si>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</si>
  <si>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</si>
  <si>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</si>
  <si>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</si>
  <si>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</si>
  <si>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</si>
  <si>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</si>
  <si>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</si>
  <si>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MONTAGEM E DESMONTAGEM DE FÔRMA PARA ESTRUTURA CIRCULAR, COM INSTALAÇÃO EXCLUSIVAMENTE NA FACE INTERNA DA ESTRUTURA, COM AUXÍLIO DE GUINDASTE. AF_07/2024</t>
  </si>
  <si>
    <t>MONTAGEM E DESMONTAGEM DE FÔRMA PARA ESTRUTURA CIRCULAR, COM INSTALAÇÃO EXCLUSIVAMENTE NA FACE INTERNA DA ESTRUTURA, SEM AUXÍLIO DE GUINDASTE. AF_07/2024</t>
  </si>
  <si>
    <t>MONTAGEM E DESMONTAGEM DE FÔRMA PARA ESTRUTURA CIRCULAR, COM INSTALAÇÃO NA FACE INTERNA E EXTERNA DA EXTRUTURA, COM AUXÍLIO DE GUINDASTE. AF_07/2024</t>
  </si>
  <si>
    <t>MONTAGEM E DESMONTAGEM DE FÔRMA PARA ESTRUTURA CIRCULAR, COM INSTALAÇÃO NA FACE INTERNA E EXTERNA DA EXTRUTURA, SEM AUXÍLIO DE GUINDASTE. AF_07/2024</t>
  </si>
  <si>
    <t>MONTAGEM E DESMONTAGEM DE FÔRMA DE VIGA, ESCORAMENTO METÁLICO, PÉ-DIREITO DUPLO, EM CHAPA DE MADEIRA RESINADA, 6 UTILIZAÇÕES. AF_09/2020</t>
  </si>
  <si>
    <t>FABRICAÇÃO DE FÔRMA PARA PILARES CIRCULARES, EM CHAPA DE MADEIRA COMPENSADA RESINADA, PÉ-DIREITO DUPLO. AF_05/2024</t>
  </si>
  <si>
    <t>FABRICAÇÃO DE FÔRMA PARA PILARES CIRCULARES, EM CHAPA DE MADEIRA COMPENSADA RESINADA, PÉ-DIREITO SIMPLES. AF_05/2024</t>
  </si>
  <si>
    <t>MONTAGEM E DESMONTAGEM DE FÔRMA DE PILARES CIRCULARES, COM ÁREA MÉDIA DAS SEÇÕES MAIOR QUE 0,28 M², EM PAPELÃO. AF_05/2024</t>
  </si>
  <si>
    <t>MONTAGEM E DESMONTAGEM DE FÔRMA DE PILARES CIRCULARES, COM ÁREA MÉDIA DAS SEÇÕES MENOR OU IGUAL A 0,28 M², EM PAPELÃO. AF_05/2024</t>
  </si>
  <si>
    <t>MONTAGEM E DESMONTAGEM DE FÔRMA DE PILARES CIRCULARES, PÉ-DIREITO DUPLO, EM MADEIRA, 2 UTILIZAÇÕES. AF_05/2024</t>
  </si>
  <si>
    <t>MONTAGEM E DESMONTAGEM DE FÔRMA DE PILARES CIRCULARES, PÉ-DIREITO DUPLO, METÁLICA. AF_05/2024</t>
  </si>
  <si>
    <t>MONTAGEM E DESMONTAGEM DE FÔRMA DE PILARES CIRCULARES, PÉ-DIREITO DUPLO, PLÁSTICA. AF_05/2024</t>
  </si>
  <si>
    <t>MONTAGEM E DESMONTAGEM DE FÔRMA DE PILARES CIRCULARES, PÉ-DIREITO SIMPLES, EM MADEIRA, 2 UTILIZAÇÕES. AF_05/2024</t>
  </si>
  <si>
    <t>MONTAGEM E DESMONTAGEM DE FÔRMA DE PILARES CIRCULARES, PÉ-DIREITO SIMPLES, METÁLICA. AF_05/2024</t>
  </si>
  <si>
    <t>MONTAGEM E DESMONTAGEM DE FÔRMA DE PILARES CIRCULARES, PÉ-DIREITO SIMPLES, PLÁSTICA. AF_05/2024</t>
  </si>
  <si>
    <t>MURO DE GABIÃO, ENCHIMENTO COM PEDRA DE MÃO TIPO RACHÃO, COM SOLO REFORÇADO, PARA MUROS COM ALTURA MAIOR QUE 12 M E MENOR OU IGUAL A 20 M - FORNECIMENTO E EXECUÇÃO. AF_03/2024</t>
  </si>
  <si>
    <t>MURO DE GABIÃO, ENCHIMENTO COM PEDRA DE MÃO TIPO RACHÃO, COM SOLO REFORÇADO, PARA MUROS COM ALTURA MAIOR QUE 20 M E MENOR OU IGUAL A 28 M - FORNECIMENTO E EXECUÇÃO. AF_03/2024</t>
  </si>
  <si>
    <t>MURO DE GABIÃO, ENCHIMENTO COM PEDRA DE MÃO TIPO RACHÃO, COM SOLO REFORÇADO, PARA MUROS COM ALTURA MAIOR QUE 4 M E MENOR OU IGUAL A 12 M - FORNECIMENTO E EXECUÇÃO. AF_03/2024</t>
  </si>
  <si>
    <t>MURO DE GABIÃO, ENCHIMENTO COM PEDRA DE MÃO TIPO RACHÃO, COM SOLO REFORÇADO, PARA MUROS COM ALTURA MENOR OU IGUAL A 4 M - FORNECIMENTO E EXECUÇÃO. AF_03/2024</t>
  </si>
  <si>
    <t>MURO DE GABIÃO, ENCHIMENTO COM PEDRA DE MÃO TIPO RACHÃO, DE GRAVIDADE, COM GAIOLAS DE COMPRIMENTO IGUAL A 2 M, PARA MUROS COM ALTURA MAIOR QUE 4 M E MENOR OU IGUAL A 6 M - FORNECIMENTO E EXECUÇÃO. AF_03/2024</t>
  </si>
  <si>
    <t>MURO DE GABIÃO, ENCHIMENTO COM PEDRA DE MÃO TIPO RACHÃO, DE GRAVIDADE, COM GAIOLAS DE COMPRIMENTO IGUAL A 2 M, PARA MUROS COM ALTURA MAIOR QUE 6 M E MENOR OU IGUAL A 10 M - FORNECIMENTO E EXECUÇÃO. AF_03/2024</t>
  </si>
  <si>
    <t>MURO DE GABIÃO, ENCHIMENTO COM PEDRA DE MÃO TIPO RACHÃO, DE GRAVIDADE, COM GAIOLAS DE COMPRIMENTO IGUAL A 2 M, PARA MUROS COM ALTURA MENOR OU IGUAL A 4 M - FORNECIMENTO E EXECUÇÃO. AF_03/2024</t>
  </si>
  <si>
    <t>MURO DE GABIÃO, ENCHIMENTO COM PEDRA DE MÃO TIPO RACHÃO, DE GRAVIDADE, COM GAIOLAS DE COMPRIMENTO IGUAL A 5 M, PARA MUROS COM ALTURA MAIOR QUE 4 M E MENOR OU IGUAL A 6 M - FORNECIMENTO E EXECUÇÃO. AF_03/2024</t>
  </si>
  <si>
    <t>MURO DE GABIÃO, ENCHIMENTO COM PEDRA DE MÃO TIPO RACHÃO, DE GRAVIDADE, COM GAIOLAS DE COMPRIMENTO IGUAL A 5 M, PARA MUROS COM ALTURA MAIOR QUE 6 M E MENOR OU IGUAL A 10 M- FORNECIMENTO E EXECUÇÃO. AF_03/2024</t>
  </si>
  <si>
    <t>MURO DE GABIÃO, ENCHIMENTO COM PEDRA DE MÃO TIPO RACHÃO, DE GRAVIDADE, COM GAIOLAS DE COMPRIMENTO IGUAL A 5 M, PARA MUROS COM ALTURA MENOR OU IGUAL A 4 M - FORNECIMENTO E EXECUÇÃO. AF_03/2024</t>
  </si>
  <si>
    <t>MURO DE GABIÃO, ENCHIMENTO COM RESÍDUO DE CONSTRUÇÃO E DEMOLIÇÃO, DE GRAVIDADE, COM GAIOLA TRAPEZOIDAL DE COMPRIMENTO IGUAL A 2 M, PARA MUROS COM ALTURA MAIOR QUE 2 M E MENOR OU IGUAL A 4 M - FORNECIMENTO E EXECUÇÃO. AF_03/2024</t>
  </si>
  <si>
    <t>MURO DE GABIÃO, ENCHIMENTO COM RESÍDUO DE CONSTRUÇÃO E DEMOLIÇÃO, DE GRAVIDADE, COM GAIOLA TRAPEZOIDAL DE COMPRIMENTO IGUAL A 2 M, PARA MUROS COM ALTURA MENOR OU IGUAL A 2 M - FORNECIMENTO E EXECUÇÃO. AF_03/2024</t>
  </si>
  <si>
    <t>PROTEÇÃO SUPERFICIAL DE CANAL EM GABIÃO TIPO COLCHÃO, ALTURA DE 17 CENTÍMETROS, ENCHIMENTO COM PEDRA DE MÃO TIPO RACHÃO - FORNECIMENTO E EXECUÇÃO. AF_03/2024</t>
  </si>
  <si>
    <t>PROTEÇÃO SUPERFICIAL DE CANAL EM GABIÃO TIPO COLCHÃO, ALTURA DE 23 CENTÍMETROS, ENCHIMENTO COM PEDRA DE MÃO TIPO RACHÃO - FORNECIMENTO E EXECUÇÃO. AF_03/2024</t>
  </si>
  <si>
    <t>PROTEÇÃO SUPERFICIAL DE CANAL EM GABIÃO TIPO COLCHÃO, ALTURA DE 30 CENTÍMETROS, ENCHIMENTO COM PEDRA DE MÃO TIPO RACHÃO - FORNECIMENTO E EXECUÇÃO. AF_03/2024</t>
  </si>
  <si>
    <t>PROTEÇÃO SUPERFICIAL DE CANAL EM GABIÃO TIPO SACO, DIÂMETRO DE 65 CENTÍMETROS, ENCHIMENTO MANUAL COM PEDRA DE MÃO TIPO RACHÃO - FORNECIMENTO E EXECUÇÃO. AF_03/2024</t>
  </si>
  <si>
    <t>ADUELA/ GALERIA ABERTA PRE-MOLDADA DE CONCRETO ARMADO, SECAO QUADRANGULAR INTERNA DE 1,50 X 1,50 M (L X A), MISULA DE 20 X 20 CM, C = 1,00 M, ESPESSURA MIN = 15 CM, TB-45 E FCK DO CONCRETO = 30 MPA FORNECIMENTO E ASSENTAMENTO. AF_01/2023</t>
  </si>
  <si>
    <t>ADUELA/ GALERIA ABERTA PRE-MOLDADA DE CONCRETO ARMADO, SECAO QUADRANGULAR INTERNA DE 2,00 X 2,00 M (L X A), MISULA DE 20 X 20 CM, C = 1,00 M, ESPESSURA MIN = 15 CM, TB-45 E FCK DO CONCRETO = 30 MPA FORNECIMENTO E ASSENTAMENTO. AF_01/2023</t>
  </si>
  <si>
    <t>ADUELA/ GALERIA ABERTA PRE-MOLDADA DE CONCRETO ARMADO, SECAO QUADRANGULAR INTERNA DE 2,00 X 2,00 M (L X A), MISULA DE 20 X 20 CM, C = 1,00 M, ESPESSURA MIN = 20 CM, TB-45 E FCK DO CONCRETO = 30 MPA FORNECIMENTO E ASSENTAMENTO. AF_01/2023</t>
  </si>
  <si>
    <t>ADUELA/ GALERIA ABERTA PRE-MOLDADA DE CONCRETO ARMADO, SECAO QUADRANGULAR INTERNA DE 2,50 X 2,50 M (L X A), MISULA DE 20 X 20 CM, C = 1,00 M, ESPESSURA MIN = 15 CM, TB-45 E FCK DO CONCRETO = 30 MPA FORNECIMENTO E ASSENTAMENTO. AF_01/2023</t>
  </si>
  <si>
    <t>ADUELA/ GALERIA ABERTA PRE-MOLDADA DE CONCRETO ARMADO, SECAO QUADRANGULAR INTERNA DE 2,50 X 2,50 M (L X A), MISULA DE 20 X 20 CM, C = 1,00 M, ESPESSURA MIN = 20 CM, TB-45 E FCK DO CONCRETO = 30 MPA FORNECIMENTO E ASSENTAMENTO. AF_01/2023</t>
  </si>
  <si>
    <t>ADUELA/ GALERIA ABERTA PRE-MOLDADA DE CONCRETO ARMADO, SECAO QUADRANGULAR INTERNA DE 2,50 X 2,50 M (L X A), MISULA DE 20 X 20 CM, C = 1,00 M, ESPESSURA MIN = 25 CM, TB-45 E FCK DO CONCRETO = 30 MPA FORNECIMENTO E ASSENTAMENTO. AF_01/2023</t>
  </si>
  <si>
    <t>ADUELA/ GALERIA ABERTA PRE-MOLDADA DE CONCRETO ARMADO, SECAO QUADRANGULAR INTERNA DE 3,00 X 3,00 M (L X A), MISULA DE 20 X 20 CM, C = 1,00 M, ESPESSURA MIN = 20 CM, TB-45 E FCK DO CONCRETO = 30 MPA FORNECIMENTO E ASSENTAMENTO. AF_01/2023</t>
  </si>
  <si>
    <t>ADUELA/ GALERIA ABERTA PRE-MOLDADA DE CONCRETO ARMADO, SECAO QUADRANGULAR INTERNA DE 3,00 X 3,00 M (L X A), MISULA DE 20 X 20 CM, C = 1,00 M, ESPESSURA MIN = 25 CM, TB-45 E FCK DO CONCRETO = 30 MPA FORNECIMENTO E ASSENTAMENTO. AF_01/2023</t>
  </si>
  <si>
    <t>ADUELA/ GALERIA ABERTA PRE-MOLDADA DE CONCRETO ARMADO, SECAO QUADRANGULAR INTERNA DE 3,00 X 3,00 M (L X A), MISULA DE 20 X 20 CM, C = 1,00 M, ESPESSURA MIN = 35 CM, TB-45 E FCK DO CONCRETO = 30 MPA FORNECIMENTO E ASSENTAMENTO. AF_01/2023</t>
  </si>
  <si>
    <t>ADUELA/ GALERIA ABERTA PRE-MOLDADA DE CONCRETO ARMADO, SECAO RETANGULAR INTERNA DE 2,00 X 1,50 M (L X A), MISULA DE 20 X 20 CM, C = 1,00 M, ESPESSURA MIN = 20 CM, TB-45 E FCK DO CONCRETO = 30 MPA FORNECIMENTO E ASSENTAMENTO. AF_01/2023</t>
  </si>
  <si>
    <t>ADUELA/ GALERIA ABERTA PRE-MOLDADA DE CONCRETO ARMADO, SECAO RETANGULAR INTERNA DE 2,50 X 1,50 M (L X A), MISULA DE 20 X 20 CM, C = 1,00 M, ESPESSURA MIN = 15 CM, TB-45 E FCK DO CONCRETO = 30 MPA FORNECIMENTO E ASSENTAMENTO. AF_01/2023</t>
  </si>
  <si>
    <t>ADUELA/ GALERIA ABERTA PRE-MOLDADA DE CONCRETO ARMADO, SECAO RETANGULAR INTERNA DE 2,50 X 2,00 M (L X A), MISULA DE 20 X 20 CM, C = 1,00 M, ESPESSURA MIN = 15 CM, TB-45 E FCK DO CONCRETO = 30 MPA FORNECIMENTO E ASSENTAMENTO. AF_01/2023</t>
  </si>
  <si>
    <t>ADUELA/ GALERIA ABERTA PRE-MOLDADA DE CONCRETO ARMADO, SECAO RETANGULAR INTERNA DE 2,50 X 2,00 M (L X A), MISULA DE 20 X 20 CM, C = 1,00 M, ESPESSURA MIN = 20 CM, TB-45 E FCK DO CONCRETO = 30 MPA FORNECIMENTO E ASSENTAMENTO. AF_01/2023</t>
  </si>
  <si>
    <t>ADUELA/ GALERIA ABERTA PRE-MOLDADA DE CONCRETO ARMADO, SECAO RETANGULAR INTERNA DE 3,00 X 2,00 M (L X A), MISULA DE 20 X 20 CM, C = 1,00 M, ESPESSURA MIN = 15 CM, TB-45 E FCK DO CONCRETO = 30 MPA FORNECIMENTO E ASSENTAMENTO. AF_01/2023</t>
  </si>
  <si>
    <t>ADUELA/ GALERIA ABERTA PRE-MOLDADA DE CONCRETO ARMADO, SECAO RETANGULAR INTERNA DE 3,00 X 2,00 M (L X A), MISULA DE 20 X 20 CM, C = 1,00 M, ESPESSURA MIN = 20 CM, TB-45 E FCK DO CONCRETO = 30 MPA FORNECIMENTO E ASSENTAMENTO. AF_01/2023</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</si>
  <si>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</si>
  <si>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</si>
  <si>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20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</si>
  <si>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</si>
  <si>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20 CM, TB-45 E FCK DO CONCRETO = 30 MPA FORNECIMENTO E ASSENTAMENTO. AF_01/2023</t>
  </si>
  <si>
    <t>ADUELA/ GALERIA FECHADA PRE-MOLDADA DE CONCRETO ARMADO, SECAO QUADRANGULAR INTERNA DE 2,50 X 2,50 M (L X A), MISULA DE 20 X 20 CM, C = 1,00 M, ESPESSURA MIN = 25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</si>
  <si>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</si>
  <si>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ADUELA/ GALERIA FECHADA PRE-MOLDADA DE CONCRETO ARMADO, SECAO QUADRANGULAR INTERNA DE 3,00 X 3,00 M (L X A), MISULA DE 20 X 20 CM, C = 1,00 M, ESPESSURA MIN = 25 CM, TB-45 E FCK DO CONCRETO = 30 MPA FORNECIMENTO E ASSENTAMENTO. AF_01/2023</t>
  </si>
  <si>
    <t>ADUELA/ GALERIA FECHADA PRE-MOLDADA DE CONCRETO ARMADO, SECAO QUADRANGULAR INTERNA DE 3,00 X 3,00 M (L X A), MISULA DE 20 X 20 CM, C = 1,00 M, ESPESSURA MIN = 35 CM, TB-45 E FCK DO CONCRETO = 30 MPA FORNECIMENTO E ASSENTAMENTO. AF_01/2023</t>
  </si>
  <si>
    <t>CORRIMÃO DUPLO, DIÂMETRO EXTERNO = 1 1/2", EM ALUMÍNIO. AF_04/2019</t>
  </si>
  <si>
    <t>CORRIMÃO DUPLO, DIÂMETRO EXTERNO = 1 1/2", EM AÇO GALVANIZADO. AF_04/2019</t>
  </si>
  <si>
    <t>CORRIMÃO DUPLO, DIÂMETRO EXTERNO = 1 1/2", EM AÇO INOX. AF_04/2019</t>
  </si>
  <si>
    <t>CORRIMÃO SIMPLES, DIÂMETRO EXTERNO = 1 1/2", EM AÇO INOX. AF_04/2019</t>
  </si>
  <si>
    <t>GUARDA-CORPO DE AÇO GALVANIZADO DE 1,10M DE ALTURA, MONTANTES TUBULARES DE 1.1/2 ESPAÇADOS DE 1,20M, TRAVESSA SUPERIOR DE 2, GRADIL FORMADO POR BARRAS CHATAS EM FERRO DE 32X4,8MM, FIXADO COM CHUMBADOR MECÂNICO. AF_04/2019_PS</t>
  </si>
  <si>
    <t>GUARDA-CORPO DE AÇO GALVANIZADO DE 1,10M DE ALTURA,DUPLO CORRIMÃO, MONTANTES TUBULARES DE 1.1/2" ESPAÇADOS 1,20M, TRAVESSA SUPERIOR DE 2", GRADIL DE BARRAS CHATAS DE 32X4,8MM, FIXADO COM CHUMBADOR MECÂNICO. AF_04/2019</t>
  </si>
  <si>
    <t>GUARDA-CORPO DE AÇO GALVANIZADO DE 1,10M, DUPLO CORRIMÃO, MONTANTES TUBULARES DE 1.1/2" ESPAÇADOS DE 1,20M, TRAVESSA SUPERIOR DE 2", GRADIL DE BARRAS CHATAS DE 32X4,8MM, FIXADO COM ADESIVO ESTRUTURAL EPOXI. AF_04/2019</t>
  </si>
  <si>
    <t>GUARDA-CORPO DE AÇO GALVANIZADO DE 1,10M, DUPLO CORRIMÃO, MONTANTES TUBULARES DE 1.1/4" ESPAÇADOS 1,20M, TRAVESSA SUPERIOR DE 1.1/2", GRADIL DE TUBOS HORIZONTAIS DE 1" E VERTICAIS DE 3/4", FIXADO COM CHUMBADOR MECÂNICO. AF_04/2019</t>
  </si>
  <si>
    <t>GUARDA-CORPO DE AÇO GALVANIZADO DE 1,10M, DUPLO CORRIMÃO, MONTANTES TUBULARES DE 1.1/4" ESPAÇADOS DE 1,20M, TRAVESSA SUPERIOR DE 1.1/2", GRADIL EM TUBOS HORIZONTAIS DE 1" E VERTICAIS DE 3/4", FIXADO COM ADESIVO ESTRUTURAL EPOXI. AF_04/2019</t>
  </si>
  <si>
    <t>GUARDA-CORPO DE AÇO GALVANIZADO DE 1,10M, DUPLO CORRIMÃO, MONTANTES TUBULARES DE 100X50MM ESPAÇADOS 1,20M, TRAVESSA SUPERIOR DE 3", GRADIL EM CANTONEIRA 51X51X4,8 MM E BARRAS CHATAS NA VERTICAL DE 32X4,8 MM, FIXADO COM CHUMBADOR MECÂNICO. AF_04/2019</t>
  </si>
  <si>
    <t>GUARDA-CORPO DE AÇO GALVANIZADO DE 1,10M, DUPLO CORRIMÃO, MONTANTES TUBULARES DE 100X50MM ESPAÇADOS DE 1,20M, TRAVESSA SUPERIOR DE 3?, GRADIL EM CANTONEIRA 51X51X4,8 MM E BARRAS CHATAS NA VERTICAL DE 32X4,8 MM, FIXADO COM ADESIVO EPOXI. AF_04/2019</t>
  </si>
  <si>
    <t>GUARDA-CORPO DE AÇO GALVANIZADO DE 1,10M, DUPLO CORRIMÃO, MONTANTES TUBULARES DE 30X30 MM ESPAÇADOS DE 1,20M, TRAVESSA SUPERIOR DE 1.1/2", GRADIL DE TUBOS HORIZONTAIS DE 25X25MM E VERTICAIS DE 20X20MM, FIXADO COM CHUMBADOR MECÂNICO. AF_04/2019</t>
  </si>
  <si>
    <t>GUARDA-CORPO DE AÇO GALVANIZADO DE 1,10M, DUPLO CORRIMÃO, MONTANTES TUBULARES DE 30X30 MM ESPAÇADOS DE 1,20M, TRAVESSA SUPERIOR DE 1.1/2", GRADIL EM TUBOS HORIZONTAIS DE 25X25MM E VERTICAIS DE 20X20MM, FIXADO COM ADESIVO ESTRUTURAL EPOXI. AF_04/2019</t>
  </si>
  <si>
    <t>GUARDA-CORPO DE AÇO GALVANIZADO DE 1,10M, MONTANTES TUBULARES DE 1.1/2" ESPAÇADOS 1,20M, TRAVESSA SUPERIOR DE 2", GRADIL FORMADO POR BARRAS CHATAS DE 32X4,8MM, FIXADO COM ADESIVO ESTRUTURAL EPOXI. AF_04/2019</t>
  </si>
  <si>
    <t>GUARDA-CORPO DE AÇO GALVANIZADO DE 1,10M, MONTANTES TUBULARES DE 1.1/4" ESPAÇADOS 1,20M, TRAVESSA SUPERIOR DE 1.1/2", GRADIL FORMADO POR TUBOS HORIZONTAIS DE 1" E VERTICAIS DE 3/4", FIXADO COM ADESIVO ESTRUTURAL EPOXI. AF_04/2019</t>
  </si>
  <si>
    <t>GUARDA-CORPO DE AÇO GALVANIZADO DE 1,10M, MONTANTES TUBULARES DE 100X50MM ESPAÇADOS 1,20M, TRAVESSA SUPERIOR DE 3", GRADIL COM CANTONEIRA 51X51X4,8 MM E BARRAS CHATAS NA VERTICAL DE 32X4,8 MM, FIXADO COM CHUMBADOR MECÂNICO. AF_04/2019</t>
  </si>
  <si>
    <t>GUARDA-CORPO DE AÇO GALVANIZADO DE 1,10M, MONTANTES TUBULARES DE 100X50MM ESPAÇADOS DE 1,20M, TRAVESSA SUPERIOR DE 3", GRADIL EM CANTONEIRA 51X51X4,8 MM E BARRAS CHATAS NA VERTICAL DE 32X4,8 MM, FIXADO COM ADESIVO ESTRUTURAL EPOXI. AF_04/2019</t>
  </si>
  <si>
    <t>GUARDA-CORPO DE AÇO GALVANIZADO DE 1,10M, MONTANTES TUBULARES DE 30X30 MM ESPAÇADOS 1,20M, TRAVESSA SUPERIOR DE 1.1/2", GRADIL DE TUBOS HORIZONTAIS DE 25X25MM E VERTICAIS DE 20X20MM, FIXADO COM ADESIVO ESTRUTURAL EPOXI. AF_04/2019</t>
  </si>
  <si>
    <t>GUARDA-CORPO DE AÇO GALVANIZADO DE 1,10M, MONTANTES TUBULARES DE 30X30 MM ESPAÇADOS 1,20M, TRAVESSA SUPERIOR DE 1.1/2", GRADIL FORMADO POR TUBOS HORIZONTAIS DE 25X25MM E VERTICAIS DE 20X20MM, FIXADO COM CHUMBADOR MECÂNICO. AF_04/2019</t>
  </si>
  <si>
    <t>GUARDA-CORPO PANORÂMICO COM PERFIS DE ALUMÍNIO E VIDRO LAMINADO 8 MM, FIXADO COM ADESIVO ESTRUTURAL EPOXI. AF_04/2019</t>
  </si>
  <si>
    <t>ASSENTAMENTO DE GUIA (MEIO-FIO), TIPO PAVER (FINCADINHA) EM TRECHO RETO, EM CONCRETO PRÉ-FABRICADO, DIMENSÕES 45X08X608X19 CM (COMPRIMENTO X BASE INFERIOR X BASE SUPERIOR X ALTURA), PARA DELIMITAÇÃO DE JARDINS, PRAÇAS OU PASSEIOS. AF_01/2024</t>
  </si>
  <si>
    <t>ASSENTAMENTO DE GUIA (MEIO-FIO), TIPO PAVER, FINCADINHA, EM TRECHO CURVO, EM CONCRETO PRÉ-FABRICADO, DIMENSÕES 45X08X08X19 CM (COMPRIMENTO X BASE INFERIOR X BASE SUPERIOR X ALTURA), PARA DELIMITAÇÃO DE JARDINS, PRAÇAS OU PASSEIOS. AF_01/2024</t>
  </si>
  <si>
    <t>EXECUÇÃO DE SARJETA DE CONCRETO USINADO, MOLDADA IN LOCO EM TRECHO CURVO, 30 CM BASE X 10 CM ALTURA. AF_01/2024</t>
  </si>
  <si>
    <t>EXECUÇÃO DE SARJETA DE CONCRETO USINADO, MOLDADA IN LOCO EM TRECHO CURVO, 30 CM BASE X 15 CM ALTURA. AF_01/2024</t>
  </si>
  <si>
    <t>EXECUÇÃO DE SARJETA DE CONCRETO USINADO, MOLDADA IN LOCO EM TRECHO CURVO, 45 CM BASE X 10 CM ALTURA. AF_01/2024</t>
  </si>
  <si>
    <t>EXECUÇÃO DE SARJETA DE CONCRETO USINADO, MOLDADA IN LOCO EM TRECHO CURVO, 45 CM BASE X 15 CM ALTURA. AF_01/2024</t>
  </si>
  <si>
    <t>EXECUÇÃO DE SARJETA DE CONCRETO USINADO, MOLDADA IN LOCO EM TRECHO CURVO, 60 CM BASE X 10 CM ALTURA. AF_01/2024</t>
  </si>
  <si>
    <t>EXECUÇÃO DE SARJETA DE CONCRETO USINADO, MOLDADA IN LOCO EM TRECHO CURVO, 60 CM BASE X 15 CM ALTURA. AF_01/2024</t>
  </si>
  <si>
    <t>EXECUÇÃO DE SARJETA DE CONCRETO USINADO, MOLDADA IN LOCO EM TRECHO RETO, 30 CM BASE X 10 CM ALTURA. AF_01/2024</t>
  </si>
  <si>
    <t>EXECUÇÃO DE SARJETA DE CONCRETO USINADO, MOLDADA IN LOCO EM TRECHO RETO, 30 CM BASE X 15 CM ALTURA. AF_01/2024</t>
  </si>
  <si>
    <t>EXECUÇÃO DE SARJETA DE CONCRETO USINADO, MOLDADA IN LOCO EM TRECHO RETO, 45 CM BASE X 10 CM ALTURA. AF_01/2024</t>
  </si>
  <si>
    <t>EXECUÇÃO DE SARJETA DE CONCRETO USINADO, MOLDADA IN LOCO EM TRECHO RETO, 45 CM BASE X 15 CM ALTURA. AF_01/2024</t>
  </si>
  <si>
    <t>EXECUÇÃO DE SARJETA DE CONCRETO USINADO, MOLDADA IN LOCO EM TRECHO RETO, 60 CM BASE X 10 CM ALTURA. AF_01/2024</t>
  </si>
  <si>
    <t>EXECUÇÃO DE SARJETA DE CONCRETO USINADO, MOLDADA IN LOCO EM TRECHO RETO, 60 CM BASE X 15 CM ALTURA. AF_01/2024</t>
  </si>
  <si>
    <t>EXECUÇÃO DE SARJETÃO DE CONCRETO USINADO, MOLDADA IN LOCO EM TRECHO RETO, 100 CM BASE X 20 CM ALTURA. AF_01/2024</t>
  </si>
  <si>
    <t>GUIA (MEIO-FIO) CONCRETO, MOLDADA IN LOCO EM TRECHO CURVO COM EXTRUSORA, 13 CM BASE X 22 CM ALTURA. AF_01/2024</t>
  </si>
  <si>
    <t>GUIA (MEIO-FIO) CONCRETO, MOLDADA IN LOCO EM TRECHO CURVO COM EXTRUSORA, 15 CM BASE X 30 CM ALTURA. AF_01/2024</t>
  </si>
  <si>
    <t>GUIA (MEIO-FIO) CONCRETO, MOLDADA IN LOCO EM TRECHO RETO COM EXTRUSORA, 13 CM BASE X 22 CM ALTURA. AF_01/2024</t>
  </si>
  <si>
    <t>GUIA (MEIO-FIO) CONCRETO, MOLDADA IN LOCO EM TRECHO RETO COM EXTRUSORA, 15 CM BASE X 30 CM ALTURA. AF_01/2024</t>
  </si>
  <si>
    <t>GUIA (MEIO-FIO) E SARJETA CONJUGADOS DE CONCRETO, MOLDADA IN LOCO EM TRECHO CURVO COM EXTRUSORA, 45 CM BASE (15 CM BASE DA GUIA + 30 CM BASE DA SARJETA) X 22 CM ALTURA. AF_01/2024</t>
  </si>
  <si>
    <t>GUIA (MEIO-FIO) E SARJETA CONJUGADOS DE CONCRETO, MOLDADA IN LOCO EM TRECHO CURVO COM EXTRUSORA, 60 CM BASE (15 CM BASE DA GUIA + 45 CM BASE DA SARJETA) X 26 CM ALTURA. AF_01/2024</t>
  </si>
  <si>
    <t>GUIA (MEIO-FIO) E SARJETA CONJUGADOS DE CONCRETO, MOLDADA IN LOCO EM TRECHO CURVO COM EXTRUSORA, 65 CM BASE (15 CM BASE DA GUIA + 50 CM BASE DA SARJETA) X 26 CM ALTURA. AF_01/2024</t>
  </si>
  <si>
    <t>GUIA (MEIO-FIO) E SARJETA CONJUGADOS DE CONCRETO, MOLDADA IN LOCO EM TRECHO RETO COM EXTRUSORA, 45 CM BASE (15 CM BASE DA GUIA + 30 CM BASE DA SARJETA) X 22 CM ALTURA. AF_01/2024</t>
  </si>
  <si>
    <t>GUIA (MEIO-FIO) E SARJETA CONJUGADOS DE CONCRETO, MOLDADA IN LOCO EM TRECHO RETO COM EXTRUSORA, 60 CM BASE (15 CM BASE DA GUIA + 45 CM BASE DA SARJETA) X 26 CM ALTURA. AF_01/2024</t>
  </si>
  <si>
    <t>GUIA (MEIO-FIO) E SARJETA CONJUGADOS DE CONCRETO, MOLDADA IN LOCO EM TRECHO RETO COM EXTRUSORA, 65 CM BASE (15 CM BASE DA GUIA + 50 CM BASE DA SARJETA) X 26 CM ALTURA. AF_01/2024</t>
  </si>
  <si>
    <t>BLOCO AUTÔNOMO DE ILUMINAÇÃO DE EMERGÊNCIA COM DOIS REFLETORES - FORNECIMENTO E INSTALAÇÃO. AF_09/2024</t>
  </si>
  <si>
    <t>CÂMERA DE MONITORAMENTO COM ATÉ 25 METROS DE ALCANCE TIPO BULLET - FORNECIMENTO E INSTALAÇÃO. AF_09/2024</t>
  </si>
  <si>
    <t>CÂMERA DE MONITORAMENTO COM ATÉ 25 METROS DE ALCANCE TIPO DOME - FORNECIMENTO E INSTALAÇÃO. AF_09/2024</t>
  </si>
  <si>
    <t>CÂMERA DE MONITORAMENTO COM MAIS DE 25 METROS DE ALCANCE TIPO BULLET - FORNECIMENTO E INSTALAÇÃO. AF_09/2024</t>
  </si>
  <si>
    <t>CÂMERA IP BULLET - FORNECIMENTO E INSTALAÇÃO. AF_09/2024</t>
  </si>
  <si>
    <t>CÂMERA IP DOME RESOLUCAO 1MP - FORNECIMENTO E INSTALAÇÃO. AF_09/2024</t>
  </si>
  <si>
    <t>CÂMERA IP SPEED DOME - FORNECIMENTO E INSTALAÇÃO. AF_09/2024</t>
  </si>
  <si>
    <t>CÂMERA IP WIFI - FORNECIMENTO E INSTALAÇÃO. AF_09/2024</t>
  </si>
  <si>
    <t>DRIVER SLIM PARA FITA LED - FORNECIMENTO E INSTALAÇÃO. AF_09/2024</t>
  </si>
  <si>
    <t>FITA LED - FORNECIMENTO E INSTALAÇÃO. AF_09/2024</t>
  </si>
  <si>
    <t>LUMINÁRIA ARANDELA TIPO MEIA LUA, DE SOBREPOR, COM 1 LÂMPADA LED DE 6 W, SEM REATOR - FORNECIMENTO E INSTALAÇÃO. AF_09/2024</t>
  </si>
  <si>
    <t>LUMINÁRIA ARANDELA TIPO TARTARUGA, DE SOBREPOR, COM 1 LÂMPADA LED DE 6 W, SEM REATOR - FORNECIMENTO E INSTALAÇÃO. AF_09/2024</t>
  </si>
  <si>
    <t>LUMINÁRIA DE EMERGÊNCIA, COM 30 LÂMPADAS LED DE 2 W, SEM REATOR - FORNECIMENTO E INSTALAÇÃO. AF_09/2024</t>
  </si>
  <si>
    <t>LUMINÁRIA LED DE EMBUTIR - QUADRADA 60X60CM, INCLUSO DRIVER - FORNECIMENTO E INSTALAÇÃO. AF_09/2024</t>
  </si>
  <si>
    <t>LUMINÁRIA LED DE SOBREPOR - QUADRADA *60X60*CM, INCLUSO DRIVER - FORNECIMENTO E INSTALAÇÃO. AF_09/2024</t>
  </si>
  <si>
    <t>LUMINÁRIA LED DE SOBREPOR HERMÉTICA - *60X15CM*, INCLUSO DRIVER - FORNECIMENTO E INSTALAÇÃO. AF_09/2024</t>
  </si>
  <si>
    <t>LUMINÁRIA TIPO CALHA, DE EMBUTIR, COM 1 LÂMPADA TUBULAR LED DE 18 W, SEM REATOR - FORNECIMENTO E INSTALAÇÃO. AF_09/2024</t>
  </si>
  <si>
    <t>LUMINÁRIA TIPO CALHA, DE EMBUTIR, COM 2 LÂMPADAS TUBULARES LED DE 18 W, SEM REATOR - FORNECIMENTO E INSTALAÇÃO. AF_09/2024</t>
  </si>
  <si>
    <t>LUMINÁRIA TIPO CALHA, DE EMBUTIR, COM 2 LÂMPADAS TUBULARES LED DE 9 W, SEM REATOR - FORNECIMENTO E INSTALAÇÃO. AF_09/2024</t>
  </si>
  <si>
    <t>LUMINÁRIA TIPO CALHA, DE EMBUTIR, PARA 1 LÂMPADA TUBULAR LED DE 36 W, SEM LÂMPADA E SEM REATOR - FORNECIMENTO E INSTALAÇÃO. AF_09/2024</t>
  </si>
  <si>
    <t>LUMINÁRIA TIPO CALHA, DE EMBUTIR, PARA 2 LÂMPADAS TUBULARES LED DE 36 W, SEM LÂMPADA E SEM REATOR - FORNECIMENTO E INSTALAÇÃO. AF_09/2024</t>
  </si>
  <si>
    <t>LUMINÁRIA TIPO CALHA, DE SOBREPOR, COM 1 LÂMPADA TUBULAR LED DE 18 W, SEM REATOR - FORNECIMENTO E INSTALAÇÃO. AF_09/2024</t>
  </si>
  <si>
    <t>LUMINÁRIA TIPO CALHA, DE SOBREPOR, COM 1 LÂMPADA TUBULAR LED DE 9 W SEM REATOR - FORNECIMENTO E INSTALAÇÃO. AF_09/2024</t>
  </si>
  <si>
    <t>LUMINÁRIA TIPO CALHA, DE SOBREPOR, COM 2 LÂMPADAS TUBULARES LED DE 18 W, SEM REATOR - FORNECIMENTO E INSTALAÇÃO. AF_09/2024</t>
  </si>
  <si>
    <t>LUMINÁRIA TIPO CALHA, DE SOBREPOR, COM 2 LÂMPADAS TUBULARES LED DE 9 W SEM REATOR - FORNECIMENTO E INSTALAÇÃO. AF_09/2024</t>
  </si>
  <si>
    <t>LUMINÁRIA TIPO CALHA, DE SOBREPOR, PARA 1 LÂMPADA TUBULAR LED DE 36 W, SEM LÂMPADA E SEM REATOR - FORNECIMENTO E INSTALAÇÃO. AF_09/2024</t>
  </si>
  <si>
    <t>LUMINÁRIA TIPO CALHA, DE SOBREPOR, PARA 2 LÂMPADAS TUBULARES LED DE 36 W, SEM LÂMPADA E SEM REATOR - FORNECIMENTO E INSTALAÇÃO. AF_09/2024</t>
  </si>
  <si>
    <t>LUMINÁRIA TIPO PLAFON CIRCULAR, DE SOBREPOR, COM LED DE 12/13 W - FORNECIMENTO E INSTALAÇÃO. AF_09/2024</t>
  </si>
  <si>
    <t>LUMINÁRIA TIPO PLAFON QUADRADA, DE EMBUTIR, COM LED DE 12 W - FORNECIMENTO E INSTALAÇÃO. AF_09/2024</t>
  </si>
  <si>
    <t>LUMINÁRIA TIPO PLAFON QUADRADA, DE EMBUTIR, COM LED DE 18 W - FORNECIMENTO E INSTALAÇÃO. AF_09/2024</t>
  </si>
  <si>
    <t>LUMINÁRIA TIPO PLAFON QUADRADA, DE EMBUTIR, COM LED DE 24 W - FORNECIMENTO E INSTALAÇÃO. AF_09/2024</t>
  </si>
  <si>
    <t>LUMINÁRIA TIPO PLAFON QUADRADA, DE SOBREPOR, COM LED DE 12 W - FORNECIMENTO E INSTALAÇÃO. AF_09/2024</t>
  </si>
  <si>
    <t>LUMINÁRIA TIPO PLAFON QUADRADA, DE SOBREPOR, COM LED DE 18 W - FORNECIMENTO E INSTALAÇÃO. AF_09/2024</t>
  </si>
  <si>
    <t>LUMINÁRIA TIPO PLAFON QUADRADA, DE SOBREPOR, COM LED DE 24 W - FORNECIMENTO E INSTALAÇÃO. AF_09/2024</t>
  </si>
  <si>
    <t>LUMINÁRIA TIPO SPOT, DE EMBUTIR, COM 1 LÂMPADA LED PAR20 - FORNECIMENTO E INSTALAÇÃO. AF_09/2024</t>
  </si>
  <si>
    <t>LUMINÁRIA TIPO SPOT, DE SOBREPOR, COM 1 LÂMPADA LED PAR20 - FORNECIMENTO E INSTALAÇÃO. AF_09/2024</t>
  </si>
  <si>
    <t>LÂMPADA COMPACTA DE LED 10 W, BASE E27 - FORNECIMENTO E INSTALAÇÃO. AF_09/2024</t>
  </si>
  <si>
    <t>LÂMPADA COMPACTA DE LED 6 W, BASE E27 - FORNECIMENTO E INSTALAÇÃO. AF_09/2024</t>
  </si>
  <si>
    <t>LÂMPADA TUBULAR LED 9/10W SEM SOQUETE - FORNECIMENTO E INSTALAÇÃO. AF_09/2024</t>
  </si>
  <si>
    <t>LÂMPADA TUBULAR LED DE 18/20 W, COM SOQUETE, BASE G13 - FORNECIMENTO E INSTALAÇÃO. AF_09/2024_PS</t>
  </si>
  <si>
    <t>LÂMPADA TUBULAR LED DE 9/10 W, COM SOQUETE, BASE G13 - FORNECIMENTO E INSTALAÇÃO. AF_09/2024_PS</t>
  </si>
  <si>
    <t>PERFIL COM FITA LED - FORNECIMENTO E INSTALAÇÃO. AF_09/2024</t>
  </si>
  <si>
    <t>SENSOR DE PRESENÇA COM FOTOCÉLULA, FIXAÇÃO EM PAREDE - FORNECIMENTO E INSTALAÇÃO. AF_09/2024</t>
  </si>
  <si>
    <t>SENSOR DE PRESENÇA COM FOTOCÉLULA, FIXAÇÃO EM TETO - FORNECIMENTO E INSTALAÇÃO. AF_09/2024</t>
  </si>
  <si>
    <t>SENSOR DE PRESENÇA SEM FOTOCÉLULA, FIXAÇÃO EM PAREDE - FORNECIMENTO E INSTALAÇÃO. AF_09/2024</t>
  </si>
  <si>
    <t>SENSOR DE PRESENÇA SEM FOTOCÉLULA, FIXAÇÃO EM TETO - FORNECIMENTO E INSTALAÇÃO. AF_09/2024</t>
  </si>
  <si>
    <t>IMPERMEABILIZAÇÃO COM MANTA ASFÁLTICA COLADA COM ASFALTO DERRETIDO, DUAS CAMADAS, E = 3MM E E=4MM. AF_09/2023</t>
  </si>
  <si>
    <t>IMPERMEABILIZAÇÃO DE SUPERFÍCIE COM ARGAMASSA POLIMÉRICA / MEMBRANA ACRÍLICA, 4 DEMÃOS, REFORÇADA COM VÉU DE POLIÉSTER (MAV). AF_09/2023</t>
  </si>
  <si>
    <t>IMPERMEABILIZAÇÃO DE SUPERFÍCIE COM MANTA ASFÁLTICA COLADA COM ASFALTO DERRETIDO, UMA CAMADA, E=4MM. AF_09/2023</t>
  </si>
  <si>
    <t>IMPERMEABILIZAÇÃO DE SUPERFÍCIE COM MEMBRANA A BASE DE POLIURÉIA, 2 DEMÃOS. AF_09/2023</t>
  </si>
  <si>
    <t>TRATAMENTO DE RALO OU PONTO EMERGENTE COM MANTA ASFÁLTICA COLADA COM ASFÁLTO DERRETIDO, E=4MM. AF_09/2023</t>
  </si>
  <si>
    <t>TRATAMENTO DE RODAPÉ COM MANTA ASFÁLTICA COLADA COM ASFALTO DERRETIDO, E=4MM. AF_09/2023</t>
  </si>
  <si>
    <t>CAIXA ELÉTRICA 4"X2" AUTOTRAVANTE PARA FURO CIRCULAR ALTA (2,00 M DO PISO), PVC, INSTALADA EM PAREDE - FORNECIMENTO E INSTALAÇÃO. AF_03/2023</t>
  </si>
  <si>
    <t>CAIXA ELÉTRICA 4"X2" AUTOTRAVANTE PARA FURO CIRCULAR BAIXA (0,30 M DO PISO), PVC, INSTALADA EM PAREDE - FORNECIMENTO E INSTALAÇÃO. AF_03/2023</t>
  </si>
  <si>
    <t>CAIXA ELÉTRICA 4"X2" AUTOTRAVANTE PARA FURO CIRCULAR MÉDIA (1,30 M DO PISO), PVC, INSTALADA EM PAREDE - FORNECIMENTO E INSTALAÇÃO. AF_03/2023</t>
  </si>
  <si>
    <t>CAIXA ELÉTRICA 4"X4" AUTOTRAVANTE PARA FURO CIRCULAR ALTA (2,00 M DO PISO), PVC, INSTALADA EM PAREDE - FORNECIMENTO E INSTALAÇÃO. AF_03/2023</t>
  </si>
  <si>
    <t>CAIXA ELÉTRICA 4"X4" AUTOTRAVANTE PARA FURO CIRCULAR BAIXA (0,30 M DO PISO), PVC, INSTALADA EM PAREDE - FORNECIMENTO E INSTALAÇÃO. AF_03/2023</t>
  </si>
  <si>
    <t>CAIXA ELÉTRICA 4"X4" AUTOTRAVANTE PARA FURO CIRCULAR MÉDIA (1,30 M DO PISO), PVC, INSTALADA EM PAREDE - FORNECIMENTO E INSTALAÇÃO. AF_03/2023</t>
  </si>
  <si>
    <t>ELETRODUTO FLEXÍVEL CORRUGADO, PEAD, DN 32 MM (1"), PARA CIRCUITOS TERMINAIS, INSTALADO EM FORRO - FORNECIMENTO E INSTALAÇÃO. AF_03/2023</t>
  </si>
  <si>
    <t>ELETRODUTO FLEXÍVEL CORRUGADO, PEAD, DN 32 MM (1"), PARA CIRCUITOS TERMINAIS, INSTALADO EM LAJE - FORNECIMENTO E INSTALAÇÃO. AF_03/2023</t>
  </si>
  <si>
    <t>ELETRODUTO FLEXÍVEL CORRUGADO, PEAD, DN 32 MM (1"), PARA CIRCUITOS TERMINAIS, INSTALADO EM PAREDE - FORNECIMENTO E INSTALAÇÃO. AF_03/2023</t>
  </si>
  <si>
    <t>CONDULETE DE ALUMÍNIO, TIPO B, PARA ELETRODUTO DE AÇO GALVANIZADO DN 32 MM (1 1/4''), APARENTE - FORNECIMENTO E INSTALAÇÃO. AF_10/2022</t>
  </si>
  <si>
    <t>CONDULETE DE ALUMÍNIO, TIPO C, PARA ELETRODUTO DE AÇO GALVANIZADO DN 32 MM (1 1/4''), APARENTE - FORNECIMENTO E INSTALAÇÃO. AF_10/2022</t>
  </si>
  <si>
    <t>CONDULETE DE ALUMÍNIO, TIPO LB, PARA ELETRODUTO DE AÇO GALVANIZADO DN 20 MM (3/4''), APARENTE - FORNECIMENTO E INSTALAÇÃO. AF_10/2022</t>
  </si>
  <si>
    <t>CONDULETE DE ALUMÍNIO, TIPO LB, PARA ELETRODUTO DE AÇO GALVANIZADO DN 25 MM (1''), APARENTE - FORNECIMENTO E INSTALAÇÃO. AF_10/2022</t>
  </si>
  <si>
    <t>CONDULETE DE ALUMÍNIO, TIPO LB, PARA ELETRODUTO DE AÇO GALVANIZADO DN 32 MM (1 1/4''), APARENTE - FORNECIMENTO E INSTALAÇÃO. AF_10/2022</t>
  </si>
  <si>
    <t>CONDULETE DE ALUMÍNIO, TIPO LL, PARA ELETRODUTO DE AÇO GALVANIZADO DN 20 MM (3/4''), APARENTE - FORNECIMENTO E INSTALAÇÃO. AF_10/2022</t>
  </si>
  <si>
    <t>CONDULETE DE ALUMÍNIO, TIPO LL, PARA ELETRODUTO DE AÇO GALVANIZADO DN 25 MM (1''), APARENTE - FORNECIMENTO E INSTALAÇÃO. AF_10/2022</t>
  </si>
  <si>
    <t>CONDULETE DE ALUMÍNIO, TIPO LL, PARA ELETRODUTO DE AÇO GALVANIZADO DN 32 MM (1 1/4''), APARENTE - FORNECIMENTO E INSTALAÇÃO. AF_10/2022</t>
  </si>
  <si>
    <t>CONDULETE DE ALUMÍNIO, TIPO TB, PARA ELETRODUTO DE AÇO GALVANIZADO DN 20 MM (3/4''), APARENTE - FORNECIMENTO E INSTALAÇÃO. AF_10/2022</t>
  </si>
  <si>
    <t>CONDULETE DE ALUMÍNIO, TIPO TB, PARA ELETRODUTO DE AÇO GALVANIZADO DN 25 MM (1''), APARENTE - FORNECIMENTO E INSTALAÇÃO. AF_10/2022</t>
  </si>
  <si>
    <t>CONDULETE DE ALUMÍNIO, TIPO TB, PARA ELETRODUTO DE AÇO GALVANIZADO DN 32 MM (1 1/4''), APARENTE - FORNECIMENTO E INSTALAÇÃO. AF_10/2022</t>
  </si>
  <si>
    <t>CURVA 135 GRAUS PARA ELETRODUTO, AÇO GALVANIZADO, DN 20 MM (3/4''), APARENTE - FORNECIMENTO E INSTALAÇÃO. AF_10/2022</t>
  </si>
  <si>
    <t>CURVA 135 GRAUS PARA ELETRODUTO, AÇO GALVANIZADO, DN 25 MM (1''), APARENTE - FORNECIMENTO E INSTALAÇÃO. AF_10/2022</t>
  </si>
  <si>
    <t>CURVA 135 GRAUS PARA ELETRODUTO, AÇO GALVANIZADO, DN 32 MM (1 1/4''), APARENTE - FORNECIMENTO E INSTALAÇÃO. AF_10/2022</t>
  </si>
  <si>
    <t>CURVA 135 GRAUS PARA ELETRODUTO, AÇO GALVANIZADO, DN 40 MM (1 1/2''), APARENTE - FORNECIMENTO E INSTALAÇÃO. AF_10/2022</t>
  </si>
  <si>
    <t>CURVA 45 GRAUS PARA ELETRODUTO, AÇO GALVANIZADO, DN 20 MM (3/4''), APARENTE - FORNECIMENTO E INSTALAÇÃO. AF_10/2022</t>
  </si>
  <si>
    <t>CURVA 45 GRAUS PARA ELETRODUTO, AÇO GALVANIZADO, DN 25 MM (1''), APARENTE - FORNECIMENTO E INSTALAÇÃO. AF_10/2022</t>
  </si>
  <si>
    <t>CURVA 45 GRAUS PARA ELETRODUTO, AÇO GALVANIZADO, DN 32 MM (1 1/4''), APARENTE - FORNECIMENTO E INSTALAÇÃO. AF_10/2022</t>
  </si>
  <si>
    <t>CURVA 45 GRAUS PARA ELETRODUTO, AÇO GALVANIZADO, DN 40 MM (1 1/2''), APARENTE - FORNECIMENTO E INSTALAÇÃO. AF_10/2022</t>
  </si>
  <si>
    <t>CURVA 90 GRAUS PARA ELETRODUTO, AÇO GALVANIZADO, DN 20 MM (3/4''), APARENTE - FORNECIMENTO E INSTALAÇÃO. AF_10/2022</t>
  </si>
  <si>
    <t>CURVA 90 GRAUS PARA ELETRODUTO, AÇO GALVANIZADO, DN 25 MM (1"), APARENTE - FORNECIMENTO E INSTALAÇÃO. AF_10/2022</t>
  </si>
  <si>
    <t>CURVA 90 GRAUS PARA ELETRODUTO, AÇO GALVANIZADO, DN 32 MM (1 1/4''), APARENTE - FORNECIMENTO E INSTALAÇÃO. AF_10/2022</t>
  </si>
  <si>
    <t>CURVA 90 GRAUS PARA ELETRODUTO, AÇO GALVANIZADO, DN 40 MM (1 1/2''), APARENTE - FORNECIMENTO E INSTALAÇÃO. AF_10/2022</t>
  </si>
  <si>
    <t>CURVA 90 GRAUS PARA ELETRODUTO, PVC, SOLDÁVEL, DN 20 MM (1/2''), APARENTE - FORNECIMENTO E INSTALAÇÃO. AF_10/2022</t>
  </si>
  <si>
    <t>CURVA 90 GRAUS PARA ELETRODUTO, PVC, SOLDÁVEL, DN 25 MM (3/4''), APARENTE - FORNECIMENTO E INSTALAÇÃO. AF_10/2022</t>
  </si>
  <si>
    <t>CURVA 90 GRAUS PARA ELETRODUTO, PVC, SOLDÁVEL, DN 32 MM (1''), APARENTE - FORNECIMENTO E INSTALAÇÃO. AF_10/2022</t>
  </si>
  <si>
    <t>ELETRODUTO RIGIDO, EM ACO ZINCADO OU GALVANIZADO, TIPO PESADO, DN=1 1/2", APARENTE - FORNECIMENTO E INSTALAÇÃO. AF_10/2022</t>
  </si>
  <si>
    <t>ELETRODUTO RIGIDO, EM ACO ZINCADO OU GALVANIZADO, TIPO PESADO, DN=1 1/4", APARENTE- FORNECIMENTO E INSTALAÇÃO. AF_10/2022</t>
  </si>
  <si>
    <t>ELETRODUTO RIGIDO, EM ACO ZINCADO OU GALVANIZADO, TIPO PESADO, DN=1", APARENTE - FORNECIMENTO E INSTALAÇÃO. AF_10/2022</t>
  </si>
  <si>
    <t>ELETRODUTO RIGIDO, EM ACO ZINCADO OU GALVANIZADO, TIPO PESADO, DN=3/4", APARENTE - FORNECIMENTO E INSTALAÇÃO. AF_10/2022</t>
  </si>
  <si>
    <t>ELETRODUTO RÍGIDO SOLDÁVEL, PVC, DN 20 MM (1/2"), APARENTE - FORNECIMENTO E INSTALAÇÃO. AF_10/2022</t>
  </si>
  <si>
    <t>ELETRODUTO RÍGIDO SOLDÁVEL, PVC, DN 25 MM (3/4"), APARENTE - FORNECIMENTO E INSTALAÇÃO. AF_10/2022</t>
  </si>
  <si>
    <t>ELETRODUTO RÍGIDO SOLDÁVEL, PVC, DN 32 MM (1"), APARENTE - FORNECIMENTO E INSTALAÇÃO. AF_10/2022</t>
  </si>
  <si>
    <t>LUVA DE EMENDA PARA ELETRODUTO, AÇO GALVANIZADO, DN 20 MM (3/4''), APARENTE - FORNECIMENTO E INSTALAÇÃO. AF_10/2022</t>
  </si>
  <si>
    <t>LUVA DE EMENDA PARA ELETRODUTO, AÇO GALVANIZADO, DN 25 MM (1''), APARENTE - FORNECIMENTO E INSTALAÇÃO. AF_10/2022</t>
  </si>
  <si>
    <t>LUVA DE EMENDA PARA ELETRODUTO, AÇO GALVANIZADO, DN 32 MM (1 1/4''), APARENTE - FORNECIMENTO E INSTALAÇÃO. AF_10/2022</t>
  </si>
  <si>
    <t>LUVA DE EMENDA PARA ELETRODUTO, AÇO GALVANIZADO, DN 40 MM (1 1/2''), APARENTE - FORNECIMENTO E INSTALAÇÃO. AF_10/2022</t>
  </si>
  <si>
    <t>LUVA PARA ELETRODUTO, PVC, SOLDÁVEL, DN 20 MM (1/2''), APARENTE - FORNECIMENTO E INSTALAÇÃO. AF_10/2022</t>
  </si>
  <si>
    <t>LUVA PARA ELETRODUTO, PVC, SOLDÁVEL, DN 25 MM (3/4''), APARENTE - FORNECIMENTO E INSTALAÇÃO. AF_10/2022</t>
  </si>
  <si>
    <t>LUVA PARA ELETRODUTO, PVC, SOLDÁVEL, DN 32 MM (1''), APARENTE - FORNECIMENTO E INSTALAÇÃO. AF_10/2022</t>
  </si>
  <si>
    <t>COTOVELO HORIZONTAL PARA BARRAMENTO BLINDADO, 1000A - FORNECIMENTO E INSTALAÇÃO. AF_10/2020</t>
  </si>
  <si>
    <t>COTOVELO HORIZONTAL PARA BARRAMENTO BLINDADO, 1250A - FORNECIMENTO E INSTALAÇÃO. AF_10/2020</t>
  </si>
  <si>
    <t>COTOVELO HORIZONTAL PARA BARRAMENTO BLINDADO, 1600A - FORNECIMENTO E INSTALAÇÃO. AF_10/2020</t>
  </si>
  <si>
    <t>COTOVELO HORIZONTAL PARA BARRAMENTO BLINDADO, 2000A - FORNECIMENTO E INSTALAÇÃO. AF_10/2020</t>
  </si>
  <si>
    <t>COTOVELO HORIZONTAL PARA BARRAMENTO BLINDADO, 2500A - FORNECIMENTO E INSTALAÇÃO. AF_10/2020</t>
  </si>
  <si>
    <t>COTOVELO HORIZONTAL PARA BARRAMENTO BLINDADO, 250A - FORNECIMENTO E INSTALAÇÃO. AF_10/2020</t>
  </si>
  <si>
    <t>COTOVELO HORIZONTAL PARA BARRAMENTO BLINDADO, 3000A - FORNECIMENTO E INSTALAÇÃO. AF_10/2020</t>
  </si>
  <si>
    <t>COTOVELO HORIZONTAL PARA BARRAMENTO BLINDADO, 3500A. - FORNECIMENTO E INSTALAÇÃO. AF_10/2020</t>
  </si>
  <si>
    <t>COTOVELO HORIZONTAL PARA BARRAMENTO BLINDADO, 350A - FORNECIMENTO E INSTALAÇÃO. AF_10/2020</t>
  </si>
  <si>
    <t>COTOVELO HORIZONTAL PARA BARRAMENTO BLINDADO, 450A - FORNECIMENTO E INSTALAÇÃO. AF_10/2020</t>
  </si>
  <si>
    <t>COTOVELO HORIZONTAL PARA BARRAMENTO BLINDADO, 550A - FORNECIMENTO E INSTALAÇÃO. AF_10/2020</t>
  </si>
  <si>
    <t>COTOVELO HORIZONTAL PARA BARRAMENTO BLINDADO, 630A - FORNECIMENTO E INSTALAÇÃO. AF_10/2020</t>
  </si>
  <si>
    <t>COTOVELO VERTICAL PARA BARRAMENTO BLINDADO, 1000A - FORNECIMENTO E INSTALAÇÃO. AF_10/2020</t>
  </si>
  <si>
    <t>COTOVELO VERTICAL PARA BARRAMENTO BLINDADO, 1250A - FORNECIMENTO E INSTALAÇÃO. AF_10/2020</t>
  </si>
  <si>
    <t>COTOVELO VERTICAL PARA BARRAMENTO BLINDADO, 1600A - FORNECIMENTO E INSTALAÇÃO. AF_10/2020</t>
  </si>
  <si>
    <t>COTOVELO VERTICAL PARA BARRAMENTO BLINDADO, 2000A - FORNECIMENTO E INSTALAÇÃO. AF_10/2020</t>
  </si>
  <si>
    <t>COTOVELO VERTICAL PARA BARRAMENTO BLINDADO, 2500A - FORNECIMENTO E INSTALAÇÃO. AF_10/2020</t>
  </si>
  <si>
    <t>COTOVELO VERTICAL PARA BARRAMENTO BLINDADO, 250A - FORNECIMENTO E INSTALAÇÃO. AF_10/2020</t>
  </si>
  <si>
    <t>COTOVELO VERTICAL PARA BARRAMENTO BLINDADO, 3000A - FORNECIMENTO E INSTALAÇÃO. AF_10/2020</t>
  </si>
  <si>
    <t>COTOVELO VERTICAL PARA BARRAMENTO BLINDADO, 3500A - FORNECIMENTO E INSTALAÇÃO. AF_10/2020</t>
  </si>
  <si>
    <t>COTOVELO VERTICAL PARA BARRAMENTO BLINDADO, 350A - FORNECIMENTO E INSTALAÇÃO. AF_10/2020</t>
  </si>
  <si>
    <t>COTOVELO VERTICAL PARA BARRAMENTO BLINDADO, 450A - FORNECIMENTO E INSTALAÇÃO. AF_10/2020</t>
  </si>
  <si>
    <t>COTOVELO VERTICAL PARA BARRAMENTO BLINDADO, 550A - FORNECIMENTO E INSTALAÇÃO. AF_10/2020</t>
  </si>
  <si>
    <t>COTOVELO VERTICAL PARA BARRAMENTO BLINDADO, 630A - FORNECIMENTO E INSTALAÇÃO. AF_10/2020</t>
  </si>
  <si>
    <t>DISJUNTOR BAIXA TENSÃO TRIPOLAR A SECO 800A/600V - FORNECIMENTO E INSTALAÇÃO. AF_10/2020</t>
  </si>
  <si>
    <t>DISJUNTOR BIPOLAR TIPO DR, CORRENTE NOMINAL DE 25A - FORNECIMENTO E INSTALAÇÃO. AF_10/2020</t>
  </si>
  <si>
    <t>DISJUNTOR BIPOLAR TIPO DR, CORRENTE NOMINAL DE 40A - FORNECIMENTO E INSTALAÇÃO. AF_10/2020</t>
  </si>
  <si>
    <t>DISJUNTOR TERMOMAGNÉTICO TRIPOLAR, CORRENTE NOMINAL DE 125A - FORNECIMENTO E INSTALAÇÃO. AF_10/2020</t>
  </si>
  <si>
    <t>DISJUNTOR TERMOMAGNÉTICO TRIPOLAR, CORRENTE NOMINAL DE 200A - FORNECIMENTO E INSTALAÇÃO. AF_10/2020</t>
  </si>
  <si>
    <t>DISJUNTOR TERMOMAGNÉTICO TRIPOLAR, CORRENTE NOMINAL DE 250A - FORNECIMENTO E INSTALAÇÃO. AF_10/2020</t>
  </si>
  <si>
    <t>DISJUNTOR TERMOMAGNÉTICO TRIPOLAR, CORRENTE NOMINAL DE 400A - FORNECIMENTO E INSTALAÇÃO. AF_10/2020</t>
  </si>
  <si>
    <t>DISJUNTOR TERMOMAGNÉTICO TRIPOLAR, CORRENTE NOMINAL DE 600A - FORNECIMENTO E INSTALAÇÃO. AF_10/2020</t>
  </si>
  <si>
    <t>DISJUNTOR TETRAPOLAR TIPO DR, CORRENTE NOMINAL DE 25A - FORNECIMENTO E INSTALAÇÃO. AF_10/2020</t>
  </si>
  <si>
    <t>DISJUNTOR TETRAPOLAR TIPO DR, CORRENTE NOMINAL DE 40A - FORNECIMENTO E INSTALAÇÃO. AF_10/2020</t>
  </si>
  <si>
    <t>GABARITO PARA BARRAMENTO BLINDADO - FORNECIMENTO E INSTALAÇÃO. AF_10/2020</t>
  </si>
  <si>
    <t>PEÇA RETA DE BARRAMENTO BLINDADO, 1000A - FORNECIMENTO E INSTALAÇÃO. AF_10/2020</t>
  </si>
  <si>
    <t>PEÇA RETA DE BARRAMENTO BLINDADO, 1250A - FORNECIMENTO E INSTALAÇÃO. AF_10/2020</t>
  </si>
  <si>
    <t>PEÇA RETA DE BARRAMENTO BLINDADO, 1600A - FORNECIMENTO E INSTALAÇÃO. AF_10/2020</t>
  </si>
  <si>
    <t>PEÇA RETA DE BARRAMENTO BLINDADO, 2000A - FORNECIMENTO E INSTALAÇÃO. AF_10/2020</t>
  </si>
  <si>
    <t>PEÇA RETA DE BARRAMENTO BLINDADO, 2500A - FORNECIMENTO E INSTALAÇÃO. AF_10/2020</t>
  </si>
  <si>
    <t>PEÇA RETA DE BARRAMENTO BLINDADO, 250A - FORNECIMENTO E INSTALAÇÃO. AF_10/2020</t>
  </si>
  <si>
    <t>PEÇA RETA DE BARRAMENTO BLINDADO, 350A - FORNECIMENTO E INSTALAÇÃO. AF_10/2020</t>
  </si>
  <si>
    <t>PEÇA RETA DE BARRAMENTO BLINDADO, 450A - FORNECIMENTO E INSTALAÇÃO. AF_10/2020</t>
  </si>
  <si>
    <t>PEÇA RETA DE BARRAMENTO BLINDADO, 550A - FORNECIMENTO E INSTALAÇÃO. AF_10/2020</t>
  </si>
  <si>
    <t>PEÇA RETA DE BARRAMENTO BLINDADO, 630A - FORNECIMENTO E INSTALAÇÃO. AF_10/2020</t>
  </si>
  <si>
    <t>QUADRO DE DISTRIBUIÇÃO DE LUZ EM PVC PARA 12 DISJUNTORES - FORNECIMENTO E INSTALAÇÃO. AF_10/2020</t>
  </si>
  <si>
    <t>QUADRO DE DISTRIBUIÇÃO DE LUZ EM PVC PARA 24 DISJUNTORES - FORNECIMENTO E INSTALAÇÃO. AF_10/2020</t>
  </si>
  <si>
    <t>QUADRO DE DISTRIBUIÇÃO DE LUZ EM PVC PARA 4 DISJUNTORES - FORNECIMENTO E INSTALAÇÃO. AF_10/2020</t>
  </si>
  <si>
    <t>QUADRO DE DISTRIBUIÇÃO DE LUZ EM PVC PARA 8 DISJUNTORES - FORNECIMENTO E INSTALAÇÃO. AF_10/2020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</si>
  <si>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</si>
  <si>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</si>
  <si>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</si>
  <si>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</si>
  <si>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CONECTOR CUNHA, PARA REDES AÉREAS DE DISTRIBUIÇÃO DE ENERGIA ELÉTRICA DE BAIXA TENSÃO - FORNECIMENTO E INSTALAÇÃO. AF_07/2020</t>
  </si>
  <si>
    <t>CONECTOR H, PARA REDES AÉREAS DE DISTRIBUIÇÃO DE ENERGIA ELÉTRICA DE BAIXA TENSÃO - FORNECIMENTO E INSTALAÇÃO. AF_07/2020</t>
  </si>
  <si>
    <t>CONECTOR PERFURANTE, PARA REDES AÉREAS DE DISTRIBUIÇÃO DE ENERGIA ELÉTRICA DE BAIXA TENSÃO - FORNECIMENTO E INSTALAÇÃO. AF_07/2020</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</si>
  <si>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</si>
  <si>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</si>
  <si>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</si>
  <si>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</si>
  <si>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</si>
  <si>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</si>
  <si>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</si>
  <si>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</si>
  <si>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ADAPTADOR COM FLANGE E ANEL DE VEDAÇÃO, CPVC, ROSCÁVEL, DN 15 MM, INSTALADO EM RESERVAÇÃO PREDIAL DE ÁGUA - FORNECIMENTO E INSTALAÇÃO. AF_04/2024</t>
  </si>
  <si>
    <t>ADAPTADOR COM FLANGE E ANEL DE VEDAÇÃO, CPVC, ROSCÁVEL, DN 22 MM, INSTALADO EM RESERVAÇÃO PREDIAL DE ÁGUA - FORNECIMENTO E INSTALAÇÃO. AF_04/2024</t>
  </si>
  <si>
    <t>ADAPTADOR COM FLANGE E ANEL DE VEDAÇÃO, CPVC, ROSCÁVEL, DN 28 MM, INSTALADO EM RESERVAÇÃO PREDIAL DE ÁGUA - FORNECIMENTO E INSTALAÇÃO. AF_04/2024</t>
  </si>
  <si>
    <t>ADAPTADOR COM FLANGE E ANEL DE VEDAÇÃO, CPVC, ROSCÁVEL, DN 35 MM, INSTALADO EM RESERVAÇÃO PREDIAL DE ÁGUA - FORNECIMENTO E INSTALAÇÃO. AF_04/2024</t>
  </si>
  <si>
    <t>ADAPTADOR COM FLANGE E ANEL DE VEDAÇÃO, CPVC, ROSCÁVEL, DN 42 MM, INSTALADO EM RESERVAÇÃO PREDIAL DE ÁGUA - FORNECIMENTO E INSTALAÇÃO. AF_04/2024</t>
  </si>
  <si>
    <t>ADAPTADOR COM FLANGE E ANEL DE VEDAÇÃO, CPVC, ROSCÁVEL, DN 54 MM, INSTALADO EM RESERVAÇÃO PREDIAL DE ÁGUA - FORNECIMENTO E INSTALAÇÃO. AF_04/2024</t>
  </si>
  <si>
    <t>ADAPTADOR COM FLANGE E ANEL DE VEDAÇÃO, PVC, SOLDÁVEL, DN 20 MM X 1/2", INSTALADO EM RESERVAÇÃO PREDIAL DE ÁGUA - FORNECIMENTO E INSTALAÇÃO. AF_04/2024</t>
  </si>
  <si>
    <t>ADAPTADOR COM FLANGE E ANEL DE VEDAÇÃO, PVC, SOLDÁVEL, DN 25 MM X 3/4", INSTALADO EM RESERVAÇÃO PREDIAL DE ÁGUA - FORNECIMENTO E INSTALAÇÃO. AF_04/2024</t>
  </si>
  <si>
    <t>ADAPTADOR COM FLANGE E ANEL DE VEDAÇÃO, PVC, SOLDÁVEL, DN 32 MM X 1", INSTALADO EM RESERVAÇÃO PREDIAL DE ÁGUA - FORNECIMENTO E INSTALAÇÃO. AF_04/2024</t>
  </si>
  <si>
    <t>ADAPTADOR COM FLANGE E ANEL DE VEDAÇÃO, PVC, SOLDÁVEL, DN 40 MM X 1 1/4", INSTALADO EM RESERVAÇÃO PREDIAL DE ÁGUA - FORNECIMENTO E INSTALAÇÃO. AF_04/2024</t>
  </si>
  <si>
    <t>ADAPTADOR COM FLANGE E ANEL DE VEDAÇÃO, PVC, SOLDÁVEL, DN 50 MM X 1 1/2", INSTALADO EM RESERVAÇÃO PREDIAL DE ÁGUA - FORNECIMENTO E INSTALAÇÃO. AF_04/2024</t>
  </si>
  <si>
    <t>ADAPTADOR COM FLANGE E ANEL DE VEDAÇÃO, PVC, SOLDÁVEL, DN 60 MM X 2", INSTALADO EM RESERVAÇÃO PREDIAL DE ÁGUA - FORNECIMENTO E INSTALAÇÃO. AF_04/2024</t>
  </si>
  <si>
    <t>ADAPTADOR COM FLANGES LIVRES, PVC, SOLDÁVEL, DN 110 MM X 4", INSTALADO EM RESERVAÇÃO PREDIAL DE ÁGUA - FORNECIMENTO E INSTALAÇÃO. AF_04/2024</t>
  </si>
  <si>
    <t>ADAPTADOR COM FLANGES LIVRES, PVC, SOLDÁVEL, DN 75 MM X 2 1/2", INSTALADO EM RESERVAÇÃO PREDIAL DE ÁGUA - FORNECIMENTO E INSTALAÇÃO. AF_04/2024</t>
  </si>
  <si>
    <t>ADAPTADOR COM FLANGES LIVRES, PVC, SOLDÁVEL, DN 85 MM X 3", INSTALADO EM RESERVAÇÃO PREDIAL DE ÁGUA - FORNECIMENTO E INSTALAÇÃO. AF_04/2024</t>
  </si>
  <si>
    <t>ADAPTADOR CURTO COM BOLSA E ROSCA PARA REGISTRO, PVC, SOLDÁVEL, DN 110 MM X 4", INSTALADO EM RESERVAÇÃO PREDIAL DE ÁGUA - FORNECIMENTO E INSTALAÇÃO. AF_04/2024</t>
  </si>
  <si>
    <t>ADAPTADOR CURTO COM BOLSA E ROSCA PARA REGISTRO, PVC, SOLDÁVEL, DN 25 MM X 3/4", INSTALADO EM RESERVAÇÃO PREDIAL DE ÁGUA - FORNECIMENTO E INSTALAÇÃO. AF_04/2024</t>
  </si>
  <si>
    <t>ADAPTADOR CURTO COM BOLSA E ROSCA PARA REGISTRO, PVC, SOLDÁVEL, DN 32 MM X 1", INSTALADO EM RESERVAÇÃO PREDIAL DE ÁGUA - FORNECIMENTO E INSTALAÇÃO. AF_04/2024</t>
  </si>
  <si>
    <t>ADAPTADOR CURTO COM BOLSA E ROSCA PARA REGISTRO, PVC, SOLDÁVEL, DN 40 MM X 1 1/4", INSTALADO EM RESERVAÇÃO PREDIAL DE ÁGUA - FORNECIMENTO E INSTALAÇÃO. AF_04/2024</t>
  </si>
  <si>
    <t>ADAPTADOR CURTO COM BOLSA E ROSCA PARA REGISTRO, PVC, SOLDÁVEL, DN 50 MM X 1 1/2", INSTALADO EM RESERVAÇÃO PREDIAL DE ÁGUA - FORNECIMENTO E INSTALAÇÃO. AF_04/2024</t>
  </si>
  <si>
    <t>ADAPTADOR CURTO COM BOLSA E ROSCA PARA REGISTRO, PVC, SOLDÁVEL, DN 60 MM X 2", INSTALADO EM RESERVAÇÃO PREDIAL DE ÁGUA - FORNECIMENTO E INSTALAÇÃO. AF_04/2024</t>
  </si>
  <si>
    <t>ADAPTADOR CURTO COM BOLSA E ROSCA PARA REGISTRO, PVC, SOLDÁVEL, DN 75 MM X 2 1/2", INSTALADO EM RESERVAÇÃO PREDIAL DE ÁGUA - FORNECIMENTO E INSTALAÇÃO. AF_04/2024</t>
  </si>
  <si>
    <t>ADAPTADOR CURTO COM BOLSA E ROSCA PARA REGISTRO, PVC, SOLDÁVEL, DN 85 MM X 3", INSTALADO EM RESERVAÇÃO PREDIAL DE ÁGUA - FORNECIMENTO E INSTALAÇÃO. AF_04/2024</t>
  </si>
  <si>
    <t>BUCHA DE REDUÇÃO CPVC, SOLDÁVEL, DN 28 X 22 MM, INSTALADO EM RESERVAÇÃO PREDIAL DE ÁGUA - FORNECIMENTO E INSTALAÇÃO. AF_04/2024</t>
  </si>
  <si>
    <t>BUCHA DE REDUÇÃO CPVC, SOLDÁVEL, DN 35 X 28 MM, INSTALADO EM RESERVAÇÃO PREDIAL DE ÁGUA - FORNECIMENTO E INSTALAÇÃO. AF_04/2024</t>
  </si>
  <si>
    <t>BUCHA DE REDUÇÃO CPVC, SOLDÁVEL, DN 42 X 22 MM, INSTALADO EM RESERVAÇÃO PREDIAL DE ÁGUA - FORNECIMENTO E INSTALAÇÃO. AF_04/2024</t>
  </si>
  <si>
    <t>BUCHA DE REDUÇÃO CPVC, SOLDÁVEL, DN 54 X 28 MM, INSTALADO EM RESERVAÇÃO PREDIAL DE ÁGUA - FORNECIMENTO E INSTALAÇÃO. AF_04/2024</t>
  </si>
  <si>
    <t>BUCHA DE REDUÇÃO CPVC, SOLDÁVEL, DN 54 X 35 MM, INSTALADO EM RESERVAÇÃO PREDIAL DE ÁGUA - FORNECIMENTO E INSTALAÇÃO. AF_04/2024</t>
  </si>
  <si>
    <t>BUCHA DE REDUÇÃO EM COBRE, PONTA X BOLSA, 66 X 54 MM, INSTALADO EM RESERVAÇÃO PREDIAL DE ÁGUA - FORNECIMENTO E INSTALAÇÃO. AF_04/2024</t>
  </si>
  <si>
    <t>BUCHA DE REDUÇÃO PVC, SOLDÁVEL, LONGA, DN 40 X 25 MM, INSTALADO EM RESERVAÇÃO PREDIAL DE ÁGUA - FORNECIMENTO E INSTALAÇÃO. AF_04/2024</t>
  </si>
  <si>
    <t>BUCHA DE REDUÇÃO PVC, SOLDÁVEL, LONGA, DN 50 X 25 MM, INSTALADO EM RESERVAÇÃO PREDIAL DE ÁGUA - FORNECIMENTO E INSTALAÇÃO. AF_04/2024</t>
  </si>
  <si>
    <t>BUCHA DE REDUÇÃO PVC, SOLDÁVEL, LONGA, DN 50 X 32 MM, INSTALADO EM RESERVAÇÃO PREDIAL DE ÁGUA - FORNECIMENTO E INSTALAÇÃO. AF_04/2024</t>
  </si>
  <si>
    <t>BUCHA DE REDUÇÃO PVC, SOLDÁVEL, LONGA, DN 60 X 25 MM, INSTALADO EM RESERVAÇÃO PREDIAL DE ÁGUA - FORNECIMENTO E INSTALAÇÃO. AF_04/2024</t>
  </si>
  <si>
    <t>BUCHA DE REDUÇÃO PVC, SOLDÁVEL, LONGA, DN 60 X 32 MM, INSTALADO EM RESERVAÇÃO PREDIAL DE ÁGUA - FORNECIMENTO E INSTALAÇÃO. AF_04/2024</t>
  </si>
  <si>
    <t>BUCHA DE REDUÇÃO PVC, SOLDÁVEL, LONGA, DN 60 X 50 MM, INSTALADO EM RESERVAÇÃO PREDIAL DE ÁGUA - FORNECIMENTO E INSTALAÇÃO. AF_04/2024</t>
  </si>
  <si>
    <t>BUCHA DE REDUÇÃO PVC, SOLDÁVEL, LONGA, DN 75 X 50 MM, INSTALADO EM RESERVAÇÃO PREDIAL DE ÁGUA - FORNECIMENTO E INSTALAÇÃO. AF_04/2024</t>
  </si>
  <si>
    <t>BUCHA DE REDUÇÃO, EM FERRO GALVANIZADO, CONEXÃO ROSQUEADA, DN 80 MM X 50 MM (3" X 2"), INSTALADO EM RESERVAÇÃO PREDIAL DE ÁGUA - FORNECIMENTO E INSTALAÇÃO. AF_04/2024</t>
  </si>
  <si>
    <t>BUCHA DE REDUÇÃO, EM FERRO GALVANIZADO, CONEXÃO ROSQUEADA, DN 80 MM X 65 MM (3" X 2 1/2"), INSTALADO EM RESERVAÇÃO PREDIAL DE ÁGUA - FORNECIMENTO E INSTALAÇÃO. AF_04/2024</t>
  </si>
  <si>
    <t>BUCHA DE REDUÇÃO, PPR, DN 25 X 20 MM, INSTALADO EM RESERVAÇÃO PREDIAL DE ÁGUA - FORNECIMENTO E INSTALAÇÃO. AF_04/2024</t>
  </si>
  <si>
    <t>BUCHA DE REDUÇÃO, PPR, DN 32 X 25 MM, INSTALADO EM RESERVAÇÃO PREDIAL DE ÁGUA - FORNECIMENTO E INSTALAÇÃO. AF_04/2024</t>
  </si>
  <si>
    <t>BUCHA DE REDUÇÃO, PPR, DN 40 X 25 MM, INSTALADO EM RESERVAÇÃO PREDIAL DE ÁGUA - FORNECIMENTO E INSTALAÇÃO. AF_04/2024</t>
  </si>
  <si>
    <t>BUCHA DE REDUÇÃO, PPR, DN 50 X 25 MM, INSTALADO EM RESERVAÇÃO PREDIAL DE ÁGUA - FORNECIMENTO E INSTALAÇÃO. AF_04/2024</t>
  </si>
  <si>
    <t>BUCHA DE REDUÇÃO, PPR, DN 50 X 32 MM, INSTALADO EM RESERVAÇÃO PREDIAL DE ÁGUA - FORNECIMENTO E INSTALAÇÃO. AF_04/2024</t>
  </si>
  <si>
    <t>CONECTOR EM BRONZE/LATÃO, DN 104 MM X 4", SEM ANEL DE SOLDA, BOLSA X ROSCA, INSTALADO EM RESERVAÇÃO PREDIAL DE ÁGUA - FORNECIMENTO E INSTALAÇÃO. AF_04/2024</t>
  </si>
  <si>
    <t>CONECTOR EM BRONZE/LATÃO, DN 54 MM X 2", SEM ANEL DE SOLDA, BOLSA X ROSCA, INSTALADO EM RESERVAÇÃO PREDIAL DE ÁGUA - FORNECIMENTO E INSTALAÇÃO. AF_04/2024</t>
  </si>
  <si>
    <t>CONECTOR EM BRONZE/LATÃO, DN 66 MM X 2 1/2", SEM ANEL DE SOLDA, BOLSA X ROSCA, INSTALADO EM RESERVAÇÃO PREDIAL DE ÁGUA - FORNECIMENTO E INSTALAÇÃO. AF_04/2024</t>
  </si>
  <si>
    <t>CONECTOR EM BRONZE/LATÃO, DN 79 MM X 3", SEM ANEL DE SOLDA, BOLSA X ROSCA, INSTALADO EM RESERVAÇÃO PREDIAL DE ÁGUA - FORNECIMENTO E INSTALAÇÃO. AF_04/2024</t>
  </si>
  <si>
    <t>CONECTOR MACHO, PPR, 25 MM X 1/2'', INSTALADO EM RESERVAÇÃO PREDIAL DE ÁGUA - FORNECIMENTO E INSTALAÇÃO. AF_04/2024</t>
  </si>
  <si>
    <t>CONECTOR MACHO, PPR, 32 MM X 3/4'', INSTALADO EM RESERVAÇÃO PREDIAL DE ÁGUA - FORNECIMENTO E INSTALAÇÃO. AF_04/2024</t>
  </si>
  <si>
    <t>CONECTOR, CPVC, SOLDÁVEL, DN 114 MM X 4", INSTALADO EM RESERVAÇÃO PREDIAL DE ÁGUA - FORNECIMENTO E INSTALAÇÃO. AF_04/2024</t>
  </si>
  <si>
    <t>CONECTOR, CPVC, SOLDÁVEL, DN 22 MM X 3/4", INSTALADO EM RESERVAÇÃO PREDIAL DE ÁGUA - FORNECIMENTO E INSTALAÇÃO. AF_04/2024</t>
  </si>
  <si>
    <t>CONECTOR, CPVC, SOLDÁVEL, DN 28 MM X 1", INSTALADO EM RESERVAÇÃO PREDIAL DE ÁGUA - FORNECIMENTO E INSTALAÇÃO. AF_04/2024</t>
  </si>
  <si>
    <t>CONECTOR, CPVC, SOLDÁVEL, DN 35 MM X 1 1/4", INSTALADO EM RESERVAÇÃO PREDIAL DE ÁGUA - FORNECIMENTO E INSTALAÇÃO. AF_04/2024</t>
  </si>
  <si>
    <t>CONECTOR, CPVC, SOLDÁVEL, DN 42 MM X 1 1/2", INSTALADO EM RESERVAÇÃO PREDIAL DE ÁGUA - FORNECIMENTO E INSTALAÇÃO. AF_04/2024</t>
  </si>
  <si>
    <t>CONECTOR, CPVC, SOLDÁVEL, DN 54 MM X 2", INSTALADO EM RESERVAÇÃO PREDIAL DE ÁGUA - FORNECIMENTO E INSTALAÇÃO. AF_04/2024</t>
  </si>
  <si>
    <t>CONECTOR, CPVC, SOLDÁVEL, DN 73 MM X 2 1/2", INSTALADO EM RESERVAÇÃO PREDIAL DE ÁGUA - FORNECIMENTO E INSTALAÇÃO. AF_04/2024</t>
  </si>
  <si>
    <t>CONECTOR, CPVC, SOLDÁVEL, DN 89 MM X 3", INSTALADO EM RESERVAÇÃO PREDIAL DE ÁGUA - FORNECIMENTO E INSTALAÇÃO. AF_04/2024</t>
  </si>
  <si>
    <t>CONJUNTO HIDRÁULICO EM AÇO ROSCÁVEL PARA INSTALAÇÃO DE BOMBA, DN SUCÇÃO 32 MM (1 1/4") E DN RECALQUE 25 MM (1"), PARA EDIFICAÇÃO COM 4 PAVIMENTOS - FORNECIMENTO E INSTALAÇÃO. AF_04/2024</t>
  </si>
  <si>
    <t>CONJUNTO HIDRÁULICO EM AÇO ROSCÁVEL PARA INSTALAÇÃO DE BOMBA, DN SUCÇÃO 40 MM (1 1/2") E DN RECALQUE 32 MM (1 1/4"), PARA EDIFICAÇÃO COM 8 PAVIMENTOS - FORNECIMENTO E INSTALAÇÃO. AF_04/2024</t>
  </si>
  <si>
    <t>CONJUNTO HIDRÁULICO EM AÇO ROSCÁVEL PARA INSTALAÇÃO DE BOMBA, DN SUCÇÃO 50 MM (2") E DN RECALQUE 40 MM (1 1/2"), PARA EDIFICAÇÃO COM 12 PAVIMENTOS - FORNECIMENTO E INSTALAÇÃO. AF_04/2024</t>
  </si>
  <si>
    <t>CONJUNTO HIDRÁULICO EM AÇO ROSCÁVEL PARA INSTALAÇÃO DE BOMBA, DN SUCÇÃO 65 MM (2½") E DN RECALQUE 50 MM (2"), PARA EDIFICAÇÃO COM 18 PAVIMENTOS - FORNECIMENTO E INSTALAÇÃO. AF_04/2024</t>
  </si>
  <si>
    <t>COTOVELO 45 GRAUS, EM FERRO GALVANIZADO, CONEXÃO ROSQUEADA, DN 50 MM (2"), INSTALADO EM RESERVAÇÃO PREDIAL DE ÁGUA - FORNECIMENTO E INSTALAÇÃO. AF_04/2024</t>
  </si>
  <si>
    <t>COTOVELO 45 GRAUS, EM FERRO GALVANIZADO, CONEXÃO ROSQUEADA, DN 65 MM (2 1/2"), INSTALADO EM RESERVAÇÃO PREDIAL DE ÁGUA - FORNECIMENTO E INSTALAÇÃO. AF_04/2024</t>
  </si>
  <si>
    <t>COTOVELO 45 GRAUS, EM FERRO GALVANIZADO, CONEXÃO ROSQUEADA, DN 80 MM (3"), INSTALADO EM RESERVAÇÃO PREDIAL DE ÁGUA - FORNECIMENTO E INSTALAÇÃO. AF_04/2024</t>
  </si>
  <si>
    <t>COTOVELO 90 GRAUS, EM FERRO GALVANIZADO, CONEXÃO ROSQUEADA, DN 50 MM (2"), INSTALADO EM RESERVAÇÃO PREDIAL DE ÁGUA - FORNECIMENTO E INSTALAÇÃO. AF_04/2024</t>
  </si>
  <si>
    <t>COTOVELO 90 GRAUS, EM FERRO GALVANIZADO, CONEXÃO ROSQUEADA, DN 65 MM (2 1/2"), INSTALADO EM RESERVAÇÃO PREDIAL DE ÁGUA - FORNECIMENTO E INSTALAÇÃO. AF_04/2024</t>
  </si>
  <si>
    <t>COTOVELO 90 GRAUS, EM FERRO GALVANIZADO, CONEXÃO ROSQUEADA, DN 80 MM (3"), INSTALADO EM RESERVAÇÃO PREDIAL DE ÁGUA - FORNECIMENTO E INSTALAÇÃO. AF_04/2024</t>
  </si>
  <si>
    <t>COTOVELO 90 GRAUS, EM FERRO GALVANIZADO, MACHO/FÊMEA, CONEXÃO ROSQUEADA, DN 50 MM (2"), INSTALADO EM RESERVAÇÃO PREDIAL DE ÁGUA - FORNECIMENTO E INSTALAÇÃO. AF_04/2024</t>
  </si>
  <si>
    <t>COTOVELO 90 GRAUS, EM FERRO GALVANIZADO, MACHO/FÊMEA, CONEXÃO ROSQUEADA, DN 80 MM (3"), INSTALADO EM RESERVAÇÃO PREDIAL DE ÁGUA - FORNECIMENTO E INSTALAÇÃO. AF_04/2024</t>
  </si>
  <si>
    <t>COTOVELO DE REDUÇÃO, 90 GRAUS, EM FERRO GALVANIZADO, CONEXÃO ROSQUEADA, DN 65 MM X 50 MM (2 1/2" X 2"), INSTALADO EM RESERVAÇÃO PREDIAL DE ÁGUA - FORNECIMENTO E INSTALAÇÃO. AF_04/2024</t>
  </si>
  <si>
    <t>COTOVELO EM COBRE, DN 104 MM, 90 GRAUS, SEM ANEL DE SOLDA, INSTALADO EM RESERVAÇÃO PREDIAL DE ÁGUA - FORNECIMENTO E INSTALAÇÃO. AF_04/2024</t>
  </si>
  <si>
    <t>COTOVELO EM COBRE, DN 54 MM, 90 GRAUS, SEM ANEL DE SOLDA, INSTALADO EM RESERVAÇÃO PREDIAL DE ÁGUA - FORNECIMENTO E INSTALAÇÃO. AF_04/2024</t>
  </si>
  <si>
    <t>COTOVELO EM COBRE, DN 66 MM, 90 GRAUS, SEM ANEL DE SOLDA, INSTALADO EM RESERVAÇÃO PREDIAL DE ÁGUA - FORNECIMENTO E INSTALAÇÃO. AF_04/2024</t>
  </si>
  <si>
    <t>COTOVELO EM COBRE, DN 79 MM, 90 GRAUS, SEM ANEL DE SOLDA, INSTALADO EM RESERVAÇÃO PREDIAL DE ÁGUA - FORNECIMENTO E INSTALAÇÃO. AF_04/2024</t>
  </si>
  <si>
    <t>COTOVELO, 90 GRAUS, EM FERRO GALVANIZADO, MACHO/FÊMEA, CONEXÃO ROSQUEADA, DN 65 MM (2 1/2"), INSTALADO EM RESERVAÇÃO PREDIAL DE ÁGUA - FORNECIMENTO E INSTALAÇÃO. AF_04/2024</t>
  </si>
  <si>
    <t>CURVA 45 GRAUS, EM FERRO GALVANIZADO, FÊMEA, CONEXÃO ROSQUEADA, DN 50 MM (2"), INSTALADO EM RESERVAÇÃO PREDIAL DE ÁGUA - FORNECIMENTO E INSTALAÇÃO. AF_04/2024</t>
  </si>
  <si>
    <t>CURVA 45 GRAUS, EM FERRO GALVANIZADO, FÊMEA, CONEXÃO ROSQUEADA, DN 65 MM (2 1/2"), INSTALADO EM RESERVAÇÃO PREDIAL DE ÁGUA - FORNECIMENTO E INSTALAÇÃO. AF_04/2024</t>
  </si>
  <si>
    <t>CURVA 45 GRAUS, EM FERRO GALVANIZADO, FÊMEA, CONEXÃO ROSQUEADA, DN 80 MM (3"), INSTALADO EM RESERVAÇÃO PREDIAL DE ÁGUA - FORNECIMENTO E INSTALAÇÃO. AF_04/2024</t>
  </si>
  <si>
    <t>CURVA 45 GRAUS, EM FERRO GALVANIZADO, MACHO/FÊMEA, CONEXÃO ROSQUEADA, DN 50 MM (2"), INSTALADO EM RESERVAÇÃO PREDIAL DE ÁGUA - FORNECIMENTO E INSTALAÇÃO. AF_04/2024</t>
  </si>
  <si>
    <t>CURVA 45 GRAUS, EM FERRO GALVANIZADO, MACHO/FÊMEA, CONEXÃO ROSQUEADA, DN 65 MM (2 1/2"), INSTALADO EM RESERVAÇÃO PREDIAL DE ÁGUA - FORNECIMENTO E INSTALAÇÃO. AF_04/2024</t>
  </si>
  <si>
    <t>CURVA 45 GRAUS, EM FERRO GALVANIZADO, MACHO/FÊMEA, CONEXÃO ROSQUEADA, DN 80 MM (3"), INSTALADO EM RESERVAÇÃO PREDIAL DE ÁGUA - FORNECIMENTO E INSTALAÇÃO. AF_04/2024</t>
  </si>
  <si>
    <t>CURVA 90 GRAUS, CPVC, SOLDÁVEL, DN 114 MM, INSTALADO EM RESERVAÇÃO PREDIAL DE ÁGUA - FORNECIMENTO E INSTALAÇÃO. AF_04/2024</t>
  </si>
  <si>
    <t>CURVA 90 GRAUS, CPVC, SOLDÁVEL, DN 22 MM, INSTALADO EM RESERVAÇÃO PREDIAL DE ÁGUA - FORNECIMENTO E INSTALAÇÃO. AF_04/2024</t>
  </si>
  <si>
    <t>CURVA 90 GRAUS, CPVC, SOLDÁVEL, DN 28 MM, INSTALADO EM RESERVAÇÃO PREDIAL DE ÁGUA - FORNECIMENTO E INSTALAÇÃO. AF_04/2024</t>
  </si>
  <si>
    <t>CURVA 90 GRAUS, CPVC, SOLDÁVEL, DN 35 MM, INSTALADO EM RESERVAÇÃO PREDIAL DE ÁGUA - FORNECIMENTO E INSTALAÇÃO. AF_04/2024</t>
  </si>
  <si>
    <t>CURVA 90 GRAUS, CPVC, SOLDÁVEL, DN 42 MM, INSTALADO EM RESERVAÇÃO PREDIAL DE ÁGUA - FORNECIMENTO E INSTALAÇÃO. AF_04/2024</t>
  </si>
  <si>
    <t>CURVA 90 GRAUS, CPVC, SOLDÁVEL, DN 54 MM, INSTALADO EM RESERVAÇÃO PREDIAL DE ÁGUA - FORNECIMENTO E INSTALAÇÃO. AF_04/2024</t>
  </si>
  <si>
    <t>CURVA 90 GRAUS, CPVC, SOLDÁVEL, DN 73 MM, INSTALADO EM RESERVAÇÃO PREDIAL DE ÁGUA - FORNECIMENTO E INSTALAÇÃO. AF_04/2024</t>
  </si>
  <si>
    <t>CURVA 90 GRAUS, CPVC, SOLDÁVEL, DN 89 MM, INSTALADO EM RESERVAÇÃO PREDIAL DE ÁGUA - FORNECIMENTO E INSTALAÇÃO. AF_04/2024</t>
  </si>
  <si>
    <t>CURVA 90 GRAUS, EM FERRO GALVANIZADO, CONEXÃO ROSQUEADA, DN 50 MM (2"), INSTALADO EM RESERVAÇÃO PREDIAL DE ÁGUA - FORNECIMENTO E INSTALAÇÃO. AF_04/2024</t>
  </si>
  <si>
    <t>CURVA 90 GRAUS, EM FERRO GALVANIZADO, CONEXÃO ROSQUEADA, DN 65 MM (2 1/2"), INSTALADO EM RESERVAÇÃO PREDIAL DE ÁGUA - FORNECIMENTO E INSTALAÇÃO. AF_04/2024</t>
  </si>
  <si>
    <t>CURVA 90 GRAUS, EM FERRO GALVANIZADO, CONEXÃO ROSQUEADA, DN 80 MM (3"), INSTALADO EM RESERVAÇÃO PREDIAL DE ÁGUA - FORNECIMENTO E INSTALAÇÃO. AF_04/2024</t>
  </si>
  <si>
    <t>CURVA 90 GRAUS, EM FERRO GALVANIZADO, FÊMEA, CONEXÃO ROSQUEADA, DN 50 MM (2"), INSTALADO EM RESERVAÇÃO PREDIAL DE ÁGUA - FORNECIMENTO E INSTALAÇÃO. AF_04/2024</t>
  </si>
  <si>
    <t>CURVA 90 GRAUS, EM FERRO GALVANIZADO, FÊMEA, CONEXÃO ROSQUEADA, DN 65 MM (2 1/2"), INSTALADO EM RESERVAÇÃO PREDIAL DE ÁGUA - FORNECIMENTO E INSTALAÇÃO. AF_04/2024</t>
  </si>
  <si>
    <t>CURVA 90 GRAUS, EM FERRO GALVANIZADO, FÊMEA, CONEXÃO ROSQUEADA, DN 80 (3"), INSTALADO EM RESERVAÇÃO PREDIAL DE ÁGUA - FORNECIMENTO E INSTALAÇÃO. AF_04/2024</t>
  </si>
  <si>
    <t>CURVA 90 GRAUS, EM FERRO GALVANIZADO, MACHO/FÊMEA, CONEXÃO ROSQUEADA, DN 50 MM (2"), INSTALADO EM RESERVAÇÃO PREDIAL DE ÁGUA - FORNECIMENTO E INSTALAÇÃO. AF_04/2024</t>
  </si>
  <si>
    <t>CURVA 90 GRAUS, EM FERRO GALVANIZADO, MACHO/FÊMEA, CONEXÃO ROSQUEADA, DN 65 MM (2 1/2"), INSTALADO EM RESERVAÇÃO PREDIAL DE ÁGUA - FORNECIMENTO E INSTALAÇÃO. AF_04/2024</t>
  </si>
  <si>
    <t>CURVA 90 GRAUS, EM FERRO GALVANIZADO, MACHO/FÊMEA, CONEXÃO ROSQUEADA, DN 80 MM (3"), INSTALADO EM RESERVAÇÃO PREDIAL DE ÁGUA - FORNECIMENTO E INSTALAÇÃO. AF_04/2024</t>
  </si>
  <si>
    <t>CURVA 90 GRAUS, PVC, SOLDÁVEL, DN 110 MM, INSTALADO EM RESERVAÇÃO PREDIAL DE ÁGUA - FORNECIMENTO E INSTALAÇÃO. AF_04/2024</t>
  </si>
  <si>
    <t>CURVA 90 GRAUS, PVC, SOLDÁVEL, DN 25 MM, INSTALADO EM RESERVAÇÃO PREDIAL DE ÁGUA - FORNECIMENTO E INSTALAÇÃO. AF_04/2024</t>
  </si>
  <si>
    <t>CURVA 90 GRAUS, PVC, SOLDÁVEL, DN 32 MM, INSTALADO EM RESERVAÇÃO PREDIAL DE ÁGUA - FORNECIMENTO E INSTALAÇÃO. AF_04/2024</t>
  </si>
  <si>
    <t>CURVA 90 GRAUS, PVC, SOLDÁVEL, DN 40 MM, INSTALADO EM RESERVAÇÃO PREDIAL DE ÁGUA - FORNECIMENTO E INSTALAÇÃO. AF_04/2024</t>
  </si>
  <si>
    <t>CURVA 90 GRAUS, PVC, SOLDÁVEL, DN 50 MM, INSTALADO EM RESERVAÇÃO PREDIAL DE ÁGUA - FORNECIMENTO E INSTALAÇÃO. AF_04/2024</t>
  </si>
  <si>
    <t>CURVA 90 GRAUS, PVC, SOLDÁVEL, DN 60 MM, INSTALADO EM RESERVAÇÃO PREDIAL DE ÁGUA - FORNECIMENTO E INSTALAÇÃO. AF_04/2024</t>
  </si>
  <si>
    <t>CURVA 90 GRAUS, PVC, SOLDÁVEL, DN 75 MM, INSTALADO EM RESERVAÇÃO PREDIAL DE ÁGUA - FORNECIMENTO E INSTALAÇÃO. AF_04/2024</t>
  </si>
  <si>
    <t>CURVA 90 GRAUS, PVC, SOLDÁVEL, DN 85 MM, INSTALADO EM RESERVAÇÃO PREDIAL DE ÁGUA - FORNECIMENTO E INSTALAÇÃO. AF_04/2024</t>
  </si>
  <si>
    <t>CURVA EM COBRE, DN 104 MM, 45 GRAUS, SEM ANEL DE SOLDA, BOLSA X BOLSA, INSTALADO EM RESERVAÇÃO PREDIAL DE ÁGUA - FORNECIMENTO E INSTALAÇÃO. AF_04/2024</t>
  </si>
  <si>
    <t>CURVA EM COBRE, DN 54 MM, 45 GRAUS, SEM ANEL DE SOLDA, BOLSA X BOLSA, INSTALADO EM RESERVAÇÃO PREDIAL DE ÁGUA - FORNECIMENTO E INSTALAÇÃO. AF_04/2024</t>
  </si>
  <si>
    <t>CURVA EM COBRE, DN 66 MM, 45 GRAUS, SEM ANEL DE SOLDA, BOLSA X BOLSA, INSTALADO EM RESERVAÇÃO PREDIAL DE ÁGUA - FORNECIMENTO E INSTALAÇÃO. AF_04/2024</t>
  </si>
  <si>
    <t>CURVA EM COBRE, DN 79 MM, 45 GRAUS, SEM ANEL DE SOLDA, BOLSA X BOLSA, INSTALADO EM RESERVAÇÃO PREDIAL DE ÁGUA - FORNECIMENTO E INSTALAÇÃO. AF_04/2024</t>
  </si>
  <si>
    <t>CURVA PPR 90 GRAUS, DN 20 MM, INSTALADO EM RESERVAÇÃO PREDIAL DE ÁGUA - FORNECIMENTO E INSTALAÇÃO. AF_04/2024</t>
  </si>
  <si>
    <t>CURVA PPR 90 GRAUS, DN 25 MM, INSTALADO EM RESERVAÇÃO PREDIAL DE ÁGUA - FORNECIMENTO E INSTALAÇÃO. AF_04/2024</t>
  </si>
  <si>
    <t>CURVA PVC 45 GRAUS, SOLDÁVEL, DN 25 MM, INSTALADO EM RESERVAÇÃO PREDIAL DE ÁGUA - FORNECIMENTO E INSTALAÇÃO. AF_04/2024</t>
  </si>
  <si>
    <t>CURVA PVC 45 GRAUS, SOLDÁVEL, DN 32 MM, INSTALADO EM RESERVAÇÃO PREDIAL DE ÁGUA - FORNECIMENTO E INSTALAÇÃO. AF_04/2024</t>
  </si>
  <si>
    <t>CURVA PVC 45 GRAUS, SOLDÁVEL, DN 40 MM, INSTALADO EM RESERVAÇÃO PREDIAL DE ÁGUA - FORNECIMENTO E INSTALAÇÃO. AF_04/2024</t>
  </si>
  <si>
    <t>CURVA PVC 45 GRAUS, SOLDÁVEL, DN 50 MM, INSTALADO EM RESERVAÇÃO PREDIAL DE ÁGUA - FORNECIMENTO E INSTALAÇÃO. AF_04/2024</t>
  </si>
  <si>
    <t>CURVA PVC 45 GRAUS, SOLDÁVEL, DN 60 MM, INSTALADO EM RESERVAÇÃO PREDIAL DE ÁGUA - FORNECIMENTO E INSTALAÇÃO. AF_04/2024</t>
  </si>
  <si>
    <t>CURVA PVC 45 GRAUS, SOLDÁVEL, DN 75 MM, INSTALADO EM RESERVAÇÃO PREDIAL DE ÁGUA - FORNECIMENTO E INSTALAÇÃO. AF_04/2024</t>
  </si>
  <si>
    <t>CURVA PVC 45 GRAUS, SOLDÁVEL, DN 85 MM, INSTALADO EM RESERVAÇÃO PREDIAL DE ÁGUA - FORNECIMENTO E INSTALAÇÃO. AF_04/2024</t>
  </si>
  <si>
    <t>FLANGE CURTA EM COBRE, DN 104 MM X 4", INSTALADO EM RESERVAÇÃO PREDIAL DE ÁGUA - FORNECIMENTO E INSTALAÇÃO. AF_04/2024</t>
  </si>
  <si>
    <t>FLANGE CURTA EM COBRE, DN 54 MM X 2", INSTALADO EM RESERVAÇÃO PREDIAL DE ÁGUA - FORNECIMENTO E INSTALAÇÃO. AF_04/2024</t>
  </si>
  <si>
    <t>FLANGE CURTA EM COBRE, DN 66 MM X 2 1/2", INSTALADO EM RESERVAÇÃO PREDIAL DE ÁGUA - FORNECIMENTO E INSTALAÇÃO. AF_04/2024</t>
  </si>
  <si>
    <t>FLANGE CURTA EM COBRE, DN 79 MM X 3", INSTALADO EM RESERVAÇÃO PREDIAL DE ÁGUA - FORNECIMENTO E INSTALAÇÃO. AF_04/2024</t>
  </si>
  <si>
    <t>JOELHO 90 GRAUS COM BUCHA DE LATÃO, PVC, SOLDÁVEL, DN 25 MM X 3/4", INSTALADO EM RESERVAÇÃO PREDIAL DE ÁGUA - FORNECIMENTO E INSTALAÇÃO. AF_04/2024</t>
  </si>
  <si>
    <t>JOELHO 90 GRAUS, CPVC, SOLDÁVEL, DN 114 MM, INSTALADO EM RESERVAÇÃO PREDIAL DE ÁGUA - FORNECIMENTO E INSTALAÇÃO. AF_04/2024</t>
  </si>
  <si>
    <t>JOELHO 90 GRAUS, CPVC, SOLDÁVEL, DN 22 MM, INSTALADO EM RESERVAÇÃO PREDIAL DE ÁGUA - FORNECIMENTO E INSTALAÇÃO. AF_04/2024</t>
  </si>
  <si>
    <t>JOELHO 90 GRAUS, CPVC, SOLDÁVEL, DN 28 MM, INSTALADO EM RESERVAÇÃO PREDIAL DE ÁGUA - FORNECIMENTO E INSTALAÇÃO. AF_04/2024</t>
  </si>
  <si>
    <t>JOELHO 90 GRAUS, CPVC, SOLDÁVEL, DN 35 MM, INSTALADO EM RESERVAÇÃO PREDIAL DE ÁGUA - FORNECIMENTO E INSTALAÇÃO. AF_04/2024</t>
  </si>
  <si>
    <t>JOELHO 90 GRAUS, CPVC, SOLDÁVEL, DN 42 MM, INSTALADO EM RESERVAÇÃO PREDIAL DE ÁGUA - FORNECIMENTO E INSTALAÇÃO. AF_04/2024</t>
  </si>
  <si>
    <t>JOELHO 90 GRAUS, CPVC, SOLDÁVEL, DN 54 MM, INSTALADO EM RESERVAÇÃO PREDIAL DE ÁGUA - FORNECIMENTO E INSTALAÇÃO. AF_04/2024</t>
  </si>
  <si>
    <t>JOELHO 90 GRAUS, CPVC, SOLDÁVEL, DN 73 MM, INSTALADO EM RESERVAÇÃO PREDIAL DE ÁGUA - FORNECIMENTO E INSTALAÇÃO. AF_04/2024</t>
  </si>
  <si>
    <t>JOELHO 90 GRAUS, CPVC, SOLDÁVEL, DN 89 MM, INSTALADO EM RESERVAÇÃO PREDIAL DE ÁGUA - FORNECIMENTO E INSTALAÇÃO. AF_04/2024</t>
  </si>
  <si>
    <t>JOELHO 90 GRAUS, PPR, DN 110 MM, INSTALADO EM RESERVAÇÃO PREDIAL DE ÁGUA - FORNECIMENTO E INSTALAÇÃO. AF_04/2024</t>
  </si>
  <si>
    <t>JOELHO 90 GRAUS, PPR, DN 20 MM, INSTALADO EM RESERVAÇÃO PREDIAL DE ÁGUA - FORNECIMENTO E INSTALAÇÃO. AF_04/2024</t>
  </si>
  <si>
    <t>JOELHO 90 GRAUS, PPR, DN 25 MM, INSTALADO EM RESERVAÇÃO PREDIAL DE ÁGUA - FORNECIMENTO E INSTALAÇÃO. AF_04/2024</t>
  </si>
  <si>
    <t>JOELHO 90 GRAUS, PPR, DN 32 MM, INSTALADO EM RESERVAÇÃO PREDIAL DE ÁGUA - FORNECIMENTO E INSTALAÇÃO. AF_04/2024</t>
  </si>
  <si>
    <t>JOELHO 90 GRAUS, PPR, DN 40 MM, INSTALADO EM RESERVAÇÃO PREDIAL DE ÁGUA - FORNECIMENTO E INSTALAÇÃO. AF_04/2024</t>
  </si>
  <si>
    <t>JOELHO 90 GRAUS, PPR, DN 50 MM, INSTALADO EM RESERVAÇÃO PREDIAL DE ÁGUA - FORNECIMENTO E INSTALAÇÃO. AF_04/2024</t>
  </si>
  <si>
    <t>JOELHO 90 GRAUS, PPR, DN 63 MM, INSTALADO EM RESERVAÇÃO PREDIAL DE ÁGUA - FORNECIMENTO E INSTALAÇÃO. AF_04/2024</t>
  </si>
  <si>
    <t>JOELHO 90 GRAUS, PPR, DN 75 MM, INSTALADO EM RESERVAÇÃO PREDIAL DE ÁGUA - FORNECIMENTO E INSTALAÇÃO. AF_04/2024</t>
  </si>
  <si>
    <t>JOELHO 90 GRAUS, PPR, DN 90 MM, INSTALADO EM RESERVAÇÃO PREDIAL DE ÁGUA - FORNECIMENTO E INSTALAÇÃO. AF_04/2024</t>
  </si>
  <si>
    <t>JOELHO 90 GRAUS, PVC, SOLDÁVEL, DN 110 MM INSTALADO EM RESERVAÇÃO PREDIAL DE ÁGUA - FORNECIMENTO E INSTALAÇÃO. AF_04/2024</t>
  </si>
  <si>
    <t>JOELHO 90 GRAUS, PVC, SOLDÁVEL, DN 32 MM INSTALADO EM RESERVAÇÃO PREDIAL DE ÁGUA - FORNECIMENTO E INSTALAÇÃO. AF_04/2024</t>
  </si>
  <si>
    <t>JOELHO 90 GRAUS, PVC, SOLDÁVEL, DN 40 MM INSTALADO EM RESERVAÇÃO PREDIAL DE ÁGUA - FORNECIMENTO E INSTALAÇÃO. AF_04/2024</t>
  </si>
  <si>
    <t>JOELHO 90 GRAUS, PVC, SOLDÁVEL, DN 50 MM INSTALADO EM RESERVAÇÃO PREDIAL DE ÁGUA - FORNECIMENTO E INSTALAÇÃO. AF_04/2024</t>
  </si>
  <si>
    <t>JOELHO 90 GRAUS, PVC, SOLDÁVEL, DN 60 MM INSTALADO EM RESERVAÇÃO PREDIAL DE ÁGUA - FORNECIMENTO E INSTALAÇÃO. AF_04/2024</t>
  </si>
  <si>
    <t>JOELHO 90 GRAUS, PVC, SOLDÁVEL, DN 75 MM INSTALADO EM RESERVAÇÃO PREDIAL DE ÁGUA - FORNECIMENTO E INSTALAÇÃO. AF_04/2024</t>
  </si>
  <si>
    <t>JOELHO 90 GRAUS, PVC, SOLDÁVEL, DN 85 MM INSTALADO EM RESERVAÇÃO PREDIAL DE ÁGUA - FORNECIMENTO E INSTALAÇÃO. AF_04/2024</t>
  </si>
  <si>
    <t>JOELHO CPVC, SOLDÁVEL, 45 GRAUS, DN 22 MM, INSTALADO EM RESERVAÇÃO PREDIAL DE ÁGUA - FORNECIMENTO E INSTALAÇÃO. AF_04/2024</t>
  </si>
  <si>
    <t>JOELHO CPVC, SOLDÁVEL, 45 GRAUS, DN 28 MM, INSTALADO EM RESERVAÇÃO PREDIAL DE ÁGUA - FORNECIMENTO E INSTALAÇÃO. AF_04/2024</t>
  </si>
  <si>
    <t>JOELHO CPVC, SOLDÁVEL, 45 GRAUS, DN 35 MM, INSTALADO EM RESERVAÇÃO PREDIAL DE ÁGUA - FORNECIMENTO E INSTALAÇÃO. AF_04/2024</t>
  </si>
  <si>
    <t>JOELHO CPVC, SOLDÁVEL, 45 GRAUS, DN 42 MM, INSTALADO EM RESERVAÇÃO PREDIAL DE ÁGUA - FORNECIMENTO E INSTALAÇÃO. AF_04/2024</t>
  </si>
  <si>
    <t>JOELHO CPVC, SOLDÁVEL, 45 GRAUS, DN 54 MM, INSTALADO EM RESERVAÇÃO PREDIAL DE ÁGUA - FORNECIMENTO E INSTALAÇÃO. AF_04/2024</t>
  </si>
  <si>
    <t>JOELHO CPVC, SOLDÁVEL, 45 GRAUS, DN 73 MM, INSTALADO EM RESERVAÇÃO PREDIAL DE ÁGUA - FORNECIMENTO E INSTALAÇÃO. AF_04/2024</t>
  </si>
  <si>
    <t>JOELHO CPVC, SOLDÁVEL, 45 GRAUS, DN 89 MM, INSTALADO EM RESERVAÇÃO PREDIAL DE ÁGUA - FORNECIMENTO E INSTALAÇÃO. AF_04/2024</t>
  </si>
  <si>
    <t>JOELHO PPR 45 GRAUS, SOLDÁVEL, DN 20 MM, INSTALADO EM RESERVAÇÃO PREDIAL DE ÁGUA - FORNECIMENTO E INSTALAÇÃO. AF_04/2024</t>
  </si>
  <si>
    <t>JOELHO PPR 45 GRAUS, SOLDÁVEL, DN 25 MM, INSTALADO EM RESERVAÇÃO PREDIAL DE ÁGUA - FORNECIMENTO E INSTALAÇÃO. AF_04/2024</t>
  </si>
  <si>
    <t>JOELHO PPR 45 GRAUS, SOLDÁVEL, DN 40 MM, INSTALADO EM RESERVAÇÃO PREDIAL DE ÁGUA - FORNECIMENTO E INSTALAÇÃO. AF_04/2024</t>
  </si>
  <si>
    <t>JOELHO PPR 45 GRAUS, SOLDÁVEL, DN 50 MM, INSTALADO EM RESERVAÇÃO PREDIAL DE ÁGUA - FORNECIMENTO E INSTALAÇÃO. AF_04/2024</t>
  </si>
  <si>
    <t>JOELHO PPR 45 GRAUS, SOLDÁVEL, DN 63 MM, INSTALADO EM RESERVAÇÃO PREDIAL DE ÁGUA - FORNECIMENTO E INSTALAÇÃO. AF_04/2024</t>
  </si>
  <si>
    <t>JOELHO PPR 45 GRAUS, SOLDÁVEL, DN 75 MM, INSTALADO EM RESERVAÇÃO PREDIAL DE ÁGUA - FORNECIMENTO E INSTALAÇÃO. AF_04/2024</t>
  </si>
  <si>
    <t>JOELHO PPR 45 GRAUS, SOLDÁVEL, DN 90 MM, INSTALADO EM RESERVAÇÃO PREDIAL DE ÁGUA - FORNECIMENTO E INSTALAÇÃO. AF_04/2024</t>
  </si>
  <si>
    <t>JOELHO PPR, 45 GRAUS, SOLDÁVEL, DN 32 MM, INSTALADO EM RESERVAÇÃO PREDIAL DE ÁGUA - FORNECIMENTO E INSTALAÇÃO. AF_04/2024</t>
  </si>
  <si>
    <t>JOELHO PVC, SOLDÁVEL, 45 GRAUS, DN 25 MM, INSTALADO EM RESERVAÇÃO PREDIAL DE ÁGUA - FORNECIMENTO E INSTALAÇÃO. AF_04/2024</t>
  </si>
  <si>
    <t>JOELHO PVC, SOLDÁVEL, 45 GRAUS, DN 32 MM, INSTALADO EM RESERVAÇÃO PREDIAL DE ÁGUA - FORNECIMENTO E INSTALAÇÃO. AF_04/2024</t>
  </si>
  <si>
    <t>JOELHO PVC, SOLDÁVEL, 45 GRAUS, DN 40 MM, INSTALADO EM RESERVAÇÃO PREDIAL DE ÁGUA - FORNECIMENTO E INSTALAÇÃO. AF_04/2024</t>
  </si>
  <si>
    <t>JOELHO PVC, SOLDÁVEL, 45 GRAUS, DN 50 MM, INSTALADO EM RESERVAÇÃO PREDIAL DE ÁGUA - FORNECIMENTO E INSTALAÇÃO. AF_04/2024</t>
  </si>
  <si>
    <t>JOELHO PVC, SOLDÁVEL, 45 GRAUS, DN 60 MM, INSTALADO EM RESERVAÇÃO PREDIAL DE ÁGUA - FORNECIMENTO E INSTALAÇÃO. AF_04/2024</t>
  </si>
  <si>
    <t>JOELHO PVC, SOLDÁVEL, 45 GRAUS, DN 75 MM, INSTALADO EM RESERVAÇÃO PREDIAL DE ÁGUA - FORNECIMENTO E INSTALAÇÃO. AF_04/2024</t>
  </si>
  <si>
    <t>JOELHO PVC, SOLDÁVEL, 45 GRAUS, DN 85 MM, INSTALADO EM RESERVAÇÃO PREDIAL DE ÁGUA - FORNECIMENTO E INSTALAÇÃO. AF_04/2024</t>
  </si>
  <si>
    <t>LUVA DE COBRE, DN 104 MM, SEM ANEL DE SOLDA, INSTALADO EM RESERVAÇÃO PREDIAL DE ÁGUA - FORNECIMENTO E INSTALAÇÃO. AF_04/2024</t>
  </si>
  <si>
    <t>LUVA DE REDUÇÃO SOLDÁVEL, PVC, DN 32 MM X 25 MM, INSTALADO EM RESERVAÇÃO PREDIAL DE ÁGUA - FORNECIMENTO E INSTALAÇÃO. AF_04/2024</t>
  </si>
  <si>
    <t>LUVA DE REDUÇÃO SOLDÁVEL, PVC, DN 40 MM X 32 MM, INSTALADO EM RESERVAÇÃO PREDIAL DE ÁGUA - FORNECIMENTO E INSTALAÇÃO. AF_04/2024</t>
  </si>
  <si>
    <t>LUVA DE REDUÇÃO SOLDÁVEL, PVC, DN 60 MM X 50 MM, INSTALADO EM RESERVAÇÃO PREDIAL DE ÁGUA - FORNECIMENTO E INSTALAÇÃO. AF_04/2024</t>
  </si>
  <si>
    <t>LUVA DE REDUÇÃO, EM FERRO GALVANIZADO, CONEXÃO ROSQUEADA, DN 65 MM X 50 MM (2 1/2" X 2"), INSTALADO EM RESERVAÇÃO PREDIAL DE ÁGUA - FORNECIMENTO E INSTALAÇÃO. AF_04/2024</t>
  </si>
  <si>
    <t>LUVA DE REDUÇÃO, EM FERRO GALVANIZADO, CONEXÃO ROSQUEADA, DN 80 MM X 50 MM (3" X 2"), INSTALADO EM RESERVAÇÃO PREDIAL DE ÁGUA - FORNECIMENTO E INSTALAÇÃO. AF_04/2024</t>
  </si>
  <si>
    <t>LUVA DE REDUÇÃO, EM FERRO GALVANIZADO, CONEXÃO ROSQUEADA, DN 80 MM X 65 MM (3" X 2 1/2"), INSTALADO EM RESERVAÇÃO PREDIAL DE ÁGUA - FORNECIMENTO E INSTALAÇÃO. AF_04/2024</t>
  </si>
  <si>
    <t>LUVA DE REDUÇÃO, SOLDÁVEL, PVC, DN 50 X 25 MM, INSTALADO EM RESERVAÇÃO PREDIAL DE ÁGUA - FORNECIMENTO E INSTALAÇÃO. AF_04/2024</t>
  </si>
  <si>
    <t>LUVA EM COBRE, DN 54 MM, SEM ANEL DE SOLDA, INSTALADO EM RESERVAÇÃO PREDIAL DE ÁGUA - FORNECIMENTO E INSTALAÇÃO. AF_04/2024</t>
  </si>
  <si>
    <t>LUVA EM COBRE, DN 66 MM, SEM ANEL DE SOLDA, INSTALADO EM RESERVAÇÃO PREDIAL DE ÁGUA - FORNECIMENTO E INSTALAÇÃO. AF_04/2024</t>
  </si>
  <si>
    <t>LUVA EM COBRE, DN 79 MM, SEM ANEL DE SOLDA, INSTALADO EM RESERVAÇÃO PREDIAL DE ÁGUA - FORNECIMENTO E INSTALAÇÃO. AF_04/2024</t>
  </si>
  <si>
    <t>LUVA PVC, SOLDÁVEL, DN 25 MM, INSTALADO EM RESERVAÇÃO PREDIAL DE ÁGUA - FORNECIMENTO E INSTALAÇÃO. AF_04/2024</t>
  </si>
  <si>
    <t>LUVA PVC, SOLDÁVEL, DN 32 MM, INSTALADO EM RESERVAÇÃO PREDIAL DE ÁGUA - FORNECIMENTO E INSTALAÇÃO. AF_04/2024</t>
  </si>
  <si>
    <t>LUVA, CPVC, SOLDÁVEL, DN 114 MM, INSTALADO EM RESERVAÇÃO PREDIAL DE ÁGUA - FORNECIMENTO E INSTALAÇÃO. AF_04/2024</t>
  </si>
  <si>
    <t>LUVA, CPVC, SOLDÁVEL, DN 22 MM, INSTALADO EM RESERVAÇÃO PREDIAL DE ÁGUA - FORNECIMENTO E INSTALAÇÃO. AF_04/2024</t>
  </si>
  <si>
    <t>LUVA, CPVC, SOLDÁVEL, DN 28 MM, INSTALADO EM RESERVAÇÃO PREDIAL DE ÁGUA - FORNECIMENTO E INSTALAÇÃO. AF_04/2024</t>
  </si>
  <si>
    <t>LUVA, CPVC, SOLDÁVEL, DN 35 MM, INSTALADO EM RESERVAÇÃO PREDIAL DE ÁGUA - FORNECIMENTO E INSTALAÇÃO. AF_04/2024</t>
  </si>
  <si>
    <t>LUVA, CPVC, SOLDÁVEL, DN 42 MM, INSTALADO EM RESERVAÇÃO PREDIAL DE ÁGUA - FORNECIMENTO E INSTALAÇÃO. AF_04/2024</t>
  </si>
  <si>
    <t>LUVA, CPVC, SOLDÁVEL, DN 54 MM, INSTALADO EM RESERVAÇÃO PREDIAL DE ÁGUA - FORNECIMENTO E INSTALAÇÃO. AF_04/2024</t>
  </si>
  <si>
    <t>LUVA, CPVC, SOLDÁVEL, DN 73 MM, INSTALADO EM RESERVAÇÃO PREDIAL DE ÁGUA - FORNECIMENTO E INSTALAÇÃO. AF_04/2024</t>
  </si>
  <si>
    <t>LUVA, CPVC, SOLDÁVEL, DN 89 MM, INSTALADO EM RESERVAÇÃO PREDIAL DE ÁGUA - FORNECIMENTO E INSTALAÇÃO. AF_04/2024</t>
  </si>
  <si>
    <t>LUVA, EM FERRO GALVANIZADO, CONEXÃO ROSQUEADA, DN 50 MM (2"), INSTALADO EM RESERVAÇÃO PREDIAL DE ÁGUA - FORNECIMENTO E INSTALAÇÃO. AF_04/2024</t>
  </si>
  <si>
    <t>LUVA, EM FERRO GALVANIZADO, CONEXÃO ROSQUEADA, DN 65 MM (2 1/2"), INSTALADO EM RESERVAÇÃO PREDIAL DE ÁGUA - FORNECIMENTO E INSTALAÇÃO. AF_04/2024</t>
  </si>
  <si>
    <t>LUVA, EM FERRO GALVANIZADO, CONEXÃO ROSQUEADA, DN 80 MM (3"), INSTALADO EM RESERVAÇÃO PREDIAL DE ÁGUA - FORNECIMENTO E INSTALAÇÃO. AF_04/2024</t>
  </si>
  <si>
    <t>LUVA, PPR, DN 110 MM, CLASSE PN 25, INSTALADO EM RESERVAÇÃO PREDIAL DE ÁGUA - FORNECIMENTO E INSTALAÇÃO. AF_04/2024</t>
  </si>
  <si>
    <t>LUVA, PPR, DN 20 MM, INSTALADO EM RESERVAÇÃO PREDIAL DE ÁGUA - FORNECIMENTO E INSTALAÇÃO. AF_04/2024</t>
  </si>
  <si>
    <t>LUVA, PPR, DN 25 MM, INSTALADO EM RESERVAÇÃO PREDIAL DE ÁGUA - FORNECIMENTO E INSTALAÇÃO. AF_04/2024</t>
  </si>
  <si>
    <t>LUVA, PPR, DN 32 MM, CLASSE PN 25, INSTALADO EM RESERVAÇÃO PREDIAL DE ÁGUA - FORNECIMENTO E INSTALAÇÃO. AF_04/2024</t>
  </si>
  <si>
    <t>LUVA, PPR, DN 40 MM, CLASSE PN 25, INSTALADO EM RESERVAÇÃO PREDIAL DE ÁGUA - FORNECIMENTO E INSTALAÇÃO. AF_04/2024</t>
  </si>
  <si>
    <t>LUVA, PPR, DN 50 MM, CLASSE PN 25, INSTALADO EM RESERVAÇÃO PREDIAL DE ÁGUA - FORNECIMENTO E INSTALAÇÃO. AF_04/2024</t>
  </si>
  <si>
    <t>LUVA, PPR, DN 63 MM, CLASSE PN 25, INSTALADO EM RESERVAÇÃO PREDIAL DE ÁGUA - FORNECIMENTO E INSTALAÇÃO. AF_04/2024</t>
  </si>
  <si>
    <t>LUVA, PPR, DN 75 MM, CLASSE PN 25, INSTALADO EM RESERVAÇÃO PREDIAL DE ÁGUA - FORNECIMENTO E INSTALAÇÃO. AF_04/2024</t>
  </si>
  <si>
    <t>LUVA, PPR, DN 90 MM, CLASSE PN 25, INSTALADO EM RESERVAÇÃO PREDIAL DE ÁGUA - FORNECIMENTO E INSTALAÇÃO. AF_04/2024</t>
  </si>
  <si>
    <t>LUVA, PVC, SOLDÁVEL, DN 110 MM, INSTALADO EM RESERVAÇÃO PREDIAL DE ÁGUA - FORNECIMENTO E INSTALAÇÃO. AF_04/2024</t>
  </si>
  <si>
    <t>LUVA, PVC, SOLDÁVEL, DN 40 MM, INSTALADO EM RESERVAÇÃO PREDIAL DE ÁGUA - FORNECIMENTO E INSTALAÇÃO. AF_04/2024</t>
  </si>
  <si>
    <t>LUVA, PVC, SOLDÁVEL, DN 50 MM, INSTALADO EM RESERVAÇÃO PREDIAL DE ÁGUA - FORNECIMENTO E INSTALAÇÃO. AF_04/2024</t>
  </si>
  <si>
    <t>LUVA, PVC, SOLDÁVEL, DN 60 MM, INSTALADO EM RESERVAÇÃO PREDIAL DE ÁGUA - FORNECIMENTO E INSTALAÇÃO. AF_04/2024</t>
  </si>
  <si>
    <t>LUVA, PVC, SOLDÁVEL, DN 75 MM, INSTALADO EM RESERVAÇÃO PREDIAL DE ÁGUA - FORNECIMENTO E INSTALAÇÃO. AF_04/2024</t>
  </si>
  <si>
    <t>LUVA, PVC, SOLDÁVEL, DN 85 MM, INSTALADO EM RESERVAÇÃO PREDIAL DE ÁGUA - FORNECIMENTO E INSTALAÇÃO. AF_04/2024</t>
  </si>
  <si>
    <t>NIPLE DE REDUÇÃO, EM FERRO GALVANIZADO, CONEXÃO ROSQUEADA, DN 80 MM X 50 MM (3" X 2"), INSTALADO EM RESERVAÇÃO PREDIAL DE ÁGUA - FORNECIMENTO E INSTALAÇÃO. AF_04/2024</t>
  </si>
  <si>
    <t>NIPLE DE REDUÇÃO, EM FERRO GALVANIZADO, CONEXÃO ROSQUEADA, DN 80 MM X 65 MM (3" X 2 1/2"), INSTALADO EM RESERVAÇÃO PREDIAL DE ÁGUA - FORNECIMENTO E INSTALAÇÃO. AF_04/2024</t>
  </si>
  <si>
    <t>NIPLE, EM FERRO GALVANIZADO, CONEXÃO ROSQUEADA, DN 50 MM (2"), INSTALADO EM RESERVAÇÃO PREDIAL DE ÁGUA - FORNECIMENTO E INSTALAÇÃO. AF_04/2024</t>
  </si>
  <si>
    <t>NIPLE, EM FERRO GALVANIZADO, CONEXÃO ROSQUEADA, DN 65 MM (2 1/2"), INSTALADO EM RESERVAÇÃO PREDIAL DE ÁGUA - FORNECIMENTO E INSTALAÇÃO. AF_04/2024</t>
  </si>
  <si>
    <t>NIPLE, EM FERRO GALVANIZADO, CONEXÃO ROSQUEADA, DN 80 MM (3"), INSTALADO EM RESERVAÇÃO PREDIAL DE ÁGUA - FORNECIMENTO E INSTALAÇÃO. AF_04/2024</t>
  </si>
  <si>
    <t>TE DE REDUÇÃO, CPVC, DN 28 X 22 MM, INSTALADO EM RESERVAÇÃO PREDIAL DE ÁGUA - FORNECIMENTO E INSTALAÇÃO. AF_04/2024</t>
  </si>
  <si>
    <t>TE DE REDUÇÃO, CPVC, DN 35 X 28 MM, INSTALADO EM RESERVAÇÃO PREDIAL DE ÁGUA - FORNECIMENTO E INSTALAÇÃO. AF_04/2024</t>
  </si>
  <si>
    <t>TE DE REDUÇÃO, CPVC, DN 42 X 35 MM, INSTALADO EM RESERVAÇÃO PREDIAL DE ÁGUA - FORNECIMENTO E INSTALAÇÃO. AF_04/2024</t>
  </si>
  <si>
    <t>TE DE REDUÇÃO, EM FERRO GALVANIZADO, CONEXÃO ROSQUEADA, DN 80 MM X 50 MM (3" X 2"), INSTALADO EM RESERVAÇÃO PREDIAL DE ÁGUA - FORNECIMENTO E INSTALAÇÃO. AF_04/2024</t>
  </si>
  <si>
    <t>TE DE REDUÇÃO, EM FERRO GALVANIZADO, CONEXÃO ROSQUEADA, DN 80 MM X 65 MM (3" X 2 1/2"), INSTALADO EM RESERVAÇÃO PREDIAL DE ÁGUA - FORNECIMENTO E INSTALAÇÃO. AF_04/2024</t>
  </si>
  <si>
    <t>TE DE REDUÇÃO, PVC, SOLDÁVEL, 90 GRAUS, DN 50 MM X 25 MM, INSTALADO EM RESERVAÇÃO PREDIAL DE ÁGUA - FORNECIMENTO E INSTALAÇÃO. AF_04/2024</t>
  </si>
  <si>
    <t>TE DE REDUÇÃO, PVC, SOLDÁVEL, 90 GRAUS, DN 50 MM X 32 MM, INSTALADO EM RESERVAÇÃO PREDIAL DE ÁGUA - FORNECIMENTO E INSTALAÇÃO. AF_04/2024</t>
  </si>
  <si>
    <t>TE EM COBRE, DN 104 MM, SEM ANEL DE SOLDA, INSTALADO EM RESERVAÇÃO PREDIAL DE ÁGUA - FORNECIMENTO E INSTALAÇÃO. AF_04/2024</t>
  </si>
  <si>
    <t>TE EM COBRE, DN 54 MM, SEM ANEL DE SOLDA, INSTALADO EM RESERVAÇÃO PREDIAL DE ÁGUA - FORNECIMENTO E INSTALAÇÃO. AF_04/2024</t>
  </si>
  <si>
    <t>TE EM COBRE, DN 66 MM, SEM ANEL DE SOLDA, INSTALADO EM RESERVAÇÃO PREDIAL DE ÁGUA - FORNECIMENTO E INSTALAÇÃO. AF_04/2024</t>
  </si>
  <si>
    <t>TE EM COBRE, DN 79 MM, SEM ANEL DE SOLDA, INSTALADO EM RESERVAÇÃO PREDIAL DE ÁGUA - FORNECIMENTO E INSTALAÇÃO. AF_04/2024</t>
  </si>
  <si>
    <t>TE, CPVC, SOLDÁVEL, DN 114 MM, INSTALADO EM RESERVAÇÃO PREDIAL DE ÁGUA - FORNECIMENTO E INSTALAÇÃO. AF_04/2024</t>
  </si>
  <si>
    <t>TE, CPVC, SOLDÁVEL, DN 22 MM, INSTALADO EM RESERVAÇÃO PREDIAL DE ÁGUA - FORNECIMENTO E INSTALAÇÃO. AF_04/2024</t>
  </si>
  <si>
    <t>TE, CPVC, SOLDÁVEL, DN 28 MM, INSTALADO EM RESERVAÇÃO PREDIAL DE ÁGUA - FORNECIMENTO E INSTALAÇÃO. AF_04/2024</t>
  </si>
  <si>
    <t>TE, CPVC, SOLDÁVEL, DN 35 MM, INSTALADO EM RESERVAÇÃO PREDIAL DE ÁGUA - FORNECIMENTO E INSTALAÇÃO. AF_04/2024</t>
  </si>
  <si>
    <t>TE, CPVC, SOLDÁVEL, DN 42 MM, INSTALADO EM RESERVAÇÃO PREDIAL DE ÁGUA - FORNECIMENTO E INSTALAÇÃO. AF_04/2024</t>
  </si>
  <si>
    <t>TE, CPVC, SOLDÁVEL, DN 54 MM, INSTALADO EM RESERVAÇÃO PREDIAL DE ÁGUA - FORNECIMENTO E INSTALAÇÃO. AF_04/2024</t>
  </si>
  <si>
    <t>TE, CPVC, SOLDÁVEL, DN 73 MM, INSTALADO EM RESERVAÇÃO PREDIAL DE ÁGUA - FORNECIMENTO E INSTALAÇÃO. AF_04/2024</t>
  </si>
  <si>
    <t>TE, CPVC, SOLDÁVEL, DN 89 MM, INSTALADO EM RESERVAÇÃO PREDIAL DE ÁGUA - FORNECIMENTO E INSTALAÇÃO. AF_04/2024</t>
  </si>
  <si>
    <t>TUBO DE AÇO GALVANIZADO COM COSTURA, CLASSE MÉDIA, DN 50 MM (2"), CONEXÃO ROSQUEADA, INSTALADO EM RESERVAÇÃO PREDIAL DE ÁGUA - FORNECIMENTO E INSTALAÇÃO. AF_04/2024</t>
  </si>
  <si>
    <t>TUBO DE AÇO GALVANIZADO COM COSTURA, CLASSE MÉDIA, DN 65 MM (2 1/2"), CONEXÃO ROSQUEADA, INSTALADO EM RESERVAÇÃO PREDIAL DE ÁGUA - FORNECIMENTO E INSTALAÇÃO. AF_04/2024</t>
  </si>
  <si>
    <t>TUBO DE AÇO GALVANIZADO COM COSTURA, CLASSE MÉDIA, DN 80 MM (3"), CONEXÃO ROSQUEADA, INSTALADO EM RESERVAÇÃO PREDIAL DE ÁGUA - FORNECIMENTO E INSTALAÇÃO. AF_04/2024</t>
  </si>
  <si>
    <t>TUBO EM COBRE RÍGIDO, DN 104 MM, CLASSE E, SEM ISOLAMENTO, INSTALADO EM RESERVAÇÃO PREDIAL DE ÁGUA - FORNECIMENTO E INSTALAÇÃO. AF_04/2024</t>
  </si>
  <si>
    <t>TUBO EM COBRE RÍGIDO, DN 54 MM, CLASSE E, SEM ISOLAMENTO, INSTALADO EM RESERVAÇÃO PREDIAL DE ÁGUA - FORNECIMENTO E INSTALAÇÃO. AF_04/2024</t>
  </si>
  <si>
    <t>TUBO EM COBRE RÍGIDO, DN 66 MM, CLASSE E, SEM ISOLAMENTO, INSTALADO EM RESERVAÇÃO PREDIAL DE ÁGUA - FORNECIMENTO E INSTALAÇÃO. AF_04/2024</t>
  </si>
  <si>
    <t>TUBO EM COBRE RÍGIDO, DN 79 MM, CLASSE E, SEM ISOLAMENTO, INSTALADO EM RESERVAÇÃO PREDIAL DE ÁGUA - FORNECIMENTO E INSTALAÇÃO. AF_04/2024</t>
  </si>
  <si>
    <t>TUBO, CPVC, SOLDÁVEL, DN 114 MM, INSTALADO EM RESERVAÇÃO PREDIAL DE ÁGUA - FORNECIMENTO E INSTALAÇÃO. AF_04/2024</t>
  </si>
  <si>
    <t>TUBO, CPVC, SOLDÁVEL, DN 22 MM, INSTALADO EM RESERVAÇÃO PREDIAL DE ÁGUA - FORNECIMENTO E INSTALAÇÃO. AF_04/2024</t>
  </si>
  <si>
    <t>TUBO, CPVC, SOLDÁVEL, DN 28 MM, INSTALADO EM RESERVAÇÃO PREDIAL DE ÁGUA - FORNECIMENTO E INSTALAÇÃO. AF_04/2024</t>
  </si>
  <si>
    <t>TUBO, CPVC, SOLDÁVEL, DN 35 MM, INSTALADO EM RESERVAÇÃO PREDIAL DE ÁGUA - FORNECIMENTO E INSTALAÇÃO. AF_04/2024</t>
  </si>
  <si>
    <t>TUBO, CPVC, SOLDÁVEL, DN 42 MM, INSTALADO EM RESERVAÇÃO PREDIAL DE ÁGUA - FORNECIMENTO E INSTALAÇÃO. AF_04/2024</t>
  </si>
  <si>
    <t>TUBO, CPVC, SOLDÁVEL, DN 54 MM, INSTALADO EM RESERVAÇÃO PREDIAL DE ÁGUA - FORNECIMENTO E INSTALAÇÃO. AF_04/2024</t>
  </si>
  <si>
    <t>TUBO, CPVC, SOLDÁVEL, DN 73 MM, INSTALADO EM RESERVAÇÃO PREDIAL DE ÁGUA - FORNECIMENTO E INSTALAÇÃO. AF_04/2024</t>
  </si>
  <si>
    <t>TUBO, CPVC, SOLDÁVEL, DN 89 MM, INSTALADO EM RESERVAÇÃO PREDIAL DE ÁGUA - FORNECIMENTO E INSTALAÇÃO. AF_04/2024</t>
  </si>
  <si>
    <t>TUBO, PPR, DN 110 MM, CLASSE PN 12, INSTALADO EM RESERVAÇÃO PREDIAL DE ÁGUA - FORNECIMENTO E INSTALAÇÃO. AF_04/2024</t>
  </si>
  <si>
    <t>TUBO, PPR, DN 110 MM, CLASSE PN 25, INSTALADO EM RESERVAÇÃO PREDIAL DE ÁGUA - FORNECIMENTO E INSTALAÇÃO. AF_04/2024</t>
  </si>
  <si>
    <t>TUBO, PPR, DN 20 MM, CLASSE PN 20, INSTALADO EM RESERVAÇÃO PREDIAL DE ÁGUA - FORNECIMENTO E INSTALAÇÃO. AF_04/2024</t>
  </si>
  <si>
    <t>TUBO, PPR, DN 20 MM, CLASSE PN 25, INSTALADO EM RESERVAÇÃO PREDIAL DE ÁGUA - FORNECIMENTO E INSTALAÇÃO. AF_04/2024</t>
  </si>
  <si>
    <t>TUBO, PPR, DN 25 MM, CLASSE PN 20, INSTALADO EM RESERVAÇÃO PREDIAL DE ÁGUA - FORNECIMENTO E INSTALAÇÃO. AF_04/2024</t>
  </si>
  <si>
    <t>TUBO, PPR, DN 25 MM, CLASSE PN 25, INSTALADO EM RESERVAÇÃO PREDIAL DE ÁGUA - FORNECIMENTO E INSTALAÇÃO. AF_04/2024</t>
  </si>
  <si>
    <t>TUBO, PPR, DN 32 MM, CLASSE PN 12, INSTALADO EM RESERVAÇÃO PREDIAL DE ÁGUA - FORNECIMENTO E INSTALAÇÃO. AF_04/2024</t>
  </si>
  <si>
    <t>TUBO, PPR, DN 32 MM, CLASSE PN 25, INSTALADO EM RESERVAÇÃO PREDIAL DE ÁGUA - FORNECIMENTO E INSTALAÇÃO. AF_04/2024</t>
  </si>
  <si>
    <t>TUBO, PPR, DN 40 MM, CLASSE PN 12, INSTALADO EM RESERVAÇÃO PREDIAL DE ÁGUA - FORNECIMENTO E INSTALAÇÃO. AF_04/2024</t>
  </si>
  <si>
    <t>TUBO, PPR, DN 40 MM, CLASSE PN 25, INSTALADO EM RESERVAÇÃO PREDIAL DE ÁGUA - FORNECIMENTO E INSTALAÇÃO. AF_04/2024</t>
  </si>
  <si>
    <t>TUBO, PPR, DN 50 MM, CLASSE PN 12, INSTALADO EM RESERVAÇÃO PREDIAL DE ÁGUA - FORNECIMENTO E INSTALAÇÃO. AF_04/2024</t>
  </si>
  <si>
    <t>TUBO, PPR, DN 50 MM, CLASSE PN 25, INSTALADO EM RESERVAÇÃO PREDIAL DE ÁGUA - FORNECIMENTO E INSTALAÇÃO. AF_04/2024</t>
  </si>
  <si>
    <t>TUBO, PPR, DN 63 MM, CLASSE PN 12, INSTALADO EM RESERVAÇÃO PREDIAL DE ÁGUA - FORNECIMENTO E INSTALAÇÃO. AF_04/2024</t>
  </si>
  <si>
    <t>TUBO, PPR, DN 63 MM, CLASSE PN 25, INSTALADO EM RESERVAÇÃO PREDIAL DE ÁGUA - FORNECIMENTO E INSTALAÇÃO. AF_04/2024</t>
  </si>
  <si>
    <t>TUBO, PPR, DN 75 MM, CLASSE PN 12, INSTALADO EM RESERVAÇÃO PREDIAL DE ÁGUA - FORNECIMENTO E INSTALAÇÃO. AF_04/2024</t>
  </si>
  <si>
    <t>TUBO, PPR, DN 75 MM, CLASSE PN 25, INSTALADO EM RESERVAÇÃO PREDIAL DE ÁGUA - FORNECIMENTO E INSTALAÇÃO. AF_04/2024</t>
  </si>
  <si>
    <t>TUBO, PPR, DN 90 MM, CLASSE PN 12, INSTALADO EM RESERVAÇÃO PREDIAL DE ÁGUA - FORNECIMENTO E INSTALAÇÃO. AF_04/2024</t>
  </si>
  <si>
    <t>TUBO, PPR, DN 90 MM, CLASSE PN 25, INSTALADO EM RESERVAÇÃO PREDIAL DE ÁGUA - FORNECIMENTO E INSTALAÇÃO. AF_04/2024</t>
  </si>
  <si>
    <t>TUBO, PVC, SOLDÁVEL, DE 110MM, INSTALADO EM RESERVAÇÃO PREDIAL DE ÁGUA - FORNECIMENTO E INSTALAÇÃO. AF_04/2024</t>
  </si>
  <si>
    <t>TUBO, PVC, SOLDÁVEL, DE 25MM, INSTALADO EM RESERVAÇÃO PREDIAL DE ÁGUA - FORNECIMENTO E INSTALAÇÃO. AF_04/2024</t>
  </si>
  <si>
    <t>TUBO, PVC, SOLDÁVEL, DE 32MM, INSTALADO EM RESERVAÇÃO PREDIAL DE ÁGUA - FORNECIMENTO E INSTALAÇÃO. AF_04/2024</t>
  </si>
  <si>
    <t>TUBO, PVC, SOLDÁVEL, DE 40MM, INSTALADO EM RESERVAÇÃO PREDIAL DE ÁGUA - FORNECIMENTO E INSTALAÇÃO. AF_04/2024</t>
  </si>
  <si>
    <t>TUBO, PVC, SOLDÁVEL, DE 50MM, INSTALADO EM RESERVAÇÃO PREDIAL DE ÁGUA - FORNECIMENTO E INSTALAÇÃO. AF_04/2024</t>
  </si>
  <si>
    <t>TUBO, PVC, SOLDÁVEL, DE 60MM, INSTALADO EM RESERVAÇÃO PREDIAL DE ÁGUA - FORNECIMENTO E INSTALAÇÃO. AF_04/2024</t>
  </si>
  <si>
    <t>TUBO, PVC, SOLDÁVEL, DE 75MM, INSTALADO EM RESERVAÇÃO PREDIAL DE ÁGUA - FORNECIMENTO E INSTALAÇÃO. AF_04/2024</t>
  </si>
  <si>
    <t>TUBO, PVC, SOLDÁVEL, DE 85MM, INSTALADO EM RESERVAÇÃO PREDIAL DE ÁGUA - FORNECIMENTO E INSTALAÇÃO. AF_04/2024</t>
  </si>
  <si>
    <t>TÊ COM BUCHA DE LATÃO NA BOLSA CENTRAL, PVC, SOLDÁVEL, DN 25 MM X 3/4", INSTALADO EM RESERVAÇÃO PREDIAL DE ÁGUA - FORNECIMENTO E INSTALAÇÃO. AF_04/2024</t>
  </si>
  <si>
    <t>TÊ DE REDUÇÃO, PVC, SOLDÁVEL, DN 110 MM X 60 MM, INSTALADO EM RESERVAÇÃO PREDIAL DE ÁGUA - FORNECIMENTO E INSTALAÇÃO. AF_04/2024</t>
  </si>
  <si>
    <t>TÊ DE REDUÇÃO, PVC, SOLDÁVEL, DN 32 MM X 25 MM, INSTALADO EM RESERVAÇÃO PREDIAL DE ÁGUA - FORNECIMENTO E INSTALAÇÃO. AF_04/2024</t>
  </si>
  <si>
    <t>TÊ DE REDUÇÃO, PVC, SOLDÁVEL, DN 40 MM X 32 MM, INSTALADO EM RESERVAÇÃO PREDIAL DE ÁGUA - FORNECIMENTO E INSTALAÇÃO. AF_04/2024</t>
  </si>
  <si>
    <t>TÊ DE REDUÇÃO, PVC, SOLDÁVEL, DN 50 MM X 40 MM, INSTALADO EM RESERVAÇÃO PREDIAL DE ÁGUA - FORNECIMENTO E INSTALAÇÃO. AF_04/2024</t>
  </si>
  <si>
    <t>TÊ DE REDUÇÃO, PVC, SOLDÁVEL, DN 75 MM X 50 MM, INSTALADO EM RESERVAÇÃO PREDIAL DE ÁGUA - FORNECIMENTO E INSTALAÇÃO. AF_04/2024</t>
  </si>
  <si>
    <t>TÊ DE REDUÇÃO, PVC, SOLDÁVEL, DN 85 MM X 60 MM, INSTALADO EM RESERVAÇÃO PREDIAL DE ÁGUA - FORNECIMENTO E INSTALAÇÃO. AF_04/2024</t>
  </si>
  <si>
    <t>TÊ, EM FERRO GALVANIZADO, CONEXÃO ROSQUEADA, DN 50 MM (2"), INSTALADO EM RESERVAÇÃO PREDIAL DE ÁGUA - FORNECIMENTO E INSTALAÇÃO. AF_04/2024</t>
  </si>
  <si>
    <t>TÊ, EM FERRO GALVANIZADO, CONEXÃO ROSQUEADA, DN 65 MM (2 1/2"), INSTALADO EM RESERVAÇÃO PREDIAL DE ÁGUA - FORNECIMENTO E INSTALAÇÃO. AF_04/2024</t>
  </si>
  <si>
    <t>TÊ, EM FERRO GALVANIZADO, CONEXÃO ROSQUEADA, DN 80 MM (3"), INSTALADO EM RESERVAÇÃO PREDIAL DE ÁGUA - FORNECIMENTO E INSTALAÇÃO. AF_04/2024</t>
  </si>
  <si>
    <t>TÊ, PPR, DN 110 MM, INSTALADO EM RESERVAÇÃO PREDIAL DE ÁGUA - FORNECIMENTO E INSTALAÇÃO. AF_04/2024</t>
  </si>
  <si>
    <t>TÊ, PPR, DN 20 MM, INSTALADO EM RESERVAÇÃO PREDIAL DE ÁGUA - FORNECIMENTO E INSTALAÇÃO. AF_04/2024</t>
  </si>
  <si>
    <t>TÊ, PPR, DN 25 MM, INSTALADO EM RESERVAÇÃO PREDIAL DE ÁGUA - FORNECIMENTO E INSTALAÇÃO. AF_04/2024</t>
  </si>
  <si>
    <t>TÊ, PPR, DN 32 MM, INSTALADO EM RESERVAÇÃO PREDIAL DE ÁGUA - FORNECIMENTO E INSTALAÇÃO. AF_04/2024</t>
  </si>
  <si>
    <t>TÊ, PPR, DN 40 MM, INSTALADO EM RESERVAÇÃO PREDIAL DE ÁGUA - FORNECIMENTO E INSTALAÇÃO. AF_04/2024</t>
  </si>
  <si>
    <t>TÊ, PPR, DN 50 MM, INSTALADO EM RESERVAÇÃO PREDIAL DE ÁGUA - FORNECIMENTO E INSTALAÇÃO. AF_04/2024</t>
  </si>
  <si>
    <t>TÊ, PPR, DN 63 MM, INSTALADO EM RESERVAÇÃO PREDIAL DE ÁGUA - FORNECIMENTO E INSTALAÇÃO. AF_04/2024</t>
  </si>
  <si>
    <t>TÊ, PPR, DN 75 MM, INSTALADO EM RESERVAÇÃO PREDIAL DE ÁGUA - FORNECIMENTO E INSTALAÇÃO. AF_04/2024</t>
  </si>
  <si>
    <t>TÊ, PPR, DN 90 MM, INSTALADO EM RESERVAÇÃO PREDIAL DE ÁGUA - FORNECIMENTO E INSTALAÇÃO. AF_04/2024</t>
  </si>
  <si>
    <t>TÊ, PVC, SOLDÁVEL, DN 110 MM INSTALADO EM RESERVAÇÃO PREDIAL DE ÁGUA - FORNECIMENTO E INSTALAÇÃO. AF_04/2024</t>
  </si>
  <si>
    <t>TÊ, PVC, SOLDÁVEL, DN 25 MM INSTALADO EM RESERVAÇÃO PREDIAL DE ÁGUA - FORNECIMENTO E INSTALAÇÃO. AF_04/2024</t>
  </si>
  <si>
    <t>TÊ, PVC, SOLDÁVEL, DN 32 MM INSTALADO EM RESERVAÇÃO PREDIAL DE ÁGUA - FORNECIMENTO E INSTALAÇÃO. AF_04/2024</t>
  </si>
  <si>
    <t>TÊ, PVC, SOLDÁVEL, DN 40 MM INSTALADO EM RESERVAÇÃO PREDIAL DE ÁGUA - FORNECIMENTO E INSTALAÇÃO. AF_04/2024</t>
  </si>
  <si>
    <t>TÊ, PVC, SOLDÁVEL, DN 50 MM INSTALADO EM RESERVAÇÃO PREDIAL DE ÁGUA - FORNECIMENTO E INSTALAÇÃO. AF_04/2024</t>
  </si>
  <si>
    <t>TÊ, PVC, SOLDÁVEL, DN 60 MM INSTALADO EM RESERVAÇÃO PREDIAL DE ÁGUA - FORNECIMENTO E INSTALAÇÃO. AF_04/2024</t>
  </si>
  <si>
    <t>TÊ, PVC, SOLDÁVEL, DN 75 MM INSTALADO EM RESERVAÇÃO PREDIAL DE ÁGUA - FORNECIMENTO E INSTALAÇÃO. AF_04/2024</t>
  </si>
  <si>
    <t>TÊ, PVC, SOLDÁVEL, DN 85 MM INSTALADO EM RESERVAÇÃO PREDIAL DE ÁGUA - FORNECIMENTO E INSTALAÇÃO. AF_04/2024</t>
  </si>
  <si>
    <t>UNIÃO FLANGE, PPR, COM PARAFUSOS, DN 40 MM, INSTALADO EM RESERVAÇÃO PREDIAL DE ÁGUA - FORNECIMENTO E INSTALAÇÃO. AF_04/2024</t>
  </si>
  <si>
    <t>UNIÃO FLANGE, PPR, COM PARAFUSOS, DN 50 MM, INSTALADO EM RESERVAÇÃO PREDIAL DE ÁGUA - FORNECIMENTO E INSTALAÇÃO. AF_04/2024</t>
  </si>
  <si>
    <t>UNIÃO FLANGE, PPR, COM PARAFUSOS, DN 63 MM, INSTALADO EM RESERVAÇÃO PREDIAL DE ÁGUA - FORNECIMENTO E INSTALAÇÃO. AF_04/2024</t>
  </si>
  <si>
    <t>UNIÃO FLANGE, PPR, COM PARAFUSOS, DN 75 MM, INSTALADO EM RESERVAÇÃO PREDIAL DE ÁGUA - FORNECIMENTO E INSTALAÇÃO. AF_04/2024</t>
  </si>
  <si>
    <t>UNIÃO FLANGE, PPR, COM PARAFUSOS, DN 90 MM, INSTALADO EM RESERVAÇÃO PREDIAL DE ÁGUA - FORNECIMENTO E INSTALAÇÃO. AF_04/2024</t>
  </si>
  <si>
    <t>CONEXÃO FIXA, ROSCA MACHO, PARA INSTALAÇÕES EM PEX ÁGUA, DN 16 MM X 1/2", COM ANEL DESLIZANTE - FORNECIMENTO E INSTALAÇÃO. AF_02/2023</t>
  </si>
  <si>
    <t>CONEXÃO FIXA, ROSCA MACHO, PARA INSTALAÇÕES EM PEX ÁGUA, DN 16 MM X 3/4", COM ANEL DESLIZANTE - FORNECIMENTO E INSTALAÇÃO. AF_02/2023</t>
  </si>
  <si>
    <t>CONEXÃO FIXA, ROSCA MACHO, PARA INSTALAÇÕES EM PEX ÁGUA, DN 20 MM X 1/2", COM ANEL DESLIZANTE - FORNECIMENTO E INSTALAÇÃO. AF_02/2023</t>
  </si>
  <si>
    <t>CONEXÃO FIXA, ROSCA MACHO, PARA INSTALAÇÕES EM PEX ÁGUA, DN 20 MM X 3/4", COM ANEL DESLIZANTE - FORNECIMENTO E INSTALAÇÃO. AF_02/2023</t>
  </si>
  <si>
    <t>CONEXÃO FIXA, ROSCA MACHO, PARA INSTALAÇÕES EM PEX ÁGUA, DN 25 MM X 1", COM ANEL DESLIZANTE - FORNECIMENTO E INSTALAÇÃO. AF_02/2023</t>
  </si>
  <si>
    <t>CONEXÃO FIXA, ROSCA MACHO, PARA INSTALAÇÕES EM PEX ÁGUA, DN 25 MM X 1/2", COM ANEL DESLIZANTE - FORNECIMENTO E INSTALAÇÃO. AF_02/2023</t>
  </si>
  <si>
    <t>CONEXÃO FIXA, ROSCA MACHO, PARA INSTALAÇÕES EM PEX ÁGUA, DN 25 MM X 3/4", COM ANEL DESLIZANTE - FORNECIMENTO E INSTALAÇÃO. AF_02/2023</t>
  </si>
  <si>
    <t>CONEXÃO FIXA, ROSCA MACHO, PARA INSTALAÇÕES EM PEX ÁGUA, DN 32 MM X 1", COM ANEL DESLIZANTE - FORNECIMENTO E INSTALAÇÃO. AF_02/2023</t>
  </si>
  <si>
    <t>CONEXÃO MÓVEL, ROSCA FÊMEA, PARA INSTALAÇÕES EM PEX ÁGUA, DN 16 MM X 1/2", COM ANEL DESLIZANTE - FORNECIMENTO E INSTALAÇÃO. AF_02/2023</t>
  </si>
  <si>
    <t>CONEXÃO MÓVEL, ROSCA FÊMEA, PARA INSTALAÇÕES EM PEX ÁGUA, DN 20 MM X 1/2", COM ANEL DESLIZANTE - FORNECIMENTO E INSTALAÇÃO. AF_02/2023</t>
  </si>
  <si>
    <t>CONEXÃO MÓVEL, ROSCA FÊMEA, PARA INSTALAÇÕES EM PEX ÁGUA, DN 20 MM X 3/4", COM ANEL DESLIZANTE - FORNECIMENTO E INSTALAÇÃO. AF_02/2023</t>
  </si>
  <si>
    <t>CONEXÃO MÓVEL, ROSCA FÊMEA, PARA INSTALAÇÕES EM PEX ÁGUA, DN 25 MM X 1", COM ANEL DESLIZANTE - FORNECIMENTO E INSTALAÇÃO. AF_02/2023</t>
  </si>
  <si>
    <t>CONEXÃO MÓVEL, ROSCA FÊMEA, PARA INSTALAÇÕES EM PEX ÁGUA, DN 25 MM X 3/4", COM ANEL DESLIZANTE - FORNECIMENTO E INSTALAÇÃO. AF_02/2023</t>
  </si>
  <si>
    <t>CONEXÃO MÓVEL, ROSCA FÊMEA, PARA INSTALAÇÕES EM PEX ÁGUA, DN 32 MM X 1", COM ANEL DESLIZANTE - FORNECIMENTO E INSTALAÇÃO. AF_02/2023</t>
  </si>
  <si>
    <t>JOELHO 90 GRAUS, ROSCA FÊMEA TERMINAL, PARA INSTALAÇÕES EM PEX ÁGUA, DN 25 MM X 3/4", FIXAÇÃO DAS CONEXÕES POR CRIMPAGEM - FORNECIMENTO E INSTALAÇÃO. AF_02/2023</t>
  </si>
  <si>
    <t>JOELHO 90 GRAUS, ROSCA MACHO TERMINAL, PARA INSTALAÇÕES EM PEX ÁGUA, DN 16 MM X 1/2", COM ANEL DESLIZANTE - FORNECIMENTO E INSTALAÇÃO. AF_02/2023</t>
  </si>
  <si>
    <t>JOELHO 90 GRAUS, ROSCA MACHO TERMINAL, PARA INSTALAÇÕES EM PEX ÁGUA, DN 20 MM X 1/2", FIXAÇÃO DAS CONEXÕES POR CRIMPAGEM - FORNECIMENTO E INSTALAÇÃO. AF_02/2023</t>
  </si>
  <si>
    <t>JOELHO 90 GRAUS, ROSCA MACHO TERMINAL, PARA INSTALAÇÕES EM PEX ÁGUA, DN 20 MM X 3/4", FIXAÇÃO DAS CONEXÕES POR CRIMPAGEM - FORNECIMENTO E INSTALAÇÃO. AF_02/2023</t>
  </si>
  <si>
    <t>JOELHO 90 GRAUS, ROSCA MACHO TERMINAL, PARA INSTALAÇÕES EM PEX ÁGUA, DN 25 MM X 1", COM ANEL DESLIZANTE - FORNECIMENTO E INSTALAÇÃO. AF_02/2023</t>
  </si>
  <si>
    <t>JOELHO 90 GRAUS, ROSCA MACHO TERMINAL, PARA INSTALAÇÕES EM PEX ÁGUA, DN 25 MM X 1/2", COM ANEL DESLIZANTE - FORNECIMENTO E INSTALAÇÃO. AF_02/2023</t>
  </si>
  <si>
    <t>JOELHO 90 GRAUS, ROSCA MACHO TERMINAL, PARA INSTALAÇÕES EM PEX ÁGUA, DN 25 MM X 3/4", FIXAÇÃO DAS CONEXÕES POR CRIMPAGEM - FORNECIMENTO E INSTALAÇÃO. AF_02/2023</t>
  </si>
  <si>
    <t>JOELHO 90 GRAUS, ROSCA MACHO TERMINAL, PARA INSTALAÇÕES EM PEX ÁGUA, DN 32 MM X 1", COM ANEL DESLIZANTE - FORNECIMENTO E INSTALAÇÃO. AF_02/2023</t>
  </si>
  <si>
    <t>JOELHO ROSCA FÊMEA MÓVEL, PARA INSTALAÇÕES EM PEX ÁGUA, DN 16 MM X 1/2", COM ANEL DESLIZANTE - FORNECIMENTO E INSTALAÇÃO. AF_02/2023</t>
  </si>
  <si>
    <t>JOELHO ROSCA FÊMEA MÓVEL, PARA INSTALAÇÕES EM PEX ÁGUA, DN 20 MM X 1/2", COM ANEL DESLIZANTE - FORNECIMENTO E INSTALAÇÃO. AF_02/2023</t>
  </si>
  <si>
    <t>JOELHO ROSCA FÊMEA MÓVEL, PARA INSTALAÇÕES EM PEX ÁGUA, DN 25 MM X 3/4", COM ANEL DESLIZANTE - FORNECIMENTO E INSTALAÇÃO. AF_02/2023</t>
  </si>
  <si>
    <t>JOELHO, ROSCA FÊMEA, COM BASE FIXA, PARA INSTALAÇÕES EM PEX ÁGUA, DN 16 MM X 3/4", FIXAÇÃO DAS CONEXÕES POR CRIMPAGEM - FORNECIMENTO E INSTALAÇÃO. AF_02/2023</t>
  </si>
  <si>
    <t>JOELHO, ROSCA FÊMEA, COM BASE FIXA, PARA INSTALAÇÕES EM PEX ÁGUA, DN 20 MM X 3/4", FIXAÇÃO DAS CONEXÕES POR CRIMPAGEM - FORNECIMENTO E INSTALAÇÃO. AF_02/2023</t>
  </si>
  <si>
    <t>JOELHO, ROSCA FÊMEA, COM BASE FIXA, PARA INSTALAÇÕES EM PEX ÁGUA, DN 25 MM X 1/2", FIXAÇÃO DAS CONEXÕES POR CRIMPAGEM - FORNECIMENTO E INSTALAÇÃO. AF_02/2023</t>
  </si>
  <si>
    <t>LUVA DE REDUÇÃO, PARA INSTALAÇÕES EM PEX ÁGUA, DN 32 X 20 MM, FIXAÇÃO DAS CONEXÕES POR CRIMPAGEM - FORNECIMENTO E INSTALAÇÃO. AF_02/2023</t>
  </si>
  <si>
    <t>LUVA, PARA INSTALAÇÕES EM PEX ÁGUA, DN 16 MM, COM ANEL DESLIZANTE - FORNECIMENTO E INSTALAÇÃO. AF_02/2023</t>
  </si>
  <si>
    <t>LUVA, PARA INSTALAÇÕES EM PEX ÁGUA, DN 20 MM, COM ANEL DESLIZANTE - FORNECIMENTO E INSTALAÇÃO. AF_02/2023</t>
  </si>
  <si>
    <t>LUVA, PARA INSTALAÇÕES EM PEX ÁGUA, DN 25 MM, COM ANEL DESLIZANTE - FORNECIMENTO E INSTALAÇÃO. AF_02/2023</t>
  </si>
  <si>
    <t>LUVA, PARA INSTALAÇÕES EM PEX ÁGUA, DN 32 MM, COM ANEL DESLIZANTE - FORNECIMENTO E INSTALAÇÃO. AF_02/2023</t>
  </si>
  <si>
    <t>TAMPÃO / CAP, ROSCA FÊMEA, PARA INSTALAÇÕES EM PEX ÁGUA, DN 1/2" - FORNECIMENTO E INSTALAÇÃO. AF_02/2023</t>
  </si>
  <si>
    <t>TAMPÃO / CAP, ROSCA FÊMEA, PARA INSTALAÇÕES EM PEX ÁGUA, DN 3/4" - FORNECIMENTO E INSTALAÇÃO. AF_02/2023</t>
  </si>
  <si>
    <t>TAMPÃO / CAP, ROSCA MACHO, PARA INSTALAÇÕES EM PEX ÁGUA, DN 1/2" - FORNECIMENTO E INSTALAÇÃO. AF_02/2023</t>
  </si>
  <si>
    <t>TÊ DE REDUÇÃO, PARA INSTALAÇÕES EM PEX ÁGUA, DN 16 X 20 X 16 MM, COM ANEL DESLIZANTE - FORNECIMENTO E INSTALAÇÃO. AF_02/2023</t>
  </si>
  <si>
    <t>TÊ DE REDUÇÃO, PARA INSTALAÇÕES EM PEX ÁGUA, DN 16 X 25 X 16 MM, COM ANEL DESLIZANTE - FORNECIMENTO E INSTALAÇÃO. AF_02/2023</t>
  </si>
  <si>
    <t>TÊ DE REDUÇÃO, PARA INSTALAÇÕES EM PEX ÁGUA, DN 20 X 16 X 16 MM, COM ANEL DESLIZANTE - FORNECIMENTO E INSTALAÇÃO. AF_02/2023</t>
  </si>
  <si>
    <t>TÊ DE REDUÇÃO, PARA INSTALAÇÕES EM PEX ÁGUA, DN 20 X 16 X 20 MM, COM ANEL DESLIZANTE - FORNECIMENTO E INSTALAÇÃO. AF_02/2023</t>
  </si>
  <si>
    <t>TÊ DE REDUÇÃO, PARA INSTALAÇÕES EM PEX ÁGUA, DN 20 X 20 X 16 MM, COM ANEL DESLIZANTE - FORNECIMENTO E INSTALAÇÃO. AF_02/2023</t>
  </si>
  <si>
    <t>TÊ DE REDUÇÃO, PARA INSTALAÇÕES EM PEX ÁGUA, DN 20 X 25 X 20 MM, COM ANEL DESLIZANTE - FORNECIMENTO E INSTALAÇÃO. AF_02/2023</t>
  </si>
  <si>
    <t>TÊ DE REDUÇÃO, PARA INSTALAÇÕES EM PEX ÁGUA, DN 25 X 16 X 16 MM, COM ANEL DESLIZANTE - FORNECIMENTO E INSTALAÇÃO. AF_02/2023</t>
  </si>
  <si>
    <t>TÊ DE REDUÇÃO, PARA INSTALAÇÕES EM PEX ÁGUA, DN 25 X 16 X 20 MM, COM ANEL DESLIZANTE - FORNECIMENTO E INSTALAÇÃO. AF_02/2023</t>
  </si>
  <si>
    <t>TÊ DE REDUÇÃO, PARA INSTALAÇÕES EM PEX ÁGUA, DN 25 X 16 X 25 MM, COM ANEL DESLIZANTE - FORNECIMENTO E INSTALAÇÃO. AF_02/2023</t>
  </si>
  <si>
    <t>TÊ DE REDUÇÃO, PARA INSTALAÇÕES EM PEX ÁGUA, DN 25 X 20 X 20 MM, COM ANEL DESLIZANTE - FORNECIMENTO E INSTALAÇÃO. AF_02/2023</t>
  </si>
  <si>
    <t>TÊ DE REDUÇÃO, PARA INSTALAÇÕES EM PEX ÁGUA, DN 25 X 20 X 25 MM, COM ANEL DESLIZANTE - FORNECIMENTO E INSTALAÇÃO. AF_02/2023</t>
  </si>
  <si>
    <t>TÊ DE REDUÇÃO, PARA INSTALAÇÕES EM PEX ÁGUA, DN 25 X 32 X 25 MM, COM ANEL DESLIZANTE - FORNECIMENTO E INSTALAÇÃO. AF_02/2023</t>
  </si>
  <si>
    <t>TÊ DE REDUÇÃO, PARA INSTALAÇÕES EM PEX ÁGUA, DN 32 X 20 X 32 MM, COM ANEL DESLIZANTE - FORNECIMENTO E INSTALAÇÃO. AF_02/2023</t>
  </si>
  <si>
    <t>TÊ DE REDUÇÃO, PARA INSTALAÇÕES EM PEX ÁGUA, DN 32 X 25 X 25 MM, COM ANEL DESLIZANTE - FORNECIMENTO E INSTALAÇÃO. AF_02/2023</t>
  </si>
  <si>
    <t>TÊ DE REDUÇÃO, PARA INSTALAÇÕES EM PEX ÁGUA, DN 32 X 25 X 32 MM, COM ANEL DESLIZANTE - FORNECIMENTO E INSTALAÇÃO. AF_02/2023</t>
  </si>
  <si>
    <t>TÊ MISTURADOR, PARA INSTALAÇÕES EM PEX ÁGUA, DN 16 MM X 1/2", COM ANEL DESLIZANTE - FORNECIMENTO E INSTALAÇÃO. AF_02/2023</t>
  </si>
  <si>
    <t>TÊ MISTURADOR, PARA INSTALAÇÕES EM PEX ÁGUA, DN 20 MM X 3/4", COM ANEL DESLIZANTE - FORNECIMENTO E INSTALAÇÃO. AF_02/2023</t>
  </si>
  <si>
    <t>TÊ ROSCA FÊMEA, PARA INSTALAÇÕES EM PEX ÁGUA, DN 20 MM X 3/4", COM ANEL DESLIZANTE - FORNECIMENTO E INSTALAÇÃO. AF_02/2023</t>
  </si>
  <si>
    <t>TÊ ROSCA FÊMEA, PARA INSTALAÇÕES EM PEX ÁGUA, DN 25 MM X 1/2", COM ANEL DESLIZANTE - FORNECIMENTO E INSTALAÇÃO. AF_02/2023</t>
  </si>
  <si>
    <t>TÊ ROSCA MACHO, PARA INSTALAÇÕES EM PEX ÁGUA, DN 16 MM X 1/2", COM ANEL DESLIZANTE - FORNECIMENTO E INSTALAÇÃO. AF_02/2023</t>
  </si>
  <si>
    <t>TÊ ROSCA MACHO, PARA INSTALAÇÕES EM PEX ÁGUA, DN 20 MM X 1/2", COM ANEL DESLIZANTE - FORNECIMENTO E INSTALAÇÃO. AF_02/2023</t>
  </si>
  <si>
    <t>TÊ ROSCA MACHO, PARA INSTALAÇÕES EM PEX ÁGUA, DN 20 MM X 3/4", COM ANEL DESLIZANTE - FORNECIMENTO E INSTALAÇÃO. AF_02/2023</t>
  </si>
  <si>
    <t>TÊ ROSCA MACHO, PARA INSTALAÇÕES EM PEX ÁGUA, DN 25 MM X 3/4", COM ANEL DESLIZANTE - FORNECIMENTO E INSTALAÇÃO. AF_02/2023</t>
  </si>
  <si>
    <t>TÊ ROSCA MACHO, PARA INSTALAÇÕES EM PEX ÁGUA, DN 32 MM X 3/4", COM ANEL DESLIZANTE - FORNECIMENTO E INSTALAÇÃO. AF_02/2023</t>
  </si>
  <si>
    <t>BUCHA DE REDUÇÃO, PPR, 32 X 25, CLASSE PN 25, INSTALADO EM PRUMADA DE ÁGUA FORNECIMENTO E INSTALAÇÃO . AF_08/2022</t>
  </si>
  <si>
    <t>BUCHA DE REDUÇÃO, PPR, 32 X 25, CLASSE PN 25, INSTALADO EM RAMAL DE DISTRIBUIÇÃO DE ÁGUA FORNECIMENTO E INSTALAÇÃO. AF_08/2022</t>
  </si>
  <si>
    <t>BUCHA DE REDUÇÃO, PPR, 40 X 25, CLASSE PN 25, INSTALADO EM PRUMADA DE ÁGUA FORNECIMENTO E INSTALAÇÃO . AF_08/2022</t>
  </si>
  <si>
    <t>BUCHA DE REDUÇÃO, PPR, 40 X 25, CLASSE PN 25, INSTALADO EM RAMAL DE DISTRIBUIÇÃO DE ÁGUA FORNECIMENTO E INSTALAÇÃO. AF_08/2022</t>
  </si>
  <si>
    <t>CONECTOR FÊMEA, PPR, 25 X 1/2", CLASSE PN 25, INSTALADO EM PRUMADA DE ÁGUA FORNECIMENTO E INSTALAÇÃO . AF_08/2022</t>
  </si>
  <si>
    <t>CONECTOR FÊMEA, PPR, 25 X 1/2, CLASSE PN 25, INSTALADO EM RAMAL DE DISTRIBUIÇÃO DE ÁGUA FORNECIMENTO E INSTALAÇÃO. AF_08/2022</t>
  </si>
  <si>
    <t>CONECTOR FÊMEA, PPR, 25 X 1/2, CLASSE PN 25, INSTALADO EM RAMAL OU SUB-RAMAL DE ÁGUA FORNECIMENTO E INSTALAÇÃO. AF_08/2022</t>
  </si>
  <si>
    <t>CONECTOR FÊMEA, PPR, 32 X 3/4", CLASSE PN 25, INSTALADO EM RAMAL DE DISTRIBUIÇÃO DE ÁGUA FORNECIMENTO E INSTALAÇÃO. AF_08/2022</t>
  </si>
  <si>
    <t>CONECTOR MACHO, PPR, 25 X 1/2", CLASSE PN 25, INSTALADO EM PRUMADA DE ÁGUA FORNECIMENTO E INSTALAÇÃO . AF_08/2022</t>
  </si>
  <si>
    <t>CONECTOR MACHO, PPR, 25 X 1/2, CLASSE PN 25, INSTALADO EM RAMAL DE DISTRIBUIÇÃO DE ÁGUA FORNECIMENTO E INSTALAÇÃO. AF_08/2022</t>
  </si>
  <si>
    <t>CONECTOR MACHO, PPR, 25 X 1/2, CLASSE PN 25, INSTALADO EM RAMAL OU SUB-RAMAL DE ÁGUA FORNECIMENTO E INSTALAÇÃO. AF_08/2022</t>
  </si>
  <si>
    <t>CONECTOR MACHO, PPR, 32 X 3/4", CLASSE PN 25, INSTALADO EM RAMAL DE DISTRIBUIÇÃO DE ÁGUA FORNECIMENTO E INSTALAÇÃO. AF_08/2022</t>
  </si>
  <si>
    <t>JOELHO 45 GRAUS, PPR, DN 25 MM, CLASSE PN 25, INSTALADO EM PRUMADA DE ÁGUA FORNECIMENTO E INSTALAÇÃO . AF_08/2022</t>
  </si>
  <si>
    <t>JOELHO 45 GRAUS, PPR, DN 25 MM, CLASSE PN 25, INSTALADO EM RAMAL DE DISTRIBUIÇÃO DE ÁGUA FORNECIMENTO E INSTALAÇÃO. AF_08/2022</t>
  </si>
  <si>
    <t>JOELHO 45 GRAUS, PPR, DN 25 MM, CLASSE PN 25, INSTALADO EM RAMAL OU SUB-RAMAL DE ÁGUA FORNECIMENTO E INSTALAÇÃO. AF_08/2022</t>
  </si>
  <si>
    <t>JOELHO 45 GRAUS, PPR, DN 32 MM, CLASSE PN 25, INSTALADO EM PRUMADA DE ÁGUA FORNECIMENTO E INSTALAÇÃO . AF_08/2022</t>
  </si>
  <si>
    <t>JOELHO 45 GRAUS, PPR, DN 40 MM, CLASSE PN 25, INSTALADO EM PRUMADA DE ÁGUA FORNECIMENTO E INSTALAÇÃO . AF_08/2022</t>
  </si>
  <si>
    <t>JOELHO 45 GRAUS, PPR, DN 50 MM, CLASSE PN 25, INSTALADO EM PRUMADA DE ÁGUA FORNECIMENTO E INSTALAÇÃO . AF_08/2022</t>
  </si>
  <si>
    <t>JOELHO 45 GRAUS, PPR, DN 63 MM, CLASSE PN 25, INSTALADO EM PRUMADA DE ÁGUA FORNECIMENTO E INSTALAÇÃO . AF_08/2022</t>
  </si>
  <si>
    <t>JOELHO 45 GRAUS, PPR, DN 75 MM, CLASSE PN 25, INSTALADO EM PRUMADA DE ÁGUA FORNECIMENTO E INSTALAÇÃO . AF_08/2022</t>
  </si>
  <si>
    <t>JOELHO 90 GRAUS, PPR, DN 110 MM, CLASSE PN 25, INSTALADO EM PRUMADA DE ÁGUA FORNECIMENTO E INSTALAÇÃO . AF_08/2022</t>
  </si>
  <si>
    <t>JOELHO 90 GRAUS, PPR, DN 25 MM, CLASSE PN 25, INSTALADO EM PRUMADA DE ÁGUA FORNECIMENTO E INSTALAÇÃO . AF_08/2022</t>
  </si>
  <si>
    <t>JOELHO 90 GRAUS, PPR, DN 25 MM, CLASSE PN 25, INSTALADO EM RAMAL DE DISTRIBUIÇÃO FORNECIMENTO E INSTALAÇÃO. AF_08/2022</t>
  </si>
  <si>
    <t>JOELHO 90 GRAUS, PPR, DN 25 MM, CLASSE PN 25, INSTALADO EM RAMAL OU SUB-RAMAL DE ÁGUA FORNECIMENTO E INSTALAÇÃO. AF_08/2022</t>
  </si>
  <si>
    <t>JOELHO 90 GRAUS, PPR, DN 32 MM, CLASSE PN 25, INSTALADO EM PRUMADA DE ÁGUA FORNECIMENTO E INSTALAÇÃO . AF_08/2022</t>
  </si>
  <si>
    <t>JOELHO 90 GRAUS, PPR, DN 40 MM, CLASSE PN 25, INSTALADO EM PRUMADA DE ÁGUA FORNECIMENTO E INSTALAÇÃO . AF_08/2022</t>
  </si>
  <si>
    <t>JOELHO 90 GRAUS, PPR, DN 50 MM, CLASSE PN 25, INSTALADO EM PRUMADA DE ÁGUA FORNECIMENTO E INSTALAÇÃO . AF_08/2022</t>
  </si>
  <si>
    <t>JOELHO 90 GRAUS, PPR, DN 63 MM, CLASSE PN 25, INSTALADO EM PRUMADA DE ÁGUA FORNECIMENTO E INSTALAÇÃO . AF_08/2022</t>
  </si>
  <si>
    <t>JOELHO 90 GRAUS, PPR, DN 75 MM, CLASSE PN 25, INSTALADO EM PRUMADA DE ÁGUA FORNECIMENTO E INSTALAÇÃO . AF_08/2022</t>
  </si>
  <si>
    <t>JOELHO 90 GRAUS, PPR, DN 90 MM, CLASSE PN 25, INSTALADO EM PRUMADA DE ÁGUA FORNECIMENTO E INSTALAÇÃO . AF_08/2022</t>
  </si>
  <si>
    <t>LUVA, PPR, DN 110 MM, CLASSE PN 25, INSTALADO EM PRUMADA DE ÁGUA FORNECIMENTO E INSTALAÇÃO. AF_08/2022</t>
  </si>
  <si>
    <t>LUVA, PPR, DN 25 MM, CLASSE PN 25, INSTALADO EM PRUMADA DE ÁGUA FORNECIMENTO E INSTALAÇÃO . AF_08/2022</t>
  </si>
  <si>
    <t>LUVA, PPR, DN 25 MM, CLASSE PN 25, INSTALADO EM RAMAL DE DISTRIBUIÇÃO DE ÁGUA FORNECIMENTO E INSTALAÇÃO. AF_08/2022</t>
  </si>
  <si>
    <t>LUVA, PPR, DN 25 MM, CLASSE PN 25, INSTALADO EM RAMAL OU SUB-RAMAL DE ÁGUA FORNECIMENTO E INSTALAÇÃO. AF_08/2022</t>
  </si>
  <si>
    <t>LUVA, PPR, DN 32 MM, CLASSE PN 25, INSTALADO EM PRUMADA DE ÁGUA FORNECIMENTO E INSTALAÇÃO. AF_08/2022</t>
  </si>
  <si>
    <t>LUVA, PPR, DN 32 MM, CLASSE PN 25, INSTALADO EM RAMAL DE DISTRIBUIÇÃO DE ÁGUA FORNECIMENTO E INSTALAÇÃO. AF_08/2022</t>
  </si>
  <si>
    <t>LUVA, PPR, DN 40 MM, CLASSE PN 25, INSTALADO EM PRUMADA DE ÁGUA FORNECIMENTO E INSTALAÇÃO. AF_08/2022</t>
  </si>
  <si>
    <t>LUVA, PPR, DN 40 MM, CLASSE PN 25, INSTALADO EM RAMAL DE DISTRIBUIÇÃO DE ÁGUA FORNECIMENTO E INSTALAÇÃO.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</si>
  <si>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</si>
  <si>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</si>
  <si>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</si>
  <si>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</si>
  <si>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TUBO, PPR, DN 110, CLASSE PN 12, INSTALADO EM PRUMADA DE ÁGUA FORNECIMENTO E INSTALAÇÃO. AF_08/2022</t>
  </si>
  <si>
    <t>TUBO, PPR, DN 110, CLASSE PN 25, INSTALADO EM PRUMADA DE ÁGUA FORNECIMENTO E INSTALAÇÃO. AF_08/2022</t>
  </si>
  <si>
    <t>TUBO, PPR, DN 25, CLASSE PN 20, INSTALADO EM PRUMADA DE ÁGUA FORNECIMENTO E INSTALAÇÃO. AF_08/2022</t>
  </si>
  <si>
    <t>TUBO, PPR, DN 25, CLASSE PN 20, INSTALADO EM RAMAL DE DISTRIBUIÇÃO DE ÁGUA FORNECIMENTO E INSTALAÇÃO. AF_08/2022</t>
  </si>
  <si>
    <t>TUBO, PPR, DN 25, CLASSE PN 20, INSTALADO EM RAMAL OU SUB-RAMAL DE ÁGUA FORNECIMENTO E INSTALAÇÃO. AF_08/2022</t>
  </si>
  <si>
    <t>TUBO, PPR, DN 25, CLASSE PN 25 INSTALADO EM RAMAL OU SUB-RAMAL DE ÁGUA FORNECIMENTO E INSTALAÇÃO. AF_08/2022</t>
  </si>
  <si>
    <t>TUBO, PPR, DN 25, CLASSE PN 25, INSTALADO EM PRUMADA DE ÁGUA FORNECIMENTO E INSTALAÇÃO. AF_08/2022</t>
  </si>
  <si>
    <t>TUBO, PPR, DN 25, CLASSE PN 25, INSTALADO EM RAMAL DE DISTRIBUIÇÃO DE ÁGUA FORNECIMENTO E INSTALAÇÃO. AF_08/2022</t>
  </si>
  <si>
    <t>TUBO, PPR, DN 32, CLASSE PN 12, INSTALADO EM PRUMADA DE ÁGUA FORNECIMENTO E INSTALAÇÃO. AF_08/2022</t>
  </si>
  <si>
    <t>TUBO, PPR, DN 32, CLASSE PN 12, INSTALADO EM RAMAL DE DISTRIBUIÇÃO DE ÁGUA FORNECIMENTO E INSTALAÇÃO. AF_08/2022</t>
  </si>
  <si>
    <t>TUBO, PPR, DN 32, CLASSE PN 25, INSTALADO EM PRUMADA DE ÁGUA FORNECIMENTO E INSTALAÇÃO. AF_08/2022</t>
  </si>
  <si>
    <t>TUBO, PPR, DN 32, CLASSE PN 25, INSTALADO EM RAMAL DE DISTRIBUIÇÃO DE ÁGUA FORNECIMENTO E INSTALAÇÃO. AF_08/2022</t>
  </si>
  <si>
    <t>TUBO, PPR, DN 40, CLASSE PN 12, INSTALADO EM PRUMADA DE ÁGUA FORNECIMENTO E INSTALAÇÃO. AF_08/2022</t>
  </si>
  <si>
    <t>TUBO, PPR, DN 40, CLASSE PN 12, INSTALADO EM RAMAL DE DISTRIBUIÇÃO DE ÁGUA FORNECIMENTO E INSTALAÇÃO. AF_08/2022</t>
  </si>
  <si>
    <t>TUBO, PPR, DN 40, CLASSE PN 25, INSTALADO EM PRUMADA DE ÁGUA FORNECIMENTO E INSTALAÇÃO. AF_08/2022</t>
  </si>
  <si>
    <t>TUBO, PPR, DN 40, CLASSE PN 25, INSTALADO EM RAMAL DE DISTRIBUIÇÃO DE ÁGUA FORNECIMENTO E INSTALAÇÃO. AF_08/2022</t>
  </si>
  <si>
    <t>TUBO, PPR, DN 50, CLASSE PN 12, INSTALADO EM PRUMADA DE ÁGUA FORNECIMENTO E INSTALAÇÃO. AF_08/2022</t>
  </si>
  <si>
    <t>TUBO, PPR, DN 50, CLASSE PN 25, INSTALADO EM PRUMADA DE ÁGUA FORNECIMENTO E INSTALAÇÃO. AF_08/2022</t>
  </si>
  <si>
    <t>TUBO, PPR, DN 63, CLASSE PN 12, INSTALADO EM PRUMADA DE ÁGUA FORNECIMENTO E INSTALAÇÃO. AF_08/2022</t>
  </si>
  <si>
    <t>TUBO, PPR, DN 63, CLASSE PN 25, INSTALADO EM PRUMADA DE ÁGUA FORNECIMENTO E INSTALAÇÃO. AF_08/2022</t>
  </si>
  <si>
    <t>TUBO, PPR, DN 75, CLASSE PN 12, INSTALADO EM PRUMADA DE ÁGUA FORNECIMENTO E INSTALAÇÃO. AF_08/2022</t>
  </si>
  <si>
    <t>TUBO, PPR, DN 75, CLASSE PN 25, INSTALADO EM PRUMADA DE ÁGUA FORNECIMENTO E INSTALAÇÃO. AF_08/2022</t>
  </si>
  <si>
    <t>TUBO, PPR, DN 90, CLASSE PN 12, INSTALADO EM PRUMADA DE ÁGUA FORNECIMENTO E INSTALAÇÃO. AF_08/2022</t>
  </si>
  <si>
    <t>TUBO, PPR, DN 90, CLASSE PN 25, INSTALADO EM PRUMADA DE ÁGUA FORNECIMENTO E INSTALAÇÃO. AF_08/2022</t>
  </si>
  <si>
    <t>TÊ MISTURADOR, PPR, 25 X 3/4, CLASSE PN 25, INSTALADO EM RAMAL OU SUB-RAMAL DE ÁGUA FORNECIMENTO E INSTALAÇÃO. AF_08/2022</t>
  </si>
  <si>
    <t>TÊ NORMAL, PPR, DN 110 MM, CLASSE PN 25, INSTALADO EM PRUMADA DE ÁGUA FORNECIMENTO E INSTALAÇÃO . AF_08/2022</t>
  </si>
  <si>
    <t>TÊ NORMAL, PPR, DN 25 MM, CLASSE PN 25, INSTALADO EM PRUMADA DE ÁGUA FORNECIMENTO E INSTALAÇÃO . AF_08/2022</t>
  </si>
  <si>
    <t>TÊ NORMAL, PPR, DN 25 MM, CLASSE PN 25, INSTALADO EM RAMAL DE DISTRIBUIÇÃO DE ÁGUA FORNECIMENTO E INSTALAÇÃO. AF_08/2022</t>
  </si>
  <si>
    <t>TÊ NORMAL, PPR, DN 25 MM, CLASSE PN 25, INSTALADO EM RAMAL OU SUB-RAMAL DE ÁGUA FORNECIMENTO E INSTALAÇÃO. AF_08/2022</t>
  </si>
  <si>
    <t>TÊ NORMAL, PPR, DN 32 MM, CLASSE PN 25, INSTALADO EM PRUMADA DE ÁGUA FORNECIMENTO E INSTALAÇÃO . AF_08/2022</t>
  </si>
  <si>
    <t>TÊ NORMAL, PPR, DN 32 MM, CLASSE PN 25, INSTALADO EM RAMAL DE DISTRIBUIÇÃO DE ÁGUA FORNECIMENTO E INSTALAÇÃO. AF_08/2022</t>
  </si>
  <si>
    <t>TÊ NORMAL, PPR, DN 40 MM, CLASSE PN 25, INSTALADO EM PRUMADA DE ÁGUA FORNECIMENTO E INSTALAÇÃO . AF_08/2022</t>
  </si>
  <si>
    <t>TÊ NORMAL, PPR, DN 40 MM, CLASSE PN 25, INSTALADO EM RAMAL DE DISTRIBUIÇÃO DE ÁGUA FORNECIMENTO E INSTALAÇÃO.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</si>
  <si>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</si>
  <si>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</si>
  <si>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</si>
  <si>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</si>
  <si>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RALO LINEAR, EM PVC COM GRELHA INOX, JUNTA SOLDÁVEL, FORNECIDO E INSTALADO EM RAMAL DE DESCARGA OU EM RAMAL DE ESGOTO SANITÁRIO. AF_08/2022</t>
  </si>
  <si>
    <t>ADAPTADOR CURTO COM BOLSA E ROSCA PARA REGISTRO, PVC, SOLDÁVEL, DN 20MM X 1/2, INSTALADO EM RAMAL OU SUB-RAMAL DE ÁGUA - FORNECIMENTO E INSTALAÇÃO. AF_06/2022</t>
  </si>
  <si>
    <t>ADAPTADOR CURTO COM BOLSA E ROSCA PARA REGISTRO, PVC, SOLDÁVEL, DN 25MM X 3/4, INSTALADO EM RAMAL DE DISTRIBUIÇÃO DE ÁGUA - FORNECIMENTO E INSTALAÇÃO. AF_06/2022</t>
  </si>
  <si>
    <t>ADAPTADOR CURTO COM BOLSA E ROSCA PARA REGISTRO, PVC, SOLDÁVEL, DN 25MM X 3/4, INSTALADO EM RAMAL OU SUB-RAMAL DE ÁGUA - FORNECIMENTO E INSTALAÇÃO. AF_06/2022</t>
  </si>
  <si>
    <t>ADAPTADOR CURTO COM BOLSA E ROSCA PARA REGISTRO, PVC, SOLDÁVEL, DN 32MM X 1, INSTALADO EM PRUMADA DE ÁGUA - FORNECIMENTO E INSTALAÇÃO. AF_06/2022</t>
  </si>
  <si>
    <t>ADAPTADOR CURTO COM BOLSA E ROSCA PARA REGISTRO, PVC, SOLDÁVEL, DN 32MM X 1, INSTALADO EM RAMAL DE DISTRIBUIÇÃO DE ÁGUA - FORNECIMENTO E INSTALAÇÃO. AF_06/2022</t>
  </si>
  <si>
    <t>ADAPTADOR CURTO COM BOLSA E ROSCA PARA REGISTRO, PVC, SOLDÁVEL, DN 32MM X 1, INSTALADO EM RAMAL OU SUB-RAMAL DE ÁGUA - FORNECIMENTO E INSTALAÇÃO. AF_06/2022</t>
  </si>
  <si>
    <t>ADAPTADOR CURTO COM BOLSA E ROSCA PARA REGISTRO, PVC, SOLDÁVEL, DN 40MM X 1.1/2, INSTALADO EM PRUMADA DE ÁGUA - FORNECIMENTO E INSTALAÇÃO. AF_06/2022</t>
  </si>
  <si>
    <t>ADAPTADOR CURTO COM BOLSA E ROSCA PARA REGISTRO, PVC, SOLDÁVEL, DN 40MM X 1.1/4, INSTALADO EM PRUMADA DE ÁGUA - FORNECIMENTO E INSTALAÇÃO. AF_06/2022</t>
  </si>
  <si>
    <t>ADAPTADOR CURTO COM BOLSA E ROSCA PARA REGISTRO, PVC, SOLDÁVEL, DN 50MM X 1.1/2, INSTALADO EM PRUMADA DE ÁGUA - FORNECIMENTO E INSTALAÇÃO. AF_06/2022</t>
  </si>
  <si>
    <t>ADAPTADOR CURTO COM BOLSA E ROSCA PARA REGISTRO, PVC, SOLDÁVEL, DN 50MM X 1.1/4, INSTALADO EM PRUMADA DE ÁGUA - FORNECIMENTO E INSTALAÇÃO. AF_06/2022</t>
  </si>
  <si>
    <t>ADAPTADOR CURTO COM BOLSA E ROSCA PARA REGISTRO, PVC, SOLDÁVEL, DN 60MM X 2, INSTALADO EM PRUMADA DE ÁGUA - FORNECIMENTO E INSTALAÇÃO. AF_06/2022</t>
  </si>
  <si>
    <t>ADAPTADOR CURTO COM BOLSA E ROSCA PARA REGISTRO, PVC, SOLDÁVEL, DN 85MM X 3, INSTALADO EM PRUMADA DE ÁGUA - FORNECIMENTO E INSTALAÇÃO. AF_06/2022</t>
  </si>
  <si>
    <t>BUCHA DE REDUÇÃO, LONGA, PVC, SOLDÁVEL, DN 50 X 32 MM, INSTALADO EM PRUMADA DE ÁGUA - FORNECIMENTO E INSTALAÇÃO. AF_06/2022</t>
  </si>
  <si>
    <t>BUCHA DE REDUÇÃO, LONGA, PVC, SOLDÁVEL, DN 50 X 32 MM, INSTALADO EM RAMAL DE DISTRIBUIÇÃO DE ÁGUA - FORNECIMENTO E INSTALAÇÃO. AF_06/2022</t>
  </si>
  <si>
    <t>CURVA DE TRANSPOSIÇÃO, PVC, SOLDÁVEL, DN 20MM, INSTALADO EM RAMAL DE DISTRIBUIÇÃO DE ÁGUA FORNECIMENTO E INSTALAÇÃO. AF_06/2022</t>
  </si>
  <si>
    <t>CURVA DE TRANSPOSIÇÃO, PVC, SOLDÁVEL, DN 25MM, INSTALADO EM PRUMADA DE ÁGUA - FORNECIMENTO E INSTALAÇÃO. AF_06/2022</t>
  </si>
  <si>
    <t>CURVA DE TRANSPOSIÇÃO, PVC, SOLDÁVEL, DN 25MM, INSTALADO EM RAMAL DE DISTRIBUIÇÃO DE ÁGUA FORNECIMENTO E INSTALAÇÃO. AF_06/2022</t>
  </si>
  <si>
    <t>CURVA DE TRANSPOSIÇÃO, PVC, SOLDÁVEL, DN 25MM, INSTALADO EM RAMAL OU SUB-RAMAL DE ÁGUA FORNECIMENTO E INSTALAÇÃO. AF_06/2022</t>
  </si>
  <si>
    <t>CURVA DE TRANSPOSIÇÃO, PVC, SOLDÁVEL, DN 32MM, INSTALADO EM PRUMADA DE ÁGUA FORNECIMENTO E INSTALAÇÃO. AF_06/2022</t>
  </si>
  <si>
    <t>CURVA DE TRANSPOSIÇÃO, PVC, SOLDÁVEL, DN 32MM, INSTALADO EM RAMAL DE DISTRIBUIÇÃO DE ÁGUA FORNECIMENTO E INSTALAÇÃO. AF_06/2022</t>
  </si>
  <si>
    <t>CURVA DE TRANSPOSIÇÃO, PVC, SOLDÁVEL, DN 32MM, INSTALADO EM RAMAL OU SUB-RAMAL DE ÁGUA FORNECIMENTO E INSTALAÇÃO. AF_06/2022</t>
  </si>
  <si>
    <t>JOELHO 90 GRAUS COM BUCHA DE LATÃO, PVC, SOLDÁVEL, DN 25MM, X 1/2 INSTALADO EM RAMAL OU SUB-RAMAL DE ÁGUA - FORNECIMENTO E INSTALAÇÃO. AF_06/2022</t>
  </si>
  <si>
    <t>JOELHO 90 GRAUS COM BUCHA DE LATÃO, PVC, SOLDÁVEL, DN 25MM, X 3/4 INSTALADO EM RAMAL OU SUB-RAMAL DE ÁGUA - FORNECIMENTO E INSTALAÇÃO. AF_06/2022</t>
  </si>
  <si>
    <t>JOELHO 90 GRAUS, PVC, SOLDÁVEL, DN 25MM, X 3/4 INSTALADO EM RAMAL DE DISTRIBUIÇÃO DE ÁGUA - FORNECIMENTO E INSTALAÇÃO. AF_06/2022</t>
  </si>
  <si>
    <t>LUVA COM BUCHA DE LATÃO, PVC, SOLDÁVEL, DN 25MM X 3/4, INSTALADO EM RAMAL DE DISTRIBUIÇÃO DE ÁGUA - FORNECIMENTO E INSTALAÇÃO. AF_06/2022</t>
  </si>
  <si>
    <t>LUVA COM BUCHA DE LATÃO, PVC, SOLDÁVEL, DN 25MM X 3/4, INSTALADO EM RAMAL OU SUB-RAMAL DE ÁGUA - FORNECIMENTO E INSTALAÇÃO. AF_06/2022</t>
  </si>
  <si>
    <t>LUVA COM BUCHA DE LATÃO, PVC, SOLDÁVEL, DN 32MM X 1, INSTALADO EM RAMAL DE DISTRIBUIÇÃO DE ÁGUA FORNECIMENTO E INSTALAÇÃO. AF_06/2022</t>
  </si>
  <si>
    <t>LUVA COM BUCHA DE LATÃO, PVC, SOLDÁVEL, DN 32MM X 1, INSTALADO EM RAMAL OU SUB-RAMAL DE ÁGUA FORNECIMENTO E INSTALAÇÃO. AF_06/2022</t>
  </si>
  <si>
    <t>LUVA COM ROSCA, PVC, SOLDÁVEL, DN 40MM X 1.1/4, INSTALADO EM PRUMADA DE ÁGUA - FORNECIMENTO E INSTALAÇÃO. AF_06/2022</t>
  </si>
  <si>
    <t>LUVA COM ROSCA, PVC, SOLDÁVEL, DN 50MM X 1.1/2, INSTALADO EM PRUMADA DE ÁGUA - FORNECIMENTO E INSTALAÇÃO. AF_06/2022</t>
  </si>
  <si>
    <t>LUVA DE CORRER, PVC, SOLDÁVEL, DN 32MM, INSTALADO EM RAMAL DE DISTRIBUIÇÃO DE ÁGUA FORNECIMENTO E INSTALAÇÃO. AF_06/2022</t>
  </si>
  <si>
    <t>LUVA DE CORRER, PVC, SOLDÁVEL, DN 32MM, INSTALADO EM RAMAL OU SUB-RAMAL DE ÁGUA FORNECIMENTO E INSTALAÇÃO. AF_06/2022</t>
  </si>
  <si>
    <t>LUVA DE CORRER, PVC, SOLDÁVEL, DN 40MM, INSTALADO EM PRUMADA DE ÁGUA FORNECIMENTO E INSTALAÇÃO. AF_06/2022</t>
  </si>
  <si>
    <t>LUVA DE CORRER, PVC, SOLDÁVEL, DN 60MM, INSTALADO EM PRUMADA DE ÁGUA FORNECIMENTO E INSTALAÇÃO. AF_06/2022</t>
  </si>
  <si>
    <t>LUVA DE REDUÇÃO, PVC, SOLDÁVEL, DN 50MM X 25MM, INSTALADO EM PRUMADA DE ÁGUA FORNECIMENTO E INSTALAÇÃO. AF_06/2022</t>
  </si>
  <si>
    <t>LUVA DE REDUÇÃO, PVC, SOLDÁVEL, DN 50MM X 25MM, INSTALADO EM RAMAL DE DISTRIBUIÇÃO DE ÁGUA FORNECIMENTO E INSTALAÇÃO. AF_06/2022</t>
  </si>
  <si>
    <t>LUVA SOLDÁVEL E COM BUCHA DE LATÃO, PVC, SOLDÁVEL, DN 32MM X 1, INSTALADO EM PRUMADA DE ÁGUA FORNECIMENTO E INSTALAÇÃO. AF_06/2022</t>
  </si>
  <si>
    <t>LUVA SOLDÁVEL E COM ROSCA, PVC, SOLDÁVEL, DN 25MM X 3/4, INSTALADO EM RAMAL OU SUB-RAMAL DE ÁGUA - FORNECIMENTO E INSTALAÇÃO. AF_06/2022</t>
  </si>
  <si>
    <t>LUVA SOLDÁVEL E COM ROSCA, PVC, SOLDÁVEL, DN 32MM X 1, INSTALADO EM PRUMADA DE ÁGUA - FORNECIMENTO E INSTALAÇÃO. AF_06/2022</t>
  </si>
  <si>
    <t>LUVA SOLDÁVEL E COM ROSCA, PVC, SOLDÁVEL, DN 32MM X 1, INSTALADO EM RAMAL DE DISTRIBUIÇÃO DE ÁGUA - FORNECIMENTO E INSTALAÇÃO. AF_06/2022</t>
  </si>
  <si>
    <t>LUVA SOLDÁVEL E COM ROSCA, PVC, SOLDÁVEL, DN 32MM X 1, INSTALADO EM RAMAL OU SUB-RAMAL DE ÁGUA - FORNECIMENTO E INSTALAÇÃO. AF_06/2022</t>
  </si>
  <si>
    <t>TUBO, PVC, SOLDÁVEL, DE 20MM, INSTALADO EM RAMAL DE DISTRIBUIÇÃO DE ÁGUA - FORNECIMENTO E INSTALAÇÃO. AF_06/2022</t>
  </si>
  <si>
    <t>TUBO, PVC, SOLDÁVEL, DE 20MM, INSTALADO EM RAMAL OU SUB-RAMAL DE ÁGUA - FORNECIMENTO E INSTALAÇÃO. AF_06/2022</t>
  </si>
  <si>
    <t>TUBO, PVC, SOLDÁVEL, DE 25MM, INSTALADO EM PRUMADA DE ÁGUA - FORNECIMENTO E INSTALAÇÃO. AF_06/2022</t>
  </si>
  <si>
    <t>TUBO, PVC, SOLDÁVEL, DE 25MM, INSTALADO EM RAMAL DE DISTRIBUIÇÃO DE ÁGUA - FORNECIMENTO E INSTALAÇÃO. AF_06/2022</t>
  </si>
  <si>
    <t>TUBO, PVC, SOLDÁVEL, DE 25MM, INSTALADO EM RAMAL OU SUB-RAMAL DE ÁGUA - FORNECIMENTO E INSTALAÇÃO. AF_06/2022</t>
  </si>
  <si>
    <t>TUBO, PVC, SOLDÁVEL, DE 32MM, INSTALADO EM PRUMADA DE ÁGUA - FORNECIMENTO E INSTALAÇÃO. AF_06/2022</t>
  </si>
  <si>
    <t>TUBO, PVC, SOLDÁVEL, DE 32MM, INSTALADO EM RAMAL DE DISTRIBUIÇÃO DE ÁGUA - FORNECIMENTO E INSTALAÇÃO. AF_06/2022</t>
  </si>
  <si>
    <t>TUBO, PVC, SOLDÁVEL, DE 32MM, INSTALADO EM RAMAL OU SUB-RAMAL DE ÁGUA - FORNECIMENTO E INSTALAÇÃO. AF_06/2022</t>
  </si>
  <si>
    <t>TUBO, PVC, SOLDÁVEL, DE 40MM, INSTALADO EM PRUMADA DE ÁGUA - FORNECIMENTO E INSTALAÇÃO. AF_06/2022</t>
  </si>
  <si>
    <t>TUBO, PVC, SOLDÁVEL, DE 40MM, INSTALADO EM RAMAL DE DISTRIBUIÇÃO DE ÁGUA - FORNECIMENTO E INSTALAÇÃO. AF_06/2022</t>
  </si>
  <si>
    <t>TUBO, PVC, SOLDÁVEL, DE 50MM, INSTALADO EM PRUMADA DE ÁGUA - FORNECIMENTO E INSTALAÇÃO. AF_06/2022</t>
  </si>
  <si>
    <t>TUBO, PVC, SOLDÁVEL, DE 50MM, INSTALADO EM RAMAL DE DISTRIBUIÇÃO DE ÁGUA - FORNECIMENTO E INSTALAÇÃO. AF_06/2022</t>
  </si>
  <si>
    <t>TUBO, PVC, SOLDÁVEL, DE 60MM, INSTALADO EM PRUMADA DE ÁGUA - FORNECIMENTO E INSTALAÇÃO. AF_06/2022</t>
  </si>
  <si>
    <t>TUBO, PVC, SOLDÁVEL, DE 75MM, INSTALADO EM PRUMADA DE ÁGUA - FORNECIMENTO E INSTALAÇÃO. AF_06/2022</t>
  </si>
  <si>
    <t>TUBO, PVC, SOLDÁVEL, DE 85MM, INSTALADO EM PRUMADA DE ÁGUA - FORNECIMENTO E INSTALAÇÃO. AF_06/2022</t>
  </si>
  <si>
    <t>TÊ COM BUCHA DE LATÃO NA BOLSA CENTRAL, PVC, SOLDÁVEL, DN 20MM X 1/2, INSTALADO EM RAMAL OU SUB-RAMAL DE ÁGUA - FORNECIMENTO E INSTALAÇÃO. AF_06/2022</t>
  </si>
  <si>
    <t>TÊ COM BUCHA DE LATÃO NA BOLSA CENTRAL, PVC, SOLDÁVEL, DN 25MM X 1/2, INSTALADO EM RAMAL OU SUB-RAMAL DE ÁGUA - FORNECIMENTO E INSTALAÇÃO. AF_06/2022</t>
  </si>
  <si>
    <t>TÊ COM BUCHA DE LATÃO NA BOLSA CENTRAL, PVC, SOLDÁVEL, DN 25MM X 3/4, INSTALADO EM RAMAL OU SUB-RAMAL DE ÁGUA - FORNECIMENTO E INSTALAÇÃO. AF_06/2022</t>
  </si>
  <si>
    <t>TÊ COM BUCHA DE LATÃO NA BOLSA CENTRAL, PVC, SOLDÁVEL, DN 32MM X 3/4, INSTALADO EM RAMAL DE DISTRIBUIÇÃO DE ÁGUA - FORNECIMENTO E INSTALAÇÃO. AF_06/2022</t>
  </si>
  <si>
    <t>TÊ COM BUCHA DE LATÃO NA BOLSA CENTRAL, PVC, SOLDÁVEL, DN 32MM X 3/4, INSTALADO EM RAMAL OU SUB-RAMAL DE ÁGUA - FORNECIMENTO E INSTALAÇÃO. AF_06/2022</t>
  </si>
  <si>
    <t>TÊ SOLDÁVEL E COM ROSCA NA BOLSA CENTRAL, PVC, SOLDÁVEL, DN 20MM X 1/2, INSTALADO EM RAMAL DE DISTRIBUIÇÃO DE ÁGUA - FORNECIMENTO E INSTALAÇÃO. AF_06/2022</t>
  </si>
  <si>
    <t>ADAPTADOR, CPVC, SOLDÁVEL, DN 22MM, INSTALADO EM RAMAL DE DISTRIBUIÇÃO DE ÁGUA FORNECIMENTO E INSTALAÇÃO. AF_06/2022</t>
  </si>
  <si>
    <t>ADAPTADOR, CPVC, SOLDÁVEL, DN15MM, INSTALADO EM RAMAL OU SUB-RAMAL DE ÁGUA FORNECIMENTO E INSTALAÇÃO. AF_06/2022</t>
  </si>
  <si>
    <t>ADAPTADOR, CPVC, SOLDÁVEL, DN22MM, INSTALADO EM RAMAL OU SUB-RAMAL DE ÁGUA FORNECIMENTO E INSTALAÇÃO. AF_06/2022</t>
  </si>
  <si>
    <t>BUCHA DE REDUÇÃO, CPVC, SOLDÁVEL, DN22MM X 15MM, INSTALADO EM RAMAL OU SUB-RAMAL DE ÁGUA FORNECIMENTO E INSTALAÇÃO. AF_06/2022</t>
  </si>
  <si>
    <t>BUCHA DE REDUÇÃO, CPVC, SOLDÁVEL, DN28MM X 22MM, INSTALADO EM RAMAL OU SUB-RAMAL DE ÁGUA FORNECIMENTO E INSTALAÇÃO. AF_06/2022</t>
  </si>
  <si>
    <t>BUCHA DE REDUÇÃO, CPVC, SOLDÁVEL, DN35MM X 28MM, INSTALADO EM RAMAL OU SUB-RAMAL DE ÁGUA FORNECIMENTO E INSTALAÇÃO. AF_06/2022</t>
  </si>
  <si>
    <t>CONECTOR, CPVC, SOLDÁVEL, DN 15MM X 1/2, INSTALADO EM RAMAL OU SUB-RAMAL DE ÁGUA FORNECIMENTO E INSTALAÇÃO. AF_06/2022</t>
  </si>
  <si>
    <t>CONECTOR, CPVC, SOLDÁVEL, DN 22MM X 1/2, INSTALADO EM RAMAL OU SUB-RAMAL DE ÁGUA FORNECIMENTO E INSTALAÇÃO. AF_06/2022</t>
  </si>
  <si>
    <t>CONECTOR, CPVC, SOLDÁVEL, DN 28MM X 1, INSTALADO EM RAMAL DE DISTRIBUIÇÃO DE ÁGUA FORNECIMENTO E INSTALAÇÃO. AF_06/2022</t>
  </si>
  <si>
    <t>CONECTOR, CPVC, SOLDÁVEL, DN 28MM X 1, INSTALADO EM RAMAL OU SUB-RAMAL DE ÁGUA FORNECIMENTO E INSTALAÇÃO. AF_06/2022</t>
  </si>
  <si>
    <t>CONECTOR, CPVC, SOLDÁVEL, DN 35MM X 1 1/4, INSTALADO EM PRUMADA DE ÁGUA FORNECIMENTO E INSTALAÇÃO. AF_06/2022</t>
  </si>
  <si>
    <t>CONECTOR, CPVC, SOLDÁVEL, DN 35MM X 1 1/4, INSTALADO EM RAMAL DE DISTRIBUIÇÃO DE ÁGUA - FORNECIMENTO E INSTALAÇÃO. AF_06/2022</t>
  </si>
  <si>
    <t>CONECTOR, CPVC, SOLDÁVEL, DN 35MM X 1 1/4, INSTALADO EM RAMAL OU SUB-RAMAL DE ÁGUA FORNECIMENTO E INSTALAÇÃO. AF_06/2022</t>
  </si>
  <si>
    <t>CONECTOR, CPVC, SOLDÁVEL, DN 42MM X 1.1/2, INSTALADO EM PRUMADA DE ÁGUA FORNECIMENTO E INSTALAÇÃO. AF_06/2022</t>
  </si>
  <si>
    <t>CURVA 90 GRAUS, CPVC, SOLDÁVEL, DN 28MM, INSTALADO EM RAMAL DE DISTRIBUIÇÃO DE ÁGUA FORNECIMENTO E INSTALAÇÃO. AF_06/2022</t>
  </si>
  <si>
    <t>CURVA 90 GRAUS, CPVC, SOLDÁVEL, DN 28MM, INSTALADO EM RAMAL OU SUB-RAMAL DE ÁGUA FORNECIMENTO E INSTALAÇÃO. AF_06/2022</t>
  </si>
  <si>
    <t>CURVA DE TRANSPOSIÇÃO, CPVC, SOLDÁVEL, DN 22MM, INSTALADO EM RAMAL DE DISTRIBUIÇÃO DE ÁGUA FORNECIMENTO E INSTALAÇÃO. AF_06/2022</t>
  </si>
  <si>
    <t>CURVA DE TRANSPOSIÇÃO, CPVC, SOLDÁVEL, DN15MM, INSTALADO EM RAMAL OU SUB-RAMAL DE ÁGUA FORNECIMENTO E INSTALAÇÃO. AF_06/2022</t>
  </si>
  <si>
    <t>CURVA DE TRANSPOSIÇÃO, CPVC, SOLDÁVEL, DN22MM, INSTALADO EM RAMAL OU SUB-RAMAL DE ÁGUA FORNECIMENTO E INSTALAÇÃO. AF_06/2022</t>
  </si>
  <si>
    <t>JOELHO 45 GRAUS, CPVC, SOLDÁVEL, DN 22MM, INSTALADO EM RAMAL DE DISTRIBUIÇÃO DE ÁGUA FORNECIMENTO E INSTALAÇÃO. AF_06/2022</t>
  </si>
  <si>
    <t>JOELHO 45 GRAUS, CPVC, SOLDÁVEL, DN 28MM, INSTALADO EM RAMAL DE DISTRIBUIÇÃO DE ÁGUA FORNECIMENTO E INSTALAÇÃO. AF_06/2022</t>
  </si>
  <si>
    <t>JOELHO 45 GRAUS, CPVC, SOLDÁVEL, DN 28MM, INSTALADO EM RAMAL OU SUB-RAMAL DE ÁGUA FORNECIMENTO E INSTALAÇÃO. AF_06/2022</t>
  </si>
  <si>
    <t>JOELHO 45 GRAUS, CPVC, SOLDÁVEL, DN 35MM, INSTALADO EM RAMAL DE DISTRIBUIÇÃO DE ÁGUA FORNECIMENTO E INSTALAÇÃO. AF_06/2022</t>
  </si>
  <si>
    <t>JOELHO 45 GRAUS, CPVC, SOLDÁVEL, DN 35MM, INSTALADO EM RAMAL OU SUB-RAMAL DE ÁGUA FORNECIMENTO E INSTALAÇÃO. AF_06/2022</t>
  </si>
  <si>
    <t>JOELHO 45 GRAUS, CPVC, SOLDÁVEL, DN 42MM, INSTALADO EM PRUMADA DE ÁGUA FORNECIMENTO E INSTALAÇÃO. AF_06/2022</t>
  </si>
  <si>
    <t>JOELHO 45 GRAUS, CPVC, SOLDÁVEL, DN 54MM, INSTALADO EM PRUMADA DE ÁGUA FORNECIMENTO E INSTALAÇÃO. AF_06/2022</t>
  </si>
  <si>
    <t>JOELHO 45 GRAUS, CPVC, SOLDÁVEL, DN 73MM, INSTALADO EM PRUMADA DE ÁGUA FORNECIMENTO E INSTALAÇÃO. AF_06/2022</t>
  </si>
  <si>
    <t>JOELHO 45 GRAUS, CPVC, SOLDÁVEL, DN 89MM, INSTALADO EM PRUMADA DE ÁGUA FORNECIMENTO E INSTALAÇÃO. AF_06/2022</t>
  </si>
  <si>
    <t>JOELHO 90 GRAUS, CPVC, SOLDÁVEL, DN 22MM, INSTALADO EM RAMAL DE DISTRIBUIÇÃO DE ÁGUA FORNECIMENTO E INSTALAÇÃO. AF_06/2022</t>
  </si>
  <si>
    <t>JOELHO 90 GRAUS, CPVC, SOLDÁVEL, DN 28MM, INSTALADO EM RAMAL DE DISTRIBUIÇÃO DE ÁGUA FORNECIMENTO E INSTALAÇÃO. AF_06/2022</t>
  </si>
  <si>
    <t>JOELHO 90 GRAUS, CPVC, SOLDÁVEL, DN 35MM, INSTALADO EM PRUMADA DE ÁGUA FORNECIMENTO E INSTALAÇÃO. AF_06/2022</t>
  </si>
  <si>
    <t>JOELHO 90 GRAUS, CPVC, SOLDÁVEL, DN 35MM, INSTALADO EM RAMAL DE DISTRIBUIÇÃO DE ÁGUA FORNECIMENTO E INSTALAÇÃO. AF_06/2022</t>
  </si>
  <si>
    <t>JOELHO 90 GRAUS, CPVC, SOLDÁVEL, DN 35MM, INSTALADO EM RAMAL OU SUB-RAMAL DE ÁGUA FORNECIMENTO E INSTALAÇÃO. AF_06/2022</t>
  </si>
  <si>
    <t>JOELHO 90 GRAUS, CPVC, SOLDÁVEL, DN 42MM, INSTALADO EM PRUMADA DE ÁGUA FORNECIMENTO E INSTALAÇÃO. AF_06/2022</t>
  </si>
  <si>
    <t>JOELHO 90 GRAUS, CPVC, SOLDÁVEL, DN 54MM, INSTALADO EM PRUMADA DE ÁGUA FORNECIMENTO E INSTALAÇÃO. AF_06/2022</t>
  </si>
  <si>
    <t>JOELHO 90 GRAUS, CPVC, SOLDÁVEL, DN 73MM, INSTALADO EM PRUMADA DE ÁGUA FORNECIMENTO E INSTALAÇÃO. AF_06/2022</t>
  </si>
  <si>
    <t>JOELHO 90 GRAUS, CPVC, SOLDÁVEL, DN 89MM, INSTALADO EM PRUMADA DE ÁGUA FORNECIMENTO E INSTALAÇÃO. AF_06/2022</t>
  </si>
  <si>
    <t>LUVA DE CORRER, CPVC, SOLDÁVEL, DN 15MM, INSTALADO EM RAMAL OU SUB-RAMAL DE ÁGUA FORNECIMENTO E INSTALAÇÃO. AF_06/2022</t>
  </si>
  <si>
    <t>LUVA DE CORRER, CPVC, SOLDÁVEL, DN 22MM, INSTALADO EM RAMAL DE DISTRIBUIÇÃO DE ÁGUA FORNECIMENTO E INSTALAÇÃO. AF_12/2014</t>
  </si>
  <si>
    <t>LUVA DE CORRER, CPVC, SOLDÁVEL, DN 22MM, INSTALADO EM RAMAL OU SUB-RAMAL DE ÁGUA FORNECIMENTO E INSTALAÇÃO. AF_06/2022</t>
  </si>
  <si>
    <t>LUVA DE CORRER, CPVC, SOLDÁVEL, DN 28MM, INSTALADO EM RAMAL DE DISTRIBUIÇÃO DE ÁGUA FORNECIMENTO E INSTALAÇÃO. AF_06/2022</t>
  </si>
  <si>
    <t>LUVA DE CORRER, CPVC, SOLDÁVEL, DN 28MM, INSTALADO EM RAMAL OU SUB-RAMAL DE ÁGUA FORNECIMENTO E INSTALAÇÃO. AF_06/2022</t>
  </si>
  <si>
    <t>LUVA DE CORRER, CPVC, SOLDÁVEL, DN 35MM, INSTALADO EM PRUMADA DE ÁGUA FORNECIMENTO E INSTALAÇÃO. AF_06/2022</t>
  </si>
  <si>
    <t>LUVA DE CORRER, CPVC, SOLDÁVEL, DN 35MM, INSTALADO EM RAMAL OU SUB-RAMAL DE ÁGUA FORNECIMENTO E INSTALAÇÃO. AF_06/2022</t>
  </si>
  <si>
    <t>LUVA DE CORRER, CPVC, SOLDÁVEL, DN 42MM, INSTALADO EM PRUMADA DE ÁGUA FORNECIMENTO E INSTALAÇÃO. AF_06/2022</t>
  </si>
  <si>
    <t>LUVA DE TRANSIÇÃO, CPVC, SOLDÁVEL, DN 22MM X 25MM, INSTALADO EM RAMAL DE DISTRIBUIÇÃO DE ÁGUA FORNECIMENTO E INSTALAÇÃO. AF_06/2022</t>
  </si>
  <si>
    <t>LUVA DE TRANSIÇÃO, CPVC, SOLDÁVEL, DN 54MM X 2, INSTALADO EM PRUMADA DE ÁGUA FORNECIMENTO E INSTALAÇÃO. AF_06/2022</t>
  </si>
  <si>
    <t>LUVA DE TRANSIÇÃO, CPVC, SOLDÁVEL, DN42MM X 1.1/2, INSTALADO EM PRUMADA DE ÁGUA FORNECIMENTO E INSTALAÇÃO. AF_06/2022</t>
  </si>
  <si>
    <t>LUVA, CPVC, SOLDÁVEL, DN 22MM, INSTALADO EM RAMAL DE DISTRIBUIÇÃO DE ÁGUA FORNECIMENTO E INSTALAÇÃO. AF_06/2022</t>
  </si>
  <si>
    <t>LUVA, CPVC, SOLDÁVEL, DN 22MM, INSTALADO EM RAMAL OU SUB-RAMAL DE ÁGUA FORNECIMENTO E INSTALAÇÃO. AF_06/2022</t>
  </si>
  <si>
    <t>LUVA, CPVC, SOLDÁVEL, DN 28MM, INSTALADO EM RAMAL DE DISTRIBUIÇÃO DE ÁGUA FORNECIMENTO E INSTALAÇÃO. AF_06/2022</t>
  </si>
  <si>
    <t>LUVA, CPVC, SOLDÁVEL, DN 28MM, INSTALADO EM RAMAL OU SUB-RAMAL DE ÁGUA FORNECIMENTO E INSTALAÇÃO. AF_06/2022</t>
  </si>
  <si>
    <t>LUVA, CPVC, SOLDÁVEL, DN 35MM, INSTALADO EM PRUMADA DE ÁGUA FORNECIMENTO E INSTALAÇÃO. AF_06/2022</t>
  </si>
  <si>
    <t>LUVA, CPVC, SOLDÁVEL, DN 35MM, INSTALADO EM RAMAL OU SUB-RAMAL DE ÁGUA FORNECIMENTO E INSTALAÇÃO. AF_06/2022</t>
  </si>
  <si>
    <t>LUVA, CPVC, SOLDÁVEL, DN 42MM, INSTALADO EM PRUMADA DE ÁGUA FORNECIMENTO E INSTALAÇÃO. AF_06/2022</t>
  </si>
  <si>
    <t>LUVA, CPVC, SOLDÁVEL, DN 54MM, INSTALADO EM PRUMADA DE ÁGUA FORNECIMENTO E INSTALAÇÃO. AF_06/2022</t>
  </si>
  <si>
    <t>LUVA, CPVC, SOLDÁVEL, DN 73MM, INSTALADO EM PRUMADA DE ÁGUA FORNECIMENTO E INSTALAÇÃO. AF_06/2022</t>
  </si>
  <si>
    <t>LUVA, CPVC, SOLDÁVEL, DN 89MM, INSTALADO EM PRUMADA DE ÁGUA FORNECIMENTO E INSTALAÇÃO. AF_06/2022</t>
  </si>
  <si>
    <t>TE DE TRANSIÇÃO, CPVC, SOLDÁVEL, DN 15MM X 1/2, INSTALADO EM RAMAL OU SUB-RAMAL DE ÁGUA FORNECIMENTO E INSTALAÇÃO. AF_06/2022</t>
  </si>
  <si>
    <t>TE DE TRANSIÇÃO, CPVC, SOLDÁVEL, DN 22MM X 1/2, INSTALADO EM RAMAL OU SUB-RAMAL DE ÁGUA FORNECIMENTO E INSTALAÇÃO. AF_06/2022</t>
  </si>
  <si>
    <t>TE, CPVC, SOLDÁVEL, DN 42MM, INSTALADO EM PRUMADA DE ÁGUA FORNECIMENTO E INSTALAÇÃO. AF_06/2022</t>
  </si>
  <si>
    <t>TE, CPVC, SOLDÁVEL, DN 42MM, INSTALADO EM RAMAL DE DISTRIBUIÇÃO DE ÁGUA - FORNECIMENTO E INSTALAÇÃO. AF_06/2022</t>
  </si>
  <si>
    <t>TUBO, CPVC, SOLDÁVEL, DN 35MM, INSTALADO EM PRUMADA DE ÁGUA FORNECIMENTO E INSTALAÇÃO. AF_06/2022</t>
  </si>
  <si>
    <t>TUBO, CPVC, SOLDÁVEL, DN 35MM, INSTALADO EM RAMAL DE DISTRIBUIÇÃO DE ÁGUA FORNECIMENTO E INSTALAÇÃO. AF_06/2022</t>
  </si>
  <si>
    <t>TUBO, CPVC, SOLDÁVEL, DN 35MM, INSTALADO EM RAMAL OU SUB-RAMAL DE ÁGUA FORNECIMENTO E INSTALAÇÃO. AF_06/2022</t>
  </si>
  <si>
    <t>TUBO, CPVC, SOLDÁVEL, DN 42MM, INSTALADO EM PRUMADA DE ÁGUA FORNECIMENTO E INSTALAÇÃO. AF_06/2022</t>
  </si>
  <si>
    <t>TUBO, CPVC, SOLDÁVEL, DN 54MM,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</si>
  <si>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</si>
  <si>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</si>
  <si>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TÊ MISTURADOR, CPVC, SOLDÁVEL, DN15MM, INSTALADO EM RAMAL OU SUB-RAMAL DE ÁGUA FORNECIMENTO E INSTALAÇÃO. AF_06/2022</t>
  </si>
  <si>
    <t>TÊ MISTURADOR, CPVC, SOLDÁVEL, DN22MM, INSTALADO EM RAMAL OU SUB-RAMAL DE ÁGUA FORNECIMENTO E INSTALAÇÃO. AF_06/2022</t>
  </si>
  <si>
    <t>TÊ, CPVC, SOLDÁVEL, DN 35MM,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</si>
  <si>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</si>
  <si>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</si>
  <si>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</si>
  <si>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TÊ, CPVC, SOLDÁVEL, DN28MM, INSTALADO EM RAMAL OU SUB-RAMAL DE ÁGUA FORNECIMENTO E INSTALAÇÃO. AF_06/2022</t>
  </si>
  <si>
    <t>TÊ, CPVC, SOLDÁVEL, DN35MM, INSTALADO EM RAMAL OU SUB-RAMAL DE ÁGUA FORNECIMENTO E INSTALAÇÃO. AF_06/2022</t>
  </si>
  <si>
    <t>UNIÃO, CPVC, SOLDÁVEL, DN 22MM, INSTALADO EM RAMAL DE DISTRIBUIÇÃO DE ÁGUA FORNECIMENTO E INSTALAÇÃO. AF_06/2022</t>
  </si>
  <si>
    <t>UNIÃO, CPVC, SOLDÁVEL, DN 28MM, INSTALADO EM RAMAL DE DISTRIBUIÇÃO DE ÁGUA FORNECIMENTO E INSTALAÇÃO. AF_06/2022</t>
  </si>
  <si>
    <t>UNIÃO, CPVC, SOLDÁVEL, DN 42MM, INSTALADO EM RAMAL DE DISTRIBUIÇÃO DE ÁGUA FORNECIMENTO E INSTALAÇÃO. AF_06/2022</t>
  </si>
  <si>
    <t>UNIÃO, CPVC, SOLDÁVEL, DN 54MM, INSTALADO EM PRUMADA DE ÁGUA FORNECIMENTO E INSTALAÇÃO. AF_06/2022</t>
  </si>
  <si>
    <t>UNIÃO, CPVC, SOLDÁVEL, DN 73MM, INSTALADO EM PRUMADA DE ÁGUA FORNECIMENTO E INSTALAÇÃO. AF_06/2022</t>
  </si>
  <si>
    <t>UNIÃO, CPVC, SOLDÁVEL, DN 89MM, INSTALADO EM PRUMADA DE ÁGUA FORNECIMENTO E INSTALAÇÃO. AF_06/2022</t>
  </si>
  <si>
    <t>UNIÃO, CPVC, SOLDÁVEL, DN15MM, INSTALADO EM RAMAL OU SUB-RAMAL DE ÁGUA FORNECIMENTO E INSTALAÇÃO. AF_06/2022</t>
  </si>
  <si>
    <t>UNIÃO, CPVC, SOLDÁVEL, DN22MM, INSTALADO EM RAMAL OU SUB-RAMAL DE ÁGUA FORNECIMENTO E INSTALAÇÃO. AF_06/2022</t>
  </si>
  <si>
    <t>UNIÃO, CPVC, SOLDÁVEL, DN28MM, INSTALADO EM RAMAL OU SUB-RAMAL DE ÁGUA FORNECIMENTO E INSTALAÇÃO. AF_06/2022</t>
  </si>
  <si>
    <t>UNIÃO, CPVC, SOLDÁVEL, DN35MM, INSTALADO EM PRUMADA DE ÁGUA FORNECIMENTO E INSTALAÇÃO. AF_06/2022</t>
  </si>
  <si>
    <t>UNIÃO, CPVC, SOLDÁVEL, DN35MM, INSTALADO EM RAMAL OU SUB-RAMAL DE ÁGUA FORNECIMENTO E INSTALAÇÃO. AF_06/2022</t>
  </si>
  <si>
    <t>UNIÃO, CPVC, SOLDÁVEL, DN42MM, INSTALADO EM PRUMADA DE ÁGUA FORNECIMENTO E INSTALAÇÃO. AF_06/2022</t>
  </si>
  <si>
    <t>BOX FRONTAL DE CORRER, COM VIDRO TEMPERADO 8 MM, 190X100CM, 1 FOLHA FIXA, 1 FOLHA MÓVEL, PERFIS E FERRAGENS EM ALUMÍNIO. AF_01/2021</t>
  </si>
  <si>
    <t>DIVISORIA (N2) - PAINEL/VIDRO - PAINEL C/ MSO/COMEIA E=35MM - PERFIS SIMPLES ACO GALVANIZADO PINTADO. AF_04/2021</t>
  </si>
  <si>
    <t>DIVISORIA (N2) - PAINEL/VIDRO - PAINEL DE PVC E=35MM - PERFIS SIMPLES ACO GALVANIZADO PINTADO. AF_01/2021</t>
  </si>
  <si>
    <t>DIVISORIA (N2) - PAINEL/VIDRO - PAINEL MDF/VIDRO 6 MM, LINHA 90 MM - PERFIS DE ALUMÍNIO EXTRUDADO. AF_01/2021</t>
  </si>
  <si>
    <t>DIVISORIA (N3) - PAINEL/VIDRO/PAINEL MSO/COMEIA E=35MM - PERFIS SIMPLES ACO GALVANIZADO PINTADO. AF_04/2021</t>
  </si>
  <si>
    <t>DIVISORIA (N3) - PAINEL/VIDRO/PAINEL PVC E=35MM - PERFIS SIMPLES ACO GALVANIZADO PINTADO. AF_01/2021</t>
  </si>
  <si>
    <t>DIVISORIA CEGA (N1) - PAINEL MDF, LINHA 90 MM - PERFIS DE ALUMÍNIO EXTRUDADO. AF_01/2021</t>
  </si>
  <si>
    <t>DIVISORIA CEGA (N1) - PAINEL MSO/COMEIA E=35MM - PERFIS SIMPLES ACO GALVANIZADO PINTADO. AF_04/2021</t>
  </si>
  <si>
    <t>DIVISORIA CEGA (N1) - PAINEL PVC E=35MM - PERFIS SIMPLES ACO GALVANIZADO PINTADO. AF_01/2021</t>
  </si>
  <si>
    <t>DIVISÓRIA (N3) - PAINEL/VIDRO/PAINEL MDF, LINHA 90 MM - PERFIS DE ALUMINIO EXTRUDADO. AF_01/2021</t>
  </si>
  <si>
    <t>DIVISÓRIA EM VIDRO TEMPERADO 10 MM COM PORTA DE CORRER, INCLUSIVE FERRAGENS. AF_01/2021</t>
  </si>
  <si>
    <t>DIVISÓRIA SANITÁRIA, TIPO CABINE, EM PAINÉIS DE PVC, INCLUSIVE ESTRUTURA, PORTA E FERRAGENS. AF_01/2021</t>
  </si>
  <si>
    <t>DIVISÓRIA SANITÁRIA, TIPO CABINE, EM PAINÉIS ESTRUTURAIS TS, INCLUSIVE ESTRUTURA, PORTA E FERRAGENS. AF_01/2021</t>
  </si>
  <si>
    <t>PORTA DE CABINE SANITÁRIA EM VIDRO TEMPERADO 8MM, INCLUSIVE DOBRADIÇAS, BATENTE, TRINCO E CONTRA-TRINCO. AF_01/2021</t>
  </si>
  <si>
    <t>PORTA PARA DIVISÓRIA MDF/VIDRO 6 MM, LINHA 90 MM, 0,80 X 2,10 M - PERFIS DE ALUMINIO EXTRUDADO, INCLUSO PORTAL, BATENTES, DOBRADIÇAS E FECHADURA. AF_01/2021</t>
  </si>
  <si>
    <t>PORTA/PAINEL CEGO PARA DIVISÓRIA (N1) - PAINEL CEGO MSO/COMEIA E=35MM, S/ BONECA, INCLUSO BATENTE, TESTEIRO, DOBRADIÇAS E FECHADURA. AF_01/2021</t>
  </si>
  <si>
    <t>PORTA/PAINEL CEGO PARA DIVISÓRIA (N1) PVC E=35MM, S/ BONECA, INCLUSO BATENTE, TESTEIRO, DOBRADIÇAS E FECHADURA. AF_01/2021</t>
  </si>
  <si>
    <t>PORTA/PAINEL PARA DIVISÓRIA MDF, LINHA 90 MM, *0,80 X 2,10* M - PERFIS DE ALUMINIO EXTRUDADO, INCLUSO PORTAL, BATENTES, DOBRADIÇAS E FECHADURA. AF_01/2021</t>
  </si>
  <si>
    <t>PORTA/VIDRO PARA DIVISÓRIA (N2) - PAINEL C/ MSO/COMEIA E=35MM, S/ BONECA, INCLUSO BATENTE, TESTEIRO, DOBRADIÇAS E FECHADURA. AF_01/2021</t>
  </si>
  <si>
    <t>PORTA/VIDRO PARA DIVISÓRIA (N2) - PAINEL DE PVC E=35MM, S/ BONECA, INCLUSO BATENTE, TESTEIRO, DOBRADIÇAS E FECHADURA. AF_01/2021</t>
  </si>
  <si>
    <t>LUVA COM REDUÇÃO, EM AÇO, CONEXÃO SOLDADA, DN 25 X 20 MM (1 X 3/4"), INSTALADO EM REDE DE ALIMENTAÇÃO PARA HIDRANTE - FORNECIMENTO E INSTALAÇÃO. AF_10/2020</t>
  </si>
  <si>
    <t>LUVA COM REDUÇÃO, EM AÇO, CONEXÃO SOLDADA, DN 32 X 25 MM (1 1/4" X 1"), INSTALADO EM REDE DE ALIMENTAÇÃO PARA HIDRANTE - FORNECIMENTO E INSTALAÇÃO. AF_10/2020</t>
  </si>
  <si>
    <t>LUVA COM REDUÇÃO, EM AÇO, CONEXÃO SOLDADA, DN 32 X 25 MM (1 1/4" X 1"), INSTALADO EM REDE DE ALIMENTAÇÃO PARA SPRINKLER - FORNECIMENTO E INSTALAÇÃO. AF_10/2020</t>
  </si>
  <si>
    <t>LUVA COM REDUÇÃO, EM AÇO, CONEXÃO SOLDADA, DN 40 X 32 MM (1 1/2" X 1 1/4"), INSTALADO EM REDE DE ALIMENTAÇÃO PARA HIDRANTE - FORNECIMENTO E INSTALAÇÃO. AF_10/2020</t>
  </si>
  <si>
    <t>LUVA COM REDUÇÃO, EM AÇO, CONEXÃO SOLDADA, DN 40 X 32 MM (1 1/2" X 1 1/4"), INSTALADO EM REDE DE ALIMENTAÇÃO PARA SPRINKLER - FORNECIMENTO E INSTALAÇÃO. AF_10/2020</t>
  </si>
  <si>
    <t>LUVA COM REDUÇÃO, EM AÇO, CONEXÃO SOLDADA, DN 50 X 40 MM (2 X 1 1/2"), INSTALADO EM PRUMADAS - FORNECIMENTO E INSTALAÇÃO. AF_10/2020</t>
  </si>
  <si>
    <t>TUBO DE AÇO GALVANIZADO COM COSTURA, CLASSE MÉDIA, CONEXÃO ROSQUEADA, DN 25 (1"), INSTALADO EM RAMAIS E SUB-RAMAIS DE GÁS - FORNECIMENTO E INSTALAÇÃO. AF_10/2020</t>
  </si>
  <si>
    <t>TUBO DE AÇO PRETO SEM COSTURA, CLASSE MÉDIA, CONEXÃO SOLDADA, DN 25 (1"), INSTALADO EM RAMAIS E SUB-RAMAIS DE GÁS - FORNECIMENTO E INSTALAÇÃO. AF_10/2020</t>
  </si>
  <si>
    <t>CONEXÃO FIXA, ROSCA FÊMEA, METÁLICA, PARA INSTALAÇÕES EM PEX MULTICAMADA, DN 16MM X 1/2", CONEXÃO POR CRIMPAGEM - FORNECIMENTO E INSTALAÇÃO. AF_01/2020</t>
  </si>
  <si>
    <t>CONEXÃO FIXA, ROSCA FÊMEA, METÁLICA, PARA INSTALAÇÕES EM PEX MULTICAMADA, DN 20MM X 3/4", CONEXÃO POR CRIMPAGEM - FORNECIMENTO E INSTALAÇÃO. AF_01/2020</t>
  </si>
  <si>
    <t>CONEXÃO FIXA, ROSCA FÊMEA, METÁLICA, PARA INSTALAÇÕES EM PEX MULTICAMADA, DN 26MM X 1", CONEXÃO POR CRIMPAGEM - FORNECIMENTO E INSTALAÇÃO. AF_01/2020</t>
  </si>
  <si>
    <t>CONEXÃO FIXA, ROSCA FÊMEA, METÁLICA, PARA INSTALAÇÕES EM PEX MULTICAMADA, DN 32MM X 1 1/4", CONEXÃO POR CRIMPAGEM - FORNECIMENTO E INSTALAÇÃO. AF_01/2020</t>
  </si>
  <si>
    <t>CONEXÃO FIXA, ROSCA MACHO, METÁLICA, PARA INSTALAÇÕES EM PEX MULTICAMADA, DN 16MM X 1/2", CONEXÃO POR CRIMPAGEM - FORNECIMENTO E INSTALAÇÃO. AF_01/2020</t>
  </si>
  <si>
    <t>CONEXÃO FIXA, ROSCA MACHO, METÁLICA, PARA INSTALAÇÕES EM PEX MULTICAMADA, DN 20MM X 3/4", CONEXÃO POR CRIMPAGEM - FORNECIMENTO E INSTALAÇÃO. AF_01/2020</t>
  </si>
  <si>
    <t>CONEXÃO FIXA, ROSCA MACHO, METÁLICA, PARA INSTALAÇÕES EM PEX MULTICAMADA, DN 26MM X 1", CONEXÃO POR CRIMPAGEM - FORNECIMENTO E INSTALAÇÃO. AF_01/2020</t>
  </si>
  <si>
    <t>CONEXÃO FIXA, ROSCA MACHO, METÁLICA, PARA INSTALAÇÕES EM PEX MULTICAMADA, DN 32MM X 1 1/4", CONEXÃO POR CRIMPAGEM - FORNECIMENTO E INSTALAÇÃO. AF_01/2020</t>
  </si>
  <si>
    <t>FIXAÇÃO DE TUBOS VERTICAIS DE MULTICAMADA, DIÂMETROS MENORES OU IGUAIS A 32 MM, COM ABRAÇADEIRA TIPO SUPORTE MÚLTIPLO, FIXADA EM PAREDE EXTERNA - FORNECIMENTO E INSTALAÇÃO. AF_01/2020</t>
  </si>
  <si>
    <t>JOELHO 90 GRAUS, PARA INSTALAÇÕES EM PEX MULTICAMADA, DN 16 MM, CONEXÃO POR CRIMPAGEM - FORNECIMENTO E INSTALAÇÃO. AF_01/2020</t>
  </si>
  <si>
    <t>JOELHO 90 GRAUS, PARA INSTALAÇÕES EM PEX MULTICAMADA, DN 20 MM, CONEXÃO POR CRIMPAGEM - FORNECIMENTO E INSTALAÇÃO. AF_01/2020</t>
  </si>
  <si>
    <t>JOELHO 90 GRAUS, PARA INSTALAÇÕES EM PEX MULTICAMADA, DN 26 MM, CONEXÃO POR CRIMPAGEM - FORNECIMENTO E INSTALAÇÃO. AF_01/2020</t>
  </si>
  <si>
    <t>JOELHO 90 GRAUS, PARA INSTALAÇÕES EM PEX MULTICAMADA, DN 32 MM, CONEXÃO POR CRIMPAGEM - FORNECIMENTO E INSTALAÇÃO. AF_01/2020</t>
  </si>
  <si>
    <t>JOELHO 90 GRAUS, ROSCA FÊMEA, PARA INSTALAÇÕES EM PEX MULTICAMADA, DN 16 MM X 1/2'', CONEXÃO POR CRIMPAGEM - FORNECIMENTO E INSTALAÇÃO. AF_01/2020</t>
  </si>
  <si>
    <t>JOELHO 90 GRAUS, ROSCA FÊMEA, PARA INSTALAÇÕES EM PEX MULTICAMADA, DN 20 MM X 3/4", CONEXÃO POR CRIMPAGEM - FORNECIMENTO E INSTALAÇÃO. AF_01/2020</t>
  </si>
  <si>
    <t>JOELHO 90 GRAUS, ROSCA FÊMEA, PARA INSTALAÇÕES EM PEX MULTICAMADA, DN 25 MM X 1'', CONEXÃO POR CRIMPAGEM - FORNECIMENTO E INSTALAÇÃO. AF_01/2020</t>
  </si>
  <si>
    <t>JOELHO 90 GRAUS, ROSCA FÊMEA, PARA INSTALAÇÕES EM PEX MULTICAMADA, DN 32 MM X 1 1/4'', CONEXÃO POR CRIMPAGEM - FORNECIMENTO E INSTALAÇÃO. AF_01/2020</t>
  </si>
  <si>
    <t>JOELHO 90 GRAUS, ROSCA MACHO, PARA INSTALAÇÕES EM PEX MULTICAMADA, DN 16 MM X 1/2'', CONEXÃO POR CRIMPAGEM - FORNECIMENTO E INSTALAÇÃO. AF_01/2020</t>
  </si>
  <si>
    <t>JOELHO 90 GRAUS, ROSCA MACHO, PARA INSTALAÇÕES EM PEX MULTICAMADA, DN 20 MM X 3/4", CONEXÃO POR CRIMPAGEM - FORNECIMENTO E INSTALAÇÃO. AF_01/2020</t>
  </si>
  <si>
    <t>JOELHO 90 GRAUS, ROSCA MACHO, PARA INSTALAÇÕES EM PEX MULTICAMADA, DN 25 MM X 1'', CONEXÃO POR CRIMPAGEM - FORNECIMENTO E INSTALAÇÃO. AF_01/2020</t>
  </si>
  <si>
    <t>JOELHO 90 GRAUS, ROSCA MACHO, PARA INSTALAÇÕES EM PEX MULTICAMADA, DN 32 MM X 1 1/4'', CONEXÃO POR CRIMPAGEM - FORNECIMENTO E INSTALAÇÃO. AF_01/2020</t>
  </si>
  <si>
    <t>KIT CAVALETE PARA GÁS - COM MEDIDOR E REGULADOR - ENTRADA INDIVIDUAL PRINCIPAL, EM AÇO GALVANIZADO DN 15 E 25 MM (1/2" E 1") - FORNECIMENTO E INSTALAÇÃO. AF_01/2020</t>
  </si>
  <si>
    <t>KIT CAVALETE PARA GÁS - SEM MEDIDOR COM REGULADOR - ENTRADA INDIVIDUAL PRINCIPAL, EM AÇO GALVANIZADO DN 15 E 25 MM (1/2" E 1") - FORNECIMENTO E INSTALAÇÃO. AF_01/2020</t>
  </si>
  <si>
    <t>LUVA DE REDUÇÃO PARA INSTALAÇÕES EM PEX MULTICAMADA, DN 20 X 16 MM, CONEXÃO POR CRIMPAGEM - FORNECIMENTO E INSTALAÇÃO. AF_01/2020</t>
  </si>
  <si>
    <t>LUVA DE REDUÇÃO PARA INSTALAÇÕES EM PEX MULTICAMADA, DN 26 X 20 MM, CONEXÃO POR CRIMPAGEM - FORNECIMENTO E INSTALAÇÃO. AF_01/2020</t>
  </si>
  <si>
    <t>LUVA DE REDUÇÃO PARA INSTALAÇÕES EM PEX MULTICAMADA, DN 32 X 26 MM, CONEXÃO POR CRIMPAGEM - FORNECIMENTO E INSTALAÇÃO. AF_01/2020</t>
  </si>
  <si>
    <t>LUVA PARA INSTALAÇÕES EM PEX MULTICAMADA, DN 16 MM, CONEXÃO POR CRIMPAGEM - FORNECIMENTO E INSTALAÇÃO. AF_01/2020</t>
  </si>
  <si>
    <t>LUVA PARA INSTALAÇÕES EM PEX MULTICAMADA, DN 20 MM, CONEXÃO POR CRIMPAGEM - FORNECIMENTO E INSTALAÇÃO. AF_01/2020</t>
  </si>
  <si>
    <t>LUVA PARA INSTALAÇÕES EM PEX MULTICAMADA, DN 26 MM, CONEXÃO POR CRIMPAGEM - FORNECIMENTO E INSTALAÇÃO. AF_01/2020</t>
  </si>
  <si>
    <t>LUVA PARA INSTALAÇÕES EM PEX MULTICAMADA, DN 32 MM, CONEXÃO POR CRIMPAGEM - FORNECIMENTO E INSTALAÇÃO. AF_01/2020</t>
  </si>
  <si>
    <t>TUBO, PEX, MULTICAMADA, COM PROTEÇÃO UV, DN 16, INSTALADO EM IMPLANTAÇÃO DE INSTALAÇÕES DE GÁS - FORNECIMENTO E INSTALAÇÃO. AF_01/2020</t>
  </si>
  <si>
    <t>TUBO, PEX, MULTICAMADA, COM PROTEÇÃO UV, DN 16, INSTALADO EM PRUMADA DE INSTALAÇÕES DE GÁS - FORNECIMENTO E INSTALAÇÃO. AF_01/2020</t>
  </si>
  <si>
    <t>TUBO, PEX, MULTICAMADA, COM PROTEÇÃO UV, DN 20, INSTALADO EM IMPLANTAÇÃO DE INSTALAÇÕES DE GÁS - FORNECIMENTO E INSTALAÇÃO. AF_01/2020</t>
  </si>
  <si>
    <t>TUBO, PEX, MULTICAMADA, COM PROTEÇÃO UV, DN 20, INSTALADO EM PRUMADA DE INSTALAÇÕES DE GÁS - FORNECIMENTO E INSTALAÇÃO. AF_01/2020</t>
  </si>
  <si>
    <t>TUBO, PEX, MULTICAMADA, COM PROTEÇÃO UV, DN 25, INSTALADO EM PRUMADA DE INSTALAÇÕES DE GÁS - FORNECIMENTO E INSTALAÇÃO. AF_01/2020</t>
  </si>
  <si>
    <t>TUBO, PEX, MULTICAMADA, COM PROTEÇÃO UV, DN 26, INSTALADO EM IMPLANTAÇÃO DE INSTALAÇÕES DE GÁS - FORNECIMENTO E INSTALAÇÃO. AF_01/2020</t>
  </si>
  <si>
    <t>TUBO, PEX, MULTICAMADA, COM PROTEÇÃO UV, DN 32, INSTALADO EM IMPLANTAÇÃO DE INSTALAÇÕES DE GÁS - FORNECIMENTO E INSTALAÇÃO. AF_01/2020</t>
  </si>
  <si>
    <t>TUBO, PEX, MULTICAMADA, COM PROTEÇÃO UV, DN 32, INSTALADO EM PRUMADA DE INSTALAÇÕES DE GÁS - FORNECIMENTO E INSTALAÇÃO. AF_01/2020</t>
  </si>
  <si>
    <t>TÊ, PARA INSTALAÇÕES EM PEX MULTICAMADA, DN 16 MM, CONEXÃO POR CRIMPAGEM - FORNECIMENTO E INSTALAÇÃO. AF_01/2020</t>
  </si>
  <si>
    <t>TÊ, PARA INSTALAÇÕES EM PEX MULTICAMADA, DN 20 MM, CONEXÃO POR CRIMPAGEM - FORNECIMENTO E INSTALAÇÃO. AF_01/2020</t>
  </si>
  <si>
    <t>TÊ, PARA INSTALAÇÕES EM PEX MULTICAMADA, DN 26 MM, CONEXÃO POR CRIMPAGEM - FORNECIMENTO E INSTALAÇÃO. AF_01/2020</t>
  </si>
  <si>
    <t>TÊ, PARA INSTALAÇÕES EM PEX MULTICAMADA, DN 32 MM, CONEXÃO POR CRIMPAGEM - FORNECIMENTO E INSTALAÇÃO. AF_01/2020</t>
  </si>
  <si>
    <t>AR CONDICIONADO JANELA, 10000 BTU/H, CICLO FRIO - FORNECIMENTO E INSTALAÇÃO. AF_11/2021</t>
  </si>
  <si>
    <t>AR CONDICIONADO JANELA, 12000 BTU/H, CICLO FRIO - FORNECIMENTO E INSTALAÇÃO. AF_11/2021</t>
  </si>
  <si>
    <t>AR CONDICIONADO JANELA, 7500 BTU/H, CICLO FRIO - FORNECIMENTO E INSTALAÇÃO. AF_11/2021</t>
  </si>
  <si>
    <t>AR CONDICIONADO SPLIT DUTO, 18000 BTU/H, CICLO QUENTE/FRIO - FORNECIMENTO E INSTALAÇÃO. AF_11/2021</t>
  </si>
  <si>
    <t>AR CONDICIONADO SPLIT DUTO, 24000 BTU/H, CICLO QUENTE/FRIO - FORNECIMENTO E INSTALAÇÃO. AF_11/2021</t>
  </si>
  <si>
    <t>AR CONDICIONADO SPLIT DUTO, 36000 BTU/H, CICLO QUENTE/FRIO - FORNECIMENTO E INSTALAÇÃO. AF_11/2021</t>
  </si>
  <si>
    <t>AR CONDICIONADO SPLIT INVERTER, PISO TETO, 18000 BTU/H, CICLO FRIO - FORNECIMENTO E INSTALAÇÃO. AF_11/2021_PSE</t>
  </si>
  <si>
    <t>AR CONDICIONADO SPLIT INVERTER, PISO TETO, 24000 BTU/H, CICLO FRIO - FORNECIMENTO E INSTALAÇÃO. AF_11/2021_PSE</t>
  </si>
  <si>
    <t>AR CONDICIONADO SPLIT INVERTER, PISO TETO, 24000 BTU/H, QUENTE/FRIO - FORNECIMENTO E INSTALAÇÃO. AF_11/2021_PSE</t>
  </si>
  <si>
    <t>AR CONDICIONADO SPLIT INVERTER, PISO TETO, 36000 BTU/H, CICLO FRIO - FORNECIMENTO E INSTALAÇÃO. AF_11/2021_PSE</t>
  </si>
  <si>
    <t>AR CONDICIONADO SPLIT ON/OFF, PISO TETO, 18.000 BTU/H, CICLO FRIO - FORNECIMENTO E INSTALAÇÃO. AF_11/2021_PSE</t>
  </si>
  <si>
    <t>AR CONDICIONADO SPLIT ON/OFF, PISO TETO, 24.000 BTU/H, CICLO FRIO - FORNECIMENTO E INSTALAÇÃO. AF_11/2021_PSE</t>
  </si>
  <si>
    <t>AR CONDICIONADO SPLIT ON/OFF, PISO TETO, 36.000 BTU/H, CICLO FRIO - FORNECIMENTO E INSTALAÇÃO. AF_11/2021_PSE</t>
  </si>
  <si>
    <t>DAMPER DE REGULAGEM PARA SISTEMA DE AR CONDICIONADO, 1000X500 MM - FORNECIMENTO E INSTALAÇÃO. AF_11/2021</t>
  </si>
  <si>
    <t>DIFUSOR PARA SISTEMA DE AR CONDICIONADO, 400X400 MM - FORNECIMENTO E INSTALAÇÃO. AF_11/2021</t>
  </si>
  <si>
    <t>GRELHA PARA SISTEMA DE AR CONDICIONADO, 400X400 MM - FORNECIMENTO E INSTALAÇÃO. AF_11/2021</t>
  </si>
  <si>
    <t>TUBO EM COBRE FLEXÍVEL, DN 1/4", COM ISOLAMENTO, INSTALADO EM RAMAL DE ALIMENTAÇÃO DE AR CONDICIONADO COM CONDENSADORA INDIVIDUAL FORNECIMENTO E INSTALAÇÃO. AF_12/2015</t>
  </si>
  <si>
    <t>TUBO EM COBRE FLEXÍVEL, DN 5/8", COM ISOLAMENTO, INSTALADO EM RAMAL DE ALIMENTAÇÃO DE AR CONDICIONADO COM CONDENSADORA CENTRAL FORNECIMENTO E INSTALAÇÃO. AF_12/2015</t>
  </si>
  <si>
    <t>COTOVELO EM COBRE, DN 15 MM, 90 GRAUS, SEM ANEL DE SOLDA, INSTALADO EM RAMAL DE DISTRIBUIÇÃO FORNECIMENTO E INSTALAÇÃO. AF_04/2022</t>
  </si>
  <si>
    <t>CURVA EM COBRE, DN 35 MM, 45 GRAUS, SEM ANEL DE SOLDA, BOLSA X BOLSA, INSTALADO EM PRUMADA DE HIDRÁULICA PREDIAL - FORNECIMENTO E INSTALAÇÃO. AF_04/2022</t>
  </si>
  <si>
    <t>LUVA PASSANTE EM COBRE, DN 28 MM, SEM ANEL DE SOLDA, INSTALADO EM RAMAL E SUB-RAMAL DE HIDRÁULICA PREDIAL - FORNECIMENTO E INSTALAÇÃO. AF_04/2022</t>
  </si>
  <si>
    <t>ESTRUTURA DE MADEIRA PROVISÓRIA PARA SUPORTE DE CAIXA D'ÁGUA ELEVADA DE 2000 LITROS. AF_03/2024</t>
  </si>
  <si>
    <t>ESTRUTURA DE MADEIRA PROVISÓRIA PARA SUPORTE DE CAIXA DÁGUA ELEVADA DE 1000 LITROS. AF_03/2024</t>
  </si>
  <si>
    <t>ESTRUTURA DE MADEIRA PROVISÓRIA PARA SUPORTE DE CAIXA DÁGUA ELEVADA DE 3000 LITROS. AF_03/2024</t>
  </si>
  <si>
    <t>INSTALAÇÃO DE CATRACA ELETRÔNICA. AF_03/2024</t>
  </si>
  <si>
    <t>PAREDE DE MADEIRA OSB PARA CONSTRUÇÃO TEMPORÁRIA EM CHAPA DUPLA, EXTERNA, COM ÁREA LÍQUIDA MAIOR OU IGUAL A QUE 6 M², COM VÃO. AF_03/2024</t>
  </si>
  <si>
    <t>PAREDE DE MADEIRA OSB PARA CONSTRUÇÃO TEMPORÁRIA EM CHAPA DUPLA, EXTERNA, COM ÁREA LÍQUIDA MENOR QUE 6 M², COM VÃO. AF_03/2024</t>
  </si>
  <si>
    <t>PAREDE DE MADEIRA OSB PARA CONSTRUÇÃO TEMPORÁRIA EM CHAPA DUPLA, EXTERNA, SEM VÃO. AF_03/2024</t>
  </si>
  <si>
    <t>PAREDE DE MADEIRA OSB PARA CONSTRUÇÃO TEMPORÁRIA EM CHAPA DUPLA, INTERNA, COM ÁREA LÍQUIDA MAIOR OU IGUAL A 6 M², COM VÃO. AF_03/2024</t>
  </si>
  <si>
    <t>PAREDE DE MADEIRA OSB PARA CONSTRUÇÃO TEMPORÁRIA EM CHAPA DUPLA, INTERNA, COM ÁREA LÍQUIDA MENOR QUE 6 M², COM VÃO. AF_03/2024</t>
  </si>
  <si>
    <t>PAREDE DE MADEIRA OSB PARA CONSTRUÇÃO TEMPORÁRIA EM CHAPA DUPLA, INTERNA, SEM VÃO. AF_03/2024</t>
  </si>
  <si>
    <t>PAREDE DE MADEIRA OSB PARA CONSTRUÇÃO TEMPORÁRIA EM CHAPA SIMPLES, EXTERNA, COM ÁREA LÍQUIDA MAIOR OU IGUAL A 6 M², COM VÃO. AF_03/2024</t>
  </si>
  <si>
    <t>PAREDE DE MADEIRA OSB PARA CONSTRUÇÃO TEMPORÁRIA EM CHAPA SIMPLES, EXTERNA, COM ÁREA LÍQUIDA MENOR QUE 6 M², COM VÃO. AF_03/2024</t>
  </si>
  <si>
    <t>PAREDE DE MADEIRA OSB PARA CONSTRUÇÃO TEMPORÁRIA EM CHAPA SIMPLES, EXTERNA, SEM VÃO. AF_03/2024</t>
  </si>
  <si>
    <t>PAREDE DE MADEIRA OSB PARA CONSTRUÇÃO TEMPORÁRIA EM CHAPA SIMPLES, INTERNA, COM ÁREA LÍQUIDA MAIOR OU IGUAL A 6 M², COM VÃO. AF_03/2024</t>
  </si>
  <si>
    <t>PAREDE DE MADEIRA OSB PARA CONSTRUÇÃO TEMPORÁRIA EM CHAPA SIMPLES, INTERNA, COM ÁREA LÍQUIDA MENOR QUE 6 M², COM VÃO. AF_03/2024</t>
  </si>
  <si>
    <t>PAREDE DE MADEIRA OSB PARA CONSTRUÇÃO TEMPORÁRIA EM CHAPA SIMPLES, INTERNA, SEM VÃO. AF_03/2024</t>
  </si>
  <si>
    <t>TAPUME COM CHAPA METÁLICA. AF_03/2024</t>
  </si>
  <si>
    <t>TAPUME EM CHAPA DE MADEIRA OSB. AF_03/2024</t>
  </si>
  <si>
    <t>LAJE PRÉ-MOLDADA UNIDIRECIONAL, BIAPOIADA, ENCHIMENTO EM CERÂMICA, VIGOTA PROTENDIDA, ALTURA TOTAL DA LAJE (ENCHIMENTO+CAPA) = (12+4). AF_11/2020</t>
  </si>
  <si>
    <t>LAJE PRÉ-MOLDADA UNIDIRECIONAL, BIAPOIADA, ENCHIMENTO EM CERÂMICA, VIGOTA PROTENDIDA, ALTURA TOTAL DA LAJE (ENCHIMENTO+CAPA) = (16+4). AF_11/2020</t>
  </si>
  <si>
    <t>LAJE PRÉ-MOLDADA UNIDIRECIONAL, BIAPOIADA, ENCHIMENTO EM CERÂMICA, VIGOTA PROTENDIDA, ALTURA TOTAL DA LAJE (ENCHIMENTO+CAPA) = (20+5). AF_11/2020</t>
  </si>
  <si>
    <t>LAJE PRÉ-MOLDADA UNIDIRECIONAL, BIAPOIADA, ENCHIMENTO EM CERÂMICA, VIGOTA PROTENDIDA, ALTURA TOTAL DA LAJE (ENCHIMENTO+CAPA) = (8+4). AF_11/2020</t>
  </si>
  <si>
    <t>LAJE PRÉ-MOLDADA UNIDIRECIONAL, BIAPOIADA, ENCHIMENTO EM CERÂMICA, VIGOTA TRELIÇADA, ALTURA TOTAL DA LAJE (ENCHIMENTO+CAPA) = (12+4). AF_11/2020</t>
  </si>
  <si>
    <t>LAJE PRÉ-MOLDADA UNIDIRECIONAL, BIAPOIADA, ENCHIMENTO EM CERÂMICA, VIGOTA TRELIÇADA, ALTURA TOTAL DA LAJE (ENCHIMENTO+CAPA) = (16+4). AF_11/2020</t>
  </si>
  <si>
    <t>LAJE PRÉ-MOLDADA UNIDIRECIONAL, BIAPOIADA, ENCHIMENTO EM CERÂMICA, VIGOTA TRELIÇADA, ALTURA TOTAL DA LAJE (ENCHIMENTO+CAPA) = (20+5). AF_11/2020</t>
  </si>
  <si>
    <t>LAJE PRÉ-MOLDADA UNIDIRECIONAL, BIAPOIADA, ENCHIMENTO EM CERÂMICA, VIGOTA TRELIÇADA, ALTURA TOTAL DA LAJE (ENCHIMENTO+CAPA) = (8+4). AF_11/2020</t>
  </si>
  <si>
    <t>LAJE PRÉ-MOLDADA UNIDIRECIONAL, BIAPOIADA, ENCHIMENTO EM EPS, VIGOTA PROTENDIDA, ALTURA TOTAL DA LAJE (ENCHIMENTO+CAPA) = (12+4). AF_11/2020</t>
  </si>
  <si>
    <t>LAJE PRÉ-MOLDADA UNIDIRECIONAL, BIAPOIADA, ENCHIMENTO EM EPS, VIGOTA PROTENDIDA, ALTURA TOTAL DA LAJE (ENCHIMENTO+CAPA) = (16+4). AF_11/2020</t>
  </si>
  <si>
    <t>LAJE PRÉ-MOLDADA UNIDIRECIONAL, BIAPOIADA, ENCHIMENTO EM EPS, VIGOTA PROTENDIDA, ALTURA TOTAL DA LAJE (ENCHIMENTO+CAPA) = (20+5). AF_11/2020</t>
  </si>
  <si>
    <t>LAJE PRÉ-MOLDADA UNIDIRECIONAL, BIAPOIADA, ENCHIMENTO EM EPS, VIGOTA PROTENDIDA, ALTURA TOTAL DA LAJE (ENCHIMENTO+CAPA) = (8+4). AF_11/2020</t>
  </si>
  <si>
    <t>LAJE PRÉ-MOLDADA UNIDIRECIONAL, BIAPOIADA, ENCHIMENTO EM EPS, VIGOTA TRELIÇADA, ALTURA TOTAL DA LAJE (ENCHIMENTO+CAPA) = (12+4). AF_11/2020</t>
  </si>
  <si>
    <t>LAJE PRÉ-MOLDADA UNIDIRECIONAL, BIAPOIADA, ENCHIMENTO EM EPS, VIGOTA TRELIÇADA, ALTURA TOTAL DA LAJE (ENCHIMENTO+CAPA) = (16+4). AF_11/2020</t>
  </si>
  <si>
    <t>LAJE PRÉ-MOLDADA UNIDIRECIONAL, BIAPOIADA, ENCHIMENTO EM EPS, VIGOTA TRELIÇADA, ALTURA TOTAL DA LAJE (ENCHIMENTO+CAPA) = (20+5). AF_11/2020</t>
  </si>
  <si>
    <t>LAJE PRÉ-MOLDADA UNIDIRECIONAL, BIAPOIADA, ENCHIMENTO EM EPS, VIGOTA TRELIÇADA, ALTURA TOTAL DA LAJE (ENCHIMENTO+CAPA) = (8+4). AF_11/2020</t>
  </si>
  <si>
    <t>LAJE PRÉ-MOLDADA UNIDIRECIONAL, BIAPOIADA, PARA FORRO, ENCHIMENTO EM CERÂMICA, VIGOTA CONVENCIONAL, ALTURA TOTAL DA LAJE (ENCHIMENTO+CAPA) = (8+3). AF_11/2020</t>
  </si>
  <si>
    <t>LAJE PRÉ-MOLDADA UNIDIRECIONAL, BIAPOIADA, PARA PISO, ENCHIMENTO EM CERÂMICA, VIGOTA CONVENCIONAL, ALTURA TOTAL DA LAJE (ENCHIMENTO+CAPA) = (8+4). AF_11/2020</t>
  </si>
  <si>
    <t>COLAR DE TOMADA, FERRO FUNDIDO, COM PARAFUSOS, DN 50 MM X 3/4", PARA LIGAÇÃO PREDIAL DE ÁGUA. AF_06/2022</t>
  </si>
  <si>
    <t>COLAR TOMADA EM FERRO FUNDIDO, COM PARAFUSOS, SAIDA COM ROSCA, DN 75 MM X 3/4", PARA LIGACAO PREDIAL DE AGUA. AF_06/2022</t>
  </si>
  <si>
    <t>REGISTRO ESFERA, LATÃO NIQUELADO, COM ROSCA, 3/4", PARA LIGAÇÃO PREDIAL DE ÁGUA. AF_06/2022</t>
  </si>
  <si>
    <t>TÊ DE REDUÇÃO, PVC OCRE, JUNTA ELÁSTICA, DN 150 X 100 MM, PARA COLETOR PREDIAL DE ESGOTO. AF_06/2022</t>
  </si>
  <si>
    <t>TÊ DE REDUÇÃO, PVC OCRE, JUNTA ELÁSTICA, DN 300 X 100 MM, PARA COLETOR PREDIAL DE ESGOTO. AF_06/2022</t>
  </si>
  <si>
    <t>TÊ DE REDUÇÃO, PVC OCRE, JUNTA ELÁSTICA, DN 300 X 150 MM, PARA COLETOR PREDIAL DE ESGOTO. AF_06/2022</t>
  </si>
  <si>
    <t>TÊ DE SERVIÇO INTEGRADO, POLIPROPILENO, PARA TUBOS EM PEAD, 63 MM X 32 MM, PARA LIGAÇÃO PREDIAL DE ÁGUA. AF_06/2022</t>
  </si>
  <si>
    <t>TÊ DE SERVIÇO INTEGRADO, POLIPROPILENO, PARA TUBOS EM PEAD, 90 MM X 20 MM, PARA LIGAÇÃO PREDIAL DE ÁGUA. AF_06/2022</t>
  </si>
  <si>
    <t>TÊ DE SERVIÇO INTEGRADO, POLIPROPILENO, PARA TUBOS EM PEAD, 90 MM X 32 MM, PARA LIGAÇÃO PREDIAL DE ÁGUA. AF_06/2022</t>
  </si>
  <si>
    <t>LIMPEZA DE PISO UTILIZANDO DETERGENTE NEUTRO E ESCOVAÇÃO . AF_04/2019</t>
  </si>
  <si>
    <t>CURSO DE CAPACITAÇÃO PARA INSTALADOR DE PISO ELEVADO (ENCARGOS COMPLEMENTARES) - HORISTA</t>
  </si>
  <si>
    <t>CURSO DE CAPACITAÇÃO PARA MONTADOR DE FÔRMAS DO SISTEMA DE PAREDES DE CONCRETO (ENCARGOS COMPLEMENTARES) - HORISTA</t>
  </si>
  <si>
    <t>CURSO DE CAPACITAÇÃO PARA MONTADOR DE TUBO AÇO/EQUIPAMENTOS (ENCARGOS COMPLEMENTARES) - HORISTA</t>
  </si>
  <si>
    <t>CURSO DE CAPACITAÇÃO PARA MOTORISTA DE CAMINHÃO (ENCARGOS COMPLEMENTARES) - MENSALISTA</t>
  </si>
  <si>
    <t>CURSO DE CAPACITAÇÃO PARA SOLDADOR A (PARA SOLDA A SER TESTADA COM RAIOS X) (ENCARGOS COMPLEMENTARES) - HORISTA</t>
  </si>
  <si>
    <t>INSTALADOR DE PISO ELEVADO COM ENCARGOS COMPLEMENTARES</t>
  </si>
  <si>
    <t>MONTADOR DE FÔRMAS DO SISTEMA DE PAREDES DE CONCRETO COM ENCARGOS COMPLEMENTARES</t>
  </si>
  <si>
    <t>LOCAÇÃO COM USO EXCLUSIVO DE EQUIPAMENTO TOPOGRÁFICO. AF_03/2024</t>
  </si>
  <si>
    <t>LOCAÇÃO CONVENCIONAL DE OBRA, UTILIZANDO GABARITO DE TÁBUAS CORRIDAS PONTALETADAS A CADA 1,50M - 2 UTILIZAÇÕES. AF_03/2024</t>
  </si>
  <si>
    <t>LOCAÇÃO CONVENCIONAL DE OBRA, UTILIZANDO GABARITO DE TÁBUAS CORRIDAS PONTALETADAS A CADA 2,00M - 2 UTILIZAÇÕES. AF_03/2024</t>
  </si>
  <si>
    <t>LOCAÇÃO DE PAVIMENTAÇÃO. AF_03/2024</t>
  </si>
  <si>
    <t>LOCAÇÃO DE PONTO PARA REFERÊNCIA TOPOGRÁFICA. AF_03/2024</t>
  </si>
  <si>
    <t>MARCAÇÃO DE PONTOS EM GABARITO OU CAVALETE, COM USO DE ESTAÇÃO TOTAL. AF_03/2024</t>
  </si>
  <si>
    <t>ASSENTO SANITÁRIO PARA PCD - FORNECIMENTO E INSTALACAO. AF_01/2020</t>
  </si>
  <si>
    <t>BANCADA GRANITO CINZA 150 X 60 CM, COM CUBA DE EMBUTIR DE AÇO, VÁLVULA AMERICANA EM METAL, SIFÃO FLEXÍVEL EM PVC, ENGATE FLEXÍVEL 30 CM, TORNEIRA CROMADA LONGA, DE PAREDE, 1/2" OU 3/4", P/ COZINHA, PADRÃO POPULAR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</si>
  <si>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</si>
  <si>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MÁRMORE BRANCO 150 X 60 CM, COM CUBA DE EMBUTIR DE AÇO, VÁLVULA AMERICANA E SIFÃO TIPO GARRAFA EM METAL, ENGATE FLEXÍVEL 30 CM, TORNEIRA CROMADA, DE MESA, 1/2" OU 3/4", PARA PIA COZINHA, PADRÃO ALTO - FORNEC.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</si>
  <si>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</si>
  <si>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</si>
  <si>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</si>
  <si>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</si>
  <si>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</si>
  <si>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</si>
  <si>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</si>
  <si>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ENGATE FLEXÍVEL EM INOX, 1/2 X 30CM - FORNECIMENTO E INSTALAÇÃO. AF_01/2020</t>
  </si>
  <si>
    <t>ENGATE FLEXÍVEL EM INOX, 1/2 X 40CM - FORNECIMENTO E INSTALAÇÃO. AF_01/2020</t>
  </si>
  <si>
    <t>SIFÃO DO TIPO FLEXÍVEL EM PVC 1 X 1.1/2 - FORNECIMENTO E INSTALAÇÃO. AF_01/2020</t>
  </si>
  <si>
    <t>SIFÃO DO TIPO GARRAFA/COPO EM PVC 1.1/4 X 1.1/2" - FORNECIMENTO E INSTALAÇÃO. AF_01/2020</t>
  </si>
  <si>
    <t>TANQUE DE MÁRMORE SINTÉTICO COM COLUNA, 22L OU EQUIVALENTE FORNECIMENTO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</si>
  <si>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</si>
  <si>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AF_01/2020</t>
  </si>
  <si>
    <t>VASO SANITARIO SIFONADO CONVENCIONAL PARA PCD SEM FURO FRONTAL COM LOUÇA BRANCA SEM ASSENTO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</si>
  <si>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</si>
  <si>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</si>
  <si>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ABRAÇADEIRA DE FIXAÇÃO DE BRAÇOS DE LUMINÁRIAS DE 2" - FORNECIMENTO E INSTALAÇÃO. AF_02/2025</t>
  </si>
  <si>
    <t>ABRAÇADEIRA DE FIXAÇÃO DE BRAÇOS DE LUMINÁRIAS DE 3" - FORNECIMENTO E INSTALAÇÃO. AF_02/2025</t>
  </si>
  <si>
    <t>ABRAÇADEIRA DE FIXAÇÃO DE BRAÇOS DE LUMINÁRIAS DE 4" - FORNECIMENTO E INSTALAÇÃO. AF_02/2025</t>
  </si>
  <si>
    <t>BRAÇO PARA ILUMINAÇÃO PÚBLICA, EM TUBO DE AÇO GALVANIZADO, COMPRIMENTO DE 1,20 M, PARA FIXAÇÃO EM POSTE DE CONCRETO - FORNECIMENTO E INSTALAÇÃO. AF_02/2025</t>
  </si>
  <si>
    <t>BRAÇO PARA ILUMINAÇÃO PÚBLICA, EM TUBO DE AÇO GALVANIZADO, COMPRIMENTO DE 1,20 M, PARA FIXAÇÃO EM POSTE METÁLICO - FORNECIMENTO E INSTALAÇÃO. AF_02/2025</t>
  </si>
  <si>
    <t>BRAÇO PARA ILUMINAÇÃO PÚBLICA, EM TUBO DE AÇO GALVANIZADO, COMPRIMENTO DE 1,50 M, PARA FIXAÇÃO EM POSTE DE CONCRETO - FORNECIMENTO E INSTALAÇÃO. AF_02/2025_PS</t>
  </si>
  <si>
    <t>BRAÇO PARA ILUMINAÇÃO PÚBLICA, EM TUBO DE AÇO GALVANIZADO, COMPRIMENTO DE 1,50 M, PARA FIXAÇÃO EM POSTE METÁLICO - FORNECIMENTO E INSTALAÇÃO. AF_02/2025_PS</t>
  </si>
  <si>
    <t>BRAÇO PARA ILUMINAÇÃO PÚBLICA, EM TUBO DE AÇO GALVANIZADO, COMPRIMENTO DE 3,50 M, PARA FIXAÇÃO EM POSTE DE CONCRETO - FORNECIMENTO E INSTALAÇÃO. AF_02/2025</t>
  </si>
  <si>
    <t>BRAÇO PARA ILUMINAÇÃO PÚBLICA, EM TUBO DE AÇO GALVANIZADO, COMPRIMENTO DE 3,50 M, PARA FIXAÇÃO EM POSTE METÁLICO - FORNECIMENTO E INSTALAÇÃO. AF_02/2025</t>
  </si>
  <si>
    <t>LUMINÁRIA DE LED PARA ILUMINAÇÃO PÚBLICA, 1000 W - FORNECIMENTO E INSTALAÇÃO. AF_02/2025</t>
  </si>
  <si>
    <t>LUMINÁRIA DE LED PARA ILUMINAÇÃO PÚBLICA, DE 138 W ATÉ 180 W - FORNECIMENTO E INSTALAÇÃO. AF_02/2025_PS</t>
  </si>
  <si>
    <t>LUMINÁRIA DE LED PARA ILUMINAÇÃO PÚBLICA, DE 181 W ATÉ 239 W - FORNECIMENTO E INSTALAÇÃO. AF_02/2025_PS</t>
  </si>
  <si>
    <t>LUMINÁRIA DE LED PARA ILUMINAÇÃO PÚBLICA, DE 240 W ATÉ 350 W - FORNECIMENTO E INSTALAÇÃO. AF_02/2025_PS</t>
  </si>
  <si>
    <t>LUMINÁRIA DE LED PARA ILUMINAÇÃO PÚBLICA, DE 33 W ATÉ 50 W - FORNECIMENTO E INSTALAÇÃO. AF_02/2025_PS</t>
  </si>
  <si>
    <t>LUMINÁRIA DE LED PARA ILUMINAÇÃO PÚBLICA, DE 51 W ATÉ 67 W - FORNECIMENTO E INSTALAÇÃO. AF_02/2025_PS</t>
  </si>
  <si>
    <t>LUMINÁRIA DE LED PARA ILUMINAÇÃO PÚBLICA, DE 68 W ATÉ 97 W - FORNECIMENTO E INSTALAÇÃO. AF_02/2025_PS</t>
  </si>
  <si>
    <t>LUMINÁRIA DE LED PARA ILUMINAÇÃO PÚBLICA, DE 98 W ATÉ 137 W - FORNECIMENTO E INSTALAÇÃO. AF_02/2025_PS</t>
  </si>
  <si>
    <t>LUMINÁRIA REFLETOR LED PARA ILUMINAÇÃO PÚBLICA, 1000 W - FORNECIMENTO E INSTALAÇÃO. AF_02/2025</t>
  </si>
  <si>
    <t>LUMINÁRIA REFLETOR LED PARA ILUMINAÇÃO PÚBLICA, 200 W - FORNECIMENTO E INSTALAÇÃO. AF_02/2025</t>
  </si>
  <si>
    <t>LUMINÁRIA REFLETOR LED PARA ILUMINAÇÃO PÚBLICA, 50 W - FORNECIMENTO E INSTALAÇÃO. AF_02/2025</t>
  </si>
  <si>
    <t>LUMINÁRIA REFLETOR LED PARA ILUMINAÇÃO PÚBLICA, 600 W - FORNECIMENTO E INSTALAÇÃO. AF_02/2025</t>
  </si>
  <si>
    <t>RELÉ FOTOELÉTRICO PARA COMANDO DE ILUMINAÇÃO EXTERNA 1000 W - FORNECIMENTO E INSTALAÇÃO. AF_02/2025</t>
  </si>
  <si>
    <t>SUBSTITUIÇÃO DE LUMINÁRIA DE VAPOR DE MERCÚRIO/VAPOR DE SÓDIO POR LUMINÁRIA DE LED PARA ILUMINAÇÃO PÚBLICA (NÃO INCLUI FORNECIMENTO). AF_02/2025_PS</t>
  </si>
  <si>
    <t>SUBSTITUIÇÃO DE LUMINÁRIA REFLETOR LED PARA ILUMINAÇÃO PÚBLICA (NÃO INCLUI FORNECIMENTO). AF_02/2025</t>
  </si>
  <si>
    <t>SUBSTITUIÇÃO DE LÂMPADA PARA ILUMINAÇÃO PÚBLICA (NÃO INCLUI FORNECIMENTO). AF_02/2025_PS</t>
  </si>
  <si>
    <t>SUBSTITUIÇÃO DE REATOR PARA ILUMINAÇÃO PÚBLICA (NÃO INCLUI FORNECIMENTO). AF_02/2025_PS</t>
  </si>
  <si>
    <t>SUBSTITUIÇÃO DE RELÉ FOTOELÉTRICO PARA COMANDO DE ILUMINAÇÃO EXTERNA 1000 W - FORNECIMENTO E INSTALAÇÃO. AF_02/2025_PS</t>
  </si>
  <si>
    <t>EMBOÇO OU MASSA ÚNICA EM ARGAMASSA INDUSTRIALIZADA, PREPARO MECÂNICO E APLICAÇÃO COM EQUIPAMENTO DE MISTURA E PROJEÇÃO DE 1,5 M3/H, NAS SUPERFÍCIES EXTERNAS DA SACADA, ESPESSURA DE 25 MM, ACESSO POR ANDAIME, SEM USO DE TELA METÁLICA. AF_08/2022</t>
  </si>
  <si>
    <t>EMBOÇO OU MASSA ÚNICA EM ARGAMASSA INDUSTRIALIZADA, PREPARO MECÂNICO E APLICAÇÃO COM EQUIPAMENTO DE MISTURA E PROJEÇÃO DE 1,5 M3/H, NAS SUPERFÍCIES EXTERNAS DA SACADA, ESPESSURA DE 35 MM, ACESSO POR ANDAIME, SEM USO DE TELA METÁLICA. AF_08/2022</t>
  </si>
  <si>
    <t>EMBOÇO OU MASSA ÚNICA EM ARGAMASSA INDUSTRIALIZADA, PREPARO MECÂNICO E APLICAÇÃO COM EQUIPAMENTO DE MISTURA E PROJEÇÃO DE 1,5 M3/H, NAS SUPERFÍCIES EXTERNAS DA SACADA, ESPESSURA DE 45 MM, ACESSO POR ANDAIME, SEM USO DE TELA METÁLICA. AF_08/2022</t>
  </si>
  <si>
    <t>EMBOÇO OU MASSA ÚNICA EM ARGAMASSA INDUSTRIALIZADA, PREPARO MECÂNICO E APLICAÇÃO COM EQUIPAMENTO DE MISTURA E PROJEÇÃO DE 1,5 M3/H, NAS SUPERFÍCIES EXTERNAS DA SACADA, ESPESSURA DE 50 MM, ACESSO POR ANDAIME, SEM USO DE TELA METÁLICA. AF_08/2022</t>
  </si>
  <si>
    <t>EMBOÇO OU MASSA ÚNICA EM ARGAMASSA TRAÇO 1:2:8, PREPARO MECÂNICA COM BETONEIRA 400 L, APLICADA COM PROJETOR TIPO CANEQUINHA EM SUPERFÍCIES INTERNAS DA SACADA, ESPESSURA DE 25 MM, SEM USO DE TELA METÁLICA. AF_08/2022</t>
  </si>
  <si>
    <t>INSTALAÇÃO DE BALIZADOR METÁLICO COM LED, EM ALUMÍNIO COM DIFUSOR EM POLICARBONATO E DIMENSÕES 6,2 CM X30 CM, COM PINTURA ELETROSTÁTICA, SOBRE PISO DE CONCRETO EXISTENTE. AF_11/2021</t>
  </si>
  <si>
    <t>INSTALAÇÃO DE BALIZADOR METÁLICO, MODELO OLEGÁRIO, EM TUBO DE AÇO GALVANIZADO ESPESSURA 3" E DIMENSÕES 9 CM X 78,5 CM, COM PINTURA ELETROSTÁTICA, SOBRE PISO DE CONCRETO EXISTENTE. AF_11/2021</t>
  </si>
  <si>
    <t>INSTALAÇÃO DE BALIZADOR METÁLICO, MODELO OLEGÁRIO, EM TUBO DE AÇO GALVANIZADO ESPESSURA 3" E DIMENSÕES 9 CM X 78,5 CM, COM PINTURA ELETROSTÁTICA, SOBRE SOLO. AF_11/2021</t>
  </si>
  <si>
    <t>INSTALAÇÃO DE BALIZADOR PRÉ-FABRICADO DE CONCRETO, DIMENSÕES 30 CM X 60 CM, SOBRE PISO DE CONCRETO EXISTENTE. AF_11/2021</t>
  </si>
  <si>
    <t>INSTALAÇÃO DE BALIZADOR PRÉ-FABRICADO DE CONCRETO, DIMENSÕES 30 CM X 60 CM, SOBRE SOLO. AF_11/2021</t>
  </si>
  <si>
    <t>INSTALAÇÃO DE BANCO CIRCULAR PRÉ-FABRICADO DE CONCRETO, DIMENSÕES 60 CM X 40 CM. AF_11/2021</t>
  </si>
  <si>
    <t>INSTALAÇÃO DE BANCO METÁLICO SEM ENCOSTO, EM TUBOS E CHAPAS DE AÇO CARBONO, PINTURA POR PROCESSO ELETROSTÁTICO, DIMENSÕES 49 CM X 157 CM X 34 CM, SOBRE PISO DE CONCRETO EXISTENTE. AF_11/2021</t>
  </si>
  <si>
    <t>INSTALAÇÃO DE BANCO PRÉ-FABRICADO DE CONCRETO COM ENCOSTO, DIMENSÕES 180 CM X 64 CM X 89 CM, SOBRE PISO DE CONCRETO EXISTENTE. AF_11/2021</t>
  </si>
  <si>
    <t>INSTALAÇÃO DE BANCO PRÉ-FABRICADO DE CONCRETO COM ENCOSTO, DIMENSÕES 180 CM X 64 CM X 89 CM, SOBRE SOLO. AF_11/2021</t>
  </si>
  <si>
    <t>INSTALAÇÃO DE BANCO PRÉ-FABRICADO DE CONCRETO SEM ENCOSTO, DIMENSÕES 115 CM X 50 CM X 45 CM, SOBRE PISO DE CONCRETO EXISTENTE. AF_11/2021</t>
  </si>
  <si>
    <t>INSTALAÇÃO DE BANCO PRÉ-FABRICADO DE CONCRETO SEM ENCOSTO, DIMENSÕES 115 CM X 50 CM X 45 CM, SOBRE SOLO. AF_11/2021</t>
  </si>
  <si>
    <t>INSTALAÇÃO DE BICICLETÁRIO MODELO U INVERTIDO, DIMENSÕES 110 CM X 78 CM EM TUBO CIRCULAR DE AÇO Ø 2'' COM PINTURA ELETROSTÁTICA, FIXADO COM CONCRETO, SOBRE SOLO. AF_11/2021</t>
  </si>
  <si>
    <t>INSTALAÇÃO DE BICICLETÁRIO MODELO U INVERTIDO, DIMENSÕES 82 CM X 78 CM EM TUBO CIRCULAR DE AÇO Ø 2'' COM PINTURA ELETROSTÁTICA, FIXADO COM CHUMBADOR MECÂNICO, SOBRE PISO DE CONCRETO EXISTENTE. AF_11/2021</t>
  </si>
  <si>
    <t>INSTALAÇÃO DE BICICLETÁRIO MODELO U INVERTIDO, DIMENSÕES 82 CM X 78 CM EM TUBO CIRCULAR DE AÇO Ø 2'' COM PINTURA ELETROSTÁTICA, FIXADO COM CONCRETO, SOBRE PISO DE CONCRETO EXISTENTE. AF_11/2021</t>
  </si>
  <si>
    <t>INSTALAÇÃO DE CONJUNTO COM MESA E QUATRO BANCOS PRÉ-FABRICADO DE CONCRETO, DIMENSÕES 90 CM X 95 CM (MESA) E 20 CM X 60 CM (BANCO), SOBRE PISO DE CONCRETO EXISTENTE. AF_11/2021</t>
  </si>
  <si>
    <t>INSTALAÇÃO DE CONJUNTO COM MESA E QUATRO BANCOS PRÉ-FABRICADO DE CONCRETO, DIMENSÕES 90 CM X 95 CM (MESA) E 20 CM X 60 CM (BANCO), SOBRE SOLO. AF_11/2021</t>
  </si>
  <si>
    <t>INSTALAÇÃO DE FLOREIRA CIRCULAR PRÉ-FABRICADO DE CONCRETO, DIMENSÕES 60 CM X 40 CM. AF_11/2021</t>
  </si>
  <si>
    <t>INSTALAÇÃO DE LIXEIRA PRÉ-FABRICADA DE CONCRETO, VOLUME MÍNIMO DE 120 L. AF_11/2021</t>
  </si>
  <si>
    <t>REVESTIMENTO DECORATIVO MONOCAMADA EXECUTADO COM EQUIPAMENTO DE PROJEÇÃO EM FACHADA DE UM EDIFÍCIO DE ALVENARIA ESTRUTURAL E ACABAMENTO CHAPISCADO/FLOCADO. AF_03/2024</t>
  </si>
  <si>
    <t>REVESTIMENTO DECORATIVO MONOCAMADA EXECUTADO COM EQUIPAMENTO DE PROJEÇÃO EM FACHADA DE UM EDIFÍCIO DE ESTRUTURA CONVENCIONAL E ACABAMENTO CHAPISCADO/FLOCADO. AF_03/2024</t>
  </si>
  <si>
    <t>REVESTIMENTO DECORATIVO MONOCAMADA EXECUTADO MANUALMENTE EM FACHADA DE UM EDIFÍCIO DE ALVENARIA ESTRUTURAL E ACABAMENTO CHAPISCADO/FLOCADO. AF_03/2024</t>
  </si>
  <si>
    <t>REVESTIMENTO DECORATIVO MONOCAMADA EXECUTADO MANUALMENTE EM FACHADA DE UM EDIFÍCIO DE ESTRUTURA CONVENCIONAL E ACABAMENTO CHAPISCADO/FLOCADO. AF_03/2024</t>
  </si>
  <si>
    <t>MONTAGEM E DESMONTAGEM DE GRUA ASCENSIONAL, UTILIZAÇÃO DE GUINDASTE AUTOPROPELIDO 90T. AF_03/2024</t>
  </si>
  <si>
    <t>MONTAGEM E DESMONTAGEM DE GRUA ASCENSIONAL, UTILIZAÇÃO DE GUINDASTE DERRICK. AF_03/2024</t>
  </si>
  <si>
    <t>APLICAÇÃO DE ADUBO EM SOLO. AF_07/2024</t>
  </si>
  <si>
    <t>APLICAÇÃO DE CALCÁRIO PARA CORREÇÃO DO PH DO SOLO. AF_07/2024</t>
  </si>
  <si>
    <t>ESPALHAMENTO DE TERRA VEGETAL PARA O PLANTIO. AF_07/2024</t>
  </si>
  <si>
    <t>PLANTIO DE ARBUSTO OU CERCA VIVA. AF_07/2024</t>
  </si>
  <si>
    <t>PLANTIO DE ESPÉCIE VEGETAL, TIPO COMIGO-NINGUÉM-PODE OU EQUIVALENTE, COM ALTURA DE MUDA MAIOR QUE 0,50 M E MENOR OU IGUAL A 1,00 M. AF_07/2024</t>
  </si>
  <si>
    <t>PLANTIO DE ESPÉCIE VEGETAL, TIPO COMIGO-NINGUÉM-PODE OU EQUIVALENTE, COM ALTURA DE MUDA MAIOR QUE 1,00 M. AF_07/2024</t>
  </si>
  <si>
    <t>PLANTIO DE ESPÉCIE VEGETAL, TIPO COMIGO-NINGUÉM-PODE OU EQUIVALENTE, COM ALTURA DE MUDA MENOR OU IGUAL A 0,50 M. AF_07/2024</t>
  </si>
  <si>
    <t>PLANTIO DE FORRAÇÃO. AF_07/2024</t>
  </si>
  <si>
    <t>PLANTIO DE GRAMA BATATAIS EM PLACAS. AF_07/2024</t>
  </si>
  <si>
    <t>PLANTIO DE GRAMA EM PAVIMENTO CONCREGRAMA. AF_07/2024</t>
  </si>
  <si>
    <t>PLANTIO DE GRAMA ESMERALDA OU SÃO CARLOS OU CURITIBANA, EM PLACAS. AF_07/2024</t>
  </si>
  <si>
    <t>PLANTIO DE PALMEIRA COM ALTURA DE MUDA MAIOR QUE 2,00 M E MENOR OU IGUAL A 4,00 M. AF_07/2024</t>
  </si>
  <si>
    <t>PLANTIO DE PALMEIRA COM ALTURA DE MUDA MAIOR QUE 4,00 M . AF_07/2024</t>
  </si>
  <si>
    <t>PLANTIO DE PALMEIRA COM ALTURA DE MUDA MENOR OU IGUAL A 2,00 M . AF_07/2024</t>
  </si>
  <si>
    <t>PLANTIO DE ÁRVORE FRUTÍFERA COM ALTURA DE MUDA MAIOR QUE 2,00 M E MENOR OU IGUAL A 4,00 M. AF_07/2024</t>
  </si>
  <si>
    <t>PLANTIO DE ÁRVORE FRUTÍFERA COM ALTURA DE MUDA MAIOR QUE 4,00 M. AF_07/2024</t>
  </si>
  <si>
    <t>PLANTIO DE ÁRVORE FRUTÍFERA COM ALTURA DE MUDA MENOR OU IGUAL A 2,00 M. AF_07/2024</t>
  </si>
  <si>
    <t>PLANTIO DE ÁRVORE ORNAMENTAL COM ALTURA DE MUDA MAIOR QUE 2,00 M E MENOR OU IGUAL A 4,00 M . AF_07/2024</t>
  </si>
  <si>
    <t>PLANTIO DE ÁRVORE ORNAMENTAL COM ALTURA DE MUDA MAIOR QUE 4,00 M. AF_07/2024</t>
  </si>
  <si>
    <t>PLANTIO DE ÁRVORE ORNAMENTAL COM ALTURA DE MUDA MENOR OU IGUAL A 2,00 M . AF_07/2024</t>
  </si>
  <si>
    <t>REVOLVIMENTO E LIMPEZA MANUAL DE SOLO. AF_07/2024</t>
  </si>
  <si>
    <t>ARMAÇÃO DO SISTEMA DE PAREDES DE CONCRETO, EXECUTADA COMO ARMADURA NEGATIVA DE LAJES, TELA L-159. AF_12/2024</t>
  </si>
  <si>
    <t>ARMAÇÃO DO SISTEMA DE PAREDES DE CONCRETO, EXECUTADA COMO ARMADURA NEGATIVA DE LAJES, TELA L-196. AF_12/2024</t>
  </si>
  <si>
    <t>ARMAÇÃO DO SISTEMA DE PAREDES DE CONCRETO, EXECUTADA COMO ARMADURA NEGATIVA DE LAJES, TELA T-138. AF_12/2024</t>
  </si>
  <si>
    <t>ARMAÇÃO DO SISTEMA DE PAREDES DE CONCRETO, EXECUTADA COMO ARMADURA NEGATIVA DE LAJES, TELA T-159. AF_12/2024</t>
  </si>
  <si>
    <t>ARMAÇÃO DO SISTEMA DE PAREDES DE CONCRETO, EXECUTADA COMO ARMADURA NEGATIVA DE LAJES, TELA T-196. AF_12/2024</t>
  </si>
  <si>
    <t>ARMAÇÃO DO SISTEMA DE PAREDES DE CONCRETO, EXECUTADA COMO ARMADURA POSITIVA DE LAJES, TELA Q-113. AF_12/2024</t>
  </si>
  <si>
    <t>ARMAÇÃO DO SISTEMA DE PAREDES DE CONCRETO, EXECUTADA COMO ARMADURA POSITIVA DE LAJES, TELA Q-138. AF_12/2024</t>
  </si>
  <si>
    <t>ARMAÇÃO DO SISTEMA DE PAREDES DE CONCRETO, EXECUTADA COMO ARMADURA POSITIVA DE LAJES, TELA Q-159. AF_12/2024</t>
  </si>
  <si>
    <t>ARMAÇÃO DO SISTEMA DE PAREDES DE CONCRETO, EXECUTADA COMO ARMADURA POSITIVA DE LAJES, TELA Q-196. AF_12/2024</t>
  </si>
  <si>
    <t>ARMAÇÃO DO SISTEMA DE PAREDES DE CONCRETO, EXECUTADA COMO REFORÇO, VERGALHÃO DE 10,0 MM DE DIÂMETRO. AF_12/2024</t>
  </si>
  <si>
    <t>ARMAÇÃO DO SISTEMA DE PAREDES DE CONCRETO, EXECUTADA COMO REFORÇO, VERGALHÃO DE 12,5 MM DE DIÂMETRO. AF_12/2024</t>
  </si>
  <si>
    <t>ARMAÇÃO DO SISTEMA DE PAREDES DE CONCRETO, EXECUTADA COMO REFORÇO, VERGALHÃO DE 5,0 MM DE DIÂMETRO. AF_12/2024</t>
  </si>
  <si>
    <t>ARMAÇÃO DO SISTEMA DE PAREDES DE CONCRETO, EXECUTADA COMO REFORÇO, VERGALHÃO DE 6,3 MM DE DIÂMETRO. AF_12/2024</t>
  </si>
  <si>
    <t>ARMAÇÃO DO SISTEMA DE PAREDES DE CONCRETO, EXECUTADA COMO REFORÇO, VERGALHÃO DE 8,0 MM DE DIÂMETRO. AF_12/2024</t>
  </si>
  <si>
    <t>ARMAÇÃO DO SISTEMA DE PAREDES DE CONCRETO, EXECUTADA EM PAREDES DE EDIFICAÇÕES MULTIFAMILIARES, TELA Q-138. AF_12/2024_PS</t>
  </si>
  <si>
    <t>ARMAÇÃO DO SISTEMA DE PAREDES DE CONCRETO, EXECUTADA EM PAREDES DE EDIFICAÇÕES MULTIFAMILIARES, TELA Q-283. AF_12/2024_PS</t>
  </si>
  <si>
    <t>ARMAÇÃO DO SISTEMA DE PAREDES DE CONCRETO, EXECUTADA EM PAREDES DE EDIFICAÇÕES UNIFAMILIARES OU MULTIFAMILIARES, TELA Q-92. AF_12/2024_PS</t>
  </si>
  <si>
    <t>ARMAÇÃO DO SISTEMA DE PAREDES DE CONCRETO, EXECUTADA EM PAREDES DE EDIFICAÇÕES UNIFAMILIARES, TELA Q-61. AF_12/2024_PS</t>
  </si>
  <si>
    <t>ARMAÇÃO DO SISTEMA DE PAREDES DE CONCRETO, EXECUTADA EM PAREDES DE EDIFICAÇÕES UNIFAMILIARES, TELA Q-75. AF_12/2024</t>
  </si>
  <si>
    <t>ARMAÇÃO DO SISTEMA DE PAREDES DE CONCRETO, EXECUTADA EM PLATIBANDAS, TELA Q-92. AF_12/2024_PS</t>
  </si>
  <si>
    <t>CONCRETAGEM DE EDIFICAÇÕES (PAREDES E LAJES) FEITAS COM SISTEMA DE FÔRMAS MANUSEÁVEIS, COM CONCRETO USINADO AUTOADENSÁVEL FCK 25 MPA - LANÇAMENTO E ACABAMENTO. AF_09/2024</t>
  </si>
  <si>
    <t>CONCRETAGEM DE EDIFICAÇÕES (PAREDES E LAJES) FEITAS COM SISTEMA DE FÔRMAS MANUSEÁVEIS, COM CONCRETO USINADO AUTOADENSÁVEL REFORÇADO COM FIBRAS DE POLIPROPILENO, FCK 25 MPA - LANÇAMENTO E ACABAMENTO. AF_09/2024</t>
  </si>
  <si>
    <t>CONCRETAGEM DE EDIFICAÇÕES (PAREDES E LAJES) FEITAS COM SISTEMA DE FÔRMAS MANUSEÁVEIS, COM CONCRETO USINADO BOMBEÁVEL FCK 25 MPA - LANÇAMENTO, ADENSAMENTO E ACABAMENTO. AF_09/2024</t>
  </si>
  <si>
    <t>CONCRETAGEM DE ESCADAS EM EDIFICAÇÕES MULTIFAMILIARES FEITAS COM SISTEMA DE FÔRMAS MANUSEÁVEIS COM CONCRETO USINADO AUTOADENSÁVEL REFORÇADO COM FIBRAS DE POLIPROPILENO, FCK 25 MPA - LANÇAMENTO E ACABAMENTO. AF_09/2024</t>
  </si>
  <si>
    <t>CONCRETAGEM DE ESCADAS EM EDIFICAÇÕES MULTIFAMILIARES FEITAS COM SISTEMA DE FÔRMAS MANUSEÁVEIS COM CONCRETO USINADO AUTOADENSÁVEL, FCK 25 MPA - LANÇAMENTO E ACABAMENTO. AF_09/2024</t>
  </si>
  <si>
    <t>CONCRETAGEM DE ESCADAS EM EDIFICAÇÕES MULTIFAMILIARES FEITAS COM SISTEMA DE FÔRMAS MANUSEÁVEIS COM CONCRETO USINADO BOMBEÁVEL, FCK 25 MPA - LANÇAMENTO, ADENSAMENTO E ACABAMENTO. AF_09/2024</t>
  </si>
  <si>
    <t>CONCRETAGEM DE LAJES EM EDIFICAÇÕES MULTIFAMILIARES FEITAS COM SISTEMA DE FÔRMAS MANUSEÁVEIS, COM CONCRETO USINADO BOMBEÁVEL FCK 25 MPA - LANÇAMENTO, ADENSAMENTO E ACABAMENTO. AF_09/2024</t>
  </si>
  <si>
    <t>CONCRETAGEM DE LAJES EM EDIFICAÇÕES UNIFAMILIARES FEITAS COM SISTEMA DE FÔRMAS MANUSEÁVEIS, COM CONCRETO USINADO BOMBEÁVEL FCK 25 MPA - LANÇAMENTO, ADENSAMENTO E ACABAMENTO. AF_09/2024</t>
  </si>
  <si>
    <t>CONCRETAGEM DE PAREDES EM EDIFICAÇÕES MULTIFAMILIARES FEITAS COM SISTEMA DE FÔRMAS MANUSEÁVEIS, COM CONCRETO USINADO BOMBEÁVEL FCK 25 MPA - LANÇAMENTO, ADENSAMENTO E ACABAMENTO. AF_09/2024</t>
  </si>
  <si>
    <t>CONCRETAGEM DE PAREDES EM EDIFICAÇÕES UNIFAMILIARES FEITAS COM SISTEMA DE FÔRMAS MANUSEÁVEIS, COM CONCRETO USINADO BOMBEÁVEL FCK 25 MPA - LANÇAMENTO, ADENSAMENTO E ACABAMENTO. AF_09/2024</t>
  </si>
  <si>
    <t>CONCRETAGEM DE PLATIBANDA EM EDIFICAÇÕES MULTIFAMILIARES FEITAS COM SISTEMA DE FÔRMAS MANUSEÁVEIS, COM CONCRETO USINADO AUTOADENSÁVEL FCK 25 MPA - LANÇAMENTO E ACABAMENTO. AF_09/2024</t>
  </si>
  <si>
    <t>CONCRETAGEM DE PLATIBANDA EM EDIFICAÇÕES MULTIFAMILIARES FEITAS COM SISTEMA DE FÔRMAS MANUSEÁVEIS, COM CONCRETO USINADO AUTOADENSÁVEL REFORÇADO COM FIBRAS DE POLIPROPILENO, FCK 25 MPA - LANÇAMENTO E ACABAMENTO. AF_09/2024</t>
  </si>
  <si>
    <t>CONCRETAGEM DE PLATIBANDA EM EDIFICAÇÕES MULTIFAMILIARES FEITAS COM SISTEMA DE FÔRMAS MANUSEÁVEIS, COM CONCRETO USINADO BOMBEÁVEL FCK 25 MPA - LANÇAMENTO, ADENSAMENTO E ACABAMENTO. AF_09/2024</t>
  </si>
  <si>
    <t>CONCRETAGEM DE PLATIBANDA EM EDIFICAÇÕES UNIFAMILIARES FEITAS COM SISTEMA DE FÔRMAS MANUSEÁVEIS, COM CONCRETO USINADO AUTOADENSÁVEL FCK 25 MPA - LANÇAMENTO E ACABAMENTO. AF_09/2024</t>
  </si>
  <si>
    <t>CONCRETAGEM DE PLATIBANDA EM EDIFICAÇÕES UNIFAMILIARES FEITAS COM SISTEMA DE FÔRMAS MANUSEÁVEIS, COM CONCRETO USINADO AUTOADENSÁVEL REFORÇADO COM FIBRAS DE POLIPROPILENO, FCK 25 MPA - LANÇAMENTO E ACABAMENTO. AF_09/2024</t>
  </si>
  <si>
    <t>CONCRETAGEM DE PLATIBANDA EM EDIFICAÇÕES UNIFAMILIARES FEITAS COM SISTEMA DE FÔRMAS MANUSEÁVEIS, COM CONCRETO USINADO BOMBEÁVEL FCK 25 MPA - LANÇAMENTO, ADENSAMENTO E ACABAMENTO. AF_09/2024</t>
  </si>
  <si>
    <t>ESTUCAMENTO DE DENSIDADE ALTA DE PANOS DE FACHADA DO SISTEMA DE PAREDES DE CONCRETO EM EDIFICAÇÕES DE MÚLTIPLOS PAVIMENTOS, PAVIMENTO TÉRREO, UTILIZAÇÃO DE ARGAMASSA COLANTE. AF_12/2024</t>
  </si>
  <si>
    <t>ESTUCAMENTO DE DENSIDADE ALTA DE PANOS DE FACHADA DO SISTEMA DE PAREDES DE CONCRETO EM EDIFICAÇÕES DE MÚLTIPLOS PAVIMENTOS, PAVIMENTO TÉRREO, UTILIZAÇÃO DE ARGAMASSA POLIMÉRICA. AF_12/2024</t>
  </si>
  <si>
    <t>ESTUCAMENTO DE DENSIDADE ALTA DE PANOS DE FACHADA DO SISTEMA DE PAREDES DE CONCRETO EM EDIFICAÇÕES DE MÚLTIPLOS PAVIMENTOS, PAVIMENTO TÉRREO, UTILIZAÇÃO DE ARGAMASSA TRAÇO 1:0,5:4,5 (CIM:CAL:AREIA). AF_12/2024</t>
  </si>
  <si>
    <t>ESTUCAMENTO DE DENSIDADE ALTA DE PANOS DE FACHADA DO SISTEMA DE PAREDES DE CONCRETO EM EDIFICAÇÕES DE MÚLTIPLOS PAVIMENTOS, PAVIMENTOS SUPERIORES, UTILIZAÇÃO DE ARGAMASSA COLANTE. AF_12/2024</t>
  </si>
  <si>
    <t>ESTUCAMENTO DE DENSIDADE ALTA DE PANOS DE FACHADA DO SISTEMA DE PAREDES DE CONCRETO EM EDIFICAÇÕES DE MÚLTIPLOS PAVIMENTOS, PAVIMENTOS SUPERIORES, UTILIZAÇÃO DE ARGAMASSA POLIMÉRICA. AF_12/2024</t>
  </si>
  <si>
    <t>ESTUCAMENTO DE DENSIDADE ALTA DE PANOS DE FACHADA DO SISTEMA DE PAREDES DE CONCRETO EM EDIFICAÇÕES DE MÚLTIPLOS PAVIMENTOS, PAVIMENTOS SUPERIORES, UTILIZAÇÃO DE ARGAMASSA TRAÇO 1:0,5:4,5 (CIM:CAL:AREIA). AF_12/2024</t>
  </si>
  <si>
    <t>ESTUCAMENTO DE DENSIDADE ALTA DE PANOS DE FACHADA DO SISTEMA DE PAREDES DE CONCRETO EM UNIDADES HABITACIONAIS DE DOIS PAVIMENTOS (SOBRADO), ACESSO COM ANDAIME FACHADEIRO, UTILIZAÇÃO DE ARGAMASSA COLANTE. AF_12/2024</t>
  </si>
  <si>
    <t>ESTUCAMENTO DE DENSIDADE ALTA DE PANOS DE FACHADA DO SISTEMA DE PAREDES DE CONCRETO EM UNIDADES HABITACIONAIS DE DOIS PAVIMENTOS (SOBRADO), ACESSO COM ANDAIME FACHADEIRO, UTILIZAÇÃO DE ARGAMASSA POLIMÉRICA. AF_12/2024</t>
  </si>
  <si>
    <t>ESTUCAMENTO DE DENSIDADE ALTA DE PANOS DE FACHADA DO SISTEMA DE PAREDES DE CONCRETO EM UNIDADES HABITACIONAIS DE DOIS PAVIMENTOS (SOBRADO), ACESSO COM ANDAIME FACHADEIRO, UTILIZAÇÃO DE ARGAMASSA TRAÇO 1:0,5:4,5 (CIM:CAL:AREIA). AF_12/2024</t>
  </si>
  <si>
    <t>ESTUCAMENTO DE DENSIDADE ALTA DE PANOS DE FACHADA DO SISTEMA DE PAREDES DE CONCRETO EM UNIDADES HABITACIONAIS DE PAVIMENTO ÚNICO, UTILIZAÇÃO DE ARGAMASSA COLANTE. AF_12/2024</t>
  </si>
  <si>
    <t>ESTUCAMENTO DE DENSIDADE ALTA DE PANOS DE FACHADA DO SISTEMA DE PAREDES DE CONCRETO EM UNIDADES HABITACIONAIS DE PAVIMENTO ÚNICO, UTILIZAÇÃO DE ARGAMASSA POLIMÉRICA. AF_12/2024</t>
  </si>
  <si>
    <t>ESTUCAMENTO DE DENSIDADE ALTA DE PANOS DE FACHADA DO SISTEMA DE PAREDES DE CONCRETO EM UNIDADES HABITACIONAIS DE PAVIMENTO ÚNICO, UTILIZAÇÃO DE ARGAMASSA TRAÇO 1:0,5:4,5 (CIM:CAL:AREIA). AF_12/2024</t>
  </si>
  <si>
    <t>ESTUCAMENTO DE DENSIDADE ALTA NAS FACES INTERNAS DE PAREDES DO SISTEMA DE PAREDES DE CONCRETO, EM AMBIENTES COM ÁREA ENTRE 5 M² E 10 M², UTILIZAÇÃO DE ARGAMASSA COLANTE. AF_12/2024</t>
  </si>
  <si>
    <t>ESTUCAMENTO DE DENSIDADE ALTA NAS FACES INTERNAS DE PAREDES DO SISTEMA DE PAREDES DE CONCRETO, EM AMBIENTES COM ÁREA ENTRE 5 M² E 10 M², UTILIZAÇÃO DE ARGAMASSA POLIMÉRICA. AF_12/2024</t>
  </si>
  <si>
    <t>ESTUCAMENTO DE DENSIDADE ALTA NAS FACES INTERNAS DE PAREDES DO SISTEMA DE PAREDES DE CONCRETO, EM AMBIENTES COM ÁREA ENTRE 5 M² E 10 M², UTILIZAÇÃO DE ARGAMASSA TRAÇO 1:1:6 (CIM:CAL:AREIA). AF_12/2024</t>
  </si>
  <si>
    <t>ESTUCAMENTO DE DENSIDADE ALTA NAS FACES INTERNAS DE PAREDES DO SISTEMA DE PAREDES DE CONCRETO, EM AMBIENTES COM ÁREA MAIOR OU IGUAL A 10 M², UTILIZAÇÃO DE ARGAMASSA COLANTE. AF_12/2024</t>
  </si>
  <si>
    <t>ESTUCAMENTO DE DENSIDADE ALTA NAS FACES INTERNAS DE PAREDES DO SISTEMA DE PAREDES DE CONCRETO, EM AMBIENTES COM ÁREA MAIOR OU IGUAL A 10 M², UTILIZAÇÃO DE ARGAMASSA POLIMÉRICA. AF_12/2024</t>
  </si>
  <si>
    <t>ESTUCAMENTO DE DENSIDADE ALTA NAS FACES INTERNAS DE PAREDES DO SISTEMA DE PAREDES DE CONCRETO, EM AMBIENTES COM ÁREA MAIOR OU IGUAL A 10 M², UTILIZAÇÃO DE ARGAMASSA TRAÇO 1:1:6 (CIM:CAL:AREIA). AF_12/2024</t>
  </si>
  <si>
    <t>ESTUCAMENTO DE DENSIDADE ALTA NAS FACES INTERNAS DE PAREDES DO SISTEMA DE PAREDES DE CONCRETO, EM AMBIENTES COM ÁREA MENOR OU IGUAL A 5 M², UTILIZAÇÃO DE ARGAMASSA COLANTE. AF_12/2024</t>
  </si>
  <si>
    <t>ESTUCAMENTO DE DENSIDADE ALTA NAS FACES INTERNAS DE PAREDES DO SISTEMA DE PAREDES DE CONCRETO, EM AMBIENTES COM ÁREA MENOR OU IGUAL A 5 M², UTILIZAÇÃO DE ARGAMASSA POLIMÉRICA. AF_12/2024</t>
  </si>
  <si>
    <t>ESTUCAMENTO DE DENSIDADE ALTA NAS FACES INTERNAS DE PAREDES DO SISTEMA DE PAREDES DE CONCRETO, EM AMBIENTES COM ÁREA MENOR OU IGUAL A 5 M², UTILIZAÇÃO DE ARGAMASSA TRAÇO 1:1:6 (CIM:CAL:AREIA). AF_12/2024</t>
  </si>
  <si>
    <t>ESTUCAMENTO DE DENSIDADE BAIXA DE PANOS DE FACHADA DO SISTEMA DE PAREDES DE CONCRETO EM EDIFICAÇÕES DE MÚLTIPLOS PAVIMENTOS, PAVIMENTO TÉRREO, UTILIZAÇÃO DE ARGAMASSA COLANTE. AF_12/2024</t>
  </si>
  <si>
    <t>ESTUCAMENTO DE DENSIDADE BAIXA DE PANOS DE FACHADA DO SISTEMA DE PAREDES DE CONCRETO EM EDIFICAÇÕES DE MÚLTIPLOS PAVIMENTOS, PAVIMENTOS SUPERIORES, UTILIZAÇÃO DE ARGAMASSA COLANTE. AF_12/2024</t>
  </si>
  <si>
    <t>ESTUCAMENTO DE DENSIDADE BAIXA DE PANOS DE FACHADA DO SISTEMA DE PAREDES DE CONCRETO EM UNIDADES HABITACIONAIS DE DOIS PAVIMENTOS (SOBRADO), ACESSO COM ANDAIME FACHADEIRO, UTILIZAÇÃO DE ARGAMASSA COLANTE. AF_12/2024</t>
  </si>
  <si>
    <t>ESTUCAMENTO DE DENSIDADE BAIXA DE PANOS DE FACHADA DO SISTEMA DE PAREDES DE CONCRETO EM UNIDADES HABITACIONAIS DE PAVIMENTO ÚNICO, UTILIZAÇÃO DE ARGAMASSA COLANTE. AF_12/2024</t>
  </si>
  <si>
    <t>ESTUCAMENTO DE DENSIDADE BAIXA NAS FACES INTERNAS DE PAREDES DO SISTEMA DE PAREDES DE CONCRETO, EM AMBIENTES COM ÁREA ENTRE 5 M² E 10 M², UTILIZAÇÃO DE ARGAMASSA COLANTE. AF_12/2024</t>
  </si>
  <si>
    <t>ESTUCAMENTO DE DENSIDADE BAIXA NAS FACES INTERNAS DE PAREDES DO SISTEMA DE PAREDES DE CONCRETO, EM AMBIENTES COM ÁREA MAIOR OU IGUAL A 10 M², UTILIZAÇÃO DE ARGAMASSA COLANTE. AF_12/2024</t>
  </si>
  <si>
    <t>ESTUCAMENTO DE DENSIDADE BAIXA NAS FACES INTERNAS DE PAREDES DO SISTEMA DE PAREDES DE CONCRETO, EM AMBIENTES COM ÁREA MENOR OU IGUAL A 5 M², UTILIZAÇÃO DE ARGAMASSA COLANTE. AF_12/2024</t>
  </si>
  <si>
    <t>ESTUCAMENTO PARA QUALQUER REVESTIMENTO, EM TETO DO SISTEMA DE PAREDES DE CONCRETO, EM AMBIENTES COM ÁREA ENTRE 5 M² E 10 M², UTILIZAÇÃO DE ARGAMASSA COLANTE. AF_12/2024</t>
  </si>
  <si>
    <t>ESTUCAMENTO PARA QUALQUER REVESTIMENTO, EM TETO DO SISTEMA DE PAREDES DE CONCRETO, EM AMBIENTES COM ÁREA MAIOR OU IGUAL A 10 M², UTILIZAÇÃO DE ARGAMASSA COLANTE. AF_12/2024</t>
  </si>
  <si>
    <t>ESTUCAMENTO PARA QUALQUER REVESTIMENTO, EM TETO DO SISTEMA DE PAREDES DE CONCRETO, EM AMBIENTES COM ÁREA MENOR OU IGUAL A 5 M², UTILIZAÇÃO DE ARGAMASSA COLANTE. AF_12/2024</t>
  </si>
  <si>
    <t>FÔRMAS MANUSEÁVEIS DA ALUMÍNIO PARA PAREDES DE CONCRETO MOLDADAS IN LOCO, EM PLATIBANDA. AF_11/2024</t>
  </si>
  <si>
    <t>FÔRMAS MANUSEÁVEIS DE ALUMÍNIO PARA PAREDES DE CONCRETO MOLDADAS IN LOCO, DE EDIFICAÇÕES DE MÚLTIPLOS PAVIMENTOS, EM LAJES. AF_11/2024</t>
  </si>
  <si>
    <t>FÔRMAS MANUSEÁVEIS DE ALUMÍNIO PARA PAREDES DE CONCRETO MOLDADAS IN LOCO, DE EDIFICAÇÕES DE MÚLTIPLOS PAVIMENTOS, EM PAREDES. AF_11/2024</t>
  </si>
  <si>
    <t>FÔRMAS MANUSEÁVEIS DE ALUMÍNIO PARA PAREDES DE CONCRETO MOLDADAS IN LOCO, DE EDIFICAÇÕES UNIFAMILIARES, EM LAJES. AF_11/2024</t>
  </si>
  <si>
    <t>FÔRMAS MANUSEÁVEIS DE ALUMÍNIO PARA PAREDES DE CONCRETO MOLDADAS IN LOCO, DE EDIFICAÇÕES UNIFAMILIARES, EM PAREDES. AF_11/2024</t>
  </si>
  <si>
    <t>FÔRMAS MANUSEÁVEIS DE PLÁSTICO ESTRUTURADO EM AÇO PARA PAREDES DE CONCRETO MOLDADAS IN LOCO, DE EDIFICAÇÕES DE MÚLTIPLOS PAVIMENTOS, EM LAJES. AF_11/2024</t>
  </si>
  <si>
    <t>FÔRMAS MANUSEÁVEIS DE PLÁSTICO ESTRUTURADO EM AÇO PARA PAREDES DE CONCRETO MOLDADAS IN LOCO, DE EDIFICAÇÕES DE MÚLTIPLOS PAVIMENTOS, EM PLATIBANDA. AF_11/2024</t>
  </si>
  <si>
    <t>FÔRMAS MANUSEÁVEIS DE PLÁSTICO ESTRUTURADO EM AÇO PARA PAREDES DE CONCRETO MOLDADAS IN LOCO, DE EDIFICAÇÕES MÚLTIPLOS PAVIMENTOS, EM PAREDES. AF_11/2024</t>
  </si>
  <si>
    <t>FÔRMAS MANUSEÁVEIS DE PLÁSTICO ESTRUTURADO EM AÇO PARA PAREDES DE CONCRETO MOLDADAS IN LOCO, DE EDIFICAÇÕES UNIFAMILIARES, EM LAJES. AF_11/2024</t>
  </si>
  <si>
    <t>FÔRMAS MANUSEÁVEIS DE PLÁSTICO ESTRUTURADO EM AÇO PARA PAREDES DE CONCRETO MOLDADAS IN LOCO, DE EDIFICAÇÕES UNIFAMILIARES, EM PAREDES. AF_11/2024</t>
  </si>
  <si>
    <t>INSTALAÇÃO DE ISOLAMENTO COM LÃ DE PET EM PAREDE DRYWALL. AF_07/2023</t>
  </si>
  <si>
    <t>INSTALAÇÃO DE ISOLAMENTO COM LÃ DE VIDRO EM PAREDE DRYWALL. AF_07/2023</t>
  </si>
  <si>
    <t>PAREDE COM SISTEMA EM CHAPAS DE GESSO PARA DRYWALL, USO INTERNO, COM UMA FACE SIMPLES E OUTRA FACE DUPLA E ESTRUTURA METÁLICA COM GUIAS DUPLAS PARA PAREDES COM ÁREA LÍQUIDA MAIOR OU IGUAL A 6 M2, COM VÃOS. AF_07/2023_PS</t>
  </si>
  <si>
    <t>INSTALAÇÃO DE BALANÇO DE 2 LUGARES COM ESTRUTURA DE MADEIRA TRATADA, INSTALADO SOBRE PISO DE CONCRETO EXISTENTE. AF_10/2021</t>
  </si>
  <si>
    <t>INSTALAÇÃO DE BALANÇO DE 2 LUGARES COM ESTRUTURA DE MADEIRA TRATADA, INSTALADO SOBRE SOLO. AF_10/2021</t>
  </si>
  <si>
    <t>INSTALAÇÃO DE BALANÇO DE 2 LUGARES COM ESTRUTURA METÁLICA EM TUBOS DE AÇO CARBONO, INSTALADO SOBRE PISO DE CONCRETO EXISTENTE. AF_10/2021</t>
  </si>
  <si>
    <t>INSTALAÇÃO DE BALANÇO DE 2 LUGARES COM ESTRUTURA METÁLICA EM TUBOS DE AÇO CARBONO, INSTALADO SOBRE SOLO. AF_10/2021</t>
  </si>
  <si>
    <t>INSTALAÇÃO DE CASINHA DE MADEIRA TRATADA COM RAMPA ESCALADA, ESCORREGADOR E ESCADA MARINHEIRO, INSTALADO SOBRE PISO DE CONCRETO EXISTENTE. AF_10/2021</t>
  </si>
  <si>
    <t>INSTALAÇÃO DE CASINHA DE MADEIRA TRATADA COM RAMPA ESCALADA, ESCORREGADOR E ESCADA MARINHEIRO, INSTALADO SOBRE SOLO. AF_10/2021</t>
  </si>
  <si>
    <t>INSTALAÇÃO DE ESCORREGADOR DE MADEIRA TRATADA, INSTALADO SOBRE PISO DE CONCRETO EXISTENTE. AF_10/2021</t>
  </si>
  <si>
    <t>INSTALAÇÃO DE ESCORREGADOR DE MADEIRA TRATADA, INSTALADO SOBRE SOLO. AF_10/2021</t>
  </si>
  <si>
    <t>INSTALAÇÃO DE ESCORREGADOR METÁLICO EM TUBOS E CHAPAS DE AÇO CARBONO, INSTALADO SOBRE PISO DE CONCRETO EXISTENTE. AF_10/2021</t>
  </si>
  <si>
    <t>INSTALAÇÃO DE ESCORREGADOR METÁLICO EM TUBOS E CHAPAS DE AÇO CARBONO, INSTALADO SOBRE SOLO. AF_10/2021</t>
  </si>
  <si>
    <t>INSTALAÇÃO DE GAIOLA LABIRINTO METÁLICA EM TUBOS DE AÇO CARBONO, INSTALADA SOBRE PISO DE CONCRETO EXISTENTE. AF_10/2021</t>
  </si>
  <si>
    <t>INSTALAÇÃO DE GAIOLA LABIRINTO METÁLICA EM TUBOS DE AÇO CARBONO, INSTALADO SOBRE SOLO. AF_10/2021</t>
  </si>
  <si>
    <t>INSTALAÇÃO DE GANGORRA SIMPLES DE MADEIRA TRATADA, INSTALADA SOBRE PISO DE CONCRETO EXISTENTE. AF_10/2021</t>
  </si>
  <si>
    <t>INSTALAÇÃO DE GANGORRA SIMPLES DE MADEIRA TRATADA, INSTALADA SOBRE SOLO. AF_10/2021</t>
  </si>
  <si>
    <t>INSTALAÇÃO DE GANGORRA SIMPLES METÁLICA EM TUBOS DE AÇO CARBONO, INSTALADA SOBRE PISO DE CONCRETO EXISTENTE. AF_10/2021</t>
  </si>
  <si>
    <t>INSTALAÇÃO DE GANGORRA SIMPLES METÁLICA EM TUBOS DE AÇO CARBONO, INSTALADA SOBRE SOLO. AF_10/2021</t>
  </si>
  <si>
    <t>INSTALAÇÃO DE GIRA-GIRA METÁLICO EM TUBOS DE AÇO CARBONO, INSTALADO SOBRE PISO DE CONCRETO EXISTENTE. AF_10/2021</t>
  </si>
  <si>
    <t>INSTALAÇÃO DE GIRA-GIRA METÁLICO EM TUBOS DE AÇO CARBONO, INSTALADO SOBRE SOLO. AF_10/2021</t>
  </si>
  <si>
    <t>EXECUÇÃO DE PASSEIO (CALÇADA) COM CONCRETO MOLDADO IN LOCO, FEITO EM OBRA, ACABAMENTO ESTAMPADO, ESPESSURA 6 CM, ARMADO. AF_08/2022</t>
  </si>
  <si>
    <t>EXECUÇÃO DE PASSEIO (CALÇADA) COM CONCRETO MOLDADO IN LOCO, FEITO EM OBRA, ACABAMENTO ESTAMPADO, ESPESSURA 6 CM, NÃO ARMADO. AF_08/2022</t>
  </si>
  <si>
    <t>EXECUÇÃO DE PASSEIO (CALÇADA) COM CONCRETO MOLDADO IN LOCO, FEITO EM OBRA, ACABAMENTO ESTAMPADO, ESPESSURA 8 CM, ARMADO. AF_08/2022</t>
  </si>
  <si>
    <t>EXECUÇÃO DE PASSEIO (CALÇADA) COM CONCRETO MOLDADO IN LOCO, FEITO EM OBRA, ACABAMENTO ESTAMPADO, ESPESSURA 8 CM, NÃO ARMADO. AF_08/2022</t>
  </si>
  <si>
    <t>EXECUÇÃO DE PASSEIO (CALÇADA) COM CONCRETO MOLDADO IN LOCO, USINADO, ACABAMENTO ESTAMPADO, ESPESSURA 6 CM, ARMADO. AF_08/2022</t>
  </si>
  <si>
    <t>EXECUÇÃO DE PASSEIO (CALÇADA) COM CONCRETO MOLDADO IN LOCO, USINADO, ACABAMENTO ESTAMPADO, ESPESSURA 6 CM, NÃO ARMADO. AF_08/2022</t>
  </si>
  <si>
    <t>EXECUÇÃO DE PASSEIO (CALÇADA) COM CONCRETO MOLDADO IN LOCO, USINADO, ACABAMENTO ESTAMPADO, ESPESSURA 8 CM, ARMADO. AF_08/2022</t>
  </si>
  <si>
    <t>EXECUÇÃO DE PASSEIO (CALÇADA) COM CONCRETO MOLDADO IN LOCO, USINADO, ACABAMENTO ESTAMPADO, ESPESSURA 8 CM, NÃO ARMADO. AF_08/2022</t>
  </si>
  <si>
    <t>EXECUÇÃO DE PASSEIO (CALÇADA) COM PLACAS DE CONCRETO PRÉ-FABRICADAS, ASSENTADAS COM ARGAMASSA, PLACAS DE 100 X 100 CM, NÃO ARMADO. AF_08/2022</t>
  </si>
  <si>
    <t>EXECUÇÃO DE PASSEIO (CALÇADA) COM PLACAS DE CONCRETO PRÉ-FABRICADAS, ASSENTADAS COM ARGAMASSA, PLACAS DE 40 X 40 CM, NÃO ARMADO. AF_08/2022</t>
  </si>
  <si>
    <t>EXECUÇÃO DE PAVIMENTO EM PARALELEPÍPEDOS, REJUNTAMENTO COM PEDRISCO E EMULSÃO ASFÁLTICA. AF_05/2020</t>
  </si>
  <si>
    <t>EXECUÇÃO DE PAVIMENTO EM PEDRAS POLIÉDRICAS, REJUNTAMENTO COM PEDRISCO E EMULSÃO ASFÁLTICA. AF_05/2020</t>
  </si>
  <si>
    <t>EXECUÇÃO DE PASSEIO COM PLACAS DE CONCRETO PERMEÁVEL (DRENANTE), PRÉ-FABRICADAS, DE 40 X 40 CM, ESPESSURA 6 CM. AF_10/2022</t>
  </si>
  <si>
    <t>EXECUÇÃO DE PASSEIO EM PISO INTERTRAVADO, COM BLOCO DE CONCRETO PERMEÁVEL (DRENANTE) 16 FACES DE 22 X 11 CM, ESPESSURA 6 CM. AF_10/2022</t>
  </si>
  <si>
    <t>EXECUÇÃO DE PASSEIO EM PISO INTERTRAVADO, COM BLOCO DE CONCRETO PERMEÁVEL RETANGULAR DE 20 X 10 CM, ESPESSURA 6 CM. AF_10/2022</t>
  </si>
  <si>
    <t>EXECUÇÃO DE PASSEIO EM PISO INTERTRAVADO, COM BLOCO PODOTÁTIL (ALERTA OU DIRECIONAL) QUADRADO DE 20 X 20 CM, ESPESSURA 6 CM. AF_10/2022</t>
  </si>
  <si>
    <t>EXECUÇÃO DE PASSEIO EM PISO INTERTRAVADO, COM BLOCO PODOTÁTIL (ALERTA OU DIRECIONAL) RETANGULAR DE 20 X 10 CM, ESPESSURA 6 CM. AF_10/2022</t>
  </si>
  <si>
    <t>EXECUÇÃO DE PASSEIO EM PISO INTERTRAVADO, COM BLOCO RAQUETE 22 X 13,5 CM, ESPESSURA 6 CM. AF_10/2022</t>
  </si>
  <si>
    <t>EXECUÇÃO DE PAVIMENTO COM PLACAS DE CONCRETO PERMEÁVEL (DRENANTE), PRÉ-FABRICADAS, DE 40 X 40 CM, ESPESSURA 6 CM. AF_10/2022</t>
  </si>
  <si>
    <t>EXECUÇÃO DE PAVIMENTO COM PLACAS DE CONCRETO PERMEÁVEL (DRENANTE), PRÉ-FABRICADAS, DE 40 X 40 CM, ESPESSURA 8 CM. AF_10/2022</t>
  </si>
  <si>
    <t>EXECUÇÃO DE PAVIMENTO EM PISO INTERTRAVADO, COM BLOCO DE CONCRETO PERMEÁVEL (DRENANTE) 16 FACES DE 22 X 11 CM, ESPESSURA 6 CM. AF_10/2022</t>
  </si>
  <si>
    <t>EXECUÇÃO DE PAVIMENTO EM PISO INTERTRAVADO, COM BLOCO DE CONCRETO PERMEÁVEL (DRENANTE) 16 FACES DE 22 X 11 CM, ESPESSURA 8 CM. AF_10/2022</t>
  </si>
  <si>
    <t>EXECUÇÃO DE PAVIMENTO EM PISO INTERTRAVADO, COM BLOCO DE CONCRETO PERMEÁVEL (DRENANTE) RETANGULAR DE 20 X 10 CM, ESPESSURA 6 CM. AF_10/2022</t>
  </si>
  <si>
    <t>EXECUÇÃO DE PAVIMENTO EM PISO INTERTRAVADO, COM BLOCO DE CONCRETO PERMEÁVEL (DRENANTE) RETANGULAR DE 20 X 10 CM, ESPESSURA 8 CM. AF_10/2022</t>
  </si>
  <si>
    <t>EXECUÇÃO DE PAVIMENTO EM PISO INTERTRAVADO, COM BLOCO PODOTÁTIL (ALERTA OU DIRECIONAL) QUADRADO DE 20 X 20 CM, ESPESSURA 6 CM. AF_10/2022</t>
  </si>
  <si>
    <t>EXECUÇÃO DE PAVIMENTO EM PISO INTERTRAVADO, COM BLOCO PODOTÁTIL (ALERTA OU DIRECIONAL) RETANGULAR DE 20 X 10 CM, ESPESSURA 6 CM. AF_10/2022</t>
  </si>
  <si>
    <t>EXECUÇÃO DE PAVIMENTO EM PISO INTERTRAVADO, COM BLOCO RAQUETE 22 X 13,5 CM, ESPESSURA 6 CM. AF_10/2022</t>
  </si>
  <si>
    <t>EXECUÇÃO DE PISO INDUSTRIAL REFORÇADO COM FIBRAS, FCK = 30 MPA, ESPESSURA DE 12,0 CM. AF_04/2022</t>
  </si>
  <si>
    <t>EXECUÇÃO DE PISO INDUSTRIAL REFORÇADO COM FIBRAS, FCK = 30 MPA, ESPESSURA DE 14,0 CM. AF_04/2022</t>
  </si>
  <si>
    <t>EXECUÇÃO DE PISO INDUSTRIAL REFORÇADO COM FIBRAS, FCK = 30 MPA, ESPESSURA DE 16,0 CM. AF_04/2022</t>
  </si>
  <si>
    <t>EXECUÇÃO DE PISO INDUSTRIAL REFORÇADO COM FIBRAS, FCK = 30 MPA, ESPESSURA DE 18,0 CM. AF_04/2022</t>
  </si>
  <si>
    <t>EXECUÇÃO DE PISO INDUSTRIAL REFORÇADO COM FIBRAS, FCK = 30 MPA, ESPESSURA DE 20,0 CM. AF_04/2022</t>
  </si>
  <si>
    <t>CHAPIM SOBRE MUROS LINEARES, EM CONCRETO PRÉ-MOLDADO, COMPRIMENTO DE ATÉ 6 M, ASSENTADO COM ARGAMASSA 1:6 COM ADITIVO. AF_11/2020</t>
  </si>
  <si>
    <t>CHAPIM SOBRE MUROS LINEARES, EM CONCRETO PRÉ-MOLDADO, COMPRIMENTO MAIOR QUE 6 M, ASSENTADO COM ARGAMASSA 1:6 COM ADITIVO. AF_11/2020</t>
  </si>
  <si>
    <t>CHAPIM SOBRE MUROS NÃO LINEARES, EM CONCRETO PRÉ-MOLDADO, COMPRIMENTO DE ATÉ 6 M, ASSENTADO COM ARGAMASSA 1:6 COM ADITIVO. AF_11/2020</t>
  </si>
  <si>
    <t>CHAPIM SOBRE MUROS NÃO LINEARES, EM CONCRETO PRÉ-MOLDADO, COMPRIMENTO MAIOR QUE 6 M, ASSENTADO COM ARGAMASSA 1:6 COM ADITIVO. AF_11/2020</t>
  </si>
  <si>
    <t>PEITORIL LINEAR EM CONCRETO PRÉ-MOLDADO, COMPRIMENTO DE ATÉ 2 M, ASSENTADO COM ARGAMASSA 1:6 COM ADITIVO. AF_11/2020</t>
  </si>
  <si>
    <t>PEITORIL LINEAR EM CONCRETO PRÉ-MOLDADO, COMPRIMENTO MAIOR QUE 2 M, ASSENTADO COM ARGAMASSA 1:6 COM ADITIVO. AF_11/2020</t>
  </si>
  <si>
    <t>PEITORIL LINEAR EM GRANITO OU MÁRMORE, L = 15CM, ASSENTADO COM ARGAMASSA 1:6 COM ADITIVO. AF_11/2020</t>
  </si>
  <si>
    <t>FACHADA CORTINA EM VIDRO NO SISTEMA STICK, CONSIDERANDO MODULAÇÃO DE 1,25 X 3,20 M, COM ABERTURA, ACABAMENTO ANODIZADO OU PINTADO - FORNECIMENTO E INSTALAÇÃO. AF_06/2022</t>
  </si>
  <si>
    <t>FACHADA CORTINA EM VIDRO NO SISTEMA STICK, CONSIDERANDO MODULAÇÃO DE 1,25 X 3,20 M, SEM ABERTURA, ACABAMENTO ANODIZADO OU PINTADO - FORNECIMENTO E INSTALAÇÃO. AF_06/2022</t>
  </si>
  <si>
    <t>FACHADA CORTINA EM VIDRO NO SISTEMA UNITIZADO, CONSIDERANDO MODULAÇÃO DE 1,25 X 3,20 M, COM ABERTURA, ACABAMENTO ANODIZADO OU PINTADO - FORNECIMENTO E INSTALAÇÃO. AF_06/2022</t>
  </si>
  <si>
    <t>FACHADA CORTINA EM VIDRO NO SISTEMA UNITIZADO, CONSIDERANDO MODULAÇÃO DE 1,25 X 3,20 M, SEM ABERTURA, ACABAMENTO ANODIZADO OU PINTADO - FORNECIMENTO E INSTALAÇÃO. AF_06/2022</t>
  </si>
  <si>
    <t>FACHADA EM VIDRO NO SISTEMA SPIDER GLASS, CONSIDERANDO MÓDULOS DE 2,00 X 2,50 M, FIXADO EM ESTRUTURA METÁLICA FORNECIMENTO E INSTALAÇÃO. AF_06/2022</t>
  </si>
  <si>
    <t>PERFURAÇÃO HORIZONTAL DIRECIONAL E INSTALAÇÃO DE TUBULAÇÃO PEAD 110 MM, EM SOLO DE 1ª CATEGORIA. AF_01/2022</t>
  </si>
  <si>
    <t>PERFURAÇÃO HORIZONTAL DIRECIONAL E INSTALAÇÃO DE TUBULAÇÃO PEAD 110 MM, EM SOLO DE 2ª CATEGORIA. AF_01/2022</t>
  </si>
  <si>
    <t>PERFURAÇÃO HORIZONTAL DIRECIONAL E INSTALAÇÃO DE TUBULAÇÃO PEAD 110 MM, EM SOLO MOLE. AF_01/2022</t>
  </si>
  <si>
    <t>PERFURAÇÃO HORIZONTAL DIRECIONAL E INSTALAÇÃO DE TUBULAÇÃO PEAD 160 MM, EM SOLO DE 1ª CATEGORIA. AF_01/2022</t>
  </si>
  <si>
    <t>PERFURAÇÃO HORIZONTAL DIRECIONAL E INSTALAÇÃO DE TUBULAÇÃO PEAD 160 MM, EM SOLO DE 2ª CATEGORIA. AF_01/2022</t>
  </si>
  <si>
    <t>PERFURAÇÃO HORIZONTAL DIRECIONAL E INSTALAÇÃO DE TUBULAÇÃO PEAD 160 MM, EM SOLO MOLE. AF_01/2022</t>
  </si>
  <si>
    <t>PERFURAÇÃO HORIZONTAL DIRECIONAL E INSTALAÇÃO DE TUBULAÇÃO PEAD 180 MM, EM SOLO DE 1ª CATEGORIA. AF_01/2022</t>
  </si>
  <si>
    <t>PERFURAÇÃO HORIZONTAL DIRECIONAL E INSTALAÇÃO DE TUBULAÇÃO PEAD 180 MM, EM SOLO DE 2ª CATEGORIA. AF_01/2022</t>
  </si>
  <si>
    <t>PERFURAÇÃO HORIZONTAL DIRECIONAL E INSTALAÇÃO DE TUBULAÇÃO PEAD 180 MM, EM SOLO MOLE. AF_01/2022</t>
  </si>
  <si>
    <t>PERFURAÇÃO HORIZONTAL DIRECIONAL E INSTALAÇÃO DE TUBULAÇÃO PEAD 20 MM, EM SOLO DE 1ª CATEGORIA. AF_01/2022</t>
  </si>
  <si>
    <t>PERFURAÇÃO HORIZONTAL DIRECIONAL E INSTALAÇÃO DE TUBULAÇÃO PEAD 20 MM, EM SOLO DE 2ª CATEGORIA. AF_01/2022</t>
  </si>
  <si>
    <t>PERFURAÇÃO HORIZONTAL DIRECIONAL E INSTALAÇÃO DE TUBULAÇÃO PEAD 20 MM, EM SOLO MOLE. AF_01/2022</t>
  </si>
  <si>
    <t>PERFURAÇÃO HORIZONTAL DIRECIONAL E INSTALAÇÃO DE TUBULAÇÃO PEAD 200 MM, EM SOLO DE 1ª CATEGORIA. AF_01/2022</t>
  </si>
  <si>
    <t>PERFURAÇÃO HORIZONTAL DIRECIONAL E INSTALAÇÃO DE TUBULAÇÃO PEAD 200 MM, EM SOLO DE 2ª CATEGORIA. AF_01/2022</t>
  </si>
  <si>
    <t>PERFURAÇÃO HORIZONTAL DIRECIONAL E INSTALAÇÃO DE TUBULAÇÃO PEAD 200 MM, EM SOLO MOLE. AF_01/2022</t>
  </si>
  <si>
    <t>PERFURAÇÃO HORIZONTAL DIRECIONAL E INSTALAÇÃO DE TUBULAÇÃO PEAD 225 MM, EM SOLO DE 1ª CATEGORIA. AF_01/2022</t>
  </si>
  <si>
    <t>PERFURAÇÃO HORIZONTAL DIRECIONAL E INSTALAÇÃO DE TUBULAÇÃO PEAD 225 MM, EM SOLO DE 2ª CATEGORIA. AF_01/2022</t>
  </si>
  <si>
    <t>PERFURAÇÃO HORIZONTAL DIRECIONAL E INSTALAÇÃO DE TUBULAÇÃO PEAD 225 MM, EM SOLO MOLE. AF_01/2022</t>
  </si>
  <si>
    <t>PERFURAÇÃO HORIZONTAL DIRECIONAL E INSTALAÇÃO DE TUBULAÇÃO PEAD 250 MM, EM SOLO DE 1ª CATEGORIA. AF_01/2022</t>
  </si>
  <si>
    <t>PERFURAÇÃO HORIZONTAL DIRECIONAL E INSTALAÇÃO DE TUBULAÇÃO PEAD 250 MM, EM SOLO DE 2ª CATEGORIA. AF_01/2022</t>
  </si>
  <si>
    <t>PERFURAÇÃO HORIZONTAL DIRECIONAL E INSTALAÇÃO DE TUBULAÇÃO PEAD 250 MM, EM SOLO MOLE. AF_01/2022</t>
  </si>
  <si>
    <t>PERFURAÇÃO HORIZONTAL DIRECIONAL E INSTALAÇÃO DE TUBULAÇÃO PEAD 280 MM, EM SOLO DE 1ª CATEGORIA. AF_01/2022</t>
  </si>
  <si>
    <t>PERFURAÇÃO HORIZONTAL DIRECIONAL E INSTALAÇÃO DE TUBULAÇÃO PEAD 280 MM, EM SOLO DE 2ª CATEGORIA. AF_01/2022</t>
  </si>
  <si>
    <t>PERFURAÇÃO HORIZONTAL DIRECIONAL E INSTALAÇÃO DE TUBULAÇÃO PEAD 280 MM, EM SOLO MOLE. AF_01/2022</t>
  </si>
  <si>
    <t>PERFURAÇÃO HORIZONTAL DIRECIONAL E INSTALAÇÃO DE TUBULAÇÃO PEAD 315 MM, EM SOLO DE 1ª CATEGORIA. AF_01/2022</t>
  </si>
  <si>
    <t>PERFURAÇÃO HORIZONTAL DIRECIONAL E INSTALAÇÃO DE TUBULAÇÃO PEAD 315 MM, EM SOLO DE 2ª CATEGORIA. AF_01/2022</t>
  </si>
  <si>
    <t>PERFURAÇÃO HORIZONTAL DIRECIONAL E INSTALAÇÃO DE TUBULAÇÃO PEAD 315 MM, EM SOLO MOLE. AF_01/2022</t>
  </si>
  <si>
    <t>PERFURAÇÃO HORIZONTAL DIRECIONAL E INSTALAÇÃO DE TUBULAÇÃO PEAD 32 MM, EM SOLO DE 1ª CATEGORIA. AF_01/2022</t>
  </si>
  <si>
    <t>PERFURAÇÃO HORIZONTAL DIRECIONAL E INSTALAÇÃO DE TUBULAÇÃO PEAD 32 MM, EM SOLO DE 2ª CATEGORIA. AF_01/2022</t>
  </si>
  <si>
    <t>PERFURAÇÃO HORIZONTAL DIRECIONAL E INSTALAÇÃO DE TUBULAÇÃO PEAD 32 MM, EM SOLO MOLE. AF_01/2022</t>
  </si>
  <si>
    <t>PERFURAÇÃO HORIZONTAL DIRECIONAL E INSTALAÇÃO DE TUBULAÇÃO PEAD 355 MM, EM SOLO DE 1ª CATEGORIA. AF_01/2022</t>
  </si>
  <si>
    <t>PERFURAÇÃO HORIZONTAL DIRECIONAL E INSTALAÇÃO DE TUBULAÇÃO PEAD 355 MM, EM SOLO DE 2ª CATEGORIA. AF_01/2022</t>
  </si>
  <si>
    <t>PERFURAÇÃO HORIZONTAL DIRECIONAL E INSTALAÇÃO DE TUBULAÇÃO PEAD 355 MM, EM SOLO MOLE. AF_01/2022</t>
  </si>
  <si>
    <t>PERFURAÇÃO HORIZONTAL DIRECIONAL E INSTALAÇÃO DE TUBULAÇÃO PEAD 400 MM, EM SOLO DE 1ª CATEGORIA. AF_01/2022</t>
  </si>
  <si>
    <t>PERFURAÇÃO HORIZONTAL DIRECIONAL E INSTALAÇÃO DE TUBULAÇÃO PEAD 400 MM, EM SOLO DE 2ª CATEGORIA. AF_01/2022</t>
  </si>
  <si>
    <t>PERFURAÇÃO HORIZONTAL DIRECIONAL E INSTALAÇÃO DE TUBULAÇÃO PEAD 400 MM, EM SOLO MOLE. AF_01/2022</t>
  </si>
  <si>
    <t>PERFURAÇÃO HORIZONTAL DIRECIONAL E INSTALAÇÃO DE TUBULAÇÃO PEAD 450 MM, EM SOLO DE 1ª CATEGORIA. AF_01/2022</t>
  </si>
  <si>
    <t>PERFURAÇÃO HORIZONTAL DIRECIONAL E INSTALAÇÃO DE TUBULAÇÃO PEAD 450 MM, EM SOLO DE 2ª CATEGORIA. AF_01/2022</t>
  </si>
  <si>
    <t>PERFURAÇÃO HORIZONTAL DIRECIONAL E INSTALAÇÃO DE TUBULAÇÃO PEAD 450 MM, EM SOLO MOLE. AF_01/2022</t>
  </si>
  <si>
    <t>PERFURAÇÃO HORIZONTAL DIRECIONAL E INSTALAÇÃO DE TUBULAÇÃO PEAD 50 MM, EM SOLO DE 1ª CATEGORIA. AF_01/2022</t>
  </si>
  <si>
    <t>PERFURAÇÃO HORIZONTAL DIRECIONAL E INSTALAÇÃO DE TUBULAÇÃO PEAD 50 MM, EM SOLO DE 2ª CATEGORIA. AF_01/2022</t>
  </si>
  <si>
    <t>PERFURAÇÃO HORIZONTAL DIRECIONAL E INSTALAÇÃO DE TUBULAÇÃO PEAD 50 MM, EM SOLO MOLE. AF_01/2022</t>
  </si>
  <si>
    <t>PERFURAÇÃO HORIZONTAL DIRECIONAL E INSTALAÇÃO DE TUBULAÇÃO PEAD 500 MM, EM SOLO DE 1ª CATEGORIA. AF_01/2022</t>
  </si>
  <si>
    <t>PERFURAÇÃO HORIZONTAL DIRECIONAL E INSTALAÇÃO DE TUBULAÇÃO PEAD 500 MM, EM SOLO DE 2ª CATEGORIA. AF_01/2022</t>
  </si>
  <si>
    <t>PERFURAÇÃO HORIZONTAL DIRECIONAL E INSTALAÇÃO DE TUBULAÇÃO PEAD 500 MM, EM SOLO MOLE. AF_01/2022</t>
  </si>
  <si>
    <t>PERFURAÇÃO HORIZONTAL DIRECIONAL E INSTALAÇÃO DE TUBULAÇÃO PEAD 560 MM, EM SOLO DE 1ª CATEGORIA. AF_01/2022</t>
  </si>
  <si>
    <t>PERFURAÇÃO HORIZONTAL DIRECIONAL E INSTALAÇÃO DE TUBULAÇÃO PEAD 560 MM, EM SOLO DE 2ª CATEGORIA. AF_01/2022</t>
  </si>
  <si>
    <t>PERFURAÇÃO HORIZONTAL DIRECIONAL E INSTALAÇÃO DE TUBULAÇÃO PEAD 560 MM, EM SOLO MOLE. AF_01/2022</t>
  </si>
  <si>
    <t>PERFURAÇÃO HORIZONTAL DIRECIONAL E INSTALAÇÃO DE TUBULAÇÃO PEAD 63 MM, EM SOLO DE 1ª CATEGORIA. AF_01/2022</t>
  </si>
  <si>
    <t>PERFURAÇÃO HORIZONTAL DIRECIONAL E INSTALAÇÃO DE TUBULAÇÃO PEAD 63 MM, EM SOLO DE 2ª CATEGORIA. AF_01/2022</t>
  </si>
  <si>
    <t>PERFURAÇÃO HORIZONTAL DIRECIONAL E INSTALAÇÃO DE TUBULAÇÃO PEAD 63 MM, EM SOLO MOLE. AF_01/2022</t>
  </si>
  <si>
    <t>PERFURAÇÃO HORIZONTAL DIRECIONAL E INSTALAÇÃO DE TUBULAÇÃO PEAD 630 MM, EM SOLO DE 1ª CATEGORIA. AF_01/2022</t>
  </si>
  <si>
    <t>PERFURAÇÃO HORIZONTAL DIRECIONAL E INSTALAÇÃO DE TUBULAÇÃO PEAD 630 MM, EM SOLO DE 2ª CATEGORIA. AF_01/2022</t>
  </si>
  <si>
    <t>PERFURAÇÃO HORIZONTAL DIRECIONAL E INSTALAÇÃO DE TUBULAÇÃO PEAD 630 MM, EM SOLO MOLE. AF_01/2022</t>
  </si>
  <si>
    <t>PERFURAÇÃO HORIZONTAL DIRECIONAL E INSTALAÇÃO DE TUBULAÇÃO PEAD 710 MM, EM SOLO DE 1ª CATEGORIA. AF_01/2022</t>
  </si>
  <si>
    <t>PERFURAÇÃO HORIZONTAL DIRECIONAL E INSTALAÇÃO DE TUBULAÇÃO PEAD 710 MM, EM SOLO DE 2ª CATEGORIA. AF_01/2022</t>
  </si>
  <si>
    <t>PERFURAÇÃO HORIZONTAL DIRECIONAL E INSTALAÇÃO DE TUBULAÇÃO PEAD 710 MM, EM SOLO MOLE. AF_01/2022</t>
  </si>
  <si>
    <t>PERFURAÇÃO HORIZONTAL DIRECIONAL E INSTALAÇÃO DE TUBULAÇÃO PEAD 75 MM, EM SOLO DE 1ª CATEGORIA. AF_01/2022</t>
  </si>
  <si>
    <t>PERFURAÇÃO HORIZONTAL DIRECIONAL E INSTALAÇÃO DE TUBULAÇÃO PEAD 75 MM, EM SOLO DE 2ª CATEGORIA. AF_01/2022</t>
  </si>
  <si>
    <t>PERFURAÇÃO HORIZONTAL DIRECIONAL E INSTALAÇÃO DE TUBULAÇÃO PEAD 75 MM, EM SOLO MOLE. AF_01/2022</t>
  </si>
  <si>
    <t>PERFURAÇÃO HORIZONTAL DIRECIONAL E INSTALAÇÃO DE TUBULAÇÃO PEAD 800 MM, EM SOLO DE 1ª CATEGORIA. AF_01/2022</t>
  </si>
  <si>
    <t>PERFURAÇÃO HORIZONTAL DIRECIONAL E INSTALAÇÃO DE TUBULAÇÃO PEAD 800 MM, EM SOLO DE 2ª CATEGORIA. AF_01/2022</t>
  </si>
  <si>
    <t>PERFURAÇÃO HORIZONTAL DIRECIONAL E INSTALAÇÃO DE TUBULAÇÃO PEAD 800 MM, EM SOLO MOLE. AF_01/2022</t>
  </si>
  <si>
    <t>PERFURAÇÃO HORIZONTAL DIRECIONAL E INSTALAÇÃO DE TUBULAÇÃO PEAD 90 MM, EM SOLO DE 1ª CATEGORIA. AF_01/2022</t>
  </si>
  <si>
    <t>PERFURAÇÃO HORIZONTAL DIRECIONAL E INSTALAÇÃO DE TUBULAÇÃO PEAD 90 MM, EM SOLO DE 2ª CATEGORIA. AF_01/2022</t>
  </si>
  <si>
    <t>PERFURAÇÃO HORIZONTAL DIRECIONAL E INSTALAÇÃO DE TUBULAÇÃO PEAD 90 MM, EM SOLO MOLE. AF_01/2022</t>
  </si>
  <si>
    <t>EMASSAMENTO COM MASSA LÁTEX, APLICAÇÃO EM PAREDE, DUAS DEMÃOS, LIXAMENTO MECANIZADO. AF_04/2023</t>
  </si>
  <si>
    <t>EMASSAMENTO COM MASSA LÁTEX, APLICAÇÃO EM PAREDE, UMA DEMÃO, LIXAMENTO MECANIZADO. AF_04/2023</t>
  </si>
  <si>
    <t>EMASSAMENTO COM MASSA LÁTEX, APLICAÇÃO EM TETO, DUAS DEMÃOS, LIXAMENTO MECANIZADO. AF_04/2023</t>
  </si>
  <si>
    <t>EMASSAMENTO COM MASSA LÁTEX, APLICAÇÃO EM TETO, UMA DEMÃO, LIXAMENTO MECANIZADO. AF_04/2023</t>
  </si>
  <si>
    <t>FUNDO SELADOR ACRÍLICO, APLICAÇÃO MECÂNICA EM PAREDE, UMA DEMÃO. AF_04/2023</t>
  </si>
  <si>
    <t>FUNDO SELADOR ACRÍLICO, APLICAÇÃO MECÂNICA EM TETO, UMA DEMÃO. AF_04/2023</t>
  </si>
  <si>
    <t>PINTURA LÁTEX ACRÍLICA ECONÔMICA, APLICAÇÃO MECÂNICA EM PAREDES, DUAS DEMÃOS. AF_04/2023</t>
  </si>
  <si>
    <t>PINTURA LÁTEX ACRÍLICA ECONÔMICA, APLICAÇÃO MECÂNICA EM TETO, DUAS DEMÃOS. AF_04/2023</t>
  </si>
  <si>
    <t>PINTURA FUNDO NIVELADOR ACRÍLICO BRANCO EM MADEIRA. AF_01/2021</t>
  </si>
  <si>
    <t>PINTURA FUNDO NIVELADOR ALQUÍDICO INCOLOR EM MADEIRA. AF_01/2021</t>
  </si>
  <si>
    <t>PINTURA FUNDO NIVELADOR POLIURETÂNICO BRANCO EM MADEIRA. AF_01/2021</t>
  </si>
  <si>
    <t>PINTURA FUNDO NIVELADOR POLIURETÂNICO INCOLOR EM MADEIRA. AF_01/2021</t>
  </si>
  <si>
    <t>PINTURA TINTA DE ACABAMENTO (PIGMENTADA) ESMALTE BASE ÁGUA EM MADEIRA, 1 DEMÃO. AF_01/2021</t>
  </si>
  <si>
    <t>PINTURA TINTA DE ACABAMENTO (PIGMENTADA) ESMALTE BASE ÁGUA EM MADEIRA, 2 DEMÃOS. AF_01/2021</t>
  </si>
  <si>
    <t>PINTURA TINTA DE ACABAMENTO (PIGMENTADA) ESMALTE BASE ÁGUA EM MADEIRA, 3 DEMÃOS. AF_01/2021</t>
  </si>
  <si>
    <t>PINTURA TINTA DE ACABAMENTO (PIGMENTADA) POLIURETÂNICA EM MADEIRA, 1 DEMÃO. AF_01/2021</t>
  </si>
  <si>
    <t>PINTURA TINTA DE ACABAMENTO (PIGMENTADA) POLIURETÂNICA EM MADEIRA, 2 DEMÃOS. AF_01/2021</t>
  </si>
  <si>
    <t>PINTURA TINTA DE ACABAMENTO (PIGMENTADA) POLIURETÂNICA EM MADEIRA, 3 DEMÃOS. AF_01/2021</t>
  </si>
  <si>
    <t>PINTURA VERNIZ (INCOLOR) POLIURETÂNICO (RESINA POLIURETÂNICA) EM MADEIRA, 1 DEMÃO. AF_01/2021</t>
  </si>
  <si>
    <t>PINTURA VERNIZ (INCOLOR) POLIURETÂNICO (RESINA POLIURETÂNICA) EM MADEIRA, 2 DEMÃOS. AF_01/2021</t>
  </si>
  <si>
    <t>PINTURA VERNIZ (INCOLOR) POLIURETÂNICO (RESINA POLIURETÂNICA) EM MADEIRA, 3 DEMÃOS. AF_01/2021</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</si>
  <si>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</si>
  <si>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</si>
  <si>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EPOXÍDICA DE FUNDO E ACABAMENTO APLICADA A ROLO OU PINCEL SOBRE PERFIL METÁLICO EXECUTADO EM FÁBRICA (POR DEMÃO). AF_01/2020</t>
  </si>
  <si>
    <t>PINTURA COM TINTA EPOXÍDICA DE FUNDO E ACABAMENTO PULVERIZADA SOBRE PERFIL METÁLICO EXECUTADO EM FÁBRICA (POR DEMÃO). AF_01/2020</t>
  </si>
  <si>
    <t>PINTURA COM TINTA POLIURETÂNICA DE ACABAMENTO APLICADA A ROLO OU PINCEL SOBRE PERFIL METÁLICO EXECUTADO EM FÁBRICA (02 DEMÃOS). AF_01/2020</t>
  </si>
  <si>
    <t>PINTURA COM TINTA POLIURETÂNICA DE ACABAMENTO APLICADA A ROLO OU PINCEL SOBRE PERFIL METÁLICO EXECUTADO EM FÁBRICA (POR DEMÃO). AF_01/2020</t>
  </si>
  <si>
    <t>PINTURA COM TINTA POLIURETÂNICA DE ACABAMENTO PULVERIZADA SOBRE PERFIL METÁLICO EXECUTADO EM FÁBRICA (02 DEMÃOS). AF_01/2020</t>
  </si>
  <si>
    <t>PINTURA COM TINTA POLIURETÂNICA DE ACABAMENTO PULVERIZADA SOBRE PERFIL METÁLICO EXECUTADO EM FÁBRICA (POR DEMÃO). AF_01/2020</t>
  </si>
  <si>
    <t>PINTURA DE DEMARCAÇÃO DE VAGA COM TINTA ACRÍLICA, E = 10 CM, APLICAÇÃO MECÂNICA COM DEMARCADORA A TRAÇÃO MANUAL. AF_05/2021</t>
  </si>
  <si>
    <t>PINTURA DE EIXO VIÁRIO COM TINTA RETRORREFLETIVA A BASE DE RESINA ACRÍLICA COM MICROESFERAS DE VIDRO, E = 10 CM, APLICAÇÃO MECÂNICA COM DEMARCADORA A TRAÇÃO MANUAL. AF_05/2021</t>
  </si>
  <si>
    <t>PINTURA DE EIXO VIÁRIO SOBRE ASFALTO COM TINTA RETRORREFLETIVA A BASE DE RESINA ACRÍLICA COM MICROESFERAS DE VIDRO, E = 10 CM, APLICAÇÃO MECÂNICA COM DEMARCADORA AUTOPROPELIDA. AF_05/2021</t>
  </si>
  <si>
    <t>PINTURA DE FAIXA DE PEDESTRE OU ZEBRADA COM TINTA ACRÍLICA, E = 30 CM, APLICAÇÃO MANUAL. AF_05/2021</t>
  </si>
  <si>
    <t>PINTURA DE FAIXA DE PEDESTRE OU ZEBRADA COM TINTA ACRÍLICA, E = 30 CM, APLICAÇÃO MECÂNICA COM DEMARCADORA A TRAÇÃO MANUAL. AF_05/2021</t>
  </si>
  <si>
    <t>PINTURA DE FAIXA DE PEDESTRE OU ZEBRADA COM TINTA EPÓXI, E = 30 CM, APLICAÇÃO MANUAL. AF_05/2021</t>
  </si>
  <si>
    <t>PINTURA DE FAIXA DE PEDESTRE OU ZEBRADA COM TINTA RETRORREFLETIVA A BASE DE RESINA ACRÍLICA COM MICROESFERAS DE VIDRO, E = 30 CM, APLICAÇÃO MECÂNICA COM DEMARCADORA A TRAÇÃO MANUAL. AF_05/2021</t>
  </si>
  <si>
    <t>PINTURA DE NÚMEROS E LETRAS PARA SINALIZAÇÃO HORIZONTAL, ALTURA 100 MM, APLICADOR SPRAY E MOLDE PLÁSTICO. AF_05/2021</t>
  </si>
  <si>
    <t>PINTURA DE PISO COM TINTA ACRÍLICA, APLICAÇÃO MECÂNICA, 2 DEMÃOS, INCLUSO FUNDO PREPARADOR. AF_05/2021</t>
  </si>
  <si>
    <t>PINTURA DE PISO COM TINTA EPÓXI, APLICAÇÃO MECÂNICA, 2 DEMÃOS. AF_05/2021</t>
  </si>
  <si>
    <t>PINTURA DE PISO DE PEDRAS DECORATIVAS COM VERNIZ DE POLIURETANO FOSCO, APLICAÇÃO MANUAL, 3 DEMÃOS. AF_05/2021</t>
  </si>
  <si>
    <t>PINTURA DE SÍMBOLO "BICICLETA" COM TINTA ACRÍLICA, UTILIZAÇÃO DE MOLDE PLÁSTICO E APLICAÇÃO MECÂNICA, 150X60 CM. AF_05/2021</t>
  </si>
  <si>
    <t>PINTURA DE SÍMBOLO "DEFICIENTE FÍSICO" COM TINTA ACRÍLICA, UTILIZAÇÃO DE MOLDE PLÁSTICO E APLICAÇÃO MECÂNICA, 120X120 CM. AF_05/2021</t>
  </si>
  <si>
    <t>PINTURA DE SÍMBOLO "GESTANTE" COM TINTA ACRÍLICA, UTILIZAÇÃO DE MOLDE PLÁSTICO E APLICAÇÃO MECÂNICA, 120X120 CM. AF_05/2021</t>
  </si>
  <si>
    <t>PINTURA DE SÍMBOLO "IDOSO" COM TINTA ACRÍLICA, UTILIZAÇÃO DE MOLDE PLÁSTICO E APLICAÇÃO MECÂNICA, 120X120 CM. AF_05/2021</t>
  </si>
  <si>
    <t>PINTURA DE SÍMBOLO "PEDESTRE" COM TINTA ACRÍLICA, UTILIZAÇÃO DE MOLDE PLÁSTICO E APLICAÇÃO MECÂNICA, 130X90 CM. AF_05/2021</t>
  </si>
  <si>
    <t>ACABAMENTO PARA PISO EM TACO DE MADEIRA. AF_09/2020</t>
  </si>
  <si>
    <t>PISO ELEVADO COM ESTRUTURA EM AÇO, COMPOSTO SOMENTE POR PEDESTAIS. AF_09/2020</t>
  </si>
  <si>
    <t>PISO ELEVADO COM ESTRUTURA EM PLÁSTICO, COM REVESTIMENTO EM PORCELANATO. AF_09/2020</t>
  </si>
  <si>
    <t>PISO ELEVADO COM ESTRUTURA EM PLÁSTICO, PARA RECEBER REVESTIMENTO TEXTIL. AF_09/2020</t>
  </si>
  <si>
    <t>PISO EM PEDRA ASSENTADO SOBRE ARGAMASSA 1:3 (CIMENTO E AREIA). AF_09/2020</t>
  </si>
  <si>
    <t>PISO LAMINADO EM AMBIENTES INTERNOS. AF_09/2020</t>
  </si>
  <si>
    <t>PISO PODOTÁTIL, DIRECIONAL OU ALERTA, SOLIDARIZADO AO PISO EXISTENTE (ELEMENTOS DISCRETOS). AF_05/2020</t>
  </si>
  <si>
    <t>PISO VINÍLICO FLEXÍVEL EM MANTA, PADRÃO LISO, ESPESSURA 2 MM, FIXADO COM COLA. AF_09/2020</t>
  </si>
  <si>
    <t>RODAPÉ VINÍLICO FLEXÍVEL EM MANTA, ALTURA 10 CM. AF_09/2020</t>
  </si>
  <si>
    <t>ASSENTAMENTO DE POSTE DE CONCRETO COM COMPRIMENTO NOMINAL DE 10 M, CARGA NOMINAL DE 1000 DAN, ENGASTAMENTO BASE CONCRETADA COM 1 M DE CONCRETO E 0,6 M DE SOLO (NÃO INCLUI FORNECIMENTO). AF_04/2025</t>
  </si>
  <si>
    <t>ASSENTAMENTO DE POSTE DE CONCRETO COM COMPRIMENTO NOMINAL DE 10 M, CARGA NOMINAL DE 300 DAN, ENGASTAMENTO BASE CONCRETADA COM 1 M DE CONCRETO E 0,6 M DE SOLO (NÃO INCLUI FORNECIMENTO). AF_04/2025</t>
  </si>
  <si>
    <t>ASSENTAMENTO DE POSTE DE CONCRETO COM COMPRIMENTO NOMINAL DE 10 M, CARGA NOMINAL DE 600 DAN, ENGASTAMENTO BASE CONCRETADA COM 1 M DE CONCRETO E 0,6 M DE SOLO (NÃO INCLUI FORNECIMENTO). AF_04/2025</t>
  </si>
  <si>
    <t>ASSENTAMENTO DE POSTE DE CONCRETO COM COMPRIMENTO NOMINAL DE 10 M, CARGA NOMINAL MAIOR QUE 1000 DAN, ENGASTAMENTO SIMPLES COM 1,6 M DE SOLO (NÃO INCLUI FORNECIMENTO). AF_04/2025</t>
  </si>
  <si>
    <t>ASSENTAMENTO DE POSTE DE CONCRETO COM COMPRIMENTO NOMINAL DE 10 M, CARGA NOMINAL MENOR OU IGUAL A 1000 DAN, ENGASTAMENTO SIMPLES COM 1,6 M DE SOLO (NÃO INCLUI FORNECIMENTO). AF_04/2025</t>
  </si>
  <si>
    <t>ASSENTAMENTO DE POSTE DE CONCRETO COM COMPRIMENTO NOMINAL DE 10,5 M, CARGA NOMINAL DE 1000 DAN, ENGASTAMENTO BASE CONCRETADA COM 1 M DE CONCRETO E 0,65 M DE SOLO (NÃO INCLUI FORNECIMENTO). AF_04/2025</t>
  </si>
  <si>
    <t>ASSENTAMENTO DE POSTE DE CONCRETO COM COMPRIMENTO NOMINAL DE 10,5 M, CARGA NOMINAL DE 300 DAN, ENGASTAMENTO BASE CONCRETADA COM 1 M DE CONCRETO E 0,65 M DE SOLO (NÃO INCLUI FORNECIMENTO). AF_04/2025</t>
  </si>
  <si>
    <t>ASSENTAMENTO DE POSTE DE CONCRETO COM COMPRIMENTO NOMINAL DE 10,5 M, CARGA NOMINAL DE 600 DAN, ENGASTAMENTO BASE CONCRETADA COM 1 M DE CONCRETO E 0,65 M DE SOLO (NÃO INCLUI FORNECIMENTO). AF_04/2025</t>
  </si>
  <si>
    <t>ASSENTAMENTO DE POSTE DE CONCRETO COM COMPRIMENTO NOMINAL DE 10,5 M, CARGA NOMINAL MAIOR QUE 1000 DAN, ENGASTAMENTO SIMPLES COM 1,65 M DE SOLO (NÃO INCLUI FORNECIMENTO). AF_04/2025</t>
  </si>
  <si>
    <t>ASSENTAMENTO DE POSTE DE CONCRETO COM COMPRIMENTO NOMINAL DE 10,5 M, CARGA NOMINAL MENOR OU IGUAL A 1000 DAN, ENGASTAMENTO SIMPLES COM 1,65 M DE SOLO (NÃO INCLUI FORNECIMENTO). AF_04/2025</t>
  </si>
  <si>
    <t>ASSENTAMENTO DE POSTE DE CONCRETO COM COMPRIMENTO NOMINAL DE 11 M, CARGA NOMINAL DE 1000 DAN, ENGASTAMENTO BASE CONCRETADA COM 1 M DE CONCRETO E 0,7 M DE SOLO (NÃO INCLUI FORNECIMENTO). AF_04/2025</t>
  </si>
  <si>
    <t>ASSENTAMENTO DE POSTE DE CONCRETO COM COMPRIMENTO NOMINAL DE 11 M, CARGA NOMINAL DE 300 DAN, ENGASTAMENTO BASE CONCRETADA COM 1 M DE CONCRETO E 0,7 M DE SOLO (NÃO INCLUI FORNECIMENTO). AF_04/2025</t>
  </si>
  <si>
    <t>ASSENTAMENTO DE POSTE DE CONCRETO COM COMPRIMENTO NOMINAL DE 11 M, CARGA NOMINAL DE 400 DAN, ENGASTAMENTO BASE CONCRETADA COM 1 M DE CONCRETO E 0,7 M DE SOLO (NÃO INCLUI FORNECIMENTO). AF_04/2025</t>
  </si>
  <si>
    <t>ASSENTAMENTO DE POSTE DE CONCRETO COM COMPRIMENTO NOMINAL DE 11 M, CARGA NOMINAL DE 600 DAN, ENGASTAMENTO BASE CONCRETADA COM 1 M DE CONCRETO E 0,7 M DE SOLO (NÃO INCLUI FORNECIMENTO). AF_04/2025</t>
  </si>
  <si>
    <t>ASSENTAMENTO DE POSTE DE CONCRETO COM COMPRIMENTO NOMINAL DE 11 M, CARGA NOMINAL MAIOR QUE 1000 DAN, ENGASTAMENTO SIMPLES COM 1,7 M DE SOLO (NÃO INCLUI FORNECIMENTO). AF_04/2025</t>
  </si>
  <si>
    <t>ASSENTAMENTO DE POSTE DE CONCRETO COM COMPRIMENTO NOMINAL DE 11 M, CARGA NOMINAL MENOR OU IGUAL A 1000 DAN, ENGASTAMENTO SIMPLES COM 1,7 M DE SOLO (NÃO INCLUI FORNECIMENTO). AF_04/2025</t>
  </si>
  <si>
    <t>ASSENTAMENTO DE POSTE DE CONCRETO COM COMPRIMENTO NOMINAL DE 12 M, CARGA NOMINAL DE 1000 DAN, ENGASTAMENTO BASE CONCRETADA COM 1 M DE CONCRETO E 0,8 M DE SOLO (NÃO INCLUI FORNECIMENTO). AF_04/2025</t>
  </si>
  <si>
    <t>ASSENTAMENTO DE POSTE DE CONCRETO COM COMPRIMENTO NOMINAL DE 12 M, CARGA NOMINAL DE 400 DAN, ENGASTAMENTO BASE CONCRETADA COM 1 M DE CONCRETO E 0,8 M DE SOLO (NÃO INCLUI FORNECIMENTO). AF_04/2025</t>
  </si>
  <si>
    <t>ASSENTAMENTO DE POSTE DE CONCRETO COM COMPRIMENTO NOMINAL DE 12 M, CARGA NOMINAL DE 600 DAN, ENGASTAMENTO BASE CONCRETADA COM 1 M DE CONCRETO E 0,8 M DE SOLO (NÃO INCLUI FORNECIMENTO). AF_04/2025</t>
  </si>
  <si>
    <t>ASSENTAMENTO DE POSTE DE CONCRETO COM COMPRIMENTO NOMINAL DE 12 M, CARGA NOMINAL MAIOR QUE 1000 DAN, ENGASTAMENTO SIMPLES COM 1,8 M DE SOLO (NÃO INCLUI FORNECIMENTO). AF_04/2025</t>
  </si>
  <si>
    <t>ASSENTAMENTO DE POSTE DE CONCRETO COM COMPRIMENTO NOMINAL DE 12 M, CARGA NOMINAL MENOR OU IGUAL A 1000 DAN, ENGASTAMENTO SIMPLES COM 1,8 M DE SOLO (NÃO INCLUI FORNECIMENTO). AF_04/2025</t>
  </si>
  <si>
    <t>ASSENTAMENTO DE POSTE DE CONCRETO COM COMPRIMENTO NOMINAL DE 13 M, CARGA NOMINAL DE 1000 DAN, ENGASTAMENTO BASE CONCRETADA COM 1 M DE CONCRETO E 0,9 M DE SOLO - SOMENTE INSTALAÇÃO, SEM FORNECIMENTO. AF_04/2025</t>
  </si>
  <si>
    <t>ASSENTAMENTO DE POSTE DE CONCRETO COM COMPRIMENTO NOMINAL DE 13 M, CARGA NOMINAL DE 600 DAN, ENGASTAMENTO BASE CONCRETADA COM 1 M DE CONCRETO E 0,9 M DE SOLO (NÃO INCLUI FORNECIMENTO). AF_04/2025</t>
  </si>
  <si>
    <t>ASSENTAMENTO DE POSTE DE CONCRETO COM COMPRIMENTO NOMINAL DE 13 M, CARGA NOMINAL MAIOR QUE 1000 DAN, ENGASTAMENTO SIMPLES COM 1,9 M DE SOLO (NÃO INCLUI FORNECIMENTO). AF_04/2025</t>
  </si>
  <si>
    <t>ASSENTAMENTO DE POSTE DE CONCRETO COM COMPRIMENTO NOMINAL DE 13 M, CARGA NOMINAL MENOR OU IGUAL A 1000 DAN, ENGASTAMENTO SIMPLES COM 1,9 M DE SOLO (NÃO INCLUI FORNECIMENTO). AF_04/2025</t>
  </si>
  <si>
    <t>ASSENTAMENTO DE POSTE DE CONCRETO COM COMPRIMENTO NOMINAL DE 13,5 M, CARGA NOMINAL MAIOR QUE 1000 DAN, ENGASTAMENTO SIMPLES COM 1,95 M DE SOLO (NÃO INCLUI FORNECIMENTO). AF_04/2025</t>
  </si>
  <si>
    <t>ASSENTAMENTO DE POSTE DE CONCRETO COM COMPRIMENTO NOMINAL DE 13,5 M, CARGA NOMINAL MENOR OU IGUAL A 1000 DAN, ENGASTAMENTO SIMPLES COM 1,95 M DE SOLO (NÃO INCLUI FORNECIMENTO). AF_04/2025</t>
  </si>
  <si>
    <t>ASSENTAMENTO DE POSTE DE CONCRETO COM COMPRIMENTO NOMINAL DE 14 M, CARGA NOMINAL MAIOR QUE 1000 DAN, ENGASTAMENTO SIMPLES COM 2 M DE SOLO (NÃO INCLUI FORNECIMENTO). AF_04/2025</t>
  </si>
  <si>
    <t>ASSENTAMENTO DE POSTE DE CONCRETO COM COMPRIMENTO NOMINAL DE 14 M, CARGA NOMINAL MENOR OU IGUAL A 1000 DAN, ENGASTAMENTO SIMPLES COM 2 M DE SOLO (NÃO INCLUI FORNECIMENTO). AF_04/2025</t>
  </si>
  <si>
    <t>ASSENTAMENTO DE POSTE DE CONCRETO COM COMPRIMENTO NOMINAL DE 15 M, CARGA NOMINAL MAIOR QUE 1000 DAN, ENGASTAMENTO SIMPLES COM 2,1 M DE SOLO (NÃO INCLUI FORNECIMENTO). AF_04/2025</t>
  </si>
  <si>
    <t>ASSENTAMENTO DE POSTE DE CONCRETO COM COMPRIMENTO NOMINAL DE 15 M, CARGA NOMINAL MENOR OU IGUAL A 1000 DAN, ENGASTAMENTO SIMPLES COM 2,1 M DE SOLO (NÃO INCLUI FORNECIMENTO). AF_04/2025</t>
  </si>
  <si>
    <t>ASSENTAMENTO DE POSTE DE CONCRETO COM COMPRIMENTO NOMINAL DE 18 M, CARGA NOMINAL MAIOR QUE 1000 DAN, ENGASTAMENTO SIMPLES COM 2,4 M DE SOLO (NÃO INCLUI FORNECIMENTO). AF_04/2025</t>
  </si>
  <si>
    <t>ASSENTAMENTO DE POSTE DE CONCRETO COM COMPRIMENTO NOMINAL DE 18 M, CARGA NOMINAL MENOR OU IGUAL A 1000 DAN, ENGASTAMENTO SIMPLES COM 2,4 M DE SOLO (NÃO INCLUI FORNECIMENTO). AF_04/2025</t>
  </si>
  <si>
    <t>ASSENTAMENTO DE POSTE DE CONCRETO COM COMPRIMENTO NOMINAL DE 20 M, CARGA NOMINAL MAIOR QUE 1000, ENGASTAMENTO SIMPLES COM 2,6 M DE SOLO (NÃO INCLUI FORNECIMENTO). AF_04/2025</t>
  </si>
  <si>
    <t>ASSENTAMENTO DE POSTE DE CONCRETO COM COMPRIMENTO NOMINAL DE 20 M, CARGA NOMINAL MENOR OU IGUAL A 1000 DAN, ENGASTAMENTO SIMPLES COM 2,6 M DE SOLO (NÃO INCLUI FORNECIMENTO). AF_04/2025</t>
  </si>
  <si>
    <t>ASSENTAMENTO DE POSTE DE CONCRETO COM COMPRIMENTO NOMINAL DE 9 M, CARGA NOMINAL DE 1000 DAN, ENGASTAMENTO BASE CONCRETADA COM 1 M DE CONCRETO E 0,5 M DE SOLO (NÃO INCLUI FORNECIMENTO). AF_04/2025</t>
  </si>
  <si>
    <t>ASSENTAMENTO DE POSTE DE CONCRETO COM COMPRIMENTO NOMINAL DE 9 M, CARGA NOMINAL DE 150 DAN, ENGASTAMENTO BASE CONCRETADA COM 1 M DE CONCRETO E 0,5 M DE SOLO (NÃO INCLUI FORNECIMENTO). AF_04/2025</t>
  </si>
  <si>
    <t>ASSENTAMENTO DE POSTE DE CONCRETO COM COMPRIMENTO NOMINAL DE 9 M, CARGA NOMINAL DE 300 DAN, ENGASTAMENTO BASE CONCRETADA COM 1 M DE CONCRETO E 0,5 M DE SOLO (NÃO INCLUI FORNECIMENTO). AF_04/2025</t>
  </si>
  <si>
    <t>ASSENTAMENTO DE POSTE DE CONCRETO COM COMPRIMENTO NOMINAL DE 9 M, CARGA NOMINAL DE 400 DAN, ENGASTAMENTO BASE CONCRETADA COM 1 M DE CONCRETO E 0,5 M DE SOLO (NÃO INCLUI FORNECIMENTO). AF_04/2025</t>
  </si>
  <si>
    <t>ASSENTAMENTO DE POSTE DE CONCRETO COM COMPRIMENTO NOMINAL DE 9 M, CARGA NOMINAL DE 600 DAN, ENGASTAMENTO BASE CONCRETADA COM 1 M DE CONCRETO E 0,5 M DE SOLO (NÃO INCLUI FORNECIMENTO). AF_04/2025</t>
  </si>
  <si>
    <t>ASSENTAMENTO DE POSTE DE CONCRETO COM COMPRIMENTO NOMINAL DE 9 M, CARGA NOMINAL MENOR OU IGUAL A 1000 DAN, ENGASTAMENTO SIMPLES COM 1,5 M DE SOLO (NÃO INCLUI FORNECIMENTO). AF_04/2025</t>
  </si>
  <si>
    <t>CORDOALHA DE ACO 7,9 (5/16) 7*2,64MM ZINCAGEM TIPO A E 13% DE IACS - FORNECIMENTO E INSTALAÇÃO. AF_04/2025</t>
  </si>
  <si>
    <t>CORDOALHA DE ACO 7,9 (5/16) 7*2,64MM ZINCAGEM TIPO B E 13% DE IACS - FORNECIMENTO E INSTALAÇÃO. AF_04/2025</t>
  </si>
  <si>
    <t>CORDOALHA DE ACO 9,5 (3/8) 7*3,05MM ZINCAGEM TIPO A E 13% DE IACS - FORNECIMENTO E INSTALAÇÃO. AF_04/2025</t>
  </si>
  <si>
    <t>CORDOALHA DE ACO 9,5(3/8) 7*3,05MM ZINCAGEM TIPO B E 13% DE IACS - FORNECIMENTO E INSTALAÇÃO. AF_04/2025</t>
  </si>
  <si>
    <t>ESTRUTURA DE ESTAIAMENTO PARA POSTES DE CONCRETO ANCORA CONCRETO - FORNECIMENTO E INSTALAÇÃO. AF_04/2025</t>
  </si>
  <si>
    <t>ESTRUTURA DE ESTAIAMENTO PARA POSTES DE CONCRETO CRUZETA A POSTE M3 E B3 - FORNECIMENTO E INSTALAÇÃO. AF_04/2025</t>
  </si>
  <si>
    <t>ESTRUTURA DE ESTAIAMENTO PARA POSTES DE CONCRETO CRUZETA A POSTE N3 - FORNECIMENTO E INSTALAÇÃO. AF_04/2025</t>
  </si>
  <si>
    <t>ESTRUTURA DE ESTAIAMENTO PARA POSTES DE CONCRETO HTE - FORNECIMENTO E INSTALAÇÃO. AF_04/2025</t>
  </si>
  <si>
    <t>ESTRUTURA DE ESTAIAMENTO PARA POSTES DE CONCRETO POSTE A POSTE - FORNECIMENTO E INSTALAÇÃO. AF_04/2025</t>
  </si>
  <si>
    <t>POSTE DE AÇO CÔNICO CONTÍNUO CURVO DUPLO, ENGASTAMENTO SIMPLES COM 1 M DE SOLO, H=6M - FORNECIMENTO E INSTALAÇÃO. AF_04/2025</t>
  </si>
  <si>
    <t>POSTE DE AÇO CÔNICO CONTÍNUO CURVO DUPLO, ENGASTAMENTO SIMPLES COM 1 M DE SOLO, H=7M - FORNECIMENTO E INSTALAÇÃO. AF_04/2025</t>
  </si>
  <si>
    <t>POSTE DE AÇO CÔNICO CONTÍNUO CURVO DUPLO, ENGASTAMENTO SIMPLES COM 1 M DE SOLO, H=8M - FORNECIMENTO E INSTALAÇÃO. AF_04/2025</t>
  </si>
  <si>
    <t>POSTE DE AÇO CÔNICO CONTÍNUO CURVO DUPLO, ENGASTAMENTO SIMPLES COM 1 M DE SOLO, H=9M - FORNECIMENTO E INSTALAÇÃO. AF_04/2025</t>
  </si>
  <si>
    <t>POSTE DE AÇO CÔNICO CONTÍNUO CURVO DUPLO, FLANGEADO, H=6M - FORNECIMENTO E INSTALAÇÃO. AF_04/2025</t>
  </si>
  <si>
    <t>POSTE DE AÇO CÔNICO CONTÍNUO CURVO DUPLO, FLANGEADO, H=7M - FORNECIMENTO E INSTALAÇÃO. AF_04/2025</t>
  </si>
  <si>
    <t>POSTE DE AÇO CÔNICO CONTÍNUO CURVO DUPLO, FLANGEADO, H=8M - FORNECIMENTO E INSTALAÇÃO. AF_04/2025</t>
  </si>
  <si>
    <t>POSTE DE AÇO CÔNICO CONTÍNUO CURVO DUPLO, FLANGEADO, H=9M - FORNECIMENTO E INSTALAÇÃO. AF_04/2025</t>
  </si>
  <si>
    <t>POSTE DE AÇO CÔNICO CONTÍNUO CURVO SIMPLES, ENGASTAMENTO SIMPLES COM 0,5 M DE SOLO, H=5M - FORNECIMENTO E INSTALAÇÃO. AF_04/2025</t>
  </si>
  <si>
    <t>POSTE DE AÇO CÔNICO CONTÍNUO CURVO SIMPLES, ENGASTAMENTO SIMPLES COM 1 M DE SOLO, H=6M - FORNECIMENTO E INSTALAÇÃO. AF_04/2025</t>
  </si>
  <si>
    <t>POSTE DE AÇO CÔNICO CONTÍNUO CURVO SIMPLES, ENGASTAMENTO SIMPLES COM 1 M DE SOLO, H=7M - FORNECIMENTO E INSTALAÇÃO. AF_04/2025</t>
  </si>
  <si>
    <t>POSTE DE AÇO CÔNICO CONTÍNUO CURVO SIMPLES, ENGASTAMENTO SIMPLES COM 1 M DE SOLO, H=8M - FORNECIMENTO E INSTALAÇÃO. AF_04/2025</t>
  </si>
  <si>
    <t>POSTE DE AÇO CÔNICO CONTÍNUO CURVO SIMPLES, ENGASTAMENTO SIMPLES COM 1 M DE SOLO, H=9M - FORNECIMENTO E INSTALAÇÃO. AF_04/2025</t>
  </si>
  <si>
    <t>POSTE DE AÇO CÔNICO CONTÍNUO CURVO SIMPLES, FLANGEADO, H=5M - FORNECIMENTO E INSTALAÇÃO. AF_04/2025</t>
  </si>
  <si>
    <t>POSTE DE AÇO CÔNICO CONTÍNUO CURVO SIMPLES, FLANGEADO, H=6M - FORNECIMENTO E INSTALAÇÃO. AF_04/2025</t>
  </si>
  <si>
    <t>POSTE DE AÇO CÔNICO CONTÍNUO CURVO SIMPLES, FLANGEADO, H=7M - FORNECIMENTO E INSTALAÇÃO. AF_04/2025</t>
  </si>
  <si>
    <t>POSTE DE AÇO CÔNICO CONTÍNUO CURVO SIMPLES, FLANGEADO, H=8M - FORNECIMENTO E INSTALAÇÃO. AF_04/2025</t>
  </si>
  <si>
    <t>POSTE DE AÇO CÔNICO CONTÍNUO CURVO SIMPLES, FLANGEADO, H=9M - FORNECIMENTO E INSTALAÇÃO. AF_04/2025</t>
  </si>
  <si>
    <t>POSTE DE AÇO CÔNICO CONTÍNUO RETO, ENGASTAMENTO SIMPLES COM 0,5 M DE SOLO, H=5M - FORNECIMENTO E INSTALAÇÃO. AF_04/2025</t>
  </si>
  <si>
    <t>POSTE DE AÇO CÔNICO CONTÍNUO RETO, ENGASTAMENTO SIMPLES COM 1 M DE SOLO, H=6M - FORNECIMENTO E INSTALAÇÃO. AF_04/2025</t>
  </si>
  <si>
    <t>POSTE DE AÇO CÔNICO CONTÍNUO RETO, ENGASTAMENTO SIMPLES COM 1 M DE SOLO, H=7M - FORNECIMENTO E INSTALAÇÃO. AF_04/2025</t>
  </si>
  <si>
    <t>POSTE DE AÇO CÔNICO CONTÍNUO RETO, ENGASTAMENTO SIMPLES COM 1 M DE SOLO, H=8M - FORNECIMENTO E INSTALAÇÃO. AF_04/2025</t>
  </si>
  <si>
    <t>POSTE DE AÇO CÔNICO CONTÍNUO RETO, ENGASTAMENTO SIMPLES COM 1 M DE SOLO, H=9M - FORNECIMENTO E INSTALAÇÃO. AF_04/2025</t>
  </si>
  <si>
    <t>POSTE DE AÇO CÔNICO CONTÍNUO RETO, FLANGEADO, H=5M - FORNECIMENTO E INSTALAÇÃO. AF_04/2025</t>
  </si>
  <si>
    <t>POSTE DE AÇO CÔNICO CONTÍNUO RETO, FLANGEADO, H=6M - FORNECIMENTO E INSTALAÇÃO. AF_04/2025</t>
  </si>
  <si>
    <t>POSTE DE AÇO CÔNICO CONTÍNUO RETO, FLANGEADO, H=7M - FORNECIMENTO E INSTALAÇÃO. AF_04/2025</t>
  </si>
  <si>
    <t>POSTE DE AÇO CÔNICO CONTÍNUO RETO, FLANGEADO, H=8M - FORNECIMENTO E INSTALAÇÃO. AF_04/2025</t>
  </si>
  <si>
    <t>POSTE DE AÇO CÔNICO CONTÍNUO RETO, FLANGEADO, H=9M - FORNECIMENTO E INSTALAÇÃO. AF_04/2025</t>
  </si>
  <si>
    <t>POSTE DECORATIVO PARA JARDIM EM AÇO TUBULAR, H = *2,5* M, SEM LUMINÁRIA - FORNECIMENTO E INSTALAÇÃO. AF_04/2025</t>
  </si>
  <si>
    <t>ACRÉSCIMO PARA POÇO DE VISITA CIRCULAR PARA ESGOTO, EM ALVENARIA COM TIJOLOS CERÂMICOS MACIÇOS, DIÂMETRO INTERNO = 1 M. AF_12/2020</t>
  </si>
  <si>
    <t>ACRÉSCIMO PARA POÇO DE VISITA CIRCULAR PARA ESGOTO, EM ALVENARIA COM TIJOLOS CERÂMICOS MACIÇOS, DIÂMETRO INTERNO = 1,5 M. AF_12/2020</t>
  </si>
  <si>
    <t>ACRÉSCIMO PARA POÇO DE VISITA CIRCULAR PARA ESGOTO, EM CONCRETO PRÉ-MOLDADO, DIÂMETRO INTERNO = 1,5 M. AF_12/2020</t>
  </si>
  <si>
    <t>BASE PARA POCO DE VISITA RETANGULAR PARA ESGOTO E DRENAGEM, EM CONCRETO ESTRUTURAL, DIMENSÕES INTERNAS DE 90X150 M, PROFUNDIDADE DE 1,25 M, EXCLUINDO TAMPÃO. AF_12/2020</t>
  </si>
  <si>
    <t>BASE PARA POÇO DE VISITA CIRCULAR PARA DRENAGEM, EM ALVENARIA COM TIJOLOS CERÂMICOS MACIÇOS, DIÂMETRO INTERNO = 0,80 M, PROFUNDIDADE = 1,40 M, EXCLUINDO TAMPÃO. AF_12/2020</t>
  </si>
  <si>
    <t>BASE PARA POÇO DE VISITA CIRCULAR PARA DRENAGEM, EM ALVENARIA COM TIJOLOS CERÂMICOS MACIÇOS, DIÂMETRO INTERNO = 1,0 M, PROFUNDIDADE = 1,40 M, EXCLUINDO TAMPÃO. AF_12/2020</t>
  </si>
  <si>
    <t>BASE PARA POÇO DE VISITA CIRCULAR PARA DRENAGEM, EM ALVENARIA COM TIJOLOS CERÂMICOS MACIÇOS, DIÂMETRO INTERNO = 1,2 M, PROFUNDIDADE = 1,40 M, EXCLUINDO TAMPÃO. AF_12/2020</t>
  </si>
  <si>
    <t>BASE PARA POÇO DE VISITA CIRCULAR PARA DRENAGEM, EM ALVENARIA COM TIJOLOS CERÂMICOS MACIÇOS, DIÂMETRO INTERNO = 1,50 M, PROFUNDIDADE = 1,40 M, EXCLUINDO TAMPÃO. AF_12/2020</t>
  </si>
  <si>
    <t>BASE PARA POÇO DE VISITA CIRCULAR PARA DRENAGEM, EM CONCRETO PRÉ-MOLDADO, DIÂMETRO INTERNO = 0,80 M, PROFUNDIDADE = 1,35 M, EXCLUINDO TAMPÃO. AF_12/2020</t>
  </si>
  <si>
    <t>BASE PARA POÇO DE VISITA CIRCULAR PARA DRENAGEM, EM CONCRETO PRÉ-MOLDADO, DIÂMETRO INTERNO = 1,0 M, PROFUNDIDADE = 1,35 M, EXCLUINDO TAMPÃO. AF_05/2018</t>
  </si>
  <si>
    <t>BASE PARA POÇO DE VISITA CIRCULAR PARA DRENAGEM, EM CONCRETO PRÉ-MOLDADO, DIÂMETRO INTERNO = 1,20 M, PROFUNDIDADE = 1,60 M, EXCLUINDO TAMPÃO. AF_05/2021</t>
  </si>
  <si>
    <t>BASE PARA POÇO DE VISITA CIRCULAR PARA DRENAGEM, EM CONCRETO PRÉ-MOLDADO, DIÂMETRO INTERNO = 1,50 M, PROFUNDIDADE = 1,35 M, EXCLUINDO TAMPÃO. AF_12/2020</t>
  </si>
  <si>
    <t>BASE PARA POÇO DE VISITA CIRCULAR PARA ESGOTO, EM ALVENARIA COM TIJOLOS CERÂMICOS MACIÇOS, DIÂMETRO INTERNO = 0,80 M, PROFUNDIDADE = 1,40 M, EXCLUINDO TAMPÃO. AF_12/2020</t>
  </si>
  <si>
    <t>BASE PARA POÇO DE VISITA CIRCULAR PARA ESGOTO, EM ALVENARIA COM TIJOLOS CERÂMICOS MACIÇOS, DIÂMETRO INTERNO = 1,0 M, PROFUNDIDADE = 1,40 M, EXCLUINDO TAMPÃO. AF_12/2020</t>
  </si>
  <si>
    <t>BASE PARA POÇO DE VISITA CIRCULAR PARA ESGOTO, EM ALVENARIA COM TIJOLOS CERÂMICOS MACIÇOS, DIÂMETRO INTERNO = 1,20 M, PROFUNDIDADE = 1,40 M, EXCLUINDO TAMPÃO. AF_12/2020</t>
  </si>
  <si>
    <t>BASE PARA POÇO DE VISITA CIRCULAR PARA ESGOTO, EM ALVENARIA COM TIJOLOS CERÂMICOS MACIÇOS, DIÂMETRO INTERNO = 1,50 M, PROFUNDIDADE = 1,40 M, EXCLUINDO TAMPÃO. AF_12/2020</t>
  </si>
  <si>
    <t>BASE PARA POÇO DE VISITA CIRCULAR PARA ESGOTO, EM CONCRETO PRÉ-MOLDADO, DIÂMETRO INTERNO = 0,80 M, PROFUNDIDADE = 1,35 M, EXCLUINDO TAMPÃO. AF_12/2020</t>
  </si>
  <si>
    <t>BASE PARA POÇO DE VISITA CIRCULAR PARA ESGOTO, EM CONCRETO PRÉ-MOLDADO, DIÂMETRO INTERNO = 1,0 M, PROFUNDIDADE = 1,35 M, EXCLUINDO TAMPÃO. AF_12/2020</t>
  </si>
  <si>
    <t>BASE PARA POÇO DE VISITA CIRCULAR PARA ESGOTO, EM CONCRETO PRÉ-MOLDADO, DIÂMETRO INTERNO = 1,20 M, PROFUNDIDADE = 1,60 M, EXCLUINDO TAMPÃO. AF_12/2020</t>
  </si>
  <si>
    <t>BASE PARA POÇO DE VISITA CIRCULAR PARA ESGOTO, EM CONCRETO PRÉ-MOLDADO, DIÂMETRO INTERNO = 1,50 M, PROFUNDIDADE = 1,35 M, EXCLUINDO TAMPÃO. AF_12/2020</t>
  </si>
  <si>
    <t>BASE PARA POÇO DE VISITA RETANGULAR PARA DRENAGEM, EM ALVENARIA COM BLOCOS DE CONCRETO, DIMENSÕES INTERNAS = 1,5X1,5 M, PROFUNDIDADE = 1,40 M, EXCLUINDO TAMPÃO. AF_12/2020</t>
  </si>
  <si>
    <t>BASE PARA POÇO DE VISITA RETANGULAR PARA DRENAGEM, EM ALVENARIA COM BLOCOS DE CONCRETO, DIMENSÕES INTERNAS = 1,5X2 M, PROFUNDIDADE = 1,40 M, EXCLUINDO TAMPÃO. AF_12/2020</t>
  </si>
  <si>
    <t>BASE PARA POÇO DE VISITA RETANGULAR PARA DRENAGEM, EM ALVENARIA COM BLOCOS DE CONCRETO, DIMENSÕES INTERNAS = 1,5X2,5 M, PROFUNDIDADE = 1,40 M, EXCLUINDO TAMPÃO. AF_12/2020</t>
  </si>
  <si>
    <t>BASE PARA POÇO DE VISITA RETANGULAR PARA DRENAGEM, EM ALVENARIA COM BLOCOS DE CONCRETO, DIMENSÕES INTERNAS = 1,5X3 M, PROFUNDIDADE = 1,40 M, EXCLUINDO TAMPÃO. AF_12/2020</t>
  </si>
  <si>
    <t>BASE PARA POÇO DE VISITA RETANGULAR PARA DRENAGEM, EM ALVENARIA COM BLOCOS DE CONCRETO, DIMENSÕES INTERNAS = 1,5X3,5 M, PROFUNDIDADE = 1,40 M, EXCLUINDO TAMPÃO. AF_12/2020</t>
  </si>
  <si>
    <t>BASE PARA POÇO DE VISITA RETANGULAR PARA DRENAGEM, EM ALVENARIA COM BLOCOS DE CONCRETO, DIMENSÕES INTERNAS = 1,5X4 M, PROFUNDIDADE = 1,40 M, EXCLUINDO TAMPÃO. AF_12/2020</t>
  </si>
  <si>
    <t>BASE PARA POÇO DE VISITA RETANGULAR PARA DRENAGEM, EM ALVENARIA COM BLOCOS DE CONCRETO, DIMENSÕES INTERNAS = 1X1 M, PROFUNDIDADE = 1,40 M, EXCLUINDO TAMPÃO. AF_12/2020</t>
  </si>
  <si>
    <t>BASE PARA POÇO DE VISITA RETANGULAR PARA DRENAGEM, EM ALVENARIA COM BLOCOS DE CONCRETO, DIMENSÕES INTERNAS = 1X1,5 M, PROFUNDIDADE = 1,40 M, EXCLUINDO TAMPÃO. AF_12/2020</t>
  </si>
  <si>
    <t>BASE PARA POÇO DE VISITA RETANGULAR PARA DRENAGEM, EM ALVENARIA COM BLOCOS DE CONCRETO, DIMENSÕES INTERNAS = 1X2 M, PROFUNDIDADE = 1,40 M, EXCLUINDO TAMPÃO. AF_12/2020</t>
  </si>
  <si>
    <t>BASE PARA POÇO DE VISITA RETANGULAR PARA DRENAGEM, EM ALVENARIA COM BLOCOS DE CONCRETO, DIMENSÕES INTERNAS = 1X2,5 M, PROFUNDIDADE = 1,40 M, EXCLUINDO TAMPÃO. AF_12/2020</t>
  </si>
  <si>
    <t>BASE PARA POÇO DE VISITA RETANGULAR PARA DRENAGEM, EM ALVENARIA COM BLOCOS DE CONCRETO, DIMENSÕES INTERNAS = 1X3 M, PROFUNDIDADE = 1,40 M, EXCLUINDO TAMPÃO. AF_12/2020</t>
  </si>
  <si>
    <t>BASE PARA POÇO DE VISITA RETANGULAR PARA DRENAGEM, EM ALVENARIA COM BLOCOS DE CONCRETO, DIMENSÕES INTERNAS = 1X3,5 M, PROFUNDIDADE = 1,40 M, EXCLUINDO TAMPÃO. AF_12/2020</t>
  </si>
  <si>
    <t>BASE PARA POÇO DE VISITA RETANGULAR PARA DRENAGEM, EM ALVENARIA COM BLOCOS DE CONCRETO, DIMENSÕES INTERNAS = 1X4 M, PROFUNDIDADE = 1,40 M, EXCLUINDO TAMPÃO. AF_12/2020</t>
  </si>
  <si>
    <t>BASE PARA POÇO DE VISITA RETANGULAR PARA DRENAGEM, EM ALVENARIA COM BLOCOS DE CONCRETO, DIMENSÕES INTERNAS = 2,5X2,5 M, PROFUNDIDADE = 1,40 M, EXCLUINDO TAMPÃO. AF_12/2020</t>
  </si>
  <si>
    <t>BASE PARA POÇO DE VISITA RETANGULAR PARA DRENAGEM, EM ALVENARIA COM BLOCOS DE CONCRETO, DIMENSÕES INTERNAS = 2,5X3 M, PROFUNDIDADE = 1,40 M, EXCLUINDO TAMPÃO. AF_12/2020</t>
  </si>
  <si>
    <t>BASE PARA POÇO DE VISITA RETANGULAR PARA DRENAGEM, EM ALVENARIA COM BLOCOS DE CONCRETO, DIMENSÕES INTERNAS = 2,5X3,5 M, PROFUNDIDADE = 1,40 M, EXCLUINDO TAMPÃO. AF_12/2020</t>
  </si>
  <si>
    <t>BASE PARA POÇO DE VISITA RETANGULAR PARA DRENAGEM, EM ALVENARIA COM BLOCOS DE CONCRETO, DIMENSÕES INTERNAS = 2,5X4 M, PROFUNDIDADE = 1,40 M, EXCLUINDO TAMPÃO. AF_12/2020</t>
  </si>
  <si>
    <t>BASE PARA POÇO DE VISITA RETANGULAR PARA DRENAGEM, EM ALVENARIA COM BLOCOS DE CONCRETO, DIMENSÕES INTERNAS = 2X2 M, PROFUNDIDADE = 1,40 M, EXCLUINDO TAMPÃO. AF_12/2020</t>
  </si>
  <si>
    <t>BASE PARA POÇO DE VISITA RETANGULAR PARA DRENAGEM, EM ALVENARIA COM BLOCOS DE CONCRETO, DIMENSÕES INTERNAS = 2X2,5 M, PROFUNDIDADE = 1,40 M, EXCLUINDO TAMPÃO. AF_12/2020</t>
  </si>
  <si>
    <t>BASE PARA POÇO DE VISITA RETANGULAR PARA DRENAGEM, EM ALVENARIA COM BLOCOS DE CONCRETO, DIMENSÕES INTERNAS = 2X3 M, PROFUNDIDADE = 1,40 M, EXCLUINDO TAMPÃO. AF_12/2020</t>
  </si>
  <si>
    <t>BASE PARA POÇO DE VISITA RETANGULAR PARA DRENAGEM, EM ALVENARIA COM BLOCOS DE CONCRETO, DIMENSÕES INTERNAS = 2X3,5 M, PROFUNDIDADE = 1,40 M, EXCLUINDO TAMPÃO. AF_12/2020</t>
  </si>
  <si>
    <t>BASE PARA POÇO DE VISITA RETANGULAR PARA DRENAGEM, EM ALVENARIA COM BLOCOS DE CONCRETO, DIMENSÕES INTERNAS = 2X4 M, PROFUNDIDADE = 1,40 M, EXCLUINDO TAMPÃO. AF_12/2020</t>
  </si>
  <si>
    <t>BASE PARA POÇO DE VISITA RETANGULAR PARA DRENAGEM, EM ALVENARIA COM BLOCOS DE CONCRETO, DIMENSÕES INTERNAS = 3,5X3,5 M, PROFUNDIDADE = 1,40 M, EXCLUINDO TAMPÃO. AF_12/2020</t>
  </si>
  <si>
    <t>BASE PARA POÇO DE VISITA RETANGULAR PARA DRENAGEM, EM ALVENARIA COM BLOCOS DE CONCRETO, DIMENSÕES INTERNAS = 3,5X4 M, PROFUNDIDADE = 1,40 M, EXCLUINDO TAMPÃO. AF_12/2020</t>
  </si>
  <si>
    <t>BASE PARA POÇO DE VISITA RETANGULAR PARA DRENAGEM, EM ALVENARIA COM BLOCOS DE CONCRETO, DIMENSÕES INTERNAS = 3X3 M, PROFUNDIDADE = 1,40 M, EXCLUINDO TAMPÃO. AF_12/2020</t>
  </si>
  <si>
    <t>BASE PARA POÇO DE VISITA RETANGULAR PARA DRENAGEM, EM ALVENARIA COM BLOCOS DE CONCRETO, DIMENSÕES INTERNAS = 3X3,5 M, PROFUNDIDADE = 1,40 M, EXCLUINDO TAMPÃO. AF_12/2020</t>
  </si>
  <si>
    <t>BASE PARA POÇO DE VISITA RETANGULAR PARA DRENAGEM, EM ALVENARIA COM BLOCOS DE CONCRETO, DIMENSÕES INTERNAS = 3X4 M, PROFUNDIDADE = 1,40 M, EXCLUINDO TAMPÃO. AF_12/2020</t>
  </si>
  <si>
    <t>BASE PARA POÇO DE VISITA RETANGULAR PARA DRENAGEM, EM ALVENARIA COM BLOCOS DE CONCRETO, DIMENSÕES INTERNAS = 4X4 M, PROFUNDIDADE = 1,40 M, EXCLUINDO TAMPÃO. AF_12/2020</t>
  </si>
  <si>
    <t>BASE PARA POÇO DE VISITA RETANGULAR PARA ESGOTO, EM ALVENARIA COM BLOCOS DE CONCRETO, DIMENSÕES INTERNAS = 1,5X1,5 M, PROFUNDIDADE = 1,45 M, EXCLUINDO TAMPÃO . AF_12/2020</t>
  </si>
  <si>
    <t>BASE PARA POÇO DE VISITA RETANGULAR PARA ESGOTO, EM ALVENARIA COM BLOCOS DE CONCRETO, DIMENSÕES INTERNAS = 1,5X2 M, PROFUNDIDADE = 1,40 M, EXCLUINDO TAMPÃO. AF_12/2020</t>
  </si>
  <si>
    <t>BASE PARA POÇO DE VISITA RETANGULAR PARA ESGOTO, EM ALVENARIA COM BLOCOS DE CONCRETO, DIMENSÕES INTERNAS = 1,5X2,5 M, PROFUNDIDADE = 1,40 M, EXCLUINDO TAMPÃO. AF_12/2020</t>
  </si>
  <si>
    <t>BASE PARA POÇO DE VISITA RETANGULAR PARA ESGOTO, EM ALVENARIA COM BLOCOS DE CONCRETO, DIMENSÕES INTERNAS = 1,5X3 M, PROFUNDIDADE = 1,40 M, EXCLUINDO TAMPÃO. AF_12/2020</t>
  </si>
  <si>
    <t>BASE PARA POÇO DE VISITA RETANGULAR PARA ESGOTO, EM ALVENARIA COM BLOCOS DE CONCRETO, DIMENSÕES INTERNAS = 1,5X3,5 M, PROFUNDIDADE = 1,40 M, EXCLUINDO TAMPÃO. AF_12/2020</t>
  </si>
  <si>
    <t>BASE PARA POÇO DE VISITA RETANGULAR PARA ESGOTO, EM ALVENARIA COM BLOCOS DE CONCRETO, DIMENSÕES INTERNAS = 1,5X4 M, PROFUNDIDADE = 1,40 M, EXCLUINDO TAMPÃO. AF_12/2020</t>
  </si>
  <si>
    <t>BASE PARA POÇO DE VISITA RETANGULAR PARA ESGOTO, EM ALVENARIA COM BLOCOS DE CONCRETO, DIMENSÕES INTERNAS = 1X1 M, PROFUNDIDADE = 1,40 M, EXCLUINDO TAMPÃO. AF_12/2020</t>
  </si>
  <si>
    <t>BASE PARA POÇO DE VISITA RETANGULAR PARA ESGOTO, EM ALVENARIA COM BLOCOS DE CONCRETO, DIMENSÕES INTERNAS = 1X1,5 M, PROFUNDIDADE = 1,40 M, EXCLUINDO TAMPÃO. AF_12/2020</t>
  </si>
  <si>
    <t>BASE PARA POÇO DE VISITA RETANGULAR PARA ESGOTO, EM ALVENARIA COM BLOCOS DE CONCRETO, DIMENSÕES INTERNAS = 1X2 M, PROFUNDIDADE = 1,40 M, EXCLUINDO TAMPÃO. AF_12/2020</t>
  </si>
  <si>
    <t>BASE PARA POÇO DE VISITA RETANGULAR PARA ESGOTO, EM ALVENARIA COM BLOCOS DE CONCRETO, DIMENSÕES INTERNAS = 1X2,5 M, PROFUNDIDADE = 1,40 M, EXCLUINDO TAMPÃO. AF_12/2020</t>
  </si>
  <si>
    <t>BASE PARA POÇO DE VISITA RETANGULAR PARA ESGOTO, EM ALVENARIA COM BLOCOS DE CONCRETO, DIMENSÕES INTERNAS = 1X3 M, PROFUNDIDADE = 1,40 M, EXCLUINDO TAMPÃO. AF_12/2020</t>
  </si>
  <si>
    <t>BASE PARA POÇO DE VISITA RETANGULAR PARA ESGOTO, EM ALVENARIA COM BLOCOS DE CONCRETO, DIMENSÕES INTERNAS = 1X3,5 M, PROFUNDIDADE = 1,40 M, EXCLUINDO TAMPÃO. AF_12/2020</t>
  </si>
  <si>
    <t>BASE PARA POÇO DE VISITA RETANGULAR PARA ESGOTO, EM ALVENARIA COM BLOCOS DE CONCRETO, DIMENSÕES INTERNAS = 1X4 M, PROFUNDIDADE = 1,40 M, EXCLUINDO TAMPÃO. AF_12/2020</t>
  </si>
  <si>
    <t>BASE PARA POÇO DE VISITA RETANGULAR PARA ESGOTO, EM ALVENARIA COM BLOCOS DE CONCRETO, DIMENSÕES INTERNAS = 2,5X2,5 M, PROFUNDIDADE = 1,40 M, EXCLUINDO TAMPÃO. AF_12/2020</t>
  </si>
  <si>
    <t>BASE PARA POÇO DE VISITA RETANGULAR PARA ESGOTO, EM ALVENARIA COM BLOCOS DE CONCRETO, DIMENSÕES INTERNAS = 2,5X3 M, PROFUNDIDADE = 1,40 M, EXCLUINDO TAMPÃO. AF_12/2020</t>
  </si>
  <si>
    <t>BASE PARA POÇO DE VISITA RETANGULAR PARA ESGOTO, EM ALVENARIA COM BLOCOS DE CONCRETO, DIMENSÕES INTERNAS = 2,5X3,5 M, PROFUNDIDADE = 1,40 M, EXCLUINDO TAMPÃO. AF_12/2020</t>
  </si>
  <si>
    <t>BASE PARA POÇO DE VISITA RETANGULAR PARA ESGOTO, EM ALVENARIA COM BLOCOS DE CONCRETO, DIMENSÕES INTERNAS = 2,5X4 M, PROFUNDIDADE = 1,40 M, EXCLUINDO TAMPÃO. AF_12/2020</t>
  </si>
  <si>
    <t>BASE PARA POÇO DE VISITA RETANGULAR PARA ESGOTO, EM ALVENARIA COM BLOCOS DE CONCRETO, DIMENSÕES INTERNAS = 2X2 M, PROFUNDIDADE = 1,40 M, EXCLUINDO TAMPÃO. AF_12/2020</t>
  </si>
  <si>
    <t>BASE PARA POÇO DE VISITA RETANGULAR PARA ESGOTO, EM ALVENARIA COM BLOCOS DE CONCRETO, DIMENSÕES INTERNAS = 2X2,5 M, PROFUNDIDADE = 1,40 M, EXCLUINDO TAMPÃO. AF_12/2020</t>
  </si>
  <si>
    <t>BASE PARA POÇO DE VISITA RETANGULAR PARA ESGOTO, EM ALVENARIA COM BLOCOS DE CONCRETO, DIMENSÕES INTERNAS = 2X3 M, PROFUNDIDADE = 1,40 M, EXCLUINDO TAMPÃO. AF_12/2020</t>
  </si>
  <si>
    <t>BASE PARA POÇO DE VISITA RETANGULAR PARA ESGOTO, EM ALVENARIA COM BLOCOS DE CONCRETO, DIMENSÕES INTERNAS = 2X3,5 M, PROFUNDIDADE = 1,40 M, EXCLUINDO TAMPÃO. AF_12/2020</t>
  </si>
  <si>
    <t>BASE PARA POÇO DE VISITA RETANGULAR PARA ESGOTO, EM ALVENARIA COM BLOCOS DE CONCRETO, DIMENSÕES INTERNAS = 2X4 M, PROFUNDIDADE = 1,40 M, EXCLUINDO TAMPÃO. AF_12/2020</t>
  </si>
  <si>
    <t>BASE PARA POÇO DE VISITA RETANGULAR PARA ESGOTO, EM ALVENARIA COM BLOCOS DE CONCRETO, DIMENSÕES INTERNAS = 3,5X3,5 M, PROFUNDIDADE = 1,40 M, EXCLUINDO TAMPÃO. AF_12/2020</t>
  </si>
  <si>
    <t>BASE PARA POÇO DE VISITA RETANGULAR PARA ESGOTO, EM ALVENARIA COM BLOCOS DE CONCRETO, DIMENSÕES INTERNAS = 3,5X4 M, PROFUNDIDADE = 1,40 M, EXCLUINDO TAMPÃO. AF_12/2020</t>
  </si>
  <si>
    <t>BASE PARA POÇO DE VISITA RETANGULAR PARA ESGOTO, EM ALVENARIA COM BLOCOS DE CONCRETO, DIMENSÕES INTERNAS = 3X3 M, PROFUNDIDADE = 1,40 M, EXCLUINDO TAMPÃO. AF_12/2020</t>
  </si>
  <si>
    <t>BASE PARA POÇO DE VISITA RETANGULAR PARA ESGOTO, EM ALVENARIA COM BLOCOS DE CONCRETO, DIMENSÕES INTERNAS = 3X3,5 M, PROFUNDIDADE = 1,40 M, EXCLUINDO TAMPÃO. AF_12/2020</t>
  </si>
  <si>
    <t>BASE PARA POÇO DE VISITA RETANGULAR PARA ESGOTO, EM ALVENARIA COM BLOCOS DE CONCRETO, DIMENSÕES INTERNAS = 3X4 M, PROFUNDIDADE = 1,40 M, EXCLUINDO TAMPÃO. AF_12/2020</t>
  </si>
  <si>
    <t>BASE PARA POÇO DE VISITA RETANGULAR PARA ESGOTO, EM ALVENARIA COM BLOCOS DE CONCRETO, DIMENSÕES INTERNAS = 4X4 M, PROFUNDIDADE = 1,45 M, EXCLUINDO TAMPÃO. AF_12/2020</t>
  </si>
  <si>
    <t>POÇO DE INSPEÇÃO CIRCULAR PARA DRENAGEM, EM ALVENARIA COM TIJOLOS CERÂMICOS MACIÇOS, DIÂMETRO INTERNO = 0,60 M, PROFUNDIDADE = 0,95 M, EXCLUINDO TAMPÃO. AF_12/2020</t>
  </si>
  <si>
    <t>POÇO DE INSPEÇÃO CIRCULAR PARA DRENAGEM, EM ALVENARIA COM TIJOLOS CERÂMICOS MACIÇOS, DIÂMETRO INTERNO = 0,60 M, PROFUNDIDADE = 1,45 M, EXCLUINDO TAMPÃO. AF_12/2020</t>
  </si>
  <si>
    <t>POÇO DE INSPEÇÃO CIRCULAR PARA DRENAGEM, EM CONCRETO PRÉ-MOLDADO, DIÂMETRO INTERNO = 0,60 M, PROFUNDIDADE = 0,90 M, EXCLUINDO TAMPÃO. AF_12/2020</t>
  </si>
  <si>
    <t>POÇO DE INSPEÇÃO CIRCULAR PARA DRENAGEM, EM CONCRETO PRÉ-MOLDADO, DIÂMETRO INTERNO = 0,60 M, PROFUNDIDADE = 1,40 M, EXCLUINDO TAMPÃO. AF_12/2020</t>
  </si>
  <si>
    <t>POÇO DE INSPEÇÃO CIRCULAR PARA ESGOTO, EM ALVENARIA COM TIJOLOS CERÂMICOS MACIÇOS, DIÂMETRO INTERNO = 0,60 M, PROFUNDIDADE = 0,95 M, EXCLUINDO TAMPÃO. AF_12/2020</t>
  </si>
  <si>
    <t>POÇO DE INSPEÇÃO CIRCULAR PARA ESGOTO, EM ALVENARIA COM TIJOLOS CERÂMICOS MACIÇOS, DIÂMETRO INTERNO = 0,60 M, PROFUNDIDADE = 1,45 M, EXCLUINDO TAMPÃO. AF_12/2020</t>
  </si>
  <si>
    <t>POÇO DE INSPEÇÃO CIRCULAR PARA ESGOTO, EM CONCRETO PRÉ-MOLDADO, DIÂMETRO INTERNO = 0,60 M, PROFUNDIDADE = 0,90 M, EXCLUINDO TAMPÃO. AF_12/2020</t>
  </si>
  <si>
    <t>POÇO DE INSPEÇÃO CIRCULAR PARA ESGOTO, EM CONCRETO PRÉ-MOLDADO, DIÂMETRO INTERNO = 0,60 M, PROFUNDIDADE = 1,40 M, EXCLUINDO TAMPÃO. AF_12/2020</t>
  </si>
  <si>
    <t>ARGAMASSA DE ASSENTAMENTO DE ALVENARIA DE VEDAÇÃO E REVESTIMENTO INTERNO, TRAÇO EM VOLUME SECO 1:1:3:3,8 (CIMENTO:CAL:AREIA NATURAL MÉDIA:AREIA RECICLADA), COM USO DE AGREGADO RECICLADO MISTO (ARM) - PREPARO MANUAL. AF_11/2023</t>
  </si>
  <si>
    <t>ARGAMASSA DE ASSENTAMENTO DE ALVENARIA DE VEDAÇÃO E REVESTIMENTO INTERNO, TRAÇO EM VOLUME SECO 1:1:3:3,8 (CIMENTO:CAL:AREIAS NATURAL MÉDIA: RECICLADA), COM USO DE AGREGADO RECICLADO CIMENTÍCIO OU DE CONCRETO (ARCI/ARCO) - PREPARO MANUAL. AF_11/2023</t>
  </si>
  <si>
    <t>ARGAMASSA PARA ALVENARIA DE VEDAÇÃO E REVESTIMENTO INTERNO, TRAÇO EM VOLUME SECO 1:1:3:3,8 (CIMENTO:CAL:AREIA MÉDIA:AREIA RECICLADA), COM AGREGADO RECICLADO CIMENTÍCIO OU DE CONCRETO - PREPARO MECÂNICO COM MISTURADOR HORIZONTAL DE 600 KG. AF_11/2023</t>
  </si>
  <si>
    <t>ARGAMASSA PARA ALVENARIA DE VEDAÇÃO E REVESTIMENTO INTERNO, TRAÇO EM VOLUME SECO 1:1:3:3,8 (CIMENTO:CAL:AREIA MÉDIA:AREIA RECICLADA), COM USO DE AGREGADO RECICLADO MISTO - PREPARO MECÂNICO COM MISTURADOR HORIZONTAL DE 600 KG. AF_11/2023</t>
  </si>
  <si>
    <t>ARGAMASSA PARA CONTRAPISO, TRAÇO EM VOLUME SECO 1:2:2,5 (CIMENTO:AREIA NATURAL MÉDIA:AREIA RECICLADA), COM USO DE AGREGADO RECICLADO CIMENTÍCIO OU DE CONCRETO (ARCI/ARCO) - PREPARO MANUAL. AF_11/2023</t>
  </si>
  <si>
    <t>ARGAMASSA PARA CONTRAPISO, TRAÇO EM VOLUME SECO 1:2:2,5 (CIMENTO:AREIA NATURAL MÉDIA:AREIA RECICLADA), COM USO DE AGREGADO RECICLADO CIMENTÍCIO OU DE CONCRETO (ARCI/ARCO) - PREPARO MECÂNICO COM MISTURADOR DE EIXO HORIZONTAL DE 600 KG. AF_11/2023</t>
  </si>
  <si>
    <t>ARGAMASSA PARA CONTRAPISO, TRAÇO EM VOLUME SECO 1:2:2,5 (CIMENTO:AREIA NATURAL MÉDIA:AREIA RECICLADA), COM USO DE AGREGADO RECICLADO MISTO (ARM) - PREPARO MANUAL. AF_11/2023</t>
  </si>
  <si>
    <t>ARGAMASSA PARA CONTRAPISO, TRAÇO EM VOLUME SECO 1:2:2,5 (CIMENTO:AREIA NATURAL MÉDIA:AREIA RECICLADA), COM USO DE AGREGADO RECICLADO MISTO (ARM) - PREPARO MECÂNICO COM MISTURADOR DE EIXO HORIZONTAL DE 600 KG. AF_11/2023</t>
  </si>
  <si>
    <t>CONCRETO MAGRO PARA LASTRO, TRAÇO EM MASSA SECA 1:3,4:3,5 (CIMENTO:AREIA RECICLADA:BRITA 1 RECICLADA), COM USO DE AGREGADO RECICLADO CIMENTÍCIO OU DE CONCRETO (ARCI/ARCO) - PREPARO MANUAL. AF_11/2023</t>
  </si>
  <si>
    <t>CONCRETO MAGRO PARA LASTRO, TRAÇO EM MASSA SECA 1:3,4:3,5 (CIMENTO:AREIA RECICLADA:BRITA 1 RECICLADA), COM USO DE AGREGADO RECICLADO CIMENTÍCIO OU DE CONCRETO (ARCI/ARCO) - PREPARO MECÂNICO COM BETONEIRA 600 L. AF_11/2023</t>
  </si>
  <si>
    <t>CONCRETO MAGRO PARA LASTRO, TRAÇO EM MASSA SECA 1:3,4:3,5 (CIMENTO:AREIA RECICLADA:BRITA 1 RECICLADA), COM USO DE AGREGADO RECICLADO MISTO (ARM) - PREPARO MANUAL. AF_11/2023</t>
  </si>
  <si>
    <t>CONCRETO MAGRO PARA LASTRO, TRAÇO EM MASSA SECA 1:3,4:3,5 (CIMENTO:AREIA RECICLADA:BRITA 1 RECICLADA), COM USO DE AGREGADO RECICLADO MISTO (ARM) - PREPARO MECÂNICO COM BETONEIRA 600 L. AF_11/2023</t>
  </si>
  <si>
    <t>ASSENTO COM ENCOSTO PARA ARQUIBANCADA - FORNECIMENTO E INSTALAÇÃO. AF_03/2022</t>
  </si>
  <si>
    <t>ASSENTO SEM ENCOSTO PARA ARQUIBANCADA - FORNECIMENTO E INSTALAÇÃO. AF_03/2022</t>
  </si>
  <si>
    <t>PAR DE ESTRUTURAS PARA TABELA DE BASQUETE EM TRELIÇA METÁLICA AÉREA, EXCETO TABELA, ARO E REDE - FORNECIMENTO E INSTALAÇÃO. AF_03/2022</t>
  </si>
  <si>
    <t>PAR DE ESTRUTURAS PARA TABELA DE BASQUETE EM TRELIÇA METÁLICA FIXADA NO PISO, EXCETO TABELA, ARO E REDE - FORNECIMENTO E INSTALAÇÃO. AF_03/2022</t>
  </si>
  <si>
    <t>PAR DE ESTRUTURAS PARA TABELA DE BASQUETE METÁLICA TUBULAR CHUMBADA COM CONCRETO NO PISO, EXCETO TABELA, ARO E REDE - FORNECIMENTO E INSTALAÇÃO. AF_03/2022</t>
  </si>
  <si>
    <t>PAR DE POSTES E REDE DE VÔLEI - FORNECIMENTO E INSTALAÇÃO. AF_03/2022</t>
  </si>
  <si>
    <t>PAR DE TABELAS DE BASQUETE DE ACRÍLICO, COM AROS E REDES - FORNECIMENTO E INSTALAÇÃO. AF_03/2022</t>
  </si>
  <si>
    <t>PAR DE TABELAS DE BASQUETE DE VIDRO TEMPERADO, COM AROS E REDES - FORNECIMENTO E INSTALAÇÃO. AF_03/2022</t>
  </si>
  <si>
    <t>PAR DE TRAVES E REDES DE FUTSAL - FORNECIMENTO E INSTALAÇÃO. AF_03/2022</t>
  </si>
  <si>
    <t>PISO ASFÁLTICO PARA QUADRA POLIESPORTIVA - FORNECIMENTO E INSTALAÇÃO. AF_03/2022</t>
  </si>
  <si>
    <t>PISO DE GRAMA SINTÉTICA PARA QUADRA POLIESPORTIVA - FORNECIMENTO E INSTALAÇÃO. AF_03/2022</t>
  </si>
  <si>
    <t>PISO DE MADEIRA COM AMORTECEDORES DE BORRACHA PARA QUADRA POLIESPORTIVA - FORNECIMENTO E INSTALAÇÃO. AF_03/2022</t>
  </si>
  <si>
    <t>PISO DE POLIURETANO PARA QUADRA POLIESPORTIVA - FORNECIMENTO E INSTALAÇÃO. AF_03/2022</t>
  </si>
  <si>
    <t>PISO MODULAR DE POLIPROPILENO PARA QUADRA POLIESPORTIVA - FORNECIMENTO E INSTALAÇÃO. AF_03/2022</t>
  </si>
  <si>
    <t>PISO MODULAR INTERNO DE POLIPROPILENO PARA QUADRA POLIESPORTIVA - FORNECIMENTO E INSTALAÇÃO. AF_03/2022</t>
  </si>
  <si>
    <t>REDE DE PROTEÇÃO HORIZONTAL PARA QUADRA POLIESPORTIVA - FORNECIMENTO E INSTALAÇÃO. AF_03/2022</t>
  </si>
  <si>
    <t>REDE DE PROTEÇÃO VERTICAL PARA QUADRA POLIESPORTIVA - FORNECIMENTO E INSTALAÇÃO. AF_03/2022</t>
  </si>
  <si>
    <t>ARMAÇÃO PARA EXECUÇÃO DE RADIER, PISO DE CONCRETO OU LAJE SOBRE SOLO, COM USO DE TELA Q-246. AF_09/2021</t>
  </si>
  <si>
    <t>ARMAÇÃO PARA EXECUÇÃO DE RADIER, PISO DE CONCRETO OU LAJE SOBRE SOLO, COM USO DE TELA Q-396. AF_09/2021</t>
  </si>
  <si>
    <t>EXECUÇÃO DE LAJE SOBRE SOLO, ESPESSURA DE 10 CM, FCK = 30 MPA, COM USO DE FORMAS METÁLICAS. AF_09/2021</t>
  </si>
  <si>
    <t>EXECUÇÃO DE LAJE SOBRE SOLO, ESPESSURA DE 15 CM, FCK = 30 MPA, COM USO DE FORMAS METÁLICAS. AF_09/2021</t>
  </si>
  <si>
    <t>EXECUÇÃO DE LAJE SOBRE SOLO, ESPESSURA DE 20 CM, FCK = 30 MPA, COM USO DE FORMAS METÁLICAS. AF_09/2021</t>
  </si>
  <si>
    <t>EXECUÇÃO DE LAJE SOBRE SOLO, ESPESSURA DE 25 CM, FCK = 30 MPA, COM USO DE FORMAS METÁLICAS. AF_09/2021</t>
  </si>
  <si>
    <t>EXECUÇÃO DE LAJE SOBRE SOLO, ESPESSURA DE 30 CM, FCK = 30 MPA, COM USO DE FORMAS METÁLICAS. AF_09/2021</t>
  </si>
  <si>
    <t>EXECUÇÃO DE PISO DE CONCRETO, COM ACABAMENTO SUPERFICIAL, ESPESSURA DE 15 CM, FCK = 30 MPA, COM USO DE FORMAS METÁLICAS. AF_09/2021</t>
  </si>
  <si>
    <t>EXECUÇÃO DE PISO DE CONCRETO, COM ACABAMENTO SUPERFICIAL, ESPESSURA DE 20 CM, FCK = 30 MPA, COM USO DE FORMAS EM MADEIRA SERRADA. AF_09/2021</t>
  </si>
  <si>
    <t>EXECUÇÃO DE PISO DE CONCRETO, COM ACABAMENTO SUPERFICIAL, ESPESSURA DE 20 CM, FCK = 30 MPA, COM USO DE FORMAS METÁLICAS. AF_09/2021</t>
  </si>
  <si>
    <t>EXECUÇÃO DE PISO DE CONCRETO, COM ACABAMENTO SUPERFICIAL, ESPESSURA DE 25 CM, FCK = 30 MPA, COM USO DE FORMAS EM MADEIRA SERRADA. AF_09/2021</t>
  </si>
  <si>
    <t>EXECUÇÃO DE PISO DE CONCRETO, COM ACABAMENTO SUPERFICIAL, ESPESSURA DE 25 CM, FCK = 30 MPA, COM USO DE FORMAS METÁLICAS. AF_09/2021</t>
  </si>
  <si>
    <t>EXECUÇÃO DE PISO DE CONCRETO, SEM ACABAMENTO SUPERFICIAL, ESPESSURA DE 15 CM, FCK = 30 MPA, COM USO DE FORMAS METÁLICAS. AF_09/2021</t>
  </si>
  <si>
    <t>EXECUÇÃO DE PISO DE CONCRETO, SEM ACABAMENTO SUPERFICIAL, ESPESSURA DE 20 CM, FCK = 30 MPA, COM USO DE FORMAS EM MADEIRA SERRADA. AF_09/2021</t>
  </si>
  <si>
    <t>EXECUÇÃO DE PISO DE CONCRETO, SEM ACABAMENTO SUPERFICIAL, ESPESSURA DE 20 CM, FCK = 30 MPA, COM USO DE FORMAS METÁLICAS. AF_09/2021</t>
  </si>
  <si>
    <t>EXECUÇÃO DE PISO DE CONCRETO, SEM ACABAMENTO SUPERFICIAL, ESPESSURA DE 25 CM, FCK = 30 MPA, COM USO DE FORMAS EM MADEIRA SERRADA. AF_09/2021</t>
  </si>
  <si>
    <t>EXECUÇÃO DE PISO DE CONCRETO, SEM ACABAMENTO SUPERFICIAL, ESPESSURA DE 25 CM, FCK = 30 MPA, COM USO DE FORMAS METÁLICAS. AF_09/2021</t>
  </si>
  <si>
    <t>EXECUÇÃO DE RADIER, ESPESSURA DE 10 CM, FCK = 30 MPA, COM USO DE FORMAS METÁLICAS. AF_09/2021</t>
  </si>
  <si>
    <t>EXECUÇÃO DE RADIER, ESPESSURA DE 15 CM, FCK = 30 MPA, COM USO DE FORMAS METÁLICAS. AF_09/2021</t>
  </si>
  <si>
    <t>EXECUÇÃO DE RADIER, ESPESSURA DE 20 CM, FCK = 30 MPA, COM USO DE FORMAS METÁLICAS. AF_09/2021</t>
  </si>
  <si>
    <t>EXECUÇÃO DE RADIER, ESPESSURA DE 25 CM, FCK = 30 MPA, COM USO DE FORMAS METÁLICAS. AF_09/2021</t>
  </si>
  <si>
    <t>EXECUÇÃO DE RADIER, ESPESSURA DE 30 CM, FCK = 30 MPA, COM USO DE FORMAS METÁLICAS. AF_09/2021</t>
  </si>
  <si>
    <t>MONTAGEM E DESMONTAGEM DE FORMA PARA RADIER, PISO DE CONCRETO OU LAJE SOBRE SOLO, COM SISTEMA DE FORMAS MANUSEÁVEIS METÁLICAS. AF_09/2021</t>
  </si>
  <si>
    <t>CHUMBAMENTO PONTUAL DE ABERTURA EM LAJE COM PASSAGEM DE 1 TUBO COM DIÂMETRO DE 50 MM. AF_09/2023</t>
  </si>
  <si>
    <t>CHUMBAMENTO PONTUAL DE ABERTURA EM LAJE COM PASSAGEM DE 5 TUBOS COM DIÂMETROS DE 50 MM. AF_09/2023</t>
  </si>
  <si>
    <t>FIXAÇÃO DE DUTOS FLEXÍVEIS CIRCULARES, DIÂMETRO 109 MM OU 4", COM ABRAÇADEIRA METÁLICA FLEXÍVEL FIXADA DIRETAMENTE NA LAJE, SOMENTE MÃO DE OBRA. AF_09/2023</t>
  </si>
  <si>
    <t>FIXAÇÃO DE DUTOS FLEXÍVEIS CIRCULARES, DIÂMETRO 109 MM OU 4", COM ABRAÇADEIRA METÁLICA FLEXÍVEL FIXADA DIRETAMENTE NA LAJE. AF_09/2023</t>
  </si>
  <si>
    <t>FIXAÇÃO DE TUBOS HORIZONTAIS DE PPR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</si>
  <si>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</si>
  <si>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</si>
  <si>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PVC ÁGUA/PVC ESGOTO/PVC PLUVIAL/CPVC/PPR/COBRE OU AÇO, DIÂMETROS MENORES OU IGUAIS A 40 MM, COM ABRAÇADEIRA METÁLICA RÍGIDA TIPO D COM PARAFUSO DE FIXAÇÃO 1 1/4", FIXADA DIRETAMENTE NA LAJE OU PAREDE. AF_09/2023</t>
  </si>
  <si>
    <t>EXECUÇÃO DE IMPRIMAÇÃO IMPERMEABILIZANTE COM ASFALTO DILUÍDO CM-30, PARA O FECHAMENTO DE VALAS. AF_05/2021</t>
  </si>
  <si>
    <t>EXECUÇÃO DE PINTURA DE LIGAÇÃO COM EMULSÃO ASFÁLTICA RR-2C, PARA O FECHAMENTO DE VALAS. AF_12/2020</t>
  </si>
  <si>
    <t>EXECUÇÃO DE TAPA BURACO COM APLICAÇÃO DE CONCRETO ASFÁLTICO (AQUISIÇÃO EM USINA) E PINTURA DE LIGAÇÃO. AF_12/2020</t>
  </si>
  <si>
    <t>EXECUÇÃO DE TAPA BURACO COM APLICAÇÃO DE CONCRETO ASFÁLTICO (USINAGEM PRÓPRIA) E PINTURA DE LIGAÇÃO. AF_12/2020</t>
  </si>
  <si>
    <t>EXECUÇÃO DE TAPA BURACO COM APLICAÇÃO DE PRÉ MISTURADO A FRIO (AQUISIÇÃO EM USINA) E PINTURA DE LIGAÇÃO. AF_12/2020</t>
  </si>
  <si>
    <t>EXECUÇÃO DE TAPA BURACO COM APLICAÇÃO DE PRÉ MISTURADO A FRIO (USINAGEM PRÓPRIA) E PINTURA DE LIGAÇÃO. AF_12/2020</t>
  </si>
  <si>
    <t>REASSENTAMENTO DE BLOCOS 16 FACES PARA PISO INTERTRAVADO, ESPESSURA DE 4 CM, EM CALÇADA, COM REAPROVEITAMENTO DOS BLOCOS 16 FACES - INCLUSO RETIRADA E COLOCAÇÃO DO MATERIAL. AF_12/2020</t>
  </si>
  <si>
    <t>REASSENTAMENTO DE BLOCOS RETANGULAR PARA PISO INTERTRAVADO, ESPESSURA DE 4 CM, EM CALÇADA, COM REAPROVEITAMENTO DOS BLOCOS RETANGULAR - INCLUSO RETIRADA E COLOCAÇÃO DO MATERIAL. AF_12/2020</t>
  </si>
  <si>
    <t>REASSENTAMENTO DE PARALELEPÍPEDOS, REJUNTAMENTO COM PEDRISCO E EMULSÃO ASFÁLTICA, COM REAPROVEITAMENTO DOS PARALELEPÍPEDOS - INCLUSO RETIRADA E COLOCAÇÃO DO MATERIAL. AF_12/2020</t>
  </si>
  <si>
    <t>REASSENTAMENTO DE PEDRAS POLIÉDRICAS, REJUNTAMENTO COM PEDRISCO E EMULSÃO ASFÁLTICA, COM REAPROVEITAMENTO DAS PEDRAS POLIÉDRICAS - INCLUSO RETIRADA E COLOCAÇÃO DO MATERIAL. AF_12/2020</t>
  </si>
  <si>
    <t>REASSENTAMENTO DE PEDRAS POLIÉDRICAS, REJUNTAMENTO COM PÓ DE PEDRA, COM REAPROVEITAMENTO DAS PEDRAS POLIÉDRICAS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</si>
  <si>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</si>
  <si>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</si>
  <si>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REVESTIMENTO EM CONCRETO ASFÁLTICO (USINAGEM PRÓPRIA), PARA O FECHAMENTO DE VALAS - INCLUSO DEMOLIÇÃO DO PAVIMENTO. AF_12/2020</t>
  </si>
  <si>
    <t>RECOMPOSIÇÃO DE REVESTIMENTO EM PRÉ MISTURADO A FRIO (AQUISIÇÃO EM USINA), PARA FECHAMENTO DE VALAS - INCLUSO DEMOLIÇÃO DO PAVIMENTO. AF_12/2020</t>
  </si>
  <si>
    <t>RECOMPOSIÇÃO DE REVESTIMENTO EM PRÉ MISTURADO A FRIO (USINAGEM PRÓPRIA), PARA FECHAMENTO DE VALAS - INCLUSO DEMOLIÇÃO DO PAVIMENTO. AF_12/2020</t>
  </si>
  <si>
    <t>ELETRODUTO FLEXÍVEL CORRUGADO, PEAD, DN 125 (5"), PARA REDE ENTERRADA DE DISTRIBUIÇÃO DE ENERGIA ELÉTRICA - FORNECIMENTO E INSTALAÇÃO. AF_12/2021</t>
  </si>
  <si>
    <t>ELETRODUTO FLEXÍVEL CORRUGADO, PEAD, DN 150 (6"), PARA REDE ENTERRADA DE DISTRIBUIÇÃO DE ENERGIA ELÉTRICA - FORNECIMENTO E INSTALAÇÃO. AF_12/2021</t>
  </si>
  <si>
    <t>ELETRODUTO FLEXÍVEL CORRUGADO, PEAD, DN 175 (7"), PARA REDE ENTERRADA DE DISTRIBUIÇÃO DE ENERGIA ELÉTRICA - FORNECIMENTO E INSTALAÇÃO. AF_12/2021</t>
  </si>
  <si>
    <t>ELETRODUTO FLEXÍVEL CORRUGADO, PEAD, DN 200 (8"), PARA REDE ENTERRADA DE DISTRIBUIÇÃO DE ENERGIA ELÉTRICA - FORNECIMENTO E INSTALAÇÃO. AF_12/2021</t>
  </si>
  <si>
    <t>FITA DE SINALIZAÇÃO SUBTERRÂNEA PARA REDE ENTERRADA DE DISTRIBUIÇÃO DE ENERGIA ELÉTRICA - FORNECIMENTO E INSTALAÇÃO. AF_12/2021</t>
  </si>
  <si>
    <t>EXECUÇÃO DE JUNTA SOLDADA POR ELETROFUSÃO, DE TUBO OU CONEXÃO EM PEAD LISO PARA REDE DE ÁGUA OU ESGOTO, DIÂMETRO DE 1000 MM (NÃO INCLUI O FORNECIMENTO DE TUBO E CONEXÃO). AF_12/2021</t>
  </si>
  <si>
    <t>EXECUÇÃO DE JUNTA SOLDADA POR ELETROFUSÃO, DE TUBO OU CONEXÃO EM PEAD LISO PARA REDE DE ÁGUA OU ESGOTO, DIÂMETRO DE 110 MM (NÃO INCLUI O FORNECIMENTO DE TUBO E CONEXÃO). AF_12/2021</t>
  </si>
  <si>
    <t>EXECUÇÃO DE JUNTA SOLDADA POR ELETROFUSÃO, DE TUBO OU CONEXÃO EM PEAD LISO PARA REDE DE ÁGUA OU ESGOTO, DIÂMETRO DE 1200 MM (NÃO INCLUI O FORNECIMENTO DE TUBO E CONEXÃO). AF_12/2021</t>
  </si>
  <si>
    <t>EXECUÇÃO DE JUNTA SOLDADA POR ELETROFUSÃO, DE TUBO OU CONEXÃO EM PEAD LISO PARA REDE DE ÁGUA OU ESGOTO, DIÂMETRO DE 1400 MM (NÃO INCLUI O FORNECIMENTO DE TUBO E CONEXÃO). AF_12/2021</t>
  </si>
  <si>
    <t>EXECUÇÃO DE JUNTA SOLDADA POR ELETROFUSÃO, DE TUBO OU CONEXÃO EM PEAD LISO PARA REDE DE ÁGUA OU ESGOTO, DIÂMETRO DE 160 MM (NÃO INCLUI O FORNECIMENTO DE TUBO E CONEXÃO). AF_12/2021</t>
  </si>
  <si>
    <t>EXECUÇÃO DE JUNTA SOLDADA POR ELETROFUSÃO, DE TUBO OU CONEXÃO EM PEAD LISO PARA REDE DE ÁGUA OU ESGOTO, DIÂMETRO DE 1600 MM (NÃO INCLUI O FORNECIMENTO DE TUBO E CONEXÃO). AF_12/2021</t>
  </si>
  <si>
    <t>EXECUÇÃO DE JUNTA SOLDADA POR ELETROFUSÃO, DE TUBO OU CONEXÃO EM PEAD LISO PARA REDE DE ÁGUA OU ESGOTO, DIÂMETRO DE 180 MM (NÃO INCLUI O FORNECIMENTO DE TUBO E CONEXÃO). AF_12/2021</t>
  </si>
  <si>
    <t>EXECUÇÃO DE JUNTA SOLDADA POR ELETROFUSÃO, DE TUBO OU CONEXÃO EM PEAD LISO PARA REDE DE ÁGUA OU ESGOTO, DIÂMETRO DE 20 MM (NÃO INCLUI O FORNECIMENTO DE TUBO E CONEXÃO). AF_12/2021</t>
  </si>
  <si>
    <t>EXECUÇÃO DE JUNTA SOLDADA POR ELETROFUSÃO, DE TUBO OU CONEXÃO EM PEAD LISO PARA REDE DE ÁGUA OU ESGOTO, DIÂMETRO DE 200 MM (NÃO INCLUI O FORNECIMENTO DE TUBO E CONEXÃO). AF_12/2021</t>
  </si>
  <si>
    <t>EXECUÇÃO DE JUNTA SOLDADA POR ELETROFUSÃO, DE TUBO OU CONEXÃO EM PEAD LISO PARA REDE DE ÁGUA OU ESGOTO, DIÂMETRO DE 225 MM (NÃO INCLUI O FORNECIMENTO DE TUBO E CONEXÃO). AF_12/2021</t>
  </si>
  <si>
    <t>EXECUÇÃO DE JUNTA SOLDADA POR ELETROFUSÃO, DE TUBO OU CONEXÃO EM PEAD LISO PARA REDE DE ÁGUA OU ESGOTO, DIÂMETRO DE 250 MM (NÃO INCLUI O FORNECIMENTO DE TUBO E CONEXÃO). AF_12/2021</t>
  </si>
  <si>
    <t>EXECUÇÃO DE JUNTA SOLDADA POR ELETROFUSÃO, DE TUBO OU CONEXÃO EM PEAD LISO PARA REDE DE ÁGUA OU ESGOTO, DIÂMETRO DE 280 MM (NÃO INCLUI O FORNECIMENTO DE TUBO E CONEXÃO). AF_12/2021</t>
  </si>
  <si>
    <t>EXECUÇÃO DE JUNTA SOLDADA POR ELETROFUSÃO, DE TUBO OU CONEXÃO EM PEAD LISO PARA REDE DE ÁGUA OU ESGOTO, DIÂMETRO DE 315 MM (NÃO INCLUI O FORNECIMENTO DE TUBO E CONEXÃO). AF_12/2021</t>
  </si>
  <si>
    <t>EXECUÇÃO DE JUNTA SOLDADA POR ELETROFUSÃO, DE TUBO OU CONEXÃO EM PEAD LISO PARA REDE DE ÁGUA OU ESGOTO, DIÂMETRO DE 32 MM (NÃO INCLUI O FORNECIMENTO DE TUBO E CONEXÃO). AF_12/2021</t>
  </si>
  <si>
    <t>EXECUÇÃO DE JUNTA SOLDADA POR ELETROFUSÃO, DE TUBO OU CONEXÃO EM PEAD LISO PARA REDE DE ÁGUA OU ESGOTO, DIÂMETRO DE 355 MM (NÃO INCLUI O FORNECIMENTO DE TUBO E CONEXÃO). AF_12/2021</t>
  </si>
  <si>
    <t>EXECUÇÃO DE JUNTA SOLDADA POR ELETROFUSÃO, DE TUBO OU CONEXÃO EM PEAD LISO PARA REDE DE ÁGUA OU ESGOTO, DIÂMETRO DE 400 MM (NÃO INCLUI O FORNECIMENTO DE TUBO E CONEXÃO). AF_12/2021</t>
  </si>
  <si>
    <t>EXECUÇÃO DE JUNTA SOLDADA POR ELETROFUSÃO, DE TUBO OU CONEXÃO EM PEAD LISO PARA REDE DE ÁGUA OU ESGOTO, DIÂMETRO DE 450 MM (NÃO INCLUI O FORNECIMENTO DE TUBO E CONEXÃO). AF_12/2021</t>
  </si>
  <si>
    <t>EXECUÇÃO DE JUNTA SOLDADA POR ELETROFUSÃO, DE TUBO OU CONEXÃO EM PEAD LISO PARA REDE DE ÁGUA OU ESGOTO, DIÂMETRO DE 500 MM (NÃO INCLUI O FORNECIMENTO DE TUBO E CONEXÃO). AF_12/2021</t>
  </si>
  <si>
    <t>EXECUÇÃO DE JUNTA SOLDADA POR ELETROFUSÃO, DE TUBO OU CONEXÃO EM PEAD LISO PARA REDE DE ÁGUA OU ESGOTO, DIÂMETRO DE 560 MM (NÃO INCLUI O FORNECIMENTO DE TUBO E CONEXÃO). AF_12/2021</t>
  </si>
  <si>
    <t>EXECUÇÃO DE JUNTA SOLDADA POR ELETROFUSÃO, DE TUBO OU CONEXÃO EM PEAD LISO PARA REDE DE ÁGUA OU ESGOTO, DIÂMETRO DE 63 MM (NÃO INCLUI O FORNECIMENTO DE TUBO E CONEXÃO). AF_12/2021</t>
  </si>
  <si>
    <t>EXECUÇÃO DE JUNTA SOLDADA POR ELETROFUSÃO, DE TUBO OU CONEXÃO EM PEAD LISO PARA REDE DE ÁGUA OU ESGOTO, DIÂMETRO DE 630 MM (NÃO INCLUI O FORNECIMENTO DE TUBO E CONEXÃO). AF_12/2021</t>
  </si>
  <si>
    <t>EXECUÇÃO DE JUNTA SOLDADA POR ELETROFUSÃO, DE TUBO OU CONEXÃO EM PEAD LISO PARA REDE DE ÁGUA OU ESGOTO, DIÂMETRO DE 710 MM (NÃO INCLUI O FORNECIMENTO DE TUBO E CONEXÃO). AF_12/2021</t>
  </si>
  <si>
    <t>EXECUÇÃO DE JUNTA SOLDADA POR ELETROFUSÃO, DE TUBO OU CONEXÃO EM PEAD LISO PARA REDE DE ÁGUA OU ESGOTO, DIÂMETRO DE 800 MM (NÃO INCLUI O FORNECIMENTO DE TUBO E CONEXÃO). AF_12/2021</t>
  </si>
  <si>
    <t>EXECUÇÃO DE JUNTA SOLDADA POR ELETROFUSÃO, DE TUBO OU CONEXÃO EM PEAD LISO PARA REDE DE ÁGUA OU ESGOTO, DIÂMETRO DE 90 MM (NÃO INCLUI O FORNECIMENTO DE TUBO E CONEXÃO). AF_12/2021</t>
  </si>
  <si>
    <t>EXECUÇÃO DE JUNTA SOLDADA POR ELETROFUSÃO, DE TUBO OU CONEXÃO EM PEAD LISO PARA REDE DE ÁGUA OU ESGOTO, DIÂMETRO DE 900 MM (NÃO INCLUI O FORNECIMENTO DE TUBO E CONEXÃO). AF_12/2021</t>
  </si>
  <si>
    <t>EXECUÇÃO DE JUNTA SOLDADA POR TERMOFUSÃO, DE TUBO OU CONEXÃO EM PEAD LISO PARA REDE DE ÁGUA OU ESGOTO, DIÂMETRO DE 1000 MM (NÃO INCLUI O FORNECIMENTO DE TUBO E CONEXÃO). AF_12/2021</t>
  </si>
  <si>
    <t>EXECUÇÃO DE JUNTA SOLDADA POR TERMOFUSÃO, DE TUBO OU CONEXÃO EM PEAD LISO PARA REDE DE ÁGUA OU ESGOTO, DIÂMETRO DE 1200 MM (NÃO INCLUI O FORNECIMENTO DE TUBO E CONEXÃO). AF_12/2021</t>
  </si>
  <si>
    <t>EXECUÇÃO DE JUNTA SOLDADA POR TERMOFUSÃO, DE TUBO OU CONEXÃO EM PEAD LISO PARA REDE DE ÁGUA OU ESGOTO, DIÂMETRO DE 160 MM (NÃO INCLUI O FORNECIMENTO DE TUBO E CONEXÃO). AF_12/2021</t>
  </si>
  <si>
    <t>EXECUÇÃO DE JUNTA SOLDADA POR TERMOFUSÃO, DE TUBO OU CONEXÃO EM PEAD LISO PARA REDE DE ÁGUA OU ESGOTO, DIÂMETRO DE 180 MM (NÃO INCLUI O FORNECIMENTO DE TUBO E CONEXÃO). AF_12/2021</t>
  </si>
  <si>
    <t>EXECUÇÃO DE JUNTA SOLDADA POR TERMOFUSÃO, DE TUBO OU CONEXÃO EM PEAD LISO PARA REDE DE ÁGUA OU ESGOTO, DIÂMETRO DE 200 MM (NÃO INCLUI O FORNECIMENTO DE TUBO E CONEXÃO). AF_12/2021</t>
  </si>
  <si>
    <t>EXECUÇÃO DE JUNTA SOLDADA POR TERMOFUSÃO, DE TUBO OU CONEXÃO EM PEAD LISO PARA REDE DE ÁGUA OU ESGOTO, DIÂMETRO DE 225 MM (NÃO INCLUI O FORNECIMENTO DE TUBO E CONEXÃO). AF_12/2021</t>
  </si>
  <si>
    <t>EXECUÇÃO DE JUNTA SOLDADA POR TERMOFUSÃO, DE TUBO OU CONEXÃO EM PEAD LISO PARA REDE DE ÁGUA OU ESGOTO, DIÂMETRO DE 250 MM (NÃO INCLUI O FORNECIMENTO DE TUBO E CONEXÃO). AF_12/2021</t>
  </si>
  <si>
    <t>EXECUÇÃO DE JUNTA SOLDADA POR TERMOFUSÃO, DE TUBO OU CONEXÃO EM PEAD LISO PARA REDE DE ÁGUA OU ESGOTO, DIÂMETRO DE 280 MM (NÃO INCLUI O FORNECIMENTO DE TUBO E CONEXÃO). AF_12/2021</t>
  </si>
  <si>
    <t>EXECUÇÃO DE JUNTA SOLDADA POR TERMOFUSÃO, DE TUBO OU CONEXÃO EM PEAD LISO PARA REDE DE ÁGUA OU ESGOTO, DIÂMETRO DE 315 MM (NÃO INCLUI O FORNECIMENTO DE TUBO E CONEXÃO). AF_12/2021</t>
  </si>
  <si>
    <t>EXECUÇÃO DE JUNTA SOLDADA POR TERMOFUSÃO, DE TUBO OU CONEXÃO EM PEAD LISO PARA REDE DE ÁGUA OU ESGOTO, DIÂMETRO DE 355 MM (NÃO INCLUI O FORNECIMENTO DE TUBO E CONEXÃO). AF_12/2021</t>
  </si>
  <si>
    <t>EXECUÇÃO DE JUNTA SOLDADA POR TERMOFUSÃO, DE TUBO OU CONEXÃO EM PEAD LISO PARA REDE DE ÁGUA OU ESGOTO, DIÂMETRO DE 400 MM (NÃO INCLUI O FORNECIMENTO DE TUBO E CONEXÃO). AF_12/2021</t>
  </si>
  <si>
    <t>EXECUÇÃO DE JUNTA SOLDADA POR TERMOFUSÃO, DE TUBO OU CONEXÃO EM PEAD LISO PARA REDE DE ÁGUA OU ESGOTO, DIÂMETRO DE 450 MM (NÃO INCLUI O FORNECIMENTO DE TUBO E CONEXÃO). AF_12/2021</t>
  </si>
  <si>
    <t>EXECUÇÃO DE JUNTA SOLDADA POR TERMOFUSÃO, DE TUBO OU CONEXÃO EM PEAD LISO PARA REDE DE ÁGUA OU ESGOTO, DIÂMETRO DE 500 MM (NÃO INCLUI O FORNECIMENTO DE TUBO E CONEXÃO). AF_12/2021</t>
  </si>
  <si>
    <t>EXECUÇÃO DE JUNTA SOLDADA POR TERMOFUSÃO, DE TUBO OU CONEXÃO EM PEAD LISO PARA REDE DE ÁGUA OU ESGOTO, DIÂMETRO DE 560 MM (NÃO INCLUI O FORNECIMENTO DE TUBO E CONEXÃO). AF_12/2021</t>
  </si>
  <si>
    <t>EXECUÇÃO DE JUNTA SOLDADA POR TERMOFUSÃO, DE TUBO OU CONEXÃO EM PEAD LISO PARA REDE DE ÁGUA OU ESGOTO, DIÂMETRO DE 630 MM (NÃO INCLUI O FORNECIMENTO DE TUBO E CONEXÃO). AF_12/2021</t>
  </si>
  <si>
    <t>EXECUÇÃO DE JUNTA SOLDADA POR TERMOFUSÃO, DE TUBO OU CONEXÃO EM PEAD LISO PARA REDE DE ÁGUA OU ESGOTO, DIÂMETRO DE 710 MM (NÃO INCLUI O FORNECIMENTO DE TUBO E CONEXÃO). AF_12/2021</t>
  </si>
  <si>
    <t>EXECUÇÃO DE JUNTA SOLDADA POR TERMOFUSÃO, DE TUBO OU CONEXÃO EM PEAD LISO PARA REDE DE ÁGUA OU ESGOTO, DIÂMETRO DE 800 MM (NÃO INCLUI O FORNECIMENTO DE TUBO E CONEXÃO). AF_12/2021</t>
  </si>
  <si>
    <t>EXECUÇÃO DE JUNTA SOLDADA POR TERMOFUSÃO, DE TUBO OU CONEXÃO EM PEAD LISO PARA REDE DE ÁGUA OU ESGOTO, DIÂMETRO DE 900 MM (NÃO INCLUI O FORNECIMENTO DE TUBO E CONEXÃO).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</si>
  <si>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</si>
  <si>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</si>
  <si>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</si>
  <si>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TUBO PEAD LISO PARA REDE DE ÁGUA OU ESGOTO, DIÂMETRO DE 180 MM, JUNTA SOLDADA (NÃO INCLUI A EXECUÇÃO DE SOLDA) - FORNECIMENTO E ASSENTAMENTO. AF_12/2021</t>
  </si>
  <si>
    <t>TUBO PEAD LISO PARA REDE DE ÁGUA OU ESGOTO, DIÂMETRO DE 225 MM, JUNTA SOLDADA (NÃO INCLUI A EXECUÇÃO DE SOLDA) - FORNECIMENTO E ASSENTAMENTO. AF_12/2021</t>
  </si>
  <si>
    <t>TUBO PEAD LISO PARA REDE DE ÁGUA OU ESGOTO, DIÂMETRO DE 250 MM, JUNTA SOLDADA (NÃO INCLUI A EXECUÇÃO DE SOLDA) - FORNECIMENTO E ASSENTAMENTO. AF_12/2021</t>
  </si>
  <si>
    <t>TUBO PEAD LISO PARA REDE DE ÁGUA OU ESGOTO, DIÂMETRO DE 280 MM, JUNTA SOLDADA (NÃO INCLUI A EXECUÇÃO DE SOLDA) - FORNECIMENTO E ASSENTAMENTO. AF_12/2021</t>
  </si>
  <si>
    <t>TUBO PEAD LISO PARA REDE DE ÁGUA OU ESGOTO, DIÂMETRO DE 355 MM, JUNTA SOLDADA (NÃO INCLUI A EXECUÇÃO DE SOLDA) - FORNECIMENTO E ASSENTAMENTO. AF_12/2021</t>
  </si>
  <si>
    <t>TUBO PEAD LISO PARA REDE DE ÁGUA OU ESGOTO, DIÂMETRO DE 450 MM, JUNTA SOLDADA (NÃO INCLUI A EXECUÇÃO DE SOLDA) - FORNECIMENTO E ASSENTAMENTO. AF_12/2021</t>
  </si>
  <si>
    <t>TUBO PEAD LISO PARA REDE DE ÁGUA OU ESGOTO, DIÂMETRO DE 560 MM, JUNTA SOLDADA (NÃO INCLUI A EXECUÇÃO DE SOLDA) - FORNECIMENTO E ASSENTAMENTO. AF_12/2021</t>
  </si>
  <si>
    <t>TUBO PEAD LISO PARA REDE DE ÁGUA OU ESGOTO, DIÂMETRO DE 63 MM, JUNTA SOLDADA (NÃO INCLUI A EXECUÇÃO DE SOLDA) - FORNECIMENTO E ASSENTAMENTO. AF_12/2021</t>
  </si>
  <si>
    <t>TUBO PEAD LISO PARA REDE DE ÁGUA OU ESGOTO, DIÂMETRO DE 710 MM, JUNTA SOLDADA (NÃO INCLUI A EXECUÇÃO DE SOLDA) - FORNECIMENTO E ASSENTAMENTO. AF_12/2021</t>
  </si>
  <si>
    <t>TUBO PEAD LISO PARA REDE DE ÁGUA OU ESGOTO, DIÂMETRO DE 90 MM, JUNTA SOLDADA (NÃO INCLUI A EXECUÇÃO DE SOLDA) - FORNECIMENTO E ASSENTAMENTO. AF_12/2021</t>
  </si>
  <si>
    <t>REVESTIMENTO CERÂMICO PARA PAREDES EXTERNAS, COM PLACAS TIPO GRÊS OU SEMIGRÊS, FORMATO MENOR OU IGUAL A 200 CM2, ALINHADAS A PRUMO, APLICADO EM SUPERFÍCIES INTERNAS DE SACADA. AF_02/2023</t>
  </si>
  <si>
    <t>REVESTIMENTO CERÂMICO PARA PAREDES EXTERNAS, COM PLACAS TIPO GRÊS OU SEMIGRÊS, FORMATO MENOR OU IGUAL A 200 CM2, ALINHADAS A PRUMO. AF_02/2023</t>
  </si>
  <si>
    <t>REVESTIMENTO CERÂMICO PARA PAREDES EXTERNAS, COM PLACAS TIPO GRÊS OU SEMIGRÊS, FORMATO MENOR OU IGUAL A 200 CM2, DISPOSTAS EM AMARRAÇÃO, APLICADO EM SUPERFÍCIES INTERNAS DE SACADA. AF_02/2023</t>
  </si>
  <si>
    <t>REVESTIMENTO CERÂMICO PARA PAREDES EXTERNAS, COM PLACAS TIPO GRÊS OU SEMIGRÊS, FORMATO MENOR OU IGUAL A 200 CM2, DISPOSTAS EM AMARRAÇÃO. AF_02/2023</t>
  </si>
  <si>
    <t>REVESTIMENTO CERÂMICO PARA PAREDES INTERNAS COM PLACAS TIPO ESMALTADA DE DIMENSÕES 20X20 CM APLICADAS A MEIA ALTURA DAS PAREDES. AF_02/2023_PE</t>
  </si>
  <si>
    <t>REVESTIMENTO CERÂMICO PARA PAREDES INTERNAS COM PLACAS TIPO ESMALTADA DE DIMENSÕES 20X20 CM APLICADAS EM DIAGONAL, A MEIA ALTURA DAS PAREDES. AF_02/2023_PE</t>
  </si>
  <si>
    <t>REVESTIMENTO CERÂMICO PARA PAREDES INTERNAS COM PLACAS TIPO ESMALTADA DE DIMENSÕES 20X20 CM APLICADAS EM DIAGONAL, NA ALTURA INTEIRA DAS PAREDES. AF_02/2023_PE</t>
  </si>
  <si>
    <t>REVESTIMENTO CERÂMICO PARA PAREDES INTERNAS COM PLACAS TIPO ESMALTADA DE DIMENSÕES 20X20 CM APLICADAS NA ALTURA INTEIRA DAS PAREDES. AF_02/2023_PE</t>
  </si>
  <si>
    <t>REVESTIMENTO CERÂMICO PARA PAREDES INTERNAS COM PLACAS TIPO ESMALTADA DE DIMENSÕES 25X35 CM APLICADAS A MEIA ALTURA DAS PAREDES. AF_02/2023_PE</t>
  </si>
  <si>
    <t>REVESTIMENTO CERÂMICO PARA PAREDES INTERNAS COM PLACAS TIPO ESMALTADA DE DIMENSÕES 25X35 CM APLICADAS NA ALTURA INTEIRA DAS PAREDES. AF_02/2023_PE</t>
  </si>
  <si>
    <t>REVESTIMENTO CERÂMICO PARA PAREDES INTERNAS COM PLACAS TIPO ESMALTADA DE DIMENSÕES 33X45 CM APLICADAS A MEIA ALTURA DAS PAREDES. AF_02/2023_PE</t>
  </si>
  <si>
    <t>REVESTIMENTO CERÂMICO PARA PAREDES INTERNAS COM PLACAS TIPO ESMALTADA DE DIMENSÕES 33X45 CM APLICADAS NA ALTURA INTEIRA DAS PAREDES. AF_02/2023_PE</t>
  </si>
  <si>
    <t>REVESTIMENTO CERÂMICO PARA PAREDES INTERNAS COM PLACAS TIPO ESMALTADA DE DIMENSÕES 60X60 CM APLICADAS A MEIA ALTURA DAS PAREDES. AF_02/2023_PE</t>
  </si>
  <si>
    <t>REVESTIMENTO CERÂMICO PARA PAREDES INTERNAS COM PLACAS TIPO ESMALTADA DE DIMENSÕES 60X60 CM APLICADAS NA ALTURA INTEIRA DAS PAREDES. AF_02/2023_PE</t>
  </si>
  <si>
    <t>REVESTIMENTO CERÂMICO PARA PISO COM PLACAS TIPO ESMALTADA DE DIMENSÕES 35X35 CM APLICADA EM AMBIENTES DE ÁREA ENTRE 5 M2 E 10 M2. AF_02/2023_PE</t>
  </si>
  <si>
    <t>REVESTIMENTO CERÂMICO PARA PISO COM PLACAS TIPO ESMALTADA DE DIMENSÕES 35X35 CM APLICADA EM AMBIENTES DE ÁREA MAIOR QUE 10 M2. AF_02/2023_PE</t>
  </si>
  <si>
    <t>REVESTIMENTO CERÂMICO PARA PISO COM PLACAS TIPO ESMALTADA DE DIMENSÕES 35X35 CM APLICADA EM AMBIENTES DE ÁREA MENOR QUE 5 M2. AF_02/2023_PE</t>
  </si>
  <si>
    <t>REVESTIMENTO CERÂMICO PARA PISO COM PLACAS TIPO ESMALTADA DE DIMENSÕES 35X35 CM APLICADA EM DIAGONAL EM AMBIENTES DE ÁREA ENTRE 5 M² E 10 M². AF_02/2023_PE</t>
  </si>
  <si>
    <t>REVESTIMENTO CERÂMICO PARA PISO COM PLACAS TIPO ESMALTADA DE DIMENSÕES 35X35 CM APLICADA EM DIAGONAL EM AMBIENTES DE ÁREA MAIOR QUE 10 M². AF_02/2023_PE</t>
  </si>
  <si>
    <t>REVESTIMENTO CERÂMICO PARA PISO COM PLACAS TIPO ESMALTADA DE DIMENSÕES 35X35 CM APLICADA EM DIAGONAL EM AMBIENTES DE ÁREA MENOR QUE 5 M². AF_02/2023_PE</t>
  </si>
  <si>
    <t>REVESTIMENTO CERÂMICO PARA PISO COM PLACAS TIPO ESMALTADA DE DIMENSÕES 45X45 CM APLICADA EM AMBIENTES DE ÁREA ENTRE 5 M2 E 10 M2. AF_02/2023_PE</t>
  </si>
  <si>
    <t>REVESTIMENTO CERÂMICO PARA PISO COM PLACAS TIPO ESMALTADA DE DIMENSÕES 45X45 CM APLICADA EM AMBIENTES DE ÁREA MAIOR QUE 10 M2. AF_02/2023_PE</t>
  </si>
  <si>
    <t>REVESTIMENTO CERÂMICO PARA PISO COM PLACAS TIPO ESMALTADA DE DIMENSÕES 45X45 CM APLICADA EM AMBIENTES DE ÁREA MENOR QUE 5 M2. AF_02/2023_PE</t>
  </si>
  <si>
    <t>REVESTIMENTO CERÂMICO PARA PISO COM PLACAS TIPO ESMALTADA DE DIMENSÕES 45X45 CM APLICADA EM DIAGONAL EM AMBIENTES DE ÁREA ENTRE 5 M² E 10 M². AF_02/2023_PE</t>
  </si>
  <si>
    <t>REVESTIMENTO CERÂMICO PARA PISO COM PLACAS TIPO ESMALTADA DE DIMENSÕES 45X45 CM APLICADA EM DIAGONAL EM AMBIENTES DE ÁREA MAIOR QUE 10 M². AF_02/2023_PE</t>
  </si>
  <si>
    <t>REVESTIMENTO CERÂMICO PARA PISO COM PLACAS TIPO ESMALTADA DE DIMENSÕES 45X45 CM APLICADA EM DIAGONAL EM AMBIENTES DE ÁREA MENOR QUE 5 M². AF_02/2023_PE</t>
  </si>
  <si>
    <t>REVESTIMENTO CERÂMICO PARA PISO COM PLACAS TIPO ESMALTADA DE DIMENSÕES 60X60 CM APLICADA EM AMBIENTES DE ÁREA ENTRE 5 M2 E 10 M2. AF_02/2023_PE</t>
  </si>
  <si>
    <t>REVESTIMENTO CERÂMICO PARA PISO COM PLACAS TIPO ESMALTADA DE DIMENSÕES 60X60 CM APLICADA EM AMBIENTES DE ÁREA MAIOR QUE 10 M2. AF_02/2023_PE</t>
  </si>
  <si>
    <t>REVESTIMENTO CERÂMICO PARA PISO COM PLACAS TIPO ESMALTADA DE DIMENSÕES 60X60 CM APLICADA EM AMBIENTES DE ÁREA MENOR QUE 5 M2. AF_02/2023_PE</t>
  </si>
  <si>
    <t>REVESTIMENTO CERÂMICO PARA PISO COM PLACAS TIPO ESMALTADA DE DIMENSÕES 80X80 CM APLICADA EM AMBIENTES DE ÁREA ENTRE 5 M² E 10 M². AF_02/2023_PE</t>
  </si>
  <si>
    <t>REVESTIMENTO CERÂMICO PARA PISO COM PLACAS TIPO ESMALTADA DE DIMENSÕES 80X80 CM APLICADA EM AMBIENTES DE ÁREA MAIOR QUE 10 M². AF_02/2023_PE</t>
  </si>
  <si>
    <t>REVESTIMENTO CERÂMICO PARA PISO COM PLACAS TIPO ESMALTADA DE DIMENSÕES 80X80 CM APLICADA EM AMBIENTES DE ÁREA MENOR QUE 5 M². AF_02/2023_PE</t>
  </si>
  <si>
    <t>RODAPÉ CERÂMICO DE 7CM DE ALTURA COM PLACAS TIPO ESMALTADA DE DIMENSÕES 45X45CM. AF_02/2023</t>
  </si>
  <si>
    <t>RODAPÉ CERÂMICO DE 7CM DE ALTURA COM PLACAS TIPO ESMALTADA DE DIMENSÕES 60X60CM. AF_02/2023</t>
  </si>
  <si>
    <t>RODAPÉ CERÂMICO DE 7CM DE ALTURA COM PLACAS TIPO ESMALTADA DE DIMENSÕES 80X80CM. AF_02/2023</t>
  </si>
  <si>
    <t>FORNECIMENTO E INSTALAÇÃO DE BALIZADOR SOBRE ASFALTO. AF_03/2022</t>
  </si>
  <si>
    <t>FORNECIMENTO E INSTALAÇÃO DE BARREIRA DE CONCRETO PERFIL NEW JERSEY DUPLA - 1070 MM. AF_03/2022</t>
  </si>
  <si>
    <t>FORNECIMENTO E INSTALAÇÃO DE BARREIRA DE CONCRETO PERFIL NEW JERSEY DUPLA - 810 MM. AF_03/2022</t>
  </si>
  <si>
    <t>FORNECIMENTO E INSTALAÇÃO DE BARREIRA DE CONCRETO PERFIL NEW JERSEY SIMPLES - 1070 MM. AF_03/2022</t>
  </si>
  <si>
    <t>FORNECIMENTO E INSTALAÇÃO DE BARREIRA DE CONCRETO PERFIL NEW JERSEY SIMPLES - 810 MM. AF_03/2022</t>
  </si>
  <si>
    <t>FORNECIMENTO E INSTALAÇÃO DE BARREIRA DE CONCRETO PERFIL TIPO F DUPLA - 1070 MM. AF_03/2022</t>
  </si>
  <si>
    <t>FORNECIMENTO E INSTALAÇÃO DE BARREIRA DE CONCRETO PERFIL TIPO F DUPLA - 810 MM. AF_03/2022</t>
  </si>
  <si>
    <t>FORNECIMENTO E INSTALAÇÃO DE BARREIRA DE CONCRETO PERFIL TIPO F SIMPLES - 1070 MM. AF_03/2022</t>
  </si>
  <si>
    <t>FORNECIMENTO E INSTALAÇÃO DE BARREIRA DE CONCRETO PERFIL TIPO F SIMPLES - 810 MM. AF_03/2022</t>
  </si>
  <si>
    <t>FORNECIMENTO E INSTALAÇÃO DE BATE RODAS SOBRE ASFALTO. AF_03/2022</t>
  </si>
  <si>
    <t>FORNECIMENTO E INSTALAÇÃO DE CALOTA SOBRE ASFALTO. AF_03/2022</t>
  </si>
  <si>
    <t>FORNECIMENTO E INSTALAÇÃO DE DEFENSA METÁLICA MALEÁVEL DUPLA, SOBRE SOLO. AF_03/2022</t>
  </si>
  <si>
    <t>FORNECIMENTO E INSTALAÇÃO DE DEFENSA METÁLICA MALEÁVEL SIMPLES, SOBRE SOLO. AF_03/2022</t>
  </si>
  <si>
    <t>FORNECIMENTO E INSTALAÇÃO DE DEFENSA METÁLICA SEMI MALEÁVEL DUPLA, SOBRE SOLO. AF_03/2022</t>
  </si>
  <si>
    <t>FORNECIMENTO E INSTALAÇÃO DE DEFENSA METÁLICA SEMI MALEÁVEL SIMPLES (ANCORAGEM), SOBRE SOLO. AF_03/2022</t>
  </si>
  <si>
    <t>FORNECIMENTO E INSTALAÇÃO DE DEFENSA METÁLICA SEMI MALEÁVEL SIMPLES, SOBRE SOLO. AF_03/2022</t>
  </si>
  <si>
    <t>FORNECIMENTO E INSTALAÇÃO DE DEFENSA METÁLICA SEMI-MALEAVEL DUPLA (ANCORAGEM), SOBRE SOLO. AF_03/2022</t>
  </si>
  <si>
    <t>FORNECIMENTO E INSTALAÇÃO DE DEFENSA METÁLICA TRIPLA ONDA DUPLA, SOBRE SOLO. AF_03/2022</t>
  </si>
  <si>
    <t>FORNECIMENTO E INSTALAÇÃO DE DEFENSA METÁLICA TRIPLA ONDA SIMPLES, SOBRE SOLO. AF_03/2022</t>
  </si>
  <si>
    <t>FORNECIMENTO E INSTALAÇÃO DE LOMBADA SOBRE ASFALTO. AF_03/2022</t>
  </si>
  <si>
    <t>FORNECIMENTO E INSTALAÇÃO DE PRISMA SOBRE ASFALTO. AF_03/2022</t>
  </si>
  <si>
    <t>FORNECIMENTO E INSTALAÇÃO DE SEGREGADOR SOBRE ASFALTO. AF_03/2022</t>
  </si>
  <si>
    <t>FORNECIMENTO E INSTALAÇÃO DE TACHA SOBRE ASFALTO. AF_03/2022</t>
  </si>
  <si>
    <t>FORNECIMENTO E INSTALAÇÃO DE TACHÃO SOBRE ASFALTO. AF_03/2022</t>
  </si>
  <si>
    <t>FORNECIMENTO E INSTALAÇÃO DE TERMINAL DE ANCORAGEM DE DEFENSA METÁLICA, EM BARREIRA DE CONCRETO. AF_03/2022</t>
  </si>
  <si>
    <t>FORNECIMENTO E INSTALAÇÃO DE PLACA DE SINALIZAÇÃO EM CHAPA DE ALUMÍNIO EM SUPORTE DE CONCRETO. AF_03/2022</t>
  </si>
  <si>
    <t>FORNECIMENTO E INSTALAÇÃO DE PLACA DE SINALIZAÇÃO EM CHAPA DE ALUMÍNIO EM SUPORTE DE MADEIRA. AF_03/2022</t>
  </si>
  <si>
    <t>FORNECIMENTO E INSTALAÇÃO DE PLACA DE SINALIZAÇÃO EM CHAPA DE ALUMÍNIO EM SUPORTE METÁLICO. AF_03/2022</t>
  </si>
  <si>
    <t>FORNECIMENTO E INSTALAÇÃO DE PLACA DE SINALIZAÇÃO EM CHAPA DE AÇO EM SUPORTE DE CONCRETO. AF_03/2022</t>
  </si>
  <si>
    <t>FORNECIMENTO E INSTALAÇÃO DE PLACA DE SINALIZAÇÃO EM CHAPA DE AÇO EM SUPORTE DE MADEIRA. AF_03/2022</t>
  </si>
  <si>
    <t>FORNECIMENTO E INSTALAÇÃO DE PLACA DE SINALIZAÇÃO EM CHAPA DE AÇO EM SUPORTE METÁLICO. AF_03/2022</t>
  </si>
  <si>
    <t>FORNECIMENTO E INSTALAÇÃO DE PLACA DE SINALIZAÇÃO EM PÓRTICO E SEMI-PÓRTICO. AF_03/2022</t>
  </si>
  <si>
    <t>FORNECIMENTO E INSTALAÇÃO DE PÓRTICO METÁLICO COM VÃO DE 10,3 M. AF_03/2022</t>
  </si>
  <si>
    <t>FORNECIMENTO E INSTALAÇÃO DE PÓRTICO METÁLICO COM VÃO DE 11,4 M. AF_03/2022</t>
  </si>
  <si>
    <t>FORNECIMENTO E INSTALAÇÃO DE PÓRTICO METÁLICO COM VÃO DE 12,5 M. AF_03/2022</t>
  </si>
  <si>
    <t>FORNECIMENTO E INSTALAÇÃO DE PÓRTICO METÁLICO COM VÃO DE 13,6 M. AF_03/2022</t>
  </si>
  <si>
    <t>FORNECIMENTO E INSTALAÇÃO DE PÓRTICO METÁLICO COM VÃO DE 14,8 M. AF_03/2022</t>
  </si>
  <si>
    <t>FORNECIMENTO E INSTALAÇÃO DE PÓRTICO METÁLICO COM VÃO DE 15,9 M. AF_03/2022</t>
  </si>
  <si>
    <t>FORNECIMENTO E INSTALAÇÃO DE PÓRTICO METÁLICO COM VÃO DE 17 M. AF_03/2022</t>
  </si>
  <si>
    <t>FORNECIMENTO E INSTALAÇÃO DE PÓRTICO METÁLICO COM VÃO DE 18,1 M. AF_03/2022</t>
  </si>
  <si>
    <t>FORNECIMENTO E INSTALAÇÃO DE PÓRTICO METÁLICO COM VÃO DE 19,2 M. AF_03/2022</t>
  </si>
  <si>
    <t>FORNECIMENTO E INSTALAÇÃO DE PÓRTICO METÁLICO COM VÃO DE 20,3 M. AF_03/2022</t>
  </si>
  <si>
    <t>FORNECIMENTO E INSTALAÇÃO DE PÓRTICO METÁLICO COM VÃO DE 21,5 M. AF_03/2022</t>
  </si>
  <si>
    <t>FORNECIMENTO E INSTALAÇÃO DE PÓRTICO METÁLICO COM VÃO DE 22,6 M. AF_03/2022</t>
  </si>
  <si>
    <t>FORNECIMENTO E INSTALAÇÃO DE PÓRTICO METÁLICO COM VÃO DE 23,7 M. AF_03/2022</t>
  </si>
  <si>
    <t>FORNECIMENTO E INSTALAÇÃO DE PÓRTICO METÁLICO COM VÃO DE 24,8 M. AF_03/2022</t>
  </si>
  <si>
    <t>FORNECIMENTO E INSTALAÇÃO DE PÓRTICO METÁLICO COM VÃO DE 26 M. AF_03/2022</t>
  </si>
  <si>
    <t>FORNECIMENTO E INSTALAÇÃO DE PÓRTICO METÁLICO COM VÃO DE 27,1 M. AF_03/2022</t>
  </si>
  <si>
    <t>FORNECIMENTO E INSTALAÇÃO DE PÓRTICO METÁLICO COM VÃO DE 9,2 M. AF_03/2022</t>
  </si>
  <si>
    <t>FORNECIMENTO E INSTALAÇÃO DE SEMI PÓRTICO DUPLO METÁLICO COM VÃO DE 2,7 M. AF_03/2022</t>
  </si>
  <si>
    <t>FORNECIMENTO E INSTALAÇÃO DE SEMI PÓRTICO DUPLO METÁLICO COM VÃO DE 3,8 M. AF_03/2022</t>
  </si>
  <si>
    <t>FORNECIMENTO E INSTALAÇÃO DE SEMI PÓRTICO DUPLO METÁLICO COM VÃO DE 4,9 M. AF_03/2022</t>
  </si>
  <si>
    <t>FORNECIMENTO E INSTALAÇÃO DE SEMI PÓRTICO DUPLO METÁLICO COM VÃO DE 6 M. AF_03/2022</t>
  </si>
  <si>
    <t>FORNECIMENTO E INSTALAÇÃO DE SEMI PÓRTICO DUPLO METÁLICO COM VÃO DE 7,2 M. AF_03/2022</t>
  </si>
  <si>
    <t>FORNECIMENTO E INSTALAÇÃO DE SEMI PÓRTICO DUPLO METÁLICO COM VÃO DE 8,3 M. AF_03/2022</t>
  </si>
  <si>
    <t>FORNECIMENTO E INSTALAÇÃO DE SEMI PÓRTICO METÁLICO COM VÃO DE 2,7 M. AF_03/2022</t>
  </si>
  <si>
    <t>FORNECIMENTO E INSTALAÇÃO DE SEMI PÓRTICO METÁLICO COM VÃO DE 3,8 M. AF_03/2022</t>
  </si>
  <si>
    <t>FORNECIMENTO E INSTALAÇÃO DE SEMI PÓRTICO METÁLICO COM VÃO DE 4,9 M. AF_03/2022</t>
  </si>
  <si>
    <t>FORNECIMENTO E INSTALAÇÃO DE SEMI PÓRTICO METÁLICO COM VÃO DE 6 M. AF_03/2022</t>
  </si>
  <si>
    <t>FORNECIMENTO E INSTALAÇÃO DE SEMI PÓRTICO METÁLICO COM VÃO DE 7,2 M. AF_03/2022</t>
  </si>
  <si>
    <t>FORNECIMENTO E INSTALAÇÃO DE SEMI PÓRTICO METÁLICO COM VÃO DE 8,3 M. AF_03/2022</t>
  </si>
  <si>
    <t>FORNECIMENTO E INSTALAÇÃO DE SUPORTE DE MADEIRA PARA PLACAS DE SINALIZAÇÃO, EM SOLO, COM H= DE 2,5 M E SEÇÃO DE 7,5 X 7,5 CM. AF_03/2022</t>
  </si>
  <si>
    <t>FORNECIMENTO E INSTALAÇÃO DE SUPORTE METÁLICO GALVANIZADO PARA PLACAS DE SINALIZAÇÃO EM SOLO, COM H= DE 2,5 M E DIÂMETRO DE 2''. AF_03/2022</t>
  </si>
  <si>
    <t>FORNECIMENTO E INSTALAÇÃO DE SUPORTE METÁLICO GALVANIZADO PARA PLACAS DE SINALIZAÇÃO, EM BASE DE CONCRETO, COM H= DE 2,0 M E DIÂMETRO DE 2''. AF_03/2022</t>
  </si>
  <si>
    <t>FORNECIMENTO E INSTALAÇÃO DE SUPORTE METÁLICO GALVANIZADO PARA PLACAS DE SINALIZAÇÃO, EM BASE DE CONCRETO, COM H= DE 2,5 M E DIÂMETRO DE 2''. AF_03/2022</t>
  </si>
  <si>
    <t>FORNECIMENTO E INSTALAÇÃO DE SUPORTE METÁLICO GALVANIZADO PARA PLACAS DE SINALIZAÇÃO, EM SOLO, COM H= DE 2,0 M E DIÂMETRO DE 2''. AF_03/2022</t>
  </si>
  <si>
    <t>BASE METÁLICA PARA MASTRO 1 ½" PARA SPDA - FORNECIMENTO E INSTALAÇÃO. AF_08/2023</t>
  </si>
  <si>
    <t>CONECTOR SPLIT-BOLT, PARA SPDA, PARA CABOS DE 16 A 70 MM2 - FORNECIMENTO E INSTALAÇÃO. AF_08/2023</t>
  </si>
  <si>
    <t>CONJUNTO DE ESTAIAMENTO PARA MASTRO DE SPDA (COMPRIMENTO DOS ESTAIS = 12 M) - FORNECIMENTO E INSTALAÇÃO. AF_08/2023</t>
  </si>
  <si>
    <t>CONJUNTO DE ESTAIAMENTO PARA MASTRO DE SPDA (COMPRIMENTO DOS ESTAIS = 2 M) - FORNECIMENTO E INSTALAÇÃO. AF_08/2023</t>
  </si>
  <si>
    <t>CONJUNTO DE ESTAIAMENTO PARA MASTRO DE SPDA (COMPRIMENTO DOS ESTAIS = 4 M) - FORNECIMENTO E INSTALAÇÃO. AF_08/2023</t>
  </si>
  <si>
    <t>CONJUNTO DE ESTAIAMENTO PARA MASTRO DE SPDA (COMPRIMENTO DOS ESTAIS = 8 M) - FORNECIMENTO E INSTALAÇÃO. AF_08/2023</t>
  </si>
  <si>
    <t>CONJUNTO PARA-RAIOS TIPO FRANKLIN PARA SPDA (INCLUSO BASE METÁLICA, MASTRO COM 6 M, CAPTOR FRANKLIN E CONJUNTO DE ESTAIAMENTO COM 3 ESTAIS FLEXÍVEIS DE 4 M) - FORNECIMENTO E INSTALAÇÃO. AF_08/2023</t>
  </si>
  <si>
    <t>CORDOALHA DE COBRE NU 35 MM², NÃO ENTERRADA, COM PRESILHA - FORNECIMENTO E INSTALAÇÃO. AF_08/2023</t>
  </si>
  <si>
    <t>CORDOALHA DE COBRE NU 50 MM², NÃO ENTERRADA, COM PRESILHA - FORNECIMENTO E INSTALAÇÃO. AF_08/2023</t>
  </si>
  <si>
    <t>CORDOALHA DE COBRE NU 70 MM², NÃO ENTERRADA, COM PRESILHA - FORNECIMENTO E INSTALAÇÃO. AF_08/2023</t>
  </si>
  <si>
    <t>FITA DE ALUMÍNIO 70 MM² PARA SPDA - FORNECIMENTO E INSTALAÇÃO. AF_08/2023</t>
  </si>
  <si>
    <t>PRESILHA PARA FIXAÇÃO DE CORDOALHA NÃO ENTERRADA PARA SPDA - FORNECIMENTO E INSTALAÇÃO. AF_08/2023</t>
  </si>
  <si>
    <t>SOLDA EXOTÉRMICA PARA SPDA - FORNECIMENTO E INSTALAÇÃO. AF_08/2023</t>
  </si>
  <si>
    <t>SUPORTE ISOLADOR 2 DESCIDAS PARA FIXAÇÃO DA CORDOALHA DE COBRE EM MASTRO 1 1/2" DE SPDA - FORNECIMENTO E INSTALAÇÃO. AF_08/2023</t>
  </si>
  <si>
    <t>INSTALAÇÃO E FORNECIMENTO DE PAINEL FIXO NA PAREDE COM TOMADAS E SAÍDAS PARA GASES MEDICINAIS. AF_11/2023</t>
  </si>
  <si>
    <t>INSTALAÇÃO E FORNECIMENTO DE PAINEL SUSPENSO COM TOMADAS E SAÍDAS PARA GASES MEDICINAIS. AF_11/2023</t>
  </si>
  <si>
    <t>INSTALAÇÃO E FORNECIMENTO DE POSTO PAREDE, INTERNO OU EXTERNO, PARA REDE DE GASES HOSPITALARES, COM VÁLVULA DE IMPACTO P/ESTANQUEIDADE, PRESSÃO MÁX. TRAB. 8,0 KGF/CM2, CONEXÕES, COM CANOPLA PLÁSTICA COM INDICAÇÃO DO TIPO DE GÁS, COMPLETO. AF_11/2023</t>
  </si>
  <si>
    <t>INSTALAÇÃO E FORNECIMENTO DE RÉGUA DE INALOTERAPIA DE PAREDE PARA REDE DE GÁS COMPRIMIDO, COM 3 PONTOS DE CONSUMO DE GASES IDENTIFICADOS, EM PERFIL DE ALUMÍNIO, APROX. 40 CM, INCLUI VÁLVULA DE IMPACTO E CONEXÕES EM LATÃO, COMPLETO. AF_11/2023</t>
  </si>
  <si>
    <t>INSTALAÇÃO E FORNECIMENTO DE RÉGUA DE INALOTERAPIA DE PAREDE PARA REDE DE GÁS OXIGÊNIO, COM 3 PONTOS DE CONSUMO DE GASES IDENTIFICADOS, EM PERFIL DE ALUMÍNIO ANODIZ., APROX. 40 CM, INCLUI VÁLVULA DE IMPACTO E CONEXÕES EM LATÃO, COMPLETO. AF_11/2023</t>
  </si>
  <si>
    <t>CAIXA DE EMBUTIR EM AÇO GALVANIZADO PARA ABRIGO DE HIDRÔMETRO - FORNECIMENTO E INSTALAÇÃO (EXCLUSIVE HIDRÔMETRO). AF_03/2024</t>
  </si>
  <si>
    <t>CAIXA DE EMBUTIR EM POLICARBONATO PARA ABRIGO DE HIDRÔMETRO - FORNECIMENTO E INSTALAÇÃO (EXCLUSIVE HIDRÔMETRO). AF_03/2024</t>
  </si>
  <si>
    <t>CAIXA DE EMBUTIR EM POLIPROPILENO PARA ABRIGO DE HIDRÔMETRO - FORNECIMENTO E INSTALAÇÃO (EXCLUSIVE HIDRÔMETRO). AF_03/2024</t>
  </si>
  <si>
    <t>CAIXA DE SOBREPOR EM AÇO GALVANIZADO PARA ABRIGO DE HIDRÔMETRO - FORNECIMENTO E INSTALAÇÃO (EXCLUSIVE HIDRÔMETRO). AF_03/2024</t>
  </si>
  <si>
    <t>CAIXA EM CONCRETO PRÉ-MOLDADO PARA ABRIGO DE HIDRÔMETRO COM DN 25 MM - FORNECIMENTO E INSTALAÇÃO (EXCLUSIVE HIDRÔMETRO). AF_03/2024</t>
  </si>
  <si>
    <t>HIDRÔMETRO DN 1 1/2", 20 M³/H - FORNECIMENTO E INSTALAÇÃO. AF_03/2024</t>
  </si>
  <si>
    <t>HIDRÔMETRO DN 1", 10 M³/H - FORNECIMENTO E INSTALAÇÃO. AF_03/2024</t>
  </si>
  <si>
    <t>HIDRÔMETRO DN 1", 7 M³/H - FORNECIMENTO E INSTALAÇÃO. AF_03/2024</t>
  </si>
  <si>
    <t>HIDRÔMETRO DN 2", 30 M³/H - FORNECIMENTO E INSTALAÇÃO. AF_03/2024</t>
  </si>
  <si>
    <t>KIT CAVALETE PARA MEDIÇÃO DE ÁGUA - ENTRADA INDIVIDUALIZADA, EM PVC 25 MM (3/4"), PARA 1 MEDIDOR - FORNECIMENTO E INSTALAÇÃO (EXCLUSIVE HIDRÔMETRO). AF_03/2024</t>
  </si>
  <si>
    <t>KIT CAVALETE PARA MEDIÇÃO DE ÁGUA - ENTRADA INDIVIDUALIZADA, EM PVC 25 MM (3/4"), PARA 2 MEDIDORES - FORNECIMENTO E INSTALAÇÃO (EXCLUSIVE HIDRÔMETRO). AF_03/2024</t>
  </si>
  <si>
    <t>KIT CAVALETE PARA MEDIÇÃO DE ÁGUA - ENTRADA INDIVIDUALIZADA, EM PVC 25 MM (3/4"), PARA 3 MEDIDORES - FORNECIMENTO E INSTALAÇÃO (EXCLUSIVE HIDRÔMETRO). AF_03/2024</t>
  </si>
  <si>
    <t>KIT CAVALETE PARA MEDIÇÃO DE ÁGUA - ENTRADA INDIVIDUALIZADA, EM PVC 25 MM (3/4"), PARA 4 MEDIDORES - FORNECIMENTO E INSTALAÇÃO (EXCLUSIVE HIDRÔMETRO). AF_03/2024</t>
  </si>
  <si>
    <t>KIT CAVALETE PARA MEDIÇÃO DE ÁGUA - ENTRADA INDIVIDUALIZADA, EM PVC 32 MM (1"), PARA 1 MEDIDOR - FORNECIMENTO E INSTALAÇÃO (EXCLUSIVE HIDRÔMETRO). AF_03/2024</t>
  </si>
  <si>
    <t>KIT CAVALETE PARA MEDIÇÃO DE ÁGUA - ENTRADA INDIVIDUALIZADA, EM PVC 32 MM (1"), PARA 2 MEDIDORES - FORNECIMENTO E INSTALAÇÃO (EXCLUSIVE HIDRÔMETRO). AF_03/2024</t>
  </si>
  <si>
    <t>KIT CAVALETE PARA MEDIÇÃO DE ÁGUA - ENTRADA INDIVIDUALIZADA, EM PVC 32 MM (1"), PARA 3 MEDIDORES - FORNECIMENTO E INSTALAÇÃO (EXCLUSIVE HIDRÔMETRO). AF_03/2024</t>
  </si>
  <si>
    <t>KIT CAVALETE PARA MEDIÇÃO DE ÁGUA - ENTRADA INDIVIDUALIZADA, EM PVC 32 MM (1"), PARA 4 MEDIDORES - FORNECIMENTO E INSTALAÇÃO (EXCLUSIVE HIDRÔMETRO). AF_03/2024</t>
  </si>
  <si>
    <t>KIT CAVALETE PARA MEDIÇÃO DE ÁGUA - ENTRADA PRINCIPAL, EM PVC 20 MM (1/2") - FORNECIMENTO E INSTALAÇÃO (EXCLUSIVE HIDRÔMETRO). AF_03/2024</t>
  </si>
  <si>
    <t>KIT CAVALETE PARA MEDIÇÃO DE ÁGUA - ENTRADA PRINCIPAL, EM PVC 25 MM (3/4") - FORNECIMENTO E INSTALAÇÃO (EXCLUSIVE HIDRÔMETRO). AF_03/2024</t>
  </si>
  <si>
    <t>CUMEEIRA NORMAL PARA TELHA TRAPEZOIDAL DE AÇO, E = 0,5 MM, INCLUSO ACESSÓRIOS DE FIXAÇÃO E IÇAMENTO. AF_07/2019</t>
  </si>
  <si>
    <t>ISOLAMENTO TERMOACÚSTICO COM LÃ MINERAL NA SUBCOBERTURA, INCLUSO TRANSPORTE VERTICAL. AF_07/2019</t>
  </si>
  <si>
    <t>RETIRADA E RECOLOCAÇÃO DE TELHA CERÂMICA CAPA-CANAL, COM ATÉ DUAS ÁGUAS, INCLUSO IÇAMENTO. AF_07/2019</t>
  </si>
  <si>
    <t>RETIRADA E RECOLOCAÇÃO DE TELHA CERÂMICA CAPA-CANAL, COM MAIS DE DUAS ÁGUAS, INCLUSO IÇAMENTO. AF_07/2019</t>
  </si>
  <si>
    <t>RETIRADA E RECOLOCAÇÃO DE TELHA CERÂMICA DE ENCAIXE, COM ATÉ DUAS ÁGUAS, INCLUSO IÇAMENTO. AF_07/2019</t>
  </si>
  <si>
    <t>RETIRADA E RECOLOCAÇÃO DE TELHA CERÂMICA DE ENCAIXE, COM MAIS DE DUAS ÁGUAS, INCLUSO IÇAMENTO. AF_07/2019</t>
  </si>
  <si>
    <t>CARGA E DESCARGA COM CARRINHO PLATAFORMA, DE BANCADA DE MÁRMORE OU GRANITO PARA COZINHA/LAVATÓRIO OU MÁRMORE SINTÉTICO COM CUBA INTEGRADA, EM BALSA DE 1000 TONELADAS. AF_05/2024</t>
  </si>
  <si>
    <t>CARGA E DESCARGA COM CARRINHO PLATAFORMA, DE BANCADA DE MÁRMORE OU GRANITO PARA COZINHA/LAVATÓRIO OU MÁRMORE SINTÉTICO COM CUBA INTEGRADA, EM BALSA DE 1500 TONELADAS. AF_05/2024</t>
  </si>
  <si>
    <t>CARGA E DESCARGA COM CARRINHO PLATAFORMA, DE BANCADA DE MÁRMORE OU GRANITO PARA COZINHA/LAVATÓRIO OU MÁRMORE SINTÉTICO COM CUBA INTEGRADA, EM BALSA DE 2000 TONELADAS. AF_05/2024</t>
  </si>
  <si>
    <t>CARGA E DESCARGA COM CARRINHO PLATAFORMA, DE BANCADA DE MÁRMORE OU GRANITO PARA COZINHA/LAVATÓRIO OU MÁRMORE SINTÉTICO COM CUBA INTEGRADA, EM BALSA DE 600 TONELADAS. AF_05/2024</t>
  </si>
  <si>
    <t>CARGA E DESCARGA COM MANIPULADOR TELESCÓPICO, DE PÁLETE DE BACIA SANITÁRIA, CAIXA ACOPLADA, TANQUE OU PIA, EM BALSA DE 1000 TONELADAS. AF_05/2024</t>
  </si>
  <si>
    <t>CARGA E DESCARGA COM MANIPULADOR TELESCÓPICO, DE PÁLETE DE BACIA SANITÁRIA, CAIXA ACOPLADA, TANQUE OU PIA, EM BALSA DE 1500 TONELADAS. AF_05/2024</t>
  </si>
  <si>
    <t>CARGA E DESCARGA COM MANIPULADOR TELESCÓPICO, DE PÁLETE DE BACIA SANITÁRIA, CAIXA ACOPLADA, TANQUE OU PIA, EM BALSA DE 2000 TONELADAS. AF_05/2024</t>
  </si>
  <si>
    <t>CARGA E DESCARGA COM MANIPULADOR TELESCÓPICO, DE PÁLETE DE BACIA SANITÁRIA, CAIXA ACOPLADA, TANQUE OU PIA, EM BALSA DE 600 TONELADAS. AF_05/2024</t>
  </si>
  <si>
    <t>CARGA E DESCARGA COM MANIPULADOR TELESCÓPICO, DE PÁLETE DE BLOCOS VAZADOS DE CONCRETO OU CERÂMICO, EM BALSA DE 1000 TONELADAS. AF_05/2024</t>
  </si>
  <si>
    <t>CARGA E DESCARGA COM MANIPULADOR TELESCÓPICO, DE PÁLETE DE BLOCOS VAZADOS DE CONCRETO OU CERÂMICO, EM BALSA DE 1500 TONELADAS. AF_05/2024</t>
  </si>
  <si>
    <t>CARGA E DESCARGA COM MANIPULADOR TELESCÓPICO, DE PÁLETE DE BLOCOS VAZADOS DE CONCRETO OU CERÂMICO, EM BALSA DE 2000 TONELADAS. AF_05/2024</t>
  </si>
  <si>
    <t>CARGA E DESCARGA COM MANIPULADOR TELESCÓPICO, DE PÁLETE DE BLOCOS VAZADOS DE CONCRETO OU CERÂMICO, EM BALSA DE 600 TONELADAS. AF_05/2024</t>
  </si>
  <si>
    <t>CARGA E DESCARGA COM MANIPULADOR TELESCÓPICO, DE PÁLETE DE CAIXAS COM REVESTIMENTO CERÂMICO, EM BALSA DE 1000 TONELADAS. AF_05/2024</t>
  </si>
  <si>
    <t>CARGA E DESCARGA COM MANIPULADOR TELESCÓPICO, DE PÁLETE DE CAIXAS COM REVESTIMENTO CERÂMICO, EM BALSA DE 1500 TONELADAS. AF_05/2024</t>
  </si>
  <si>
    <t>CARGA E DESCARGA COM MANIPULADOR TELESCÓPICO, DE PÁLETE DE CAIXAS COM REVESTIMENTO CERÂMICO, EM BALSA DE 2000 TONELADAS. AF_05/2024</t>
  </si>
  <si>
    <t>CARGA E DESCARGA COM MANIPULADOR TELESCÓPICO, DE PÁLETE DE CAIXAS COM REVESTIMENTO CERÂMICO, EM BALSA DE 600 TONELADAS. AF_05/2024</t>
  </si>
  <si>
    <t>CARGA E DESCARGA COM MANIPULADOR TELESCÓPICO, DE PÁLETE DE LATAS 18 LITROS, EM BALSA DE 1000 TONELADAS. AF_05/2024</t>
  </si>
  <si>
    <t>CARGA E DESCARGA COM MANIPULADOR TELESCÓPICO, DE PÁLETE DE LATAS 18 LITROS, EM BALSA DE 1500 TONELADAS. AF_05/2024</t>
  </si>
  <si>
    <t>CARGA E DESCARGA COM MANIPULADOR TELESCÓPICO, DE PÁLETE DE LATAS 18 LITROS, EM BALSA DE 2000 TONELADAS. AF_05/2024</t>
  </si>
  <si>
    <t>CARGA E DESCARGA COM MANIPULADOR TELESCÓPICO, DE PÁLETE DE LATAS 18 LITROS, EM BALSA DE 600 TONELADAS. AF_05/2024</t>
  </si>
  <si>
    <t>CARGA E DESCARGA COM MANIPULADOR TELESCÓPICO, DE PÁLETE DE SACOS, EM BALSA DE 1000 TONELADAS. AF_05/2024</t>
  </si>
  <si>
    <t>CARGA E DESCARGA COM MANIPULADOR TELESCÓPICO, DE PÁLETE DE SACOS, EM BALSA DE 1500 TONELADAS. AF_05/2024</t>
  </si>
  <si>
    <t>CARGA E DESCARGA COM MANIPULADOR TELESCÓPICO, DE PÁLETE DE SACOS, EM BALSA DE 2000 TONELADAS. AF_05/2024</t>
  </si>
  <si>
    <t>CARGA E DESCARGA COM MANIPULADOR TELESCÓPICO, DE PÁLETE DE SACOS, EM BALSA DE 600 TONELADAS. AF_05/2024</t>
  </si>
  <si>
    <t>CARGA E DESCARGA COM MANIPULADOR TELESCÓPICO, DE PÁLETE DE TELHA DE CONCRETO OU CERÂMICA, EM BALSA DE 1000 TONELADAS. AF_05/2024</t>
  </si>
  <si>
    <t>CARGA E DESCARGA COM MANIPULADOR TELESCÓPICO, DE PÁLETE DE TELHA DE CONCRETO OU CERÂMICA, EM BALSA DE 1500 TONELADAS. AF_05/2024</t>
  </si>
  <si>
    <t>CARGA E DESCARGA COM MANIPULADOR TELESCÓPICO, DE PÁLETE DE TELHA DE CONCRETO OU CERÂMICA, EM BALSA DE 2000 TONELADAS. AF_05/2024</t>
  </si>
  <si>
    <t>CARGA E DESCARGA COM MANIPULADOR TELESCÓPICO, DE PÁLETE DE TELHA DE CONCRETO OU CERÂMICA, EM BALSA DE 600 TONELADAS. AF_05/2024</t>
  </si>
  <si>
    <t>CARGA E DESCARGA COM MANIPULADOR TELESCÓPICO, DE TELHAS TERMOACÚSTICAS, FIBROCIMENTO, AÇO ZINCADO, FIBROCIMENTO ESTRUTURAL, CANALETE 90 OU KALHETÃO, EM BALSA DE 1000 TONELADAS. AF_05/2024</t>
  </si>
  <si>
    <t>CARGA E DESCARGA COM MANIPULADOR TELESCÓPICO, DE TELHAS TERMOACÚSTICAS, FIBROCIMENTO, AÇO ZINCADO, FIBROCIMENTO ESTRUTURAL, CANALETE 90 OU KALHETÃO, EM BALSA DE 1500 TONELADAS. AF_05/2024</t>
  </si>
  <si>
    <t>CARGA E DESCARGA COM MANIPULADOR TELESCÓPICO, DE TELHAS TERMOACÚSTICAS, FIBROCIMENTO, AÇO ZINCADO, FIBROCIMENTO ESTRUTURAL, CANALETE 90 OU KALHETÃO, EM BALSA DE 2000 TONELADAS. AF_05/2024</t>
  </si>
  <si>
    <t>CARGA E DESCARGA COM MANIPULADOR TELESCÓPICO, DE TELHAS TERMOACÚSTICAS, FIBROCIMENTO, AÇO ZINCADO, FIBROCIMENTO ESTRUTURAL, CANALETE 90 OU KALHETÃO, EM BALSA DE 600 TONELADAS. AF_05/2024</t>
  </si>
  <si>
    <t>CARGA E DESCARGA DE BETONEIRA, COM CAMINHÃO CARROCERIA COM GUINDAUTO (MUNCK) 11,7 TM, EM BALSA DE 1000 TONELADAS. AF_05/2024</t>
  </si>
  <si>
    <t>CARGA E DESCARGA DE BETONEIRA, COM CAMINHÃO CARROCERIA COM GUINDAUTO (MUNCK) 11,7 TM, EM BALSA DE 1500 TONELADAS. AF_05/2024</t>
  </si>
  <si>
    <t>CARGA E DESCARGA DE BETONEIRA, COM CAMINHÃO CARROCERIA COM GUINDAUTO (MUNCK) 11,7 TM, EM BALSA DE 2000 TONELADAS. AF_05/2024</t>
  </si>
  <si>
    <t>CARGA E DESCARGA DE BETONEIRA, COM CAMINHÃO CARROCERIA COM GUINDAUTO (MUNCK) 11,7 TM, EM BALSA DE 600 TONELADAS. AF_05/2024</t>
  </si>
  <si>
    <t>CARGA E DESCARGA DE CAMINHÃO DE 10 M³, EM BALSA DE 1000 TONELADAS. AF_05/2024</t>
  </si>
  <si>
    <t>CARGA E DESCARGA DE CAMINHÃO DE 10 M³, EM BALSA DE 1500 TONELADAS. AF_05/2024</t>
  </si>
  <si>
    <t>CARGA E DESCARGA DE CAMINHÃO DE 10 M³, EM BALSA DE 2000 TONELADAS. AF_05/2024</t>
  </si>
  <si>
    <t>CARGA E DESCARGA DE CAMINHÃO DE 10 M³, EM BALSA DE 600 TONELADAS. AF_05/2024</t>
  </si>
  <si>
    <t>CARGA E DESCARGA DE CAMINHÃO DE 14 M³, EM BALSA DE 1000 TONELADAS. AF_05/2024</t>
  </si>
  <si>
    <t>CARGA E DESCARGA DE CAMINHÃO DE 14 M³, EM BALSA DE 1500 TONELADAS. AF_05/2024</t>
  </si>
  <si>
    <t>CARGA E DESCARGA DE CAMINHÃO DE 14 M³, EM BALSA DE 2000 TONELADAS. AF_05/2024</t>
  </si>
  <si>
    <t>CARGA E DESCARGA DE CAMINHÃO DE 14 M³, EM BALSA DE 600 TONELADAS. AF_05/2024</t>
  </si>
  <si>
    <t>CARGA E DESCARGA DE CAMINHÃO DE 6 M³, EM BALSA DE 1000 TONELADAS. AF_05/2024</t>
  </si>
  <si>
    <t>CARGA E DESCARGA DE CAMINHÃO DE 6 M³, EM BALSA DE 1500 TONELADAS. AF_05/2024</t>
  </si>
  <si>
    <t>CARGA E DESCARGA DE CAMINHÃO DE 6 M³, EM BALSA DE 2000 TONELADAS. AF_05/2024</t>
  </si>
  <si>
    <t>CARGA E DESCARGA DE CAMINHÃO DE 6 M³, EM BALSA DE 600 TONELADAS. AF_05/2024</t>
  </si>
  <si>
    <t>CARGA E DESCARGA DE PERFIL METÁLICO E VERGALHÕES DE AÇO E VERGALHÕES DE AÇO, COM CAMINHÃO CARROCERIA COM GUINDAUTO (MUNCK) 11,7 TM, EM BALSA DE 1500 TONELADAS. AF_05/2024</t>
  </si>
  <si>
    <t>CARGA E DESCARGA DE PERFIL METÁLICO E VERGALHÕES DE AÇO, COM CAMINHÃO CARROCERIA COM GUINDAUTO (MUNCK) 11,7 TM, EM BALSA DE 1000 TONELADAS. AF_05/2024</t>
  </si>
  <si>
    <t>CARGA E DESCARGA DE PERFIL METÁLICO E VERGALHÕES DE AÇO, COM CAMINHÃO CARROCERIA COM GUINDAUTO (MUNCK) 11,7 TM, EM BALSA DE 2000 TONELADAS. AF_05/2024</t>
  </si>
  <si>
    <t>CARGA E DESCARGA DE PERFIL METÁLICO E VERGALHÕES DE AÇO, COM CAMINHÃO CARROCERIA COM GUINDAUTO (MUNCK) 11,7 TM, EM BALSA DE 600 TONELADAS. AF_05/2024</t>
  </si>
  <si>
    <t>CARGA E DESCARGA DE POSTES DE CONCRETO, COM CAMINHÃO CARROCERIA COM GUINDAUTO (MUNCK) 11,7 TM, EM BALSA DE 1000 TONELADAS. AF_05/2024</t>
  </si>
  <si>
    <t>CARGA E DESCARGA DE POSTES DE CONCRETO, COM CAMINHÃO CARROCERIA COM GUINDAUTO (MUNCK) 11,7 TM, EM BALSA DE 1500 TONELADAS. AF_05/2024</t>
  </si>
  <si>
    <t>CARGA E DESCARGA DE POSTES DE CONCRETO, COM CAMINHÃO CARROCERIA COM GUINDAUTO (MUNCK) 11,7 TM, EM BALSA DE 2000 TONELADAS. AF_05/2024</t>
  </si>
  <si>
    <t>CARGA E DESCARGA DE POSTES DE CONCRETO, COM CAMINHÃO CARROCERIA COM GUINDAUTO (MUNCK) 11,7 TM, EM BALSA DE 600 TONELADAS. AF_05/2024</t>
  </si>
  <si>
    <t>CARGA E DESCARGA DE RETROESCAVADEIRA, EM BALSA DE 1000 TONELADAS. AF_05/2024</t>
  </si>
  <si>
    <t>CARGA E DESCARGA DE RETROESCAVADEIRA, EM BALSA DE 1500 TONELADAS. AF_05/2024</t>
  </si>
  <si>
    <t>CARGA E DESCARGA DE RETROESCAVADEIRA, EM BALSA DE 2000 TONELADAS. AF_05/2024</t>
  </si>
  <si>
    <t>CARGA E DESCARGA DE RETROESCAVADEIRA, EM BALSA DE 600 TONELADAS. AF_05/2024</t>
  </si>
  <si>
    <t>CARGA E DESCARGA DE SOLOS E MATERIAIS GRANULARES, COM CAMINHÃO DE 10 M³ E ESCAVADEIRA HIDRÁULICA, EM BALSA DE 1000 TONELADAS. AF_05/2024</t>
  </si>
  <si>
    <t>CARGA E DESCARGA DE SOLOS E MATERIAIS GRANULARES, COM CAMINHÃO DE 10 M³ E ESCAVADEIRA HIDRÁULICA, EM BALSA DE 1500 TONELADAS. AF_05/2024</t>
  </si>
  <si>
    <t>CARGA E DESCARGA DE SOLOS E MATERIAIS GRANULARES, COM CAMINHÃO DE 10 M³ E ESCAVADEIRA HIDRÁULICA, EM BALSA DE 2000 TONELADAS. AF_05/2024</t>
  </si>
  <si>
    <t>CARGA E DESCARGA DE SOLOS E MATERIAIS GRANULARES, COM CAMINHÃO DE 10 M³ E ESCAVADEIRA HIDRÁULICA, EM BALSA DE 600 TONELADAS. AF_05/2024</t>
  </si>
  <si>
    <t>CARGA E DESCARGA DE SOLOS E MATERIAIS GRANULARES, COM CAMINHÃO DE 14 M³ E ESCAVADEIRA HIDRÁULICA, EM BALSA DE 1000 TONELADAS. AF_05/2024</t>
  </si>
  <si>
    <t>CARGA E DESCARGA DE SOLOS E MATERIAIS GRANULARES, COM CAMINHÃO DE 14 M³ E ESCAVADEIRA HIDRÁULICA, EM BALSA DE 1500 TONELADAS. AF_05/2024</t>
  </si>
  <si>
    <t>CARGA E DESCARGA DE SOLOS E MATERIAIS GRANULARES, COM CAMINHÃO DE 14 M³ E ESCAVADEIRA HIDRÁULICA, EM BALSA DE 2000 TONELADAS. AF_05/2024</t>
  </si>
  <si>
    <t>CARGA E DESCARGA DE SOLOS E MATERIAIS GRANULARES, COM CAMINHÃO DE 14 M³ E ESCAVADEIRA HIDRÁULICA, EM BALSA DE 600 TONELADAS. AF_05/2024</t>
  </si>
  <si>
    <t>CARGA E DESCARGA DE SOLOS E MATERIAIS GRANULARES, COM CAMINHÃO DE 6 M³ E ESCAVADEIRA HIDRÁULICA, EM BALSA DE 1000 TONELADAS. AF_05/2024</t>
  </si>
  <si>
    <t>CARGA E DESCARGA DE SOLOS E MATERIAIS GRANULARES, COM CAMINHÃO DE 6 M³ E ESCAVADEIRA HIDRÁULICA, EM BALSA DE 1500 TONELADAS. AF_05/2024</t>
  </si>
  <si>
    <t>CARGA E DESCARGA DE SOLOS E MATERIAIS GRANULARES, COM CAMINHÃO DE 6 M³ E ESCAVADEIRA HIDRÁULICA, EM BALSA DE 2000 TONELADAS. AF_05/2024</t>
  </si>
  <si>
    <t>CARGA E DESCARGA DE SOLOS E MATERIAIS GRANULARES, COM CAMINHÃO DE 6 M³ E ESCAVADEIRA HIDRÁULICA, EM BALSA DE 600 TONELADAS. AF_05/2024</t>
  </si>
  <si>
    <t>CARGA E DESCARGA DE TELA DE AÇO, COM CAMINHÃO CARROCERIA COM GUINDAUTO (MUNCK) 11,7 TM, EM BALSA DE 1000 TONELADAS. AF_05/2024</t>
  </si>
  <si>
    <t>CARGA E DESCARGA DE TELA DE AÇO, COM CAMINHÃO CARROCERIA COM GUINDAUTO (MUNCK) 11,7 TM, EM BALSA DE 1500 TONELADAS. AF_05/2024</t>
  </si>
  <si>
    <t>CARGA E DESCARGA DE TELA DE AÇO, COM CAMINHÃO CARROCERIA COM GUINDAUTO (MUNCK) 11,7 TM, EM BALSA DE 2000 TONELADAS. AF_05/2024</t>
  </si>
  <si>
    <t>CARGA E DESCARGA DE TELA DE AÇO, COM CAMINHÃO CARROCERIA COM GUINDAUTO (MUNCK) 11,7 TM, EM BALSA DE 600 TONELADAS. AF_05/2024</t>
  </si>
  <si>
    <t>CARGA E DESCARGA DE TUBOS DE CONCRETO, COM CAMINHÃO CARROCERIA COM GUINDAUTO (MUNCK) 11,7 TM, EM BALSA DE 1000 TONELADAS. AF_05/2024</t>
  </si>
  <si>
    <t>CARGA E DESCARGA DE TUBOS DE CONCRETO, COM CAMINHÃO CARROCERIA COM GUINDAUTO (MUNCK) 11,7 TM, EM BALSA DE 1500 TONELADAS. AF_05/2024</t>
  </si>
  <si>
    <t>CARGA E DESCARGA DE TUBOS DE CONCRETO, COM CAMINHÃO CARROCERIA COM GUINDAUTO (MUNCK) 11,7 TM, EM BALSA DE 2000 TONELADAS. AF_05/2024</t>
  </si>
  <si>
    <t>CARGA E DESCARGA DE TUBOS DE CONCRETO, COM CAMINHÃO CARROCERIA COM GUINDAUTO (MUNCK) 11,7 TM, EM BALSA DE 600 TONELADAS. AF_05/2024</t>
  </si>
  <si>
    <t>CARGA E DESCARGA DE TUBOS METÁLICOS, COM CAMINHÃO CARROCERIA COM GUINDAUTO (MUNCK) 11,7 TM, EM BALSA DE 1000 TONELADAS. AF_05/2024</t>
  </si>
  <si>
    <t>CARGA E DESCARGA DE TUBOS METÁLICOS, COM CAMINHÃO CARROCERIA COM GUINDAUTO (MUNCK) 11,7 TM, EM BALSA DE 1500 TONELADAS. AF_05/2024</t>
  </si>
  <si>
    <t>CARGA E DESCARGA DE TUBOS METÁLICOS, COM CAMINHÃO CARROCERIA COM GUINDAUTO (MUNCK) 11,7 TM, EM BALSA DE 2000 TONELADAS. AF_05/2024</t>
  </si>
  <si>
    <t>CARGA E DESCARGA DE TUBOS METÁLICOS, COM CAMINHÃO CARROCERIA COM GUINDAUTO (MUNCK) 11,7 TM, EM BALSA DE 600 TONELADAS. AF_05/2024</t>
  </si>
  <si>
    <t>CARGA E DESCARGA DE TUBOS PLÁSTICOS, COM CAMINHÃO CARROCERIA COM GUINDAUTO (MUNCK) 11,7 TM, EM BALSA DE 1000 TONELADAS. AF_05/2024</t>
  </si>
  <si>
    <t>CARGA E DESCARGA DE TUBOS PLÁSTICOS, COM CAMINHÃO CARROCERIA COM GUINDAUTO (MUNCK) 11,7 TM, EM BALSA DE 1500 TONELADAS. AF_05/2024</t>
  </si>
  <si>
    <t>CARGA E DESCARGA DE TUBOS PLÁSTICOS, COM CAMINHÃO CARROCERIA COM GUINDAUTO (MUNCK) 11,7 TM, EM BALSA DE 2000 TONELADAS. AF_05/2024</t>
  </si>
  <si>
    <t>CARGA E DESCARGA DE TUBOS PLÁSTICOS, COM CAMINHÃO CARROCERIA COM GUINDAUTO (MUNCK) 11,7 TM, EM BALSA DE 600 TONELADAS. AF_05/2024</t>
  </si>
  <si>
    <t>CARGA E DESCARGA MANUAL, DE JANELA, KIT PORTA-PRONTA OU PORTA DE MADEIRA, PORTA DE AÇO E PORTA DE ALUMÍNIO, EM BALSA DE 1000 TONELADAS. AF_05/2024</t>
  </si>
  <si>
    <t>CARGA E DESCARGA MANUAL, DE JANELA, KIT PORTA-PRONTA OU PORTA DE MADEIRA, PORTA DE AÇO E PORTA DE ALUMÍNIO, EM BALSA DE 1500 TONELADAS. AF_05/2024</t>
  </si>
  <si>
    <t>CARGA E DESCARGA MANUAL, DE JANELA, KIT PORTA-PRONTA OU PORTA DE MADEIRA, PORTA DE AÇO E PORTA DE ALUMÍNIO, EM BALSA DE 2000 TONELADAS. AF_05/2024</t>
  </si>
  <si>
    <t>CARGA E DESCARGA MANUAL, DE JANELA, KIT PORTA-PRONTA OU PORTA DE MADEIRA, PORTA DE AÇO E PORTA DE ALUMÍNIO, EM BALSA DE 600 TONELADAS. AF_05/2024</t>
  </si>
  <si>
    <t>CARGA E DESCARGA MANUAL, DE PEÇAS DE MADEIRA (CAIBROS, TÁBUAS, RIPAS, VIGAS E COMPENSADOS), EM BALSA DE 1000 TONELADAS. AF_05/2024</t>
  </si>
  <si>
    <t>CARGA E DESCARGA MANUAL, DE PEÇAS DE MADEIRA (CAIBROS, TÁBUAS, RIPAS, VIGAS E COMPENSADOS), EM BALSA DE 1500 TONELADAS. AF_05/2024</t>
  </si>
  <si>
    <t>CARGA E DESCARGA MANUAL, DE PEÇAS DE MADEIRA (CAIBROS, TÁBUAS, RIPAS, VIGAS E COMPENSADOS), EM BALSA DE 2000 TONELADAS. AF_05/2024</t>
  </si>
  <si>
    <t>CARGA E DESCARGA MANUAL, DE PEÇAS DE MADEIRA (CAIBROS, TÁBUAS, RIPAS, VIGAS E COMPENSADOS), EM BALSA DE 600 TONELADAS. AF_05/2024</t>
  </si>
  <si>
    <t>CARGA E DESCARGA MANUAL, DE VIDRO, EM BALSA DE 1000 TONELADAS. AF_05/2024</t>
  </si>
  <si>
    <t>CARGA E DESCARGA MANUAL, DE VIDRO, EM BALSA DE 1500 TONELADAS. AF_05/2024</t>
  </si>
  <si>
    <t>CARGA E DESCARGA MANUAL, DE VIDRO, EM BALSA DE 2000 TONELADAS. AF_05/2024</t>
  </si>
  <si>
    <t>CARGA E DESCARGA MANUAL, DE VIDRO, EM BALSA DE 600 TONELADAS. AF_05/2024</t>
  </si>
  <si>
    <t>TRANSPORTE FLUVIAL COM CONJUNTO EMPURRADOR DE 250 HP E BALSA DE 200 A 600 TONELADAS, EM VIA NAVEGÁVEL NO SENTIDO A JUSANTE (DESCENDO O RIO). AF_05/2024</t>
  </si>
  <si>
    <t>TRANSPORTE FLUVIAL COM CONJUNTO EMPURRADOR DE 250 HP E BALSA DE 200 A 600 TONELADAS, EM VIA NAVEGÁVEL NO SENTIDO A MONTANTE (SUBINDO O RIO). AF_05/2024</t>
  </si>
  <si>
    <t>TRANSPORTE FLUVIAL COM CONJUNTO EMPURRADOR DE 315 HP E BALSA 600 A 1000 TONELADAS, EM VIA NAVEGÁVEL NO SENTIDO A JUSANTE (DESCENDO O RIO). AF_05/2024</t>
  </si>
  <si>
    <t>TRANSPORTE FLUVIAL COM CONJUNTO EMPURRADOR DE 315 HP E BALSA 600 A 1000 TONELADAS, EM VIA NAVEGÁVEL NO SENTIDO A MONTANTE (SUBINDO O RIO). AF_05/2024</t>
  </si>
  <si>
    <t>TRANSPORTE FLUVIAL COM CONJUNTO EMPURRADOR DE 475 HP E BALSA DE 1.000 A 1.500 TONELADAS, EM VIA NAVEGÁVEL NO SENTIDO A JUSANTE (DESCENDO O RIO). AF_05/2024</t>
  </si>
  <si>
    <t>TRANSPORTE FLUVIAL COM CONJUNTO EMPURRADOR DE 475 HP E BALSA DE 1.000 A 1.500 TONELADAS, EM VIA NAVEGÁVEL NO SENTIDO A MONTANTE (SUBINDO O RIO). AF_05/2024</t>
  </si>
  <si>
    <t>TRANSPORTE FLUVIAL COM CONJUNTO EMPURRADOR DE 600 HP E BALSA DE 1.500 A 2.000 TONELADAS, EM VIA NAVEGÁVEL NO SENTIDO A JUSANTE (DESCENDO O RIO). AF_05/2024</t>
  </si>
  <si>
    <t>TRANSPORTE FLUVIAL COM CONJUNTO EMPURRADOR DE 600 HP E BALSA DE 1.500 A 2.000 TONELADAS, EM VIA NAVEGÁVEL NO SENTIDO A MONTANTE (SUBINDO O RIO). AF_05/2024</t>
  </si>
  <si>
    <t>CARGA, MANOBRA E DESCARGA DE ENTULHO EM CAMINHÃO BASCULANTE 10 M³ - CARGA COM ESCAVADEIRA HIDRÁULICA (CAÇAMBA DE 0,80 M³ / 111 HP) E DESCARGA LIVRE (UNIDADE: M3).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</si>
  <si>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</si>
  <si>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M3).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</si>
  <si>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</si>
  <si>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M3). AF_07/2020</t>
  </si>
  <si>
    <t>CARGA, MANOBRA E DESCARGA DE ENTULHO EM CAMINHÃO BASCULANTE 18 M³ - CARGA COM ESCAVADEIRA HIDRÁULICA (CAÇAMBA DE 0,80 M³ / 111 HP) E DESCARGA LIVRE (UNIDADE: T). AF_07/2020</t>
  </si>
  <si>
    <t>CARGA, MANOBRA E DESCARGA DE ENTULHO EM CAMINHÃO BASCULANTE 6 M³ - CARGA COM ESCAVADEIRA HIDRÁULICA (CAÇAMBA DE 0,80 M³ / 111 HP) E DESCARGA LIVRE (UNIDADE: M3). AF_07/2020</t>
  </si>
  <si>
    <t>CARGA, MANOBRA E DESCARGA DE ENTULHO EM CAMINHÃO BASCULANTE 6 M³ - CARGA COM ESCAVADEIRA HIDRÁULICA (CAÇAMBA DE 0,80 M³ / 111 HP) E DESCARGA LIVRE (UNIDADE: T). AF_07/2020</t>
  </si>
  <si>
    <t>TRANSPORTE COM CAMINHÃO CARROCERIA COM GUINDAUTO (MUNCK), MOMENTO MÁXIMO DE CARGA 11,7 TM,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</si>
  <si>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</si>
  <si>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</si>
  <si>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</si>
  <si>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URBANA PAVIMENTADA, DMT ATÉ 30KM (UNIDADE: TXKM). AF_07/2020</t>
  </si>
  <si>
    <t>TRANSPORTE COM CAMINHÃO TANQUE DE TRANSPORTE DE MATERIAL ASFÁLTICO DE 20000 L, EM VIA URBANA EM REVESTIMENTO PRIMÁRIO (UNIDADE: TXKM).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</si>
  <si>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</si>
  <si>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</si>
  <si>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PAVIMENTO COM TRATAMENTO SUPERFICIAL DUPLO, COM CAP 150/200. AF_01/2020</t>
  </si>
  <si>
    <t>PAVIMENTO COM TRATAMENTO SUPERFICIAL DUPLO, COM EMULSÃO ASFÁLTICA RR-2C, COM BANHO DILUÍDO. AF_01/2020</t>
  </si>
  <si>
    <t>PAVIMENTO COM TRATAMENTO SUPERFICIAL DUPLO, COM EMULSÃO ASFÁLTICA RR-2C, COM CAPA SELANTE. AF_01/2020</t>
  </si>
  <si>
    <t>PAVIMENTO COM TRATAMENTO SUPERFICIAL DUPLO, COM EMULSÃO ASFÁLTICA RR-2C. AF_01/2020</t>
  </si>
  <si>
    <t>PAVIMENTO COM TRATAMENTO SUPERFICIAL SIMPLES, COM CAP 150/200. AF_01/2020</t>
  </si>
  <si>
    <t>PAVIMENTO COM TRATAMENTO SUPERFICIAL SIMPLES, COM EMULSÃO ASFÁLTICA RR-2C, COM BANHO DILUÍDO. AF_01/2020</t>
  </si>
  <si>
    <t>PAVIMENTO COM TRATAMENTO SUPERFICIAL SIMPLES, COM EMULSÃO ASFÁLTICA RR-2C. AF_01/2020</t>
  </si>
  <si>
    <t>PAVIMENTO COM TRATAMENTO SUPERFICIAL TRIPLO, COM CAP 150/200. AF_01/2020</t>
  </si>
  <si>
    <t>PAVIMENTO COM TRATAMENTO SUPERFICIAL TRIPLO, COM EMULSÃO ASFÁLTICA RR-2C, COM BANHO DILUÍDO. AF_01/2020</t>
  </si>
  <si>
    <t>PAVIMENTO COM TRATAMENTO SUPERFICIAL TRIPLO, COM EMULSÃO ASFÁLTICA RR-2C, COM CAPA SELANTE. AF_01/2020</t>
  </si>
  <si>
    <t>PAVIMENTO COM TRATAMENTO SUPERFICIAL TRIPLO, COM EMULSÃO ASFÁLTICA RR-2C. AF_01/2020</t>
  </si>
  <si>
    <t>ASSENTAMENTO DE CONEXÃO COM 1 ACESSO, FERRO FUNDIDO PARA REDE DE ÁGUA, DN 100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</si>
  <si>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</si>
  <si>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</si>
  <si>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</si>
  <si>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</si>
  <si>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</si>
  <si>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</si>
  <si>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</si>
  <si>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</si>
  <si>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</si>
  <si>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</si>
  <si>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</si>
  <si>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</si>
  <si>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</si>
  <si>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</si>
  <si>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</si>
  <si>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</si>
  <si>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</si>
  <si>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</si>
  <si>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</si>
  <si>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</si>
  <si>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</si>
  <si>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</si>
  <si>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</si>
  <si>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</si>
  <si>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</si>
  <si>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</si>
  <si>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</si>
  <si>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</si>
  <si>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</si>
  <si>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</si>
  <si>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</si>
  <si>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</si>
  <si>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</si>
  <si>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</si>
  <si>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</si>
  <si>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</si>
  <si>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</si>
  <si>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</si>
  <si>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</si>
  <si>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</si>
  <si>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</si>
  <si>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</si>
  <si>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</si>
  <si>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</si>
  <si>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</si>
  <si>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</si>
  <si>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</si>
  <si>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TUBULÃO A CÉU ABERTO, DIÂMETRO DO FUSTE DE 100CM, ESCAVAÇÃO MANUAL, SEM ALARGAMENTO DE BASE, CONCRETO FEITO EM OBRA E LANÇADO COM JERICA. AF_05/2020</t>
  </si>
  <si>
    <t>TUBULÃO A CÉU ABERTO, DIÂMETRO DO FUSTE DE 100CM, ESCAVAÇÃO MANUAL, SEM ALARGAMENTO DE BASE, CONCRETO USINADO E LANÇADO COM BOMBA OU DIRETAMENTE DO CAMINHÃO (EXCLUSIVE BOMBEAMENTO). AF_05/2020</t>
  </si>
  <si>
    <t>TUBULÃO A CÉU ABERTO, DIÂMETRO DO FUSTE DE 100CM, ESCAVAÇÃO MECÂNICA, SEM ALARGAMENTO DE BASE, CONCRETO FEITO EM OBRA E LANÇADO COM JERICA (EXCLUSIVE MOBILIZAÇÃO E DESMOBILIZAÇÃO). AF_05/2020</t>
  </si>
  <si>
    <t>TUBULÃO A CÉU ABERTO, DIÂMETRO DO FUSTE DE 100CM, ESCAVAÇÃO MECÂNICA, SEM ALARGAMENTO DE BASE, CONCRETO USINADO E LANÇADO COM BOMBA OU DIRETAMENTE DO CAMINHÃO (EXCLUSIVE BOMBEAMENTO, MOBILIZAÇÃO E DESMOBILIZAÇÃO). AF_05/2020</t>
  </si>
  <si>
    <t>TUBULÃO A CÉU ABERTO, DIÂMETRO DO FUSTE DE 120CM, ESCAVAÇÃO MANUAL, SEM ALARGAMENTO DE BASE, CONCRETO FEITO EM OBRA E LANÇADO COM JERICA. AF_05/2020</t>
  </si>
  <si>
    <t>TUBULÃO A CÉU ABERTO, DIÂMETRO DO FUSTE DE 120CM, ESCAVAÇÃO MANUAL, SEM ALARGAMENTO DE BASE, CONCRETO USINADO E LANÇADO COM BOMBA OU DIRETAMENTE DO CAMINHÃO (EXCLUSIVE BOMBEAMENTO). AF_05/2020</t>
  </si>
  <si>
    <t>TUBULÃO A CÉU ABERTO, DIÂMETRO DO FUSTE DE 120CM, ESCAVAÇÃO MECÂNICA, SEM ALARGAMENTO DE BASE, CONCRETO FEITO EM OBRA E LANÇADO COM JERICA (EXCLUSIVE MOBILIZAÇÃO E DESMOBILIZAÇÃO). AF_05/2020</t>
  </si>
  <si>
    <t>TUBULÃO A CÉU ABERTO, DIÂMETRO DO FUSTE DE 120CM, ESCAVAÇÃO MECÂNICA, SEM ALARGAMENTO DE BASE, CONCRETO USINADO E LANÇADO COM BOMBA OU DIRETAMENTE DO CAMINHÃO (EXCLUSIVE BOMBEAMENTO, MOBILIZAÇÃO E DESMOBILIZAÇÃO). AF_05/2020</t>
  </si>
  <si>
    <t>TUBULÃO A CÉU ABERTO, DIÂMETRO DO FUSTE DE 70CM, ESCAVAÇÃO MANUAL, SEM ALARGAMENTO DE BASE, CONCRETO FEITO EM OBRA E LANÇADO COM JERICA. AF_05/2020</t>
  </si>
  <si>
    <t>TUBULÃO A CÉU ABERTO, DIÂMETRO DO FUSTE DE 70CM, ESCAVAÇÃO MANUAL, SEM ALARGAMENTO DE BASE, CONCRETO USINADO E LANÇADO COM BOMBA OU DIRETAMENTE DO CAMINHÃO (EXCLUSIVE BOMBEAMENTO). AF_05/2020</t>
  </si>
  <si>
    <t>TUBULÃO A CÉU ABERTO, DIÂMETRO DO FUSTE DE 70CM, ESCAVAÇÃO MECÂNICA, SEM ALARGAMENTO DE BASE, CONCRETO FEITO EM OBRA E LANÇADO COM JERICA. AF_05/2020</t>
  </si>
  <si>
    <t>TUBULÃO A CÉU ABERTO, DIÂMETRO DO FUSTE DE 70CM, ESCAVAÇÃO MECÂNICA, SEM ALARGAMENTO DE BASE, CONCRETO USINADO E LANÇADO COM BOMBA OU DIRETAMENTE DO CAMINHÃO (EXCLUSIVE BOMBEAMENTO, MOBILIZAÇÃO E DESMOBILIZAÇÃO). AF_05/2020</t>
  </si>
  <si>
    <t>TUBULÃO A CÉU ABERTO, DIÂMETRO DO FUSTE DE 80CM, ESCAVAÇÃO MANUAL, SEM ALARGAMENTO DE BASE, CONCRETO FEITO EM OBRA E LANÇADO COM JERICA. AF_05/2020</t>
  </si>
  <si>
    <t>TUBULÃO A CÉU ABERTO, DIÂMETRO DO FUSTE DE 80CM, ESCAVAÇÃO MANUAL, SEM ALARGAMENTO DE BASE, CONCRETO USINADO E LANÇADO COM BOMBA OU DIRETAMENTE DO CAMINHÃO (EXCLUSIVE BOMBEAMENTO). AF_05/2020</t>
  </si>
  <si>
    <t>TUBULÃO A CÉU ABERTO, DIÂMETRO DO FUSTE DE 80CM, ESCAVAÇÃO MECÂNICA, SEM ALARGAMENTO DE BASE, CONCRETO FEITO EM OBRA E LANÇADO COM JERICA (EXCLUSIVE MOBILIZAÇÃO E DESMOBILIZAÇÃO). AF_05/2020</t>
  </si>
  <si>
    <t>TUBULÃO A CÉU ABERTO, DIÂMETRO DO FUSTE DE 80CM, ESCAVAÇÃO MECÂNICA, SEM ALARGAMENTO DE BASE, CONCRETO USINADO E LANÇADO COM BOMBA OU DIRETAMENTE DO CAMINHÃO (EXCLUSIVE BOMBEAMENTO, MOBILIZAÇÃO E DESMOBILIZAÇÃO). AF_05/2020</t>
  </si>
  <si>
    <t>USINAGEM DE CONCRETO ASFÁLTICO COM CAP 50/70 PARA CAMADA DE ROLAMENTO, PADRÃO DNIT FAIXA C, EM USINA DE ASFALTO GRAVIMÉTRICA DE 150 TON/H. AF_03/2020</t>
  </si>
  <si>
    <t>USINAGEM DE CONCRETO ASFÁLTICO COM CAP 50/70, PARA CAMADA DE BINDER, PADRÃO DNIT FAIXA B, EM USINA DE ASFALTO CONTÍNUA DE 140 TON/H. AF_03/2020</t>
  </si>
  <si>
    <t>USINAGEM DE CONCRETO ASFÁLTICO COM CAP 50/70, PARA CAMADA DE BINDER, PADRÃO DNIT FAIXA B, EM USINA DE ASFALTO CONTÍNUA DE 80 TON/H. AF_03/2020</t>
  </si>
  <si>
    <t>USINAGEM DE CONCRETO ASFÁLTICO COM CAP 50/70, PARA CAMADA DE BINDER, PADRÃO DNIT FAIXA B, EM USINA DE ASFALTO GRAVIMÉTRICA DE 150 TON/H. AF_03/2020</t>
  </si>
  <si>
    <t>USINAGEM DE CONCRETO ASFÁLTICO COM CAP 50/70, PARA CAMADA DE ROLAMENTO, PADRÃO DNIT FAIXA C, EM USINA DE ASFALTO CONTÍNUA DE 140 TON/H. AF_03/2020</t>
  </si>
  <si>
    <t>USINAGEM DE CONCRETO ASFÁLTICO COM CAP 50/70, PARA CAMADA DE ROLAMENTO, PADRÃO DNIT FAIXA C, EM USINA DE ASFALTO CONTÍNUA DE 80 TON/H. AF_03/2020</t>
  </si>
  <si>
    <t>USINAGEM DE PRÉ MISTURADO A FRIO, PARA CAMADA DE BINDER, PADRÃO DNIT FAIXA B. AF_03/2020</t>
  </si>
  <si>
    <t>USINAGEM DE PRÉ MISTURADO A FRIO, PARA CAMADA DE ROLAMENTO, PADRÃO DNIT FAIXA C. AF_03/2020</t>
  </si>
  <si>
    <t>ESPELHO CRISTAL, ESPESSURA 4 MM, ADERIDO COM ADESIVO FIXA-ESPELHO E FITA DUPLA-FACE, COM MOLDURA DE MADEIRA APARAFUSADA NA PAREDE, COM ÁREA MAIOR QUE 1,0 M2. AF_01/2021</t>
  </si>
  <si>
    <t>ESPELHO CRISTAL, ESPESSURA 4 MM, ADERIDO COM ADESIVO FIXA-ESPELHO, COM MOLDURA DE MADEIRA APARAFUSADA NA PAREDE, COM ÁREA MAIOR QUE 1,0 M2. AF_01/2021</t>
  </si>
  <si>
    <t>ESPELHO CRISTAL, ESPESSURA 4 MM, ADERIDO COM ADESIVO FIXA-ESPELHO, COM MOLDURA DE MADEIRA APARAFUSADA NA PAREDE, COM ÁREA MENOR OU IGUAL A 1,0 M2. AF_01/2021</t>
  </si>
  <si>
    <t>ESPELHO CRISTAL, ESPESSURA 4 MM, SEM MOLDURA, ADERIDO COM ADESIVO FIXA-ESPELHO E FITA DUPLA-FACE. AF_01/2021</t>
  </si>
  <si>
    <t>ESPELHO CRISTAL, ESPESSURA 4 MM, SEM MOLDURA, ADERIDO COM ADESIVO FIXA-ESPELHO. AF_01/2021</t>
  </si>
  <si>
    <t>ESPELHO CRISTAL, ESPESSURA 4 MM, SEM MOLDURA, APARAFUSADO COM BOTÃO DE ROSCA INTERNA, COM ÁREA MAIOR QUE 1,0 M2. AF_01/2021</t>
  </si>
  <si>
    <t>ESPELHO CRISTAL, ESPESSURA 4 MM, SEM MOLDURA, APARAFUSADO COM BOTÃO DE ROSCA INTERNA, COM ÁREA MENOR OU IGUAL A 1,0 M2. AF_01/2021</t>
  </si>
  <si>
    <t>ESPELHO CRISTAL, ESPESSURA 4MM, ADERIDO COM ADESIVO FIXA ESPELHO FITA DUPLA-FACE, COM MOLDURA DE MADEIRA APARAFUSADA NA PAREDE, COM ÁREA MENOR OU IGUAL A 1,0 M2. AF_01/2021</t>
  </si>
  <si>
    <t>INSTALAÇÃO DE VIDRO LAMINADO, E = 12 MM (4+4+4), FIXADO COM SILICONE ESTRUTURAL. AF_01/2021</t>
  </si>
  <si>
    <t>INSTALAÇÃO DE VIDRO LAMINADO, E = 15 MM (5+5+5), FIXADO COM SILICONE ESTRUTURAL. AF_01/2021</t>
  </si>
  <si>
    <t>INSTALAÇÃO DE VIDRO LAMINADO, E = 8 MM (4+4), FIXADO COM SILICONE ESTRUTURAL. AF_01/2021</t>
  </si>
  <si>
    <t>PORTA DE CORRER EM VIDRO TEMPERADO, 2 FOLHAS DE 90X210 CM, ESPESSURA 10 MM, INCLUSIVE ACESSÓRIOS. AF_01/2021</t>
  </si>
  <si>
    <t>PORTA DE CORRER EM VIDRO TEMPERADO, 90X210 CM, ESPESSURA 10MM, INCLUSIVE ACESSÓRIOS. AF_01/2021</t>
  </si>
  <si>
    <t>REGISTRO DE ESFERA, PVC, SOLDÁVEL, COM VOLANTE, DN 20 MM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</si>
  <si>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</si>
  <si>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</si>
  <si>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</si>
  <si>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</si>
  <si>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</si>
  <si>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PRESSÃO BRUTO, LATÃO, ROSCÁVEL, 3/4''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</si>
  <si>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</si>
  <si>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</si>
  <si>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</si>
  <si>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</si>
  <si>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</si>
  <si>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VÁLVULA DE RETENÇÃO HORIZONTAL, DE BRONZE, ROSCÁVEL, 1 1/2" - FORNECIMENTO E INSTALAÇÃO. AF_08/2021</t>
  </si>
  <si>
    <t>VÁLVULA DE RETENÇÃO HORIZONTAL, DE BRONZE, ROSCÁVEL, 2" - FORNECIMENTO E INSTALAÇÃO. AF_08/2021</t>
  </si>
  <si>
    <t>VÁLVULA DE SEGURANÇA À TEMPERATURA, 1/2" - FORNECIMENTO E INSTALAÇÃO. AF_08/2021</t>
  </si>
  <si>
    <t>VÁLVULA ESFERA PARA GÁS, 1" - FORNECIMENTO E INSTALAÇÃO. AF_08/2021</t>
  </si>
  <si>
    <t>VÁLVULA ESFERA PARA GÁS, 1/2" - FORNECIMENTO E INSTALAÇÃO. AF_08/2021</t>
  </si>
  <si>
    <t>VÁLVULA ESFERA PARA GÁS, 3/4" - FORNECIMENTO E INSTALAÇÃO. AF_08/2021</t>
  </si>
  <si>
    <t>VÁLVULA ESTABILIZADORA DE VAZÃO/ AUTOFLOW, 1" - FORNECIMENTO E INSTALAÇÃO. AF_08/2021</t>
  </si>
  <si>
    <t>VÁLVULA ESTABILIZADORA DE VAZÃO/ AUTOFLOW, 3/4" - FORNECIMENTO E INSTALAÇÃO. AF_08/2021</t>
  </si>
  <si>
    <t>VÁLVULA REDUTORA DE PRESSÃO PARA SISTEMAS PREDIAIS, 1 1/2" - FORNECIMENTO E INSTALAÇÃO. AF_08/2021</t>
  </si>
  <si>
    <t>VÁLVULA REDUTORA DE PRESSÃO PARA SISTEMAS PREDIAIS, 1 1/4" - FORNECIMENTO E INSTALAÇÃO. AF_08/2021</t>
  </si>
  <si>
    <t>VÁLVULA REDUTORA DE PRESSÃO PARA SISTEMAS PREDIAIS, 1" - FORNECIMENTO E INSTALAÇÃO. AF_08/2021</t>
  </si>
  <si>
    <t>VÁLVULA REDUTORA DE PRESSÃO PARA SISTEMAS PREDIAIS, 1/2" - FORNECIMENTO E INSTALAÇÃO. AF_08/2021</t>
  </si>
  <si>
    <t>VÁLVULA REDUTORA DE PRESSÃO PARA SISTEMAS PREDIAIS, 2 1/2" - FORNECIMENTO E INSTALAÇÃO. AF_08/2021</t>
  </si>
  <si>
    <t>VÁLVULA REDUTORA DE PRESSÃO PARA SISTEMAS PREDIAIS, 2" - FORNECIMENTO E INSTALAÇÃO. AF_08/2021</t>
  </si>
  <si>
    <t>VÁLVULA REDUTORA DE PRESSÃO PARA SISTEMAS PREDIAIS, 3/4" - FORNECIMENTO E INSTALAÇÃO. AF_08/2021</t>
  </si>
  <si>
    <t>VÁLVULA VENTOSA ELIMINADORA DE AR, PARA SISTEMAS PREDIAIS, 1/2" - FORNECIMENTO E INSTALAÇÃO. AF_08/2021</t>
  </si>
  <si>
    <t>VÁLVULA VENTOSA ELIMINADORA DE AR, PARA SISTEMAS PREDIAIS, 3/4" - FORNECIMENTO E INSTALAÇÃO. AF_08/2021</t>
  </si>
  <si>
    <t>JUNTA DE DESMONTAGEM TRAVADA AXIALMENTE DE FERRO FUNDIDO PARA REDE DE ÁGUA OU ESGOTO, DN 100 MM. AF_12/2021</t>
  </si>
  <si>
    <t>JUNTA DE DESMONTAGEM TRAVADA AXIALMENTE DE FERRO FUNDIDO PARA REDE DE ÁGUA OU ESGOTO, DN 150 MM. AF_12/2021</t>
  </si>
  <si>
    <t>JUNTA DE DESMONTAGEM TRAVADA AXIALMENTE DE FERRO FUNDIDO PARA REDE DE ÁGUA OU ESGOTO, DN 200 MM. AF_12/2021</t>
  </si>
  <si>
    <t>JUNTA DE DESMONTAGEM TRAVADA AXIALMENTE DE FERRO FUNDIDO PARA REDE DE ÁGUA OU ESGOTO, DN 250 MM. AF_12/2021</t>
  </si>
  <si>
    <t>JUNTA DE DESMONTAGEM TRAVADA AXIALMENTE DE FERRO FUNDIDO PARA REDE DE ÁGUA OU ESGOTO, DN 300 MM. AF_12/2021</t>
  </si>
  <si>
    <t>JUNTA DE DESMONTAGEM TRAVADA AXIALMENTE DE FERRO FUNDIDO PARA REDE DE ÁGUA OU ESGOTO, DN 350 MM. AF_12/2021</t>
  </si>
  <si>
    <t>JUNTA DE DESMONTAGEM TRAVADA AXIALMENTE DE FERRO FUNDIDO PARA REDE DE ÁGUA OU ESGOTO, DN 400 MM. AF_12/2021</t>
  </si>
  <si>
    <t>JUNTA DE DESMONTAGEM TRAVADA AXIALMENTE DE FERRO FUNDIDO PARA REDE DE ÁGUA OU ESGOTO, DN 500 MM. AF_12/2021</t>
  </si>
  <si>
    <t>JUNTA DE DESMONTAGEM TRAVADA AXIALMENTE DE FERRO FUNDIDO PARA REDE DE ÁGUA OU ESGOTO, DN 600 MM. AF_12/2021</t>
  </si>
  <si>
    <t>JUNTA DE DESMONTAGEM TRAVADA AXIALMENTE DE FERRO FUNDIDO PARA REDE DE ÁGUA OU ESGOTO, DN 80 MM. AF_12/2021</t>
  </si>
  <si>
    <t>JUNTA MECÂNICA (LUVA DE CORRER COM BOLSA JUNTA MECÂNICA) DE FERRO FUNDIDO PARA REDE DE ÁGUA OU ESGOTO, DN 100 MM. AF_12/2021</t>
  </si>
  <si>
    <t>JUNTA MECÂNICA (LUVA DE CORRER COM BOLSA JUNTA MECÂNICA) DE FERRO FUNDIDO PARA REDE DE ÁGUA OU ESGOTO, DN 1000 MM. AF_12/2021</t>
  </si>
  <si>
    <t>JUNTA MECÂNICA (LUVA DE CORRER COM BOLSA JUNTA MECÂNICA) DE FERRO FUNDIDO PARA REDE DE ÁGUA OU ESGOTO, DN 1200 MM. AF_12/2021</t>
  </si>
  <si>
    <t>JUNTA MECÂNICA (LUVA DE CORRER COM BOLSA JUNTA MECÂNICA) DE FERRO FUNDIDO PARA REDE DE ÁGUA OU ESGOTO, DN 150 MM. AF_12/2021</t>
  </si>
  <si>
    <t>JUNTA MECÂNICA (LUVA DE CORRER COM BOLSA JUNTA MECÂNICA) DE FERRO FUNDIDO PARA REDE DE ÁGUA OU ESGOTO, DN 200 MM. AF_12/2021</t>
  </si>
  <si>
    <t>JUNTA MECÂNICA (LUVA DE CORRER COM BOLSA JUNTA MECÂNICA) DE FERRO FUNDIDO PARA REDE DE ÁGUA OU ESGOTO, DN 250 MM. AF_12/2021</t>
  </si>
  <si>
    <t>JUNTA MECÂNICA (LUVA DE CORRER COM BOLSA JUNTA MECÂNICA) DE FERRO FUNDIDO PARA REDE DE ÁGUA OU ESGOTO, DN 300 MM. AF_12/2021</t>
  </si>
  <si>
    <t>JUNTA MECÂNICA (LUVA DE CORRER COM BOLSA JUNTA MECÂNICA) DE FERRO FUNDIDO PARA REDE DE ÁGUA OU ESGOTO, DN 350 MM. AF_12/2021</t>
  </si>
  <si>
    <t>JUNTA MECÂNICA (LUVA DE CORRER COM BOLSA JUNTA MECÂNICA) DE FERRO FUNDIDO PARA REDE DE ÁGUA OU ESGOTO, DN 400 MM. AF_12/2021</t>
  </si>
  <si>
    <t>JUNTA MECÂNICA (LUVA DE CORRER COM BOLSA JUNTA MECÂNICA) DE FERRO FUNDIDO PARA REDE DE ÁGUA OU ESGOTO, DN 500 MM. AF_12/2021</t>
  </si>
  <si>
    <t>JUNTA MECÂNICA (LUVA DE CORRER COM BOLSA JUNTA MECÂNICA) DE FERRO FUNDIDO PARA REDE DE ÁGUA OU ESGOTO, DN 600 MM. AF_12/2021</t>
  </si>
  <si>
    <t>JUNTA MECÂNICA (LUVA DE CORRER COM BOLSA JUNTA MECÂNICA) DE FERRO FUNDIDO PARA REDE DE ÁGUA OU ESGOTO, DN 700 MM. AF_12/2021</t>
  </si>
  <si>
    <t>JUNTA MECÂNICA (LUVA DE CORRER COM BOLSA JUNTA MECÂNICA) DE FERRO FUNDIDO PARA REDE DE ÁGUA OU ESGOTO, DN 80 MM. AF_12/2021</t>
  </si>
  <si>
    <t>JUNTA MECÂNICA (LUVA DE CORRER COM BOLSA JUNTA MECÂNICA) DE FERRO FUNDIDO PARA REDE DE ÁGUA OU ESGOTO, DN 800 MM. AF_12/2021</t>
  </si>
  <si>
    <t>JUNTA MECÂNICA (LUVA DE CORRER COM BOLSA JUNTA MECÂNICA) DE FERRO FUNDIDO PARA REDE DE ÁGUA OU ESGOTO, DN 900 MM. AF_12/2021</t>
  </si>
  <si>
    <t>MEDIDOR DE VAZÃO ELETROMAGNÉTICO DE AÇO CARBONO PARA REDE DE ÁGUA OU ESGOTO, DN 100 MM, JUNTA FLANGEADA. AF_12/2021</t>
  </si>
  <si>
    <t>MEDIDOR DE VAZÃO ELETROMAGNÉTICO DE AÇO CARBONO PARA REDE DE ÁGUA OU ESGOTO, DN 200 MM, JUNTA FLANGEADA. AF_12/2021</t>
  </si>
  <si>
    <t>MEDIDOR DE VAZÃO ELETROMAGNÉTICO DE AÇO CARBONO PARA REDE DE ÁGUA OU ESGOTO, DN 300 MM, JUNTA FLANGEADA. AF_12/2021</t>
  </si>
  <si>
    <t>MEDIDOR DE VAZÃO ELETROMAGNÉTICO DE AÇO CARBONO PARA REDE DE ÁGUA OU ESGOTO, DN 400 MM, JUNTA FLANGEADA. AF_12/2021</t>
  </si>
  <si>
    <t>MEDIDOR DE VAZÃO ELETROMAGNÉTICO DE AÇO CARBONO PARA REDE DE ÁGUA OU ESGOTO, DN 500 MM, JUNTA FLANGEADA. AF_12/2021</t>
  </si>
  <si>
    <t>REGISTRO DE GAVETA DE FERRO FUNDIDO PARA REDE DE ÁGUA OU ESGOTO, DN 100 MM, JUNTA FLANGEADA. AF_12/2021</t>
  </si>
  <si>
    <t>REGISTRO DE GAVETA DE FERRO FUNDIDO PARA REDE DE ÁGUA OU ESGOTO, DN 150 MM, JUNTA FLANGEADA. AF_01/2021</t>
  </si>
  <si>
    <t>REGISTRO DE GAVETA DE FERRO FUNDIDO PARA REDE DE ÁGUA OU ESGOTO, DN 200 MM, JUNTA FLANGEADA. AF_12/2021</t>
  </si>
  <si>
    <t>REGISTRO DE GAVETA DE FERRO FUNDIDO PARA REDE DE ÁGUA OU ESGOTO, DN 250 MM, JUNTA FLANGEADA. AF_12/2021</t>
  </si>
  <si>
    <t>REGISTRO DE GAVETA DE FERRO FUNDIDO PARA REDE DE ÁGUA OU ESGOTO, DN 300 MM, JUNTA FLANGEADA. AF_12/2021</t>
  </si>
  <si>
    <t>REGISTRO DE GAVETA DE FERRO FUNDIDO PARA REDE DE ÁGUA OU ESGOTO, DN 350 MM, JUNTA FLANGEADA. AF_12/2021</t>
  </si>
  <si>
    <t>REGISTRO DE GAVETA DE FERRO FUNDIDO PARA REDE DE ÁGUA OU ESGOTO, DN 400 MM, JUNTA FLANGEADA. AF_12/2021</t>
  </si>
  <si>
    <t>REGISTRO DE GAVETA DE FERRO FUNDIDO PARA REDE DE ÁGUA OU ESGOTO, DN 50 MM, JUNTA FLANGEADA. AF_12/2021</t>
  </si>
  <si>
    <t>REGISTRO DE GAVETA DE FERRO FUNDIDO PARA REDE DE ÁGUA OU ESGOTO, DN 500 MM, JUNTA FLANGEADA. AF_12/2021</t>
  </si>
  <si>
    <t>REGISTRO DE GAVETA DE FERRO FUNDIDO PARA REDE DE ÁGUA OU ESGOTO, DN 80 MM, JUNTA FLANGEADA. AF_12/2021</t>
  </si>
  <si>
    <t>VÁLVULA DE RETENÇÃO DE FERRO FUNDIDO PARA REDE DE ÁGUA OU ESGOTO, COM FLANGES, DN 200 MM, JUNTA FLANGEADA. AF_12/2021</t>
  </si>
  <si>
    <t>VÁLVULA DE RETENÇÃO DE FERRO FUNDIDO PARA REDE DE ÁGUA OU ESGOTO, DN 100 MM, JUNTA FLANGEADA. AF_12/2021</t>
  </si>
  <si>
    <t>VÁLVULA DE RETENÇÃO DE FERRO FUNDIDO PARA REDE DE ÁGUA OU ESGOTO, DN 150 MM, JUNTA FLANGEADA. AF_12/2021</t>
  </si>
  <si>
    <t>VÁLVULA DE RETENÇÃO DE FERRO FUNDIDO PARA REDE DE ÁGUA OU ESGOTO, DN 250 MM, JUNTA FLANGEADA. AF_12/2021</t>
  </si>
  <si>
    <t>VÁLVULA DE RETENÇÃO DE FERRO FUNDIDO PARA REDE DE ÁGUA OU ESGOTO, DN 300 MM, JUNTA FLANGEADA. AF_12/2021</t>
  </si>
  <si>
    <t>VÁLVULA DE RETENÇÃO DE FERRO FUNDIDO PARA REDE DE ÁGUA OU ESGOTO, DN 350 MM, JUNTA FLANGEADA. AF_12/2021</t>
  </si>
  <si>
    <t>VÁLVULA DE RETENÇÃO DE FERRO FUNDIDO PARA REDE DE ÁGUA OU ESGOTO, DN 400 MM, JUNTA FLANGEADA. AF_12/2021</t>
  </si>
  <si>
    <t>VÁLVULA DE RETENÇÃO DE FERRO FUNDIDO PARA REDE DE ÁGUA OU ESGOTO, DN 50 MM, JUNTA FLANGEADA. AF_12/2021</t>
  </si>
  <si>
    <t>VÁLVULA DE RETENÇÃO DE FERRO FUNDIDO PARA REDE DE ÁGUA OU ESGOTO, DN 500 MM, JUNTA FLANGEADA. AF_12/2021</t>
  </si>
  <si>
    <t>VÁLVULA DE RETENÇÃO DE FERRO FUNDIDO PARA REDE DE ÁGUA OU ESGOTO, DN 80 MM, JUNTA FLANGEADA. AF_12/2021</t>
  </si>
  <si>
    <t>VÁLVULA REDUTORA DE PRESSÃO DE FERRO FUNDIDO PARA REDE DE ÁGUA, DN 100 MM, JUNTA FLANGEADA. AF_12/2021</t>
  </si>
  <si>
    <t>VÁLVULA REDUTORA DE PRESSÃO DE FERRO FUNDIDO PARA REDE DE ÁGUA, DN 150 MM, JUNTA FLANGEADA. AF_12/2021</t>
  </si>
  <si>
    <t>VÁLVULA REDUTORA DE PRESSÃO DE FERRO FUNDIDO PARA REDE DE ÁGUA, DN 200 MM, JUNTA FLANGEADA. AF_12/2021</t>
  </si>
  <si>
    <t>VÁLVULA REDUTORA DE PRESSÃO DE FERRO FUNDIDO PARA REDE DE ÁGUA, DN 250 MM, JUNTA FLANGEADA. AF_12/2021</t>
  </si>
  <si>
    <t>VÁLVULA REDUTORA DE PRESSÃO DE FERRO FUNDIDO PARA REDE DE ÁGUA, DN 300 MM, JUNTA FLANGEADA. AF_12/2021</t>
  </si>
  <si>
    <t>VÁLVULA REDUTORA DE PRESSÃO DE FERRO FUNDIDO PARA REDE DE ÁGUA, DN 350 MM, JUNTA FLANGEADA. AF_12/2021</t>
  </si>
  <si>
    <t>VÁLVULA REDUTORA DE PRESSÃO DE FERRO FUNDIDO PARA REDE DE ÁGUA, DN 400 MM, JUNTA FLANGEADA. AF_12/2021</t>
  </si>
  <si>
    <t>VÁLVULA REDUTORA DE PRESSÃO DE FERRO FUNDIDO PARA REDE DE ÁGUA, DN 50 MM, JUNTA FLANGEADA. AF_12/2021</t>
  </si>
  <si>
    <t>VÁLVULA REDUTORA DE PRESSÃO DE FERRO FUNDIDO PARA REDE DE ÁGUA, DN 500 MM, JUNTA FLANGEADA. AF_12/2021</t>
  </si>
  <si>
    <t>VÁLVULA REDUTORA DE PRESSÃO DE FERRO FUNDIDO PARA REDE DE ÁGUA, DN 80 MM, JUNTA FLANGEADA. AF_12/2021</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</si>
  <si>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</si>
  <si>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</si>
  <si>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</si>
  <si>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</si>
  <si>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</si>
  <si>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</si>
  <si>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</si>
  <si>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</si>
  <si>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</si>
  <si>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</si>
  <si>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</si>
  <si>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 E CUNHA DE FIXACAO</t>
  </si>
  <si>
    <t>ABRACADEIRA EM ACO PARA AMARRACAO DE ELETRODUTOS, TIPO D, COM 1" E PARAFUSO DE FIXACAO</t>
  </si>
  <si>
    <t>ABRACADEIRA EM ACO PARA AMARRACAO DE ELETRODUTOS, TIPO D, COM 1/2" E CUNHA DE FIXACAO</t>
  </si>
  <si>
    <t>ABRACADEIRA EM ACO PARA AMARRACAO DE ELETRODUTOS, TIPO D, COM 1/2"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</si>
  <si>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</si>
  <si>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</si>
  <si>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</si>
  <si>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</si>
  <si>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</si>
  <si>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 E CUNHA DE FIXACAO</t>
  </si>
  <si>
    <t>ABRACADEIRA EM ACO PARA AMARRACAO DE ELETRODUTOS, TIPO D, COM 3" E PARAFUSO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</si>
  <si>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</si>
  <si>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</si>
  <si>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</si>
  <si>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</si>
  <si>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</si>
  <si>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</si>
  <si>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</si>
  <si>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</si>
  <si>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t>
  </si>
  <si>
    <t>ABRACADEIRA EM ACO PARA AMARRACAO DE ELETRODUTOS, TIPO U SIMPLES, COM 1/2"</t>
  </si>
  <si>
    <t>ABRACADEIRA EM ACO PARA AMARRACAO DE ELETRODUTOS, TIPO U SIMPLES, COM 2 1/2"</t>
  </si>
  <si>
    <t>ABRACADEIRA EM ACO PARA AMARRACAO DE ELETRODUTOS, TIPO U SIMPLES, COM 2"</t>
  </si>
  <si>
    <t>ABRACADEIRA EM ACO PARA AMARRACAO DE ELETRODUTOS, TIPO U SIMPLES, COM 3"</t>
  </si>
  <si>
    <t>ABRACADEIRA EM ACO PARA AMARRACAO DE ELETRODUTOS, TIPO U SIMPLES, COM 3/4"</t>
  </si>
  <si>
    <t>ABRACADEIRA EM ACO PARA AMARRACAO DE ELETRODUTOS, TIPO U SIMPLES, COM 3/8"</t>
  </si>
  <si>
    <t>ABRACADEIRA EM ACO PARA AMARRACAO DE ELETRODUTOS, TIPO U SIMPLES, COM 4"</t>
  </si>
  <si>
    <t>ABRACADEIRA PVC, PARA CALHA PLUVIAL, DIAMETRO ENTRE *80 E 100* MM, PARA DRENAGEM PLUVIAL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</si>
  <si>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</si>
  <si>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</si>
  <si>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</si>
  <si>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OU 3/4"</t>
  </si>
  <si>
    <t>ACABAMENTO SIMPLES/CONVENCIONAL PARA FORRO PVC, TIPO "U" OU "C", COR BRANCA, COMPRIMENTO 6 M</t>
  </si>
  <si>
    <t>ACESSORIO DE LIGACAO NAO ELETRICO PARA CARGAS EXPLOSIVAS, TUBO DE 6 M</t>
  </si>
  <si>
    <t>ACESSORIO INICIADOR NAO ELETRICO, TUBO DE 6 M, TEMPO DE RETARDO DE *160* MS</t>
  </si>
  <si>
    <t>ACETILENO - RECARGA DE GAS PARA CILINDRO (NAO INCLUI TROCA/MANUTENCAO DO CILINDRO)</t>
  </si>
  <si>
    <t>ACIDO CLORIDRICO / 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</si>
  <si>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</si>
  <si>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</si>
  <si>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</si>
  <si>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</si>
  <si>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</si>
  <si>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</si>
  <si>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</si>
  <si>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</si>
  <si>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</si>
  <si>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</si>
  <si>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</si>
  <si>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</si>
  <si>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</si>
  <si>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</si>
  <si>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</si>
  <si>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</si>
  <si>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</si>
  <si>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</si>
  <si>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</si>
  <si>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</si>
  <si>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</si>
  <si>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</si>
  <si>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CPVC, ROSCAVEL, COM FLANGES E ANEL DE VEDACAO, 15 MM, CAIXA D'AGUA PARA AGUA QUENTE</t>
  </si>
  <si>
    <t>ADAPTADOR CPVC, ROSCAVEL, COM FLANGES E ANEL DE VEDACAO, 22 MM, CAIXA D'AGUA PARA AGUA QUENTE</t>
  </si>
  <si>
    <t>ADAPTADOR CPVC, ROSCAVEL, COM FLANGES E ANEL DE VEDACAO, 28 MM, CAIXA D'AGUA PARA AGUA QUENTE</t>
  </si>
  <si>
    <t>ADAPTADOR CPVC, ROSCAVEL, COM FLANGES E ANEL DE VEDACAO, 35 MM, CAIXA D'AGUA PARA AGUA QUENTE</t>
  </si>
  <si>
    <t>ADAPTADOR CPVC, ROSCAVEL, COM FLANGES E ANEL DE VEDACAO, 42 MM, CAIXA D'AGUA PARA AGUA QUENTE</t>
  </si>
  <si>
    <t>ADAPTADOR CPVC, ROSCAVEL, COM FLANGES E ANEL DE VEDACAO, 54 MM, CAIXA D'AGUA PARA AGUA QUENTE</t>
  </si>
  <si>
    <t>ADAPTADOR CPVC, SOLDAVEL, 15 MM, PARA AGUA QUENTE</t>
  </si>
  <si>
    <t>ADAPTADOR CPVC, SOLDAVEL, 22 MM, PARA AGUA QUENTE</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</si>
  <si>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</si>
  <si>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</si>
  <si>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</si>
  <si>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</si>
  <si>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</si>
  <si>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100 / DE 110 MM</t>
  </si>
  <si>
    <t>ADAPTADOR PVC PBA, BOLSA/ROSCA, JE, DN 50 / DE 60 MM</t>
  </si>
  <si>
    <t>ADAPTADOR PVC PBA, BOLSA/ROSCA, JE, DN 75 / DE 85 MM</t>
  </si>
  <si>
    <t>ADAPTADOR PVC PBA, PONTA/ROSCA, JE, DN 50 / DE 60 MM</t>
  </si>
  <si>
    <t>ADAPTADOR PVC PBA, PONTA/ROSCA, JE, DN 75 / DE 85 MM</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</si>
  <si>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</si>
  <si>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</si>
  <si>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</si>
  <si>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</si>
  <si>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</si>
  <si>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</si>
  <si>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</si>
  <si>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</si>
  <si>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</si>
  <si>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</si>
  <si>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</si>
  <si>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</si>
  <si>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</si>
  <si>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</si>
  <si>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</si>
  <si>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</si>
  <si>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COM REGISTRO, PARA PEAD, 20 MM X 3/4", PARA LIGACAO PREDIAL DE AGUA</t>
  </si>
  <si>
    <t>ADAPTADOR PVC, ROSCAVEL, COM FLANGES E ANEL DE VEDACAO, 1 1/2", PARA CAIXA D'AGUA</t>
  </si>
  <si>
    <t>ADAPTADOR PVC, ROSCAVEL, COM FLANGES E ANEL DE VEDACAO, 1", PARA CAIXA D'AGUA</t>
  </si>
  <si>
    <t>ADAPTADOR PVC, ROSCAVEL, COM FLANGES E ANEL DE VEDACAO, 1/2", PARA CAIXA D'AGUA</t>
  </si>
  <si>
    <t>ADAPTADOR PVC, ROSCAVEL, COM FLANGES E ANEL DE VEDACAO, 3/4", PARA CAIXA D'AGUA</t>
  </si>
  <si>
    <t>ADAPTADOR PVC, SOLDAVEL, COM FLANGES E ANEL DE VEDACAO, 60 MM X 2", PARA CAIXA D'AGUA</t>
  </si>
  <si>
    <t>ADAPTADOR PVC, SOLDAVEL, COM FLANGES LIVRES, 110 MM X 4", PARA CAIXA D'AGUA</t>
  </si>
  <si>
    <t>ADAPTADOR PVC, SOLDAVEL, COM FLANGES LIVRES, 75 MM X 2 1/2", PARA CAIXA D'AGUA</t>
  </si>
  <si>
    <t>ADAPTADOR PVC, SOLDAVEL, COM FLANGES LIVRES, 85 MM X 3", PARA CAIXA D'AGUA</t>
  </si>
  <si>
    <t>ADAPTADOR PVC, SOLDAVEL, LONGO, COM FLANGE LIVRE, 110 MM X 4", PARA CAIXA D'AGUA</t>
  </si>
  <si>
    <t>ADAPTADOR PVC, SOLDAVEL, LONGO, COM FLANGE LIVRE, 32 MM X 1", PARA CAIXA D'AGUA</t>
  </si>
  <si>
    <t>ADAPTADOR PVC, SOLDAVEL, LONGO, COM FLANGE LIVRE, 75 MM X 2 1/2", PARA CAIXA D'AGUA</t>
  </si>
  <si>
    <t>ADAPTADOR PVC, SOLDAVEL, LONGO, COM FLANGE LIVRE, 85 MM X 3", PARA CAIXA D'AGUA</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</si>
  <si>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</si>
  <si>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</si>
  <si>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</si>
  <si>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</si>
  <si>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</si>
  <si>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</si>
  <si>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</si>
  <si>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</si>
  <si>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</si>
  <si>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</si>
  <si>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</si>
  <si>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</si>
  <si>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CRISTALIZANTE PARA CONCRETO</t>
  </si>
  <si>
    <t>ADITIVO IMPERMEABILIZANTE DE PEGA NORMAL PARA ARGAMASSAS E CONCRETOS SEM ARMACAO, LIQUIDO E ISENTO DE CLORETOS</t>
  </si>
  <si>
    <t>ADITIVO IMPERMEABILIZANTE DE PEGA ULTRARRAPIDA, LIQUIDO E ISENTO DE CLORETOS</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</si>
  <si>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</si>
  <si>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</si>
  <si>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</si>
  <si>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</si>
  <si>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</si>
  <si>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</si>
  <si>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</si>
  <si>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</si>
  <si>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</si>
  <si>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</si>
  <si>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</si>
  <si>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AJUDANTE DE ARMADOR (HORISTA)</t>
  </si>
  <si>
    <t>AJUDANTE DE ARMADOR (MENSALISTA)</t>
  </si>
  <si>
    <t>AJUDANTE DE ELETRICISTA (HORISTA)</t>
  </si>
  <si>
    <t>AJUDANTE DE ELETRICISTA (MENSALISTA)</t>
  </si>
  <si>
    <t>AJUDANTE DE ESTRUTURAS METALICAS (HORISTA)</t>
  </si>
  <si>
    <t>AJUDANTE DE ESTRUTURAS METALICAS (MENSALISTA)</t>
  </si>
  <si>
    <t>AJUDANTE DE OPERACAO EM GERAL (HORISTA)</t>
  </si>
  <si>
    <t>AJUDANTE DE OPERACAO EM GERAL (MENSALISTA)</t>
  </si>
  <si>
    <t>AJUDANTE DE PINTOR (HORISTA)</t>
  </si>
  <si>
    <t>AJUDANTE DE PINTOR (MENSALISTA)</t>
  </si>
  <si>
    <t>AJUDANTE DE SERRALHEIRO (HORISTA)</t>
  </si>
  <si>
    <t>AJUDANTE DE SERRALHEIRO (MENSALISTA)</t>
  </si>
  <si>
    <t>AJUDANTE ESPECIALIZADO (HORISTA)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</si>
  <si>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</si>
  <si>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</si>
  <si>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</si>
  <si>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</si>
  <si>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</si>
  <si>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</si>
  <si>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</si>
  <si>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COM ISOLAMENTO</t>
  </si>
  <si>
    <t>ALICATE DE CRIMPAR RJ11, RJ12 E RJ45, COM CATRACA</t>
  </si>
  <si>
    <t>ALICATE DE PRESSAO 11" PARA SOLDA, TIPO C</t>
  </si>
  <si>
    <t>ALICATE DE PRESSAO 11" PARA SOLDA, TIPO U</t>
  </si>
  <si>
    <t>ALICATE DE PRESSAO PARA SOLDA DE CHAPA 18"</t>
  </si>
  <si>
    <t>ALICATE PARA ANEIS DE PISTAO, CAPACIDADE *50* A 100 MM</t>
  </si>
  <si>
    <t>ALIMENTACAO - HORISTA (COLETADO CAIXA - ENCARGOS COMPLEMENTARES)</t>
  </si>
  <si>
    <t>ALIMENTACAO - MENSALISTA (COLETADO CAIXA - ENCARGOS COMPLEMENTARES)</t>
  </si>
  <si>
    <t>ALISADORA DE CONCRETO COM MOTOR A GASOLINA DE 5,5 HP, PESO COM MOTOR DE 78 KG, 4 PAS</t>
  </si>
  <si>
    <t>ALMOXARIFE (HORISTA)</t>
  </si>
  <si>
    <t>ALMOXARIFE (MENSALISTA)</t>
  </si>
  <si>
    <t>ALONGADOR COM TRES ALTURAS, EM TUBO DE ACO CARBONO, PINTURA NO PROCESSO ELETROSTATICO - EQUIPAMENTO DE GINASTICA PARA ACADEMIA AO AR LIVRE / ACADEMIA DA TERCEIRA IDADE - ATI</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</si>
  <si>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</si>
  <si>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</si>
  <si>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</si>
  <si>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</si>
  <si>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</si>
  <si>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</si>
  <si>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</si>
  <si>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</si>
  <si>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</si>
  <si>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</si>
  <si>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</si>
  <si>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</si>
  <si>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</si>
  <si>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</si>
  <si>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</si>
  <si>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</si>
  <si>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 PVC REDE COLETOR ESGOTO, DN 300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</si>
  <si>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</si>
  <si>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</si>
  <si>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</si>
  <si>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</si>
  <si>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</si>
  <si>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</si>
  <si>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</si>
  <si>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</si>
  <si>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</si>
  <si>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</si>
  <si>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</si>
  <si>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</si>
  <si>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</si>
  <si>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</si>
  <si>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</si>
  <si>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</si>
  <si>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</si>
  <si>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</si>
  <si>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 PVC FLEXIVEL, 100 MM, PARA SAIDA DE BACIA / VASO SANITARIO</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</si>
  <si>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</si>
  <si>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</si>
  <si>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</si>
  <si>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</si>
  <si>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</si>
  <si>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</si>
  <si>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</si>
  <si>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</si>
  <si>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</si>
  <si>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</si>
  <si>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</si>
  <si>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</si>
  <si>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</si>
  <si>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</si>
  <si>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</si>
  <si>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</si>
  <si>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</si>
  <si>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</si>
  <si>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</si>
  <si>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</si>
  <si>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</si>
  <si>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</si>
  <si>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</si>
  <si>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</si>
  <si>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</si>
  <si>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</si>
  <si>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</si>
  <si>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</si>
  <si>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</si>
  <si>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</si>
  <si>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APOIO DO PORTA DENTE PARA FRESADORA DE  ASFALTO</t>
  </si>
  <si>
    <t>APONTADOR OU APROPRIADOR DE MAO DE OBRA (HORISTA)</t>
  </si>
  <si>
    <t>APONTADOR OU APROPRIADOR DE MAO DE OBRA (MENSALISTA)</t>
  </si>
  <si>
    <t>AQUECEDOR DE AGUA A GAS GLP/GN COM CAPACIDADE DE ARMAZENAMENTO DE 50 A 80 L</t>
  </si>
  <si>
    <t>AQUECEDOR DE AGUA ELETRICO HORIZONTAL, RESERVATORIO DE 200 L CILINDRICO EM COBRE, REFORCADO COM ACO CARBONO, MONOFASICO, TENSAO NOMINAL 220 V</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</si>
  <si>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</si>
  <si>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</si>
  <si>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</si>
  <si>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</si>
  <si>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</si>
  <si>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</si>
  <si>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</si>
  <si>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</si>
  <si>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</si>
  <si>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</si>
  <si>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</si>
  <si>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</si>
  <si>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</si>
  <si>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</si>
  <si>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</si>
  <si>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</si>
  <si>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</si>
  <si>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</si>
  <si>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INVERTER, PISO TETO, APRESENTANDO ENTRE 54000 E 58000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</si>
  <si>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</si>
  <si>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</si>
  <si>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</si>
  <si>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</si>
  <si>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</si>
  <si>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</si>
  <si>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</si>
  <si>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</si>
  <si>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</si>
  <si>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</si>
  <si>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</si>
  <si>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</si>
  <si>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</si>
  <si>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</si>
  <si>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</si>
  <si>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</si>
  <si>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</si>
  <si>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</si>
  <si>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</si>
  <si>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</si>
  <si>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</si>
  <si>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</si>
  <si>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</si>
  <si>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</si>
  <si>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</si>
  <si>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</si>
  <si>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</si>
  <si>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</si>
  <si>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</si>
  <si>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</si>
  <si>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</si>
  <si>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</si>
  <si>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</si>
  <si>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</si>
  <si>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</si>
  <si>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</si>
  <si>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</si>
  <si>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</si>
  <si>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</si>
  <si>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</si>
  <si>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</si>
  <si>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</si>
  <si>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</si>
  <si>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</si>
  <si>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</si>
  <si>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</si>
  <si>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</si>
  <si>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</si>
  <si>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</si>
  <si>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</si>
  <si>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</si>
  <si>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</si>
  <si>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</si>
  <si>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</si>
  <si>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A BASE DE CIMENTO E ADITIVOS</t>
  </si>
  <si>
    <t>ARGAMASSA PRONTA PARA CONTRAPISO</t>
  </si>
  <si>
    <t>ARGAMASSA USINADA AUTOADENSAVEL E AUTONIVELANTE PARA CONTRAPISO, COM BOMBEAMENTO (DISPONIBILIZACAO DE BOMBA), SEM O LANCAMENTO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</si>
  <si>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</si>
  <si>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</si>
  <si>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</si>
  <si>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</si>
  <si>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</si>
  <si>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</si>
  <si>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</si>
  <si>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</si>
  <si>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</si>
  <si>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</si>
  <si>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</si>
  <si>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</si>
  <si>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</si>
  <si>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</si>
  <si>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 (HORISTA)</t>
  </si>
  <si>
    <t>ARQUITETO JUNIOR (MENSALISTA)</t>
  </si>
  <si>
    <t>ARQUITETO PLENO (HORISTA)</t>
  </si>
  <si>
    <t>ARQUITETO PLENO (MENSALISTA)</t>
  </si>
  <si>
    <t>ARQUITETO SENIOR (HORISTA)</t>
  </si>
  <si>
    <t>ARQUITETO SENIOR (MENSALISTA)</t>
  </si>
  <si>
    <t>ARRUELA EM ACO GALVANIZADO, DIAMETRO EXTERNO = 35MM, ESPESSURA = 3MM, DIAMETRO DO FURO= 18MM</t>
  </si>
  <si>
    <t>ARRUELA EM ALUMINIO, COM ROSCA, DE 1 1/2", PARA ELETRODUTO</t>
  </si>
  <si>
    <t>ARRUELA EM ALUMINIO, COM ROSCA, DE 1 1/4", PARA ELETRODUTO</t>
  </si>
  <si>
    <t>ARRUELA EM ALUMINIO, COM ROSCA, DE 1", PARA ELETRODUTO</t>
  </si>
  <si>
    <t>ARRUELA EM ALUMINIO, COM ROSCA, DE 1/2", PARA ELETRODUTO</t>
  </si>
  <si>
    <t>ARRUELA EM ALUMINIO, COM ROSCA, DE 2 1/2", PARA ELETRODUTO</t>
  </si>
  <si>
    <t>ARRUELA EM ALUMINIO, COM ROSCA, DE 2", PARA ELETRODUTO</t>
  </si>
  <si>
    <t>ARRUELA EM ALUMINIO, COM ROSCA, DE 3", PARA ELETRODUTO</t>
  </si>
  <si>
    <t>ARRUELA EM ALUMINIO, COM ROSCA, DE 3/4", PARA ELETRODUTO</t>
  </si>
  <si>
    <t>ARRUELA EM ALUMINIO, COM ROSCA, DE 3/8",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</si>
  <si>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</si>
  <si>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</si>
  <si>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</si>
  <si>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</si>
  <si>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</si>
  <si>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</si>
  <si>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 (HORISTA)</t>
  </si>
  <si>
    <t>ASSENTADOR DE MANILHAS (MENSALISTA)</t>
  </si>
  <si>
    <t>ASSENTO SANITARIO DE PLASTICO, TIPO CONVENCIONAL</t>
  </si>
  <si>
    <t>ASSENTO VASO SANITARIO INFANTIL EM PLASTICO BRANCO</t>
  </si>
  <si>
    <t>AUTOMATICO DE BOIA SUPERIOR / INFERIOR, *15* A / 250 V</t>
  </si>
  <si>
    <t>AUXILIAR DE AZULEJISTA (HORISTA)</t>
  </si>
  <si>
    <t>AUXILIAR DE AZULEJISTA (MENSALISTA)</t>
  </si>
  <si>
    <t>AUXILIAR DE ENCANADOR OU BOMBEIRO HIDRAULICO (HORISTA)</t>
  </si>
  <si>
    <t>AUXILIAR DE ENCANADOR OU BOMBEIRO HIDRAULICO (MENSALISTA)</t>
  </si>
  <si>
    <t>AUXILIAR DE ESCRITORIO (HORISTA)</t>
  </si>
  <si>
    <t>AUXILIAR DE ESCRITORIO (MENSALISTA)</t>
  </si>
  <si>
    <t>AUXILIAR DE LABORATORISTA DE SOLOS E DE CONCRETO (HORISTA)</t>
  </si>
  <si>
    <t>AUXILIAR DE LABORATORISTA DE SOLOS E DE CONCRETO (MENSALISTA)</t>
  </si>
  <si>
    <t>AUXILIAR DE MECANICO (HORISTA)</t>
  </si>
  <si>
    <t>AUXILIAR DE MECANICO (MENSALISTA)</t>
  </si>
  <si>
    <t>AUXILIAR DE PEDREIRO (HORISTA)</t>
  </si>
  <si>
    <t>AUXILIAR DE PEDREIRO (MENSALISTA)</t>
  </si>
  <si>
    <t>AUXILIAR DE SERVICOS GERAIS (HORISTA)</t>
  </si>
  <si>
    <t>AUXILIAR DE SERVICOS GERAIS (MENSALISTA)</t>
  </si>
  <si>
    <t>AUXILIAR DE TOPOGRAFO (HORISTA)</t>
  </si>
  <si>
    <t>AUXILIAR DE TOPOGRAFO (MENSALISTA)</t>
  </si>
  <si>
    <t>AUXILIAR TECNICO / ASSISTENTE DE ENGENHARIA (HORISTA)</t>
  </si>
  <si>
    <t>AUXILIAR TECNICO / ASSISTENTE DE ENGENHARIA (MENSALISTA)</t>
  </si>
  <si>
    <t>AVENTAL DE SEGURANCA DE RASPA DE COURO 1,00 X 0,60 M</t>
  </si>
  <si>
    <t>AZULEJISTA OU LADRILHEIRO (HORISTA)</t>
  </si>
  <si>
    <t>AZULEJISTA OU LADRILHEIRO (MENSALISTA)</t>
  </si>
  <si>
    <t>BACIA SANITARIA (VASO) COM CAIXA ACOPLADA, SIFAO APARENTE, DE LOUCA BRANCA (SEM ASSENTO)</t>
  </si>
  <si>
    <t>BACIA SANITARIA (VASO) COM CAIXA ACOPLADA, SIFAO OCULTO / CARENADO, DE LOUCA BRANCA (SEM ASSENTO)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</si>
  <si>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</si>
  <si>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</si>
  <si>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</si>
  <si>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</si>
  <si>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</si>
  <si>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</si>
  <si>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</si>
  <si>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</si>
  <si>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</si>
  <si>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</si>
  <si>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BALCAO/ TAMPO EM MARMORE BRANCO COMUM, POLIDO, LISO, ACABAMENTO RETO, E= *3* CM (SEM FUROS)</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</si>
  <si>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</si>
  <si>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</si>
  <si>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</si>
  <si>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</si>
  <si>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</si>
  <si>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</si>
  <si>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</si>
  <si>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</si>
  <si>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</si>
  <si>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</si>
  <si>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</si>
  <si>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</si>
  <si>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</si>
  <si>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BARRA ANTIPANICO DUPLA, PARA PORTA DE VIDRO, COR CINZA</t>
  </si>
  <si>
    <t>BARRA ANTIPANICO SIMPLES, CEGA EM LADO OPOSTO, COR CINZA</t>
  </si>
  <si>
    <t>BARRA ANTIPANICO SIMPLES, COM FECHADURA LADO OPOSTO, COR CINZA</t>
  </si>
  <si>
    <t>BARRA ANTIPANICO SIMPLES, PARA PORTA DE VIDRO, COR CINZA</t>
  </si>
  <si>
    <t>BARRA DE ACO CHATA, RETANGULAR (QUALQUER BITOLA)</t>
  </si>
  <si>
    <t>BARRA DE ACO CHATO, RETANGULAR, 19,05 MM X 3,17 MM (L X E), 0,47 KG/M</t>
  </si>
  <si>
    <t>BARRA DE ACO CHATO, RETANGULAR, 25,4 MM X 4,76 MM (L X E), 0,94 KG/M</t>
  </si>
  <si>
    <t>BARRA DE ACO CHATO, RETANGULAR, 25,4 MM X 6,35 MM (L X E), 1,2265 KG/M</t>
  </si>
  <si>
    <t>BARRA DE ACO CHATO, RETANGULAR, 38,1 MM X 12,7 MM (L X E), 3,79 KG/M</t>
  </si>
  <si>
    <t>BARRA DE ACO CHATO, RETANGULAR, 38,1 MM X 6,35 MM (L X E), 1,89 KG/M</t>
  </si>
  <si>
    <t>BARRA DE ACO CHATO, RETANGULAR, 38,1 MM X 9,53 MM (L X E), 2,84 KG/M</t>
  </si>
  <si>
    <t>BARRA DE ACO CHATO, RETANGULAR, 50,8 MM X 12,7 MM (L X E), 5,06 KG/M</t>
  </si>
  <si>
    <t>BARRA DE ACO CHATO, RETANGULAR, 50,8 MM X 25,4 MM (L X E), 10,12 KG/M</t>
  </si>
  <si>
    <t>BARRA DE ACO CHATO, RETANGULAR, 50,8 MM X 6,35 MM (L X E), 2,53 KG/M</t>
  </si>
  <si>
    <t>BARRA DE ACO CHATO, RETANGULAR, 50,8 MM X 7,94 MM (L X E), 3,162 KG/M</t>
  </si>
  <si>
    <t>BARRA DE ACO CHATO, RETANGULAR, 50,8 MM X 9,53 MM (L X E), 3,79KG/M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</si>
  <si>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</si>
  <si>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</si>
  <si>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</si>
  <si>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</si>
  <si>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</si>
  <si>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</si>
  <si>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</si>
  <si>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</si>
  <si>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</si>
  <si>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</si>
  <si>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</si>
  <si>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 DE PAREDE (NAO INCLUI ACABAMENTOS)</t>
  </si>
  <si>
    <t>BASE PARA MASTRO DE PARA-RAIOS DIAMETRO NOMINAL 1 1/2"</t>
  </si>
  <si>
    <t>BASE PARA MASTRO DE PARA-RAIOS DIAMETRO NOMINAL 2"</t>
  </si>
  <si>
    <t>BASE PARA RELE COM SUPORTE METALICO</t>
  </si>
  <si>
    <t>BASTIDOR PARA BLOCO M10</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</si>
  <si>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</si>
  <si>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</si>
  <si>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JG</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</si>
  <si>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</si>
  <si>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</si>
  <si>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</si>
  <si>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</si>
  <si>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BENTONITA, ARGILA CONSTITUIDA POR  MONTMORILONITA</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</si>
  <si>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</si>
  <si>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</si>
  <si>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</si>
  <si>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</si>
  <si>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</si>
  <si>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</si>
  <si>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</si>
  <si>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 (HORISTA)</t>
  </si>
  <si>
    <t>BLASTER, DINAMITADOR OU CABO DE FOGO (MENSALISTA)</t>
  </si>
  <si>
    <t>BLOCO / TIJOLO DE VIDRO INCOLOR, CANELADO / ONDULADO, *19 X 19 X 8* CM (A X L X E)</t>
  </si>
  <si>
    <t>BLOCO / TIJOLO DE VIDRO INCOLOR, XADREZ, *20 X 20 X 10* CM (A X L X E)</t>
  </si>
  <si>
    <t>BLOCO CERAMICO / TIJOLO VAZADO PARA ALVENARIA DE VEDACAO, 4 FUROS NA HORIZONTAL DE 9 X 9 X 19 CM (L X A X C)</t>
  </si>
  <si>
    <t>BLOCO CERAMICO / TIJOLO VAZADO PARA ALVENARIA DE VEDACAO, 6 FUROS NA HORIZONTAL DE 11,5 X 19 X 29 CM (L X A X C)</t>
  </si>
  <si>
    <t>BLOCO CERAMICO / TIJOLO VAZADO PARA ALVENARIA DE VEDACAO, 6 FUROS NA HORIZONTAL DE 11,5 X 19 X 39 CM (L X A X C)</t>
  </si>
  <si>
    <t>BLOCO CERAMICO / TIJOLO VAZADO PARA ALVENARIA DE VEDACAO, 6 FUROS NA HORIZONTAL DE 9 X 14 X 19 CM (L X A X C)</t>
  </si>
  <si>
    <t>BLOCO CERAMICO / TIJOLO VAZADO PARA ALVENARIA DE VEDACAO, 6 FUROS NA HORIZONTAL DE 9 X 14 X 24 CM (L X A X C)</t>
  </si>
  <si>
    <t>BLOCO CERAMICO / TIJOLO VAZADO PARA ALVENARIA DE VEDACAO, 6 FUROS NA HORIZONTAL DE 9 X 19 X 39 CM (L X A X C)</t>
  </si>
  <si>
    <t>BLOCO CERAMICO / TIJOLO VAZADO PARA ALVENARIA DE VEDACAO, 8 FUROS NA HORIZONTAL DE 9 X 19 X 19 CM (L X A X C)</t>
  </si>
  <si>
    <t>BLOCO CERAMICO / TIJOLO VAZADO PARA ALVENARIA DE VEDACAO, 8 FUROS NA HORIZONTAL DE 9 X 19 X 29 CM (L X A X C)</t>
  </si>
  <si>
    <t>BLOCO CERAMICO / TIJOLO VAZADO PARA ALVENARIA DE VEDACAO, 9 FUROS NA HORIZONTAL DE 11,5 X 14 X 24 CM (L X A X C)</t>
  </si>
  <si>
    <t>BLOCO CERAMICO / TIJOLO VAZADO PARA ALVENARIA DE VEDACAO, 9 FUROS NA HORIZONTAL DE 14 X 19 X 29 CM (L X A X C)</t>
  </si>
  <si>
    <t>BLOCO CERAMICO / TIJOLO VAZADO PARA ALVENARIA DE VEDACAO, 9 FUROS NA HORIZONTAL DE 14 X 19 X 39 CM (L X A X C)</t>
  </si>
  <si>
    <t>BLOCO CERAMICO / TIJOLO VAZADO PARA ALVENARIA DE VEDACAO, 9 FUROS NA HORIZONTAL DE 19 X 19 X 29 CM (L X A X C)</t>
  </si>
  <si>
    <t>BLOCO CERAMICO / TIJOLO VAZADO PARA ALVENARIA DE VEDACAO, 9 FUROS NA HORIZONTAL DE 19 X 19 X 39 CM (L X A X C)</t>
  </si>
  <si>
    <t>BLOCO CERAMICO / TIJOLO VAZADO PARA ALVENARIA DE VEDACAO, FUROS NA HORIZONTAL DE 11,5 X 19 X 19 CM (L X A X C)</t>
  </si>
  <si>
    <t>BLOCO CERAMICO / TIJOLO VAZADO PARA ALVENARIA DE VEDACAO, FUROS NA VERTICAL DE 11,5 X 19 X 29 CM (L X A X C)</t>
  </si>
  <si>
    <t>BLOCO CERAMICO / TIJOLO VAZADO PARA ALVENARIA DE VEDACAO, FUROS NA VERTICAL DE 11,5 X 19 X 39 CM (L X A X C)</t>
  </si>
  <si>
    <t>BLOCO CERAMICO / TIJOLO VAZADO PARA ALVENARIA DE VEDACAO, FUROS NA VERTICAL DE 14 X 19 X 29 CM (L X A X C)</t>
  </si>
  <si>
    <t>BLOCO CERAMICO / TIJOLO VAZADO PARA ALVENARIA DE VEDACAO, FUROS NA VERTICAL DE 14 X 19 X 39 CM (L X A X C)</t>
  </si>
  <si>
    <t>BLOCO CERAMICO / TIJOLO VAZADO PARA ALVENARIA DE VEDACAO, FUROS NA VERTICAL DE 19 X 19 X 39 CM (L X A X C)</t>
  </si>
  <si>
    <t>BLOCO CERAMICO / TIJOLO VAZADO PARA ALVENARIA DE VEDACAO, FUROS NA VERTICAL DE 9 X 19 X 39 CM (L X A X C)</t>
  </si>
  <si>
    <t>BLOCO CONCRETO CELULAR AUTOCLAVADO 12,5 X 30 X 60 CM (E X A X C)</t>
  </si>
  <si>
    <t>BLOCO CONCRETO CELULAR AUTOCLAVADO 7,5 X 30 X 60 CM (E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</si>
  <si>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</si>
  <si>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</si>
  <si>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</si>
  <si>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</si>
  <si>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</si>
  <si>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</si>
  <si>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</si>
  <si>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</si>
  <si>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</si>
  <si>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</si>
  <si>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</si>
  <si>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</si>
  <si>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</si>
  <si>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</si>
  <si>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</si>
  <si>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</si>
  <si>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</si>
  <si>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</si>
  <si>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</si>
  <si>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</si>
  <si>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</si>
  <si>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</si>
  <si>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ENGATE RAPIDO PARA BASTIDOR TIPO M10</t>
  </si>
  <si>
    <t>BLOCO DE ESPUMA MULTIUSO *23X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</si>
  <si>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</si>
  <si>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</si>
  <si>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</si>
  <si>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14 X 19 X 29 CM (CLASSE C - NBR 6136)</t>
  </si>
  <si>
    <t>BLOCO DE VEDACAO CONCRETO APARENTE 9 X 19 X 39 CM (CLASSE C - NBR 6136)</t>
  </si>
  <si>
    <t>BLOCO DE VEDACAO DE CONCRETO 14 X 19 X 39 CM (CLASSE C - NBR 6136)</t>
  </si>
  <si>
    <t>BLOCO DE VEDACAO DE CONCRETO 19 X 19 X 39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</si>
  <si>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</si>
  <si>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</si>
  <si>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</si>
  <si>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</si>
  <si>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</si>
  <si>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9 X 19 X 39 CM (CLASSE C - NBR 6136)</t>
  </si>
  <si>
    <t>BLOCO DE VIDRO / ELEMENTO VAZADO, INCOLOR, VENEZIANA, *20 X 20 X 6* CM (A X L X E)</t>
  </si>
  <si>
    <t>BLOCO DE VIDRO / ELEMENTO VAZADO, INCOLOR, VENEZIANA, DE *20 X 10 X 8* CM (A X L X E)</t>
  </si>
  <si>
    <t>BLOCO ESTRUTURAL CERAMICO DE 14 X 19 X 29 CM (L X A X C) E 6,0 MPA</t>
  </si>
  <si>
    <t>BLOCO ESTRUTURAL CERAMICO DE 14 X 19 X 34 CM (L X A X C) E 6,0 MPA</t>
  </si>
  <si>
    <t>BLOCO ESTRUTURAL CERAMICO DE 14 X 19 X 39 CM (L X A X C) E 6,0 MPA</t>
  </si>
  <si>
    <t>BLOCO ESTRUTURAL CERAMICO DE 19 X 19 X 29 CM (L X A X C) E 6,0 MPA</t>
  </si>
  <si>
    <t>BLOCO ESTRUTURAL CERAMICO DE 19 X 19 X 39 CM (L X A X C) E 6,0 MPA</t>
  </si>
  <si>
    <t>BLOQUETE/PISO DE CONCRETO - MODELO PISOGRAMA/CONCREGRAMA 2 FUROS, DIMENSOES APROX. DE *35 X 15* CM E ESPESSURA DE 7 CM (+/- 1 CM), COR NATURAL</t>
  </si>
  <si>
    <t>BLOQUETE/PISO DE CONCRETO - MODELO PISOGRAMA/CONCREGRAMA/PAVI-GRADE/GRAMEIRO, DIMENSOES APROXIMADAS DE *60 X 45* CM E ESPESSURA DE 8 CM (+/- 1 CM), COR NATURAL</t>
  </si>
  <si>
    <t>BLOQUETE/PISO INTERTRAVADO DE CONCRETO - MODELO ONDA/16 FACES/RETANGULAR/TIJOLINHO/PAVER/HOLANDES/PARALELEPIPEDO, *20 X 10* CM, E = 10 CM, RESISTENCIA DE 35 MPA, COR NATURAL</t>
  </si>
  <si>
    <t>BLOQUETE/PISO INTERTRAVADO DE CONCRETO - MODELO ONDA/16 FACES/RETANGULAR/TIJOLINHO/PAVER/HOLANDES/PARALELEPIPEDO, *20 X 10* CM, E = 10 CM, RESISTENCIA DE 50 MPA, COR NATURAL</t>
  </si>
  <si>
    <t>BLOQUETE/PISO INTERTRAVADO DE CONCRETO - MODELO ONDA/16 FACES/RETANGULAR/TIJOLINHO/PAVER/HOLANDES/PARALELEPIPEDO, *20 X 10* CM, E = 6 CM, RESISTENCIA DE 35 MPA, COLORIDO</t>
  </si>
  <si>
    <t>BLOQUETE/PISO INTERTRAVADO DE CONCRETO - MODELO ONDA/16 FACES/RETANGULAR/TIJOLINHO/PAVER/HOLANDES/PARALELEPIPEDO, *20 X 10* CM, E = 6 CM, RESISTENCIA DE 35 MPA, COR NATURAL</t>
  </si>
  <si>
    <t>BLOQUETE/PISO INTERTRAVADO DE CONCRETO - MODELO ONDA/16 FACES/RETANGULAR/TIJOLINHO/PAVER/HOLANDES/PARALELEPIPEDO, *20 X 10* CM, E = 8 CM, RESISTENCIA DE 35 MPA, COLORIDO</t>
  </si>
  <si>
    <t>BLOQUETE/PISO INTERTRAVADO DE CONCRETO - MODELO ONDA/16 FACES/RETANGULAR/TIJOLINHO/PAVER/HOLANDES/PARALELEPIPEDO, *20 X 10* CM, E = 8 CM, RESISTENCIA DE 35 MPA, COR NATURAL</t>
  </si>
  <si>
    <t>BLOQUETE/PISO INTERTRAVADO DE CONCRETO - MODELO RAQUETE, *22 X 13,5* CM, E = 6 CM, RESISTENCIA DE 35 MPA, COR NATURAL</t>
  </si>
  <si>
    <t>BLOQUETE/PISO INTERTRAVADO DE CONCRETO - MODELO SEXTAVADO / HEXAGONAL, *25 X 25* CM, E = 10 CM, RESISTENCIA DE 35 MPA, COR NATURAL</t>
  </si>
  <si>
    <t>BLOQUETE/PISO INTERTRAVADO DE CONCRETO - MODELO SEXTAVADO / HEXAGONAL, *25 X 25* CM, E = 6 CM, RESISTENCIA DE 35 MPA, COR NATURAL</t>
  </si>
  <si>
    <t>BLOQUETE/PISO INTERTRAVADO DE CONCRETO - MODELO SEXTAVADO / HEXAGONAL, *25 X 25* CM, E = 8 CM, RESISTENCIA DE 35 MPA, COR NATURAL</t>
  </si>
  <si>
    <t>BOCAL PVC, PARA CALHA PLUVIAL, DIAMETRO DA SAIDA ENTRE *75 E 120* MM, PARA DRENAGEM PLUVIAL PREDIAL</t>
  </si>
  <si>
    <t>BOLSA DE LIGACAO EM PVC FLEXIVEL PARA VASO SANITARIO 40 MM (1 1/2")</t>
  </si>
  <si>
    <t>BOLSA DE LONA PARA FERRAMENTAS *50 X 35 X 25* CM</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</si>
  <si>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</si>
  <si>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</si>
  <si>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</si>
  <si>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</si>
  <si>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</si>
  <si>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</si>
  <si>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1,48HP DIAMETRO DE SUCCAO X ELEVACAO 1" X 1", 4 ESTAGIOS, DIAMETRO DOS ROTORES 3 X 107 MM + 1 X 100 MM, HM/Q: 10 M / 5,3 M3/H A 70 M / 1,8 M3/H</t>
  </si>
  <si>
    <t>BOMBA CENTRIFUGA MOTOR ELETRICO TRIFASICO 14,8 HP, DIAMETRO DE SUCCAO X ELEVACAO 2 1/2" X 2", DIAMETRO DO ROTOR 195 MM, HM/Q: 62 M / 55,5 M3/H A 80 M / 31,50 M3/H</t>
  </si>
  <si>
    <t>BOMBA CENTRIFUGA MOTOR ELETRICO TRIFASICO 2,96HP, DIAMETRO DE SUCCAO X ELEVACAO 1 1/2" X 1 1/4", DIAMETRO DO ROTOR 148 MM, HM/Q: 34 M / 14,80 M3/H A 40 M / 8,60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</si>
  <si>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</si>
  <si>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</si>
  <si>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</si>
  <si>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</si>
  <si>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</si>
  <si>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</si>
  <si>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</si>
  <si>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</si>
  <si>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</si>
  <si>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</si>
  <si>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</si>
  <si>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</si>
  <si>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</si>
  <si>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</si>
  <si>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</si>
  <si>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</si>
  <si>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</si>
  <si>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</si>
  <si>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SUBMERSIVEL, ELETRICA, TRIFASICA, POTENCIA 6 HP, DIAMETRO DO ROTOR 127 MM, BOCAL DE SAIDA DIAMETRO DE 3 POLEGADAS, HM/Q = 7 M / 66,90 M3/H A 26 M / 2,88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</si>
  <si>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</si>
  <si>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</si>
  <si>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</si>
  <si>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</si>
  <si>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</si>
  <si>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t>
  </si>
  <si>
    <t>BRACO OU HASTE COM CANOPLA PLASTICA, 1/2 ", PARA CHUVEIRO SIMPLES</t>
  </si>
  <si>
    <t>BRACO OU HASTE RETA COM CANOPLA PLASTICA, 1/2 ", PARA CHUVEIRO ELETRICO</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</si>
  <si>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</si>
  <si>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</si>
  <si>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</si>
  <si>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</si>
  <si>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</si>
  <si>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</si>
  <si>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</si>
  <si>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</si>
  <si>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</si>
  <si>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</si>
  <si>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</si>
  <si>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CPVC, SOLDAVEL, 54 X 28 MM, PARA AGUA QUENTE</t>
  </si>
  <si>
    <t>BUCHA DE REDUCAO DE COBRE SEM ANEL DE SOLDA, PONTA X BOLSA, 22 X 15 MM</t>
  </si>
  <si>
    <t>BUCHA DE REDUCAO DE COBRE SEM ANEL DE SOLDA, PONTA X BOLSA, 28 X 22 MM</t>
  </si>
  <si>
    <t>BUCHA DE REDUCAO DE COBRE SEM ANEL DE SOLDA, PONTA X BOLSA, 35 X 28 MM</t>
  </si>
  <si>
    <t>BUCHA DE REDUCAO DE COBRE SEM ANEL DE SOLDA, PONTA X BOLSA, 42 X 35 MM</t>
  </si>
  <si>
    <t>BUCHA DE REDUCAO DE COBRE SEM ANEL DE SOLDA, PONTA X BOLSA, 54 X 42 MM</t>
  </si>
  <si>
    <t>BUCHA DE REDUCAO DE COBRE SEM ANEL DE SOLDA, PONTA X BOLSA, 66 X 54 MM</t>
  </si>
  <si>
    <t>BUCHA DE REDUCAO DE FERRO GALVANIZADO, COM ROSCA BSP, DE 1 1/2" X 1 1/4"</t>
  </si>
  <si>
    <t>BUCHA DE REDUCAO DE FERRO GALVANIZADO, COM ROSCA BSP, DE 1 1/2" X 1"</t>
  </si>
  <si>
    <t>BUCHA DE REDUCAO DE FERRO GALVANIZADO, COM ROSCA BSP, DE 1 1/2" X 1/2"</t>
  </si>
  <si>
    <t>BUCHA DE REDUCAO DE FERRO GALVANIZADO, COM ROSCA BSP, DE 1 1/2" X 3/4"</t>
  </si>
  <si>
    <t>BUCHA DE REDUCAO DE FERRO GALVANIZADO, COM ROSCA BSP, DE 1 1/4" X 1"</t>
  </si>
  <si>
    <t>BUCHA DE REDUCAO DE FERRO GALVANIZADO, COM ROSCA BSP, DE 1 1/4" X 1/2"</t>
  </si>
  <si>
    <t>BUCHA DE REDUCAO DE FERRO GALVANIZADO, COM ROSCA BSP, DE 1 1/4" X 3/4"</t>
  </si>
  <si>
    <t>BUCHA DE REDUCAO DE FERRO GALVANIZADO, COM ROSCA BSP, DE 1" X 1/2"</t>
  </si>
  <si>
    <t>BUCHA DE REDUCAO DE FERRO GALVANIZADO, COM ROSCA BSP, DE 1" X 3/4"</t>
  </si>
  <si>
    <t>BUCHA DE REDUCAO DE FERRO GALVANIZADO, COM ROSCA BSP, DE 1/2" X 1/4"</t>
  </si>
  <si>
    <t>BUCHA DE REDUCAO DE FERRO GALVANIZADO, COM ROSCA BSP, DE 1/2" X 3/8"</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</si>
  <si>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</si>
  <si>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</si>
  <si>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</si>
  <si>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</si>
  <si>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</si>
  <si>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</si>
  <si>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</si>
  <si>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</si>
  <si>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</si>
  <si>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</si>
  <si>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</si>
  <si>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3/4" X 1/2"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</si>
  <si>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</si>
  <si>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</si>
  <si>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</si>
  <si>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</si>
  <si>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</si>
  <si>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</si>
  <si>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</si>
  <si>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</si>
  <si>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</si>
  <si>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</si>
  <si>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</si>
  <si>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LONGA, 50 X 40 MM, PARA ESGOTO PREDIAL</t>
  </si>
  <si>
    <t>BUCHA DE REDUCAO DE PVC, SOLDAVEL, LONGA, COM 32 X 20 MM, PARA AGUA FRIA PREDIAL</t>
  </si>
  <si>
    <t>BUCHA DE REDUCAO DE PVC, SOLDAVEL, LONGA, COM 40 X 25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</si>
  <si>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</si>
  <si>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</si>
  <si>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</si>
  <si>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</si>
  <si>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50 MM, PARA AGUA FRIA PREDIAL</t>
  </si>
  <si>
    <t>BUCHA DE REDUCAO DE PVC, SOLDAVEL, LONGA, COM 75 X 50 MM, PARA AGUA FRIA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</si>
  <si>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</si>
  <si>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</si>
  <si>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</si>
  <si>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 PARA ELETRODUTO</t>
  </si>
  <si>
    <t>BUCHA DE REDUCAO EM ALUMINIO, COM ROSCA, DE 1 1/4" X 1/2",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</si>
  <si>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</si>
  <si>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</si>
  <si>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</si>
  <si>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</si>
  <si>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</si>
  <si>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</si>
  <si>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</si>
  <si>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</si>
  <si>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</si>
  <si>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</si>
  <si>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</si>
  <si>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</si>
  <si>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</si>
  <si>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</si>
  <si>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</si>
  <si>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3/4" X 1/2",  PARA ELETRODUTO</t>
  </si>
  <si>
    <t>BUCHA DE REDUCAO EM ALUMINIO, COM ROSCA, DE 4" X 2 1/2", PARA ELETRODUTO</t>
  </si>
  <si>
    <t>BUCHA DE REDUCAO EM ALUMINIO, COM ROSCA, DE 4" X 2", PARA ELETRODUTO</t>
  </si>
  <si>
    <t>BUCHA DE REDUCAO EM ALUMINIO, COM ROSCA, DE 4" X 3", PARA ELETRODUTO</t>
  </si>
  <si>
    <t>BUCHA DE REDUCAO PVC ROSCAVEL 3/4" X 1/2"</t>
  </si>
  <si>
    <t>BUCHA DE REDUCAO PVC, ROSCAVEL 1 1/2" X 1"</t>
  </si>
  <si>
    <t>BUCHA DE REDUCAO PVC, ROSCAVEL, 1 1/2" X 3/4"</t>
  </si>
  <si>
    <t>BUCHA DE REDUCAO PVC, ROSCAVEL, 1" X 1/2"</t>
  </si>
  <si>
    <t>BUCHA DE REDUCAO PVC, ROSCAVEL, 1" X 3/4"</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</si>
  <si>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</si>
  <si>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</si>
  <si>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</si>
  <si>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</si>
  <si>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CPVC, SOLDAVEL, 54 X 35 MM, PARA AGUA QUENTE</t>
  </si>
  <si>
    <t>BUCHA DE REDUCAO, PPR, DN 25 X 20 MM, PARA AGUA QUENTE PREDIAL</t>
  </si>
  <si>
    <t>BUCHA DE REDUCAO, PPR, DN 32 X 25 MM, PARA AGUA QUENTE E FRIA PREDIAL</t>
  </si>
  <si>
    <t>BUCHA DE REDUCAO, PPR, DN 40 X 25 MM, PARA AGUA QUENTE E FRIA PREDIAL</t>
  </si>
  <si>
    <t>BUCHA DE REDUCAO, PPR, DN 50 X 25 MM, PARA AGUA QUENTE E FRIA PREDIAL</t>
  </si>
  <si>
    <t>BUCHA DE REDUCAO, PPR, DN 50 X 32 MM, PARA AGUA QUENTE E FRIA PREDIAL</t>
  </si>
  <si>
    <t>BUCHA DE REDUCAO, PVC, LONGA, SERIE R, DN 50 X 40 MM, PARA ESGOTO PREDIAL</t>
  </si>
  <si>
    <t>BUCHA EM ALUMINIO, COM ROSCA, DE 1 1/2", PARA ELETRODUTO</t>
  </si>
  <si>
    <t>BUCHA EM ALUMINIO, COM ROSCA, DE 1 1/4", PARA ELETRODUTO</t>
  </si>
  <si>
    <t>BUCHA EM ALUMINIO, COM ROSCA, DE 1", PARA ELETRODUTO</t>
  </si>
  <si>
    <t>BUCHA EM ALUMINIO, COM ROSCA, DE 1/2", PARA ELETRODUTO</t>
  </si>
  <si>
    <t>BUCHA EM ALUMINIO, COM ROSCA, DE 2 1/2", PARA ELETRODUTO</t>
  </si>
  <si>
    <t>BUCHA EM ALUMINIO, COM ROSCA, DE 2", PARA ELETRODUTO</t>
  </si>
  <si>
    <t>BUCHA EM ALUMINIO, COM ROSCA, DE 3", PARA ELETRODUTO</t>
  </si>
  <si>
    <t>BUCHA EM ALUMINIO, COM ROSCA, DE 3/4", PARA ELETRODUTO</t>
  </si>
  <si>
    <t>BUCHA EM ALUMINIO, COM ROSCA, DE 3/8", PARA ELETRODUTO</t>
  </si>
  <si>
    <t>BUCHA EM ALUMINIO, COM ROSCA, DE 4", PARA ELETRODUTO</t>
  </si>
  <si>
    <t>CABECEIRA DIREITA OU ESQUERDA, PVC, PARA CALHA PLUVIAL, DIAMETRO ENTRE *119 E 170* MM, PARA DRENAGEM PLUVIAL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</si>
  <si>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</si>
  <si>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</si>
  <si>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</si>
  <si>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</si>
  <si>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</si>
  <si>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</si>
  <si>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</si>
  <si>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</si>
  <si>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</si>
  <si>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4"</t>
  </si>
  <si>
    <t>CABIDE/GANCHO DE BANHEIRO SIMPLES EM METAL CROMADO</t>
  </si>
  <si>
    <t>CABO COAXIAL RG11 95% DE MALHA</t>
  </si>
  <si>
    <t>CABO COAXIAL RG59 95% DE MALHA</t>
  </si>
  <si>
    <t>CABO COAXIAL RG6 95% DE MALHA</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</si>
  <si>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</si>
  <si>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</si>
  <si>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</si>
  <si>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</si>
  <si>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</si>
  <si>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</si>
  <si>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</si>
  <si>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</si>
  <si>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</si>
  <si>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</si>
  <si>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</si>
  <si>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FLEXIVEL NAO HALOGENADO, SEM EMISSAO DE FUMACA, 750V, SECAO NOMINAL 120 MM</t>
  </si>
  <si>
    <t>CABO DE COBRE FLEXIVEL NAO HALOGENADO, SEM EMISSAO DE FUMACA, 750V, SECAO NOMINAL 2,5 MM</t>
  </si>
  <si>
    <t>CABO DE COBRE FLEXIVEL NAO HALOGENADO, SEM EMISSAO DE FUMACA, 750V, SECAO NOMINAL 240 MM</t>
  </si>
  <si>
    <t>CABO DE COBRE FLEXIVEL NAO HALOGENADO, SEM EMISSAO DE FUMACA, 750V, SECAO NOMINAL 50 MM</t>
  </si>
  <si>
    <t>CABO DE COBRE FLEXIVEL NAO HALOGENADO, SEM EMISSAO DE FUMACA, 750V, SECAO NOMINAL 6,0 MM</t>
  </si>
  <si>
    <t>CABO DE COBRE NU 10 MM2 MEIO-DURO</t>
  </si>
  <si>
    <t>CABO DE COBRE NU 120 MM2 MEIO-DURO</t>
  </si>
  <si>
    <t>CABO DE COBRE NU 150 MM2 MEIO-DURO</t>
  </si>
  <si>
    <t>CABO DE COBRE NU 16 MM2 MEIO-DURO</t>
  </si>
  <si>
    <t>CABO DE COBRE NU 185 MM2 MEIO-DURO</t>
  </si>
  <si>
    <t>CABO DE COBRE NU 25 MM2 MEIO-DURO</t>
  </si>
  <si>
    <t>CABO DE COBRE NU 35 MM2 MEIO-DURO</t>
  </si>
  <si>
    <t>CABO DE COBRE NU 50 MM2 MEIO-DURO</t>
  </si>
  <si>
    <t>CABO DE COBRE NU 70 MM2 MEIO-DURO</t>
  </si>
  <si>
    <t>CABO DE COBRE NU 95 MM2 MEIO-DURO</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</si>
  <si>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</si>
  <si>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</si>
  <si>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</si>
  <si>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</si>
  <si>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</si>
  <si>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</si>
  <si>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</si>
  <si>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</si>
  <si>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</si>
  <si>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</si>
  <si>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</si>
  <si>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</si>
  <si>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</si>
  <si>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</si>
  <si>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</si>
  <si>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</si>
  <si>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</si>
  <si>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</si>
  <si>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</si>
  <si>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</si>
  <si>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</si>
  <si>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</si>
  <si>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</si>
  <si>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</si>
  <si>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</si>
  <si>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</si>
  <si>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</si>
  <si>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</si>
  <si>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</si>
  <si>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</si>
  <si>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</si>
  <si>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</si>
  <si>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</si>
  <si>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</si>
  <si>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</si>
  <si>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</si>
  <si>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RIGIDO, CLASSE 2, ISOLACAO EM PVC, ANTI-CHAMA BWF-B, 1 CONDUTOR, 450/750 V, DIAMETRO 120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</si>
  <si>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</si>
  <si>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</si>
  <si>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</si>
  <si>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</si>
  <si>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</si>
  <si>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</si>
  <si>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50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</si>
  <si>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</si>
  <si>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</si>
  <si>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</si>
  <si>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REDE, PAR TRANCADO U/UTP, 4 PARES, CATEGORIA 5E (CAT 5E), ISOLAMENTO PVC (CM)</t>
  </si>
  <si>
    <t>CABO DE REDE, PAR TRANCADO U/UTP, 4 PARES, CATEGORIA 5E (CAT 5E), ISOLAMENTO PVC (CMX)</t>
  </si>
  <si>
    <t>CABO DE REDE, PAR TRANCADO U/UTP, 4 PARES, CATEGORIA 5E (CAT 5E), ISOLAMENTO PVC (LSZH)</t>
  </si>
  <si>
    <t>CABO DE REDE, PAR TRANCADO U/UTP, 4 PARES, CATEGORIA 6 (CAT 6), ISOLAMENTO PVC (CM)</t>
  </si>
  <si>
    <t>CABO DE REDE, PAR TRANCADO UTP, 4 PARES, CATEGORIA 6 (CAT 6), ISOLAMENTO PVC (LSZH)</t>
  </si>
  <si>
    <t>CABO ELETRONICO CATEGORIA 6A U/UTP 23AWG X 4P</t>
  </si>
  <si>
    <t>CABO FLEXIVEL PVC 750 V, 2 CONDUTORES DE 1,5 MM2</t>
  </si>
  <si>
    <t>CABO FLEXIVEL PVC 750 V, 2 CONDUTORES DE 4,0 MM2</t>
  </si>
  <si>
    <t>CABO FLEXIVEL PVC 750 V, 2 CONDUTORES DE 6,0 MM2</t>
  </si>
  <si>
    <t>CABO FLEXIVEL PVC 750 V, 3 CONDUTORES DE 1,5 MM2</t>
  </si>
  <si>
    <t>CABO FLEXIVEL PVC 750 V, 3 CONDUTORES DE 4,0 MM2</t>
  </si>
  <si>
    <t>CABO FLEXIVEL PVC 750 V, 3 CONDUTORES DE 6,0 MM2</t>
  </si>
  <si>
    <t>CABO FLEXIVEL PVC 750 V, 4 CONDUTORES DE 1,5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</si>
  <si>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</si>
  <si>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</si>
  <si>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</si>
  <si>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</si>
  <si>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</si>
  <si>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</si>
  <si>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</si>
  <si>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</si>
  <si>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</si>
  <si>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</si>
  <si>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</si>
  <si>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</si>
  <si>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</si>
  <si>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</si>
  <si>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</si>
  <si>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</si>
  <si>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</si>
  <si>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</si>
  <si>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</si>
  <si>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</si>
  <si>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</si>
  <si>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</si>
  <si>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</si>
  <si>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</si>
  <si>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</si>
  <si>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</si>
  <si>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</si>
  <si>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</si>
  <si>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</si>
  <si>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</si>
  <si>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</si>
  <si>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</si>
  <si>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</si>
  <si>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</si>
  <si>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</si>
  <si>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</si>
  <si>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</si>
  <si>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5 X 5 CM EM PINUS, MISTA OU EQUIVALENTE DA REGIAO - BRUTA</t>
  </si>
  <si>
    <t>CAIBRO APARELHADO *6 X 8* CM, EM MACARANDUBA/MASSARANDUBA, ANGELIM OU EQUIVALENTE DA REGIAO</t>
  </si>
  <si>
    <t>CAIBRO APARELHADO *7,5 X 7,5* CM, EM MACARANDUBA/MASSARANDUBA, ANGELIM OU EQUIVALENTE DA REGIAO</t>
  </si>
  <si>
    <t>CAIBRO NAO APARELHADO *5 X 6* CM, EM MACARANDUBA/MASSARANDUBA, ANGELIM OU EQUIVALENTE DA REGIAO - BRUTA</t>
  </si>
  <si>
    <t>CAIBRO NAO APARELHADO *6 X 6* CM, EM MACARANDUBA/MASSARANDUBA, ANGELIM OU EQUIVALENTE DA REGIAO - BRUTA</t>
  </si>
  <si>
    <t>CAIBRO NAO APARELHADO, *6 X 8* CM, EM MACARANDUBA/MASSARANDUBA, ANGELIM OU EQUIVALENTE DA REGIAO - BRUTA</t>
  </si>
  <si>
    <t>CAIBRO ROLICO DE MADEIRA TRATADA, D = 4 A 7 CM, H = 3,00 M, EM EUCALIPTO OU EQUIVALENTE DA REGIAO</t>
  </si>
  <si>
    <t>CAIXA D'AGUA / RESERVATORIO EM POLIESTER REFORCADO COM FIBRA DE VIDRO, 10000 LITROS, COM TAMPA</t>
  </si>
  <si>
    <t>CAIXA D'AGUA / RESERVATORIO EM POLIESTER REFORCADO COM FIBRA DE VIDRO, 1500 LITROS, COM TAMPA</t>
  </si>
  <si>
    <t>CAIXA D'AGUA / RESERVATORIO EM POLIESTER REFORCADO COM FIBRA DE VIDRO, 15000 LITROS, COM TAMPA</t>
  </si>
  <si>
    <t>CAIXA D'AGUA / RESERVATORIO EM POLIESTER REFORCADO COM FIBRA DE VIDRO, 2000 LITROS, COM TAMPA</t>
  </si>
  <si>
    <t>CAIXA D'AGUA / RESERVATORIO EM POLIESTER REFORCADO COM FIBRA DE VIDRO, 20000 LITROS, COM TAMPA</t>
  </si>
  <si>
    <t>CAIXA D'AGUA / RESERVATORIO EM POLIESTER REFORCADO COM FIBRA DE VIDRO, 3000 LITROS, COM TAMPA</t>
  </si>
  <si>
    <t>CAIXA D'AGUA / RESERVATORIO EM POLIESTER REFORCADO COM FIBRA DE VIDRO, 500 LITROS, COM TAMPA</t>
  </si>
  <si>
    <t>CAIXA D'AGUA / RESERVATORIO EM POLIESTER REFORCADO COM FIBRA DE VIDRO, 5000 LITROS, COM TAMPA</t>
  </si>
  <si>
    <t>CAIXA D'AGUA / RESERVATORIO EM POLIESTER REFORCADO COM FIBRA DE VIDRO, 7000 LITROS, COM TAMPA</t>
  </si>
  <si>
    <t>CAIXA D'AGUA / RESERVATORIO EM POLIESTER REFORCADO COM FIBRA DE VIDRO, 750 LITROS, COM TAMPA</t>
  </si>
  <si>
    <t>CAIXA D'AGUA / RESERVATORIO EM POLIESTER REFORCADO COM FIBRA DE VIDRO,1000 LITROS, COM TAMPA</t>
  </si>
  <si>
    <t>CAIXA D'AGUA / RESERVATORIO EM POLIETILENO, 1000 LITROS, COM TAMPA</t>
  </si>
  <si>
    <t>CAIXA D'AGUA / RESERVATORIO EM POLIETILENO, 1500 LITROS, COM TAMPA</t>
  </si>
  <si>
    <t>CAIXA D'AGUA / RESERVATORIO EM POLIETILENO, 2000 LITROS, COM TAMPA</t>
  </si>
  <si>
    <t>CAIXA D'AGUA / RESERVATORIO EM POLIETILENO, 3000 LITROS, COM TAMPA</t>
  </si>
  <si>
    <t>CAIXA D'AGUA / RESERVATORIO EM POLIETILENO, 500 LITROS, COM TAMPA</t>
  </si>
  <si>
    <t>CAIXA D'AGUA / RESERVATORIO EM POLIETILENO, 750 LITROS, COM TAMPA</t>
  </si>
  <si>
    <t>CAIXA DE ATERRAMENTO EM CONCRETO PRE-MOLDADO,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</si>
  <si>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</si>
  <si>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</si>
  <si>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</si>
  <si>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</si>
  <si>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</si>
  <si>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</si>
  <si>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</si>
  <si>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</si>
  <si>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</si>
  <si>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</si>
  <si>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</si>
  <si>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</si>
  <si>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</si>
  <si>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</si>
  <si>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</si>
  <si>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PLASTICA PARA BACIA / VASO SANITARIO DE EMBUTIR, COM ESPELHO ACIONADOR EM PLASTICO, CAPACIDADE 6 A 10 LITROS, (COMPLETA - ACESSORIOS INCLUSOS)</t>
  </si>
  <si>
    <t>CAIXA DE DESCARGA PLASTICA PARA BACIA / VASO SANITARIO, EXTERNA, CAPACIDADE 9 LITROS, PUXADOR FIO DE NYLON, NAO INCLUSO CANO, BOLSA, ENGATE</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</si>
  <si>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</si>
  <si>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</si>
  <si>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</si>
  <si>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</si>
  <si>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</si>
  <si>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</si>
  <si>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 (INCLUIDA TAMPA SEM ESCOTILHA)</t>
  </si>
  <si>
    <t>CAIXA DE INSPECAO PARA ATERRAMENTO OU OUTRO USO, EM PVC, DN = 250 X 250 MM (INCLUIDA TAMPA EM FERRO FUNDIDO SEM ESCOTILHA)</t>
  </si>
  <si>
    <t>CAIXA DE INSPECAO PARA ATERRAMENTO OU OUTRO USO, EM PVC, DN = 300 X *300* MM (INCLUIDA TAMPA EM FERRO FUNDIDO SEM ESCOTILHA)</t>
  </si>
  <si>
    <t>CAIXA DE INSPECAO PARA ATERRAMENTO OU OUTRO USO, EM PVC, DN = 300 X 250 MM (INCLUIDA TAMPA EM FERRO FUNDIDO SEM ESCOTILHA)</t>
  </si>
  <si>
    <t>CAIXA DE INSPECAO PARA ATERRAMENTO OU OUTRO USO, EM PVC, DN = 300 X 600 MM (INCLUIDA TAMPA EM FERRO FUNDIDO SEM ESCOTILHA)</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</si>
  <si>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</si>
  <si>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</si>
  <si>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</si>
  <si>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</si>
  <si>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</si>
  <si>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</si>
  <si>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</si>
  <si>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</si>
  <si>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</si>
  <si>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</si>
  <si>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APARAFUSADA,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</si>
  <si>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</si>
  <si>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</si>
  <si>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</si>
  <si>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</si>
  <si>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</si>
  <si>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</si>
  <si>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</si>
  <si>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</si>
  <si>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</si>
  <si>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</si>
  <si>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</si>
  <si>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EM PVC, DE 4" X 2", PARA ELETRODUTO FLEXIVEL CORRUGADO</t>
  </si>
  <si>
    <t>CAIXA DE PASSAGEM, EM PVC, DE 4" X 4", PARA ELETRODUTO FLEXIVEL CORRUGADO</t>
  </si>
  <si>
    <t>CAIXA DE PASSAGEM/ LUZ / TELEFONIA, DE EMBUTIR, EM CHAPA DE ACO GALVANIZADO, DIMENSOES 120 X 120 X *12* CM (PADRAO CONCESSIONARIA LOCAL)</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</si>
  <si>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</si>
  <si>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</si>
  <si>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</si>
  <si>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</si>
  <si>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</si>
  <si>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</si>
  <si>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SOBREPOR, EM CHAPA DE ACO GALVANIZADO, DIMENSOES 80 X 80 X *12* CM (PADRAO CONCESSIONARIA LOCAL)</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</si>
  <si>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</si>
  <si>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</si>
  <si>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</si>
  <si>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</si>
  <si>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</si>
  <si>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</si>
  <si>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</si>
  <si>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</si>
  <si>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</si>
  <si>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</si>
  <si>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</si>
  <si>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</si>
  <si>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</si>
  <si>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</si>
  <si>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</si>
  <si>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</si>
  <si>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</si>
  <si>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</si>
  <si>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</si>
  <si>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</si>
  <si>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</si>
  <si>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</si>
  <si>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</si>
  <si>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 RASTELEIRO (HORISTA)</t>
  </si>
  <si>
    <t>CALCETEIRO / RASTELEIRO (MENSALISTA)</t>
  </si>
  <si>
    <t>CALHA / PERFIL PLUVIAL DE PVC, DIAMETRO ENTRE *119 E 170* MM, COMPRIMENTO DE 3 M, PARA DRENAGEM PLUVIAL PREDIAL</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</si>
  <si>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</si>
  <si>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</si>
  <si>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</si>
  <si>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</si>
  <si>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</si>
  <si>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</si>
  <si>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</si>
  <si>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</si>
  <si>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</si>
  <si>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</si>
  <si>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</si>
  <si>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</si>
  <si>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</si>
  <si>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</si>
  <si>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</si>
  <si>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</si>
  <si>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10700 KG, CARGA UTIL MAXIMA 7400 KG, DISTANCIA ENTRE EIXOS 4,00 M, POTENCIA 175 CV (INCLUI CABINE E CHASSI, NAO INCLUI CARROCERIA)</t>
  </si>
  <si>
    <t>CAMINHAO TOCO, PESO BRUTO TOTAL 14300 KG, CARGA UTIL MAXIMA 9480 KG, DISTANCIA ENTRE EIXOS 4,80 M, POTENCIA 185 CV (INCLUI CABINE E CHASSI, NAO INCLUI CARROCERIA)</t>
  </si>
  <si>
    <t>CAMINHAO TOCO, PESO BRUTO TOTAL 16000 KG, CARGA UTIL MAXIMA 10600 KG, DISTANCIA ENTRE EIXOS 4,80 M, POTENCIA 277 CV (INCLUI CABINE E CHASSI, NAO INCLUI CARROCERIA)</t>
  </si>
  <si>
    <t>CAMINHAO TOCO, PESO BRUTO TOTAL 16000 KG, CARGA UTIL MAXIMA 10830 KG, DISTANCIA ENTRE EIXOS 3,56 M, POTENCIA 226 CV (INCLUI CABINE E CHASSI, NAO INCLUI CARROCERIA)</t>
  </si>
  <si>
    <t>CAMINHAO TOCO, PESO BRUTO TOTAL 16000 KG, CARGA UTIL MAXIMA 11030 KG, DISTANCIA ENTRE EIXOS 5,41 M, POTENCIA 185 CV (INCLUI CABINE E CHASSI, NAO INCLUI CARROCERIA)</t>
  </si>
  <si>
    <t>CAMINHAO TOCO, PESO BRUTO TOTAL 8500 KG, CARGA UTIL MAXIMA 5600 KG, DISTANCIA ENTRE EIXOS 3,40 M, POTENCIA 167 CV (INCLUI CABINE E CHASSI, NAO INCLUI CARROCERIA)</t>
  </si>
  <si>
    <t>CAMINHAO TOCO, PESO BRUTO TOTAL 9600 KG, CARGA UTIL MAXIMA 6190 KG, DISTANCIA ENTRE EIXOS 3,70 M, POTENCIA 156 CV (INCLUI CABINE E CHASSI, NAO INCLUI CARROCERIA)</t>
  </si>
  <si>
    <t>CAMINHAO TRUCADO, PESO BRUTO TOTAL 23000 KG, CARGA UTIL MAXIMA 15285 KG, DISTANCIA ENTRE EIXOS 4,80 M, POTENCIA 326 CV (INCLUI CABINE E CHASSI, NAO INCLUI CARROCERIA)</t>
  </si>
  <si>
    <t>CAMINHAO TRUCADO, PESO BRUTO TOTAL 23000 KG, CARGA UTIL MAXIMA 15460 KG, DISTANCIA ENTRE EIXOS 4,80 M, POTENCIA 286 CV (INCLUI CABINE E CHASSI, NAO INCLUI CARROCERIA)</t>
  </si>
  <si>
    <t>CAMINHAO TRUCADO, PESO BRUTO TOTAL 23000 KG, CARGA UTIL MAXIMA 16360 KG, CABINE ESTENDIDA, DISTANCIA ENTRE EIXOS 3,56 M, POTENCIA 277 CV (INCLUI CABINE E CHASSI, NAO INCLUI CARROCERIA)</t>
  </si>
  <si>
    <t>CAMINHAO TRUCADO, PESO BRUTO TOTAL 23000 KG, CARGA UTIL MAXIMA 16540 KG, DISTANCIA ENTRE EIXOS 4,80 M, POTENCIA 256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</si>
  <si>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</si>
  <si>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</si>
  <si>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</si>
  <si>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</si>
  <si>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14 X 19 X 19 CM (CLASSE C - NBR 6136)</t>
  </si>
  <si>
    <t>CANALETA DE CONCRETO 19 X 19 X 19 CM (CLASSE C - NBR 6136)</t>
  </si>
  <si>
    <t>CANALETA DE CONCRETO 9 X 19 X 19 CM (CLASSE C - NBR 6136)</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</si>
  <si>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</si>
  <si>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</si>
  <si>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</si>
  <si>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</si>
  <si>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ESTRUTURAL CERAMICA DE 14 X 19 X 19 CM (L X A X C) E 6,0 MPA</t>
  </si>
  <si>
    <t>CANALETA ESTRUTURAL CERAMICA DE 14 X 19 X 29 CM (L X A X C) E 6,0 MPA</t>
  </si>
  <si>
    <t>CANALETA ESTRUTURAL CERAMICA DE 14 X 19 X 39 CM (L X A X C) E 6,0 MPA</t>
  </si>
  <si>
    <t>CANOPLA ACABAMENTO CROMADO PARA INSTALACAO DE SPRINKLER, SOB FORRO, 15 MM</t>
  </si>
  <si>
    <t>CANTONEIRA (ABAS IGUAIS) EM ACO CARBONO, 25,4 MM X 3,17 MM (L X E), 1,27KG/M</t>
  </si>
  <si>
    <t>CANTONEIRA (ABAS IGUAIS) EM ACO CARBONO, 38,1 MM X 3,17 MM (L X E), 3,48 KG/M</t>
  </si>
  <si>
    <t>CANTONEIRA (ABAS IGUAIS) EM ACO CARBONO, 50,8 MM X 9,53 MM (L X E), 6,99 KG/M</t>
  </si>
  <si>
    <t>CANTONEIRA ACO ABAS IGUAIS (QUALQUER BITOLA), ESPESSURA ENTRE 1/8" E 1/4"</t>
  </si>
  <si>
    <t>CANTONEIRA EM ALUMINIO, ABAS IGUAIS, LARGURA DE 25,40 MM (1"), ESPESSURA DE 3,17 MM (1/8") E PESO LINEAR DE APROXIMADAMENTE 0,408 KG/M</t>
  </si>
  <si>
    <t>CANTONEIRA EM ALUMINIO, ABAS IGUAIS, LARGURA DE 25,40 MM (1"), ESPESSURA DE 4,76 MM (3/16") E PESO LINEAR DE APROXIMADAMENTE 0,593 KG/M</t>
  </si>
  <si>
    <t>CANTONEIRA EM ALUMINIO, ABAS IGUAIS, LARGURA DE 31,75 MM (1 1/4"), ESPESSURA DE 4,76 MM (3/16") E PESO LINEAR DE APROXIMADAMENTE 0,755 KG/M</t>
  </si>
  <si>
    <t>CANTONEIRA EM ALUMINIO, ABAS IGUAIS, LARGURA DE 38,10 MM (1 1/2"), ESPESSURA DE 4,76 MM (3/16") E PESO LINEAR DE APROXIMADAMENTE 0,915 KG/M</t>
  </si>
  <si>
    <t>CANTONEIRA EM ALUMINIO, ABAS IGUAIS, LARGURA DE 50,80 MM (2"), ESPESSURA DE 3,17 MM (1/8") E PESO LINEAR DE APROXIMADAMENTE 0,842 KG/M</t>
  </si>
  <si>
    <t>CANTONEIRA EM ALUMINIO, ABAS IGUAIS, LARGURA DE 50,80 MM (2"), ESPESSURA DE 6,35 MM (1/4") E PESO LINEAR DE APROXIMADAMENTE 1,630 KG/M</t>
  </si>
  <si>
    <t>CAP OU TAMPAO DE FERRO GALVANIZADO, COM ROSCA BSP, DE 1 1/2"</t>
  </si>
  <si>
    <t>CAP OU TAMPAO DE FERRO GALVANIZADO, COM ROSCA BSP, DE 1 1/4"</t>
  </si>
  <si>
    <t>CAP OU TAMPAO DE FERRO GALVANIZADO, COM ROSCA BSP, DE 1"</t>
  </si>
  <si>
    <t>CAP OU TAMPAO DE FERRO GALVANIZADO, COM ROSCA BSP, DE 1/2"</t>
  </si>
  <si>
    <t>CAP OU TAMPAO DE FERRO GALVANIZADO, COM ROSCA BSP, DE 1/4"</t>
  </si>
  <si>
    <t>CAP OU TAMPAO DE FERRO GALVANIZADO, COM ROSCA BSP, DE 2 1/2"</t>
  </si>
  <si>
    <t>CAP OU TAMPAO DE FERRO GALVANIZADO, COM ROSCA BSP, DE 2"</t>
  </si>
  <si>
    <t>CAP OU TAMPAO DE FERRO GALVANIZADO, COM ROSCA BSP, DE 3"</t>
  </si>
  <si>
    <t>CAP OU TAMPAO DE FERRO GALVANIZADO, COM ROSCA BSP, DE 3/4"</t>
  </si>
  <si>
    <t>CAP OU TAMPAO DE FERRO GALVANIZADO, COM ROSCA BSP, DE 3/8"</t>
  </si>
  <si>
    <t>CAP OU TAMPAO DE FERRO GALVANIZADO, COM ROSCA BSP, DE 4"</t>
  </si>
  <si>
    <t>CAP PPR DN 20 MM, PARA AGUA QUENTE PREDIAL</t>
  </si>
  <si>
    <t>CAP PPR DN 25 MM, PARA AGUA QUENTE PREDIAL</t>
  </si>
  <si>
    <t>CAP PVC, ROSCAVEL, 1", PARA AGUA FRIA PREDIAL</t>
  </si>
  <si>
    <t>CAP PVC, ROSCAVEL, 1/2", PARA AGUA FRIA PREDIAL</t>
  </si>
  <si>
    <t>CAP PVC, ROSCAVEL, 3/4", PARA AGUA FRIA PREDIAL</t>
  </si>
  <si>
    <t>CAP PVC, SERIE R, DN 100 MM, PARA ESGOTO PREDIAL</t>
  </si>
  <si>
    <t>CAP PVC, SERIE R, DN 150 MM, PARA ESGOTO PREDIAL</t>
  </si>
  <si>
    <t>CAP PVC, SERIE R, DN 75 MM, PARA ESGOTO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</si>
  <si>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</si>
  <si>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</si>
  <si>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</si>
  <si>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</si>
  <si>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</si>
  <si>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</si>
  <si>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</si>
  <si>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DN 100 MM, SERIE NORMAL, PARA ESGOTO PREDIAL</t>
  </si>
  <si>
    <t>CAP PVC, SOLDAVEL, DN 50 MM, SERIE NORMAL, PARA ESGOTO PREDIAL</t>
  </si>
  <si>
    <t>CAP PVC, SOLDAVEL, DN 75 MM, SERIE NORMAL, PARA ESGOTO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</si>
  <si>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</si>
  <si>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</si>
  <si>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</si>
  <si>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</si>
  <si>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</si>
  <si>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</si>
  <si>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</si>
  <si>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</si>
  <si>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</si>
  <si>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</si>
  <si>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</si>
  <si>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</si>
  <si>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</si>
  <si>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</si>
  <si>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CARENAGEM /TAMPA, EM PLASTICO, COR BRANCA, UTILIZADO EM KIT CHASSI METALICO PARA INSTAL. HIDRAULICA DE CUBA SIMPLES SEM MAQUINA DE LAVAR ROUPA, *355* X *670* MM (L X H) (COM FUROS E DEMAIS ENCAIXES)</t>
  </si>
  <si>
    <t>CARENAGEM /TAMPA, EM PLASTICO, COR BRANCA, UTILIZADO EM KIT CHASSI METALICO PARA INSTAL. HIDRAULICA DE TANQUE COM MAQUINA DE LAVAR ROUPA, *360* X *470* MM (L X H)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</si>
  <si>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</si>
  <si>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</si>
  <si>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</si>
  <si>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</si>
  <si>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</si>
  <si>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(HORISTA)</t>
  </si>
  <si>
    <t>CARPINTEIRO AUXILIAR (MENSALISTA)</t>
  </si>
  <si>
    <t>CARPINTEIRO DE ESQUADRIAS (HORISTA)</t>
  </si>
  <si>
    <t>CARPINTEIRO DE ESQUADRIAS (MENSALISTA)</t>
  </si>
  <si>
    <t>CARPINTEIRO DE FORMAS OU OFICIAL (MENSALISTA)</t>
  </si>
  <si>
    <t>CARPINTEIRO DE FORMAS PARA CONCRETO (HORISTA)</t>
  </si>
  <si>
    <t>CARRANCA PARA JANELA VENEZIANA DE ABRIR, EM LATAO CROMADO, SIMPLES, PARA APARAFUSAR NA PAREDE</t>
  </si>
  <si>
    <t>CARRINHO COM 2 PNEUS PARA TRANSPORTAR TUBO CONCRETO, ALTURA ATE 1,0 M E DIAMETRO ATE 1000MM, COM ESTRUTURA EM PERFIL OU TUBO METALICO</t>
  </si>
  <si>
    <t>CARRINHO DE MAO, EM ACO, COM CAPACIDADE DE *45 A 65* L / *100* KG,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</si>
  <si>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</si>
  <si>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</si>
  <si>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</si>
  <si>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</si>
  <si>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</si>
  <si>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</si>
  <si>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CAVALETE PARA TALHA COM ESTRUTURA EM TUBO METALICO ALTURA MINIMA 3,2 M EQUIPADO COM RODAS DE BORRACHA PARA MOVIMENTACAO DE TUBOS DE CONCRETO NA CENTRAL DE PREMOLDADOS COM CAPACIDADE DE CARGA DE 3 TONELADAS</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</si>
  <si>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</si>
  <si>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</si>
  <si>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</si>
  <si>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4X2, PESO BRUTO TOTAL COMBINADO 49000 KG, CAPACIDADE MAXIMA DE TRACAO *66000* KG, POTENCIA *360* CV (INCLUI CABINE E CHASSI, NAO INCLUI SEMIRREBOQUE)</t>
  </si>
  <si>
    <t>CAVALO MECANICO TRACAO 6X2, PESO BRUTO TOTAL COMBINADO 56000 KG, CAPACIDADE MAXIMA DE TRACAO *66000* KG, POTENCIA *360* CV (INCLUI CABINE E CHASSI, NAO INCLUI SEMIRREBOQUE)</t>
  </si>
  <si>
    <t>CAVOUQUEIRO OU OPERADOR DE PERFURATRIZ / ROMPEDOR (HORISTA)</t>
  </si>
  <si>
    <t>CAVOUQUEIRO OU OPERADOR DE PERFURATRIZ / ROMPEDOR (MENSALISTA)</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</si>
  <si>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</si>
  <si>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</si>
  <si>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</si>
  <si>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</si>
  <si>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</si>
  <si>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</si>
  <si>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</si>
  <si>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</si>
  <si>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</si>
  <si>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</si>
  <si>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</si>
  <si>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</si>
  <si>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</si>
  <si>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</si>
  <si>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</si>
  <si>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</si>
  <si>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</si>
  <si>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</si>
  <si>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</si>
  <si>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</si>
  <si>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</si>
  <si>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</si>
  <si>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</si>
  <si>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</si>
  <si>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</si>
  <si>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</si>
  <si>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(25,40 MM) 199,18 KG/M2</t>
  </si>
  <si>
    <t>CHAPA DE ACO GROSSA, ASTM A36, E = 1/2" (12,70 MM) 99,59 KG/M2</t>
  </si>
  <si>
    <t>CHAPA DE ACO GROSSA, ASTM A36, E = 1/4" (6,35 MM) 49,79 KG/M2</t>
  </si>
  <si>
    <t>CHAPA DE ACO GROSSA, ASTM A36, E = 3/4" (19,05 MM) 149,39 KG/M2</t>
  </si>
  <si>
    <t>CHAPA DE ACO GROSSA, ASTM A36, E = 3/8" (9,53 MM) 74,69 KG/M2</t>
  </si>
  <si>
    <t>CHAPA DE ACO GROSSA, ASTM A36, E = 5/8" (15,88 MM) 124,49 KG/M2</t>
  </si>
  <si>
    <t>CHAPA DE ACO GROSSA, ASTM A36, E = 7/8" (22,23 MM) 174,28 KG/M2</t>
  </si>
  <si>
    <t>CHAPA DE ACO GROSSA, SAE 1020, BITOLA 1/4", E = 6,35 MM (49,85 KG/M2)</t>
  </si>
  <si>
    <t>CHAPA DE ACO XADREZ PARA PISOS, E = 1/4" (6,30 MM) 54,53 KG/M2</t>
  </si>
  <si>
    <t>CHAPA DE LAMINADO MELAMINICO, LISO BRILHANTE, DE 1,25 X 3,08 METROS, ESPESSURA = 0,8 MILIMETROS</t>
  </si>
  <si>
    <t>CHAPA DE LAMINADO MELAMINICO, LISO FOSCO, DE 1,25 X 3,08 METROS, ESPESSURA = 0,8 MILIMETROS</t>
  </si>
  <si>
    <t>CHAPA DE LAMINADO MELAMINICO, TEXTURIZADO, DE 1,25 X 3,08 METROS, ESPESSURA = 0,8 MILIMETROS</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</si>
  <si>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</si>
  <si>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</si>
  <si>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</si>
  <si>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</si>
  <si>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</si>
  <si>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</si>
  <si>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</si>
  <si>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</si>
  <si>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</si>
  <si>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</si>
  <si>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</si>
  <si>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</si>
  <si>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</si>
  <si>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</si>
  <si>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</si>
  <si>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</si>
  <si>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</si>
  <si>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</si>
  <si>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</si>
  <si>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</si>
  <si>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</si>
  <si>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</si>
  <si>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</si>
  <si>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</si>
  <si>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</si>
  <si>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</si>
  <si>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</si>
  <si>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</si>
  <si>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</si>
  <si>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</si>
  <si>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</si>
  <si>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</si>
  <si>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20 MM</t>
  </si>
  <si>
    <t>CHAPA/PAINEL DE MADEIRA COMPENSADA RESINADA (MADEIRITE RESINADO ROSA) PARA FORMA DE CONCRETO, DE 2200 X 1100 MM, E = 6 MM</t>
  </si>
  <si>
    <t>CHAPA/PAINEL DE MADEIRA COMPENSADA RESINADA (MADEIRITE RESINADO ROSA) PARA FORMA DE CONCRETO, DE 2200 X 1100 MM, E = 8 A 12 MM</t>
  </si>
  <si>
    <t>CHAVE DUPLA PARA CONEXOES TIPO STORZ, ENGATE RAPIDO 1 1/2" X 2 1/2", EM LATAO, PARA INSTALACAO PREDIAL COMBATE A INCENDIO</t>
  </si>
  <si>
    <t>CHUMBADOR DE ACO GALVANIZADO, 1" X 600 MM, PARA POSTES DE ACO COM BASE, INCLUSO PORCA E ARRUELA</t>
  </si>
  <si>
    <t>CHUMBADOR DE ACO TIPO PARABOLT, * 5/8" X 200* MM, COM PORCA E ARRUELA</t>
  </si>
  <si>
    <t>CHUMBADOR DE ACO ZINCADO, DIAMETRO 1/2", COMPRIMENTO 75 MM</t>
  </si>
  <si>
    <t>CHUMBADOR DE ACO ZINCADO, DIAMETRO 1/4" COM PARAFUSO 1/4" X 40 MM</t>
  </si>
  <si>
    <t>CHUMBADOR DE ACO ZINCADO, DIAMETRO 5/8", COMPRIMENTO 6", COM PORCA</t>
  </si>
  <si>
    <t>CHUVEIRO COMUM EM PLASTICO BRANCO, COM CANO, 3 TEMPERATURAS, 5500 W (110/220 V)</t>
  </si>
  <si>
    <t>CHUVEIRO COMUM EM PLASTICO CROMADO, COM CANO, 4 TEMPERATURAS (110/220 V)</t>
  </si>
  <si>
    <t>CIMENTO BRANCO NAO ESTRUTURAL (CPB - NAO ESTRUTURAL)</t>
  </si>
  <si>
    <t>CIMENTO IMPERMEABILIZANTE DE PEGA ULTRARRAPIDA PARA TAMPONAMENTOS</t>
  </si>
  <si>
    <t>CIMENTO PORTLAND COMPOSTO CP II-32</t>
  </si>
  <si>
    <t>CIMENTO PORTLAND DE ALTO FORNO (AF) CP III-40</t>
  </si>
  <si>
    <t>CIMENTO PORTLAND ESTRUTURAL BRANCO CPB - 32 OU CPB - 40</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</si>
  <si>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</si>
  <si>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</si>
  <si>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</si>
  <si>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SUSPENSORIO, CINTURA E PERNAS</t>
  </si>
  <si>
    <t>COBRE ELETROLITICO EM BARRA OU CHAPA</t>
  </si>
  <si>
    <t>COLA A BASE DE RESINA SINTETICA PARA CHAPA DE LAMINADO MELAMINICO E OUTROS</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</si>
  <si>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</si>
  <si>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</si>
  <si>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</si>
  <si>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</si>
  <si>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</si>
  <si>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</si>
  <si>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</si>
  <si>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</si>
  <si>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</si>
  <si>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</si>
  <si>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</si>
  <si>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60 MM X 1/2" OU 60 MM X 3/4", PARA LIGACAO PREDIAL DE AGUA</t>
  </si>
  <si>
    <t>COMPACTADOR DE SOLO A PERCUSSAO (SOQUETE), A GASOLINA 4 TEMPOS, PESO 55 A 65 KG, FORCA DE IMPACTO 1.000 A 1.500 KGF, FREQ. 600 A 700 GOLPES P/ MINUTO, VELOCIDADE TRABALHO DE 10 A 15 M/MIN, POT. DE 2,00 A 3,00 HP</t>
  </si>
  <si>
    <t>COMPACTADOR DE SOLO TIPO PLACA VIBRATORIA REVERSIVEL, A GASOLINA 4 TEMPOS, PESO 125 A 150 KG, FORCA CENTRIF. 2500 A 2800 KGF, LARG. TRABALHO 400 A 450 MM, FREQ. VIBRACAO 4300 A 4500 RPM, VELOC. TRABALHO 15 A 20 M/MIN, POT. 5,5 A 6,0 HP</t>
  </si>
  <si>
    <t>COMPACTADOR DE SOLO TIPO PLACA VIBRATORIA REVERSIVEL, A GASOLINA 4 TEMPOS, PESO 150 A 175 KG, FORCA CENTRIF. 2800 A 3100 KGF, LARG. TRABALHO DE 450 A 520 MM, FREQ. VIBRACAO 4000 A 4300 RPM, VELOC. TRABALHO DE 15 A 20 M/MIN, POT. DE 6,0 A 7,0 HP</t>
  </si>
  <si>
    <t>COMPACTADOR DE SOLO, TIPO PLACA VIBRATORIA NAO REVERSIVEL, A GASOLINA 4 TEMPOS, PESO 80 A 120 KG, FORCA CENTRIF. DE 1300 A 2000 KGF, LARG. TRABALHO DE 400 A 500 MM, FREQ. VIBRACAO DE 4800 A 6000 RPM, VELOCIDADE TRABALHO DE 20 A 30 M/MIN, POT. DE 5,0 A 6,0 HP</t>
  </si>
  <si>
    <t>COMPACTADOR DE SOLO, TIPO PLACA VIBRATORIA REVERSIVEL, A DIESEL, PESO 700 A 820 KG, FORCA CENTRIF. DE 6.200 A 10.000 KGF, LARG. TRABALHO DE 650 A 720 MM, FREQ. VIBRACAO DE 3.000 A 3.500 RPM, VELOCIDADE TRABALHO DE 25 A 30 M/MIN, POT. DE 13,0 A 15,0 HP</t>
  </si>
  <si>
    <t>COMPACTADOR DE SOLO, TIPO PLACA VIBRATORIA REVERSIVEL, A GASOLINA 4 TEMPOS, PESO 160 A 265 KG, FORCA CENTRIF. DE 2750 A 4000 KGF, LARG. TRABALHO DE 430 A 550 MM, FREQ. VIBRACAO DE 4000 A 5500 RPM, VELOCIDADE TRABALHO DE 20 A 25 M/MIN, POT. DE 7,5 A 9,0 HP</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</si>
  <si>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</si>
  <si>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</si>
  <si>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</si>
  <si>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</si>
  <si>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</si>
  <si>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</si>
  <si>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</si>
  <si>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</si>
  <si>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</si>
  <si>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</si>
  <si>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</si>
  <si>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</si>
  <si>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</si>
  <si>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</si>
  <si>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</si>
  <si>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REBOCAVEL, VAZAO 89 PCM, PRESSAO EFETIVA DE TRABALHO *102* PSI, MOTOR DIESEL, POTENCIA *20*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</si>
  <si>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</si>
  <si>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</si>
  <si>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COM BOMBEAMENTO (DISPONIBILIZACAO DE BOMBA), SEM O LANCAMENTO (NBR 15823)</t>
  </si>
  <si>
    <t>CONCRETO AUTOADENSAVEL (CAA) CLASSE DE RESISTENCIA C20, ESPALHAMENTO SF2, COM BOMBEAMENTO (DISPONIBILIZACAO DE BOMBA), SEM O LANCAMENTO (NBR 15823)</t>
  </si>
  <si>
    <t>CONCRETO AUTOADENSAVEL (CAA) CLASSE DE RESISTENCIA C25, ESPALHAMENTO SF2, COM BOMBEAMENTO (DISPONIBILIZACAO DE BOMBA), SEM O LANCAMENTO (NBR 15823)</t>
  </si>
  <si>
    <t>CONCRETO AUTOADENSAVEL (CAA) CLASSE DE RESISTENCIA C30, ESPALHAMENTO SF2, COM BOMBEAMENTO (DISPONIBILIZACAO DE BOMBA), SEM O LANCAMENTO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</si>
  <si>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</si>
  <si>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</si>
  <si>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</si>
  <si>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BRITA 0 E 1, SLUMP = 100 +/- 20 MM, COM BOMBEAMENTO (DISPONIBILIZACAO DE BOMBA), SEM O LANCAMENTO (NBR 8953)</t>
  </si>
  <si>
    <t>CONCRETO USINADO BOMBEAVEL, CLASSE DE RESISTENCIA C20, COM BRITA 0 E 1, SLUMP = 100 +/- 20 MM, EXCLUI SERVICO DE BOMBEAMENTO (NBR 8953)</t>
  </si>
  <si>
    <t>CONCRETO USINADO BOMBEAVEL, CLASSE DE RESISTENCIA C20, COM BRITA 0 E 1, SLUMP = 130 +/- 20 MM, EXCLUI SERVICO DE BOMBEAMENTO (NBR 8953)</t>
  </si>
  <si>
    <t>CONCRETO USINADO BOMBEAVEL, CLASSE DE RESISTENCIA C20, COM BRITA 0 E 1, SLUMP = 190 +/- 20 MM, COM BOMBEAMENTO (DISPONIBILIZACAO DE BOMBA), SEM O LANCAMENTO (NBR 8953)</t>
  </si>
  <si>
    <t>CONCRETO USINADO BOMBEAVEL, CLASSE DE RESISTENCIA C20, COM BRITA 0, SLUMP = 220 +/- 20 MM, COM BOMBEAMENTO (DISPONIBILIZACAO DE BOMBA), SEM O LANCAMENTO (NBR 8953)</t>
  </si>
  <si>
    <t>CONCRETO USINADO BOMBEAVEL, CLASSE DE RESISTENCIA C25, BRITA 0 E 1, SLUMP = 100 +/- 20 MM, COM BOMBEAMENTO (DISPONIBILIZACAO DE BOMBA), SEM O LANCAMENTO (NBR 8953)</t>
  </si>
  <si>
    <t>CONCRETO USINADO BOMBEAVEL, CLASSE DE RESISTENCIA C25, COM BRITA 0 E 1, SLUMP = 100 +/- 20 MM, EXCLUI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</si>
  <si>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</si>
  <si>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</si>
  <si>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BRITA 0 E 1, SLUMP = 100 +/- 20 MM, COM BOMBEAMENTO (DISPONIBILIZACAO DE BOMBA), SEM O LANCAMENTO (NBR 8953)</t>
  </si>
  <si>
    <t>CONCRETO USINADO BOMBEAVEL, CLASSE DE RESISTENCIA C30, COM BRITA 0 E 1, SLUMP = 100 +/- 20 MM, EXCLUI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</si>
  <si>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</si>
  <si>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</si>
  <si>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</si>
  <si>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BRITA 0 E 1, SLUMP = 100 +/- 20 MM, COM BOMBEAMENTO (DISPONIBILIZACAO DE BOMBA), SEM O LANCAMENTO (NBR 8953)</t>
  </si>
  <si>
    <t>CONCRETO USINADO BOMBEAVEL, CLASSE DE RESISTENCIA C35, COM BRITA 0 E 1, SLUMP = 100 +/- 20 MM, EXCLUI SERVICO DE BOMBEAMENTO (NBR 8953)</t>
  </si>
  <si>
    <t>CONCRETO USINADO BOMBEAVEL, CLASSE DE RESISTENCIA C40, BRITA 0 E 1, SLUMP = 100 +/- 20 MM, COM BOMBEAMENTO (DISPONIBILIZACAO DE BOMBA), SEM O LANCAMENTO (NBR 8953)</t>
  </si>
  <si>
    <t>CONCRETO USINADO BOMBEAVEL, CLASSE DE RESISTENCIA C40, COM BRITA 0 E 1, SLUMP = 100 +/- 20 MM, EXCLUI SERVICO DE BOMBEAMENTO (NBR 8953)</t>
  </si>
  <si>
    <t>CONCRETO USINADO BOMBEAVEL, CLASSE DE RESISTENCIA C45, BRITA 0 E 1, SLUMP = 100 +/- 20 MM, COM BOMBEAMENTO (DISPONIBILIZACAO DE BOMBA), SEM O LANCAMENTO (NBR 8953)</t>
  </si>
  <si>
    <t>CONCRETO USINADO BOMBEAVEL, CLASSE DE RESISTENCIA C50, BRITA 0 E 1, SLUMP = 100 +/- 20 MM, COM BOMBEAMENTO (DISPONIBILIZACAO DE BOMBA), SEM O LANCAMENTO (NBR 8953)</t>
  </si>
  <si>
    <t>CONCRETO USINADO BOMBEAVEL, CLASSE DE RESISTENCIA C60, COM BRITA 0 E 1, SLUMP = 100 +/- 20 MM, COM BOMBEAMENTO (DISPONIBILIZACAO DE BOMBA), SEM O LANCAMENTO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</si>
  <si>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</si>
  <si>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</si>
  <si>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 COM TAMPA CEGA</t>
  </si>
  <si>
    <t>CONDULETE DE ALUMINIO TIPO B, PARA ELETRODUTO ROSCAVEL DE 1/2", COM TAMPA CEGA</t>
  </si>
  <si>
    <t>CONDULETE DE ALUMINIO TIPO B, PARA ELETRODUTO ROSCAVEL DE 3/4", COM TAMPA CEGA</t>
  </si>
  <si>
    <t>CONDULETE DE ALUMINIO TIPO C, PARA ELETRODUTO ROSCAVEL DE 1", COM TAMPA CEGA</t>
  </si>
  <si>
    <t>CONDULETE DE ALUMINIO TIPO C, PARA ELETRODUTO ROSCAVEL DE 1/2", COM TAMPA CEGA</t>
  </si>
  <si>
    <t>CONDULETE DE ALUMINIO TIPO C, PARA ELETRODUTO ROSCAVEL DE 3/4", COM TAMPA CEGA</t>
  </si>
  <si>
    <t>CONDULETE DE ALUMINIO TIPO C, PARA ELETRODUTO ROSCAVEL DE 4", COM TAMPA CEGA</t>
  </si>
  <si>
    <t>CONDULETE DE ALUMINIO TIPO E, PARA ELETRODUTO ROSCAVEL DE 1 1/2", COM TAMPA CEGA</t>
  </si>
  <si>
    <t>CONDULETE DE ALUMINIO TIPO E, PARA ELETRODUTO ROSCAVEL DE 1 1/4", COM TAMPA CEGA</t>
  </si>
  <si>
    <t>CONDULETE DE ALUMINIO TIPO E, PARA ELETRODUTO ROSCAVEL DE 1", COM TAMPA CEGA</t>
  </si>
  <si>
    <t>CONDULETE DE ALUMINIO TIPO E, PARA ELETRODUTO ROSCAVEL DE 1/2", COM TAMPA CEGA</t>
  </si>
  <si>
    <t>CONDULETE DE ALUMINIO TIPO E, PARA ELETRODUTO ROSCAVEL DE 2", COM TAMPA CEGA</t>
  </si>
  <si>
    <t>CONDULETE DE ALUMINIO TIPO E, PARA ELETRODUTO ROSCAVEL DE 3", COM TAMPA CEGA</t>
  </si>
  <si>
    <t>CONDULETE DE ALUMINIO TIPO E, PARA ELETRODUTO ROSCAVEL DE 3/4",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</si>
  <si>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</si>
  <si>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</si>
  <si>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</si>
  <si>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 COM TAMPA CEGA</t>
  </si>
  <si>
    <t>CONDULETE DE ALUMINIO TIPO LR, PARA ELETRODUTO ROSCAVEL DE 1/2", COM TAMPA CEGA</t>
  </si>
  <si>
    <t>CONDULETE DE ALUMINIO TIPO LR, PARA ELETRODUTO ROSCAVEL DE 2", COM TAMPA CEGA</t>
  </si>
  <si>
    <t>CONDULETE DE ALUMINIO TIPO LR, PARA ELETRODUTO ROSCAVEL DE 3", COM TAMPA CEGA</t>
  </si>
  <si>
    <t>CONDULETE DE ALUMINIO TIPO LR, PARA ELETRODUTO ROSCAVEL DE 3/4",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</si>
  <si>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</si>
  <si>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</si>
  <si>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</si>
  <si>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 COM TAMPA CEGA</t>
  </si>
  <si>
    <t>CONDULETE DE ALUMINIO TIPO T, PARA ELETRODUTO ROSCAVEL DE 1/2", COM TAMPA CEGA</t>
  </si>
  <si>
    <t>CONDULETE DE ALUMINIO TIPO T, PARA ELETRODUTO ROSCAVEL DE 2", COM TAMPA CEGA</t>
  </si>
  <si>
    <t>CONDULETE DE ALUMINIO TIPO T, PARA ELETRODUTO ROSCAVEL DE 3", COM TAMPA CEGA</t>
  </si>
  <si>
    <t>CONDULETE DE ALUMINIO TIPO T, PARA ELETRODUTO ROSCAVEL DE 3/4",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</si>
  <si>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</si>
  <si>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</si>
  <si>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</si>
  <si>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</si>
  <si>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 COM TAMPA CEGA</t>
  </si>
  <si>
    <t>CONDULETE DE ALUMINIO TIPO X, PARA ELETRODUTO ROSCAVEL DE 1/2", COM TAMPA CEGA</t>
  </si>
  <si>
    <t>CONDULETE DE ALUMINIO TIPO X, PARA ELETRODUTO ROSCAVEL DE 2", COM TAMPA CEGA</t>
  </si>
  <si>
    <t>CONDULETE DE ALUMINIO TIPO X, PARA ELETRODUTO ROSCAVEL DE 3", COM TAMPA CEGA</t>
  </si>
  <si>
    <t>CONDULETE DE ALUMINIO TIPO X, PARA ELETRODUTO ROSCAVEL DE 3/4", COM TAMPA CEGA</t>
  </si>
  <si>
    <t>CONDULETE DE ALUMINIO TIPO X, PARA ELETRODUTO ROSCAVEL DE 4", COM TAMPA CEGA</t>
  </si>
  <si>
    <t>CONDULETE EM PVC, TIPO "B", SEM TAMPA, DE 1"</t>
  </si>
  <si>
    <t>CONDULETE EM PVC, TIPO "B", SEM TAMPA, DE 1/2" OU 3/4"</t>
  </si>
  <si>
    <t>CONDULETE EM PVC, TIPO "C", SEM TAMPA, DE 1"</t>
  </si>
  <si>
    <t>CONDULETE EM PVC, TIPO "C", SEM TAMPA, DE 1/2"</t>
  </si>
  <si>
    <t>CONDULETE EM PVC, TIPO "C", SEM TAMPA, DE 3/4"</t>
  </si>
  <si>
    <t>CONDULETE EM PVC, TIPO "E", SEM TAMPA, DE 1"</t>
  </si>
  <si>
    <t>CONDULETE EM PVC, TIPO "E", SEM TAMPA, DE 1/2"</t>
  </si>
  <si>
    <t>CONDULETE EM PVC, TIPO "E", SEM TAMPA, DE 3/4"</t>
  </si>
  <si>
    <t>CONDULETE EM PVC, TIPO "LB", SEM TAMPA, DE 1"</t>
  </si>
  <si>
    <t>CONDULETE EM PVC, TIPO "LB", SEM TAMPA, DE 1/2" OU 3/4"</t>
  </si>
  <si>
    <t>CONDULETE EM PVC, TIPO "LL", SEM TAMPA, DE 1"</t>
  </si>
  <si>
    <t>CONDULETE EM PVC, TIPO "LL", SEM TAMPA, DE 1/2" OU 3/4"</t>
  </si>
  <si>
    <t>CONDULETE EM PVC, TIPO "LR", SEM TAMPA, DE 1"</t>
  </si>
  <si>
    <t>CONDULETE EM PVC, TIPO "LR", SEM TAMPA, DE 1/2"</t>
  </si>
  <si>
    <t>CONDULETE EM PVC, TIPO "LR", SEM TAMPA, DE 3/4"</t>
  </si>
  <si>
    <t>CONDULETE EM PVC, TIPO "T", SEM TAMPA, DE 1"</t>
  </si>
  <si>
    <t>CONDULETE EM PVC, TIPO "T", SEM TAMPA, DE 3/4"</t>
  </si>
  <si>
    <t>CONDULETE EM PVC, TIPO "TB", SEM TAMPA, DE 1"</t>
  </si>
  <si>
    <t>CONDULETE EM PVC, TIPO "TB", SEM TAMPA, DE 1/2" OU 3/4"</t>
  </si>
  <si>
    <t>CONDULETE EM PVC, TIPO "X", SEM TAMPA, DE 1"</t>
  </si>
  <si>
    <t>CONDULETE EM PVC, TIPO "X", SEM TAMPA, DE 1/2"</t>
  </si>
  <si>
    <t>CONDULETE EM PVC, TIPO "X", SEM TAMPA, DE 3/4"</t>
  </si>
  <si>
    <t>CONDUTOR PLUVIAL, PVC, CIRCULAR, DIAMETRO ENTRE 80 E 100 MM, PARA DRENAGEM PLUVIAL PREDIAL</t>
  </si>
  <si>
    <t>CONE DE SINALIZACAO EM PVC FLEXIVEL, H = 70 / 76 CM (NBR 15071)</t>
  </si>
  <si>
    <t>CONE DE SINALIZACAO EM PVC RIGIDO COM FAIXA REFLETIVA, H = 70 / 76 CM</t>
  </si>
  <si>
    <t>CONECTOR / ADAPTADOR F/F, COM INSERTO METALICO, PPR, DN 25 MM X 1/2", PARA AGUA QUENTE E FRIA PREDIAL</t>
  </si>
  <si>
    <t>CONECTOR / ADAPTADOR F/F, COM INSERTO METALICO, PPR, DN 32 MM X 3/4", PARA AGUA QUENTE E FRIA PREDIAL</t>
  </si>
  <si>
    <t>CONECTOR / ADAPTADOR F/M, COM INSERTO METALICO, PPR, DN 25 MM X 1/2", PARA AGUA QUENTE E FRIA PREDIAL</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</si>
  <si>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</si>
  <si>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</si>
  <si>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</si>
  <si>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CONECTOR / TOMADA FEMEA RJ 45, CATEGORIA 5 E (CAT 5E) PARA CABOS</t>
  </si>
  <si>
    <t>CONECTOR / TOMADA FEMEA RJ 45, CATEGORIA 6 (CAT 6) PARA CABOS</t>
  </si>
  <si>
    <t>CONECTOR BRONZE/LATAO SEM ANEL DE SOLDA, BOLSA X ROSCA F, 15 MM X 1/2"</t>
  </si>
  <si>
    <t>CONECTOR BRONZE/LATAO SEM ANEL DE SOLDA, BOLSA X ROSCA F, 22 MM X 1/2"</t>
  </si>
  <si>
    <t>CONECTOR BRONZE/LATAO SEM ANEL DE SOLDA, BOLSA X ROSCA F, 22 MM X 3/4"</t>
  </si>
  <si>
    <t>CONECTOR BRONZE/LATAO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</si>
  <si>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</si>
  <si>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</si>
  <si>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 PARA ADAPTAR ENTRADA DE ELETRODUTO METALICO FLEXIVEL EM QUADROS</t>
  </si>
  <si>
    <t>CONECTOR CURVO 90 GRAUS DE ALUMINIO, BITOLA 1/2",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</si>
  <si>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</si>
  <si>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</si>
  <si>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 PARA ADAPTAR ENTRADA DE ELETRODUTO METALICO FLEXIVEL EM QUADROS</t>
  </si>
  <si>
    <t>CONECTOR CURVO 90 GRAUS DE ALUMINIO, BITOLA 3/4",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</si>
  <si>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</si>
  <si>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</si>
  <si>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</si>
  <si>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 PARA CABOS DE DIAMETRO DE 22,5 A 25 MM</t>
  </si>
  <si>
    <t>CONECTOR DE ALUMINIO TIPO PRENSA CABO, BITOLA 1/2", PARA CABOS DE DIAMETRO DE 12,5 A 15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</si>
  <si>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</si>
  <si>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</si>
  <si>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</si>
  <si>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MACHO RJ 45, CATEGORIA 5 E (CAT 5E) PARA CABOS</t>
  </si>
  <si>
    <t>CONECTOR MACHO RJ 45, CATEGORIA 6 (CAT 6) PARA CABOS</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</si>
  <si>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</si>
  <si>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</si>
  <si>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</si>
  <si>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</si>
  <si>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</si>
  <si>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</si>
  <si>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</si>
  <si>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</si>
  <si>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</si>
  <si>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</si>
  <si>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</si>
  <si>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</si>
  <si>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</si>
  <si>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</si>
  <si>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</si>
  <si>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</si>
  <si>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 PARA ADAPTAR ENTRADA DE ELETRODUTO METALICO FLEXIVEL EM QUADROS</t>
  </si>
  <si>
    <t>CONECTOR RETO DE ALUMINIO PARA ELETRODUTO DE 1/2",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</si>
  <si>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</si>
  <si>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</si>
  <si>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 PARA ADAPTAR ENTRADA DE ELETRODUTO METALICO FLEXIVEL EM QUADROS</t>
  </si>
  <si>
    <t>CONECTOR RETO DE ALUMINIO PARA ELETRODUTO DE 3/4", PARA ADAPTAR ENTRADA DE ELETRODUTO METALICO FLEXIVEL EM QUADROS</t>
  </si>
  <si>
    <t>CONECTOR RETO DE ALUMINIO PARA ELETRODUTO DE 4", PARA ADAPTAR ENTRADA DE ELETRODUTO METALICO FLEXIVEL EM QUADROS</t>
  </si>
  <si>
    <t>CONECTOR, CPVC, SOLDAVEL, 114 MM X 4", PARA AGUA QUENTE</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</si>
  <si>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</si>
  <si>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</si>
  <si>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</si>
  <si>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</si>
  <si>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</si>
  <si>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</si>
  <si>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CONECTOR, CPVC, SOLDAVEL, 54 MM X 2", PARA AGUA QUENTE</t>
  </si>
  <si>
    <t>CONECTOR, CPVC, SOLDAVEL, 73 MM X 2 1/2", PARA AGUA QUENTE</t>
  </si>
  <si>
    <t>CONECTOR, CPVC, SOLDAVEL, 89 MM X 3", PARA AGUA QUENTE</t>
  </si>
  <si>
    <t>CONECTOR/ADAPTADOR FIXO, ROSCA FEMEA, EM PLASTICO, DN 16 MM X 1/2", PARA CONEXAO COM CRIMPAGEM, EM TUBO PEX PARA INST. AGUA QUENTE/FRIA</t>
  </si>
  <si>
    <t>CONECTOR/ADAPTADOR FIXO, ROSCA FEMEA, EM PLASTICO, DN 20 MM X 1/2", PARA CONEXAO COM CRIMPAGEM, EM TUBO PEX PARA INST. AGUA QUENTE/FRIA</t>
  </si>
  <si>
    <t>CONECTOR/ADAPTADOR FIXO, ROSCA FEMEA, EM PLASTICO, DN 20 MM X 3/4", PARA CONEXAO COM CRIMPAGEM, EM TUBO PEX PARA INST. AGUA QUENTE/FRIA</t>
  </si>
  <si>
    <t>CONECTOR/ADAPTADOR FIXO, ROSCA FEMEA, EM PLASTICO, DN 25 MM X 3/4", PARA CONEXAO COM CRIMPAGEM, EM TUBO PEX PARA INST. AGUA QUENTE/FRIA</t>
  </si>
  <si>
    <t>CONECTOR/ADAPTADOR FIXO, ROSCA FEMEA, METALICA, COM ANEL DESLIZANTE, DN 16 MM X 1/2", PARA TUBO PEX PARA INST. AGUA QUENTE/FRIA</t>
  </si>
  <si>
    <t>CONECTOR/ADAPTADOR FIXO, ROSCA FEMEA, METALICA, COM ANEL DESLIZANTE, DN 20 MM X 1/2", PARA TUBO PEX PARA INST. AGUA QUENTE/FRIA</t>
  </si>
  <si>
    <t>CONECTOR/ADAPTADOR FIXO, ROSCA FEMEA, METALICA, COM ANEL DESLIZANTE, DN 20 MM X 3/4", PARA TUBO PEX PARA INST. AGUA QUENTE/FRIA</t>
  </si>
  <si>
    <t>CONECTOR/ADAPTADOR FIXO, ROSCA FEMEA, METALICA, COM ANEL DESLIZANTE, DN 25 MM X 1", PARA TUBO PEX PARA INST. AGUA QUENTE/FRIA</t>
  </si>
  <si>
    <t>CONECTOR/ADAPTADOR FIXO, ROSCA FEMEA, METALICA, COM ANEL DESLIZANTE, DN 25 MM X 3/4", PARA TUBO PEX PARA INST. AGUA QUENTE/FRIA</t>
  </si>
  <si>
    <t>CONECTOR/ADAPTADOR FIXO, ROSCA FEMEA, METALICA, COM ANEL DESLIZANTE, DN 32 MM X 1", PARA TUBO PEX PARA INST. AGUA QUENTE/FRIA</t>
  </si>
  <si>
    <t>CONECTOR/ADAPTADOR MOVEL, ROSCA FEMEA, METALICA, COM ANEL DESLIZANTE, DN 16 MM X 3/4", PARA TUBO PEX PARA INST. AGUA QUENTE/FRIA</t>
  </si>
  <si>
    <t>CONJ. DE FERRAGENS PARA PORTA DE VIDRO TEMPERADO, EM ZAMAC CROMADO, CONTEMPLANDO DOBRADICA INF., DOBRADICA SUP., PIVO PARA DOBRADICA INF., PIVO PARA DOBRADICA SUP., FECHADURA CENTRAL EM ZAMC. CROMADO, CONTRA FECHADURA DE PRESSAO</t>
  </si>
  <si>
    <t>CONJUNTO ARRUELAS DE VEDACAO 5/16" PARA TELHA FIBROCIMENTO (UMA ARRUELA METALICA E UMA ARRUELA PVC - CONICAS)</t>
  </si>
  <si>
    <t>CONJUNTO DE FERRAGENS PIVO, PARA PORTA PIVOTANTE DE ATE 100 KG, REGULAVEL COM ESFERA, CROMADO - SUPERIOR E INFERIOR - COMPLETO</t>
  </si>
  <si>
    <t>CONJUNTO DE LIGACAO AJUSTAVEL, PARA VASO / BACIA SANITARIA, EM PLASTICO BRANCO, COM TUBO, CANOPLA E ESPUDE</t>
  </si>
  <si>
    <t>CONJUNTO DE LIGACAO PARA VASO / BACIA SANITARIA, EM PLASTICO BRANCO, COM TUBO, CANOPLA E ANEL DE EXPANSAO (TUBO 1.1/2" X 20 CM)</t>
  </si>
  <si>
    <t>CONJUNTO MONTADO ESTOPIM COM ESPOLETA COMUM NUMERO 8, COM CABECA ACENDEDORA, 1,5 M</t>
  </si>
  <si>
    <t>CONJUNTO PARA FUTSAL COM PAR DE TRAVES OFICIAIS DE 3,00 X 2,00 M EM TUBO DE ACO GALVANIZADO 3" COM REQUADROS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</si>
  <si>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</si>
  <si>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</si>
  <si>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</si>
  <si>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</si>
  <si>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</si>
  <si>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</si>
  <si>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</si>
  <si>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</si>
  <si>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</si>
  <si>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</si>
  <si>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</si>
  <si>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</si>
  <si>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</si>
  <si>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</si>
  <si>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</si>
  <si>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</si>
  <si>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</si>
  <si>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</si>
  <si>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</si>
  <si>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</si>
  <si>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</si>
  <si>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</si>
  <si>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</si>
  <si>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CORDA DE POLIAMIDA 12 MM TIPO BOMBEIRO, PARA TRABALHO EM ALTURA</t>
  </si>
  <si>
    <t>100M</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</si>
  <si>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</si>
  <si>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</si>
  <si>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</si>
  <si>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</si>
  <si>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</si>
  <si>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</si>
  <si>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</si>
  <si>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</si>
  <si>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COROA PARA PERFURATRIZ T38, D = 2 1/2", 6 X 4 BOTOES BALISTICOS, FACE PLANA</t>
  </si>
  <si>
    <t>CORRENTE DE ELO CURTO COMUM, SOLDADA, GALVANIZADA, ESPESSURA DO ELO = 1/2" (12,5 MM)</t>
  </si>
  <si>
    <t>CORTADEIRA DE PISO DE CONCRETO E ASFALTO, PARA DISCO PADRAO DE DIAMETRO 350 MM (14") OU 450 MM (18"), MOTOR A GASOLINA, POTENCIA 13 HP, SEM DISCO</t>
  </si>
  <si>
    <t>CORTADEIRA HIDRAULICA DE VERGALHAO, PARA ACO DE DIAMETRO ATE 50 MM, MOTOR ELETRICO TRIFASICO, POTENCIA DE 5,5 HP A 7,5 HP</t>
  </si>
  <si>
    <t>COTOVELO 45 GRAUS DE FERRO GALVANIZADO, COM ROSCA BSP, DE 1 1/2"</t>
  </si>
  <si>
    <t>COTOVELO 45 GRAUS DE FERRO GALVANIZADO, COM ROSCA BSP, DE 1 1/4"</t>
  </si>
  <si>
    <t>COTOVELO 45 GRAUS DE FERRO GALVANIZADO, COM ROSCA BSP, DE 1"</t>
  </si>
  <si>
    <t>COTOVELO 45 GRAUS DE FERRO GALVANIZADO, COM ROSCA BSP, DE 1/2"</t>
  </si>
  <si>
    <t>COTOVELO 45 GRAUS DE FERRO GALVANIZADO, COM ROSCA BSP, DE 2 1/2"</t>
  </si>
  <si>
    <t>COTOVELO 45 GRAUS DE FERRO GALVANIZADO, COM ROSCA BSP, DE 2"</t>
  </si>
  <si>
    <t>COTOVELO 45 GRAUS DE FERRO GALVANIZADO, COM ROSCA BSP, DE 3"</t>
  </si>
  <si>
    <t>COTOVELO 45 GRAUS DE FERRO GALVANIZADO, COM ROSCA BSP, DE 3/4"</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</si>
  <si>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</si>
  <si>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</si>
  <si>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</si>
  <si>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</si>
  <si>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</si>
  <si>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</si>
  <si>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</si>
  <si>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</si>
  <si>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t>
  </si>
  <si>
    <t>COTOVELO 90 GRAUS DE FERRO GALVANIZADO, COM ROSCA BSP MACHO/FEMEA, DE 1/2"</t>
  </si>
  <si>
    <t>COTOVELO 90 GRAUS DE FERRO GALVANIZADO, COM ROSCA BSP MACHO/FEMEA, DE 2 1/2"</t>
  </si>
  <si>
    <t>COTOVELO 90 GRAUS DE FERRO GALVANIZADO, COM ROSCA BSP MACHO/FEMEA, DE 2"</t>
  </si>
  <si>
    <t>COTOVELO 90 GRAUS DE FERRO GALVANIZADO, COM ROSCA BSP MACHO/FEMEA, DE 3"</t>
  </si>
  <si>
    <t>COTOVELO 90 GRAUS DE FERRO GALVANIZADO, COM ROSCA BSP MACHO/FEMEA, DE 3/4"</t>
  </si>
  <si>
    <t>COTOVELO 90 GRAUS DE FERRO GALVANIZADO, COM ROSCA BSP, DE 1 1/2"</t>
  </si>
  <si>
    <t>COTOVELO 90 GRAUS DE FERRO GALVANIZADO, COM ROSCA BSP, DE 1 1/4"</t>
  </si>
  <si>
    <t>COTOVELO 90 GRAUS DE FERRO GALVANIZADO, COM ROSCA BSP, DE 1"</t>
  </si>
  <si>
    <t>COTOVELO 90 GRAUS DE FERRO GALVANIZADO, COM ROSCA BSP, DE 1/2"</t>
  </si>
  <si>
    <t>COTOVELO 90 GRAUS DE FERRO GALVANIZADO, COM ROSCA BSP, DE 2 1/2"</t>
  </si>
  <si>
    <t>COTOVELO 90 GRAUS DE FERRO GALVANIZADO, COM ROSCA BSP, DE 2"</t>
  </si>
  <si>
    <t>COTOVELO 90 GRAUS DE FERRO GALVANIZADO, COM ROSCA BSP, DE 3"</t>
  </si>
  <si>
    <t>COTOVELO 90 GRAUS DE FERRO GALVANIZADO, COM ROSCA BSP, DE 3/4"</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</si>
  <si>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</si>
  <si>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</si>
  <si>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</si>
  <si>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</si>
  <si>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</si>
  <si>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</si>
  <si>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</si>
  <si>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</si>
  <si>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 BRONZE/LATAO SEM ANEL DE SOLDA, BOLSA X ROSCA F, 15MM X 1/2"</t>
  </si>
  <si>
    <t>COTOVELO BRONZE/LATAO SEM ANEL DE SOLDA, BOLSA X ROSCA F, 22MM X 1/2"</t>
  </si>
  <si>
    <t>COTOVELO BRONZE/LATAO SEM ANEL DE SOLDA, BOLSA X ROSCA F, 22MM X 3/4"</t>
  </si>
  <si>
    <t>COTOVELO DE COBRE 90 GRAUS SEM ANEL DE SOLDA, BOLSA X BOLSA, 104 MM</t>
  </si>
  <si>
    <t>COTOVELO DE COBRE 90 GRAUS SEM ANEL DE SOLDA, BOLSA X BOLSA, 15 MM</t>
  </si>
  <si>
    <t>COTOVELO DE COBRE 90 GRAUS SEM ANEL DE SOLDA, BOLSA X BOLSA, 22 MM</t>
  </si>
  <si>
    <t>COTOVELO DE COBRE 90 GRAUS SEM ANEL DE SOLDA, BOLSA X BOLSA, 28 MM</t>
  </si>
  <si>
    <t>COTOVELO DE COBRE 90 GRAUS SEM ANEL DE SOLDA, BOLSA X BOLSA, 35 MM</t>
  </si>
  <si>
    <t>COTOVELO DE COBRE 90 GRAUS SEM ANEL DE SOLDA, BOLSA X BOLSA, 42 MM</t>
  </si>
  <si>
    <t>COTOVELO DE COBRE 90 GRAUS SEM ANEL DE SOLDA, BOLSA X BOLSA, 54 MM</t>
  </si>
  <si>
    <t>COTOVELO DE COBRE 90 GRAUS SEM ANEL DE SOLDA, BOLSA X BOLSA, 66 MM</t>
  </si>
  <si>
    <t>COTOVELO DE COBRE 90 GRAUS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</si>
  <si>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</si>
  <si>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</si>
  <si>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</si>
  <si>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</si>
  <si>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</si>
  <si>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</si>
  <si>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</si>
  <si>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</si>
  <si>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COTOVELO/JOELHO 90 GRAUS, EM POLIPROPILENO, PN 16, PARA TUBOS PEAD, 20 X 20 MM - LIGACAO PREDIAL DE AGUA</t>
  </si>
  <si>
    <t>COTOVELO/JOELHO 90 GRAUS, EM POLIPROPILENO, PN 16, PARA TUBOS PEAD, 32 X 32 MM - LIGACAO PREDIAL DE AGUA</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</si>
  <si>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</si>
  <si>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</si>
  <si>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</si>
  <si>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</si>
  <si>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</si>
  <si>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</si>
  <si>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</si>
  <si>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</si>
  <si>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t>
  </si>
  <si>
    <t>CRUZETA DE FERRO GALVANIZADO, COM ROSCA BSP, DE 1/2"</t>
  </si>
  <si>
    <t>CRUZETA DE FERRO GALVANIZADO, COM ROSCA BSP, DE 2 1/2"</t>
  </si>
  <si>
    <t>CRUZETA DE FERRO GALVANIZADO, COM ROSCA BSP, DE 2"</t>
  </si>
  <si>
    <t>CRUZETA DE FERRO GALVANIZADO, COM ROSCA BSP, DE 3"</t>
  </si>
  <si>
    <t>CRUZETA DE FERRO GALVANIZADO, COM ROSCA BSP, DE 3/4"</t>
  </si>
  <si>
    <t>CRUZETA DE MADEIRA TRATADA, *90 X 115 X 2400* MM, EM EUCALIPTO OU EQUIVALENTE DA REGIAO</t>
  </si>
  <si>
    <t>CUBA ACO INOX (AISI 304) DE EMBUTIR COM VALVULA 3 1/2 ", DE *40 X 34 X 12* CM</t>
  </si>
  <si>
    <t>CUBA ACO INOX (AISI 304) DE EMBUTIR COM VALVULA 3 1/2 ", DE *46 X 30 X 12* CM</t>
  </si>
  <si>
    <t>CUBA ACO INOX (AISI 304) DE EMBUTIR COM VALVULA DE 3 1/2 ", DE *56 X 33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</si>
  <si>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</si>
  <si>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</si>
  <si>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</si>
  <si>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</si>
  <si>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</si>
  <si>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</si>
  <si>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</si>
  <si>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135 GRAUS PARA ELETRODUTO, EM ACO GALVANIZADO ELETROLITICO, COM ROSCA, DIAMETRO DE 100 MM (4")</t>
  </si>
  <si>
    <t>CURVA 135 GRAUS PARA ELETRODUTO, EM ACO GALVANIZADO ELETROLITICO, COM ROSCA, DIAMETRO DE 15 MM (1/2"), ESPESSURA DE 1,50 MM</t>
  </si>
  <si>
    <t>CURVA 135 GRAUS PARA ELETRODUTO, EM ACO GALVANIZADO ELETROLITICO, COM ROSCA, DIAMETRO DE 20 MM (3/4"), ESPESSURA DE 1,50 MM</t>
  </si>
  <si>
    <t>CURVA 135 GRAUS PARA ELETRODUTO, EM ACO GALVANIZADO ELETROLITICO, COM ROSCA, DIAMETRO DE 25 MM (1"), ESPESSURA DE 1,50 MM</t>
  </si>
  <si>
    <t>CURVA 135 GRAUS PARA ELETRODUTO, EM ACO GALVANIZADO ELETROLITICO, COM ROSCA, DIAMETRO DE 32 MM (1 1/4"), ESPESSURA DE 1,50 MM</t>
  </si>
  <si>
    <t>CURVA 135 GRAUS PARA ELETRODUTO, EM ACO GALVANIZADO ELETROLITICO, COM ROSCA, DIAMETRO DE 40 MM (1 1/2"), ESPESSURA DE 1,50 MM</t>
  </si>
  <si>
    <t>CURVA 135 GRAUS PARA ELETRODUTO, EM ACO GALVANIZADO ELETROLITICO, COM ROSCA, DIAMETRO DE 50 MM (2")</t>
  </si>
  <si>
    <t>CURVA 135 GRAUS PARA ELETRODUTO, EM ACO GALVANIZADO ELETROLITICO, COM ROSCA, DIAMETRO DE 65 MM (2 1/2")</t>
  </si>
  <si>
    <t>CURVA 135 GRAUS PARA ELETRODUTO, EM ACO GALVANIZADO ELETROLITICO, COM ROSCA, DIAMETRO DE 80 MM (3")</t>
  </si>
  <si>
    <t>CURVA 135 GRAUS, DE PVC RIGIDO ROSCAVEL, DE 1", PARA ELETRODUTO</t>
  </si>
  <si>
    <t>CURVA 135 GRAUS, DE PVC RIGIDO ROSCAVEL, DE 3/4", PARA ELETRODUTO</t>
  </si>
  <si>
    <t>CURVA 180 GRAUS, DE PVC RIGIDO ROSCAVEL, DE 1 1/2", PARA ELETRODUTO</t>
  </si>
  <si>
    <t>CURVA 180 GRAUS, DE PVC RIGIDO ROSCAVEL, DE 1 1/4", PARA ELETRODUTO</t>
  </si>
  <si>
    <t>CURVA 180 GRAUS, DE PVC RIGIDO ROSCAVEL, DE 1", PARA ELETRODUTO</t>
  </si>
  <si>
    <t>CURVA 180 GRAUS, DE PVC RIGIDO ROSCAVEL, DE 1/2", PARA ELETRODUTO</t>
  </si>
  <si>
    <t>CURVA 180 GRAUS, DE PVC RIGIDO ROSCAVEL, DE 2", PARA ELETRODUTO</t>
  </si>
  <si>
    <t>CURVA 180 GRAUS, DE PVC RIGIDO ROSCAVEL, DE 3/4", PARA ELETRODUTO</t>
  </si>
  <si>
    <t>CURVA 45 GRAUS DE COBRE SEM ANEL DE SOLDA, BOLSA X BOLSA, 15 MM</t>
  </si>
  <si>
    <t>CURVA 45 GRAUS DE COBRE SEM ANEL DE SOLDA, BOLSA X BOLSA, 22 MM</t>
  </si>
  <si>
    <t>CURVA 45 GRAUS DE COBRE SEM ANEL DE SOLDA, BOLSA X BOLSA, 28 MM</t>
  </si>
  <si>
    <t>CURVA 45 GRAUS DE COBRE SEM ANEL DE SOLDA, BOLSA X BOLSA, 35 MM</t>
  </si>
  <si>
    <t>CURVA 45 GRAUS DE COBRE SEM ANEL DE SOLDA, BOLSA X BOLSA, 42 MM</t>
  </si>
  <si>
    <t>CURVA 45 GRAUS DE COBRE SEM ANEL DE SOLDA, BOLSA X BOLSA, 54 MM</t>
  </si>
  <si>
    <t>CURVA 45 GRAUS DE COBRE SEM ANEL DE SOLDA, BOLSA X BOLSA, 66 MM</t>
  </si>
  <si>
    <t>CURVA 45 GRAUS DE FERRO GALVANIZADO, COM ROSCA BSP FEMEA, DE 1 1/2"</t>
  </si>
  <si>
    <t>CURVA 45 GRAUS DE FERRO GALVANIZADO, COM ROSCA BSP FEMEA, DE 1 1/4"</t>
  </si>
  <si>
    <t>CURVA 45 GRAUS DE FERRO GALVANIZADO, COM ROSCA BSP FEMEA, DE 1"</t>
  </si>
  <si>
    <t>CURVA 45 GRAUS DE FERRO GALVANIZADO, COM ROSCA BSP FEMEA, DE 1/2"</t>
  </si>
  <si>
    <t>CURVA 45 GRAUS DE FERRO GALVANIZADO, COM ROSCA BSP FEMEA, DE 2 1/2"</t>
  </si>
  <si>
    <t>CURVA 45 GRAUS DE FERRO GALVANIZADO, COM ROSCA BSP FEMEA, DE 2"</t>
  </si>
  <si>
    <t>CURVA 45 GRAUS DE FERRO GALVANIZADO, COM ROSCA BSP FEMEA, DE 3"</t>
  </si>
  <si>
    <t>CURVA 45 GRAUS DE FERRO GALVANIZADO, COM ROSCA BSP FEMEA, DE 3/4"</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</si>
  <si>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</si>
  <si>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</si>
  <si>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</si>
  <si>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t>
  </si>
  <si>
    <t>CURVA 45 GRAUS DE FERRO GALVANIZADO, COM ROSCA BSP MACHO/FEMEA, DE 1/2"</t>
  </si>
  <si>
    <t>CURVA 45 GRAUS DE FERRO GALVANIZADO, COM ROSCA BSP MACHO/FEMEA, DE 2 1/2"</t>
  </si>
  <si>
    <t>CURVA 45 GRAUS DE FERRO GALVANIZADO, COM ROSCA BSP MACHO/FEMEA, DE 2"</t>
  </si>
  <si>
    <t>CURVA 45 GRAUS DE FERRO GALVANIZADO, COM ROSCA BSP MACHO/FEMEA, DE 3"</t>
  </si>
  <si>
    <t>CURVA 45 GRAUS DE FERRO GALVANIZADO, COM ROSCA BSP MACHO/FEMEA, DE 3/4"</t>
  </si>
  <si>
    <t>CURVA 45 GRAUS EM ACO CARBONO, SOLDAVEL, PRESSAO 3.000 LBS, DN 1 1/2"</t>
  </si>
  <si>
    <t>CURVA 45 GRAUS EM ACO CARBONO, SOLDAVEL, PRESSAO 3.000 LBS, DN 1 1/4"</t>
  </si>
  <si>
    <t>CURVA 45 GRAUS EM ACO CARBONO, SOLDAVEL, PRESSAO 3.000 LBS, DN 1"</t>
  </si>
  <si>
    <t>CURVA 45 GRAUS EM ACO CARBONO, SOLDAVEL, PRESSAO 3.000 LBS, DN 1/2"</t>
  </si>
  <si>
    <t>CURVA 45 GRAUS EM ACO CARBONO, SOLDAVEL, PRESSAO 3.000 LBS, DN 2 1/2"</t>
  </si>
  <si>
    <t>CURVA 45 GRAUS EM ACO CARBONO, SOLDAVEL, PRESSAO 3.000 LBS, DN 2"</t>
  </si>
  <si>
    <t>CURVA 45 GRAUS EM ACO CARBONO, SOLDAVEL, PRESSAO 3.000 LBS, DN 3"</t>
  </si>
  <si>
    <t>CURVA 45 GRAUS EM ACO CARBONO, SOLDAVEL, PRESSAO 3.000 LBS, DN 3/4"</t>
  </si>
  <si>
    <t>CURVA 45 GRAUS PARA ELETRODUTO, EM ACO GALVANIZADO ELETROLITICO, COM ROSCA, DIAMETRO DE 20 MM (3/4"), ESPESSURA DE 1,50 MM</t>
  </si>
  <si>
    <t>CURVA 45 GRAUS PARA ELETRODUTO, EM ACO GALVANIZADO ELETROLITICO, COM ROSCA, DIAMETRO DE 25 MM (1"), ESPESSURA DE 1,50 MM</t>
  </si>
  <si>
    <t>CURVA 45 GRAUS PARA ELETRODUTO, EM ACO GALVANIZADO ELETROLITICO, COM ROSCA, DIAMETRO DE 40 MM (1 1/2"), ESPESSURA DE 1,50 MM</t>
  </si>
  <si>
    <t>CURVA 45 GRAUS RANHURADA EM FERRO FUNDIDO, DN 50 MM (2")</t>
  </si>
  <si>
    <t>CURVA 45 GRAUS RANHURADA EM FERRO FUNDIDO, DN 65 MM (2 1/2")</t>
  </si>
  <si>
    <t>CURVA 45 GRAUS RANHURADA EM FERRO FUNDIDO, DN 80 MM (3")</t>
  </si>
  <si>
    <t>CURVA 90 GRAUS DE BARRA CHATA EM ALUMINIO 3/4" X 1/4" X 300 MM</t>
  </si>
  <si>
    <t>CURVA 90 GRAUS DE FERRO GALVANIZADO, COM ROSCA BSP FEMEA, DE 1 1/2"</t>
  </si>
  <si>
    <t>CURVA 90 GRAUS DE FERRO GALVANIZADO, COM ROSCA BSP FEMEA, DE 1 1/4"</t>
  </si>
  <si>
    <t>CURVA 90 GRAUS DE FERRO GALVANIZADO, COM ROSCA BSP FEMEA, DE 1"</t>
  </si>
  <si>
    <t>CURVA 90 GRAUS DE FERRO GALVANIZADO, COM ROSCA BSP FEMEA, DE 1/2"</t>
  </si>
  <si>
    <t>CURVA 90 GRAUS DE FERRO GALVANIZADO, COM ROSCA BSP FEMEA, DE 2 1/2"</t>
  </si>
  <si>
    <t>CURVA 90 GRAUS DE FERRO GALVANIZADO, COM ROSCA BSP FEMEA, DE 2"</t>
  </si>
  <si>
    <t>CURVA 90 GRAUS DE FERRO GALVANIZADO, COM ROSCA BSP FEMEA, DE 3"</t>
  </si>
  <si>
    <t>CURVA 90 GRAUS DE FERRO GALVANIZADO, COM ROSCA BSP FEMEA, DE 3/4"</t>
  </si>
  <si>
    <t>CURVA 90 GRAUS DE FERRO GALVANIZADO, COM ROSCA BSP FEMEA, DE 4"</t>
  </si>
  <si>
    <t>CURVA 90 GRAUS DE FERRO GALVANIZADO, COM ROSCA BSP MACHO, DE 1 1/2"</t>
  </si>
  <si>
    <t>CURVA 90 GRAUS DE FERRO GALVANIZADO, COM ROSCA BSP MACHO, DE 1 1/4"</t>
  </si>
  <si>
    <t>CURVA 90 GRAUS DE FERRO GALVANIZADO, COM ROSCA BSP MACHO, DE 1"</t>
  </si>
  <si>
    <t>CURVA 90 GRAUS DE FERRO GALVANIZADO, COM ROSCA BSP MACHO, DE 1/2"</t>
  </si>
  <si>
    <t>CURVA 90 GRAUS DE FERRO GALVANIZADO, COM ROSCA BSP MACHO, DE 2 1/2"</t>
  </si>
  <si>
    <t>CURVA 90 GRAUS DE FERRO GALVANIZADO, COM ROSCA BSP MACHO, DE 2"</t>
  </si>
  <si>
    <t>CURVA 90 GRAUS DE FERRO GALVANIZADO, COM ROSCA BSP MACHO, DE 3"</t>
  </si>
  <si>
    <t>CURVA 90 GRAUS DE FERRO GALVANIZADO, COM ROSCA BSP MACHO, DE 3/4"</t>
  </si>
  <si>
    <t>CURVA 90 GRAUS DE FERRO GALVANIZADO, COM ROSCA BSP MACHO, DE 4"</t>
  </si>
  <si>
    <t>CURVA 90 GRAUS DE FERRO GALVANIZADO, COM ROSCA BSP MACHO, DE 6"</t>
  </si>
  <si>
    <t>CURVA 90 GRAUS DE FERRO GALVANIZADO, COM ROSCA BSP MACHO/FEMEA, DE 1 1/2"</t>
  </si>
  <si>
    <t>CURVA 90 GRAUS DE FERRO GALVANIZADO, COM ROSCA BSP MACHO/FEMEA, DE 1 1/4"</t>
  </si>
  <si>
    <t>CURVA 90 GRAUS DE FERRO GALVANIZADO, COM ROSCA BSP MACHO/FEMEA, DE 1"</t>
  </si>
  <si>
    <t>CURVA 90 GRAUS DE FERRO GALVANIZADO, COM ROSCA BSP MACHO/FEMEA, DE 1/2"</t>
  </si>
  <si>
    <t>CURVA 90 GRAUS DE FERRO GALVANIZADO, COM ROSCA BSP MACHO/FEMEA, DE 2 1/2"</t>
  </si>
  <si>
    <t>CURVA 90 GRAUS DE FERRO GALVANIZADO, COM ROSCA BSP MACHO/FEMEA, DE 2"</t>
  </si>
  <si>
    <t>CURVA 90 GRAUS DE FERRO GALVANIZADO, COM ROSCA BSP MACHO/FEMEA, DE 3"</t>
  </si>
  <si>
    <t>CURVA 90 GRAUS DE FERRO GALVANIZADO, COM ROSCA BSP MACHO/FEMEA, DE 3/4"</t>
  </si>
  <si>
    <t>CURVA 90 GRAUS DE FERRO GALVANIZADO, COM ROSCA BSP MACHO/FEMEA, DE 4"</t>
  </si>
  <si>
    <t>CURVA 90 GRAUS EM ACO CARBONO, RAIO CURTO, SOLDAVEL, PRESSAO 3.000 LBS, DN 1 1/2"</t>
  </si>
  <si>
    <t>CURVA 90 GRAUS EM ACO CARBONO, RAIO CURTO, SOLDAVEL, PRESSAO 3.000 LBS, DN 1 1/4"</t>
  </si>
  <si>
    <t>CURVA 90 GRAUS EM ACO CARBONO, RAIO CURTO, SOLDAVEL, PRESSAO 3.000 LBS, DN 1"</t>
  </si>
  <si>
    <t>CURVA 90 GRAUS EM ACO CARBONO, RAIO CURTO, SOLDAVEL, PRESSAO 3.000 LBS, DN 1/2"</t>
  </si>
  <si>
    <t>CURVA 90 GRAUS EM ACO CARBONO, RAIO CURTO, SOLDAVEL, PRESSAO 3.000 LBS, DN 2 1/2"</t>
  </si>
  <si>
    <t>CURVA 90 GRAUS EM ACO CARBONO, RAIO CURTO, SOLDAVEL, PRESSAO 3.000 LBS, DN 2"</t>
  </si>
  <si>
    <t>CURVA 90 GRAUS EM ACO CARBONO, RAIO CURTO, SOLDAVEL, PRESSAO 3.000 LBS, DN 3"</t>
  </si>
  <si>
    <t>CURVA 90 GRAUS EM ACO CARBONO, RAIO CURTO, SOLDAVEL, PRESSAO 3.000 LBS, DN 3/4"</t>
  </si>
  <si>
    <t>CURVA 90 GRAUS PARA ELETRODUTO, EM ACO GALVANIZADO ELETROLITICO, COM ROSCA, DIAMETRO DE 100 MM (4")</t>
  </si>
  <si>
    <t>CURVA 90 GRAUS PARA ELETRODUTO, EM ACO GALVANIZADO ELETROLITICO, COM ROSCA, DIAMETRO DE 15 MM (1/2"), ESPESSURA DE 1,50 MM</t>
  </si>
  <si>
    <t>CURVA 90 GRAUS PARA ELETRODUTO, EM ACO GALVANIZADO ELETROLITICO, COM ROSCA, DIAMETRO DE 20 MM (3/4"), ESPESSURA DE 1,50 MM</t>
  </si>
  <si>
    <t>CURVA 90 GRAUS PARA ELETRODUTO, EM ACO GALVANIZADO ELETROLITICO, COM ROSCA, DIAMETRO DE 25 MM (1"), ESPESSURA DE 1,50 MM</t>
  </si>
  <si>
    <t>CURVA 90 GRAUS PARA ELETRODUTO, EM ACO GALVANIZADO ELETROLITICO, COM ROSCA, DIAMETRO DE 32 MM (1 1/4"), ESPESSURA DE 1,50 MM</t>
  </si>
  <si>
    <t>CURVA 90 GRAUS PARA ELETRODUTO, EM ACO GALVANIZADO ELETROLITICO, COM ROSCA, DIAMETRO DE 40 MM (1 1/2"), ESPESSURA DE 1,50 MM</t>
  </si>
  <si>
    <t>CURVA 90 GRAUS PARA ELETRODUTO, EM ACO GALVANIZADO ELETROLITICO, COM ROSCA, DIAMETRO DE 50 MM (2")</t>
  </si>
  <si>
    <t>CURVA 90 GRAUS PARA ELETRODUTO, EM ACO GALVANIZADO ELETROLITICO, COM ROSCA, DIAMETRO DE 65 MM (2 1/2")</t>
  </si>
  <si>
    <t>CURVA 90 GRAUS PARA ELETRODUTO, EM ACO GALVANIZADO ELETROLITICO, COM ROSCA, DIAMETRO DE 80 MM (3")</t>
  </si>
  <si>
    <t>CURVA 90 GRAUS RANHURADA EM FERRO FUNDIDO, DN 50 MM (2")</t>
  </si>
  <si>
    <t>CURVA 90 GRAUS RANHURADA EM FERRO FUNDIDO, DN 65 MM (2 1/2")</t>
  </si>
  <si>
    <t>CURVA 90 GRAUS RANHURADA EM FERRO FUNDIDO, DN 80 MM (3")</t>
  </si>
  <si>
    <t>CURVA 90 GRAUS, CURTA, DE PVC RIGIDO ROSCAVEL, DE 1", PARA ELETRODUTO</t>
  </si>
  <si>
    <t>CURVA 90 GRAUS, CURTA, DE PVC RIGIDO ROSCAVEL, DE 1/2",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</si>
  <si>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</si>
  <si>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</si>
  <si>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</si>
  <si>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 PARA ELETRODUTO</t>
  </si>
  <si>
    <t>CURVA 90 GRAUS, LONGA, DE PVC RIGIDO ROSCAVEL, DE 1/2", PARA ELETRODUTO</t>
  </si>
  <si>
    <t>CURVA 90 GRAUS, LONGA, DE PVC RIGIDO ROSCAVEL, DE 2 1/2", PARA ELETRODUTO</t>
  </si>
  <si>
    <t>CURVA 90 GRAUS, LONGA, DE PVC RIGIDO ROSCAVEL, DE 2", PARA ELETRODUTO</t>
  </si>
  <si>
    <t>CURVA 90 GRAUS, LONGA, DE PVC RIGIDO ROSCAVEL, DE 3", PARA ELETRODUTO</t>
  </si>
  <si>
    <t>CURVA 90 GRAUS, LONGA, DE PVC RIGIDO ROSCAVEL, DE 3/4", PARA ELETRODUTO</t>
  </si>
  <si>
    <t>CURVA 90 GRAUS, LONGA, DE PVC RIGIDO ROSCAVEL, DE 4", PARA ELETRODUTO</t>
  </si>
  <si>
    <t>CURVA CPVC, 90 GRAUS, SOLDAVEL, 15 MM, PARA AGUA QUENTE</t>
  </si>
  <si>
    <t>CURVA CPVC, 90 GRAUS, SOLDAVEL, 22 MM, PARA AGUA QUENTE</t>
  </si>
  <si>
    <t>CURVA CPVC, 90 GRAUS, SOLDAVEL, 28 MM, PARA AGUA QUENTE</t>
  </si>
  <si>
    <t>CURVA DE PVC 45 GRAUS, SOLDAVEL, 20 MM, COR MARROM, PARA AGUA FRIA PREDIAL</t>
  </si>
  <si>
    <t>CURVA DE PVC 45 GRAUS, SOLDAVEL, 25 MM, COR MARROM, PARA AGUA FRIA PREDIAL</t>
  </si>
  <si>
    <t>CURVA DE PVC 45 GRAUS, SOLDAVEL, 32 MM, COR MARROM, PARA AGUA FRIA PREDIAL</t>
  </si>
  <si>
    <t>CURVA DE PVC 45 GRAUS, SOLDAVEL, 40 MM, COR MARROM, PARA AGUA FRIA PREDIAL</t>
  </si>
  <si>
    <t>CURVA DE PVC 45 GRAUS, SOLDAVEL, 50 MM, COR MARROM, PARA AGUA FRIA PREDIAL</t>
  </si>
  <si>
    <t>CURVA DE PVC 45 GRAUS, SOLDAVEL, 60 MM, COR MARROM, PARA AGUA FRIA PREDIAL</t>
  </si>
  <si>
    <t>CURVA DE PVC 45 GRAUS, SOLDAVEL, 75 MM, COR MARROM, PARA AGUA FRIA PREDIAL</t>
  </si>
  <si>
    <t>CURVA DE PVC 45 GRAUS, SOLDAVEL, 85 MM, COR MARROM, PARA AGUA FRIA PREDIAL</t>
  </si>
  <si>
    <t>CURVA DE PVC 90 GRAUS, SOLDAVEL, 110 MM, COR MARROM, PARA AGUA FRIA PREDIAL</t>
  </si>
  <si>
    <t>CURVA DE PVC 90 GRAUS, SOLDAVEL, 20 MM, COR MARROM, PARA AGUA FRIA PREDIAL</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</si>
  <si>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</si>
  <si>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</si>
  <si>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</si>
  <si>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</si>
  <si>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CURVA DE PVC 90 GRAUS, SOLDAVEL, 60 MM, COR MARROM, PARA AGUA FRIA PREDIAL</t>
  </si>
  <si>
    <t>CURVA DE PVC 90 GRAUS, SOLDAVEL, 75 MM, COR MARROM, PARA AGUA FRIA PREDIAL</t>
  </si>
  <si>
    <t>CURVA DE PVC 90 GRAUS, SOLDAVEL, 85 MM, COR MARROM, PARA AGUA FRIA PREDIAL</t>
  </si>
  <si>
    <t>CURVA DE PVC, 90 GRAUS, SERIE R, DN 100 MM, PARA ESGOTO PREDIAL</t>
  </si>
  <si>
    <t>CURVA DE TRANSPOSICAO BRONZE/LATAO SEM ANEL DE SOLDA, BOLSA X BOLSA, 15 MM</t>
  </si>
  <si>
    <t>CURVA DE TRANSPOSICAO BRONZE/LATAO SEM ANEL DE SOLDA, BOLSA X BOLSA, 22 MM</t>
  </si>
  <si>
    <t>CURVA DE TRANSPOSICAO BRONZE/LATAO SEM ANEL DE SOLDA, BOLSA X BOLSA, 28 MM</t>
  </si>
  <si>
    <t>CURVA DE TRANSPOSICAO, CPVC, SOLDAVEL, 15 MM</t>
  </si>
  <si>
    <t>CURVA DE TRANSPOSICAO, CPVC, SOLDAVEL, 22 MM</t>
  </si>
  <si>
    <t>CURVA DE TRANSPOSICAO, PVC SOLDAVEL, 20 MM, COR MARROM, PARA AGUA FRIA PREDIAL</t>
  </si>
  <si>
    <t>CURVA DE TRANSPOSICAO, PVC, SOLDAVEL, 25 MM, COR MARROM, PARA AGUA FRIA PREDIAL</t>
  </si>
  <si>
    <t>CURVA DE TRANSPOSICAO, PVC, SOLDAVEL, 32 MM, COR MARROM, PARA AGUA FRIA PREDIAL</t>
  </si>
  <si>
    <t>CURVA LONGA PVC, PB, JE, 45 GRAUS, DN 100 MM, PARA REDE COLETORA ESGOTO</t>
  </si>
  <si>
    <t>CURVA LONGA PVC, PB, JE, 45 GRAUS, DN 150 MM, PARA REDE COLETORA ESGOTO</t>
  </si>
  <si>
    <t>CURVA LONGA PVC, PB, JE, 90 GRAUS, DN 100 MM, PARA REDE COLETORA ESGOTO</t>
  </si>
  <si>
    <t>CURVA LONGA PVC, PB, JE, 90 GRAUS, DN 150 MM, PARA REDE COLETORA ESGOTO</t>
  </si>
  <si>
    <t>CURVA PPR 90 GRAUS, F/F, DN 20 MM, PARA AGUA QUENTE PREDIAL</t>
  </si>
  <si>
    <t>CURVA PPR 90 GRAUS, F/F, DN 25 MM, PARA AGUA QUENTE PREDIAL</t>
  </si>
  <si>
    <t>CURVA PVC 90 GRAUS, ROSCAVEL, 1 1/4", COR BRANCA, AGUA FRIA PREDIAL</t>
  </si>
  <si>
    <t>CURVA PVC 90 GRAUS, ROSCAVEL, 1", COR BRANCA, AGUA FRIA PREDIAL</t>
  </si>
  <si>
    <t>CURVA PVC 90 GRAUS, ROSCAVEL, 1/2", COR BRANCA, AGUA FRIA PREDIAL</t>
  </si>
  <si>
    <t>CURVA PVC 90 GRAUS, ROSCAVEL, 3/4", COR BRANCA, AGUA FRIA PREDIAL</t>
  </si>
  <si>
    <t>CURVA PVC CURTA 90 GRAUS, DN 100 MM, PARA ESGOTO PREDIAL</t>
  </si>
  <si>
    <t>CURVA PVC CURTA 90 GRAUS, DN 40 MM, PARA ESGOTO PREDIAL</t>
  </si>
  <si>
    <t>CURVA PVC CURTA 90 GRAUS, DN 50 MM, PARA ESGOTO PREDIAL</t>
  </si>
  <si>
    <t>CURVA PVC CURTA 90 GRAUS, DN 75 MM, PARA ESGOTO PREDIAL</t>
  </si>
  <si>
    <t>CURVA PVC LONGA 90 GRAUS, DN 100 MM, PARA ESGOTO PREDIAL</t>
  </si>
  <si>
    <t>CURVA PVC LONGA 90 GRAUS, DN 40 MM, PARA ESGOTO PREDIAL</t>
  </si>
  <si>
    <t>CURVA PVC LONGA 90 GRAUS, DN 50 MM, PARA ESGOTO PREDIAL</t>
  </si>
  <si>
    <t>CURVA PVC LONGA 90 GRAUS, DN 75 MM, PARA ESGOTO PREDIAL</t>
  </si>
  <si>
    <t>CURVA PVC PBA, JE, PB, 45 GRAUS, DN 100 / DE 110 MM, PARA REDE DE AGUA</t>
  </si>
  <si>
    <t>CURVA PVC PBA, JE, PB, 45 GRAUS, DN 50 / DE 60 MM, PARA REDE DE AGUA</t>
  </si>
  <si>
    <t>CURVA PVC PBA, JE, PB, 45 GRAUS, DN 75 / DE 85 MM, PARA REDE DE AGUA</t>
  </si>
  <si>
    <t>CURVA PVC PBA, JE, PB, 90 GRAUS, DN 100 / DE 110 MM, PARA REDE DE AGUA</t>
  </si>
  <si>
    <t>CURVA PVC PBA, JE, PB, 90 GRAUS, DN 50 / DE 60 MM, PARA REDE DE AGUA</t>
  </si>
  <si>
    <t>CURVA PVC PBA, JE, PB, 90 GRAUS, DN 75 / DE 85 MM, PARA REDE DE AGUA</t>
  </si>
  <si>
    <t>CURVA PVC, BB, JE, 45 GRAUS, DN 250 MM, PARA TUBO CORRUGADO E/OU LISO, REDE COLETORA ESGOTO</t>
  </si>
  <si>
    <t>CURVA PVC, BB, JE, 90 GRAUS, DN 200 MM, PARA TUBO CORRUGADO E/OU LISO, REDE COLETORA ESGOTO</t>
  </si>
  <si>
    <t>CURVA PVC, BB, JE, 90 GRAUS, DN 250 MM, PARA TUBO CORRUGADO E/OU LISO, REDE COLETORA ESGOTO</t>
  </si>
  <si>
    <t>CURVA PVC, SERIE R, 87.30 GRAUS, CURTA, PARA PE-DE-COLUNA, DN 100 MM, PARA ESGOTO PREDIAL</t>
  </si>
  <si>
    <t>CURVA PVC, SERIE R, 87.30 GRAUS, CURTA, PARA PE-DE-COLUNA, DN 150 MM, PARA ESGOTO PREDIAL</t>
  </si>
  <si>
    <t>CURVA PVC, SERIE R, 87.30 GRAUS, CURTA, PARA PE-DE-COLUNA, DN 75 MM, PARA ESGOTO PREDIAL</t>
  </si>
  <si>
    <t>DENTE PARA  FRESADORA</t>
  </si>
  <si>
    <t>DESEMPENADEIRA DE ACO DENTADA 12 X *25* CM, DENTES 8 X 8 MM, CABO FECHADO DE MADEIRA</t>
  </si>
  <si>
    <t>DESEMPENADEIRA DE ACO LISA 12 X *25* CM COM CABO FECHADO DE MADEIRA</t>
  </si>
  <si>
    <t>DESEMPENADEIRA PLASTICA LISA *14 X 27* CM</t>
  </si>
  <si>
    <t>DESENHISTA PROJETISTA (HORISTA)</t>
  </si>
  <si>
    <t>DESENHISTA PROJETISTA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</si>
  <si>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</si>
  <si>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</si>
  <si>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</si>
  <si>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</si>
  <si>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</si>
  <si>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</si>
  <si>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</si>
  <si>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DISCO DE BORRACHA PARA LIXADEIRA RIGIDO 7" COM ARRUELA CENTRAL</t>
  </si>
  <si>
    <t>DISCO DE CORTE DIAMANTADO SEGMENTADO DIAMETRO DE 180 MM PARA ESMERILHADEIRA 7"</t>
  </si>
  <si>
    <t>DISCO DE CORTE DIAMANTADO SEGMENTADO PARA CONCRETO/ASFALTO, DIAMETRO DE *350* MM, FURO DE 25,40 MM</t>
  </si>
  <si>
    <t>DISCO DE CORTE DIAMANTADO SEGMENTADO, DIAMETRO DE *110* MM, FURO DE 20 MM</t>
  </si>
  <si>
    <t>DISCO DE CORTE PARA METAL COM DUAS TELAS 12 X 1/8 X 3/4" (300 X 3,2 X 19,05 MM)</t>
  </si>
  <si>
    <t>DISCO DE DESBASTE PARA METAL FERROSO EM GERAL, COM TRES TELAS, 9 X 1/4 X 7/8" (228,6 X 6,4 X 22,2 MM)</t>
  </si>
  <si>
    <t>DISCO DE LIXA PARA METAL, DIAMETRO = 180 MM, GRAO  120</t>
  </si>
  <si>
    <t>DISJUNTOR TERMOMAGNETICO AJUSTAVEL, TRIPOLAR DE 100 ATE 250A, CAPACIDADE DE INTERRUPCAO DE 35KA</t>
  </si>
  <si>
    <t>DISJUNTOR TERMOMAGNETICO AJUSTAVEL, TRIPOLAR DE 300 ATE 400A, CAPACIDADE DE INTERRUPCAO DE 35KA</t>
  </si>
  <si>
    <t>DISJUNTOR TERMOMAGNETICO AJUSTAVEL, TRIPOLAR DE 450 ATE 600A, CAPACIDADE DE INTERRUPCAO DE 35KA</t>
  </si>
  <si>
    <t>DISJUNTOR TERMOMAGNETICO PARA TRILHO DIN (IEC), BIPOLAR, 40 - 50 A</t>
  </si>
  <si>
    <t>DISJUNTOR TERMOMAGNETICO PARA TRILHO DIN (IEC), BIPOLAR, 6 - 32 A</t>
  </si>
  <si>
    <t>DISJUNTOR TERMOMAGNETICO PARA TRILHO DIN (IEC), BIPOLAR, 63 A</t>
  </si>
  <si>
    <t>DISJUNTOR TERMOMAGNETICO PARA TRILHO DIN (IEC), MONOPOLAR, 40 - 50 A</t>
  </si>
  <si>
    <t>DISJUNTOR TERMOMAGNETICO PARA TRILHO DIN (IEC), MONOPOLAR, 6 - 32 A</t>
  </si>
  <si>
    <t>DISJUNTOR TERMOMAGNETICO PARA TRILHO DIN (IEC), MONOPOLAR, 63 A</t>
  </si>
  <si>
    <t>DISJUNTOR TERMOMAGNETICO PARA TRILHO DIN (IEC), TRIPOLAR, 10 - 50 A</t>
  </si>
  <si>
    <t>DISJUNTOR TERMOMAGNETICO PARA TRILHO DIN (IEC), TRIPOLAR, 63 A</t>
  </si>
  <si>
    <t>DISJUNTOR TERMOMAGNETICO TRIPOLAR 125 A / 425 V / ICC - 25 KA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</si>
  <si>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</si>
  <si>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</si>
  <si>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</si>
  <si>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</si>
  <si>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</si>
  <si>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 X 400 A / 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</si>
  <si>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</si>
  <si>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</si>
  <si>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</si>
  <si>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</si>
  <si>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NEMA, BIPOLAR 10 ATE 50 A, TENSAO MAXIMA 415 V</t>
  </si>
  <si>
    <t>DISJUNTOR TIPO NEMA, BIPOLAR 60 ATE 100A, TENSAO MAXIMA 415 V</t>
  </si>
  <si>
    <t>DISJUNTOR TIPO NEMA, MONOPOLAR 10 ATE 30A, TENSAO MAXIMA DE 240 V</t>
  </si>
  <si>
    <t>DISJUNTOR TIPO NEMA, MONOPOLAR 35 ATE 50 A, TENSAO MAXIMA DE 240 V</t>
  </si>
  <si>
    <t>DISJUNTOR TIPO NEMA, MONOPOLAR DE 60 ATE 70A,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</si>
  <si>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</si>
  <si>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</si>
  <si>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</si>
  <si>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</si>
  <si>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</si>
  <si>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</si>
  <si>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</si>
  <si>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</si>
  <si>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</si>
  <si>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</si>
  <si>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</si>
  <si>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</si>
  <si>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</si>
  <si>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</si>
  <si>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</si>
  <si>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</si>
  <si>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</si>
  <si>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</si>
  <si>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</si>
  <si>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</si>
  <si>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</si>
  <si>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</si>
  <si>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</si>
  <si>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</si>
  <si>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</si>
  <si>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</si>
  <si>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</si>
  <si>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</si>
  <si>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</si>
  <si>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</si>
  <si>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</si>
  <si>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</si>
  <si>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</si>
  <si>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</si>
  <si>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</si>
  <si>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</si>
  <si>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</si>
  <si>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</si>
  <si>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</si>
  <si>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 PARA INST. AGUA QUENTE/FRIA</t>
  </si>
  <si>
    <t>DISTRIBUIDOR METALICO, COM ROSCA, 2 SAIDAS, DN 3/4" X 1/2", PARA CONEXAO COM ANEL DESLIZANTE EM TUBO PEX PARA INST. AGUA QUENTE/FRIA</t>
  </si>
  <si>
    <t>DISTRIBUIDOR METALICO, COM ROSCA, 3 SAIDAS, DN 1" X 1/2", PARA CONEXAO COM ANEL DESLIZANTE EM TUBO PEX PARA INST. AGUA QUENTE/FRIA</t>
  </si>
  <si>
    <t>DISTRIBUIDOR METALICO, COM ROSCA, 3 SAIDAS, DN 3/4" X 1/2", PARA CONEXAO COM ANEL DESLIZANTE EM TUBO PEX PARA INST. AGUA QUENTE/FRIA</t>
  </si>
  <si>
    <t>DISTRIBUIDOR, PLASTICO, 2 SAIDAS, DN 32 X 16 MM, PARA CONEXAO COM CRIMPAGEM, EM TUBO PEX PARA INST. AGUA QUENTE/FRIA</t>
  </si>
  <si>
    <t>DISTRIBUIDOR, PLASTICO, 2 SAIDAS, DN 32 X 25 MM, PARA CONEXAO COM CRIMPAGEM, EM TUBO PEX PARA INST. AGUA QUENTE/FRIA</t>
  </si>
  <si>
    <t>DISTRIBUIDOR, PLASTICO, 3 SAIDAS, DN 32 X 16 MM, PARA CONEXAO COM CRIMPAGEM, EM TUBO PEX PARA INST. AGUA QUENTE/FRIA</t>
  </si>
  <si>
    <t>DISTRIBUIDOR, PLASTICO, 3 SAIDAS, DN 32 X 25 MM, PARA CONEXAO COM CRIMPAGEM, EM TUBO PEX PARA INST. AGUA QUENTE/FRIA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</si>
  <si>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</si>
  <si>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</si>
  <si>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</si>
  <si>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</si>
  <si>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</si>
  <si>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</si>
  <si>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</si>
  <si>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</si>
  <si>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X 2 1/2 ", E= 1,9 A 2 MM, COM ANEL, CROMADO, TAMPA BOLA, COM PARAFUSOS</t>
  </si>
  <si>
    <t>DOBRADICA TIPO VAI-E-VEM EM ACO/FERRO, TAMANHO 3", GALVANIZADO, COM PARAFUSOS</t>
  </si>
  <si>
    <t>DOMOS / CLARABOIA INDIVIDUAL, EM ACRILICO BRANCO/LEITOSO, *95 X 95* CM, INCLUI ACESSORIOS DE FIXACAO, SEM INSTALACAO</t>
  </si>
  <si>
    <t>DOSADOR DE AREIA, CAPACIDADE DE *26* LITROS</t>
  </si>
  <si>
    <t>DUCHA / CHUVEIRO METALICO, DE PAREDE, ARTICULAVEL, COM BRACO/CANO, SEM DESVIADOR</t>
  </si>
  <si>
    <t>DUCHA / CHUVEIRO METALICO, DE PAREDE, ARTICULAVEL, COM DESVIADOR E DUCHA MANUAL</t>
  </si>
  <si>
    <t>DUCHA / CHUVEIRO PLASTICO SIMPLES, 5", BRANCO, PARA ACOPLAR EM HASTE 1/2", AGUA FRIA</t>
  </si>
  <si>
    <t>DUCHA HIGIENICA PLASTICA COM REGISTRO METALICO 1/2"</t>
  </si>
  <si>
    <t>DUMPER COM CAPACIDADE DE CARGA DE 1700 KG, PARTIDA ELETRICA, MOTOR DIESEL COM POTENCIA DE 16 CV</t>
  </si>
  <si>
    <t>ELEMENTO VAZADO CERAMICO DIAGONAL (TIPO FLOR/QUADRADO/XIS) DE *7 X 18 X 25* CM (L X A X C)</t>
  </si>
  <si>
    <t>ELEMENTO VAZADO CERAMICO QUADRADO (TIPO RETO OU REDONDO) DE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</si>
  <si>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</si>
  <si>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</si>
  <si>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</si>
  <si>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</si>
  <si>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</si>
  <si>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</si>
  <si>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</si>
  <si>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</si>
  <si>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</si>
  <si>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</si>
  <si>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</si>
  <si>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(HORISTA)</t>
  </si>
  <si>
    <t>ELETRICISTA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</si>
  <si>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</si>
  <si>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</si>
  <si>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</si>
  <si>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</si>
  <si>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</si>
  <si>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</si>
  <si>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</si>
  <si>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</si>
  <si>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</si>
  <si>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</si>
  <si>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</si>
  <si>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</si>
  <si>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</si>
  <si>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</si>
  <si>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</si>
  <si>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</si>
  <si>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</si>
  <si>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</si>
  <si>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</si>
  <si>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EM ACO GALVANIZADO ELETROLITICO, LEVE, DIAMETRO 3/4", PAREDE DE 0,90 MM</t>
  </si>
  <si>
    <t>ELETRODUTO FLEXIVEL PLANO EM PEAD, COR PRETA E LARANJA, DIAMETRO 25 MM</t>
  </si>
  <si>
    <t>ELETRODUTO FLEXIVEL PLANO EM PEAD, COR PRETA E LARANJA, DIAMETRO 32 MM</t>
  </si>
  <si>
    <t>ELETRODUTO FLEXIVEL PLANO EM PEAD, COR PRETA E LARANJA, DIAMETRO 40 MM</t>
  </si>
  <si>
    <t>ELETRODUTO FLEXIVEL, EM FITA DE ACO GALVANIZADO, REVESTIDO COM PVC PRETO, DIAMETRO EXTERNO DE 15 MM, DN = 3/8", TIPO SEALTUBO</t>
  </si>
  <si>
    <t>ELETRODUTO FLEXIVEL, EM FITA DE ACO GALVANIZADO, REVESTIDO COM PVC PRETO, DIAMETRO EXTERNO DE 25 MM, DN = 3/4", TIPO SEALTUBO</t>
  </si>
  <si>
    <t>ELETRODUTO FLEXIVEL, EM FITA DE ACO GALVANIZADO, REVESTIDO COM PVC PRETO, DIAMETRO EXTERNO DE 32 MM, DN = 1", TIPO SEALTUBO</t>
  </si>
  <si>
    <t>ELETRODUTO FLEXIVEL, EM FITA DE ACO GALVANIZADO, REVESTIDO COM PVC PRETO, DIAMETRO EXTERNO DE 40 MM, DN = 1 1/4", TIPO SEALTUBO</t>
  </si>
  <si>
    <t>ELETRODUTO FLEXIVEL, EM FITA DE ACO GALVANIZADO, REVESTIDO COM PVC PRETO, DIAMETRO EXTERNO DE 50 MM, DN = 1 1/2", TIPO SEALTUBO</t>
  </si>
  <si>
    <t>ELETRODUTO FLEXIVEL, EM FITA DE ACO GALVANIZADO, REVESTIDO COM PVC PRETO, DIAMETRO EXTERNO DE 60 MM, DN = 2", TIPO SEALTUBO</t>
  </si>
  <si>
    <t>ELETRODUTO FLEXIVEL, EM FITA DE ACO GALVANIZADO, REVESTIDO COM PVC PRETO, DIAMETRO EXTERNO DE 75 MM, DN = 2 1/2", TIPO SEALTUBO</t>
  </si>
  <si>
    <t>ELETRODUTO FLEXIVEL, EM FITA DE ACO GALVANIZADO, SEM REVESTIMENTO, DIAMETRO NOMINAL 1 1/2"</t>
  </si>
  <si>
    <t>ELETRODUTO FLEXIVEL, EM FITA DE ACO GALVANIZADO, SEM REVESTIMENTO, DIAMETRO NOMINAL 1 1/4"</t>
  </si>
  <si>
    <t>ELETRODUTO FLEXIVEL, EM FITA DE ACO GALVANIZADO, SEM REVESTIMENTO, DIAMETRO NOMINAL 1"</t>
  </si>
  <si>
    <t>ELETRODUTO FLEXIVEL, EM FITA DE ACO GALVANIZADO, SEM REVESTIMENTO, DIAMETRO NOMINAL 1/2"</t>
  </si>
  <si>
    <t>ELETRODUTO FLEXIVEL, EM FITA DE ACO GALVANIZADO, SEM REVESTIMENTO, DIAMETRO NOMINAL 2 1/2"</t>
  </si>
  <si>
    <t>ELETRODUTO FLEXIVEL, EM FITA DE ACO GALVANIZADO, SEM REVESTIMENTO, DIAMETRO NOMINAL 2"</t>
  </si>
  <si>
    <t>ELETRODUTO FLEXIVEL, EM FITA DE ACO GALVANIZADO, SEM REVESTIMENTO, DIAMETRO NOMINAL 3"</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</si>
  <si>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</si>
  <si>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</si>
  <si>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</si>
  <si>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</si>
  <si>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</si>
  <si>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</si>
  <si>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</si>
  <si>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 PARA INSTALACOES APARENTES (NBR 5410)</t>
  </si>
  <si>
    <t>ELETRODUTO/CONDULETE DE PVC RIGIDO, LISO, COR CINZA, DE 1/2", PARA INSTALACOES APARENTES (NBR 5410)</t>
  </si>
  <si>
    <t>ELETRODUTO/CONDULETE DE PVC RIGIDO, LISO, COR CINZA, DE 3/4", PARA INSTALACOES APARENTES (NBR 5410)</t>
  </si>
  <si>
    <t>ELETRODUTO/DUTO PEAD FLEXIVEL PAREDE SIMPLES, CORRUGACAO HELICOIDAL, COR PRETA, SEM ROSCA, DE 1 1/2", CRC 680 N, PARA CABEAMENTO SUBTERRANEO (NBR 15715)</t>
  </si>
  <si>
    <t>ELETRODUTO/DUTO PEAD FLEXIVEL PAREDE SIMPLES, CORRUGACAO HELICOIDAL, COR PRETA, SEM ROSCA, DE 1 1/4", CRC 680 N, PARA CABEAMENTO SUBTERRANEO (NBR 15715)</t>
  </si>
  <si>
    <t>ELETRODUTO/DUTO PEAD FLEXIVEL PAREDE SIMPLES, CORRUGACAO HELICOIDAL, COR PRETA, SEM ROSCA, DE 2", CRC 680 N, PARA CABEAMENTO SUBTERRANEO (NBR 15715)</t>
  </si>
  <si>
    <t>ELETRODUTO/DUTO PEAD FLEXIVEL PAREDE SIMPLES, CORRUGACAO HELICOIDAL, COR PRETA, SEM ROSCA, DE 3", CRC 680 N, PARA CABEAMENTO SUBTERRANEO (NBR 15715)</t>
  </si>
  <si>
    <t>ELETRODUTO/DUTO PEAD FLEXIVEL PAREDE SIMPLES, CORRUGACAO HELICOIDAL, COR PRETA, SEM ROSCA, DE 4", CRC 680 N, PARA CABEAMENTO SUBTERRANEO (NBR 15715)</t>
  </si>
  <si>
    <t>ELETROTECNICO (HORISTA)</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</si>
  <si>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</si>
  <si>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</si>
  <si>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</si>
  <si>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PLUVIAL PREDIAL</t>
  </si>
  <si>
    <t>EMULSAO ASFALTICA ANIONICA</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</si>
  <si>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</si>
  <si>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</si>
  <si>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</si>
  <si>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</si>
  <si>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</si>
  <si>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</si>
  <si>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(HORISTA)</t>
  </si>
  <si>
    <t>ENCANADOR OU BOMBEIRO HIDRAULICO (MENSALISTA)</t>
  </si>
  <si>
    <t>ENCARREGADO GERAL DE OBRAS (HORISTA)</t>
  </si>
  <si>
    <t>ENCARREGADO GERAL DE OBRAS (MENSALISTA)</t>
  </si>
  <si>
    <t>ENDURECEDOR MINERAL DE BASE CIMENTICIA PARA PISO DE CONCRETO</t>
  </si>
  <si>
    <t>ENERGIA ELETRICA ATE 2000 KWH INDUSTRIAL, SEM DEMANDA</t>
  </si>
  <si>
    <t>ENERGIA ELETRICA COMERCIAL, BAIXA TENSAO, RELATIVA AO CONSUMO DE ATE 100 KWH, INCLUINDO ICMS, PIS/PASEP E COFINS</t>
  </si>
  <si>
    <t>ENGATE / RABICHO FLEXIVEL INOX 1/2" X 30 CM</t>
  </si>
  <si>
    <t>ENGATE / RABICHO FLEXIVEL INOX 1/2" X 40 CM</t>
  </si>
  <si>
    <t>ENGATE/RABICHO FLEXIVEL PLASTICO (PVC OU ABS) BRANCO 1/2" X 30 CM</t>
  </si>
  <si>
    <t>ENGATE/RABICHO FLEXIVEL PLASTICO (PVC OU ABS) BRANCO 1/2" X 40 CM</t>
  </si>
  <si>
    <t>ENGENHEIRO CIVIL DE OBRA JUNIOR (HORISTA)</t>
  </si>
  <si>
    <t>ENGENHEIRO CIVIL DE OBRA JUNIOR (MENSALISTA)</t>
  </si>
  <si>
    <t>ENGENHEIRO CIVIL DE OBRA PLENO (HORISTA)</t>
  </si>
  <si>
    <t>ENGENHEIRO CIVIL DE OBRA PLENO (MENSALISTA)</t>
  </si>
  <si>
    <t>ENGENHEIRO CIVIL DE OBRA SENIOR (HORISTA)</t>
  </si>
  <si>
    <t>ENGENHEIRO CIVIL DE OBRA SENIOR (MENSALISTA)</t>
  </si>
  <si>
    <t>ENXADA ESTREITA, EM ACO, *25 X 23* CM, COM CABO DE MADEIRA DE *150* CM</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</si>
  <si>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</si>
  <si>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</si>
  <si>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</si>
  <si>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</si>
  <si>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</si>
  <si>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</si>
  <si>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</si>
  <si>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</si>
  <si>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</si>
  <si>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</si>
  <si>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</si>
  <si>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</si>
  <si>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</si>
  <si>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</si>
  <si>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</si>
  <si>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</si>
  <si>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</si>
  <si>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</si>
  <si>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</si>
  <si>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</si>
  <si>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</si>
  <si>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</si>
  <si>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</si>
  <si>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</si>
  <si>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</si>
  <si>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 DEMARCACAO DE FAIXAS DE TRAFEGO A QUENTE, A SER MONTADO SOBRE CAMINHAO DE PBT MIN. DE 17 T, DIST. MIN. ENTRE EIXOS 5,2 M, CAPACIDADE PARA 1.000 KG DE MATERIAL TERMOPLASTICO (INCLUI MONTAGEM, NAO INCLUI CAMINHAO, NEM COMPRESSOR DE AR)</t>
  </si>
  <si>
    <t>EQUIPAMENTO PARA DEMARCACAO DE FAIXAS DE TRAFEGO A FRIO, A SER MONTADO SOBRE CAMINHAO DE PBT MINIMO DE 9 T E DISTANCIA MINIMA ENTRE EIXOS DE 4,3 M, CAPACIDADE PARA 800 L DE TINTA (INCLUI MONTAGEM, NAO INCLUI CAMINHAO)</t>
  </si>
  <si>
    <t>ESCADA DUPLA DE ABRIR EM ALUMINIO, COM SAPATAS DE BORRACHA, *2,30* X *0,57* M (ALTURA UTIL X LARGURA MINIMA), MODELO PINTOR, 8 DEGRAUS, CAPACIDADE *100* KG</t>
  </si>
  <si>
    <t>ESCADA EXTENSIVEL EM ALUMINIO, COM SAPATAS DE BORRACHA, ALTURA FECHADA 3,60 M, ALTURA ESTENDIDA DE 6,0 A 6,30 M, LARGURA MINIMA DE 35 CM, CACIDADE *120* KG</t>
  </si>
  <si>
    <t>ESCAVADEIRA HIDRAULICA DE BRACO LONGO (LONGO ALCANCE) SOBRE ESTEIRAS, CACAMBA 0,52 M3, PESO OPERACIONAL 24 T, POTENCIA LIQUIDA 155 HP</t>
  </si>
  <si>
    <t>ESCAVADEIRA HIDRAULICA SOBRE ESTEIRAS COM CACAMBA DE 1,20 M3, PESO OPERACIONAL 21 T, POTENCIA BRUTA 155 HP</t>
  </si>
  <si>
    <t>ESCAVADEIRA HIDRAULICA SOBRE ESTEIRAS, CACAMBA 0,4 A 1,70 M3, PESO OPERACIONAL 23,2 T, POTENCIA BRUTA 183 HP</t>
  </si>
  <si>
    <t>ESCAVADEIRA HIDRAULICA SOBRE ESTEIRAS, CACAMBA 0,62M3, PESO OPERACIONAL 12,61T, POTENCIA LIQUIDA 95HP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</si>
  <si>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</si>
  <si>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</si>
  <si>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</si>
  <si>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</si>
  <si>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</si>
  <si>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</si>
  <si>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</si>
  <si>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</si>
  <si>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</si>
  <si>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</si>
  <si>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</si>
  <si>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</si>
  <si>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</si>
  <si>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</si>
  <si>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</si>
  <si>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</si>
  <si>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</si>
  <si>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OU DISTANCIADOR, EM PLASTICO, TIPO APOIO DE CORDOALHA (CARANGUEJO), PARA ARMADURA NEGATIVA E PROTENSAO, COBRIMENTO 50 MM</t>
  </si>
  <si>
    <t>ESPACADOR/SEPARADOR /CENTRALIZADOR DE BARRA DE ACO, PLASTICO, (CHUMBADOR TIPO CARAMBOLA - CB), DIAMETRO INTERNO ATE 20 MM</t>
  </si>
  <si>
    <t>ESPACADOR/SEPARADOR /CENTRALIZADOR DE BARRA DE ACO, PLASTICO, (CHUMBADOR TIPO CARAMBOLA - CB), DIAMETRO INTERNO ENTRE 25 A 32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</si>
  <si>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</si>
  <si>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</si>
  <si>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</si>
  <si>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PLASTICO LISA, LARGURA *10* CM</t>
  </si>
  <si>
    <t>ESPATULA EM ACO INOX COM CABO DE MADEIRA E LARGURA DE *8*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</si>
  <si>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</si>
  <si>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</si>
  <si>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</si>
  <si>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</si>
  <si>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</si>
  <si>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</si>
  <si>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</si>
  <si>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</si>
  <si>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</si>
  <si>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</si>
  <si>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</si>
  <si>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</si>
  <si>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</si>
  <si>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(300 MM), CABO DE ALUMINIO</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</si>
  <si>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</si>
  <si>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</si>
  <si>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</si>
  <si>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</si>
  <si>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</si>
  <si>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</si>
  <si>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</si>
  <si>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</si>
  <si>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</si>
  <si>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</si>
  <si>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</si>
  <si>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</si>
  <si>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</si>
  <si>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</si>
  <si>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 - ENCARGOS COMPLEMENTARES)</t>
  </si>
  <si>
    <t>EXAMES - MENSALISTA (COLETADO CAIXA - ENCARGOS COMPLEMENTARES)</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</si>
  <si>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</si>
  <si>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</si>
  <si>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</si>
  <si>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</si>
  <si>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</si>
  <si>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</si>
  <si>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</si>
  <si>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</si>
  <si>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</si>
  <si>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t>
  </si>
  <si>
    <t>EXTREMIDADE PVC PBA, BF, JE, DN 75/ DE 85 MM</t>
  </si>
  <si>
    <t>EXTREMIDADE PVC PBA, PF, JE, DN 100 / DE 110 MM</t>
  </si>
  <si>
    <t>EXTREMIDADE PVC PBA, PF, JE, DN 75 / DE 85 MM</t>
  </si>
  <si>
    <t>EXTREMIDADE/TUBETE PARA HIDROMETRO PVC, COM ROSCA, CURTA, COM BUCHA LATAO, 3/4" OU 1/2"</t>
  </si>
  <si>
    <t>FECHADURA AUXILIAR DE SEGURANCA PARA PORTA EXTERNA, EM ACO INOX, BROCA DE 45 A 55 MM, LINGUETA COM 3 AVANCOS, INCLUINDO 2 CHAVES TIPO CILINDRO</t>
  </si>
  <si>
    <t>FECHADURA BICO DE PAPAGAIO PARA PORTA DE CORRER EXTERNA, EM ACO INOX COM ACABAMENTO CROMADO, MAQUINA COM 45 MM, INCLUINDO CHAVE TIPO CILINDRO</t>
  </si>
  <si>
    <t>FECHADURA BICO DE PAPAGAIO PARA PORTA DE CORRER INTERNA, EM ACO INOX COM ACABAMENTO CROMADO, MAQUINA COM 45 MM, INCLUINDO CHAVE TIPO BIPARTIDA</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</si>
  <si>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</si>
  <si>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</si>
  <si>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</si>
  <si>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</si>
  <si>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</si>
  <si>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</si>
  <si>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</si>
  <si>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</si>
  <si>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</si>
  <si>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</si>
  <si>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</si>
  <si>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</si>
  <si>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</si>
  <si>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</si>
  <si>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</si>
  <si>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</si>
  <si>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</si>
  <si>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</si>
  <si>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</si>
  <si>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</si>
  <si>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</si>
  <si>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</si>
  <si>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</si>
  <si>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</si>
  <si>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</si>
  <si>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</si>
  <si>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</si>
  <si>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</si>
  <si>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</si>
  <si>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</si>
  <si>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</si>
  <si>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</si>
  <si>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</si>
  <si>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</si>
  <si>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</si>
  <si>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</si>
  <si>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</si>
  <si>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</si>
  <si>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</si>
  <si>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</si>
  <si>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</si>
  <si>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</si>
  <si>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</si>
  <si>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</si>
  <si>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</si>
  <si>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</si>
  <si>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</si>
  <si>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</si>
  <si>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</si>
  <si>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</si>
  <si>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</si>
  <si>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</si>
  <si>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</si>
  <si>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</si>
  <si>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</si>
  <si>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</si>
  <si>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EM ACO GALVANIZADO / ZINCADO, DE SOBREPOR, COM COMPRIMENTO DE 3" A 4", CHAPA COM ESPESSURA MINIMA DE 0,90 MM E LARGURA MINIMA DE 3,20 CM (FECHO SIMPLES / LEVE) (INCLUI PARAFUSOS)</t>
  </si>
  <si>
    <t>FERROLHO COM FECHO CHATO E PORTA CADEADO, EM ACO GALVANIZADO / ZINCADO, DE SOBREPOR, COM COMPRIMENTO DE 3" A 4", CHAPA COM ESPESSURA MINIMA DE 1,70 MM E LARGURA MINIMA DE 5,00 CM (FECHO REFORCADO)</t>
  </si>
  <si>
    <t>FERROLHO COM FECHO CHATO E PORTA CADEADO, EM ACO GALVANIZADO / ZINCADO, DE SOBREPOR, COM COMPRIMENTO DE 5", CHAPA COM ESPESSURA MINIMA DE 0,90 MM E LARGURA MINIMA DE 3,20 CM (FECHO SIMPLES)</t>
  </si>
  <si>
    <t>FERROLHO COM FECHO CHATO E PORTA CADEADO, EM ACO GALVANIZADO / ZINCADO, DE SOBREPOR, COM COMPRIMENTO DE 5", CHAPA COM ESPESSURA MINIMA DE 1,70 MM E LARGURA MINIMA DE 5,00 CM (FECHO REFORCADO)</t>
  </si>
  <si>
    <t>FERROLHO COM FECHO CHATO E PORTA CADEADO, EM ACO GALVANIZADO / ZINCADO, DE SOBREPOR, COM COMPRIMENTO DE 6", CHAPA COM ESPESSURA MINIMA DE 0,90 MM E LARGURA MINIMA DE 3,80 CM (FECHO SIMPLES)</t>
  </si>
  <si>
    <t>FERROLHO COM FECHO CHATO E PORTA CADEADO,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</si>
  <si>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</si>
  <si>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</si>
  <si>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</si>
  <si>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</si>
  <si>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</si>
  <si>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</si>
  <si>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</si>
  <si>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CARGA MEDIA POTENCIA 5 (PARA FERRAMENTA DE ACAO DIRETA) COR VERMELHA</t>
  </si>
  <si>
    <t>CENTO</t>
  </si>
  <si>
    <t>FINCAPINO LONGO CALIBRE 22, CARGA FORTE POTENCIA 7 (PARA FERRAMENTA DE ACAO DIRETA), COR AMARELA</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</si>
  <si>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</si>
  <si>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</si>
  <si>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</si>
  <si>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</si>
  <si>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</si>
  <si>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</si>
  <si>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</si>
  <si>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</si>
  <si>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</si>
  <si>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</si>
  <si>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</si>
  <si>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</si>
  <si>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</si>
  <si>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</si>
  <si>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</si>
  <si>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 LARGURA DE 19 MM</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</si>
  <si>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</si>
  <si>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</si>
  <si>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</si>
  <si>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</si>
  <si>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PTFE, ROLO  DE 18 MM X 25 M (L X C)</t>
  </si>
  <si>
    <t>FITA VEDA ROSCA, EM PTFE, ROLO DE 18 MM X 10 M (L X C)</t>
  </si>
  <si>
    <t>FITA VEDA ROSCA, EM PTFE, ROLO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</si>
  <si>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</si>
  <si>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</si>
  <si>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</si>
  <si>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</si>
  <si>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SEXTAVADO DE FERRO GALVANIZADO, COM ROSCA BSP, DE 1 1/2"</t>
  </si>
  <si>
    <t>FLANGE SEXTAVADO DE FERRO GALVANIZADO, COM ROSCA BSP, DE 1 1/4"</t>
  </si>
  <si>
    <t>FLANGE SEXTAVADO DE FERRO GALVANIZADO, COM ROSCA BSP, DE 1"</t>
  </si>
  <si>
    <t>FLANGE SEXTAVADO DE FERRO GALVANIZADO, COM ROSCA BSP, DE 1/2"</t>
  </si>
  <si>
    <t>FLANGE SEXTAVADO DE FERRO GALVANIZADO, COM ROSCA BSP, DE 2 1/2"</t>
  </si>
  <si>
    <t>FLANGE SEXTAVADO DE FERRO GALVANIZADO, COM ROSCA BSP, DE 2"</t>
  </si>
  <si>
    <t>FLANGE SEXTAVADO DE FERRO GALVANIZADO, COM ROSCA BSP, DE 3"</t>
  </si>
  <si>
    <t>FLANGE SEXTAVADO DE FERRO GALVANIZADO, COM ROSCA BSP, DE 3/4"</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</si>
  <si>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</si>
  <si>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</si>
  <si>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</si>
  <si>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</si>
  <si>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</si>
  <si>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</si>
  <si>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</si>
  <si>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</si>
  <si>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</si>
  <si>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APROXIMADA DE 8 MM (COM COLOCACAO / SEM ESTRUTURA METALICA)</t>
  </si>
  <si>
    <t>FORRO DE PVC LISO, BRANCO, REGUA DE 20 CM, ESPESSURA APROXIMADA DE 8 MM, COMPRIMENTO 6 M (SEM COLOCACAO)</t>
  </si>
  <si>
    <t>FORRO DE PVC, FRISADO, BRANCO, REGUA DE 10 CM, ESPESSURA APROXIMADA DE 8 MM E COMPRIMENTO 6 M (SEM COLOCACAO)</t>
  </si>
  <si>
    <t>FORRO DE PVC, FRISADO, BRANCO, REGUA DE 20 CM, ESPESSURA APROXIMADA DE 8 MM E COMPRIMENTO 6 M (SEM COLOCACAO)</t>
  </si>
  <si>
    <t>FOSSA SEPTICA, SEM FILTRO, EM POLIETILENO DE ALTA DENSIDADE (PEAD), PARA 15 A 30 CONTRIBUINTES, CILINDRICA, COM TAMPA, CAPACIDADE APROXIMADA DE *5500* LITROS (NBR 7229)</t>
  </si>
  <si>
    <t>FOSSA SEPTICA, SEM FILTRO, EM POLIETILENO DE ALTA DENSIDADE (PEAD), PARA 4 A 7 CONTRIBUINTES, CILINDRICA, COM TAMPA, CAPACIDADE APROXIMADA DE *1100* LITROS (NBR 7229)</t>
  </si>
  <si>
    <t>FOSSA SEPTICA, SEM FILTRO, EM POLIETILENO DE ALTA DENSIDADE (PEAD), PARA 8 A 14 CONTRIBUINTES, CILINDRICA, COM TAMPA, CAPACIDADE APROXIMADA DE *3000* LITROS (NBR 7229)</t>
  </si>
  <si>
    <t>FOSSA SEPTICA,SEM FILTRO, EM POLIETILENO DE ALTA DENSIDADE (PEAD), PARA 40 A 52 CONTRIBUINTES, CILINDRICA, COM TAMPA,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</si>
  <si>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</si>
  <si>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</si>
  <si>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</si>
  <si>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</si>
  <si>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</si>
  <si>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</si>
  <si>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NOMINAL DE 500 V</t>
  </si>
  <si>
    <t>FUSIVEL DIAZED 35 A TAMANHO DIII, CAPACIDADE DE INTERRUPCAO DE 50 KA EM VCA E 8 KA EM VCC, TENSAO NOMINAL DE 500 V</t>
  </si>
  <si>
    <t>FUSIVEL NH *36* A 80 AMPERES, TAMANHO 00, CAPACIDADE DE INTERRUPCAO DE 120 KA, TENSAO NOMINAL DE 500 V</t>
  </si>
  <si>
    <t>FUSIVEL NH 100 A TAMANHO 00, CAPACIDADE DE INTERRUPCAO DE 120 KA, TENSAO NOMINAL DE 500 V</t>
  </si>
  <si>
    <t>FUSIVEL NH 125 A TAMANHO 00, CAPACIDADE DE INTERRUPCAO DE 120 KA, TENSAO NOMINAL DE 500 V</t>
  </si>
  <si>
    <t>FUSIVEL NH 160 A TAMANHO 00, CAPACIDADE DE INTERRUPCAO DE 120 KA, TENSAO NOMINAL DE 500 V</t>
  </si>
  <si>
    <t>FUSIVEL NH 20 A TAMANHO 000, CAPACIDADE DE INTERRUPCAO DE 120 KA, TENSAO NOMINAL DE 500 V</t>
  </si>
  <si>
    <t>FUSIVEL NH 200 A 250 AMPERES, TAMANHO 1, CAPACIDADE DE INTERRUPCAO DE 120 KA, TENSAO NOMINAL DE 500 V</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</si>
  <si>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</si>
  <si>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</si>
  <si>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</si>
  <si>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</si>
  <si>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</si>
  <si>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</si>
  <si>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</si>
  <si>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</si>
  <si>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</si>
  <si>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</si>
  <si>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</si>
  <si>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</si>
  <si>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</si>
  <si>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</si>
  <si>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</si>
  <si>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</si>
  <si>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</si>
  <si>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</si>
  <si>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</si>
  <si>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2,4 MM, DIMENSOES 2,0 X 1,0 X 0,5 M (C X L X A)</t>
  </si>
  <si>
    <t>GABIAO TIPO CAIXA, MALHA HEXAGONAL 8 X 10 CM (ZN/AL REVESTIDO COM POLIMERO), FIO DE 2,4 MM, DIMENSOES 2,0 X 1,0 X 1,0 M (C X L X A)</t>
  </si>
  <si>
    <t>GABIAO TIPO CAIXA, MALHA HEXAGONAL 8 X 10 CM (ZN/AL), FIO 2,7 MM, DIMENSOES 2,0 X 1,0 X 0,5 M (C X L X A)</t>
  </si>
  <si>
    <t>GABIAO TIPO CAIXA, MALHA HEXAGONAL 8 X 10 CM (ZN/AL), FIO DE 2,7 MM, DIMENSOES 2,0 X 1,0 X 1,0 M (C X L X A)</t>
  </si>
  <si>
    <t>GABIAO TIPO CAIXA, MALHA HEXAGONAL 8 X 10 CM (ZN/AL), FIO DE 2,7 MM, DIMENSOES 5,0 X 1,0 X 1,0 M (C X L X A)</t>
  </si>
  <si>
    <t>GANCHO CHATO EM ACO GALVANIZADO, L = 110 MM, RECOBRIMENTO = 100MM, SECAO 1/8 X 1/2" (3 MM X 12 MM), PARA FIXAR TELHA DE FIBROCIMENTO ONDULADA</t>
  </si>
  <si>
    <t>GANCHO OLHAL EM ACO GALVANIZADO, ESPESSURA 16MM, ABERTURA 21MM</t>
  </si>
  <si>
    <t>GAS DE COZINHA - GLP</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</si>
  <si>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</si>
  <si>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</si>
  <si>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</si>
  <si>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</si>
  <si>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</si>
  <si>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</si>
  <si>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</si>
  <si>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</si>
  <si>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</si>
  <si>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</si>
  <si>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</si>
  <si>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</si>
  <si>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</si>
  <si>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</si>
  <si>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</si>
  <si>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</si>
  <si>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</si>
  <si>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</si>
  <si>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</si>
  <si>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</si>
  <si>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X 9</t>
  </si>
  <si>
    <t>GRAMPO DE ACO POLIDO 7/8" X 9</t>
  </si>
  <si>
    <t>GRAMPO LINHA VIVA DE LATAO ESTANHADO, DIAMETRO DO CONDUTOR PRINCIPAL DE 10 A 120 MM2, DIAMETRO DA DERIVACAO DE 10 A 70 MM2</t>
  </si>
  <si>
    <t>GRAMPO METALICO TIPO OLHAL PARA HASTE DE ATERRAMENTO DE 1", CONDUTOR DE *10* A 50 MM2</t>
  </si>
  <si>
    <t>GRAMPO METALICO TIPO OLHAL PARA HASTE DE ATERRAMENTO DE 1/2",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</si>
  <si>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</si>
  <si>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</si>
  <si>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</si>
  <si>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</si>
  <si>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</si>
  <si>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N8 EM ACO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</si>
  <si>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</si>
  <si>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</si>
  <si>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</si>
  <si>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</si>
  <si>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</si>
  <si>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</si>
  <si>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</si>
  <si>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 A BASE DE LITIO, DE MULTIPLAS APLICACOES E CONTENDO ADITIVOS DE EXTREMA PRESSAO (GRAU DE VISCOSIDADE NLGI 2)</t>
  </si>
  <si>
    <t>GRELHA FIXA, EM PVC BRANCA, QUADRADA, 150 X 150 MM, PARA RALOS E CAIXAS</t>
  </si>
  <si>
    <t>GRELHA FIXA, PVC CROMADA, REDONDA, 150 MM, PARA RALOS E CAIXAS</t>
  </si>
  <si>
    <t>GRELHA FOFO ARTICULADA, CARGA MAXIMA 1,5 T, *300 X 1000* MM, E= *15* MM</t>
  </si>
  <si>
    <t>GRELHA FOFO SIMPLES COM REQUADRO, CARGA MAXIMA 1,5 T, 150 X 1000 MM, E= *15* MM</t>
  </si>
  <si>
    <t>GRELHA FOFO SIMPLES COM REQUADRO, CARGA MAXIMA 1,5 T, 200 X 1000 MM, E= *15* MM</t>
  </si>
  <si>
    <t>GRELHA FOFO SIMPLES COM REQUADRO, CARGA MAXIMA 12,5 T, *300 X 1000* MM, E= *15* MM, AREA ESTACIONAMENTO CARRO PASSEIO</t>
  </si>
  <si>
    <t>GRUA ASCENCIONAL, LANCA DE 30 M, CAPACIDADE DE 1,0 T A 30 M, ALTURA ATE 39 M</t>
  </si>
  <si>
    <t>GRUA ASCENCIONAL, LANCA DE 42 M, CAPACIDADE DE 1,5 T A 30 M, ALTURA ATE 39 M</t>
  </si>
  <si>
    <t>GRUA ASCENCIONAL, LANCA DE 50 M, CAPACIDADE DE 2,33 T A 30 M, ALTURA ATE 48 M</t>
  </si>
  <si>
    <t>GRUPO GERADOR A GASOLINA, POTENCIA NOMINAL 2,2 KW, TENSAO DE SAIDA 110/220 V, MOTOR POTENCIA 6,5 HP</t>
  </si>
  <si>
    <t>GRUPO GERADOR DE SOLDA ELETRICA, COM MAQUINA DE SOLDA, ATE 400 AMPERES E GERADOR A DIESEL 30 CV, MOTOR 4 CILINDROS, TANQUE COMBUST., CARENAGEM DE PROTECAO SOBRE RODAS</t>
  </si>
  <si>
    <t>GRUPO GERADOR DE SOLDA ELETRICA, COM MAQUINA DE SOLDA, ATE 400 AMPERES E GERADOR A DIESEL 60 CV, MOTOR 4 CILINDROS, TANQUE COMBUST., CARENAGEM DE PROTECAO SOBRE RODAS</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</si>
  <si>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</si>
  <si>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</si>
  <si>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</si>
  <si>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</si>
  <si>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</si>
  <si>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</si>
  <si>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</si>
  <si>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</si>
  <si>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</si>
  <si>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</si>
  <si>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</si>
  <si>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</si>
  <si>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</si>
  <si>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</si>
  <si>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E = *1* CM, L = *5* CM, CEDRINHO / ANGELIM COMERCIAL / TAURI/ CURUPIXA / PEROBA / CUMARU OU EQUIVALENTE DA REGIAO</t>
  </si>
  <si>
    <t>GUARNICAO / ALIZAR / VISTA LISA EM MADEIRA MACICA, PARA PORTA,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</si>
  <si>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</si>
  <si>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</si>
  <si>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</si>
  <si>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</si>
  <si>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GUINCHO DE ALAVANCA MANUAL, CAPACIDADE 3,2 T COM 20 M DE CABO DE ACO DIAMETRO 16,3 MM</t>
  </si>
  <si>
    <t>GUINCHO DE ALAVANCA MANUAL, CAPACIDADE DE 1,6 T, COM 20 M DE CABO DE ACO (AQUISICAO)</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</si>
  <si>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</si>
  <si>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</si>
  <si>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</si>
  <si>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</si>
  <si>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</si>
  <si>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</si>
  <si>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ALCANCE MAXIMO HORIZONTAL 22,00 M, PARA MONTAGEM SOBRE CHASSI DE CAMINHAO PBT MINIMO 30000 KG (INCLUI MONTAGEM, NAO INCLUI CAMINHAO)</t>
  </si>
  <si>
    <t>GUINDAUTO HIDRAULICO, CAPACIDADE MAXIMA DE CARGA 3300 KG, MOMENTO MAXIMO DE CARGA 5,8 TM, ALCANCE MAXIMO HORIZONTAL 7,60 M, PARA MONTAGEM SOBRE CHASSI DE CAMINHAO PBT MINIMO 8000 KG (INCLUI MONTAGEM, NAO INCLUI CAMINHAO)</t>
  </si>
  <si>
    <t>GUINDAUTO HIDRAULICO, CAPACIDADE MAXIMA DE CARGA 6200 KG, MOMENTO MAXIMO DE CARGA 11,7 TM, ALCANCE MAXIMO HORIZONTAL 9,70 M, PARA MONTAGEM SOBRE CHASSI DE CAMINHAO PBT MINIMO 13000 KG (INCLUI MONTAGEM, NAO INCLUI CAMINHAO)</t>
  </si>
  <si>
    <t>GUINDAUTO HIDRAULICO, CAPACIDADE MAXIMA DE CARGA 8500 KG, MOMENTO MAXIMO DE CARGA 30,4 TM, ALCANCE MAXIMO HORIZONTAL 14,30 M, PARA MONTAGEM SOBRE CHASSI DE CAMINHAO PBT MINIMO 23000 KG (INCLUI MONTAGEM, NAO INCLUI CAMINHAO)</t>
  </si>
  <si>
    <t>HASTE ANCORA EM ACO GALVANIZADO, DIMENSOES 16 MM X 2000 MM</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</si>
  <si>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</si>
  <si>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</si>
  <si>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</si>
  <si>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</si>
  <si>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PARA PERFURATRIZ DE ESTEIRA T38, D= 1 1/2" X *3 M*, PARA PROLONGAR BROCA</t>
  </si>
  <si>
    <t>HASTE RETA DE ACO GALVANIZADO, H = *30* CM, BASE RETANGULAR, PARA FIXACAO DE CONCERTINA SIMPLES DE 30 CM (NAO INCLUI OS FIXADORES)</t>
  </si>
  <si>
    <t>HASTE RETA PARA GANCHO DE FERRO GALVANIZADO, COM ROSCA 1/4" X 30 CM PARA FIXACAO DE TELHA METALICA, INCLUI PORCA E ARRUELAS DE VEDACAO</t>
  </si>
  <si>
    <t>HASTE RETA PARA GANCHO DE FERRO GALVANIZADO, COM ROSCA 1/4"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</si>
  <si>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</si>
  <si>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</si>
  <si>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</si>
  <si>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</si>
  <si>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</si>
  <si>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</si>
  <si>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</si>
  <si>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</si>
  <si>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</si>
  <si>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</si>
  <si>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</si>
  <si>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</si>
  <si>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</si>
  <si>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</si>
  <si>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</si>
  <si>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</si>
  <si>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TELEMETRIA (SEM CONEXOES)</t>
  </si>
  <si>
    <t>HIDROMETRO WOLTMANN, DN 3", VAZAO MAXIMA DE 80 M3/H, PARA AGUA POTAVEL FRIA, RELOJOARIA PLANA, TURBINA HORIZONTAL, EQUIPADO COM TELEMETRIA (SEM CONEXOES)</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</si>
  <si>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</si>
  <si>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</si>
  <si>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</si>
  <si>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</si>
  <si>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</si>
  <si>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 (MENSALISTA)</t>
  </si>
  <si>
    <t>INSTALADOR DE TUBULACOES - TUBOS/EQUIPAMENTOS (HORISTA)</t>
  </si>
  <si>
    <t>INTERRUPTOR BIPOLAR 10A, 250V, CONJUNTO MONTADO PARA EMBUTIR 4" X 2" (PLACA + SUPORTE + MODULO)</t>
  </si>
  <si>
    <t>INTERRUPTOR BIPOLAR SIMPLES 10 A, 250 V (APENAS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</si>
  <si>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</si>
  <si>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</si>
  <si>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</si>
  <si>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</si>
  <si>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</si>
  <si>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+ 2 INTERRUPTORES PARALELOS 10A, 250V, CONJUNTO MONTADO PARA EMBUTIR 4" X 2" (PLACA + SUPORTE + MODULOS)</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</si>
  <si>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</si>
  <si>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</si>
  <si>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</si>
  <si>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</si>
  <si>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</si>
  <si>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+ 2 MODULOS)</t>
  </si>
  <si>
    <t>INTERRUPTOR SIMPLES 10A, 250V, CONJUNTO MONTADO PARA SOBREPOR 4" X 2" (CAIXA + MODULO)</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</si>
  <si>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</si>
  <si>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</si>
  <si>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</si>
  <si>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+ 1 INTERRUPTOR PARALELO 10A, 250V, CONJUNTO MONTADO PARA EMBUTIR 4" X 2" (PLACA + SUPORTE + MODULOS)</t>
  </si>
  <si>
    <t>INTERRUPTORES SIMPLES (2 MODULOS) + TOMADA 2P+T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</si>
  <si>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</si>
  <si>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</si>
  <si>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</si>
  <si>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</si>
  <si>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</si>
  <si>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</si>
  <si>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</si>
  <si>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</si>
  <si>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</si>
  <si>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</si>
  <si>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</si>
  <si>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</si>
  <si>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BASCULANTE, EM ALUMINIO PERFIL 20, 80 X 60 CM (A X L), 4 FLS (1 FIXA E 3 MOVEIS), ACABAMENTO BRANCO OU BRILHANTE, BATENTE DE 3 A 4 CM, COM VIDRO 4 MM, SEM GUARNICAO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</si>
  <si>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</si>
  <si>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</si>
  <si>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</si>
  <si>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</si>
  <si>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PINUS/EUCALIPTO/TAUARI/VIROLA OU EQUIVALENTE DA REGIAO, CAIXA DO BATENTE/MARCO *10* CM, 2 FOLHAS DE ABRIR TIPO VENEZIANA E 2 FOLHAS GUILHOTINA PARA VIDRO, COM FERRAGENS (SEM VIDRO, SEM GUARNICAO/ALIZAR E SEM ACABAMENTO)</t>
  </si>
  <si>
    <t>JANELA DE CORRER, ACO, BATENTE/REQUADRO DE 6 A 14 CM, COM DIVISAO HORIZ, PINT ANTICORROSIVA, SEM VIDRO, BANDEIRA COM BASCULA, 4 FLS, 120 X 150 CM (A X L)</t>
  </si>
  <si>
    <t>JANELA DE CORRER, EM ALUMINIO PERFIL 25, 100 X 120 CM (A X L), 2 FLS MOVEIS, SEM BANDEIRA, ACABAMENTO BRANCO OU BRILHANTE, BATENTE DE 6 A 7 CM, COM VIDRO 4 MM, SEM GUARNICAO</t>
  </si>
  <si>
    <t>JANELA DE CORRER, EM ALUMINIO PERFIL 25, 100 X 150 CM (A X L), 2 FLS MOVEIS, SEM BANDEIRA, ACABAMENTO BRANCO OU BRILHANTE, BATENTE DE 6 A 7 CM, COM VIDRO 4 MM, SEM GUARNICAO</t>
  </si>
  <si>
    <t>JANELA DE CORRER, EM ALUMINIO PERFIL 25, 100 X 150 CM (A X L), 4 FLS MOVEIS, SEM BANDEIRA, ACABAMENTO BRANCO OU BRILHANTE, BATENTE DE 6 A 7 CM, COM VIDRO 4 MM, SEM GUARNICAO/ALIZAR</t>
  </si>
  <si>
    <t>JANELA DE CORRER, EM ALUMINIO PERFIL 25, 100 X 200 CM (A X L), 4 FLS, SEM BANDEIRA, ACABAMENTO BRANCO OU BRILHANTE, BATENTE DE 6 A 7 CM, COM VIDRO 4 MM, SEM GUARNICAO/ALIZAR</t>
  </si>
  <si>
    <t>JANELA DE CORRER, EM ALUMINIO PERFIL 25, 120 X 150 CM (A X L), 4 FLS, BANDEIRA COM BASCULA, ACABAMENTO BRANCO OU BRILHANTE, BATENTE/REQUADRO DE 6 A 14 CM, COM VIDRO 4 MM,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</si>
  <si>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</si>
  <si>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</si>
  <si>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(2 VIDROS) E VENEZIANA COM ACIONAMENTO MANUAL, SEM BANDEIRA, ACABAMENTO BRILHANTE, BATENTE DE 11,50 A 12,50 CM, COM VIDRO 4 MM, INCLUSO GUARNICAO</t>
  </si>
  <si>
    <t>JANELA MAXIM-AR EM MADEIRA CEDRINHO/ ANGELIM COMERCIAL/ CURUPIXA/ CUMARU OU EQUIVALENTE DA REGIAO, CAIXA DO BATENTE/MARCO *10* CM, 1 FOLHA PARA VIDRO, COM GUARNICAO/ALIZAR, COM FERRAGENS, (SEM VIDRO E SEM ACABAMENTO)</t>
  </si>
  <si>
    <t>JANELA MAXIM-AR, ACO GALVANIZADO PINT. ANTICORROSIVA, COM BATENTE/REQUADRO DE 6 A 14 CM, SEM VIDRO, COM GRADE, 1 FL, 60 X 80 CM (A X L)</t>
  </si>
  <si>
    <t>JANELA MAXIM-AR, EM ALUMINIO PERFIL 25, 60 X 80 CM (A X L), ACABAMENTO BRANCO OU BRILHANTE, BATENTE DE 4 A 5 CM, COM VIDRO 4 MM, SEM GUARNICAO/ALIZAR</t>
  </si>
  <si>
    <t>JANELA VENEZIANA DE CORRER, EM ALUMINIO PERFIL 25, 100 X 120 CM (A X L), 3 FLS (2 VENEZIANAS E 1 VIDRO), SEM BANDEIRA, ACABAMENTO BRANCO OU BRILHANTE, BATENTE DE 8 A 9 CM, COM VIDRO 4 MM, SEM GUARNICAO/ALIZAR</t>
  </si>
  <si>
    <t>JANELA VENEZIANA DE CORRER, EM ALUMINIO PERFIL 25, 100 X 150 CM (A X L), 6 FLS (4 VENEZIANAS E 2 VIDROS), SEM BANDEIRA, ACABAMENTO BRANCO OU BRILHANTE, BATENTE DE 8 A 9 CM, COM VIDRO 4 MM, SEM GUARNICAO / ALIZAR</t>
  </si>
  <si>
    <t>JARDINEIRO (HORISTA)</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</si>
  <si>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</si>
  <si>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</si>
  <si>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</si>
  <si>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</si>
  <si>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</si>
  <si>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</si>
  <si>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</si>
  <si>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</si>
  <si>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</si>
  <si>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114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</si>
  <si>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</si>
  <si>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</si>
  <si>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</si>
  <si>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</si>
  <si>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</si>
  <si>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</si>
  <si>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</si>
  <si>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</si>
  <si>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COR MARROM, PARA AGUA FRIA PREDIAL</t>
  </si>
  <si>
    <t>JOELHO DE REDUCAO, PVC SOLDAVEL, 90 GRAUS, 32 MM X 25 MM, COR MARROM, PARA AGUA FRIA PREDIAL</t>
  </si>
  <si>
    <t>JOELHO DE REDUCAO, PVC, ROSCAVEL, 90 GRAUS, 1" X 3/4", COR BRANCA, PARA AGUA FRIA PREDIAL</t>
  </si>
  <si>
    <t>JOELHO DE REDUCAO, PVC, ROSCAVEL, 90 GRAUS, 3/4" X 1/2", COR BRANCA,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</si>
  <si>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</si>
  <si>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</si>
  <si>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</si>
  <si>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F/F, DN 20 MM, PARA AGUA QUENTE PREDIAL</t>
  </si>
  <si>
    <t>JOELHO PPR 45 GRAUS, SOLDAVEL, F/F, DN 25 MM, PARA AGUA QUENTE PREDIAL</t>
  </si>
  <si>
    <t>JOELHO PPR 45 GRAUS, SOLDAVEL, F/F, DN 40 MM, PARA AQUA QUENTE E FRIA PREDIAL</t>
  </si>
  <si>
    <t>JOELHO PPR 45 GRAUS, SOLDAVEL, F/F, DN 50 MM, PARA AQUA QUENTE E FRIA PREDIAL</t>
  </si>
  <si>
    <t>JOELHO PPR 45 GRAUS, SOLDAVEL, F/F, DN 63 MM, PARA AQUA QUENTE E FRIA PREDIAL</t>
  </si>
  <si>
    <t>JOELHO PPR 45 GRAUS, SOLDAVEL, F/F, DN 75 MM, PARA AQUA QUENTE E FRIA PREDIAL</t>
  </si>
  <si>
    <t>JOELHO PPR 45 GRAUS, SOLDAVEL, F/F, DN 90 MM, PARA AQUA QUENTE E FRIA PREDIAL</t>
  </si>
  <si>
    <t>JOELHO PPR, 45 GRAUS, SOLDAVEL, F/F, DN 32 MM, PARA AGUA QUENTE PREDIAL</t>
  </si>
  <si>
    <t>JOELHO PPR, 90 GRAUS, SOLDAVEL, F/F, DN 110 MM, PARA AGUA QUENTE PREDIAL</t>
  </si>
  <si>
    <t>JOELHO PPR, 90 GRAUS, SOLDAVEL, F/F, DN 20 MM, PARA AGUA QUENTE PREDIAL</t>
  </si>
  <si>
    <t>JOELHO PPR, 90 GRAUS, SOLDAVEL, F/F, DN 25 MM, PARA AGUA QUENTE PREDIAL</t>
  </si>
  <si>
    <t>JOELHO PPR, 90 GRAUS, SOLDAVEL, F/F, DN 32 MM, PARA AGUA QUENTE PREDIAL</t>
  </si>
  <si>
    <t>JOELHO PPR, 90 GRAUS, SOLDAVEL, F/F, DN 40 MM, PARA AGUA QUENTE PREDIAL</t>
  </si>
  <si>
    <t>JOELHO PPR, 90 GRAUS, SOLDAVEL, F/F, DN 50 MM, PARA AGUA QUENTE PREDIAL</t>
  </si>
  <si>
    <t>JOELHO PPR, 90 GRAUS, SOLDAVEL, F/F, DN 63 MM, PARA AGUA QUENTE PREDIAL</t>
  </si>
  <si>
    <t>JOELHO PPR, 90 GRAUS, SOLDAVEL, F/F, DN 75 MM, PARA AGUA QUENTE PREDIAL</t>
  </si>
  <si>
    <t>JOELHO PPR, 90 GRAUS, SOLDAVEL, F/F, DN 90 MM, PARA AGUA QUENTE PREDIAL</t>
  </si>
  <si>
    <t>JOELHO PVC COM VISITA, 90 GRAUS, DN 100 X 50 MM, SERIE NORMAL, PARA ESGOTO PREDIAL</t>
  </si>
  <si>
    <t>JOELHO PVC, 90 GRAUS, ROSCAVEL, 1 1/4", COR BRANCA, AGUA FRIA PREDIAL</t>
  </si>
  <si>
    <t>JOELHO PVC, COM BOLSA E ANEL, 90 GRAUS, DN 40 X *38* MM, SERIE NORMAL, PARA ESGOTO PREDIAL</t>
  </si>
  <si>
    <t>JOELHO PVC, ROSCAVEL, 45 GRAUS, 1", COR BRANCA, PARA AGUA FRIA PREDIAL</t>
  </si>
  <si>
    <t>JOELHO PVC, ROSCAVEL, 45 GRAUS, 1/2", COR BRANCA, PARA AGUA FRIA PREDIAL</t>
  </si>
  <si>
    <t>JOELHO PVC, ROSCAVEL, 45 GRAUS, 3/4", COR BRANCA, PARA AGUA FRIA PREDIAL</t>
  </si>
  <si>
    <t>JOELHO PVC, ROSCAVEL, 90 GRAUS, 1", COR BRANCA, PARA AGUA FRIA PREDIAL</t>
  </si>
  <si>
    <t>JOELHO PVC, ROSCAVEL, 90 GRAUS, 1/2",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</si>
  <si>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</si>
  <si>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</si>
  <si>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</si>
  <si>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JOELHO PVC, SOLDAVEL COM ROSCA, 90 GRAUS, 25 MM X 3/4", COR MARROM, PARA AGUA FRIA PREDIAL</t>
  </si>
  <si>
    <t>JOELHO PVC, SOLDAVEL COM ROSCA, 90 GRAUS, 32 MM X 3/4", COR MARROM, PARA AGUA FRIA PREDIAL</t>
  </si>
  <si>
    <t>JOELHO PVC, SOLDAVEL, 90 GRAUS, 110 MM, COR MARROM, PARA AGUA FRIA PREDIAL</t>
  </si>
  <si>
    <t>JOELHO PVC, SOLDAVEL, 90 GRAUS, 20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</si>
  <si>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</si>
  <si>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</si>
  <si>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</si>
  <si>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50 MM, COR MARROM, PARA AGUA FRIA PREDIAL</t>
  </si>
  <si>
    <t>JOELHO PVC, SOLDAVEL, 90 GRAUS, 60 MM, COR MARROM, PARA AGUA FRIA PREDIAL</t>
  </si>
  <si>
    <t>JOELHO PVC, SOLDAVEL, 90 GRAUS, 85 MM, COR MARROM, PARA AGUA FRIA PREDIAL</t>
  </si>
  <si>
    <t>JOELHO PVC, SOLDAVEL, BB, 45 GRAUS, DN 40 MM, PARA ESGOTO PREDIAL</t>
  </si>
  <si>
    <t>JOELHO PVC, SOLDAVEL, BB, 90 GRAUS, SEM ANEL, DN 40 MM, PARA ESGOTO PREDIAL SECUNDARIO</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</si>
  <si>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</si>
  <si>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</si>
  <si>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</si>
  <si>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</si>
  <si>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</si>
  <si>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</si>
  <si>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</si>
  <si>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</si>
  <si>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</si>
  <si>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</si>
  <si>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</si>
  <si>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</si>
  <si>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</si>
  <si>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</si>
  <si>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</si>
  <si>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</si>
  <si>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</si>
  <si>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</si>
  <si>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</si>
  <si>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</si>
  <si>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</si>
  <si>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</si>
  <si>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</si>
  <si>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</si>
  <si>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</si>
  <si>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</si>
  <si>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</si>
  <si>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</si>
  <si>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50 MM, COR MARROM, PARA AGUA FRIA PREDIAL</t>
  </si>
  <si>
    <t>JOELHO, PVC SOLDAVEL, 45 GRAUS, 60 MM, COR MARROM, PARA AGUA FRIA PREDIAL</t>
  </si>
  <si>
    <t>JOELHO, PVC SOLDAVEL, 45 GRAUS, 75 MM, COR MARROM, PARA AGUA FRIA PREDIAL</t>
  </si>
  <si>
    <t>JOELHO, PVC SOLDAVEL, 45 GRAUS, 85 MM, COR MARROM, PARA AGUA FRIA PREDIAL</t>
  </si>
  <si>
    <t>JOELHO, PVC SOLDAVEL, 90 GRAUS, 75 MM, COR MARROM, PARA AGUA FRIA PREDIAL</t>
  </si>
  <si>
    <t>JOELHO/COTOVELO 90 GRAUS, METALICO, PARA CONEXAO COM ANEL DESLIZANTE, DN 16 MM, EM TUBO PEX PARA INST. AGUA QUENTE/FRIA</t>
  </si>
  <si>
    <t>JOELHO/COTOVELO 90 GRAUS, METALICO, PARA CONEXAO COM ANEL DESLIZANTE, DN 20 MM, EM TUBO PEX PARA INST. AGUA QUENTE/FRIA</t>
  </si>
  <si>
    <t>JOELHO/COTOVELO 90 GRAUS, METALICO, PARA CONEXAO COM ANEL DESLIZANTE, DN 25 MM, EM TUBO PEX PARA INST. AGUA QUENTE/FRIA</t>
  </si>
  <si>
    <t>JOELHO/COTOVELO 90 GRAUS, METALICO, PARA CONEXAO COM ANEL DESLIZANTE, DN 32 MM, EM TUBO PEX PARA INST. AGUA QUENTE/FRIA</t>
  </si>
  <si>
    <t>JOELHO/COTOVELO 90 GRAUS, PLASTICO, PARA CONEXAO COM CRIMPAGEM, DN 16 MM, EM TUBO PEX PARA INST. AGUA QUENTE/FRIA</t>
  </si>
  <si>
    <t>JOELHO/COTOVELO 90 GRAUS, PLASTICO, PARA CONEXAO COM CRIMPAGEM, DN 20 MM, EM TUBO PEX PARA INST. AGUA QUENTE/FRIA</t>
  </si>
  <si>
    <t>JOELHO/COTOVELO 90 GRAUS, PLASTICO, PARA CONEXAO COM CRIMPAGEM, DN 25 MM, EM TUBO PEX PARA INST. AGUA QUENTE/FRIA</t>
  </si>
  <si>
    <t>JOELHO/COTOVELO 90 GRAUS, ROSCA FEMEA MOVEL, METALICO, PARA CONEXAO COM ANEL DESLIZANTE, DN 20 MM X 3/4",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</si>
  <si>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</si>
  <si>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</si>
  <si>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</si>
  <si>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</si>
  <si>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ROSCA FEMEA TERMINAL, PLASTICO, PARA CONEXAO COM CRIMPAGEM, DN 16 MM X 1/2", EM TUBO PEX PARA INST. AGUA QUENTE/FRIA</t>
  </si>
  <si>
    <t>JOELHO/COTOVELO 90 GRAUS, ROSCA FEMEA TERMINAL, PLASTICO, PARA CONEXAO COM CRIMPAGEM, DN 20 MM X 1/2", EM TUBO PEX PARA INST. AGUA QUENTE/FRIA</t>
  </si>
  <si>
    <t>JOELHO/COTOVELO 90 GRAUS, ROSCA FEMEA TERMINAL, PLASTICO, PARA CONEXAO COM CRIMPAGEM, DN 20 MM X 3/4", EM TUBO PEX PARA INST. AGUA QUENTE/FRIA</t>
  </si>
  <si>
    <t>JOELHO/COTOVELO 90 GRAUS, ROSCA FEMEA TERMINAL, PLASTICO, PARA CONEXAO COM CRIMPAGEM, DN 25 MM X 1/2", EM TUBO PEX PARA INST. AGUA QUENTE/FRIA</t>
  </si>
  <si>
    <t>JOELHO/COTOVELO 90 GRAUS, ROSCA FEMEA, COM BASE FIXA, METALICO, PARA CONEXAO COM ANEL DESLIZANTE, DN 16 MM X 1/2", EM TUBO PEX PARA INST. AGUA QUENTE/FRIA</t>
  </si>
  <si>
    <t>JOELHO/COTOVELO 90 GRAUS, ROSCA FEMEA, COM BASE FIXA, METALICO, PARA CONEXAO COM ANEL DESLIZANTE, DN 20 MM X 1/2", EM TUBO PEX PARA INST. AGUA QUENTE/FRIA</t>
  </si>
  <si>
    <t>JOELHO/COTOVELO 90 GRAUS, ROSCA FEMEA, COM BASE FIXA, METALICO, PARA CONEXAO COM ANEL DESLIZANTE, DN 25 MM X 3/4", EM TUBO PEX PARA INST. AGUA QUENTE/FRIA</t>
  </si>
  <si>
    <t>JOGO DE TRANQUETA E ROSETA QUADRADA DE SOBREPOR SEM FUROS, EM LATAO CROMADO, *50 X 50* MM, PARA FECHADURA DE PORTA DE BANHEIRO</t>
  </si>
  <si>
    <t>JOGO DE TRANQUETA E ROSETA REDONDA DE SOBREPOR SEM FUROS, EM LATAO CROMADO, DIAMETRO *50* MM, PARA FECHADURA DE PORTA DE BANHEIRO</t>
  </si>
  <si>
    <t>JUNCAO 2 GARRAS PARA FITA PERFURADA</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</si>
  <si>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</si>
  <si>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</si>
  <si>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</si>
  <si>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DUPLA, PVC SERIE R, DN 100 X 100 X 100 MM, PARA ESGOTO PREDIAL</t>
  </si>
  <si>
    <t>JUNCAO DUPLA, PVC SOLDAVEL, DN 100 X 100 X 100 MM, SERIE NORMAL PARA ESGOTO PREDIAL</t>
  </si>
  <si>
    <t>JUNCAO INVERTIDA, PVC SOLDAVEL, 75 X 75 MM, SERIE NORMAL PARA ESGOTO PREDIAL</t>
  </si>
  <si>
    <t>JUNCAO SIMPLES DE REDUCAO, PVC, DN 100 X 50 MM, SERIE NORMAL PARA ESGOTO PREDIAL</t>
  </si>
  <si>
    <t>JUNCAO SIMPLES DE REDUCAO, PVC, DN 100 X 75 MM, SERIE NORMAL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</si>
  <si>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</si>
  <si>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</si>
  <si>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</si>
  <si>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</si>
  <si>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</si>
  <si>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</si>
  <si>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</si>
  <si>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45 GRAUS, DN 100 X 100 MM, SERIE NORMAL PARA ESGOTO PREDIAL</t>
  </si>
  <si>
    <t>JUNCAO SIMPLES, PVC, 45 GRAUS, DN 40 X 40 MM, SERIE NORMAL PARA ESGOTO PREDIAL</t>
  </si>
  <si>
    <t>JUNCAO SIMPLES, PVC, 45 GRAUS, DN 50 X 50 MM, SERIE NORMAL PARA ESGOTO PREDIAL</t>
  </si>
  <si>
    <t>JUNCAO SIMPLES, PVC, 45 GRAUS, DN 75 X 75 MM, SERIE NORMAL PARA ESGOTO PREDIAL</t>
  </si>
  <si>
    <t>JUNCAO, PVC, 45 GRAUS, JE, BBB, DN 150 MM, PARA TUBO CORRUGADO E/OU LISO, REDE COLETORA DE ESGOTO</t>
  </si>
  <si>
    <t>JUNTA DE EXPANSAO BRONZE/LATAO, PONTA X PONTA, 35 MM</t>
  </si>
  <si>
    <t>JUNTA DE EXPANSAO BRONZE/LATAO, PONTA X PONTA, 42 MM</t>
  </si>
  <si>
    <t>JUNTA DE EXPANSAO BRONZE/LATAO, PONTA X PONTA, 54 MM</t>
  </si>
  <si>
    <t>JUNTA DE EXPANSAO BRONZE/LATAO, PONTA X PONTA, 66 MM</t>
  </si>
  <si>
    <t>JUNTA DE EXPANSAO DE COBRE, PONTA X PONTA, 15 MM</t>
  </si>
  <si>
    <t>JUNTA DE EXPANSAO DE COBRE, PONTA X PONTA, 22 MM</t>
  </si>
  <si>
    <t>JUNTA DE EXPANSAO DE COBRE,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</si>
  <si>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</si>
  <si>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</si>
  <si>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</si>
  <si>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</si>
  <si>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</si>
  <si>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</si>
  <si>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</si>
  <si>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</si>
  <si>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</si>
  <si>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INSTAL. PEX, QUADRO METALICO C/ TRAVESSA C/ FURO P/ESGOTO DN 50 MM E FUROS SUPERIORES P/AGUA, *340* X *650* MM (L X H), P/ CONEXAO COM ANEL DESLIZANTE (CONJUNTO COMPLETO)</t>
  </si>
  <si>
    <t>KIT CHASSI COZINHA, CUBA SIMPLES SEM MAQUINA LAVAR LOUCA, INSTAL. PEX, QUADRO METALICO C/ TRAVESSA COM FURO P/ESGOTO DN 50 MM E FUROS SUPERIORES P/AGUA, *340* X *650* MM (L X H), P/ CONEXAO COM CRIMPAGEM (CONJUNTO COMPLETO)</t>
  </si>
  <si>
    <t>KIT CHASSI TANQUE E MAQUINA LAVAR ROUPA, INSTAL. PEX, QUADRO METALICO C/ TRAVESSA C/ FURO P/ ESGOTO DN 50 MM, FURO LATERAL P/ MAQUINA E FUROS SUPERIORES P/ AGUA, *344* X *442* MM (L X H), P/ CONEXAO COM ANEL DESLIZANTE (CONJUNTO COMPLETO)</t>
  </si>
  <si>
    <t>KIT CHASSI TANQUE E MAQUINA LAVAR ROUPA, INSTAL. PEX, QUADRO METALICO C/ TRAVESSA C/ FURO P/ ESGOTO DN 50 MM, FURO LATERAL P/MAQUINA E FUROS SUPERIORES P/AGUA, *344* X *442* MM (L X H), P/ CONEXAO COM CRIMPAGEM (CONJUNTO COMPLETO)</t>
  </si>
  <si>
    <t>KIT CHUVEIRO, INSTAL. PEX, QUADRO METALICO C/ 2 TRAVESSAS, SUPERIOR C/ ESPERA P/ CHUVEIRO, INFERIOR C/ 2 REGISTROS DE PRESSAO 1/2 ", *390* X *900* MM (L X H), CONEXAO COM ANEL DESLIZANTE (CONJUNTO COMPLETO)</t>
  </si>
  <si>
    <t>KIT CHUVEIRO, INSTAL. PEX, QUADRO METALICO C/2 TRAVESSAS, SUPERIOR C/ ESPERA P/ CHUVEIRO E INFERIOR C/2 REGISTROS DE PRESSAO 1/2 ", *390* X *900* MM (L X H), CONEXAO COM CRIMPAGEM (CONJUNTO COMPLETO)</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</si>
  <si>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</si>
  <si>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</si>
  <si>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</si>
  <si>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</si>
  <si>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</si>
  <si>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</si>
  <si>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</si>
  <si>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</si>
  <si>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</si>
  <si>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</si>
  <si>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</si>
  <si>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</si>
  <si>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</si>
  <si>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</si>
  <si>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</si>
  <si>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</si>
  <si>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</si>
  <si>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</si>
  <si>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</si>
  <si>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</si>
  <si>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</si>
  <si>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NUCLEO SOLIDO, ESTRUTURA USINADA PARA FECHADURA, CAPA LISA EM HDF, ACABAMENTO EM LAMINADO NATURAL COM VERNIZ (INCLUI MARCO, ALIZARES E DOBRADICAS)</t>
  </si>
  <si>
    <t>LADRILHO HIDRAULICO, *20 X 20* CM, E= 2 CM, PADRAO COPACABANA, 2 CORES (PRETO E BRANCO)</t>
  </si>
  <si>
    <t>LADRILHO HIDRAULICO, *20 X 20* CM, E= 2 CM, PADRAO DADOS, COR NATURAL</t>
  </si>
  <si>
    <t>LADRILHO HIDRAULICO, *25 X 25* CM, E= 2 CM, PADRAO RAMPA, COR NATURAL</t>
  </si>
  <si>
    <t>LADRILHO HIDRAULICO, *30 X 30* CM, E= 2 CM, PADRAO MILANO, COR NATURAL</t>
  </si>
  <si>
    <t>LAJE PRE-MOLDADA CONVENCIONAL (LAJOTAS + VIGOTAS) PARA FORRO, UNIDIRECIONAL, SOBRECARGA 100 KG/M2, VAO ATE 5,00 M (SEM COLOCACAO)</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</si>
  <si>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</si>
  <si>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</si>
  <si>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PISO, UNIDIRECIONAL, SOBRECARGA 350 KG/M2 VAO ATE 3,50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</si>
  <si>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</si>
  <si>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</si>
  <si>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</si>
  <si>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</si>
  <si>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</si>
  <si>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</si>
  <si>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</si>
  <si>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</si>
  <si>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</si>
  <si>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</si>
  <si>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LED 10 W BIVOLT BRANCA, FORMATO TRADICIONAL (BASE E27)</t>
  </si>
  <si>
    <t>LAMPADA LED 6 W BIVOLT BRANCA, FORMATO TRADICIONAL (BASE E27)</t>
  </si>
  <si>
    <t>LAMPADA LED TIPO DICROICA BIVOLT, LUZ BRANCA, 5 W (BASE GU10)</t>
  </si>
  <si>
    <t>LAMPADA LED TUBULAR BIVOLT 18/20 W, BASE G13</t>
  </si>
  <si>
    <t>LAMPADA LED TUBULAR BIVOLT 9/10 W, BASE G13</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</si>
  <si>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</si>
  <si>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</si>
  <si>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</si>
  <si>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</si>
  <si>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</si>
  <si>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</si>
  <si>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</si>
  <si>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</si>
  <si>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</si>
  <si>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</si>
  <si>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</si>
  <si>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</si>
  <si>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LETRA ACO INOX (AISI 304), CHAPA NUM. 22, RECORTADO, H= 20 CM (SEM RELEVO)</t>
  </si>
  <si>
    <t>LEVANTADOR DE JANELA GUILHOTINA, EM LATAO CROMADO</t>
  </si>
  <si>
    <t>LIMPA VIDROS COM PULVERIZADOR</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</si>
  <si>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</si>
  <si>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</si>
  <si>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</si>
  <si>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</si>
  <si>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PARA PEDREIRO LISA, 0,8 MM X 100 M</t>
  </si>
  <si>
    <t>LIXA D'AGUA EM FOLHA, COR PRETA, GRAO 100</t>
  </si>
  <si>
    <t>LIXA EM FOLHA PARA FERRO, NUMERO 150</t>
  </si>
  <si>
    <t>LIXA EM FOLHA PARA PAREDE OU MADEIRA, NUMERO 120, COR VERMELHA</t>
  </si>
  <si>
    <t>LIXADEIRA ELETRICA ANGULAR PARA CONCRETO, POTENCIA 1.400 W, PRATO DIAMANTADO DE 5"</t>
  </si>
  <si>
    <t>LIXADEIRA ELETRICA ANGULAR, PARA DISCO DE 7"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</si>
  <si>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</si>
  <si>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PECAS COM APROXIMADAMENTE 1,20 M DE LARGURA E 2,0 M DE ALTURA, INCLUINDO DIAGONAIS EM X, BARRAS DE LIGACAO, SAPATAS E DEMAIS ITENS NECESSARIOS A MONTAGEM (NAO INCLUI INSTALACAO)</t>
  </si>
  <si>
    <t>LOCACAO DE ANDAIME METALICO TUBULAR DE ENCAIXE, TIPO DE TORRE, CADA PAINEL COM LARGURA DE 1 ATE 1,5 M E ALTURA DE *1,00* M, INCLUINDO DIAGONAL, BARRAS DE LIGACAO, SAPATAS OU RODIZIOS E DEMAIS ITENS NECESSARIOS A MONTAGEM (NAO INCLUI INSTALACAO)</t>
  </si>
  <si>
    <t>MXMES</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</si>
  <si>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</si>
  <si>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</si>
  <si>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</si>
  <si>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</si>
  <si>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</si>
  <si>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</si>
  <si>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</si>
  <si>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</si>
  <si>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</si>
  <si>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</si>
  <si>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</si>
  <si>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</si>
  <si>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</si>
  <si>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LOCACAO DE CRUZETA, SIMPLES, PARA ESCORA METALICA, COMPRIMENTO ENTRE 50 A 60 CM, PARA ESCORA DE 1,80 A 3,20 METROS E TUBO EXTERNO ATE 48 MM DE DIAMETRO</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</si>
  <si>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</si>
  <si>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</si>
  <si>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</si>
  <si>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</si>
  <si>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</si>
  <si>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</si>
  <si>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</si>
  <si>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DIAGONAIS, SAPATAS E FORCADOS</t>
  </si>
  <si>
    <t>LOCACAO DE VIGA SANDUICHE METALICA VAZADA PARA TRAVAMENTO DE PILARES, ALTURA DE *8* CM, LARGURA DE *6* CM E EXTENSAO DE 2 M</t>
  </si>
  <si>
    <t>LONA PLASTICA EXTRA FORTE PRETA, E = 200 MICRA</t>
  </si>
  <si>
    <t>LONA PLASTICA PESADA PRETA, E = 150 MICRA</t>
  </si>
  <si>
    <t>LUBRIFICANTE REDUTOR DE TORQUE E ARRASTO DE ALTO DESEMPENHO, PARA PERFURACAO HORIZONTAL DIRECIONAL, HDD</t>
  </si>
  <si>
    <t>LUMINARIA ABERTA P/ ILUMINACAO PUBLICA, TIPO X-57 PETERCO OU EQUIV</t>
  </si>
  <si>
    <t>LUMINARIA ARANDELA TIPO MEIA-LUA COM VIDRO FOSCO *30 X 15* CM, PARA 1 LAMPADA, BASE E27, POTENCIA MAXIMA 40/60 W (NAO INCLUI LAMPADA)</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</si>
  <si>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</si>
  <si>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</si>
  <si>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</si>
  <si>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</si>
  <si>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</si>
  <si>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</si>
  <si>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</si>
  <si>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</si>
  <si>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</si>
  <si>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</si>
  <si>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*36* W, ALETADA, COMPLETA (LAMPADA E REATOR INCLUSOS)</t>
  </si>
  <si>
    <t>LUMINARIA DE TETO PLAFON/PLAFONIER EM PLASTICO COM BASE E27, POTENCIA MAXIMA 60 W (NAO INCLUI LAMPADA)</t>
  </si>
  <si>
    <t>LUMINARIA DUPLA P/SINALIZACAO, TIPO WETZEL AS-2/110 OU EQUIV</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</si>
  <si>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</si>
  <si>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</si>
  <si>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</si>
  <si>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</si>
  <si>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</si>
  <si>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</si>
  <si>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</si>
  <si>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</si>
  <si>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</si>
  <si>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</si>
  <si>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(NAO INCLUI LAMPADA)</t>
  </si>
  <si>
    <t>LUMINARIA TIPO TARTARUGA PARA AREA EXTERNA EM ALUMINIO, COM GRADE, PARA 1 LAMPADA, BASE E27, POTENCIA MAXIMA 40/60 W (NAO INCLUI LAMPADA)</t>
  </si>
  <si>
    <t>LUVA CPVC, SOLDAVEL, 114 MM, PARA AGUA QUENTE PREDIAL</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</si>
  <si>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</si>
  <si>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</si>
  <si>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</si>
  <si>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</si>
  <si>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</si>
  <si>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</si>
  <si>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</si>
  <si>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</si>
  <si>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</si>
  <si>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SEM ANEL DE SOLDA, BOLSA X BOLSA, 104 MM</t>
  </si>
  <si>
    <t>LUVA DE COBRE SEM ANEL DE SOLDA, BOLSA X BOLSA, 15 MM</t>
  </si>
  <si>
    <t>LUVA DE COBRE SEM ANEL DE SOLDA, BOLSA X BOLSA, 22 MM</t>
  </si>
  <si>
    <t>LUVA DE COBRE SEM ANEL DE SOLDA, BOLSA X BOLSA, 28 MM</t>
  </si>
  <si>
    <t>LUVA DE COBRE SEM ANEL DE SOLDA, BOLSA X BOLSA, 35 MM</t>
  </si>
  <si>
    <t>LUVA DE COBRE SEM ANEL DE SOLDA, BOLSA X BOLSA, 42 MM</t>
  </si>
  <si>
    <t>LUVA DE COBRE SEM ANEL DE SOLDA, BOLSA X BOLSA, 54 MM</t>
  </si>
  <si>
    <t>LUVA DE COBRE SEM ANEL DE SOLDA, BOLSA X BOLSA, 66 MM</t>
  </si>
  <si>
    <t>LUVA DE COBRE SEM ANEL DE SOLDA, BOLSA X BOLSA, 79 MM</t>
  </si>
  <si>
    <t>LUVA DE CORRER COM TRAVAS DEFOFO, PVC, JE, DN 100 MM</t>
  </si>
  <si>
    <t>LUVA DE CORRER COM TRAVAS DEFOFO, PVC, JE, DN 150 MM</t>
  </si>
  <si>
    <t>LUVA DE CORRER COM TRAVAS DEFOFO, PVC, JE, DN 200 MM</t>
  </si>
  <si>
    <t>LUVA DE CORRER COM TRAVAS DEFOFO, PVC, JE, DN 250 MM</t>
  </si>
  <si>
    <t>LUVA DE CORRER COM TRAVAS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</si>
  <si>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</si>
  <si>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</si>
  <si>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</si>
  <si>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</si>
  <si>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</si>
  <si>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</si>
  <si>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40 MM, PARA AGUA FRIA PREDIAL</t>
  </si>
  <si>
    <t>LUVA DE CORRER PARA TUBO SOLDAVEL, PVC, 50 MM, PARA AGUA FRIA PREDIAL</t>
  </si>
  <si>
    <t>LUVA DE CORRER PARA TUBO SOLDAVEL, PVC, 60 MM, PARA AGUA FRIA PREDIAL</t>
  </si>
  <si>
    <t>LUVA DE CORRER PVC PBA, JE, DN 100 / DE 110 MM, PARA REDE DE AGUA</t>
  </si>
  <si>
    <t>LUVA DE CORRER PVC PBA, JE, DN 50 / DE 60 MM, PARA REDE DE AGUA</t>
  </si>
  <si>
    <t>LUVA DE CORRER PVC PBA, JE, DN 75 / DE 85 MM, PARA REDE DE AGUA</t>
  </si>
  <si>
    <t>LUVA DE CORRER PVC, JE, DN 250 MM, PARA REDE COLETORA DE ESGOTO</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</si>
  <si>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</si>
  <si>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</si>
  <si>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</si>
  <si>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</si>
  <si>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</si>
  <si>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SERIE R, 100 MM, PARA ESGOTO PREDIAL</t>
  </si>
  <si>
    <t>LUVA DE CORRER, PVC SERIE R, 150 MM, PARA ESGOTO PREDIAL</t>
  </si>
  <si>
    <t>LUVA DE CORRER, PVC SERIE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</si>
  <si>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</si>
  <si>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</si>
  <si>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</si>
  <si>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</si>
  <si>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</si>
  <si>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</si>
  <si>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t>
  </si>
  <si>
    <t>LUVA DE FERRO GALVANIZADO, COM ROSCA BSP, DE 1/2"</t>
  </si>
  <si>
    <t>LUVA DE FERRO GALVANIZADO, COM ROSCA BSP, DE 2 1/2"</t>
  </si>
  <si>
    <t>LUVA DE FERRO GALVANIZADO, COM ROSCA BSP, DE 2"</t>
  </si>
  <si>
    <t>LUVA DE FERRO GALVANIZADO, COM ROSCA BSP, DE 3"</t>
  </si>
  <si>
    <t>LUVA DE FERRO GALVANIZADO, COM ROSCA BSP, DE 3/4"</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</si>
  <si>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</si>
  <si>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</si>
  <si>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</si>
  <si>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</si>
  <si>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</si>
  <si>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</si>
  <si>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</si>
  <si>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</si>
  <si>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</si>
  <si>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</si>
  <si>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</si>
  <si>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t>
  </si>
  <si>
    <t>LUVA DE REDUCAO DE FERRO GALVANIZADO, COM ROSCA BSP, DE 1 1/2" X 1/2"</t>
  </si>
  <si>
    <t>LUVA DE REDUCAO DE FERRO GALVANIZADO, COM ROSCA BSP, DE 1 1/2" X 3/4"</t>
  </si>
  <si>
    <t>LUVA DE REDUCAO DE FERRO GALVANIZADO, COM ROSCA BSP, DE 1 1/4" X 1"</t>
  </si>
  <si>
    <t>LUVA DE REDUCAO DE FERRO GALVANIZADO, COM ROSCA BSP, DE 1 1/4" X 1/2"</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</si>
  <si>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</si>
  <si>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</si>
  <si>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</si>
  <si>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</si>
  <si>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</si>
  <si>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</si>
  <si>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</si>
  <si>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</si>
  <si>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 X 1 1/2"</t>
  </si>
  <si>
    <t>LUVA DE REDUCAO DE FERRO GALVANIZADO, COM ROSCA BSP, DE 3" X 2 1/2"</t>
  </si>
  <si>
    <t>LUVA DE REDUCAO DE FERRO GALVANIZADO, COM ROSCA BSP, DE 3" X 2"</t>
  </si>
  <si>
    <t>LUVA DE REDUCAO DE FERRO GALVANIZADO, COM ROSCA BSP, DE 3/4" X 1/2"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</si>
  <si>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</si>
  <si>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</si>
  <si>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</si>
  <si>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</si>
  <si>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</si>
  <si>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</si>
  <si>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</si>
  <si>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</si>
  <si>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</si>
  <si>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</si>
  <si>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</si>
  <si>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</si>
  <si>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</si>
  <si>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</si>
  <si>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</si>
  <si>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</si>
  <si>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SOLDAVEL, PVC, 50 X 25 MM, PARA AGUA FRIA PREDIAL</t>
  </si>
  <si>
    <t>LUVA DE TRANSICAO DE CPVC X PVC, SOLDAVEL, 22 X 25 MM, PARA AGUA QUENTE</t>
  </si>
  <si>
    <t>LUVA DE TRANSICAO, CPVC, 15 MM X 1/2", PARA AGUA QUENTE PREDIAL</t>
  </si>
  <si>
    <t>LUVA DE TRANSICAO, CPVC, 22 MM X 1/2", PARA AGUA QUENTE</t>
  </si>
  <si>
    <t>LUVA DE TRANSICAO, CPVC, SOLDAVEL, 42 MM X 1 1/2", PARA AGUA QUENTE</t>
  </si>
  <si>
    <t>LUVA DE TRANSICAO, CPVC, SOLDAVEL, 54 MM X 2", PARA AGUA QUENTE PREDIAL</t>
  </si>
  <si>
    <t>LUVA EM ACO CARBONO, SOLDAVEL, PRESSAO 3.000 LBS, DN 1 1/2"</t>
  </si>
  <si>
    <t>LUVA EM ACO CARBONO, SOLDAVEL, PRESSAO 3.000 LBS, DN 1 1/4"</t>
  </si>
  <si>
    <t>LUVA EM ACO CARBONO, SOLDAVEL, PRESSAO 3.000 LBS, DN 1"</t>
  </si>
  <si>
    <t>LUVA EM ACO CARBONO, SOLDAVEL, PRESSAO 3.000 LBS, DN 1/2"</t>
  </si>
  <si>
    <t>LUVA EM ACO CARBONO, SOLDAVEL, PRESSAO 3.000 LBS, DN 2 1/2"</t>
  </si>
  <si>
    <t>LUVA EM ACO CARBONO, SOLDAVEL, PRESSAO 3.000 LBS, DN 2"</t>
  </si>
  <si>
    <t>LUVA EM ACO CARBONO, SOLDAVEL, PRESSAO 3.000 LBS, DN 3"</t>
  </si>
  <si>
    <t>LUVA EM ACO CARBONO, SOLDAVEL, PRESSAO 3.000 LBS, DN 3/4"</t>
  </si>
  <si>
    <t>LUVA EM PVC RIGIDO ROSCAVEL, DE 1 1/2", PARA ELETRODUTO</t>
  </si>
  <si>
    <t>LUVA EM PVC RIGIDO ROSCAVEL, DE 1 1/4", PARA ELETRODUTO</t>
  </si>
  <si>
    <t>LUVA EM PVC RIGIDO ROSCAVEL, DE 1", PARA ELETRODUTO</t>
  </si>
  <si>
    <t>LUVA EM PVC RIGIDO ROSCAVEL, DE 1/2", PARA ELETRODUTO</t>
  </si>
  <si>
    <t>LUVA EM PVC RIGIDO ROSCAVEL, DE 2 1/2", PARA ELETRODUTO</t>
  </si>
  <si>
    <t>LUVA EM PVC RIGIDO ROSCAVEL, DE 2", PARA ELETRODUTO</t>
  </si>
  <si>
    <t>LUVA EM PVC RIGIDO ROSCAVEL, DE 3", PARA ELETRODUTO</t>
  </si>
  <si>
    <t>LUVA EM PVC RIGIDO ROSCAVEL, DE 3/4", PARA ELETRODUTO</t>
  </si>
  <si>
    <t>LUVA EM PVC RIGIDO ROSCAVEL, DE 4", PARA ELETRODUTO</t>
  </si>
  <si>
    <t>LUVA PARA ELETRODUTO, EM ACO GALVANIZADO ELETROLITICO, COM ROSCA, DIAMETRO DE 100 MM (4")</t>
  </si>
  <si>
    <t>LUVA PARA ELETRODUTO, EM ACO GALVANIZADO ELETROLITICO, COM ROSCA, DIAMETRO DE 15 MM (1/2")</t>
  </si>
  <si>
    <t>LUVA PARA ELETRODUTO, EM ACO GALVANIZADO ELETROLITICO, COM ROSCA, DIAMETRO DE 20 MM (3/4")</t>
  </si>
  <si>
    <t>LUVA PARA ELETRODUTO, EM ACO GALVANIZADO ELETROLITICO, COM ROSCA, DIAMETRO DE 25 MM (1")</t>
  </si>
  <si>
    <t>LUVA PARA ELETRODUTO, EM ACO GALVANIZADO ELETROLITICO, COM ROSCA, DIAMETRO DE 32 MM (1 1/4")</t>
  </si>
  <si>
    <t>LUVA PARA ELETRODUTO, EM ACO GALVANIZADO ELETROLITICO, COM ROSCA, DIAMETRO DE 40 MM (1 1/2")</t>
  </si>
  <si>
    <t>LUVA PARA ELETRODUTO, EM ACO GALVANIZADO ELETROLITICO, COM ROSCA, DIAMETRO DE 65 MM (2 1/2")</t>
  </si>
  <si>
    <t>LUVA PARA ELETRODUTO, EM ACO GALVANIZADO ELETROLITICO, COM ROSCA, DIAMETRO DE 80 MM (3")</t>
  </si>
  <si>
    <t>LUVA PARA ELETRODUTO, EM ACO GALVANIZADO ELETROLITICO, COM ROSCA,DIAMETRO DE 50 MM (2")</t>
  </si>
  <si>
    <t>LUVA PARA PERFURATRIZ DE ESTEIRA T38, D = 1 1/2"</t>
  </si>
  <si>
    <t>LUVA PASSANTE DE COBRE SEM ANEL DE SOLDA, BOLSA 15 MM</t>
  </si>
  <si>
    <t>LUVA PASSANTE DE COBRE SEM ANEL DE SOLDA, BOLSA 22 MM</t>
  </si>
  <si>
    <t>LUVA PASSANTE DE COBRE SEM ANEL DE SOLDA, BOLSA 28 MM</t>
  </si>
  <si>
    <t>LUVA PASSANTE DE COBRE SEM ANEL DE SOLDA, BOLSA 35 MM</t>
  </si>
  <si>
    <t>LUVA PASSANTE DE COBRE SEM ANEL DE SOLDA, BOLSA 42 MM</t>
  </si>
  <si>
    <t>LUVA PASSANTE DE COBRE SEM ANEL DE SOLDA, BOLSA 54 MM</t>
  </si>
  <si>
    <t>LUVA PASSANTE DE COBRE SEM ANEL DE SOLDA, BOLSA 66 MM</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</si>
  <si>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</si>
  <si>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</si>
  <si>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</si>
  <si>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</si>
  <si>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</si>
  <si>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</si>
  <si>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</si>
  <si>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</si>
  <si>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</si>
  <si>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1 1/2", AGUA FRIA PREDIAL</t>
  </si>
  <si>
    <t>LUVA PVC, ROSCAVEL, 1", AGUA FRIA PREDIAL</t>
  </si>
  <si>
    <t>LUVA PVC, ROSCAVEL, 1/2", AGUA FRIA PREDIAL</t>
  </si>
  <si>
    <t>LUVA PVC, ROSCAVEL, 3/4", AGUA FRIA PREDIAL</t>
  </si>
  <si>
    <t>LUVA RASPA DE COURO, CANO CURTO (PUNHO *7* CM)</t>
  </si>
  <si>
    <t>LUVA SIMPLES PPR, F/F, SOLDAVEL, DN 110 MM, PARA AGUA QUENTE PREDIAL</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</si>
  <si>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</si>
  <si>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</si>
  <si>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</si>
  <si>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</si>
  <si>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LUVA SIMPLES PPR, F/F, SOLDAVEL, DN 50 MM, PARA AGUA QUENTE PREDIAL</t>
  </si>
  <si>
    <t>LUVA SIMPLES PPR, F/F, SOLDAVEL, DN 63 MM, PARA AGUA QUENTE PREDIAL</t>
  </si>
  <si>
    <t>LUVA SIMPLES PPR, F/F, SOLDAVEL, DN 75 MM, PARA AGUA QUENTE PREDIAL</t>
  </si>
  <si>
    <t>LUVA SIMPLES PPR, F/F, SOLDAVEL, DN 90 MM, PARA AGUA QUENTE PREDIAL</t>
  </si>
  <si>
    <t>LUVA SIMPLES PVC PBA, JE, DN 100 / DE 110 MM, PARA REDE DE AGUA</t>
  </si>
  <si>
    <t>LUVA SIMPLES PVC PBA, JE, DN 50 / DE 60 MM, PARA REDE DE AGUA</t>
  </si>
  <si>
    <t>LUVA SIMPLES PVC PBA, JE, DN 75 / DE 85 MM, PARA REDE DE AGUA</t>
  </si>
  <si>
    <t>LUVA SIMPLES, PVC SERIE R, 100 MM, PARA ESGOTO PREDIAL</t>
  </si>
  <si>
    <t>LUVA SIMPLES, PVC SERIE R, 150 MM, PARA ESGOTO PREDIAL</t>
  </si>
  <si>
    <t>LUVA SIMPLES, PVC SERIE R, 40 MM, PARA ESGOTO PREDIAL</t>
  </si>
  <si>
    <t>LUVA SIMPLES, PVC SERIE R, 50 MM, PARA ESGOTO PREDIAL</t>
  </si>
  <si>
    <t>LUVA SIMPLES, PVC SERIE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</si>
  <si>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</si>
  <si>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</si>
  <si>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</si>
  <si>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</si>
  <si>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</si>
  <si>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</si>
  <si>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</si>
  <si>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</si>
  <si>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</si>
  <si>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</si>
  <si>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</si>
  <si>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</si>
  <si>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</si>
  <si>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</si>
  <si>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</si>
  <si>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125 MM, PARA ELETROFUSAO</t>
  </si>
  <si>
    <t>LUVA, PEAD PE 100, DE 20 MM, PARA ELETROFUSAO</t>
  </si>
  <si>
    <t>LUVA, PEAD PE 100, DE 200 MM, PARA ELETROFUSAO</t>
  </si>
  <si>
    <t>LUVA, PEAD PE 100, DE 32 MM, PARA ELETROFUSAO</t>
  </si>
  <si>
    <t>LUVA, PEAD PE 100, DE 400 MM, PARA ELETROFUSAO</t>
  </si>
  <si>
    <t>LUVA, PEAD PE 100, DE 63 MM, PARA ELETROFUSAO</t>
  </si>
  <si>
    <t>LUVA/UNIAO DE REDUCAO METALICA, PARA CONEXAO COM ANEL DESLIZANTE, DN 20 X 16 MM, EM TUBO PEX PARA INST. AGUA QUENTE/FRIA</t>
  </si>
  <si>
    <t>LUVA/UNIAO DE REDUCAO METALICA, PARA CONEXAO COM ANEL DESLIZANTE, DN 25 X 16 MM, EM TUBO PEX PARA INST. AGUA QUENTE/FRIA</t>
  </si>
  <si>
    <t>LUVA/UNIAO DE REDUCAO METALICA, PARA CONEXAO COM ANEL DESLIZANTE, DN 25 X 20 MM, EM TUBO PEX PARA INST. AGUA QUENTE/FRIA</t>
  </si>
  <si>
    <t>LUVA/UNIAO DE REDUCAO METALICA, PARA CONEXAO COM ANEL DESLIZANTE, DN 32 X 25 MM, EM TUBO PEX PARA INST. AGUA QUENTE/FRIA</t>
  </si>
  <si>
    <t>LUVA/UNIAO DE REDUCAO, PLASTICA, PARA CONEXAO COM CRIMPAGEM, DN 20 X 16 MM, EM TUBO PEX PARA INST. AGUA QUENTE/FRIA</t>
  </si>
  <si>
    <t>LUVA/UNIAO DE REDUCAO, PLASTICA, PARA CONEXAO COM CRIMPAGEM, DN 25 X 16 MM, EM TUBO PEX PARA INST. AGUA QUENTE/FRIA</t>
  </si>
  <si>
    <t>LUVA/UNIAO DE REDUCAO, PLASTICA, PARA CONEXAO COM CRIMPAGEM, DN 32 X 25 MM, EM TUBO PEX PARA INST. AGUA QUENTE/FRIA</t>
  </si>
  <si>
    <t>LUVA/UNIAO METALICA, PARA CONEXAO COM ANEL DESLIZANTE, DN 16 MM, EM TUBO PEX PARA INST. AGUA QUENTE/FRIA</t>
  </si>
  <si>
    <t>LUVA/UNIAO METALICA, PARA CONEXAO COM ANEL DESLIZANTE, DN 20 MM, EM TUBO PEX PARA INST. AGUA QUENTE/FRIA</t>
  </si>
  <si>
    <t>LUVA/UNIAO METALICA, PARA CONEXAO COM ANEL DESLIZANTE, DN 25 MM, EM TUBO PEX PARA INST. AGUA QUENTE/FRIA</t>
  </si>
  <si>
    <t>LUVA/UNIAO METALICA, PARA CONEXAO COM ANEL DESLIZANTE, DN 32 MM, EM TUBO PEX PARA INST. AGUA QUENTE/FRIA</t>
  </si>
  <si>
    <t>LUVA/UNIAO, PLASTICA, PARA CONEXAO COM CRIMPAGEM, DN 16 MM, EM TUBO PEX PARA INST. AGUA QUENTE/FRIA</t>
  </si>
  <si>
    <t>LUVA/UNIAO, PLASTICA, PARA CONEXAO COM CRIMPAGEM, DN 20 MM, EM TUBO PEX PARA INST. AGUA QUENTE/FRIA</t>
  </si>
  <si>
    <t>LUVA/UNIAO, PLASTICA, PARA CONEXAO COM CRIMPAGEM, DN 25 MM, EM TUBO PEX PARA INST. AGUA QUENTE/FRIA</t>
  </si>
  <si>
    <t>LUVA/UNIAO, PLASTICA, PARA CONEXAO COM CRIMPAGEM, DN 32 MM, EM TUBO PEX PARA INST. AGUA QUENTE/FRIA</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</si>
  <si>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</si>
  <si>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</si>
  <si>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</si>
  <si>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</si>
  <si>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(HORISTA)</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</si>
  <si>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</si>
  <si>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</si>
  <si>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</si>
  <si>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</si>
  <si>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</si>
  <si>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</si>
  <si>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</si>
  <si>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TRANCADA, PVC COM REFORCO, COM PRESSAO DE TRABALHO (PT) 250 LBS/POL2, DE 3/4" X *2,8* MM</t>
  </si>
  <si>
    <t>MANGUEIRA CRISTAL TRANCADA, PVC COM REFORCO, PRESSAO DE TRABALHO (PT) 250 LBS/POL2, DE 1" X *3,1* MM</t>
  </si>
  <si>
    <t>MANGUEIRA CRISTAL, LISA, PVC TRANSPARENTE, 1/2" X 2 MM</t>
  </si>
  <si>
    <t>MANGUEIRA CRISTAL, LISA, PVC TRANSPARENTE, 1/4" X1 MM</t>
  </si>
  <si>
    <t>MANGUEIRA CRISTAL, LISA, PVC TRANSPARENTE, 1/4" X1,5 MM</t>
  </si>
  <si>
    <t>MANGUEIRA CRISTAL, LISA, PVC TRANSPARENTE, 3/4" X 2 MM</t>
  </si>
  <si>
    <t>MANGUEIRA CRISTAL, LISA, PVC TRANSPARENTE, 3/8" X 1,5 MM</t>
  </si>
  <si>
    <t>MANGUEIRA CRISTAL, LISA, PVC TRANSPARENTE, 5/16" X 1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</si>
  <si>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</si>
  <si>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</si>
  <si>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</si>
  <si>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</si>
  <si>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</si>
  <si>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</si>
  <si>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</si>
  <si>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</si>
  <si>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</si>
  <si>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</si>
  <si>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</si>
  <si>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</si>
  <si>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 TIPO FLAT/ACHATADA,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</si>
  <si>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</si>
  <si>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</si>
  <si>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</si>
  <si>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</si>
  <si>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</si>
  <si>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 LENCOL DE BORRACHA, SBR, ANTIRRUIDO, E = 5 MM</t>
  </si>
  <si>
    <t>MANTA ALUMINIZADA 1 FACE PARA SUBCOBERTURA, E = *1* MM</t>
  </si>
  <si>
    <t>MANTA ALUMINIZADA NAS DUAS FACES, PARA SUBCOBERTURA,  E = *2* MM</t>
  </si>
  <si>
    <t>MANTA ANTIRRUIDO DE POLIESTER (PET) PARA CONTRAPISO E = *8* MM</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</si>
  <si>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</si>
  <si>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</si>
  <si>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</si>
  <si>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EM POLIESTER ALUMINIZADA 3 MM, TIPO III, CLASSE B (NBR 9952)</t>
  </si>
  <si>
    <t>MANTA ASFALTICA ELASTOMERICA TIPO GLASS 3 MM, TIPO II, CLASSE C, ACABAMENTO PP (NBR 9952)</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</si>
  <si>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</si>
  <si>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</si>
  <si>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</si>
  <si>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</si>
  <si>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DE EMULSAO ASFALTICA PARA IMPERMEABILIZACAO FLEXIVEL)</t>
  </si>
  <si>
    <t>MANTA TERMOPLASTICA, PEAD, GEOMEMBRANA LISA, E = 0,50 MM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</si>
  <si>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</si>
  <si>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</si>
  <si>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</si>
  <si>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</si>
  <si>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</si>
  <si>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</si>
  <si>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</si>
  <si>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</si>
  <si>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</si>
  <si>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</si>
  <si>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</si>
  <si>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</si>
  <si>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</si>
  <si>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</si>
  <si>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</si>
  <si>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</si>
  <si>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</si>
  <si>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</si>
  <si>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</si>
  <si>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</si>
  <si>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E POTENCIA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</si>
  <si>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</si>
  <si>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</si>
  <si>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COM POTENCIA DE 20 CV</t>
  </si>
  <si>
    <t>MAQUINA TIPO VASO/TANQUE/JATO DE PRESSAO PORTATIL P/ JATEAMENTO, CONTROLE AUTOMATICO E REMOTO, CAMARA DE 1 SAIDA, 280 L, DIAM. *670* MM, BICO JATO CURTO VENTURI 5/16", MANGUEIRA 1" DE 10 M, COMPLETA (VALVULAS POP UP E DOSADORA, FUNDO CONICO ETC)</t>
  </si>
  <si>
    <t>MARCENEIRO (HORISTA)</t>
  </si>
  <si>
    <t>MARCENEIRO (MENSALISTA)</t>
  </si>
  <si>
    <t>MARMORISTA / GRANITEIRO (HORISTA)</t>
  </si>
  <si>
    <t>MARMORISTA / GRANITEIRO (MENSALISTA)</t>
  </si>
  <si>
    <t>MARTELO DE SOLDADOR/PICADOR DE SOLDA</t>
  </si>
  <si>
    <t>MARTELO DEMOLIDOR PNEUMATICO MANUAL, COM REDUCAO DE VIBRACAO, PESO DE 21 KG</t>
  </si>
  <si>
    <t>MARTELO DEMOLIDOR PNEUMATICO MANUAL, COM REDUCAO DE VIBRACAO, PESO DE 31,5 KG</t>
  </si>
  <si>
    <t>MARTELO DEMOLIDOR PNEUMATICO MANUAL, PADRAO, PESO DE 32 KG</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</si>
  <si>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</si>
  <si>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</si>
  <si>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</si>
  <si>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</si>
  <si>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</si>
  <si>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</si>
  <si>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</si>
  <si>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</si>
  <si>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CATALISADOR)</t>
  </si>
  <si>
    <t>MASSA EPOXI BICOMPONENTE PARA REPAROS</t>
  </si>
  <si>
    <t>MASSA PARA MADEIRA - INTERIOR E EXTERIOR</t>
  </si>
  <si>
    <t>MASSA PLASTICA PARA MARMORE/GRANITO</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</si>
  <si>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</si>
  <si>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</si>
  <si>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</si>
  <si>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</si>
  <si>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</si>
  <si>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</si>
  <si>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 1/2")</t>
  </si>
  <si>
    <t>MASTRO TELESCOPICO GALVANIZADO 7 METROS (6 M X DN= 2" + 1 M X DN= 1 1/2")</t>
  </si>
  <si>
    <t>MASTRO TELESCOPICO GALVANIZADO 9 METROS (6 M X DN= 2" + 3 M X DN= 1 1/2")</t>
  </si>
  <si>
    <t>MECANICO DE EQUIPAMENTOS PESADOS (HORISTA)</t>
  </si>
  <si>
    <t>MECANICO DE EQUIPAMENTOS PESADOS (MENSALISTA)</t>
  </si>
  <si>
    <t>MECANICO DE REFRIGERACAO (HORISTA)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</si>
  <si>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</si>
  <si>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</si>
  <si>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</si>
  <si>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</si>
  <si>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</si>
  <si>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</si>
  <si>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</si>
  <si>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</si>
  <si>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</si>
  <si>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</si>
  <si>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</si>
  <si>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14 X 19 X 19 CM (CLASSE C - NBR 6136)</t>
  </si>
  <si>
    <t>MEIO BLOCO DE VEDACAO DE CONCRETO 19 X 19 X 19 CM (CLASSE C - NBR 6136)</t>
  </si>
  <si>
    <t>MEIO BLOCO DE VEDACAO DE CONCRETO 9 X 19 X 19 CM (CLASSE C -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</si>
  <si>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</si>
  <si>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</si>
  <si>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</si>
  <si>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ESTRUTURAL CERAMICO DE 14 X 19 X 14 CM (L X A X C) E 6,0 MPA</t>
  </si>
  <si>
    <t>MEIO BLOCO ESTRUTURAL CERAMICO DE 14 X 19 X 19 CM (L X A X C) E 6,0 MPA</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</si>
  <si>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</si>
  <si>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</si>
  <si>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</si>
  <si>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</si>
  <si>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</si>
  <si>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</si>
  <si>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</si>
  <si>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</si>
  <si>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</si>
  <si>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</si>
  <si>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</si>
  <si>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</si>
  <si>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</si>
  <si>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 (HORISTA)</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</si>
  <si>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</si>
  <si>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</si>
  <si>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</si>
  <si>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</si>
  <si>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</si>
  <si>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</si>
  <si>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</si>
  <si>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</si>
  <si>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INDIVIDUAL, SIFONADO, DE LOUCA BRANCA, SEM COMPLEMENTOS</t>
  </si>
  <si>
    <t>MICTORIO INDIVIDUAL, SIFONADO, VALVULA EMBUTIDA, DE LOUCA BRANCA, SEM COMPLEMENTOS - PADRAO ALTO</t>
  </si>
  <si>
    <t>MINICAPTOR, EM ACO GALVANIZADO A FOGO, FIXACAO COM ROSCA SOBERBA OU MECANICA, H=300 MM X DN=10 MM</t>
  </si>
  <si>
    <t>MINICAPTOR, EM ACO GALVANIZADO A FOGO, FIXACAO COM ROSCA SOBERBA OU MECANICA, H=600 MM X DN=10 MM</t>
  </si>
  <si>
    <t>MINICAPTOR, EM ACO GALVANIZADO A FOGO, FIXACAO HORIZONTAL COM BANDEIRA A 20 CM, H=300 MM E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</si>
  <si>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</si>
  <si>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</si>
  <si>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</si>
  <si>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MINICAPTORES DE INSERCAO, EM ACO GALVANIZADO A FOGO, H=300 MM X DN=10 MM</t>
  </si>
  <si>
    <t>MINICAPTORES DE INSERCAO, EM ACO GALVANIZADO A FOGO, H=600,MM X DN=10,MM</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</si>
  <si>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</si>
  <si>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</si>
  <si>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</si>
  <si>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</si>
  <si>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</si>
  <si>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</si>
  <si>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</si>
  <si>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</si>
  <si>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t>
  </si>
  <si>
    <t>MISTURADOR DE METAL CROMADO, DE MESA/BANCADA, COM BICA BAIXA, PARA LAVATORIO</t>
  </si>
  <si>
    <t>MISTURADOR DE PAREDE, DE METAL CROMADO, PARA COZINHA, BICA ALTA MOVEL, COM AREJADOR ARTICULADO</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</si>
  <si>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</si>
  <si>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</si>
  <si>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METALICO, BASE PARA CHUVEIRO/BANHEIRA, 1/2" OU 3/4 ", SOLDAVEL OU ROSCAVEL (NAO INCLUI ACABAMENTOS)</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</si>
  <si>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</si>
  <si>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</si>
  <si>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</si>
  <si>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</si>
  <si>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</si>
  <si>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 (HORISTA)</t>
  </si>
  <si>
    <t>MONTADOR DE ELETROELETRONICOS (MENSALISTA)</t>
  </si>
  <si>
    <t>MONTADOR DE ESTRUTURAS METALICAS (MENSALISTA)</t>
  </si>
  <si>
    <t>MONTADOR DE ESTRUTURAS METALICAS HORISTA</t>
  </si>
  <si>
    <t>MONTADOR DE MAQUINAS (HORISTA)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</si>
  <si>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</si>
  <si>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</si>
  <si>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</si>
  <si>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</si>
  <si>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</si>
  <si>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</si>
  <si>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</si>
  <si>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</si>
  <si>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</si>
  <si>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</si>
  <si>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</si>
  <si>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</si>
  <si>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</si>
  <si>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 (HORISTA)</t>
  </si>
  <si>
    <t>MOTORISTA DE CAMINHAO (MENSALISTA)</t>
  </si>
  <si>
    <t>MOTORISTA DE CAMINHAO BETONEIRA (HORISTA)</t>
  </si>
  <si>
    <t>MOTORISTA DE CAMINHAO-BASCULANTE (HORISTA)</t>
  </si>
  <si>
    <t>MOTORISTA DE CAMINHAO-BASCULANTE (MENSALISTA)</t>
  </si>
  <si>
    <t>MOTORISTA DE CAMINHAO-CARRETA (HORISTA)</t>
  </si>
  <si>
    <t>MOTORISTA DE CAMINHAO-CARRETA (MENSALISTA)</t>
  </si>
  <si>
    <t>MOTORISTA DE CARRO DE PASSEIO (HORISTA)</t>
  </si>
  <si>
    <t>MOTORISTA DE CARRO DE PASSEIO (MENSALISTA)</t>
  </si>
  <si>
    <t>MOTORISTA OPERADOR DE CAMINHAO COM MUNCK (HORISTA)</t>
  </si>
  <si>
    <t>MOTORISTA OPERADOR DE CAMINHAO COM MUNCK (MENSALISTA)</t>
  </si>
  <si>
    <t>MOURAO CONCRETO CURVO, SECAO "T", H = 2,80 M + CURVA COM 0,45 M, COM FUROS PARA FIOS</t>
  </si>
  <si>
    <t>MOURAO DE CONCRETO CURVO, *10 X 10* CM, H= *2,60* M + CURVA DE 0,40 M</t>
  </si>
  <si>
    <t>MOURAO DE CONCRETO RETO, SECAO QUADRADA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</si>
  <si>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</si>
  <si>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</si>
  <si>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</si>
  <si>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</si>
  <si>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</si>
  <si>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</si>
  <si>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CM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</si>
  <si>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</si>
  <si>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</si>
  <si>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</si>
  <si>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</si>
  <si>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</si>
  <si>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</si>
  <si>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NIPLE DE FERRO GALVANIZADO, COM ROSCA BSP, DE 1 1/2"</t>
  </si>
  <si>
    <t>NIPLE DE FERRO GALVANIZADO, COM ROSCA BSP, DE 1 1/4"</t>
  </si>
  <si>
    <t>NIPLE DE FERRO GALVANIZADO, COM ROSCA BSP, DE 1"</t>
  </si>
  <si>
    <t>NIPLE DE FERRO GALVANIZADO, COM ROSCA BSP, DE 1/2"</t>
  </si>
  <si>
    <t>NIPLE DE FERRO GALVANIZADO, COM ROSCA BSP, DE 2 1/2"</t>
  </si>
  <si>
    <t>NIPLE DE FERRO GALVANIZADO, COM ROSCA BSP, DE 2"</t>
  </si>
  <si>
    <t>NIPLE DE FERRO GALVANIZADO, COM ROSCA BSP, DE 3"</t>
  </si>
  <si>
    <t>NIPLE DE FERRO GALVANIZADO, COM ROSCA BSP, DE 3/4"</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</si>
  <si>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</si>
  <si>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</si>
  <si>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</si>
  <si>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</si>
  <si>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</si>
  <si>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</si>
  <si>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t>
  </si>
  <si>
    <t>NIPLE DE REDUCAO DE FERRO GALVANIZADO, COM ROSCA BSP, DE 1 1/4" X 1/2"</t>
  </si>
  <si>
    <t>NIPLE DE REDUCAO DE FERRO GALVANIZADO, COM ROSCA BSP, DE 1 1/4" X 3/4"</t>
  </si>
  <si>
    <t>NIPLE DE REDUCAO DE FERRO GALVANIZADO, COM ROSCA BSP, DE 1" X 1/2"</t>
  </si>
  <si>
    <t>NIPLE DE REDUCAO DE FERRO GALVANIZADO, COM ROSCA BSP, DE 1" X 3/4"</t>
  </si>
  <si>
    <t>NIPLE DE REDUCAO DE FERRO GALVANIZADO, COM ROSCA BSP, DE 1/2" X 1/4"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</si>
  <si>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</si>
  <si>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</si>
  <si>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</si>
  <si>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</si>
  <si>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 X 2 1/2"</t>
  </si>
  <si>
    <t>NIPLE DE REDUCAO DE FERRO GALVANIZADO, COM ROSCA BSP, DE 3" X 2"</t>
  </si>
  <si>
    <t>NIPLE DE REDUCAO DE FERRO GALVANIZADO, COM ROSCA BSP, DE 3/4" X 1/2"</t>
  </si>
  <si>
    <t>NIPLE SEXTAVADO EM ACO CARBONO, COM ROSCA BSP, PRESSAO 3.000 LBS, DN 1 1/2"</t>
  </si>
  <si>
    <t>NIPLE SEXTAVADO EM ACO CARBONO, COM ROSCA BSP, PRESSAO 3.000 LBS, DN 1 1/4"</t>
  </si>
  <si>
    <t>NIPLE SEXTAVADO EM ACO CARBONO, COM ROSCA BSP, PRESSAO 3.000 LBS, DN 1"</t>
  </si>
  <si>
    <t>NIPLE SEXTAVADO EM ACO CARBONO, COM ROSCA BSP, PRESSAO 3.000 LBS, DN 1/2"</t>
  </si>
  <si>
    <t>NIPLE SEXTAVADO EM ACO CARBONO, COM ROSCA BSP, PRESSAO 3.000 LBS, DN 2 1/2"</t>
  </si>
  <si>
    <t>NIPLE SEXTAVADO EM ACO CARBONO, COM ROSCA BSP, PRESSAO 3.000 LBS, DN 2"</t>
  </si>
  <si>
    <t>NIPLE SEXTAVADO EM ACO CARBONO, COM ROSCA BSP, PRESSAO 3.000 LBS, DN 3/4"</t>
  </si>
  <si>
    <t>NIVELADOR (HORISTA)</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</si>
  <si>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</si>
  <si>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</si>
  <si>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</si>
  <si>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</si>
  <si>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</si>
  <si>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</si>
  <si>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</si>
  <si>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</si>
  <si>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</si>
  <si>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DIESEL COMBUSTIVEL COMUM METROPOLITANO S-10 OU S-500</t>
  </si>
  <si>
    <t>OLEO LUBRIFICANTE MINERAL MONOVISCOSO, SAE 40, PARA MOTORES DE EQUIPAMENTOS PESADOS (CAMINHOES, TRATORES, RETROS E ETC)</t>
  </si>
  <si>
    <t>OLHO MAGICO PARA PORTAS, EM LATAO, COM LENTE DE POLICARBONATO, ANGULO DE *200* GRAUS, ESPESSURA ENTRE *25 E 46* MM, INCLUINDO FECHO JANELA</t>
  </si>
  <si>
    <t>OPERADOR DE BATE-ESTACAS (HORISTA)</t>
  </si>
  <si>
    <t>OPERADOR DE BATE-ESTACAS (MENSALISTA)</t>
  </si>
  <si>
    <t>OPERADOR DE BETONEIRA (CAMINHAO) (MENSALISTA)</t>
  </si>
  <si>
    <t>OPERADOR DE BETONEIRA ESTACIONARIA / MISTURADOR (HORISTA)</t>
  </si>
  <si>
    <t>OPERADOR DE BETONEIRA ESTACIONARIA / MISTURADOR (MENSALISTA)</t>
  </si>
  <si>
    <t>OPERADOR DE COMPRESSOR DE AR OU COMPRESSORISTA (HORISTA)</t>
  </si>
  <si>
    <t>OPERADOR DE COMPRESSOR DE AR OU COMPRESSORISTA (MENSALISTA)</t>
  </si>
  <si>
    <t>OPERADOR DE DEMARCADORA DE FAIXAS DE TRAFEGO (HORISTA)</t>
  </si>
  <si>
    <t>OPERADOR DE DEMARCADORA DE FAIXAS DE TRAFEGO (MENSALISTA)</t>
  </si>
  <si>
    <t>OPERADOR DE ESCAVADEIRA (HORISTA)</t>
  </si>
  <si>
    <t>OPERADOR DE ESCAVADEIRA (MENSALISTA)</t>
  </si>
  <si>
    <t>OPERADOR DE GUINCHO OU GUINCHEIRO (HORISTA)</t>
  </si>
  <si>
    <t>OPERADOR DE GUINCHO OU GUINCHEIRO (MENSALISTA)</t>
  </si>
  <si>
    <t>OPERADOR DE GUINDASTE (HORISTA)</t>
  </si>
  <si>
    <t>OPERADOR DE GUINDASTE (MENSALISTA)</t>
  </si>
  <si>
    <t>OPERADOR DE JATO ABRASIVO OU JATISTA (HORISTA)</t>
  </si>
  <si>
    <t>OPERADOR DE JATO ABRASIVO OU JATISTA (MENSALISTA)</t>
  </si>
  <si>
    <t>OPERADOR DE MAQUINAS E TRATORES DIVERSOS - TERRAPLANAGEM (HORISTA)</t>
  </si>
  <si>
    <t>OPERADOR DE MAQUINAS E TRATORES DIVERSOS - TERRAPLANAGEM (MENSALISTA)</t>
  </si>
  <si>
    <t>OPERADOR DE MARTELETE OU MARTELETEIRO (HORISTA)</t>
  </si>
  <si>
    <t>OPERADOR DE MARTELETE OU MARTELETEIRO (MENSALISTA)</t>
  </si>
  <si>
    <t>OPERADOR DE MOTO SCRAPER (HORISTA)</t>
  </si>
  <si>
    <t>OPERADOR DE MOTO SCRAPER (MENSALISTA)</t>
  </si>
  <si>
    <t>OPERADOR DE MOTONIVELADORA (HORISTA)</t>
  </si>
  <si>
    <t>OPERADOR DE MOTONIVELADORA (MENSALISTA)</t>
  </si>
  <si>
    <t>OPERADOR DE PA CARREGADEIRA (HORISTA)</t>
  </si>
  <si>
    <t>OPERADOR DE PA CARREGADEIRA (MENSALISTA)</t>
  </si>
  <si>
    <t>OPERADOR DE PAVIMENTADORA / MESA VIBROACABADORA (HORISTA)</t>
  </si>
  <si>
    <t>OPERADOR DE PAVIMENTADORA / MESA VIBROACABADORA (MENSALISTA)</t>
  </si>
  <si>
    <t>OPERADOR DE ROLO COMPACTADOR (HORISTA)</t>
  </si>
  <si>
    <t>OPERADOR DE ROLO COMPACTADOR (MENSALISTA)</t>
  </si>
  <si>
    <t>OPERADOR DE USINA DE ASFALTO, DE SOLOS OU DE CONCRETO (HORISTA)</t>
  </si>
  <si>
    <t>OPERADOR DE USINA DE ASFALTO, DE SOLOS OU DE CONCRETO (MENSALISTA)</t>
  </si>
  <si>
    <t>OXIGENIO - RECARGA DE GAS PARA CILINDRO (NAO INCLUI TROCA/MANUTENCAO DO CILINDRO)</t>
  </si>
  <si>
    <t>PA CARREGADEIRA SOBRE RODAS, POTENCIA 152 HP, CAPACIDADE DA CACAMBA DE 1,53 A 2,30 M3, PESO OPERACIONAL MAXIMO DE 10216 KG</t>
  </si>
  <si>
    <t>PA CARREGADEIRA SOBRE RODAS, POTENCIA BRUTA *127* CV, CAPACIDADE DA CACAMBA DE 2,0 A 2,4 M3, PESO OPERACIONAL MAXIMO DE 10330 KG</t>
  </si>
  <si>
    <t>PA CARREGADEIRA SOBRE RODAS, POTENCIA LIQUIDA 197 HP, CAPACIDADE DA CACAMBA DE 2,5 A 3,5 M3, PESO OPERACIONAL MAXIMO DE 18338 KG</t>
  </si>
  <si>
    <t>PA CARREGADEIRA SOBRE RODAS, POTENCIA LIQUIDA 213 HP, CAPACIDADE DA CACAMBA DE 1,9 A 3,5 M3, PESO OPERACIONAL MAXIMO DE 19234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</si>
  <si>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</si>
  <si>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</si>
  <si>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</si>
  <si>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</si>
  <si>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</si>
  <si>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</si>
  <si>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</si>
  <si>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</si>
  <si>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</si>
  <si>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</si>
  <si>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</si>
  <si>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</si>
  <si>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</si>
  <si>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</si>
  <si>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</si>
  <si>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</si>
  <si>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</si>
  <si>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</si>
  <si>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</si>
  <si>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</si>
  <si>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</si>
  <si>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ACO ZINCADO, SEXTAVADO, COM ROSCA INTEIRA, DIAMETRO 5/16", COMPRIMENTO 3/4", COM PORCA E ARRUELA LISA LEVE</t>
  </si>
  <si>
    <t>PARAFUSO DE ACO ZINCADO, SEXTAVADO, COM ROSCA SOBERBA, DIAMETRO 3/8", COMPRIMENTO 80 MM</t>
  </si>
  <si>
    <t>PARAFUSO DE ACO ZINCADO, TIPO CHUMBADOR PARABOLT, DIAMETRO 1/2", COMPRIMENTO 75 MM</t>
  </si>
  <si>
    <t>PARAFUSO DE ACO ZINCADO, TIPO CHUMBADOR PARABOLT, DIAMETRO 3/8", COMPRIMENTO 75 MM</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</si>
  <si>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</si>
  <si>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</si>
  <si>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</si>
  <si>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</si>
  <si>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</si>
  <si>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</si>
  <si>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</si>
  <si>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</si>
  <si>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</si>
  <si>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</si>
  <si>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</si>
  <si>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</si>
  <si>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</si>
  <si>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</si>
  <si>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M16 EM ACO GALVANIZADO, COMPRIMENTO = 150 MM, DIAMETRO = 16 MM, CABECA ABAULADA</t>
  </si>
  <si>
    <t>PARAFUSO FRANCES M16 EM ACO GALVANIZADO, COMPRIMENTO = 45 MM, DIAMETRO = 16 MM, CABECA ABAULADA</t>
  </si>
  <si>
    <t>PARAFUSO FRANCES METRICO ZINCADO, DIAMETRO 12 MM, COMPRIMENTO 140MM, COM PORCA SEXTAVADA E ARRUELA DE PRESSAO MEDIA</t>
  </si>
  <si>
    <t>PARAFUSO FRANCES METRICO ZINCADO, DIAMETRO 12 MM, COMPRIMENTO 150 MM, COM PORCA SEXTAVADA E ARRUELA DE PRESSAO MEDIA</t>
  </si>
  <si>
    <t>PARAFUSO FRANCES ZINCADO, DIAMETRO 1/2", COMPRIMENTO 12", COM PORCA E ARRUELA LISA MEDIA</t>
  </si>
  <si>
    <t>PARAFUSO FRANCES ZINCADO, DIAMETRO 1/2", COMPRIMENTO 15", COM PORCA E ARRUELA LISA MEDIA</t>
  </si>
  <si>
    <t>PARAFUSO FRANCES ZINCADO, DIAMETRO 1/2", COMPRIMENTO 2", COM PORCA E ARRUELA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</si>
  <si>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</si>
  <si>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</si>
  <si>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</si>
  <si>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</si>
  <si>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</si>
  <si>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</si>
  <si>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</si>
  <si>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</si>
  <si>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</si>
  <si>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</si>
  <si>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</si>
  <si>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3 1/2" COM ACABAMENTO CROMADO PARA FIXAR PECA SANITARIA, INCLUI PORCA CEGA, ARRUELA E BUCHA DE NYLON TAMANHO S-8</t>
  </si>
  <si>
    <t>PARAFUSO NIQUELADO COM ACABAMENTO CROMADO PARA FIXAR PECA SANITARIA, INCLUI PORCA CEGA, ARRUELA E BUCHA DE NYLON TAMANHO S-10</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</si>
  <si>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</si>
  <si>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</si>
  <si>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</si>
  <si>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</si>
  <si>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</si>
  <si>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</si>
  <si>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5/16" X 250 MM PARA FIXACAO DE TELHA DE FIBROCIMENTO CANALETE 49, INCLUI BUCHA NYLON S-10</t>
  </si>
  <si>
    <t>PARAFUSO ZINCADO 5/16" X 85 MM PARA FIXACAO DE TELHA DE FIBROCIMENTO CANALETE 90, INCLUI BUCHA NYLON S-10</t>
  </si>
  <si>
    <t>PARAFUSO ZINCADO ROSCA SOBERBA 5/16" X 120 MM PARA TELHA FIBROCIMENTO</t>
  </si>
  <si>
    <t>PARAFUSO ZINCADO ROSCA SOBERBA, CABECA SEXTAVADA, 5/16" X 110 MM, PARA FIXACAO DE TELHA EM MADEIRA</t>
  </si>
  <si>
    <t>PARAFUSO ZINCADO ROSCA SOBERBA, CABECA SEXTAVADA, 5/16" X 150 MM, PARA FIXACAO DE TELHA EM MADEIRA</t>
  </si>
  <si>
    <t>PARAFUSO ZINCADO ROSCA SOBERBA, CABECA SEXTAVADA, 5/16" X 180 MM, PARA FIXACAO DE TELHA EM MADEIRA</t>
  </si>
  <si>
    <t>PARAFUSO ZINCADO ROSCA SOBERBA, CABECA SEXTAVADA, 5/16" X 200 MM, PARA FIXACAO DE TELHA EM MADEIRA</t>
  </si>
  <si>
    <t>PARAFUSO ZINCADO ROSCA SOBERBA, CABECA SEXTAVADA, 5/16" X 230 MM, PARA FIXACAO DE TELHA EM MADEIRA</t>
  </si>
  <si>
    <t>PARAFUSO ZINCADO ROSCA SOBERBA, CABECA SEXTAVADA, 5/16" X 250 MM, PARA FIXACAO DE TELHA EM MADEIRA</t>
  </si>
  <si>
    <t>PARAFUSO ZINCADO ROSCA SOBERBA, CABECA SEXTAVADA, 5/16" X 50 MM, PARA FIXACAO DE TELHA EM MADEIRA</t>
  </si>
  <si>
    <t>PARAFUSO ZINCADO ROSCA SOBERBA, CABECA SEXTAVADA, 5/16" X 85 MM, PARA FIXACAO DE TELHA EM MADEIRA</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</si>
  <si>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</si>
  <si>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</si>
  <si>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</si>
  <si>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</si>
  <si>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</si>
  <si>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</si>
  <si>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</si>
  <si>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</si>
  <si>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(25,4 MM)</t>
  </si>
  <si>
    <t>PARAFUSO, AUTOATARRAXANTE, CABECA CHATA, FENDA SIMPLES, EM ACO ZINCADO, 1/4" (6,35 MM) X 25 MM</t>
  </si>
  <si>
    <t>PARAFUSO, COMUM, ASTM A307, SEXTAVADO, DIAMETRO 1/2" (12,7 MM), COMPRIMENTO 1" (25,4 MM)</t>
  </si>
  <si>
    <t>PARALELEPIPEDO GRANITICO OU BASALTICO, PARA PAVIMENTACAO, SEM FRETE (VARIACAO REGIONAL DE PECAS POR M2)</t>
  </si>
  <si>
    <t>MIL</t>
  </si>
  <si>
    <t>PASTA LUBRIFICANTE PARA TUBOS E CONEXOES COM JUNTA ELASTICA, EMBALAGEM DE *400* GR (USO EM PVC, ACO, POLIETILENO E OUTROS)</t>
  </si>
  <si>
    <t>PASTA PARA SOLDA DE TUBOS E CONEXOES DE COBRE (EMBALAGEM COM 250 G)</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</si>
  <si>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</si>
  <si>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</si>
  <si>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</si>
  <si>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</si>
  <si>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</si>
  <si>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</si>
  <si>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</si>
  <si>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PATCH CORD (CABO DE REDE), CATEGORIA 5 E (CAT 5E) UTP, 24 AWG, 4 PARES, EXTENSAO DE 1,50 M</t>
  </si>
  <si>
    <t>PATCH CORD (CABO DE REDE), CATEGORIA 5 E (CAT 5E) UTP, 24 AWG, 4 PARES, EXTENSAO DE 2,50 M</t>
  </si>
  <si>
    <t>PATCH CORD (CABO DE REDE), CATEGORIA 6 (CAT 6) UTP, 23 AWG, 4 PARES, EXTENSAO DE 1,50 M</t>
  </si>
  <si>
    <t>PATCH CORD (CABO DE REDE), CATEGORIA 6 (CAT 6) UTP, 23 AWG, 4 PARES, EXTENSAO DE 2,50 M</t>
  </si>
  <si>
    <t>PATCH PANEL, 24 PORTAS, CATEGORIA 5E, COM RACKS DE 19" DE LARGURA E 1 U DE ALTURA</t>
  </si>
  <si>
    <t>PATCH PANEL, 24 PORTAS, CATEGORIA 6, COM RACKS DE 19" DE LARGURA E 1 U DE ALTURA</t>
  </si>
  <si>
    <t>PATCH PANEL, 48 PORTAS, CATEGORIA 5E, COM RACKS DE 19" DE LARGURA E 2 U DE ALTURA</t>
  </si>
  <si>
    <t>PATCH PANEL, 48 PORTAS, CATEGORIA 6, COM RACKS DE 19" DE LARGURA E 2 U DE ALTURA</t>
  </si>
  <si>
    <t>PEDRA ARDOSIA, CINZA, *40 X 40* CM, E= *1 CM</t>
  </si>
  <si>
    <t>PEDRA ARDOSIA, CINZA, 20 X 40 CM, E= *1 CM</t>
  </si>
  <si>
    <t>PEDRA ARDOSIA, CINZA, 30 X 30, E= *1 CM</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</si>
  <si>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</si>
  <si>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</si>
  <si>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</si>
  <si>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</si>
  <si>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</si>
  <si>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</si>
  <si>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</si>
  <si>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</si>
  <si>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</si>
  <si>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</si>
  <si>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</si>
  <si>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PEDREIRO (HORISTA)</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</si>
  <si>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</si>
  <si>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</si>
  <si>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</si>
  <si>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</si>
  <si>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</si>
  <si>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</si>
  <si>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</si>
  <si>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</si>
  <si>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</si>
  <si>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OU "W" EM ACO LAMINADO, QUAISQUER DIMENSOES</t>
  </si>
  <si>
    <t>PERFIL "U" ENRIJECIDO, EM CHAPA DOBRADA DE ACO LAMINADO, E = 3,75 MM, H = 200 MM, L = 75 MM (9,94 KG/M)</t>
  </si>
  <si>
    <t>PERFIL "U" SIMPLES, EM CHAPA DOBRADA DE ACO LAMINADO, E = 2,65 MM, H = 75 MM, L = 40 MM (3,04 KG/M)</t>
  </si>
  <si>
    <t>PERFIL "U" SIMPLES, EM CHAPA DOBRADA DE ACO LAMINADO, E = 3 MM, H = 125 MM, L = 50 MM (5,07 KG/M)</t>
  </si>
  <si>
    <t>PERFIL "U" SIMPLES, EM CHAPA DOBRADA DE ACO LAMINADO, E = 3 MM, H = 200 MM, L = 50 MM (6,83 KG/M)</t>
  </si>
  <si>
    <t>PERFIL "U" SIMPLES, EM CHAPA DOBRADA DE ACO LAMINADO, E = 4,75 MM, H = 100 MM, L = 75 MM (8,74 KG/M)</t>
  </si>
  <si>
    <t>PERFIL "U" SIMPLES, EM CHAPA DOBRADA DE ACO LAMINADO, E = 8 MM, H = 150 MM, L = 75 MM (16,97 KG/M)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</si>
  <si>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</si>
  <si>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</si>
  <si>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</si>
  <si>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</si>
  <si>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</si>
  <si>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</si>
  <si>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</si>
  <si>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</si>
  <si>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EM ALUMINIO, FORMATO U, ABAS IGUAIS, LARGURA DE 12,70 MM (1/2 POL), ESPESSURA 1,58 MM (1/16 POL) E PESO LINEAR DE APROXIMADAMENTE 0,149 KG/M</t>
  </si>
  <si>
    <t>PERFIL EM ALUMINIO, FORMATO U, ABAS IGUAIS, LARGURA DE 25,4 MM (1"), ESPESSURA DE 2,38 MM (3/32") E PESO LINEAR DE APROXIMADAMENTE 0,460 KG/M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</si>
  <si>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</si>
  <si>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</si>
  <si>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</si>
  <si>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</si>
  <si>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</si>
  <si>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</si>
  <si>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</si>
  <si>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</si>
  <si>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</si>
  <si>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</si>
  <si>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</si>
  <si>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BRANCO, PARA FORRO REMOVIVEL, 24 X 1250 MM (L X C)</t>
  </si>
  <si>
    <t>PERFIL TRAVESSA (SECUNDARIO), T CLICADO, EM ACO GALVANIZADO, BRANCO, PARA FORRO REMOVIVEL, 24 X 625 MM (L X C)</t>
  </si>
  <si>
    <t>PERFILADO PERFURADO 19 X 38 MM, CHAPA 22</t>
  </si>
  <si>
    <t>PERFILADO PERFURADO DUPLO 38 X 76 MM, CHAPA 22</t>
  </si>
  <si>
    <t>PERFILADO PERFURADO SIMPLES 38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</si>
  <si>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</si>
  <si>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</si>
  <si>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DE COROA DIAMANTADA PARA CONCRETO, DIAMETRO ATE 250 MM, MOTOR ELETRICO 220 V, POTENCIA 2.500W</t>
  </si>
  <si>
    <t>PERFURATRIZ HIDRAULICA COM TRADO CURTO ACOPLADO, PROFUNDIDADE MAXIMA DE 20 M, DIAMETRO MAXIMO DE 1500 MM, POTENCIA INSTALADA DE 137 HP, MESA ROTATIVA COM TORQUE MAXIMO DE 30 KNM (INCLUI MONTAGEM, NAO INCLUI CAMINHAO)</t>
  </si>
  <si>
    <t>PERFURATRIZ HIDRAULICA SOBRE ESTEIRA, TORQUE MAXIMO 161 KNM, PROFUNDIDADE MAXIMA 54 M, DIAMETRO MAXIMO 1500 MM, POTENCIA MOTOR 268 HP</t>
  </si>
  <si>
    <t>PERFURATRIZ HIDRAULICA SOBRE ESTEIRA, TORQUE MAXIMO 98 KNM, PROFUNDIDADE MAXIMA 25 M, DIAMETRO MAXIMO 115 MM, POTENCIA MOTOR 190 HP</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</si>
  <si>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</si>
  <si>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</si>
  <si>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</si>
  <si>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PARA EXECUCAO DE ESTACAS SECANTES, TIPO HELICE CONTINUA COM CABECOTE DUPLO E TUBO METALICO 300 KW</t>
  </si>
  <si>
    <t>PERFURATRIZ PARA FURO DIRECIONAL HORIZONTAL (HDD) COM CAPACIDADE ATE 89 KN, POTENCIA 24,8 HP A 80 HP (INCLUSO FERRAMENTAS E LOCALIZADOR), PARA REDE SUBTERRANEA</t>
  </si>
  <si>
    <t>PERFURATRIZ PARA FURO DIRECIONAL HORIZONTAL (HDD) COM CAPACIDADE DE 201 KN A 560 KN, POTENCIA 200 HP A 260 HP (INCLUSO FERRAMENTAS E LOCALIZADOR), PARA REDE SUBTERRANEA</t>
  </si>
  <si>
    <t>PERFURATRIZ PARA FURO DIRECIONAL HORIZONTAL (HDD) COM CAPACIDADE DE 90 KN A 200 KN, POTENCIA 100 HP A 160 HP (INCLUSO FERRAMENTAS E LOCALIZADOR), PARA REDE SUBTERRANEA</t>
  </si>
  <si>
    <t>PERFURATRIZ PNEUMATICA MANUAL DE PESO MEDIO, 18KG, COMPRIMENTO DE CURSO DE 6 M, DIAMETRO DO PISTAO DE 5,5 CM</t>
  </si>
  <si>
    <t>PERFURATRIZ ROTATIVA SOBRE ESTEIRA, TORQUE MAXIMO 2500 KGM, POTENCIA 110 HP, MOTOR DIESEL</t>
  </si>
  <si>
    <t>PERFURATRIZ SOBRE ESTEIRA, TORQUE MAXIMO 600 KGF, PESO MEDIO 1000 KG, POTENCIA 20 HP, DIAMETRO MAXIMO 10"</t>
  </si>
  <si>
    <t>PERFURATRIZ SOBRE ESTEIRA, TORQUE MAXIMO DE 600 KGF, POTENCIA ENTRE 50 E 60 HP, DIAMETRO MAXIMO DE 10"</t>
  </si>
  <si>
    <t>PICAPE CABINE SIMPLES COM MOTOR 1.6 FLEX, CAMBIO MANUAL, POTENCIA 101/104 CV, 2 PORTAS</t>
  </si>
  <si>
    <t>PILAR QUADRADO NAO APARELHADO *10 X 10* CM, EM MACARANDUBA/MASSARANDUBA, ANGELIM OU EQUIVALENTE DA REGIAO - BRUTA</t>
  </si>
  <si>
    <t>PILAR QUADRADO NAO APARELHADO *15 X 15* CM, EM MACARANDUBA/MASSARANDUBA, ANGELIM OU EQUIVALENTE DA REGIAO - BRUTA</t>
  </si>
  <si>
    <t>PILAR QUADRADO NAO APARELHADO *20 X 20* CM, EM MACARANDUBA/MASSARANDUBA, ANGELIM OU EQUIVALENTE DA REGIAO - BRUTA</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</si>
  <si>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</si>
  <si>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</si>
  <si>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</si>
  <si>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</si>
  <si>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</si>
  <si>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</si>
  <si>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</si>
  <si>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</si>
  <si>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</si>
  <si>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(HORISTA)</t>
  </si>
  <si>
    <t>PINTOR (MENSALISTA)</t>
  </si>
  <si>
    <t>PINTOR DE LETREIROS (HORISTA)</t>
  </si>
  <si>
    <t>PINTOR DE LETREIROS (MENSALISTA)</t>
  </si>
  <si>
    <t>PINTOR PARA TINTA EPOXI (HORISTA)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</si>
  <si>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</si>
  <si>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</si>
  <si>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</si>
  <si>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</si>
  <si>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</si>
  <si>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</si>
  <si>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</si>
  <si>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COR LISA, PEI MAIOR OU IGUAL A 4, FORMATO MAIOR QUE 2025 CM2</t>
  </si>
  <si>
    <t>PISO EM CERAMICA ESMALTADA, COR LISA, PEI MAIOR OU IGUAL A 4,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</si>
  <si>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</si>
  <si>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</si>
  <si>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</si>
  <si>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</si>
  <si>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</si>
  <si>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LISO, MONOCOLOR, ACETINADO OU POLIDO, FORMATO MAIOR QUE 2500 ATE 6400 CM2</t>
  </si>
  <si>
    <t>PISO EM PORCELANATO,RETIFICADO, LISO, MONOCOLOR, ACETINADO OU POLIDO, FORMATO MAIOR QUE 6400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</si>
  <si>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</si>
  <si>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</si>
  <si>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</si>
  <si>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</si>
  <si>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</si>
  <si>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</si>
  <si>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</si>
  <si>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</si>
  <si>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TATIL / PODOTATIL, LADRILHO HIDRAULICO / CONCRETO, *25 X 25* CM, E= *2,5* CM, PADRAO TATIL ALERTA OU DIRECIONAL, COR AMARELA</t>
  </si>
  <si>
    <t>PISO TATIL / PODOTATIL, LADRILHO HIDRAULICO/CONCRETO, *40 X 40* CM, E= 2,5* CM, PADRAO TATIL ALERTA OU DIRECIONAL, COR NATURAL</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</si>
  <si>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</si>
  <si>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</si>
  <si>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</si>
  <si>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</si>
  <si>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VARIAVEL DE 3 A 4 MM (INCLUSO EXECUCAO)</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</si>
  <si>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</si>
  <si>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</si>
  <si>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</si>
  <si>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</si>
  <si>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</si>
  <si>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</si>
  <si>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</si>
  <si>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</si>
  <si>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</si>
  <si>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</si>
  <si>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</si>
  <si>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</si>
  <si>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</si>
  <si>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</si>
  <si>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</si>
  <si>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</si>
  <si>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</si>
  <si>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</si>
  <si>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</si>
  <si>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</si>
  <si>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</si>
  <si>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</si>
  <si>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</si>
  <si>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</si>
  <si>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</si>
  <si>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</si>
  <si>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</si>
  <si>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</si>
  <si>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</si>
  <si>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</si>
  <si>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</si>
  <si>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</si>
  <si>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</si>
  <si>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</si>
  <si>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</si>
  <si>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</si>
  <si>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EXERCICIOS, 2,00 M X 1,00 M (CHAPA GALVANIZADA #20), ESTRUTURA EM TUBOS REDONDOS DE ACO CARBONO, PINTURA NO PROCESSO ELETROSTATICO, ADESIVO FRENTE E VERSO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</si>
  <si>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</si>
  <si>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</si>
  <si>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X 40* CM, E = 6 CM, COR NATURAL</t>
  </si>
  <si>
    <t>PLACA/TAMPA CEGA EM LATAO ESCOVADO PARA CONDULETE EM LIGA DE ALUMINIO 4 X 4"</t>
  </si>
  <si>
    <t>PLUG OU BUJAO DE FERRO GALVANIZADO, DE 1 1/2"</t>
  </si>
  <si>
    <t>PLUG OU BUJAO DE FERRO GALVANIZADO, DE 1 1/4"</t>
  </si>
  <si>
    <t>PLUG OU BUJAO DE FERRO GALVANIZADO, DE 1"</t>
  </si>
  <si>
    <t>PLUG OU BUJAO DE FERRO GALVANIZADO, DE 1/2"</t>
  </si>
  <si>
    <t>PLUG OU BUJAO DE FERRO GALVANIZADO, DE 2 1/2"</t>
  </si>
  <si>
    <t>PLUG OU BUJAO DE FERRO GALVANIZADO, DE 2"</t>
  </si>
  <si>
    <t>PLUG OU BUJAO DE FERRO GALVANIZADO, DE 3"</t>
  </si>
  <si>
    <t>PLUG OU BUJAO DE FERRO GALVANIZADO, DE 3/4"</t>
  </si>
  <si>
    <t>PLUG OU BUJAO DE FERRO GALVANIZADO, DE 4"</t>
  </si>
  <si>
    <t>PLUG PVC, JE, DN 100 MM, PARA REDE COLETORA ESGOTO</t>
  </si>
  <si>
    <t>PLUG PVC, JE, DN 150 MM, PARA REDE COLETORA ESGOTO</t>
  </si>
  <si>
    <t>PO DE PEDRA (POSTO PEDREIRA/FORNECEDOR, SEM FRETE)</t>
  </si>
  <si>
    <t>POCEIRO / ESCAVADOR DE VALAS E TUBULOES (HORISTA)</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</si>
  <si>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</si>
  <si>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</si>
  <si>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</si>
  <si>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</si>
  <si>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</si>
  <si>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</si>
  <si>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</si>
  <si>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</si>
  <si>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</si>
  <si>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ROLICO SEM TRATAMENTO, D = 8 A 11 CM, H = 3 M, EM EUCALIPTO OU EQUIVALENTE DA REGIAO - BRUTA (PARA ESCORAMENTO)</t>
  </si>
  <si>
    <t>PONTALETE ROLICO SEM TRATAMENTO, D = 8 A 11 CM, H = 6 M, EM EUCALIPTO OU EQUIVALENTE DA REGIAO - BRUTA (PARA ESCORAMENTO)</t>
  </si>
  <si>
    <t>PONTEIRO PARA MARTELO ROMPEDOR, DIAMETRO = *28* MM, COMPRIMENTO = *520* MM, ENCAIXE  SEXTAVADO</t>
  </si>
  <si>
    <t>PORCA OLHAL EM ACO GALVANIZADO, ESPESSURA 16MM, ABERTURA 21MM</t>
  </si>
  <si>
    <t>PORCA OLHAL M 16, EM ACO GALVANIZADO, DIAMETRO = 16 MM</t>
  </si>
  <si>
    <t>PORCA UNIAO/JUNCAO ZINCADA SEXTAVADA 1/4 ", CHAVE 7/16 ", COMPRIMENTO = 25 MM</t>
  </si>
  <si>
    <t>PORCA ZINCADA, QUADRADA, DIAMETRO 3/8"</t>
  </si>
  <si>
    <t>PORCA ZINCADA, QUADRADA, DIAMETRO 5/8"</t>
  </si>
  <si>
    <t>PORCA ZINCADA, SEXTAVADA, DIAMETRO 1"</t>
  </si>
  <si>
    <t>PORCA ZINCADA, SEXTAVADA, DIAMETRO 1/2"</t>
  </si>
  <si>
    <t>PORCA ZINCADA, SEXTAVADA, DIAMETRO 1/4"</t>
  </si>
  <si>
    <t>PORCA ZINCADA, SEXTAVADA, DIAMETRO 3/8"</t>
  </si>
  <si>
    <t>PORCA ZINCADA, SEXTAVADA, DIAMETRO 5/16"</t>
  </si>
  <si>
    <t>PORCA ZINCADA, SEXTAVADA, DIAMETRO 5/8"</t>
  </si>
  <si>
    <t>PORTA CADEADO EM ACO GALVANIZADO, COMPRIMENTO DE 3 1/2"</t>
  </si>
  <si>
    <t>PORTA CORTA-FOGO SIMPLES PARA SAIDA DE EMERGENCIA, 1 FOLHA DE ABRIR, 5 CM, ACABAMENTO NATURAL / SEM PINTURA, COM FECHADURA TIPO TRINCO, DOBRADICAS E BATENTE,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</si>
  <si>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</si>
  <si>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</si>
  <si>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</si>
  <si>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</si>
  <si>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</si>
  <si>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</si>
  <si>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</si>
  <si>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</si>
  <si>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 GIRO, EM MADEIRA MACICA (ANGELIM OU EQUIVALENTE REGIONAL), QUALQUER DESENHO (VERTICAL/DIAGONAL/HORIZ.), E = *3,5* CM, DIMENSOES 2,10 X 0,70 (SOMENTE FOLHA DE PORTA, ACABAMENTO NATURAL)</t>
  </si>
  <si>
    <t>PORTA DE ABRIR EM ACO, COM DIVISAO HORIZONTAL PARA VIDROS, 90 X 210 CM, COM FUNDO ANTICORROSIVO/PRIMER DE PROTECAO, INCLUI FECHADURA, MACANETA E PARAFUSO, SEM GUARNICAO/ALIZAR/VISTA, VIDROS NAO INCLUSOS</t>
  </si>
  <si>
    <t>PORTA DE ABRIR EM ACO, TIPO VENEZIANA, 90 X 210 CM, COM FUNDO ANTICORROSIVO / PRIMER DE PROTECAO, INCLUI FECHADURA, MACANETA E PARAFUSOS, SEM GUARNICAO/ALIZAR/VISTA</t>
  </si>
  <si>
    <t>PORTA DE ABRIR EM ALUMINIO COM DIVISAO HORIZONTAL PARA VIDROS, ACABAMENTO ANODIZADO NATURAL, VIDROS INCLUSOS, SEM GUARNICAO/ALIZAR/VISTA, 87 CM X 210 CM</t>
  </si>
  <si>
    <t>PORTA DE ABRIR EM ALUMINIO COM LAMBRI HORIZONTAL/LAMINADA, ACABAMENTO ANODIZADO NATURAL, SEM GUARNICAO/ALIZAR/VISTA</t>
  </si>
  <si>
    <t>PORTA DE ABRIR EM ALUMINIO TIPO VENEZIANA, ACABAMENTO ANODIZADO NATURAL, SEM GUARNICAO/ALIZAR/VISTA</t>
  </si>
  <si>
    <t>PORTA DE ABRIR, TIPO VENEZIANA, EM ALUMINIO, ACABAMENTO ANODIZADO NATURAL, 90 CM X 210 CM (LARGURA X ALTURA), SEM GUARNICAO/ALIZAR/VISTA</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</si>
  <si>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</si>
  <si>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</si>
  <si>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</si>
  <si>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</si>
  <si>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</si>
  <si>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</si>
  <si>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</si>
  <si>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</si>
  <si>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</si>
  <si>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</si>
  <si>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</si>
  <si>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</si>
  <si>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</si>
  <si>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</si>
  <si>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</si>
  <si>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</si>
  <si>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</si>
  <si>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</si>
  <si>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</si>
  <si>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</si>
  <si>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</si>
  <si>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 MADEIRA-DE-LEI QUADRICULADA PARA VIDRO, DE CORRER (ANGELIM OU EQUIVALENTE REGIONAL), E = *3,5* CM</t>
  </si>
  <si>
    <t>PORTA DE MADEIRA-DE-LEI TIPO VENEZIANA (ANGELIM OU EQUIVALENTE REGIONAL), E = *3,5* CM</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</si>
  <si>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</si>
  <si>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</si>
  <si>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</si>
  <si>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</si>
  <si>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</si>
  <si>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</si>
  <si>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</si>
  <si>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</si>
  <si>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</si>
  <si>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INFERIOR/BASE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</si>
  <si>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</si>
  <si>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</si>
  <si>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7 M, DIAMETRO INFERIOR = *125* MM</t>
  </si>
  <si>
    <t>POSTE CONICO CONTINUO EM ACO GALVANIZADO, CURVO, BRACO SIMPLES, FLANGEADO, H = 9 M, DIAMETRO INFERIOR = *135*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</si>
  <si>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</si>
  <si>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</si>
  <si>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</si>
  <si>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</si>
  <si>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</si>
  <si>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</si>
  <si>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</si>
  <si>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</si>
  <si>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</si>
  <si>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</si>
  <si>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</si>
  <si>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</si>
  <si>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</si>
  <si>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</si>
  <si>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</si>
  <si>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</si>
  <si>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</si>
  <si>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</si>
  <si>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</si>
  <si>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</si>
  <si>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</si>
  <si>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</si>
  <si>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</si>
  <si>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</si>
  <si>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</si>
  <si>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</si>
  <si>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</si>
  <si>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</si>
  <si>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</si>
  <si>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</si>
  <si>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</si>
  <si>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</si>
  <si>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</si>
  <si>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</si>
  <si>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</si>
  <si>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</si>
  <si>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</si>
  <si>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</si>
  <si>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</si>
  <si>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</si>
  <si>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</si>
  <si>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</si>
  <si>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</si>
  <si>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</si>
  <si>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</si>
  <si>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</si>
  <si>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</si>
  <si>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</si>
  <si>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</si>
  <si>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</si>
  <si>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</si>
  <si>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</si>
  <si>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</si>
  <si>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 DECORATIVO PARA JARDIM EM ACO TUBULAR, SEM LUMINARIA,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</si>
  <si>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</si>
  <si>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</si>
  <si>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</si>
  <si>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</si>
  <si>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</si>
  <si>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</si>
  <si>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PRANCHA APARELHADA *4 X 30* CM, EM MACARANDUBA/MASSARANDUBA, ANGELIM OU EQUIVALENTE DA REGIAO</t>
  </si>
  <si>
    <t>PRANCHA NAO APARELHADA *6 X 25* CM, EM MACARANDUBA/MASSARANDUBA, ANGELIM OU EQUIVALENTE DA REGIAO - BRUTA</t>
  </si>
  <si>
    <t>PRANCHA NAO APARELHADA *6 X 30* CM, EM MACARANDUBA/MASSARANDUBA, ANGELIM OU EQUIVALENTE DA REGIAO - BRUTA</t>
  </si>
  <si>
    <t>PRANCHA NAO APARELHADA *6 X 40* CM, EM MACARANDUBA/MASSARANDUBA, ANGELIM OU EQUIVALENTE DA REGIAO - BRUTA</t>
  </si>
  <si>
    <t>PRANCHAO APARELHADO *7,5 X 23* CM, EM MACARANDUBA/MASSARANDUBA, ANGELIM OU EQUIVALENTE DA REGIAO</t>
  </si>
  <si>
    <t>PRANCHAO APARELHADO *8 X 30* CM, EM MACARANDUBA/MASSARANDUBA, ANGELIM OU EQUIVALENTE DA REGIAO</t>
  </si>
  <si>
    <t>PRANCHAO NAO APARELHADO *7,5 X 23* CM, EM MACARANDUBA/MASSARANDUBA, ANGELIM OU EQUIVALENTE DA REGIAO - BRUTA</t>
  </si>
  <si>
    <t>PRANCHAO NAO APARELHADO *8 X 30* CM, EM MACARANDUBA/MASSARANDUBA, ANGELIM OU EQUIVALENTE DA REGIAO - BRUTA</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</si>
  <si>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</si>
  <si>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</si>
  <si>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</si>
  <si>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</si>
  <si>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</si>
  <si>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</si>
  <si>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</si>
  <si>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</si>
  <si>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</si>
  <si>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</si>
  <si>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</si>
  <si>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</si>
  <si>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</si>
  <si>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</si>
  <si>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</si>
  <si>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</si>
  <si>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</si>
  <si>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</si>
  <si>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COM CABECA DUPLA 17 X 27 (2 1/2 X 11)</t>
  </si>
  <si>
    <t>PREGO DE ACO POLIDO SEM CABECA 15 X 15 (1 1/4 X 13)</t>
  </si>
  <si>
    <t>PRESSAO DE PERNAS TRIPLO, EM TUBO DE ACO CARBONO, PINTURA NO PROCESSO ELETROSTATICO - EQUIPAMENTO DE GINASTICA PARA ACADEMIA AO AR LIVRE / ACADEMIA DA TERCEIRA IDADE - ATI</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</si>
  <si>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</si>
  <si>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</si>
  <si>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</si>
  <si>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</si>
  <si>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</si>
  <si>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CANEQUINHA, COM VOLUME DE 1,50 L, SEM COMPRESSOR</t>
  </si>
  <si>
    <t>PROLONGADOR/ EXTENSOR TELESCOPICO, EM CHAPA METALICA, COM 3 METROS, PARA ROLO DE PINTURA</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</si>
  <si>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</si>
  <si>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</si>
  <si>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</si>
  <si>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</si>
  <si>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</si>
  <si>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</si>
  <si>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</si>
  <si>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 COM CORDAO EM NYLON E CALCO GUIA EM ACO OU MADEIRA</t>
  </si>
  <si>
    <t>PRUMO DE PAREDE EM ACO 700 A 750 G, COM CORDAO EM NYLON E TACO</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</si>
  <si>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</si>
  <si>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</si>
  <si>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</si>
  <si>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</si>
  <si>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PUNHO PARA PERFURATRIZ DE ESTEIRA T38, D = 1 1/2" (38 MM), C = 380 MM</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</si>
  <si>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</si>
  <si>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</si>
  <si>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</si>
  <si>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</si>
  <si>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</si>
  <si>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</si>
  <si>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</si>
  <si>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</si>
  <si>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</si>
  <si>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</si>
  <si>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</si>
  <si>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</si>
  <si>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</si>
  <si>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</si>
  <si>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</si>
  <si>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</si>
  <si>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</si>
  <si>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</si>
  <si>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</si>
  <si>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</si>
  <si>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</si>
  <si>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</si>
  <si>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</si>
  <si>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</si>
  <si>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</si>
  <si>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</si>
  <si>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</si>
  <si>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</si>
  <si>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</si>
  <si>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</si>
  <si>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</si>
  <si>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</si>
  <si>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</si>
  <si>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</si>
  <si>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3 DISJUNTORES NEMA OU 4 DISJUNTORES DIN</t>
  </si>
  <si>
    <t>QUADRO DE DISTRIBUICAO, SEM BARRAMENTO, EM PVC, DE SOBREPOR, PARA 6 DISJUNTORES NEMA OU 8 DISJUNTORES DIN</t>
  </si>
  <si>
    <t>RACK DE PISO PARA SERVIDOR, ABERTO, EM COLUNA, 44U X *570* MM</t>
  </si>
  <si>
    <t>RACK DE PISO PARA SERVIDOR, FECHADO, 44U, COM PORTA, 44U X *570* MM</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</si>
  <si>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</si>
  <si>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</si>
  <si>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</si>
  <si>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</si>
  <si>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</si>
  <si>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</si>
  <si>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</si>
  <si>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</si>
  <si>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</si>
  <si>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</si>
  <si>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QUADRADA BRANCA</t>
  </si>
  <si>
    <t>RALO SECO CONICO, PVC, 100 X 40 MM, COM GRELHA REDONDA BRANCA</t>
  </si>
  <si>
    <t>RALO SIFONADO CILINDRICO, PVC, 100 X 40 MM, COM GRELHA REDONDA BRANCA</t>
  </si>
  <si>
    <t>RALO SIFONADO QUADRADO, PVC, 100 X 53 MM, SAIDA 40 MM, COM GRELHA QUADRADA BRANCA</t>
  </si>
  <si>
    <t>RALO SIFONADO REDONDO CONICO, PVC, 100 X 40 MM, COM GRELHA REDONDA BRANCA</t>
  </si>
  <si>
    <t>REBITE DE REPUXO EM ALUMINIO VAZADO, DIAMETRO 3,2 X 8 MM DE COMPRIMENTO (1KG = 1025 UNIDADES)</t>
  </si>
  <si>
    <t>REBOLO ABRASIVO RETO DE USO GERAL GRAO 36, DE 6 X 1" (DIAMETRO X ESPESSURA)</t>
  </si>
  <si>
    <t>REBOLO ABRASIVO RETO DE USO GERAL GRAO 36, DE 6 X 3/4" (DIAMETRO X ESPESSURA)</t>
  </si>
  <si>
    <t>RECICLADORA DE ASFALTO A FRIO SOBRE RODAS, LARG. FRESAGEM 2,00 M, POT. 315 KW/422 HP</t>
  </si>
  <si>
    <t>REDUCAO EXCENTRICA PVC, DN 100 X 50 MM, PARA ESGOTO PREDIAL</t>
  </si>
  <si>
    <t>REDUCAO EXCENTRICA PVC, DN 100 X 75 MM, PARA ESGOTO PREDIAL</t>
  </si>
  <si>
    <t>REDUCAO EXCENTRICA PVC, DN 75 X 50 MM, PARA ESGOTO PREDIAL</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</si>
  <si>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</si>
  <si>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</si>
  <si>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</si>
  <si>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</si>
  <si>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PB, DN 100 X 50 / DE 110 X 60 MM, PARA REDE DE AGUA</t>
  </si>
  <si>
    <t>REDUCAO PVC PBA, JE, PB, DN 100 X 75 / DE 110 X 85 MM, PARA REDE DE AGUA</t>
  </si>
  <si>
    <t>REDUCAO PVC PBA, JE, PB, DN 75 X 50 / DE 85 X 60 MM, PARA REDE DE AGUA</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</si>
  <si>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</si>
  <si>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</si>
  <si>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</si>
  <si>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</si>
  <si>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</si>
  <si>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</si>
  <si>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</si>
  <si>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 COM CORPO DIVIDIDO</t>
  </si>
  <si>
    <t>REGISTRO DE ESFERA, PVC, COM VOLANTE, VS, ROSCAVEL, DN 1/2",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</si>
  <si>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</si>
  <si>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</si>
  <si>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</si>
  <si>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</si>
  <si>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</si>
  <si>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</si>
  <si>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</si>
  <si>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</si>
  <si>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</si>
  <si>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</si>
  <si>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</si>
  <si>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</si>
  <si>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1/2"</t>
  </si>
  <si>
    <t>REGISTRO GAVETA BRUTO EM LATAO FORJADO, BITOLA 1 1/4"</t>
  </si>
  <si>
    <t>REGISTRO GAVETA BRUTO EM LATAO FORJADO, BITOLA 1"</t>
  </si>
  <si>
    <t>REGISTRO GAVETA BRUTO EM LATAO FORJADO, BITOLA 1/2"</t>
  </si>
  <si>
    <t>REGISTRO GAVETA BRUTO EM LATAO FORJADO, BITOLA 2 1/2"</t>
  </si>
  <si>
    <t>REGISTRO GAVETA BRUTO EM LATAO FORJADO, BITOLA 2"</t>
  </si>
  <si>
    <t>REGISTRO GAVETA BRUTO EM LATAO FORJADO, BITOLA 3"</t>
  </si>
  <si>
    <t>REGISTRO GAVETA BRUTO EM LATAO FORJADO, BITOLA 3/4"</t>
  </si>
  <si>
    <t>REGISTRO GAVETA BRUTO EM LATAO FORJADO, BITOLA 4"</t>
  </si>
  <si>
    <t>REGISTRO GAVETA COM ACABAMENTO E CANOPLA CROMADOS, SIMPLES, BITOLA 1 1/2"</t>
  </si>
  <si>
    <t>REGISTRO GAVETA COM ACABAMENTO E CANOPLA CROMADOS, SIMPLES, BITOLA 1 1/4"</t>
  </si>
  <si>
    <t>REGISTRO GAVETA COM ACABAMENTO E CANOPLA CROMADOS, SIMPLES, BITOLA 1"</t>
  </si>
  <si>
    <t>REGISTRO GAVETA COM ACABAMENTO E CANOPLA CROMADOS, SIMPLES, BITOLA 1/2"</t>
  </si>
  <si>
    <t>REGISTRO GAVETA COM ACABAMENTO E CANOPLA CROMADOS, SIMPLES, BITOLA 3/4"</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</si>
  <si>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</si>
  <si>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</si>
  <si>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t>
  </si>
  <si>
    <t>REGISTRO PRESSAO BRUTO EM LATAO FORJADO, BITOLA 3/4"</t>
  </si>
  <si>
    <t>REGISTRO PRESSAO COM ACABAMENTO E CANOPLA CROMADA, SIMPLES, BITOLA 1/2"</t>
  </si>
  <si>
    <t>REGISTRO PRESSAO COM ACABAMENTO E CANOPLA CROMADA, SIMPLES, BITOLA 3/4"</t>
  </si>
  <si>
    <t>REGUA DE ALUMINIO PARA PEDREIRO 2 M X *25,5* MM</t>
  </si>
  <si>
    <t>REGUA VIBRADORA DUPLA PARA CONCRETO A GASOLINA 5,5 HP, PESO DE 60 KG, COMPRIMENTO 4 M</t>
  </si>
  <si>
    <t>REGUA VIBRATORIA DE CONCRETO TRELICADA, EQUIPADA COM MOTOR A GASOLINA DE 9 HP</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</si>
  <si>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</si>
  <si>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</si>
  <si>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</si>
  <si>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</si>
  <si>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RESINA ACRILICA PREMIUM BASE AGUA - COR BRANCA</t>
  </si>
  <si>
    <t>RESPIRADOR DESCARTAVEL SEM VALVULA DE EXALACAO, PFF 1</t>
  </si>
  <si>
    <t>RETARDO PARA CORDEL DETONANTE</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</si>
  <si>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</si>
  <si>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</si>
  <si>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</si>
  <si>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</si>
  <si>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PARA FACHADAS, PECAS NO FORMATO APROX. *5 X 15* CM, FORNECIDAS EM PLACAS COM PECAS UNIDAS EM PONTOS</t>
  </si>
  <si>
    <t>REVESTIMENTO EM CERAMICA ESMALTADA PARA FACHADAS, PECAS NO FORMATO APROX. *7 X 26* CM, FORNECIDAS EM PLACAS COM PECAS UNIDAS EM PONTOS</t>
  </si>
  <si>
    <t>REVESTIMENTO EM CERAMICA ESMALTADA, FORMATO MAIOR A 2025 CM2</t>
  </si>
  <si>
    <t>REVESTIMENTO EPOXI DE ALTA RESISTENCIA QUIMICA, ISENTO DE SOLVENTES, BICOMPONENTE</t>
  </si>
  <si>
    <t>REVESTIMENTO PARA ESCADA EM GRANILITE, MARMORITE OU GRANITINA ESP = 8 MM (INCLUSO EXECUCAO)</t>
  </si>
  <si>
    <t>REVESTIMENTO PARA PAREDE, EM CERAMICA ESMALTADA, FORMATO MENOR OU IGUAL A 2025 CM2</t>
  </si>
  <si>
    <t>RIPA APARELHADA *1,5 X 5* CM, EM MACARANDUBA/MASSARANDUBA, ANGELIM OU EQUIVALENTE DA REGIAO</t>
  </si>
  <si>
    <t>RIPA NAO APARELHADA *1 X 3* CM, EM MACARANDUBA/MASSARANDUBA, ANGELIM OU EQUIVALENTE DA REGIAO - BRUTA</t>
  </si>
  <si>
    <t>RIPA NAO APARELHADA, *1,5 X 5* CM, EM MACARANDUBA/MASSARANDUBA, ANGELIM OU EQUIVALENTE DA REGIAO - BRUTA</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</si>
  <si>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</si>
  <si>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</si>
  <si>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</si>
  <si>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</si>
  <si>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</si>
  <si>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</si>
  <si>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</si>
  <si>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</si>
  <si>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</si>
  <si>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</si>
  <si>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BORRACHA DUPLA E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</si>
  <si>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</si>
  <si>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</si>
  <si>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</si>
  <si>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</si>
  <si>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</si>
  <si>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</si>
  <si>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</si>
  <si>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</si>
  <si>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</si>
  <si>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</si>
  <si>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</si>
  <si>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</si>
  <si>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</si>
  <si>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X 68 MM (COMPRIMENTO X DIAMETRO), SEM CABO</t>
  </si>
  <si>
    <t>ROLO DE LA DE CARNEIRO 25 MM X 23 CM (ALTURA DA LA X COMPRIMENTO), SEM CABO</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</si>
  <si>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</si>
  <si>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</si>
  <si>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</si>
  <si>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</si>
  <si>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</si>
  <si>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</si>
  <si>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</si>
  <si>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</si>
  <si>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</si>
  <si>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</si>
  <si>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</si>
  <si>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</si>
  <si>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</si>
  <si>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</si>
  <si>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</si>
  <si>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 POLEGADAS</t>
  </si>
  <si>
    <t>SAPATA DE PVC ADITIVADO NERVURADO D = 8 POLEGADAS</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</si>
  <si>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</si>
  <si>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</si>
  <si>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</si>
  <si>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</si>
  <si>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MACARANDUBA/MASSARANDUBA, ANGELIM OU EQUIVALENTE DA REGIAO</t>
  </si>
  <si>
    <t>SARRAFO NAO APARELHADO *2,5 X 10* CM, EM MACARANDUBA/MASSARANDUBA, ANGELIM OU EQUIVALENTE DA REGIAO - BRUTA</t>
  </si>
  <si>
    <t>SARRAFO NAO APARELHADO *2,5 X 5* CM, EM MACARANDUBA/MASSARANDUBA, ANGELIM, PEROBA-ROSA OU EQUIVALENTE DA REGIAO - BRUTA</t>
  </si>
  <si>
    <t>SARRAFO NAO APARELHADO *2,5 X 7* CM, EM MACARANDUBA/MASSARANDUBA, ANGELIM, PEROBA-ROSA OU EQUIVALENTE DA REGIAO - BRUTA</t>
  </si>
  <si>
    <t>SEGURO - HORISTA (COLETADO CAIXA - ENCARGOS COMPLEMENTARES)</t>
  </si>
  <si>
    <t>SEGURO - MENSALISTA (COLETADO CAIXA - ENCARGOS COMPLEMENTARES)</t>
  </si>
  <si>
    <t>SEIXO ROLADO PARA APLICACAO EM CONCRETO (POSTO PEDREIRA/FORNECEDOR, SEM FRETE)</t>
  </si>
  <si>
    <t>SELADOR ACRILICO OPACO PREMIUM INTERIOR/EXTERIOR</t>
  </si>
  <si>
    <t>SELADOR HORIZONTAL PARA FITA DE ACO 1" (25 MM)</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</si>
  <si>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</si>
  <si>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</si>
  <si>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</si>
  <si>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</si>
  <si>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310ML</t>
  </si>
  <si>
    <t>SELANTE MONOCOMPONENTE A BASE DE SILICONE DE BAIXO MODULO, PARA JUNTAS DE PAVIMENTACAO</t>
  </si>
  <si>
    <t>SELANTE TIPO VEDA CALHA PARA METAL E FIBROCIMENTO</t>
  </si>
  <si>
    <t>SELIM PVC, COM TRAVA, JE, 90 GRAUS, DN 125 X 100 MM OU 150 X 100 MM, PARA REDE COLETORA ESGOTO</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</si>
  <si>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</si>
  <si>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</si>
  <si>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</si>
  <si>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</si>
  <si>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</si>
  <si>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</si>
  <si>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</si>
  <si>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</si>
  <si>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</si>
  <si>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</si>
  <si>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(HORISTA)</t>
  </si>
  <si>
    <t>SERRALHEIRO (MENSALISTA)</t>
  </si>
  <si>
    <t>SERVENTE DE OBRAS (HORISTA)</t>
  </si>
  <si>
    <t>SERVENTE DE OBRAS (MENSALISTA)</t>
  </si>
  <si>
    <t>SERVICO DE BOMBEAMENTO DE CONCRETO COM CONSUMO MINIMO DE 40 M3, (DISPONIBILIZACAO DE BOMBA), SEM O LANCAMENTO</t>
  </si>
  <si>
    <t>SIFAO / TUBO SINFONADO EXTENSIVEL/SANFONADO, UNIVERSAL/ SIMPLES, ENTRE *50 A 70* CM, DE PLASTICO BRANCO</t>
  </si>
  <si>
    <t>SIFAO EM METAL CROMADO PARA PIA AMERICANA, 1.1/2 X 1.1/2"</t>
  </si>
  <si>
    <t>SIFAO EM METAL CROMADO PARA PIA AMERICANA, 1.1/2 X 2"</t>
  </si>
  <si>
    <t>SIFAO EM METAL CROMADO PARA PIA OU LAVATORIO, 1 X 1.1/2"</t>
  </si>
  <si>
    <t>SIFAO EM METAL CROMADO PARA TANQUE, 1.1/4 X 1.1/2"</t>
  </si>
  <si>
    <t>SIFAO PLASTICO EXTENSIVEL UNIVERSAL, TIPO COPO</t>
  </si>
  <si>
    <t>SIFAO PLASTICO TIPO COPO PARA PIA AMERICANA 1.1/2 X 1.1/2"</t>
  </si>
  <si>
    <t>SIFAO PLASTICO TIPO COPO PARA PIA OU LAVATORIO, 1 X 1.1/2"</t>
  </si>
  <si>
    <t>SIFAO PLASTICO TIPO COPO PARA TANQUE, 1.1/4 X 1.1/2"</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</si>
  <si>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</si>
  <si>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</si>
  <si>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</si>
  <si>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</si>
  <si>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</si>
  <si>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</si>
  <si>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 / ESTOPA SISAL PARA GESSO</t>
  </si>
  <si>
    <t>SOLDA EM BARRA DE ESTANHO-CHUMBO 50/50</t>
  </si>
  <si>
    <t>SOLDA EM VARETA FOSCOPER, D = *2,5* MM X COMPRIMENTO 500 MM</t>
  </si>
  <si>
    <t>SOLDA ESTANHO/COBRE PARA CONEXOES DE COBRE, FIO 2,5 MM, CARRETEL 500 GR (SEM CHUMBO)</t>
  </si>
  <si>
    <t>SOLDADOR (HORISTA)</t>
  </si>
  <si>
    <t>SOLDADOR (MENSALISTA)</t>
  </si>
  <si>
    <t>SOLDADOR ELETRICO (PARA SOLDA A SER TESTADA COM RAIOS "X") (HORISTA)</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</si>
  <si>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</si>
  <si>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</si>
  <si>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</si>
  <si>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</si>
  <si>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</si>
  <si>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</si>
  <si>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</si>
  <si>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SOLVENTE PARA COLA A BASE DE RESINA SINTETICA (PARA COLA DE LAMINADO MELAMINICO E OUTRAS SUPERFICIES)</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</si>
  <si>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</si>
  <si>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</si>
  <si>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</si>
  <si>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</si>
  <si>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</si>
  <si>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BULBO AMARELO DE RESPOSTA RAPIDA, 79 GRAUS CELSIUS, ACABAMENTO CROMADO, D = 20 MM (3/4")</t>
  </si>
  <si>
    <t>SPRINKLER TIPO PENDENTE, BULBO AMARELO DE RESPOSTA RAPIDA, 79 GRAUS CELSIUS, ACABAMENTO NATURAL OU CROMADO, D = 15 MM (1/2")</t>
  </si>
  <si>
    <t>SPRINKLER TIPO PENDENTE, BULBO AMARELO DE RESPOSTA RAPIDA, 79 GRAUS CELSIUS, ACABAMENTO NATURAL, D = 20 MM (3/4")</t>
  </si>
  <si>
    <t>SPRINKLER TIPO PENDENTE, BULBO VERMELHO DE RESPOSTA RAPIDA, 68 GRAUS CELSIUS, ACABAMENTO CROMADO, D = 15 MM (1/2")</t>
  </si>
  <si>
    <t>SPRINKLER TIPO PENDENTE, BULBO VERMELHO DE RESPOSTA RAPIDA, 68 GRAUS CELSIUS, ACABAMENTO CROMADO, D = 20 MM (3/4")</t>
  </si>
  <si>
    <t>SPRINKLER TIPO PENDENTE, BULBO VERMELHO DE RESPOSTA RAPIDA, 68 GRAUS CELSIUS, ACABAMENTO NATURAL, D = 20 MM (3/4")</t>
  </si>
  <si>
    <t>SPRINKLER TIPO PENDENTE, BULBO VERMELHO RESPOSTA RAPIDA, 68 GRAUS CELSIUS, ACABAMENTO NATURAL, D = 15 MM (1/2")</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</si>
  <si>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</si>
  <si>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</si>
  <si>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</si>
  <si>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</si>
  <si>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</si>
  <si>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</si>
  <si>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</si>
  <si>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</si>
  <si>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</si>
  <si>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PLUVIAL PREDIAL</t>
  </si>
  <si>
    <t>SUPORTE PARA CALHA DE 150 MM EM ACO GALVANIZADO</t>
  </si>
  <si>
    <t>SUPORTE PARA TUBO DIAMETRO NOMINAL 2", COM ROSCA MECANICA</t>
  </si>
  <si>
    <t>SURF DUPLO, EM TUBO DE ACO CARBONO, PINTURA NO PROCESSO ELETROSTATICO - EQUIPAMENTO DE GINASTICA PARA ACADEMIA AO AR LIVRE / ACADEMIA DA TERCEIRA IDADE - ATI</t>
  </si>
  <si>
    <t>TABUA *2,5 X 15 CM EM PINUS, MISTA OU EQUIVALENTE DA REGIAO - BRUTA</t>
  </si>
  <si>
    <t>TABUA *2,5 X 23* CM EM PINUS, MISTA OU EQUIVALENTE DA REGIAO - BRUTA</t>
  </si>
  <si>
    <t>TABUA *2,5 X 30 CM EM PINUS, MISTA OU EQUIVALENTE DA REGIAO - BRUTA</t>
  </si>
  <si>
    <t>TABUA APARELHADA *2,5 X 15* CM, EM MACARANDUBA/MASSARANDUBA, ANGELIM OU EQUIVALENTE DA REGIAO</t>
  </si>
  <si>
    <t>TABUA APARELHADA *2,5 X 25* CM, EM MACARANDUBA/MASSARANDUBA, ANGELIM OU EQUIVALENTE DA REGIAO</t>
  </si>
  <si>
    <t>TABUA APARELHADA *2,5 X 30* CM, EM MACARANDUBA/MASSARANDUBA,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</si>
  <si>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</si>
  <si>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</si>
  <si>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</si>
  <si>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MACARANDUBA/MASSARANDUBA, ANGELIM OU EQUIVALENTE DA REGIAO - BRUTA</t>
  </si>
  <si>
    <t>TABUA NAO APARELHADA *2,5 X 20* CM, EM MACARANDUBA/MASSARANDUBA, ANGELIM OU EQUIVALENTE DA REGIAO - BRUTA</t>
  </si>
  <si>
    <t>TABUA NAO APARELHADA *2,5 X 30* CM, EM MACARANDUBA/MASSARANDUBA,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</si>
  <si>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</si>
  <si>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</si>
  <si>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</si>
  <si>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</si>
  <si>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</si>
  <si>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</si>
  <si>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</si>
  <si>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</si>
  <si>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</si>
  <si>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</si>
  <si>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</si>
  <si>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</si>
  <si>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</si>
  <si>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</si>
  <si>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</si>
  <si>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</si>
  <si>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</si>
  <si>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</si>
  <si>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</si>
  <si>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</si>
  <si>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</si>
  <si>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1 INTERRUPTOR</t>
  </si>
  <si>
    <t>TAMPA PARA CONDULETE, EM PVC, PARA 1 MODULO RJ</t>
  </si>
  <si>
    <t>TAMPA PARA CONDULETE, EM PVC, PARA 2 MODULOS RJ</t>
  </si>
  <si>
    <t>TAMPA PARA CONDULETE, EM PVC, PARA TOMADA HEXAGONAL</t>
  </si>
  <si>
    <t>TAMPAO / CAP, ROSCA MACHO, DN 1", PARA TUBO PEX PARA INST. AGUA QUENTE/FRIA</t>
  </si>
  <si>
    <t>TAMPAO / CAP, ROSCA MACHO, DN 3/4", PARA TUBO PEX PARA INST. AGUA QUENTE/FRIA</t>
  </si>
  <si>
    <t>TAMPAO / TERMINAL / PLUG, D = 1 1/4", PARA DUTO CORRUGADO PEAD (CABEAMENTO SUBTERRANEO)</t>
  </si>
  <si>
    <t>TAMPAO / TERMINAL / PLUG, D = 2", PARA DUTO CORRUGADO PEAD (CABEAMENTO SUBTERRANEO)</t>
  </si>
  <si>
    <t>TAMPAO / TERMINAL / PLUG, D = 3", PARA DUTO CORRUGADO PEAD (CABEAMENTO SUBTERRANEO)</t>
  </si>
  <si>
    <t>TAMPAO / TERMINAL / PLUG, D = 4",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</si>
  <si>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</si>
  <si>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</si>
  <si>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COM BASE / REQUADRO, CLASSE A15 CARGA MAX 1,5 T, *200 X 200* MM (COM INSCRICAO EM RELEVO DO TIPO DE REDE)</t>
  </si>
  <si>
    <t>TAMPAO FOFO ARTICULADO P/ REGISTRO, COM BASE / REQUADRO, CLASSE A15 CARGA MAXIMA 1,5 T, *400 X 400* MM (COM INSCRICAO EM RELEVO DO TIPO DE REDE)</t>
  </si>
  <si>
    <t>TAMPAO FOFO ARTICULADO, COM BASE / REQUADRO, CLASSE B125 CARGA MAX 12,5 T, REDONDO, TAMPA 600 MM (COM INSCRICAO EM RELEVO DO TIPO DE REDE)</t>
  </si>
  <si>
    <t>TAMPAO FOFO ARTICULADO, COM BASE / REQUADRO, CLASSE D400 CARGA MAX 40 T, REDONDO, TAMPA 600 MM (COM INSCRICAO EM RELEVO DO TIPO DE REDE)</t>
  </si>
  <si>
    <t>TAMPAO FOFO SIMPLES COM BASE / REQUADRO, CLASSE A15 CARGA MAX. 1,5 T, 300 X 300 MM (COM INSCRICAO EM RELEVO DO TIPO DE REDE)</t>
  </si>
  <si>
    <t>TAMPAO FOFO SIMPLES COM BASE / REQUADRO, CLASSE A15 CARGA MAX. 1,5 T, 400 X 400 MM (COM INSCRICAO EM RELEVO DO TIPO DE REDE)</t>
  </si>
  <si>
    <t>TAMPAO FOFO SIMPLES COM BASE / REQUADRO, CLASSE A15 CARGA MAX. 1,5 T, 400 X 600 MM (COM INSCRICAO EM RELEVO DO TIPO DE REDE)</t>
  </si>
  <si>
    <t>TAMPAO FOFO SIMPLES COM BASE / REQUADRO, CLASSE B125 CARGA MAX. 12,5 T, REDONDO, TAMPA 500 MM (COM INSCRICAO EM RELEVO DO TIPO DE REDE)</t>
  </si>
  <si>
    <t>TAMPAO FOFO SIMPLES COM BASE / REQUADRO, CLASSE B125 CARGA MAX. 12,5 T, REDONDO, TAMPA 600 MM (COM INSCRICAO EM RELEVO DO TIPO DE REDE)</t>
  </si>
  <si>
    <t>TAMPAO FOFO SIMPLES COM BASE / REQUADRO, CLASSE D400 CARGA MAX. 40 T, REDONDO, TAMPA 600 MM (COM INSCRICAO EM RELEVO DO TIPO DE REDE)</t>
  </si>
  <si>
    <t>TAMPAO FOFO SIMPLES COM BASE / REQUADRO, CLASSE D400 CARGA MAX. 40 T, REDONDO, TAMPA 900 MM (COM INSCRICAO EM RELEVO DO TIPO DE REDE)</t>
  </si>
  <si>
    <t>TAMPAO FOFO SIMPLES COM BASE / REQUADRO, R-2, CLASSE A15 CARGA MAX. 1,5 T, 550 X 1100 MM (COM INSCRICAO EM RELEVO DO TIPO DE REDE)</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</si>
  <si>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</si>
  <si>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</si>
  <si>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</si>
  <si>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</si>
  <si>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</si>
  <si>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</si>
  <si>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</si>
  <si>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</si>
  <si>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</si>
  <si>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</si>
  <si>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</si>
  <si>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</si>
  <si>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</si>
  <si>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</si>
  <si>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TARIFA "A" ENTRE 0 E 20M3 FORNECIMENTO D'AGUA</t>
  </si>
  <si>
    <t>TARJETA LIVRE / OCUPADO PARA PORTA DE BANHEIRO, CORPO EM ZAMAC E ESPELHO EM LATAO</t>
  </si>
  <si>
    <t>TARUGO DELIMITADOR DE PROFUNDIDADE EM ESPUMA DE POLIETILENO DE BAIXA DENSIDADE 10 MM, CINZA</t>
  </si>
  <si>
    <t>TE 45 GRAUS DE FERRO GALVANIZADO, COM ROSCA BSP, DE 1 1/2"</t>
  </si>
  <si>
    <t>TE 45 GRAUS DE FERRO GALVANIZADO, COM ROSCA BSP, DE 1 1/4"</t>
  </si>
  <si>
    <t>TE 45 GRAUS DE FERRO GALVANIZADO, COM ROSCA BSP, DE 1"</t>
  </si>
  <si>
    <t>TE 45 GRAUS DE FERRO GALVANIZADO, COM ROSCA BSP, DE 1/2"</t>
  </si>
  <si>
    <t>TE 45 GRAUS DE FERRO GALVANIZADO, COM ROSCA BSP, DE 2 1/2"</t>
  </si>
  <si>
    <t>TE 45 GRAUS DE FERRO GALVANIZADO, COM ROSCA BSP, DE 2"</t>
  </si>
  <si>
    <t>TE 45 GRAUS DE FERRO GALVANIZADO, COM ROSCA BSP, DE 3"</t>
  </si>
  <si>
    <t>TE 45 GRAUS DE FERRO GALVANIZADO, COM ROSCA BSP, DE 3/4"</t>
  </si>
  <si>
    <t>TE 45 GRAUS DE FERRO GALVANIZADO, COM ROSCA BSP, DE 4"</t>
  </si>
  <si>
    <t>TE 90 GRAUS EM ACO CARBONO, SOLDAVEL, PRESSAO 3.000 LBS, DN 1 1/2"</t>
  </si>
  <si>
    <t>TE 90 GRAUS EM ACO CARBONO, SOLDAVEL, PRESSAO 3.000 LBS, DN 1 1/4"</t>
  </si>
  <si>
    <t>TE 90 GRAUS EM ACO CARBONO, SOLDAVEL, PRESSAO 3.000 LBS, DN 1"</t>
  </si>
  <si>
    <t>TE 90 GRAUS EM ACO CARBONO, SOLDAVEL, PRESSAO 3.000 LBS, DN 1/2"</t>
  </si>
  <si>
    <t>TE 90 GRAUS EM ACO CARBONO, SOLDAVEL, PRESSAO 3.000 LBS, DN 2 1/2"</t>
  </si>
  <si>
    <t>TE 90 GRAUS EM ACO CARBONO, SOLDAVEL, PRESSAO 3.000 LBS, DN 2"</t>
  </si>
  <si>
    <t>TE 90 GRAUS EM ACO CARBONO, SOLDAVEL, PRESSAO 3.000 LBS, DN 3"</t>
  </si>
  <si>
    <t>TE 90 GRAUS EM ACO CARBONO, SOLDAVEL, PRESSAO 3.000 LBS, DN 3/4"</t>
  </si>
  <si>
    <t>TE CPVC, SOLDAVEL, 90 GRAUS, 114 MM, PARA AGUA QUENTE PREDIAL</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</si>
  <si>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</si>
  <si>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</si>
  <si>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</si>
  <si>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</si>
  <si>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</si>
  <si>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</si>
  <si>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</si>
  <si>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</si>
  <si>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SEM ANEL DE SOLDA, BOLSA X BOLSA X BOLSA, 104 MM</t>
  </si>
  <si>
    <t>TE DE COBRE SEM ANEL DE SOLDA, BOLSA X BOLSA X BOLSA, 15 MM</t>
  </si>
  <si>
    <t>TE DE COBRE SEM ANEL DE SOLDA, BOLSA X BOLSA X BOLSA, 22 MM</t>
  </si>
  <si>
    <t>TE DE COBRE SEM ANEL DE SOLDA, BOLSA X BOLSA X BOLSA, 28 MM</t>
  </si>
  <si>
    <t>TE DE COBRE SEM ANEL DE SOLDA, BOLSA X BOLSA X BOLSA, 35 MM</t>
  </si>
  <si>
    <t>TE DE COBRE SEM ANEL DE SOLDA, BOLSA X BOLSA X BOLSA, 42 MM</t>
  </si>
  <si>
    <t>TE DE COBRE SEM ANEL DE SOLDA, BOLSA X BOLSA X BOLSA, 54 MM</t>
  </si>
  <si>
    <t>TE DE COBRE SEM ANEL DE SOLDA, BOLSA X BOLSA X BOLSA, 66 MM</t>
  </si>
  <si>
    <t>TE DE COBRE SEM ANEL DE SOLDA, BOLSA X BOLSA X BOLSA, 79 MM</t>
  </si>
  <si>
    <t>TE DE FERRO GALVANIZADO, DE 1 1/2"</t>
  </si>
  <si>
    <t>TE DE FERRO GALVANIZADO, DE 1 1/4"</t>
  </si>
  <si>
    <t>TE DE FERRO GALVANIZADO, DE 1"</t>
  </si>
  <si>
    <t>TE DE FERRO GALVANIZADO, DE 1/2"</t>
  </si>
  <si>
    <t>TE DE FERRO GALVANIZADO, DE 2 1/2"</t>
  </si>
  <si>
    <t>TE DE FERRO GALVANIZADO, DE 2"</t>
  </si>
  <si>
    <t>TE DE FERRO GALVANIZADO, DE 3"</t>
  </si>
  <si>
    <t>TE DE FERRO GALVANIZADO, DE 3/4"</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</si>
  <si>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</si>
  <si>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</si>
  <si>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</si>
  <si>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</si>
  <si>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</si>
  <si>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</si>
  <si>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</si>
  <si>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</si>
  <si>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1.1/2" X 3/4",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</si>
  <si>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</si>
  <si>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</si>
  <si>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</si>
  <si>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</si>
  <si>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</si>
  <si>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</si>
  <si>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</si>
  <si>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</si>
  <si>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</si>
  <si>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</si>
  <si>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</si>
  <si>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</si>
  <si>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</si>
  <si>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</si>
  <si>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</si>
  <si>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</si>
  <si>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</si>
  <si>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</si>
  <si>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3/4" X 1/2"</t>
  </si>
  <si>
    <t>TE DE REDUCAO DE FERRO GALVANIZADO, COM ROSCA BSP, DE 4" X 2"</t>
  </si>
  <si>
    <t>TE DE REDUCAO DE FERRO GALVANIZADO, COM ROSCA BSP, DE 4" X 3"</t>
  </si>
  <si>
    <t>TE DE REDUCAO, CPVC, 22 X 15 MM, PARA AGUA QUENTE PREDIAL</t>
  </si>
  <si>
    <t>TE DE REDUCAO, CPVC, 28 X 22 MM, PARA AGUA QUENTE PREDIAL</t>
  </si>
  <si>
    <t>TE DE REDUCAO, CPVC, 35 X 28 MM, PARA AGUA QUENTE PREDIAL</t>
  </si>
  <si>
    <t>TE DE REDUCAO, CPVC, 42 X 35 MM, PARA AGUA QUENTE PREDIAL</t>
  </si>
  <si>
    <t>TE DE REDUCAO, PVC PBA, BBB, JE, DN 100 X 50 / DE 110 X 60 MM, PARA REDE DE AGUA</t>
  </si>
  <si>
    <t>TE DE REDUCAO, PVC PBA, BBB, JE, DN 100 X 75 / DE 110 X 85 MM, PARA REDE DE AGUA</t>
  </si>
  <si>
    <t>TE DE REDUCAO, PVC PBA, BBB, JE, DN 75 X 50 / DE 85 X 60 MM, PARA REDE DE AGUA</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</si>
  <si>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</si>
  <si>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</si>
  <si>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</si>
  <si>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</si>
  <si>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</si>
  <si>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</si>
  <si>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</si>
  <si>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</si>
  <si>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</si>
  <si>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</si>
  <si>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 63 X 20 MM - LIGACAO PREDIAL DE AGUA</t>
  </si>
  <si>
    <t>TE DE SERVICO INTEGRADO, EM POLIPROPILENO (PP), PARA TUBOS EM PEAD/PVC, 60 X 20 MM - LIGACAO PREDIAL DE AGUA</t>
  </si>
  <si>
    <t>TE DE SERVICO INTEGRADO, EM POLIPROPILENO (PP), PARA TUBOS EM PEAD/PVC, 60 X 32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</si>
  <si>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</si>
  <si>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</si>
  <si>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</si>
  <si>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</si>
  <si>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</si>
  <si>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</si>
  <si>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</si>
  <si>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</si>
  <si>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</si>
  <si>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</si>
  <si>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</si>
  <si>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SEM ANEL DE SOLDA, ROSCA F X BOLSA X ROSCA F, 1/2" X 15 X 1/2"</t>
  </si>
  <si>
    <t>TE DUPLA CURVA BRONZE/LATAO SEM ANEL DE SOLDA, ROSCA F X BOLSA X ROSCA F, 3/4" X 22 X 3/4"</t>
  </si>
  <si>
    <t>TE METALICO, PARA CONEXAO COM ANEL DESLIZANTE, DN 16 MM, EM TUBO PEX PARA INST. AGUA QUENTE/FRIA</t>
  </si>
  <si>
    <t>TE METALICO, PARA CONEXAO COM ANEL DESLIZANTE, DN 20 MM, EM TUBO PEX PARA INST. AGUA QUENTE/FRIA</t>
  </si>
  <si>
    <t>TE METALICO, PARA CONEXAO COM ANEL DESLIZANTE, DN 25 MM, EM TUBO PEX PARA INST. AGUA QUENTE/FRIA</t>
  </si>
  <si>
    <t>TE METALICO, PARA CONEXAO COM ANEL DESLIZANTE, DN 32 MM, EM TUBO PEX PARA INST. AGUA QUENTE/FRIA</t>
  </si>
  <si>
    <t>TE MISTURADOR COM INSERTO METALICO, FEMEA, PPR, DN 25 MM X 3/4", PARA AGUA QUENTE E FRIA PREDIAL</t>
  </si>
  <si>
    <t>TE MISTURADOR DE TRANSICAO, CPVC, COM ROSCA, 22 MM X 3/4", PARA AGUA QUENTE</t>
  </si>
  <si>
    <t>TE MISTURADOR, CPVC, SOLDAVEL, 15 MM, PARA AGUA QUENTE</t>
  </si>
  <si>
    <t>TE MISTURADOR, CPVC, SOLDAVEL, 22 MM, PARA AGUA QUENTE</t>
  </si>
  <si>
    <t>TE MISTURADOR, PPR, F/M/M, DN 20 X 20 MM, PARA AGUA QUENTE PREDIAL</t>
  </si>
  <si>
    <t>TE MISTURADOR, PPR, F/M/M, DN 25 X 25 MM, PARA AGUA QUENTE PREDIAL</t>
  </si>
  <si>
    <t>TE NORMAL, PPR, F/F/F, SOLDAVEL, 90 GRAUS, DN 110 X 110 X 110 MM, PARA AGUA QUENTE PREDIAL</t>
  </si>
  <si>
    <t>TE NORMAL, PPR, F/F/F, SOLDAVEL, 90 GRAUS, DN 20 X 20 X 20 MM, PARA AGUA QUENTE PREDIAL</t>
  </si>
  <si>
    <t>TE NORMAL, PPR, F/F/F, SOLDAVEL, 90 GRAUS, DN 25 X 25 X 25 MM, PARA AGUA QUENTE PREDIAL</t>
  </si>
  <si>
    <t>TE NORMAL, PPR, F/F/F, SOLDAVEL, 90 GRAUS, DN 32 X 32 X 32 MM, PARA AGUA QUENTE PREDIAL</t>
  </si>
  <si>
    <t>TE NORMAL, PPR, F/F/F, SOLDAVEL, 90 GRAUS, DN 40 X 40 X 40 MM, PARA AGUA QUENTE PREDIAL</t>
  </si>
  <si>
    <t>TE NORMAL, PPR, F/F/F, SOLDAVEL, 90 GRAUS, DN 50 X 50 X 50 MM, PARA AGUA QUENTE PREDIAL</t>
  </si>
  <si>
    <t>TE NORMAL, PPR, F/F/F, SOLDAVEL, 90 GRAUS, DN 63 X 63 X 63 MM, PARA AGUA QUENTE PREDIAL</t>
  </si>
  <si>
    <t>TE NORMAL, PPR, F/F/F, SOLDAVEL, 90 GRAUS, DN 75 X 75 X 75 MM, PARA AGUA QUENTE PREDIAL</t>
  </si>
  <si>
    <t>TE NORMAL, PPR, F/F/F,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</si>
  <si>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</si>
  <si>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</si>
  <si>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</si>
  <si>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</si>
  <si>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</si>
  <si>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</si>
  <si>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</si>
  <si>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</si>
  <si>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</si>
  <si>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</si>
  <si>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</si>
  <si>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</si>
  <si>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</si>
  <si>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</si>
  <si>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</si>
  <si>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</si>
  <si>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</si>
  <si>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ROSCA FEMEA, METALICO, PARA CONEXAO COM ANEL DESLIZANTE, DN 16 MM X 1/2", EM TUBO PEX PARA INST. AGUA QUENTE/FRIA</t>
  </si>
  <si>
    <t>TE ROSCA FEMEA, METALICO, PARA CONEXAO COM ANEL DESLIZANTE, DN 20 MM X 1/2", EM TUBO PEX PARA INST. AGUA QUENTE/FRIA</t>
  </si>
  <si>
    <t>TE ROSCA FEMEA, METALICO, PARA CONEXAO COM ANEL DESLIZANTE, DN 25 MM X 3/4", EM TUBO PEX PARA INST. AGUA QUENTE/FRIA</t>
  </si>
  <si>
    <t>TE SANITARIO DE REDUCAO, PVC, DN 100 X 50 MM, SERIE NORMAL, PARA ESGOTO PREDIAL</t>
  </si>
  <si>
    <t>TE SANITARIO DE REDUCAO, PVC, DN 100 X 75 MM, SERIE NORMAL PARA ESGOTO PREDIAL</t>
  </si>
  <si>
    <t>TE SANITARIO, PVC, DN 100 X 100 MM, SERIE NORMAL, PARA ESGOTO PREDIAL</t>
  </si>
  <si>
    <t>TE SANITARIO, PVC, DN 40 X 40 MM, SERIE NORMAL, PARA ESGOTO PREDIAL</t>
  </si>
  <si>
    <t>TE SANITARIO, PVC, DN 50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</si>
  <si>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</si>
  <si>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</si>
  <si>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</si>
  <si>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</si>
  <si>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</si>
  <si>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</si>
  <si>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</si>
  <si>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</si>
  <si>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</si>
  <si>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</si>
  <si>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PLASTICO, DN 16 MM, PARA CONEXAO COM CRIMPAGEM, EM TUBO PEX PARA INST. AGUA QUENTE/FRIA</t>
  </si>
  <si>
    <t>TE, PLASTICO, DN 20 MM, PARA CONEXAO COM CRIMPAGEM, EM TUBO PEX PARA INST. AGUA QUENTE/FRIA</t>
  </si>
  <si>
    <t>TE, PLASTICO, DN 25 MM, PARA CONEXAO COM CRIMPAGEM, EM TUBO PEX PARA INST. AGUA QUENTE/FRIA</t>
  </si>
  <si>
    <t>TE, PLASTICO, DN 32 MM, PARA CONEXAO COM CRIMPAGEM, EM TUBO PEX PARA INST. AGUA QUENTE/FRIA</t>
  </si>
  <si>
    <t>TE, PVC PBA, BBB, 90 GRAUS, DN 100 / DE 110 MM, PARA REDE DE AGUA</t>
  </si>
  <si>
    <t>TE, PVC PBA, BBB, 90 GRAUS, DN 50 / DE 60 MM, PARA REDE DE AGUA</t>
  </si>
  <si>
    <t>TE, PVC PBA, BBB, 90 GRAUS, DN 75 / DE 85 MM, PARA REDE DE AGUA</t>
  </si>
  <si>
    <t>TE, PVC, 90 GRAUS, BBB, JE, DN 200 MM, PARA REDE COLETORA ESGOTO</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</si>
  <si>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</si>
  <si>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</si>
  <si>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</si>
  <si>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</si>
  <si>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</si>
  <si>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TECNICO DE EDIFICACOES (HORISTA)</t>
  </si>
  <si>
    <t>TECNICO DE EDIFICACOES (MENSALISTA)</t>
  </si>
  <si>
    <t>TECNICO EM LABORATORIO E CAMPO DE CONSTRUCAO CIVIL (HORISTA)</t>
  </si>
  <si>
    <t>TECNICO EM LABORATORIO E CAMPO DE CONSTRUCAO CIVIL (MENSALISTA)</t>
  </si>
  <si>
    <t>TECNICO EM SEGURANCA DO TRABALHO (HORISTA)</t>
  </si>
  <si>
    <t>TECNICO EM SEGURANCA DO TRABALHO (MENSALISTA)</t>
  </si>
  <si>
    <t>TECNICO EM SONDAGEM (HORISTA)</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</si>
  <si>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</si>
  <si>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</si>
  <si>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10,5* CM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</si>
  <si>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</si>
  <si>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</si>
  <si>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</si>
  <si>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</si>
  <si>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</si>
  <si>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</si>
  <si>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</si>
  <si>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</si>
  <si>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</si>
  <si>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</si>
  <si>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</si>
  <si>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</si>
  <si>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</si>
  <si>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</si>
  <si>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</si>
  <si>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</si>
  <si>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</si>
  <si>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</si>
  <si>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</si>
  <si>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</si>
  <si>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</si>
  <si>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</si>
  <si>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</si>
  <si>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</si>
  <si>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</si>
  <si>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</si>
  <si>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</si>
  <si>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</si>
  <si>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</si>
  <si>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</si>
  <si>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</si>
  <si>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</si>
  <si>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</si>
  <si>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</si>
  <si>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</si>
  <si>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</si>
  <si>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TRANSLUCIDA / INCOLOR, E = *0,6* MM, DE *0,50 X 2,44* M (L X C)</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</si>
  <si>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</si>
  <si>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</si>
  <si>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</si>
  <si>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</si>
  <si>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</si>
  <si>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</si>
  <si>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</si>
  <si>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</si>
  <si>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</si>
  <si>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</si>
  <si>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</si>
  <si>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</si>
  <si>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</si>
  <si>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</si>
  <si>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</si>
  <si>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</si>
  <si>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</si>
  <si>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</si>
  <si>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</si>
  <si>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</si>
  <si>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</si>
  <si>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</si>
  <si>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</si>
  <si>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</si>
  <si>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</si>
  <si>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</si>
  <si>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</si>
  <si>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</si>
  <si>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</si>
  <si>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</si>
  <si>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</si>
  <si>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</si>
  <si>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</si>
  <si>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</si>
  <si>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POLIISOCIANURATO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</si>
  <si>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</si>
  <si>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</si>
  <si>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</si>
  <si>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</si>
  <si>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</si>
  <si>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</si>
  <si>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</si>
  <si>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 / TELHADISTA (HORISTA)</t>
  </si>
  <si>
    <t>TELHADOR / TELHADISTA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</si>
  <si>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</si>
  <si>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</si>
  <si>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</si>
  <si>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</si>
  <si>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</si>
  <si>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</si>
  <si>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</si>
  <si>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</si>
  <si>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</si>
  <si>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</si>
  <si>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</si>
  <si>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</si>
  <si>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</si>
  <si>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</si>
  <si>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1 CABO, PARA CABOS DE 4 A 10 MM2, COM 2 FUROS PARA FIXACAO</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</si>
  <si>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</si>
  <si>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</si>
  <si>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</si>
  <si>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</si>
  <si>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</si>
  <si>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</si>
  <si>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</si>
  <si>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</si>
  <si>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</si>
  <si>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</si>
  <si>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</si>
  <si>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</si>
  <si>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</si>
  <si>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</si>
  <si>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</si>
  <si>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</si>
  <si>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</si>
  <si>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</si>
  <si>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</si>
  <si>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</si>
  <si>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</si>
  <si>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</si>
  <si>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DE *5,5 X 11 X 23* CM (L X A X C), COM 21 FUROS</t>
  </si>
  <si>
    <t>TIJOLO CERAMICO MACICO APARENTE 2 FUROS DE *6,5 X 10 X 20* CM (L X A X C)</t>
  </si>
  <si>
    <t>TIJOLO CERAMICO MACICO APARENTE DE *6 X 12 X 24* CM (L X A X C)</t>
  </si>
  <si>
    <t>TIJOLO CERAMICO MACICO COMUM DE *5 X 10 X 20* CM (L X A X C)</t>
  </si>
  <si>
    <t>TIJOLO CERAMICO REFRATARIO DE *2,5 X 11,4 X 22,9* CM (L X A X C)</t>
  </si>
  <si>
    <t>TIJOLO CERAMICO REFRATARIO DE *6,3 X 11,4 X 22,9* CM (L X A X C)</t>
  </si>
  <si>
    <t>TIL CONDOMINIAL, PVC, DN 100 X 100 MM, PARA REDE COLETORA DE ESGOTO</t>
  </si>
  <si>
    <t>TIL PARA LIGACAO PREDIAL, EM PVC, JE, BBB, DN 100 X 100 MM, PARA REDE COLETORA ESGOTO</t>
  </si>
  <si>
    <t>TIL RADIAL, PVC, JE, BBB, DN 300 X 200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</si>
  <si>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</si>
  <si>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</si>
  <si>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</si>
  <si>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</si>
  <si>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</si>
  <si>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</si>
  <si>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</si>
  <si>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</si>
  <si>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</si>
  <si>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</si>
  <si>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</si>
  <si>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</si>
  <si>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</si>
  <si>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</si>
  <si>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</si>
  <si>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</si>
  <si>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</si>
  <si>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</si>
  <si>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</si>
  <si>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</si>
  <si>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</si>
  <si>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</si>
  <si>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</si>
  <si>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</si>
  <si>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 PEDRAS E OUTROS</t>
  </si>
  <si>
    <t>TIRANTE COM ELO, EM ARAME GALVANIZADO RIGIDO, NUMERO 10, COMPRIMENTO 2000 MM, PARA PENDURAL DE FORRO REMOVIVEL</t>
  </si>
  <si>
    <t>TIRANTE EM FERRO GALVANIZADO PARA CONTRAVENTAMENTO DE TELHA CANALETE 90, 1/4" X 400 MM</t>
  </si>
  <si>
    <t>TOALHEIRO PLASTICO TIPO DISPENSER PARA PAPEL TOALHA INTERFOLHADO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</si>
  <si>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</si>
  <si>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</si>
  <si>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</si>
  <si>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</si>
  <si>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</si>
  <si>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</si>
  <si>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</si>
  <si>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</si>
  <si>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</si>
  <si>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</si>
  <si>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</si>
  <si>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</si>
  <si>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</si>
  <si>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TOMADAS (2 MODULOS) 2P+T 10A, 250V, CONJUNTO MONTADO PARA EMBUTIR 4" X 2" (PLACA + SUPORTE + MODULOS)</t>
  </si>
  <si>
    <t>TOPOGRAFO (HORISTA)</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</si>
  <si>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</si>
  <si>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</si>
  <si>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</si>
  <si>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1", AGUA FRIA, COM HASTE E TORNEIRA METALICOS E BALAO PLASTICO</t>
  </si>
  <si>
    <t>TORNEIRA DE BOIA CONVENCIONAL PARA CAIXA D'AGUA, 2", AGUA FRIA, COM HASTE E TORNEIRA METALICOS E BALAO PLASTICO</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</si>
  <si>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</si>
  <si>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</si>
  <si>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</si>
  <si>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</si>
  <si>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VAZAO TOTAL PARA CAIXA D'AGUA, AGUA FRIA, BITOLA 1", COM HASTE E TORNEIRA METALICOS E BALAO PLASTICO</t>
  </si>
  <si>
    <t>TORNEIRA DE BOIA VAZAO TOTAL PARA CAIXA D'AGUA, AGUA FRIA, BITOLA 1/2", COM HASTE E TORNEIRA METALICOS E BALAO PLASTICO</t>
  </si>
  <si>
    <t>TORNEIRA DE BOIA VAZAO TOTAL PARA CAIXA D'AGUA, AGUA FRIA, BITOLA 3/4", COM HASTE E TORNEIRA METALICOS E BALAO PLASTICO</t>
  </si>
  <si>
    <t>TORNEIRA DE MESA PARA LAVATORIO, METALICA CROMADA, COM MISTURADOR MONOCOMANDO, BICA BAIXA</t>
  </si>
  <si>
    <t>TORNEIRA DE MESA PARA LAVATORIO, METALICA CROMADA, COM SENSOR DE APROXIMACAO ELETRICO, BIVOLT</t>
  </si>
  <si>
    <t>TORNEIRA DE MESA/BANCADA, PARA LAVATORIO, FIXA, METALICA CROMADA, PADRAO POPULAR, 1/2" OU 3/4"</t>
  </si>
  <si>
    <t>TORNEIRA DE METAL AMARELO, PARA TANQUE / JARDIM, DE PAREDE, COM BICO PLASTICO, CANO CURTO, AREA EXTERNA, PADRAO POPULAR / USO GERAL, 1/2" OU 3/4"</t>
  </si>
  <si>
    <t>TORNEIRA DE METAL AMARELO, PARA TANQUE / JARDIM, DE PAREDE, SEM BICO, CANO CURTO, PADRAO POPULAR / USO GERAL, 1/2" OU 3/4"</t>
  </si>
  <si>
    <t>TORNEIRA ELETRICA DE PAREDE, PLASTICA, BICA ALTA, PARA COZINHA, 5500 W (110/220 V)</t>
  </si>
  <si>
    <t>TORNEIRA METALICA CROMADA CANO CURTO, SEM BICO, SEM AREJADOR, DE PAREDE, PARA TANQUE E USO GERAL, 1/2" OU 3/4"</t>
  </si>
  <si>
    <t>TORNEIRA METALICA CROMADA DE MESA PARA LAVATORIO, BICA ALTA, COM AREJADOR</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</si>
  <si>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</si>
  <si>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</si>
  <si>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t>
  </si>
  <si>
    <t>TORNEIRA METALICA CROMADA DE PAREDE, PARA COZINHA, BICA MOVEL, COM AREJADOR, 1/2" OU 3/4"</t>
  </si>
  <si>
    <t>TORNEIRA METALICA CROMADA PARA JARDIM / TANQUE, COM BICO PLASTICO, CANO LONGO, DE PAREDE, PADRAO POPULAR / USO GERAL, 1/2" OU 3/4"</t>
  </si>
  <si>
    <t>TORNEIRA METALICA CROMADA PARA TANQUE / JARDIM, SEM BICO, CANO LONGO, DE PAREDE, PADRAO POPULAR / USO GERAL, 1/2" OU 3/4"</t>
  </si>
  <si>
    <t>TORNEIRA METALICA CROMADA, CANO CURTO, COM AREJADOR, SEM BICO PLASTICO, DE PAREDE, PARA USO GERAL, 1/2" OU 3/4"</t>
  </si>
  <si>
    <t>TORNEIRA METALICA CROMADA, DE MESA/BANCADA, PARA COZINHA, BICA MOVEL, COM AREJADOR, 1/2" OU 3/4"</t>
  </si>
  <si>
    <t>TORNEIRA METALICA CROMADA, RETA, DE PAREDE, PARA COZINHA, COM AREJADOR, PADRAO POPULAR, 1/2" OU 3/4"</t>
  </si>
  <si>
    <t>TORNEIRA METALICA CROMADA, RETA, DE PAREDE, PARA COZINHA, SEM BICO, SEM AREJADOR, PADRAO POPULAR, 1/2" OU 3/4"</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</si>
  <si>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</si>
  <si>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</si>
  <si>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t>
  </si>
  <si>
    <t>TORNEIRA PLASTICA PARA TANQUE 1/2" OU 3/4"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</si>
  <si>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</si>
  <si>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</si>
  <si>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</si>
  <si>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</si>
  <si>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</si>
  <si>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</si>
  <si>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</si>
  <si>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</si>
  <si>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</si>
  <si>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</si>
  <si>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</si>
  <si>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</si>
  <si>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 - ENCARGOS COMPLEMENTARES)</t>
  </si>
  <si>
    <t>TRANSPORTE - MENSALISTA (COLETADO CAIXA - ENCARGOS COMPLEMENTARES)</t>
  </si>
  <si>
    <t>TRATOR DE ESTEIRAS, POTENCIA 125 HP, PESO OPERACIONAL DE 12,9 T, COM LAMINA COM CAPACIDADE DE 2,7 M3</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</si>
  <si>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</si>
  <si>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</si>
  <si>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</si>
  <si>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</si>
  <si>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</si>
  <si>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</si>
  <si>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</si>
  <si>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</si>
  <si>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</si>
  <si>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</si>
  <si>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</si>
  <si>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</si>
  <si>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</si>
  <si>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</si>
  <si>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</si>
  <si>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</si>
  <si>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</si>
  <si>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</si>
  <si>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</si>
  <si>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FRISADO PARA RODIZIO (VERGALHAO MACICO), EM ALUMINIO, COM DIMENSOES DE *6 X 6* MM</t>
  </si>
  <si>
    <t>TRINCHA CERDAS GRIS 1.1/2" (38 MM)</t>
  </si>
  <si>
    <t>TROLEY MANUAL CAPACIDADE 1 T</t>
  </si>
  <si>
    <t>TUBO / MANGUEIRA PRETA EM POLIETILENO, LINHA PESADA OU REFORCADA, TIPO ESPAGUETE, PARA INJECAO DE CALDA DE CIMENTO, D = 1/2", ESPESSURA 1,5 MM</t>
  </si>
  <si>
    <t>TUBO 26" EM CHAPA PRETA, E= 3/16", 147 KG/6 M</t>
  </si>
  <si>
    <t>TUBO 30" EM CHAPA PRETA, E= 1/4", 175 KG/6 M</t>
  </si>
  <si>
    <t>TUBO 30" EM CHAPA PRETA, E= 3/8", 177 KG/6 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</si>
  <si>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</si>
  <si>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</si>
  <si>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</si>
  <si>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</si>
  <si>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</si>
  <si>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</si>
  <si>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</si>
  <si>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</si>
  <si>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</si>
  <si>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 E= *3,38 MM, SCHEDULE 40, *2,50*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</si>
  <si>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</si>
  <si>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</si>
  <si>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</si>
  <si>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</si>
  <si>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</si>
  <si>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</si>
  <si>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</si>
  <si>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 E= *5,49 MM, SCHEDULE 40, *11,28*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</si>
  <si>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</si>
  <si>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</si>
  <si>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</si>
  <si>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</si>
  <si>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</si>
  <si>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</si>
  <si>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</si>
  <si>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</si>
  <si>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</si>
  <si>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</si>
  <si>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</si>
  <si>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(4"), E = 3,75 MM, *10,55* KG/M (NBR 5580)</t>
  </si>
  <si>
    <t>TUBO ACO GALVANIZADO COM COSTURA, CLASSE LEVE, DN 15 MM (1/2"), E = 2,25 MM, *1,2* KG/M (NBR 5580)</t>
  </si>
  <si>
    <t>TUBO ACO GALVANIZADO COM COSTURA, CLASSE LEVE, DN 20 MM (3/4"), E = 2,25 MM, *1,3* KG/M (NBR 5580)</t>
  </si>
  <si>
    <t>TUBO ACO GALVANIZADO COM COSTURA, CLASSE LEVE, DN 25 MM (1"), E = 2,65 MM, *2,11* KG/M (NBR 5580)</t>
  </si>
  <si>
    <t>TUBO ACO GALVANIZADO COM COSTURA, CLASSE LEVE, DN 32 MM (1 1/4"), E = 2,65 MM, *2,71* KG/M (NBR 5580)</t>
  </si>
  <si>
    <t>TUBO ACO GALVANIZADO COM COSTURA, CLASSE LEVE, DN 40 MM (1 1/2"), E = 3,00 MM, *3,48* KG/M (NBR 5580)</t>
  </si>
  <si>
    <t>TUBO ACO GALVANIZADO COM COSTURA, CLASSE LEVE, DN 50 MM (2"), E = 3,00 MM, *4,40* KG/M (NBR 5580)</t>
  </si>
  <si>
    <t>TUBO ACO GALVANIZADO COM COSTURA, CLASSE LEVE, DN 65 MM (2 1/2"), E = 3,35 MM, * 6,23* KG/M (NBR 5580)</t>
  </si>
  <si>
    <t>TUBO ACO GALVANIZADO COM COSTURA, CLASSE LEVE, DN 80 MM (3"), E = 3,35 MM, *7,32* KG/M (NBR 5580)</t>
  </si>
  <si>
    <t>TUBO ACO GALVANIZADO COM COSTURA, CLASSE MEDIA, DN 1", E = 3,38 MM, PESO 2,50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</si>
  <si>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</si>
  <si>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</si>
  <si>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</si>
  <si>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2", E = *3,65* MM, PESO *5,10* KG/M (NBR 5580)</t>
  </si>
  <si>
    <t>TUBO ACO GALVANIZADO COM COSTURA, CLASSE MEDIA, DN 2.1/2", E = *3,65* MM, PESO *6,51* KG/M (NBR 5580)</t>
  </si>
  <si>
    <t>TUBO ACO GALVANIZADO COM COSTURA, CLASSE MEDIA, DN 3", E = *4,05* MM, PESO *8,47* KG/M (NBR 5580)</t>
  </si>
  <si>
    <t>TUBO ACO GALVANIZADO COM COSTURA, CLASSE MEDIA, DN 3/4", E = *2,65* MM, PESO *1,58*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</si>
  <si>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</si>
  <si>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</si>
  <si>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</si>
  <si>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</si>
  <si>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</si>
  <si>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</si>
  <si>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</si>
  <si>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</si>
  <si>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</si>
  <si>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</si>
  <si>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</si>
  <si>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500 MM (DRENAGEM/ESGOTO)</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</si>
  <si>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</si>
  <si>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</si>
  <si>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</si>
  <si>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</si>
  <si>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</si>
  <si>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</si>
  <si>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</si>
  <si>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</si>
  <si>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114 MM, AGUA QUENTE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</si>
  <si>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</si>
  <si>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</si>
  <si>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</si>
  <si>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</si>
  <si>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</si>
  <si>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</si>
  <si>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</si>
  <si>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</si>
  <si>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</si>
  <si>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</si>
  <si>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</si>
  <si>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</si>
  <si>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</si>
  <si>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</si>
  <si>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</si>
  <si>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</si>
  <si>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</si>
  <si>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</si>
  <si>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</si>
  <si>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1/2" (42 MM), PARA INSTALACOES DE MEDIA PRESSAO PARA GASES COMBUSTIVEIS E MEDICINAIS</t>
  </si>
  <si>
    <t>TUBO DE COBRE CLASSE "A", DN = 1 1/4" (35 MM), PARA INSTALACOES DE MEDIA PRESSAO PARA GASES COMBUSTIVEIS E MEDICINAIS</t>
  </si>
  <si>
    <t>TUBO DE COBRE CLASSE "A", DN = 1" (28 MM), PARA INSTALACOES DE MEDIA PRESSAO PARA GASES COMBUSTIVEIS E MEDICINAIS</t>
  </si>
  <si>
    <t>TUBO DE COBRE CLASSE "A", DN = 1/2" (15 MM), PARA INSTALACOES DE MEDIA PRESSAO PARA GASES COMBUSTIVEIS E MEDICINAIS</t>
  </si>
  <si>
    <t>TUBO DE COBRE CLASSE "A", DN = 2 1/2" (66 MM), PARA INSTALACOES DE MEDIA PRESSAO PARA GASES COMBUSTIVEIS E MEDICINAIS</t>
  </si>
  <si>
    <t>TUBO DE COBRE CLASSE "A", DN = 2" (54 MM), PARA INSTALACOES DE MEDIA PRESSAO PARA GASES COMBUSTIVEIS E MEDICINAIS</t>
  </si>
  <si>
    <t>TUBO DE COBRE CLASSE "A", DN = 3" (79 MM), PARA INSTALACOES DE MEDIA PRESSAO PARA GASES COMBUSTIVEIS E MEDICINAIS</t>
  </si>
  <si>
    <t>TUBO DE COBRE CLASSE "A", DN = 3/4" (22 MM), PARA INSTALACOES DE MEDIA PRESSAO PARA GASES COMBUSTIVEIS E MEDICINAIS</t>
  </si>
  <si>
    <t>TUBO DE COBRE CLASSE "A", DN = 4"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</si>
  <si>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</si>
  <si>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</si>
  <si>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</si>
  <si>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</si>
  <si>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</si>
  <si>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</si>
  <si>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</si>
  <si>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</si>
  <si>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</si>
  <si>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</si>
  <si>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</si>
  <si>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</si>
  <si>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</si>
  <si>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</si>
  <si>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</si>
  <si>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</si>
  <si>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</si>
  <si>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</si>
  <si>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</si>
  <si>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</si>
  <si>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</si>
  <si>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</si>
  <si>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</si>
  <si>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</si>
  <si>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</si>
  <si>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</si>
  <si>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PA-1, COM ENCAIXE PONTA E BOLSA, DIAMETRO NOMINAL DE = 600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</si>
  <si>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</si>
  <si>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</si>
  <si>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</si>
  <si>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</si>
  <si>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</si>
  <si>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</si>
  <si>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</si>
  <si>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</si>
  <si>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</si>
  <si>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</si>
  <si>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</si>
  <si>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</si>
  <si>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</si>
  <si>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</si>
  <si>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</si>
  <si>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</si>
  <si>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</si>
  <si>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</si>
  <si>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</si>
  <si>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</si>
  <si>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</si>
  <si>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</si>
  <si>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</si>
  <si>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</si>
  <si>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</si>
  <si>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</si>
  <si>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</si>
  <si>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</si>
  <si>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</si>
  <si>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</si>
  <si>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</si>
  <si>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</si>
  <si>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</si>
  <si>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</si>
  <si>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</si>
  <si>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</si>
  <si>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</si>
  <si>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ARMADO, PRE MOLDADO PARA AGUAS PLUVIAIS, CLASSE PA-1, COM ENCAIXE PONTA E BOLSA, DIAMETRO NOMINAL DE 500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</si>
  <si>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</si>
  <si>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</si>
  <si>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</si>
  <si>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</si>
  <si>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</si>
  <si>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</si>
  <si>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</si>
  <si>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</si>
  <si>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</si>
  <si>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</si>
  <si>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</si>
  <si>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</si>
  <si>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</si>
  <si>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</si>
  <si>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</si>
  <si>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</si>
  <si>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</si>
  <si>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</si>
  <si>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</si>
  <si>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</si>
  <si>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</si>
  <si>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DIAMETRO DE 40 MM E ALTURA DE APROXIMADAMENTE 1,55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</si>
  <si>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</si>
  <si>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</si>
  <si>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</si>
  <si>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</si>
  <si>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</si>
  <si>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</si>
  <si>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</si>
  <si>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</si>
  <si>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</si>
  <si>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</si>
  <si>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</si>
  <si>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</si>
  <si>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</si>
  <si>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(SDR 26 - PN 05) PARA REDE DE AGUA OU ESGOTO (NBR 15561)</t>
  </si>
  <si>
    <t>TUBO DE POLIETILENO DE ALTA DENSIDADE, PEAD, PE-80, DE = 110 MM X 10,0 MM PAREDE, (SDR 11 - PN 12,5) PARA REDE DE AGUA OU ESGOTO (NBR 15561)</t>
  </si>
  <si>
    <t>TUBO DE POLIETILENO DE ALTA DENSIDADE, PEAD, PE-80, DE = 160 MM X 14,6 MM PAREDE, (SDR 11 - PN 12,5) PARA REDE DE AGUA OU ESGOTO (NBR 15561)</t>
  </si>
  <si>
    <t>TUBO DE POLIETILENO DE ALTA DENSIDADE, PEAD, PE-80, DE = 900 MM X 34,7 MM PAREDE, (SDR 26 - PN 05) PARA REDE DE AGUA OU ESGOTO (NBR 15561)</t>
  </si>
  <si>
    <t>TUBO DE POLIETILENO DE ALTA DENSIDADE, PEAD, PE-80, DE= 200 MM X 18,2 MM PAREDE, (SDR 11 - PN 12,5) PARA REDE DE AGUA OU ESGOTO (NBR 15561)</t>
  </si>
  <si>
    <t>TUBO DE POLIETILENO DE ALTA DENSIDADE, PEAD, PE-80, DE= 315 MM X 28,7 MM PAREDE, (SDR 11 - PN 12,5) PARA REDE DE AGUA OU ESGOTO (NBR 15561)</t>
  </si>
  <si>
    <t>TUBO DE POLIETILENO DE ALTA DENSIDADE, PEAD, PE-80, DE= 400 MM X 36,4 MM PAREDE, (SDR 11 - PN 12,5) PARA REDE DE AGUA OU ESGOTO (NBR 15561)</t>
  </si>
  <si>
    <t>TUBO DE POLIETILENO DE ALTA DENSIDADE, PEAD, PE-80, DE= 50 MM X 4,6 MM PAREDE, (SDR 11 - PN 12,5) PARA REDE DE AGUA OU ESGOTO ( NBR 15561)</t>
  </si>
  <si>
    <t>TUBO DE POLIETILENO DE ALTA DENSIDADE, PEAD, PE-80, DE= 500 MM X 45,5 MM PAREDE, (SDR 11 - PN 12,5) PARA REDE DE AGUA OU ESGOTO (NBR 15561)</t>
  </si>
  <si>
    <t>TUBO DE POLIETILENO DE ALTA DENSIDADE, PEAD, PE-80, DE= 630 MM X 57,3 MM PAREDE (SDR 11 - PN 12,5) PARA REDE DE AGUA OU ESGOTO (NBR 15561)</t>
  </si>
  <si>
    <t>TUBO DE POLIETILENO DE ALTA DENSIDADE, PEAD, PE-80, DE= 730 MM X 34,1 MM PAREDE, (SDR 21 - PN 06) PARA REDE DE AGUA OU ESGOTO (NBR 15561)</t>
  </si>
  <si>
    <t>TUBO DE POLIETILENO DE ALTA DENSIDADE, PEAD, PE-80, DE= 75 MM X 6,9 MM PAREDE, (SRD 11 - PN 12,5) PARA REDE DE AGUA OU ESGOTO (NBR 15561)</t>
  </si>
  <si>
    <t>TUBO DE POLIETILENO DE ALTA DENSIDADE, PEAD, PE-80, DE= 800 MM X 30,8 MM PAREDE, (SDR 26 - PN 05) PARA REDE DE AGUA OU ESGOTO (NBR 15561)</t>
  </si>
  <si>
    <t>TUBO DE PVC, PBL, TIPO LEVE, DN = 250 MM, PARA VENTILACAO</t>
  </si>
  <si>
    <t>TUBO DE PVC, PBL, TIPO LEVE, DN = 300 MM, PARA VENTILACAO</t>
  </si>
  <si>
    <t>TUBO DE REVESTIMENTO, EM ACO, CORPO SCHEDULE 40, PONTEIRA SCHEDULE 80, ROSQUEAVEL E SEGMENTADO PARA PERFURACAO, DIAMETRO 10" (273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</si>
  <si>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</si>
  <si>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</si>
  <si>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</si>
  <si>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</si>
  <si>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</si>
  <si>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</si>
  <si>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</si>
  <si>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</si>
  <si>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</si>
  <si>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</si>
  <si>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 PARA AGUA QUENTE E FRIA</t>
  </si>
  <si>
    <t>TUBO MONOCAMADA PEX, DN 20 MM, PARA AGUA QUENTE E FRIA</t>
  </si>
  <si>
    <t>TUBO MONOCAMADA PEX, DN 25 MM, PARA AGUA QUENTE E FRIA</t>
  </si>
  <si>
    <t>TUBO MONOCAMADA PEX, DN 32 MM, PARA AGUA QUENTE E FRIA</t>
  </si>
  <si>
    <t>TUBO MULTICAMADA PEX GAS, DN *16* MM</t>
  </si>
  <si>
    <t>TUBO MULTICAMADA PEX GAS, DN *20* MM</t>
  </si>
  <si>
    <t>TUBO MULTICAMADA PEX GAS, DN *26* MM</t>
  </si>
  <si>
    <t>TUBO MULTICAMADA PEX GAS, DN *32* MM</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</si>
  <si>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</si>
  <si>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</si>
  <si>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</si>
  <si>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</si>
  <si>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</si>
  <si>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</si>
  <si>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</si>
  <si>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</si>
  <si>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</si>
  <si>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20, SOLDAVEL, DN 32 MM PARA AGUA FRIA OU QUENTE PREDIAL</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</si>
  <si>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</si>
  <si>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</si>
  <si>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</si>
  <si>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</si>
  <si>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</si>
  <si>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</si>
  <si>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</si>
  <si>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</si>
  <si>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</si>
  <si>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CORRUGADO, PAREDE DUPLA, JE, DN 150 MM/ DE 160 MM, REDE COLETORA ESGOTO</t>
  </si>
  <si>
    <t>TUBO PVC CORRUGADO, PAREDE DUPLA, JE, DN 200 MM/ DE 200 MM, REDE COLETORA ESGOTO</t>
  </si>
  <si>
    <t>TUBO PVC CORRUGADO, PAREDE DUPLA, JE, DN 250 MM/ DE 250 MM, REDE COLETORA ESGOTO</t>
  </si>
  <si>
    <t>TUBO PVC CORRUGADO, PAREDE DUPLA, JE, DN 300 MM/ DE 315 MM, REDE COLETORA ESGOTO</t>
  </si>
  <si>
    <t>TUBO PVC CORRUGADO, PAREDE DUPLA, JE, DN 350 MM/ DE 355 MM, REDE COLETORA ESGOTO</t>
  </si>
  <si>
    <t>TUBO PVC CORRUGADO, PAREDE DUPLA, JE, DN 400 MM/ DE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</si>
  <si>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</si>
  <si>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</si>
  <si>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</si>
  <si>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</si>
  <si>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</si>
  <si>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</si>
  <si>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</si>
  <si>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</si>
  <si>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</si>
  <si>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</si>
  <si>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</si>
  <si>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</si>
  <si>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</si>
  <si>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</si>
  <si>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</si>
  <si>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</si>
  <si>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</si>
  <si>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</si>
  <si>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</si>
  <si>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100 MM, PARA ESGOTO PREDIAL (NBR 5688)</t>
  </si>
  <si>
    <t>TUBO PVC SERIE NORMAL, DN 150 MM, PARA ESGOTO PREDIAL (NBR 5688)</t>
  </si>
  <si>
    <t>TUBO PVC SERIE NORMAL, DN 40 MM, PARA ESGOTO PREDIAL (NBR 5688)</t>
  </si>
  <si>
    <t>TUBO PVC SERIE NORMAL, DN 50 MM, PARA ESGOTO PREDIAL (NBR 5688)</t>
  </si>
  <si>
    <t>TUBO PVC SERIE NORMAL, DN 75 MM, PARA ESGOTO PREDIAL (NBR 5688)</t>
  </si>
  <si>
    <t>TUBO PVC, RIGIDO, CORRUGADO, PERFURADO DN 100 MM, PARA DRENAGEM, SISTEMA IRRIGACAO</t>
  </si>
  <si>
    <t>TUBO PVC, ROSCAVEL, 1 1/2", AGUA FRIA PREDIAL</t>
  </si>
  <si>
    <t>TUBO PVC, ROSCAVEL, 1 1/4", AGUA FRIA PREDIAL</t>
  </si>
  <si>
    <t>TUBO PVC, ROSCAVEL, 1", AGUA FRIA PREDIAL</t>
  </si>
  <si>
    <t>TUBO PVC, ROSCAVEL, 1/2", AGUA FRIA PREDIAL</t>
  </si>
  <si>
    <t>TUBO PVC, ROSCAVEL, 2 1/2", AGUA FRIA PREDIAL</t>
  </si>
  <si>
    <t>TUBO PVC, ROSCAVEL, 2", PARA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</si>
  <si>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</si>
  <si>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</si>
  <si>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</si>
  <si>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</si>
  <si>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</si>
  <si>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DE 110 MM, AGUA FRIA (NBR-5648)</t>
  </si>
  <si>
    <t>TUBO PVC, SOLDAVEL, DE 20 MM, AGUA FRIA (NBR-5648)</t>
  </si>
  <si>
    <t>TUBO PVC, SOLDAVEL, DE 25 MM, AGUA FRIA (NBR-5648)</t>
  </si>
  <si>
    <t>TUBO PVC, SOLDAVEL, DE 32 MM, AGUA FRIA (NBR-5648)</t>
  </si>
  <si>
    <t>TUBO PVC, SOLDAVEL, DE 40 MM, AGUA FRIA (NBR-5648)</t>
  </si>
  <si>
    <t>TUBO PVC, SOLDAVEL, DE 50 MM, AGUA FRIA (NBR-5648)</t>
  </si>
  <si>
    <t>TUBO PVC, SOLDAVEL, DE 60 MM, AGUA FRIA (NBR-5648)</t>
  </si>
  <si>
    <t>TUBO PVC, SOLDAVEL, DE 75 MM, AGUA FRIA (NBR-5648)</t>
  </si>
  <si>
    <t>TUBO PVC, SOLDAVEL, DE 85 MM, AGUA FRIA (NBR-5648)</t>
  </si>
  <si>
    <t>UNIAO COM ASSENTO CONICO DE BRONZE, DIAMETRO 1"</t>
  </si>
  <si>
    <t>UNIAO COM ASSENTO CONICO DE BRONZE, DIAMETRO 1/2"</t>
  </si>
  <si>
    <t>UNIAO COM ASSENTO CONICO DE BRONZE, DIAMETRO 2 1/2"</t>
  </si>
  <si>
    <t>UNIAO COM ASSENTO CONICO DE BRONZE, DIAMETRO 2"</t>
  </si>
  <si>
    <t>UNIAO COM ASSENTO CONICO DE BRONZE, DIAMETRO 3"</t>
  </si>
  <si>
    <t>UNIAO COM ASSENTO CONICO DE BRONZE, DIAMETRO 3/4"</t>
  </si>
  <si>
    <t>UNIAO COM ASSENTO CONICO DE BRONZE, DIAMETRO 4"</t>
  </si>
  <si>
    <t>UNIAO COM ASSENTO CONICO DE FERRO LONGO (MACHO-FEMEA), DIAMETRO 1 1/2"</t>
  </si>
  <si>
    <t>UNIAO COM ASSENTO CONICO DE FERRO LONGO (MACHO-FEMEA), DIAMETRO 1"</t>
  </si>
  <si>
    <t>UNIAO COM ASSENTO CONICO DE FERRO LONGO (MACHO-FEMEA), DIAMETRO 1/2"</t>
  </si>
  <si>
    <t>UNIAO COM ASSENTO CONICO DE FERRO LONGO (MACHO-FEMEA), DIAMETRO 2 1/2"</t>
  </si>
  <si>
    <t>UNIAO COM ASSENTO CONICO DE FERRO LONGO (MACHO-FEMEA), DIAMETRO 2"</t>
  </si>
  <si>
    <t>UNIAO COM ASSENTO CONICO DE FERRO LONGO (MACHO-FEMEA), DIAMETRO 3"</t>
  </si>
  <si>
    <t>UNIAO COM ASSENTO CONICO DE FERRO LONGO (MACHO-FEMEA), DIAMETRO 3/4"</t>
  </si>
  <si>
    <t>UNIAO COM ASSENTO CONICO DE FERRO LONGO (MACHO-FEMEA), DIAMETRO 4"</t>
  </si>
  <si>
    <t>UNIAO COM FLANGE PPR, COM PARAFUSOS,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</si>
  <si>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</si>
  <si>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</si>
  <si>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</si>
  <si>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</si>
  <si>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t>
  </si>
  <si>
    <t>UNIAO DE FERRO GALVANIZADO, COM ROSCA BSP, COM ASSENTO PLANO, DE 1/2"</t>
  </si>
  <si>
    <t>UNIAO DE FERRO GALVANIZADO, COM ROSCA BSP, COM ASSENTO PLANO, DE 2 1/2"</t>
  </si>
  <si>
    <t>UNIAO DE FERRO GALVANIZADO, COM ROSCA BSP, COM ASSENTO PLANO, DE 2"</t>
  </si>
  <si>
    <t>UNIAO DE FERRO GALVANIZADO, COM ROSCA BSP, COM ASSENTO PLANO, DE 3"</t>
  </si>
  <si>
    <t>UNIAO DE FERRO GALVANIZADO, COM ROSCA BSP, COM ASSENTO PLANO, DE 3/4"</t>
  </si>
  <si>
    <t>UNIAO DE FERRO GALVANIZADO, COM ROSCA BSP, COM ASSENTO PLANO, DE 4"</t>
  </si>
  <si>
    <t>UNIAO DUPLA PPR DN 25 MM, PARA AGUA QUENTE PREDIAL</t>
  </si>
  <si>
    <t>UNIAO DUPLA PPR, DN 20 MM, PARA AGUA QUENTE PREDIAL</t>
  </si>
  <si>
    <t>UNIAO EM POLIPROPILENO (PP), PARA TUBO EM PEAD, 20 MM - LIGACAO PREDIAL DE AGUA</t>
  </si>
  <si>
    <t>UNIAO EM POLIPROPILENO (PP), PARA TUBO EM PEAD, 32 MM - LIGACAO PREDIAL DE AGUA</t>
  </si>
  <si>
    <t>UNIAO PVC, ROSCAVEL 1/2", AGUA FRIA PREDIAL</t>
  </si>
  <si>
    <t>UNIAO PVC, ROSCAVEL, 1 1/2", AGUA FRIA PREDIAL</t>
  </si>
  <si>
    <t>UNIAO PVC, ROSCAVEL, 1", AGUA FRIA PREDIAL</t>
  </si>
  <si>
    <t>UNIAO PVC, ROSCAVEL, 3/4",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</si>
  <si>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</si>
  <si>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</si>
  <si>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</si>
  <si>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</si>
  <si>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</si>
  <si>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</si>
  <si>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</si>
  <si>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</si>
  <si>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</si>
  <si>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</si>
  <si>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</si>
  <si>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</si>
  <si>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</si>
  <si>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</si>
  <si>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</si>
  <si>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</si>
  <si>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</si>
  <si>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</si>
  <si>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</si>
  <si>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</si>
  <si>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</si>
  <si>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</si>
  <si>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</si>
  <si>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</si>
  <si>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</si>
  <si>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</si>
  <si>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</si>
  <si>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</si>
  <si>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</si>
  <si>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</si>
  <si>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</si>
  <si>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E ACABAMENTO METALICO CROMADO</t>
  </si>
  <si>
    <t>VALVULA DE DESCARGA METALICA, BASE 1 1/4" E ACABAMENTO METALICO CROMADO</t>
  </si>
  <si>
    <t>VALVULA DE ESCOAMENTO PARA TANQUE, EM METAL CROMADO, 1.1/2 ", SEM LADRAO, COM TAMPAO PLASTICO</t>
  </si>
  <si>
    <t>VALVULA DE ESFERA BRUTA EM BRONZE, BITOLA 1 1/2"</t>
  </si>
  <si>
    <t>VALVULA DE ESFERA BRUTA EM BRONZE, BITOLA 1 1/4"</t>
  </si>
  <si>
    <t>VALVULA DE ESFERA BRUTA EM BRONZE, BITOLA 1"</t>
  </si>
  <si>
    <t>VALVULA DE ESFERA BRUTA EM BRONZE, BITOLA 1/2"</t>
  </si>
  <si>
    <t>VALVULA DE ESFERA BRUTA EM BRONZE, BITOLA 2"</t>
  </si>
  <si>
    <t>VALVULA DE ESFERA BRUTA EM BRONZE, BITOLA 3/4"</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</si>
  <si>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</si>
  <si>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</si>
  <si>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</si>
  <si>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</si>
  <si>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</si>
  <si>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 PARA FUNDO DE POCO</t>
  </si>
  <si>
    <t>VALVULA DE RETENCAO DE BRONZE, PE COM CRIVOS, EXTREMIDADE COM ROSCA, DE 3/4",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</si>
  <si>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</si>
  <si>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</si>
  <si>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</si>
  <si>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 400 PSI, TAMPA DE PORCA DE UNIAO, EXTREMIDADES COM ROSCA</t>
  </si>
  <si>
    <t>VALVULA DE RETENCAO HORIZONTAL, DE BRONZE (PN-25), 1/2",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</si>
  <si>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</si>
  <si>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</si>
  <si>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 400 PSI, TAMPA DE PORCA DE UNIAO, EXTREMIDADES COM ROSCA</t>
  </si>
  <si>
    <t>VALVULA DE RETENCAO HORIZONTAL, DE BRONZE (PN-25), 3/4",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</si>
  <si>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</si>
  <si>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</si>
  <si>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</si>
  <si>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 200 PSI, EXTREMIDADES COM ROSCA</t>
  </si>
  <si>
    <t>VALVULA DE RETENCAO VERTICAL, DE BRONZE (PN-16), 1/2", 200 PSI, EXTREMIDADES COM ROSCA</t>
  </si>
  <si>
    <t>VALVULA DE RETENCAO VERTICAL, DE BRONZE (PN-16), 2 1/2", 200 PSI, EXTREMIDADES COM ROSCA</t>
  </si>
  <si>
    <t>VALVULA DE RETENCAO VERTICAL, DE BRONZE (PN-16), 2", 200 PSI, EXTREMIDADES COM ROSCA</t>
  </si>
  <si>
    <t>VALVULA DE RETENCAO VERTICAL, DE BRONZE (PN-16), 3", 200 PSI, EXTREMIDADES COM ROSCA</t>
  </si>
  <si>
    <t>VALVULA DE RETENCAO VERTICAL, DE BRONZE (PN-16), 3/4", 200 PSI, EXTREMIDADES COM ROSCA</t>
  </si>
  <si>
    <t>VALVULA DE RETENCAO VERTICAL, DE BRONZE (PN-16), 4", 200 PSI, EXTREMIDADES COM ROSCA</t>
  </si>
  <si>
    <t>VALVULA EM METAL CROMADO PARA LAVATORIO, 1" SEM LADRAO</t>
  </si>
  <si>
    <t>VALVULA EM METAL CROMADO PARA PIA AMERICANA 3.1/2 X 1.1/2"</t>
  </si>
  <si>
    <t>VALVULA EM PLASTICO BRANCO PARA LAVATORIO 1 ", SEM UNHO, COM LADRAO</t>
  </si>
  <si>
    <t>VALVULA EM PLASTICO BRANCO PARA TANQUE 1.1/4" X 1.1/2 ", SEM UNHO E SEM LADRAO</t>
  </si>
  <si>
    <t>VALVULA EM PLASTICO BRANCO PARA TANQUE OU LAVATORIO 1 ", SEM UNHO E SEM LADRAO</t>
  </si>
  <si>
    <t>VALVULA EM PLASTICO CROMADO PARA LAVATORIO 1 ", SEM UNHO, COM LADRAO</t>
  </si>
  <si>
    <t>VALVULA EM PLASTICO CROMADO TIPO AMERICANA PARA PIA DE COZINHA 3.1/2"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</si>
  <si>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</si>
  <si>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</si>
  <si>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</si>
  <si>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</si>
  <si>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</si>
  <si>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</si>
  <si>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</si>
  <si>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</si>
  <si>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</si>
  <si>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</si>
  <si>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40 CM COM CABO</t>
  </si>
  <si>
    <t>VASSOURA MECANICA REBOCAVEL COM ESCOVA CILINDRICA LARGURA UTIL DE VARRIMENTO = 2,44M</t>
  </si>
  <si>
    <t>VEDACAO DE CALHA, EM BORRACHA COR PRETA, MEDIDA ENTRE 119 E 170 MM, PARA DRENAGEM PLUVIAL PREDIAL</t>
  </si>
  <si>
    <t>VERGALHAO ZINCADO ROSCA TOTAL, 1/4"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</si>
  <si>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</si>
  <si>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</si>
  <si>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</si>
  <si>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POLIESTER PARA IMPERMEABILIZACAO</t>
  </si>
  <si>
    <t>VEU DE VIDRO/VEU DE SUPERFICIE 30 A 35 G/M2</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</si>
  <si>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</si>
  <si>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</si>
  <si>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</si>
  <si>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</si>
  <si>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4 TEMPOS A GASOLINA DE 5,5 HP (5,5 CV)</t>
  </si>
  <si>
    <t>VIBROACABADORA DE ASFALTO SOBRE ESTEIRAS, LARG. PAVIM. 2,13 M A 4,55 M, POT. 74 KW/ 100 HP, CAP. 400  T/ H</t>
  </si>
  <si>
    <t>VIBROACABADORA DE ASFALTO SOBRE ESTEIRAS, LARG. PAVIM. 2,60 M A 5,75 M, POT. 110 HP, CAP. 450 T/ H</t>
  </si>
  <si>
    <t>VIBROACABADORA DE ASFALTO SOBRE ESTEIRAS, LARG. PAVIM. MAX. 8,00 M, POT. 100 KW/ 134 HP, CAP.  600 T/ H</t>
  </si>
  <si>
    <t>VIBROACABADORA DE ASFALTO SOBRE ESTEIRAS, LARG. PAVIMENT. 1,90 A 5,3 M, POT. 78 KW/105 HP, CAP. 450 T/H</t>
  </si>
  <si>
    <t>VIBROACABADORA DE ASFALTO SOBRE RODAS, LARGURA DE PAVIMENTACAO DE 1,70 A 4,20 M, POTENCIA 78 KW/105 HP, CAPACIDADE 300 T/H</t>
  </si>
  <si>
    <t>VIDRACEIRO (HORISTA)</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</si>
  <si>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</si>
  <si>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</si>
  <si>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</si>
  <si>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</si>
  <si>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</si>
  <si>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</si>
  <si>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</si>
  <si>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</si>
  <si>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</si>
  <si>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</si>
  <si>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</si>
  <si>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</si>
  <si>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</si>
  <si>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</si>
  <si>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</si>
  <si>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</si>
  <si>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</si>
  <si>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</si>
  <si>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</si>
  <si>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</si>
  <si>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ARAMADO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</si>
  <si>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</si>
  <si>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</si>
  <si>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</si>
  <si>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</si>
  <si>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</si>
  <si>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</si>
  <si>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</si>
  <si>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</si>
  <si>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</si>
  <si>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MACARANDUBA/MASSARANDUBA, ANGELIM OU EQUIVALENTE DA REGIAO</t>
  </si>
  <si>
    <t>VIGA APARELHADA *6 X 16* CM, EM MACARANDUBA/MASSARANDUBA, ANGELIM OU EQUIVALENTE DA REGIAO</t>
  </si>
  <si>
    <t>VIGA DE ESCORAMENTO H20, DE MADEIRA, PESO DE 5,00 A 5,20 KG/M, COM EXTREMIDADES PLASTICAS</t>
  </si>
  <si>
    <t>VIGA NAO APARELHADA *6 X 12* CM, EM MACARANDUBA/MASSARANDUBA, ANGELIM OU EQUIVALENTE DA REGIAO - BRUTA</t>
  </si>
  <si>
    <t>VIGA NAO APARELHADA *6 X 16* CM, EM MACARANDUBA/MASSARANDUBA, ANGELIM OU EQUIVALENTE DA REGIAO - BRUTA</t>
  </si>
  <si>
    <t>VIGA NAO APARELHADA *6 X 20* CM, EM MACARANDUBA/MASSARANDUBA, ANGELIM OU EQUIVALENTE DA REGIAO - BRUTA</t>
  </si>
  <si>
    <t>VIGA NAO APARELHADA *8 X 16* CM EM MACARANDUBA/MASSARANDUBA, ANGELIM OU EQUIVALENTE DA REGIAO - BRUTA</t>
  </si>
  <si>
    <t>VIGIA DIURNO (HORISTA)</t>
  </si>
  <si>
    <t>VIGIA DIURNO (MENSALISTA)</t>
  </si>
  <si>
    <t xml:space="preserve">CALÇADA RUA </t>
  </si>
  <si>
    <t>GRAMA</t>
  </si>
  <si>
    <t>5.12</t>
  </si>
  <si>
    <t>GRADE MURO FRONTAL</t>
  </si>
  <si>
    <t>SINAPI ABR-25, DER - FEV-25</t>
  </si>
  <si>
    <t>BAIXO GUANDU - ES, 02 DE JUNHO DE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</si>
</sst>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44" formatCode="_-&quot;R$&quot;\ * #,##0.00_-;\-&quot;R$&quot;\ * #,##0.00_-;_-&quot;R$&quot;\ * &quot;-&quot;??_-;_-@_-"/>
    <numFmt numFmtId="43" formatCode="_-* #,##0.00_-;\-* #,##0.00_-;_-* &quot;-&quot;??_-;_-@_-"/>
    <numFmt numFmtId="164" formatCode="#"/>
    <numFmt numFmtId="165" formatCode="0.0%"/>
    <numFmt numFmtId="166" formatCode="#,##0.00&quot; &quot;;#,##0.00&quot; &quot;;&quot;-&quot;#&quot; &quot;;&quot; &quot;@&quot; &quot;"/>
    <numFmt numFmtId="167" formatCode="mmm/yyyy"/>
    <numFmt numFmtId="168" formatCode="_-* #,##0.000_-;\-* #,##0.000_-;_-* &quot;-&quot;??_-;_-@_-"/>
    <numFmt numFmtId="169" formatCode="_-* #,##0.00000_-;\-* #,##0.00000_-;_-* &quot;-&quot;??_-;_-@_-"/>
    <numFmt numFmtId="170" formatCode="&quot;MÊS &quot;00"/>
    <numFmt numFmtId="171" formatCode="_-* #,##0.00_-;\-* #,##0.00_-;_-* \-??_-;_-@_-"/>
    <numFmt numFmtId="172" formatCode="_(* #,##0.00_);_(* \(#,##0.00\);_(* \-??_);_(@_)"/>
    <numFmt numFmtId="173" formatCode="_(&quot;R$ &quot;* #,##0.00_);_(&quot;R$ &quot;* \(#,##0.00\);_(&quot;R$ &quot;* \-??_);_(@_)"/>
    <numFmt numFmtId="174" formatCode="_(&quot;R$ &quot;* #,##0.00_);_(&quot;R$ &quot;* \(#,##0.00\);_(&quot;R$ &quot;* &quot;-&quot;??_);_(@_)"/>
    <numFmt numFmtId="175" formatCode="_(&quot;R$&quot;* #,##0.00_);_(&quot;R$&quot;* \(#,##0.00\);_(&quot;R$&quot;* \-??_);_(@_)"/>
    <numFmt numFmtId="176" formatCode="_(&quot;$&quot;* #,##0.00_);_(&quot;$&quot;* \(#,##0.00\);_(&quot;$&quot;* &quot;-&quot;??_);_(@_)"/>
    <numFmt numFmtId="177" formatCode="#.00"/>
    <numFmt numFmtId="178" formatCode="0.00000000"/>
    <numFmt numFmtId="179" formatCode="#,##0.0000"/>
    <numFmt numFmtId="180" formatCode="0.000"/>
    <numFmt numFmtId="181" formatCode="#,##0.00;\-\ #,##0.00;\-"/>
  </numFmts>
  <fonts count="140">
    <font>
      <sz val="11"/>
      <color theme="1"/>
      <name val="Liberation Sans"/>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Arial"/>
      <family val="2"/>
    </font>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Liberation Sans"/>
      <family val="2"/>
    </font>
    <font>
      <b/>
      <sz val="10"/>
      <color rgb="FF000000"/>
      <name val="Liberation Sans"/>
      <family val="2"/>
    </font>
    <font>
      <sz val="10"/>
      <color rgb="FFFFFFFF"/>
      <name val="Liberation Sans"/>
      <family val="2"/>
    </font>
    <font>
      <sz val="10"/>
      <color rgb="FFCC0000"/>
      <name val="Liberation Sans"/>
      <family val="2"/>
    </font>
    <font>
      <b/>
      <sz val="10"/>
      <color rgb="FFFFFFFF"/>
      <name val="Liberation Sans"/>
      <family val="2"/>
    </font>
    <font>
      <i/>
      <sz val="10"/>
      <color rgb="FF808080"/>
      <name val="Liberation Sans"/>
      <family val="2"/>
    </font>
    <font>
      <sz val="10"/>
      <color rgb="FF006600"/>
      <name val="Liberation Sans"/>
      <family val="2"/>
    </font>
    <font>
      <b/>
      <sz val="24"/>
      <color rgb="FF000000"/>
      <name val="Liberation Sans"/>
      <family val="2"/>
    </font>
    <font>
      <sz val="18"/>
      <color rgb="FF000000"/>
      <name val="Liberation Sans"/>
      <family val="2"/>
    </font>
    <font>
      <sz val="12"/>
      <color rgb="FF000000"/>
      <name val="Liberation Sans"/>
      <family val="2"/>
    </font>
    <font>
      <u/>
      <sz val="10"/>
      <color rgb="FF0000EE"/>
      <name val="Liberation Sans"/>
      <family val="2"/>
    </font>
    <font>
      <sz val="10"/>
      <color rgb="FF996600"/>
      <name val="Liberation Sans"/>
      <family val="2"/>
    </font>
    <font>
      <sz val="10"/>
      <color theme="1"/>
      <name val="Arial"/>
      <family val="2"/>
    </font>
    <font>
      <sz val="10"/>
      <color rgb="FF333333"/>
      <name val="Liberation Sans"/>
      <family val="2"/>
    </font>
    <font>
      <sz val="11"/>
      <color rgb="FFFFFFFF"/>
      <name val="Liberation Sans"/>
      <family val="2"/>
    </font>
    <font>
      <b/>
      <sz val="12"/>
      <color rgb="FF000000"/>
      <name val="Arial1"/>
    </font>
    <font>
      <sz val="12"/>
      <color rgb="FF000000"/>
      <name val="Arial1"/>
    </font>
    <font>
      <b/>
      <sz val="10"/>
      <color rgb="FF000000"/>
      <name val="Arial1"/>
    </font>
    <font>
      <sz val="10"/>
      <color rgb="FF000000"/>
      <name val="Arial1"/>
    </font>
    <font>
      <sz val="8"/>
      <color rgb="FF000000"/>
      <name val="Arial1"/>
    </font>
    <font>
      <sz val="9"/>
      <color rgb="FF000000"/>
      <name val="Liberation Sans"/>
      <family val="2"/>
    </font>
    <font>
      <b/>
      <sz val="10"/>
      <color theme="1"/>
      <name val="Arial1"/>
    </font>
    <font>
      <sz val="10"/>
      <color theme="1"/>
      <name val="Arial1"/>
    </font>
    <font>
      <sz val="3"/>
      <color theme="1"/>
      <name val="Arial1"/>
    </font>
    <font>
      <b/>
      <sz val="3"/>
      <color theme="1"/>
      <name val="Arial1"/>
    </font>
    <font>
      <b/>
      <sz val="9"/>
      <color rgb="FF000000"/>
      <name val="Liberation Sans"/>
      <family val="2"/>
    </font>
    <font>
      <b/>
      <sz val="10"/>
      <color theme="1"/>
      <name val="Arial"/>
      <family val="2"/>
    </font>
    <font>
      <sz val="10"/>
      <color rgb="FF000000"/>
      <name val="Liberation Sans"/>
      <family val="2"/>
    </font>
    <font>
      <i/>
      <sz val="10"/>
      <color theme="1"/>
      <name val="Arial1"/>
    </font>
    <font>
      <u/>
      <sz val="10"/>
      <color theme="1"/>
      <name val="Arial"/>
      <family val="2"/>
    </font>
    <font>
      <b/>
      <i/>
      <sz val="14"/>
      <color theme="1"/>
      <name val="Arial1"/>
    </font>
    <font>
      <b/>
      <sz val="10"/>
      <color rgb="FFFF0000"/>
      <name val="Arial1"/>
    </font>
    <font>
      <sz val="10"/>
      <color rgb="FF000000"/>
      <name val="Calibri"/>
      <family val="2"/>
    </font>
    <font>
      <sz val="8"/>
      <color theme="1"/>
      <name val="Arial1"/>
    </font>
    <font>
      <sz val="9"/>
      <color theme="1"/>
      <name val="Arial1"/>
    </font>
    <font>
      <b/>
      <sz val="9"/>
      <color theme="1"/>
      <name val="Arial1"/>
    </font>
    <font>
      <sz val="8"/>
      <color theme="1"/>
      <name val="Liberation Sans"/>
      <family val="2"/>
    </font>
    <font>
      <b/>
      <sz val="8"/>
      <color theme="1"/>
      <name val="Arial1"/>
    </font>
    <font>
      <sz val="8"/>
      <color theme="1"/>
      <name val="Courier New"/>
      <family val="3"/>
    </font>
    <font>
      <sz val="8"/>
      <color theme="1"/>
      <name val="Arial"/>
      <family val="2"/>
    </font>
    <font>
      <b/>
      <sz val="6"/>
      <color theme="1"/>
      <name val="Arial"/>
      <family val="2"/>
    </font>
    <font>
      <b/>
      <sz val="8"/>
      <color theme="1"/>
      <name val="Arial"/>
      <family val="2"/>
    </font>
    <font>
      <b/>
      <sz val="8"/>
      <color theme="0"/>
      <name val="Arial1"/>
    </font>
    <font>
      <sz val="10"/>
      <name val="Arial"/>
      <family val="2"/>
    </font>
    <font>
      <sz val="9"/>
      <color theme="1"/>
      <name val="Arial"/>
      <family val="2"/>
    </font>
    <font>
      <b/>
      <sz val="9"/>
      <color theme="1"/>
      <name val="Arial"/>
      <family val="2"/>
    </font>
    <font>
      <sz val="8"/>
      <name val="Liberation Sans"/>
      <family val="2"/>
    </font>
    <font>
      <sz val="10"/>
      <name val="Arial"/>
      <family val="2"/>
      <charset val="1"/>
    </font>
    <font>
      <sz val="11"/>
      <color indexed="8"/>
      <name val="Calibri"/>
      <family val="2"/>
    </font>
    <font>
      <sz val="10"/>
      <name val="Times New Roman"/>
      <family val="1"/>
      <charset val="204"/>
    </font>
    <font>
      <sz val="11"/>
      <color indexed="10"/>
      <name val="Calibri"/>
      <family val="2"/>
    </font>
    <font>
      <sz val="11"/>
      <color indexed="8"/>
      <name val="Calibri"/>
      <family val="2"/>
      <charset val="204"/>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rgb="FF000000"/>
      <name val="Calibri"/>
      <family val="2"/>
      <charset val="204"/>
    </font>
    <font>
      <b/>
      <sz val="11"/>
      <color theme="1"/>
      <name val="Arial"/>
      <family val="2"/>
    </font>
    <font>
      <i/>
      <sz val="8"/>
      <color theme="1"/>
      <name val="Arial"/>
      <family val="2"/>
    </font>
    <font>
      <b/>
      <sz val="11"/>
      <color theme="1"/>
      <name val="Arial1"/>
    </font>
    <font>
      <b/>
      <sz val="14"/>
      <color theme="1"/>
      <name val="Arial"/>
      <family val="2"/>
    </font>
    <font>
      <b/>
      <sz val="8"/>
      <name val="Courier New"/>
      <family val="3"/>
    </font>
    <font>
      <sz val="8"/>
      <name val="Courier New"/>
      <family val="3"/>
    </font>
    <font>
      <b/>
      <sz val="8"/>
      <color theme="1"/>
      <name val="Courier New"/>
      <family val="3"/>
    </font>
    <font>
      <sz val="11"/>
      <color rgb="FF000000"/>
      <name val="Courier New"/>
      <family val="3"/>
    </font>
    <font>
      <b/>
      <sz val="11"/>
      <color rgb="FF000000"/>
      <name val="Courier New"/>
      <family val="3"/>
    </font>
    <font>
      <b/>
      <sz val="11"/>
      <color theme="1"/>
      <name val="Liberation Sans"/>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Courier New"/>
      <family val="3"/>
    </font>
    <font>
      <sz val="11"/>
      <color rgb="FF9C6500"/>
      <name val="Calibri"/>
      <family val="2"/>
      <scheme val="minor"/>
    </font>
    <font>
      <sz val="9"/>
      <name val="Arial"/>
      <family val="2"/>
    </font>
    <font>
      <sz val="11"/>
      <color rgb="FF000000"/>
      <name val="Calibri"/>
      <family val="2"/>
    </font>
    <font>
      <b/>
      <sz val="13"/>
      <color rgb="FFFFFFFF"/>
      <name val="Calibri"/>
      <family val="2"/>
    </font>
    <font>
      <b/>
      <sz val="11"/>
      <color rgb="FFFFFFFF"/>
      <name val="Calibri"/>
      <family val="2"/>
    </font>
    <font>
      <b/>
      <sz val="12"/>
      <color rgb="FF000000"/>
      <name val="Calibri"/>
      <family val="2"/>
    </font>
    <font>
      <b/>
      <sz val="10"/>
      <color rgb="FFFFFFFF"/>
      <name val="Calibri"/>
      <family val="2"/>
    </font>
    <font>
      <b/>
      <sz val="10"/>
      <color rgb="FF000000"/>
      <name val="Calibri"/>
      <family val="2"/>
    </font>
    <font>
      <b/>
      <sz val="11"/>
      <color rgb="FF000000"/>
      <name val="Calibri"/>
      <family val="2"/>
    </font>
    <font>
      <sz val="7"/>
      <color rgb="FF000000"/>
      <name val="Arial"/>
      <family val="2"/>
    </font>
    <font>
      <sz val="7"/>
      <name val="Arial"/>
      <family val="2"/>
    </font>
    <font>
      <sz val="10"/>
      <color rgb="FF000000"/>
      <name val="Times New Roman"/>
      <family val="1"/>
    </font>
    <font>
      <b/>
      <sz val="7"/>
      <name val="Arial"/>
      <family val="2"/>
    </font>
    <font>
      <b/>
      <i/>
      <sz val="10"/>
      <color rgb="FF003770"/>
      <name val="Arial Black"/>
      <family val="2"/>
    </font>
    <font>
      <b/>
      <sz val="10"/>
      <color rgb="FF003770"/>
      <name val="Arial"/>
      <family val="2"/>
    </font>
    <font>
      <b/>
      <sz val="9"/>
      <color rgb="FF000000"/>
      <name val="Arial"/>
      <family val="2"/>
    </font>
    <font>
      <b/>
      <sz val="8"/>
      <color rgb="FF000000"/>
      <name val="Arial"/>
      <family val="2"/>
    </font>
    <font>
      <sz val="7"/>
      <color theme="1"/>
      <name val="Arial Narrow"/>
      <family val="2"/>
    </font>
    <font>
      <b/>
      <sz val="8"/>
      <color theme="1"/>
      <name val="Liberation Sans"/>
    </font>
    <font>
      <sz val="7"/>
      <color rgb="FF000000"/>
      <name val="Arial MT"/>
      <family val="2"/>
    </font>
    <font>
      <sz val="7"/>
      <name val="Arial MT"/>
    </font>
    <font>
      <sz val="7"/>
      <name val="Arial MT"/>
      <family val="2"/>
    </font>
    <font>
      <sz val="10"/>
      <name val="Calibri"/>
      <family val="2"/>
    </font>
    <font>
      <b/>
      <sz val="7.5"/>
      <name val="Verdana"/>
      <family val="2"/>
    </font>
    <font>
      <b/>
      <sz val="7.5"/>
      <color rgb="FF000000"/>
      <name val="Verdana"/>
      <family val="2"/>
    </font>
    <font>
      <sz val="10"/>
      <name val="Liberation Sans"/>
      <family val="2"/>
    </font>
    <font>
      <sz val="9"/>
      <color indexed="81"/>
      <name val="Segoe UI"/>
      <family val="2"/>
    </font>
    <font>
      <b/>
      <sz val="9"/>
      <color indexed="81"/>
      <name val="Segoe UI"/>
      <family val="2"/>
    </font>
    <font>
      <b/>
      <sz val="12"/>
      <color theme="1"/>
      <name val="Arial"/>
      <family val="2"/>
    </font>
    <font>
      <sz val="12"/>
      <color theme="1"/>
      <name val="Arial"/>
      <family val="2"/>
    </font>
    <font>
      <b/>
      <sz val="12"/>
      <name val="Arial"/>
      <family val="2"/>
    </font>
    <font>
      <sz val="12"/>
      <name val="Arial"/>
      <family val="2"/>
    </font>
    <font>
      <sz val="12"/>
      <color theme="1"/>
      <name val="Liberation Sans"/>
      <family val="2"/>
    </font>
    <font>
      <b/>
      <sz val="12"/>
      <color theme="1"/>
      <name val="Liberation Sans"/>
    </font>
  </fonts>
  <fills count="122">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DDE8CB"/>
        <bgColor rgb="FFDDE8CB"/>
      </patternFill>
    </fill>
    <fill>
      <patternFill patternType="solid">
        <fgColor rgb="FFFFA6A6"/>
        <bgColor rgb="FFFFA6A6"/>
      </patternFill>
    </fill>
    <fill>
      <patternFill patternType="solid">
        <fgColor rgb="FF969696"/>
        <bgColor rgb="FF969696"/>
      </patternFill>
    </fill>
    <fill>
      <patternFill patternType="solid">
        <fgColor rgb="FFC0C0C0"/>
        <bgColor rgb="FFC0C0C0"/>
      </patternFill>
    </fill>
    <fill>
      <patternFill patternType="solid">
        <fgColor rgb="FFFFFFFF"/>
        <bgColor rgb="FFFFFFFF"/>
      </patternFill>
    </fill>
    <fill>
      <patternFill patternType="solid">
        <fgColor rgb="FFFFFFCC"/>
        <bgColor rgb="FFFFFFD7"/>
      </patternFill>
    </fill>
    <fill>
      <patternFill patternType="solid">
        <fgColor rgb="FFFFFFCC"/>
        <bgColor indexed="64"/>
      </patternFill>
    </fill>
    <fill>
      <patternFill patternType="solid">
        <fgColor rgb="FFFFFF00"/>
        <bgColor indexed="64"/>
      </patternFill>
    </fill>
    <fill>
      <patternFill patternType="solid">
        <fgColor theme="0" tint="-0.34998626667073579"/>
        <bgColor rgb="FFFFFFA6"/>
      </patternFill>
    </fill>
    <fill>
      <patternFill patternType="solid">
        <fgColor theme="4"/>
        <bgColor rgb="FFB4C7DC"/>
      </patternFill>
    </fill>
    <fill>
      <patternFill patternType="solid">
        <fgColor theme="0" tint="-0.249977111117893"/>
        <bgColor rgb="FFFFFFFF"/>
      </patternFill>
    </fill>
    <fill>
      <patternFill patternType="solid">
        <fgColor theme="0" tint="-0.14999847407452621"/>
        <bgColor indexed="64"/>
      </patternFill>
    </fill>
    <fill>
      <patternFill patternType="solid">
        <fgColor theme="0" tint="-0.34998626667073579"/>
        <bgColor rgb="FF000000"/>
      </patternFill>
    </fill>
    <fill>
      <patternFill patternType="solid">
        <fgColor theme="0"/>
        <bgColor rgb="FFFFFFD7"/>
      </patternFill>
    </fill>
    <fill>
      <patternFill patternType="solid">
        <fgColor theme="0" tint="-0.249977111117893"/>
        <bgColor indexed="64"/>
      </patternFill>
    </fill>
    <fill>
      <patternFill patternType="solid">
        <fgColor theme="0" tint="-4.9989318521683403E-2"/>
        <bgColor rgb="FFEEEEEE"/>
      </patternFill>
    </fill>
    <fill>
      <patternFill patternType="solid">
        <fgColor theme="0"/>
        <bgColor rgb="FFDEE6EF"/>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
      <patternFill patternType="solid">
        <fgColor theme="0" tint="-0.34998626667073579"/>
        <bgColor rgb="FFDDDDDD"/>
      </patternFill>
    </fill>
    <fill>
      <patternFill patternType="solid">
        <fgColor theme="2"/>
        <bgColor rgb="FFFFFFA6"/>
      </patternFill>
    </fill>
    <fill>
      <patternFill patternType="solid">
        <fgColor theme="2" tint="-9.9978637043366805E-2"/>
        <bgColor rgb="FFDEE6EF"/>
      </patternFill>
    </fill>
    <fill>
      <patternFill patternType="solid">
        <fgColor theme="7" tint="0.79998168889431442"/>
        <bgColor indexed="64"/>
      </patternFill>
    </fill>
    <fill>
      <patternFill patternType="solid">
        <fgColor rgb="FFFFFFCC"/>
        <bgColor rgb="FFDEE6EF"/>
      </patternFill>
    </fill>
    <fill>
      <patternFill patternType="solid">
        <fgColor theme="0" tint="-0.34998626667073579"/>
        <bgColor rgb="FFFFFFFF"/>
      </patternFill>
    </fill>
    <fill>
      <patternFill patternType="solid">
        <fgColor theme="0" tint="-0.34998626667073579"/>
        <bgColor indexed="64"/>
      </patternFill>
    </fill>
    <fill>
      <patternFill patternType="solid">
        <fgColor theme="4"/>
        <bgColor rgb="FFFFFFFF"/>
      </patternFill>
    </fill>
    <fill>
      <patternFill patternType="solid">
        <fgColor theme="0"/>
        <bgColor indexed="64"/>
      </patternFill>
    </fill>
    <fill>
      <patternFill patternType="solid">
        <fgColor theme="0"/>
        <bgColor rgb="FFFFFFCC"/>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B050"/>
        <bgColor indexed="64"/>
      </patternFill>
    </fill>
    <fill>
      <patternFill patternType="solid">
        <fgColor theme="2"/>
        <bgColor indexed="64"/>
      </patternFill>
    </fill>
    <fill>
      <patternFill patternType="solid">
        <fgColor rgb="FFE5E5E5"/>
      </patternFill>
    </fill>
    <fill>
      <patternFill patternType="solid">
        <fgColor rgb="FFE5E5E5"/>
        <bgColor rgb="FFFFFFFF"/>
      </patternFill>
    </fill>
    <fill>
      <patternFill patternType="solid">
        <fgColor rgb="FF233F61"/>
      </patternFill>
    </fill>
    <fill>
      <patternFill patternType="solid">
        <fgColor theme="0"/>
        <bgColor rgb="FF000000"/>
      </patternFill>
    </fill>
    <fill>
      <patternFill patternType="solid">
        <fgColor rgb="FFFF9999"/>
        <bgColor rgb="FFDEE6EF"/>
      </patternFill>
    </fill>
    <fill>
      <patternFill patternType="solid">
        <fgColor rgb="FFFFCCCC"/>
        <bgColor indexed="64"/>
      </patternFill>
    </fill>
    <fill>
      <patternFill patternType="solid">
        <fgColor rgb="FFFFC000"/>
        <bgColor indexed="64"/>
      </patternFill>
    </fill>
    <fill>
      <patternFill patternType="solid">
        <fgColor rgb="FFCFCFCF"/>
        <bgColor indexed="64"/>
      </patternFill>
    </fill>
    <fill>
      <patternFill patternType="solid">
        <fgColor theme="7"/>
        <bgColor indexed="64"/>
      </patternFill>
    </fill>
  </fills>
  <borders count="68">
    <border>
      <left/>
      <right/>
      <top/>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hair">
        <color indexed="64"/>
      </left>
      <right style="hair">
        <color indexed="64"/>
      </right>
      <top style="hair">
        <color indexed="64"/>
      </top>
      <bottom style="hair">
        <color indexed="64"/>
      </bottom>
      <diagonal/>
    </border>
    <border>
      <left style="dotted">
        <color indexed="64"/>
      </left>
      <right style="dotted">
        <color indexed="64"/>
      </right>
      <top style="dotted">
        <color indexed="64"/>
      </top>
      <bottom style="dotted">
        <color indexed="64"/>
      </bottom>
      <diagonal/>
    </border>
    <border>
      <left style="thin">
        <color rgb="FF000000"/>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top/>
      <bottom style="dotted">
        <color indexed="64"/>
      </bottom>
      <diagonal/>
    </border>
    <border>
      <left/>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hair">
        <color indexed="64"/>
      </left>
      <right/>
      <top/>
      <bottom style="hair">
        <color indexed="64"/>
      </bottom>
      <diagonal/>
    </border>
    <border>
      <left/>
      <right/>
      <top/>
      <bottom style="thin">
        <color rgb="FF000000"/>
      </bottom>
      <diagonal/>
    </border>
    <border>
      <left/>
      <right/>
      <top style="thin">
        <color indexed="64"/>
      </top>
      <bottom/>
      <diagonal/>
    </border>
    <border>
      <left/>
      <right/>
      <top style="hair">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999999"/>
      </left>
      <right style="thin">
        <color rgb="FF999999"/>
      </right>
      <top style="thin">
        <color rgb="FF999999"/>
      </top>
      <bottom style="thin">
        <color rgb="FF999999"/>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999999"/>
      </left>
      <right style="thin">
        <color rgb="FF999999"/>
      </right>
      <top style="thin">
        <color rgb="FF999999"/>
      </top>
      <bottom/>
      <diagonal/>
    </border>
    <border>
      <left style="thin">
        <color rgb="FF999999"/>
      </left>
      <right/>
      <top style="thin">
        <color rgb="FF999999"/>
      </top>
      <bottom/>
      <diagonal/>
    </border>
    <border>
      <left/>
      <right style="thin">
        <color rgb="FF999999"/>
      </right>
      <top style="thin">
        <color rgb="FF999999"/>
      </top>
      <bottom/>
      <diagonal/>
    </border>
    <border>
      <left style="thin">
        <color rgb="FF999999"/>
      </left>
      <right style="thin">
        <color rgb="FF999999"/>
      </right>
      <top/>
      <bottom style="thin">
        <color rgb="FF999999"/>
      </bottom>
      <diagonal/>
    </border>
    <border>
      <left style="thin">
        <color rgb="FF999999"/>
      </left>
      <right/>
      <top/>
      <bottom style="thin">
        <color rgb="FF999999"/>
      </bottom>
      <diagonal/>
    </border>
    <border>
      <left/>
      <right style="thin">
        <color rgb="FF999999"/>
      </right>
      <top/>
      <bottom style="thin">
        <color rgb="FF999999"/>
      </bottom>
      <diagonal/>
    </border>
    <border>
      <left style="thin">
        <color indexed="64"/>
      </left>
      <right/>
      <top/>
      <bottom/>
      <diagonal/>
    </border>
    <border>
      <left/>
      <right style="thin">
        <color rgb="FF000000"/>
      </right>
      <top/>
      <bottom/>
      <diagonal/>
    </border>
    <border>
      <left/>
      <right style="thin">
        <color rgb="FF000000"/>
      </right>
      <top/>
      <bottom style="thin">
        <color rgb="FF000000"/>
      </bottom>
      <diagonal/>
    </border>
  </borders>
  <cellStyleXfs count="364">
    <xf numFmtId="0" fontId="0" fillId="0" borderId="0"/>
    <xf numFmtId="44" fontId="11" fillId="0" borderId="0" applyFont="0" applyFill="0" applyBorder="0" applyAlignment="0" applyProtection="0"/>
    <xf numFmtId="0" fontId="13" fillId="0" borderId="0"/>
    <xf numFmtId="0" fontId="14" fillId="2" borderId="0"/>
    <xf numFmtId="0" fontId="14" fillId="3" borderId="0"/>
    <xf numFmtId="0" fontId="13" fillId="4" borderId="0"/>
    <xf numFmtId="0" fontId="15" fillId="5" borderId="0"/>
    <xf numFmtId="0" fontId="16" fillId="6" borderId="0"/>
    <xf numFmtId="166" fontId="12" fillId="0" borderId="0"/>
    <xf numFmtId="9" fontId="12" fillId="0" borderId="0"/>
    <xf numFmtId="0" fontId="17" fillId="0" borderId="0"/>
    <xf numFmtId="0" fontId="18" fillId="7" borderId="0"/>
    <xf numFmtId="0" fontId="19" fillId="0" borderId="0"/>
    <xf numFmtId="0" fontId="20" fillId="0" borderId="0"/>
    <xf numFmtId="0" fontId="21" fillId="0" borderId="0"/>
    <xf numFmtId="0" fontId="22" fillId="0" borderId="0"/>
    <xf numFmtId="0" fontId="23" fillId="8" borderId="0"/>
    <xf numFmtId="0" fontId="24" fillId="0" borderId="0"/>
    <xf numFmtId="0" fontId="25" fillId="8" borderId="1"/>
    <xf numFmtId="9" fontId="12" fillId="0" borderId="0"/>
    <xf numFmtId="0" fontId="12" fillId="9" borderId="0"/>
    <xf numFmtId="0" fontId="12" fillId="10" borderId="0"/>
    <xf numFmtId="0" fontId="26" fillId="0" borderId="0"/>
    <xf numFmtId="0" fontId="26" fillId="0" borderId="0"/>
    <xf numFmtId="0" fontId="12" fillId="0" borderId="0"/>
    <xf numFmtId="0" fontId="12" fillId="0" borderId="0"/>
    <xf numFmtId="0" fontId="15" fillId="0" borderId="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168" fontId="55" fillId="0" borderId="0" applyFont="0" applyFill="0" applyBorder="0" applyAlignment="0" applyProtection="0"/>
    <xf numFmtId="44" fontId="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59" fillId="0" borderId="0"/>
    <xf numFmtId="173" fontId="59" fillId="0" borderId="0" applyBorder="0" applyProtection="0"/>
    <xf numFmtId="9" fontId="59" fillId="0" borderId="0" applyBorder="0" applyProtection="0"/>
    <xf numFmtId="171" fontId="55" fillId="0" borderId="0" applyBorder="0" applyProtection="0"/>
    <xf numFmtId="0" fontId="8" fillId="0" borderId="0"/>
    <xf numFmtId="0" fontId="8" fillId="0" borderId="0"/>
    <xf numFmtId="0" fontId="60" fillId="27" borderId="0" applyNumberFormat="0" applyBorder="0" applyAlignment="0" applyProtection="0"/>
    <xf numFmtId="0" fontId="60" fillId="26" borderId="0" applyNumberFormat="0" applyBorder="0" applyAlignment="0" applyProtection="0"/>
    <xf numFmtId="0" fontId="60" fillId="27" borderId="0" applyNumberFormat="0" applyBorder="0" applyAlignment="0" applyProtection="0"/>
    <xf numFmtId="0" fontId="60" fillId="29"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1" borderId="0" applyNumberFormat="0" applyBorder="0" applyAlignment="0" applyProtection="0"/>
    <xf numFmtId="0" fontId="60" fillId="30" borderId="0" applyNumberFormat="0" applyBorder="0" applyAlignment="0" applyProtection="0"/>
    <xf numFmtId="0" fontId="60" fillId="31" borderId="0" applyNumberFormat="0" applyBorder="0" applyAlignment="0" applyProtection="0"/>
    <xf numFmtId="0" fontId="60" fillId="33"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5" borderId="0" applyNumberFormat="0" applyBorder="0" applyAlignment="0" applyProtection="0"/>
    <xf numFmtId="0" fontId="60" fillId="34" borderId="0" applyNumberFormat="0" applyBorder="0" applyAlignment="0" applyProtection="0"/>
    <xf numFmtId="0" fontId="60" fillId="35" borderId="0" applyNumberFormat="0" applyBorder="0" applyAlignment="0" applyProtection="0"/>
    <xf numFmtId="0" fontId="60" fillId="37"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39" borderId="0" applyNumberFormat="0" applyBorder="0" applyAlignment="0" applyProtection="0"/>
    <xf numFmtId="0" fontId="60" fillId="38" borderId="0" applyNumberFormat="0" applyBorder="0" applyAlignment="0" applyProtection="0"/>
    <xf numFmtId="0" fontId="60" fillId="39" borderId="0" applyNumberFormat="0" applyBorder="0" applyAlignment="0" applyProtection="0"/>
    <xf numFmtId="0" fontId="60" fillId="41" borderId="0" applyNumberFormat="0" applyBorder="0" applyAlignment="0" applyProtection="0"/>
    <xf numFmtId="0" fontId="60" fillId="40" borderId="0" applyNumberFormat="0" applyBorder="0" applyAlignment="0" applyProtection="0"/>
    <xf numFmtId="0" fontId="60" fillId="41" borderId="0" applyNumberFormat="0" applyBorder="0" applyAlignment="0" applyProtection="0"/>
    <xf numFmtId="0" fontId="60" fillId="43" borderId="0" applyNumberFormat="0" applyBorder="0" applyAlignment="0" applyProtection="0"/>
    <xf numFmtId="0" fontId="60" fillId="42" borderId="0" applyNumberFormat="0" applyBorder="0" applyAlignment="0" applyProtection="0"/>
    <xf numFmtId="0" fontId="60" fillId="43" borderId="0" applyNumberFormat="0" applyBorder="0" applyAlignment="0" applyProtection="0"/>
    <xf numFmtId="0" fontId="60" fillId="33"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9" borderId="0" applyNumberFormat="0" applyBorder="0" applyAlignment="0" applyProtection="0"/>
    <xf numFmtId="0" fontId="60" fillId="38" borderId="0" applyNumberFormat="0" applyBorder="0" applyAlignment="0" applyProtection="0"/>
    <xf numFmtId="0" fontId="60" fillId="39" borderId="0" applyNumberFormat="0" applyBorder="0" applyAlignment="0" applyProtection="0"/>
    <xf numFmtId="0" fontId="60" fillId="45" borderId="0" applyNumberFormat="0" applyBorder="0" applyAlignment="0" applyProtection="0"/>
    <xf numFmtId="0" fontId="60" fillId="44" borderId="0" applyNumberFormat="0" applyBorder="0" applyAlignment="0" applyProtection="0"/>
    <xf numFmtId="0" fontId="60" fillId="45" borderId="0" applyNumberFormat="0" applyBorder="0" applyAlignment="0" applyProtection="0"/>
    <xf numFmtId="0" fontId="64" fillId="47" borderId="0" applyNumberFormat="0" applyBorder="0" applyAlignment="0" applyProtection="0"/>
    <xf numFmtId="0" fontId="64" fillId="46" borderId="0" applyNumberFormat="0" applyBorder="0" applyAlignment="0" applyProtection="0"/>
    <xf numFmtId="0" fontId="64" fillId="47" borderId="0" applyNumberFormat="0" applyBorder="0" applyAlignment="0" applyProtection="0"/>
    <xf numFmtId="0" fontId="64" fillId="41" borderId="0" applyNumberFormat="0" applyBorder="0" applyAlignment="0" applyProtection="0"/>
    <xf numFmtId="0" fontId="64" fillId="40" borderId="0" applyNumberFormat="0" applyBorder="0" applyAlignment="0" applyProtection="0"/>
    <xf numFmtId="0" fontId="64" fillId="41" borderId="0" applyNumberFormat="0" applyBorder="0" applyAlignment="0" applyProtection="0"/>
    <xf numFmtId="0" fontId="64" fillId="43" borderId="0" applyNumberFormat="0" applyBorder="0" applyAlignment="0" applyProtection="0"/>
    <xf numFmtId="0" fontId="64" fillId="42" borderId="0" applyNumberFormat="0" applyBorder="0" applyAlignment="0" applyProtection="0"/>
    <xf numFmtId="0" fontId="64" fillId="43" borderId="0" applyNumberFormat="0" applyBorder="0" applyAlignment="0" applyProtection="0"/>
    <xf numFmtId="0" fontId="64" fillId="49" borderId="0" applyNumberFormat="0" applyBorder="0" applyAlignment="0" applyProtection="0"/>
    <xf numFmtId="0" fontId="64" fillId="48" borderId="0" applyNumberFormat="0" applyBorder="0" applyAlignment="0" applyProtection="0"/>
    <xf numFmtId="0" fontId="64" fillId="49" borderId="0" applyNumberFormat="0" applyBorder="0" applyAlignment="0" applyProtection="0"/>
    <xf numFmtId="0" fontId="64" fillId="51" borderId="0" applyNumberFormat="0" applyBorder="0" applyAlignment="0" applyProtection="0"/>
    <xf numFmtId="0" fontId="64" fillId="50" borderId="0" applyNumberFormat="0" applyBorder="0" applyAlignment="0" applyProtection="0"/>
    <xf numFmtId="0" fontId="64" fillId="51" borderId="0" applyNumberFormat="0" applyBorder="0" applyAlignment="0" applyProtection="0"/>
    <xf numFmtId="0" fontId="64" fillId="53" borderId="0" applyNumberFormat="0" applyBorder="0" applyAlignment="0" applyProtection="0"/>
    <xf numFmtId="0" fontId="64" fillId="52" borderId="0" applyNumberFormat="0" applyBorder="0" applyAlignment="0" applyProtection="0"/>
    <xf numFmtId="0" fontId="64" fillId="53" borderId="0" applyNumberFormat="0" applyBorder="0" applyAlignment="0" applyProtection="0"/>
    <xf numFmtId="0" fontId="65" fillId="31" borderId="0" applyNumberFormat="0" applyBorder="0" applyAlignment="0" applyProtection="0"/>
    <xf numFmtId="0" fontId="65" fillId="30" borderId="0" applyNumberFormat="0" applyBorder="0" applyAlignment="0" applyProtection="0"/>
    <xf numFmtId="0" fontId="65" fillId="31" borderId="0" applyNumberFormat="0" applyBorder="0" applyAlignment="0" applyProtection="0"/>
    <xf numFmtId="0" fontId="66" fillId="55" borderId="9" applyNumberFormat="0" applyAlignment="0" applyProtection="0"/>
    <xf numFmtId="0" fontId="66" fillId="54" borderId="9" applyNumberFormat="0" applyAlignment="0" applyProtection="0"/>
    <xf numFmtId="0" fontId="66" fillId="55" borderId="9" applyNumberFormat="0" applyAlignment="0" applyProtection="0"/>
    <xf numFmtId="0" fontId="67" fillId="57" borderId="10" applyNumberFormat="0" applyAlignment="0" applyProtection="0"/>
    <xf numFmtId="0" fontId="67" fillId="56" borderId="10" applyNumberFormat="0" applyAlignment="0" applyProtection="0"/>
    <xf numFmtId="0" fontId="67" fillId="57" borderId="10" applyNumberFormat="0" applyAlignment="0" applyProtection="0"/>
    <xf numFmtId="0" fontId="68" fillId="0" borderId="11" applyNumberFormat="0" applyFill="0" applyAlignment="0" applyProtection="0"/>
    <xf numFmtId="0" fontId="64" fillId="59" borderId="0" applyNumberFormat="0" applyBorder="0" applyAlignment="0" applyProtection="0"/>
    <xf numFmtId="0" fontId="64" fillId="58" borderId="0" applyNumberFormat="0" applyBorder="0" applyAlignment="0" applyProtection="0"/>
    <xf numFmtId="0" fontId="64" fillId="59" borderId="0" applyNumberFormat="0" applyBorder="0" applyAlignment="0" applyProtection="0"/>
    <xf numFmtId="0" fontId="64" fillId="61" borderId="0" applyNumberFormat="0" applyBorder="0" applyAlignment="0" applyProtection="0"/>
    <xf numFmtId="0" fontId="64" fillId="60" borderId="0" applyNumberFormat="0" applyBorder="0" applyAlignment="0" applyProtection="0"/>
    <xf numFmtId="0" fontId="64" fillId="61" borderId="0" applyNumberFormat="0" applyBorder="0" applyAlignment="0" applyProtection="0"/>
    <xf numFmtId="0" fontId="64" fillId="63" borderId="0" applyNumberFormat="0" applyBorder="0" applyAlignment="0" applyProtection="0"/>
    <xf numFmtId="0" fontId="64" fillId="62" borderId="0" applyNumberFormat="0" applyBorder="0" applyAlignment="0" applyProtection="0"/>
    <xf numFmtId="0" fontId="64" fillId="63" borderId="0" applyNumberFormat="0" applyBorder="0" applyAlignment="0" applyProtection="0"/>
    <xf numFmtId="0" fontId="64" fillId="49" borderId="0" applyNumberFormat="0" applyBorder="0" applyAlignment="0" applyProtection="0"/>
    <xf numFmtId="0" fontId="64" fillId="48" borderId="0" applyNumberFormat="0" applyBorder="0" applyAlignment="0" applyProtection="0"/>
    <xf numFmtId="0" fontId="64" fillId="49" borderId="0" applyNumberFormat="0" applyBorder="0" applyAlignment="0" applyProtection="0"/>
    <xf numFmtId="0" fontId="64" fillId="51" borderId="0" applyNumberFormat="0" applyBorder="0" applyAlignment="0" applyProtection="0"/>
    <xf numFmtId="0" fontId="64" fillId="50" borderId="0" applyNumberFormat="0" applyBorder="0" applyAlignment="0" applyProtection="0"/>
    <xf numFmtId="0" fontId="64" fillId="51" borderId="0" applyNumberFormat="0" applyBorder="0" applyAlignment="0" applyProtection="0"/>
    <xf numFmtId="0" fontId="64" fillId="65" borderId="0" applyNumberFormat="0" applyBorder="0" applyAlignment="0" applyProtection="0"/>
    <xf numFmtId="0" fontId="64" fillId="64" borderId="0" applyNumberFormat="0" applyBorder="0" applyAlignment="0" applyProtection="0"/>
    <xf numFmtId="0" fontId="64" fillId="65" borderId="0" applyNumberFormat="0" applyBorder="0" applyAlignment="0" applyProtection="0"/>
    <xf numFmtId="0" fontId="69" fillId="37" borderId="9" applyNumberFormat="0" applyAlignment="0" applyProtection="0"/>
    <xf numFmtId="0" fontId="69" fillId="36" borderId="9" applyNumberFormat="0" applyAlignment="0" applyProtection="0"/>
    <xf numFmtId="0" fontId="69" fillId="37" borderId="9" applyNumberFormat="0" applyAlignment="0" applyProtection="0"/>
    <xf numFmtId="0" fontId="60" fillId="0" borderId="0"/>
    <xf numFmtId="0" fontId="70" fillId="29" borderId="0" applyNumberFormat="0" applyBorder="0" applyAlignment="0" applyProtection="0"/>
    <xf numFmtId="0" fontId="70" fillId="28" borderId="0" applyNumberFormat="0" applyBorder="0" applyAlignment="0" applyProtection="0"/>
    <xf numFmtId="0" fontId="70" fillId="29" borderId="0" applyNumberFormat="0" applyBorder="0" applyAlignment="0" applyProtection="0"/>
    <xf numFmtId="44" fontId="60" fillId="0" borderId="0" applyFont="0" applyFill="0" applyBorder="0" applyAlignment="0" applyProtection="0"/>
    <xf numFmtId="175" fontId="55" fillId="0" borderId="0" applyFill="0" applyBorder="0" applyAlignment="0" applyProtection="0"/>
    <xf numFmtId="174" fontId="55" fillId="0" borderId="0" applyFont="0" applyFill="0" applyBorder="0" applyAlignment="0" applyProtection="0"/>
    <xf numFmtId="44" fontId="8" fillId="0" borderId="0" applyFont="0" applyFill="0" applyBorder="0" applyAlignment="0" applyProtection="0"/>
    <xf numFmtId="0" fontId="71" fillId="67" borderId="0" applyNumberFormat="0" applyBorder="0" applyAlignment="0" applyProtection="0"/>
    <xf numFmtId="0" fontId="71" fillId="66" borderId="0" applyNumberFormat="0" applyBorder="0" applyAlignment="0" applyProtection="0"/>
    <xf numFmtId="0" fontId="71" fillId="67" borderId="0" applyNumberFormat="0" applyBorder="0" applyAlignment="0" applyProtection="0"/>
    <xf numFmtId="0" fontId="55" fillId="0" borderId="0"/>
    <xf numFmtId="0" fontId="61" fillId="0" borderId="0" applyNumberFormat="0" applyFill="0" applyBorder="0" applyProtection="0">
      <alignment vertical="top" wrapText="1"/>
    </xf>
    <xf numFmtId="0" fontId="55" fillId="0" borderId="0"/>
    <xf numFmtId="0" fontId="55" fillId="0" borderId="0"/>
    <xf numFmtId="0" fontId="55" fillId="0" borderId="0"/>
    <xf numFmtId="0" fontId="79" fillId="0" borderId="0"/>
    <xf numFmtId="0" fontId="8" fillId="0" borderId="0"/>
    <xf numFmtId="0" fontId="55" fillId="0" borderId="0"/>
    <xf numFmtId="0" fontId="55" fillId="0" borderId="0"/>
    <xf numFmtId="0" fontId="55" fillId="68" borderId="12" applyNumberFormat="0" applyFont="0" applyAlignment="0" applyProtection="0"/>
    <xf numFmtId="0" fontId="55" fillId="69" borderId="12" applyNumberFormat="0" applyAlignment="0" applyProtection="0"/>
    <xf numFmtId="0" fontId="55" fillId="68" borderId="12" applyNumberFormat="0" applyFont="0" applyAlignment="0" applyProtection="0"/>
    <xf numFmtId="0" fontId="55" fillId="68" borderId="12" applyNumberFormat="0" applyFont="0" applyAlignment="0" applyProtection="0"/>
    <xf numFmtId="0" fontId="55" fillId="69" borderId="12" applyNumberFormat="0" applyAlignment="0" applyProtection="0"/>
    <xf numFmtId="0" fontId="55" fillId="68" borderId="12" applyNumberFormat="0" applyFont="0" applyAlignment="0" applyProtection="0"/>
    <xf numFmtId="0" fontId="55" fillId="69" borderId="12" applyNumberFormat="0" applyAlignment="0" applyProtection="0"/>
    <xf numFmtId="0" fontId="55" fillId="68" borderId="12" applyNumberFormat="0" applyFont="0" applyAlignment="0" applyProtection="0"/>
    <xf numFmtId="0" fontId="55" fillId="68" borderId="12" applyNumberFormat="0" applyFont="0" applyAlignment="0" applyProtection="0"/>
    <xf numFmtId="0" fontId="55" fillId="68" borderId="12" applyNumberFormat="0" applyFont="0" applyAlignment="0" applyProtection="0"/>
    <xf numFmtId="0" fontId="55" fillId="68" borderId="12" applyNumberFormat="0" applyFont="0" applyAlignment="0" applyProtection="0"/>
    <xf numFmtId="0" fontId="55" fillId="68" borderId="12" applyNumberFormat="0" applyFont="0" applyAlignment="0" applyProtection="0"/>
    <xf numFmtId="0" fontId="55" fillId="68" borderId="12" applyNumberFormat="0" applyFont="0" applyAlignment="0" applyProtection="0"/>
    <xf numFmtId="0" fontId="55" fillId="68" borderId="12" applyNumberFormat="0" applyFont="0" applyAlignment="0" applyProtection="0"/>
    <xf numFmtId="0" fontId="55" fillId="68" borderId="12" applyNumberFormat="0" applyFont="0" applyAlignment="0" applyProtection="0"/>
    <xf numFmtId="9" fontId="60" fillId="0" borderId="0" applyFont="0" applyFill="0" applyBorder="0" applyAlignment="0" applyProtection="0"/>
    <xf numFmtId="9" fontId="55" fillId="0" borderId="0" applyFont="0" applyFill="0" applyBorder="0" applyAlignment="0" applyProtection="0"/>
    <xf numFmtId="9" fontId="55" fillId="0" borderId="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72" fillId="55" borderId="13" applyNumberFormat="0" applyAlignment="0" applyProtection="0"/>
    <xf numFmtId="0" fontId="72" fillId="54" borderId="13" applyNumberFormat="0" applyAlignment="0" applyProtection="0"/>
    <xf numFmtId="0" fontId="72" fillId="55" borderId="13" applyNumberFormat="0" applyAlignment="0" applyProtection="0"/>
    <xf numFmtId="43" fontId="55" fillId="0" borderId="0" applyFont="0" applyFill="0" applyBorder="0" applyAlignment="0" applyProtection="0"/>
    <xf numFmtId="172" fontId="55" fillId="0" borderId="0" applyFill="0" applyBorder="0" applyAlignment="0" applyProtection="0"/>
    <xf numFmtId="43" fontId="55" fillId="0" borderId="0" applyFont="0" applyFill="0" applyBorder="0" applyAlignment="0" applyProtection="0"/>
    <xf numFmtId="172" fontId="55" fillId="0" borderId="0" applyFill="0" applyBorder="0" applyAlignment="0" applyProtection="0"/>
    <xf numFmtId="0" fontId="62" fillId="0" borderId="0" applyNumberFormat="0" applyFill="0" applyBorder="0" applyAlignment="0" applyProtection="0"/>
    <xf numFmtId="0" fontId="73" fillId="0" borderId="0" applyNumberFormat="0" applyFill="0" applyBorder="0" applyAlignment="0" applyProtection="0"/>
    <xf numFmtId="0" fontId="75" fillId="0" borderId="14" applyNumberFormat="0" applyFill="0" applyAlignment="0" applyProtection="0"/>
    <xf numFmtId="0" fontId="75" fillId="0" borderId="14" applyNumberFormat="0" applyFill="0" applyAlignment="0" applyProtection="0"/>
    <xf numFmtId="0" fontId="74" fillId="0" borderId="0" applyNumberFormat="0" applyFill="0" applyBorder="0" applyAlignment="0" applyProtection="0"/>
    <xf numFmtId="0" fontId="75" fillId="0" borderId="14" applyNumberFormat="0" applyFill="0" applyAlignment="0" applyProtection="0"/>
    <xf numFmtId="0" fontId="74" fillId="0" borderId="0" applyNumberFormat="0" applyFill="0" applyBorder="0" applyAlignment="0" applyProtection="0"/>
    <xf numFmtId="0" fontId="76" fillId="0" borderId="15" applyNumberFormat="0" applyFill="0" applyAlignment="0" applyProtection="0"/>
    <xf numFmtId="0" fontId="77" fillId="0" borderId="16" applyNumberFormat="0" applyFill="0" applyAlignment="0" applyProtection="0"/>
    <xf numFmtId="0" fontId="77" fillId="0" borderId="0" applyNumberFormat="0" applyFill="0" applyBorder="0" applyAlignment="0" applyProtection="0"/>
    <xf numFmtId="0" fontId="74" fillId="0" borderId="0" applyNumberFormat="0" applyFill="0" applyBorder="0" applyAlignment="0" applyProtection="0"/>
    <xf numFmtId="0" fontId="78" fillId="0" borderId="17" applyNumberFormat="0" applyFill="0" applyAlignment="0" applyProtection="0"/>
    <xf numFmtId="43" fontId="60" fillId="0" borderId="0" applyFont="0" applyFill="0" applyBorder="0" applyAlignment="0" applyProtection="0"/>
    <xf numFmtId="43" fontId="60" fillId="0" borderId="0" applyFont="0" applyFill="0" applyBorder="0" applyAlignment="0" applyProtection="0"/>
    <xf numFmtId="172" fontId="55" fillId="0" borderId="0" applyFill="0" applyBorder="0" applyAlignment="0" applyProtection="0"/>
    <xf numFmtId="43" fontId="55" fillId="0" borderId="0" applyFont="0" applyFill="0" applyBorder="0" applyAlignment="0" applyProtection="0"/>
    <xf numFmtId="172" fontId="55" fillId="0" borderId="0" applyFill="0" applyBorder="0" applyAlignment="0" applyProtection="0"/>
    <xf numFmtId="43" fontId="55" fillId="0" borderId="0" applyFont="0" applyFill="0" applyBorder="0" applyAlignment="0" applyProtection="0"/>
    <xf numFmtId="172" fontId="55" fillId="0" borderId="0" applyFill="0" applyBorder="0" applyAlignment="0" applyProtection="0"/>
    <xf numFmtId="43" fontId="55" fillId="0" borderId="0" applyFont="0" applyFill="0" applyBorder="0" applyAlignment="0" applyProtection="0"/>
    <xf numFmtId="43" fontId="63" fillId="0" borderId="0" applyFont="0" applyFill="0" applyBorder="0" applyAlignment="0" applyProtection="0"/>
    <xf numFmtId="43" fontId="55" fillId="0" borderId="0" applyFont="0" applyFill="0" applyBorder="0" applyAlignment="0" applyProtection="0"/>
    <xf numFmtId="43" fontId="60"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173" fontId="59" fillId="0" borderId="0" applyBorder="0" applyProtection="0"/>
    <xf numFmtId="0" fontId="59" fillId="0" borderId="0"/>
    <xf numFmtId="0" fontId="59" fillId="0" borderId="0"/>
    <xf numFmtId="0" fontId="59" fillId="0" borderId="0"/>
    <xf numFmtId="0" fontId="90" fillId="0" borderId="0" applyNumberFormat="0" applyFill="0" applyBorder="0" applyAlignment="0" applyProtection="0"/>
    <xf numFmtId="0" fontId="91" fillId="0" borderId="31" applyNumberFormat="0" applyFill="0" applyAlignment="0" applyProtection="0"/>
    <xf numFmtId="0" fontId="92" fillId="0" borderId="32" applyNumberFormat="0" applyFill="0" applyAlignment="0" applyProtection="0"/>
    <xf numFmtId="0" fontId="93" fillId="0" borderId="33" applyNumberFormat="0" applyFill="0" applyAlignment="0" applyProtection="0"/>
    <xf numFmtId="0" fontId="93" fillId="0" borderId="0" applyNumberFormat="0" applyFill="0" applyBorder="0" applyAlignment="0" applyProtection="0"/>
    <xf numFmtId="0" fontId="94" fillId="80" borderId="0" applyNumberFormat="0" applyBorder="0" applyAlignment="0" applyProtection="0"/>
    <xf numFmtId="0" fontId="95" fillId="81" borderId="0" applyNumberFormat="0" applyBorder="0" applyAlignment="0" applyProtection="0"/>
    <xf numFmtId="0" fontId="96" fillId="83" borderId="34" applyNumberFormat="0" applyAlignment="0" applyProtection="0"/>
    <xf numFmtId="0" fontId="97" fillId="84" borderId="35" applyNumberFormat="0" applyAlignment="0" applyProtection="0"/>
    <xf numFmtId="0" fontId="98" fillId="84" borderId="34" applyNumberFormat="0" applyAlignment="0" applyProtection="0"/>
    <xf numFmtId="0" fontId="99" fillId="0" borderId="36" applyNumberFormat="0" applyFill="0" applyAlignment="0" applyProtection="0"/>
    <xf numFmtId="0" fontId="100" fillId="85" borderId="37" applyNumberFormat="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3" fillId="0" borderId="39" applyNumberFormat="0" applyFill="0" applyAlignment="0" applyProtection="0"/>
    <xf numFmtId="0" fontId="104" fillId="87" borderId="0" applyNumberFormat="0" applyBorder="0" applyAlignment="0" applyProtection="0"/>
    <xf numFmtId="0" fontId="6" fillId="88" borderId="0" applyNumberFormat="0" applyBorder="0" applyAlignment="0" applyProtection="0"/>
    <xf numFmtId="0" fontId="6" fillId="89" borderId="0" applyNumberFormat="0" applyBorder="0" applyAlignment="0" applyProtection="0"/>
    <xf numFmtId="0" fontId="104" fillId="91" borderId="0" applyNumberFormat="0" applyBorder="0" applyAlignment="0" applyProtection="0"/>
    <xf numFmtId="0" fontId="6" fillId="92" borderId="0" applyNumberFormat="0" applyBorder="0" applyAlignment="0" applyProtection="0"/>
    <xf numFmtId="0" fontId="6" fillId="93" borderId="0" applyNumberFormat="0" applyBorder="0" applyAlignment="0" applyProtection="0"/>
    <xf numFmtId="0" fontId="104" fillId="95" borderId="0" applyNumberFormat="0" applyBorder="0" applyAlignment="0" applyProtection="0"/>
    <xf numFmtId="0" fontId="6" fillId="96" borderId="0" applyNumberFormat="0" applyBorder="0" applyAlignment="0" applyProtection="0"/>
    <xf numFmtId="0" fontId="6" fillId="97" borderId="0" applyNumberFormat="0" applyBorder="0" applyAlignment="0" applyProtection="0"/>
    <xf numFmtId="0" fontId="104" fillId="99" borderId="0" applyNumberFormat="0" applyBorder="0" applyAlignment="0" applyProtection="0"/>
    <xf numFmtId="0" fontId="6" fillId="100" borderId="0" applyNumberFormat="0" applyBorder="0" applyAlignment="0" applyProtection="0"/>
    <xf numFmtId="0" fontId="6" fillId="101" borderId="0" applyNumberFormat="0" applyBorder="0" applyAlignment="0" applyProtection="0"/>
    <xf numFmtId="0" fontId="104" fillId="103" borderId="0" applyNumberFormat="0" applyBorder="0" applyAlignment="0" applyProtection="0"/>
    <xf numFmtId="0" fontId="6" fillId="104" borderId="0" applyNumberFormat="0" applyBorder="0" applyAlignment="0" applyProtection="0"/>
    <xf numFmtId="0" fontId="6" fillId="105" borderId="0" applyNumberFormat="0" applyBorder="0" applyAlignment="0" applyProtection="0"/>
    <xf numFmtId="0" fontId="104" fillId="107" borderId="0" applyNumberFormat="0" applyBorder="0" applyAlignment="0" applyProtection="0"/>
    <xf numFmtId="0" fontId="6" fillId="108" borderId="0" applyNumberFormat="0" applyBorder="0" applyAlignment="0" applyProtection="0"/>
    <xf numFmtId="0" fontId="6" fillId="109" borderId="0" applyNumberFormat="0" applyBorder="0" applyAlignment="0" applyProtection="0"/>
    <xf numFmtId="0" fontId="6" fillId="0" borderId="0"/>
    <xf numFmtId="0" fontId="106" fillId="82" borderId="0" applyNumberFormat="0" applyBorder="0" applyAlignment="0" applyProtection="0"/>
    <xf numFmtId="0" fontId="6" fillId="86" borderId="38" applyNumberFormat="0" applyFont="0" applyAlignment="0" applyProtection="0"/>
    <xf numFmtId="0" fontId="104" fillId="90" borderId="0" applyNumberFormat="0" applyBorder="0" applyAlignment="0" applyProtection="0"/>
    <xf numFmtId="0" fontId="104" fillId="94" borderId="0" applyNumberFormat="0" applyBorder="0" applyAlignment="0" applyProtection="0"/>
    <xf numFmtId="0" fontId="104" fillId="98" borderId="0" applyNumberFormat="0" applyBorder="0" applyAlignment="0" applyProtection="0"/>
    <xf numFmtId="0" fontId="104" fillId="102" borderId="0" applyNumberFormat="0" applyBorder="0" applyAlignment="0" applyProtection="0"/>
    <xf numFmtId="0" fontId="104" fillId="106" borderId="0" applyNumberFormat="0" applyBorder="0" applyAlignment="0" applyProtection="0"/>
    <xf numFmtId="0" fontId="104" fillId="110" borderId="0" applyNumberFormat="0" applyBorder="0" applyAlignment="0" applyProtection="0"/>
    <xf numFmtId="176" fontId="55" fillId="0" borderId="0" applyFont="0" applyFill="0" applyBorder="0" applyAlignment="0" applyProtection="0"/>
    <xf numFmtId="0" fontId="117" fillId="0" borderId="0"/>
    <xf numFmtId="0" fontId="5" fillId="0" borderId="0"/>
    <xf numFmtId="0" fontId="55" fillId="0" borderId="0"/>
    <xf numFmtId="0" fontId="4" fillId="0" borderId="0"/>
    <xf numFmtId="0" fontId="4" fillId="86" borderId="38" applyNumberFormat="0" applyFont="0" applyAlignment="0" applyProtection="0"/>
    <xf numFmtId="0" fontId="4" fillId="88" borderId="0" applyNumberFormat="0" applyBorder="0" applyAlignment="0" applyProtection="0"/>
    <xf numFmtId="0" fontId="4" fillId="89" borderId="0" applyNumberFormat="0" applyBorder="0" applyAlignment="0" applyProtection="0"/>
    <xf numFmtId="0" fontId="4" fillId="92" borderId="0" applyNumberFormat="0" applyBorder="0" applyAlignment="0" applyProtection="0"/>
    <xf numFmtId="0" fontId="4" fillId="93" borderId="0" applyNumberFormat="0" applyBorder="0" applyAlignment="0" applyProtection="0"/>
    <xf numFmtId="0" fontId="4" fillId="96" borderId="0" applyNumberFormat="0" applyBorder="0" applyAlignment="0" applyProtection="0"/>
    <xf numFmtId="0" fontId="4" fillId="97" borderId="0" applyNumberFormat="0" applyBorder="0" applyAlignment="0" applyProtection="0"/>
    <xf numFmtId="0" fontId="4" fillId="100" borderId="0" applyNumberFormat="0" applyBorder="0" applyAlignment="0" applyProtection="0"/>
    <xf numFmtId="0" fontId="4" fillId="101" borderId="0" applyNumberFormat="0" applyBorder="0" applyAlignment="0" applyProtection="0"/>
    <xf numFmtId="0" fontId="4" fillId="104" borderId="0" applyNumberFormat="0" applyBorder="0" applyAlignment="0" applyProtection="0"/>
    <xf numFmtId="0" fontId="4" fillId="105" borderId="0" applyNumberFormat="0" applyBorder="0" applyAlignment="0" applyProtection="0"/>
    <xf numFmtId="0" fontId="4" fillId="108" borderId="0" applyNumberFormat="0" applyBorder="0" applyAlignment="0" applyProtection="0"/>
    <xf numFmtId="0" fontId="4" fillId="109" borderId="0" applyNumberFormat="0" applyBorder="0" applyAlignment="0" applyProtection="0"/>
    <xf numFmtId="44" fontId="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3" fillId="0" borderId="0"/>
    <xf numFmtId="0" fontId="3" fillId="0" borderId="0"/>
    <xf numFmtId="44" fontId="60" fillId="0" borderId="0" applyFont="0" applyFill="0" applyBorder="0" applyAlignment="0" applyProtection="0"/>
    <xf numFmtId="44" fontId="3" fillId="0" borderId="0" applyFont="0" applyFill="0" applyBorder="0" applyAlignment="0" applyProtection="0"/>
    <xf numFmtId="0" fontId="3" fillId="0" borderId="0"/>
    <xf numFmtId="43" fontId="55" fillId="0" borderId="0" applyFont="0" applyFill="0" applyBorder="0" applyAlignment="0" applyProtection="0"/>
    <xf numFmtId="43" fontId="55"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63" fillId="0" borderId="0" applyFont="0" applyFill="0" applyBorder="0" applyAlignment="0" applyProtection="0"/>
    <xf numFmtId="43" fontId="55" fillId="0" borderId="0" applyFont="0" applyFill="0" applyBorder="0" applyAlignment="0" applyProtection="0"/>
    <xf numFmtId="43" fontId="60"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3" fillId="88" borderId="0" applyNumberFormat="0" applyBorder="0" applyAlignment="0" applyProtection="0"/>
    <xf numFmtId="0" fontId="3" fillId="89" borderId="0" applyNumberFormat="0" applyBorder="0" applyAlignment="0" applyProtection="0"/>
    <xf numFmtId="0" fontId="3" fillId="92" borderId="0" applyNumberFormat="0" applyBorder="0" applyAlignment="0" applyProtection="0"/>
    <xf numFmtId="0" fontId="3" fillId="93" borderId="0" applyNumberFormat="0" applyBorder="0" applyAlignment="0" applyProtection="0"/>
    <xf numFmtId="0" fontId="3" fillId="96" borderId="0" applyNumberFormat="0" applyBorder="0" applyAlignment="0" applyProtection="0"/>
    <xf numFmtId="0" fontId="3" fillId="97" borderId="0" applyNumberFormat="0" applyBorder="0" applyAlignment="0" applyProtection="0"/>
    <xf numFmtId="0" fontId="3" fillId="100" borderId="0" applyNumberFormat="0" applyBorder="0" applyAlignment="0" applyProtection="0"/>
    <xf numFmtId="0" fontId="3" fillId="101" borderId="0" applyNumberFormat="0" applyBorder="0" applyAlignment="0" applyProtection="0"/>
    <xf numFmtId="0" fontId="3" fillId="104" borderId="0" applyNumberFormat="0" applyBorder="0" applyAlignment="0" applyProtection="0"/>
    <xf numFmtId="0" fontId="3" fillId="105" borderId="0" applyNumberFormat="0" applyBorder="0" applyAlignment="0" applyProtection="0"/>
    <xf numFmtId="0" fontId="3" fillId="108" borderId="0" applyNumberFormat="0" applyBorder="0" applyAlignment="0" applyProtection="0"/>
    <xf numFmtId="0" fontId="3" fillId="109" borderId="0" applyNumberFormat="0" applyBorder="0" applyAlignment="0" applyProtection="0"/>
    <xf numFmtId="0" fontId="3" fillId="0" borderId="0"/>
    <xf numFmtId="0" fontId="3" fillId="86" borderId="38" applyNumberFormat="0" applyFont="0" applyAlignment="0" applyProtection="0"/>
    <xf numFmtId="0" fontId="3" fillId="0" borderId="0"/>
    <xf numFmtId="0" fontId="3" fillId="0" borderId="0"/>
    <xf numFmtId="0" fontId="3" fillId="86" borderId="38" applyNumberFormat="0" applyFont="0" applyAlignment="0" applyProtection="0"/>
    <xf numFmtId="0" fontId="3" fillId="88" borderId="0" applyNumberFormat="0" applyBorder="0" applyAlignment="0" applyProtection="0"/>
    <xf numFmtId="0" fontId="3" fillId="89" borderId="0" applyNumberFormat="0" applyBorder="0" applyAlignment="0" applyProtection="0"/>
    <xf numFmtId="0" fontId="3" fillId="92" borderId="0" applyNumberFormat="0" applyBorder="0" applyAlignment="0" applyProtection="0"/>
    <xf numFmtId="0" fontId="3" fillId="93" borderId="0" applyNumberFormat="0" applyBorder="0" applyAlignment="0" applyProtection="0"/>
    <xf numFmtId="0" fontId="3" fillId="96" borderId="0" applyNumberFormat="0" applyBorder="0" applyAlignment="0" applyProtection="0"/>
    <xf numFmtId="0" fontId="3" fillId="97" borderId="0" applyNumberFormat="0" applyBorder="0" applyAlignment="0" applyProtection="0"/>
    <xf numFmtId="0" fontId="3" fillId="100" borderId="0" applyNumberFormat="0" applyBorder="0" applyAlignment="0" applyProtection="0"/>
    <xf numFmtId="0" fontId="3" fillId="101" borderId="0" applyNumberFormat="0" applyBorder="0" applyAlignment="0" applyProtection="0"/>
    <xf numFmtId="0" fontId="3" fillId="104" borderId="0" applyNumberFormat="0" applyBorder="0" applyAlignment="0" applyProtection="0"/>
    <xf numFmtId="0" fontId="3" fillId="105" borderId="0" applyNumberFormat="0" applyBorder="0" applyAlignment="0" applyProtection="0"/>
    <xf numFmtId="0" fontId="3" fillId="108" borderId="0" applyNumberFormat="0" applyBorder="0" applyAlignment="0" applyProtection="0"/>
    <xf numFmtId="0" fontId="3" fillId="109" borderId="0" applyNumberFormat="0" applyBorder="0" applyAlignment="0" applyProtection="0"/>
    <xf numFmtId="0" fontId="2" fillId="0" borderId="0"/>
    <xf numFmtId="0" fontId="2" fillId="86" borderId="38" applyNumberFormat="0" applyFont="0" applyAlignment="0" applyProtection="0"/>
    <xf numFmtId="0" fontId="2" fillId="88" borderId="0" applyNumberFormat="0" applyBorder="0" applyAlignment="0" applyProtection="0"/>
    <xf numFmtId="0" fontId="2" fillId="89" borderId="0" applyNumberFormat="0" applyBorder="0" applyAlignment="0" applyProtection="0"/>
    <xf numFmtId="0" fontId="2" fillId="92" borderId="0" applyNumberFormat="0" applyBorder="0" applyAlignment="0" applyProtection="0"/>
    <xf numFmtId="0" fontId="2" fillId="93" borderId="0" applyNumberFormat="0" applyBorder="0" applyAlignment="0" applyProtection="0"/>
    <xf numFmtId="0" fontId="2" fillId="96" borderId="0" applyNumberFormat="0" applyBorder="0" applyAlignment="0" applyProtection="0"/>
    <xf numFmtId="0" fontId="2" fillId="97" borderId="0" applyNumberFormat="0" applyBorder="0" applyAlignment="0" applyProtection="0"/>
    <xf numFmtId="0" fontId="2" fillId="100" borderId="0" applyNumberFormat="0" applyBorder="0" applyAlignment="0" applyProtection="0"/>
    <xf numFmtId="0" fontId="2" fillId="101" borderId="0" applyNumberFormat="0" applyBorder="0" applyAlignment="0" applyProtection="0"/>
    <xf numFmtId="0" fontId="2" fillId="104" borderId="0" applyNumberFormat="0" applyBorder="0" applyAlignment="0" applyProtection="0"/>
    <xf numFmtId="0" fontId="2" fillId="105" borderId="0" applyNumberFormat="0" applyBorder="0" applyAlignment="0" applyProtection="0"/>
    <xf numFmtId="0" fontId="2" fillId="108" borderId="0" applyNumberFormat="0" applyBorder="0" applyAlignment="0" applyProtection="0"/>
    <xf numFmtId="0" fontId="2" fillId="109" borderId="0" applyNumberFormat="0" applyBorder="0" applyAlignment="0" applyProtection="0"/>
    <xf numFmtId="0" fontId="1" fillId="0" borderId="0"/>
    <xf numFmtId="0" fontId="1" fillId="86" borderId="38" applyNumberFormat="0" applyFont="0" applyAlignment="0" applyProtection="0"/>
    <xf numFmtId="0" fontId="1" fillId="88" borderId="0" applyNumberFormat="0" applyBorder="0" applyAlignment="0" applyProtection="0"/>
    <xf numFmtId="0" fontId="1" fillId="89" borderId="0" applyNumberFormat="0" applyBorder="0" applyAlignment="0" applyProtection="0"/>
    <xf numFmtId="0" fontId="1" fillId="92" borderId="0" applyNumberFormat="0" applyBorder="0" applyAlignment="0" applyProtection="0"/>
    <xf numFmtId="0" fontId="1" fillId="93" borderId="0" applyNumberFormat="0" applyBorder="0" applyAlignment="0" applyProtection="0"/>
    <xf numFmtId="0" fontId="1" fillId="96" borderId="0" applyNumberFormat="0" applyBorder="0" applyAlignment="0" applyProtection="0"/>
    <xf numFmtId="0" fontId="1" fillId="97" borderId="0" applyNumberFormat="0" applyBorder="0" applyAlignment="0" applyProtection="0"/>
    <xf numFmtId="0" fontId="1" fillId="100" borderId="0" applyNumberFormat="0" applyBorder="0" applyAlignment="0" applyProtection="0"/>
    <xf numFmtId="0" fontId="1" fillId="101" borderId="0" applyNumberFormat="0" applyBorder="0" applyAlignment="0" applyProtection="0"/>
    <xf numFmtId="0" fontId="1" fillId="104" borderId="0" applyNumberFormat="0" applyBorder="0" applyAlignment="0" applyProtection="0"/>
    <xf numFmtId="0" fontId="1" fillId="105" borderId="0" applyNumberFormat="0" applyBorder="0" applyAlignment="0" applyProtection="0"/>
    <xf numFmtId="0" fontId="1" fillId="108" borderId="0" applyNumberFormat="0" applyBorder="0" applyAlignment="0" applyProtection="0"/>
    <xf numFmtId="0" fontId="1" fillId="109" borderId="0" applyNumberFormat="0" applyBorder="0" applyAlignment="0" applyProtection="0"/>
  </cellStyleXfs>
  <cellXfs count="754">
    <xf numFmtId="0" fontId="0" fillId="0" borderId="0" xfId="0"/>
    <xf numFmtId="0" fontId="33" fillId="0" borderId="0" xfId="17" applyFont="1"/>
    <xf numFmtId="0" fontId="34" fillId="0" borderId="0" xfId="17" applyFont="1"/>
    <xf numFmtId="0" fontId="33" fillId="0" borderId="0" xfId="17" applyFont="1" applyAlignment="1">
      <alignment horizontal="right"/>
    </xf>
    <xf numFmtId="0" fontId="33" fillId="12" borderId="2" xfId="17" applyFont="1" applyFill="1" applyBorder="1" applyAlignment="1">
      <alignment horizontal="center" vertical="center" wrapText="1"/>
    </xf>
    <xf numFmtId="0" fontId="34" fillId="0" borderId="0" xfId="17" applyFont="1" applyAlignment="1">
      <alignment horizontal="center"/>
    </xf>
    <xf numFmtId="0" fontId="34" fillId="0" borderId="2" xfId="17" applyFont="1" applyBorder="1"/>
    <xf numFmtId="166" fontId="34" fillId="0" borderId="2" xfId="8" applyFont="1" applyBorder="1"/>
    <xf numFmtId="0" fontId="34" fillId="0" borderId="2" xfId="17" applyFont="1" applyBorder="1" applyAlignment="1">
      <alignment wrapText="1"/>
    </xf>
    <xf numFmtId="10" fontId="34" fillId="0" borderId="0" xfId="17" applyNumberFormat="1" applyFont="1"/>
    <xf numFmtId="0" fontId="34" fillId="0" borderId="0" xfId="17" applyFont="1" applyAlignment="1">
      <alignment horizontal="right"/>
    </xf>
    <xf numFmtId="0" fontId="34" fillId="0" borderId="2" xfId="17" applyFont="1" applyBorder="1" applyAlignment="1">
      <alignment horizontal="right"/>
    </xf>
    <xf numFmtId="0" fontId="50" fillId="0" borderId="0" xfId="0" applyFont="1"/>
    <xf numFmtId="49" fontId="50" fillId="0" borderId="0" xfId="0" applyNumberFormat="1" applyFont="1"/>
    <xf numFmtId="43" fontId="50" fillId="0" borderId="0" xfId="27" applyFont="1" applyFill="1"/>
    <xf numFmtId="166" fontId="34" fillId="0" borderId="2" xfId="8" applyFont="1" applyBorder="1" applyAlignment="1">
      <alignment horizontal="center"/>
    </xf>
    <xf numFmtId="0" fontId="51" fillId="13" borderId="0" xfId="0" applyFont="1" applyFill="1" applyAlignment="1" applyProtection="1">
      <alignment vertical="center"/>
      <protection hidden="1"/>
    </xf>
    <xf numFmtId="0" fontId="10" fillId="0" borderId="0" xfId="0" applyFont="1" applyAlignment="1" applyProtection="1">
      <alignment vertical="center"/>
      <protection hidden="1"/>
    </xf>
    <xf numFmtId="44" fontId="51" fillId="13" borderId="0" xfId="1" applyFont="1" applyFill="1" applyAlignment="1" applyProtection="1">
      <alignment horizontal="center" vertical="center"/>
      <protection hidden="1"/>
    </xf>
    <xf numFmtId="10" fontId="51" fillId="13" borderId="0" xfId="30" applyNumberFormat="1" applyFont="1" applyFill="1" applyAlignment="1" applyProtection="1">
      <alignment horizontal="center" vertical="center"/>
      <protection hidden="1"/>
    </xf>
    <xf numFmtId="0" fontId="51" fillId="0" borderId="0" xfId="0" applyFont="1" applyAlignment="1" applyProtection="1">
      <alignment vertical="center"/>
      <protection hidden="1"/>
    </xf>
    <xf numFmtId="0" fontId="56" fillId="0" borderId="0" xfId="0" applyFont="1" applyProtection="1">
      <protection hidden="1"/>
    </xf>
    <xf numFmtId="0" fontId="56" fillId="0" borderId="0" xfId="0" applyFont="1" applyAlignment="1" applyProtection="1">
      <alignment vertical="center"/>
      <protection hidden="1"/>
    </xf>
    <xf numFmtId="0" fontId="0" fillId="0" borderId="0" xfId="0" applyProtection="1">
      <protection hidden="1"/>
    </xf>
    <xf numFmtId="0" fontId="45" fillId="0" borderId="0" xfId="0" applyFont="1" applyAlignment="1" applyProtection="1">
      <alignment vertical="center"/>
      <protection hidden="1"/>
    </xf>
    <xf numFmtId="169" fontId="45" fillId="0" borderId="0" xfId="27" applyNumberFormat="1" applyFont="1" applyBorder="1" applyAlignment="1" applyProtection="1">
      <alignment vertical="center"/>
      <protection hidden="1"/>
    </xf>
    <xf numFmtId="0" fontId="45" fillId="0" borderId="0" xfId="0" applyFont="1" applyAlignment="1" applyProtection="1">
      <alignment horizontal="center" vertical="center"/>
      <protection hidden="1"/>
    </xf>
    <xf numFmtId="4" fontId="45" fillId="0" borderId="0" xfId="0" applyNumberFormat="1" applyFont="1" applyAlignment="1" applyProtection="1">
      <alignment vertical="center"/>
      <protection hidden="1"/>
    </xf>
    <xf numFmtId="0" fontId="48" fillId="0" borderId="0" xfId="0" applyFont="1" applyAlignment="1" applyProtection="1">
      <alignment vertical="center"/>
      <protection hidden="1"/>
    </xf>
    <xf numFmtId="0" fontId="27" fillId="0" borderId="0" xfId="0" applyFont="1" applyProtection="1">
      <protection hidden="1"/>
    </xf>
    <xf numFmtId="0" fontId="28" fillId="0" borderId="0" xfId="0" applyFont="1" applyProtection="1">
      <protection hidden="1"/>
    </xf>
    <xf numFmtId="0" fontId="28" fillId="0" borderId="0" xfId="0" applyFont="1" applyAlignment="1" applyProtection="1">
      <alignment horizontal="left"/>
      <protection hidden="1"/>
    </xf>
    <xf numFmtId="0" fontId="29" fillId="0" borderId="0" xfId="0" applyFont="1" applyAlignment="1" applyProtection="1">
      <alignment horizontal="center"/>
      <protection hidden="1"/>
    </xf>
    <xf numFmtId="0" fontId="30" fillId="0" borderId="0" xfId="0" applyFont="1" applyProtection="1">
      <protection hidden="1"/>
    </xf>
    <xf numFmtId="0" fontId="30" fillId="0" borderId="0" xfId="0" applyFont="1" applyAlignment="1" applyProtection="1">
      <alignment horizontal="left"/>
      <protection hidden="1"/>
    </xf>
    <xf numFmtId="0" fontId="31" fillId="0" borderId="0" xfId="0" applyFont="1" applyAlignment="1" applyProtection="1">
      <alignment horizontal="right" vertical="center"/>
      <protection hidden="1"/>
    </xf>
    <xf numFmtId="0" fontId="29" fillId="0" borderId="0" xfId="0" applyFont="1" applyProtection="1">
      <protection hidden="1"/>
    </xf>
    <xf numFmtId="0" fontId="30" fillId="0" borderId="0" xfId="0" applyFont="1" applyAlignment="1" applyProtection="1">
      <alignment horizontal="right" vertical="center"/>
      <protection hidden="1"/>
    </xf>
    <xf numFmtId="10" fontId="29" fillId="0" borderId="0" xfId="0" applyNumberFormat="1" applyFont="1" applyAlignment="1" applyProtection="1">
      <alignment horizontal="left" vertical="center"/>
      <protection hidden="1"/>
    </xf>
    <xf numFmtId="0" fontId="29" fillId="0" borderId="0" xfId="0" applyFont="1" applyAlignment="1" applyProtection="1">
      <alignment horizontal="center" wrapText="1"/>
      <protection hidden="1"/>
    </xf>
    <xf numFmtId="0" fontId="29" fillId="0" borderId="0" xfId="0" applyFont="1" applyAlignment="1" applyProtection="1">
      <alignment wrapText="1"/>
      <protection hidden="1"/>
    </xf>
    <xf numFmtId="0" fontId="34" fillId="0" borderId="0" xfId="17" applyFont="1" applyProtection="1">
      <protection hidden="1"/>
    </xf>
    <xf numFmtId="0" fontId="35" fillId="0" borderId="0" xfId="17" applyFont="1" applyProtection="1">
      <protection hidden="1"/>
    </xf>
    <xf numFmtId="0" fontId="36" fillId="0" borderId="0" xfId="17" applyFont="1" applyProtection="1">
      <protection hidden="1"/>
    </xf>
    <xf numFmtId="0" fontId="33" fillId="0" borderId="0" xfId="17" applyFont="1" applyAlignment="1" applyProtection="1">
      <alignment horizontal="center"/>
      <protection hidden="1"/>
    </xf>
    <xf numFmtId="0" fontId="33" fillId="0" borderId="0" xfId="17" applyFont="1" applyProtection="1">
      <protection hidden="1"/>
    </xf>
    <xf numFmtId="0" fontId="34" fillId="8" borderId="0" xfId="17" applyFont="1" applyFill="1" applyProtection="1">
      <protection hidden="1"/>
    </xf>
    <xf numFmtId="0" fontId="36" fillId="0" borderId="0" xfId="17" applyFont="1" applyAlignment="1" applyProtection="1">
      <alignment horizontal="center"/>
      <protection hidden="1"/>
    </xf>
    <xf numFmtId="0" fontId="34" fillId="0" borderId="0" xfId="17" applyFont="1" applyAlignment="1" applyProtection="1">
      <alignment horizontal="center"/>
      <protection hidden="1"/>
    </xf>
    <xf numFmtId="0" fontId="34" fillId="0" borderId="0" xfId="17" applyFont="1" applyAlignment="1" applyProtection="1">
      <alignment horizontal="right"/>
      <protection hidden="1"/>
    </xf>
    <xf numFmtId="0" fontId="34" fillId="0" borderId="2" xfId="17" applyFont="1" applyBorder="1" applyAlignment="1" applyProtection="1">
      <alignment horizontal="justify" vertical="top" wrapText="1"/>
      <protection hidden="1"/>
    </xf>
    <xf numFmtId="2" fontId="34" fillId="8" borderId="3" xfId="17" applyNumberFormat="1" applyFont="1" applyFill="1" applyBorder="1" applyAlignment="1" applyProtection="1">
      <alignment horizontal="center" vertical="top" wrapText="1"/>
      <protection hidden="1"/>
    </xf>
    <xf numFmtId="0" fontId="34" fillId="0" borderId="4" xfId="17" applyFont="1" applyBorder="1" applyAlignment="1" applyProtection="1">
      <alignment horizontal="center" vertical="top" wrapText="1"/>
      <protection hidden="1"/>
    </xf>
    <xf numFmtId="0" fontId="30" fillId="0" borderId="0" xfId="17" applyFont="1" applyAlignment="1" applyProtection="1">
      <alignment horizontal="center" wrapText="1"/>
      <protection hidden="1"/>
    </xf>
    <xf numFmtId="0" fontId="40" fillId="0" borderId="5" xfId="17" applyFont="1" applyBorder="1" applyAlignment="1" applyProtection="1">
      <alignment horizontal="justify" vertical="top" wrapText="1"/>
      <protection hidden="1"/>
    </xf>
    <xf numFmtId="2" fontId="34" fillId="0" borderId="5" xfId="17" applyNumberFormat="1" applyFont="1" applyBorder="1" applyAlignment="1" applyProtection="1">
      <alignment horizontal="center" vertical="top" wrapText="1"/>
      <protection hidden="1"/>
    </xf>
    <xf numFmtId="0" fontId="34" fillId="0" borderId="5" xfId="17" applyFont="1" applyBorder="1" applyAlignment="1" applyProtection="1">
      <alignment horizontal="center" vertical="top" wrapText="1"/>
      <protection hidden="1"/>
    </xf>
    <xf numFmtId="0" fontId="33" fillId="0" borderId="2" xfId="17" applyFont="1" applyBorder="1" applyAlignment="1" applyProtection="1">
      <alignment horizontal="justify"/>
      <protection hidden="1"/>
    </xf>
    <xf numFmtId="2" fontId="33" fillId="0" borderId="3" xfId="17" applyNumberFormat="1" applyFont="1" applyBorder="1" applyAlignment="1" applyProtection="1">
      <alignment horizontal="center"/>
      <protection hidden="1"/>
    </xf>
    <xf numFmtId="0" fontId="33" fillId="0" borderId="4" xfId="17" applyFont="1" applyBorder="1" applyAlignment="1" applyProtection="1">
      <alignment horizontal="center" vertical="top" wrapText="1"/>
      <protection hidden="1"/>
    </xf>
    <xf numFmtId="0" fontId="40" fillId="0" borderId="2" xfId="17" applyFont="1" applyBorder="1" applyAlignment="1" applyProtection="1">
      <alignment horizontal="left" vertical="top" wrapText="1" indent="2"/>
      <protection hidden="1"/>
    </xf>
    <xf numFmtId="0" fontId="35" fillId="0" borderId="0" xfId="17" applyFont="1" applyAlignment="1" applyProtection="1">
      <alignment horizontal="center"/>
      <protection hidden="1"/>
    </xf>
    <xf numFmtId="2" fontId="34" fillId="0" borderId="3" xfId="17" applyNumberFormat="1" applyFont="1" applyBorder="1" applyAlignment="1" applyProtection="1">
      <alignment horizontal="center" vertical="top" wrapText="1"/>
      <protection hidden="1"/>
    </xf>
    <xf numFmtId="2" fontId="34" fillId="0" borderId="4" xfId="17" applyNumberFormat="1" applyFont="1" applyBorder="1" applyAlignment="1" applyProtection="1">
      <alignment horizontal="center" vertical="top" wrapText="1"/>
      <protection hidden="1"/>
    </xf>
    <xf numFmtId="10" fontId="43" fillId="0" borderId="0" xfId="19" applyNumberFormat="1" applyFont="1" applyAlignment="1" applyProtection="1">
      <alignment horizontal="left" vertical="center" wrapText="1"/>
      <protection hidden="1"/>
    </xf>
    <xf numFmtId="10" fontId="44" fillId="0" borderId="0" xfId="19" applyNumberFormat="1" applyFont="1" applyProtection="1">
      <protection hidden="1"/>
    </xf>
    <xf numFmtId="165" fontId="44" fillId="0" borderId="0" xfId="19" applyNumberFormat="1" applyFont="1" applyAlignment="1" applyProtection="1">
      <alignment horizontal="center"/>
      <protection hidden="1"/>
    </xf>
    <xf numFmtId="0" fontId="45" fillId="0" borderId="0" xfId="17" applyFont="1" applyAlignment="1" applyProtection="1">
      <alignment horizontal="left"/>
      <protection hidden="1"/>
    </xf>
    <xf numFmtId="0" fontId="33" fillId="0" borderId="0" xfId="0" applyFont="1" applyAlignment="1" applyProtection="1">
      <alignment vertical="center"/>
      <protection hidden="1"/>
    </xf>
    <xf numFmtId="0" fontId="46" fillId="0" borderId="0" xfId="0" applyFont="1" applyAlignment="1" applyProtection="1">
      <alignment vertical="center"/>
      <protection hidden="1"/>
    </xf>
    <xf numFmtId="0" fontId="46" fillId="0" borderId="0" xfId="0" applyFont="1" applyProtection="1">
      <protection hidden="1"/>
    </xf>
    <xf numFmtId="0" fontId="24" fillId="0" borderId="0" xfId="0" applyFont="1" applyAlignment="1" applyProtection="1">
      <alignment vertical="center"/>
      <protection hidden="1"/>
    </xf>
    <xf numFmtId="0" fontId="24" fillId="13" borderId="0" xfId="0" applyFont="1" applyFill="1" applyAlignment="1" applyProtection="1">
      <alignment vertical="center"/>
      <protection hidden="1"/>
    </xf>
    <xf numFmtId="44" fontId="24" fillId="13" borderId="0" xfId="1" applyFont="1" applyFill="1" applyAlignment="1" applyProtection="1">
      <alignment horizontal="center" vertical="center"/>
      <protection hidden="1"/>
    </xf>
    <xf numFmtId="10" fontId="24" fillId="13" borderId="0" xfId="30" applyNumberFormat="1" applyFont="1" applyFill="1" applyAlignment="1" applyProtection="1">
      <alignment horizontal="center" vertical="center"/>
      <protection hidden="1"/>
    </xf>
    <xf numFmtId="0" fontId="56" fillId="13" borderId="0" xfId="0" applyFont="1" applyFill="1" applyAlignment="1" applyProtection="1">
      <alignment vertical="center"/>
      <protection hidden="1"/>
    </xf>
    <xf numFmtId="0" fontId="57" fillId="19" borderId="6" xfId="0" applyFont="1" applyFill="1" applyBorder="1" applyAlignment="1" applyProtection="1">
      <alignment horizontal="center" vertical="center" readingOrder="1"/>
      <protection hidden="1"/>
    </xf>
    <xf numFmtId="0" fontId="57" fillId="19" borderId="6" xfId="0" applyFont="1" applyFill="1" applyBorder="1" applyAlignment="1" applyProtection="1">
      <alignment horizontal="center" vertical="center" wrapText="1" readingOrder="1"/>
      <protection hidden="1"/>
    </xf>
    <xf numFmtId="43" fontId="57" fillId="19" borderId="6" xfId="27" applyFont="1" applyFill="1" applyBorder="1" applyAlignment="1" applyProtection="1">
      <alignment horizontal="center" vertical="center" readingOrder="1"/>
      <protection hidden="1"/>
    </xf>
    <xf numFmtId="43" fontId="57" fillId="19" borderId="6" xfId="1" applyNumberFormat="1" applyFont="1" applyFill="1" applyBorder="1" applyAlignment="1" applyProtection="1">
      <alignment horizontal="center" vertical="center" wrapText="1" readingOrder="1"/>
      <protection hidden="1"/>
    </xf>
    <xf numFmtId="43" fontId="57" fillId="19" borderId="6" xfId="0" applyNumberFormat="1" applyFont="1" applyFill="1" applyBorder="1" applyAlignment="1" applyProtection="1">
      <alignment horizontal="center" vertical="center" wrapText="1" readingOrder="1"/>
      <protection hidden="1"/>
    </xf>
    <xf numFmtId="0" fontId="56" fillId="13" borderId="0" xfId="0" applyFont="1" applyFill="1" applyAlignment="1" applyProtection="1">
      <alignment horizontal="center" vertical="center"/>
      <protection hidden="1"/>
    </xf>
    <xf numFmtId="4" fontId="57" fillId="19" borderId="7" xfId="0" applyNumberFormat="1" applyFont="1" applyFill="1" applyBorder="1" applyAlignment="1" applyProtection="1">
      <alignment horizontal="center" vertical="center" readingOrder="1"/>
      <protection hidden="1"/>
    </xf>
    <xf numFmtId="44" fontId="57" fillId="19" borderId="7" xfId="1" applyFont="1" applyFill="1" applyBorder="1" applyAlignment="1" applyProtection="1">
      <alignment horizontal="center" vertical="center" readingOrder="1"/>
      <protection hidden="1"/>
    </xf>
    <xf numFmtId="10" fontId="57" fillId="19" borderId="7" xfId="30" applyNumberFormat="1" applyFont="1" applyFill="1" applyBorder="1" applyAlignment="1" applyProtection="1">
      <alignment horizontal="center" vertical="center" readingOrder="1"/>
      <protection hidden="1"/>
    </xf>
    <xf numFmtId="43" fontId="24" fillId="0" borderId="0" xfId="0" applyNumberFormat="1" applyFont="1" applyAlignment="1" applyProtection="1">
      <alignment horizontal="left" vertical="center"/>
      <protection hidden="1"/>
    </xf>
    <xf numFmtId="4" fontId="24" fillId="13" borderId="0" xfId="0" applyNumberFormat="1" applyFont="1" applyFill="1" applyAlignment="1" applyProtection="1">
      <alignment horizontal="center" vertical="center" readingOrder="1"/>
      <protection hidden="1"/>
    </xf>
    <xf numFmtId="44" fontId="53" fillId="13" borderId="6" xfId="1" applyFont="1" applyFill="1" applyBorder="1" applyAlignment="1" applyProtection="1">
      <alignment horizontal="center" vertical="center" readingOrder="1"/>
      <protection hidden="1"/>
    </xf>
    <xf numFmtId="0" fontId="51" fillId="0" borderId="6" xfId="0" applyFont="1" applyBorder="1" applyAlignment="1" applyProtection="1">
      <alignment horizontal="center" vertical="center"/>
      <protection hidden="1"/>
    </xf>
    <xf numFmtId="44" fontId="51" fillId="13" borderId="6" xfId="0" applyNumberFormat="1" applyFont="1" applyFill="1" applyBorder="1" applyAlignment="1" applyProtection="1">
      <alignment horizontal="center" vertical="center" readingOrder="1"/>
      <protection hidden="1"/>
    </xf>
    <xf numFmtId="10" fontId="51" fillId="13" borderId="6" xfId="30" applyNumberFormat="1" applyFont="1" applyFill="1" applyBorder="1" applyAlignment="1" applyProtection="1">
      <alignment horizontal="center" vertical="center" readingOrder="1"/>
      <protection hidden="1"/>
    </xf>
    <xf numFmtId="44" fontId="51" fillId="0" borderId="6" xfId="0" applyNumberFormat="1" applyFont="1" applyBorder="1" applyAlignment="1" applyProtection="1">
      <alignment horizontal="center" vertical="center"/>
      <protection hidden="1"/>
    </xf>
    <xf numFmtId="44" fontId="51" fillId="0" borderId="6" xfId="1" applyFont="1" applyBorder="1" applyAlignment="1" applyProtection="1">
      <alignment horizontal="center" vertical="center"/>
      <protection hidden="1"/>
    </xf>
    <xf numFmtId="44" fontId="51" fillId="13" borderId="6" xfId="1" applyFont="1" applyFill="1" applyBorder="1" applyAlignment="1" applyProtection="1">
      <alignment horizontal="center" vertical="center" readingOrder="1"/>
      <protection hidden="1"/>
    </xf>
    <xf numFmtId="44" fontId="81" fillId="13" borderId="6" xfId="1" applyFont="1" applyFill="1" applyBorder="1" applyAlignment="1" applyProtection="1">
      <alignment horizontal="center" vertical="center" readingOrder="1"/>
      <protection hidden="1"/>
    </xf>
    <xf numFmtId="43" fontId="24" fillId="13" borderId="0" xfId="1" applyNumberFormat="1" applyFont="1" applyFill="1" applyAlignment="1" applyProtection="1">
      <alignment horizontal="left" vertical="center" readingOrder="1"/>
      <protection hidden="1"/>
    </xf>
    <xf numFmtId="0" fontId="57" fillId="13" borderId="0" xfId="0" applyFont="1" applyFill="1" applyAlignment="1" applyProtection="1">
      <alignment horizontal="center" vertical="center" readingOrder="1"/>
      <protection hidden="1"/>
    </xf>
    <xf numFmtId="10" fontId="56" fillId="0" borderId="0" xfId="30" applyNumberFormat="1" applyFont="1" applyFill="1" applyBorder="1" applyAlignment="1" applyProtection="1">
      <alignment horizontal="center" vertical="center"/>
      <protection hidden="1"/>
    </xf>
    <xf numFmtId="0" fontId="56" fillId="0" borderId="0" xfId="0" applyFont="1" applyAlignment="1" applyProtection="1">
      <alignment horizontal="center" vertical="center"/>
      <protection hidden="1"/>
    </xf>
    <xf numFmtId="44" fontId="56" fillId="0" borderId="0" xfId="1" applyFont="1" applyFill="1" applyBorder="1" applyAlignment="1" applyProtection="1">
      <alignment horizontal="center" vertical="center"/>
      <protection hidden="1"/>
    </xf>
    <xf numFmtId="44" fontId="56" fillId="0" borderId="0" xfId="0" applyNumberFormat="1" applyFont="1" applyAlignment="1" applyProtection="1">
      <alignment horizontal="center" vertical="center"/>
      <protection hidden="1"/>
    </xf>
    <xf numFmtId="10" fontId="56" fillId="0" borderId="0" xfId="0" applyNumberFormat="1" applyFont="1" applyAlignment="1" applyProtection="1">
      <alignment horizontal="center" vertical="center"/>
      <protection hidden="1"/>
    </xf>
    <xf numFmtId="0" fontId="24" fillId="0" borderId="0" xfId="0" applyFont="1"/>
    <xf numFmtId="0" fontId="38" fillId="0" borderId="0" xfId="0" applyFont="1"/>
    <xf numFmtId="0" fontId="38" fillId="0" borderId="0" xfId="0" applyFont="1" applyAlignment="1">
      <alignment horizontal="right" indent="1"/>
    </xf>
    <xf numFmtId="0" fontId="24" fillId="0" borderId="0" xfId="0" applyFont="1" applyAlignment="1">
      <alignment horizontal="left" indent="1"/>
    </xf>
    <xf numFmtId="0" fontId="38" fillId="0" borderId="19" xfId="0" applyFont="1" applyBorder="1" applyAlignment="1">
      <alignment horizontal="right" indent="1"/>
    </xf>
    <xf numFmtId="0" fontId="38" fillId="0" borderId="19" xfId="0" applyFont="1" applyBorder="1" applyAlignment="1">
      <alignment horizontal="right" wrapText="1" indent="1"/>
    </xf>
    <xf numFmtId="43" fontId="24" fillId="15" borderId="6" xfId="1" applyNumberFormat="1" applyFont="1" applyFill="1" applyBorder="1" applyAlignment="1" applyProtection="1">
      <alignment horizontal="right" vertical="center" wrapText="1" readingOrder="1"/>
      <protection hidden="1"/>
    </xf>
    <xf numFmtId="0" fontId="24" fillId="0" borderId="6" xfId="0" applyFont="1" applyBorder="1" applyAlignment="1" applyProtection="1">
      <alignment horizontal="left" vertical="center" wrapText="1"/>
      <protection hidden="1"/>
    </xf>
    <xf numFmtId="0" fontId="24" fillId="0" borderId="6" xfId="0" applyFont="1" applyBorder="1" applyAlignment="1" applyProtection="1">
      <alignment horizontal="left" vertical="center"/>
      <protection hidden="1"/>
    </xf>
    <xf numFmtId="43" fontId="24" fillId="0" borderId="6" xfId="0" applyNumberFormat="1" applyFont="1" applyBorder="1" applyAlignment="1" applyProtection="1">
      <alignment horizontal="left" vertical="center"/>
      <protection hidden="1"/>
    </xf>
    <xf numFmtId="0" fontId="24" fillId="0" borderId="6" xfId="0" applyFont="1" applyBorder="1" applyAlignment="1" applyProtection="1">
      <alignment vertical="center"/>
      <protection hidden="1"/>
    </xf>
    <xf numFmtId="0" fontId="24" fillId="13" borderId="6" xfId="0" applyFont="1" applyFill="1" applyBorder="1" applyAlignment="1" applyProtection="1">
      <alignment horizontal="left" vertical="center" wrapText="1" readingOrder="1"/>
      <protection hidden="1"/>
    </xf>
    <xf numFmtId="0" fontId="24" fillId="13" borderId="6" xfId="0" applyFont="1" applyFill="1" applyBorder="1" applyAlignment="1" applyProtection="1">
      <alignment horizontal="center" vertical="center" readingOrder="1"/>
      <protection hidden="1"/>
    </xf>
    <xf numFmtId="43" fontId="24" fillId="13" borderId="6" xfId="0" applyNumberFormat="1" applyFont="1" applyFill="1" applyBorder="1" applyAlignment="1" applyProtection="1">
      <alignment horizontal="center" vertical="center" readingOrder="1"/>
      <protection hidden="1"/>
    </xf>
    <xf numFmtId="44" fontId="24" fillId="13" borderId="6" xfId="0" applyNumberFormat="1" applyFont="1" applyFill="1" applyBorder="1" applyAlignment="1" applyProtection="1">
      <alignment horizontal="left" vertical="center" wrapText="1" readingOrder="1"/>
      <protection hidden="1"/>
    </xf>
    <xf numFmtId="9" fontId="24" fillId="0" borderId="6" xfId="30" applyFont="1" applyBorder="1" applyAlignment="1" applyProtection="1">
      <alignment horizontal="center" vertical="center"/>
      <protection hidden="1"/>
    </xf>
    <xf numFmtId="0" fontId="24" fillId="0" borderId="6" xfId="0" applyFont="1" applyBorder="1" applyAlignment="1" applyProtection="1">
      <alignment horizontal="center" vertical="center"/>
      <protection hidden="1"/>
    </xf>
    <xf numFmtId="43" fontId="24" fillId="0" borderId="6" xfId="27" applyFont="1" applyBorder="1" applyAlignment="1" applyProtection="1">
      <alignment horizontal="center" vertical="center"/>
      <protection hidden="1"/>
    </xf>
    <xf numFmtId="43" fontId="24" fillId="13" borderId="6" xfId="27" applyFont="1" applyFill="1" applyBorder="1" applyAlignment="1" applyProtection="1">
      <alignment horizontal="center" vertical="center" readingOrder="1"/>
      <protection hidden="1"/>
    </xf>
    <xf numFmtId="43" fontId="57" fillId="19" borderId="18" xfId="1" applyNumberFormat="1" applyFont="1" applyFill="1" applyBorder="1" applyAlignment="1" applyProtection="1">
      <alignment horizontal="center" vertical="center" wrapText="1" readingOrder="1"/>
      <protection hidden="1"/>
    </xf>
    <xf numFmtId="0" fontId="52" fillId="13" borderId="6" xfId="0" applyFont="1" applyFill="1" applyBorder="1" applyAlignment="1" applyProtection="1">
      <alignment horizontal="right" vertical="center" readingOrder="1"/>
      <protection hidden="1"/>
    </xf>
    <xf numFmtId="0" fontId="84" fillId="0" borderId="0" xfId="0" applyFont="1"/>
    <xf numFmtId="0" fontId="85" fillId="0" borderId="0" xfId="0" applyFont="1"/>
    <xf numFmtId="44" fontId="51" fillId="13" borderId="0" xfId="1" applyFont="1" applyFill="1" applyBorder="1" applyAlignment="1" applyProtection="1">
      <alignment vertical="center"/>
      <protection hidden="1"/>
    </xf>
    <xf numFmtId="4" fontId="51" fillId="13" borderId="0" xfId="0" applyNumberFormat="1" applyFont="1" applyFill="1" applyAlignment="1" applyProtection="1">
      <alignment horizontal="center" vertical="center"/>
      <protection hidden="1"/>
    </xf>
    <xf numFmtId="44" fontId="51" fillId="13" borderId="0" xfId="1" applyFont="1" applyFill="1" applyBorder="1" applyAlignment="1" applyProtection="1">
      <alignment horizontal="center" vertical="center"/>
      <protection hidden="1"/>
    </xf>
    <xf numFmtId="10" fontId="51" fillId="13" borderId="0" xfId="30" applyNumberFormat="1" applyFont="1" applyFill="1" applyBorder="1" applyAlignment="1" applyProtection="1">
      <alignment horizontal="center" vertical="center"/>
      <protection hidden="1"/>
    </xf>
    <xf numFmtId="0" fontId="51" fillId="14" borderId="0" xfId="0" applyFont="1" applyFill="1" applyAlignment="1" applyProtection="1">
      <alignment vertical="center" readingOrder="1"/>
      <protection hidden="1"/>
    </xf>
    <xf numFmtId="0" fontId="53" fillId="14" borderId="0" xfId="0" applyFont="1" applyFill="1" applyAlignment="1" applyProtection="1">
      <alignment vertical="center" readingOrder="1"/>
      <protection hidden="1"/>
    </xf>
    <xf numFmtId="167" fontId="86" fillId="16" borderId="0" xfId="0" quotePrefix="1" applyNumberFormat="1" applyFont="1" applyFill="1" applyAlignment="1">
      <alignment horizontal="center" vertical="center"/>
    </xf>
    <xf numFmtId="49" fontId="86" fillId="23" borderId="0" xfId="0" applyNumberFormat="1" applyFont="1" applyFill="1" applyAlignment="1">
      <alignment horizontal="center" vertical="center"/>
    </xf>
    <xf numFmtId="44" fontId="86" fillId="23" borderId="0" xfId="1" applyFont="1" applyFill="1" applyBorder="1" applyAlignment="1">
      <alignment horizontal="center" vertical="center"/>
    </xf>
    <xf numFmtId="49" fontId="50" fillId="0" borderId="0" xfId="0" applyNumberFormat="1" applyFont="1" applyAlignment="1">
      <alignment horizontal="left" vertical="center"/>
    </xf>
    <xf numFmtId="49" fontId="50" fillId="0" borderId="0" xfId="0" applyNumberFormat="1" applyFont="1" applyAlignment="1">
      <alignment horizontal="center" vertical="center"/>
    </xf>
    <xf numFmtId="44" fontId="50" fillId="0" borderId="0" xfId="1" applyFont="1" applyFill="1" applyAlignment="1">
      <alignment horizontal="center" vertical="center"/>
    </xf>
    <xf numFmtId="0" fontId="86" fillId="16" borderId="0" xfId="0" applyFont="1" applyFill="1" applyAlignment="1">
      <alignment horizontal="center" vertical="center"/>
    </xf>
    <xf numFmtId="17" fontId="86" fillId="16" borderId="0" xfId="0" quotePrefix="1" applyNumberFormat="1" applyFont="1" applyFill="1" applyAlignment="1">
      <alignment horizontal="center" vertical="center"/>
    </xf>
    <xf numFmtId="164" fontId="86" fillId="23" borderId="0" xfId="0" applyNumberFormat="1" applyFont="1" applyFill="1" applyAlignment="1">
      <alignment horizontal="center" vertical="center" wrapText="1"/>
    </xf>
    <xf numFmtId="0" fontId="50" fillId="0" borderId="0" xfId="0" applyFont="1" applyAlignment="1">
      <alignment horizontal="center"/>
    </xf>
    <xf numFmtId="0" fontId="50" fillId="0" borderId="0" xfId="0" applyFont="1" applyAlignment="1">
      <alignment horizontal="left"/>
    </xf>
    <xf numFmtId="44" fontId="50" fillId="0" borderId="0" xfId="1" applyFont="1" applyAlignment="1">
      <alignment horizontal="center"/>
    </xf>
    <xf numFmtId="49" fontId="84" fillId="16" borderId="0" xfId="0" applyNumberFormat="1" applyFont="1" applyFill="1" applyAlignment="1">
      <alignment horizontal="center" vertical="center"/>
    </xf>
    <xf numFmtId="0" fontId="85" fillId="0" borderId="0" xfId="0" applyFont="1" applyAlignment="1">
      <alignment horizontal="center"/>
    </xf>
    <xf numFmtId="0" fontId="84" fillId="0" borderId="0" xfId="0" applyFont="1" applyAlignment="1">
      <alignment horizontal="center"/>
    </xf>
    <xf numFmtId="0" fontId="24" fillId="0" borderId="0" xfId="0" applyFont="1" applyAlignment="1">
      <alignment horizontal="center"/>
    </xf>
    <xf numFmtId="0" fontId="38" fillId="23" borderId="19" xfId="0" applyFont="1" applyFill="1" applyBorder="1" applyAlignment="1">
      <alignment horizontal="center"/>
    </xf>
    <xf numFmtId="0" fontId="24" fillId="73" borderId="19" xfId="0" applyFont="1" applyFill="1" applyBorder="1" applyAlignment="1">
      <alignment horizontal="center"/>
    </xf>
    <xf numFmtId="0" fontId="24" fillId="0" borderId="6" xfId="0" applyFont="1" applyBorder="1" applyAlignment="1" applyProtection="1">
      <alignment horizontal="center" vertical="center" readingOrder="1"/>
      <protection hidden="1"/>
    </xf>
    <xf numFmtId="0" fontId="24" fillId="0" borderId="6" xfId="0" applyFont="1" applyBorder="1" applyAlignment="1" applyProtection="1">
      <alignment horizontal="left" vertical="center" wrapText="1" readingOrder="1"/>
      <protection hidden="1"/>
    </xf>
    <xf numFmtId="0" fontId="24" fillId="0" borderId="6" xfId="0" applyFont="1" applyBorder="1" applyAlignment="1" applyProtection="1">
      <alignment horizontal="center" vertical="center" wrapText="1" readingOrder="1"/>
      <protection hidden="1"/>
    </xf>
    <xf numFmtId="43" fontId="24" fillId="0" borderId="6" xfId="27" applyFont="1" applyFill="1" applyBorder="1" applyAlignment="1" applyProtection="1">
      <alignment horizontal="center" vertical="center" readingOrder="1"/>
      <protection hidden="1"/>
    </xf>
    <xf numFmtId="43" fontId="24" fillId="0" borderId="6" xfId="1" applyNumberFormat="1" applyFont="1" applyFill="1" applyBorder="1" applyAlignment="1" applyProtection="1">
      <alignment horizontal="right" vertical="center" wrapText="1" readingOrder="1"/>
      <protection hidden="1"/>
    </xf>
    <xf numFmtId="43" fontId="24" fillId="0" borderId="18" xfId="1" applyNumberFormat="1" applyFont="1" applyFill="1" applyBorder="1" applyAlignment="1" applyProtection="1">
      <alignment horizontal="right" vertical="center" readingOrder="1"/>
      <protection hidden="1"/>
    </xf>
    <xf numFmtId="0" fontId="24" fillId="0" borderId="0" xfId="0" applyFont="1" applyAlignment="1" applyProtection="1">
      <alignment horizontal="center" vertical="center"/>
      <protection hidden="1"/>
    </xf>
    <xf numFmtId="4" fontId="24" fillId="0" borderId="7" xfId="27" applyNumberFormat="1" applyFont="1" applyFill="1" applyBorder="1" applyAlignment="1" applyProtection="1">
      <alignment horizontal="center" vertical="center" readingOrder="1"/>
      <protection hidden="1"/>
    </xf>
    <xf numFmtId="44" fontId="24" fillId="0" borderId="7" xfId="1" applyFont="1" applyFill="1" applyBorder="1" applyAlignment="1" applyProtection="1">
      <alignment horizontal="center" vertical="center" readingOrder="1"/>
      <protection hidden="1"/>
    </xf>
    <xf numFmtId="10" fontId="24" fillId="0" borderId="6" xfId="30" applyNumberFormat="1" applyFont="1" applyFill="1" applyBorder="1" applyAlignment="1" applyProtection="1">
      <alignment horizontal="center" vertical="center" readingOrder="1"/>
      <protection hidden="1"/>
    </xf>
    <xf numFmtId="44" fontId="86" fillId="23" borderId="0" xfId="0" applyNumberFormat="1" applyFont="1" applyFill="1" applyAlignment="1">
      <alignment horizontal="center" vertical="center" wrapText="1"/>
    </xf>
    <xf numFmtId="44" fontId="85" fillId="0" borderId="0" xfId="1" applyFont="1" applyBorder="1" applyAlignment="1">
      <alignment horizontal="center"/>
    </xf>
    <xf numFmtId="0" fontId="51" fillId="22" borderId="6" xfId="0" applyFont="1" applyFill="1" applyBorder="1" applyAlignment="1" applyProtection="1">
      <alignment vertical="center" readingOrder="1"/>
      <protection hidden="1"/>
    </xf>
    <xf numFmtId="0" fontId="57" fillId="0" borderId="6" xfId="0" applyFont="1" applyBorder="1" applyAlignment="1" applyProtection="1">
      <alignment horizontal="right" vertical="center" readingOrder="1"/>
      <protection hidden="1"/>
    </xf>
    <xf numFmtId="4" fontId="57" fillId="0" borderId="6" xfId="0" applyNumberFormat="1" applyFont="1" applyBorder="1" applyAlignment="1" applyProtection="1">
      <alignment horizontal="right" vertical="center" wrapText="1" readingOrder="1"/>
      <protection hidden="1"/>
    </xf>
    <xf numFmtId="10" fontId="56" fillId="0" borderId="6" xfId="0" applyNumberFormat="1" applyFont="1" applyBorder="1" applyAlignment="1" applyProtection="1">
      <alignment horizontal="center" vertical="center" wrapText="1" readingOrder="1"/>
      <protection hidden="1"/>
    </xf>
    <xf numFmtId="4" fontId="57" fillId="0" borderId="6" xfId="0" applyNumberFormat="1" applyFont="1" applyBorder="1" applyAlignment="1" applyProtection="1">
      <alignment horizontal="right" vertical="center" readingOrder="1"/>
      <protection hidden="1"/>
    </xf>
    <xf numFmtId="10" fontId="56" fillId="0" borderId="6" xfId="0" applyNumberFormat="1" applyFont="1" applyBorder="1" applyAlignment="1" applyProtection="1">
      <alignment horizontal="center" vertical="center" readingOrder="1"/>
      <protection hidden="1"/>
    </xf>
    <xf numFmtId="17" fontId="56" fillId="0" borderId="6" xfId="0" applyNumberFormat="1" applyFont="1" applyBorder="1" applyAlignment="1" applyProtection="1">
      <alignment horizontal="center" vertical="center" wrapText="1" readingOrder="1"/>
      <protection hidden="1"/>
    </xf>
    <xf numFmtId="17" fontId="56" fillId="0" borderId="6" xfId="0" quotePrefix="1" applyNumberFormat="1" applyFont="1" applyBorder="1" applyAlignment="1" applyProtection="1">
      <alignment horizontal="center" vertical="center" readingOrder="1"/>
      <protection hidden="1"/>
    </xf>
    <xf numFmtId="0" fontId="53" fillId="19" borderId="6" xfId="0" applyFont="1" applyFill="1" applyBorder="1" applyAlignment="1" applyProtection="1">
      <alignment horizontal="center" vertical="center" readingOrder="1"/>
      <protection hidden="1"/>
    </xf>
    <xf numFmtId="0" fontId="53" fillId="23" borderId="6" xfId="0" applyFont="1" applyFill="1" applyBorder="1" applyAlignment="1" applyProtection="1">
      <alignment horizontal="center" vertical="center"/>
      <protection hidden="1"/>
    </xf>
    <xf numFmtId="9" fontId="51" fillId="0" borderId="6" xfId="30" applyFont="1" applyBorder="1" applyAlignment="1" applyProtection="1">
      <alignment horizontal="center" vertical="center"/>
      <protection hidden="1"/>
    </xf>
    <xf numFmtId="43" fontId="51" fillId="0" borderId="6" xfId="1" applyNumberFormat="1" applyFont="1" applyBorder="1" applyAlignment="1" applyProtection="1">
      <alignment horizontal="center" vertical="center"/>
      <protection hidden="1"/>
    </xf>
    <xf numFmtId="17" fontId="84" fillId="16" borderId="0" xfId="0" quotePrefix="1" applyNumberFormat="1" applyFont="1" applyFill="1" applyAlignment="1">
      <alignment horizontal="center" vertical="center"/>
    </xf>
    <xf numFmtId="0" fontId="34" fillId="78" borderId="0" xfId="17" applyFont="1" applyFill="1" applyProtection="1">
      <protection hidden="1"/>
    </xf>
    <xf numFmtId="0" fontId="34" fillId="78" borderId="0" xfId="17" applyFont="1" applyFill="1" applyAlignment="1" applyProtection="1">
      <alignment horizontal="center"/>
      <protection hidden="1"/>
    </xf>
    <xf numFmtId="0" fontId="34" fillId="78" borderId="0" xfId="17" applyFont="1" applyFill="1" applyAlignment="1" applyProtection="1">
      <alignment horizontal="right"/>
      <protection hidden="1"/>
    </xf>
    <xf numFmtId="0" fontId="47" fillId="79" borderId="0" xfId="0" applyFont="1" applyFill="1" applyAlignment="1" applyProtection="1">
      <alignment horizontal="center" vertical="center"/>
      <protection hidden="1"/>
    </xf>
    <xf numFmtId="0" fontId="46" fillId="79" borderId="0" xfId="0" applyFont="1" applyFill="1" applyAlignment="1" applyProtection="1">
      <alignment horizontal="center" vertical="center"/>
      <protection hidden="1"/>
    </xf>
    <xf numFmtId="0" fontId="89" fillId="0" borderId="0" xfId="0" applyFont="1"/>
    <xf numFmtId="0" fontId="105" fillId="0" borderId="0" xfId="0" applyFont="1" applyAlignment="1">
      <alignment horizontal="left"/>
    </xf>
    <xf numFmtId="0" fontId="52" fillId="13" borderId="19" xfId="0" applyFont="1" applyFill="1" applyBorder="1" applyAlignment="1" applyProtection="1">
      <alignment horizontal="right" vertical="center" readingOrder="1"/>
      <protection hidden="1"/>
    </xf>
    <xf numFmtId="0" fontId="48" fillId="78" borderId="0" xfId="0" applyFont="1" applyFill="1" applyAlignment="1" applyProtection="1">
      <alignment vertical="center"/>
      <protection hidden="1"/>
    </xf>
    <xf numFmtId="0" fontId="48" fillId="0" borderId="19" xfId="0" applyFont="1" applyBorder="1" applyAlignment="1" applyProtection="1">
      <alignment horizontal="left" vertical="center"/>
      <protection hidden="1"/>
    </xf>
    <xf numFmtId="0" fontId="48" fillId="0" borderId="19" xfId="0" applyFont="1" applyBorder="1" applyAlignment="1" applyProtection="1">
      <alignment vertical="center"/>
      <protection hidden="1"/>
    </xf>
    <xf numFmtId="0" fontId="0" fillId="0" borderId="2" xfId="0" applyBorder="1" applyAlignment="1">
      <alignment horizontal="center" vertical="top" wrapText="1"/>
    </xf>
    <xf numFmtId="0" fontId="0" fillId="0" borderId="2" xfId="0" applyBorder="1" applyAlignment="1">
      <alignment horizontal="right" vertical="top" wrapText="1"/>
    </xf>
    <xf numFmtId="4" fontId="0" fillId="0" borderId="2" xfId="0" applyNumberFormat="1" applyBorder="1" applyAlignment="1">
      <alignment horizontal="right" vertical="top" wrapText="1"/>
    </xf>
    <xf numFmtId="0" fontId="103" fillId="0" borderId="2" xfId="0" applyFont="1" applyBorder="1" applyAlignment="1">
      <alignment horizontal="left" vertical="top" wrapText="1"/>
    </xf>
    <xf numFmtId="0" fontId="0" fillId="0" borderId="2" xfId="0" applyBorder="1" applyAlignment="1">
      <alignment horizontal="left" vertical="top" wrapText="1"/>
    </xf>
    <xf numFmtId="0" fontId="51" fillId="22" borderId="18" xfId="0" applyFont="1" applyFill="1" applyBorder="1" applyAlignment="1" applyProtection="1">
      <alignment vertical="center" readingOrder="1"/>
      <protection hidden="1"/>
    </xf>
    <xf numFmtId="0" fontId="54" fillId="18" borderId="19" xfId="0" applyFont="1" applyFill="1" applyBorder="1" applyAlignment="1" applyProtection="1">
      <alignment horizontal="center" vertical="center"/>
      <protection hidden="1"/>
    </xf>
    <xf numFmtId="4" fontId="54" fillId="18" borderId="19" xfId="0" applyNumberFormat="1" applyFont="1" applyFill="1" applyBorder="1" applyAlignment="1" applyProtection="1">
      <alignment horizontal="center" vertical="center"/>
      <protection hidden="1"/>
    </xf>
    <xf numFmtId="0" fontId="46" fillId="25" borderId="19" xfId="0" applyFont="1" applyFill="1" applyBorder="1" applyAlignment="1" applyProtection="1">
      <alignment horizontal="center" vertical="center"/>
      <protection hidden="1"/>
    </xf>
    <xf numFmtId="4" fontId="46" fillId="74" borderId="19" xfId="0" applyNumberFormat="1" applyFont="1" applyFill="1" applyBorder="1" applyAlignment="1" applyProtection="1">
      <alignment horizontal="center" vertical="center"/>
      <protection hidden="1"/>
    </xf>
    <xf numFmtId="44" fontId="47" fillId="25" borderId="19" xfId="1" applyFont="1" applyFill="1" applyBorder="1" applyAlignment="1" applyProtection="1">
      <alignment vertical="center"/>
      <protection hidden="1"/>
    </xf>
    <xf numFmtId="0" fontId="46" fillId="0" borderId="19" xfId="0" applyFont="1" applyBorder="1" applyProtection="1">
      <protection hidden="1"/>
    </xf>
    <xf numFmtId="0" fontId="46" fillId="0" borderId="19" xfId="0" applyFont="1" applyBorder="1" applyAlignment="1" applyProtection="1">
      <alignment horizontal="center"/>
      <protection hidden="1"/>
    </xf>
    <xf numFmtId="0" fontId="49" fillId="17" borderId="19" xfId="0" applyFont="1" applyFill="1" applyBorder="1" applyAlignment="1" applyProtection="1">
      <alignment horizontal="center" vertical="center"/>
      <protection hidden="1"/>
    </xf>
    <xf numFmtId="0" fontId="46" fillId="14" borderId="19" xfId="0" applyFont="1" applyFill="1" applyBorder="1" applyAlignment="1" applyProtection="1">
      <alignment horizontal="center" vertical="center"/>
      <protection hidden="1"/>
    </xf>
    <xf numFmtId="0" fontId="46" fillId="14" borderId="19" xfId="0" applyFont="1" applyFill="1" applyBorder="1" applyAlignment="1" applyProtection="1">
      <alignment vertical="center" wrapText="1"/>
      <protection hidden="1"/>
    </xf>
    <xf numFmtId="0" fontId="46" fillId="14" borderId="19" xfId="0" applyFont="1" applyFill="1" applyBorder="1" applyAlignment="1" applyProtection="1">
      <alignment horizontal="center" vertical="center" wrapText="1"/>
      <protection hidden="1"/>
    </xf>
    <xf numFmtId="44" fontId="46" fillId="22" borderId="19" xfId="1" applyFont="1" applyFill="1" applyBorder="1" applyAlignment="1" applyProtection="1">
      <alignment horizontal="center" vertical="center"/>
      <protection hidden="1"/>
    </xf>
    <xf numFmtId="44" fontId="46" fillId="14" borderId="19" xfId="1" applyFont="1" applyFill="1" applyBorder="1" applyAlignment="1" applyProtection="1">
      <alignment horizontal="center" vertical="center"/>
      <protection hidden="1"/>
    </xf>
    <xf numFmtId="0" fontId="47" fillId="70" borderId="19" xfId="0" applyFont="1" applyFill="1" applyBorder="1" applyAlignment="1" applyProtection="1">
      <alignment vertical="center"/>
      <protection hidden="1"/>
    </xf>
    <xf numFmtId="44" fontId="46" fillId="70" borderId="19" xfId="1" applyFont="1" applyFill="1" applyBorder="1" applyAlignment="1" applyProtection="1">
      <alignment vertical="center"/>
      <protection hidden="1"/>
    </xf>
    <xf numFmtId="0" fontId="57" fillId="23" borderId="19" xfId="0" applyFont="1" applyFill="1" applyBorder="1" applyAlignment="1" applyProtection="1">
      <alignment horizontal="center" vertical="center"/>
      <protection hidden="1"/>
    </xf>
    <xf numFmtId="170" fontId="57" fillId="23" borderId="19" xfId="0" applyNumberFormat="1" applyFont="1" applyFill="1" applyBorder="1" applyAlignment="1" applyProtection="1">
      <alignment horizontal="center" vertical="center"/>
      <protection hidden="1"/>
    </xf>
    <xf numFmtId="43" fontId="46" fillId="24" borderId="19" xfId="1" applyNumberFormat="1" applyFont="1" applyFill="1" applyBorder="1" applyAlignment="1" applyProtection="1">
      <alignment horizontal="center" vertical="center"/>
      <protection hidden="1"/>
    </xf>
    <xf numFmtId="43" fontId="46" fillId="24" borderId="19" xfId="1" applyNumberFormat="1" applyFont="1" applyFill="1" applyBorder="1" applyAlignment="1" applyProtection="1">
      <alignment horizontal="justify" vertical="center"/>
      <protection hidden="1"/>
    </xf>
    <xf numFmtId="10" fontId="46" fillId="24" borderId="19" xfId="1" applyNumberFormat="1" applyFont="1" applyFill="1" applyBorder="1" applyAlignment="1" applyProtection="1">
      <alignment horizontal="center" vertical="center"/>
      <protection hidden="1"/>
    </xf>
    <xf numFmtId="10" fontId="57" fillId="14" borderId="19" xfId="30" applyNumberFormat="1" applyFont="1" applyFill="1" applyBorder="1" applyAlignment="1" applyProtection="1">
      <alignment horizontal="center" vertical="center" readingOrder="1"/>
      <protection hidden="1"/>
    </xf>
    <xf numFmtId="43" fontId="56" fillId="0" borderId="19" xfId="1" applyNumberFormat="1" applyFont="1" applyFill="1" applyBorder="1" applyAlignment="1" applyProtection="1">
      <alignment horizontal="center" vertical="center"/>
      <protection hidden="1"/>
    </xf>
    <xf numFmtId="43" fontId="56" fillId="20" borderId="19" xfId="1" applyNumberFormat="1" applyFont="1" applyFill="1" applyBorder="1" applyAlignment="1" applyProtection="1">
      <alignment vertical="center"/>
      <protection hidden="1"/>
    </xf>
    <xf numFmtId="10" fontId="56" fillId="0" borderId="19" xfId="30" applyNumberFormat="1" applyFont="1" applyFill="1" applyBorder="1" applyAlignment="1" applyProtection="1">
      <alignment horizontal="center" vertical="center"/>
      <protection hidden="1"/>
    </xf>
    <xf numFmtId="10" fontId="56" fillId="20" borderId="19" xfId="30" applyNumberFormat="1" applyFont="1" applyFill="1" applyBorder="1" applyAlignment="1" applyProtection="1">
      <alignment horizontal="center" vertical="center"/>
      <protection hidden="1"/>
    </xf>
    <xf numFmtId="0" fontId="57" fillId="0" borderId="19" xfId="0" applyFont="1" applyBorder="1" applyAlignment="1" applyProtection="1">
      <alignment vertical="center"/>
      <protection hidden="1"/>
    </xf>
    <xf numFmtId="43" fontId="56" fillId="23" borderId="19" xfId="0" applyNumberFormat="1" applyFont="1" applyFill="1" applyBorder="1" applyAlignment="1" applyProtection="1">
      <alignment vertical="center"/>
      <protection hidden="1"/>
    </xf>
    <xf numFmtId="10" fontId="56" fillId="23" borderId="19" xfId="0" applyNumberFormat="1" applyFont="1" applyFill="1" applyBorder="1" applyAlignment="1" applyProtection="1">
      <alignment horizontal="center" vertical="center"/>
      <protection hidden="1"/>
    </xf>
    <xf numFmtId="0" fontId="24" fillId="16" borderId="6" xfId="0" applyFont="1" applyFill="1" applyBorder="1" applyAlignment="1" applyProtection="1">
      <alignment horizontal="center" vertical="center"/>
      <protection hidden="1"/>
    </xf>
    <xf numFmtId="44" fontId="24" fillId="0" borderId="18" xfId="1" applyFont="1" applyFill="1" applyBorder="1" applyAlignment="1" applyProtection="1">
      <alignment horizontal="right" vertical="center" readingOrder="1"/>
      <protection hidden="1"/>
    </xf>
    <xf numFmtId="44" fontId="24" fillId="0" borderId="6" xfId="1" applyFont="1" applyFill="1" applyBorder="1" applyAlignment="1" applyProtection="1">
      <alignment horizontal="right" vertical="center" wrapText="1" readingOrder="1"/>
      <protection hidden="1"/>
    </xf>
    <xf numFmtId="44" fontId="24" fillId="15" borderId="6" xfId="1" applyFont="1" applyFill="1" applyBorder="1" applyAlignment="1" applyProtection="1">
      <alignment horizontal="right" vertical="center" wrapText="1" readingOrder="1"/>
      <protection hidden="1"/>
    </xf>
    <xf numFmtId="0" fontId="56" fillId="0" borderId="6" xfId="0" applyFont="1" applyBorder="1" applyAlignment="1" applyProtection="1">
      <alignment horizontal="left" vertical="center" wrapText="1" readingOrder="1"/>
      <protection hidden="1"/>
    </xf>
    <xf numFmtId="0" fontId="24" fillId="0" borderId="40" xfId="0" applyFont="1" applyBorder="1" applyAlignment="1" applyProtection="1">
      <alignment horizontal="center" vertical="center"/>
      <protection hidden="1"/>
    </xf>
    <xf numFmtId="0" fontId="24" fillId="0" borderId="40" xfId="0" applyFont="1" applyBorder="1" applyAlignment="1" applyProtection="1">
      <alignment horizontal="center" vertical="center" readingOrder="1"/>
      <protection hidden="1"/>
    </xf>
    <xf numFmtId="0" fontId="24" fillId="0" borderId="40" xfId="0" applyFont="1" applyBorder="1" applyAlignment="1" applyProtection="1">
      <alignment horizontal="left" vertical="center" wrapText="1" readingOrder="1"/>
      <protection hidden="1"/>
    </xf>
    <xf numFmtId="0" fontId="24" fillId="0" borderId="40" xfId="0" applyFont="1" applyBorder="1" applyAlignment="1" applyProtection="1">
      <alignment horizontal="center" vertical="center" wrapText="1" readingOrder="1"/>
      <protection hidden="1"/>
    </xf>
    <xf numFmtId="43" fontId="24" fillId="0" borderId="40" xfId="27" applyFont="1" applyFill="1" applyBorder="1" applyAlignment="1" applyProtection="1">
      <alignment horizontal="center" vertical="center" readingOrder="1"/>
      <protection hidden="1"/>
    </xf>
    <xf numFmtId="0" fontId="24" fillId="0" borderId="42" xfId="0" applyFont="1" applyBorder="1" applyAlignment="1" applyProtection="1">
      <alignment horizontal="center" vertical="center"/>
      <protection hidden="1"/>
    </xf>
    <xf numFmtId="0" fontId="24" fillId="0" borderId="42" xfId="0" applyFont="1" applyBorder="1" applyAlignment="1" applyProtection="1">
      <alignment horizontal="center" vertical="center" readingOrder="1"/>
      <protection hidden="1"/>
    </xf>
    <xf numFmtId="0" fontId="24" fillId="0" borderId="42" xfId="0" applyFont="1" applyBorder="1" applyAlignment="1" applyProtection="1">
      <alignment horizontal="left" vertical="center" wrapText="1" readingOrder="1"/>
      <protection hidden="1"/>
    </xf>
    <xf numFmtId="0" fontId="24" fillId="0" borderId="42" xfId="0" applyFont="1" applyBorder="1" applyAlignment="1" applyProtection="1">
      <alignment horizontal="center" vertical="center" wrapText="1" readingOrder="1"/>
      <protection hidden="1"/>
    </xf>
    <xf numFmtId="43" fontId="24" fillId="0" borderId="42" xfId="27" applyFont="1" applyFill="1" applyBorder="1" applyAlignment="1" applyProtection="1">
      <alignment horizontal="center" vertical="center" readingOrder="1"/>
      <protection hidden="1"/>
    </xf>
    <xf numFmtId="44" fontId="24" fillId="15" borderId="42" xfId="1" applyFont="1" applyFill="1" applyBorder="1" applyAlignment="1" applyProtection="1">
      <alignment horizontal="right" vertical="center" wrapText="1" readingOrder="1"/>
      <protection hidden="1"/>
    </xf>
    <xf numFmtId="44" fontId="24" fillId="0" borderId="43" xfId="1" applyFont="1" applyFill="1" applyBorder="1" applyAlignment="1" applyProtection="1">
      <alignment horizontal="right" vertical="center" readingOrder="1"/>
      <protection hidden="1"/>
    </xf>
    <xf numFmtId="44" fontId="24" fillId="15" borderId="40" xfId="1" applyFont="1" applyFill="1" applyBorder="1" applyAlignment="1" applyProtection="1">
      <alignment horizontal="right" vertical="center" wrapText="1" readingOrder="1"/>
      <protection hidden="1"/>
    </xf>
    <xf numFmtId="44" fontId="24" fillId="0" borderId="41" xfId="1" applyFont="1" applyFill="1" applyBorder="1" applyAlignment="1" applyProtection="1">
      <alignment horizontal="right" vertical="center" readingOrder="1"/>
      <protection hidden="1"/>
    </xf>
    <xf numFmtId="44" fontId="24" fillId="0" borderId="40" xfId="1" applyFont="1" applyFill="1" applyBorder="1" applyAlignment="1" applyProtection="1">
      <alignment horizontal="right" vertical="center" wrapText="1" readingOrder="1"/>
      <protection hidden="1"/>
    </xf>
    <xf numFmtId="0" fontId="24" fillId="0" borderId="0" xfId="0" applyFont="1" applyAlignment="1" applyProtection="1">
      <alignment horizontal="center" vertical="center" readingOrder="1"/>
      <protection hidden="1"/>
    </xf>
    <xf numFmtId="0" fontId="24" fillId="0" borderId="0" xfId="0" applyFont="1" applyAlignment="1" applyProtection="1">
      <alignment horizontal="left" vertical="center" wrapText="1" readingOrder="1"/>
      <protection hidden="1"/>
    </xf>
    <xf numFmtId="0" fontId="24" fillId="0" borderId="0" xfId="0" applyFont="1" applyAlignment="1" applyProtection="1">
      <alignment horizontal="center" vertical="center" wrapText="1" readingOrder="1"/>
      <protection hidden="1"/>
    </xf>
    <xf numFmtId="43" fontId="24" fillId="0" borderId="0" xfId="27" applyFont="1" applyFill="1" applyBorder="1" applyAlignment="1" applyProtection="1">
      <alignment horizontal="center" vertical="center" readingOrder="1"/>
      <protection hidden="1"/>
    </xf>
    <xf numFmtId="44" fontId="24" fillId="0" borderId="0" xfId="1" applyFont="1" applyFill="1" applyBorder="1" applyAlignment="1" applyProtection="1">
      <alignment horizontal="right" vertical="center" wrapText="1" readingOrder="1"/>
      <protection hidden="1"/>
    </xf>
    <xf numFmtId="44" fontId="24" fillId="0" borderId="0" xfId="1" applyFont="1" applyFill="1" applyBorder="1" applyAlignment="1" applyProtection="1">
      <alignment horizontal="right" vertical="center" readingOrder="1"/>
      <protection hidden="1"/>
    </xf>
    <xf numFmtId="43" fontId="38" fillId="0" borderId="0" xfId="1" applyNumberFormat="1" applyFont="1" applyFill="1" applyBorder="1" applyAlignment="1" applyProtection="1">
      <alignment horizontal="right" vertical="center" wrapText="1" readingOrder="1"/>
      <protection hidden="1"/>
    </xf>
    <xf numFmtId="44" fontId="38" fillId="0" borderId="0" xfId="1" applyFont="1" applyFill="1" applyBorder="1" applyAlignment="1" applyProtection="1">
      <alignment horizontal="right" vertical="center" readingOrder="1"/>
      <protection hidden="1"/>
    </xf>
    <xf numFmtId="0" fontId="38" fillId="0" borderId="0" xfId="0" applyFont="1" applyAlignment="1" applyProtection="1">
      <alignment horizontal="left" vertical="center" wrapText="1" readingOrder="1"/>
      <protection hidden="1"/>
    </xf>
    <xf numFmtId="0" fontId="38" fillId="0" borderId="0" xfId="0" applyFont="1" applyAlignment="1" applyProtection="1">
      <alignment horizontal="center" vertical="center" wrapText="1" readingOrder="1"/>
      <protection hidden="1"/>
    </xf>
    <xf numFmtId="43" fontId="38" fillId="0" borderId="0" xfId="27" applyFont="1" applyFill="1" applyBorder="1" applyAlignment="1" applyProtection="1">
      <alignment horizontal="center" vertical="center" readingOrder="1"/>
      <protection hidden="1"/>
    </xf>
    <xf numFmtId="43" fontId="48" fillId="0" borderId="19" xfId="27" applyFont="1" applyBorder="1" applyAlignment="1" applyProtection="1">
      <alignment horizontal="center" vertical="center"/>
      <protection hidden="1"/>
    </xf>
    <xf numFmtId="0" fontId="48" fillId="0" borderId="19" xfId="0" applyFont="1" applyBorder="1" applyAlignment="1" applyProtection="1">
      <alignment horizontal="center" vertical="center"/>
      <protection hidden="1"/>
    </xf>
    <xf numFmtId="0" fontId="53" fillId="112" borderId="6" xfId="0" applyFont="1" applyFill="1" applyBorder="1" applyAlignment="1" applyProtection="1">
      <alignment horizontal="left" vertical="center" wrapText="1" readingOrder="1"/>
      <protection hidden="1"/>
    </xf>
    <xf numFmtId="0" fontId="0" fillId="0" borderId="0" xfId="0" applyAlignment="1">
      <alignment horizontal="right"/>
    </xf>
    <xf numFmtId="0" fontId="105" fillId="0" borderId="0" xfId="0" applyFont="1" applyAlignment="1">
      <alignment horizontal="right"/>
    </xf>
    <xf numFmtId="1" fontId="86" fillId="16" borderId="0" xfId="0" applyNumberFormat="1" applyFont="1" applyFill="1" applyAlignment="1">
      <alignment horizontal="center" vertical="center"/>
    </xf>
    <xf numFmtId="1" fontId="86" fillId="23" borderId="0" xfId="0" applyNumberFormat="1" applyFont="1" applyFill="1" applyAlignment="1">
      <alignment horizontal="center" vertical="center" wrapText="1"/>
    </xf>
    <xf numFmtId="1" fontId="50" fillId="0" borderId="0" xfId="0" applyNumberFormat="1" applyFont="1" applyAlignment="1">
      <alignment horizontal="center"/>
    </xf>
    <xf numFmtId="0" fontId="86" fillId="23" borderId="0" xfId="0" applyFont="1" applyFill="1" applyAlignment="1">
      <alignment horizontal="center" vertical="center"/>
    </xf>
    <xf numFmtId="0" fontId="50" fillId="0" borderId="0" xfId="0" applyFont="1" applyAlignment="1">
      <alignment horizontal="center" vertical="center"/>
    </xf>
    <xf numFmtId="0" fontId="55" fillId="0" borderId="0" xfId="0" applyFont="1" applyAlignment="1" applyProtection="1">
      <alignment vertical="center"/>
      <protection hidden="1"/>
    </xf>
    <xf numFmtId="0" fontId="107" fillId="0" borderId="0" xfId="0" applyFont="1" applyAlignment="1" applyProtection="1">
      <alignment vertical="center"/>
      <protection hidden="1"/>
    </xf>
    <xf numFmtId="0" fontId="108" fillId="0" borderId="19" xfId="0" applyFont="1" applyBorder="1" applyAlignment="1">
      <alignment vertical="center" wrapText="1"/>
    </xf>
    <xf numFmtId="0" fontId="109" fillId="0" borderId="19" xfId="0" applyFont="1" applyBorder="1" applyAlignment="1">
      <alignment vertical="center" wrapText="1"/>
    </xf>
    <xf numFmtId="0" fontId="110" fillId="0" borderId="19" xfId="0" applyFont="1" applyBorder="1" applyAlignment="1">
      <alignment vertical="center" wrapText="1"/>
    </xf>
    <xf numFmtId="0" fontId="111" fillId="0" borderId="19" xfId="0" applyFont="1" applyBorder="1" applyAlignment="1">
      <alignment vertical="center" wrapText="1"/>
    </xf>
    <xf numFmtId="0" fontId="108" fillId="0" borderId="0" xfId="0" applyFont="1"/>
    <xf numFmtId="0" fontId="112" fillId="0" borderId="19" xfId="0" applyFont="1" applyBorder="1" applyAlignment="1">
      <alignment vertical="center" wrapText="1"/>
    </xf>
    <xf numFmtId="0" fontId="114" fillId="0" borderId="19" xfId="0" applyFont="1" applyBorder="1" applyAlignment="1">
      <alignment vertical="center" wrapText="1"/>
    </xf>
    <xf numFmtId="49" fontId="86" fillId="16" borderId="0" xfId="0" applyNumberFormat="1" applyFont="1" applyFill="1" applyAlignment="1">
      <alignment vertical="center"/>
    </xf>
    <xf numFmtId="0" fontId="57" fillId="0" borderId="6" xfId="0" applyFont="1" applyBorder="1" applyAlignment="1" applyProtection="1">
      <alignment horizontal="left" vertical="center" readingOrder="1"/>
      <protection hidden="1"/>
    </xf>
    <xf numFmtId="0" fontId="118" fillId="113" borderId="2" xfId="260" applyFont="1" applyFill="1" applyBorder="1" applyAlignment="1">
      <alignment horizontal="right" vertical="top" wrapText="1"/>
    </xf>
    <xf numFmtId="0" fontId="118" fillId="113" borderId="2" xfId="260" applyFont="1" applyFill="1" applyBorder="1" applyAlignment="1">
      <alignment horizontal="left" vertical="top" wrapText="1"/>
    </xf>
    <xf numFmtId="0" fontId="118" fillId="113" borderId="2" xfId="260" applyFont="1" applyFill="1" applyBorder="1" applyAlignment="1">
      <alignment horizontal="center" vertical="top" wrapText="1"/>
    </xf>
    <xf numFmtId="0" fontId="117" fillId="0" borderId="0" xfId="260" applyAlignment="1">
      <alignment horizontal="left" vertical="top"/>
    </xf>
    <xf numFmtId="0" fontId="116" fillId="0" borderId="0" xfId="0" applyFont="1" applyAlignment="1">
      <alignment vertical="top" wrapText="1"/>
    </xf>
    <xf numFmtId="0" fontId="118" fillId="113" borderId="2" xfId="0" applyFont="1" applyFill="1" applyBorder="1" applyAlignment="1">
      <alignment horizontal="right" vertical="top" wrapText="1"/>
    </xf>
    <xf numFmtId="0" fontId="118" fillId="113" borderId="2" xfId="0" applyFont="1" applyFill="1" applyBorder="1" applyAlignment="1">
      <alignment horizontal="left" vertical="top" wrapText="1"/>
    </xf>
    <xf numFmtId="0" fontId="118" fillId="113" borderId="2" xfId="0" applyFont="1" applyFill="1" applyBorder="1" applyAlignment="1">
      <alignment horizontal="center" vertical="top" wrapText="1"/>
    </xf>
    <xf numFmtId="0" fontId="0" fillId="0" borderId="0" xfId="0" applyAlignment="1">
      <alignment horizontal="left" vertical="top"/>
    </xf>
    <xf numFmtId="4" fontId="57" fillId="0" borderId="40" xfId="0" applyNumberFormat="1" applyFont="1" applyBorder="1" applyAlignment="1" applyProtection="1">
      <alignment horizontal="right" vertical="center" wrapText="1" readingOrder="1"/>
      <protection hidden="1"/>
    </xf>
    <xf numFmtId="0" fontId="51" fillId="14" borderId="6" xfId="0" applyFont="1" applyFill="1" applyBorder="1" applyAlignment="1" applyProtection="1">
      <alignment vertical="center" readingOrder="1"/>
      <protection hidden="1"/>
    </xf>
    <xf numFmtId="0" fontId="53" fillId="14" borderId="6" xfId="0" applyFont="1" applyFill="1" applyBorder="1" applyAlignment="1" applyProtection="1">
      <alignment vertical="center" readingOrder="1"/>
      <protection hidden="1"/>
    </xf>
    <xf numFmtId="0" fontId="54" fillId="18" borderId="6" xfId="0" applyFont="1" applyFill="1" applyBorder="1" applyAlignment="1" applyProtection="1">
      <alignment horizontal="center" vertical="center"/>
      <protection hidden="1"/>
    </xf>
    <xf numFmtId="4" fontId="54" fillId="18" borderId="6" xfId="0" applyNumberFormat="1" applyFont="1" applyFill="1" applyBorder="1" applyAlignment="1" applyProtection="1">
      <alignment horizontal="center" vertical="center"/>
      <protection hidden="1"/>
    </xf>
    <xf numFmtId="169" fontId="54" fillId="18" borderId="6" xfId="27" applyNumberFormat="1" applyFont="1" applyFill="1" applyBorder="1" applyAlignment="1" applyProtection="1">
      <alignment horizontal="center" vertical="center"/>
      <protection hidden="1"/>
    </xf>
    <xf numFmtId="0" fontId="0" fillId="0" borderId="6" xfId="0" applyBorder="1" applyProtection="1">
      <protection hidden="1"/>
    </xf>
    <xf numFmtId="0" fontId="33" fillId="25" borderId="6" xfId="0" applyFont="1" applyFill="1" applyBorder="1" applyAlignment="1" applyProtection="1">
      <alignment horizontal="center" vertical="center"/>
      <protection hidden="1"/>
    </xf>
    <xf numFmtId="0" fontId="33" fillId="74" borderId="6" xfId="0" applyFont="1" applyFill="1" applyBorder="1" applyAlignment="1" applyProtection="1">
      <alignment horizontal="center" vertical="center" wrapText="1"/>
      <protection hidden="1"/>
    </xf>
    <xf numFmtId="44" fontId="33" fillId="25" borderId="6" xfId="1" applyFont="1" applyFill="1" applyBorder="1" applyAlignment="1" applyProtection="1">
      <alignment vertical="center"/>
      <protection hidden="1"/>
    </xf>
    <xf numFmtId="0" fontId="49" fillId="17" borderId="6" xfId="0" applyFont="1" applyFill="1" applyBorder="1" applyAlignment="1" applyProtection="1">
      <alignment horizontal="right" vertical="center"/>
      <protection hidden="1"/>
    </xf>
    <xf numFmtId="44" fontId="49" fillId="17" borderId="6" xfId="1" applyFont="1" applyFill="1" applyBorder="1" applyAlignment="1" applyProtection="1">
      <alignment horizontal="center" vertical="center"/>
      <protection hidden="1"/>
    </xf>
    <xf numFmtId="0" fontId="49" fillId="71" borderId="6" xfId="0" applyFont="1" applyFill="1" applyBorder="1" applyAlignment="1" applyProtection="1">
      <alignment horizontal="center" vertical="center"/>
      <protection hidden="1"/>
    </xf>
    <xf numFmtId="169" fontId="49" fillId="71" borderId="6" xfId="27" applyNumberFormat="1" applyFont="1" applyFill="1" applyBorder="1" applyAlignment="1" applyProtection="1">
      <alignment horizontal="center" vertical="center"/>
      <protection hidden="1"/>
    </xf>
    <xf numFmtId="4" fontId="49" fillId="71" borderId="6" xfId="0" applyNumberFormat="1" applyFont="1" applyFill="1" applyBorder="1" applyAlignment="1" applyProtection="1">
      <alignment horizontal="center" vertical="center"/>
      <protection hidden="1"/>
    </xf>
    <xf numFmtId="0" fontId="45" fillId="14" borderId="6" xfId="0" applyFont="1" applyFill="1" applyBorder="1" applyAlignment="1" applyProtection="1">
      <alignment horizontal="center" vertical="center" readingOrder="1"/>
      <protection hidden="1"/>
    </xf>
    <xf numFmtId="0" fontId="45" fillId="22" borderId="6" xfId="0" applyFont="1" applyFill="1" applyBorder="1" applyAlignment="1" applyProtection="1">
      <alignment horizontal="left" vertical="center" wrapText="1"/>
      <protection hidden="1"/>
    </xf>
    <xf numFmtId="0" fontId="45" fillId="22" borderId="6" xfId="0" applyFont="1" applyFill="1" applyBorder="1" applyAlignment="1" applyProtection="1">
      <alignment horizontal="center" vertical="center" wrapText="1"/>
      <protection hidden="1"/>
    </xf>
    <xf numFmtId="169" fontId="45" fillId="14" borderId="6" xfId="27" applyNumberFormat="1" applyFont="1" applyFill="1" applyBorder="1" applyAlignment="1" applyProtection="1">
      <alignment horizontal="center" vertical="center" readingOrder="1"/>
      <protection hidden="1"/>
    </xf>
    <xf numFmtId="44" fontId="45" fillId="22" borderId="6" xfId="1" applyFont="1" applyFill="1" applyBorder="1" applyAlignment="1" applyProtection="1">
      <alignment horizontal="center" vertical="center"/>
      <protection hidden="1"/>
    </xf>
    <xf numFmtId="0" fontId="53" fillId="13" borderId="19" xfId="0" applyFont="1" applyFill="1" applyBorder="1" applyAlignment="1" applyProtection="1">
      <alignment horizontal="left" vertical="center" readingOrder="1"/>
      <protection hidden="1"/>
    </xf>
    <xf numFmtId="0" fontId="44" fillId="0" borderId="19" xfId="0" applyFont="1" applyBorder="1" applyAlignment="1">
      <alignment vertical="center" wrapText="1"/>
    </xf>
    <xf numFmtId="0" fontId="44" fillId="0" borderId="0" xfId="0" applyFont="1"/>
    <xf numFmtId="0" fontId="113" fillId="0" borderId="19" xfId="0" applyFont="1" applyBorder="1" applyAlignment="1">
      <alignment vertical="center" wrapText="1"/>
    </xf>
    <xf numFmtId="0" fontId="5" fillId="0" borderId="0" xfId="261"/>
    <xf numFmtId="0" fontId="115" fillId="0" borderId="0" xfId="0" applyFont="1" applyAlignment="1">
      <alignment horizontal="center" vertical="center"/>
    </xf>
    <xf numFmtId="0" fontId="115" fillId="0" borderId="0" xfId="0" applyFont="1" applyAlignment="1">
      <alignment horizontal="left" vertical="center" wrapText="1"/>
    </xf>
    <xf numFmtId="4" fontId="115" fillId="0" borderId="0" xfId="0" applyNumberFormat="1" applyFont="1" applyAlignment="1">
      <alignment horizontal="right" vertical="center"/>
    </xf>
    <xf numFmtId="0" fontId="123" fillId="0" borderId="2" xfId="0" applyFont="1" applyBorder="1" applyAlignment="1">
      <alignment vertical="center" wrapText="1"/>
    </xf>
    <xf numFmtId="0" fontId="123" fillId="0" borderId="2" xfId="0" applyFont="1" applyBorder="1" applyAlignment="1">
      <alignment horizontal="center" vertical="center"/>
    </xf>
    <xf numFmtId="0" fontId="123" fillId="0" borderId="2" xfId="0" applyFont="1" applyBorder="1" applyAlignment="1">
      <alignment horizontal="left" vertical="center" wrapText="1"/>
    </xf>
    <xf numFmtId="0" fontId="44" fillId="0" borderId="19" xfId="0" applyFont="1" applyBorder="1" applyAlignment="1">
      <alignment horizontal="left" vertical="center" wrapText="1"/>
    </xf>
    <xf numFmtId="177" fontId="86" fillId="23" borderId="0" xfId="0" applyNumberFormat="1" applyFont="1" applyFill="1" applyAlignment="1">
      <alignment horizontal="center" vertical="center" wrapText="1"/>
    </xf>
    <xf numFmtId="177" fontId="50" fillId="0" borderId="0" xfId="1" applyNumberFormat="1" applyFont="1" applyAlignment="1">
      <alignment horizontal="center"/>
    </xf>
    <xf numFmtId="0" fontId="48" fillId="0" borderId="0" xfId="0" applyFont="1" applyAlignment="1" applyProtection="1">
      <alignment horizontal="center" vertical="center"/>
      <protection hidden="1"/>
    </xf>
    <xf numFmtId="0" fontId="48" fillId="0" borderId="0" xfId="0" applyFont="1" applyAlignment="1" applyProtection="1">
      <alignment horizontal="left" vertical="center"/>
      <protection hidden="1"/>
    </xf>
    <xf numFmtId="43" fontId="48" fillId="0" borderId="0" xfId="27" applyFont="1" applyBorder="1" applyAlignment="1" applyProtection="1">
      <alignment horizontal="center" vertical="center"/>
      <protection hidden="1"/>
    </xf>
    <xf numFmtId="0" fontId="124" fillId="0" borderId="0" xfId="0" applyFont="1" applyAlignment="1" applyProtection="1">
      <alignment horizontal="right" vertical="center"/>
      <protection hidden="1"/>
    </xf>
    <xf numFmtId="0" fontId="24" fillId="0" borderId="40" xfId="0" applyFont="1" applyBorder="1" applyAlignment="1" applyProtection="1">
      <alignment vertical="center"/>
      <protection hidden="1"/>
    </xf>
    <xf numFmtId="0" fontId="24" fillId="13" borderId="40" xfId="0" applyFont="1" applyFill="1" applyBorder="1" applyAlignment="1" applyProtection="1">
      <alignment horizontal="left" vertical="center" wrapText="1" readingOrder="1"/>
      <protection hidden="1"/>
    </xf>
    <xf numFmtId="0" fontId="24" fillId="13" borderId="40" xfId="0" applyFont="1" applyFill="1" applyBorder="1" applyAlignment="1" applyProtection="1">
      <alignment horizontal="center" vertical="center" readingOrder="1"/>
      <protection hidden="1"/>
    </xf>
    <xf numFmtId="43" fontId="24" fillId="13" borderId="40" xfId="27" applyFont="1" applyFill="1" applyBorder="1" applyAlignment="1" applyProtection="1">
      <alignment horizontal="center" vertical="center" readingOrder="1"/>
      <protection hidden="1"/>
    </xf>
    <xf numFmtId="43" fontId="24" fillId="13" borderId="40" xfId="0" applyNumberFormat="1" applyFont="1" applyFill="1" applyBorder="1" applyAlignment="1" applyProtection="1">
      <alignment horizontal="center" vertical="center" readingOrder="1"/>
      <protection hidden="1"/>
    </xf>
    <xf numFmtId="0" fontId="24" fillId="0" borderId="49" xfId="0" applyFont="1" applyBorder="1" applyAlignment="1" applyProtection="1">
      <alignment horizontal="left" vertical="center" wrapText="1"/>
      <protection hidden="1"/>
    </xf>
    <xf numFmtId="0" fontId="24" fillId="0" borderId="49" xfId="0" applyFont="1" applyBorder="1" applyAlignment="1" applyProtection="1">
      <alignment horizontal="left" vertical="center"/>
      <protection hidden="1"/>
    </xf>
    <xf numFmtId="43" fontId="24" fillId="0" borderId="49" xfId="27" applyFont="1" applyBorder="1" applyAlignment="1" applyProtection="1">
      <alignment horizontal="center" vertical="center"/>
      <protection hidden="1"/>
    </xf>
    <xf numFmtId="43" fontId="24" fillId="0" borderId="49" xfId="0" applyNumberFormat="1" applyFont="1" applyBorder="1" applyAlignment="1" applyProtection="1">
      <alignment horizontal="left" vertical="center"/>
      <protection hidden="1"/>
    </xf>
    <xf numFmtId="0" fontId="24" fillId="13" borderId="0" xfId="0" applyFont="1" applyFill="1" applyAlignment="1" applyProtection="1">
      <alignment horizontal="center" vertical="center" readingOrder="1"/>
      <protection hidden="1"/>
    </xf>
    <xf numFmtId="43" fontId="24" fillId="13" borderId="0" xfId="27" applyFont="1" applyFill="1" applyBorder="1" applyAlignment="1" applyProtection="1">
      <alignment horizontal="center" vertical="center" readingOrder="1"/>
      <protection hidden="1"/>
    </xf>
    <xf numFmtId="43" fontId="24" fillId="13" borderId="0" xfId="0" applyNumberFormat="1" applyFont="1" applyFill="1" applyAlignment="1" applyProtection="1">
      <alignment horizontal="center" vertical="center" readingOrder="1"/>
      <protection hidden="1"/>
    </xf>
    <xf numFmtId="43" fontId="24" fillId="13" borderId="0" xfId="1" applyNumberFormat="1" applyFont="1" applyFill="1" applyBorder="1" applyAlignment="1" applyProtection="1">
      <alignment horizontal="left" vertical="center" readingOrder="1"/>
      <protection hidden="1"/>
    </xf>
    <xf numFmtId="0" fontId="24" fillId="13" borderId="0" xfId="0" applyFont="1" applyFill="1" applyAlignment="1" applyProtection="1">
      <alignment horizontal="left" vertical="center" wrapText="1" readingOrder="1"/>
      <protection hidden="1"/>
    </xf>
    <xf numFmtId="44" fontId="24" fillId="13" borderId="0" xfId="0" applyNumberFormat="1" applyFont="1" applyFill="1" applyAlignment="1" applyProtection="1">
      <alignment horizontal="left" vertical="center" wrapText="1" readingOrder="1"/>
      <protection hidden="1"/>
    </xf>
    <xf numFmtId="10" fontId="57" fillId="14" borderId="20" xfId="30" applyNumberFormat="1" applyFont="1" applyFill="1" applyBorder="1" applyAlignment="1" applyProtection="1">
      <alignment vertical="center" readingOrder="1"/>
      <protection hidden="1"/>
    </xf>
    <xf numFmtId="10" fontId="57" fillId="14" borderId="22" xfId="30" applyNumberFormat="1" applyFont="1" applyFill="1" applyBorder="1" applyAlignment="1" applyProtection="1">
      <alignment vertical="center" readingOrder="1"/>
      <protection hidden="1"/>
    </xf>
    <xf numFmtId="10" fontId="24" fillId="0" borderId="0" xfId="30" applyNumberFormat="1" applyFont="1" applyFill="1" applyBorder="1" applyAlignment="1" applyProtection="1">
      <alignment horizontal="center" vertical="center"/>
      <protection hidden="1"/>
    </xf>
    <xf numFmtId="0" fontId="51" fillId="0" borderId="19" xfId="0" applyFont="1" applyBorder="1" applyAlignment="1" applyProtection="1">
      <alignment vertical="center" wrapText="1" readingOrder="1"/>
      <protection hidden="1"/>
    </xf>
    <xf numFmtId="0" fontId="51" fillId="0" borderId="19" xfId="0" applyFont="1" applyBorder="1" applyAlignment="1" applyProtection="1">
      <alignment vertical="center" readingOrder="1"/>
      <protection hidden="1"/>
    </xf>
    <xf numFmtId="0" fontId="80" fillId="13" borderId="19" xfId="0" applyFont="1" applyFill="1" applyBorder="1" applyAlignment="1" applyProtection="1">
      <alignment vertical="center" readingOrder="1"/>
      <protection hidden="1"/>
    </xf>
    <xf numFmtId="0" fontId="48" fillId="0" borderId="29" xfId="0" applyFont="1" applyBorder="1" applyAlignment="1" applyProtection="1">
      <alignment horizontal="center" vertical="center"/>
      <protection hidden="1"/>
    </xf>
    <xf numFmtId="10" fontId="24" fillId="0" borderId="0" xfId="30" applyNumberFormat="1" applyFont="1" applyAlignment="1" applyProtection="1">
      <alignment horizontal="center" vertical="center"/>
      <protection hidden="1"/>
    </xf>
    <xf numFmtId="0" fontId="86" fillId="16" borderId="0" xfId="0" applyFont="1" applyFill="1" applyAlignment="1">
      <alignment vertical="center"/>
    </xf>
    <xf numFmtId="1" fontId="125" fillId="0" borderId="2" xfId="0" applyNumberFormat="1" applyFont="1" applyBorder="1" applyAlignment="1">
      <alignment horizontal="right" vertical="top" shrinkToFit="1"/>
    </xf>
    <xf numFmtId="0" fontId="126" fillId="0" borderId="2" xfId="0" applyFont="1" applyBorder="1" applyAlignment="1">
      <alignment horizontal="left" vertical="top" wrapText="1"/>
    </xf>
    <xf numFmtId="0" fontId="126" fillId="0" borderId="2" xfId="0" applyFont="1" applyBorder="1" applyAlignment="1">
      <alignment horizontal="center" vertical="top" wrapText="1"/>
    </xf>
    <xf numFmtId="2" fontId="125" fillId="0" borderId="2" xfId="0" applyNumberFormat="1" applyFont="1" applyBorder="1" applyAlignment="1">
      <alignment horizontal="right" vertical="top" shrinkToFit="1"/>
    </xf>
    <xf numFmtId="0" fontId="117" fillId="0" borderId="2" xfId="0" applyFont="1" applyBorder="1" applyAlignment="1">
      <alignment horizontal="left" wrapText="1"/>
    </xf>
    <xf numFmtId="0" fontId="117" fillId="0" borderId="2" xfId="0" applyFont="1" applyBorder="1" applyAlignment="1">
      <alignment horizontal="left" vertical="top" wrapText="1"/>
    </xf>
    <xf numFmtId="0" fontId="117" fillId="0" borderId="2" xfId="0" applyFont="1" applyBorder="1" applyAlignment="1">
      <alignment horizontal="left" vertical="center" wrapText="1"/>
    </xf>
    <xf numFmtId="0" fontId="117" fillId="0" borderId="0" xfId="0" applyFont="1" applyAlignment="1">
      <alignment horizontal="left" vertical="top"/>
    </xf>
    <xf numFmtId="0" fontId="118" fillId="114" borderId="2" xfId="0" applyFont="1" applyFill="1" applyBorder="1" applyAlignment="1">
      <alignment horizontal="right" vertical="top" wrapText="1"/>
    </xf>
    <xf numFmtId="0" fontId="118" fillId="114" borderId="2" xfId="0" applyFont="1" applyFill="1" applyBorder="1" applyAlignment="1">
      <alignment horizontal="left" vertical="top" wrapText="1"/>
    </xf>
    <xf numFmtId="0" fontId="118" fillId="114" borderId="2" xfId="0" applyFont="1" applyFill="1" applyBorder="1" applyAlignment="1">
      <alignment horizontal="center" vertical="top" wrapText="1"/>
    </xf>
    <xf numFmtId="0" fontId="127" fillId="0" borderId="2" xfId="0" applyFont="1" applyBorder="1" applyAlignment="1">
      <alignment horizontal="left" vertical="top" wrapText="1"/>
    </xf>
    <xf numFmtId="4" fontId="125" fillId="0" borderId="2" xfId="0" applyNumberFormat="1" applyFont="1" applyBorder="1" applyAlignment="1">
      <alignment horizontal="right" vertical="top" shrinkToFit="1"/>
    </xf>
    <xf numFmtId="0" fontId="0" fillId="0" borderId="2" xfId="0" applyBorder="1" applyAlignment="1">
      <alignment horizontal="left" wrapText="1"/>
    </xf>
    <xf numFmtId="0" fontId="0" fillId="0" borderId="2" xfId="0" applyBorder="1" applyAlignment="1">
      <alignment horizontal="left" vertical="center" wrapText="1"/>
    </xf>
    <xf numFmtId="0" fontId="119" fillId="0" borderId="0" xfId="0" applyFont="1" applyAlignment="1">
      <alignment horizontal="center" vertical="center"/>
    </xf>
    <xf numFmtId="0" fontId="121" fillId="0" borderId="0" xfId="0" applyFont="1" applyAlignment="1">
      <alignment horizontal="center" vertical="center"/>
    </xf>
    <xf numFmtId="0" fontId="122" fillId="0" borderId="0" xfId="0" applyFont="1" applyAlignment="1">
      <alignment horizontal="center" vertical="center"/>
    </xf>
    <xf numFmtId="0" fontId="122" fillId="0" borderId="0" xfId="0" applyFont="1" applyAlignment="1">
      <alignment horizontal="center" vertical="center" wrapText="1"/>
    </xf>
    <xf numFmtId="1" fontId="44" fillId="0" borderId="2" xfId="0" applyNumberFormat="1" applyFont="1" applyBorder="1" applyAlignment="1">
      <alignment horizontal="right" vertical="top" shrinkToFit="1"/>
    </xf>
    <xf numFmtId="0" fontId="128" fillId="0" borderId="2" xfId="0" applyFont="1" applyBorder="1" applyAlignment="1">
      <alignment horizontal="center" vertical="top" wrapText="1"/>
    </xf>
    <xf numFmtId="2" fontId="44" fillId="0" borderId="2" xfId="0" applyNumberFormat="1" applyFont="1" applyBorder="1" applyAlignment="1">
      <alignment horizontal="right" vertical="top" shrinkToFit="1"/>
    </xf>
    <xf numFmtId="4" fontId="44" fillId="0" borderId="2" xfId="0" applyNumberFormat="1" applyFont="1" applyBorder="1" applyAlignment="1">
      <alignment horizontal="right" vertical="top" shrinkToFit="1"/>
    </xf>
    <xf numFmtId="0" fontId="128" fillId="0" borderId="2" xfId="0" applyFont="1" applyBorder="1" applyAlignment="1">
      <alignment horizontal="left" vertical="top" wrapText="1" indent="2"/>
    </xf>
    <xf numFmtId="0" fontId="0" fillId="115" borderId="2" xfId="0" applyFill="1" applyBorder="1" applyAlignment="1">
      <alignment horizontal="left" wrapText="1"/>
    </xf>
    <xf numFmtId="0" fontId="129" fillId="0" borderId="55" xfId="260" applyFont="1" applyBorder="1" applyAlignment="1">
      <alignment horizontal="left" vertical="top" wrapText="1"/>
    </xf>
    <xf numFmtId="0" fontId="129" fillId="0" borderId="55" xfId="260" applyFont="1" applyBorder="1" applyAlignment="1">
      <alignment horizontal="center" vertical="top" wrapText="1"/>
    </xf>
    <xf numFmtId="0" fontId="129" fillId="0" borderId="55" xfId="260" applyFont="1" applyBorder="1" applyAlignment="1">
      <alignment horizontal="left" vertical="center" wrapText="1"/>
    </xf>
    <xf numFmtId="0" fontId="129" fillId="0" borderId="55" xfId="260" applyFont="1" applyBorder="1" applyAlignment="1">
      <alignment horizontal="center" vertical="center" wrapText="1"/>
    </xf>
    <xf numFmtId="0" fontId="129" fillId="0" borderId="59" xfId="260" applyFont="1" applyBorder="1" applyAlignment="1">
      <alignment horizontal="left" vertical="top" wrapText="1"/>
    </xf>
    <xf numFmtId="0" fontId="129" fillId="0" borderId="59" xfId="260" applyFont="1" applyBorder="1" applyAlignment="1">
      <alignment horizontal="center" vertical="top" wrapText="1"/>
    </xf>
    <xf numFmtId="0" fontId="117" fillId="0" borderId="62" xfId="260" applyBorder="1" applyAlignment="1">
      <alignment horizontal="left" vertical="center" wrapText="1"/>
    </xf>
    <xf numFmtId="0" fontId="129" fillId="0" borderId="62" xfId="260" applyFont="1" applyBorder="1" applyAlignment="1">
      <alignment horizontal="left" vertical="top" wrapText="1"/>
    </xf>
    <xf numFmtId="0" fontId="117" fillId="0" borderId="55" xfId="260" applyBorder="1" applyAlignment="1">
      <alignment horizontal="left" vertical="top" wrapText="1"/>
    </xf>
    <xf numFmtId="0" fontId="129" fillId="0" borderId="55" xfId="260" applyFont="1" applyBorder="1" applyAlignment="1">
      <alignment horizontal="right" vertical="top" wrapText="1" indent="2"/>
    </xf>
    <xf numFmtId="0" fontId="129" fillId="0" borderId="55" xfId="260" applyFont="1" applyBorder="1" applyAlignment="1">
      <alignment horizontal="right" vertical="center" wrapText="1" indent="2"/>
    </xf>
    <xf numFmtId="2" fontId="130" fillId="0" borderId="55" xfId="260" applyNumberFormat="1" applyFont="1" applyBorder="1" applyAlignment="1">
      <alignment horizontal="left" vertical="center" indent="2" shrinkToFit="1"/>
    </xf>
    <xf numFmtId="0" fontId="129" fillId="0" borderId="55" xfId="260" applyFont="1" applyBorder="1" applyAlignment="1">
      <alignment horizontal="left" vertical="center" wrapText="1" indent="1"/>
    </xf>
    <xf numFmtId="2" fontId="130" fillId="0" borderId="55" xfId="260" applyNumberFormat="1" applyFont="1" applyBorder="1" applyAlignment="1">
      <alignment horizontal="right" vertical="center" shrinkToFit="1"/>
    </xf>
    <xf numFmtId="2" fontId="130" fillId="0" borderId="55" xfId="260" applyNumberFormat="1" applyFont="1" applyBorder="1" applyAlignment="1">
      <alignment horizontal="left" vertical="center" indent="1" shrinkToFit="1"/>
    </xf>
    <xf numFmtId="0" fontId="117" fillId="0" borderId="62" xfId="260" applyBorder="1" applyAlignment="1">
      <alignment horizontal="left" vertical="top" wrapText="1"/>
    </xf>
    <xf numFmtId="0" fontId="117" fillId="0" borderId="62" xfId="260" applyBorder="1" applyAlignment="1">
      <alignment horizontal="left" wrapText="1"/>
    </xf>
    <xf numFmtId="0" fontId="129" fillId="0" borderId="55" xfId="260" applyFont="1" applyBorder="1" applyAlignment="1">
      <alignment horizontal="left" vertical="top" wrapText="1" indent="2"/>
    </xf>
    <xf numFmtId="0" fontId="129" fillId="0" borderId="55" xfId="260" applyFont="1" applyBorder="1" applyAlignment="1">
      <alignment horizontal="left" vertical="center" wrapText="1" indent="2"/>
    </xf>
    <xf numFmtId="0" fontId="129" fillId="0" borderId="59" xfId="260" applyFont="1" applyBorder="1" applyAlignment="1">
      <alignment horizontal="left" vertical="top" wrapText="1" indent="2"/>
    </xf>
    <xf numFmtId="0" fontId="129" fillId="0" borderId="55" xfId="260" applyFont="1" applyBorder="1" applyAlignment="1">
      <alignment horizontal="right" vertical="top" wrapText="1"/>
    </xf>
    <xf numFmtId="0" fontId="129" fillId="0" borderId="55" xfId="260" applyFont="1" applyBorder="1" applyAlignment="1">
      <alignment horizontal="right" vertical="center" wrapText="1"/>
    </xf>
    <xf numFmtId="0" fontId="129" fillId="0" borderId="59" xfId="260" applyFont="1" applyBorder="1" applyAlignment="1">
      <alignment horizontal="right" vertical="top" wrapText="1"/>
    </xf>
    <xf numFmtId="0" fontId="129" fillId="0" borderId="59" xfId="260" applyFont="1" applyBorder="1" applyAlignment="1">
      <alignment horizontal="right" vertical="top" wrapText="1" indent="2"/>
    </xf>
    <xf numFmtId="2" fontId="130" fillId="0" borderId="55" xfId="260" applyNumberFormat="1" applyFont="1" applyBorder="1" applyAlignment="1">
      <alignment horizontal="right" vertical="top" shrinkToFit="1"/>
    </xf>
    <xf numFmtId="4" fontId="130" fillId="0" borderId="55" xfId="260" applyNumberFormat="1" applyFont="1" applyBorder="1" applyAlignment="1">
      <alignment horizontal="right" vertical="center" shrinkToFit="1"/>
    </xf>
    <xf numFmtId="4" fontId="130" fillId="0" borderId="55" xfId="260" applyNumberFormat="1" applyFont="1" applyBorder="1" applyAlignment="1">
      <alignment horizontal="right" vertical="top" shrinkToFit="1"/>
    </xf>
    <xf numFmtId="0" fontId="129" fillId="0" borderId="55" xfId="260" applyFont="1" applyBorder="1" applyAlignment="1">
      <alignment horizontal="right" vertical="top" wrapText="1" indent="1"/>
    </xf>
    <xf numFmtId="0" fontId="129" fillId="0" borderId="55" xfId="260" applyFont="1" applyBorder="1" applyAlignment="1">
      <alignment horizontal="right" vertical="center" wrapText="1" indent="1"/>
    </xf>
    <xf numFmtId="0" fontId="129" fillId="0" borderId="59" xfId="260" applyFont="1" applyBorder="1" applyAlignment="1">
      <alignment horizontal="right" vertical="top" wrapText="1" indent="1"/>
    </xf>
    <xf numFmtId="0" fontId="129" fillId="0" borderId="55" xfId="0" applyFont="1" applyBorder="1" applyAlignment="1">
      <alignment horizontal="left" vertical="center" wrapText="1"/>
    </xf>
    <xf numFmtId="0" fontId="129" fillId="0" borderId="55" xfId="0" applyFont="1" applyBorder="1" applyAlignment="1">
      <alignment horizontal="left" vertical="top" wrapText="1"/>
    </xf>
    <xf numFmtId="0" fontId="129" fillId="0" borderId="55" xfId="0" applyFont="1" applyBorder="1" applyAlignment="1">
      <alignment horizontal="right" vertical="center" wrapText="1" indent="2"/>
    </xf>
    <xf numFmtId="0" fontId="129" fillId="0" borderId="59" xfId="0" applyFont="1" applyBorder="1" applyAlignment="1">
      <alignment horizontal="left" vertical="top" wrapText="1"/>
    </xf>
    <xf numFmtId="0" fontId="129" fillId="0" borderId="59" xfId="0" applyFont="1" applyBorder="1" applyAlignment="1">
      <alignment horizontal="right" vertical="top" wrapText="1" indent="2"/>
    </xf>
    <xf numFmtId="0" fontId="117" fillId="0" borderId="62" xfId="0" applyFont="1" applyBorder="1" applyAlignment="1">
      <alignment horizontal="left" vertical="top" wrapText="1"/>
    </xf>
    <xf numFmtId="0" fontId="129" fillId="0" borderId="62" xfId="0" applyFont="1" applyBorder="1" applyAlignment="1">
      <alignment horizontal="left" vertical="top" wrapText="1"/>
    </xf>
    <xf numFmtId="0" fontId="129" fillId="0" borderId="55" xfId="0" applyFont="1" applyBorder="1" applyAlignment="1">
      <alignment horizontal="right" vertical="top" wrapText="1" indent="2"/>
    </xf>
    <xf numFmtId="0" fontId="129" fillId="0" borderId="55" xfId="0" applyFont="1" applyBorder="1" applyAlignment="1">
      <alignment horizontal="center" vertical="center" wrapText="1"/>
    </xf>
    <xf numFmtId="0" fontId="129" fillId="0" borderId="59" xfId="0" applyFont="1" applyBorder="1" applyAlignment="1">
      <alignment horizontal="center" vertical="top" wrapText="1"/>
    </xf>
    <xf numFmtId="0" fontId="0" fillId="0" borderId="62" xfId="0" applyBorder="1" applyAlignment="1">
      <alignment horizontal="left" vertical="center" wrapText="1"/>
    </xf>
    <xf numFmtId="0" fontId="129" fillId="0" borderId="55" xfId="0" applyFont="1" applyBorder="1" applyAlignment="1">
      <alignment horizontal="center" vertical="top" wrapText="1"/>
    </xf>
    <xf numFmtId="0" fontId="0" fillId="0" borderId="62" xfId="0" applyBorder="1" applyAlignment="1">
      <alignment horizontal="left" vertical="top" wrapText="1"/>
    </xf>
    <xf numFmtId="0" fontId="0" fillId="0" borderId="55" xfId="0" applyBorder="1" applyAlignment="1">
      <alignment horizontal="left" vertical="top" wrapText="1"/>
    </xf>
    <xf numFmtId="0" fontId="0" fillId="0" borderId="62" xfId="0" applyBorder="1" applyAlignment="1">
      <alignment horizontal="left" wrapText="1"/>
    </xf>
    <xf numFmtId="2" fontId="130" fillId="0" borderId="55" xfId="0" applyNumberFormat="1" applyFont="1" applyBorder="1" applyAlignment="1">
      <alignment horizontal="right" vertical="center" shrinkToFit="1"/>
    </xf>
    <xf numFmtId="4" fontId="130" fillId="0" borderId="55" xfId="0" applyNumberFormat="1" applyFont="1" applyBorder="1" applyAlignment="1">
      <alignment horizontal="left" vertical="top" shrinkToFit="1"/>
    </xf>
    <xf numFmtId="0" fontId="117" fillId="0" borderId="59" xfId="260" applyBorder="1" applyAlignment="1">
      <alignment horizontal="left" vertical="top" wrapText="1"/>
    </xf>
    <xf numFmtId="0" fontId="129" fillId="0" borderId="55" xfId="0" applyFont="1" applyBorder="1" applyAlignment="1">
      <alignment horizontal="right" vertical="center" wrapText="1"/>
    </xf>
    <xf numFmtId="0" fontId="129" fillId="0" borderId="55" xfId="0" applyFont="1" applyBorder="1" applyAlignment="1">
      <alignment horizontal="right" vertical="top" wrapText="1"/>
    </xf>
    <xf numFmtId="0" fontId="129" fillId="0" borderId="59" xfId="0" applyFont="1" applyBorder="1" applyAlignment="1">
      <alignment horizontal="right" vertical="top" wrapText="1"/>
    </xf>
    <xf numFmtId="0" fontId="129" fillId="0" borderId="55" xfId="0" applyFont="1" applyBorder="1" applyAlignment="1">
      <alignment horizontal="left" vertical="center" wrapText="1" indent="2"/>
    </xf>
    <xf numFmtId="0" fontId="129" fillId="0" borderId="55" xfId="0" applyFont="1" applyBorder="1" applyAlignment="1">
      <alignment horizontal="left" vertical="top" wrapText="1" indent="2"/>
    </xf>
    <xf numFmtId="0" fontId="129" fillId="0" borderId="59" xfId="0" applyFont="1" applyBorder="1" applyAlignment="1">
      <alignment horizontal="left" vertical="top" wrapText="1" indent="2"/>
    </xf>
    <xf numFmtId="2" fontId="130" fillId="0" borderId="55" xfId="0" applyNumberFormat="1" applyFont="1" applyBorder="1" applyAlignment="1">
      <alignment horizontal="right" vertical="top" shrinkToFit="1"/>
    </xf>
    <xf numFmtId="0" fontId="129" fillId="0" borderId="55" xfId="0" applyFont="1" applyBorder="1" applyAlignment="1">
      <alignment horizontal="right" vertical="top" wrapText="1" indent="1"/>
    </xf>
    <xf numFmtId="0" fontId="129" fillId="0" borderId="55" xfId="0" applyFont="1" applyBorder="1" applyAlignment="1">
      <alignment horizontal="right" vertical="center" wrapText="1" indent="1"/>
    </xf>
    <xf numFmtId="4" fontId="130" fillId="0" borderId="55" xfId="0" applyNumberFormat="1" applyFont="1" applyBorder="1" applyAlignment="1">
      <alignment horizontal="left" vertical="center" shrinkToFit="1"/>
    </xf>
    <xf numFmtId="0" fontId="55" fillId="78" borderId="0" xfId="0" applyFont="1" applyFill="1" applyAlignment="1" applyProtection="1">
      <alignment vertical="center"/>
      <protection hidden="1"/>
    </xf>
    <xf numFmtId="0" fontId="24" fillId="78" borderId="6" xfId="0" applyFont="1" applyFill="1" applyBorder="1" applyAlignment="1" applyProtection="1">
      <alignment horizontal="center" vertical="center" readingOrder="1"/>
      <protection hidden="1"/>
    </xf>
    <xf numFmtId="0" fontId="24" fillId="78" borderId="6" xfId="0" applyFont="1" applyFill="1" applyBorder="1" applyAlignment="1" applyProtection="1">
      <alignment horizontal="left" vertical="center" wrapText="1" readingOrder="1"/>
      <protection hidden="1"/>
    </xf>
    <xf numFmtId="0" fontId="24" fillId="78" borderId="6" xfId="0" applyFont="1" applyFill="1" applyBorder="1" applyAlignment="1" applyProtection="1">
      <alignment horizontal="center" vertical="center" wrapText="1" readingOrder="1"/>
      <protection hidden="1"/>
    </xf>
    <xf numFmtId="43" fontId="24" fillId="78" borderId="6" xfId="27" applyFont="1" applyFill="1" applyBorder="1" applyAlignment="1" applyProtection="1">
      <alignment horizontal="center" vertical="center" readingOrder="1"/>
      <protection hidden="1"/>
    </xf>
    <xf numFmtId="44" fontId="24" fillId="78" borderId="6" xfId="1" applyFont="1" applyFill="1" applyBorder="1" applyAlignment="1" applyProtection="1">
      <alignment horizontal="right" vertical="center" wrapText="1" readingOrder="1"/>
      <protection hidden="1"/>
    </xf>
    <xf numFmtId="44" fontId="24" fillId="78" borderId="18" xfId="1" applyFont="1" applyFill="1" applyBorder="1" applyAlignment="1" applyProtection="1">
      <alignment horizontal="right" vertical="center" readingOrder="1"/>
      <protection hidden="1"/>
    </xf>
    <xf numFmtId="0" fontId="24" fillId="78" borderId="0" xfId="0" applyFont="1" applyFill="1" applyAlignment="1" applyProtection="1">
      <alignment horizontal="center" vertical="center"/>
      <protection hidden="1"/>
    </xf>
    <xf numFmtId="4" fontId="24" fillId="78" borderId="7" xfId="27" applyNumberFormat="1" applyFont="1" applyFill="1" applyBorder="1" applyAlignment="1" applyProtection="1">
      <alignment horizontal="center" vertical="center" readingOrder="1"/>
      <protection hidden="1"/>
    </xf>
    <xf numFmtId="44" fontId="24" fillId="78" borderId="7" xfId="1" applyFont="1" applyFill="1" applyBorder="1" applyAlignment="1" applyProtection="1">
      <alignment horizontal="center" vertical="center" readingOrder="1"/>
      <protection hidden="1"/>
    </xf>
    <xf numFmtId="10" fontId="24" fillId="78" borderId="6" xfId="30" applyNumberFormat="1" applyFont="1" applyFill="1" applyBorder="1" applyAlignment="1" applyProtection="1">
      <alignment horizontal="center" vertical="center" readingOrder="1"/>
      <protection hidden="1"/>
    </xf>
    <xf numFmtId="10" fontId="24" fillId="78" borderId="0" xfId="30" applyNumberFormat="1" applyFont="1" applyFill="1" applyAlignment="1" applyProtection="1">
      <alignment horizontal="center" vertical="center"/>
      <protection hidden="1"/>
    </xf>
    <xf numFmtId="0" fontId="24" fillId="78" borderId="0" xfId="0" applyFont="1" applyFill="1" applyAlignment="1" applyProtection="1">
      <alignment vertical="center"/>
      <protection hidden="1"/>
    </xf>
    <xf numFmtId="0" fontId="131" fillId="0" borderId="2" xfId="0" applyFont="1" applyBorder="1" applyAlignment="1">
      <alignment horizontal="left" vertical="top" wrapText="1"/>
    </xf>
    <xf numFmtId="0" fontId="46" fillId="74" borderId="19" xfId="0" applyFont="1" applyFill="1" applyBorder="1" applyAlignment="1" applyProtection="1">
      <alignment horizontal="left" vertical="center" wrapText="1"/>
      <protection hidden="1"/>
    </xf>
    <xf numFmtId="0" fontId="57" fillId="20" borderId="50" xfId="0" applyFont="1" applyFill="1" applyBorder="1" applyAlignment="1" applyProtection="1">
      <alignment horizontal="center" vertical="center" wrapText="1"/>
      <protection hidden="1"/>
    </xf>
    <xf numFmtId="0" fontId="57" fillId="20" borderId="48" xfId="0" applyFont="1" applyFill="1" applyBorder="1" applyAlignment="1" applyProtection="1">
      <alignment horizontal="center" vertical="center" wrapText="1"/>
      <protection hidden="1"/>
    </xf>
    <xf numFmtId="0" fontId="57" fillId="20" borderId="51" xfId="0" applyFont="1" applyFill="1" applyBorder="1" applyAlignment="1" applyProtection="1">
      <alignment horizontal="center" vertical="center" wrapText="1"/>
      <protection hidden="1"/>
    </xf>
    <xf numFmtId="0" fontId="57" fillId="20" borderId="52" xfId="0" applyFont="1" applyFill="1" applyBorder="1" applyAlignment="1" applyProtection="1">
      <alignment horizontal="center" vertical="center" wrapText="1"/>
      <protection hidden="1"/>
    </xf>
    <xf numFmtId="0" fontId="57" fillId="20" borderId="53" xfId="0" applyFont="1" applyFill="1" applyBorder="1" applyAlignment="1" applyProtection="1">
      <alignment horizontal="center" vertical="center" wrapText="1"/>
      <protection hidden="1"/>
    </xf>
    <xf numFmtId="0" fontId="57" fillId="20" borderId="54" xfId="0" applyFont="1" applyFill="1" applyBorder="1" applyAlignment="1" applyProtection="1">
      <alignment horizontal="center" vertical="center" wrapText="1"/>
      <protection hidden="1"/>
    </xf>
    <xf numFmtId="0" fontId="55" fillId="78" borderId="6" xfId="0" applyFont="1" applyFill="1" applyBorder="1" applyAlignment="1" applyProtection="1">
      <alignment horizontal="center" vertical="center" readingOrder="1"/>
      <protection hidden="1"/>
    </xf>
    <xf numFmtId="0" fontId="55" fillId="78" borderId="6" xfId="0" applyFont="1" applyFill="1" applyBorder="1" applyAlignment="1" applyProtection="1">
      <alignment horizontal="left" vertical="center" wrapText="1" readingOrder="1"/>
      <protection hidden="1"/>
    </xf>
    <xf numFmtId="0" fontId="55" fillId="78" borderId="6" xfId="0" applyFont="1" applyFill="1" applyBorder="1" applyAlignment="1" applyProtection="1">
      <alignment horizontal="center" vertical="center" wrapText="1" readingOrder="1"/>
      <protection hidden="1"/>
    </xf>
    <xf numFmtId="43" fontId="55" fillId="78" borderId="6" xfId="27" applyFont="1" applyFill="1" applyBorder="1" applyAlignment="1" applyProtection="1">
      <alignment horizontal="center" vertical="center" readingOrder="1"/>
      <protection hidden="1"/>
    </xf>
    <xf numFmtId="44" fontId="55" fillId="78" borderId="6" xfId="1" applyFont="1" applyFill="1" applyBorder="1" applyAlignment="1" applyProtection="1">
      <alignment horizontal="right" vertical="center" wrapText="1" readingOrder="1"/>
      <protection hidden="1"/>
    </xf>
    <xf numFmtId="0" fontId="55" fillId="78" borderId="0" xfId="0" applyFont="1" applyFill="1" applyAlignment="1" applyProtection="1">
      <alignment horizontal="center" vertical="center"/>
      <protection hidden="1"/>
    </xf>
    <xf numFmtId="4" fontId="55" fillId="78" borderId="7" xfId="27" applyNumberFormat="1" applyFont="1" applyFill="1" applyBorder="1" applyAlignment="1" applyProtection="1">
      <alignment horizontal="center" vertical="center" readingOrder="1"/>
      <protection hidden="1"/>
    </xf>
    <xf numFmtId="44" fontId="55" fillId="78" borderId="7" xfId="1" applyFont="1" applyFill="1" applyBorder="1" applyAlignment="1" applyProtection="1">
      <alignment horizontal="center" vertical="center" readingOrder="1"/>
      <protection hidden="1"/>
    </xf>
    <xf numFmtId="10" fontId="55" fillId="78" borderId="6" xfId="30" applyNumberFormat="1" applyFont="1" applyFill="1" applyBorder="1" applyAlignment="1" applyProtection="1">
      <alignment horizontal="center" vertical="center" readingOrder="1"/>
      <protection hidden="1"/>
    </xf>
    <xf numFmtId="10" fontId="55" fillId="78" borderId="0" xfId="30" applyNumberFormat="1" applyFont="1" applyFill="1" applyBorder="1" applyAlignment="1" applyProtection="1">
      <alignment horizontal="center" vertical="center"/>
      <protection hidden="1"/>
    </xf>
    <xf numFmtId="0" fontId="24" fillId="78" borderId="6" xfId="0" applyFont="1" applyFill="1" applyBorder="1" applyAlignment="1" applyProtection="1">
      <alignment horizontal="center" vertical="center"/>
      <protection hidden="1"/>
    </xf>
    <xf numFmtId="0" fontId="46" fillId="117" borderId="19" xfId="0" applyFont="1" applyFill="1" applyBorder="1" applyAlignment="1" applyProtection="1">
      <alignment horizontal="left" vertical="center" wrapText="1"/>
      <protection hidden="1"/>
    </xf>
    <xf numFmtId="179" fontId="115" fillId="0" borderId="0" xfId="0" applyNumberFormat="1" applyFont="1" applyAlignment="1">
      <alignment horizontal="right" vertical="center"/>
    </xf>
    <xf numFmtId="0" fontId="48" fillId="0" borderId="65" xfId="0" applyFont="1" applyBorder="1" applyAlignment="1" applyProtection="1">
      <alignment vertical="center"/>
      <protection hidden="1"/>
    </xf>
    <xf numFmtId="4" fontId="105" fillId="0" borderId="0" xfId="0" applyNumberFormat="1" applyFont="1" applyAlignment="1">
      <alignment horizontal="right"/>
    </xf>
    <xf numFmtId="0" fontId="48" fillId="78" borderId="65" xfId="0" applyFont="1" applyFill="1" applyBorder="1" applyAlignment="1" applyProtection="1">
      <alignment horizontal="left" vertical="center"/>
      <protection hidden="1"/>
    </xf>
    <xf numFmtId="0" fontId="48" fillId="78" borderId="0" xfId="0" applyFont="1" applyFill="1" applyAlignment="1" applyProtection="1">
      <alignment horizontal="left" vertical="center"/>
      <protection hidden="1"/>
    </xf>
    <xf numFmtId="0" fontId="4" fillId="0" borderId="2" xfId="263" applyBorder="1" applyAlignment="1">
      <alignment horizontal="right" vertical="top" wrapText="1"/>
    </xf>
    <xf numFmtId="4" fontId="4" fillId="0" borderId="2" xfId="263" applyNumberFormat="1" applyBorder="1" applyAlignment="1">
      <alignment horizontal="right" vertical="top" wrapText="1"/>
    </xf>
    <xf numFmtId="0" fontId="48" fillId="0" borderId="65" xfId="0" applyFont="1" applyBorder="1" applyAlignment="1" applyProtection="1">
      <alignment horizontal="center" vertical="center"/>
      <protection hidden="1"/>
    </xf>
    <xf numFmtId="0" fontId="48" fillId="118" borderId="65" xfId="0" applyFont="1" applyFill="1" applyBorder="1" applyAlignment="1" applyProtection="1">
      <alignment horizontal="center" vertical="center"/>
      <protection hidden="1"/>
    </xf>
    <xf numFmtId="0" fontId="48" fillId="118" borderId="0" xfId="0" applyFont="1" applyFill="1" applyAlignment="1" applyProtection="1">
      <alignment horizontal="center" vertical="center"/>
      <protection hidden="1"/>
    </xf>
    <xf numFmtId="0" fontId="48" fillId="118" borderId="0" xfId="0" applyFont="1" applyFill="1" applyAlignment="1" applyProtection="1">
      <alignment vertical="center"/>
      <protection hidden="1"/>
    </xf>
    <xf numFmtId="10" fontId="56" fillId="78" borderId="6" xfId="30" applyNumberFormat="1" applyFont="1" applyFill="1" applyBorder="1" applyAlignment="1" applyProtection="1">
      <alignment horizontal="center" vertical="center" readingOrder="1"/>
      <protection hidden="1"/>
    </xf>
    <xf numFmtId="0" fontId="24" fillId="119" borderId="6" xfId="0" applyFont="1" applyFill="1" applyBorder="1" applyAlignment="1" applyProtection="1">
      <alignment horizontal="center" vertical="center"/>
      <protection hidden="1"/>
    </xf>
    <xf numFmtId="0" fontId="48" fillId="78" borderId="65" xfId="0" applyFont="1" applyFill="1" applyBorder="1" applyAlignment="1" applyProtection="1">
      <alignment horizontal="center" vertical="center"/>
      <protection hidden="1"/>
    </xf>
    <xf numFmtId="0" fontId="48" fillId="78" borderId="0" xfId="0" applyFont="1" applyFill="1" applyAlignment="1" applyProtection="1">
      <alignment horizontal="center" vertical="center"/>
      <protection hidden="1"/>
    </xf>
    <xf numFmtId="0" fontId="0" fillId="78" borderId="0" xfId="0" applyFill="1"/>
    <xf numFmtId="10" fontId="24" fillId="78" borderId="0" xfId="30" applyNumberFormat="1" applyFont="1" applyFill="1" applyBorder="1" applyAlignment="1" applyProtection="1">
      <alignment horizontal="center" vertical="center"/>
      <protection hidden="1"/>
    </xf>
    <xf numFmtId="4" fontId="0" fillId="0" borderId="0" xfId="0" applyNumberFormat="1" applyAlignment="1">
      <alignment horizontal="right"/>
    </xf>
    <xf numFmtId="0" fontId="103" fillId="0" borderId="2" xfId="0" applyFont="1" applyBorder="1" applyAlignment="1">
      <alignment vertical="top" wrapText="1"/>
    </xf>
    <xf numFmtId="0" fontId="0" fillId="0" borderId="2" xfId="0" applyBorder="1" applyAlignment="1">
      <alignment vertical="top" wrapText="1"/>
    </xf>
    <xf numFmtId="0" fontId="103" fillId="120" borderId="2" xfId="0" applyFont="1" applyFill="1" applyBorder="1" applyAlignment="1">
      <alignment horizontal="left" wrapText="1"/>
    </xf>
    <xf numFmtId="0" fontId="103" fillId="120" borderId="2" xfId="0" applyFont="1" applyFill="1" applyBorder="1" applyAlignment="1">
      <alignment horizontal="center" wrapText="1"/>
    </xf>
    <xf numFmtId="0" fontId="24" fillId="0" borderId="0" xfId="0" applyFont="1" applyAlignment="1" applyProtection="1">
      <alignment horizontal="left" vertical="center" wrapText="1"/>
      <protection hidden="1"/>
    </xf>
    <xf numFmtId="0" fontId="24" fillId="0" borderId="0" xfId="0" applyFont="1" applyAlignment="1" applyProtection="1">
      <alignment horizontal="left" vertical="center"/>
      <protection hidden="1"/>
    </xf>
    <xf numFmtId="43" fontId="24" fillId="0" borderId="0" xfId="27" applyFont="1" applyBorder="1" applyAlignment="1" applyProtection="1">
      <alignment horizontal="center" vertical="center"/>
      <protection hidden="1"/>
    </xf>
    <xf numFmtId="0" fontId="134" fillId="13" borderId="19" xfId="0" applyFont="1" applyFill="1" applyBorder="1" applyAlignment="1" applyProtection="1">
      <alignment horizontal="right" vertical="center" readingOrder="1"/>
      <protection hidden="1"/>
    </xf>
    <xf numFmtId="0" fontId="136" fillId="21" borderId="19" xfId="0" applyFont="1" applyFill="1" applyBorder="1" applyAlignment="1" applyProtection="1">
      <alignment horizontal="center" vertical="center"/>
      <protection hidden="1"/>
    </xf>
    <xf numFmtId="0" fontId="137" fillId="111" borderId="19" xfId="0" applyFont="1" applyFill="1" applyBorder="1" applyAlignment="1" applyProtection="1">
      <alignment horizontal="center" vertical="center"/>
      <protection hidden="1"/>
    </xf>
    <xf numFmtId="0" fontId="137" fillId="15" borderId="19" xfId="0" applyFont="1" applyFill="1" applyBorder="1" applyAlignment="1" applyProtection="1">
      <alignment horizontal="center" vertical="center"/>
      <protection hidden="1"/>
    </xf>
    <xf numFmtId="43" fontId="136" fillId="15" borderId="19" xfId="27" applyFont="1" applyFill="1" applyBorder="1" applyAlignment="1" applyProtection="1">
      <alignment horizontal="center" vertical="center"/>
      <protection hidden="1"/>
    </xf>
    <xf numFmtId="0" fontId="136" fillId="20" borderId="19" xfId="0" applyFont="1" applyFill="1" applyBorder="1" applyAlignment="1" applyProtection="1">
      <alignment horizontal="center" vertical="center"/>
      <protection hidden="1"/>
    </xf>
    <xf numFmtId="0" fontId="136" fillId="20" borderId="19" xfId="0" applyFont="1" applyFill="1" applyBorder="1" applyAlignment="1" applyProtection="1">
      <alignment horizontal="center" vertical="center" wrapText="1"/>
      <protection hidden="1"/>
    </xf>
    <xf numFmtId="43" fontId="136" fillId="20" borderId="19" xfId="27" applyFont="1" applyFill="1" applyBorder="1" applyAlignment="1" applyProtection="1">
      <alignment horizontal="center" vertical="center"/>
      <protection hidden="1"/>
    </xf>
    <xf numFmtId="0" fontId="137" fillId="78" borderId="19" xfId="0" applyFont="1" applyFill="1" applyBorder="1" applyAlignment="1" applyProtection="1">
      <alignment horizontal="left" vertical="center" wrapText="1"/>
      <protection hidden="1"/>
    </xf>
    <xf numFmtId="0" fontId="137" fillId="78" borderId="19" xfId="0" applyFont="1" applyFill="1" applyBorder="1" applyAlignment="1" applyProtection="1">
      <alignment horizontal="center" vertical="center" wrapText="1"/>
      <protection hidden="1"/>
    </xf>
    <xf numFmtId="2" fontId="136" fillId="78" borderId="19" xfId="0" applyNumberFormat="1" applyFont="1" applyFill="1" applyBorder="1" applyAlignment="1" applyProtection="1">
      <alignment horizontal="center" vertical="center" wrapText="1"/>
      <protection hidden="1"/>
    </xf>
    <xf numFmtId="2" fontId="136" fillId="78" borderId="19" xfId="0" applyNumberFormat="1" applyFont="1" applyFill="1" applyBorder="1" applyAlignment="1" applyProtection="1">
      <alignment horizontal="center" vertical="center"/>
      <protection hidden="1"/>
    </xf>
    <xf numFmtId="0" fontId="136" fillId="78" borderId="19" xfId="0" applyFont="1" applyFill="1" applyBorder="1" applyAlignment="1" applyProtection="1">
      <alignment horizontal="center" vertical="center"/>
      <protection hidden="1"/>
    </xf>
    <xf numFmtId="0" fontId="137" fillId="78" borderId="19" xfId="0" applyFont="1" applyFill="1" applyBorder="1" applyAlignment="1" applyProtection="1">
      <alignment horizontal="center" vertical="center"/>
      <protection hidden="1"/>
    </xf>
    <xf numFmtId="0" fontId="137" fillId="0" borderId="19" xfId="0" applyFont="1" applyBorder="1" applyAlignment="1" applyProtection="1">
      <alignment horizontal="center" vertical="center" wrapText="1"/>
      <protection hidden="1"/>
    </xf>
    <xf numFmtId="0" fontId="136" fillId="78" borderId="19" xfId="0" applyFont="1" applyFill="1" applyBorder="1" applyAlignment="1" applyProtection="1">
      <alignment horizontal="center" vertical="center" wrapText="1"/>
      <protection hidden="1"/>
    </xf>
    <xf numFmtId="2" fontId="137" fillId="78" borderId="19" xfId="0" applyNumberFormat="1" applyFont="1" applyFill="1" applyBorder="1" applyAlignment="1" applyProtection="1">
      <alignment horizontal="center" vertical="center" wrapText="1"/>
      <protection hidden="1"/>
    </xf>
    <xf numFmtId="2" fontId="137" fillId="78" borderId="19" xfId="0" applyNumberFormat="1" applyFont="1" applyFill="1" applyBorder="1" applyAlignment="1" applyProtection="1">
      <alignment horizontal="center" vertical="center"/>
      <protection hidden="1"/>
    </xf>
    <xf numFmtId="43" fontId="136" fillId="15" borderId="19" xfId="283" applyFont="1" applyFill="1" applyBorder="1" applyAlignment="1" applyProtection="1">
      <alignment horizontal="center" vertical="center"/>
      <protection hidden="1"/>
    </xf>
    <xf numFmtId="43" fontId="136" fillId="20" borderId="19" xfId="283" applyFont="1" applyFill="1" applyBorder="1" applyAlignment="1" applyProtection="1">
      <alignment horizontal="center" vertical="center"/>
      <protection hidden="1"/>
    </xf>
    <xf numFmtId="0" fontId="137" fillId="78" borderId="19" xfId="283" applyNumberFormat="1" applyFont="1" applyFill="1" applyBorder="1" applyAlignment="1" applyProtection="1">
      <alignment horizontal="center" vertical="center"/>
      <protection hidden="1"/>
    </xf>
    <xf numFmtId="0" fontId="137" fillId="0" borderId="19" xfId="283" applyNumberFormat="1" applyFont="1" applyFill="1" applyBorder="1" applyAlignment="1" applyProtection="1">
      <alignment horizontal="center" vertical="center"/>
      <protection hidden="1"/>
    </xf>
    <xf numFmtId="2" fontId="137" fillId="78" borderId="19" xfId="283" applyNumberFormat="1" applyFont="1" applyFill="1" applyBorder="1" applyAlignment="1" applyProtection="1">
      <alignment horizontal="center" vertical="center"/>
      <protection hidden="1"/>
    </xf>
    <xf numFmtId="2" fontId="137" fillId="0" borderId="19" xfId="283" applyNumberFormat="1" applyFont="1" applyFill="1" applyBorder="1" applyAlignment="1" applyProtection="1">
      <alignment horizontal="center" vertical="center"/>
      <protection hidden="1"/>
    </xf>
    <xf numFmtId="180" fontId="137" fillId="0" borderId="19" xfId="283" applyNumberFormat="1" applyFont="1" applyFill="1" applyBorder="1" applyAlignment="1" applyProtection="1">
      <alignment horizontal="center" vertical="center"/>
      <protection hidden="1"/>
    </xf>
    <xf numFmtId="1" fontId="137" fillId="0" borderId="19" xfId="283" applyNumberFormat="1" applyFont="1" applyFill="1" applyBorder="1" applyAlignment="1" applyProtection="1">
      <alignment horizontal="center" vertical="center"/>
      <protection hidden="1"/>
    </xf>
    <xf numFmtId="0" fontId="136" fillId="116" borderId="19" xfId="0" applyFont="1" applyFill="1" applyBorder="1" applyAlignment="1" applyProtection="1">
      <alignment horizontal="center" vertical="center"/>
      <protection hidden="1"/>
    </xf>
    <xf numFmtId="0" fontId="138" fillId="0" borderId="19" xfId="0" applyFont="1" applyBorder="1" applyAlignment="1" applyProtection="1">
      <alignment horizontal="center" vertical="center"/>
      <protection hidden="1"/>
    </xf>
    <xf numFmtId="180" fontId="137" fillId="78" borderId="19" xfId="283" applyNumberFormat="1" applyFont="1" applyFill="1" applyBorder="1" applyAlignment="1" applyProtection="1">
      <alignment horizontal="center" vertical="center"/>
      <protection hidden="1"/>
    </xf>
    <xf numFmtId="1" fontId="137" fillId="78" borderId="19" xfId="283" applyNumberFormat="1" applyFont="1" applyFill="1" applyBorder="1" applyAlignment="1" applyProtection="1">
      <alignment horizontal="center" vertical="center"/>
      <protection hidden="1"/>
    </xf>
    <xf numFmtId="0" fontId="138" fillId="78" borderId="19" xfId="0" applyFont="1" applyFill="1" applyBorder="1" applyAlignment="1" applyProtection="1">
      <alignment horizontal="center" vertical="center"/>
      <protection hidden="1"/>
    </xf>
    <xf numFmtId="3" fontId="137" fillId="111" borderId="19" xfId="0" applyNumberFormat="1" applyFont="1" applyFill="1" applyBorder="1" applyAlignment="1" applyProtection="1">
      <alignment horizontal="center" vertical="center"/>
      <protection hidden="1"/>
    </xf>
    <xf numFmtId="0" fontId="137" fillId="78" borderId="19" xfId="283" quotePrefix="1" applyNumberFormat="1" applyFont="1" applyFill="1" applyBorder="1" applyAlignment="1" applyProtection="1">
      <alignment horizontal="center" vertical="center"/>
      <protection hidden="1"/>
    </xf>
    <xf numFmtId="43" fontId="136" fillId="15" borderId="19" xfId="283" quotePrefix="1" applyFont="1" applyFill="1" applyBorder="1" applyAlignment="1" applyProtection="1">
      <alignment horizontal="center" vertical="center"/>
      <protection hidden="1"/>
    </xf>
    <xf numFmtId="178" fontId="137" fillId="78" borderId="19" xfId="283" applyNumberFormat="1" applyFont="1" applyFill="1" applyBorder="1" applyAlignment="1" applyProtection="1">
      <alignment horizontal="center" vertical="center"/>
      <protection hidden="1"/>
    </xf>
    <xf numFmtId="9" fontId="136" fillId="20" borderId="19" xfId="0" applyNumberFormat="1" applyFont="1" applyFill="1" applyBorder="1" applyAlignment="1" applyProtection="1">
      <alignment horizontal="center" vertical="center"/>
      <protection hidden="1"/>
    </xf>
    <xf numFmtId="0" fontId="137" fillId="0" borderId="19" xfId="0" applyFont="1" applyBorder="1" applyAlignment="1" applyProtection="1">
      <alignment horizontal="left" vertical="center" wrapText="1"/>
      <protection hidden="1"/>
    </xf>
    <xf numFmtId="178" fontId="137" fillId="0" borderId="19" xfId="283" applyNumberFormat="1" applyFont="1" applyFill="1" applyBorder="1" applyAlignment="1" applyProtection="1">
      <alignment horizontal="center" vertical="center"/>
      <protection hidden="1"/>
    </xf>
    <xf numFmtId="0" fontId="137" fillId="0" borderId="19" xfId="27" applyNumberFormat="1" applyFont="1" applyFill="1" applyBorder="1" applyAlignment="1" applyProtection="1">
      <alignment horizontal="center" vertical="center"/>
      <protection hidden="1"/>
    </xf>
    <xf numFmtId="2" fontId="137" fillId="0" borderId="19" xfId="27" applyNumberFormat="1" applyFont="1" applyFill="1" applyBorder="1" applyAlignment="1" applyProtection="1">
      <alignment horizontal="center" vertical="center"/>
      <protection hidden="1"/>
    </xf>
    <xf numFmtId="178" fontId="137" fillId="0" borderId="19" xfId="27" applyNumberFormat="1" applyFont="1" applyFill="1" applyBorder="1" applyAlignment="1" applyProtection="1">
      <alignment horizontal="center" vertical="center"/>
      <protection hidden="1"/>
    </xf>
    <xf numFmtId="1" fontId="137" fillId="0" borderId="19" xfId="27" applyNumberFormat="1" applyFont="1" applyFill="1" applyBorder="1" applyAlignment="1" applyProtection="1">
      <alignment horizontal="center" vertical="center"/>
      <protection hidden="1"/>
    </xf>
    <xf numFmtId="0" fontId="137" fillId="78" borderId="19" xfId="27" applyNumberFormat="1" applyFont="1" applyFill="1" applyBorder="1" applyAlignment="1" applyProtection="1">
      <alignment horizontal="center" vertical="center"/>
      <protection hidden="1"/>
    </xf>
    <xf numFmtId="178" fontId="137" fillId="78" borderId="19" xfId="27" applyNumberFormat="1" applyFont="1" applyFill="1" applyBorder="1" applyAlignment="1" applyProtection="1">
      <alignment horizontal="center" vertical="center"/>
      <protection hidden="1"/>
    </xf>
    <xf numFmtId="2" fontId="137" fillId="78" borderId="19" xfId="27" applyNumberFormat="1" applyFont="1" applyFill="1" applyBorder="1" applyAlignment="1" applyProtection="1">
      <alignment horizontal="center" vertical="center"/>
      <protection hidden="1"/>
    </xf>
    <xf numFmtId="0" fontId="137" fillId="78" borderId="19" xfId="27" applyNumberFormat="1" applyFont="1" applyFill="1" applyBorder="1" applyAlignment="1" applyProtection="1">
      <alignment horizontal="left" vertical="center" wrapText="1"/>
      <protection hidden="1"/>
    </xf>
    <xf numFmtId="43" fontId="137" fillId="78" borderId="19" xfId="27" applyFont="1" applyFill="1" applyBorder="1" applyAlignment="1" applyProtection="1">
      <alignment vertical="center"/>
      <protection hidden="1"/>
    </xf>
    <xf numFmtId="9" fontId="136" fillId="20" borderId="19" xfId="0" applyNumberFormat="1" applyFont="1" applyFill="1" applyBorder="1" applyAlignment="1" applyProtection="1">
      <alignment horizontal="center" vertical="center" wrapText="1"/>
      <protection hidden="1"/>
    </xf>
    <xf numFmtId="1" fontId="137" fillId="78" borderId="19" xfId="27" applyNumberFormat="1" applyFont="1" applyFill="1" applyBorder="1" applyAlignment="1" applyProtection="1">
      <alignment horizontal="center" vertical="center"/>
      <protection hidden="1"/>
    </xf>
    <xf numFmtId="0" fontId="137" fillId="78" borderId="0" xfId="0" applyFont="1" applyFill="1" applyAlignment="1" applyProtection="1">
      <alignment horizontal="center" vertical="center" wrapText="1"/>
      <protection hidden="1"/>
    </xf>
    <xf numFmtId="0" fontId="137" fillId="78" borderId="0" xfId="27" applyNumberFormat="1" applyFont="1" applyFill="1" applyBorder="1" applyAlignment="1" applyProtection="1">
      <alignment horizontal="center" vertical="center"/>
      <protection hidden="1"/>
    </xf>
    <xf numFmtId="0" fontId="137" fillId="0" borderId="0" xfId="27" applyNumberFormat="1" applyFont="1" applyFill="1" applyBorder="1" applyAlignment="1" applyProtection="1">
      <alignment horizontal="center" vertical="center"/>
      <protection hidden="1"/>
    </xf>
    <xf numFmtId="2" fontId="137" fillId="78" borderId="0" xfId="27" applyNumberFormat="1" applyFont="1" applyFill="1" applyBorder="1" applyAlignment="1" applyProtection="1">
      <alignment horizontal="center" vertical="center"/>
      <protection hidden="1"/>
    </xf>
    <xf numFmtId="0" fontId="139" fillId="0" borderId="0" xfId="0" applyFont="1" applyAlignment="1" applyProtection="1">
      <alignment horizontal="right" vertical="center"/>
      <protection hidden="1"/>
    </xf>
    <xf numFmtId="0" fontId="138" fillId="0" borderId="0" xfId="0" applyFont="1" applyAlignment="1" applyProtection="1">
      <alignment vertical="center"/>
      <protection hidden="1"/>
    </xf>
    <xf numFmtId="43" fontId="138" fillId="0" borderId="0" xfId="27" applyFont="1" applyBorder="1" applyAlignment="1" applyProtection="1">
      <alignment horizontal="center" vertical="center"/>
      <protection hidden="1"/>
    </xf>
    <xf numFmtId="0" fontId="138" fillId="0" borderId="0" xfId="0" applyFont="1" applyAlignment="1" applyProtection="1">
      <alignment horizontal="center" vertical="center"/>
      <protection hidden="1"/>
    </xf>
    <xf numFmtId="0" fontId="138" fillId="0" borderId="0" xfId="0" applyFont="1" applyAlignment="1" applyProtection="1">
      <alignment horizontal="left" vertical="center"/>
      <protection hidden="1"/>
    </xf>
    <xf numFmtId="0" fontId="0" fillId="121" borderId="0" xfId="0" applyFill="1" applyProtection="1">
      <protection hidden="1"/>
    </xf>
    <xf numFmtId="17" fontId="56" fillId="0" borderId="6" xfId="0" quotePrefix="1" applyNumberFormat="1" applyFont="1" applyBorder="1" applyAlignment="1" applyProtection="1">
      <alignment horizontal="center" vertical="center" wrapText="1" readingOrder="1"/>
      <protection hidden="1"/>
    </xf>
    <xf numFmtId="181" fontId="24" fillId="0" borderId="0" xfId="0" applyNumberFormat="1" applyFont="1"/>
    <xf numFmtId="0" fontId="105" fillId="0" borderId="0" xfId="0" applyFont="1" applyAlignment="1">
      <alignment horizontal="left" wrapText="1"/>
    </xf>
    <xf numFmtId="0" fontId="103" fillId="120" borderId="2" xfId="350" applyFont="1" applyFill="1" applyBorder="1" applyAlignment="1">
      <alignment horizontal="left" wrapText="1"/>
    </xf>
    <xf numFmtId="0" fontId="103" fillId="120" borderId="2" xfId="350" applyFont="1" applyFill="1" applyBorder="1" applyAlignment="1">
      <alignment horizontal="center" wrapText="1"/>
    </xf>
    <xf numFmtId="0" fontId="1" fillId="0" borderId="2" xfId="350" applyBorder="1" applyAlignment="1">
      <alignment vertical="top" wrapText="1"/>
    </xf>
    <xf numFmtId="0" fontId="103" fillId="0" borderId="2" xfId="350" applyFont="1" applyBorder="1" applyAlignment="1">
      <alignment vertical="top" wrapText="1"/>
    </xf>
    <xf numFmtId="0" fontId="1" fillId="0" borderId="2" xfId="350" applyBorder="1" applyAlignment="1">
      <alignment horizontal="center" vertical="top" wrapText="1"/>
    </xf>
    <xf numFmtId="0" fontId="1" fillId="0" borderId="2" xfId="350" applyBorder="1" applyAlignment="1">
      <alignment horizontal="right" vertical="top" wrapText="1"/>
    </xf>
    <xf numFmtId="4" fontId="1" fillId="0" borderId="2" xfId="350" applyNumberFormat="1" applyBorder="1" applyAlignment="1">
      <alignment horizontal="right" vertical="top" wrapText="1"/>
    </xf>
    <xf numFmtId="0" fontId="1" fillId="0" borderId="66" xfId="350" applyBorder="1"/>
    <xf numFmtId="0" fontId="1" fillId="0" borderId="67" xfId="350" applyBorder="1"/>
    <xf numFmtId="0" fontId="103" fillId="0" borderId="3" xfId="350" applyFont="1" applyBorder="1" applyAlignment="1">
      <alignment vertical="top" wrapText="1"/>
    </xf>
    <xf numFmtId="0" fontId="103" fillId="0" borderId="5" xfId="350" applyFont="1" applyBorder="1" applyAlignment="1">
      <alignment vertical="top" wrapText="1"/>
    </xf>
    <xf numFmtId="0" fontId="103" fillId="0" borderId="4" xfId="350" applyFont="1" applyBorder="1" applyAlignment="1">
      <alignment vertical="top" wrapText="1"/>
    </xf>
    <xf numFmtId="0" fontId="1" fillId="0" borderId="3" xfId="350" applyBorder="1" applyAlignment="1">
      <alignment wrapText="1"/>
    </xf>
    <xf numFmtId="0" fontId="1" fillId="0" borderId="5" xfId="350" applyBorder="1" applyAlignment="1">
      <alignment wrapText="1"/>
    </xf>
    <xf numFmtId="0" fontId="1" fillId="0" borderId="4" xfId="350" applyBorder="1" applyAlignment="1">
      <alignment wrapText="1"/>
    </xf>
    <xf numFmtId="0" fontId="24" fillId="0" borderId="19" xfId="0" applyFont="1" applyBorder="1" applyAlignment="1">
      <alignment vertical="top" wrapText="1"/>
    </xf>
    <xf numFmtId="0" fontId="83" fillId="0" borderId="19" xfId="0" applyFont="1" applyBorder="1" applyAlignment="1">
      <alignment horizontal="center" vertical="center" wrapText="1"/>
    </xf>
    <xf numFmtId="0" fontId="7" fillId="0" borderId="20" xfId="0" applyFont="1" applyBorder="1" applyAlignment="1">
      <alignment horizontal="left" vertical="top" wrapText="1"/>
    </xf>
    <xf numFmtId="0" fontId="7" fillId="0" borderId="21" xfId="0" applyFont="1" applyBorder="1" applyAlignment="1">
      <alignment horizontal="left" vertical="top" wrapText="1"/>
    </xf>
    <xf numFmtId="0" fontId="7" fillId="0" borderId="22" xfId="0" applyFont="1" applyBorder="1" applyAlignment="1">
      <alignment horizontal="left" vertical="top" wrapText="1"/>
    </xf>
    <xf numFmtId="0" fontId="24" fillId="0" borderId="19" xfId="0" applyFont="1" applyBorder="1" applyAlignment="1">
      <alignment wrapText="1"/>
    </xf>
    <xf numFmtId="0" fontId="24" fillId="0" borderId="20" xfId="0" applyFont="1" applyBorder="1" applyAlignment="1">
      <alignment horizontal="left" indent="1"/>
    </xf>
    <xf numFmtId="0" fontId="24" fillId="0" borderId="21" xfId="0" applyFont="1" applyBorder="1" applyAlignment="1">
      <alignment horizontal="left" indent="1"/>
    </xf>
    <xf numFmtId="0" fontId="24" fillId="0" borderId="22" xfId="0" applyFont="1" applyBorder="1" applyAlignment="1">
      <alignment horizontal="left" indent="1"/>
    </xf>
    <xf numFmtId="14" fontId="24" fillId="0" borderId="20" xfId="0" quotePrefix="1" applyNumberFormat="1" applyFont="1" applyBorder="1" applyAlignment="1">
      <alignment horizontal="left" indent="1"/>
    </xf>
    <xf numFmtId="14" fontId="24" fillId="0" borderId="21" xfId="0" quotePrefix="1" applyNumberFormat="1" applyFont="1" applyBorder="1" applyAlignment="1">
      <alignment horizontal="left" indent="1"/>
    </xf>
    <xf numFmtId="14" fontId="24" fillId="0" borderId="22" xfId="0" quotePrefix="1" applyNumberFormat="1" applyFont="1" applyBorder="1" applyAlignment="1">
      <alignment horizontal="left" indent="1"/>
    </xf>
    <xf numFmtId="0" fontId="86" fillId="16" borderId="0" xfId="0" applyFont="1" applyFill="1" applyAlignment="1">
      <alignment horizontal="center" vertical="center"/>
    </xf>
    <xf numFmtId="0" fontId="103" fillId="0" borderId="3" xfId="0" applyFont="1" applyBorder="1" applyAlignment="1">
      <alignment vertical="top" wrapText="1"/>
    </xf>
    <xf numFmtId="0" fontId="103" fillId="0" borderId="5" xfId="0" applyFont="1" applyBorder="1" applyAlignment="1">
      <alignment vertical="top" wrapText="1"/>
    </xf>
    <xf numFmtId="0" fontId="0" fillId="0" borderId="3" xfId="0" applyBorder="1" applyAlignment="1">
      <alignment wrapText="1"/>
    </xf>
    <xf numFmtId="0" fontId="0" fillId="0" borderId="5" xfId="0" applyBorder="1" applyAlignment="1">
      <alignment wrapText="1"/>
    </xf>
    <xf numFmtId="0" fontId="86" fillId="16" borderId="47" xfId="0" applyFont="1" applyFill="1" applyBorder="1" applyAlignment="1">
      <alignment horizontal="center" vertical="center"/>
    </xf>
    <xf numFmtId="0" fontId="126" fillId="0" borderId="0" xfId="0" applyFont="1" applyAlignment="1">
      <alignment horizontal="left" vertical="top" wrapText="1" indent="1"/>
    </xf>
    <xf numFmtId="0" fontId="120" fillId="0" borderId="0" xfId="0" applyFont="1" applyAlignment="1">
      <alignment horizontal="center" vertical="center"/>
    </xf>
    <xf numFmtId="0" fontId="0" fillId="115" borderId="3" xfId="0" applyFill="1" applyBorder="1" applyAlignment="1">
      <alignment horizontal="left" vertical="top" wrapText="1"/>
    </xf>
    <xf numFmtId="0" fontId="0" fillId="115" borderId="4" xfId="0" applyFill="1" applyBorder="1" applyAlignment="1">
      <alignment horizontal="left" vertical="top" wrapText="1"/>
    </xf>
    <xf numFmtId="2" fontId="130" fillId="0" borderId="56" xfId="260" applyNumberFormat="1" applyFont="1" applyBorder="1" applyAlignment="1">
      <alignment horizontal="right" vertical="center" shrinkToFit="1"/>
    </xf>
    <xf numFmtId="2" fontId="130" fillId="0" borderId="58" xfId="260" applyNumberFormat="1" applyFont="1" applyBorder="1" applyAlignment="1">
      <alignment horizontal="right" vertical="center" shrinkToFit="1"/>
    </xf>
    <xf numFmtId="2" fontId="130" fillId="0" borderId="56" xfId="260" applyNumberFormat="1" applyFont="1" applyBorder="1" applyAlignment="1">
      <alignment horizontal="right" vertical="top" shrinkToFit="1"/>
    </xf>
    <xf numFmtId="2" fontId="130" fillId="0" borderId="58" xfId="260" applyNumberFormat="1" applyFont="1" applyBorder="1" applyAlignment="1">
      <alignment horizontal="right" vertical="top" shrinkToFit="1"/>
    </xf>
    <xf numFmtId="49" fontId="84" fillId="16" borderId="0" xfId="0" applyNumberFormat="1" applyFont="1" applyFill="1" applyAlignment="1">
      <alignment horizontal="center" vertical="center"/>
    </xf>
    <xf numFmtId="4" fontId="130" fillId="0" borderId="56" xfId="260" applyNumberFormat="1" applyFont="1" applyBorder="1" applyAlignment="1">
      <alignment horizontal="right" vertical="top" shrinkToFit="1"/>
    </xf>
    <xf numFmtId="4" fontId="130" fillId="0" borderId="58" xfId="260" applyNumberFormat="1" applyFont="1" applyBorder="1" applyAlignment="1">
      <alignment horizontal="right" vertical="top" shrinkToFit="1"/>
    </xf>
    <xf numFmtId="4" fontId="130" fillId="0" borderId="56" xfId="260" applyNumberFormat="1" applyFont="1" applyBorder="1" applyAlignment="1">
      <alignment horizontal="right" vertical="center" shrinkToFit="1"/>
    </xf>
    <xf numFmtId="4" fontId="130" fillId="0" borderId="58" xfId="260" applyNumberFormat="1" applyFont="1" applyBorder="1" applyAlignment="1">
      <alignment horizontal="right" vertical="center" shrinkToFit="1"/>
    </xf>
    <xf numFmtId="0" fontId="117" fillId="0" borderId="63" xfId="260" applyBorder="1" applyAlignment="1">
      <alignment horizontal="left" vertical="center" wrapText="1"/>
    </xf>
    <xf numFmtId="0" fontId="117" fillId="0" borderId="64" xfId="260" applyBorder="1" applyAlignment="1">
      <alignment horizontal="left" vertical="center" wrapText="1"/>
    </xf>
    <xf numFmtId="2" fontId="130" fillId="0" borderId="56" xfId="260" applyNumberFormat="1" applyFont="1" applyBorder="1" applyAlignment="1">
      <alignment horizontal="left" vertical="center" indent="1" shrinkToFit="1"/>
    </xf>
    <xf numFmtId="2" fontId="130" fillId="0" borderId="58" xfId="260" applyNumberFormat="1" applyFont="1" applyBorder="1" applyAlignment="1">
      <alignment horizontal="left" vertical="center" indent="1" shrinkToFit="1"/>
    </xf>
    <xf numFmtId="2" fontId="130" fillId="0" borderId="60" xfId="260" applyNumberFormat="1" applyFont="1" applyBorder="1" applyAlignment="1">
      <alignment horizontal="right" vertical="top" shrinkToFit="1"/>
    </xf>
    <xf numFmtId="2" fontId="130" fillId="0" borderId="61" xfId="260" applyNumberFormat="1" applyFont="1" applyBorder="1" applyAlignment="1">
      <alignment horizontal="right" vertical="top" shrinkToFit="1"/>
    </xf>
    <xf numFmtId="4" fontId="130" fillId="0" borderId="60" xfId="260" applyNumberFormat="1" applyFont="1" applyBorder="1" applyAlignment="1">
      <alignment horizontal="right" vertical="top" shrinkToFit="1"/>
    </xf>
    <xf numFmtId="4" fontId="130" fillId="0" borderId="61" xfId="260" applyNumberFormat="1" applyFont="1" applyBorder="1" applyAlignment="1">
      <alignment horizontal="right" vertical="top" shrinkToFit="1"/>
    </xf>
    <xf numFmtId="4" fontId="130" fillId="0" borderId="56" xfId="260" applyNumberFormat="1" applyFont="1" applyBorder="1" applyAlignment="1">
      <alignment horizontal="left" vertical="center" shrinkToFit="1"/>
    </xf>
    <xf numFmtId="4" fontId="130" fillId="0" borderId="58" xfId="260" applyNumberFormat="1" applyFont="1" applyBorder="1" applyAlignment="1">
      <alignment horizontal="left" vertical="center" shrinkToFit="1"/>
    </xf>
    <xf numFmtId="2" fontId="130" fillId="0" borderId="56" xfId="260" applyNumberFormat="1" applyFont="1" applyBorder="1" applyAlignment="1">
      <alignment horizontal="left" vertical="top" indent="1" shrinkToFit="1"/>
    </xf>
    <xf numFmtId="2" fontId="130" fillId="0" borderId="58" xfId="260" applyNumberFormat="1" applyFont="1" applyBorder="1" applyAlignment="1">
      <alignment horizontal="left" vertical="top" indent="1" shrinkToFit="1"/>
    </xf>
    <xf numFmtId="0" fontId="117" fillId="0" borderId="63" xfId="260" applyBorder="1" applyAlignment="1">
      <alignment horizontal="left" wrapText="1"/>
    </xf>
    <xf numFmtId="0" fontId="117" fillId="0" borderId="64" xfId="260" applyBorder="1" applyAlignment="1">
      <alignment horizontal="left" wrapText="1"/>
    </xf>
    <xf numFmtId="0" fontId="117" fillId="0" borderId="63" xfId="260" applyBorder="1" applyAlignment="1">
      <alignment horizontal="left" vertical="top" wrapText="1"/>
    </xf>
    <xf numFmtId="0" fontId="117" fillId="0" borderId="64" xfId="260" applyBorder="1" applyAlignment="1">
      <alignment horizontal="left" vertical="top" wrapText="1"/>
    </xf>
    <xf numFmtId="2" fontId="130" fillId="0" borderId="56" xfId="260" applyNumberFormat="1" applyFont="1" applyBorder="1" applyAlignment="1">
      <alignment horizontal="left" vertical="center" shrinkToFit="1"/>
    </xf>
    <xf numFmtId="2" fontId="130" fillId="0" borderId="58" xfId="260" applyNumberFormat="1" applyFont="1" applyBorder="1" applyAlignment="1">
      <alignment horizontal="left" vertical="center" shrinkToFit="1"/>
    </xf>
    <xf numFmtId="4" fontId="130" fillId="0" borderId="56" xfId="260" applyNumberFormat="1" applyFont="1" applyBorder="1" applyAlignment="1">
      <alignment horizontal="center" vertical="center" shrinkToFit="1"/>
    </xf>
    <xf numFmtId="4" fontId="130" fillId="0" borderId="58" xfId="260" applyNumberFormat="1" applyFont="1" applyBorder="1" applyAlignment="1">
      <alignment horizontal="center" vertical="center" shrinkToFit="1"/>
    </xf>
    <xf numFmtId="4" fontId="130" fillId="0" borderId="60" xfId="260" applyNumberFormat="1" applyFont="1" applyBorder="1" applyAlignment="1">
      <alignment horizontal="center" vertical="top" shrinkToFit="1"/>
    </xf>
    <xf numFmtId="4" fontId="130" fillId="0" borderId="61" xfId="260" applyNumberFormat="1" applyFont="1" applyBorder="1" applyAlignment="1">
      <alignment horizontal="center" vertical="top" shrinkToFit="1"/>
    </xf>
    <xf numFmtId="4" fontId="130" fillId="0" borderId="60" xfId="0" applyNumberFormat="1" applyFont="1" applyBorder="1" applyAlignment="1">
      <alignment horizontal="right" vertical="top" shrinkToFit="1"/>
    </xf>
    <xf numFmtId="4" fontId="130" fillId="0" borderId="61" xfId="0" applyNumberFormat="1" applyFont="1" applyBorder="1" applyAlignment="1">
      <alignment horizontal="right" vertical="top" shrinkToFit="1"/>
    </xf>
    <xf numFmtId="0" fontId="117" fillId="0" borderId="63" xfId="0" applyFont="1" applyBorder="1" applyAlignment="1">
      <alignment horizontal="left" vertical="top" wrapText="1"/>
    </xf>
    <xf numFmtId="0" fontId="117" fillId="0" borderId="64" xfId="0" applyFont="1" applyBorder="1" applyAlignment="1">
      <alignment horizontal="left" vertical="top" wrapText="1"/>
    </xf>
    <xf numFmtId="4" fontId="130" fillId="0" borderId="56" xfId="0" applyNumberFormat="1" applyFont="1" applyBorder="1" applyAlignment="1">
      <alignment horizontal="right" vertical="center" shrinkToFit="1"/>
    </xf>
    <xf numFmtId="4" fontId="130" fillId="0" borderId="58" xfId="0" applyNumberFormat="1" applyFont="1" applyBorder="1" applyAlignment="1">
      <alignment horizontal="right" vertical="center" shrinkToFit="1"/>
    </xf>
    <xf numFmtId="2" fontId="130" fillId="0" borderId="56" xfId="0" applyNumberFormat="1" applyFont="1" applyBorder="1" applyAlignment="1">
      <alignment horizontal="right" vertical="top" shrinkToFit="1"/>
    </xf>
    <xf numFmtId="2" fontId="130" fillId="0" borderId="58" xfId="0" applyNumberFormat="1" applyFont="1" applyBorder="1" applyAlignment="1">
      <alignment horizontal="right" vertical="top" shrinkToFit="1"/>
    </xf>
    <xf numFmtId="2" fontId="130" fillId="0" borderId="56" xfId="0" applyNumberFormat="1" applyFont="1" applyBorder="1" applyAlignment="1">
      <alignment horizontal="right" vertical="center" shrinkToFit="1"/>
    </xf>
    <xf numFmtId="2" fontId="130" fillId="0" borderId="58" xfId="0" applyNumberFormat="1" applyFont="1" applyBorder="1" applyAlignment="1">
      <alignment horizontal="right" vertical="center" shrinkToFit="1"/>
    </xf>
    <xf numFmtId="0" fontId="0" fillId="0" borderId="63" xfId="0" applyBorder="1" applyAlignment="1">
      <alignment horizontal="left" vertical="center" wrapText="1"/>
    </xf>
    <xf numFmtId="0" fontId="0" fillId="0" borderId="64" xfId="0" applyBorder="1" applyAlignment="1">
      <alignment horizontal="left" vertical="center" wrapText="1"/>
    </xf>
    <xf numFmtId="4" fontId="130" fillId="0" borderId="56" xfId="0" applyNumberFormat="1" applyFont="1" applyBorder="1" applyAlignment="1">
      <alignment horizontal="center" vertical="center" shrinkToFit="1"/>
    </xf>
    <xf numFmtId="4" fontId="130" fillId="0" borderId="58" xfId="0" applyNumberFormat="1" applyFont="1" applyBorder="1" applyAlignment="1">
      <alignment horizontal="center" vertical="center" shrinkToFit="1"/>
    </xf>
    <xf numFmtId="4" fontId="130" fillId="0" borderId="56" xfId="0" applyNumberFormat="1" applyFont="1" applyBorder="1" applyAlignment="1">
      <alignment horizontal="right" vertical="top" shrinkToFit="1"/>
    </xf>
    <xf numFmtId="4" fontId="130" fillId="0" borderId="58" xfId="0" applyNumberFormat="1" applyFont="1" applyBorder="1" applyAlignment="1">
      <alignment horizontal="right" vertical="top" shrinkToFit="1"/>
    </xf>
    <xf numFmtId="4" fontId="130" fillId="0" borderId="56" xfId="0" applyNumberFormat="1" applyFont="1" applyBorder="1" applyAlignment="1">
      <alignment horizontal="left" vertical="center" shrinkToFit="1"/>
    </xf>
    <xf numFmtId="4" fontId="130" fillId="0" borderId="58" xfId="0" applyNumberFormat="1" applyFont="1" applyBorder="1" applyAlignment="1">
      <alignment horizontal="left" vertical="center" shrinkToFit="1"/>
    </xf>
    <xf numFmtId="0" fontId="0" fillId="0" borderId="63" xfId="0" applyBorder="1" applyAlignment="1">
      <alignment horizontal="left" vertical="top" wrapText="1"/>
    </xf>
    <xf numFmtId="0" fontId="0" fillId="0" borderId="64" xfId="0" applyBorder="1" applyAlignment="1">
      <alignment horizontal="left" vertical="top" wrapText="1"/>
    </xf>
    <xf numFmtId="2" fontId="130" fillId="0" borderId="60" xfId="0" applyNumberFormat="1" applyFont="1" applyBorder="1" applyAlignment="1">
      <alignment horizontal="right" vertical="top" shrinkToFit="1"/>
    </xf>
    <xf numFmtId="2" fontId="130" fillId="0" borderId="61" xfId="0" applyNumberFormat="1" applyFont="1" applyBorder="1" applyAlignment="1">
      <alignment horizontal="right" vertical="top" shrinkToFit="1"/>
    </xf>
    <xf numFmtId="0" fontId="0" fillId="0" borderId="63" xfId="0" applyBorder="1" applyAlignment="1">
      <alignment horizontal="left" wrapText="1"/>
    </xf>
    <xf numFmtId="0" fontId="0" fillId="0" borderId="64" xfId="0" applyBorder="1" applyAlignment="1">
      <alignment horizontal="left" wrapText="1"/>
    </xf>
    <xf numFmtId="2" fontId="130" fillId="0" borderId="56" xfId="0" applyNumberFormat="1" applyFont="1" applyBorder="1" applyAlignment="1">
      <alignment horizontal="left" vertical="center" shrinkToFit="1"/>
    </xf>
    <xf numFmtId="2" fontId="130" fillId="0" borderId="58" xfId="0" applyNumberFormat="1" applyFont="1" applyBorder="1" applyAlignment="1">
      <alignment horizontal="left" vertical="center" shrinkToFit="1"/>
    </xf>
    <xf numFmtId="4" fontId="130" fillId="0" borderId="56" xfId="0" applyNumberFormat="1" applyFont="1" applyBorder="1" applyAlignment="1">
      <alignment horizontal="center" vertical="top" shrinkToFit="1"/>
    </xf>
    <xf numFmtId="4" fontId="130" fillId="0" borderId="58" xfId="0" applyNumberFormat="1" applyFont="1" applyBorder="1" applyAlignment="1">
      <alignment horizontal="center" vertical="top" shrinkToFit="1"/>
    </xf>
    <xf numFmtId="2" fontId="130" fillId="0" borderId="56" xfId="0" applyNumberFormat="1" applyFont="1" applyBorder="1" applyAlignment="1">
      <alignment horizontal="left" vertical="center" indent="1" shrinkToFit="1"/>
    </xf>
    <xf numFmtId="2" fontId="130" fillId="0" borderId="58" xfId="0" applyNumberFormat="1" applyFont="1" applyBorder="1" applyAlignment="1">
      <alignment horizontal="left" vertical="center" indent="1" shrinkToFit="1"/>
    </xf>
    <xf numFmtId="2" fontId="130" fillId="0" borderId="56" xfId="260" applyNumberFormat="1" applyFont="1" applyBorder="1" applyAlignment="1">
      <alignment horizontal="left" vertical="center" indent="2" shrinkToFit="1"/>
    </xf>
    <xf numFmtId="2" fontId="130" fillId="0" borderId="58" xfId="260" applyNumberFormat="1" applyFont="1" applyBorder="1" applyAlignment="1">
      <alignment horizontal="left" vertical="center" indent="2" shrinkToFit="1"/>
    </xf>
    <xf numFmtId="2" fontId="130" fillId="0" borderId="56" xfId="0" applyNumberFormat="1" applyFont="1" applyBorder="1" applyAlignment="1">
      <alignment horizontal="left" vertical="top" indent="2" shrinkToFit="1"/>
    </xf>
    <xf numFmtId="2" fontId="130" fillId="0" borderId="58" xfId="0" applyNumberFormat="1" applyFont="1" applyBorder="1" applyAlignment="1">
      <alignment horizontal="left" vertical="top" indent="2" shrinkToFit="1"/>
    </xf>
    <xf numFmtId="0" fontId="0" fillId="0" borderId="56" xfId="0" applyBorder="1" applyAlignment="1">
      <alignment horizontal="left" wrapText="1"/>
    </xf>
    <xf numFmtId="0" fontId="0" fillId="0" borderId="57" xfId="0" applyBorder="1" applyAlignment="1">
      <alignment horizontal="left" wrapText="1"/>
    </xf>
    <xf numFmtId="0" fontId="0" fillId="0" borderId="58" xfId="0" applyBorder="1" applyAlignment="1">
      <alignment horizontal="left" wrapText="1"/>
    </xf>
    <xf numFmtId="0" fontId="129" fillId="0" borderId="0" xfId="0" applyFont="1" applyAlignment="1">
      <alignment horizontal="left" vertical="top" wrapText="1" indent="3"/>
    </xf>
    <xf numFmtId="10" fontId="43" fillId="0" borderId="2" xfId="19" applyNumberFormat="1" applyFont="1" applyBorder="1" applyAlignment="1">
      <alignment horizontal="center" vertical="center" wrapText="1"/>
    </xf>
    <xf numFmtId="0" fontId="33" fillId="12" borderId="2" xfId="17" applyFont="1" applyFill="1" applyBorder="1" applyAlignment="1">
      <alignment horizontal="center" vertical="center" wrapText="1"/>
    </xf>
    <xf numFmtId="166" fontId="33" fillId="12" borderId="2" xfId="8" applyFont="1" applyFill="1" applyBorder="1" applyAlignment="1">
      <alignment horizontal="center" vertical="center" wrapText="1"/>
    </xf>
    <xf numFmtId="10" fontId="43" fillId="0" borderId="8" xfId="19" applyNumberFormat="1" applyFont="1" applyBorder="1" applyAlignment="1" applyProtection="1">
      <alignment horizontal="center" vertical="center" wrapText="1"/>
      <protection hidden="1"/>
    </xf>
    <xf numFmtId="0" fontId="33" fillId="0" borderId="0" xfId="17" applyFont="1" applyProtection="1">
      <protection hidden="1"/>
    </xf>
    <xf numFmtId="10" fontId="42" fillId="11" borderId="2" xfId="9" applyNumberFormat="1" applyFont="1" applyFill="1" applyBorder="1" applyAlignment="1" applyProtection="1">
      <alignment horizontal="center" vertical="center" wrapText="1"/>
      <protection hidden="1"/>
    </xf>
    <xf numFmtId="0" fontId="27" fillId="0" borderId="0" xfId="0" applyFont="1" applyAlignment="1" applyProtection="1">
      <alignment horizontal="center"/>
      <protection hidden="1"/>
    </xf>
    <xf numFmtId="10" fontId="29" fillId="8" borderId="0" xfId="0" applyNumberFormat="1" applyFont="1" applyFill="1" applyAlignment="1" applyProtection="1">
      <alignment vertical="center" wrapText="1"/>
      <protection hidden="1"/>
    </xf>
    <xf numFmtId="10" fontId="31" fillId="8" borderId="0" xfId="0" applyNumberFormat="1" applyFont="1" applyFill="1" applyAlignment="1" applyProtection="1">
      <alignment vertical="center" wrapText="1"/>
      <protection hidden="1"/>
    </xf>
    <xf numFmtId="0" fontId="31" fillId="8" borderId="0" xfId="27" applyNumberFormat="1" applyFont="1" applyFill="1" applyBorder="1" applyAlignment="1" applyProtection="1">
      <alignment horizontal="left" vertical="center" wrapText="1"/>
      <protection hidden="1"/>
    </xf>
    <xf numFmtId="0" fontId="48" fillId="0" borderId="26" xfId="0" applyFont="1" applyBorder="1" applyAlignment="1" applyProtection="1">
      <alignment horizontal="center" vertical="center"/>
      <protection hidden="1"/>
    </xf>
    <xf numFmtId="0" fontId="48" fillId="0" borderId="0" xfId="0" applyFont="1" applyAlignment="1" applyProtection="1">
      <alignment horizontal="center" vertical="center"/>
      <protection hidden="1"/>
    </xf>
    <xf numFmtId="0" fontId="24" fillId="13" borderId="29" xfId="0" applyFont="1" applyFill="1" applyBorder="1" applyAlignment="1" applyProtection="1">
      <alignment horizontal="center" vertical="center" readingOrder="1"/>
      <protection hidden="1"/>
    </xf>
    <xf numFmtId="0" fontId="57" fillId="76" borderId="6" xfId="0" applyFont="1" applyFill="1" applyBorder="1" applyAlignment="1" applyProtection="1">
      <alignment horizontal="center" vertical="center" textRotation="90"/>
      <protection hidden="1"/>
    </xf>
    <xf numFmtId="0" fontId="57" fillId="75" borderId="23" xfId="0" applyFont="1" applyFill="1" applyBorder="1" applyAlignment="1" applyProtection="1">
      <alignment horizontal="center" vertical="center" readingOrder="1"/>
      <protection hidden="1"/>
    </xf>
    <xf numFmtId="0" fontId="57" fillId="75" borderId="24" xfId="0" applyFont="1" applyFill="1" applyBorder="1" applyAlignment="1" applyProtection="1">
      <alignment horizontal="center" vertical="center" readingOrder="1"/>
      <protection hidden="1"/>
    </xf>
    <xf numFmtId="0" fontId="24" fillId="77" borderId="25" xfId="0" applyFont="1" applyFill="1" applyBorder="1" applyAlignment="1" applyProtection="1">
      <alignment horizontal="center" vertical="center"/>
      <protection hidden="1"/>
    </xf>
    <xf numFmtId="0" fontId="24" fillId="77" borderId="26" xfId="0" applyFont="1" applyFill="1" applyBorder="1" applyAlignment="1" applyProtection="1">
      <alignment horizontal="center" vertical="center"/>
      <protection hidden="1"/>
    </xf>
    <xf numFmtId="0" fontId="24" fillId="77" borderId="27" xfId="0" applyFont="1" applyFill="1" applyBorder="1" applyAlignment="1" applyProtection="1">
      <alignment horizontal="center" vertical="center"/>
      <protection hidden="1"/>
    </xf>
    <xf numFmtId="0" fontId="24" fillId="77" borderId="28" xfId="0" applyFont="1" applyFill="1" applyBorder="1" applyAlignment="1" applyProtection="1">
      <alignment horizontal="center" vertical="center"/>
      <protection hidden="1"/>
    </xf>
    <xf numFmtId="0" fontId="24" fillId="77" borderId="29" xfId="0" applyFont="1" applyFill="1" applyBorder="1" applyAlignment="1" applyProtection="1">
      <alignment horizontal="center" vertical="center"/>
      <protection hidden="1"/>
    </xf>
    <xf numFmtId="0" fontId="24" fillId="77" borderId="30" xfId="0" applyFont="1" applyFill="1" applyBorder="1" applyAlignment="1" applyProtection="1">
      <alignment horizontal="center" vertical="center"/>
      <protection hidden="1"/>
    </xf>
    <xf numFmtId="0" fontId="80" fillId="13" borderId="44" xfId="0" applyFont="1" applyFill="1" applyBorder="1" applyAlignment="1" applyProtection="1">
      <alignment horizontal="center" vertical="center" readingOrder="1"/>
      <protection hidden="1"/>
    </xf>
    <xf numFmtId="0" fontId="80" fillId="13" borderId="45" xfId="0" applyFont="1" applyFill="1" applyBorder="1" applyAlignment="1" applyProtection="1">
      <alignment horizontal="center" vertical="center" readingOrder="1"/>
      <protection hidden="1"/>
    </xf>
    <xf numFmtId="0" fontId="80" fillId="13" borderId="18" xfId="0" applyFont="1" applyFill="1" applyBorder="1" applyAlignment="1" applyProtection="1">
      <alignment horizontal="center" vertical="center" readingOrder="1"/>
      <protection hidden="1"/>
    </xf>
    <xf numFmtId="0" fontId="56" fillId="0" borderId="40" xfId="0" applyFont="1" applyBorder="1" applyAlignment="1" applyProtection="1">
      <alignment horizontal="left" vertical="center" readingOrder="1"/>
      <protection hidden="1"/>
    </xf>
    <xf numFmtId="0" fontId="53" fillId="19" borderId="6" xfId="0" applyFont="1" applyFill="1" applyBorder="1" applyAlignment="1" applyProtection="1">
      <alignment horizontal="center" vertical="center" readingOrder="1"/>
      <protection hidden="1"/>
    </xf>
    <xf numFmtId="0" fontId="53" fillId="23" borderId="6" xfId="0" applyFont="1" applyFill="1" applyBorder="1" applyAlignment="1" applyProtection="1">
      <alignment horizontal="center" vertical="center"/>
      <protection hidden="1"/>
    </xf>
    <xf numFmtId="10" fontId="56" fillId="0" borderId="44" xfId="0" applyNumberFormat="1" applyFont="1" applyBorder="1" applyAlignment="1" applyProtection="1">
      <alignment horizontal="left" vertical="center" wrapText="1" readingOrder="1"/>
      <protection hidden="1"/>
    </xf>
    <xf numFmtId="10" fontId="56" fillId="0" borderId="45" xfId="0" applyNumberFormat="1" applyFont="1" applyBorder="1" applyAlignment="1" applyProtection="1">
      <alignment horizontal="left" vertical="center" wrapText="1" readingOrder="1"/>
      <protection hidden="1"/>
    </xf>
    <xf numFmtId="10" fontId="56" fillId="0" borderId="18" xfId="0" applyNumberFormat="1" applyFont="1" applyBorder="1" applyAlignment="1" applyProtection="1">
      <alignment horizontal="left" vertical="center" wrapText="1" readingOrder="1"/>
      <protection hidden="1"/>
    </xf>
    <xf numFmtId="17" fontId="56" fillId="0" borderId="46" xfId="0" applyNumberFormat="1" applyFont="1" applyBorder="1" applyAlignment="1" applyProtection="1">
      <alignment horizontal="center" vertical="center" wrapText="1" readingOrder="1"/>
      <protection hidden="1"/>
    </xf>
    <xf numFmtId="17" fontId="56" fillId="0" borderId="41" xfId="0" applyNumberFormat="1" applyFont="1" applyBorder="1" applyAlignment="1" applyProtection="1">
      <alignment horizontal="center" vertical="center" wrapText="1" readingOrder="1"/>
      <protection hidden="1"/>
    </xf>
    <xf numFmtId="0" fontId="80" fillId="13" borderId="0" xfId="0" applyFont="1" applyFill="1" applyAlignment="1" applyProtection="1">
      <alignment horizontal="center" vertical="center" readingOrder="1"/>
      <protection hidden="1"/>
    </xf>
    <xf numFmtId="10" fontId="56" fillId="0" borderId="6" xfId="0" applyNumberFormat="1" applyFont="1" applyBorder="1" applyAlignment="1" applyProtection="1">
      <alignment horizontal="left" vertical="center" readingOrder="1"/>
      <protection hidden="1"/>
    </xf>
    <xf numFmtId="0" fontId="56" fillId="0" borderId="6" xfId="0" applyFont="1" applyBorder="1" applyAlignment="1" applyProtection="1">
      <alignment horizontal="left" vertical="center" readingOrder="1"/>
      <protection hidden="1"/>
    </xf>
    <xf numFmtId="0" fontId="38" fillId="0" borderId="0" xfId="0" applyFont="1" applyAlignment="1" applyProtection="1">
      <alignment horizontal="center" vertical="center"/>
      <protection hidden="1"/>
    </xf>
    <xf numFmtId="0" fontId="137" fillId="15" borderId="20" xfId="0" applyFont="1" applyFill="1" applyBorder="1" applyAlignment="1" applyProtection="1">
      <alignment horizontal="left" vertical="center" wrapText="1"/>
      <protection hidden="1"/>
    </xf>
    <xf numFmtId="0" fontId="137" fillId="15" borderId="21" xfId="0" applyFont="1" applyFill="1" applyBorder="1" applyAlignment="1" applyProtection="1">
      <alignment horizontal="left" vertical="center" wrapText="1"/>
      <protection hidden="1"/>
    </xf>
    <xf numFmtId="0" fontId="137" fillId="15" borderId="22" xfId="0" applyFont="1" applyFill="1" applyBorder="1" applyAlignment="1" applyProtection="1">
      <alignment horizontal="left" vertical="center" wrapText="1"/>
      <protection hidden="1"/>
    </xf>
    <xf numFmtId="0" fontId="137" fillId="15" borderId="19" xfId="0" applyFont="1" applyFill="1" applyBorder="1" applyAlignment="1" applyProtection="1">
      <alignment horizontal="left" vertical="center" wrapText="1"/>
      <protection hidden="1"/>
    </xf>
    <xf numFmtId="0" fontId="48" fillId="0" borderId="65" xfId="0" applyFont="1" applyBorder="1" applyAlignment="1" applyProtection="1">
      <alignment horizontal="center" vertical="center"/>
      <protection hidden="1"/>
    </xf>
    <xf numFmtId="0" fontId="48" fillId="78" borderId="65" xfId="0" applyFont="1" applyFill="1" applyBorder="1" applyAlignment="1" applyProtection="1">
      <alignment horizontal="center" vertical="center"/>
      <protection hidden="1"/>
    </xf>
    <xf numFmtId="0" fontId="48" fillId="78" borderId="0" xfId="0" applyFont="1" applyFill="1" applyAlignment="1" applyProtection="1">
      <alignment horizontal="center" vertical="center"/>
      <protection hidden="1"/>
    </xf>
    <xf numFmtId="0" fontId="136" fillId="21" borderId="20" xfId="0" applyFont="1" applyFill="1" applyBorder="1" applyAlignment="1" applyProtection="1">
      <alignment horizontal="left" vertical="center"/>
      <protection hidden="1"/>
    </xf>
    <xf numFmtId="0" fontId="136" fillId="21" borderId="21" xfId="0" applyFont="1" applyFill="1" applyBorder="1" applyAlignment="1" applyProtection="1">
      <alignment horizontal="left" vertical="center"/>
      <protection hidden="1"/>
    </xf>
    <xf numFmtId="0" fontId="136" fillId="21" borderId="22" xfId="0" applyFont="1" applyFill="1" applyBorder="1" applyAlignment="1" applyProtection="1">
      <alignment horizontal="left" vertical="center"/>
      <protection hidden="1"/>
    </xf>
    <xf numFmtId="0" fontId="48" fillId="118" borderId="65" xfId="0" applyFont="1" applyFill="1" applyBorder="1" applyAlignment="1" applyProtection="1">
      <alignment horizontal="center" vertical="center"/>
      <protection hidden="1"/>
    </xf>
    <xf numFmtId="0" fontId="48" fillId="118" borderId="0" xfId="0" applyFont="1" applyFill="1" applyAlignment="1" applyProtection="1">
      <alignment horizontal="center" vertical="center"/>
      <protection hidden="1"/>
    </xf>
    <xf numFmtId="0" fontId="48" fillId="78" borderId="65" xfId="0" applyFont="1" applyFill="1" applyBorder="1" applyAlignment="1" applyProtection="1">
      <alignment horizontal="left" vertical="center"/>
      <protection hidden="1"/>
    </xf>
    <xf numFmtId="0" fontId="48" fillId="78" borderId="0" xfId="0" applyFont="1" applyFill="1" applyAlignment="1" applyProtection="1">
      <alignment horizontal="left" vertical="center"/>
      <protection hidden="1"/>
    </xf>
    <xf numFmtId="0" fontId="138" fillId="0" borderId="0" xfId="0" applyFont="1" applyAlignment="1" applyProtection="1">
      <alignment horizontal="center" vertical="center"/>
      <protection hidden="1"/>
    </xf>
    <xf numFmtId="0" fontId="138" fillId="0" borderId="26" xfId="0" applyFont="1" applyBorder="1" applyAlignment="1" applyProtection="1">
      <alignment horizontal="center" vertical="center"/>
      <protection hidden="1"/>
    </xf>
    <xf numFmtId="0" fontId="138" fillId="0" borderId="29" xfId="0" applyFont="1" applyBorder="1" applyAlignment="1" applyProtection="1">
      <alignment horizontal="center" vertical="center"/>
      <protection hidden="1"/>
    </xf>
    <xf numFmtId="0" fontId="138" fillId="0" borderId="0" xfId="0" applyFont="1" applyAlignment="1" applyProtection="1">
      <alignment horizontal="left" vertical="center"/>
      <protection hidden="1"/>
    </xf>
    <xf numFmtId="0" fontId="80" fillId="13" borderId="19" xfId="0" applyFont="1" applyFill="1" applyBorder="1" applyAlignment="1" applyProtection="1">
      <alignment horizontal="center" vertical="center" readingOrder="1"/>
      <protection hidden="1"/>
    </xf>
    <xf numFmtId="0" fontId="136" fillId="21" borderId="19" xfId="0" applyFont="1" applyFill="1" applyBorder="1" applyAlignment="1" applyProtection="1">
      <alignment horizontal="left" vertical="center"/>
      <protection hidden="1"/>
    </xf>
    <xf numFmtId="10" fontId="135" fillId="22" borderId="19" xfId="0" applyNumberFormat="1" applyFont="1" applyFill="1" applyBorder="1" applyAlignment="1" applyProtection="1">
      <alignment vertical="center" readingOrder="1"/>
      <protection hidden="1"/>
    </xf>
    <xf numFmtId="0" fontId="135" fillId="22" borderId="20" xfId="0" applyFont="1" applyFill="1" applyBorder="1" applyAlignment="1" applyProtection="1">
      <alignment horizontal="left" vertical="center" readingOrder="1"/>
      <protection hidden="1"/>
    </xf>
    <xf numFmtId="0" fontId="135" fillId="22" borderId="21" xfId="0" applyFont="1" applyFill="1" applyBorder="1" applyAlignment="1" applyProtection="1">
      <alignment horizontal="left" vertical="center" readingOrder="1"/>
      <protection hidden="1"/>
    </xf>
    <xf numFmtId="0" fontId="135" fillId="22" borderId="22" xfId="0" applyFont="1" applyFill="1" applyBorder="1" applyAlignment="1" applyProtection="1">
      <alignment horizontal="left" vertical="center" readingOrder="1"/>
      <protection hidden="1"/>
    </xf>
    <xf numFmtId="0" fontId="80" fillId="13" borderId="6" xfId="0" applyFont="1" applyFill="1" applyBorder="1" applyAlignment="1" applyProtection="1">
      <alignment horizontal="center" vertical="center" readingOrder="1"/>
      <protection hidden="1"/>
    </xf>
    <xf numFmtId="0" fontId="51" fillId="22" borderId="6" xfId="0" applyFont="1" applyFill="1" applyBorder="1" applyAlignment="1" applyProtection="1">
      <alignment vertical="center" readingOrder="1"/>
      <protection hidden="1"/>
    </xf>
    <xf numFmtId="10" fontId="51" fillId="22" borderId="6" xfId="0" applyNumberFormat="1" applyFont="1" applyFill="1" applyBorder="1" applyAlignment="1" applyProtection="1">
      <alignment horizontal="left" vertical="center" wrapText="1" readingOrder="1"/>
      <protection hidden="1"/>
    </xf>
    <xf numFmtId="0" fontId="51" fillId="22" borderId="6" xfId="0" applyFont="1" applyFill="1" applyBorder="1" applyAlignment="1" applyProtection="1">
      <alignment horizontal="left" vertical="center" wrapText="1" readingOrder="1"/>
      <protection hidden="1"/>
    </xf>
    <xf numFmtId="0" fontId="54" fillId="18" borderId="6" xfId="0" applyFont="1" applyFill="1" applyBorder="1" applyAlignment="1" applyProtection="1">
      <alignment horizontal="center" vertical="center"/>
      <protection hidden="1"/>
    </xf>
    <xf numFmtId="0" fontId="33" fillId="74" borderId="44" xfId="0" applyFont="1" applyFill="1" applyBorder="1" applyAlignment="1" applyProtection="1">
      <alignment horizontal="left" vertical="center" wrapText="1"/>
      <protection hidden="1"/>
    </xf>
    <xf numFmtId="0" fontId="33" fillId="74" borderId="45" xfId="0" applyFont="1" applyFill="1" applyBorder="1" applyAlignment="1" applyProtection="1">
      <alignment horizontal="left" vertical="center" wrapText="1"/>
      <protection hidden="1"/>
    </xf>
    <xf numFmtId="0" fontId="33" fillId="74" borderId="18" xfId="0" applyFont="1" applyFill="1" applyBorder="1" applyAlignment="1" applyProtection="1">
      <alignment horizontal="left" vertical="center" wrapText="1"/>
      <protection hidden="1"/>
    </xf>
    <xf numFmtId="0" fontId="49" fillId="72" borderId="6" xfId="0" applyFont="1" applyFill="1" applyBorder="1" applyAlignment="1" applyProtection="1">
      <alignment horizontal="center" vertical="center"/>
      <protection hidden="1"/>
    </xf>
    <xf numFmtId="0" fontId="33" fillId="74" borderId="6" xfId="0" applyFont="1" applyFill="1" applyBorder="1" applyAlignment="1" applyProtection="1">
      <alignment horizontal="left" vertical="center" wrapText="1"/>
      <protection hidden="1"/>
    </xf>
    <xf numFmtId="0" fontId="54" fillId="18" borderId="44" xfId="0" applyFont="1" applyFill="1" applyBorder="1" applyAlignment="1" applyProtection="1">
      <alignment horizontal="center" vertical="center"/>
      <protection hidden="1"/>
    </xf>
    <xf numFmtId="0" fontId="54" fillId="18" borderId="45" xfId="0" applyFont="1" applyFill="1" applyBorder="1" applyAlignment="1" applyProtection="1">
      <alignment horizontal="center" vertical="center"/>
      <protection hidden="1"/>
    </xf>
    <xf numFmtId="0" fontId="54" fillId="18" borderId="18" xfId="0" applyFont="1" applyFill="1" applyBorder="1" applyAlignment="1" applyProtection="1">
      <alignment horizontal="center" vertical="center"/>
      <protection hidden="1"/>
    </xf>
    <xf numFmtId="0" fontId="48" fillId="0" borderId="0" xfId="0" applyFont="1" applyAlignment="1" applyProtection="1">
      <alignment horizontal="left" vertical="center"/>
      <protection hidden="1"/>
    </xf>
    <xf numFmtId="0" fontId="49" fillId="72" borderId="44" xfId="0" applyFont="1" applyFill="1" applyBorder="1" applyAlignment="1" applyProtection="1">
      <alignment horizontal="center" vertical="center"/>
      <protection hidden="1"/>
    </xf>
    <xf numFmtId="0" fontId="49" fillId="72" borderId="45" xfId="0" applyFont="1" applyFill="1" applyBorder="1" applyAlignment="1" applyProtection="1">
      <alignment horizontal="center" vertical="center"/>
      <protection hidden="1"/>
    </xf>
    <xf numFmtId="0" fontId="49" fillId="72" borderId="18" xfId="0" applyFont="1" applyFill="1" applyBorder="1" applyAlignment="1" applyProtection="1">
      <alignment horizontal="center" vertical="center"/>
      <protection hidden="1"/>
    </xf>
    <xf numFmtId="0" fontId="82" fillId="13" borderId="19" xfId="0" applyFont="1" applyFill="1" applyBorder="1" applyAlignment="1" applyProtection="1">
      <alignment horizontal="center" vertical="center" readingOrder="1"/>
      <protection hidden="1"/>
    </xf>
    <xf numFmtId="10" fontId="51" fillId="22" borderId="19" xfId="0" applyNumberFormat="1" applyFont="1" applyFill="1" applyBorder="1" applyAlignment="1" applyProtection="1">
      <alignment horizontal="left" vertical="center" wrapText="1" readingOrder="1"/>
      <protection hidden="1"/>
    </xf>
    <xf numFmtId="0" fontId="51" fillId="22" borderId="19" xfId="0" applyFont="1" applyFill="1" applyBorder="1" applyAlignment="1" applyProtection="1">
      <alignment horizontal="left" vertical="center" readingOrder="1"/>
      <protection hidden="1"/>
    </xf>
    <xf numFmtId="0" fontId="54" fillId="18" borderId="19" xfId="0" applyFont="1" applyFill="1" applyBorder="1" applyAlignment="1" applyProtection="1">
      <alignment horizontal="center" vertical="center"/>
      <protection hidden="1"/>
    </xf>
    <xf numFmtId="0" fontId="46" fillId="74" borderId="19" xfId="0" applyFont="1" applyFill="1" applyBorder="1" applyAlignment="1" applyProtection="1">
      <alignment horizontal="left" vertical="center" wrapText="1"/>
      <protection hidden="1"/>
    </xf>
    <xf numFmtId="0" fontId="49" fillId="17" borderId="20" xfId="0" applyFont="1" applyFill="1" applyBorder="1" applyAlignment="1" applyProtection="1">
      <alignment horizontal="center" vertical="center"/>
      <protection hidden="1"/>
    </xf>
    <xf numFmtId="0" fontId="49" fillId="17" borderId="22" xfId="0" applyFont="1" applyFill="1" applyBorder="1" applyAlignment="1" applyProtection="1">
      <alignment horizontal="center" vertical="center"/>
      <protection hidden="1"/>
    </xf>
    <xf numFmtId="43" fontId="46" fillId="74" borderId="19" xfId="211" applyFont="1" applyFill="1" applyBorder="1" applyAlignment="1" applyProtection="1">
      <alignment horizontal="left" vertical="center" wrapText="1"/>
      <protection hidden="1"/>
    </xf>
    <xf numFmtId="0" fontId="49" fillId="17" borderId="19" xfId="0" applyFont="1" applyFill="1" applyBorder="1" applyAlignment="1" applyProtection="1">
      <alignment horizontal="center" vertical="center"/>
      <protection hidden="1"/>
    </xf>
    <xf numFmtId="0" fontId="57" fillId="20" borderId="50" xfId="0" applyFont="1" applyFill="1" applyBorder="1" applyAlignment="1" applyProtection="1">
      <alignment horizontal="center" vertical="center" wrapText="1"/>
      <protection hidden="1"/>
    </xf>
    <xf numFmtId="0" fontId="57" fillId="20" borderId="48" xfId="0" applyFont="1" applyFill="1" applyBorder="1" applyAlignment="1" applyProtection="1">
      <alignment horizontal="center" vertical="center" wrapText="1"/>
      <protection hidden="1"/>
    </xf>
    <xf numFmtId="0" fontId="57" fillId="20" borderId="51" xfId="0" applyFont="1" applyFill="1" applyBorder="1" applyAlignment="1" applyProtection="1">
      <alignment horizontal="center" vertical="center" wrapText="1"/>
      <protection hidden="1"/>
    </xf>
    <xf numFmtId="0" fontId="57" fillId="20" borderId="52" xfId="0" applyFont="1" applyFill="1" applyBorder="1" applyAlignment="1" applyProtection="1">
      <alignment horizontal="center" vertical="center" wrapText="1"/>
      <protection hidden="1"/>
    </xf>
    <xf numFmtId="0" fontId="57" fillId="20" borderId="53" xfId="0" applyFont="1" applyFill="1" applyBorder="1" applyAlignment="1" applyProtection="1">
      <alignment horizontal="center" vertical="center" wrapText="1"/>
      <protection hidden="1"/>
    </xf>
    <xf numFmtId="0" fontId="57" fillId="20" borderId="54" xfId="0" applyFont="1" applyFill="1" applyBorder="1" applyAlignment="1" applyProtection="1">
      <alignment horizontal="center" vertical="center" wrapText="1"/>
      <protection hidden="1"/>
    </xf>
    <xf numFmtId="0" fontId="57" fillId="20" borderId="19" xfId="0" applyFont="1" applyFill="1" applyBorder="1" applyAlignment="1" applyProtection="1">
      <alignment horizontal="center" vertical="center"/>
      <protection hidden="1"/>
    </xf>
    <xf numFmtId="0" fontId="47" fillId="20" borderId="19" xfId="0" applyFont="1" applyFill="1" applyBorder="1" applyAlignment="1" applyProtection="1">
      <alignment horizontal="left" vertical="center" wrapText="1"/>
      <protection hidden="1"/>
    </xf>
    <xf numFmtId="0" fontId="51" fillId="0" borderId="20" xfId="0" applyFont="1" applyBorder="1" applyAlignment="1" applyProtection="1">
      <alignment horizontal="left" vertical="center" readingOrder="1"/>
      <protection hidden="1"/>
    </xf>
    <xf numFmtId="0" fontId="51" fillId="0" borderId="21" xfId="0" applyFont="1" applyBorder="1" applyAlignment="1" applyProtection="1">
      <alignment horizontal="left" vertical="center" readingOrder="1"/>
      <protection hidden="1"/>
    </xf>
    <xf numFmtId="10" fontId="51" fillId="0" borderId="20" xfId="0" applyNumberFormat="1" applyFont="1" applyBorder="1" applyAlignment="1" applyProtection="1">
      <alignment horizontal="left" vertical="center" wrapText="1" readingOrder="1"/>
      <protection hidden="1"/>
    </xf>
    <xf numFmtId="10" fontId="51" fillId="0" borderId="21" xfId="0" applyNumberFormat="1" applyFont="1" applyBorder="1" applyAlignment="1" applyProtection="1">
      <alignment horizontal="left" vertical="center" wrapText="1" readingOrder="1"/>
      <protection hidden="1"/>
    </xf>
    <xf numFmtId="0" fontId="80" fillId="13" borderId="20" xfId="0" applyFont="1" applyFill="1" applyBorder="1" applyAlignment="1" applyProtection="1">
      <alignment horizontal="center" vertical="center" readingOrder="1"/>
      <protection hidden="1"/>
    </xf>
    <xf numFmtId="0" fontId="80" fillId="13" borderId="21" xfId="0" applyFont="1" applyFill="1" applyBorder="1" applyAlignment="1" applyProtection="1">
      <alignment horizontal="center" vertical="center" readingOrder="1"/>
      <protection hidden="1"/>
    </xf>
    <xf numFmtId="0" fontId="56" fillId="0" borderId="48" xfId="0" applyFont="1" applyBorder="1" applyAlignment="1" applyProtection="1">
      <alignment horizontal="left" indent="1"/>
      <protection hidden="1"/>
    </xf>
    <xf numFmtId="0" fontId="57" fillId="0" borderId="19" xfId="0" applyFont="1" applyBorder="1" applyAlignment="1" applyProtection="1">
      <alignment horizontal="center" vertical="center"/>
      <protection hidden="1"/>
    </xf>
  </cellXfs>
  <cellStyles count="364">
    <cellStyle name="20% - Ênfase1" xfId="233" builtinId="30" customBuiltin="1"/>
    <cellStyle name="20% - Ênfase1 2" xfId="42"/>
    <cellStyle name="20% - Ênfase1 2 2" xfId="43"/>
    <cellStyle name="20% - Ênfase1 2 2 2" xfId="44"/>
    <cellStyle name="20% - Ênfase1 3" xfId="265"/>
    <cellStyle name="20% - Ênfase1 3 2" xfId="324"/>
    <cellStyle name="20% - Ênfase1 4" xfId="307"/>
    <cellStyle name="20% - Ênfase1 5" xfId="338"/>
    <cellStyle name="20% - Ênfase1 6" xfId="352"/>
    <cellStyle name="20% - Ênfase2" xfId="236" builtinId="34" customBuiltin="1"/>
    <cellStyle name="20% - Ênfase2 2" xfId="45"/>
    <cellStyle name="20% - Ênfase2 2 2" xfId="46"/>
    <cellStyle name="20% - Ênfase2 2 2 2" xfId="47"/>
    <cellStyle name="20% - Ênfase2 3" xfId="267"/>
    <cellStyle name="20% - Ênfase2 3 2" xfId="326"/>
    <cellStyle name="20% - Ênfase2 4" xfId="309"/>
    <cellStyle name="20% - Ênfase2 5" xfId="340"/>
    <cellStyle name="20% - Ênfase2 6" xfId="354"/>
    <cellStyle name="20% - Ênfase3" xfId="239" builtinId="38" customBuiltin="1"/>
    <cellStyle name="20% - Ênfase3 2" xfId="48"/>
    <cellStyle name="20% - Ênfase3 2 2" xfId="49"/>
    <cellStyle name="20% - Ênfase3 2 2 2" xfId="50"/>
    <cellStyle name="20% - Ênfase3 3" xfId="269"/>
    <cellStyle name="20% - Ênfase3 3 2" xfId="328"/>
    <cellStyle name="20% - Ênfase3 4" xfId="311"/>
    <cellStyle name="20% - Ênfase3 5" xfId="342"/>
    <cellStyle name="20% - Ênfase3 6" xfId="356"/>
    <cellStyle name="20% - Ênfase4" xfId="242" builtinId="42" customBuiltin="1"/>
    <cellStyle name="20% - Ênfase4 2" xfId="51"/>
    <cellStyle name="20% - Ênfase4 2 2" xfId="52"/>
    <cellStyle name="20% - Ênfase4 2 2 2" xfId="53"/>
    <cellStyle name="20% - Ênfase4 3" xfId="271"/>
    <cellStyle name="20% - Ênfase4 3 2" xfId="330"/>
    <cellStyle name="20% - Ênfase4 4" xfId="313"/>
    <cellStyle name="20% - Ênfase4 5" xfId="344"/>
    <cellStyle name="20% - Ênfase4 6" xfId="358"/>
    <cellStyle name="20% - Ênfase5" xfId="245" builtinId="46" customBuiltin="1"/>
    <cellStyle name="20% - Ênfase5 2" xfId="54"/>
    <cellStyle name="20% - Ênfase5 2 2" xfId="55"/>
    <cellStyle name="20% - Ênfase5 2 2 2" xfId="56"/>
    <cellStyle name="20% - Ênfase5 3" xfId="273"/>
    <cellStyle name="20% - Ênfase5 3 2" xfId="332"/>
    <cellStyle name="20% - Ênfase5 4" xfId="315"/>
    <cellStyle name="20% - Ênfase5 5" xfId="346"/>
    <cellStyle name="20% - Ênfase5 6" xfId="360"/>
    <cellStyle name="20% - Ênfase6" xfId="248" builtinId="50" customBuiltin="1"/>
    <cellStyle name="20% - Ênfase6 2" xfId="57"/>
    <cellStyle name="20% - Ênfase6 2 2" xfId="58"/>
    <cellStyle name="20% - Ênfase6 2 2 2" xfId="59"/>
    <cellStyle name="20% - Ênfase6 3" xfId="275"/>
    <cellStyle name="20% - Ênfase6 3 2" xfId="334"/>
    <cellStyle name="20% - Ênfase6 4" xfId="317"/>
    <cellStyle name="20% - Ênfase6 5" xfId="348"/>
    <cellStyle name="20% - Ênfase6 6" xfId="362"/>
    <cellStyle name="40% - Ênfase1" xfId="234" builtinId="31" customBuiltin="1"/>
    <cellStyle name="40% - Ênfase1 2" xfId="60"/>
    <cellStyle name="40% - Ênfase1 2 2" xfId="61"/>
    <cellStyle name="40% - Ênfase1 2 2 2" xfId="62"/>
    <cellStyle name="40% - Ênfase1 3" xfId="266"/>
    <cellStyle name="40% - Ênfase1 3 2" xfId="325"/>
    <cellStyle name="40% - Ênfase1 4" xfId="308"/>
    <cellStyle name="40% - Ênfase1 5" xfId="339"/>
    <cellStyle name="40% - Ênfase1 6" xfId="353"/>
    <cellStyle name="40% - Ênfase2" xfId="237" builtinId="35" customBuiltin="1"/>
    <cellStyle name="40% - Ênfase2 2" xfId="63"/>
    <cellStyle name="40% - Ênfase2 2 2" xfId="64"/>
    <cellStyle name="40% - Ênfase2 2 2 2" xfId="65"/>
    <cellStyle name="40% - Ênfase2 3" xfId="268"/>
    <cellStyle name="40% - Ênfase2 3 2" xfId="327"/>
    <cellStyle name="40% - Ênfase2 4" xfId="310"/>
    <cellStyle name="40% - Ênfase2 5" xfId="341"/>
    <cellStyle name="40% - Ênfase2 6" xfId="355"/>
    <cellStyle name="40% - Ênfase3" xfId="240" builtinId="39" customBuiltin="1"/>
    <cellStyle name="40% - Ênfase3 2" xfId="66"/>
    <cellStyle name="40% - Ênfase3 2 2" xfId="67"/>
    <cellStyle name="40% - Ênfase3 2 2 2" xfId="68"/>
    <cellStyle name="40% - Ênfase3 3" xfId="270"/>
    <cellStyle name="40% - Ênfase3 3 2" xfId="329"/>
    <cellStyle name="40% - Ênfase3 4" xfId="312"/>
    <cellStyle name="40% - Ênfase3 5" xfId="343"/>
    <cellStyle name="40% - Ênfase3 6" xfId="357"/>
    <cellStyle name="40% - Ênfase4" xfId="243" builtinId="43" customBuiltin="1"/>
    <cellStyle name="40% - Ênfase4 2" xfId="69"/>
    <cellStyle name="40% - Ênfase4 2 2" xfId="70"/>
    <cellStyle name="40% - Ênfase4 2 2 2" xfId="71"/>
    <cellStyle name="40% - Ênfase4 3" xfId="272"/>
    <cellStyle name="40% - Ênfase4 3 2" xfId="331"/>
    <cellStyle name="40% - Ênfase4 4" xfId="314"/>
    <cellStyle name="40% - Ênfase4 5" xfId="345"/>
    <cellStyle name="40% - Ênfase4 6" xfId="359"/>
    <cellStyle name="40% - Ênfase5" xfId="246" builtinId="47" customBuiltin="1"/>
    <cellStyle name="40% - Ênfase5 2" xfId="72"/>
    <cellStyle name="40% - Ênfase5 2 2" xfId="73"/>
    <cellStyle name="40% - Ênfase5 2 2 2" xfId="74"/>
    <cellStyle name="40% - Ênfase5 3" xfId="274"/>
    <cellStyle name="40% - Ênfase5 3 2" xfId="333"/>
    <cellStyle name="40% - Ênfase5 4" xfId="316"/>
    <cellStyle name="40% - Ênfase5 5" xfId="347"/>
    <cellStyle name="40% - Ênfase5 6" xfId="361"/>
    <cellStyle name="40% - Ênfase6" xfId="249" builtinId="51" customBuiltin="1"/>
    <cellStyle name="40% - Ênfase6 2" xfId="75"/>
    <cellStyle name="40% - Ênfase6 2 2" xfId="76"/>
    <cellStyle name="40% - Ênfase6 2 2 2" xfId="77"/>
    <cellStyle name="40% - Ênfase6 3" xfId="276"/>
    <cellStyle name="40% - Ênfase6 3 2" xfId="335"/>
    <cellStyle name="40% - Ênfase6 4" xfId="318"/>
    <cellStyle name="40% - Ênfase6 5" xfId="349"/>
    <cellStyle name="40% - Ênfase6 6" xfId="363"/>
    <cellStyle name="60% - Ênfase1 2" xfId="78"/>
    <cellStyle name="60% - Ênfase1 2 2" xfId="79"/>
    <cellStyle name="60% - Ênfase1 2 2 2" xfId="80"/>
    <cellStyle name="60% - Ênfase1 3" xfId="253"/>
    <cellStyle name="60% - Ênfase2 2" xfId="81"/>
    <cellStyle name="60% - Ênfase2 2 2" xfId="82"/>
    <cellStyle name="60% - Ênfase2 2 2 2" xfId="83"/>
    <cellStyle name="60% - Ênfase2 3" xfId="254"/>
    <cellStyle name="60% - Ênfase3 2" xfId="84"/>
    <cellStyle name="60% - Ênfase3 2 2" xfId="85"/>
    <cellStyle name="60% - Ênfase3 2 2 2" xfId="86"/>
    <cellStyle name="60% - Ênfase3 3" xfId="255"/>
    <cellStyle name="60% - Ênfase4 2" xfId="87"/>
    <cellStyle name="60% - Ênfase4 2 2" xfId="88"/>
    <cellStyle name="60% - Ênfase4 2 2 2" xfId="89"/>
    <cellStyle name="60% - Ênfase4 3" xfId="256"/>
    <cellStyle name="60% - Ênfase5 2" xfId="90"/>
    <cellStyle name="60% - Ênfase5 2 2" xfId="91"/>
    <cellStyle name="60% - Ênfase5 2 2 2" xfId="92"/>
    <cellStyle name="60% - Ênfase5 3" xfId="257"/>
    <cellStyle name="60% - Ênfase6 2" xfId="93"/>
    <cellStyle name="60% - Ênfase6 2 2" xfId="94"/>
    <cellStyle name="60% - Ênfase6 2 2 2" xfId="95"/>
    <cellStyle name="60% - Ênfase6 3" xfId="258"/>
    <cellStyle name="Accent" xfId="2"/>
    <cellStyle name="Accent 1" xfId="3"/>
    <cellStyle name="Accent 2" xfId="4"/>
    <cellStyle name="Accent 3" xfId="5"/>
    <cellStyle name="Bad" xfId="6"/>
    <cellStyle name="Bom" xfId="222" builtinId="26" customBuiltin="1"/>
    <cellStyle name="Bom 2" xfId="96"/>
    <cellStyle name="Bom 2 2" xfId="97"/>
    <cellStyle name="Bom 2 2 2" xfId="98"/>
    <cellStyle name="Cálculo" xfId="226" builtinId="22" customBuiltin="1"/>
    <cellStyle name="Cálculo 2" xfId="99"/>
    <cellStyle name="Cálculo 2 2" xfId="100"/>
    <cellStyle name="Cálculo 2 2 2" xfId="101"/>
    <cellStyle name="Célula de Verificação" xfId="228" builtinId="23" customBuiltin="1"/>
    <cellStyle name="Célula de Verificação 2" xfId="102"/>
    <cellStyle name="Célula de Verificação 2 2" xfId="103"/>
    <cellStyle name="Célula de Verificação 2 2 2" xfId="104"/>
    <cellStyle name="Célula Vinculada" xfId="227" builtinId="24" customBuiltin="1"/>
    <cellStyle name="Célula Vinculada 2" xfId="105"/>
    <cellStyle name="Ênfase1" xfId="232" builtinId="29" customBuiltin="1"/>
    <cellStyle name="Ênfase1 2" xfId="106"/>
    <cellStyle name="Ênfase1 2 2" xfId="107"/>
    <cellStyle name="Ênfase1 2 2 2" xfId="108"/>
    <cellStyle name="Ênfase2" xfId="235" builtinId="33" customBuiltin="1"/>
    <cellStyle name="Ênfase2 2" xfId="109"/>
    <cellStyle name="Ênfase2 2 2" xfId="110"/>
    <cellStyle name="Ênfase2 2 2 2" xfId="111"/>
    <cellStyle name="Ênfase3" xfId="238" builtinId="37" customBuiltin="1"/>
    <cellStyle name="Ênfase3 2" xfId="112"/>
    <cellStyle name="Ênfase3 2 2" xfId="113"/>
    <cellStyle name="Ênfase3 2 2 2" xfId="114"/>
    <cellStyle name="Ênfase4" xfId="241" builtinId="41" customBuiltin="1"/>
    <cellStyle name="Ênfase4 2" xfId="115"/>
    <cellStyle name="Ênfase4 2 2" xfId="116"/>
    <cellStyle name="Ênfase4 2 2 2" xfId="117"/>
    <cellStyle name="Ênfase5" xfId="244" builtinId="45" customBuiltin="1"/>
    <cellStyle name="Ênfase5 2" xfId="118"/>
    <cellStyle name="Ênfase5 2 2" xfId="119"/>
    <cellStyle name="Ênfase5 2 2 2" xfId="120"/>
    <cellStyle name="Ênfase6" xfId="247" builtinId="49" customBuiltin="1"/>
    <cellStyle name="Ênfase6 2" xfId="121"/>
    <cellStyle name="Ênfase6 2 2" xfId="122"/>
    <cellStyle name="Ênfase6 2 2 2" xfId="123"/>
    <cellStyle name="Entrada" xfId="224" builtinId="20" customBuiltin="1"/>
    <cellStyle name="Entrada 2" xfId="124"/>
    <cellStyle name="Entrada 2 2" xfId="125"/>
    <cellStyle name="Entrada 2 2 2" xfId="126"/>
    <cellStyle name="Error" xfId="7"/>
    <cellStyle name="Excel Built-in Normal" xfId="127"/>
    <cellStyle name="Excel_BuiltIn_Comma" xfId="8"/>
    <cellStyle name="Excel_BuiltIn_Percent" xfId="9"/>
    <cellStyle name="Footnote" xfId="10"/>
    <cellStyle name="Good" xfId="11"/>
    <cellStyle name="Heading (user)" xfId="12"/>
    <cellStyle name="Heading 1" xfId="13"/>
    <cellStyle name="Heading 2" xfId="14"/>
    <cellStyle name="Hyperlink" xfId="15"/>
    <cellStyle name="Incorreto" xfId="223" builtinId="27" customBuiltin="1"/>
    <cellStyle name="Incorreto 2" xfId="128"/>
    <cellStyle name="Incorreto 2 2" xfId="129"/>
    <cellStyle name="Incorreto 2 2 2" xfId="130"/>
    <cellStyle name="Moeda" xfId="1" builtinId="4"/>
    <cellStyle name="Moeda 2" xfId="29"/>
    <cellStyle name="Moeda 2 2" xfId="35"/>
    <cellStyle name="Moeda 2 2 2" xfId="284"/>
    <cellStyle name="Moeda 2 3" xfId="132"/>
    <cellStyle name="Moeda 2 4" xfId="280"/>
    <cellStyle name="Moeda 3" xfId="32"/>
    <cellStyle name="Moeda 3 2" xfId="133"/>
    <cellStyle name="Moeda 3 3" xfId="281"/>
    <cellStyle name="Moeda 4" xfId="134"/>
    <cellStyle name="Moeda 4 2" xfId="288"/>
    <cellStyle name="Moeda 5" xfId="131"/>
    <cellStyle name="Moeda 5 2" xfId="287"/>
    <cellStyle name="Moeda 6" xfId="213"/>
    <cellStyle name="Moeda 7" xfId="37"/>
    <cellStyle name="Moeda 8" xfId="259"/>
    <cellStyle name="Moeda 9" xfId="277"/>
    <cellStyle name="Neutra 2" xfId="135"/>
    <cellStyle name="Neutra 2 2" xfId="136"/>
    <cellStyle name="Neutra 2 2 2" xfId="137"/>
    <cellStyle name="Neutral" xfId="16"/>
    <cellStyle name="Neutro 2" xfId="251"/>
    <cellStyle name="Normal" xfId="0" builtinId="0" customBuiltin="1"/>
    <cellStyle name="Normal 10" xfId="215"/>
    <cellStyle name="Normal 11" xfId="250"/>
    <cellStyle name="Normal 11 2" xfId="319"/>
    <cellStyle name="Normal 12" xfId="138"/>
    <cellStyle name="Normal 13" xfId="260"/>
    <cellStyle name="Normal 14" xfId="261"/>
    <cellStyle name="Normal 14 2" xfId="321"/>
    <cellStyle name="Normal 15" xfId="263"/>
    <cellStyle name="Normal 15 2" xfId="322"/>
    <cellStyle name="Normal 16" xfId="336"/>
    <cellStyle name="Normal 17" xfId="350"/>
    <cellStyle name="Normal 2" xfId="17"/>
    <cellStyle name="Normal 2 2" xfId="140"/>
    <cellStyle name="Normal 2 2 2" xfId="141"/>
    <cellStyle name="Normal 2 3" xfId="139"/>
    <cellStyle name="Normal 2_Modelo de Detalhamento do  BDI" xfId="142"/>
    <cellStyle name="Normal 29" xfId="262"/>
    <cellStyle name="Normal 3" xfId="40"/>
    <cellStyle name="Normal 3 2" xfId="144"/>
    <cellStyle name="Normal 3 2 2" xfId="289"/>
    <cellStyle name="Normal 3 3" xfId="143"/>
    <cellStyle name="Normal 3 4" xfId="285"/>
    <cellStyle name="Normal 4" xfId="145"/>
    <cellStyle name="Normal 5" xfId="146"/>
    <cellStyle name="Normal 6" xfId="41"/>
    <cellStyle name="Normal 6 2" xfId="286"/>
    <cellStyle name="Normal 7" xfId="36"/>
    <cellStyle name="Normal 8" xfId="214"/>
    <cellStyle name="Normal 9" xfId="216"/>
    <cellStyle name="Nota 10" xfId="337"/>
    <cellStyle name="Nota 11" xfId="351"/>
    <cellStyle name="Nota 2" xfId="147"/>
    <cellStyle name="Nota 2 2" xfId="148"/>
    <cellStyle name="Nota 2 2 2" xfId="149"/>
    <cellStyle name="Nota 2 2 3" xfId="150"/>
    <cellStyle name="Nota 2 2 4" xfId="151"/>
    <cellStyle name="Nota 2 3" xfId="152"/>
    <cellStyle name="Nota 2 3 2" xfId="153"/>
    <cellStyle name="Nota 2 4" xfId="154"/>
    <cellStyle name="Nota 3" xfId="155"/>
    <cellStyle name="Nota 4" xfId="156"/>
    <cellStyle name="Nota 4 2" xfId="157"/>
    <cellStyle name="Nota 5" xfId="158"/>
    <cellStyle name="Nota 5 2" xfId="159"/>
    <cellStyle name="Nota 6" xfId="160"/>
    <cellStyle name="Nota 7" xfId="161"/>
    <cellStyle name="Nota 8" xfId="252"/>
    <cellStyle name="Nota 8 2" xfId="320"/>
    <cellStyle name="Nota 9" xfId="264"/>
    <cellStyle name="Nota 9 2" xfId="323"/>
    <cellStyle name="Note" xfId="18"/>
    <cellStyle name="Porcentagem" xfId="30" builtinId="5"/>
    <cellStyle name="Porcentagem 10" xfId="38"/>
    <cellStyle name="Porcentagem 2" xfId="19"/>
    <cellStyle name="Porcentagem 2 2" xfId="164"/>
    <cellStyle name="Porcentagem 2 3" xfId="163"/>
    <cellStyle name="Porcentagem 3" xfId="165"/>
    <cellStyle name="Porcentagem 3 2" xfId="166"/>
    <cellStyle name="Porcentagem 4" xfId="167"/>
    <cellStyle name="Porcentagem 5" xfId="168"/>
    <cellStyle name="Porcentagem 5 2" xfId="169"/>
    <cellStyle name="Porcentagem 5 3" xfId="170"/>
    <cellStyle name="Porcentagem 5 3 2" xfId="171"/>
    <cellStyle name="Porcentagem 6" xfId="172"/>
    <cellStyle name="Porcentagem 6 2" xfId="173"/>
    <cellStyle name="Porcentagem 7" xfId="174"/>
    <cellStyle name="Porcentagem 8" xfId="175"/>
    <cellStyle name="Porcentagem 9" xfId="162"/>
    <cellStyle name="Saída" xfId="225" builtinId="21" customBuiltin="1"/>
    <cellStyle name="Saída 2" xfId="176"/>
    <cellStyle name="Saída 2 2" xfId="177"/>
    <cellStyle name="Saída 2 2 2" xfId="178"/>
    <cellStyle name="Sem título1" xfId="20"/>
    <cellStyle name="Sem título2" xfId="21"/>
    <cellStyle name="Sem título3" xfId="22"/>
    <cellStyle name="Sem título4" xfId="23"/>
    <cellStyle name="Separador de milhares 2" xfId="179"/>
    <cellStyle name="Separador de milhares 2 2" xfId="180"/>
    <cellStyle name="Separador de milhares 2 2 2" xfId="181"/>
    <cellStyle name="Separador de milhares 2 2 2 2" xfId="182"/>
    <cellStyle name="Separador de milhares 2 2 2 3" xfId="291"/>
    <cellStyle name="Separador de milhares 2 3" xfId="290"/>
    <cellStyle name="Status" xfId="24"/>
    <cellStyle name="Text" xfId="25"/>
    <cellStyle name="Texto de Aviso" xfId="229" builtinId="11" customBuiltin="1"/>
    <cellStyle name="Texto de Aviso 2" xfId="183"/>
    <cellStyle name="Texto Explicativo" xfId="230" builtinId="53" customBuiltin="1"/>
    <cellStyle name="Texto Explicativo 2" xfId="184"/>
    <cellStyle name="Texto Explicativo 3" xfId="39"/>
    <cellStyle name="Título" xfId="217" builtinId="15" customBuiltin="1"/>
    <cellStyle name="Título 1" xfId="218" builtinId="16" customBuiltin="1"/>
    <cellStyle name="Título 1 1" xfId="185"/>
    <cellStyle name="Título 1 1 1" xfId="186"/>
    <cellStyle name="Título 1 2" xfId="187"/>
    <cellStyle name="Título 1 2 2" xfId="188"/>
    <cellStyle name="Título 1 2 2 2" xfId="189"/>
    <cellStyle name="Título 2" xfId="219" builtinId="17" customBuiltin="1"/>
    <cellStyle name="Título 2 2" xfId="190"/>
    <cellStyle name="Título 3" xfId="220" builtinId="18" customBuiltin="1"/>
    <cellStyle name="Título 3 2" xfId="191"/>
    <cellStyle name="Título 4" xfId="221" builtinId="19" customBuiltin="1"/>
    <cellStyle name="Título 4 2" xfId="192"/>
    <cellStyle name="Título 5" xfId="193"/>
    <cellStyle name="Total" xfId="231" builtinId="25" customBuiltin="1"/>
    <cellStyle name="Total 2" xfId="194"/>
    <cellStyle name="Vírgula" xfId="27" builtinId="3"/>
    <cellStyle name="Vírgula 2" xfId="28"/>
    <cellStyle name="Vírgula 2 2" xfId="34"/>
    <cellStyle name="Vírgula 2 2 2" xfId="198"/>
    <cellStyle name="Vírgula 2 2 2 2" xfId="294"/>
    <cellStyle name="Vírgula 2 2 3" xfId="199"/>
    <cellStyle name="Vírgula 2 2 4" xfId="197"/>
    <cellStyle name="Vírgula 2 2 5" xfId="283"/>
    <cellStyle name="Vírgula 2 3" xfId="200"/>
    <cellStyle name="Vírgula 2 3 2" xfId="201"/>
    <cellStyle name="Vírgula 2 3 3" xfId="295"/>
    <cellStyle name="Vírgula 2 4" xfId="202"/>
    <cellStyle name="Vírgula 2 4 2" xfId="296"/>
    <cellStyle name="Vírgula 2 5" xfId="196"/>
    <cellStyle name="Vírgula 2 5 2" xfId="293"/>
    <cellStyle name="Vírgula 2 6" xfId="279"/>
    <cellStyle name="Vírgula 3" xfId="33"/>
    <cellStyle name="Vírgula 3 2" xfId="204"/>
    <cellStyle name="Vírgula 3 2 2" xfId="298"/>
    <cellStyle name="Vírgula 3 3" xfId="203"/>
    <cellStyle name="Vírgula 3 3 2" xfId="297"/>
    <cellStyle name="Vírgula 3 4" xfId="282"/>
    <cellStyle name="Vírgula 4" xfId="205"/>
    <cellStyle name="Vírgula 4 2" xfId="31"/>
    <cellStyle name="Vírgula 4 2 2" xfId="206"/>
    <cellStyle name="Vírgula 4 2 2 2" xfId="300"/>
    <cellStyle name="Vírgula 4 3" xfId="207"/>
    <cellStyle name="Vírgula 4 3 2" xfId="208"/>
    <cellStyle name="Vírgula 4 3 2 2" xfId="302"/>
    <cellStyle name="Vírgula 4 3 3" xfId="301"/>
    <cellStyle name="Vírgula 4 4" xfId="299"/>
    <cellStyle name="Vírgula 5" xfId="209"/>
    <cellStyle name="Vírgula 5 2" xfId="210"/>
    <cellStyle name="Vírgula 5 2 2" xfId="304"/>
    <cellStyle name="Vírgula 5 3" xfId="303"/>
    <cellStyle name="Vírgula 6" xfId="211"/>
    <cellStyle name="Vírgula 6 2" xfId="305"/>
    <cellStyle name="Vírgula 7" xfId="212"/>
    <cellStyle name="Vírgula 7 2" xfId="306"/>
    <cellStyle name="Vírgula 8" xfId="195"/>
    <cellStyle name="Vírgula 8 2" xfId="292"/>
    <cellStyle name="Vírgula 9" xfId="278"/>
    <cellStyle name="Warning" xfId="26"/>
  </cellStyles>
  <dxfs count="887">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color theme="0"/>
      </font>
      <fill>
        <patternFill>
          <bgColor theme="5"/>
        </patternFill>
      </fill>
    </dxf>
    <dxf>
      <font>
        <color theme="0"/>
      </font>
      <fill>
        <patternFill>
          <bgColor rgb="FFFF0000"/>
        </patternFill>
      </fill>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font>
      <fill>
        <patternFill patternType="solid">
          <fgColor indexed="64"/>
          <bgColor theme="0" tint="-0.14996795556505021"/>
        </patternFill>
      </fill>
    </dxf>
    <dxf>
      <font>
        <color theme="0"/>
      </font>
      <fill>
        <patternFill>
          <bgColor theme="5"/>
        </patternFill>
      </fill>
    </dxf>
    <dxf>
      <font>
        <color theme="0"/>
      </font>
      <fill>
        <patternFill>
          <bgColor rgb="FFFF0000"/>
        </patternFill>
      </fill>
    </dxf>
    <dxf>
      <font>
        <b/>
        <i val="0"/>
        <color theme="8" tint="-0.24994659260841701"/>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rgb="FFFF0000"/>
      </font>
      <fill>
        <patternFill>
          <bgColor rgb="FFFFCCCC"/>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theme="0"/>
      </font>
      <fill>
        <patternFill>
          <bgColor rgb="FFFF0000"/>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theme="8" tint="-0.24994659260841701"/>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color theme="0"/>
      </font>
      <fill>
        <patternFill>
          <bgColor theme="5"/>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theme="8" tint="-0.24994659260841701"/>
      </font>
    </dxf>
    <dxf>
      <font>
        <b/>
        <i val="0"/>
        <color theme="8" tint="-0.24994659260841701"/>
      </font>
    </dxf>
    <dxf>
      <font>
        <b/>
        <i val="0"/>
        <color theme="8" tint="-0.24994659260841701"/>
      </font>
    </dxf>
    <dxf>
      <font>
        <b/>
        <i val="0"/>
        <color theme="8" tint="-0.24994659260841701"/>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theme="8" tint="-0.24994659260841701"/>
      </font>
    </dxf>
    <dxf>
      <font>
        <b/>
        <i val="0"/>
        <color theme="8" tint="-0.24994659260841701"/>
      </font>
    </dxf>
    <dxf>
      <font>
        <b/>
        <i val="0"/>
        <color theme="8" tint="-0.24994659260841701"/>
      </font>
    </dxf>
    <dxf>
      <font>
        <b/>
        <i val="0"/>
        <color theme="8" tint="-0.24994659260841701"/>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dxf>
    <dxf>
      <font>
        <b/>
        <i val="0"/>
        <color theme="8" tint="-0.24994659260841701"/>
      </font>
    </dxf>
    <dxf>
      <font>
        <b/>
        <i val="0"/>
        <color theme="8" tint="-0.24994659260841701"/>
      </font>
    </dxf>
    <dxf>
      <font>
        <b/>
        <i val="0"/>
        <color theme="8" tint="-0.24994659260841701"/>
      </font>
    </dxf>
    <dxf>
      <font>
        <b/>
        <i val="0"/>
        <color theme="8" tint="-0.24994659260841701"/>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ont>
        <b/>
        <i val="0"/>
        <color theme="8" tint="-0.24994659260841701"/>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ont>
        <b/>
        <i val="0"/>
        <color theme="8" tint="-0.24994659260841701"/>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theme="8" tint="-0.24994659260841701"/>
      </font>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theme="8" tint="-0.24994659260841701"/>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ont>
        <b/>
        <i val="0"/>
      </font>
      <fill>
        <patternFill patternType="solid">
          <fgColor indexed="64"/>
          <bgColor theme="0" tint="-0.14996795556505021"/>
        </patternFill>
      </fill>
    </dxf>
    <dxf>
      <font>
        <color theme="0"/>
      </font>
      <fill>
        <patternFill>
          <bgColor rgb="FFFF0000"/>
        </patternFill>
      </fill>
    </dxf>
    <dxf>
      <fill>
        <patternFill>
          <bgColor rgb="FFFFFFCC"/>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ont>
        <b/>
        <i val="0"/>
      </font>
      <fill>
        <patternFill patternType="solid">
          <fgColor indexed="64"/>
          <bgColor theme="0" tint="-0.14996795556505021"/>
        </patternFill>
      </fill>
    </dxf>
    <dxf>
      <font>
        <color theme="0"/>
      </font>
      <fill>
        <patternFill>
          <bgColor rgb="FFFF0000"/>
        </patternFill>
      </fill>
    </dxf>
    <dxf>
      <fill>
        <patternFill>
          <bgColor rgb="FFFFFFCC"/>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ont>
        <b/>
        <i val="0"/>
      </font>
      <fill>
        <patternFill patternType="solid">
          <fgColor indexed="64"/>
          <bgColor theme="0" tint="-0.14996795556505021"/>
        </patternFill>
      </fill>
    </dxf>
    <dxf>
      <font>
        <color theme="0"/>
      </font>
      <fill>
        <patternFill>
          <bgColor rgb="FFFF0000"/>
        </patternFill>
      </fill>
    </dxf>
    <dxf>
      <fill>
        <patternFill>
          <bgColor rgb="FFFFFFCC"/>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theme="8" tint="-0.24994659260841701"/>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theme="8" tint="-0.24994659260841701"/>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ont>
        <b/>
        <i val="0"/>
      </font>
      <fill>
        <patternFill patternType="solid">
          <fgColor indexed="64"/>
          <bgColor theme="0" tint="-0.14996795556505021"/>
        </patternFill>
      </fill>
    </dxf>
    <dxf>
      <font>
        <color theme="0"/>
      </font>
      <fill>
        <patternFill>
          <bgColor rgb="FFFF0000"/>
        </patternFill>
      </fill>
    </dxf>
    <dxf>
      <fill>
        <patternFill>
          <bgColor rgb="FFFFFFCC"/>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theme="8" tint="-0.24994659260841701"/>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theme="8" tint="-0.24994659260841701"/>
      </font>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color rgb="FFFF0000"/>
      </font>
      <fill>
        <patternFill>
          <bgColor rgb="FFFFCCCC"/>
        </patternFill>
      </fill>
    </dxf>
    <dxf>
      <font>
        <color theme="0"/>
      </font>
      <fill>
        <patternFill>
          <bgColor rgb="FFFF0000"/>
        </patternFill>
      </fill>
    </dxf>
    <dxf>
      <font>
        <color theme="0"/>
      </font>
      <fill>
        <patternFill>
          <bgColor theme="5"/>
        </patternFill>
      </fill>
    </dxf>
    <dxf>
      <font>
        <b/>
        <i val="0"/>
        <color rgb="FFFF0000"/>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0000FF"/>
      </font>
    </dxf>
    <dxf>
      <font>
        <color rgb="FF0000FF"/>
      </font>
    </dxf>
    <dxf>
      <font>
        <color rgb="FF0000FF"/>
      </font>
    </dxf>
  </dxfs>
  <tableStyles count="0" defaultTableStyle="TableStyleMedium2" defaultPivotStyle="PivotStyleLight16"/>
  <colors>
    <mruColors>
      <color rgb="FFFF9999"/>
      <color rgb="FFFFCC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microsoft.com/office/2017/10/relationships/person" Target="persons/person.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295275</xdr:colOff>
          <xdr:row>0</xdr:row>
          <xdr:rowOff>114300</xdr:rowOff>
        </xdr:from>
        <xdr:to>
          <xdr:col>14</xdr:col>
          <xdr:colOff>504825</xdr:colOff>
          <xdr:row>1</xdr:row>
          <xdr:rowOff>123825</xdr:rowOff>
        </xdr:to>
        <xdr:sp macro="" textlink="">
          <xdr:nvSpPr>
            <xdr:cNvPr id="3076" name="Button 4" descr="Gerar planilha para licitação" hidden="1">
              <a:extLst>
                <a:ext uri="{63B3BB69-23CF-44E3-9099-C40C66FF867C}">
                  <a14:compatExt spid="_x0000_s3076"/>
                </a:ext>
                <a:ext uri="{FF2B5EF4-FFF2-40B4-BE49-F238E27FC236}">
                  <a16:creationId xmlns:a16="http://schemas.microsoft.com/office/drawing/2014/main" id="{00000000-0008-0000-0D00-000004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pt-BR" sz="1100" b="1" i="0" u="none" strike="noStrike" baseline="0">
                  <a:solidFill>
                    <a:srgbClr val="000000"/>
                  </a:solidFill>
                  <a:latin typeface="Courier New"/>
                  <a:cs typeface="Courier New"/>
                </a:rPr>
                <a:t>CONCLUIR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371475</xdr:colOff>
          <xdr:row>0</xdr:row>
          <xdr:rowOff>114300</xdr:rowOff>
        </xdr:from>
        <xdr:to>
          <xdr:col>13</xdr:col>
          <xdr:colOff>247650</xdr:colOff>
          <xdr:row>1</xdr:row>
          <xdr:rowOff>123825</xdr:rowOff>
        </xdr:to>
        <xdr:sp macro="" textlink="">
          <xdr:nvSpPr>
            <xdr:cNvPr id="3078" name="Button 6" descr="Gerar planilha para licitação" hidden="1">
              <a:extLst>
                <a:ext uri="{63B3BB69-23CF-44E3-9099-C40C66FF867C}">
                  <a14:compatExt spid="_x0000_s3078"/>
                </a:ext>
                <a:ext uri="{FF2B5EF4-FFF2-40B4-BE49-F238E27FC236}">
                  <a16:creationId xmlns:a16="http://schemas.microsoft.com/office/drawing/2014/main" id="{00000000-0008-0000-0D00-000006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100" b="0" i="0" u="none" strike="noStrike" baseline="0">
                  <a:solidFill>
                    <a:srgbClr val="000000"/>
                  </a:solidFill>
                  <a:latin typeface="Courier New"/>
                  <a:cs typeface="Courier New"/>
                </a:rPr>
                <a:t>OCULTAR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0</xdr:row>
          <xdr:rowOff>114300</xdr:rowOff>
        </xdr:from>
        <xdr:to>
          <xdr:col>12</xdr:col>
          <xdr:colOff>314325</xdr:colOff>
          <xdr:row>1</xdr:row>
          <xdr:rowOff>123825</xdr:rowOff>
        </xdr:to>
        <xdr:sp macro="" textlink="">
          <xdr:nvSpPr>
            <xdr:cNvPr id="3079" name="Button 7" descr="Gerar planilha para licitação" hidden="1">
              <a:extLst>
                <a:ext uri="{63B3BB69-23CF-44E3-9099-C40C66FF867C}">
                  <a14:compatExt spid="_x0000_s3079"/>
                </a:ext>
                <a:ext uri="{FF2B5EF4-FFF2-40B4-BE49-F238E27FC236}">
                  <a16:creationId xmlns:a16="http://schemas.microsoft.com/office/drawing/2014/main" id="{00000000-0008-0000-0D00-000007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100" b="0" i="0" u="none" strike="noStrike" baseline="0">
                  <a:solidFill>
                    <a:srgbClr val="000000"/>
                  </a:solidFill>
                  <a:latin typeface="Courier New"/>
                  <a:cs typeface="Courier New"/>
                </a:rPr>
                <a:t>EXIBIR</a:t>
              </a:r>
            </a:p>
          </xdr:txBody>
        </xdr:sp>
        <xdr:clientData fPrintsWithSheet="0"/>
      </xdr:twoCellAnchor>
    </mc:Choice>
    <mc:Fallback/>
  </mc:AlternateContent>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vmlDrawing" Target="../drawings/vmlDrawing2.vml"/><Relationship Id="rId7" Type="http://schemas.openxmlformats.org/officeDocument/2006/relationships/ctrlProp" Target="../ctrlProps/ctrlProp3.xml"/><Relationship Id="rId2" Type="http://schemas.openxmlformats.org/officeDocument/2006/relationships/drawing" Target="../drawings/drawing1.xml"/><Relationship Id="rId1" Type="http://schemas.openxmlformats.org/officeDocument/2006/relationships/printerSettings" Target="../printerSettings/printerSettings10.bin"/><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3.v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vmlDrawing" Target="../drawings/vmlDrawing5.vml"/><Relationship Id="rId1" Type="http://schemas.openxmlformats.org/officeDocument/2006/relationships/printerSettings" Target="../printerSettings/printerSettings13.bin"/><Relationship Id="rId4" Type="http://schemas.openxmlformats.org/officeDocument/2006/relationships/comments" Target="../comments3.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6">
    <tabColor rgb="FF00B050"/>
  </sheetPr>
  <dimension ref="A1:E15"/>
  <sheetViews>
    <sheetView topLeftCell="A12" zoomScaleNormal="100" workbookViewId="0">
      <selection activeCell="F9" sqref="F9"/>
    </sheetView>
  </sheetViews>
  <sheetFormatPr defaultColWidth="15.625" defaultRowHeight="12.75"/>
  <cols>
    <col min="1" max="1" width="15.625" style="103"/>
    <col min="2" max="16384" width="15.625" style="102"/>
  </cols>
  <sheetData>
    <row r="1" spans="1:5">
      <c r="A1" s="106" t="s">
        <v>2374</v>
      </c>
      <c r="B1" s="569" t="s">
        <v>2377</v>
      </c>
      <c r="C1" s="570"/>
      <c r="D1" s="570"/>
      <c r="E1" s="571"/>
    </row>
    <row r="2" spans="1:5">
      <c r="A2" s="106" t="s">
        <v>2372</v>
      </c>
      <c r="B2" s="566" t="s">
        <v>2373</v>
      </c>
      <c r="C2" s="567"/>
      <c r="D2" s="567"/>
      <c r="E2" s="568"/>
    </row>
    <row r="3" spans="1:5">
      <c r="A3" s="104"/>
      <c r="B3" s="105"/>
      <c r="C3" s="105"/>
      <c r="D3" s="105"/>
      <c r="E3" s="105"/>
    </row>
    <row r="4" spans="1:5">
      <c r="A4" s="107" t="s">
        <v>2375</v>
      </c>
      <c r="B4" s="566" t="s">
        <v>2371</v>
      </c>
      <c r="C4" s="567"/>
      <c r="D4" s="567"/>
      <c r="E4" s="568"/>
    </row>
    <row r="6" spans="1:5" ht="18">
      <c r="A6" s="561" t="s">
        <v>2376</v>
      </c>
      <c r="B6" s="561"/>
      <c r="C6" s="561"/>
      <c r="D6" s="561"/>
      <c r="E6" s="561"/>
    </row>
    <row r="7" spans="1:5" ht="30" customHeight="1">
      <c r="A7" s="560" t="s">
        <v>2379</v>
      </c>
      <c r="B7" s="560"/>
      <c r="C7" s="560"/>
      <c r="D7" s="560"/>
      <c r="E7" s="560"/>
    </row>
    <row r="8" spans="1:5" ht="52.5" customHeight="1">
      <c r="A8" s="565" t="s">
        <v>2380</v>
      </c>
      <c r="B8" s="565"/>
      <c r="C8" s="565"/>
      <c r="D8" s="565"/>
      <c r="E8" s="565"/>
    </row>
    <row r="9" spans="1:5" ht="136.5" customHeight="1">
      <c r="A9" s="565" t="s">
        <v>2381</v>
      </c>
      <c r="B9" s="565"/>
      <c r="C9" s="565"/>
      <c r="D9" s="565"/>
      <c r="E9" s="565"/>
    </row>
    <row r="10" spans="1:5" ht="52.5" customHeight="1">
      <c r="A10" s="565" t="s">
        <v>2382</v>
      </c>
      <c r="B10" s="565"/>
      <c r="C10" s="565"/>
      <c r="D10" s="565"/>
      <c r="E10" s="565"/>
    </row>
    <row r="11" spans="1:5" ht="99" customHeight="1">
      <c r="A11" s="565" t="s">
        <v>2383</v>
      </c>
      <c r="B11" s="565"/>
      <c r="C11" s="565"/>
      <c r="D11" s="565"/>
      <c r="E11" s="565"/>
    </row>
    <row r="12" spans="1:5" ht="69.75" customHeight="1">
      <c r="A12" s="560" t="s">
        <v>2384</v>
      </c>
      <c r="B12" s="560"/>
      <c r="C12" s="560"/>
      <c r="D12" s="560"/>
      <c r="E12" s="560"/>
    </row>
    <row r="13" spans="1:5" ht="49.5" customHeight="1">
      <c r="A13" s="560" t="s">
        <v>2378</v>
      </c>
      <c r="B13" s="560"/>
      <c r="C13" s="560"/>
      <c r="D13" s="560"/>
      <c r="E13" s="560"/>
    </row>
    <row r="14" spans="1:5" ht="18">
      <c r="A14" s="561" t="s">
        <v>2385</v>
      </c>
      <c r="B14" s="561"/>
      <c r="C14" s="561"/>
      <c r="D14" s="561"/>
      <c r="E14" s="561"/>
    </row>
    <row r="15" spans="1:5" ht="150.75" customHeight="1">
      <c r="A15" s="562" t="s">
        <v>2386</v>
      </c>
      <c r="B15" s="563"/>
      <c r="C15" s="563"/>
      <c r="D15" s="563"/>
      <c r="E15" s="564"/>
    </row>
  </sheetData>
  <mergeCells count="13">
    <mergeCell ref="B4:E4"/>
    <mergeCell ref="A6:E6"/>
    <mergeCell ref="A7:E7"/>
    <mergeCell ref="B2:E2"/>
    <mergeCell ref="B1:E1"/>
    <mergeCell ref="A13:E13"/>
    <mergeCell ref="A14:E14"/>
    <mergeCell ref="A15:E15"/>
    <mergeCell ref="A12:E12"/>
    <mergeCell ref="A8:E8"/>
    <mergeCell ref="A9:E9"/>
    <mergeCell ref="A10:E10"/>
    <mergeCell ref="A11:E11"/>
  </mergeCells>
  <pageMargins left="0.511811024" right="0.511811024" top="0.78740157499999996" bottom="0.78740157499999996" header="0.31496062000000002" footer="0.31496062000000002"/>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
    <tabColor theme="0"/>
  </sheetPr>
  <dimension ref="A1:F5754"/>
  <sheetViews>
    <sheetView zoomScale="130" zoomScaleNormal="130" workbookViewId="0">
      <pane ySplit="2" topLeftCell="A121" activePane="bottomLeft" state="frozen"/>
      <selection pane="bottomLeft" activeCell="B131" sqref="B131"/>
    </sheetView>
  </sheetViews>
  <sheetFormatPr defaultColWidth="0" defaultRowHeight="11.25"/>
  <cols>
    <col min="1" max="1" width="20.625" style="145" customWidth="1"/>
    <col min="2" max="2" width="89" style="124" customWidth="1"/>
    <col min="3" max="3" width="5.625" style="144" customWidth="1"/>
    <col min="4" max="4" width="15.625" style="160" customWidth="1"/>
    <col min="5" max="16384" width="9" style="124" hidden="1"/>
  </cols>
  <sheetData>
    <row r="1" spans="1:5" s="123" customFormat="1">
      <c r="A1" s="143" t="s">
        <v>684</v>
      </c>
      <c r="B1" s="173">
        <v>44958</v>
      </c>
      <c r="C1" s="586" t="s">
        <v>3277</v>
      </c>
      <c r="D1" s="586"/>
    </row>
    <row r="2" spans="1:5">
      <c r="A2" s="139" t="s">
        <v>826</v>
      </c>
      <c r="B2" s="139" t="s">
        <v>673</v>
      </c>
      <c r="C2" s="139" t="s">
        <v>15</v>
      </c>
      <c r="D2" s="159" t="s">
        <v>819</v>
      </c>
    </row>
    <row r="3" spans="1:5">
      <c r="A3" s="367" t="s">
        <v>20129</v>
      </c>
      <c r="B3" s="367" t="s">
        <v>20130</v>
      </c>
      <c r="C3" s="368" t="s">
        <v>20131</v>
      </c>
      <c r="D3" s="584">
        <v>209.72</v>
      </c>
      <c r="E3" s="585"/>
    </row>
    <row r="4" spans="1:5" ht="19.5">
      <c r="A4" s="367" t="s">
        <v>20132</v>
      </c>
      <c r="B4" s="367" t="s">
        <v>20133</v>
      </c>
      <c r="C4" s="368" t="s">
        <v>20131</v>
      </c>
      <c r="D4" s="584">
        <v>331.01</v>
      </c>
      <c r="E4" s="585"/>
    </row>
    <row r="5" spans="1:5" ht="19.5">
      <c r="A5" s="367" t="s">
        <v>20134</v>
      </c>
      <c r="B5" s="367" t="s">
        <v>20135</v>
      </c>
      <c r="C5" s="368" t="s">
        <v>20131</v>
      </c>
      <c r="D5" s="587">
        <v>1565.5</v>
      </c>
      <c r="E5" s="588"/>
    </row>
    <row r="6" spans="1:5" ht="29.25">
      <c r="A6" s="369" t="s">
        <v>20136</v>
      </c>
      <c r="B6" s="367" t="s">
        <v>20137</v>
      </c>
      <c r="C6" s="370" t="s">
        <v>20131</v>
      </c>
      <c r="D6" s="589">
        <v>1431.74</v>
      </c>
      <c r="E6" s="590"/>
    </row>
    <row r="7" spans="1:5" ht="19.5">
      <c r="A7" s="369" t="s">
        <v>20138</v>
      </c>
      <c r="B7" s="367" t="s">
        <v>20139</v>
      </c>
      <c r="C7" s="370" t="s">
        <v>20131</v>
      </c>
      <c r="D7" s="582">
        <v>174.57</v>
      </c>
      <c r="E7" s="583"/>
    </row>
    <row r="8" spans="1:5" ht="19.5">
      <c r="A8" s="369" t="s">
        <v>20140</v>
      </c>
      <c r="B8" s="367" t="s">
        <v>20141</v>
      </c>
      <c r="C8" s="370" t="s">
        <v>20131</v>
      </c>
      <c r="D8" s="582">
        <v>126.96</v>
      </c>
      <c r="E8" s="583"/>
    </row>
    <row r="9" spans="1:5" ht="19.5">
      <c r="A9" s="369" t="s">
        <v>20142</v>
      </c>
      <c r="B9" s="367" t="s">
        <v>20143</v>
      </c>
      <c r="C9" s="370" t="s">
        <v>20131</v>
      </c>
      <c r="D9" s="582">
        <v>126.96</v>
      </c>
      <c r="E9" s="583"/>
    </row>
    <row r="10" spans="1:5">
      <c r="A10" s="367" t="s">
        <v>20144</v>
      </c>
      <c r="B10" s="367" t="s">
        <v>20145</v>
      </c>
      <c r="C10" s="368" t="s">
        <v>20131</v>
      </c>
      <c r="D10" s="584">
        <v>70.28</v>
      </c>
      <c r="E10" s="585"/>
    </row>
    <row r="11" spans="1:5" ht="19.5">
      <c r="A11" s="369" t="s">
        <v>20146</v>
      </c>
      <c r="B11" s="367" t="s">
        <v>20147</v>
      </c>
      <c r="C11" s="370" t="s">
        <v>20131</v>
      </c>
      <c r="D11" s="582">
        <v>70.28</v>
      </c>
      <c r="E11" s="583"/>
    </row>
    <row r="12" spans="1:5" ht="19.5">
      <c r="A12" s="367" t="s">
        <v>20148</v>
      </c>
      <c r="B12" s="367" t="s">
        <v>20149</v>
      </c>
      <c r="C12" s="368" t="s">
        <v>20131</v>
      </c>
      <c r="D12" s="587">
        <v>1274.17</v>
      </c>
      <c r="E12" s="588"/>
    </row>
    <row r="13" spans="1:5">
      <c r="A13" s="369" t="s">
        <v>20150</v>
      </c>
      <c r="B13" s="367" t="s">
        <v>20151</v>
      </c>
      <c r="C13" s="370" t="s">
        <v>20131</v>
      </c>
      <c r="D13" s="582">
        <v>44.21</v>
      </c>
      <c r="E13" s="583"/>
    </row>
    <row r="14" spans="1:5">
      <c r="A14" s="367" t="s">
        <v>20152</v>
      </c>
      <c r="B14" s="367" t="s">
        <v>20153</v>
      </c>
      <c r="C14" s="368" t="s">
        <v>20131</v>
      </c>
      <c r="D14" s="584">
        <v>65.75</v>
      </c>
      <c r="E14" s="585"/>
    </row>
    <row r="15" spans="1:5" ht="19.5">
      <c r="A15" s="369" t="s">
        <v>20154</v>
      </c>
      <c r="B15" s="367" t="s">
        <v>20155</v>
      </c>
      <c r="C15" s="370" t="s">
        <v>20131</v>
      </c>
      <c r="D15" s="582">
        <v>331.01</v>
      </c>
      <c r="E15" s="583"/>
    </row>
    <row r="16" spans="1:5">
      <c r="A16" s="367" t="s">
        <v>20156</v>
      </c>
      <c r="B16" s="367" t="s">
        <v>20157</v>
      </c>
      <c r="C16" s="368" t="s">
        <v>20158</v>
      </c>
      <c r="D16" s="584">
        <v>220.69</v>
      </c>
      <c r="E16" s="585"/>
    </row>
    <row r="17" spans="1:5">
      <c r="A17" s="367" t="s">
        <v>20159</v>
      </c>
      <c r="B17" s="367" t="s">
        <v>20160</v>
      </c>
      <c r="C17" s="368" t="s">
        <v>20158</v>
      </c>
      <c r="D17" s="584">
        <v>174.57</v>
      </c>
      <c r="E17" s="585"/>
    </row>
    <row r="18" spans="1:5">
      <c r="A18" s="367" t="s">
        <v>20161</v>
      </c>
      <c r="B18" s="367" t="s">
        <v>20162</v>
      </c>
      <c r="C18" s="368" t="s">
        <v>20158</v>
      </c>
      <c r="D18" s="584">
        <v>148.5</v>
      </c>
      <c r="E18" s="585"/>
    </row>
    <row r="19" spans="1:5">
      <c r="A19" s="367" t="s">
        <v>20163</v>
      </c>
      <c r="B19" s="367" t="s">
        <v>20164</v>
      </c>
      <c r="C19" s="368" t="s">
        <v>20158</v>
      </c>
      <c r="D19" s="584">
        <v>116.66</v>
      </c>
      <c r="E19" s="585"/>
    </row>
    <row r="20" spans="1:5" ht="19.5">
      <c r="A20" s="369" t="s">
        <v>20165</v>
      </c>
      <c r="B20" s="367" t="s">
        <v>20166</v>
      </c>
      <c r="C20" s="370" t="s">
        <v>20158</v>
      </c>
      <c r="D20" s="582">
        <v>305.88</v>
      </c>
      <c r="E20" s="583"/>
    </row>
    <row r="21" spans="1:5">
      <c r="A21" s="371" t="s">
        <v>20167</v>
      </c>
      <c r="B21" s="371" t="s">
        <v>20168</v>
      </c>
      <c r="C21" s="372" t="s">
        <v>20158</v>
      </c>
      <c r="D21" s="595">
        <v>356.96</v>
      </c>
      <c r="E21" s="596"/>
    </row>
    <row r="22" spans="1:5" ht="12.75">
      <c r="A22" s="373"/>
      <c r="B22" s="374" t="s">
        <v>20169</v>
      </c>
      <c r="C22" s="373"/>
      <c r="D22" s="591"/>
      <c r="E22" s="592"/>
    </row>
    <row r="23" spans="1:5" ht="19.5">
      <c r="A23" s="369" t="s">
        <v>20170</v>
      </c>
      <c r="B23" s="367" t="s">
        <v>20171</v>
      </c>
      <c r="C23" s="370" t="s">
        <v>20158</v>
      </c>
      <c r="D23" s="593">
        <v>174.45</v>
      </c>
      <c r="E23" s="594"/>
    </row>
    <row r="24" spans="1:5" ht="19.5">
      <c r="A24" s="370" t="s">
        <v>20172</v>
      </c>
      <c r="B24" s="367" t="s">
        <v>20173</v>
      </c>
      <c r="C24" s="370" t="s">
        <v>20158</v>
      </c>
      <c r="D24" s="582">
        <v>188.42</v>
      </c>
      <c r="E24" s="583"/>
    </row>
    <row r="25" spans="1:5" ht="19.5">
      <c r="A25" s="368" t="s">
        <v>20174</v>
      </c>
      <c r="B25" s="367" t="s">
        <v>20175</v>
      </c>
      <c r="C25" s="368" t="s">
        <v>20158</v>
      </c>
      <c r="D25" s="587">
        <v>1104.22</v>
      </c>
      <c r="E25" s="588"/>
    </row>
    <row r="26" spans="1:5" ht="19.5">
      <c r="A26" s="368" t="s">
        <v>20176</v>
      </c>
      <c r="B26" s="367" t="s">
        <v>20177</v>
      </c>
      <c r="C26" s="368" t="s">
        <v>20158</v>
      </c>
      <c r="D26" s="584">
        <v>914.3</v>
      </c>
      <c r="E26" s="585"/>
    </row>
    <row r="27" spans="1:5" ht="19.5">
      <c r="A27" s="370" t="s">
        <v>20178</v>
      </c>
      <c r="B27" s="367" t="s">
        <v>20179</v>
      </c>
      <c r="C27" s="370" t="s">
        <v>20158</v>
      </c>
      <c r="D27" s="582">
        <v>736.58</v>
      </c>
      <c r="E27" s="583"/>
    </row>
    <row r="28" spans="1:5" ht="19.5">
      <c r="A28" s="370" t="s">
        <v>20180</v>
      </c>
      <c r="B28" s="367" t="s">
        <v>20181</v>
      </c>
      <c r="C28" s="370" t="s">
        <v>20158</v>
      </c>
      <c r="D28" s="582">
        <v>829.83</v>
      </c>
      <c r="E28" s="583"/>
    </row>
    <row r="29" spans="1:5" ht="19.5">
      <c r="A29" s="370" t="s">
        <v>20182</v>
      </c>
      <c r="B29" s="367" t="s">
        <v>20183</v>
      </c>
      <c r="C29" s="370" t="s">
        <v>20158</v>
      </c>
      <c r="D29" s="582">
        <v>738.34</v>
      </c>
      <c r="E29" s="583"/>
    </row>
    <row r="30" spans="1:5" ht="19.5">
      <c r="A30" s="370" t="s">
        <v>20184</v>
      </c>
      <c r="B30" s="367" t="s">
        <v>20185</v>
      </c>
      <c r="C30" s="370" t="s">
        <v>20158</v>
      </c>
      <c r="D30" s="582">
        <v>800.4</v>
      </c>
      <c r="E30" s="583"/>
    </row>
    <row r="31" spans="1:5" ht="19.5">
      <c r="A31" s="370" t="s">
        <v>20186</v>
      </c>
      <c r="B31" s="367" t="s">
        <v>20187</v>
      </c>
      <c r="C31" s="370" t="s">
        <v>20158</v>
      </c>
      <c r="D31" s="582">
        <v>966.73</v>
      </c>
      <c r="E31" s="583"/>
    </row>
    <row r="32" spans="1:5" ht="39">
      <c r="A32" s="370" t="s">
        <v>20188</v>
      </c>
      <c r="B32" s="375" t="s">
        <v>20189</v>
      </c>
      <c r="C32" s="370" t="s">
        <v>20158</v>
      </c>
      <c r="D32" s="582">
        <v>90</v>
      </c>
      <c r="E32" s="583"/>
    </row>
    <row r="33" spans="1:5">
      <c r="A33" s="368" t="s">
        <v>20190</v>
      </c>
      <c r="B33" s="367" t="s">
        <v>20191</v>
      </c>
      <c r="C33" s="368" t="s">
        <v>20131</v>
      </c>
      <c r="D33" s="584">
        <v>236.15</v>
      </c>
      <c r="E33" s="585"/>
    </row>
    <row r="34" spans="1:5" ht="19.5">
      <c r="A34" s="368" t="s">
        <v>20192</v>
      </c>
      <c r="B34" s="367" t="s">
        <v>20193</v>
      </c>
      <c r="C34" s="368" t="s">
        <v>20131</v>
      </c>
      <c r="D34" s="584">
        <v>372.74</v>
      </c>
      <c r="E34" s="585"/>
    </row>
    <row r="35" spans="1:5" ht="19.5">
      <c r="A35" s="368" t="s">
        <v>20194</v>
      </c>
      <c r="B35" s="367" t="s">
        <v>20195</v>
      </c>
      <c r="C35" s="368" t="s">
        <v>20131</v>
      </c>
      <c r="D35" s="587">
        <v>1762.85</v>
      </c>
      <c r="E35" s="588"/>
    </row>
    <row r="36" spans="1:5" ht="29.25">
      <c r="A36" s="370" t="s">
        <v>20196</v>
      </c>
      <c r="B36" s="367" t="s">
        <v>20197</v>
      </c>
      <c r="C36" s="370" t="s">
        <v>20131</v>
      </c>
      <c r="D36" s="589">
        <v>1612.22</v>
      </c>
      <c r="E36" s="590"/>
    </row>
    <row r="37" spans="1:5" ht="19.5">
      <c r="A37" s="370" t="s">
        <v>20198</v>
      </c>
      <c r="B37" s="367" t="s">
        <v>20199</v>
      </c>
      <c r="C37" s="370" t="s">
        <v>20131</v>
      </c>
      <c r="D37" s="582">
        <v>196.58</v>
      </c>
      <c r="E37" s="583"/>
    </row>
    <row r="38" spans="1:5" ht="19.5">
      <c r="A38" s="370" t="s">
        <v>20200</v>
      </c>
      <c r="B38" s="367" t="s">
        <v>20201</v>
      </c>
      <c r="C38" s="370" t="s">
        <v>20131</v>
      </c>
      <c r="D38" s="582">
        <v>142.97</v>
      </c>
      <c r="E38" s="583"/>
    </row>
    <row r="39" spans="1:5">
      <c r="A39" s="372" t="s">
        <v>20202</v>
      </c>
      <c r="B39" s="371" t="s">
        <v>20203</v>
      </c>
      <c r="C39" s="372" t="s">
        <v>20131</v>
      </c>
      <c r="D39" s="595">
        <v>142.97</v>
      </c>
      <c r="E39" s="596"/>
    </row>
    <row r="40" spans="1:5" ht="12.75">
      <c r="A40" s="373"/>
      <c r="B40" s="374" t="s">
        <v>20204</v>
      </c>
      <c r="C40" s="373"/>
      <c r="D40" s="591"/>
      <c r="E40" s="592"/>
    </row>
    <row r="41" spans="1:5" ht="19.5">
      <c r="A41" s="367" t="s">
        <v>20205</v>
      </c>
      <c r="B41" s="367" t="s">
        <v>20206</v>
      </c>
      <c r="C41" s="376" t="s">
        <v>20131</v>
      </c>
      <c r="D41" s="584">
        <v>79.14</v>
      </c>
      <c r="E41" s="585"/>
    </row>
    <row r="42" spans="1:5" ht="19.5">
      <c r="A42" s="369" t="s">
        <v>20207</v>
      </c>
      <c r="B42" s="367" t="s">
        <v>20208</v>
      </c>
      <c r="C42" s="377" t="s">
        <v>20131</v>
      </c>
      <c r="D42" s="582">
        <v>79.14</v>
      </c>
      <c r="E42" s="583"/>
    </row>
    <row r="43" spans="1:5" ht="19.5">
      <c r="A43" s="369" t="s">
        <v>20209</v>
      </c>
      <c r="B43" s="367" t="s">
        <v>20210</v>
      </c>
      <c r="C43" s="377" t="s">
        <v>20131</v>
      </c>
      <c r="D43" s="589">
        <v>1434.79</v>
      </c>
      <c r="E43" s="590"/>
    </row>
    <row r="44" spans="1:5">
      <c r="A44" s="368" t="s">
        <v>20211</v>
      </c>
      <c r="B44" s="367" t="s">
        <v>20212</v>
      </c>
      <c r="C44" s="368" t="s">
        <v>20131</v>
      </c>
      <c r="D44" s="584">
        <v>49.78</v>
      </c>
      <c r="E44" s="585"/>
    </row>
    <row r="45" spans="1:5">
      <c r="A45" s="368" t="s">
        <v>20213</v>
      </c>
      <c r="B45" s="367" t="s">
        <v>20214</v>
      </c>
      <c r="C45" s="368" t="s">
        <v>20131</v>
      </c>
      <c r="D45" s="584">
        <v>74.040000000000006</v>
      </c>
      <c r="E45" s="585"/>
    </row>
    <row r="46" spans="1:5" ht="19.5">
      <c r="A46" s="370" t="s">
        <v>20215</v>
      </c>
      <c r="B46" s="367" t="s">
        <v>20216</v>
      </c>
      <c r="C46" s="370" t="s">
        <v>20131</v>
      </c>
      <c r="D46" s="582">
        <v>372.74</v>
      </c>
      <c r="E46" s="583"/>
    </row>
    <row r="47" spans="1:5">
      <c r="A47" s="368" t="s">
        <v>20217</v>
      </c>
      <c r="B47" s="367" t="s">
        <v>20218</v>
      </c>
      <c r="C47" s="368" t="s">
        <v>20158</v>
      </c>
      <c r="D47" s="584">
        <v>230.4</v>
      </c>
      <c r="E47" s="585"/>
    </row>
    <row r="48" spans="1:5">
      <c r="A48" s="368" t="s">
        <v>20219</v>
      </c>
      <c r="B48" s="367" t="s">
        <v>20220</v>
      </c>
      <c r="C48" s="368" t="s">
        <v>20158</v>
      </c>
      <c r="D48" s="584">
        <v>196.58</v>
      </c>
      <c r="E48" s="585"/>
    </row>
    <row r="49" spans="1:5">
      <c r="A49" s="368" t="s">
        <v>20221</v>
      </c>
      <c r="B49" s="367" t="s">
        <v>20222</v>
      </c>
      <c r="C49" s="368" t="s">
        <v>20158</v>
      </c>
      <c r="D49" s="584">
        <v>167.22</v>
      </c>
      <c r="E49" s="585"/>
    </row>
    <row r="50" spans="1:5">
      <c r="A50" s="368" t="s">
        <v>20223</v>
      </c>
      <c r="B50" s="367" t="s">
        <v>20224</v>
      </c>
      <c r="C50" s="368" t="s">
        <v>20158</v>
      </c>
      <c r="D50" s="584">
        <v>128.86000000000001</v>
      </c>
      <c r="E50" s="585"/>
    </row>
    <row r="51" spans="1:5" ht="19.5">
      <c r="A51" s="370" t="s">
        <v>20225</v>
      </c>
      <c r="B51" s="367" t="s">
        <v>20226</v>
      </c>
      <c r="C51" s="370" t="s">
        <v>20158</v>
      </c>
      <c r="D51" s="582">
        <v>324.35000000000002</v>
      </c>
      <c r="E51" s="583"/>
    </row>
    <row r="52" spans="1:5" ht="19.5">
      <c r="A52" s="370" t="s">
        <v>20227</v>
      </c>
      <c r="B52" s="367" t="s">
        <v>20228</v>
      </c>
      <c r="C52" s="370" t="s">
        <v>20158</v>
      </c>
      <c r="D52" s="582">
        <v>378.52</v>
      </c>
      <c r="E52" s="583"/>
    </row>
    <row r="53" spans="1:5" ht="19.5">
      <c r="A53" s="370" t="s">
        <v>20229</v>
      </c>
      <c r="B53" s="367" t="s">
        <v>20230</v>
      </c>
      <c r="C53" s="370" t="s">
        <v>20158</v>
      </c>
      <c r="D53" s="582">
        <v>184.99</v>
      </c>
      <c r="E53" s="583"/>
    </row>
    <row r="54" spans="1:5" ht="19.5">
      <c r="A54" s="370" t="s">
        <v>20231</v>
      </c>
      <c r="B54" s="367" t="s">
        <v>20232</v>
      </c>
      <c r="C54" s="370" t="s">
        <v>20158</v>
      </c>
      <c r="D54" s="582">
        <v>199.8</v>
      </c>
      <c r="E54" s="583"/>
    </row>
    <row r="55" spans="1:5" ht="19.5">
      <c r="A55" s="368" t="s">
        <v>20233</v>
      </c>
      <c r="B55" s="367" t="s">
        <v>20234</v>
      </c>
      <c r="C55" s="368" t="s">
        <v>20158</v>
      </c>
      <c r="D55" s="587">
        <v>1175.4000000000001</v>
      </c>
      <c r="E55" s="588"/>
    </row>
    <row r="56" spans="1:5" ht="19.5">
      <c r="A56" s="368" t="s">
        <v>20235</v>
      </c>
      <c r="B56" s="367" t="s">
        <v>20236</v>
      </c>
      <c r="C56" s="368" t="s">
        <v>20158</v>
      </c>
      <c r="D56" s="584">
        <v>972.55</v>
      </c>
      <c r="E56" s="585"/>
    </row>
    <row r="57" spans="1:5" ht="19.5">
      <c r="A57" s="370" t="s">
        <v>20237</v>
      </c>
      <c r="B57" s="367" t="s">
        <v>20238</v>
      </c>
      <c r="C57" s="370" t="s">
        <v>20158</v>
      </c>
      <c r="D57" s="582">
        <v>785.47</v>
      </c>
      <c r="E57" s="583"/>
    </row>
    <row r="58" spans="1:5" ht="19.5">
      <c r="A58" s="370" t="s">
        <v>20239</v>
      </c>
      <c r="B58" s="367" t="s">
        <v>20240</v>
      </c>
      <c r="C58" s="370" t="s">
        <v>20158</v>
      </c>
      <c r="D58" s="582">
        <v>881.43</v>
      </c>
      <c r="E58" s="583"/>
    </row>
    <row r="59" spans="1:5" ht="19.5">
      <c r="A59" s="370" t="s">
        <v>20241</v>
      </c>
      <c r="B59" s="367" t="s">
        <v>20242</v>
      </c>
      <c r="C59" s="370" t="s">
        <v>20158</v>
      </c>
      <c r="D59" s="582">
        <v>786.09</v>
      </c>
      <c r="E59" s="583"/>
    </row>
    <row r="60" spans="1:5" ht="19.5">
      <c r="A60" s="370" t="s">
        <v>20243</v>
      </c>
      <c r="B60" s="367" t="s">
        <v>20244</v>
      </c>
      <c r="C60" s="370" t="s">
        <v>20158</v>
      </c>
      <c r="D60" s="582">
        <v>851.04</v>
      </c>
      <c r="E60" s="583"/>
    </row>
    <row r="61" spans="1:5" ht="19.5">
      <c r="A61" s="370" t="s">
        <v>20245</v>
      </c>
      <c r="B61" s="367" t="s">
        <v>20246</v>
      </c>
      <c r="C61" s="370" t="s">
        <v>20158</v>
      </c>
      <c r="D61" s="589">
        <v>1028.6300000000001</v>
      </c>
      <c r="E61" s="590"/>
    </row>
    <row r="62" spans="1:5" ht="39">
      <c r="A62" s="370" t="s">
        <v>20247</v>
      </c>
      <c r="B62" s="375" t="s">
        <v>20248</v>
      </c>
      <c r="C62" s="370" t="s">
        <v>20158</v>
      </c>
      <c r="D62" s="582">
        <v>90</v>
      </c>
      <c r="E62" s="583"/>
    </row>
    <row r="63" spans="1:5">
      <c r="A63" s="370" t="s">
        <v>20249</v>
      </c>
      <c r="B63" s="367" t="s">
        <v>20250</v>
      </c>
      <c r="C63" s="370" t="s">
        <v>20251</v>
      </c>
      <c r="D63" s="582">
        <v>3.6</v>
      </c>
      <c r="E63" s="583"/>
    </row>
    <row r="64" spans="1:5">
      <c r="A64" s="372" t="s">
        <v>20252</v>
      </c>
      <c r="B64" s="371" t="s">
        <v>20253</v>
      </c>
      <c r="C64" s="372" t="s">
        <v>20158</v>
      </c>
      <c r="D64" s="595">
        <v>25.21</v>
      </c>
      <c r="E64" s="596"/>
    </row>
    <row r="65" spans="1:5" ht="12.75">
      <c r="A65" s="373"/>
      <c r="B65" s="374" t="s">
        <v>20254</v>
      </c>
      <c r="C65" s="373"/>
      <c r="D65" s="373"/>
    </row>
    <row r="66" spans="1:5">
      <c r="A66" s="369" t="s">
        <v>20255</v>
      </c>
      <c r="B66" s="367" t="s">
        <v>20256</v>
      </c>
      <c r="C66" s="370" t="s">
        <v>20251</v>
      </c>
      <c r="D66" s="378">
        <v>3.8</v>
      </c>
    </row>
    <row r="67" spans="1:5" ht="19.5">
      <c r="A67" s="370" t="s">
        <v>20257</v>
      </c>
      <c r="B67" s="367" t="s">
        <v>20258</v>
      </c>
      <c r="C67" s="370" t="s">
        <v>20158</v>
      </c>
      <c r="D67" s="582">
        <v>26.72</v>
      </c>
      <c r="E67" s="583"/>
    </row>
    <row r="68" spans="1:5">
      <c r="A68" s="370" t="s">
        <v>20259</v>
      </c>
      <c r="B68" s="367" t="s">
        <v>20260</v>
      </c>
      <c r="C68" s="370" t="s">
        <v>20131</v>
      </c>
      <c r="D68" s="582">
        <v>321.69</v>
      </c>
      <c r="E68" s="583"/>
    </row>
    <row r="69" spans="1:5" ht="19.5">
      <c r="A69" s="370" t="s">
        <v>20261</v>
      </c>
      <c r="B69" s="367" t="s">
        <v>20262</v>
      </c>
      <c r="C69" s="370" t="s">
        <v>20263</v>
      </c>
      <c r="D69" s="582">
        <v>43.72</v>
      </c>
      <c r="E69" s="583"/>
    </row>
    <row r="70" spans="1:5" ht="19.5">
      <c r="A70" s="370" t="s">
        <v>20264</v>
      </c>
      <c r="B70" s="367" t="s">
        <v>20265</v>
      </c>
      <c r="C70" s="370" t="s">
        <v>20266</v>
      </c>
      <c r="D70" s="582">
        <v>2.64</v>
      </c>
      <c r="E70" s="583"/>
    </row>
    <row r="71" spans="1:5" ht="19.5">
      <c r="A71" s="368" t="s">
        <v>20267</v>
      </c>
      <c r="B71" s="367" t="s">
        <v>20268</v>
      </c>
      <c r="C71" s="368" t="s">
        <v>20266</v>
      </c>
      <c r="D71" s="584">
        <v>12.99</v>
      </c>
      <c r="E71" s="585"/>
    </row>
    <row r="72" spans="1:5" ht="19.5">
      <c r="A72" s="368" t="s">
        <v>20269</v>
      </c>
      <c r="B72" s="367" t="s">
        <v>20270</v>
      </c>
      <c r="C72" s="368" t="s">
        <v>20271</v>
      </c>
      <c r="D72" s="584">
        <v>0.21</v>
      </c>
      <c r="E72" s="585"/>
    </row>
    <row r="73" spans="1:5" ht="19.5">
      <c r="A73" s="370" t="s">
        <v>20272</v>
      </c>
      <c r="B73" s="367" t="s">
        <v>20273</v>
      </c>
      <c r="C73" s="370" t="s">
        <v>20266</v>
      </c>
      <c r="D73" s="582">
        <v>170.74</v>
      </c>
      <c r="E73" s="583"/>
    </row>
    <row r="74" spans="1:5" ht="19.5">
      <c r="A74" s="370" t="s">
        <v>20274</v>
      </c>
      <c r="B74" s="367" t="s">
        <v>20275</v>
      </c>
      <c r="C74" s="370" t="s">
        <v>20276</v>
      </c>
      <c r="D74" s="582">
        <v>2.5</v>
      </c>
      <c r="E74" s="583"/>
    </row>
    <row r="75" spans="1:5" ht="29.25">
      <c r="A75" s="368" t="s">
        <v>20277</v>
      </c>
      <c r="B75" s="375" t="s">
        <v>20278</v>
      </c>
      <c r="C75" s="368" t="s">
        <v>20263</v>
      </c>
      <c r="D75" s="584">
        <v>67.45</v>
      </c>
      <c r="E75" s="585"/>
    </row>
    <row r="76" spans="1:5">
      <c r="A76" s="370" t="s">
        <v>20279</v>
      </c>
      <c r="B76" s="367" t="s">
        <v>20280</v>
      </c>
      <c r="C76" s="370" t="s">
        <v>20131</v>
      </c>
      <c r="D76" s="589">
        <v>1993.33</v>
      </c>
      <c r="E76" s="590"/>
    </row>
    <row r="77" spans="1:5" ht="29.25">
      <c r="A77" s="370" t="s">
        <v>20281</v>
      </c>
      <c r="B77" s="367" t="s">
        <v>20282</v>
      </c>
      <c r="C77" s="370" t="s">
        <v>20283</v>
      </c>
      <c r="D77" s="582">
        <v>70.33</v>
      </c>
      <c r="E77" s="583"/>
    </row>
    <row r="78" spans="1:5" ht="29.25">
      <c r="A78" s="370" t="s">
        <v>20284</v>
      </c>
      <c r="B78" s="367" t="s">
        <v>20285</v>
      </c>
      <c r="C78" s="370" t="s">
        <v>20283</v>
      </c>
      <c r="D78" s="582">
        <v>41.5</v>
      </c>
      <c r="E78" s="583"/>
    </row>
    <row r="79" spans="1:5" ht="29.25">
      <c r="A79" s="370" t="s">
        <v>20286</v>
      </c>
      <c r="B79" s="367" t="s">
        <v>20287</v>
      </c>
      <c r="C79" s="370" t="s">
        <v>20283</v>
      </c>
      <c r="D79" s="582">
        <v>17.45</v>
      </c>
      <c r="E79" s="583"/>
    </row>
    <row r="80" spans="1:5" ht="29.25">
      <c r="A80" s="370" t="s">
        <v>20288</v>
      </c>
      <c r="B80" s="367" t="s">
        <v>20289</v>
      </c>
      <c r="C80" s="370" t="s">
        <v>20283</v>
      </c>
      <c r="D80" s="582">
        <v>48.27</v>
      </c>
      <c r="E80" s="583"/>
    </row>
    <row r="81" spans="1:5" ht="29.25">
      <c r="A81" s="370" t="s">
        <v>20290</v>
      </c>
      <c r="B81" s="367" t="s">
        <v>20291</v>
      </c>
      <c r="C81" s="370" t="s">
        <v>20283</v>
      </c>
      <c r="D81" s="582">
        <v>81.53</v>
      </c>
      <c r="E81" s="583"/>
    </row>
    <row r="82" spans="1:5" ht="19.5">
      <c r="A82" s="368" t="s">
        <v>20292</v>
      </c>
      <c r="B82" s="367" t="s">
        <v>20293</v>
      </c>
      <c r="C82" s="368" t="s">
        <v>20283</v>
      </c>
      <c r="D82" s="584">
        <v>58.39</v>
      </c>
      <c r="E82" s="585"/>
    </row>
    <row r="83" spans="1:5" ht="19.5">
      <c r="A83" s="368" t="s">
        <v>20294</v>
      </c>
      <c r="B83" s="367" t="s">
        <v>20295</v>
      </c>
      <c r="C83" s="368" t="s">
        <v>20283</v>
      </c>
      <c r="D83" s="584">
        <v>20.05</v>
      </c>
      <c r="E83" s="585"/>
    </row>
    <row r="84" spans="1:5" ht="29.25">
      <c r="A84" s="370" t="s">
        <v>20296</v>
      </c>
      <c r="B84" s="367" t="s">
        <v>20297</v>
      </c>
      <c r="C84" s="370" t="s">
        <v>20298</v>
      </c>
      <c r="D84" s="589">
        <v>5369.51</v>
      </c>
      <c r="E84" s="590"/>
    </row>
    <row r="85" spans="1:5" ht="29.25">
      <c r="A85" s="370" t="s">
        <v>20299</v>
      </c>
      <c r="B85" s="367" t="s">
        <v>20300</v>
      </c>
      <c r="C85" s="370" t="s">
        <v>20301</v>
      </c>
      <c r="D85" s="582">
        <v>0.77</v>
      </c>
      <c r="E85" s="583"/>
    </row>
    <row r="86" spans="1:5" ht="29.25">
      <c r="A86" s="370" t="s">
        <v>20302</v>
      </c>
      <c r="B86" s="367" t="s">
        <v>20303</v>
      </c>
      <c r="C86" s="370" t="s">
        <v>20283</v>
      </c>
      <c r="D86" s="582">
        <v>500.09</v>
      </c>
      <c r="E86" s="583"/>
    </row>
    <row r="87" spans="1:5" ht="29.25">
      <c r="A87" s="370" t="s">
        <v>20304</v>
      </c>
      <c r="B87" s="367" t="s">
        <v>20305</v>
      </c>
      <c r="C87" s="370" t="s">
        <v>20283</v>
      </c>
      <c r="D87" s="582">
        <v>216.17</v>
      </c>
      <c r="E87" s="583"/>
    </row>
    <row r="88" spans="1:5" ht="29.25">
      <c r="A88" s="370" t="s">
        <v>20306</v>
      </c>
      <c r="B88" s="367" t="s">
        <v>20307</v>
      </c>
      <c r="C88" s="370" t="s">
        <v>20283</v>
      </c>
      <c r="D88" s="582">
        <v>175.49</v>
      </c>
      <c r="E88" s="583"/>
    </row>
    <row r="89" spans="1:5" ht="29.25">
      <c r="A89" s="370" t="s">
        <v>20308</v>
      </c>
      <c r="B89" s="367" t="s">
        <v>20309</v>
      </c>
      <c r="C89" s="370" t="s">
        <v>20283</v>
      </c>
      <c r="D89" s="582">
        <v>358.37</v>
      </c>
      <c r="E89" s="583"/>
    </row>
    <row r="90" spans="1:5" ht="29.25">
      <c r="A90" s="370" t="s">
        <v>20310</v>
      </c>
      <c r="B90" s="367" t="s">
        <v>20311</v>
      </c>
      <c r="C90" s="370" t="s">
        <v>20283</v>
      </c>
      <c r="D90" s="582">
        <v>178.67</v>
      </c>
      <c r="E90" s="583"/>
    </row>
    <row r="91" spans="1:5" ht="19.5">
      <c r="A91" s="372" t="s">
        <v>20312</v>
      </c>
      <c r="B91" s="371" t="s">
        <v>20313</v>
      </c>
      <c r="C91" s="372" t="s">
        <v>20283</v>
      </c>
      <c r="D91" s="595">
        <v>88.82</v>
      </c>
      <c r="E91" s="596"/>
    </row>
    <row r="92" spans="1:5" ht="12.75">
      <c r="A92" s="373"/>
      <c r="B92" s="374" t="s">
        <v>20314</v>
      </c>
      <c r="C92" s="373"/>
      <c r="D92" s="591"/>
      <c r="E92" s="592"/>
    </row>
    <row r="93" spans="1:5" ht="19.5">
      <c r="A93" s="367" t="s">
        <v>20315</v>
      </c>
      <c r="B93" s="367" t="s">
        <v>20316</v>
      </c>
      <c r="C93" s="368" t="s">
        <v>20298</v>
      </c>
      <c r="D93" s="587">
        <v>4700.18</v>
      </c>
      <c r="E93" s="588"/>
    </row>
    <row r="94" spans="1:5" ht="39">
      <c r="A94" s="369" t="s">
        <v>20317</v>
      </c>
      <c r="B94" s="367" t="s">
        <v>20318</v>
      </c>
      <c r="C94" s="370" t="s">
        <v>20298</v>
      </c>
      <c r="D94" s="589">
        <v>4342.83</v>
      </c>
      <c r="E94" s="590"/>
    </row>
    <row r="95" spans="1:5" ht="39">
      <c r="A95" s="370" t="s">
        <v>20319</v>
      </c>
      <c r="B95" s="367" t="s">
        <v>20320</v>
      </c>
      <c r="C95" s="370" t="s">
        <v>20298</v>
      </c>
      <c r="D95" s="589">
        <v>5277.91</v>
      </c>
      <c r="E95" s="590"/>
    </row>
    <row r="96" spans="1:5">
      <c r="A96" s="370" t="s">
        <v>20321</v>
      </c>
      <c r="B96" s="367" t="s">
        <v>20322</v>
      </c>
      <c r="C96" s="370" t="s">
        <v>20131</v>
      </c>
      <c r="D96" s="582">
        <v>349.29</v>
      </c>
      <c r="E96" s="583"/>
    </row>
    <row r="97" spans="1:5">
      <c r="A97" s="370" t="s">
        <v>20323</v>
      </c>
      <c r="B97" s="367" t="s">
        <v>20324</v>
      </c>
      <c r="C97" s="370" t="s">
        <v>20263</v>
      </c>
      <c r="D97" s="582">
        <v>47.84</v>
      </c>
      <c r="E97" s="583"/>
    </row>
    <row r="98" spans="1:5" ht="19.5">
      <c r="A98" s="370" t="s">
        <v>20325</v>
      </c>
      <c r="B98" s="367" t="s">
        <v>20326</v>
      </c>
      <c r="C98" s="370" t="s">
        <v>20266</v>
      </c>
      <c r="D98" s="582">
        <v>2.68</v>
      </c>
      <c r="E98" s="583"/>
    </row>
    <row r="99" spans="1:5" ht="19.5">
      <c r="A99" s="370" t="s">
        <v>20327</v>
      </c>
      <c r="B99" s="367" t="s">
        <v>20328</v>
      </c>
      <c r="C99" s="370" t="s">
        <v>20266</v>
      </c>
      <c r="D99" s="582">
        <v>13.19</v>
      </c>
      <c r="E99" s="583"/>
    </row>
    <row r="100" spans="1:5" ht="19.5">
      <c r="A100" s="368" t="s">
        <v>20329</v>
      </c>
      <c r="B100" s="367" t="s">
        <v>20330</v>
      </c>
      <c r="C100" s="368" t="s">
        <v>20271</v>
      </c>
      <c r="D100" s="584">
        <v>0.21</v>
      </c>
      <c r="E100" s="585"/>
    </row>
    <row r="101" spans="1:5">
      <c r="A101" s="370" t="s">
        <v>20331</v>
      </c>
      <c r="B101" s="367" t="s">
        <v>20332</v>
      </c>
      <c r="C101" s="370" t="s">
        <v>20266</v>
      </c>
      <c r="D101" s="582">
        <v>185.01</v>
      </c>
      <c r="E101" s="583"/>
    </row>
    <row r="102" spans="1:5" ht="19.5">
      <c r="A102" s="370" t="s">
        <v>20333</v>
      </c>
      <c r="B102" s="367" t="s">
        <v>20334</v>
      </c>
      <c r="C102" s="370" t="s">
        <v>20276</v>
      </c>
      <c r="D102" s="582">
        <v>2.5099999999999998</v>
      </c>
      <c r="E102" s="583"/>
    </row>
    <row r="103" spans="1:5" ht="29.25">
      <c r="A103" s="368" t="s">
        <v>20335</v>
      </c>
      <c r="B103" s="375" t="s">
        <v>20336</v>
      </c>
      <c r="C103" s="368" t="s">
        <v>20263</v>
      </c>
      <c r="D103" s="584">
        <v>67.45</v>
      </c>
      <c r="E103" s="585"/>
    </row>
    <row r="104" spans="1:5">
      <c r="A104" s="368" t="s">
        <v>20337</v>
      </c>
      <c r="B104" s="367" t="s">
        <v>20338</v>
      </c>
      <c r="C104" s="368" t="s">
        <v>20131</v>
      </c>
      <c r="D104" s="587">
        <v>2178.3200000000002</v>
      </c>
      <c r="E104" s="588"/>
    </row>
    <row r="105" spans="1:5" ht="29.25">
      <c r="A105" s="370" t="s">
        <v>20339</v>
      </c>
      <c r="B105" s="367" t="s">
        <v>20340</v>
      </c>
      <c r="C105" s="370" t="s">
        <v>20283</v>
      </c>
      <c r="D105" s="582">
        <v>71.64</v>
      </c>
      <c r="E105" s="583"/>
    </row>
    <row r="106" spans="1:5" ht="29.25">
      <c r="A106" s="370" t="s">
        <v>20341</v>
      </c>
      <c r="B106" s="367" t="s">
        <v>20342</v>
      </c>
      <c r="C106" s="370" t="s">
        <v>20283</v>
      </c>
      <c r="D106" s="582">
        <v>42.81</v>
      </c>
      <c r="E106" s="583"/>
    </row>
    <row r="107" spans="1:5" ht="19.5">
      <c r="A107" s="370" t="s">
        <v>20343</v>
      </c>
      <c r="B107" s="367" t="s">
        <v>20344</v>
      </c>
      <c r="C107" s="370" t="s">
        <v>20283</v>
      </c>
      <c r="D107" s="582">
        <v>18.760000000000002</v>
      </c>
      <c r="E107" s="583"/>
    </row>
    <row r="108" spans="1:5" ht="29.25">
      <c r="A108" s="370" t="s">
        <v>20345</v>
      </c>
      <c r="B108" s="367" t="s">
        <v>20346</v>
      </c>
      <c r="C108" s="370" t="s">
        <v>20283</v>
      </c>
      <c r="D108" s="582">
        <v>47.21</v>
      </c>
      <c r="E108" s="583"/>
    </row>
    <row r="109" spans="1:5" ht="19.5">
      <c r="A109" s="368" t="s">
        <v>20347</v>
      </c>
      <c r="B109" s="367" t="s">
        <v>20348</v>
      </c>
      <c r="C109" s="368" t="s">
        <v>20283</v>
      </c>
      <c r="D109" s="584">
        <v>117.69</v>
      </c>
      <c r="E109" s="585"/>
    </row>
    <row r="110" spans="1:5" ht="19.5">
      <c r="A110" s="368" t="s">
        <v>20349</v>
      </c>
      <c r="B110" s="367" t="s">
        <v>20350</v>
      </c>
      <c r="C110" s="368" t="s">
        <v>20283</v>
      </c>
      <c r="D110" s="584">
        <v>59.9</v>
      </c>
      <c r="E110" s="585"/>
    </row>
    <row r="111" spans="1:5" ht="19.5">
      <c r="A111" s="368" t="s">
        <v>20351</v>
      </c>
      <c r="B111" s="367" t="s">
        <v>20352</v>
      </c>
      <c r="C111" s="368" t="s">
        <v>20283</v>
      </c>
      <c r="D111" s="584">
        <v>21.56</v>
      </c>
      <c r="E111" s="585"/>
    </row>
    <row r="112" spans="1:5" ht="19.5">
      <c r="A112" s="368" t="s">
        <v>20353</v>
      </c>
      <c r="B112" s="367" t="s">
        <v>20354</v>
      </c>
      <c r="C112" s="368" t="s">
        <v>20298</v>
      </c>
      <c r="D112" s="587">
        <v>5600.07</v>
      </c>
      <c r="E112" s="588"/>
    </row>
    <row r="113" spans="1:5" ht="29.25">
      <c r="A113" s="370" t="s">
        <v>20355</v>
      </c>
      <c r="B113" s="367" t="s">
        <v>20356</v>
      </c>
      <c r="C113" s="370" t="s">
        <v>20301</v>
      </c>
      <c r="D113" s="582">
        <v>0.77</v>
      </c>
      <c r="E113" s="583"/>
    </row>
    <row r="114" spans="1:5" ht="29.25">
      <c r="A114" s="370" t="s">
        <v>20357</v>
      </c>
      <c r="B114" s="367" t="s">
        <v>20358</v>
      </c>
      <c r="C114" s="370" t="s">
        <v>20283</v>
      </c>
      <c r="D114" s="582">
        <v>502.61</v>
      </c>
      <c r="E114" s="583"/>
    </row>
    <row r="115" spans="1:5" ht="29.25">
      <c r="A115" s="370" t="s">
        <v>20359</v>
      </c>
      <c r="B115" s="367" t="s">
        <v>20360</v>
      </c>
      <c r="C115" s="370" t="s">
        <v>20283</v>
      </c>
      <c r="D115" s="582">
        <v>218.69</v>
      </c>
      <c r="E115" s="583"/>
    </row>
    <row r="116" spans="1:5" ht="29.25">
      <c r="A116" s="370" t="s">
        <v>20361</v>
      </c>
      <c r="B116" s="367" t="s">
        <v>20362</v>
      </c>
      <c r="C116" s="370" t="s">
        <v>20283</v>
      </c>
      <c r="D116" s="582">
        <v>178.01</v>
      </c>
      <c r="E116" s="583"/>
    </row>
    <row r="117" spans="1:5" ht="29.25">
      <c r="A117" s="370" t="s">
        <v>20363</v>
      </c>
      <c r="B117" s="367" t="s">
        <v>20364</v>
      </c>
      <c r="C117" s="370" t="s">
        <v>20283</v>
      </c>
      <c r="D117" s="582">
        <v>360.89</v>
      </c>
      <c r="E117" s="583"/>
    </row>
    <row r="118" spans="1:5" ht="29.25">
      <c r="A118" s="370" t="s">
        <v>20365</v>
      </c>
      <c r="B118" s="367" t="s">
        <v>20366</v>
      </c>
      <c r="C118" s="370" t="s">
        <v>20283</v>
      </c>
      <c r="D118" s="582">
        <v>181.19</v>
      </c>
      <c r="E118" s="583"/>
    </row>
    <row r="119" spans="1:5" ht="29.25">
      <c r="A119" s="368" t="s">
        <v>20367</v>
      </c>
      <c r="B119" s="367" t="s">
        <v>20368</v>
      </c>
      <c r="C119" s="368" t="s">
        <v>20283</v>
      </c>
      <c r="D119" s="584">
        <v>91.34</v>
      </c>
      <c r="E119" s="585"/>
    </row>
    <row r="120" spans="1:5" ht="19.5">
      <c r="A120" s="372" t="s">
        <v>20369</v>
      </c>
      <c r="B120" s="371" t="s">
        <v>20370</v>
      </c>
      <c r="C120" s="372" t="s">
        <v>20298</v>
      </c>
      <c r="D120" s="597">
        <v>4700.18</v>
      </c>
      <c r="E120" s="598"/>
    </row>
    <row r="121" spans="1:5" ht="12.75">
      <c r="A121" s="373"/>
      <c r="B121" s="374" t="s">
        <v>20371</v>
      </c>
      <c r="C121" s="373"/>
      <c r="D121" s="591"/>
      <c r="E121" s="592"/>
    </row>
    <row r="122" spans="1:5" ht="39">
      <c r="A122" s="369" t="s">
        <v>20372</v>
      </c>
      <c r="B122" s="367" t="s">
        <v>20373</v>
      </c>
      <c r="C122" s="379" t="s">
        <v>20298</v>
      </c>
      <c r="D122" s="599">
        <v>4342.83</v>
      </c>
      <c r="E122" s="600"/>
    </row>
    <row r="123" spans="1:5" ht="39">
      <c r="A123" s="370" t="s">
        <v>20374</v>
      </c>
      <c r="B123" s="367" t="s">
        <v>20375</v>
      </c>
      <c r="C123" s="370" t="s">
        <v>20298</v>
      </c>
      <c r="D123" s="589">
        <v>5277.91</v>
      </c>
      <c r="E123" s="590"/>
    </row>
    <row r="124" spans="1:5" ht="48.75">
      <c r="A124" s="370" t="s">
        <v>20376</v>
      </c>
      <c r="B124" s="367" t="s">
        <v>20377</v>
      </c>
      <c r="C124" s="370" t="s">
        <v>20251</v>
      </c>
      <c r="D124" s="582">
        <v>598.36</v>
      </c>
      <c r="E124" s="583"/>
    </row>
    <row r="125" spans="1:5" ht="58.5">
      <c r="A125" s="370" t="s">
        <v>20378</v>
      </c>
      <c r="B125" s="367" t="s">
        <v>20379</v>
      </c>
      <c r="C125" s="370" t="s">
        <v>20251</v>
      </c>
      <c r="D125" s="582">
        <v>512.17999999999995</v>
      </c>
      <c r="E125" s="583"/>
    </row>
    <row r="126" spans="1:5" ht="39">
      <c r="A126" s="370" t="s">
        <v>20380</v>
      </c>
      <c r="B126" s="367" t="s">
        <v>20381</v>
      </c>
      <c r="C126" s="370" t="s">
        <v>20131</v>
      </c>
      <c r="D126" s="589">
        <v>5769.24</v>
      </c>
      <c r="E126" s="590"/>
    </row>
    <row r="127" spans="1:5" ht="39">
      <c r="A127" s="370" t="s">
        <v>20382</v>
      </c>
      <c r="B127" s="367" t="s">
        <v>20383</v>
      </c>
      <c r="C127" s="370" t="s">
        <v>20131</v>
      </c>
      <c r="D127" s="589">
        <v>3574.68</v>
      </c>
      <c r="E127" s="590"/>
    </row>
    <row r="128" spans="1:5" ht="19.5">
      <c r="A128" s="370" t="s">
        <v>20384</v>
      </c>
      <c r="B128" s="367" t="s">
        <v>20385</v>
      </c>
      <c r="C128" s="370" t="s">
        <v>20251</v>
      </c>
      <c r="D128" s="582">
        <v>67.569999999999993</v>
      </c>
      <c r="E128" s="583"/>
    </row>
    <row r="129" spans="1:5" ht="19.5">
      <c r="A129" s="370" t="s">
        <v>20386</v>
      </c>
      <c r="B129" s="367" t="s">
        <v>20387</v>
      </c>
      <c r="C129" s="370" t="s">
        <v>20251</v>
      </c>
      <c r="D129" s="582">
        <v>48.7</v>
      </c>
      <c r="E129" s="583"/>
    </row>
    <row r="130" spans="1:5" ht="19.5">
      <c r="A130" s="370" t="s">
        <v>20388</v>
      </c>
      <c r="B130" s="367" t="s">
        <v>20389</v>
      </c>
      <c r="C130" s="370" t="s">
        <v>20251</v>
      </c>
      <c r="D130" s="582">
        <v>56.34</v>
      </c>
      <c r="E130" s="583"/>
    </row>
    <row r="131" spans="1:5" ht="29.25">
      <c r="A131" s="370" t="s">
        <v>20390</v>
      </c>
      <c r="B131" s="367" t="s">
        <v>20391</v>
      </c>
      <c r="C131" s="370" t="s">
        <v>20251</v>
      </c>
      <c r="D131" s="582">
        <v>45.85</v>
      </c>
      <c r="E131" s="583"/>
    </row>
    <row r="132" spans="1:5" ht="19.5">
      <c r="A132" s="372" t="s">
        <v>32631</v>
      </c>
      <c r="B132" s="371" t="s">
        <v>20392</v>
      </c>
      <c r="C132" s="372" t="s">
        <v>20298</v>
      </c>
      <c r="D132" s="597">
        <v>1200</v>
      </c>
      <c r="E132" s="598"/>
    </row>
    <row r="133" spans="1:5" ht="12.75">
      <c r="A133" s="373"/>
      <c r="B133" s="374" t="s">
        <v>20393</v>
      </c>
      <c r="C133" s="373"/>
      <c r="D133" s="591"/>
      <c r="E133" s="592"/>
    </row>
    <row r="134" spans="1:5" ht="19.5">
      <c r="A134" s="367" t="s">
        <v>20394</v>
      </c>
      <c r="B134" s="367" t="s">
        <v>20395</v>
      </c>
      <c r="C134" s="368" t="s">
        <v>20251</v>
      </c>
      <c r="D134" s="584">
        <v>288.61</v>
      </c>
      <c r="E134" s="585"/>
    </row>
    <row r="135" spans="1:5" ht="58.5">
      <c r="A135" s="369" t="s">
        <v>20396</v>
      </c>
      <c r="B135" s="367" t="s">
        <v>20397</v>
      </c>
      <c r="C135" s="370" t="s">
        <v>20298</v>
      </c>
      <c r="D135" s="582">
        <v>525.5</v>
      </c>
      <c r="E135" s="583"/>
    </row>
    <row r="136" spans="1:5" ht="48.75">
      <c r="A136" s="370" t="s">
        <v>20398</v>
      </c>
      <c r="B136" s="367" t="s">
        <v>20399</v>
      </c>
      <c r="C136" s="370" t="s">
        <v>20298</v>
      </c>
      <c r="D136" s="582">
        <v>371.5</v>
      </c>
      <c r="E136" s="583"/>
    </row>
    <row r="137" spans="1:5" ht="48.75">
      <c r="A137" s="370" t="s">
        <v>20400</v>
      </c>
      <c r="B137" s="367" t="s">
        <v>20401</v>
      </c>
      <c r="C137" s="370" t="s">
        <v>20298</v>
      </c>
      <c r="D137" s="582">
        <v>780</v>
      </c>
      <c r="E137" s="583"/>
    </row>
    <row r="138" spans="1:5" ht="19.5">
      <c r="A138" s="370" t="s">
        <v>20402</v>
      </c>
      <c r="B138" s="367" t="s">
        <v>20403</v>
      </c>
      <c r="C138" s="370" t="s">
        <v>20131</v>
      </c>
      <c r="D138" s="589">
        <v>1744.18</v>
      </c>
      <c r="E138" s="590"/>
    </row>
    <row r="139" spans="1:5">
      <c r="A139" s="368" t="s">
        <v>20404</v>
      </c>
      <c r="B139" s="367" t="s">
        <v>20405</v>
      </c>
      <c r="C139" s="368" t="s">
        <v>20131</v>
      </c>
      <c r="D139" s="587">
        <v>1684.42</v>
      </c>
      <c r="E139" s="588"/>
    </row>
    <row r="140" spans="1:5" ht="19.5">
      <c r="A140" s="370" t="s">
        <v>20406</v>
      </c>
      <c r="B140" s="367" t="s">
        <v>20407</v>
      </c>
      <c r="C140" s="370" t="s">
        <v>20158</v>
      </c>
      <c r="D140" s="582">
        <v>3.61</v>
      </c>
      <c r="E140" s="583"/>
    </row>
    <row r="141" spans="1:5" ht="48.75">
      <c r="A141" s="370" t="s">
        <v>20408</v>
      </c>
      <c r="B141" s="367" t="s">
        <v>20409</v>
      </c>
      <c r="C141" s="370" t="s">
        <v>20158</v>
      </c>
      <c r="D141" s="582">
        <v>60.96</v>
      </c>
      <c r="E141" s="583"/>
    </row>
    <row r="142" spans="1:5" ht="19.5">
      <c r="A142" s="370" t="s">
        <v>20410</v>
      </c>
      <c r="B142" s="367" t="s">
        <v>20411</v>
      </c>
      <c r="C142" s="370" t="s">
        <v>20158</v>
      </c>
      <c r="D142" s="582">
        <v>11.38</v>
      </c>
      <c r="E142" s="583"/>
    </row>
    <row r="143" spans="1:5">
      <c r="A143" s="370" t="s">
        <v>20412</v>
      </c>
      <c r="B143" s="367" t="s">
        <v>20413</v>
      </c>
      <c r="C143" s="370" t="s">
        <v>20251</v>
      </c>
      <c r="D143" s="582">
        <v>9.4700000000000006</v>
      </c>
      <c r="E143" s="583"/>
    </row>
    <row r="144" spans="1:5" ht="29.25">
      <c r="A144" s="368" t="s">
        <v>20414</v>
      </c>
      <c r="B144" s="367" t="s">
        <v>20415</v>
      </c>
      <c r="C144" s="368" t="s">
        <v>20131</v>
      </c>
      <c r="D144" s="584">
        <v>128.97</v>
      </c>
      <c r="E144" s="585"/>
    </row>
    <row r="145" spans="1:5" ht="29.25">
      <c r="A145" s="370" t="s">
        <v>20416</v>
      </c>
      <c r="B145" s="367" t="s">
        <v>20417</v>
      </c>
      <c r="C145" s="370" t="s">
        <v>20131</v>
      </c>
      <c r="D145" s="582">
        <v>576</v>
      </c>
      <c r="E145" s="583"/>
    </row>
    <row r="146" spans="1:5" ht="19.5">
      <c r="A146" s="370" t="s">
        <v>20418</v>
      </c>
      <c r="B146" s="367" t="s">
        <v>20419</v>
      </c>
      <c r="C146" s="370" t="s">
        <v>20131</v>
      </c>
      <c r="D146" s="582">
        <v>3.14</v>
      </c>
      <c r="E146" s="583"/>
    </row>
    <row r="147" spans="1:5" ht="29.25">
      <c r="A147" s="369" t="s">
        <v>20420</v>
      </c>
      <c r="B147" s="375" t="s">
        <v>20421</v>
      </c>
      <c r="C147" s="377" t="s">
        <v>20251</v>
      </c>
      <c r="D147" s="380">
        <v>487.41</v>
      </c>
    </row>
    <row r="148" spans="1:5" ht="29.25">
      <c r="A148" s="369" t="s">
        <v>20422</v>
      </c>
      <c r="B148" s="367" t="s">
        <v>20423</v>
      </c>
      <c r="C148" s="377" t="s">
        <v>20251</v>
      </c>
      <c r="D148" s="380">
        <v>487.47</v>
      </c>
    </row>
    <row r="149" spans="1:5" ht="19.5">
      <c r="A149" s="369" t="s">
        <v>20424</v>
      </c>
      <c r="B149" s="367" t="s">
        <v>20425</v>
      </c>
      <c r="C149" s="377" t="s">
        <v>20131</v>
      </c>
      <c r="D149" s="380">
        <v>11.77</v>
      </c>
    </row>
    <row r="150" spans="1:5" ht="19.5">
      <c r="A150" s="369" t="s">
        <v>20426</v>
      </c>
      <c r="B150" s="367" t="s">
        <v>20427</v>
      </c>
      <c r="C150" s="377" t="s">
        <v>20131</v>
      </c>
      <c r="D150" s="380">
        <v>66</v>
      </c>
    </row>
    <row r="151" spans="1:5" ht="39">
      <c r="A151" s="370" t="s">
        <v>20428</v>
      </c>
      <c r="B151" s="367" t="s">
        <v>20429</v>
      </c>
      <c r="C151" s="370" t="s">
        <v>20251</v>
      </c>
      <c r="D151" s="582">
        <v>631.38</v>
      </c>
      <c r="E151" s="583"/>
    </row>
    <row r="152" spans="1:5" ht="58.5">
      <c r="A152" s="370" t="s">
        <v>20430</v>
      </c>
      <c r="B152" s="367" t="s">
        <v>20431</v>
      </c>
      <c r="C152" s="370" t="s">
        <v>20251</v>
      </c>
      <c r="D152" s="582">
        <v>532.75</v>
      </c>
      <c r="E152" s="583"/>
    </row>
    <row r="153" spans="1:5" ht="39">
      <c r="A153" s="370" t="s">
        <v>20432</v>
      </c>
      <c r="B153" s="367" t="s">
        <v>20433</v>
      </c>
      <c r="C153" s="370" t="s">
        <v>20131</v>
      </c>
      <c r="D153" s="589">
        <v>5940.22</v>
      </c>
      <c r="E153" s="590"/>
    </row>
    <row r="154" spans="1:5" ht="39">
      <c r="A154" s="370" t="s">
        <v>20434</v>
      </c>
      <c r="B154" s="367" t="s">
        <v>20435</v>
      </c>
      <c r="C154" s="370" t="s">
        <v>20131</v>
      </c>
      <c r="D154" s="589">
        <v>3689.69</v>
      </c>
      <c r="E154" s="590"/>
    </row>
    <row r="155" spans="1:5" ht="19.5">
      <c r="A155" s="370" t="s">
        <v>20436</v>
      </c>
      <c r="B155" s="367" t="s">
        <v>20437</v>
      </c>
      <c r="C155" s="370" t="s">
        <v>20251</v>
      </c>
      <c r="D155" s="582">
        <v>70.67</v>
      </c>
      <c r="E155" s="583"/>
    </row>
    <row r="156" spans="1:5" ht="19.5">
      <c r="A156" s="370" t="s">
        <v>20438</v>
      </c>
      <c r="B156" s="367" t="s">
        <v>20439</v>
      </c>
      <c r="C156" s="370" t="s">
        <v>20251</v>
      </c>
      <c r="D156" s="582">
        <v>51.8</v>
      </c>
      <c r="E156" s="583"/>
    </row>
    <row r="157" spans="1:5" ht="19.5">
      <c r="A157" s="370" t="s">
        <v>20440</v>
      </c>
      <c r="B157" s="367" t="s">
        <v>20441</v>
      </c>
      <c r="C157" s="370" t="s">
        <v>20251</v>
      </c>
      <c r="D157" s="582">
        <v>58.68</v>
      </c>
      <c r="E157" s="583"/>
    </row>
    <row r="158" spans="1:5" ht="29.25">
      <c r="A158" s="370" t="s">
        <v>20442</v>
      </c>
      <c r="B158" s="367" t="s">
        <v>20443</v>
      </c>
      <c r="C158" s="370" t="s">
        <v>20251</v>
      </c>
      <c r="D158" s="582">
        <v>47.09</v>
      </c>
      <c r="E158" s="583"/>
    </row>
    <row r="159" spans="1:5" ht="19.5">
      <c r="A159" s="370" t="s">
        <v>20444</v>
      </c>
      <c r="B159" s="367" t="s">
        <v>20445</v>
      </c>
      <c r="C159" s="370" t="s">
        <v>20298</v>
      </c>
      <c r="D159" s="589">
        <v>1200</v>
      </c>
      <c r="E159" s="590"/>
    </row>
    <row r="160" spans="1:5" ht="19.5">
      <c r="A160" s="368" t="s">
        <v>20446</v>
      </c>
      <c r="B160" s="367" t="s">
        <v>20447</v>
      </c>
      <c r="C160" s="368" t="s">
        <v>20251</v>
      </c>
      <c r="D160" s="584">
        <v>310.22000000000003</v>
      </c>
      <c r="E160" s="585"/>
    </row>
    <row r="161" spans="1:5" ht="29.25">
      <c r="A161" s="372" t="s">
        <v>20448</v>
      </c>
      <c r="B161" s="371" t="s">
        <v>20449</v>
      </c>
      <c r="C161" s="372" t="s">
        <v>20298</v>
      </c>
      <c r="D161" s="595">
        <v>525.5</v>
      </c>
      <c r="E161" s="596"/>
    </row>
    <row r="162" spans="1:5" ht="29.25">
      <c r="A162" s="382"/>
      <c r="B162" s="374" t="s">
        <v>20450</v>
      </c>
      <c r="C162" s="382"/>
      <c r="D162" s="382"/>
    </row>
    <row r="163" spans="1:5" ht="48.75">
      <c r="A163" s="369" t="s">
        <v>20451</v>
      </c>
      <c r="B163" s="367" t="s">
        <v>20452</v>
      </c>
      <c r="C163" s="379" t="s">
        <v>20298</v>
      </c>
      <c r="D163" s="381">
        <v>371.5</v>
      </c>
    </row>
    <row r="164" spans="1:5" ht="48.75">
      <c r="A164" s="370" t="s">
        <v>20453</v>
      </c>
      <c r="B164" s="367" t="s">
        <v>20454</v>
      </c>
      <c r="C164" s="370" t="s">
        <v>20298</v>
      </c>
      <c r="D164" s="582">
        <v>780</v>
      </c>
      <c r="E164" s="583"/>
    </row>
    <row r="165" spans="1:5" ht="19.5">
      <c r="A165" s="370" t="s">
        <v>20455</v>
      </c>
      <c r="B165" s="367" t="s">
        <v>20456</v>
      </c>
      <c r="C165" s="370" t="s">
        <v>20131</v>
      </c>
      <c r="D165" s="589">
        <v>1780.08</v>
      </c>
      <c r="E165" s="590"/>
    </row>
    <row r="166" spans="1:5">
      <c r="A166" s="368" t="s">
        <v>20457</v>
      </c>
      <c r="B166" s="367" t="s">
        <v>20458</v>
      </c>
      <c r="C166" s="368" t="s">
        <v>20131</v>
      </c>
      <c r="D166" s="587">
        <v>1715.29</v>
      </c>
      <c r="E166" s="588"/>
    </row>
    <row r="167" spans="1:5" ht="19.5">
      <c r="A167" s="368" t="s">
        <v>20459</v>
      </c>
      <c r="B167" s="367" t="s">
        <v>20460</v>
      </c>
      <c r="C167" s="368" t="s">
        <v>20158</v>
      </c>
      <c r="D167" s="584">
        <v>3.81</v>
      </c>
      <c r="E167" s="585"/>
    </row>
    <row r="168" spans="1:5" ht="48.75">
      <c r="A168" s="370" t="s">
        <v>20461</v>
      </c>
      <c r="B168" s="367" t="s">
        <v>20462</v>
      </c>
      <c r="C168" s="370" t="s">
        <v>20158</v>
      </c>
      <c r="D168" s="582">
        <v>62.67</v>
      </c>
      <c r="E168" s="583"/>
    </row>
    <row r="169" spans="1:5" ht="19.5">
      <c r="A169" s="370" t="s">
        <v>20463</v>
      </c>
      <c r="B169" s="367" t="s">
        <v>20464</v>
      </c>
      <c r="C169" s="370" t="s">
        <v>20158</v>
      </c>
      <c r="D169" s="582">
        <v>12.17</v>
      </c>
      <c r="E169" s="583"/>
    </row>
    <row r="170" spans="1:5">
      <c r="A170" s="370" t="s">
        <v>20465</v>
      </c>
      <c r="B170" s="367" t="s">
        <v>20466</v>
      </c>
      <c r="C170" s="370" t="s">
        <v>20251</v>
      </c>
      <c r="D170" s="582">
        <v>10.25</v>
      </c>
      <c r="E170" s="583"/>
    </row>
    <row r="171" spans="1:5" ht="19.5">
      <c r="A171" s="368" t="s">
        <v>20467</v>
      </c>
      <c r="B171" s="367" t="s">
        <v>20468</v>
      </c>
      <c r="C171" s="368" t="s">
        <v>20131</v>
      </c>
      <c r="D171" s="584">
        <v>135.38999999999999</v>
      </c>
      <c r="E171" s="585"/>
    </row>
    <row r="172" spans="1:5" ht="29.25">
      <c r="A172" s="370" t="s">
        <v>20469</v>
      </c>
      <c r="B172" s="367" t="s">
        <v>20470</v>
      </c>
      <c r="C172" s="370" t="s">
        <v>20131</v>
      </c>
      <c r="D172" s="582">
        <v>576</v>
      </c>
      <c r="E172" s="583"/>
    </row>
    <row r="173" spans="1:5">
      <c r="A173" s="370" t="s">
        <v>20471</v>
      </c>
      <c r="B173" s="367" t="s">
        <v>20472</v>
      </c>
      <c r="C173" s="370" t="s">
        <v>20131</v>
      </c>
      <c r="D173" s="582">
        <v>3.47</v>
      </c>
      <c r="E173" s="583"/>
    </row>
    <row r="174" spans="1:5" ht="29.25">
      <c r="A174" s="370" t="s">
        <v>20473</v>
      </c>
      <c r="B174" s="375" t="s">
        <v>20474</v>
      </c>
      <c r="C174" s="370" t="s">
        <v>20251</v>
      </c>
      <c r="D174" s="582">
        <v>514.74</v>
      </c>
      <c r="E174" s="583"/>
    </row>
    <row r="175" spans="1:5" ht="29.25">
      <c r="A175" s="370" t="s">
        <v>20475</v>
      </c>
      <c r="B175" s="367" t="s">
        <v>20476</v>
      </c>
      <c r="C175" s="370" t="s">
        <v>20251</v>
      </c>
      <c r="D175" s="582">
        <v>510.28</v>
      </c>
      <c r="E175" s="583"/>
    </row>
    <row r="176" spans="1:5">
      <c r="A176" s="370" t="s">
        <v>20477</v>
      </c>
      <c r="B176" s="367" t="s">
        <v>20478</v>
      </c>
      <c r="C176" s="370" t="s">
        <v>20131</v>
      </c>
      <c r="D176" s="582">
        <v>12.96</v>
      </c>
      <c r="E176" s="583"/>
    </row>
    <row r="177" spans="1:5">
      <c r="A177" s="372" t="s">
        <v>20479</v>
      </c>
      <c r="B177" s="371" t="s">
        <v>20480</v>
      </c>
      <c r="C177" s="372" t="s">
        <v>20131</v>
      </c>
      <c r="D177" s="595">
        <v>67.34</v>
      </c>
      <c r="E177" s="596"/>
    </row>
    <row r="178" spans="1:5" ht="12.75">
      <c r="A178" s="373"/>
      <c r="B178" s="374" t="s">
        <v>20481</v>
      </c>
      <c r="C178" s="373"/>
      <c r="D178" s="591"/>
      <c r="E178" s="592"/>
    </row>
    <row r="179" spans="1:5" ht="29.25">
      <c r="A179" s="367" t="s">
        <v>20482</v>
      </c>
      <c r="B179" s="367" t="s">
        <v>20483</v>
      </c>
      <c r="C179" s="368" t="s">
        <v>20298</v>
      </c>
      <c r="D179" s="584">
        <v>95.08</v>
      </c>
      <c r="E179" s="585"/>
    </row>
    <row r="180" spans="1:5" ht="19.5">
      <c r="A180" s="369" t="s">
        <v>20484</v>
      </c>
      <c r="B180" s="367" t="s">
        <v>20485</v>
      </c>
      <c r="C180" s="370" t="s">
        <v>20298</v>
      </c>
      <c r="D180" s="582">
        <v>41</v>
      </c>
      <c r="E180" s="583"/>
    </row>
    <row r="181" spans="1:5" ht="39">
      <c r="A181" s="369" t="s">
        <v>20486</v>
      </c>
      <c r="B181" s="367" t="s">
        <v>20487</v>
      </c>
      <c r="C181" s="370" t="s">
        <v>20298</v>
      </c>
      <c r="D181" s="582">
        <v>52</v>
      </c>
      <c r="E181" s="583"/>
    </row>
    <row r="182" spans="1:5" ht="39">
      <c r="A182" s="370" t="s">
        <v>20488</v>
      </c>
      <c r="B182" s="367" t="s">
        <v>20489</v>
      </c>
      <c r="C182" s="370" t="s">
        <v>20298</v>
      </c>
      <c r="D182" s="582">
        <v>48</v>
      </c>
      <c r="E182" s="583"/>
    </row>
    <row r="183" spans="1:5" ht="19.5">
      <c r="A183" s="368" t="s">
        <v>20490</v>
      </c>
      <c r="B183" s="367" t="s">
        <v>20491</v>
      </c>
      <c r="C183" s="368" t="s">
        <v>20298</v>
      </c>
      <c r="D183" s="584">
        <v>78.66</v>
      </c>
      <c r="E183" s="585"/>
    </row>
    <row r="184" spans="1:5" ht="19.5">
      <c r="A184" s="370" t="s">
        <v>20492</v>
      </c>
      <c r="B184" s="367" t="s">
        <v>20493</v>
      </c>
      <c r="C184" s="370" t="s">
        <v>20494</v>
      </c>
      <c r="D184" s="582">
        <v>27</v>
      </c>
      <c r="E184" s="583"/>
    </row>
    <row r="185" spans="1:5">
      <c r="A185" s="370" t="s">
        <v>20495</v>
      </c>
      <c r="B185" s="367" t="s">
        <v>20496</v>
      </c>
      <c r="C185" s="370" t="s">
        <v>20158</v>
      </c>
      <c r="D185" s="582">
        <v>1.51</v>
      </c>
      <c r="E185" s="583"/>
    </row>
    <row r="186" spans="1:5" ht="19.5">
      <c r="A186" s="370" t="s">
        <v>20497</v>
      </c>
      <c r="B186" s="367" t="s">
        <v>20498</v>
      </c>
      <c r="C186" s="370" t="s">
        <v>20158</v>
      </c>
      <c r="D186" s="582">
        <v>20.81</v>
      </c>
      <c r="E186" s="583"/>
    </row>
    <row r="187" spans="1:5" ht="19.5">
      <c r="A187" s="368" t="s">
        <v>20499</v>
      </c>
      <c r="B187" s="367" t="s">
        <v>20500</v>
      </c>
      <c r="C187" s="368" t="s">
        <v>20298</v>
      </c>
      <c r="D187" s="584">
        <v>95.08</v>
      </c>
      <c r="E187" s="585"/>
    </row>
    <row r="188" spans="1:5" ht="19.5">
      <c r="A188" s="370" t="s">
        <v>20501</v>
      </c>
      <c r="B188" s="367" t="s">
        <v>20502</v>
      </c>
      <c r="C188" s="370" t="s">
        <v>20298</v>
      </c>
      <c r="D188" s="582">
        <v>41</v>
      </c>
      <c r="E188" s="583"/>
    </row>
    <row r="189" spans="1:5" ht="29.25">
      <c r="A189" s="370" t="s">
        <v>20503</v>
      </c>
      <c r="B189" s="367" t="s">
        <v>20504</v>
      </c>
      <c r="C189" s="370" t="s">
        <v>20298</v>
      </c>
      <c r="D189" s="582">
        <v>52</v>
      </c>
      <c r="E189" s="583"/>
    </row>
    <row r="190" spans="1:5" ht="29.25">
      <c r="A190" s="370" t="s">
        <v>20505</v>
      </c>
      <c r="B190" s="367" t="s">
        <v>20506</v>
      </c>
      <c r="C190" s="370" t="s">
        <v>20298</v>
      </c>
      <c r="D190" s="582">
        <v>48</v>
      </c>
      <c r="E190" s="583"/>
    </row>
    <row r="191" spans="1:5" ht="19.5">
      <c r="A191" s="368" t="s">
        <v>20507</v>
      </c>
      <c r="B191" s="367" t="s">
        <v>20508</v>
      </c>
      <c r="C191" s="368" t="s">
        <v>20298</v>
      </c>
      <c r="D191" s="584">
        <v>78.66</v>
      </c>
      <c r="E191" s="585"/>
    </row>
    <row r="192" spans="1:5" ht="19.5">
      <c r="A192" s="370" t="s">
        <v>20509</v>
      </c>
      <c r="B192" s="367" t="s">
        <v>20510</v>
      </c>
      <c r="C192" s="370" t="s">
        <v>20494</v>
      </c>
      <c r="D192" s="582">
        <v>27</v>
      </c>
      <c r="E192" s="583"/>
    </row>
    <row r="193" spans="1:5">
      <c r="A193" s="370" t="s">
        <v>20511</v>
      </c>
      <c r="B193" s="367" t="s">
        <v>20512</v>
      </c>
      <c r="C193" s="370" t="s">
        <v>20158</v>
      </c>
      <c r="D193" s="582">
        <v>1.51</v>
      </c>
      <c r="E193" s="583"/>
    </row>
    <row r="194" spans="1:5" ht="19.5">
      <c r="A194" s="370" t="s">
        <v>20513</v>
      </c>
      <c r="B194" s="367" t="s">
        <v>20514</v>
      </c>
      <c r="C194" s="370" t="s">
        <v>20158</v>
      </c>
      <c r="D194" s="582">
        <v>21.45</v>
      </c>
      <c r="E194" s="583"/>
    </row>
    <row r="195" spans="1:5" ht="48.75">
      <c r="A195" s="372" t="s">
        <v>20515</v>
      </c>
      <c r="B195" s="371" t="s">
        <v>20516</v>
      </c>
      <c r="C195" s="372" t="s">
        <v>20131</v>
      </c>
      <c r="D195" s="597">
        <v>1740.82</v>
      </c>
      <c r="E195" s="598"/>
    </row>
    <row r="196" spans="1:5" ht="12.75">
      <c r="A196" s="373"/>
      <c r="B196" s="374" t="s">
        <v>20517</v>
      </c>
      <c r="C196" s="373"/>
      <c r="D196" s="591"/>
      <c r="E196" s="592"/>
    </row>
    <row r="197" spans="1:5" ht="48.75">
      <c r="A197" s="369" t="s">
        <v>20518</v>
      </c>
      <c r="B197" s="367" t="s">
        <v>20519</v>
      </c>
      <c r="C197" s="370" t="s">
        <v>20131</v>
      </c>
      <c r="D197" s="589">
        <v>1528.31</v>
      </c>
      <c r="E197" s="590"/>
    </row>
    <row r="198" spans="1:5" ht="19.5">
      <c r="A198" s="367" t="s">
        <v>20520</v>
      </c>
      <c r="B198" s="367" t="s">
        <v>20521</v>
      </c>
      <c r="C198" s="368" t="s">
        <v>20158</v>
      </c>
      <c r="D198" s="584">
        <v>6.52</v>
      </c>
      <c r="E198" s="585"/>
    </row>
    <row r="199" spans="1:5" ht="19.5">
      <c r="A199" s="368" t="s">
        <v>20522</v>
      </c>
      <c r="B199" s="367" t="s">
        <v>20523</v>
      </c>
      <c r="C199" s="368" t="s">
        <v>20251</v>
      </c>
      <c r="D199" s="584">
        <v>10.28</v>
      </c>
      <c r="E199" s="585"/>
    </row>
    <row r="200" spans="1:5" ht="58.5">
      <c r="A200" s="370" t="s">
        <v>20524</v>
      </c>
      <c r="B200" s="367" t="s">
        <v>20525</v>
      </c>
      <c r="C200" s="370" t="s">
        <v>20131</v>
      </c>
      <c r="D200" s="589">
        <v>1956.77</v>
      </c>
      <c r="E200" s="590"/>
    </row>
    <row r="201" spans="1:5" ht="48.75">
      <c r="A201" s="370" t="s">
        <v>20526</v>
      </c>
      <c r="B201" s="367" t="s">
        <v>20527</v>
      </c>
      <c r="C201" s="370" t="s">
        <v>20131</v>
      </c>
      <c r="D201" s="589">
        <v>1704.24</v>
      </c>
      <c r="E201" s="590"/>
    </row>
    <row r="202" spans="1:5" ht="19.5">
      <c r="A202" s="368" t="s">
        <v>20528</v>
      </c>
      <c r="B202" s="367" t="s">
        <v>20529</v>
      </c>
      <c r="C202" s="368" t="s">
        <v>20158</v>
      </c>
      <c r="D202" s="584">
        <v>6.96</v>
      </c>
      <c r="E202" s="585"/>
    </row>
    <row r="203" spans="1:5" ht="19.5">
      <c r="A203" s="368" t="s">
        <v>20530</v>
      </c>
      <c r="B203" s="367" t="s">
        <v>20531</v>
      </c>
      <c r="C203" s="368" t="s">
        <v>20251</v>
      </c>
      <c r="D203" s="584">
        <v>11.11</v>
      </c>
      <c r="E203" s="585"/>
    </row>
    <row r="204" spans="1:5">
      <c r="A204" s="368" t="s">
        <v>20532</v>
      </c>
      <c r="B204" s="367" t="s">
        <v>20533</v>
      </c>
      <c r="C204" s="368" t="s">
        <v>20131</v>
      </c>
      <c r="D204" s="584">
        <v>148.5</v>
      </c>
      <c r="E204" s="585"/>
    </row>
    <row r="205" spans="1:5">
      <c r="A205" s="368" t="s">
        <v>20534</v>
      </c>
      <c r="B205" s="367" t="s">
        <v>20535</v>
      </c>
      <c r="C205" s="368" t="s">
        <v>20131</v>
      </c>
      <c r="D205" s="584">
        <v>142.83000000000001</v>
      </c>
      <c r="E205" s="585"/>
    </row>
    <row r="206" spans="1:5">
      <c r="A206" s="368" t="s">
        <v>20536</v>
      </c>
      <c r="B206" s="367" t="s">
        <v>20537</v>
      </c>
      <c r="C206" s="368" t="s">
        <v>20131</v>
      </c>
      <c r="D206" s="584">
        <v>122.43</v>
      </c>
      <c r="E206" s="585"/>
    </row>
    <row r="207" spans="1:5">
      <c r="A207" s="368" t="s">
        <v>20538</v>
      </c>
      <c r="B207" s="367" t="s">
        <v>20539</v>
      </c>
      <c r="C207" s="368" t="s">
        <v>20131</v>
      </c>
      <c r="D207" s="584">
        <v>102.02</v>
      </c>
      <c r="E207" s="585"/>
    </row>
    <row r="208" spans="1:5">
      <c r="A208" s="368" t="s">
        <v>20540</v>
      </c>
      <c r="B208" s="367" t="s">
        <v>20541</v>
      </c>
      <c r="C208" s="368" t="s">
        <v>20131</v>
      </c>
      <c r="D208" s="584">
        <v>132.63</v>
      </c>
      <c r="E208" s="585"/>
    </row>
    <row r="209" spans="1:5">
      <c r="A209" s="368" t="s">
        <v>20542</v>
      </c>
      <c r="B209" s="367" t="s">
        <v>20543</v>
      </c>
      <c r="C209" s="368" t="s">
        <v>20131</v>
      </c>
      <c r="D209" s="587">
        <v>3151.41</v>
      </c>
      <c r="E209" s="588"/>
    </row>
    <row r="210" spans="1:5">
      <c r="A210" s="368" t="s">
        <v>20544</v>
      </c>
      <c r="B210" s="367" t="s">
        <v>20545</v>
      </c>
      <c r="C210" s="368" t="s">
        <v>20131</v>
      </c>
      <c r="D210" s="587">
        <v>1825.1</v>
      </c>
      <c r="E210" s="588"/>
    </row>
    <row r="211" spans="1:5" ht="29.25">
      <c r="A211" s="370" t="s">
        <v>20546</v>
      </c>
      <c r="B211" s="367" t="s">
        <v>20547</v>
      </c>
      <c r="C211" s="370" t="s">
        <v>20548</v>
      </c>
      <c r="D211" s="582">
        <v>33.53</v>
      </c>
      <c r="E211" s="583"/>
    </row>
    <row r="212" spans="1:5">
      <c r="A212" s="370" t="s">
        <v>20549</v>
      </c>
      <c r="B212" s="367" t="s">
        <v>20550</v>
      </c>
      <c r="C212" s="370" t="s">
        <v>20131</v>
      </c>
      <c r="D212" s="582">
        <v>63.07</v>
      </c>
      <c r="E212" s="583"/>
    </row>
    <row r="213" spans="1:5">
      <c r="A213" s="368" t="s">
        <v>20551</v>
      </c>
      <c r="B213" s="367" t="s">
        <v>20552</v>
      </c>
      <c r="C213" s="368" t="s">
        <v>20131</v>
      </c>
      <c r="D213" s="584">
        <v>48.32</v>
      </c>
      <c r="E213" s="585"/>
    </row>
    <row r="214" spans="1:5">
      <c r="A214" s="368" t="s">
        <v>20553</v>
      </c>
      <c r="B214" s="367" t="s">
        <v>20554</v>
      </c>
      <c r="C214" s="368" t="s">
        <v>20131</v>
      </c>
      <c r="D214" s="584">
        <v>16.22</v>
      </c>
      <c r="E214" s="585"/>
    </row>
    <row r="215" spans="1:5">
      <c r="A215" s="368" t="s">
        <v>20555</v>
      </c>
      <c r="B215" s="367" t="s">
        <v>20556</v>
      </c>
      <c r="C215" s="368" t="s">
        <v>20131</v>
      </c>
      <c r="D215" s="584">
        <v>357.08</v>
      </c>
      <c r="E215" s="585"/>
    </row>
    <row r="216" spans="1:5">
      <c r="A216" s="368" t="s">
        <v>20557</v>
      </c>
      <c r="B216" s="367" t="s">
        <v>20558</v>
      </c>
      <c r="C216" s="368" t="s">
        <v>20131</v>
      </c>
      <c r="D216" s="584">
        <v>102.02</v>
      </c>
      <c r="E216" s="585"/>
    </row>
    <row r="217" spans="1:5">
      <c r="A217" s="372" t="s">
        <v>20559</v>
      </c>
      <c r="B217" s="371" t="s">
        <v>20560</v>
      </c>
      <c r="C217" s="372" t="s">
        <v>20131</v>
      </c>
      <c r="D217" s="595">
        <v>102.02</v>
      </c>
      <c r="E217" s="596"/>
    </row>
    <row r="218" spans="1:5" ht="12.75">
      <c r="A218" s="383"/>
      <c r="B218" s="374" t="s">
        <v>20561</v>
      </c>
      <c r="C218" s="383"/>
      <c r="D218" s="603"/>
      <c r="E218" s="604"/>
    </row>
    <row r="219" spans="1:5">
      <c r="A219" s="367" t="s">
        <v>20562</v>
      </c>
      <c r="B219" s="367" t="s">
        <v>20563</v>
      </c>
      <c r="C219" s="368" t="s">
        <v>20131</v>
      </c>
      <c r="D219" s="601">
        <v>234.66</v>
      </c>
      <c r="E219" s="602"/>
    </row>
    <row r="220" spans="1:5">
      <c r="A220" s="368" t="s">
        <v>20564</v>
      </c>
      <c r="B220" s="367" t="s">
        <v>20565</v>
      </c>
      <c r="C220" s="368" t="s">
        <v>20131</v>
      </c>
      <c r="D220" s="584">
        <v>357.08</v>
      </c>
      <c r="E220" s="585"/>
    </row>
    <row r="221" spans="1:5">
      <c r="A221" s="368" t="s">
        <v>20566</v>
      </c>
      <c r="B221" s="367" t="s">
        <v>20567</v>
      </c>
      <c r="C221" s="368" t="s">
        <v>20131</v>
      </c>
      <c r="D221" s="587">
        <v>4273.67</v>
      </c>
      <c r="E221" s="588"/>
    </row>
    <row r="222" spans="1:5">
      <c r="A222" s="368" t="s">
        <v>20568</v>
      </c>
      <c r="B222" s="367" t="s">
        <v>20569</v>
      </c>
      <c r="C222" s="368" t="s">
        <v>20131</v>
      </c>
      <c r="D222" s="587">
        <v>9970.01</v>
      </c>
      <c r="E222" s="588"/>
    </row>
    <row r="223" spans="1:5">
      <c r="A223" s="368" t="s">
        <v>20570</v>
      </c>
      <c r="B223" s="367" t="s">
        <v>20571</v>
      </c>
      <c r="C223" s="368" t="s">
        <v>20131</v>
      </c>
      <c r="D223" s="584">
        <v>655.22</v>
      </c>
      <c r="E223" s="585"/>
    </row>
    <row r="224" spans="1:5">
      <c r="A224" s="368" t="s">
        <v>20572</v>
      </c>
      <c r="B224" s="367" t="s">
        <v>20573</v>
      </c>
      <c r="C224" s="368" t="s">
        <v>20131</v>
      </c>
      <c r="D224" s="587">
        <v>1368.26</v>
      </c>
      <c r="E224" s="588"/>
    </row>
    <row r="225" spans="1:5">
      <c r="A225" s="368" t="s">
        <v>20574</v>
      </c>
      <c r="B225" s="367" t="s">
        <v>20575</v>
      </c>
      <c r="C225" s="368" t="s">
        <v>20131</v>
      </c>
      <c r="D225" s="584">
        <v>715.3</v>
      </c>
      <c r="E225" s="585"/>
    </row>
    <row r="226" spans="1:5" ht="29.25">
      <c r="A226" s="370" t="s">
        <v>20576</v>
      </c>
      <c r="B226" s="367" t="s">
        <v>20577</v>
      </c>
      <c r="C226" s="370" t="s">
        <v>20131</v>
      </c>
      <c r="D226" s="589">
        <v>2296.67</v>
      </c>
      <c r="E226" s="590"/>
    </row>
    <row r="227" spans="1:5" ht="19.5">
      <c r="A227" s="368" t="s">
        <v>20578</v>
      </c>
      <c r="B227" s="367" t="s">
        <v>20579</v>
      </c>
      <c r="C227" s="368" t="s">
        <v>20131</v>
      </c>
      <c r="D227" s="584">
        <v>332.14</v>
      </c>
      <c r="E227" s="585"/>
    </row>
    <row r="228" spans="1:5" ht="19.5">
      <c r="A228" s="370" t="s">
        <v>20580</v>
      </c>
      <c r="B228" s="367" t="s">
        <v>20581</v>
      </c>
      <c r="C228" s="370" t="s">
        <v>20131</v>
      </c>
      <c r="D228" s="582">
        <v>204.16</v>
      </c>
      <c r="E228" s="583"/>
    </row>
    <row r="229" spans="1:5" ht="19.5">
      <c r="A229" s="370" t="s">
        <v>20582</v>
      </c>
      <c r="B229" s="367" t="s">
        <v>20583</v>
      </c>
      <c r="C229" s="370" t="s">
        <v>20131</v>
      </c>
      <c r="D229" s="582">
        <v>106.33</v>
      </c>
      <c r="E229" s="583"/>
    </row>
    <row r="230" spans="1:5" ht="19.5">
      <c r="A230" s="370" t="s">
        <v>20584</v>
      </c>
      <c r="B230" s="367" t="s">
        <v>20585</v>
      </c>
      <c r="C230" s="370" t="s">
        <v>20131</v>
      </c>
      <c r="D230" s="582">
        <v>102.02</v>
      </c>
      <c r="E230" s="583"/>
    </row>
    <row r="231" spans="1:5" ht="19.5">
      <c r="A231" s="368" t="s">
        <v>20586</v>
      </c>
      <c r="B231" s="367" t="s">
        <v>20587</v>
      </c>
      <c r="C231" s="368" t="s">
        <v>20131</v>
      </c>
      <c r="D231" s="587">
        <v>6860.7</v>
      </c>
      <c r="E231" s="588"/>
    </row>
    <row r="232" spans="1:5" ht="19.5">
      <c r="A232" s="368" t="s">
        <v>20588</v>
      </c>
      <c r="B232" s="367" t="s">
        <v>20589</v>
      </c>
      <c r="C232" s="368" t="s">
        <v>20131</v>
      </c>
      <c r="D232" s="584">
        <v>915.5</v>
      </c>
      <c r="E232" s="585"/>
    </row>
    <row r="233" spans="1:5" ht="19.5">
      <c r="A233" s="370" t="s">
        <v>20590</v>
      </c>
      <c r="B233" s="367" t="s">
        <v>20591</v>
      </c>
      <c r="C233" s="370" t="s">
        <v>20131</v>
      </c>
      <c r="D233" s="582">
        <v>500.7</v>
      </c>
      <c r="E233" s="583"/>
    </row>
    <row r="234" spans="1:5" ht="19.5">
      <c r="A234" s="370" t="s">
        <v>20592</v>
      </c>
      <c r="B234" s="367" t="s">
        <v>20593</v>
      </c>
      <c r="C234" s="370" t="s">
        <v>20131</v>
      </c>
      <c r="D234" s="582">
        <v>500.7</v>
      </c>
      <c r="E234" s="583"/>
    </row>
    <row r="235" spans="1:5" ht="29.25">
      <c r="A235" s="370" t="s">
        <v>20594</v>
      </c>
      <c r="B235" s="367" t="s">
        <v>20595</v>
      </c>
      <c r="C235" s="370" t="s">
        <v>20131</v>
      </c>
      <c r="D235" s="589">
        <v>5533.7</v>
      </c>
      <c r="E235" s="590"/>
    </row>
    <row r="236" spans="1:5" ht="19.5">
      <c r="A236" s="368" t="s">
        <v>20596</v>
      </c>
      <c r="B236" s="367" t="s">
        <v>20597</v>
      </c>
      <c r="C236" s="368" t="s">
        <v>20131</v>
      </c>
      <c r="D236" s="587">
        <v>2663.75</v>
      </c>
      <c r="E236" s="588"/>
    </row>
    <row r="237" spans="1:5" ht="19.5">
      <c r="A237" s="368" t="s">
        <v>20598</v>
      </c>
      <c r="B237" s="367" t="s">
        <v>20599</v>
      </c>
      <c r="C237" s="368" t="s">
        <v>20131</v>
      </c>
      <c r="D237" s="587">
        <v>15362.72</v>
      </c>
      <c r="E237" s="588"/>
    </row>
    <row r="238" spans="1:5">
      <c r="A238" s="368" t="s">
        <v>20600</v>
      </c>
      <c r="B238" s="367" t="s">
        <v>20601</v>
      </c>
      <c r="C238" s="368" t="s">
        <v>20131</v>
      </c>
      <c r="D238" s="584">
        <v>246.48</v>
      </c>
      <c r="E238" s="585"/>
    </row>
    <row r="239" spans="1:5">
      <c r="A239" s="368" t="s">
        <v>20602</v>
      </c>
      <c r="B239" s="367" t="s">
        <v>20603</v>
      </c>
      <c r="C239" s="368" t="s">
        <v>20131</v>
      </c>
      <c r="D239" s="587">
        <v>1816.03</v>
      </c>
      <c r="E239" s="588"/>
    </row>
    <row r="240" spans="1:5">
      <c r="A240" s="367" t="s">
        <v>20604</v>
      </c>
      <c r="B240" s="367" t="s">
        <v>20605</v>
      </c>
      <c r="C240" s="368" t="s">
        <v>20131</v>
      </c>
      <c r="D240" s="584">
        <v>137.16999999999999</v>
      </c>
      <c r="E240" s="585"/>
    </row>
    <row r="241" spans="1:5" ht="19.5">
      <c r="A241" s="369" t="s">
        <v>20606</v>
      </c>
      <c r="B241" s="367" t="s">
        <v>20607</v>
      </c>
      <c r="C241" s="370" t="s">
        <v>20131</v>
      </c>
      <c r="D241" s="582">
        <v>523.72</v>
      </c>
      <c r="E241" s="583"/>
    </row>
    <row r="242" spans="1:5" ht="19.5">
      <c r="A242" s="369" t="s">
        <v>20608</v>
      </c>
      <c r="B242" s="367" t="s">
        <v>20609</v>
      </c>
      <c r="C242" s="370" t="s">
        <v>20131</v>
      </c>
      <c r="D242" s="582">
        <v>609.88</v>
      </c>
      <c r="E242" s="583"/>
    </row>
    <row r="243" spans="1:5" ht="19.5">
      <c r="A243" s="370" t="s">
        <v>20610</v>
      </c>
      <c r="B243" s="367" t="s">
        <v>20611</v>
      </c>
      <c r="C243" s="377" t="s">
        <v>20131</v>
      </c>
      <c r="D243" s="582">
        <v>436.44</v>
      </c>
      <c r="E243" s="583"/>
    </row>
    <row r="244" spans="1:5" ht="19.5">
      <c r="A244" s="370" t="s">
        <v>20612</v>
      </c>
      <c r="B244" s="367" t="s">
        <v>20613</v>
      </c>
      <c r="C244" s="377" t="s">
        <v>20131</v>
      </c>
      <c r="D244" s="582">
        <v>226.72</v>
      </c>
      <c r="E244" s="583"/>
    </row>
    <row r="245" spans="1:5" ht="19.5">
      <c r="A245" s="368" t="s">
        <v>20614</v>
      </c>
      <c r="B245" s="367" t="s">
        <v>20615</v>
      </c>
      <c r="C245" s="376" t="s">
        <v>20131</v>
      </c>
      <c r="D245" s="584">
        <v>226.72</v>
      </c>
      <c r="E245" s="585"/>
    </row>
    <row r="246" spans="1:5" ht="19.5">
      <c r="A246" s="368" t="s">
        <v>20616</v>
      </c>
      <c r="B246" s="367" t="s">
        <v>20617</v>
      </c>
      <c r="C246" s="376" t="s">
        <v>20131</v>
      </c>
      <c r="D246" s="584">
        <v>147.69999999999999</v>
      </c>
      <c r="E246" s="585"/>
    </row>
    <row r="247" spans="1:5" ht="19.5">
      <c r="A247" s="368" t="s">
        <v>20618</v>
      </c>
      <c r="B247" s="367" t="s">
        <v>20619</v>
      </c>
      <c r="C247" s="376" t="s">
        <v>20131</v>
      </c>
      <c r="D247" s="584">
        <v>136.66</v>
      </c>
      <c r="E247" s="585"/>
    </row>
    <row r="248" spans="1:5" ht="19.5">
      <c r="A248" s="370" t="s">
        <v>20620</v>
      </c>
      <c r="B248" s="367" t="s">
        <v>20621</v>
      </c>
      <c r="C248" s="377" t="s">
        <v>20131</v>
      </c>
      <c r="D248" s="582">
        <v>349.15</v>
      </c>
      <c r="E248" s="583"/>
    </row>
    <row r="249" spans="1:5" ht="19.5">
      <c r="A249" s="370" t="s">
        <v>20622</v>
      </c>
      <c r="B249" s="367" t="s">
        <v>20623</v>
      </c>
      <c r="C249" s="377" t="s">
        <v>20131</v>
      </c>
      <c r="D249" s="582">
        <v>349.15</v>
      </c>
      <c r="E249" s="583"/>
    </row>
    <row r="250" spans="1:5" ht="19.5">
      <c r="A250" s="370" t="s">
        <v>20624</v>
      </c>
      <c r="B250" s="367" t="s">
        <v>20625</v>
      </c>
      <c r="C250" s="377" t="s">
        <v>20131</v>
      </c>
      <c r="D250" s="582">
        <v>340.08</v>
      </c>
      <c r="E250" s="583"/>
    </row>
    <row r="251" spans="1:5" ht="19.5">
      <c r="A251" s="368" t="s">
        <v>20626</v>
      </c>
      <c r="B251" s="367" t="s">
        <v>20627</v>
      </c>
      <c r="C251" s="376" t="s">
        <v>20131</v>
      </c>
      <c r="D251" s="587">
        <v>1830.76</v>
      </c>
      <c r="E251" s="588"/>
    </row>
    <row r="252" spans="1:5" ht="19.5">
      <c r="A252" s="368" t="s">
        <v>20628</v>
      </c>
      <c r="B252" s="367" t="s">
        <v>20629</v>
      </c>
      <c r="C252" s="376" t="s">
        <v>20131</v>
      </c>
      <c r="D252" s="587">
        <v>1918.05</v>
      </c>
      <c r="E252" s="588"/>
    </row>
    <row r="253" spans="1:5" ht="19.5">
      <c r="A253" s="368" t="s">
        <v>20630</v>
      </c>
      <c r="B253" s="367" t="s">
        <v>20631</v>
      </c>
      <c r="C253" s="376" t="s">
        <v>20131</v>
      </c>
      <c r="D253" s="587">
        <v>1657.32</v>
      </c>
      <c r="E253" s="588"/>
    </row>
    <row r="254" spans="1:5" ht="19.5">
      <c r="A254" s="368" t="s">
        <v>20632</v>
      </c>
      <c r="B254" s="367" t="s">
        <v>20633</v>
      </c>
      <c r="C254" s="376" t="s">
        <v>20131</v>
      </c>
      <c r="D254" s="587">
        <v>1133.5999999999999</v>
      </c>
      <c r="E254" s="588"/>
    </row>
    <row r="255" spans="1:5" ht="19.5">
      <c r="A255" s="368" t="s">
        <v>20634</v>
      </c>
      <c r="B255" s="367" t="s">
        <v>20635</v>
      </c>
      <c r="C255" s="376" t="s">
        <v>20131</v>
      </c>
      <c r="D255" s="587">
        <v>1220.8900000000001</v>
      </c>
      <c r="E255" s="588"/>
    </row>
    <row r="256" spans="1:5" ht="19.5">
      <c r="A256" s="368" t="s">
        <v>20636</v>
      </c>
      <c r="B256" s="367" t="s">
        <v>20637</v>
      </c>
      <c r="C256" s="376" t="s">
        <v>20131</v>
      </c>
      <c r="D256" s="587">
        <v>1874.97</v>
      </c>
      <c r="E256" s="588"/>
    </row>
    <row r="257" spans="1:5" ht="19.5">
      <c r="A257" s="368" t="s">
        <v>20638</v>
      </c>
      <c r="B257" s="367" t="s">
        <v>20639</v>
      </c>
      <c r="C257" s="376" t="s">
        <v>20131</v>
      </c>
      <c r="D257" s="587">
        <v>1743.48</v>
      </c>
      <c r="E257" s="588"/>
    </row>
    <row r="258" spans="1:5" ht="19.5">
      <c r="A258" s="368" t="s">
        <v>20640</v>
      </c>
      <c r="B258" s="367" t="s">
        <v>20641</v>
      </c>
      <c r="C258" s="384" t="s">
        <v>20131</v>
      </c>
      <c r="D258" s="584">
        <v>741.37</v>
      </c>
      <c r="E258" s="585"/>
    </row>
    <row r="259" spans="1:5" ht="19.5">
      <c r="A259" s="368" t="s">
        <v>20642</v>
      </c>
      <c r="B259" s="367" t="s">
        <v>20643</v>
      </c>
      <c r="C259" s="384" t="s">
        <v>20131</v>
      </c>
      <c r="D259" s="584">
        <v>654.09</v>
      </c>
      <c r="E259" s="585"/>
    </row>
    <row r="260" spans="1:5" ht="19.5">
      <c r="A260" s="368" t="s">
        <v>20644</v>
      </c>
      <c r="B260" s="367" t="s">
        <v>20645</v>
      </c>
      <c r="C260" s="384" t="s">
        <v>20131</v>
      </c>
      <c r="D260" s="584">
        <v>167.22</v>
      </c>
      <c r="E260" s="585"/>
    </row>
    <row r="261" spans="1:5" ht="19.5">
      <c r="A261" s="368" t="s">
        <v>20646</v>
      </c>
      <c r="B261" s="367" t="s">
        <v>20647</v>
      </c>
      <c r="C261" s="384" t="s">
        <v>20131</v>
      </c>
      <c r="D261" s="584">
        <v>160.84</v>
      </c>
      <c r="E261" s="585"/>
    </row>
    <row r="262" spans="1:5" ht="19.5">
      <c r="A262" s="368" t="s">
        <v>20648</v>
      </c>
      <c r="B262" s="367" t="s">
        <v>20649</v>
      </c>
      <c r="C262" s="384" t="s">
        <v>20131</v>
      </c>
      <c r="D262" s="584">
        <v>137.86000000000001</v>
      </c>
      <c r="E262" s="585"/>
    </row>
    <row r="263" spans="1:5" ht="19.5">
      <c r="A263" s="368" t="s">
        <v>20650</v>
      </c>
      <c r="B263" s="367" t="s">
        <v>20651</v>
      </c>
      <c r="C263" s="384" t="s">
        <v>20131</v>
      </c>
      <c r="D263" s="584">
        <v>114.89</v>
      </c>
      <c r="E263" s="585"/>
    </row>
    <row r="264" spans="1:5" ht="19.5">
      <c r="A264" s="368" t="s">
        <v>20652</v>
      </c>
      <c r="B264" s="367" t="s">
        <v>20653</v>
      </c>
      <c r="C264" s="384" t="s">
        <v>20131</v>
      </c>
      <c r="D264" s="584">
        <v>149.35</v>
      </c>
      <c r="E264" s="585"/>
    </row>
    <row r="265" spans="1:5" ht="19.5">
      <c r="A265" s="368" t="s">
        <v>20654</v>
      </c>
      <c r="B265" s="367" t="s">
        <v>20655</v>
      </c>
      <c r="C265" s="384" t="s">
        <v>20131</v>
      </c>
      <c r="D265" s="587">
        <v>3548.67</v>
      </c>
      <c r="E265" s="588"/>
    </row>
    <row r="266" spans="1:5" ht="19.5">
      <c r="A266" s="368" t="s">
        <v>20656</v>
      </c>
      <c r="B266" s="367" t="s">
        <v>20657</v>
      </c>
      <c r="C266" s="384" t="s">
        <v>20131</v>
      </c>
      <c r="D266" s="587">
        <v>2055.17</v>
      </c>
      <c r="E266" s="588"/>
    </row>
    <row r="267" spans="1:5" ht="29.25">
      <c r="A267" s="370" t="s">
        <v>20658</v>
      </c>
      <c r="B267" s="367" t="s">
        <v>20659</v>
      </c>
      <c r="C267" s="385" t="s">
        <v>20548</v>
      </c>
      <c r="D267" s="582">
        <v>39.729999999999997</v>
      </c>
      <c r="E267" s="583"/>
    </row>
    <row r="268" spans="1:5" ht="19.5">
      <c r="A268" s="370" t="s">
        <v>20660</v>
      </c>
      <c r="B268" s="367" t="s">
        <v>20661</v>
      </c>
      <c r="C268" s="385" t="s">
        <v>20131</v>
      </c>
      <c r="D268" s="582">
        <v>71.88</v>
      </c>
      <c r="E268" s="583"/>
    </row>
    <row r="269" spans="1:5" ht="19.5">
      <c r="A269" s="368" t="s">
        <v>20662</v>
      </c>
      <c r="B269" s="367" t="s">
        <v>20663</v>
      </c>
      <c r="C269" s="384" t="s">
        <v>20131</v>
      </c>
      <c r="D269" s="584">
        <v>60.72</v>
      </c>
      <c r="E269" s="585"/>
    </row>
    <row r="270" spans="1:5" ht="19.5">
      <c r="A270" s="368" t="s">
        <v>20664</v>
      </c>
      <c r="B270" s="367" t="s">
        <v>20665</v>
      </c>
      <c r="C270" s="384" t="s">
        <v>20131</v>
      </c>
      <c r="D270" s="584">
        <v>17.739999999999998</v>
      </c>
      <c r="E270" s="585"/>
    </row>
    <row r="271" spans="1:5" ht="19.5">
      <c r="A271" s="368" t="s">
        <v>20666</v>
      </c>
      <c r="B271" s="367" t="s">
        <v>20667</v>
      </c>
      <c r="C271" s="384" t="s">
        <v>20131</v>
      </c>
      <c r="D271" s="584">
        <v>402.1</v>
      </c>
      <c r="E271" s="585"/>
    </row>
    <row r="272" spans="1:5" ht="19.5">
      <c r="A272" s="368" t="s">
        <v>20668</v>
      </c>
      <c r="B272" s="367" t="s">
        <v>20669</v>
      </c>
      <c r="C272" s="384" t="s">
        <v>20131</v>
      </c>
      <c r="D272" s="584">
        <v>114.89</v>
      </c>
      <c r="E272" s="585"/>
    </row>
    <row r="273" spans="1:5" ht="19.5">
      <c r="A273" s="370" t="s">
        <v>20670</v>
      </c>
      <c r="B273" s="367" t="s">
        <v>20671</v>
      </c>
      <c r="C273" s="385" t="s">
        <v>20131</v>
      </c>
      <c r="D273" s="582">
        <v>114.89</v>
      </c>
      <c r="E273" s="583"/>
    </row>
    <row r="274" spans="1:5" ht="19.5">
      <c r="A274" s="368" t="s">
        <v>20672</v>
      </c>
      <c r="B274" s="367" t="s">
        <v>20673</v>
      </c>
      <c r="C274" s="384" t="s">
        <v>20131</v>
      </c>
      <c r="D274" s="584">
        <v>264.24</v>
      </c>
      <c r="E274" s="585"/>
    </row>
    <row r="275" spans="1:5" ht="19.5">
      <c r="A275" s="368" t="s">
        <v>20674</v>
      </c>
      <c r="B275" s="367" t="s">
        <v>20675</v>
      </c>
      <c r="C275" s="384" t="s">
        <v>20131</v>
      </c>
      <c r="D275" s="584">
        <v>402.1</v>
      </c>
      <c r="E275" s="585"/>
    </row>
    <row r="276" spans="1:5" ht="19.5">
      <c r="A276" s="368" t="s">
        <v>20676</v>
      </c>
      <c r="B276" s="367" t="s">
        <v>20677</v>
      </c>
      <c r="C276" s="384" t="s">
        <v>20131</v>
      </c>
      <c r="D276" s="587">
        <v>4812.41</v>
      </c>
      <c r="E276" s="588"/>
    </row>
    <row r="277" spans="1:5" ht="19.5">
      <c r="A277" s="368" t="s">
        <v>20678</v>
      </c>
      <c r="B277" s="367" t="s">
        <v>20679</v>
      </c>
      <c r="C277" s="384" t="s">
        <v>20131</v>
      </c>
      <c r="D277" s="587">
        <v>11226.82</v>
      </c>
      <c r="E277" s="588"/>
    </row>
    <row r="278" spans="1:5" ht="19.5">
      <c r="A278" s="368" t="s">
        <v>20680</v>
      </c>
      <c r="B278" s="367" t="s">
        <v>20681</v>
      </c>
      <c r="C278" s="384" t="s">
        <v>20131</v>
      </c>
      <c r="D278" s="584">
        <v>737.82</v>
      </c>
      <c r="E278" s="585"/>
    </row>
    <row r="279" spans="1:5" ht="19.5">
      <c r="A279" s="368" t="s">
        <v>20682</v>
      </c>
      <c r="B279" s="367" t="s">
        <v>20683</v>
      </c>
      <c r="C279" s="384" t="s">
        <v>20131</v>
      </c>
      <c r="D279" s="587">
        <v>1540.74</v>
      </c>
      <c r="E279" s="588"/>
    </row>
    <row r="280" spans="1:5" ht="19.5">
      <c r="A280" s="368" t="s">
        <v>20684</v>
      </c>
      <c r="B280" s="367" t="s">
        <v>20685</v>
      </c>
      <c r="C280" s="384" t="s">
        <v>20131</v>
      </c>
      <c r="D280" s="584">
        <v>805.47</v>
      </c>
      <c r="E280" s="585"/>
    </row>
    <row r="281" spans="1:5" ht="29.25">
      <c r="A281" s="370" t="s">
        <v>20686</v>
      </c>
      <c r="B281" s="367" t="s">
        <v>20687</v>
      </c>
      <c r="C281" s="385" t="s">
        <v>20131</v>
      </c>
      <c r="D281" s="589">
        <v>2586.19</v>
      </c>
      <c r="E281" s="590"/>
    </row>
    <row r="282" spans="1:5" ht="19.5">
      <c r="A282" s="368" t="s">
        <v>20688</v>
      </c>
      <c r="B282" s="367" t="s">
        <v>20689</v>
      </c>
      <c r="C282" s="384" t="s">
        <v>20131</v>
      </c>
      <c r="D282" s="584">
        <v>374.01</v>
      </c>
      <c r="E282" s="585"/>
    </row>
    <row r="283" spans="1:5" ht="19.5">
      <c r="A283" s="370" t="s">
        <v>20690</v>
      </c>
      <c r="B283" s="367" t="s">
        <v>20691</v>
      </c>
      <c r="C283" s="385" t="s">
        <v>20131</v>
      </c>
      <c r="D283" s="582">
        <v>229.9</v>
      </c>
      <c r="E283" s="583"/>
    </row>
    <row r="284" spans="1:5" ht="19.5">
      <c r="A284" s="370" t="s">
        <v>20692</v>
      </c>
      <c r="B284" s="367" t="s">
        <v>20693</v>
      </c>
      <c r="C284" s="385" t="s">
        <v>20131</v>
      </c>
      <c r="D284" s="582">
        <v>112.12</v>
      </c>
      <c r="E284" s="583"/>
    </row>
    <row r="285" spans="1:5" ht="19.5">
      <c r="A285" s="370" t="s">
        <v>20694</v>
      </c>
      <c r="B285" s="367" t="s">
        <v>20695</v>
      </c>
      <c r="C285" s="385" t="s">
        <v>20131</v>
      </c>
      <c r="D285" s="582">
        <v>114.89</v>
      </c>
      <c r="E285" s="583"/>
    </row>
    <row r="286" spans="1:5" ht="19.5">
      <c r="A286" s="372" t="s">
        <v>20696</v>
      </c>
      <c r="B286" s="371" t="s">
        <v>20697</v>
      </c>
      <c r="C286" s="386" t="s">
        <v>20131</v>
      </c>
      <c r="D286" s="597">
        <v>6860.7</v>
      </c>
      <c r="E286" s="598"/>
    </row>
    <row r="287" spans="1:5" ht="12.75">
      <c r="A287" s="373"/>
      <c r="B287" s="374" t="s">
        <v>20698</v>
      </c>
      <c r="C287" s="373"/>
      <c r="D287" s="591"/>
      <c r="E287" s="592"/>
    </row>
    <row r="288" spans="1:5" ht="19.5">
      <c r="A288" s="368" t="s">
        <v>20699</v>
      </c>
      <c r="B288" s="367" t="s">
        <v>20700</v>
      </c>
      <c r="C288" s="368" t="s">
        <v>20131</v>
      </c>
      <c r="D288" s="584">
        <v>915.5</v>
      </c>
      <c r="E288" s="585"/>
    </row>
    <row r="289" spans="1:5" ht="19.5">
      <c r="A289" s="370" t="s">
        <v>20701</v>
      </c>
      <c r="B289" s="367" t="s">
        <v>20702</v>
      </c>
      <c r="C289" s="370" t="s">
        <v>20131</v>
      </c>
      <c r="D289" s="582">
        <v>500.7</v>
      </c>
      <c r="E289" s="583"/>
    </row>
    <row r="290" spans="1:5" ht="19.5">
      <c r="A290" s="370" t="s">
        <v>20703</v>
      </c>
      <c r="B290" s="367" t="s">
        <v>20704</v>
      </c>
      <c r="C290" s="370" t="s">
        <v>20131</v>
      </c>
      <c r="D290" s="582">
        <v>500.7</v>
      </c>
      <c r="E290" s="583"/>
    </row>
    <row r="291" spans="1:5" ht="29.25">
      <c r="A291" s="370" t="s">
        <v>20705</v>
      </c>
      <c r="B291" s="367" t="s">
        <v>20706</v>
      </c>
      <c r="C291" s="370" t="s">
        <v>20131</v>
      </c>
      <c r="D291" s="589">
        <v>5533.7</v>
      </c>
      <c r="E291" s="590"/>
    </row>
    <row r="292" spans="1:5" ht="19.5">
      <c r="A292" s="368" t="s">
        <v>20707</v>
      </c>
      <c r="B292" s="367" t="s">
        <v>20708</v>
      </c>
      <c r="C292" s="368" t="s">
        <v>20131</v>
      </c>
      <c r="D292" s="587">
        <v>2663.75</v>
      </c>
      <c r="E292" s="588"/>
    </row>
    <row r="293" spans="1:5" ht="19.5">
      <c r="A293" s="370" t="s">
        <v>20709</v>
      </c>
      <c r="B293" s="367" t="s">
        <v>20710</v>
      </c>
      <c r="C293" s="370" t="s">
        <v>20131</v>
      </c>
      <c r="D293" s="589">
        <v>15362.72</v>
      </c>
      <c r="E293" s="590"/>
    </row>
    <row r="294" spans="1:5">
      <c r="A294" s="368" t="s">
        <v>20711</v>
      </c>
      <c r="B294" s="367" t="s">
        <v>20712</v>
      </c>
      <c r="C294" s="368" t="s">
        <v>20131</v>
      </c>
      <c r="D294" s="584">
        <v>276.64</v>
      </c>
      <c r="E294" s="585"/>
    </row>
    <row r="295" spans="1:5">
      <c r="A295" s="368" t="s">
        <v>20713</v>
      </c>
      <c r="B295" s="367" t="s">
        <v>20714</v>
      </c>
      <c r="C295" s="368" t="s">
        <v>20131</v>
      </c>
      <c r="D295" s="587">
        <v>2044.95</v>
      </c>
      <c r="E295" s="588"/>
    </row>
    <row r="296" spans="1:5">
      <c r="A296" s="368" t="s">
        <v>20715</v>
      </c>
      <c r="B296" s="367" t="s">
        <v>20716</v>
      </c>
      <c r="C296" s="368" t="s">
        <v>20131</v>
      </c>
      <c r="D296" s="584">
        <v>154.46</v>
      </c>
      <c r="E296" s="585"/>
    </row>
    <row r="297" spans="1:5">
      <c r="A297" s="370" t="s">
        <v>20717</v>
      </c>
      <c r="B297" s="367" t="s">
        <v>20718</v>
      </c>
      <c r="C297" s="370" t="s">
        <v>20131</v>
      </c>
      <c r="D297" s="582">
        <v>589.74</v>
      </c>
      <c r="E297" s="583"/>
    </row>
    <row r="298" spans="1:5">
      <c r="A298" s="370" t="s">
        <v>20719</v>
      </c>
      <c r="B298" s="367" t="s">
        <v>20720</v>
      </c>
      <c r="C298" s="370" t="s">
        <v>20131</v>
      </c>
      <c r="D298" s="582">
        <v>686.76</v>
      </c>
      <c r="E298" s="583"/>
    </row>
    <row r="299" spans="1:5">
      <c r="A299" s="370" t="s">
        <v>20721</v>
      </c>
      <c r="B299" s="367" t="s">
        <v>20722</v>
      </c>
      <c r="C299" s="370" t="s">
        <v>20131</v>
      </c>
      <c r="D299" s="582">
        <v>491.45</v>
      </c>
      <c r="E299" s="583"/>
    </row>
    <row r="300" spans="1:5">
      <c r="A300" s="370" t="s">
        <v>20723</v>
      </c>
      <c r="B300" s="367" t="s">
        <v>20724</v>
      </c>
      <c r="C300" s="370" t="s">
        <v>20131</v>
      </c>
      <c r="D300" s="582">
        <v>255.3</v>
      </c>
      <c r="E300" s="583"/>
    </row>
    <row r="301" spans="1:5">
      <c r="A301" s="368" t="s">
        <v>20725</v>
      </c>
      <c r="B301" s="367" t="s">
        <v>20726</v>
      </c>
      <c r="C301" s="368" t="s">
        <v>20131</v>
      </c>
      <c r="D301" s="584">
        <v>255.3</v>
      </c>
      <c r="E301" s="585"/>
    </row>
    <row r="302" spans="1:5">
      <c r="A302" s="368" t="s">
        <v>20727</v>
      </c>
      <c r="B302" s="367" t="s">
        <v>20728</v>
      </c>
      <c r="C302" s="368" t="s">
        <v>20131</v>
      </c>
      <c r="D302" s="584">
        <v>163.76</v>
      </c>
      <c r="E302" s="585"/>
    </row>
    <row r="303" spans="1:5">
      <c r="A303" s="368" t="s">
        <v>20729</v>
      </c>
      <c r="B303" s="367" t="s">
        <v>20730</v>
      </c>
      <c r="C303" s="368" t="s">
        <v>20131</v>
      </c>
      <c r="D303" s="584">
        <v>151.99</v>
      </c>
      <c r="E303" s="585"/>
    </row>
    <row r="304" spans="1:5" ht="19.5">
      <c r="A304" s="370" t="s">
        <v>20731</v>
      </c>
      <c r="B304" s="367" t="s">
        <v>20732</v>
      </c>
      <c r="C304" s="370" t="s">
        <v>20131</v>
      </c>
      <c r="D304" s="582">
        <v>393.16</v>
      </c>
      <c r="E304" s="583"/>
    </row>
    <row r="305" spans="1:5" ht="19.5">
      <c r="A305" s="370" t="s">
        <v>20733</v>
      </c>
      <c r="B305" s="367" t="s">
        <v>20734</v>
      </c>
      <c r="C305" s="370" t="s">
        <v>20131</v>
      </c>
      <c r="D305" s="582">
        <v>393.16</v>
      </c>
      <c r="E305" s="583"/>
    </row>
    <row r="306" spans="1:5" ht="19.5">
      <c r="A306" s="370" t="s">
        <v>20735</v>
      </c>
      <c r="B306" s="367" t="s">
        <v>20736</v>
      </c>
      <c r="C306" s="370" t="s">
        <v>20131</v>
      </c>
      <c r="D306" s="582">
        <v>382.95</v>
      </c>
      <c r="E306" s="583"/>
    </row>
    <row r="307" spans="1:5" ht="19.5">
      <c r="A307" s="368" t="s">
        <v>20737</v>
      </c>
      <c r="B307" s="367" t="s">
        <v>20738</v>
      </c>
      <c r="C307" s="368" t="s">
        <v>20131</v>
      </c>
      <c r="D307" s="587">
        <v>2061.5500000000002</v>
      </c>
      <c r="E307" s="588"/>
    </row>
    <row r="308" spans="1:5" ht="19.5">
      <c r="A308" s="368" t="s">
        <v>20739</v>
      </c>
      <c r="B308" s="367" t="s">
        <v>20740</v>
      </c>
      <c r="C308" s="368" t="s">
        <v>20131</v>
      </c>
      <c r="D308" s="587">
        <v>2159.84</v>
      </c>
      <c r="E308" s="588"/>
    </row>
    <row r="309" spans="1:5" ht="19.5">
      <c r="A309" s="368" t="s">
        <v>20741</v>
      </c>
      <c r="B309" s="367" t="s">
        <v>20742</v>
      </c>
      <c r="C309" s="368" t="s">
        <v>20131</v>
      </c>
      <c r="D309" s="587">
        <v>1866.24</v>
      </c>
      <c r="E309" s="588"/>
    </row>
    <row r="310" spans="1:5" ht="19.5">
      <c r="A310" s="368" t="s">
        <v>20743</v>
      </c>
      <c r="B310" s="367" t="s">
        <v>20744</v>
      </c>
      <c r="C310" s="368" t="s">
        <v>20131</v>
      </c>
      <c r="D310" s="587">
        <v>1276.5</v>
      </c>
      <c r="E310" s="588"/>
    </row>
    <row r="311" spans="1:5" ht="19.5">
      <c r="A311" s="368" t="s">
        <v>20745</v>
      </c>
      <c r="B311" s="367" t="s">
        <v>20746</v>
      </c>
      <c r="C311" s="368" t="s">
        <v>20131</v>
      </c>
      <c r="D311" s="587">
        <v>1374.79</v>
      </c>
      <c r="E311" s="588"/>
    </row>
    <row r="312" spans="1:5">
      <c r="A312" s="368" t="s">
        <v>20747</v>
      </c>
      <c r="B312" s="367" t="s">
        <v>20748</v>
      </c>
      <c r="C312" s="368" t="s">
        <v>20131</v>
      </c>
      <c r="D312" s="587">
        <v>2111.33</v>
      </c>
      <c r="E312" s="588"/>
    </row>
    <row r="313" spans="1:5">
      <c r="A313" s="368" t="s">
        <v>20749</v>
      </c>
      <c r="B313" s="368" t="s">
        <v>20750</v>
      </c>
      <c r="C313" s="368" t="s">
        <v>20131</v>
      </c>
      <c r="D313" s="587">
        <v>1963.26</v>
      </c>
      <c r="E313" s="588"/>
    </row>
    <row r="314" spans="1:5">
      <c r="A314" s="368" t="s">
        <v>20751</v>
      </c>
      <c r="B314" s="367" t="s">
        <v>20752</v>
      </c>
      <c r="C314" s="368" t="s">
        <v>20131</v>
      </c>
      <c r="D314" s="584">
        <v>834.83</v>
      </c>
      <c r="E314" s="585"/>
    </row>
    <row r="315" spans="1:5">
      <c r="A315" s="368" t="s">
        <v>20753</v>
      </c>
      <c r="B315" s="367" t="s">
        <v>20754</v>
      </c>
      <c r="C315" s="368" t="s">
        <v>20131</v>
      </c>
      <c r="D315" s="584">
        <v>736.54</v>
      </c>
      <c r="E315" s="585"/>
    </row>
    <row r="316" spans="1:5">
      <c r="A316" s="368" t="s">
        <v>20755</v>
      </c>
      <c r="B316" s="368" t="s">
        <v>20756</v>
      </c>
      <c r="C316" s="368" t="s">
        <v>20283</v>
      </c>
      <c r="D316" s="584">
        <v>15.73</v>
      </c>
      <c r="E316" s="585"/>
    </row>
    <row r="317" spans="1:5">
      <c r="A317" s="368" t="s">
        <v>20757</v>
      </c>
      <c r="B317" s="367" t="s">
        <v>20758</v>
      </c>
      <c r="C317" s="368" t="s">
        <v>20283</v>
      </c>
      <c r="D317" s="584">
        <v>24.96</v>
      </c>
      <c r="E317" s="585"/>
    </row>
    <row r="318" spans="1:5">
      <c r="A318" s="368" t="s">
        <v>20759</v>
      </c>
      <c r="B318" s="367" t="s">
        <v>20760</v>
      </c>
      <c r="C318" s="368" t="s">
        <v>20283</v>
      </c>
      <c r="D318" s="584">
        <v>24.96</v>
      </c>
      <c r="E318" s="585"/>
    </row>
    <row r="319" spans="1:5">
      <c r="A319" s="368" t="s">
        <v>20761</v>
      </c>
      <c r="B319" s="367" t="s">
        <v>20762</v>
      </c>
      <c r="C319" s="368" t="s">
        <v>20283</v>
      </c>
      <c r="D319" s="584">
        <v>19.32</v>
      </c>
      <c r="E319" s="585"/>
    </row>
    <row r="320" spans="1:5">
      <c r="A320" s="368" t="s">
        <v>20763</v>
      </c>
      <c r="B320" s="367" t="s">
        <v>20764</v>
      </c>
      <c r="C320" s="368" t="s">
        <v>20283</v>
      </c>
      <c r="D320" s="584">
        <v>17.02</v>
      </c>
      <c r="E320" s="585"/>
    </row>
    <row r="321" spans="1:5">
      <c r="A321" s="368" t="s">
        <v>20765</v>
      </c>
      <c r="B321" s="367" t="s">
        <v>20766</v>
      </c>
      <c r="C321" s="368" t="s">
        <v>20283</v>
      </c>
      <c r="D321" s="584">
        <v>19.32</v>
      </c>
      <c r="E321" s="585"/>
    </row>
    <row r="322" spans="1:5">
      <c r="A322" s="368" t="s">
        <v>20767</v>
      </c>
      <c r="B322" s="367" t="s">
        <v>20768</v>
      </c>
      <c r="C322" s="368" t="s">
        <v>20283</v>
      </c>
      <c r="D322" s="584">
        <v>18.28</v>
      </c>
      <c r="E322" s="585"/>
    </row>
    <row r="323" spans="1:5">
      <c r="A323" s="368" t="s">
        <v>20769</v>
      </c>
      <c r="B323" s="367" t="s">
        <v>20770</v>
      </c>
      <c r="C323" s="368" t="s">
        <v>20283</v>
      </c>
      <c r="D323" s="584">
        <v>22.93</v>
      </c>
      <c r="E323" s="585"/>
    </row>
    <row r="324" spans="1:5">
      <c r="A324" s="368" t="s">
        <v>20771</v>
      </c>
      <c r="B324" s="367" t="s">
        <v>20772</v>
      </c>
      <c r="C324" s="368" t="s">
        <v>20283</v>
      </c>
      <c r="D324" s="584">
        <v>34.51</v>
      </c>
      <c r="E324" s="585"/>
    </row>
    <row r="325" spans="1:5">
      <c r="A325" s="368" t="s">
        <v>20773</v>
      </c>
      <c r="B325" s="367" t="s">
        <v>20774</v>
      </c>
      <c r="C325" s="368" t="s">
        <v>20283</v>
      </c>
      <c r="D325" s="584">
        <v>35.22</v>
      </c>
      <c r="E325" s="585"/>
    </row>
    <row r="326" spans="1:5">
      <c r="A326" s="368" t="s">
        <v>20775</v>
      </c>
      <c r="B326" s="367" t="s">
        <v>20776</v>
      </c>
      <c r="C326" s="368" t="s">
        <v>20283</v>
      </c>
      <c r="D326" s="584">
        <v>27.4</v>
      </c>
      <c r="E326" s="585"/>
    </row>
    <row r="327" spans="1:5">
      <c r="A327" s="368" t="s">
        <v>20777</v>
      </c>
      <c r="B327" s="368" t="s">
        <v>20778</v>
      </c>
      <c r="C327" s="368" t="s">
        <v>20283</v>
      </c>
      <c r="D327" s="584">
        <v>15.34</v>
      </c>
      <c r="E327" s="585"/>
    </row>
    <row r="328" spans="1:5">
      <c r="A328" s="368" t="s">
        <v>20779</v>
      </c>
      <c r="B328" s="367" t="s">
        <v>20780</v>
      </c>
      <c r="C328" s="368" t="s">
        <v>20283</v>
      </c>
      <c r="D328" s="584">
        <v>30.05</v>
      </c>
      <c r="E328" s="585"/>
    </row>
    <row r="329" spans="1:5">
      <c r="A329" s="368" t="s">
        <v>20781</v>
      </c>
      <c r="B329" s="367" t="s">
        <v>20782</v>
      </c>
      <c r="C329" s="368" t="s">
        <v>20283</v>
      </c>
      <c r="D329" s="584">
        <v>39.090000000000003</v>
      </c>
      <c r="E329" s="585"/>
    </row>
    <row r="330" spans="1:5">
      <c r="A330" s="368" t="s">
        <v>20783</v>
      </c>
      <c r="B330" s="367" t="s">
        <v>20784</v>
      </c>
      <c r="C330" s="368" t="s">
        <v>20283</v>
      </c>
      <c r="D330" s="584">
        <v>102.44</v>
      </c>
      <c r="E330" s="585"/>
    </row>
    <row r="331" spans="1:5">
      <c r="A331" s="368" t="s">
        <v>20785</v>
      </c>
      <c r="B331" s="367" t="s">
        <v>20786</v>
      </c>
      <c r="C331" s="368" t="s">
        <v>20283</v>
      </c>
      <c r="D331" s="584">
        <v>16.93</v>
      </c>
      <c r="E331" s="585"/>
    </row>
    <row r="332" spans="1:5">
      <c r="A332" s="368" t="s">
        <v>20787</v>
      </c>
      <c r="B332" s="367" t="s">
        <v>20788</v>
      </c>
      <c r="C332" s="368" t="s">
        <v>20283</v>
      </c>
      <c r="D332" s="584">
        <v>33.159999999999997</v>
      </c>
      <c r="E332" s="585"/>
    </row>
    <row r="333" spans="1:5">
      <c r="A333" s="368" t="s">
        <v>20789</v>
      </c>
      <c r="B333" s="367" t="s">
        <v>20790</v>
      </c>
      <c r="C333" s="368" t="s">
        <v>20283</v>
      </c>
      <c r="D333" s="584">
        <v>43.14</v>
      </c>
      <c r="E333" s="585"/>
    </row>
    <row r="334" spans="1:5">
      <c r="A334" s="368" t="s">
        <v>20791</v>
      </c>
      <c r="B334" s="367" t="s">
        <v>20792</v>
      </c>
      <c r="C334" s="368" t="s">
        <v>20283</v>
      </c>
      <c r="D334" s="584">
        <v>113.05</v>
      </c>
      <c r="E334" s="585"/>
    </row>
    <row r="335" spans="1:5">
      <c r="A335" s="370" t="s">
        <v>20793</v>
      </c>
      <c r="B335" s="367" t="s">
        <v>20794</v>
      </c>
      <c r="C335" s="370" t="s">
        <v>20283</v>
      </c>
      <c r="D335" s="582">
        <v>175.85</v>
      </c>
      <c r="E335" s="583"/>
    </row>
    <row r="336" spans="1:5">
      <c r="A336" s="368" t="s">
        <v>20795</v>
      </c>
      <c r="B336" s="367" t="s">
        <v>20796</v>
      </c>
      <c r="C336" s="368" t="s">
        <v>20283</v>
      </c>
      <c r="D336" s="584">
        <v>251.22</v>
      </c>
      <c r="E336" s="585"/>
    </row>
    <row r="337" spans="1:5">
      <c r="A337" s="368" t="s">
        <v>20797</v>
      </c>
      <c r="B337" s="367" t="s">
        <v>20798</v>
      </c>
      <c r="C337" s="368" t="s">
        <v>20283</v>
      </c>
      <c r="D337" s="584">
        <v>116.44</v>
      </c>
      <c r="E337" s="585"/>
    </row>
    <row r="338" spans="1:5">
      <c r="A338" s="368" t="s">
        <v>20799</v>
      </c>
      <c r="B338" s="367" t="s">
        <v>20800</v>
      </c>
      <c r="C338" s="368" t="s">
        <v>20283</v>
      </c>
      <c r="D338" s="584">
        <v>25.06</v>
      </c>
      <c r="E338" s="585"/>
    </row>
    <row r="339" spans="1:5">
      <c r="A339" s="368" t="s">
        <v>20801</v>
      </c>
      <c r="B339" s="367" t="s">
        <v>20802</v>
      </c>
      <c r="C339" s="368" t="s">
        <v>20283</v>
      </c>
      <c r="D339" s="584">
        <v>6.73</v>
      </c>
      <c r="E339" s="585"/>
    </row>
    <row r="340" spans="1:5">
      <c r="A340" s="368" t="s">
        <v>20803</v>
      </c>
      <c r="B340" s="367" t="s">
        <v>20804</v>
      </c>
      <c r="C340" s="368" t="s">
        <v>20283</v>
      </c>
      <c r="D340" s="584">
        <v>116.44</v>
      </c>
      <c r="E340" s="585"/>
    </row>
    <row r="341" spans="1:5">
      <c r="A341" s="368" t="s">
        <v>20805</v>
      </c>
      <c r="B341" s="367" t="s">
        <v>20806</v>
      </c>
      <c r="C341" s="368" t="s">
        <v>20283</v>
      </c>
      <c r="D341" s="584">
        <v>78.349999999999994</v>
      </c>
      <c r="E341" s="585"/>
    </row>
    <row r="342" spans="1:5">
      <c r="A342" s="368" t="s">
        <v>20807</v>
      </c>
      <c r="B342" s="367" t="s">
        <v>20808</v>
      </c>
      <c r="C342" s="368" t="s">
        <v>20283</v>
      </c>
      <c r="D342" s="584">
        <v>54.81</v>
      </c>
      <c r="E342" s="585"/>
    </row>
    <row r="343" spans="1:5">
      <c r="A343" s="368" t="s">
        <v>20809</v>
      </c>
      <c r="B343" s="367" t="s">
        <v>20810</v>
      </c>
      <c r="C343" s="368" t="s">
        <v>20283</v>
      </c>
      <c r="D343" s="584">
        <v>16.079999999999998</v>
      </c>
      <c r="E343" s="585"/>
    </row>
    <row r="344" spans="1:5">
      <c r="A344" s="368" t="s">
        <v>20811</v>
      </c>
      <c r="B344" s="367" t="s">
        <v>20812</v>
      </c>
      <c r="C344" s="368" t="s">
        <v>20283</v>
      </c>
      <c r="D344" s="584">
        <v>13.98</v>
      </c>
      <c r="E344" s="585"/>
    </row>
    <row r="345" spans="1:5">
      <c r="A345" s="368" t="s">
        <v>20813</v>
      </c>
      <c r="B345" s="367" t="s">
        <v>20814</v>
      </c>
      <c r="C345" s="368" t="s">
        <v>20283</v>
      </c>
      <c r="D345" s="584">
        <v>19.8</v>
      </c>
      <c r="E345" s="585"/>
    </row>
    <row r="346" spans="1:5">
      <c r="A346" s="368" t="s">
        <v>20815</v>
      </c>
      <c r="B346" s="367" t="s">
        <v>20816</v>
      </c>
      <c r="C346" s="368" t="s">
        <v>20283</v>
      </c>
      <c r="D346" s="584">
        <v>16.66</v>
      </c>
      <c r="E346" s="585"/>
    </row>
    <row r="347" spans="1:5">
      <c r="A347" s="368" t="s">
        <v>20817</v>
      </c>
      <c r="B347" s="367" t="s">
        <v>20818</v>
      </c>
      <c r="C347" s="368" t="s">
        <v>20283</v>
      </c>
      <c r="D347" s="584">
        <v>25.44</v>
      </c>
      <c r="E347" s="585"/>
    </row>
    <row r="348" spans="1:5">
      <c r="A348" s="368" t="s">
        <v>20819</v>
      </c>
      <c r="B348" s="367" t="s">
        <v>20820</v>
      </c>
      <c r="C348" s="368" t="s">
        <v>20283</v>
      </c>
      <c r="D348" s="584">
        <v>25.06</v>
      </c>
      <c r="E348" s="585"/>
    </row>
    <row r="349" spans="1:5">
      <c r="A349" s="368" t="s">
        <v>20821</v>
      </c>
      <c r="B349" s="367" t="s">
        <v>20822</v>
      </c>
      <c r="C349" s="368" t="s">
        <v>20283</v>
      </c>
      <c r="D349" s="584">
        <v>46.47</v>
      </c>
      <c r="E349" s="585"/>
    </row>
    <row r="350" spans="1:5">
      <c r="A350" s="368" t="s">
        <v>20823</v>
      </c>
      <c r="B350" s="367" t="s">
        <v>20824</v>
      </c>
      <c r="C350" s="368" t="s">
        <v>20283</v>
      </c>
      <c r="D350" s="584">
        <v>28.06</v>
      </c>
      <c r="E350" s="585"/>
    </row>
    <row r="351" spans="1:5">
      <c r="A351" s="368" t="s">
        <v>20825</v>
      </c>
      <c r="B351" s="367" t="s">
        <v>20826</v>
      </c>
      <c r="C351" s="368" t="s">
        <v>20283</v>
      </c>
      <c r="D351" s="584">
        <v>34.31</v>
      </c>
      <c r="E351" s="585"/>
    </row>
    <row r="352" spans="1:5">
      <c r="A352" s="370" t="s">
        <v>20827</v>
      </c>
      <c r="B352" s="367" t="s">
        <v>20828</v>
      </c>
      <c r="C352" s="370" t="s">
        <v>20283</v>
      </c>
      <c r="D352" s="582">
        <v>39.880000000000003</v>
      </c>
      <c r="E352" s="583"/>
    </row>
    <row r="353" spans="1:5">
      <c r="A353" s="368" t="s">
        <v>20829</v>
      </c>
      <c r="B353" s="367" t="s">
        <v>20830</v>
      </c>
      <c r="C353" s="368" t="s">
        <v>20283</v>
      </c>
      <c r="D353" s="584">
        <v>17.739999999999998</v>
      </c>
      <c r="E353" s="585"/>
    </row>
    <row r="354" spans="1:5" ht="19.5">
      <c r="A354" s="387" t="s">
        <v>20831</v>
      </c>
      <c r="B354" s="367" t="s">
        <v>20832</v>
      </c>
      <c r="C354" s="376" t="s">
        <v>20548</v>
      </c>
      <c r="D354" s="584">
        <v>847.25</v>
      </c>
      <c r="E354" s="585"/>
    </row>
    <row r="355" spans="1:5" ht="19.5">
      <c r="A355" s="387" t="s">
        <v>20833</v>
      </c>
      <c r="B355" s="367" t="s">
        <v>20834</v>
      </c>
      <c r="C355" s="376" t="s">
        <v>20548</v>
      </c>
      <c r="D355" s="587">
        <v>1003.73</v>
      </c>
      <c r="E355" s="588"/>
    </row>
    <row r="356" spans="1:5" ht="19.5">
      <c r="A356" s="387" t="s">
        <v>20835</v>
      </c>
      <c r="B356" s="367" t="s">
        <v>20836</v>
      </c>
      <c r="C356" s="376" t="s">
        <v>20251</v>
      </c>
      <c r="D356" s="584">
        <v>66.569999999999993</v>
      </c>
      <c r="E356" s="585"/>
    </row>
    <row r="357" spans="1:5" ht="19.5">
      <c r="A357" s="387" t="s">
        <v>20837</v>
      </c>
      <c r="B357" s="367" t="s">
        <v>20838</v>
      </c>
      <c r="C357" s="376" t="s">
        <v>20251</v>
      </c>
      <c r="D357" s="584">
        <v>109.92</v>
      </c>
      <c r="E357" s="585"/>
    </row>
    <row r="358" spans="1:5" ht="19.5">
      <c r="A358" s="387" t="s">
        <v>20839</v>
      </c>
      <c r="B358" s="367" t="s">
        <v>20840</v>
      </c>
      <c r="C358" s="376" t="s">
        <v>20251</v>
      </c>
      <c r="D358" s="584">
        <v>112.41</v>
      </c>
      <c r="E358" s="585"/>
    </row>
    <row r="359" spans="1:5" ht="19.5">
      <c r="A359" s="387" t="s">
        <v>20841</v>
      </c>
      <c r="B359" s="367" t="s">
        <v>20842</v>
      </c>
      <c r="C359" s="376" t="s">
        <v>20251</v>
      </c>
      <c r="D359" s="584">
        <v>141.72999999999999</v>
      </c>
      <c r="E359" s="585"/>
    </row>
    <row r="360" spans="1:5" ht="19.5">
      <c r="A360" s="387" t="s">
        <v>20843</v>
      </c>
      <c r="B360" s="367" t="s">
        <v>20844</v>
      </c>
      <c r="C360" s="376" t="s">
        <v>20251</v>
      </c>
      <c r="D360" s="584">
        <v>120.84</v>
      </c>
      <c r="E360" s="585"/>
    </row>
    <row r="361" spans="1:5" ht="19.5">
      <c r="A361" s="387" t="s">
        <v>20845</v>
      </c>
      <c r="B361" s="367" t="s">
        <v>20846</v>
      </c>
      <c r="C361" s="376" t="s">
        <v>20251</v>
      </c>
      <c r="D361" s="584">
        <v>158.22999999999999</v>
      </c>
      <c r="E361" s="585"/>
    </row>
    <row r="362" spans="1:5" ht="19.5">
      <c r="A362" s="387" t="s">
        <v>20847</v>
      </c>
      <c r="B362" s="367" t="s">
        <v>20848</v>
      </c>
      <c r="C362" s="376" t="s">
        <v>20251</v>
      </c>
      <c r="D362" s="584">
        <v>214.54</v>
      </c>
      <c r="E362" s="585"/>
    </row>
    <row r="363" spans="1:5" ht="19.5">
      <c r="A363" s="388" t="s">
        <v>20849</v>
      </c>
      <c r="B363" s="367" t="s">
        <v>20850</v>
      </c>
      <c r="C363" s="377" t="s">
        <v>20251</v>
      </c>
      <c r="D363" s="582">
        <v>218.3</v>
      </c>
      <c r="E363" s="583"/>
    </row>
    <row r="364" spans="1:5" ht="19.5">
      <c r="A364" s="388" t="s">
        <v>20851</v>
      </c>
      <c r="B364" s="367" t="s">
        <v>20852</v>
      </c>
      <c r="C364" s="377" t="s">
        <v>20251</v>
      </c>
      <c r="D364" s="582">
        <v>239.68</v>
      </c>
      <c r="E364" s="583"/>
    </row>
    <row r="365" spans="1:5" ht="19.5">
      <c r="A365" s="387" t="s">
        <v>20853</v>
      </c>
      <c r="B365" s="367" t="s">
        <v>20854</v>
      </c>
      <c r="C365" s="376" t="s">
        <v>20251</v>
      </c>
      <c r="D365" s="584">
        <v>273.70999999999998</v>
      </c>
      <c r="E365" s="585"/>
    </row>
    <row r="366" spans="1:5" ht="19.5">
      <c r="A366" s="387" t="s">
        <v>20855</v>
      </c>
      <c r="B366" s="367" t="s">
        <v>20856</v>
      </c>
      <c r="C366" s="376" t="s">
        <v>20251</v>
      </c>
      <c r="D366" s="584">
        <v>304.04000000000002</v>
      </c>
      <c r="E366" s="585"/>
    </row>
    <row r="367" spans="1:5" ht="19.5">
      <c r="A367" s="388" t="s">
        <v>20857</v>
      </c>
      <c r="B367" s="367" t="s">
        <v>20858</v>
      </c>
      <c r="C367" s="377" t="s">
        <v>20251</v>
      </c>
      <c r="D367" s="582">
        <v>122.95</v>
      </c>
      <c r="E367" s="583"/>
    </row>
    <row r="368" spans="1:5" ht="19.5">
      <c r="A368" s="389" t="s">
        <v>20859</v>
      </c>
      <c r="B368" s="371" t="s">
        <v>20860</v>
      </c>
      <c r="C368" s="390" t="s">
        <v>20251</v>
      </c>
      <c r="D368" s="595">
        <v>244.89</v>
      </c>
      <c r="E368" s="596"/>
    </row>
    <row r="369" spans="1:5" ht="12.75">
      <c r="A369" s="373"/>
      <c r="B369" s="374" t="s">
        <v>20861</v>
      </c>
      <c r="C369" s="373"/>
      <c r="D369" s="591"/>
      <c r="E369" s="592"/>
    </row>
    <row r="370" spans="1:5" ht="19.5">
      <c r="A370" s="367" t="s">
        <v>20862</v>
      </c>
      <c r="B370" s="367" t="s">
        <v>20863</v>
      </c>
      <c r="C370" s="376" t="s">
        <v>20251</v>
      </c>
      <c r="D370" s="584">
        <v>336.44</v>
      </c>
      <c r="E370" s="585"/>
    </row>
    <row r="371" spans="1:5" ht="19.5">
      <c r="A371" s="367" t="s">
        <v>20864</v>
      </c>
      <c r="B371" s="367" t="s">
        <v>20865</v>
      </c>
      <c r="C371" s="376" t="s">
        <v>20251</v>
      </c>
      <c r="D371" s="584">
        <v>60.12</v>
      </c>
      <c r="E371" s="585"/>
    </row>
    <row r="372" spans="1:5" ht="19.5">
      <c r="A372" s="367" t="s">
        <v>20866</v>
      </c>
      <c r="B372" s="367" t="s">
        <v>20867</v>
      </c>
      <c r="C372" s="376" t="s">
        <v>20251</v>
      </c>
      <c r="D372" s="584">
        <v>62.16</v>
      </c>
      <c r="E372" s="585"/>
    </row>
    <row r="373" spans="1:5" ht="19.5">
      <c r="A373" s="387" t="s">
        <v>20868</v>
      </c>
      <c r="B373" s="367" t="s">
        <v>20869</v>
      </c>
      <c r="C373" s="368" t="s">
        <v>20251</v>
      </c>
      <c r="D373" s="584">
        <v>87.64</v>
      </c>
      <c r="E373" s="585"/>
    </row>
    <row r="374" spans="1:5" ht="19.5">
      <c r="A374" s="387" t="s">
        <v>20870</v>
      </c>
      <c r="B374" s="367" t="s">
        <v>20871</v>
      </c>
      <c r="C374" s="368" t="s">
        <v>20251</v>
      </c>
      <c r="D374" s="584">
        <v>69.12</v>
      </c>
      <c r="E374" s="585"/>
    </row>
    <row r="375" spans="1:5" ht="19.5">
      <c r="A375" s="387" t="s">
        <v>20872</v>
      </c>
      <c r="B375" s="367" t="s">
        <v>20873</v>
      </c>
      <c r="C375" s="368" t="s">
        <v>20251</v>
      </c>
      <c r="D375" s="584">
        <v>101.32</v>
      </c>
      <c r="E375" s="585"/>
    </row>
    <row r="376" spans="1:5" ht="19.5">
      <c r="A376" s="387" t="s">
        <v>20874</v>
      </c>
      <c r="B376" s="367" t="s">
        <v>20875</v>
      </c>
      <c r="C376" s="368" t="s">
        <v>20251</v>
      </c>
      <c r="D376" s="584">
        <v>57.01</v>
      </c>
      <c r="E376" s="585"/>
    </row>
    <row r="377" spans="1:5" ht="19.5">
      <c r="A377" s="387" t="s">
        <v>20876</v>
      </c>
      <c r="B377" s="367" t="s">
        <v>20877</v>
      </c>
      <c r="C377" s="368" t="s">
        <v>20251</v>
      </c>
      <c r="D377" s="584">
        <v>58.19</v>
      </c>
      <c r="E377" s="585"/>
    </row>
    <row r="378" spans="1:5" ht="19.5">
      <c r="A378" s="387" t="s">
        <v>20878</v>
      </c>
      <c r="B378" s="367" t="s">
        <v>20879</v>
      </c>
      <c r="C378" s="368" t="s">
        <v>20251</v>
      </c>
      <c r="D378" s="584">
        <v>75.97</v>
      </c>
      <c r="E378" s="585"/>
    </row>
    <row r="379" spans="1:5" ht="19.5">
      <c r="A379" s="387" t="s">
        <v>20880</v>
      </c>
      <c r="B379" s="367" t="s">
        <v>20881</v>
      </c>
      <c r="C379" s="368" t="s">
        <v>20251</v>
      </c>
      <c r="D379" s="584">
        <v>64.2</v>
      </c>
      <c r="E379" s="585"/>
    </row>
    <row r="380" spans="1:5" ht="19.5">
      <c r="A380" s="387" t="s">
        <v>20882</v>
      </c>
      <c r="B380" s="367" t="s">
        <v>20883</v>
      </c>
      <c r="C380" s="368" t="s">
        <v>20251</v>
      </c>
      <c r="D380" s="584">
        <v>66.540000000000006</v>
      </c>
      <c r="E380" s="585"/>
    </row>
    <row r="381" spans="1:5" ht="19.5">
      <c r="A381" s="387" t="s">
        <v>20884</v>
      </c>
      <c r="B381" s="367" t="s">
        <v>20885</v>
      </c>
      <c r="C381" s="368" t="s">
        <v>20251</v>
      </c>
      <c r="D381" s="584">
        <v>121.23</v>
      </c>
      <c r="E381" s="585"/>
    </row>
    <row r="382" spans="1:5" ht="19.5">
      <c r="A382" s="387" t="s">
        <v>20886</v>
      </c>
      <c r="B382" s="367" t="s">
        <v>20887</v>
      </c>
      <c r="C382" s="368" t="s">
        <v>20251</v>
      </c>
      <c r="D382" s="584">
        <v>124.37</v>
      </c>
      <c r="E382" s="585"/>
    </row>
    <row r="383" spans="1:5" ht="19.5">
      <c r="A383" s="387" t="s">
        <v>20888</v>
      </c>
      <c r="B383" s="367" t="s">
        <v>20889</v>
      </c>
      <c r="C383" s="368" t="s">
        <v>20251</v>
      </c>
      <c r="D383" s="584">
        <v>139.21</v>
      </c>
      <c r="E383" s="585"/>
    </row>
    <row r="384" spans="1:5" ht="19.5">
      <c r="A384" s="387" t="s">
        <v>20890</v>
      </c>
      <c r="B384" s="367" t="s">
        <v>20891</v>
      </c>
      <c r="C384" s="368" t="s">
        <v>20251</v>
      </c>
      <c r="D384" s="584">
        <v>193.76</v>
      </c>
      <c r="E384" s="585"/>
    </row>
    <row r="385" spans="1:5" ht="19.5">
      <c r="A385" s="387" t="s">
        <v>20892</v>
      </c>
      <c r="B385" s="367" t="s">
        <v>20893</v>
      </c>
      <c r="C385" s="368" t="s">
        <v>20251</v>
      </c>
      <c r="D385" s="584">
        <v>113.51</v>
      </c>
      <c r="E385" s="585"/>
    </row>
    <row r="386" spans="1:5" ht="19.5">
      <c r="A386" s="387" t="s">
        <v>20894</v>
      </c>
      <c r="B386" s="367" t="s">
        <v>20895</v>
      </c>
      <c r="C386" s="368" t="s">
        <v>20251</v>
      </c>
      <c r="D386" s="584">
        <v>116.02</v>
      </c>
      <c r="E386" s="585"/>
    </row>
    <row r="387" spans="1:5" ht="19.5">
      <c r="A387" s="369" t="s">
        <v>20896</v>
      </c>
      <c r="B387" s="367" t="s">
        <v>20897</v>
      </c>
      <c r="C387" s="370" t="s">
        <v>20251</v>
      </c>
      <c r="D387" s="582">
        <v>124.69</v>
      </c>
      <c r="E387" s="583"/>
    </row>
    <row r="388" spans="1:5" ht="19.5">
      <c r="A388" s="367" t="s">
        <v>20898</v>
      </c>
      <c r="B388" s="367" t="s">
        <v>20899</v>
      </c>
      <c r="C388" s="368" t="s">
        <v>20251</v>
      </c>
      <c r="D388" s="584">
        <v>145.87</v>
      </c>
      <c r="E388" s="585"/>
    </row>
    <row r="389" spans="1:5" ht="19.5">
      <c r="A389" s="367" t="s">
        <v>20900</v>
      </c>
      <c r="B389" s="367" t="s">
        <v>20901</v>
      </c>
      <c r="C389" s="368" t="s">
        <v>20251</v>
      </c>
      <c r="D389" s="584">
        <v>163.01</v>
      </c>
      <c r="E389" s="585"/>
    </row>
    <row r="390" spans="1:5" ht="19.5">
      <c r="A390" s="388" t="s">
        <v>20902</v>
      </c>
      <c r="B390" s="367" t="s">
        <v>20903</v>
      </c>
      <c r="C390" s="377" t="s">
        <v>20251</v>
      </c>
      <c r="D390" s="582">
        <v>104.44</v>
      </c>
      <c r="E390" s="583"/>
    </row>
    <row r="391" spans="1:5" ht="19.5">
      <c r="A391" s="388" t="s">
        <v>20904</v>
      </c>
      <c r="B391" s="367" t="s">
        <v>20905</v>
      </c>
      <c r="C391" s="377" t="s">
        <v>20158</v>
      </c>
      <c r="D391" s="582">
        <v>27.34</v>
      </c>
      <c r="E391" s="583"/>
    </row>
    <row r="392" spans="1:5" ht="19.5">
      <c r="A392" s="388" t="s">
        <v>20906</v>
      </c>
      <c r="B392" s="367" t="s">
        <v>20907</v>
      </c>
      <c r="C392" s="377" t="s">
        <v>20158</v>
      </c>
      <c r="D392" s="582">
        <v>31.46</v>
      </c>
      <c r="E392" s="583"/>
    </row>
    <row r="393" spans="1:5" ht="19.5">
      <c r="A393" s="388" t="s">
        <v>20908</v>
      </c>
      <c r="B393" s="367" t="s">
        <v>20909</v>
      </c>
      <c r="C393" s="377" t="s">
        <v>20251</v>
      </c>
      <c r="D393" s="582">
        <v>63.86</v>
      </c>
      <c r="E393" s="583"/>
    </row>
    <row r="394" spans="1:5" ht="19.5">
      <c r="A394" s="387" t="s">
        <v>20910</v>
      </c>
      <c r="B394" s="367" t="s">
        <v>20911</v>
      </c>
      <c r="C394" s="376" t="s">
        <v>20251</v>
      </c>
      <c r="D394" s="584">
        <v>89.28</v>
      </c>
      <c r="E394" s="585"/>
    </row>
    <row r="395" spans="1:5" ht="19.5">
      <c r="A395" s="387" t="s">
        <v>20912</v>
      </c>
      <c r="B395" s="367" t="s">
        <v>20913</v>
      </c>
      <c r="C395" s="376" t="s">
        <v>20251</v>
      </c>
      <c r="D395" s="584">
        <v>76.72</v>
      </c>
      <c r="E395" s="585"/>
    </row>
    <row r="396" spans="1:5" ht="19.5">
      <c r="A396" s="387" t="s">
        <v>20914</v>
      </c>
      <c r="B396" s="367" t="s">
        <v>20915</v>
      </c>
      <c r="C396" s="376" t="s">
        <v>20251</v>
      </c>
      <c r="D396" s="584">
        <v>96.28</v>
      </c>
      <c r="E396" s="585"/>
    </row>
    <row r="397" spans="1:5" ht="29.25">
      <c r="A397" s="388" t="s">
        <v>20916</v>
      </c>
      <c r="B397" s="367" t="s">
        <v>20917</v>
      </c>
      <c r="C397" s="377" t="s">
        <v>20251</v>
      </c>
      <c r="D397" s="582">
        <v>132.44999999999999</v>
      </c>
      <c r="E397" s="583"/>
    </row>
    <row r="398" spans="1:5" ht="19.5">
      <c r="A398" s="388" t="s">
        <v>20918</v>
      </c>
      <c r="B398" s="367" t="s">
        <v>20919</v>
      </c>
      <c r="C398" s="377" t="s">
        <v>20251</v>
      </c>
      <c r="D398" s="582">
        <v>72.7</v>
      </c>
      <c r="E398" s="583"/>
    </row>
    <row r="399" spans="1:5" ht="19.5">
      <c r="A399" s="388" t="s">
        <v>20920</v>
      </c>
      <c r="B399" s="367" t="s">
        <v>20921</v>
      </c>
      <c r="C399" s="377" t="s">
        <v>20251</v>
      </c>
      <c r="D399" s="582">
        <v>129.56</v>
      </c>
      <c r="E399" s="583"/>
    </row>
    <row r="400" spans="1:5" ht="19.5">
      <c r="A400" s="387" t="s">
        <v>20922</v>
      </c>
      <c r="B400" s="367" t="s">
        <v>20923</v>
      </c>
      <c r="C400" s="376" t="s">
        <v>20251</v>
      </c>
      <c r="D400" s="584">
        <v>141.30000000000001</v>
      </c>
      <c r="E400" s="585"/>
    </row>
    <row r="401" spans="1:5" ht="19.5">
      <c r="A401" s="387" t="s">
        <v>20924</v>
      </c>
      <c r="B401" s="367" t="s">
        <v>20925</v>
      </c>
      <c r="C401" s="376" t="s">
        <v>20251</v>
      </c>
      <c r="D401" s="584">
        <v>140.47</v>
      </c>
      <c r="E401" s="585"/>
    </row>
    <row r="402" spans="1:5" ht="19.5">
      <c r="A402" s="387" t="s">
        <v>20926</v>
      </c>
      <c r="B402" s="367" t="s">
        <v>20927</v>
      </c>
      <c r="C402" s="376" t="s">
        <v>20251</v>
      </c>
      <c r="D402" s="584">
        <v>158.07</v>
      </c>
      <c r="E402" s="585"/>
    </row>
    <row r="403" spans="1:5" ht="19.5">
      <c r="A403" s="387" t="s">
        <v>20928</v>
      </c>
      <c r="B403" s="367" t="s">
        <v>20929</v>
      </c>
      <c r="C403" s="376" t="s">
        <v>20251</v>
      </c>
      <c r="D403" s="584">
        <v>104.49</v>
      </c>
      <c r="E403" s="585"/>
    </row>
    <row r="404" spans="1:5" ht="19.5">
      <c r="A404" s="387" t="s">
        <v>20930</v>
      </c>
      <c r="B404" s="367" t="s">
        <v>20931</v>
      </c>
      <c r="C404" s="376" t="s">
        <v>20251</v>
      </c>
      <c r="D404" s="584">
        <v>120.15</v>
      </c>
      <c r="E404" s="585"/>
    </row>
    <row r="405" spans="1:5" ht="19.5">
      <c r="A405" s="369" t="s">
        <v>20932</v>
      </c>
      <c r="B405" s="367" t="s">
        <v>20933</v>
      </c>
      <c r="C405" s="370" t="s">
        <v>20251</v>
      </c>
      <c r="D405" s="582">
        <v>81.8</v>
      </c>
      <c r="E405" s="583"/>
    </row>
    <row r="406" spans="1:5" ht="19.5">
      <c r="A406" s="367" t="s">
        <v>20934</v>
      </c>
      <c r="B406" s="367" t="s">
        <v>20935</v>
      </c>
      <c r="C406" s="368" t="s">
        <v>20251</v>
      </c>
      <c r="D406" s="584">
        <v>100.69</v>
      </c>
      <c r="E406" s="585"/>
    </row>
    <row r="407" spans="1:5" ht="29.25">
      <c r="A407" s="369" t="s">
        <v>20936</v>
      </c>
      <c r="B407" s="375" t="s">
        <v>20937</v>
      </c>
      <c r="C407" s="370" t="s">
        <v>20251</v>
      </c>
      <c r="D407" s="582">
        <v>277.10000000000002</v>
      </c>
      <c r="E407" s="583"/>
    </row>
    <row r="408" spans="1:5" ht="29.25">
      <c r="A408" s="388" t="s">
        <v>20938</v>
      </c>
      <c r="B408" s="367" t="s">
        <v>20939</v>
      </c>
      <c r="C408" s="377" t="s">
        <v>20251</v>
      </c>
      <c r="D408" s="582">
        <v>269.83</v>
      </c>
      <c r="E408" s="583"/>
    </row>
    <row r="409" spans="1:5" ht="19.5">
      <c r="A409" s="387" t="s">
        <v>20940</v>
      </c>
      <c r="B409" s="367" t="s">
        <v>20941</v>
      </c>
      <c r="C409" s="376" t="s">
        <v>20251</v>
      </c>
      <c r="D409" s="584">
        <v>297.18</v>
      </c>
      <c r="E409" s="585"/>
    </row>
    <row r="410" spans="1:5" ht="29.25">
      <c r="A410" s="388" t="s">
        <v>20942</v>
      </c>
      <c r="B410" s="375" t="s">
        <v>20943</v>
      </c>
      <c r="C410" s="377" t="s">
        <v>20251</v>
      </c>
      <c r="D410" s="582">
        <v>310.85000000000002</v>
      </c>
      <c r="E410" s="583"/>
    </row>
    <row r="411" spans="1:5" ht="29.25">
      <c r="A411" s="388" t="s">
        <v>20944</v>
      </c>
      <c r="B411" s="375" t="s">
        <v>20945</v>
      </c>
      <c r="C411" s="377" t="s">
        <v>20251</v>
      </c>
      <c r="D411" s="589">
        <v>1162.4000000000001</v>
      </c>
      <c r="E411" s="590"/>
    </row>
    <row r="412" spans="1:5" ht="29.25">
      <c r="A412" s="388" t="s">
        <v>20946</v>
      </c>
      <c r="B412" s="375" t="s">
        <v>20947</v>
      </c>
      <c r="C412" s="377" t="s">
        <v>20251</v>
      </c>
      <c r="D412" s="582">
        <v>612.89</v>
      </c>
      <c r="E412" s="583"/>
    </row>
    <row r="413" spans="1:5" ht="19.5">
      <c r="A413" s="388" t="s">
        <v>20948</v>
      </c>
      <c r="B413" s="367" t="s">
        <v>20949</v>
      </c>
      <c r="C413" s="377" t="s">
        <v>20131</v>
      </c>
      <c r="D413" s="582">
        <v>53.48</v>
      </c>
      <c r="E413" s="583"/>
    </row>
    <row r="414" spans="1:5" ht="19.5">
      <c r="A414" s="388" t="s">
        <v>20950</v>
      </c>
      <c r="B414" s="367" t="s">
        <v>20951</v>
      </c>
      <c r="C414" s="377" t="s">
        <v>20548</v>
      </c>
      <c r="D414" s="582">
        <v>265.37</v>
      </c>
      <c r="E414" s="583"/>
    </row>
    <row r="415" spans="1:5" ht="19.5">
      <c r="A415" s="387" t="s">
        <v>20952</v>
      </c>
      <c r="B415" s="367" t="s">
        <v>20953</v>
      </c>
      <c r="C415" s="376" t="s">
        <v>20548</v>
      </c>
      <c r="D415" s="584">
        <v>432.59</v>
      </c>
      <c r="E415" s="585"/>
    </row>
    <row r="416" spans="1:5" ht="19.5">
      <c r="A416" s="388" t="s">
        <v>20954</v>
      </c>
      <c r="B416" s="367" t="s">
        <v>20955</v>
      </c>
      <c r="C416" s="377" t="s">
        <v>20548</v>
      </c>
      <c r="D416" s="582">
        <v>682.1</v>
      </c>
      <c r="E416" s="583"/>
    </row>
    <row r="417" spans="1:5" ht="19.5">
      <c r="A417" s="387" t="s">
        <v>20956</v>
      </c>
      <c r="B417" s="367" t="s">
        <v>20957</v>
      </c>
      <c r="C417" s="376" t="s">
        <v>20548</v>
      </c>
      <c r="D417" s="584">
        <v>750.6</v>
      </c>
      <c r="E417" s="585"/>
    </row>
    <row r="418" spans="1:5" ht="19.5">
      <c r="A418" s="387" t="s">
        <v>20958</v>
      </c>
      <c r="B418" s="367" t="s">
        <v>20959</v>
      </c>
      <c r="C418" s="376" t="s">
        <v>20548</v>
      </c>
      <c r="D418" s="584">
        <v>918.75</v>
      </c>
      <c r="E418" s="585"/>
    </row>
    <row r="419" spans="1:5" ht="19.5">
      <c r="A419" s="387" t="s">
        <v>20960</v>
      </c>
      <c r="B419" s="367" t="s">
        <v>20961</v>
      </c>
      <c r="C419" s="376" t="s">
        <v>20548</v>
      </c>
      <c r="D419" s="587">
        <v>1091.42</v>
      </c>
      <c r="E419" s="588"/>
    </row>
    <row r="420" spans="1:5" ht="19.5">
      <c r="A420" s="387" t="s">
        <v>20962</v>
      </c>
      <c r="B420" s="367" t="s">
        <v>20963</v>
      </c>
      <c r="C420" s="376" t="s">
        <v>20251</v>
      </c>
      <c r="D420" s="584">
        <v>72.86</v>
      </c>
      <c r="E420" s="585"/>
    </row>
    <row r="421" spans="1:5" ht="19.5">
      <c r="A421" s="388" t="s">
        <v>20964</v>
      </c>
      <c r="B421" s="367" t="s">
        <v>20965</v>
      </c>
      <c r="C421" s="377" t="s">
        <v>20251</v>
      </c>
      <c r="D421" s="582">
        <v>114.86</v>
      </c>
      <c r="E421" s="583"/>
    </row>
    <row r="422" spans="1:5" ht="19.5">
      <c r="A422" s="388" t="s">
        <v>20966</v>
      </c>
      <c r="B422" s="367" t="s">
        <v>20967</v>
      </c>
      <c r="C422" s="377" t="s">
        <v>20251</v>
      </c>
      <c r="D422" s="582">
        <v>117.62</v>
      </c>
      <c r="E422" s="583"/>
    </row>
    <row r="423" spans="1:5" ht="19.5">
      <c r="A423" s="369" t="s">
        <v>20968</v>
      </c>
      <c r="B423" s="367" t="s">
        <v>20969</v>
      </c>
      <c r="C423" s="377" t="s">
        <v>20251</v>
      </c>
      <c r="D423" s="582">
        <v>149.97</v>
      </c>
      <c r="E423" s="583"/>
    </row>
    <row r="424" spans="1:5" ht="19.5">
      <c r="A424" s="369" t="s">
        <v>20970</v>
      </c>
      <c r="B424" s="367" t="s">
        <v>20971</v>
      </c>
      <c r="C424" s="377" t="s">
        <v>20251</v>
      </c>
      <c r="D424" s="582">
        <v>126.63</v>
      </c>
      <c r="E424" s="583"/>
    </row>
    <row r="425" spans="1:5" ht="19.5">
      <c r="A425" s="369" t="s">
        <v>20972</v>
      </c>
      <c r="B425" s="367" t="s">
        <v>20973</v>
      </c>
      <c r="C425" s="377" t="s">
        <v>20251</v>
      </c>
      <c r="D425" s="582">
        <v>167.88</v>
      </c>
      <c r="E425" s="583"/>
    </row>
    <row r="426" spans="1:5" ht="19.5">
      <c r="A426" s="369" t="s">
        <v>20974</v>
      </c>
      <c r="B426" s="367" t="s">
        <v>20975</v>
      </c>
      <c r="C426" s="377" t="s">
        <v>20251</v>
      </c>
      <c r="D426" s="582">
        <v>223.42</v>
      </c>
      <c r="E426" s="583"/>
    </row>
    <row r="427" spans="1:5" ht="19.5">
      <c r="A427" s="388" t="s">
        <v>20976</v>
      </c>
      <c r="B427" s="367" t="s">
        <v>20977</v>
      </c>
      <c r="C427" s="370" t="s">
        <v>20251</v>
      </c>
      <c r="D427" s="582">
        <v>227.56</v>
      </c>
      <c r="E427" s="583"/>
    </row>
    <row r="428" spans="1:5" ht="19.5">
      <c r="A428" s="388" t="s">
        <v>20978</v>
      </c>
      <c r="B428" s="367" t="s">
        <v>20979</v>
      </c>
      <c r="C428" s="370" t="s">
        <v>20251</v>
      </c>
      <c r="D428" s="582">
        <v>250.65</v>
      </c>
      <c r="E428" s="583"/>
    </row>
    <row r="429" spans="1:5" ht="19.5">
      <c r="A429" s="388" t="s">
        <v>20980</v>
      </c>
      <c r="B429" s="367" t="s">
        <v>20981</v>
      </c>
      <c r="C429" s="370" t="s">
        <v>20251</v>
      </c>
      <c r="D429" s="582">
        <v>288.7</v>
      </c>
      <c r="E429" s="583"/>
    </row>
    <row r="430" spans="1:5" ht="19.5">
      <c r="A430" s="388" t="s">
        <v>20982</v>
      </c>
      <c r="B430" s="367" t="s">
        <v>20983</v>
      </c>
      <c r="C430" s="370" t="s">
        <v>20251</v>
      </c>
      <c r="D430" s="582">
        <v>321.66000000000003</v>
      </c>
      <c r="E430" s="583"/>
    </row>
    <row r="431" spans="1:5" ht="19.5">
      <c r="A431" s="388" t="s">
        <v>20984</v>
      </c>
      <c r="B431" s="367" t="s">
        <v>20985</v>
      </c>
      <c r="C431" s="370" t="s">
        <v>20251</v>
      </c>
      <c r="D431" s="582">
        <v>128.75</v>
      </c>
      <c r="E431" s="583"/>
    </row>
    <row r="432" spans="1:5" ht="19.5">
      <c r="A432" s="388" t="s">
        <v>20986</v>
      </c>
      <c r="B432" s="367" t="s">
        <v>20987</v>
      </c>
      <c r="C432" s="370" t="s">
        <v>20251</v>
      </c>
      <c r="D432" s="582">
        <v>255.64</v>
      </c>
      <c r="E432" s="583"/>
    </row>
    <row r="433" spans="1:5" ht="19.5">
      <c r="A433" s="388" t="s">
        <v>20988</v>
      </c>
      <c r="B433" s="367" t="s">
        <v>20989</v>
      </c>
      <c r="C433" s="370" t="s">
        <v>20251</v>
      </c>
      <c r="D433" s="582">
        <v>349.35</v>
      </c>
      <c r="E433" s="583"/>
    </row>
    <row r="434" spans="1:5" ht="19.5">
      <c r="A434" s="388" t="s">
        <v>20990</v>
      </c>
      <c r="B434" s="367" t="s">
        <v>20991</v>
      </c>
      <c r="C434" s="370" t="s">
        <v>20251</v>
      </c>
      <c r="D434" s="582">
        <v>63.82</v>
      </c>
      <c r="E434" s="583"/>
    </row>
    <row r="435" spans="1:5" ht="19.5">
      <c r="A435" s="387" t="s">
        <v>20992</v>
      </c>
      <c r="B435" s="367" t="s">
        <v>20993</v>
      </c>
      <c r="C435" s="368" t="s">
        <v>20251</v>
      </c>
      <c r="D435" s="584">
        <v>66.069999999999993</v>
      </c>
      <c r="E435" s="585"/>
    </row>
    <row r="436" spans="1:5" ht="19.5">
      <c r="A436" s="387" t="s">
        <v>20994</v>
      </c>
      <c r="B436" s="367" t="s">
        <v>20995</v>
      </c>
      <c r="C436" s="368" t="s">
        <v>20251</v>
      </c>
      <c r="D436" s="584">
        <v>94.18</v>
      </c>
      <c r="E436" s="585"/>
    </row>
    <row r="437" spans="1:5" ht="19.5">
      <c r="A437" s="388" t="s">
        <v>20996</v>
      </c>
      <c r="B437" s="367" t="s">
        <v>20997</v>
      </c>
      <c r="C437" s="370" t="s">
        <v>20251</v>
      </c>
      <c r="D437" s="582">
        <v>73.739999999999995</v>
      </c>
      <c r="E437" s="583"/>
    </row>
    <row r="438" spans="1:5" ht="19.5">
      <c r="A438" s="387" t="s">
        <v>20998</v>
      </c>
      <c r="B438" s="367" t="s">
        <v>20999</v>
      </c>
      <c r="C438" s="368" t="s">
        <v>20251</v>
      </c>
      <c r="D438" s="584">
        <v>109.29</v>
      </c>
      <c r="E438" s="585"/>
    </row>
    <row r="439" spans="1:5" ht="19.5">
      <c r="A439" s="387" t="s">
        <v>21000</v>
      </c>
      <c r="B439" s="367" t="s">
        <v>21001</v>
      </c>
      <c r="C439" s="368" t="s">
        <v>20251</v>
      </c>
      <c r="D439" s="584">
        <v>59.77</v>
      </c>
      <c r="E439" s="585"/>
    </row>
    <row r="440" spans="1:5" ht="19.5">
      <c r="A440" s="387" t="s">
        <v>21002</v>
      </c>
      <c r="B440" s="367" t="s">
        <v>21003</v>
      </c>
      <c r="C440" s="368" t="s">
        <v>20251</v>
      </c>
      <c r="D440" s="584">
        <v>61.06</v>
      </c>
      <c r="E440" s="585"/>
    </row>
    <row r="441" spans="1:5" ht="19.5">
      <c r="A441" s="387" t="s">
        <v>21004</v>
      </c>
      <c r="B441" s="367" t="s">
        <v>21005</v>
      </c>
      <c r="C441" s="368" t="s">
        <v>20251</v>
      </c>
      <c r="D441" s="584">
        <v>80.7</v>
      </c>
      <c r="E441" s="585"/>
    </row>
    <row r="442" spans="1:5" ht="19.5">
      <c r="A442" s="388" t="s">
        <v>21006</v>
      </c>
      <c r="B442" s="367" t="s">
        <v>21007</v>
      </c>
      <c r="C442" s="370" t="s">
        <v>20251</v>
      </c>
      <c r="D442" s="582">
        <v>67.7</v>
      </c>
      <c r="E442" s="583"/>
    </row>
    <row r="443" spans="1:5" ht="19.5">
      <c r="A443" s="369" t="s">
        <v>21008</v>
      </c>
      <c r="B443" s="367" t="s">
        <v>21009</v>
      </c>
      <c r="C443" s="370" t="s">
        <v>20251</v>
      </c>
      <c r="D443" s="582">
        <v>70.290000000000006</v>
      </c>
      <c r="E443" s="583"/>
    </row>
    <row r="444" spans="1:5" ht="19.5">
      <c r="A444" s="367" t="s">
        <v>21010</v>
      </c>
      <c r="B444" s="367" t="s">
        <v>21011</v>
      </c>
      <c r="C444" s="368" t="s">
        <v>20251</v>
      </c>
      <c r="D444" s="584">
        <v>128.47</v>
      </c>
      <c r="E444" s="585"/>
    </row>
    <row r="445" spans="1:5" ht="19.5">
      <c r="A445" s="367" t="s">
        <v>21012</v>
      </c>
      <c r="B445" s="367" t="s">
        <v>21013</v>
      </c>
      <c r="C445" s="368" t="s">
        <v>20251</v>
      </c>
      <c r="D445" s="584">
        <v>131.91999999999999</v>
      </c>
      <c r="E445" s="585"/>
    </row>
    <row r="446" spans="1:5" ht="19.5">
      <c r="A446" s="388" t="s">
        <v>21014</v>
      </c>
      <c r="B446" s="367" t="s">
        <v>21015</v>
      </c>
      <c r="C446" s="377" t="s">
        <v>20251</v>
      </c>
      <c r="D446" s="582">
        <v>148.06</v>
      </c>
      <c r="E446" s="583"/>
    </row>
    <row r="447" spans="1:5" ht="19.5">
      <c r="A447" s="388" t="s">
        <v>21016</v>
      </c>
      <c r="B447" s="367" t="s">
        <v>21017</v>
      </c>
      <c r="C447" s="377" t="s">
        <v>20251</v>
      </c>
      <c r="D447" s="582">
        <v>208.25</v>
      </c>
      <c r="E447" s="583"/>
    </row>
    <row r="448" spans="1:5" ht="19.5">
      <c r="A448" s="387" t="s">
        <v>21018</v>
      </c>
      <c r="B448" s="367" t="s">
        <v>21019</v>
      </c>
      <c r="C448" s="376" t="s">
        <v>20251</v>
      </c>
      <c r="D448" s="584">
        <v>118.86</v>
      </c>
      <c r="E448" s="585"/>
    </row>
    <row r="449" spans="1:5" ht="19.5">
      <c r="A449" s="387" t="s">
        <v>21020</v>
      </c>
      <c r="B449" s="367" t="s">
        <v>21021</v>
      </c>
      <c r="C449" s="376" t="s">
        <v>20251</v>
      </c>
      <c r="D449" s="584">
        <v>121.62</v>
      </c>
      <c r="E449" s="585"/>
    </row>
    <row r="450" spans="1:5" ht="19.5">
      <c r="A450" s="388" t="s">
        <v>21022</v>
      </c>
      <c r="B450" s="367" t="s">
        <v>21023</v>
      </c>
      <c r="C450" s="377" t="s">
        <v>20251</v>
      </c>
      <c r="D450" s="582">
        <v>131.19999999999999</v>
      </c>
      <c r="E450" s="583"/>
    </row>
    <row r="451" spans="1:5" ht="19.5">
      <c r="A451" s="388" t="s">
        <v>21024</v>
      </c>
      <c r="B451" s="367" t="s">
        <v>21025</v>
      </c>
      <c r="C451" s="377" t="s">
        <v>20251</v>
      </c>
      <c r="D451" s="582">
        <v>154.71</v>
      </c>
      <c r="E451" s="583"/>
    </row>
    <row r="452" spans="1:5" ht="19.5">
      <c r="A452" s="387" t="s">
        <v>21026</v>
      </c>
      <c r="B452" s="367" t="s">
        <v>21027</v>
      </c>
      <c r="C452" s="376" t="s">
        <v>20251</v>
      </c>
      <c r="D452" s="584">
        <v>173.48</v>
      </c>
      <c r="E452" s="585"/>
    </row>
    <row r="453" spans="1:5" ht="19.5">
      <c r="A453" s="388" t="s">
        <v>21028</v>
      </c>
      <c r="B453" s="367" t="s">
        <v>21029</v>
      </c>
      <c r="C453" s="377" t="s">
        <v>20251</v>
      </c>
      <c r="D453" s="582">
        <v>109.27</v>
      </c>
      <c r="E453" s="583"/>
    </row>
    <row r="454" spans="1:5" ht="19.5">
      <c r="A454" s="388" t="s">
        <v>21030</v>
      </c>
      <c r="B454" s="367" t="s">
        <v>21031</v>
      </c>
      <c r="C454" s="377" t="s">
        <v>20158</v>
      </c>
      <c r="D454" s="582">
        <v>28.82</v>
      </c>
      <c r="E454" s="583"/>
    </row>
    <row r="455" spans="1:5" ht="19.5">
      <c r="A455" s="388" t="s">
        <v>21032</v>
      </c>
      <c r="B455" s="367" t="s">
        <v>21033</v>
      </c>
      <c r="C455" s="377" t="s">
        <v>20158</v>
      </c>
      <c r="D455" s="582">
        <v>33.119999999999997</v>
      </c>
      <c r="E455" s="583"/>
    </row>
    <row r="456" spans="1:5" ht="19.5">
      <c r="A456" s="388" t="s">
        <v>21034</v>
      </c>
      <c r="B456" s="367" t="s">
        <v>21035</v>
      </c>
      <c r="C456" s="377" t="s">
        <v>20251</v>
      </c>
      <c r="D456" s="582">
        <v>66.87</v>
      </c>
      <c r="E456" s="583"/>
    </row>
    <row r="457" spans="1:5" ht="19.5">
      <c r="A457" s="388" t="s">
        <v>21036</v>
      </c>
      <c r="B457" s="367" t="s">
        <v>21037</v>
      </c>
      <c r="C457" s="377" t="s">
        <v>20251</v>
      </c>
      <c r="D457" s="582">
        <v>94.93</v>
      </c>
      <c r="E457" s="583"/>
    </row>
    <row r="458" spans="1:5" ht="19.5">
      <c r="A458" s="388" t="s">
        <v>21038</v>
      </c>
      <c r="B458" s="367" t="s">
        <v>21039</v>
      </c>
      <c r="C458" s="377" t="s">
        <v>20251</v>
      </c>
      <c r="D458" s="582">
        <v>80.540000000000006</v>
      </c>
      <c r="E458" s="583"/>
    </row>
    <row r="459" spans="1:5" ht="19.5">
      <c r="A459" s="388" t="s">
        <v>21040</v>
      </c>
      <c r="B459" s="367" t="s">
        <v>21041</v>
      </c>
      <c r="C459" s="377" t="s">
        <v>20251</v>
      </c>
      <c r="D459" s="582">
        <v>102.12</v>
      </c>
      <c r="E459" s="583"/>
    </row>
    <row r="460" spans="1:5" ht="29.25">
      <c r="A460" s="387" t="s">
        <v>21042</v>
      </c>
      <c r="B460" s="367" t="s">
        <v>21043</v>
      </c>
      <c r="C460" s="376" t="s">
        <v>20251</v>
      </c>
      <c r="D460" s="584">
        <v>138.69999999999999</v>
      </c>
      <c r="E460" s="585"/>
    </row>
    <row r="461" spans="1:5" ht="19.5">
      <c r="A461" s="388" t="s">
        <v>21044</v>
      </c>
      <c r="B461" s="367" t="s">
        <v>21045</v>
      </c>
      <c r="C461" s="377" t="s">
        <v>20251</v>
      </c>
      <c r="D461" s="582">
        <v>75.709999999999994</v>
      </c>
      <c r="E461" s="583"/>
    </row>
    <row r="462" spans="1:5" ht="19.5">
      <c r="A462" s="389" t="s">
        <v>21046</v>
      </c>
      <c r="B462" s="371" t="s">
        <v>21047</v>
      </c>
      <c r="C462" s="390" t="s">
        <v>20251</v>
      </c>
      <c r="D462" s="595">
        <v>135.66</v>
      </c>
      <c r="E462" s="596"/>
    </row>
    <row r="463" spans="1:5" ht="12.75">
      <c r="A463" s="373"/>
      <c r="B463" s="374" t="s">
        <v>21048</v>
      </c>
      <c r="C463" s="373"/>
      <c r="D463" s="591"/>
      <c r="E463" s="592"/>
    </row>
    <row r="464" spans="1:5" ht="19.5">
      <c r="A464" s="369" t="s">
        <v>21049</v>
      </c>
      <c r="B464" s="367" t="s">
        <v>21050</v>
      </c>
      <c r="C464" s="370" t="s">
        <v>20251</v>
      </c>
      <c r="D464" s="582">
        <v>148.62</v>
      </c>
      <c r="E464" s="583"/>
    </row>
    <row r="465" spans="1:5" ht="19.5">
      <c r="A465" s="369" t="s">
        <v>21051</v>
      </c>
      <c r="B465" s="367" t="s">
        <v>21052</v>
      </c>
      <c r="C465" s="370" t="s">
        <v>20251</v>
      </c>
      <c r="D465" s="582">
        <v>147.18</v>
      </c>
      <c r="E465" s="583"/>
    </row>
    <row r="466" spans="1:5" ht="19.5">
      <c r="A466" s="367" t="s">
        <v>21053</v>
      </c>
      <c r="B466" s="367" t="s">
        <v>21054</v>
      </c>
      <c r="C466" s="368" t="s">
        <v>20251</v>
      </c>
      <c r="D466" s="584">
        <v>166.6</v>
      </c>
      <c r="E466" s="585"/>
    </row>
    <row r="467" spans="1:5" ht="19.5">
      <c r="A467" s="388" t="s">
        <v>21055</v>
      </c>
      <c r="B467" s="367" t="s">
        <v>21056</v>
      </c>
      <c r="C467" s="377" t="s">
        <v>20251</v>
      </c>
      <c r="D467" s="582">
        <v>109.31</v>
      </c>
      <c r="E467" s="583"/>
    </row>
    <row r="468" spans="1:5" ht="19.5">
      <c r="A468" s="388" t="s">
        <v>21057</v>
      </c>
      <c r="B468" s="367" t="s">
        <v>21058</v>
      </c>
      <c r="C468" s="377" t="s">
        <v>20251</v>
      </c>
      <c r="D468" s="582">
        <v>126.58</v>
      </c>
      <c r="E468" s="583"/>
    </row>
    <row r="469" spans="1:5" ht="19.5">
      <c r="A469" s="388" t="s">
        <v>21059</v>
      </c>
      <c r="B469" s="367" t="s">
        <v>21060</v>
      </c>
      <c r="C469" s="377" t="s">
        <v>20251</v>
      </c>
      <c r="D469" s="582">
        <v>85.62</v>
      </c>
      <c r="E469" s="583"/>
    </row>
    <row r="470" spans="1:5" ht="19.5">
      <c r="A470" s="388" t="s">
        <v>21061</v>
      </c>
      <c r="B470" s="367" t="s">
        <v>21062</v>
      </c>
      <c r="C470" s="377" t="s">
        <v>20251</v>
      </c>
      <c r="D470" s="582">
        <v>103.21</v>
      </c>
      <c r="E470" s="583"/>
    </row>
    <row r="471" spans="1:5" ht="29.25">
      <c r="A471" s="388" t="s">
        <v>21063</v>
      </c>
      <c r="B471" s="375" t="s">
        <v>21064</v>
      </c>
      <c r="C471" s="377" t="s">
        <v>20251</v>
      </c>
      <c r="D471" s="582">
        <v>285.62</v>
      </c>
      <c r="E471" s="583"/>
    </row>
    <row r="472" spans="1:5" ht="29.25">
      <c r="A472" s="388" t="s">
        <v>21065</v>
      </c>
      <c r="B472" s="367" t="s">
        <v>21066</v>
      </c>
      <c r="C472" s="377" t="s">
        <v>20251</v>
      </c>
      <c r="D472" s="582">
        <v>278.19</v>
      </c>
      <c r="E472" s="583"/>
    </row>
    <row r="473" spans="1:5" ht="19.5">
      <c r="A473" s="387" t="s">
        <v>21067</v>
      </c>
      <c r="B473" s="367" t="s">
        <v>21068</v>
      </c>
      <c r="C473" s="376" t="s">
        <v>20251</v>
      </c>
      <c r="D473" s="584">
        <v>305.54000000000002</v>
      </c>
      <c r="E473" s="585"/>
    </row>
    <row r="474" spans="1:5" ht="29.25">
      <c r="A474" s="388" t="s">
        <v>21069</v>
      </c>
      <c r="B474" s="375" t="s">
        <v>21070</v>
      </c>
      <c r="C474" s="377" t="s">
        <v>20251</v>
      </c>
      <c r="D474" s="582">
        <v>316.52999999999997</v>
      </c>
      <c r="E474" s="583"/>
    </row>
    <row r="475" spans="1:5" ht="29.25">
      <c r="A475" s="388" t="s">
        <v>21071</v>
      </c>
      <c r="B475" s="375" t="s">
        <v>21072</v>
      </c>
      <c r="C475" s="377" t="s">
        <v>20251</v>
      </c>
      <c r="D475" s="589">
        <v>1172.56</v>
      </c>
      <c r="E475" s="590"/>
    </row>
    <row r="476" spans="1:5" ht="29.25">
      <c r="A476" s="388" t="s">
        <v>21073</v>
      </c>
      <c r="B476" s="375" t="s">
        <v>21074</v>
      </c>
      <c r="C476" s="377" t="s">
        <v>20251</v>
      </c>
      <c r="D476" s="582">
        <v>629.16999999999996</v>
      </c>
      <c r="E476" s="583"/>
    </row>
    <row r="477" spans="1:5" ht="19.5">
      <c r="A477" s="388" t="s">
        <v>21075</v>
      </c>
      <c r="B477" s="367" t="s">
        <v>21076</v>
      </c>
      <c r="C477" s="377" t="s">
        <v>20131</v>
      </c>
      <c r="D477" s="582">
        <v>54.29</v>
      </c>
      <c r="E477" s="583"/>
    </row>
    <row r="478" spans="1:5" ht="19.5">
      <c r="A478" s="387" t="s">
        <v>21077</v>
      </c>
      <c r="B478" s="367" t="s">
        <v>21078</v>
      </c>
      <c r="C478" s="376" t="s">
        <v>20251</v>
      </c>
      <c r="D478" s="584">
        <v>68.760000000000005</v>
      </c>
      <c r="E478" s="585"/>
    </row>
    <row r="479" spans="1:5" ht="29.25">
      <c r="A479" s="387" t="s">
        <v>21079</v>
      </c>
      <c r="B479" s="375" t="s">
        <v>21080</v>
      </c>
      <c r="C479" s="376" t="s">
        <v>20251</v>
      </c>
      <c r="D479" s="584">
        <v>52.39</v>
      </c>
      <c r="E479" s="585"/>
    </row>
    <row r="480" spans="1:5" ht="29.25">
      <c r="A480" s="388" t="s">
        <v>21081</v>
      </c>
      <c r="B480" s="367" t="s">
        <v>21082</v>
      </c>
      <c r="C480" s="377" t="s">
        <v>20251</v>
      </c>
      <c r="D480" s="582">
        <v>134.79</v>
      </c>
      <c r="E480" s="583"/>
    </row>
    <row r="481" spans="1:5" ht="19.5">
      <c r="A481" s="389" t="s">
        <v>21083</v>
      </c>
      <c r="B481" s="371" t="s">
        <v>21084</v>
      </c>
      <c r="C481" s="390" t="s">
        <v>20251</v>
      </c>
      <c r="D481" s="595">
        <v>135.22</v>
      </c>
      <c r="E481" s="596"/>
    </row>
    <row r="482" spans="1:5" ht="19.5">
      <c r="A482" s="382"/>
      <c r="B482" s="382" t="s">
        <v>21085</v>
      </c>
      <c r="C482" s="382"/>
      <c r="D482" s="605"/>
      <c r="E482" s="606"/>
    </row>
    <row r="483" spans="1:5" ht="29.25">
      <c r="A483" s="369" t="s">
        <v>21086</v>
      </c>
      <c r="B483" s="367" t="s">
        <v>21087</v>
      </c>
      <c r="C483" s="377" t="s">
        <v>20251</v>
      </c>
      <c r="D483" s="582">
        <v>315.31</v>
      </c>
      <c r="E483" s="583"/>
    </row>
    <row r="484" spans="1:5" ht="39">
      <c r="A484" s="369" t="s">
        <v>21088</v>
      </c>
      <c r="B484" s="367" t="s">
        <v>21089</v>
      </c>
      <c r="C484" s="377" t="s">
        <v>20251</v>
      </c>
      <c r="D484" s="582">
        <v>380.75</v>
      </c>
      <c r="E484" s="583"/>
    </row>
    <row r="485" spans="1:5" ht="39">
      <c r="A485" s="388" t="s">
        <v>21090</v>
      </c>
      <c r="B485" s="375" t="s">
        <v>21091</v>
      </c>
      <c r="C485" s="370" t="s">
        <v>20251</v>
      </c>
      <c r="D485" s="582">
        <v>144.22999999999999</v>
      </c>
      <c r="E485" s="583"/>
    </row>
    <row r="486" spans="1:5" ht="39">
      <c r="A486" s="388" t="s">
        <v>21092</v>
      </c>
      <c r="B486" s="367" t="s">
        <v>21093</v>
      </c>
      <c r="C486" s="370" t="s">
        <v>20251</v>
      </c>
      <c r="D486" s="582">
        <v>193.07</v>
      </c>
      <c r="E486" s="583"/>
    </row>
    <row r="487" spans="1:5" ht="39">
      <c r="A487" s="388" t="s">
        <v>21094</v>
      </c>
      <c r="B487" s="367" t="s">
        <v>21095</v>
      </c>
      <c r="C487" s="370" t="s">
        <v>20251</v>
      </c>
      <c r="D487" s="582">
        <v>331.86</v>
      </c>
      <c r="E487" s="583"/>
    </row>
    <row r="488" spans="1:5" ht="39">
      <c r="A488" s="388" t="s">
        <v>21096</v>
      </c>
      <c r="B488" s="367" t="s">
        <v>21097</v>
      </c>
      <c r="C488" s="370" t="s">
        <v>20251</v>
      </c>
      <c r="D488" s="582">
        <v>280.98</v>
      </c>
      <c r="E488" s="583"/>
    </row>
    <row r="489" spans="1:5" ht="48.75">
      <c r="A489" s="388" t="s">
        <v>21098</v>
      </c>
      <c r="B489" s="375" t="s">
        <v>21099</v>
      </c>
      <c r="C489" s="370" t="s">
        <v>20251</v>
      </c>
      <c r="D489" s="582">
        <v>157.12</v>
      </c>
      <c r="E489" s="583"/>
    </row>
    <row r="490" spans="1:5" ht="39">
      <c r="A490" s="388" t="s">
        <v>21100</v>
      </c>
      <c r="B490" s="367" t="s">
        <v>21101</v>
      </c>
      <c r="C490" s="370" t="s">
        <v>20251</v>
      </c>
      <c r="D490" s="582">
        <v>148.69999999999999</v>
      </c>
      <c r="E490" s="583"/>
    </row>
    <row r="491" spans="1:5" ht="39">
      <c r="A491" s="388" t="s">
        <v>21102</v>
      </c>
      <c r="B491" s="367" t="s">
        <v>21103</v>
      </c>
      <c r="C491" s="370" t="s">
        <v>20251</v>
      </c>
      <c r="D491" s="582">
        <v>348.65</v>
      </c>
      <c r="E491" s="583"/>
    </row>
    <row r="492" spans="1:5" ht="29.25">
      <c r="A492" s="389" t="s">
        <v>21104</v>
      </c>
      <c r="B492" s="371" t="s">
        <v>21105</v>
      </c>
      <c r="C492" s="372" t="s">
        <v>20251</v>
      </c>
      <c r="D492" s="595">
        <v>350.75</v>
      </c>
      <c r="E492" s="596"/>
    </row>
    <row r="493" spans="1:5" ht="12.75">
      <c r="A493" s="373"/>
      <c r="B493" s="374" t="s">
        <v>21106</v>
      </c>
      <c r="C493" s="373"/>
      <c r="D493" s="591"/>
      <c r="E493" s="592"/>
    </row>
    <row r="494" spans="1:5" ht="39">
      <c r="A494" s="369" t="s">
        <v>21107</v>
      </c>
      <c r="B494" s="367" t="s">
        <v>21108</v>
      </c>
      <c r="C494" s="370" t="s">
        <v>20251</v>
      </c>
      <c r="D494" s="582">
        <v>225.49</v>
      </c>
      <c r="E494" s="583"/>
    </row>
    <row r="495" spans="1:5" ht="19.5">
      <c r="A495" s="367" t="s">
        <v>21109</v>
      </c>
      <c r="B495" s="367" t="s">
        <v>21110</v>
      </c>
      <c r="C495" s="368" t="s">
        <v>20251</v>
      </c>
      <c r="D495" s="584">
        <v>25.04</v>
      </c>
      <c r="E495" s="585"/>
    </row>
    <row r="496" spans="1:5" ht="29.25">
      <c r="A496" s="369" t="s">
        <v>21111</v>
      </c>
      <c r="B496" s="367" t="s">
        <v>21112</v>
      </c>
      <c r="C496" s="370" t="s">
        <v>20251</v>
      </c>
      <c r="D496" s="582">
        <v>203.66</v>
      </c>
      <c r="E496" s="583"/>
    </row>
    <row r="497" spans="1:5" ht="29.25">
      <c r="A497" s="369" t="s">
        <v>21113</v>
      </c>
      <c r="B497" s="375" t="s">
        <v>21114</v>
      </c>
      <c r="C497" s="370" t="s">
        <v>20251</v>
      </c>
      <c r="D497" s="582">
        <v>278.69</v>
      </c>
      <c r="E497" s="583"/>
    </row>
    <row r="498" spans="1:5" ht="39">
      <c r="A498" s="388" t="s">
        <v>21115</v>
      </c>
      <c r="B498" s="367" t="s">
        <v>21116</v>
      </c>
      <c r="C498" s="377" t="s">
        <v>20251</v>
      </c>
      <c r="D498" s="582">
        <v>604.24</v>
      </c>
      <c r="E498" s="583"/>
    </row>
    <row r="499" spans="1:5" ht="39">
      <c r="A499" s="388" t="s">
        <v>21117</v>
      </c>
      <c r="B499" s="367" t="s">
        <v>21118</v>
      </c>
      <c r="C499" s="377" t="s">
        <v>20251</v>
      </c>
      <c r="D499" s="582">
        <v>423.27</v>
      </c>
      <c r="E499" s="583"/>
    </row>
    <row r="500" spans="1:5" ht="29.25">
      <c r="A500" s="388" t="s">
        <v>21119</v>
      </c>
      <c r="B500" s="367" t="s">
        <v>21120</v>
      </c>
      <c r="C500" s="377" t="s">
        <v>20251</v>
      </c>
      <c r="D500" s="582">
        <v>414.2</v>
      </c>
      <c r="E500" s="583"/>
    </row>
    <row r="501" spans="1:5" ht="29.25">
      <c r="A501" s="388" t="s">
        <v>21121</v>
      </c>
      <c r="B501" s="375" t="s">
        <v>21122</v>
      </c>
      <c r="C501" s="377" t="s">
        <v>20251</v>
      </c>
      <c r="D501" s="589">
        <v>1317.2</v>
      </c>
      <c r="E501" s="590"/>
    </row>
    <row r="502" spans="1:5" ht="39">
      <c r="A502" s="388" t="s">
        <v>21123</v>
      </c>
      <c r="B502" s="375" t="s">
        <v>21124</v>
      </c>
      <c r="C502" s="377" t="s">
        <v>20251</v>
      </c>
      <c r="D502" s="582">
        <v>184.62</v>
      </c>
      <c r="E502" s="583"/>
    </row>
    <row r="503" spans="1:5" ht="19.5">
      <c r="A503" s="387" t="s">
        <v>21125</v>
      </c>
      <c r="B503" s="367" t="s">
        <v>21126</v>
      </c>
      <c r="C503" s="376" t="s">
        <v>20251</v>
      </c>
      <c r="D503" s="584">
        <v>191.81</v>
      </c>
      <c r="E503" s="585"/>
    </row>
    <row r="504" spans="1:5" ht="29.25">
      <c r="A504" s="387" t="s">
        <v>21127</v>
      </c>
      <c r="B504" s="367" t="s">
        <v>21128</v>
      </c>
      <c r="C504" s="376" t="s">
        <v>20251</v>
      </c>
      <c r="D504" s="584">
        <v>243.24</v>
      </c>
      <c r="E504" s="585"/>
    </row>
    <row r="505" spans="1:5" ht="19.5">
      <c r="A505" s="387" t="s">
        <v>21129</v>
      </c>
      <c r="B505" s="367" t="s">
        <v>21130</v>
      </c>
      <c r="C505" s="376" t="s">
        <v>20251</v>
      </c>
      <c r="D505" s="584">
        <v>72</v>
      </c>
      <c r="E505" s="585"/>
    </row>
    <row r="506" spans="1:5" ht="29.25">
      <c r="A506" s="387" t="s">
        <v>21131</v>
      </c>
      <c r="B506" s="375" t="s">
        <v>21132</v>
      </c>
      <c r="C506" s="376" t="s">
        <v>20251</v>
      </c>
      <c r="D506" s="584">
        <v>55.63</v>
      </c>
      <c r="E506" s="585"/>
    </row>
    <row r="507" spans="1:5" ht="29.25">
      <c r="A507" s="388" t="s">
        <v>21133</v>
      </c>
      <c r="B507" s="367" t="s">
        <v>21134</v>
      </c>
      <c r="C507" s="377" t="s">
        <v>20251</v>
      </c>
      <c r="D507" s="582">
        <v>134.79</v>
      </c>
      <c r="E507" s="583"/>
    </row>
    <row r="508" spans="1:5" ht="29.25">
      <c r="A508" s="389" t="s">
        <v>21135</v>
      </c>
      <c r="B508" s="371" t="s">
        <v>21136</v>
      </c>
      <c r="C508" s="390" t="s">
        <v>20251</v>
      </c>
      <c r="D508" s="595">
        <v>135.22</v>
      </c>
      <c r="E508" s="596"/>
    </row>
    <row r="509" spans="1:5" ht="12.75">
      <c r="A509" s="373"/>
      <c r="B509" s="374" t="s">
        <v>21137</v>
      </c>
      <c r="C509" s="373"/>
      <c r="D509" s="591"/>
      <c r="E509" s="592"/>
    </row>
    <row r="510" spans="1:5" ht="29.25">
      <c r="A510" s="369" t="s">
        <v>21138</v>
      </c>
      <c r="B510" s="367" t="s">
        <v>21139</v>
      </c>
      <c r="C510" s="377" t="s">
        <v>20251</v>
      </c>
      <c r="D510" s="582">
        <v>315.31</v>
      </c>
      <c r="E510" s="583"/>
    </row>
    <row r="511" spans="1:5" ht="29.25">
      <c r="A511" s="369" t="s">
        <v>21140</v>
      </c>
      <c r="B511" s="367" t="s">
        <v>21141</v>
      </c>
      <c r="C511" s="377" t="s">
        <v>20251</v>
      </c>
      <c r="D511" s="582">
        <v>380.75</v>
      </c>
      <c r="E511" s="583"/>
    </row>
    <row r="512" spans="1:5" ht="29.25">
      <c r="A512" s="369" t="s">
        <v>21142</v>
      </c>
      <c r="B512" s="367" t="s">
        <v>21143</v>
      </c>
      <c r="C512" s="377" t="s">
        <v>20251</v>
      </c>
      <c r="D512" s="582">
        <v>144.22999999999999</v>
      </c>
      <c r="E512" s="583"/>
    </row>
    <row r="513" spans="1:5" ht="19.5">
      <c r="A513" s="369" t="s">
        <v>21129</v>
      </c>
      <c r="B513" s="367" t="s">
        <v>21130</v>
      </c>
      <c r="C513" s="370" t="s">
        <v>20251</v>
      </c>
      <c r="D513" s="582">
        <v>72</v>
      </c>
      <c r="E513" s="583"/>
    </row>
    <row r="514" spans="1:5" ht="29.25">
      <c r="A514" s="367" t="s">
        <v>21131</v>
      </c>
      <c r="B514" s="375" t="s">
        <v>21132</v>
      </c>
      <c r="C514" s="368" t="s">
        <v>20251</v>
      </c>
      <c r="D514" s="584">
        <v>55.63</v>
      </c>
      <c r="E514" s="585"/>
    </row>
    <row r="515" spans="1:5" ht="29.25">
      <c r="A515" s="369" t="s">
        <v>21133</v>
      </c>
      <c r="B515" s="367" t="s">
        <v>21134</v>
      </c>
      <c r="C515" s="370" t="s">
        <v>20251</v>
      </c>
      <c r="D515" s="582">
        <v>134.79</v>
      </c>
      <c r="E515" s="583"/>
    </row>
    <row r="516" spans="1:5" ht="29.25">
      <c r="A516" s="369" t="s">
        <v>21135</v>
      </c>
      <c r="B516" s="367" t="s">
        <v>21144</v>
      </c>
      <c r="C516" s="370" t="s">
        <v>20251</v>
      </c>
      <c r="D516" s="582">
        <v>135.22</v>
      </c>
      <c r="E516" s="583"/>
    </row>
    <row r="517" spans="1:5" ht="29.25">
      <c r="A517" s="369" t="s">
        <v>21138</v>
      </c>
      <c r="B517" s="367" t="s">
        <v>21139</v>
      </c>
      <c r="C517" s="370" t="s">
        <v>20251</v>
      </c>
      <c r="D517" s="582">
        <v>315.31</v>
      </c>
      <c r="E517" s="583"/>
    </row>
    <row r="518" spans="1:5" ht="29.25">
      <c r="A518" s="369" t="s">
        <v>21140</v>
      </c>
      <c r="B518" s="367" t="s">
        <v>21141</v>
      </c>
      <c r="C518" s="370" t="s">
        <v>20251</v>
      </c>
      <c r="D518" s="582">
        <v>380.75</v>
      </c>
      <c r="E518" s="583"/>
    </row>
    <row r="519" spans="1:5" ht="39">
      <c r="A519" s="369" t="s">
        <v>21142</v>
      </c>
      <c r="B519" s="375" t="s">
        <v>21145</v>
      </c>
      <c r="C519" s="370" t="s">
        <v>20251</v>
      </c>
      <c r="D519" s="582">
        <v>144.22999999999999</v>
      </c>
      <c r="E519" s="583"/>
    </row>
    <row r="520" spans="1:5" ht="39">
      <c r="A520" s="369" t="s">
        <v>21146</v>
      </c>
      <c r="B520" s="367" t="s">
        <v>21147</v>
      </c>
      <c r="C520" s="370" t="s">
        <v>20251</v>
      </c>
      <c r="D520" s="582">
        <v>193.07</v>
      </c>
      <c r="E520" s="583"/>
    </row>
    <row r="521" spans="1:5" ht="39">
      <c r="A521" s="369" t="s">
        <v>21148</v>
      </c>
      <c r="B521" s="367" t="s">
        <v>21149</v>
      </c>
      <c r="C521" s="370" t="s">
        <v>20251</v>
      </c>
      <c r="D521" s="582">
        <v>331.86</v>
      </c>
      <c r="E521" s="583"/>
    </row>
    <row r="522" spans="1:5" ht="19.5">
      <c r="A522" s="371" t="s">
        <v>21150</v>
      </c>
      <c r="B522" s="371" t="s">
        <v>21151</v>
      </c>
      <c r="C522" s="372" t="s">
        <v>20251</v>
      </c>
      <c r="D522" s="595">
        <v>280.98</v>
      </c>
      <c r="E522" s="596"/>
    </row>
    <row r="523" spans="1:5" ht="29.25">
      <c r="A523" s="382"/>
      <c r="B523" s="374" t="s">
        <v>21152</v>
      </c>
      <c r="C523" s="382"/>
      <c r="D523" s="605"/>
      <c r="E523" s="606"/>
    </row>
    <row r="524" spans="1:5" ht="48.75">
      <c r="A524" s="369" t="s">
        <v>21153</v>
      </c>
      <c r="B524" s="375" t="s">
        <v>21154</v>
      </c>
      <c r="C524" s="370" t="s">
        <v>20251</v>
      </c>
      <c r="D524" s="607">
        <v>157.12</v>
      </c>
      <c r="E524" s="608"/>
    </row>
    <row r="525" spans="1:5" ht="39">
      <c r="A525" s="388" t="s">
        <v>21155</v>
      </c>
      <c r="B525" s="367" t="s">
        <v>21156</v>
      </c>
      <c r="C525" s="377" t="s">
        <v>20251</v>
      </c>
      <c r="D525" s="582">
        <v>148.69999999999999</v>
      </c>
      <c r="E525" s="583"/>
    </row>
    <row r="526" spans="1:5" ht="39">
      <c r="A526" s="388" t="s">
        <v>21157</v>
      </c>
      <c r="B526" s="367" t="s">
        <v>21158</v>
      </c>
      <c r="C526" s="377" t="s">
        <v>20251</v>
      </c>
      <c r="D526" s="582">
        <v>348.65</v>
      </c>
      <c r="E526" s="583"/>
    </row>
    <row r="527" spans="1:5" ht="39">
      <c r="A527" s="388" t="s">
        <v>21159</v>
      </c>
      <c r="B527" s="367" t="s">
        <v>21160</v>
      </c>
      <c r="C527" s="377" t="s">
        <v>20251</v>
      </c>
      <c r="D527" s="582">
        <v>350.75</v>
      </c>
      <c r="E527" s="583"/>
    </row>
    <row r="528" spans="1:5" ht="39">
      <c r="A528" s="388" t="s">
        <v>21161</v>
      </c>
      <c r="B528" s="367" t="s">
        <v>21162</v>
      </c>
      <c r="C528" s="377" t="s">
        <v>20251</v>
      </c>
      <c r="D528" s="582">
        <v>225.49</v>
      </c>
      <c r="E528" s="583"/>
    </row>
    <row r="529" spans="1:5" ht="19.5">
      <c r="A529" s="387" t="s">
        <v>21163</v>
      </c>
      <c r="B529" s="367" t="s">
        <v>21164</v>
      </c>
      <c r="C529" s="376" t="s">
        <v>20251</v>
      </c>
      <c r="D529" s="584">
        <v>26.27</v>
      </c>
      <c r="E529" s="585"/>
    </row>
    <row r="530" spans="1:5" ht="29.25">
      <c r="A530" s="388" t="s">
        <v>21165</v>
      </c>
      <c r="B530" s="367" t="s">
        <v>21166</v>
      </c>
      <c r="C530" s="377" t="s">
        <v>20251</v>
      </c>
      <c r="D530" s="582">
        <v>215.8</v>
      </c>
      <c r="E530" s="583"/>
    </row>
    <row r="531" spans="1:5" ht="29.25">
      <c r="A531" s="388" t="s">
        <v>21167</v>
      </c>
      <c r="B531" s="375" t="s">
        <v>21168</v>
      </c>
      <c r="C531" s="377" t="s">
        <v>20251</v>
      </c>
      <c r="D531" s="582">
        <v>290.83</v>
      </c>
      <c r="E531" s="583"/>
    </row>
    <row r="532" spans="1:5" ht="39">
      <c r="A532" s="388" t="s">
        <v>21169</v>
      </c>
      <c r="B532" s="367" t="s">
        <v>21170</v>
      </c>
      <c r="C532" s="377" t="s">
        <v>20251</v>
      </c>
      <c r="D532" s="582">
        <v>613.75</v>
      </c>
      <c r="E532" s="583"/>
    </row>
    <row r="533" spans="1:5" ht="39">
      <c r="A533" s="388" t="s">
        <v>21171</v>
      </c>
      <c r="B533" s="367" t="s">
        <v>21172</v>
      </c>
      <c r="C533" s="377" t="s">
        <v>20251</v>
      </c>
      <c r="D533" s="582">
        <v>439.64</v>
      </c>
      <c r="E533" s="583"/>
    </row>
    <row r="534" spans="1:5" ht="19.5">
      <c r="A534" s="389" t="s">
        <v>21173</v>
      </c>
      <c r="B534" s="371" t="s">
        <v>21174</v>
      </c>
      <c r="C534" s="390" t="s">
        <v>20251</v>
      </c>
      <c r="D534" s="595">
        <v>425.55</v>
      </c>
      <c r="E534" s="596"/>
    </row>
    <row r="535" spans="1:5" ht="19.5">
      <c r="A535" s="382"/>
      <c r="B535" s="374" t="s">
        <v>21175</v>
      </c>
      <c r="C535" s="382"/>
      <c r="D535" s="605"/>
      <c r="E535" s="606"/>
    </row>
    <row r="536" spans="1:5" ht="29.25">
      <c r="A536" s="369" t="s">
        <v>21176</v>
      </c>
      <c r="B536" s="375" t="s">
        <v>21177</v>
      </c>
      <c r="C536" s="377" t="s">
        <v>20251</v>
      </c>
      <c r="D536" s="589">
        <v>1328.55</v>
      </c>
      <c r="E536" s="590"/>
    </row>
    <row r="537" spans="1:5" ht="39">
      <c r="A537" s="369" t="s">
        <v>21178</v>
      </c>
      <c r="B537" s="375" t="s">
        <v>21179</v>
      </c>
      <c r="C537" s="377" t="s">
        <v>20251</v>
      </c>
      <c r="D537" s="582">
        <v>199.59</v>
      </c>
      <c r="E537" s="583"/>
    </row>
    <row r="538" spans="1:5" ht="19.5">
      <c r="A538" s="367" t="s">
        <v>21180</v>
      </c>
      <c r="B538" s="367" t="s">
        <v>21181</v>
      </c>
      <c r="C538" s="376" t="s">
        <v>20251</v>
      </c>
      <c r="D538" s="584">
        <v>206.46</v>
      </c>
      <c r="E538" s="585"/>
    </row>
    <row r="539" spans="1:5" ht="19.5">
      <c r="A539" s="367" t="s">
        <v>21182</v>
      </c>
      <c r="B539" s="367" t="s">
        <v>21183</v>
      </c>
      <c r="C539" s="376" t="s">
        <v>20251</v>
      </c>
      <c r="D539" s="584">
        <v>251.33</v>
      </c>
      <c r="E539" s="585"/>
    </row>
    <row r="540" spans="1:5" ht="19.5">
      <c r="A540" s="370" t="s">
        <v>21184</v>
      </c>
      <c r="B540" s="367" t="s">
        <v>21185</v>
      </c>
      <c r="C540" s="377" t="s">
        <v>20131</v>
      </c>
      <c r="D540" s="392">
        <v>4249.7299999999996</v>
      </c>
    </row>
    <row r="541" spans="1:5" ht="19.5">
      <c r="A541" s="370" t="s">
        <v>21186</v>
      </c>
      <c r="B541" s="375" t="s">
        <v>21187</v>
      </c>
      <c r="C541" s="377" t="s">
        <v>20131</v>
      </c>
      <c r="D541" s="392">
        <v>1179.47</v>
      </c>
    </row>
    <row r="542" spans="1:5" ht="29.25">
      <c r="A542" s="370" t="s">
        <v>21188</v>
      </c>
      <c r="B542" s="367" t="s">
        <v>21189</v>
      </c>
      <c r="C542" s="377" t="s">
        <v>20131</v>
      </c>
      <c r="D542" s="380">
        <v>443.03</v>
      </c>
    </row>
    <row r="543" spans="1:5" ht="19.5">
      <c r="A543" s="368" t="s">
        <v>21190</v>
      </c>
      <c r="B543" s="367" t="s">
        <v>21191</v>
      </c>
      <c r="C543" s="376" t="s">
        <v>20131</v>
      </c>
      <c r="D543" s="391">
        <v>19.61</v>
      </c>
    </row>
    <row r="544" spans="1:5" ht="19.5">
      <c r="A544" s="368" t="s">
        <v>21192</v>
      </c>
      <c r="B544" s="367" t="s">
        <v>21193</v>
      </c>
      <c r="C544" s="376" t="s">
        <v>20131</v>
      </c>
      <c r="D544" s="391">
        <v>55.99</v>
      </c>
    </row>
    <row r="545" spans="1:4" ht="19.5">
      <c r="A545" s="370" t="s">
        <v>21194</v>
      </c>
      <c r="B545" s="367" t="s">
        <v>21195</v>
      </c>
      <c r="C545" s="377" t="s">
        <v>20131</v>
      </c>
      <c r="D545" s="380">
        <v>129.38999999999999</v>
      </c>
    </row>
    <row r="546" spans="1:4" ht="19.5">
      <c r="A546" s="368" t="s">
        <v>21196</v>
      </c>
      <c r="B546" s="367" t="s">
        <v>21197</v>
      </c>
      <c r="C546" s="376" t="s">
        <v>20131</v>
      </c>
      <c r="D546" s="393">
        <v>1389.9</v>
      </c>
    </row>
    <row r="547" spans="1:4" ht="19.5">
      <c r="A547" s="368" t="s">
        <v>21198</v>
      </c>
      <c r="B547" s="367" t="s">
        <v>21199</v>
      </c>
      <c r="C547" s="376" t="s">
        <v>20131</v>
      </c>
      <c r="D547" s="393">
        <v>3341.53</v>
      </c>
    </row>
    <row r="548" spans="1:4" ht="29.25">
      <c r="A548" s="368" t="s">
        <v>21200</v>
      </c>
      <c r="B548" s="375" t="s">
        <v>21201</v>
      </c>
      <c r="C548" s="376" t="s">
        <v>20131</v>
      </c>
      <c r="D548" s="393">
        <v>1679</v>
      </c>
    </row>
    <row r="549" spans="1:4" ht="29.25">
      <c r="A549" s="368" t="s">
        <v>21202</v>
      </c>
      <c r="B549" s="375" t="s">
        <v>21203</v>
      </c>
      <c r="C549" s="376" t="s">
        <v>20131</v>
      </c>
      <c r="D549" s="393">
        <v>2781.81</v>
      </c>
    </row>
    <row r="550" spans="1:4" ht="29.25">
      <c r="A550" s="368" t="s">
        <v>21204</v>
      </c>
      <c r="B550" s="375" t="s">
        <v>21205</v>
      </c>
      <c r="C550" s="376" t="s">
        <v>20131</v>
      </c>
      <c r="D550" s="393">
        <v>2880.93</v>
      </c>
    </row>
    <row r="551" spans="1:4" ht="29.25">
      <c r="A551" s="368" t="s">
        <v>21206</v>
      </c>
      <c r="B551" s="375" t="s">
        <v>21207</v>
      </c>
      <c r="C551" s="376" t="s">
        <v>20131</v>
      </c>
      <c r="D551" s="393">
        <v>3824.45</v>
      </c>
    </row>
    <row r="552" spans="1:4" ht="19.5">
      <c r="A552" s="368" t="s">
        <v>21208</v>
      </c>
      <c r="B552" s="367" t="s">
        <v>21209</v>
      </c>
      <c r="C552" s="376" t="s">
        <v>20131</v>
      </c>
      <c r="D552" s="393">
        <v>1616.12</v>
      </c>
    </row>
    <row r="553" spans="1:4" ht="19.5">
      <c r="A553" s="368" t="s">
        <v>21210</v>
      </c>
      <c r="B553" s="367" t="s">
        <v>21211</v>
      </c>
      <c r="C553" s="376" t="s">
        <v>20131</v>
      </c>
      <c r="D553" s="393">
        <v>1293.9100000000001</v>
      </c>
    </row>
    <row r="554" spans="1:4" ht="19.5">
      <c r="A554" s="370" t="s">
        <v>21212</v>
      </c>
      <c r="B554" s="367" t="s">
        <v>21213</v>
      </c>
      <c r="C554" s="377" t="s">
        <v>20131</v>
      </c>
      <c r="D554" s="392">
        <v>4750</v>
      </c>
    </row>
    <row r="555" spans="1:4">
      <c r="A555" s="368" t="s">
        <v>21214</v>
      </c>
      <c r="B555" s="367" t="s">
        <v>21215</v>
      </c>
      <c r="C555" s="368" t="s">
        <v>20131</v>
      </c>
      <c r="D555" s="391">
        <v>320</v>
      </c>
    </row>
    <row r="556" spans="1:4">
      <c r="A556" s="368" t="s">
        <v>21216</v>
      </c>
      <c r="B556" s="367" t="s">
        <v>21217</v>
      </c>
      <c r="C556" s="368" t="s">
        <v>20131</v>
      </c>
      <c r="D556" s="391">
        <v>124.12</v>
      </c>
    </row>
    <row r="557" spans="1:4">
      <c r="A557" s="368" t="s">
        <v>21218</v>
      </c>
      <c r="B557" s="367" t="s">
        <v>21219</v>
      </c>
      <c r="C557" s="368" t="s">
        <v>20131</v>
      </c>
      <c r="D557" s="391">
        <v>710.05</v>
      </c>
    </row>
    <row r="558" spans="1:4" ht="19.5">
      <c r="A558" s="370" t="s">
        <v>21220</v>
      </c>
      <c r="B558" s="367" t="s">
        <v>21221</v>
      </c>
      <c r="C558" s="370" t="s">
        <v>20131</v>
      </c>
      <c r="D558" s="380">
        <v>302.77999999999997</v>
      </c>
    </row>
    <row r="559" spans="1:4" ht="19.5">
      <c r="A559" s="370" t="s">
        <v>21222</v>
      </c>
      <c r="B559" s="367" t="s">
        <v>21223</v>
      </c>
      <c r="C559" s="370" t="s">
        <v>20131</v>
      </c>
      <c r="D559" s="392">
        <v>3330</v>
      </c>
    </row>
    <row r="560" spans="1:4" ht="29.25">
      <c r="A560" s="368" t="s">
        <v>21224</v>
      </c>
      <c r="B560" s="375" t="s">
        <v>21225</v>
      </c>
      <c r="C560" s="368" t="s">
        <v>20131</v>
      </c>
      <c r="D560" s="391">
        <v>370</v>
      </c>
    </row>
    <row r="561" spans="1:5" ht="19.5">
      <c r="A561" s="368" t="s">
        <v>21226</v>
      </c>
      <c r="B561" s="367" t="s">
        <v>21227</v>
      </c>
      <c r="C561" s="368" t="s">
        <v>20131</v>
      </c>
      <c r="D561" s="391">
        <v>540</v>
      </c>
    </row>
    <row r="562" spans="1:5" ht="29.25">
      <c r="A562" s="370" t="s">
        <v>21228</v>
      </c>
      <c r="B562" s="375" t="s">
        <v>21229</v>
      </c>
      <c r="C562" s="370" t="s">
        <v>20131</v>
      </c>
      <c r="D562" s="380">
        <v>635.22</v>
      </c>
    </row>
    <row r="563" spans="1:5">
      <c r="A563" s="368" t="s">
        <v>21230</v>
      </c>
      <c r="B563" s="367" t="s">
        <v>21231</v>
      </c>
      <c r="C563" s="368" t="s">
        <v>20131</v>
      </c>
      <c r="D563" s="391">
        <v>365.5</v>
      </c>
    </row>
    <row r="564" spans="1:5">
      <c r="A564" s="368" t="s">
        <v>21232</v>
      </c>
      <c r="B564" s="367" t="s">
        <v>21233</v>
      </c>
      <c r="C564" s="368" t="s">
        <v>20131</v>
      </c>
      <c r="D564" s="391">
        <v>152.53</v>
      </c>
    </row>
    <row r="565" spans="1:5" ht="29.25">
      <c r="A565" s="370" t="s">
        <v>21234</v>
      </c>
      <c r="B565" s="367" t="s">
        <v>21235</v>
      </c>
      <c r="C565" s="370" t="s">
        <v>20131</v>
      </c>
      <c r="D565" s="380">
        <v>945</v>
      </c>
    </row>
    <row r="566" spans="1:5" ht="29.25">
      <c r="A566" s="370" t="s">
        <v>21236</v>
      </c>
      <c r="B566" s="367" t="s">
        <v>21237</v>
      </c>
      <c r="C566" s="370" t="s">
        <v>20131</v>
      </c>
      <c r="D566" s="392">
        <v>2350</v>
      </c>
    </row>
    <row r="567" spans="1:5">
      <c r="A567" s="368" t="s">
        <v>21238</v>
      </c>
      <c r="B567" s="367" t="s">
        <v>21239</v>
      </c>
      <c r="C567" s="368" t="s">
        <v>20131</v>
      </c>
      <c r="D567" s="393">
        <v>6551.98</v>
      </c>
    </row>
    <row r="568" spans="1:5" ht="39">
      <c r="A568" s="370" t="s">
        <v>21240</v>
      </c>
      <c r="B568" s="367" t="s">
        <v>21241</v>
      </c>
      <c r="C568" s="370" t="s">
        <v>20131</v>
      </c>
      <c r="D568" s="392">
        <v>18331</v>
      </c>
    </row>
    <row r="569" spans="1:5" ht="29.25">
      <c r="A569" s="370" t="s">
        <v>21242</v>
      </c>
      <c r="B569" s="367" t="s">
        <v>21243</v>
      </c>
      <c r="C569" s="385" t="s">
        <v>20131</v>
      </c>
      <c r="D569" s="582">
        <v>945</v>
      </c>
      <c r="E569" s="583"/>
    </row>
    <row r="570" spans="1:5" ht="29.25">
      <c r="A570" s="370" t="s">
        <v>21244</v>
      </c>
      <c r="B570" s="375" t="s">
        <v>21245</v>
      </c>
      <c r="C570" s="385" t="s">
        <v>20131</v>
      </c>
      <c r="D570" s="589">
        <v>2350</v>
      </c>
      <c r="E570" s="590"/>
    </row>
    <row r="571" spans="1:5" ht="19.5">
      <c r="A571" s="368" t="s">
        <v>21246</v>
      </c>
      <c r="B571" s="367" t="s">
        <v>21247</v>
      </c>
      <c r="C571" s="384" t="s">
        <v>20131</v>
      </c>
      <c r="D571" s="587">
        <v>6551.98</v>
      </c>
      <c r="E571" s="588"/>
    </row>
    <row r="572" spans="1:5" ht="39">
      <c r="A572" s="370" t="s">
        <v>21248</v>
      </c>
      <c r="B572" s="367" t="s">
        <v>21249</v>
      </c>
      <c r="C572" s="385" t="s">
        <v>20131</v>
      </c>
      <c r="D572" s="589">
        <v>18331</v>
      </c>
      <c r="E572" s="590"/>
    </row>
    <row r="573" spans="1:5" ht="78">
      <c r="A573" s="370" t="s">
        <v>21250</v>
      </c>
      <c r="B573" s="367" t="s">
        <v>21251</v>
      </c>
      <c r="C573" s="385" t="s">
        <v>20131</v>
      </c>
      <c r="D573" s="589">
        <v>94559.49</v>
      </c>
      <c r="E573" s="590"/>
    </row>
    <row r="574" spans="1:5" ht="29.25">
      <c r="A574" s="370" t="s">
        <v>21252</v>
      </c>
      <c r="B574" s="367" t="s">
        <v>21253</v>
      </c>
      <c r="C574" s="385" t="s">
        <v>20131</v>
      </c>
      <c r="D574" s="589">
        <v>87800</v>
      </c>
      <c r="E574" s="590"/>
    </row>
    <row r="575" spans="1:5" ht="29.25">
      <c r="A575" s="368" t="s">
        <v>21254</v>
      </c>
      <c r="B575" s="375" t="s">
        <v>21255</v>
      </c>
      <c r="C575" s="384" t="s">
        <v>20131</v>
      </c>
      <c r="D575" s="587">
        <v>165240.24</v>
      </c>
      <c r="E575" s="588"/>
    </row>
    <row r="576" spans="1:5" ht="58.5">
      <c r="A576" s="370" t="s">
        <v>21256</v>
      </c>
      <c r="B576" s="375" t="s">
        <v>21257</v>
      </c>
      <c r="C576" s="385" t="s">
        <v>20131</v>
      </c>
      <c r="D576" s="589">
        <v>101000</v>
      </c>
      <c r="E576" s="590"/>
    </row>
    <row r="577" spans="1:5" ht="19.5">
      <c r="A577" s="372" t="s">
        <v>21258</v>
      </c>
      <c r="B577" s="371" t="s">
        <v>21259</v>
      </c>
      <c r="C577" s="386" t="s">
        <v>20131</v>
      </c>
      <c r="D577" s="597">
        <v>37000</v>
      </c>
      <c r="E577" s="598"/>
    </row>
    <row r="578" spans="1:5" ht="87.75">
      <c r="A578" s="382"/>
      <c r="B578" s="374" t="s">
        <v>21260</v>
      </c>
      <c r="C578" s="382"/>
      <c r="D578" s="605"/>
      <c r="E578" s="606"/>
    </row>
    <row r="579" spans="1:5" ht="78">
      <c r="A579" s="370" t="s">
        <v>21261</v>
      </c>
      <c r="B579" s="367" t="s">
        <v>21262</v>
      </c>
      <c r="C579" s="385" t="s">
        <v>20131</v>
      </c>
      <c r="D579" s="589">
        <v>94559.49</v>
      </c>
      <c r="E579" s="590"/>
    </row>
    <row r="580" spans="1:5" ht="29.25">
      <c r="A580" s="370" t="s">
        <v>21263</v>
      </c>
      <c r="B580" s="367" t="s">
        <v>21264</v>
      </c>
      <c r="C580" s="385" t="s">
        <v>20131</v>
      </c>
      <c r="D580" s="589">
        <v>87800</v>
      </c>
      <c r="E580" s="590"/>
    </row>
    <row r="581" spans="1:5" ht="29.25">
      <c r="A581" s="370" t="s">
        <v>21265</v>
      </c>
      <c r="B581" s="375" t="s">
        <v>21266</v>
      </c>
      <c r="C581" s="385" t="s">
        <v>20131</v>
      </c>
      <c r="D581" s="589">
        <v>165240.24</v>
      </c>
      <c r="E581" s="590"/>
    </row>
    <row r="582" spans="1:5" ht="58.5">
      <c r="A582" s="370" t="s">
        <v>21267</v>
      </c>
      <c r="B582" s="375" t="s">
        <v>21268</v>
      </c>
      <c r="C582" s="385" t="s">
        <v>20131</v>
      </c>
      <c r="D582" s="589">
        <v>101000</v>
      </c>
      <c r="E582" s="590"/>
    </row>
    <row r="583" spans="1:5" ht="87.75">
      <c r="A583" s="370" t="s">
        <v>21269</v>
      </c>
      <c r="B583" s="367" t="s">
        <v>21270</v>
      </c>
      <c r="C583" s="385" t="s">
        <v>20131</v>
      </c>
      <c r="D583" s="589">
        <v>37000</v>
      </c>
      <c r="E583" s="590"/>
    </row>
    <row r="584" spans="1:5" ht="19.5">
      <c r="A584" s="368" t="s">
        <v>21271</v>
      </c>
      <c r="B584" s="367" t="s">
        <v>21272</v>
      </c>
      <c r="C584" s="384" t="s">
        <v>20131</v>
      </c>
      <c r="D584" s="584">
        <v>155.44</v>
      </c>
      <c r="E584" s="585"/>
    </row>
    <row r="585" spans="1:5" ht="19.5">
      <c r="A585" s="372" t="s">
        <v>21273</v>
      </c>
      <c r="B585" s="371" t="s">
        <v>21274</v>
      </c>
      <c r="C585" s="386" t="s">
        <v>20131</v>
      </c>
      <c r="D585" s="595">
        <v>83.03</v>
      </c>
      <c r="E585" s="596"/>
    </row>
    <row r="586" spans="1:5" ht="12.75">
      <c r="A586" s="383"/>
      <c r="B586" s="374" t="s">
        <v>21275</v>
      </c>
      <c r="C586" s="383"/>
      <c r="D586" s="603"/>
      <c r="E586" s="604"/>
    </row>
    <row r="587" spans="1:5" ht="19.5">
      <c r="A587" s="367" t="s">
        <v>21276</v>
      </c>
      <c r="B587" s="367" t="s">
        <v>21277</v>
      </c>
      <c r="C587" s="384" t="s">
        <v>20131</v>
      </c>
      <c r="D587" s="584">
        <v>155.44</v>
      </c>
      <c r="E587" s="585"/>
    </row>
    <row r="588" spans="1:5" ht="19.5">
      <c r="A588" s="369" t="s">
        <v>21278</v>
      </c>
      <c r="B588" s="367" t="s">
        <v>21279</v>
      </c>
      <c r="C588" s="385" t="s">
        <v>20131</v>
      </c>
      <c r="D588" s="582">
        <v>83.03</v>
      </c>
      <c r="E588" s="583"/>
    </row>
    <row r="589" spans="1:5" ht="19.5">
      <c r="A589" s="369" t="s">
        <v>21280</v>
      </c>
      <c r="B589" s="375" t="s">
        <v>21281</v>
      </c>
      <c r="C589" s="385" t="s">
        <v>20131</v>
      </c>
      <c r="D589" s="582">
        <v>288.12</v>
      </c>
      <c r="E589" s="583"/>
    </row>
    <row r="590" spans="1:5" ht="19.5">
      <c r="A590" s="369" t="s">
        <v>21282</v>
      </c>
      <c r="B590" s="375" t="s">
        <v>21283</v>
      </c>
      <c r="C590" s="385" t="s">
        <v>20131</v>
      </c>
      <c r="D590" s="582">
        <v>912.61</v>
      </c>
      <c r="E590" s="583"/>
    </row>
    <row r="591" spans="1:5" ht="19.5">
      <c r="A591" s="367" t="s">
        <v>21284</v>
      </c>
      <c r="B591" s="367" t="s">
        <v>21285</v>
      </c>
      <c r="C591" s="384" t="s">
        <v>20131</v>
      </c>
      <c r="D591" s="584">
        <v>24.32</v>
      </c>
      <c r="E591" s="585"/>
    </row>
    <row r="592" spans="1:5" ht="19.5">
      <c r="A592" s="369" t="s">
        <v>21286</v>
      </c>
      <c r="B592" s="375" t="s">
        <v>21287</v>
      </c>
      <c r="C592" s="385" t="s">
        <v>20131</v>
      </c>
      <c r="D592" s="582">
        <v>288.45999999999998</v>
      </c>
      <c r="E592" s="583"/>
    </row>
    <row r="593" spans="1:5" ht="19.5">
      <c r="A593" s="369" t="s">
        <v>21288</v>
      </c>
      <c r="B593" s="375" t="s">
        <v>21289</v>
      </c>
      <c r="C593" s="385" t="s">
        <v>20131</v>
      </c>
      <c r="D593" s="582">
        <v>913.2</v>
      </c>
      <c r="E593" s="583"/>
    </row>
    <row r="594" spans="1:5" ht="19.5">
      <c r="A594" s="367" t="s">
        <v>21290</v>
      </c>
      <c r="B594" s="367" t="s">
        <v>21291</v>
      </c>
      <c r="C594" s="384" t="s">
        <v>20131</v>
      </c>
      <c r="D594" s="584">
        <v>24.32</v>
      </c>
      <c r="E594" s="585"/>
    </row>
    <row r="595" spans="1:5" ht="19.5">
      <c r="A595" s="368" t="s">
        <v>21292</v>
      </c>
      <c r="B595" s="367" t="s">
        <v>21293</v>
      </c>
      <c r="C595" s="384" t="s">
        <v>20131</v>
      </c>
      <c r="D595" s="584">
        <v>290</v>
      </c>
      <c r="E595" s="585"/>
    </row>
    <row r="596" spans="1:5" ht="19.5">
      <c r="A596" s="370" t="s">
        <v>21294</v>
      </c>
      <c r="B596" s="375" t="s">
        <v>21295</v>
      </c>
      <c r="C596" s="385" t="s">
        <v>20131</v>
      </c>
      <c r="D596" s="582">
        <v>465.05</v>
      </c>
      <c r="E596" s="583"/>
    </row>
    <row r="597" spans="1:5" ht="19.5">
      <c r="A597" s="368" t="s">
        <v>21296</v>
      </c>
      <c r="B597" s="367" t="s">
        <v>21297</v>
      </c>
      <c r="C597" s="384" t="s">
        <v>20131</v>
      </c>
      <c r="D597" s="584">
        <v>364.36</v>
      </c>
      <c r="E597" s="585"/>
    </row>
    <row r="598" spans="1:5" ht="68.25">
      <c r="A598" s="370" t="s">
        <v>21298</v>
      </c>
      <c r="B598" s="375" t="s">
        <v>21299</v>
      </c>
      <c r="C598" s="385" t="s">
        <v>20131</v>
      </c>
      <c r="D598" s="589">
        <v>10740</v>
      </c>
      <c r="E598" s="590"/>
    </row>
    <row r="599" spans="1:5" ht="68.25">
      <c r="A599" s="370" t="s">
        <v>21300</v>
      </c>
      <c r="B599" s="375" t="s">
        <v>21301</v>
      </c>
      <c r="C599" s="385" t="s">
        <v>20131</v>
      </c>
      <c r="D599" s="589">
        <v>9180</v>
      </c>
      <c r="E599" s="590"/>
    </row>
    <row r="600" spans="1:5" ht="68.25">
      <c r="A600" s="370" t="s">
        <v>21302</v>
      </c>
      <c r="B600" s="375" t="s">
        <v>21303</v>
      </c>
      <c r="C600" s="385" t="s">
        <v>20131</v>
      </c>
      <c r="D600" s="589">
        <v>36190</v>
      </c>
      <c r="E600" s="590"/>
    </row>
    <row r="601" spans="1:5" ht="39">
      <c r="A601" s="370" t="s">
        <v>21304</v>
      </c>
      <c r="B601" s="367" t="s">
        <v>21305</v>
      </c>
      <c r="C601" s="385" t="s">
        <v>20131</v>
      </c>
      <c r="D601" s="589">
        <v>118000</v>
      </c>
      <c r="E601" s="590"/>
    </row>
    <row r="602" spans="1:5" ht="39">
      <c r="A602" s="369" t="s">
        <v>21306</v>
      </c>
      <c r="B602" s="367" t="s">
        <v>21307</v>
      </c>
      <c r="C602" s="385" t="s">
        <v>20131</v>
      </c>
      <c r="D602" s="589">
        <v>221000</v>
      </c>
      <c r="E602" s="590"/>
    </row>
    <row r="603" spans="1:5" ht="19.5">
      <c r="A603" s="367" t="s">
        <v>21308</v>
      </c>
      <c r="B603" s="367" t="s">
        <v>21309</v>
      </c>
      <c r="C603" s="384" t="s">
        <v>20131</v>
      </c>
      <c r="D603" s="584">
        <v>290</v>
      </c>
      <c r="E603" s="585"/>
    </row>
    <row r="604" spans="1:5" ht="19.5">
      <c r="A604" s="369" t="s">
        <v>21310</v>
      </c>
      <c r="B604" s="375" t="s">
        <v>21311</v>
      </c>
      <c r="C604" s="385" t="s">
        <v>20131</v>
      </c>
      <c r="D604" s="582">
        <v>465.05</v>
      </c>
      <c r="E604" s="583"/>
    </row>
    <row r="605" spans="1:5" ht="19.5">
      <c r="A605" s="367" t="s">
        <v>21312</v>
      </c>
      <c r="B605" s="367" t="s">
        <v>21313</v>
      </c>
      <c r="C605" s="384" t="s">
        <v>20131</v>
      </c>
      <c r="D605" s="584">
        <v>364.36</v>
      </c>
      <c r="E605" s="585"/>
    </row>
    <row r="606" spans="1:5" ht="68.25">
      <c r="A606" s="370" t="s">
        <v>21314</v>
      </c>
      <c r="B606" s="375" t="s">
        <v>21315</v>
      </c>
      <c r="C606" s="385" t="s">
        <v>20131</v>
      </c>
      <c r="D606" s="589">
        <v>10740</v>
      </c>
      <c r="E606" s="590"/>
    </row>
    <row r="607" spans="1:5" ht="68.25">
      <c r="A607" s="370" t="s">
        <v>21316</v>
      </c>
      <c r="B607" s="375" t="s">
        <v>21317</v>
      </c>
      <c r="C607" s="385" t="s">
        <v>20131</v>
      </c>
      <c r="D607" s="589">
        <v>9180</v>
      </c>
      <c r="E607" s="590"/>
    </row>
    <row r="608" spans="1:5" ht="68.25">
      <c r="A608" s="370" t="s">
        <v>21318</v>
      </c>
      <c r="B608" s="375" t="s">
        <v>21319</v>
      </c>
      <c r="C608" s="385" t="s">
        <v>20131</v>
      </c>
      <c r="D608" s="589">
        <v>36190</v>
      </c>
      <c r="E608" s="590"/>
    </row>
    <row r="609" spans="1:5" ht="29.25">
      <c r="A609" s="370" t="s">
        <v>21320</v>
      </c>
      <c r="B609" s="367" t="s">
        <v>21321</v>
      </c>
      <c r="C609" s="385" t="s">
        <v>20131</v>
      </c>
      <c r="D609" s="589">
        <v>118000</v>
      </c>
      <c r="E609" s="590"/>
    </row>
    <row r="610" spans="1:5" ht="29.25">
      <c r="A610" s="370" t="s">
        <v>21322</v>
      </c>
      <c r="B610" s="367" t="s">
        <v>21323</v>
      </c>
      <c r="C610" s="385" t="s">
        <v>20131</v>
      </c>
      <c r="D610" s="589">
        <v>221000</v>
      </c>
      <c r="E610" s="590"/>
    </row>
    <row r="611" spans="1:5" ht="19.5">
      <c r="A611" s="370" t="s">
        <v>21324</v>
      </c>
      <c r="B611" s="367" t="s">
        <v>21325</v>
      </c>
      <c r="C611" s="385" t="s">
        <v>20158</v>
      </c>
      <c r="D611" s="582">
        <v>228.55</v>
      </c>
      <c r="E611" s="583"/>
    </row>
    <row r="612" spans="1:5">
      <c r="A612" s="370" t="s">
        <v>21326</v>
      </c>
      <c r="B612" s="367" t="s">
        <v>21327</v>
      </c>
      <c r="C612" s="385" t="s">
        <v>20158</v>
      </c>
      <c r="D612" s="582">
        <v>381.53</v>
      </c>
      <c r="E612" s="583"/>
    </row>
    <row r="613" spans="1:5" ht="29.25">
      <c r="A613" s="369" t="s">
        <v>21328</v>
      </c>
      <c r="B613" s="367" t="s">
        <v>21329</v>
      </c>
      <c r="C613" s="370" t="s">
        <v>20158</v>
      </c>
      <c r="D613" s="582">
        <v>276.56</v>
      </c>
      <c r="E613" s="583"/>
    </row>
    <row r="614" spans="1:5" ht="29.25">
      <c r="A614" s="369" t="s">
        <v>21330</v>
      </c>
      <c r="B614" s="367" t="s">
        <v>21331</v>
      </c>
      <c r="C614" s="370" t="s">
        <v>20158</v>
      </c>
      <c r="D614" s="582">
        <v>236.15</v>
      </c>
      <c r="E614" s="583"/>
    </row>
    <row r="615" spans="1:5">
      <c r="A615" s="369" t="s">
        <v>21332</v>
      </c>
      <c r="B615" s="367" t="s">
        <v>21333</v>
      </c>
      <c r="C615" s="370" t="s">
        <v>20158</v>
      </c>
      <c r="D615" s="582">
        <v>243.04</v>
      </c>
      <c r="E615" s="583"/>
    </row>
    <row r="616" spans="1:5">
      <c r="A616" s="369" t="s">
        <v>21334</v>
      </c>
      <c r="B616" s="367" t="s">
        <v>21335</v>
      </c>
      <c r="C616" s="370" t="s">
        <v>20158</v>
      </c>
      <c r="D616" s="582">
        <v>397.8</v>
      </c>
      <c r="E616" s="583"/>
    </row>
    <row r="617" spans="1:5" ht="29.25">
      <c r="A617" s="369" t="s">
        <v>21336</v>
      </c>
      <c r="B617" s="367" t="s">
        <v>21337</v>
      </c>
      <c r="C617" s="370" t="s">
        <v>20158</v>
      </c>
      <c r="D617" s="582">
        <v>287.69</v>
      </c>
      <c r="E617" s="583"/>
    </row>
    <row r="618" spans="1:5" ht="29.25">
      <c r="A618" s="369" t="s">
        <v>21338</v>
      </c>
      <c r="B618" s="367" t="s">
        <v>21339</v>
      </c>
      <c r="C618" s="370" t="s">
        <v>20158</v>
      </c>
      <c r="D618" s="582">
        <v>244.89</v>
      </c>
      <c r="E618" s="583"/>
    </row>
    <row r="619" spans="1:5" ht="19.5">
      <c r="A619" s="368" t="s">
        <v>21340</v>
      </c>
      <c r="B619" s="367" t="s">
        <v>21341</v>
      </c>
      <c r="C619" s="376" t="s">
        <v>20131</v>
      </c>
      <c r="D619" s="584">
        <v>192.56</v>
      </c>
      <c r="E619" s="585"/>
    </row>
    <row r="620" spans="1:5" ht="19.5">
      <c r="A620" s="368" t="s">
        <v>21342</v>
      </c>
      <c r="B620" s="367" t="s">
        <v>21343</v>
      </c>
      <c r="C620" s="376" t="s">
        <v>20131</v>
      </c>
      <c r="D620" s="584">
        <v>450.89</v>
      </c>
      <c r="E620" s="585"/>
    </row>
    <row r="621" spans="1:5" ht="19.5">
      <c r="A621" s="368" t="s">
        <v>21344</v>
      </c>
      <c r="B621" s="367" t="s">
        <v>21345</v>
      </c>
      <c r="C621" s="376" t="s">
        <v>20131</v>
      </c>
      <c r="D621" s="584">
        <v>544.57000000000005</v>
      </c>
      <c r="E621" s="585"/>
    </row>
    <row r="622" spans="1:5" ht="19.5">
      <c r="A622" s="368" t="s">
        <v>21346</v>
      </c>
      <c r="B622" s="367" t="s">
        <v>21347</v>
      </c>
      <c r="C622" s="376" t="s">
        <v>20131</v>
      </c>
      <c r="D622" s="587">
        <v>1450</v>
      </c>
      <c r="E622" s="588"/>
    </row>
    <row r="623" spans="1:5" ht="19.5">
      <c r="A623" s="368" t="s">
        <v>21348</v>
      </c>
      <c r="B623" s="367" t="s">
        <v>21349</v>
      </c>
      <c r="C623" s="376" t="s">
        <v>20131</v>
      </c>
      <c r="D623" s="584">
        <v>172.34</v>
      </c>
      <c r="E623" s="585"/>
    </row>
    <row r="624" spans="1:5" ht="19.5">
      <c r="A624" s="368" t="s">
        <v>21350</v>
      </c>
      <c r="B624" s="367" t="s">
        <v>21351</v>
      </c>
      <c r="C624" s="376" t="s">
        <v>20131</v>
      </c>
      <c r="D624" s="584">
        <v>197.5</v>
      </c>
      <c r="E624" s="585"/>
    </row>
    <row r="625" spans="1:5" ht="19.5">
      <c r="A625" s="368" t="s">
        <v>21352</v>
      </c>
      <c r="B625" s="367" t="s">
        <v>21353</v>
      </c>
      <c r="C625" s="376" t="s">
        <v>20131</v>
      </c>
      <c r="D625" s="584">
        <v>215.48</v>
      </c>
      <c r="E625" s="585"/>
    </row>
    <row r="626" spans="1:5" ht="19.5">
      <c r="A626" s="368" t="s">
        <v>21354</v>
      </c>
      <c r="B626" s="367" t="s">
        <v>21355</v>
      </c>
      <c r="C626" s="376" t="s">
        <v>20131</v>
      </c>
      <c r="D626" s="587">
        <v>2292.5</v>
      </c>
      <c r="E626" s="588"/>
    </row>
    <row r="627" spans="1:5" ht="19.5">
      <c r="A627" s="368" t="s">
        <v>21356</v>
      </c>
      <c r="B627" s="367" t="s">
        <v>21357</v>
      </c>
      <c r="C627" s="376" t="s">
        <v>20131</v>
      </c>
      <c r="D627" s="584">
        <v>192.56</v>
      </c>
      <c r="E627" s="585"/>
    </row>
    <row r="628" spans="1:5" ht="19.5">
      <c r="A628" s="368" t="s">
        <v>21358</v>
      </c>
      <c r="B628" s="367" t="s">
        <v>21359</v>
      </c>
      <c r="C628" s="376" t="s">
        <v>20131</v>
      </c>
      <c r="D628" s="584">
        <v>452.91</v>
      </c>
      <c r="E628" s="585"/>
    </row>
    <row r="629" spans="1:5" ht="19.5">
      <c r="A629" s="368" t="s">
        <v>21360</v>
      </c>
      <c r="B629" s="367" t="s">
        <v>21361</v>
      </c>
      <c r="C629" s="376" t="s">
        <v>20131</v>
      </c>
      <c r="D629" s="584">
        <v>546.59</v>
      </c>
      <c r="E629" s="585"/>
    </row>
    <row r="630" spans="1:5" ht="19.5">
      <c r="A630" s="368" t="s">
        <v>21362</v>
      </c>
      <c r="B630" s="367" t="s">
        <v>21363</v>
      </c>
      <c r="C630" s="376" t="s">
        <v>20131</v>
      </c>
      <c r="D630" s="587">
        <v>1450</v>
      </c>
      <c r="E630" s="588"/>
    </row>
    <row r="631" spans="1:5" ht="19.5">
      <c r="A631" s="368" t="s">
        <v>21364</v>
      </c>
      <c r="B631" s="367" t="s">
        <v>21365</v>
      </c>
      <c r="C631" s="376" t="s">
        <v>20131</v>
      </c>
      <c r="D631" s="584">
        <v>174.36</v>
      </c>
      <c r="E631" s="585"/>
    </row>
    <row r="632" spans="1:5" ht="19.5">
      <c r="A632" s="368" t="s">
        <v>21366</v>
      </c>
      <c r="B632" s="367" t="s">
        <v>21367</v>
      </c>
      <c r="C632" s="376" t="s">
        <v>20131</v>
      </c>
      <c r="D632" s="584">
        <v>199.52</v>
      </c>
      <c r="E632" s="585"/>
    </row>
    <row r="633" spans="1:5" ht="19.5">
      <c r="A633" s="368" t="s">
        <v>21368</v>
      </c>
      <c r="B633" s="367" t="s">
        <v>21369</v>
      </c>
      <c r="C633" s="376" t="s">
        <v>20131</v>
      </c>
      <c r="D633" s="584">
        <v>215.48</v>
      </c>
      <c r="E633" s="585"/>
    </row>
    <row r="634" spans="1:5" ht="19.5">
      <c r="A634" s="368" t="s">
        <v>21370</v>
      </c>
      <c r="B634" s="367" t="s">
        <v>21371</v>
      </c>
      <c r="C634" s="376" t="s">
        <v>20131</v>
      </c>
      <c r="D634" s="587">
        <v>2292.5</v>
      </c>
      <c r="E634" s="588"/>
    </row>
    <row r="635" spans="1:5" ht="29.25">
      <c r="A635" s="368" t="s">
        <v>21372</v>
      </c>
      <c r="B635" s="375" t="s">
        <v>21373</v>
      </c>
      <c r="C635" s="376" t="s">
        <v>20131</v>
      </c>
      <c r="D635" s="584">
        <v>383.54</v>
      </c>
      <c r="E635" s="585"/>
    </row>
    <row r="636" spans="1:5" ht="29.25">
      <c r="A636" s="368" t="s">
        <v>21374</v>
      </c>
      <c r="B636" s="375" t="s">
        <v>21375</v>
      </c>
      <c r="C636" s="376" t="s">
        <v>20131</v>
      </c>
      <c r="D636" s="584">
        <v>412.21</v>
      </c>
      <c r="E636" s="585"/>
    </row>
    <row r="637" spans="1:5" ht="29.25">
      <c r="A637" s="368" t="s">
        <v>21376</v>
      </c>
      <c r="B637" s="375" t="s">
        <v>21377</v>
      </c>
      <c r="C637" s="376" t="s">
        <v>20131</v>
      </c>
      <c r="D637" s="584">
        <v>523.44000000000005</v>
      </c>
      <c r="E637" s="585"/>
    </row>
    <row r="638" spans="1:5" ht="29.25">
      <c r="A638" s="368" t="s">
        <v>21378</v>
      </c>
      <c r="B638" s="375" t="s">
        <v>21379</v>
      </c>
      <c r="C638" s="376" t="s">
        <v>20131</v>
      </c>
      <c r="D638" s="587">
        <v>3473.77</v>
      </c>
      <c r="E638" s="588"/>
    </row>
    <row r="639" spans="1:5" ht="19.5">
      <c r="A639" s="370" t="s">
        <v>21380</v>
      </c>
      <c r="B639" s="367" t="s">
        <v>21381</v>
      </c>
      <c r="C639" s="377" t="s">
        <v>20131</v>
      </c>
      <c r="D639" s="582">
        <v>634.67999999999995</v>
      </c>
      <c r="E639" s="583"/>
    </row>
    <row r="640" spans="1:5" ht="29.25">
      <c r="A640" s="368" t="s">
        <v>21382</v>
      </c>
      <c r="B640" s="375" t="s">
        <v>21383</v>
      </c>
      <c r="C640" s="376" t="s">
        <v>20131</v>
      </c>
      <c r="D640" s="584">
        <v>666.1</v>
      </c>
      <c r="E640" s="585"/>
    </row>
    <row r="641" spans="1:5" ht="19.5">
      <c r="A641" s="368" t="s">
        <v>21384</v>
      </c>
      <c r="B641" s="367" t="s">
        <v>21385</v>
      </c>
      <c r="C641" s="376" t="s">
        <v>20131</v>
      </c>
      <c r="D641" s="584">
        <v>857.14</v>
      </c>
      <c r="E641" s="585"/>
    </row>
    <row r="642" spans="1:5" ht="29.25">
      <c r="A642" s="368" t="s">
        <v>21386</v>
      </c>
      <c r="B642" s="375" t="s">
        <v>21387</v>
      </c>
      <c r="C642" s="368" t="s">
        <v>20131</v>
      </c>
      <c r="D642" s="584">
        <v>968.39</v>
      </c>
      <c r="E642" s="585"/>
    </row>
    <row r="643" spans="1:5" ht="29.25">
      <c r="A643" s="370" t="s">
        <v>21388</v>
      </c>
      <c r="B643" s="367" t="s">
        <v>21389</v>
      </c>
      <c r="C643" s="370" t="s">
        <v>20251</v>
      </c>
      <c r="D643" s="582">
        <v>438.81</v>
      </c>
      <c r="E643" s="583"/>
    </row>
    <row r="644" spans="1:5" ht="19.5">
      <c r="A644" s="368" t="s">
        <v>21390</v>
      </c>
      <c r="B644" s="367" t="s">
        <v>21391</v>
      </c>
      <c r="C644" s="368" t="s">
        <v>20131</v>
      </c>
      <c r="D644" s="584">
        <v>412.21</v>
      </c>
      <c r="E644" s="585"/>
    </row>
    <row r="645" spans="1:5" ht="19.5">
      <c r="A645" s="368" t="s">
        <v>21392</v>
      </c>
      <c r="B645" s="367" t="s">
        <v>21393</v>
      </c>
      <c r="C645" s="368" t="s">
        <v>20158</v>
      </c>
      <c r="D645" s="584">
        <v>288.39</v>
      </c>
      <c r="E645" s="585"/>
    </row>
    <row r="646" spans="1:5" ht="19.5">
      <c r="A646" s="370" t="s">
        <v>21394</v>
      </c>
      <c r="B646" s="367" t="s">
        <v>21395</v>
      </c>
      <c r="C646" s="370" t="s">
        <v>20131</v>
      </c>
      <c r="D646" s="582">
        <v>200.93</v>
      </c>
      <c r="E646" s="583"/>
    </row>
    <row r="647" spans="1:5" ht="19.5">
      <c r="A647" s="370" t="s">
        <v>21396</v>
      </c>
      <c r="B647" s="367" t="s">
        <v>21397</v>
      </c>
      <c r="C647" s="370" t="s">
        <v>20131</v>
      </c>
      <c r="D647" s="582">
        <v>276.83999999999997</v>
      </c>
      <c r="E647" s="583"/>
    </row>
    <row r="648" spans="1:5" ht="19.5">
      <c r="A648" s="370" t="s">
        <v>21398</v>
      </c>
      <c r="B648" s="367" t="s">
        <v>21399</v>
      </c>
      <c r="C648" s="370" t="s">
        <v>20131</v>
      </c>
      <c r="D648" s="582">
        <v>238.53</v>
      </c>
      <c r="E648" s="583"/>
    </row>
    <row r="649" spans="1:5" ht="19.5">
      <c r="A649" s="370" t="s">
        <v>21400</v>
      </c>
      <c r="B649" s="367" t="s">
        <v>21401</v>
      </c>
      <c r="C649" s="370" t="s">
        <v>20131</v>
      </c>
      <c r="D649" s="582">
        <v>269.19</v>
      </c>
      <c r="E649" s="583"/>
    </row>
    <row r="650" spans="1:5" ht="19.5">
      <c r="A650" s="370" t="s">
        <v>21402</v>
      </c>
      <c r="B650" s="367" t="s">
        <v>21403</v>
      </c>
      <c r="C650" s="370" t="s">
        <v>20131</v>
      </c>
      <c r="D650" s="582">
        <v>136.85</v>
      </c>
      <c r="E650" s="583"/>
    </row>
    <row r="651" spans="1:5" ht="19.5">
      <c r="A651" s="368" t="s">
        <v>21404</v>
      </c>
      <c r="B651" s="367" t="s">
        <v>21405</v>
      </c>
      <c r="C651" s="368" t="s">
        <v>20158</v>
      </c>
      <c r="D651" s="584">
        <v>391.59</v>
      </c>
      <c r="E651" s="585"/>
    </row>
    <row r="652" spans="1:5" ht="19.5">
      <c r="A652" s="368" t="s">
        <v>21406</v>
      </c>
      <c r="B652" s="367" t="s">
        <v>21407</v>
      </c>
      <c r="C652" s="368" t="s">
        <v>20158</v>
      </c>
      <c r="D652" s="584">
        <v>311.79000000000002</v>
      </c>
      <c r="E652" s="585"/>
    </row>
    <row r="653" spans="1:5" ht="19.5">
      <c r="A653" s="368" t="s">
        <v>21408</v>
      </c>
      <c r="B653" s="367" t="s">
        <v>21409</v>
      </c>
      <c r="C653" s="368" t="s">
        <v>20251</v>
      </c>
      <c r="D653" s="584">
        <v>458.95</v>
      </c>
      <c r="E653" s="585"/>
    </row>
    <row r="654" spans="1:5" ht="19.5">
      <c r="A654" s="370" t="s">
        <v>21410</v>
      </c>
      <c r="B654" s="367" t="s">
        <v>21411</v>
      </c>
      <c r="C654" s="370" t="s">
        <v>20158</v>
      </c>
      <c r="D654" s="582">
        <v>173.19</v>
      </c>
      <c r="E654" s="583"/>
    </row>
    <row r="655" spans="1:5">
      <c r="A655" s="368" t="s">
        <v>21412</v>
      </c>
      <c r="B655" s="367" t="s">
        <v>21413</v>
      </c>
      <c r="C655" s="368" t="s">
        <v>20131</v>
      </c>
      <c r="D655" s="584">
        <v>274.89999999999998</v>
      </c>
      <c r="E655" s="585"/>
    </row>
    <row r="656" spans="1:5" ht="29.25">
      <c r="A656" s="368" t="s">
        <v>21414</v>
      </c>
      <c r="B656" s="375" t="s">
        <v>21415</v>
      </c>
      <c r="C656" s="368" t="s">
        <v>20131</v>
      </c>
      <c r="D656" s="584">
        <v>398.79</v>
      </c>
      <c r="E656" s="585"/>
    </row>
    <row r="657" spans="1:5" ht="19.5">
      <c r="A657" s="372" t="s">
        <v>21416</v>
      </c>
      <c r="B657" s="371" t="s">
        <v>21417</v>
      </c>
      <c r="C657" s="372" t="s">
        <v>20131</v>
      </c>
      <c r="D657" s="595">
        <v>424.12</v>
      </c>
      <c r="E657" s="596"/>
    </row>
    <row r="658" spans="1:5" ht="12.75">
      <c r="A658" s="373"/>
      <c r="B658" s="374" t="s">
        <v>21418</v>
      </c>
      <c r="C658" s="373"/>
      <c r="D658" s="591"/>
      <c r="E658" s="592"/>
    </row>
    <row r="659" spans="1:5" ht="29.25">
      <c r="A659" s="367" t="s">
        <v>21419</v>
      </c>
      <c r="B659" s="375" t="s">
        <v>21420</v>
      </c>
      <c r="C659" s="376" t="s">
        <v>20131</v>
      </c>
      <c r="D659" s="584">
        <v>537.63</v>
      </c>
      <c r="E659" s="585"/>
    </row>
    <row r="660" spans="1:5" ht="29.25">
      <c r="A660" s="367" t="s">
        <v>21421</v>
      </c>
      <c r="B660" s="375" t="s">
        <v>21422</v>
      </c>
      <c r="C660" s="376" t="s">
        <v>20131</v>
      </c>
      <c r="D660" s="587">
        <v>3490.23</v>
      </c>
      <c r="E660" s="588"/>
    </row>
    <row r="661" spans="1:5" ht="19.5">
      <c r="A661" s="369" t="s">
        <v>21423</v>
      </c>
      <c r="B661" s="367" t="s">
        <v>21424</v>
      </c>
      <c r="C661" s="377" t="s">
        <v>20131</v>
      </c>
      <c r="D661" s="582">
        <v>651.14</v>
      </c>
      <c r="E661" s="583"/>
    </row>
    <row r="662" spans="1:5" ht="29.25">
      <c r="A662" s="368" t="s">
        <v>21425</v>
      </c>
      <c r="B662" s="375" t="s">
        <v>21426</v>
      </c>
      <c r="C662" s="368" t="s">
        <v>20131</v>
      </c>
      <c r="D662" s="584">
        <v>684.85</v>
      </c>
      <c r="E662" s="585"/>
    </row>
    <row r="663" spans="1:5" ht="19.5">
      <c r="A663" s="368" t="s">
        <v>21427</v>
      </c>
      <c r="B663" s="367" t="s">
        <v>21428</v>
      </c>
      <c r="C663" s="368" t="s">
        <v>20131</v>
      </c>
      <c r="D663" s="584">
        <v>878.16</v>
      </c>
      <c r="E663" s="585"/>
    </row>
    <row r="664" spans="1:5" ht="29.25">
      <c r="A664" s="368" t="s">
        <v>21429</v>
      </c>
      <c r="B664" s="375" t="s">
        <v>21430</v>
      </c>
      <c r="C664" s="368" t="s">
        <v>20131</v>
      </c>
      <c r="D664" s="584">
        <v>991.66</v>
      </c>
      <c r="E664" s="585"/>
    </row>
    <row r="665" spans="1:5" ht="19.5">
      <c r="A665" s="368" t="s">
        <v>21431</v>
      </c>
      <c r="B665" s="367" t="s">
        <v>21432</v>
      </c>
      <c r="C665" s="368" t="s">
        <v>20251</v>
      </c>
      <c r="D665" s="584">
        <v>450.72</v>
      </c>
      <c r="E665" s="585"/>
    </row>
    <row r="666" spans="1:5" ht="19.5">
      <c r="A666" s="368" t="s">
        <v>21433</v>
      </c>
      <c r="B666" s="367" t="s">
        <v>21434</v>
      </c>
      <c r="C666" s="368" t="s">
        <v>20131</v>
      </c>
      <c r="D666" s="584">
        <v>424.12</v>
      </c>
      <c r="E666" s="585"/>
    </row>
    <row r="667" spans="1:5" ht="19.5">
      <c r="A667" s="370" t="s">
        <v>21435</v>
      </c>
      <c r="B667" s="367" t="s">
        <v>21436</v>
      </c>
      <c r="C667" s="370" t="s">
        <v>20158</v>
      </c>
      <c r="D667" s="582">
        <v>295.02999999999997</v>
      </c>
      <c r="E667" s="583"/>
    </row>
    <row r="668" spans="1:5" ht="19.5">
      <c r="A668" s="370" t="s">
        <v>21437</v>
      </c>
      <c r="B668" s="367" t="s">
        <v>21438</v>
      </c>
      <c r="C668" s="370" t="s">
        <v>20131</v>
      </c>
      <c r="D668" s="582">
        <v>204.98</v>
      </c>
      <c r="E668" s="583"/>
    </row>
    <row r="669" spans="1:5" ht="19.5">
      <c r="A669" s="370" t="s">
        <v>21439</v>
      </c>
      <c r="B669" s="367" t="s">
        <v>21440</v>
      </c>
      <c r="C669" s="370" t="s">
        <v>20131</v>
      </c>
      <c r="D669" s="582">
        <v>281.7</v>
      </c>
      <c r="E669" s="583"/>
    </row>
    <row r="670" spans="1:5" ht="19.5">
      <c r="A670" s="370" t="s">
        <v>21441</v>
      </c>
      <c r="B670" s="367" t="s">
        <v>21442</v>
      </c>
      <c r="C670" s="370" t="s">
        <v>20131</v>
      </c>
      <c r="D670" s="582">
        <v>242.77</v>
      </c>
      <c r="E670" s="583"/>
    </row>
    <row r="671" spans="1:5" ht="19.5">
      <c r="A671" s="370" t="s">
        <v>21443</v>
      </c>
      <c r="B671" s="367" t="s">
        <v>21444</v>
      </c>
      <c r="C671" s="370" t="s">
        <v>20131</v>
      </c>
      <c r="D671" s="582">
        <v>274.29000000000002</v>
      </c>
      <c r="E671" s="583"/>
    </row>
    <row r="672" spans="1:5" ht="19.5">
      <c r="A672" s="370" t="s">
        <v>21445</v>
      </c>
      <c r="B672" s="367" t="s">
        <v>21446</v>
      </c>
      <c r="C672" s="370" t="s">
        <v>20131</v>
      </c>
      <c r="D672" s="582">
        <v>138.87</v>
      </c>
      <c r="E672" s="583"/>
    </row>
    <row r="673" spans="1:5" ht="19.5">
      <c r="A673" s="370" t="s">
        <v>21447</v>
      </c>
      <c r="B673" s="367" t="s">
        <v>21448</v>
      </c>
      <c r="C673" s="370" t="s">
        <v>20158</v>
      </c>
      <c r="D673" s="582">
        <v>398.23</v>
      </c>
      <c r="E673" s="583"/>
    </row>
    <row r="674" spans="1:5" ht="19.5">
      <c r="A674" s="368" t="s">
        <v>21449</v>
      </c>
      <c r="B674" s="367" t="s">
        <v>21450</v>
      </c>
      <c r="C674" s="368" t="s">
        <v>20158</v>
      </c>
      <c r="D674" s="584">
        <v>318.43</v>
      </c>
      <c r="E674" s="585"/>
    </row>
    <row r="675" spans="1:5" ht="19.5">
      <c r="A675" s="370" t="s">
        <v>21451</v>
      </c>
      <c r="B675" s="367" t="s">
        <v>21452</v>
      </c>
      <c r="C675" s="370" t="s">
        <v>20251</v>
      </c>
      <c r="D675" s="582">
        <v>470.52</v>
      </c>
      <c r="E675" s="583"/>
    </row>
    <row r="676" spans="1:5" ht="19.5">
      <c r="A676" s="370" t="s">
        <v>21453</v>
      </c>
      <c r="B676" s="367" t="s">
        <v>21454</v>
      </c>
      <c r="C676" s="370" t="s">
        <v>20158</v>
      </c>
      <c r="D676" s="582">
        <v>178.14</v>
      </c>
      <c r="E676" s="583"/>
    </row>
    <row r="677" spans="1:5">
      <c r="A677" s="368" t="s">
        <v>21455</v>
      </c>
      <c r="B677" s="367" t="s">
        <v>21456</v>
      </c>
      <c r="C677" s="368" t="s">
        <v>20131</v>
      </c>
      <c r="D677" s="584">
        <v>274.89999999999998</v>
      </c>
      <c r="E677" s="585"/>
    </row>
    <row r="678" spans="1:5">
      <c r="A678" s="368" t="s">
        <v>21457</v>
      </c>
      <c r="B678" s="367" t="s">
        <v>21458</v>
      </c>
      <c r="C678" s="368" t="s">
        <v>20131</v>
      </c>
      <c r="D678" s="584">
        <v>561.6</v>
      </c>
      <c r="E678" s="585"/>
    </row>
    <row r="679" spans="1:5">
      <c r="A679" s="368" t="s">
        <v>21459</v>
      </c>
      <c r="B679" s="367" t="s">
        <v>21460</v>
      </c>
      <c r="C679" s="368" t="s">
        <v>20131</v>
      </c>
      <c r="D679" s="584">
        <v>169.9</v>
      </c>
      <c r="E679" s="585"/>
    </row>
    <row r="680" spans="1:5">
      <c r="A680" s="372" t="s">
        <v>21461</v>
      </c>
      <c r="B680" s="371" t="s">
        <v>21462</v>
      </c>
      <c r="C680" s="372" t="s">
        <v>20131</v>
      </c>
      <c r="D680" s="597">
        <v>2778</v>
      </c>
      <c r="E680" s="598"/>
    </row>
    <row r="681" spans="1:5" ht="12.75">
      <c r="A681" s="373"/>
      <c r="B681" s="374" t="s">
        <v>21463</v>
      </c>
      <c r="C681" s="373"/>
      <c r="D681" s="591"/>
      <c r="E681" s="592"/>
    </row>
    <row r="682" spans="1:5">
      <c r="A682" s="367" t="s">
        <v>21464</v>
      </c>
      <c r="B682" s="367" t="s">
        <v>21465</v>
      </c>
      <c r="C682" s="368" t="s">
        <v>20131</v>
      </c>
      <c r="D682" s="601">
        <v>561.6</v>
      </c>
      <c r="E682" s="602"/>
    </row>
    <row r="683" spans="1:5" ht="19.5">
      <c r="A683" s="368" t="s">
        <v>21466</v>
      </c>
      <c r="B683" s="367" t="s">
        <v>21467</v>
      </c>
      <c r="C683" s="384" t="s">
        <v>20131</v>
      </c>
      <c r="D683" s="584">
        <v>169.9</v>
      </c>
      <c r="E683" s="585"/>
    </row>
    <row r="684" spans="1:5" ht="19.5">
      <c r="A684" s="370" t="s">
        <v>21468</v>
      </c>
      <c r="B684" s="367" t="s">
        <v>21469</v>
      </c>
      <c r="C684" s="385" t="s">
        <v>20131</v>
      </c>
      <c r="D684" s="589">
        <v>2778</v>
      </c>
      <c r="E684" s="590"/>
    </row>
    <row r="685" spans="1:5" ht="19.5">
      <c r="A685" s="368" t="s">
        <v>21470</v>
      </c>
      <c r="B685" s="367" t="s">
        <v>21471</v>
      </c>
      <c r="C685" s="384" t="s">
        <v>20131</v>
      </c>
      <c r="D685" s="584">
        <v>199.89</v>
      </c>
      <c r="E685" s="585"/>
    </row>
    <row r="686" spans="1:5" ht="19.5">
      <c r="A686" s="370" t="s">
        <v>21472</v>
      </c>
      <c r="B686" s="367" t="s">
        <v>21473</v>
      </c>
      <c r="C686" s="385" t="s">
        <v>20131</v>
      </c>
      <c r="D686" s="582">
        <v>212.03</v>
      </c>
      <c r="E686" s="583"/>
    </row>
    <row r="687" spans="1:5" ht="19.5">
      <c r="A687" s="370" t="s">
        <v>21474</v>
      </c>
      <c r="B687" s="367" t="s">
        <v>21475</v>
      </c>
      <c r="C687" s="385" t="s">
        <v>20131</v>
      </c>
      <c r="D687" s="582">
        <v>704.4</v>
      </c>
      <c r="E687" s="583"/>
    </row>
    <row r="688" spans="1:5" ht="19.5">
      <c r="A688" s="370" t="s">
        <v>21476</v>
      </c>
      <c r="B688" s="367" t="s">
        <v>21477</v>
      </c>
      <c r="C688" s="385" t="s">
        <v>20251</v>
      </c>
      <c r="D688" s="582">
        <v>160</v>
      </c>
      <c r="E688" s="583"/>
    </row>
    <row r="689" spans="1:5" ht="19.5">
      <c r="A689" s="370" t="s">
        <v>21478</v>
      </c>
      <c r="B689" s="367" t="s">
        <v>21479</v>
      </c>
      <c r="C689" s="385" t="s">
        <v>20251</v>
      </c>
      <c r="D689" s="582">
        <v>120</v>
      </c>
      <c r="E689" s="583"/>
    </row>
    <row r="690" spans="1:5" ht="19.5">
      <c r="A690" s="370" t="s">
        <v>21480</v>
      </c>
      <c r="B690" s="367" t="s">
        <v>21481</v>
      </c>
      <c r="C690" s="385" t="s">
        <v>20251</v>
      </c>
      <c r="D690" s="582">
        <v>245</v>
      </c>
      <c r="E690" s="583"/>
    </row>
    <row r="691" spans="1:5" ht="19.5">
      <c r="A691" s="370" t="s">
        <v>21482</v>
      </c>
      <c r="B691" s="367" t="s">
        <v>21483</v>
      </c>
      <c r="C691" s="385" t="s">
        <v>20131</v>
      </c>
      <c r="D691" s="582">
        <v>704.4</v>
      </c>
      <c r="E691" s="583"/>
    </row>
    <row r="692" spans="1:5" ht="19.5">
      <c r="A692" s="370" t="s">
        <v>21484</v>
      </c>
      <c r="B692" s="367" t="s">
        <v>21485</v>
      </c>
      <c r="C692" s="385" t="s">
        <v>20251</v>
      </c>
      <c r="D692" s="582">
        <v>160</v>
      </c>
      <c r="E692" s="583"/>
    </row>
    <row r="693" spans="1:5" ht="19.5">
      <c r="A693" s="370" t="s">
        <v>21486</v>
      </c>
      <c r="B693" s="367" t="s">
        <v>21487</v>
      </c>
      <c r="C693" s="385" t="s">
        <v>20251</v>
      </c>
      <c r="D693" s="582">
        <v>120</v>
      </c>
      <c r="E693" s="583"/>
    </row>
    <row r="694" spans="1:5" ht="19.5">
      <c r="A694" s="370" t="s">
        <v>21488</v>
      </c>
      <c r="B694" s="367" t="s">
        <v>21489</v>
      </c>
      <c r="C694" s="385" t="s">
        <v>20251</v>
      </c>
      <c r="D694" s="582">
        <v>245</v>
      </c>
      <c r="E694" s="583"/>
    </row>
    <row r="695" spans="1:5">
      <c r="A695" s="370" t="s">
        <v>21490</v>
      </c>
      <c r="B695" s="367" t="s">
        <v>21491</v>
      </c>
      <c r="C695" s="385" t="s">
        <v>20158</v>
      </c>
      <c r="D695" s="582">
        <v>32.799999999999997</v>
      </c>
      <c r="E695" s="583"/>
    </row>
    <row r="696" spans="1:5" ht="29.25">
      <c r="A696" s="370" t="s">
        <v>21492</v>
      </c>
      <c r="B696" s="367" t="s">
        <v>21493</v>
      </c>
      <c r="C696" s="385" t="s">
        <v>20131</v>
      </c>
      <c r="D696" s="582">
        <v>450</v>
      </c>
      <c r="E696" s="583"/>
    </row>
    <row r="697" spans="1:5" ht="58.5">
      <c r="A697" s="370" t="s">
        <v>21494</v>
      </c>
      <c r="B697" s="375" t="s">
        <v>21495</v>
      </c>
      <c r="C697" s="385" t="s">
        <v>20131</v>
      </c>
      <c r="D697" s="589">
        <v>19756.07</v>
      </c>
      <c r="E697" s="590"/>
    </row>
    <row r="698" spans="1:5" ht="19.5">
      <c r="A698" s="372" t="s">
        <v>21496</v>
      </c>
      <c r="B698" s="371" t="s">
        <v>21497</v>
      </c>
      <c r="C698" s="386" t="s">
        <v>20131</v>
      </c>
      <c r="D698" s="597">
        <v>21461.07</v>
      </c>
      <c r="E698" s="598"/>
    </row>
    <row r="699" spans="1:5" ht="48.75">
      <c r="A699" s="382"/>
      <c r="B699" s="382" t="s">
        <v>21498</v>
      </c>
      <c r="C699" s="382"/>
      <c r="D699" s="605"/>
      <c r="E699" s="606"/>
    </row>
    <row r="700" spans="1:5">
      <c r="A700" s="369" t="s">
        <v>21499</v>
      </c>
      <c r="B700" s="367" t="s">
        <v>21500</v>
      </c>
      <c r="C700" s="370" t="s">
        <v>20158</v>
      </c>
      <c r="D700" s="582">
        <v>35.159999999999997</v>
      </c>
      <c r="E700" s="583"/>
    </row>
    <row r="701" spans="1:5" ht="29.25">
      <c r="A701" s="369" t="s">
        <v>21501</v>
      </c>
      <c r="B701" s="367" t="s">
        <v>21502</v>
      </c>
      <c r="C701" s="370" t="s">
        <v>20131</v>
      </c>
      <c r="D701" s="582">
        <v>450</v>
      </c>
      <c r="E701" s="583"/>
    </row>
    <row r="702" spans="1:5" ht="58.5">
      <c r="A702" s="370" t="s">
        <v>21503</v>
      </c>
      <c r="B702" s="375" t="s">
        <v>21504</v>
      </c>
      <c r="C702" s="370" t="s">
        <v>20131</v>
      </c>
      <c r="D702" s="599">
        <v>19862.25</v>
      </c>
      <c r="E702" s="600"/>
    </row>
    <row r="703" spans="1:5" ht="58.5">
      <c r="A703" s="370" t="s">
        <v>21505</v>
      </c>
      <c r="B703" s="375" t="s">
        <v>21506</v>
      </c>
      <c r="C703" s="370" t="s">
        <v>20131</v>
      </c>
      <c r="D703" s="599">
        <v>21567.25</v>
      </c>
      <c r="E703" s="600"/>
    </row>
    <row r="704" spans="1:5" ht="29.25">
      <c r="A704" s="395" t="s">
        <v>21507</v>
      </c>
      <c r="B704" s="367" t="s">
        <v>21508</v>
      </c>
      <c r="C704" s="370" t="s">
        <v>20251</v>
      </c>
      <c r="D704" s="582">
        <v>250.25</v>
      </c>
      <c r="E704" s="583"/>
    </row>
    <row r="705" spans="1:5" ht="29.25">
      <c r="A705" s="395" t="s">
        <v>21509</v>
      </c>
      <c r="B705" s="367" t="s">
        <v>21510</v>
      </c>
      <c r="C705" s="370" t="s">
        <v>20251</v>
      </c>
      <c r="D705" s="582">
        <v>137.54</v>
      </c>
      <c r="E705" s="583"/>
    </row>
    <row r="706" spans="1:5" ht="29.25">
      <c r="A706" s="395" t="s">
        <v>21511</v>
      </c>
      <c r="B706" s="367" t="s">
        <v>21512</v>
      </c>
      <c r="C706" s="370" t="s">
        <v>20251</v>
      </c>
      <c r="D706" s="582">
        <v>102.33</v>
      </c>
      <c r="E706" s="583"/>
    </row>
    <row r="707" spans="1:5" ht="39">
      <c r="A707" s="395" t="s">
        <v>21513</v>
      </c>
      <c r="B707" s="367" t="s">
        <v>21514</v>
      </c>
      <c r="C707" s="370" t="s">
        <v>20251</v>
      </c>
      <c r="D707" s="582">
        <v>69.47</v>
      </c>
      <c r="E707" s="583"/>
    </row>
    <row r="708" spans="1:5" ht="19.5">
      <c r="A708" s="395" t="s">
        <v>21515</v>
      </c>
      <c r="B708" s="367" t="s">
        <v>21516</v>
      </c>
      <c r="C708" s="370" t="s">
        <v>20251</v>
      </c>
      <c r="D708" s="582">
        <v>89.49</v>
      </c>
      <c r="E708" s="583"/>
    </row>
    <row r="709" spans="1:5" ht="19.5">
      <c r="A709" s="395" t="s">
        <v>21517</v>
      </c>
      <c r="B709" s="367" t="s">
        <v>21518</v>
      </c>
      <c r="C709" s="370" t="s">
        <v>20251</v>
      </c>
      <c r="D709" s="582">
        <v>76.540000000000006</v>
      </c>
      <c r="E709" s="583"/>
    </row>
    <row r="710" spans="1:5" ht="29.25">
      <c r="A710" s="395" t="s">
        <v>21519</v>
      </c>
      <c r="B710" s="367" t="s">
        <v>21520</v>
      </c>
      <c r="C710" s="370" t="s">
        <v>20251</v>
      </c>
      <c r="D710" s="582">
        <v>83.9</v>
      </c>
      <c r="E710" s="583"/>
    </row>
    <row r="711" spans="1:5" ht="19.5">
      <c r="A711" s="395" t="s">
        <v>21521</v>
      </c>
      <c r="B711" s="367" t="s">
        <v>21522</v>
      </c>
      <c r="C711" s="370" t="s">
        <v>20251</v>
      </c>
      <c r="D711" s="582">
        <v>139.29</v>
      </c>
      <c r="E711" s="583"/>
    </row>
    <row r="712" spans="1:5" ht="19.5">
      <c r="A712" s="394" t="s">
        <v>21523</v>
      </c>
      <c r="B712" s="367" t="s">
        <v>21524</v>
      </c>
      <c r="C712" s="368" t="s">
        <v>20251</v>
      </c>
      <c r="D712" s="584">
        <v>190.24</v>
      </c>
      <c r="E712" s="585"/>
    </row>
    <row r="713" spans="1:5" ht="29.25">
      <c r="A713" s="394" t="s">
        <v>21525</v>
      </c>
      <c r="B713" s="367" t="s">
        <v>21526</v>
      </c>
      <c r="C713" s="368" t="s">
        <v>20251</v>
      </c>
      <c r="D713" s="584">
        <v>245.56</v>
      </c>
      <c r="E713" s="585"/>
    </row>
    <row r="714" spans="1:5" ht="29.25">
      <c r="A714" s="395" t="s">
        <v>21527</v>
      </c>
      <c r="B714" s="367" t="s">
        <v>21528</v>
      </c>
      <c r="C714" s="370" t="s">
        <v>20251</v>
      </c>
      <c r="D714" s="582">
        <v>114.44</v>
      </c>
      <c r="E714" s="583"/>
    </row>
    <row r="715" spans="1:5" ht="29.25">
      <c r="A715" s="395" t="s">
        <v>21529</v>
      </c>
      <c r="B715" s="367" t="s">
        <v>21530</v>
      </c>
      <c r="C715" s="370" t="s">
        <v>20251</v>
      </c>
      <c r="D715" s="582">
        <v>95.68</v>
      </c>
      <c r="E715" s="583"/>
    </row>
    <row r="716" spans="1:5" ht="19.5">
      <c r="A716" s="369" t="s">
        <v>21531</v>
      </c>
      <c r="B716" s="367" t="s">
        <v>21532</v>
      </c>
      <c r="C716" s="377" t="s">
        <v>20251</v>
      </c>
      <c r="D716" s="582">
        <v>8.74</v>
      </c>
      <c r="E716" s="583"/>
    </row>
    <row r="717" spans="1:5" ht="29.25">
      <c r="A717" s="369" t="s">
        <v>21533</v>
      </c>
      <c r="B717" s="367" t="s">
        <v>21534</v>
      </c>
      <c r="C717" s="377" t="s">
        <v>20251</v>
      </c>
      <c r="D717" s="582">
        <v>106.08</v>
      </c>
      <c r="E717" s="583"/>
    </row>
    <row r="718" spans="1:5" ht="19.5">
      <c r="A718" s="367" t="s">
        <v>21535</v>
      </c>
      <c r="B718" s="367" t="s">
        <v>21536</v>
      </c>
      <c r="C718" s="376" t="s">
        <v>20251</v>
      </c>
      <c r="D718" s="584">
        <v>23.46</v>
      </c>
      <c r="E718" s="585"/>
    </row>
    <row r="719" spans="1:5" ht="29.25">
      <c r="A719" s="369" t="s">
        <v>21537</v>
      </c>
      <c r="B719" s="367" t="s">
        <v>21538</v>
      </c>
      <c r="C719" s="377" t="s">
        <v>20158</v>
      </c>
      <c r="D719" s="582">
        <v>31.88</v>
      </c>
      <c r="E719" s="583"/>
    </row>
    <row r="720" spans="1:5">
      <c r="A720" s="395" t="s">
        <v>21539</v>
      </c>
      <c r="B720" s="367" t="s">
        <v>21540</v>
      </c>
      <c r="C720" s="370" t="s">
        <v>20251</v>
      </c>
      <c r="D720" s="582">
        <v>100</v>
      </c>
      <c r="E720" s="583"/>
    </row>
    <row r="721" spans="1:5">
      <c r="A721" s="394" t="s">
        <v>21541</v>
      </c>
      <c r="B721" s="367" t="s">
        <v>21542</v>
      </c>
      <c r="C721" s="368" t="s">
        <v>20251</v>
      </c>
      <c r="D721" s="584">
        <v>39.549999999999997</v>
      </c>
      <c r="E721" s="585"/>
    </row>
    <row r="722" spans="1:5" ht="29.25">
      <c r="A722" s="395" t="s">
        <v>21543</v>
      </c>
      <c r="B722" s="367" t="s">
        <v>21544</v>
      </c>
      <c r="C722" s="370" t="s">
        <v>20251</v>
      </c>
      <c r="D722" s="582">
        <v>47.5</v>
      </c>
      <c r="E722" s="583"/>
    </row>
    <row r="723" spans="1:5" ht="19.5">
      <c r="A723" s="395" t="s">
        <v>21545</v>
      </c>
      <c r="B723" s="367" t="s">
        <v>21546</v>
      </c>
      <c r="C723" s="370" t="s">
        <v>20251</v>
      </c>
      <c r="D723" s="582">
        <v>221.65</v>
      </c>
      <c r="E723" s="583"/>
    </row>
    <row r="724" spans="1:5" ht="29.25">
      <c r="A724" s="395" t="s">
        <v>21547</v>
      </c>
      <c r="B724" s="367" t="s">
        <v>21548</v>
      </c>
      <c r="C724" s="370" t="s">
        <v>20251</v>
      </c>
      <c r="D724" s="582">
        <v>126.23</v>
      </c>
      <c r="E724" s="583"/>
    </row>
    <row r="725" spans="1:5" ht="29.25">
      <c r="A725" s="395" t="s">
        <v>21549</v>
      </c>
      <c r="B725" s="367" t="s">
        <v>21550</v>
      </c>
      <c r="C725" s="370" t="s">
        <v>20251</v>
      </c>
      <c r="D725" s="582">
        <v>259.32</v>
      </c>
      <c r="E725" s="583"/>
    </row>
    <row r="726" spans="1:5" ht="29.25">
      <c r="A726" s="395" t="s">
        <v>21551</v>
      </c>
      <c r="B726" s="367" t="s">
        <v>21552</v>
      </c>
      <c r="C726" s="370" t="s">
        <v>20251</v>
      </c>
      <c r="D726" s="582">
        <v>144.75</v>
      </c>
      <c r="E726" s="583"/>
    </row>
    <row r="727" spans="1:5" ht="29.25">
      <c r="A727" s="395" t="s">
        <v>21553</v>
      </c>
      <c r="B727" s="367" t="s">
        <v>21554</v>
      </c>
      <c r="C727" s="370" t="s">
        <v>20251</v>
      </c>
      <c r="D727" s="582">
        <v>109.54</v>
      </c>
      <c r="E727" s="583"/>
    </row>
    <row r="728" spans="1:5" ht="39">
      <c r="A728" s="395" t="s">
        <v>21555</v>
      </c>
      <c r="B728" s="367" t="s">
        <v>21556</v>
      </c>
      <c r="C728" s="370" t="s">
        <v>20251</v>
      </c>
      <c r="D728" s="582">
        <v>75.62</v>
      </c>
      <c r="E728" s="583"/>
    </row>
    <row r="729" spans="1:5" ht="19.5">
      <c r="A729" s="395" t="s">
        <v>21557</v>
      </c>
      <c r="B729" s="367" t="s">
        <v>21558</v>
      </c>
      <c r="C729" s="370" t="s">
        <v>20251</v>
      </c>
      <c r="D729" s="582">
        <v>93.7</v>
      </c>
      <c r="E729" s="583"/>
    </row>
    <row r="730" spans="1:5" ht="19.5">
      <c r="A730" s="395" t="s">
        <v>21559</v>
      </c>
      <c r="B730" s="367" t="s">
        <v>21560</v>
      </c>
      <c r="C730" s="370" t="s">
        <v>20251</v>
      </c>
      <c r="D730" s="582">
        <v>81.55</v>
      </c>
      <c r="E730" s="583"/>
    </row>
    <row r="731" spans="1:5" ht="29.25">
      <c r="A731" s="395" t="s">
        <v>21561</v>
      </c>
      <c r="B731" s="367" t="s">
        <v>21562</v>
      </c>
      <c r="C731" s="370" t="s">
        <v>20251</v>
      </c>
      <c r="D731" s="582">
        <v>85.89</v>
      </c>
      <c r="E731" s="583"/>
    </row>
    <row r="732" spans="1:5" ht="19.5">
      <c r="A732" s="395" t="s">
        <v>21563</v>
      </c>
      <c r="B732" s="367" t="s">
        <v>21564</v>
      </c>
      <c r="C732" s="370" t="s">
        <v>20251</v>
      </c>
      <c r="D732" s="582">
        <v>142.12</v>
      </c>
      <c r="E732" s="583"/>
    </row>
    <row r="733" spans="1:5">
      <c r="A733" s="396" t="s">
        <v>21565</v>
      </c>
      <c r="B733" s="371" t="s">
        <v>21566</v>
      </c>
      <c r="C733" s="372" t="s">
        <v>20251</v>
      </c>
      <c r="D733" s="595">
        <v>193.65</v>
      </c>
      <c r="E733" s="596"/>
    </row>
    <row r="734" spans="1:5" ht="12.75">
      <c r="A734" s="373"/>
      <c r="B734" s="374" t="s">
        <v>21567</v>
      </c>
      <c r="C734" s="373"/>
      <c r="D734" s="591"/>
      <c r="E734" s="592"/>
    </row>
    <row r="735" spans="1:5" ht="19.5">
      <c r="A735" s="367" t="s">
        <v>21568</v>
      </c>
      <c r="B735" s="367" t="s">
        <v>21569</v>
      </c>
      <c r="C735" s="368" t="s">
        <v>20251</v>
      </c>
      <c r="D735" s="584">
        <v>248.31</v>
      </c>
      <c r="E735" s="585"/>
    </row>
    <row r="736" spans="1:5" ht="29.25">
      <c r="A736" s="369" t="s">
        <v>21570</v>
      </c>
      <c r="B736" s="367" t="s">
        <v>21571</v>
      </c>
      <c r="C736" s="370" t="s">
        <v>20251</v>
      </c>
      <c r="D736" s="582">
        <v>121.65</v>
      </c>
      <c r="E736" s="583"/>
    </row>
    <row r="737" spans="1:5" ht="29.25">
      <c r="A737" s="395" t="s">
        <v>21572</v>
      </c>
      <c r="B737" s="367" t="s">
        <v>21573</v>
      </c>
      <c r="C737" s="377" t="s">
        <v>20251</v>
      </c>
      <c r="D737" s="582">
        <v>99.73</v>
      </c>
      <c r="E737" s="583"/>
    </row>
    <row r="738" spans="1:5" ht="19.5">
      <c r="A738" s="395" t="s">
        <v>21574</v>
      </c>
      <c r="B738" s="367" t="s">
        <v>21575</v>
      </c>
      <c r="C738" s="377" t="s">
        <v>20251</v>
      </c>
      <c r="D738" s="582">
        <v>9.39</v>
      </c>
      <c r="E738" s="583"/>
    </row>
    <row r="739" spans="1:5" ht="29.25">
      <c r="A739" s="395" t="s">
        <v>21576</v>
      </c>
      <c r="B739" s="367" t="s">
        <v>21577</v>
      </c>
      <c r="C739" s="377" t="s">
        <v>20251</v>
      </c>
      <c r="D739" s="582">
        <v>115.73</v>
      </c>
      <c r="E739" s="583"/>
    </row>
    <row r="740" spans="1:5" ht="19.5">
      <c r="A740" s="395" t="s">
        <v>21578</v>
      </c>
      <c r="B740" s="367" t="s">
        <v>21579</v>
      </c>
      <c r="C740" s="377" t="s">
        <v>20251</v>
      </c>
      <c r="D740" s="582">
        <v>24.88</v>
      </c>
      <c r="E740" s="583"/>
    </row>
    <row r="741" spans="1:5" ht="29.25">
      <c r="A741" s="394" t="s">
        <v>21580</v>
      </c>
      <c r="B741" s="367" t="s">
        <v>21581</v>
      </c>
      <c r="C741" s="376" t="s">
        <v>20158</v>
      </c>
      <c r="D741" s="584">
        <v>31.88</v>
      </c>
      <c r="E741" s="585"/>
    </row>
    <row r="742" spans="1:5" ht="19.5">
      <c r="A742" s="395" t="s">
        <v>21582</v>
      </c>
      <c r="B742" s="367" t="s">
        <v>21583</v>
      </c>
      <c r="C742" s="377" t="s">
        <v>20251</v>
      </c>
      <c r="D742" s="582">
        <v>66.33</v>
      </c>
      <c r="E742" s="583"/>
    </row>
    <row r="743" spans="1:5" ht="19.5">
      <c r="A743" s="395" t="s">
        <v>21584</v>
      </c>
      <c r="B743" s="367" t="s">
        <v>21585</v>
      </c>
      <c r="C743" s="377" t="s">
        <v>20251</v>
      </c>
      <c r="D743" s="582">
        <v>53.64</v>
      </c>
      <c r="E743" s="583"/>
    </row>
    <row r="744" spans="1:5" ht="19.5">
      <c r="A744" s="395" t="s">
        <v>21586</v>
      </c>
      <c r="B744" s="367" t="s">
        <v>21587</v>
      </c>
      <c r="C744" s="377" t="s">
        <v>20251</v>
      </c>
      <c r="D744" s="582">
        <v>19.57</v>
      </c>
      <c r="E744" s="583"/>
    </row>
    <row r="745" spans="1:5" ht="19.5">
      <c r="A745" s="395" t="s">
        <v>21588</v>
      </c>
      <c r="B745" s="367" t="s">
        <v>21589</v>
      </c>
      <c r="C745" s="377" t="s">
        <v>20251</v>
      </c>
      <c r="D745" s="582">
        <v>17.809999999999999</v>
      </c>
      <c r="E745" s="583"/>
    </row>
    <row r="746" spans="1:5" ht="19.5">
      <c r="A746" s="395" t="s">
        <v>21590</v>
      </c>
      <c r="B746" s="367" t="s">
        <v>21591</v>
      </c>
      <c r="C746" s="377" t="s">
        <v>20251</v>
      </c>
      <c r="D746" s="582">
        <v>23.12</v>
      </c>
      <c r="E746" s="583"/>
    </row>
    <row r="747" spans="1:5" ht="19.5">
      <c r="A747" s="395" t="s">
        <v>21592</v>
      </c>
      <c r="B747" s="367" t="s">
        <v>21593</v>
      </c>
      <c r="C747" s="377" t="s">
        <v>20251</v>
      </c>
      <c r="D747" s="582">
        <v>73.16</v>
      </c>
      <c r="E747" s="583"/>
    </row>
    <row r="748" spans="1:5" ht="19.5">
      <c r="A748" s="395" t="s">
        <v>21594</v>
      </c>
      <c r="B748" s="367" t="s">
        <v>21595</v>
      </c>
      <c r="C748" s="377" t="s">
        <v>20251</v>
      </c>
      <c r="D748" s="582">
        <v>59.19</v>
      </c>
      <c r="E748" s="583"/>
    </row>
    <row r="749" spans="1:5" ht="19.5">
      <c r="A749" s="395" t="s">
        <v>21596</v>
      </c>
      <c r="B749" s="367" t="s">
        <v>21597</v>
      </c>
      <c r="C749" s="377" t="s">
        <v>20251</v>
      </c>
      <c r="D749" s="582">
        <v>21.59</v>
      </c>
      <c r="E749" s="583"/>
    </row>
    <row r="750" spans="1:5" ht="19.5">
      <c r="A750" s="395" t="s">
        <v>21598</v>
      </c>
      <c r="B750" s="367" t="s">
        <v>21599</v>
      </c>
      <c r="C750" s="377" t="s">
        <v>20251</v>
      </c>
      <c r="D750" s="582">
        <v>19.649999999999999</v>
      </c>
      <c r="E750" s="583"/>
    </row>
    <row r="751" spans="1:5" ht="19.5">
      <c r="A751" s="395" t="s">
        <v>21600</v>
      </c>
      <c r="B751" s="367" t="s">
        <v>21601</v>
      </c>
      <c r="C751" s="377" t="s">
        <v>20251</v>
      </c>
      <c r="D751" s="582">
        <v>25.51</v>
      </c>
      <c r="E751" s="583"/>
    </row>
    <row r="752" spans="1:5" ht="29.25">
      <c r="A752" s="370" t="s">
        <v>21602</v>
      </c>
      <c r="B752" s="367" t="s">
        <v>21603</v>
      </c>
      <c r="C752" s="370" t="s">
        <v>20158</v>
      </c>
      <c r="D752" s="582">
        <v>820.27</v>
      </c>
      <c r="E752" s="583"/>
    </row>
    <row r="753" spans="1:5" ht="29.25">
      <c r="A753" s="370" t="s">
        <v>21604</v>
      </c>
      <c r="B753" s="367" t="s">
        <v>21605</v>
      </c>
      <c r="C753" s="370" t="s">
        <v>20158</v>
      </c>
      <c r="D753" s="582">
        <v>955.72</v>
      </c>
      <c r="E753" s="583"/>
    </row>
    <row r="754" spans="1:5" ht="29.25">
      <c r="A754" s="370" t="s">
        <v>21606</v>
      </c>
      <c r="B754" s="367" t="s">
        <v>21607</v>
      </c>
      <c r="C754" s="370" t="s">
        <v>20158</v>
      </c>
      <c r="D754" s="589">
        <v>1199.4100000000001</v>
      </c>
      <c r="E754" s="590"/>
    </row>
    <row r="755" spans="1:5" ht="29.25">
      <c r="A755" s="370" t="s">
        <v>21608</v>
      </c>
      <c r="B755" s="367" t="s">
        <v>21609</v>
      </c>
      <c r="C755" s="370" t="s">
        <v>20158</v>
      </c>
      <c r="D755" s="589">
        <v>1437.92</v>
      </c>
      <c r="E755" s="590"/>
    </row>
    <row r="756" spans="1:5" ht="29.25">
      <c r="A756" s="368" t="s">
        <v>21610</v>
      </c>
      <c r="B756" s="375" t="s">
        <v>21611</v>
      </c>
      <c r="C756" s="368" t="s">
        <v>20131</v>
      </c>
      <c r="D756" s="584">
        <v>179.97</v>
      </c>
      <c r="E756" s="585"/>
    </row>
    <row r="757" spans="1:5" ht="29.25">
      <c r="A757" s="368" t="s">
        <v>21612</v>
      </c>
      <c r="B757" s="375" t="s">
        <v>21613</v>
      </c>
      <c r="C757" s="368" t="s">
        <v>20131</v>
      </c>
      <c r="D757" s="584">
        <v>228.67</v>
      </c>
      <c r="E757" s="585"/>
    </row>
    <row r="758" spans="1:5" ht="29.25">
      <c r="A758" s="368" t="s">
        <v>21614</v>
      </c>
      <c r="B758" s="375" t="s">
        <v>21615</v>
      </c>
      <c r="C758" s="368" t="s">
        <v>20131</v>
      </c>
      <c r="D758" s="584">
        <v>320.01</v>
      </c>
      <c r="E758" s="585"/>
    </row>
    <row r="759" spans="1:5" ht="29.25">
      <c r="A759" s="370" t="s">
        <v>21616</v>
      </c>
      <c r="B759" s="367" t="s">
        <v>21617</v>
      </c>
      <c r="C759" s="370" t="s">
        <v>20131</v>
      </c>
      <c r="D759" s="582">
        <v>333.49</v>
      </c>
      <c r="E759" s="583"/>
    </row>
    <row r="760" spans="1:5" ht="29.25">
      <c r="A760" s="370" t="s">
        <v>21618</v>
      </c>
      <c r="B760" s="367" t="s">
        <v>21619</v>
      </c>
      <c r="C760" s="370" t="s">
        <v>20131</v>
      </c>
      <c r="D760" s="582">
        <v>423.42</v>
      </c>
      <c r="E760" s="583"/>
    </row>
    <row r="761" spans="1:5" ht="29.25">
      <c r="A761" s="370" t="s">
        <v>21620</v>
      </c>
      <c r="B761" s="367" t="s">
        <v>21621</v>
      </c>
      <c r="C761" s="370" t="s">
        <v>20131</v>
      </c>
      <c r="D761" s="582">
        <v>587.83000000000004</v>
      </c>
      <c r="E761" s="583"/>
    </row>
    <row r="762" spans="1:5" ht="29.25">
      <c r="A762" s="370" t="s">
        <v>21622</v>
      </c>
      <c r="B762" s="367" t="s">
        <v>21623</v>
      </c>
      <c r="C762" s="370" t="s">
        <v>20131</v>
      </c>
      <c r="D762" s="582">
        <v>917.82</v>
      </c>
      <c r="E762" s="583"/>
    </row>
    <row r="763" spans="1:5" ht="29.25">
      <c r="A763" s="370" t="s">
        <v>21624</v>
      </c>
      <c r="B763" s="367" t="s">
        <v>21625</v>
      </c>
      <c r="C763" s="370" t="s">
        <v>20131</v>
      </c>
      <c r="D763" s="589">
        <v>1214.8800000000001</v>
      </c>
      <c r="E763" s="590"/>
    </row>
    <row r="764" spans="1:5">
      <c r="A764" s="372" t="s">
        <v>21626</v>
      </c>
      <c r="B764" s="371" t="s">
        <v>21627</v>
      </c>
      <c r="C764" s="372" t="s">
        <v>20131</v>
      </c>
      <c r="D764" s="597">
        <v>2064.48</v>
      </c>
      <c r="E764" s="598"/>
    </row>
    <row r="765" spans="1:5" ht="19.5">
      <c r="A765" s="382"/>
      <c r="B765" s="374" t="s">
        <v>21628</v>
      </c>
      <c r="C765" s="382"/>
      <c r="D765" s="605"/>
      <c r="E765" s="606"/>
    </row>
    <row r="766" spans="1:5" ht="29.25">
      <c r="A766" s="369" t="s">
        <v>21629</v>
      </c>
      <c r="B766" s="367" t="s">
        <v>21630</v>
      </c>
      <c r="C766" s="377" t="s">
        <v>20131</v>
      </c>
      <c r="D766" s="589">
        <v>3301.57</v>
      </c>
      <c r="E766" s="590"/>
    </row>
    <row r="767" spans="1:5" ht="29.25">
      <c r="A767" s="369" t="s">
        <v>21631</v>
      </c>
      <c r="B767" s="367" t="s">
        <v>21632</v>
      </c>
      <c r="C767" s="377" t="s">
        <v>20131</v>
      </c>
      <c r="D767" s="582">
        <v>456.27</v>
      </c>
      <c r="E767" s="583"/>
    </row>
    <row r="768" spans="1:5" ht="29.25">
      <c r="A768" s="370" t="s">
        <v>21633</v>
      </c>
      <c r="B768" s="367" t="s">
        <v>21634</v>
      </c>
      <c r="C768" s="377" t="s">
        <v>20131</v>
      </c>
      <c r="D768" s="582">
        <v>680.38</v>
      </c>
      <c r="E768" s="583"/>
    </row>
    <row r="769" spans="1:5" ht="29.25">
      <c r="A769" s="370" t="s">
        <v>21635</v>
      </c>
      <c r="B769" s="367" t="s">
        <v>21636</v>
      </c>
      <c r="C769" s="377" t="s">
        <v>20131</v>
      </c>
      <c r="D769" s="582">
        <v>936.97</v>
      </c>
      <c r="E769" s="583"/>
    </row>
    <row r="770" spans="1:5" ht="29.25">
      <c r="A770" s="370" t="s">
        <v>21637</v>
      </c>
      <c r="B770" s="367" t="s">
        <v>21638</v>
      </c>
      <c r="C770" s="377" t="s">
        <v>20131</v>
      </c>
      <c r="D770" s="589">
        <v>1242.08</v>
      </c>
      <c r="E770" s="590"/>
    </row>
    <row r="771" spans="1:5" ht="29.25">
      <c r="A771" s="370" t="s">
        <v>21639</v>
      </c>
      <c r="B771" s="367" t="s">
        <v>21640</v>
      </c>
      <c r="C771" s="377" t="s">
        <v>20131</v>
      </c>
      <c r="D771" s="589">
        <v>3268.69</v>
      </c>
      <c r="E771" s="590"/>
    </row>
    <row r="772" spans="1:5" ht="29.25">
      <c r="A772" s="370" t="s">
        <v>21641</v>
      </c>
      <c r="B772" s="367" t="s">
        <v>21642</v>
      </c>
      <c r="C772" s="377" t="s">
        <v>20131</v>
      </c>
      <c r="D772" s="589">
        <v>3913.22</v>
      </c>
      <c r="E772" s="590"/>
    </row>
    <row r="773" spans="1:5" ht="29.25">
      <c r="A773" s="370" t="s">
        <v>21643</v>
      </c>
      <c r="B773" s="367" t="s">
        <v>21644</v>
      </c>
      <c r="C773" s="377" t="s">
        <v>20131</v>
      </c>
      <c r="D773" s="582">
        <v>457.69</v>
      </c>
      <c r="E773" s="583"/>
    </row>
    <row r="774" spans="1:5" ht="29.25">
      <c r="A774" s="370" t="s">
        <v>21645</v>
      </c>
      <c r="B774" s="367" t="s">
        <v>21646</v>
      </c>
      <c r="C774" s="377" t="s">
        <v>20131</v>
      </c>
      <c r="D774" s="582">
        <v>808.68</v>
      </c>
      <c r="E774" s="583"/>
    </row>
    <row r="775" spans="1:5" ht="29.25">
      <c r="A775" s="370" t="s">
        <v>21647</v>
      </c>
      <c r="B775" s="367" t="s">
        <v>21648</v>
      </c>
      <c r="C775" s="377" t="s">
        <v>20131</v>
      </c>
      <c r="D775" s="589">
        <v>1228.4000000000001</v>
      </c>
      <c r="E775" s="590"/>
    </row>
    <row r="776" spans="1:5" ht="29.25">
      <c r="A776" s="370" t="s">
        <v>21649</v>
      </c>
      <c r="B776" s="367" t="s">
        <v>21650</v>
      </c>
      <c r="C776" s="377" t="s">
        <v>20131</v>
      </c>
      <c r="D776" s="589">
        <v>1382.91</v>
      </c>
      <c r="E776" s="590"/>
    </row>
    <row r="777" spans="1:5" ht="29.25">
      <c r="A777" s="370" t="s">
        <v>21651</v>
      </c>
      <c r="B777" s="367" t="s">
        <v>21652</v>
      </c>
      <c r="C777" s="377" t="s">
        <v>20131</v>
      </c>
      <c r="D777" s="589">
        <v>2514.35</v>
      </c>
      <c r="E777" s="590"/>
    </row>
    <row r="778" spans="1:5" ht="29.25">
      <c r="A778" s="370" t="s">
        <v>21653</v>
      </c>
      <c r="B778" s="367" t="s">
        <v>21654</v>
      </c>
      <c r="C778" s="377" t="s">
        <v>20131</v>
      </c>
      <c r="D778" s="589">
        <v>3253.64</v>
      </c>
      <c r="E778" s="590"/>
    </row>
    <row r="779" spans="1:5" ht="19.5">
      <c r="A779" s="372" t="s">
        <v>21655</v>
      </c>
      <c r="B779" s="371" t="s">
        <v>21656</v>
      </c>
      <c r="C779" s="390" t="s">
        <v>20131</v>
      </c>
      <c r="D779" s="595">
        <v>403.82</v>
      </c>
      <c r="E779" s="596"/>
    </row>
    <row r="780" spans="1:5" ht="12.75">
      <c r="A780" s="373"/>
      <c r="B780" s="374" t="s">
        <v>21657</v>
      </c>
      <c r="C780" s="373"/>
      <c r="D780" s="591"/>
      <c r="E780" s="592"/>
    </row>
    <row r="781" spans="1:5" ht="29.25">
      <c r="A781" s="369" t="s">
        <v>21658</v>
      </c>
      <c r="B781" s="367" t="s">
        <v>21659</v>
      </c>
      <c r="C781" s="377" t="s">
        <v>20131</v>
      </c>
      <c r="D781" s="582">
        <v>451.67</v>
      </c>
      <c r="E781" s="583"/>
    </row>
    <row r="782" spans="1:5" ht="29.25">
      <c r="A782" s="369" t="s">
        <v>21660</v>
      </c>
      <c r="B782" s="367" t="s">
        <v>21661</v>
      </c>
      <c r="C782" s="377" t="s">
        <v>20131</v>
      </c>
      <c r="D782" s="582">
        <v>608.84</v>
      </c>
      <c r="E782" s="583"/>
    </row>
    <row r="783" spans="1:5" ht="29.25">
      <c r="A783" s="369" t="s">
        <v>21662</v>
      </c>
      <c r="B783" s="367" t="s">
        <v>21663</v>
      </c>
      <c r="C783" s="377" t="s">
        <v>20131</v>
      </c>
      <c r="D783" s="582">
        <v>838.33</v>
      </c>
      <c r="E783" s="583"/>
    </row>
    <row r="784" spans="1:5" ht="29.25">
      <c r="A784" s="369" t="s">
        <v>21664</v>
      </c>
      <c r="B784" s="367" t="s">
        <v>21665</v>
      </c>
      <c r="C784" s="377" t="s">
        <v>20131</v>
      </c>
      <c r="D784" s="589">
        <v>1168.02</v>
      </c>
      <c r="E784" s="590"/>
    </row>
    <row r="785" spans="1:5" ht="29.25">
      <c r="A785" s="370" t="s">
        <v>21666</v>
      </c>
      <c r="B785" s="367" t="s">
        <v>21667</v>
      </c>
      <c r="C785" s="377" t="s">
        <v>20131</v>
      </c>
      <c r="D785" s="589">
        <v>1443.28</v>
      </c>
      <c r="E785" s="590"/>
    </row>
    <row r="786" spans="1:5" ht="29.25">
      <c r="A786" s="370" t="s">
        <v>21668</v>
      </c>
      <c r="B786" s="367" t="s">
        <v>21669</v>
      </c>
      <c r="C786" s="377" t="s">
        <v>20131</v>
      </c>
      <c r="D786" s="582">
        <v>450.63</v>
      </c>
      <c r="E786" s="583"/>
    </row>
    <row r="787" spans="1:5" ht="29.25">
      <c r="A787" s="370" t="s">
        <v>21670</v>
      </c>
      <c r="B787" s="367" t="s">
        <v>21671</v>
      </c>
      <c r="C787" s="377" t="s">
        <v>20131</v>
      </c>
      <c r="D787" s="582">
        <v>569.58000000000004</v>
      </c>
      <c r="E787" s="583"/>
    </row>
    <row r="788" spans="1:5" ht="29.25">
      <c r="A788" s="370" t="s">
        <v>21672</v>
      </c>
      <c r="B788" s="367" t="s">
        <v>21673</v>
      </c>
      <c r="C788" s="377" t="s">
        <v>20131</v>
      </c>
      <c r="D788" s="589">
        <v>1146.01</v>
      </c>
      <c r="E788" s="590"/>
    </row>
    <row r="789" spans="1:5" ht="29.25">
      <c r="A789" s="370" t="s">
        <v>21674</v>
      </c>
      <c r="B789" s="367" t="s">
        <v>21675</v>
      </c>
      <c r="C789" s="377" t="s">
        <v>20131</v>
      </c>
      <c r="D789" s="589">
        <v>1555.71</v>
      </c>
      <c r="E789" s="590"/>
    </row>
    <row r="790" spans="1:5" ht="29.25">
      <c r="A790" s="370" t="s">
        <v>21676</v>
      </c>
      <c r="B790" s="367" t="s">
        <v>21677</v>
      </c>
      <c r="C790" s="377" t="s">
        <v>20131</v>
      </c>
      <c r="D790" s="589">
        <v>2781.42</v>
      </c>
      <c r="E790" s="590"/>
    </row>
    <row r="791" spans="1:5" ht="29.25">
      <c r="A791" s="370" t="s">
        <v>21678</v>
      </c>
      <c r="B791" s="367" t="s">
        <v>21679</v>
      </c>
      <c r="C791" s="377" t="s">
        <v>20131</v>
      </c>
      <c r="D791" s="589">
        <v>3563.29</v>
      </c>
      <c r="E791" s="590"/>
    </row>
    <row r="792" spans="1:5" ht="29.25">
      <c r="A792" s="370" t="s">
        <v>21680</v>
      </c>
      <c r="B792" s="367" t="s">
        <v>21681</v>
      </c>
      <c r="C792" s="377" t="s">
        <v>20131</v>
      </c>
      <c r="D792" s="582">
        <v>818.8</v>
      </c>
      <c r="E792" s="583"/>
    </row>
    <row r="793" spans="1:5" ht="29.25">
      <c r="A793" s="370" t="s">
        <v>21682</v>
      </c>
      <c r="B793" s="367" t="s">
        <v>21683</v>
      </c>
      <c r="C793" s="377" t="s">
        <v>20131</v>
      </c>
      <c r="D793" s="589">
        <v>1146.01</v>
      </c>
      <c r="E793" s="590"/>
    </row>
    <row r="794" spans="1:5" ht="29.25">
      <c r="A794" s="370" t="s">
        <v>21684</v>
      </c>
      <c r="B794" s="367" t="s">
        <v>21685</v>
      </c>
      <c r="C794" s="377" t="s">
        <v>20131</v>
      </c>
      <c r="D794" s="589">
        <v>1555.71</v>
      </c>
      <c r="E794" s="590"/>
    </row>
    <row r="795" spans="1:5" ht="19.5">
      <c r="A795" s="368" t="s">
        <v>21686</v>
      </c>
      <c r="B795" s="367" t="s">
        <v>21687</v>
      </c>
      <c r="C795" s="376" t="s">
        <v>20131</v>
      </c>
      <c r="D795" s="584">
        <v>187.95</v>
      </c>
      <c r="E795" s="585"/>
    </row>
    <row r="796" spans="1:5" ht="19.5">
      <c r="A796" s="368" t="s">
        <v>21688</v>
      </c>
      <c r="B796" s="367" t="s">
        <v>21689</v>
      </c>
      <c r="C796" s="376" t="s">
        <v>20131</v>
      </c>
      <c r="D796" s="584">
        <v>296.35000000000002</v>
      </c>
      <c r="E796" s="585"/>
    </row>
    <row r="797" spans="1:5" ht="19.5">
      <c r="A797" s="369" t="s">
        <v>21690</v>
      </c>
      <c r="B797" s="367" t="s">
        <v>21691</v>
      </c>
      <c r="C797" s="377" t="s">
        <v>20131</v>
      </c>
      <c r="D797" s="582">
        <v>421.46</v>
      </c>
      <c r="E797" s="583"/>
    </row>
    <row r="798" spans="1:5" ht="19.5">
      <c r="A798" s="367" t="s">
        <v>21692</v>
      </c>
      <c r="B798" s="367" t="s">
        <v>21693</v>
      </c>
      <c r="C798" s="376" t="s">
        <v>20131</v>
      </c>
      <c r="D798" s="584">
        <v>472.03</v>
      </c>
      <c r="E798" s="585"/>
    </row>
    <row r="799" spans="1:5" ht="19.5">
      <c r="A799" s="367" t="s">
        <v>21694</v>
      </c>
      <c r="B799" s="367" t="s">
        <v>21695</v>
      </c>
      <c r="C799" s="376" t="s">
        <v>20131</v>
      </c>
      <c r="D799" s="584">
        <v>624.88</v>
      </c>
      <c r="E799" s="585"/>
    </row>
    <row r="800" spans="1:5" ht="19.5">
      <c r="A800" s="368" t="s">
        <v>21696</v>
      </c>
      <c r="B800" s="367" t="s">
        <v>21697</v>
      </c>
      <c r="C800" s="376" t="s">
        <v>20131</v>
      </c>
      <c r="D800" s="584">
        <v>157.81</v>
      </c>
      <c r="E800" s="585"/>
    </row>
    <row r="801" spans="1:5" ht="19.5">
      <c r="A801" s="368" t="s">
        <v>21698</v>
      </c>
      <c r="B801" s="367" t="s">
        <v>21699</v>
      </c>
      <c r="C801" s="376" t="s">
        <v>20131</v>
      </c>
      <c r="D801" s="584">
        <v>243.9</v>
      </c>
      <c r="E801" s="585"/>
    </row>
    <row r="802" spans="1:5" ht="19.5">
      <c r="A802" s="368" t="s">
        <v>21700</v>
      </c>
      <c r="B802" s="367" t="s">
        <v>21701</v>
      </c>
      <c r="C802" s="376" t="s">
        <v>20131</v>
      </c>
      <c r="D802" s="584">
        <v>334.69</v>
      </c>
      <c r="E802" s="585"/>
    </row>
    <row r="803" spans="1:5" ht="19.5">
      <c r="A803" s="368" t="s">
        <v>21702</v>
      </c>
      <c r="B803" s="367" t="s">
        <v>21703</v>
      </c>
      <c r="C803" s="376" t="s">
        <v>20131</v>
      </c>
      <c r="D803" s="584">
        <v>393.04</v>
      </c>
      <c r="E803" s="585"/>
    </row>
    <row r="804" spans="1:5" ht="19.5">
      <c r="A804" s="368" t="s">
        <v>21704</v>
      </c>
      <c r="B804" s="367" t="s">
        <v>21705</v>
      </c>
      <c r="C804" s="376" t="s">
        <v>20131</v>
      </c>
      <c r="D804" s="584">
        <v>531.45000000000005</v>
      </c>
      <c r="E804" s="585"/>
    </row>
    <row r="805" spans="1:5" ht="29.25">
      <c r="A805" s="370" t="s">
        <v>21706</v>
      </c>
      <c r="B805" s="367" t="s">
        <v>21707</v>
      </c>
      <c r="C805" s="377" t="s">
        <v>20131</v>
      </c>
      <c r="D805" s="582">
        <v>859.36</v>
      </c>
      <c r="E805" s="583"/>
    </row>
    <row r="806" spans="1:5" ht="29.25">
      <c r="A806" s="370" t="s">
        <v>21708</v>
      </c>
      <c r="B806" s="367" t="s">
        <v>21709</v>
      </c>
      <c r="C806" s="377" t="s">
        <v>20131</v>
      </c>
      <c r="D806" s="582">
        <v>933.97</v>
      </c>
      <c r="E806" s="583"/>
    </row>
    <row r="807" spans="1:5" ht="29.25">
      <c r="A807" s="370" t="s">
        <v>21710</v>
      </c>
      <c r="B807" s="367" t="s">
        <v>21711</v>
      </c>
      <c r="C807" s="377" t="s">
        <v>20131</v>
      </c>
      <c r="D807" s="589">
        <v>1085.9100000000001</v>
      </c>
      <c r="E807" s="590"/>
    </row>
    <row r="808" spans="1:5" ht="29.25">
      <c r="A808" s="370" t="s">
        <v>21712</v>
      </c>
      <c r="B808" s="367" t="s">
        <v>21713</v>
      </c>
      <c r="C808" s="377" t="s">
        <v>20131</v>
      </c>
      <c r="D808" s="589">
        <v>1806.2</v>
      </c>
      <c r="E808" s="590"/>
    </row>
    <row r="809" spans="1:5" ht="29.25">
      <c r="A809" s="370" t="s">
        <v>21714</v>
      </c>
      <c r="B809" s="367" t="s">
        <v>21715</v>
      </c>
      <c r="C809" s="377" t="s">
        <v>20131</v>
      </c>
      <c r="D809" s="589">
        <v>5193.7700000000004</v>
      </c>
      <c r="E809" s="590"/>
    </row>
    <row r="810" spans="1:5" ht="29.25">
      <c r="A810" s="370" t="s">
        <v>21716</v>
      </c>
      <c r="B810" s="367" t="s">
        <v>21717</v>
      </c>
      <c r="C810" s="377" t="s">
        <v>20131</v>
      </c>
      <c r="D810" s="582">
        <v>394.4</v>
      </c>
      <c r="E810" s="583"/>
    </row>
    <row r="811" spans="1:5" ht="29.25">
      <c r="A811" s="370" t="s">
        <v>21718</v>
      </c>
      <c r="B811" s="367" t="s">
        <v>21719</v>
      </c>
      <c r="C811" s="377" t="s">
        <v>20131</v>
      </c>
      <c r="D811" s="582">
        <v>408.74</v>
      </c>
      <c r="E811" s="583"/>
    </row>
    <row r="812" spans="1:5" ht="19.5">
      <c r="A812" s="372" t="s">
        <v>21720</v>
      </c>
      <c r="B812" s="371" t="s">
        <v>21721</v>
      </c>
      <c r="C812" s="390" t="s">
        <v>20131</v>
      </c>
      <c r="D812" s="595">
        <v>497.45</v>
      </c>
      <c r="E812" s="596"/>
    </row>
    <row r="813" spans="1:5" ht="12.75">
      <c r="A813" s="373"/>
      <c r="B813" s="374" t="s">
        <v>21722</v>
      </c>
      <c r="C813" s="373"/>
      <c r="D813" s="591"/>
      <c r="E813" s="592"/>
    </row>
    <row r="814" spans="1:5" ht="29.25">
      <c r="A814" s="369" t="s">
        <v>21723</v>
      </c>
      <c r="B814" s="367" t="s">
        <v>21724</v>
      </c>
      <c r="C814" s="377" t="s">
        <v>20131</v>
      </c>
      <c r="D814" s="582">
        <v>757.02</v>
      </c>
      <c r="E814" s="583"/>
    </row>
    <row r="815" spans="1:5" ht="29.25">
      <c r="A815" s="369" t="s">
        <v>21725</v>
      </c>
      <c r="B815" s="367" t="s">
        <v>21726</v>
      </c>
      <c r="C815" s="377" t="s">
        <v>20131</v>
      </c>
      <c r="D815" s="582">
        <v>913.43</v>
      </c>
      <c r="E815" s="583"/>
    </row>
    <row r="816" spans="1:5" ht="29.25">
      <c r="A816" s="369" t="s">
        <v>21727</v>
      </c>
      <c r="B816" s="367" t="s">
        <v>21728</v>
      </c>
      <c r="C816" s="377" t="s">
        <v>20131</v>
      </c>
      <c r="D816" s="589">
        <v>1187.76</v>
      </c>
      <c r="E816" s="590"/>
    </row>
    <row r="817" spans="1:5" ht="29.25">
      <c r="A817" s="370" t="s">
        <v>21729</v>
      </c>
      <c r="B817" s="367" t="s">
        <v>21730</v>
      </c>
      <c r="C817" s="377" t="s">
        <v>20131</v>
      </c>
      <c r="D817" s="589">
        <v>1318.31</v>
      </c>
      <c r="E817" s="590"/>
    </row>
    <row r="818" spans="1:5" ht="29.25">
      <c r="A818" s="368" t="s">
        <v>21731</v>
      </c>
      <c r="B818" s="375" t="s">
        <v>21732</v>
      </c>
      <c r="C818" s="376" t="s">
        <v>20131</v>
      </c>
      <c r="D818" s="584">
        <v>385.48</v>
      </c>
      <c r="E818" s="585"/>
    </row>
    <row r="819" spans="1:5" ht="29.25">
      <c r="A819" s="368" t="s">
        <v>21733</v>
      </c>
      <c r="B819" s="375" t="s">
        <v>21734</v>
      </c>
      <c r="C819" s="376" t="s">
        <v>20131</v>
      </c>
      <c r="D819" s="584">
        <v>505.64</v>
      </c>
      <c r="E819" s="585"/>
    </row>
    <row r="820" spans="1:5" ht="29.25">
      <c r="A820" s="368" t="s">
        <v>21735</v>
      </c>
      <c r="B820" s="375" t="s">
        <v>21736</v>
      </c>
      <c r="C820" s="376" t="s">
        <v>20131</v>
      </c>
      <c r="D820" s="584">
        <v>697.58</v>
      </c>
      <c r="E820" s="585"/>
    </row>
    <row r="821" spans="1:5" ht="29.25">
      <c r="A821" s="368" t="s">
        <v>21737</v>
      </c>
      <c r="B821" s="367" t="s">
        <v>21738</v>
      </c>
      <c r="C821" s="376" t="s">
        <v>20131</v>
      </c>
      <c r="D821" s="584">
        <v>300.99</v>
      </c>
      <c r="E821" s="585"/>
    </row>
    <row r="822" spans="1:5" ht="29.25">
      <c r="A822" s="368" t="s">
        <v>21739</v>
      </c>
      <c r="B822" s="367" t="s">
        <v>21740</v>
      </c>
      <c r="C822" s="376" t="s">
        <v>20131</v>
      </c>
      <c r="D822" s="584">
        <v>431.83</v>
      </c>
      <c r="E822" s="585"/>
    </row>
    <row r="823" spans="1:5" ht="29.25">
      <c r="A823" s="368" t="s">
        <v>21741</v>
      </c>
      <c r="B823" s="367" t="s">
        <v>21742</v>
      </c>
      <c r="C823" s="376" t="s">
        <v>20131</v>
      </c>
      <c r="D823" s="584">
        <v>432.82</v>
      </c>
      <c r="E823" s="585"/>
    </row>
    <row r="824" spans="1:5" ht="29.25">
      <c r="A824" s="368" t="s">
        <v>21743</v>
      </c>
      <c r="B824" s="367" t="s">
        <v>21744</v>
      </c>
      <c r="C824" s="376" t="s">
        <v>20131</v>
      </c>
      <c r="D824" s="584">
        <v>486.45</v>
      </c>
      <c r="E824" s="585"/>
    </row>
    <row r="825" spans="1:5" ht="29.25">
      <c r="A825" s="368" t="s">
        <v>21745</v>
      </c>
      <c r="B825" s="367" t="s">
        <v>21746</v>
      </c>
      <c r="C825" s="376" t="s">
        <v>20131</v>
      </c>
      <c r="D825" s="584">
        <v>564.21</v>
      </c>
      <c r="E825" s="585"/>
    </row>
    <row r="826" spans="1:5" ht="29.25">
      <c r="A826" s="370" t="s">
        <v>21747</v>
      </c>
      <c r="B826" s="367" t="s">
        <v>21748</v>
      </c>
      <c r="C826" s="377" t="s">
        <v>20131</v>
      </c>
      <c r="D826" s="582">
        <v>442</v>
      </c>
      <c r="E826" s="583"/>
    </row>
    <row r="827" spans="1:5" ht="29.25">
      <c r="A827" s="370" t="s">
        <v>21749</v>
      </c>
      <c r="B827" s="367" t="s">
        <v>21750</v>
      </c>
      <c r="C827" s="377" t="s">
        <v>20131</v>
      </c>
      <c r="D827" s="582">
        <v>482.24</v>
      </c>
      <c r="E827" s="583"/>
    </row>
    <row r="828" spans="1:5" ht="29.25">
      <c r="A828" s="370" t="s">
        <v>21751</v>
      </c>
      <c r="B828" s="367" t="s">
        <v>21752</v>
      </c>
      <c r="C828" s="377" t="s">
        <v>20131</v>
      </c>
      <c r="D828" s="582">
        <v>766.92</v>
      </c>
      <c r="E828" s="583"/>
    </row>
    <row r="829" spans="1:5" ht="29.25">
      <c r="A829" s="370" t="s">
        <v>21753</v>
      </c>
      <c r="B829" s="367" t="s">
        <v>21754</v>
      </c>
      <c r="C829" s="377" t="s">
        <v>20131</v>
      </c>
      <c r="D829" s="582">
        <v>761.75</v>
      </c>
      <c r="E829" s="583"/>
    </row>
    <row r="830" spans="1:5" ht="29.25">
      <c r="A830" s="369" t="s">
        <v>21755</v>
      </c>
      <c r="B830" s="367" t="s">
        <v>21756</v>
      </c>
      <c r="C830" s="377" t="s">
        <v>20131</v>
      </c>
      <c r="D830" s="589">
        <v>1229.93</v>
      </c>
      <c r="E830" s="590"/>
    </row>
    <row r="831" spans="1:5" ht="29.25">
      <c r="A831" s="369" t="s">
        <v>21757</v>
      </c>
      <c r="B831" s="367" t="s">
        <v>21758</v>
      </c>
      <c r="C831" s="377" t="s">
        <v>20131</v>
      </c>
      <c r="D831" s="589">
        <v>1019.31</v>
      </c>
      <c r="E831" s="590"/>
    </row>
    <row r="832" spans="1:5" ht="29.25">
      <c r="A832" s="369" t="s">
        <v>21759</v>
      </c>
      <c r="B832" s="367" t="s">
        <v>21760</v>
      </c>
      <c r="C832" s="377" t="s">
        <v>20131</v>
      </c>
      <c r="D832" s="589">
        <v>1410.96</v>
      </c>
      <c r="E832" s="590"/>
    </row>
    <row r="833" spans="1:5" ht="29.25">
      <c r="A833" s="370" t="s">
        <v>21761</v>
      </c>
      <c r="B833" s="367" t="s">
        <v>21762</v>
      </c>
      <c r="C833" s="377" t="s">
        <v>20131</v>
      </c>
      <c r="D833" s="582">
        <v>406.38</v>
      </c>
      <c r="E833" s="583"/>
    </row>
    <row r="834" spans="1:5" ht="29.25">
      <c r="A834" s="370" t="s">
        <v>21763</v>
      </c>
      <c r="B834" s="367" t="s">
        <v>21764</v>
      </c>
      <c r="C834" s="377" t="s">
        <v>20131</v>
      </c>
      <c r="D834" s="582">
        <v>515.37</v>
      </c>
      <c r="E834" s="583"/>
    </row>
    <row r="835" spans="1:5" ht="29.25">
      <c r="A835" s="370" t="s">
        <v>21765</v>
      </c>
      <c r="B835" s="367" t="s">
        <v>21766</v>
      </c>
      <c r="C835" s="377" t="s">
        <v>20131</v>
      </c>
      <c r="D835" s="582">
        <v>737.45</v>
      </c>
      <c r="E835" s="583"/>
    </row>
    <row r="836" spans="1:5" ht="29.25">
      <c r="A836" s="370" t="s">
        <v>21767</v>
      </c>
      <c r="B836" s="367" t="s">
        <v>21768</v>
      </c>
      <c r="C836" s="377" t="s">
        <v>20131</v>
      </c>
      <c r="D836" s="582">
        <v>837.01</v>
      </c>
      <c r="E836" s="583"/>
    </row>
    <row r="837" spans="1:5" ht="29.25">
      <c r="A837" s="370" t="s">
        <v>21769</v>
      </c>
      <c r="B837" s="367" t="s">
        <v>21770</v>
      </c>
      <c r="C837" s="377" t="s">
        <v>20131</v>
      </c>
      <c r="D837" s="589">
        <v>1392.14</v>
      </c>
      <c r="E837" s="590"/>
    </row>
    <row r="838" spans="1:5" ht="19.5">
      <c r="A838" s="368" t="s">
        <v>21771</v>
      </c>
      <c r="B838" s="367" t="s">
        <v>21772</v>
      </c>
      <c r="C838" s="376" t="s">
        <v>20131</v>
      </c>
      <c r="D838" s="584">
        <v>411.77</v>
      </c>
      <c r="E838" s="585"/>
    </row>
    <row r="839" spans="1:5" ht="19.5">
      <c r="A839" s="368" t="s">
        <v>21773</v>
      </c>
      <c r="B839" s="367" t="s">
        <v>21774</v>
      </c>
      <c r="C839" s="376" t="s">
        <v>20131</v>
      </c>
      <c r="D839" s="584">
        <v>483.69</v>
      </c>
      <c r="E839" s="585"/>
    </row>
    <row r="840" spans="1:5" ht="19.5">
      <c r="A840" s="368" t="s">
        <v>21775</v>
      </c>
      <c r="B840" s="367" t="s">
        <v>21776</v>
      </c>
      <c r="C840" s="376" t="s">
        <v>20131</v>
      </c>
      <c r="D840" s="584">
        <v>450.52</v>
      </c>
      <c r="E840" s="585"/>
    </row>
    <row r="841" spans="1:5" ht="19.5">
      <c r="A841" s="368" t="s">
        <v>21777</v>
      </c>
      <c r="B841" s="367" t="s">
        <v>21778</v>
      </c>
      <c r="C841" s="376" t="s">
        <v>20131</v>
      </c>
      <c r="D841" s="584">
        <v>653.54999999999995</v>
      </c>
      <c r="E841" s="585"/>
    </row>
    <row r="842" spans="1:5" ht="19.5">
      <c r="A842" s="368" t="s">
        <v>21779</v>
      </c>
      <c r="B842" s="367" t="s">
        <v>21780</v>
      </c>
      <c r="C842" s="376" t="s">
        <v>20131</v>
      </c>
      <c r="D842" s="584">
        <v>678.49</v>
      </c>
      <c r="E842" s="585"/>
    </row>
    <row r="843" spans="1:5" ht="19.5">
      <c r="A843" s="368" t="s">
        <v>21781</v>
      </c>
      <c r="B843" s="367" t="s">
        <v>21782</v>
      </c>
      <c r="C843" s="376" t="s">
        <v>20131</v>
      </c>
      <c r="D843" s="584">
        <v>768.69</v>
      </c>
      <c r="E843" s="585"/>
    </row>
    <row r="844" spans="1:5" ht="19.5">
      <c r="A844" s="368" t="s">
        <v>21783</v>
      </c>
      <c r="B844" s="367" t="s">
        <v>21784</v>
      </c>
      <c r="C844" s="376" t="s">
        <v>20131</v>
      </c>
      <c r="D844" s="584">
        <v>884.31</v>
      </c>
      <c r="E844" s="585"/>
    </row>
    <row r="845" spans="1:5" ht="19.5">
      <c r="A845" s="368" t="s">
        <v>21785</v>
      </c>
      <c r="B845" s="367" t="s">
        <v>21786</v>
      </c>
      <c r="C845" s="376" t="s">
        <v>20131</v>
      </c>
      <c r="D845" s="587">
        <v>1411.27</v>
      </c>
      <c r="E845" s="588"/>
    </row>
    <row r="846" spans="1:5" ht="19.5">
      <c r="A846" s="369" t="s">
        <v>21787</v>
      </c>
      <c r="B846" s="367" t="s">
        <v>21788</v>
      </c>
      <c r="C846" s="377" t="s">
        <v>20131</v>
      </c>
      <c r="D846" s="589">
        <v>1082.72</v>
      </c>
      <c r="E846" s="590"/>
    </row>
    <row r="847" spans="1:5" ht="19.5">
      <c r="A847" s="367" t="s">
        <v>21789</v>
      </c>
      <c r="B847" s="367" t="s">
        <v>21790</v>
      </c>
      <c r="C847" s="376" t="s">
        <v>20131</v>
      </c>
      <c r="D847" s="587">
        <v>1745.77</v>
      </c>
      <c r="E847" s="588"/>
    </row>
    <row r="848" spans="1:5" ht="19.5">
      <c r="A848" s="367" t="s">
        <v>21791</v>
      </c>
      <c r="B848" s="367" t="s">
        <v>21792</v>
      </c>
      <c r="C848" s="376" t="s">
        <v>20131</v>
      </c>
      <c r="D848" s="587">
        <v>3564.26</v>
      </c>
      <c r="E848" s="588"/>
    </row>
    <row r="849" spans="1:5" ht="19.5">
      <c r="A849" s="368" t="s">
        <v>21793</v>
      </c>
      <c r="B849" s="367" t="s">
        <v>21794</v>
      </c>
      <c r="C849" s="376" t="s">
        <v>20131</v>
      </c>
      <c r="D849" s="587">
        <v>2437.91</v>
      </c>
      <c r="E849" s="588"/>
    </row>
    <row r="850" spans="1:5" ht="19.5">
      <c r="A850" s="370" t="s">
        <v>21795</v>
      </c>
      <c r="B850" s="367" t="s">
        <v>21796</v>
      </c>
      <c r="C850" s="377" t="s">
        <v>20131</v>
      </c>
      <c r="D850" s="582">
        <v>604.38</v>
      </c>
      <c r="E850" s="583"/>
    </row>
    <row r="851" spans="1:5" ht="19.5">
      <c r="A851" s="370" t="s">
        <v>21797</v>
      </c>
      <c r="B851" s="367" t="s">
        <v>21798</v>
      </c>
      <c r="C851" s="377" t="s">
        <v>20131</v>
      </c>
      <c r="D851" s="582">
        <v>794.9</v>
      </c>
      <c r="E851" s="583"/>
    </row>
    <row r="852" spans="1:5" ht="29.25">
      <c r="A852" s="370" t="s">
        <v>21799</v>
      </c>
      <c r="B852" s="367" t="s">
        <v>21800</v>
      </c>
      <c r="C852" s="377" t="s">
        <v>20131</v>
      </c>
      <c r="D852" s="582">
        <v>744.82</v>
      </c>
      <c r="E852" s="583"/>
    </row>
    <row r="853" spans="1:5" ht="29.25">
      <c r="A853" s="370" t="s">
        <v>21801</v>
      </c>
      <c r="B853" s="367" t="s">
        <v>21802</v>
      </c>
      <c r="C853" s="377" t="s">
        <v>20131</v>
      </c>
      <c r="D853" s="582">
        <v>837.36</v>
      </c>
      <c r="E853" s="583"/>
    </row>
    <row r="854" spans="1:5" ht="29.25">
      <c r="A854" s="370" t="s">
        <v>21803</v>
      </c>
      <c r="B854" s="367" t="s">
        <v>21804</v>
      </c>
      <c r="C854" s="377" t="s">
        <v>20131</v>
      </c>
      <c r="D854" s="582">
        <v>959.56</v>
      </c>
      <c r="E854" s="583"/>
    </row>
    <row r="855" spans="1:5" ht="29.25">
      <c r="A855" s="370" t="s">
        <v>21805</v>
      </c>
      <c r="B855" s="367" t="s">
        <v>21806</v>
      </c>
      <c r="C855" s="377" t="s">
        <v>20131</v>
      </c>
      <c r="D855" s="589">
        <v>1332.53</v>
      </c>
      <c r="E855" s="590"/>
    </row>
    <row r="856" spans="1:5" ht="29.25">
      <c r="A856" s="370" t="s">
        <v>21807</v>
      </c>
      <c r="B856" s="367" t="s">
        <v>21808</v>
      </c>
      <c r="C856" s="377" t="s">
        <v>20131</v>
      </c>
      <c r="D856" s="589">
        <v>1478.94</v>
      </c>
      <c r="E856" s="590"/>
    </row>
    <row r="857" spans="1:5" ht="29.25">
      <c r="A857" s="370" t="s">
        <v>21809</v>
      </c>
      <c r="B857" s="367" t="s">
        <v>21810</v>
      </c>
      <c r="C857" s="377" t="s">
        <v>20131</v>
      </c>
      <c r="D857" s="589">
        <v>1688.97</v>
      </c>
      <c r="E857" s="590"/>
    </row>
    <row r="858" spans="1:5" ht="29.25">
      <c r="A858" s="370" t="s">
        <v>21811</v>
      </c>
      <c r="B858" s="367" t="s">
        <v>21812</v>
      </c>
      <c r="C858" s="377" t="s">
        <v>20131</v>
      </c>
      <c r="D858" s="589">
        <v>1762.29</v>
      </c>
      <c r="E858" s="590"/>
    </row>
    <row r="859" spans="1:5" ht="29.25">
      <c r="A859" s="370" t="s">
        <v>21813</v>
      </c>
      <c r="B859" s="367" t="s">
        <v>21814</v>
      </c>
      <c r="C859" s="377" t="s">
        <v>20131</v>
      </c>
      <c r="D859" s="589">
        <v>2493.8200000000002</v>
      </c>
      <c r="E859" s="590"/>
    </row>
    <row r="860" spans="1:5" ht="29.25">
      <c r="A860" s="370" t="s">
        <v>21815</v>
      </c>
      <c r="B860" s="367" t="s">
        <v>21816</v>
      </c>
      <c r="C860" s="377" t="s">
        <v>20131</v>
      </c>
      <c r="D860" s="589">
        <v>2016.89</v>
      </c>
      <c r="E860" s="590"/>
    </row>
    <row r="861" spans="1:5" ht="29.25">
      <c r="A861" s="369" t="s">
        <v>21817</v>
      </c>
      <c r="B861" s="367" t="s">
        <v>21818</v>
      </c>
      <c r="C861" s="377" t="s">
        <v>20131</v>
      </c>
      <c r="D861" s="589">
        <v>3301.96</v>
      </c>
      <c r="E861" s="590"/>
    </row>
    <row r="862" spans="1:5" ht="29.25">
      <c r="A862" s="369" t="s">
        <v>21819</v>
      </c>
      <c r="B862" s="367" t="s">
        <v>21820</v>
      </c>
      <c r="C862" s="377" t="s">
        <v>20131</v>
      </c>
      <c r="D862" s="589">
        <v>2956.41</v>
      </c>
      <c r="E862" s="590"/>
    </row>
    <row r="863" spans="1:5" ht="29.25">
      <c r="A863" s="369" t="s">
        <v>21821</v>
      </c>
      <c r="B863" s="367" t="s">
        <v>21822</v>
      </c>
      <c r="C863" s="377" t="s">
        <v>20131</v>
      </c>
      <c r="D863" s="582">
        <v>965</v>
      </c>
      <c r="E863" s="583"/>
    </row>
    <row r="864" spans="1:5" ht="29.25">
      <c r="A864" s="369" t="s">
        <v>21823</v>
      </c>
      <c r="B864" s="367" t="s">
        <v>21824</v>
      </c>
      <c r="C864" s="377" t="s">
        <v>20131</v>
      </c>
      <c r="D864" s="589">
        <v>1160.04</v>
      </c>
      <c r="E864" s="590"/>
    </row>
    <row r="865" spans="1:5" ht="29.25">
      <c r="A865" s="370" t="s">
        <v>21825</v>
      </c>
      <c r="B865" s="367" t="s">
        <v>21826</v>
      </c>
      <c r="C865" s="377" t="s">
        <v>20131</v>
      </c>
      <c r="D865" s="589">
        <v>3239.65</v>
      </c>
      <c r="E865" s="590"/>
    </row>
    <row r="866" spans="1:5" ht="29.25">
      <c r="A866" s="370" t="s">
        <v>21827</v>
      </c>
      <c r="B866" s="375" t="s">
        <v>21828</v>
      </c>
      <c r="C866" s="377" t="s">
        <v>20131</v>
      </c>
      <c r="D866" s="582">
        <v>577.17999999999995</v>
      </c>
      <c r="E866" s="583"/>
    </row>
    <row r="867" spans="1:5" ht="29.25">
      <c r="A867" s="370" t="s">
        <v>21829</v>
      </c>
      <c r="B867" s="375" t="s">
        <v>21830</v>
      </c>
      <c r="C867" s="377" t="s">
        <v>20131</v>
      </c>
      <c r="D867" s="582">
        <v>697.29</v>
      </c>
      <c r="E867" s="583"/>
    </row>
    <row r="868" spans="1:5" ht="29.25">
      <c r="A868" s="370" t="s">
        <v>21831</v>
      </c>
      <c r="B868" s="375" t="s">
        <v>21832</v>
      </c>
      <c r="C868" s="377" t="s">
        <v>20131</v>
      </c>
      <c r="D868" s="582">
        <v>681.25</v>
      </c>
      <c r="E868" s="583"/>
    </row>
    <row r="869" spans="1:5" ht="29.25">
      <c r="A869" s="370" t="s">
        <v>21833</v>
      </c>
      <c r="B869" s="375" t="s">
        <v>21834</v>
      </c>
      <c r="C869" s="377" t="s">
        <v>20131</v>
      </c>
      <c r="D869" s="589">
        <v>1045.3900000000001</v>
      </c>
      <c r="E869" s="590"/>
    </row>
    <row r="870" spans="1:5" ht="29.25">
      <c r="A870" s="370" t="s">
        <v>21835</v>
      </c>
      <c r="B870" s="375" t="s">
        <v>21836</v>
      </c>
      <c r="C870" s="377" t="s">
        <v>20131</v>
      </c>
      <c r="D870" s="589">
        <v>1377.3</v>
      </c>
      <c r="E870" s="590"/>
    </row>
    <row r="871" spans="1:5" ht="29.25">
      <c r="A871" s="370" t="s">
        <v>21837</v>
      </c>
      <c r="B871" s="375" t="s">
        <v>21838</v>
      </c>
      <c r="C871" s="377" t="s">
        <v>20131</v>
      </c>
      <c r="D871" s="589">
        <v>1878.16</v>
      </c>
      <c r="E871" s="590"/>
    </row>
    <row r="872" spans="1:5" ht="29.25">
      <c r="A872" s="370" t="s">
        <v>21839</v>
      </c>
      <c r="B872" s="375" t="s">
        <v>21840</v>
      </c>
      <c r="C872" s="377" t="s">
        <v>20131</v>
      </c>
      <c r="D872" s="582">
        <v>736.88</v>
      </c>
      <c r="E872" s="583"/>
    </row>
    <row r="873" spans="1:5" ht="29.25">
      <c r="A873" s="370" t="s">
        <v>21841</v>
      </c>
      <c r="B873" s="375" t="s">
        <v>21842</v>
      </c>
      <c r="C873" s="377" t="s">
        <v>20131</v>
      </c>
      <c r="D873" s="582">
        <v>789.51</v>
      </c>
      <c r="E873" s="583"/>
    </row>
    <row r="874" spans="1:5" ht="29.25">
      <c r="A874" s="370" t="s">
        <v>21843</v>
      </c>
      <c r="B874" s="375" t="s">
        <v>21844</v>
      </c>
      <c r="C874" s="377" t="s">
        <v>20131</v>
      </c>
      <c r="D874" s="582">
        <v>856.25</v>
      </c>
      <c r="E874" s="583"/>
    </row>
    <row r="875" spans="1:5" ht="29.25">
      <c r="A875" s="370" t="s">
        <v>21845</v>
      </c>
      <c r="B875" s="375" t="s">
        <v>21846</v>
      </c>
      <c r="C875" s="377" t="s">
        <v>20131</v>
      </c>
      <c r="D875" s="589">
        <v>1253.5999999999999</v>
      </c>
      <c r="E875" s="590"/>
    </row>
    <row r="876" spans="1:5" ht="19.5">
      <c r="A876" s="372" t="s">
        <v>21847</v>
      </c>
      <c r="B876" s="371" t="s">
        <v>21848</v>
      </c>
      <c r="C876" s="390" t="s">
        <v>20131</v>
      </c>
      <c r="D876" s="597">
        <v>1537.94</v>
      </c>
      <c r="E876" s="598"/>
    </row>
    <row r="877" spans="1:5" ht="12.75">
      <c r="A877" s="373"/>
      <c r="B877" s="374" t="s">
        <v>21849</v>
      </c>
      <c r="C877" s="373"/>
      <c r="D877" s="591"/>
      <c r="E877" s="592"/>
    </row>
    <row r="878" spans="1:5" ht="29.25">
      <c r="A878" s="369" t="s">
        <v>21850</v>
      </c>
      <c r="B878" s="367" t="s">
        <v>21851</v>
      </c>
      <c r="C878" s="377" t="s">
        <v>20131</v>
      </c>
      <c r="D878" s="589">
        <v>1026.17</v>
      </c>
      <c r="E878" s="590"/>
    </row>
    <row r="879" spans="1:5" ht="29.25">
      <c r="A879" s="369" t="s">
        <v>21852</v>
      </c>
      <c r="B879" s="367" t="s">
        <v>21853</v>
      </c>
      <c r="C879" s="377" t="s">
        <v>20131</v>
      </c>
      <c r="D879" s="589">
        <v>1106.55</v>
      </c>
      <c r="E879" s="590"/>
    </row>
    <row r="880" spans="1:5" ht="29.25">
      <c r="A880" s="369" t="s">
        <v>21854</v>
      </c>
      <c r="B880" s="367" t="s">
        <v>21855</v>
      </c>
      <c r="C880" s="377" t="s">
        <v>20131</v>
      </c>
      <c r="D880" s="589">
        <v>1690.94</v>
      </c>
      <c r="E880" s="590"/>
    </row>
    <row r="881" spans="1:5" ht="29.25">
      <c r="A881" s="369" t="s">
        <v>21856</v>
      </c>
      <c r="B881" s="367" t="s">
        <v>21857</v>
      </c>
      <c r="C881" s="377" t="s">
        <v>20131</v>
      </c>
      <c r="D881" s="589">
        <v>3432.06</v>
      </c>
      <c r="E881" s="590"/>
    </row>
    <row r="882" spans="1:5" ht="29.25">
      <c r="A882" s="370" t="s">
        <v>21858</v>
      </c>
      <c r="B882" s="375" t="s">
        <v>21859</v>
      </c>
      <c r="C882" s="370" t="s">
        <v>20131</v>
      </c>
      <c r="D882" s="589">
        <v>1133.1600000000001</v>
      </c>
      <c r="E882" s="590"/>
    </row>
    <row r="883" spans="1:5" ht="29.25">
      <c r="A883" s="370" t="s">
        <v>21860</v>
      </c>
      <c r="B883" s="375" t="s">
        <v>21861</v>
      </c>
      <c r="C883" s="370" t="s">
        <v>20131</v>
      </c>
      <c r="D883" s="589">
        <v>1332.17</v>
      </c>
      <c r="E883" s="590"/>
    </row>
    <row r="884" spans="1:5" ht="29.25">
      <c r="A884" s="370" t="s">
        <v>21862</v>
      </c>
      <c r="B884" s="375" t="s">
        <v>21863</v>
      </c>
      <c r="C884" s="370" t="s">
        <v>20131</v>
      </c>
      <c r="D884" s="589">
        <v>2099.31</v>
      </c>
      <c r="E884" s="590"/>
    </row>
    <row r="885" spans="1:5" ht="29.25">
      <c r="A885" s="370" t="s">
        <v>21864</v>
      </c>
      <c r="B885" s="375" t="s">
        <v>21865</v>
      </c>
      <c r="C885" s="370" t="s">
        <v>20131</v>
      </c>
      <c r="D885" s="589">
        <v>3529.8</v>
      </c>
      <c r="E885" s="590"/>
    </row>
    <row r="886" spans="1:5" ht="29.25">
      <c r="A886" s="370" t="s">
        <v>21866</v>
      </c>
      <c r="B886" s="375" t="s">
        <v>21867</v>
      </c>
      <c r="C886" s="370" t="s">
        <v>20131</v>
      </c>
      <c r="D886" s="589">
        <v>4684.2</v>
      </c>
      <c r="E886" s="590"/>
    </row>
    <row r="887" spans="1:5" ht="29.25">
      <c r="A887" s="370" t="s">
        <v>21868</v>
      </c>
      <c r="B887" s="375" t="s">
        <v>21869</v>
      </c>
      <c r="C887" s="370" t="s">
        <v>20131</v>
      </c>
      <c r="D887" s="589">
        <v>9832.61</v>
      </c>
      <c r="E887" s="590"/>
    </row>
    <row r="888" spans="1:5" ht="29.25">
      <c r="A888" s="370" t="s">
        <v>21870</v>
      </c>
      <c r="B888" s="367" t="s">
        <v>21871</v>
      </c>
      <c r="C888" s="370" t="s">
        <v>20131</v>
      </c>
      <c r="D888" s="589">
        <v>43699.55</v>
      </c>
      <c r="E888" s="590"/>
    </row>
    <row r="889" spans="1:5" ht="29.25">
      <c r="A889" s="370" t="s">
        <v>21872</v>
      </c>
      <c r="B889" s="367" t="s">
        <v>21873</v>
      </c>
      <c r="C889" s="370" t="s">
        <v>20131</v>
      </c>
      <c r="D889" s="589">
        <v>1186.3</v>
      </c>
      <c r="E889" s="590"/>
    </row>
    <row r="890" spans="1:5" ht="29.25">
      <c r="A890" s="370" t="s">
        <v>21874</v>
      </c>
      <c r="B890" s="375" t="s">
        <v>21875</v>
      </c>
      <c r="C890" s="370" t="s">
        <v>20131</v>
      </c>
      <c r="D890" s="582">
        <v>89.77</v>
      </c>
      <c r="E890" s="583"/>
    </row>
    <row r="891" spans="1:5" ht="29.25">
      <c r="A891" s="370" t="s">
        <v>21876</v>
      </c>
      <c r="B891" s="375" t="s">
        <v>21877</v>
      </c>
      <c r="C891" s="370" t="s">
        <v>20131</v>
      </c>
      <c r="D891" s="582">
        <v>126.3</v>
      </c>
      <c r="E891" s="583"/>
    </row>
    <row r="892" spans="1:5" ht="19.5">
      <c r="A892" s="370" t="s">
        <v>21878</v>
      </c>
      <c r="B892" s="367" t="s">
        <v>21879</v>
      </c>
      <c r="C892" s="370" t="s">
        <v>20131</v>
      </c>
      <c r="D892" s="582">
        <v>182.96</v>
      </c>
      <c r="E892" s="583"/>
    </row>
    <row r="893" spans="1:5" ht="19.5">
      <c r="A893" s="370" t="s">
        <v>21880</v>
      </c>
      <c r="B893" s="367" t="s">
        <v>21881</v>
      </c>
      <c r="C893" s="370" t="s">
        <v>20131</v>
      </c>
      <c r="D893" s="582">
        <v>386.51</v>
      </c>
      <c r="E893" s="583"/>
    </row>
    <row r="894" spans="1:5" ht="19.5">
      <c r="A894" s="372" t="s">
        <v>21882</v>
      </c>
      <c r="B894" s="371" t="s">
        <v>21883</v>
      </c>
      <c r="C894" s="372" t="s">
        <v>20131</v>
      </c>
      <c r="D894" s="595">
        <v>899.2</v>
      </c>
      <c r="E894" s="596"/>
    </row>
    <row r="895" spans="1:5" ht="12.75">
      <c r="A895" s="373"/>
      <c r="B895" s="374" t="s">
        <v>21884</v>
      </c>
      <c r="C895" s="373"/>
      <c r="D895" s="591"/>
      <c r="E895" s="592"/>
    </row>
    <row r="896" spans="1:5" ht="29.25">
      <c r="A896" s="369" t="s">
        <v>21885</v>
      </c>
      <c r="B896" s="367" t="s">
        <v>21886</v>
      </c>
      <c r="C896" s="370" t="s">
        <v>20131</v>
      </c>
      <c r="D896" s="589">
        <v>2744.47</v>
      </c>
      <c r="E896" s="590"/>
    </row>
    <row r="897" spans="1:5" ht="29.25">
      <c r="A897" s="369" t="s">
        <v>21887</v>
      </c>
      <c r="B897" s="367" t="s">
        <v>21888</v>
      </c>
      <c r="C897" s="370" t="s">
        <v>20131</v>
      </c>
      <c r="D897" s="589">
        <v>4544.87</v>
      </c>
      <c r="E897" s="590"/>
    </row>
    <row r="898" spans="1:5" ht="29.25">
      <c r="A898" s="369" t="s">
        <v>21889</v>
      </c>
      <c r="B898" s="367" t="s">
        <v>21890</v>
      </c>
      <c r="C898" s="370" t="s">
        <v>20131</v>
      </c>
      <c r="D898" s="589">
        <v>5997.38</v>
      </c>
      <c r="E898" s="590"/>
    </row>
    <row r="899" spans="1:5" ht="29.25">
      <c r="A899" s="370" t="s">
        <v>21891</v>
      </c>
      <c r="B899" s="367" t="s">
        <v>21892</v>
      </c>
      <c r="C899" s="370" t="s">
        <v>20131</v>
      </c>
      <c r="D899" s="609">
        <v>8011.45</v>
      </c>
      <c r="E899" s="610"/>
    </row>
    <row r="900" spans="1:5" ht="29.25">
      <c r="A900" s="370" t="s">
        <v>21893</v>
      </c>
      <c r="B900" s="367" t="s">
        <v>21894</v>
      </c>
      <c r="C900" s="370" t="s">
        <v>20131</v>
      </c>
      <c r="D900" s="609">
        <v>8790.77</v>
      </c>
      <c r="E900" s="610"/>
    </row>
    <row r="901" spans="1:5" ht="19.5">
      <c r="A901" s="370" t="s">
        <v>21895</v>
      </c>
      <c r="B901" s="367" t="s">
        <v>21896</v>
      </c>
      <c r="C901" s="370" t="s">
        <v>20131</v>
      </c>
      <c r="D901" s="609">
        <v>1675.2</v>
      </c>
      <c r="E901" s="610"/>
    </row>
    <row r="902" spans="1:5" ht="19.5">
      <c r="A902" s="370" t="s">
        <v>21897</v>
      </c>
      <c r="B902" s="367" t="s">
        <v>21898</v>
      </c>
      <c r="C902" s="370" t="s">
        <v>20131</v>
      </c>
      <c r="D902" s="609">
        <v>1338.1</v>
      </c>
      <c r="E902" s="610"/>
    </row>
    <row r="903" spans="1:5" ht="19.5">
      <c r="A903" s="370" t="s">
        <v>21899</v>
      </c>
      <c r="B903" s="367" t="s">
        <v>21900</v>
      </c>
      <c r="C903" s="370" t="s">
        <v>20131</v>
      </c>
      <c r="D903" s="609">
        <v>2009.94</v>
      </c>
      <c r="E903" s="610"/>
    </row>
    <row r="904" spans="1:5" ht="19.5">
      <c r="A904" s="370" t="s">
        <v>21901</v>
      </c>
      <c r="B904" s="367" t="s">
        <v>21902</v>
      </c>
      <c r="C904" s="370" t="s">
        <v>20131</v>
      </c>
      <c r="D904" s="609">
        <v>2430.3200000000002</v>
      </c>
      <c r="E904" s="610"/>
    </row>
    <row r="905" spans="1:5" ht="48.75">
      <c r="A905" s="370" t="s">
        <v>21903</v>
      </c>
      <c r="B905" s="375" t="s">
        <v>21904</v>
      </c>
      <c r="C905" s="370" t="s">
        <v>20131</v>
      </c>
      <c r="D905" s="609">
        <v>5512.58</v>
      </c>
      <c r="E905" s="610"/>
    </row>
    <row r="906" spans="1:5" ht="39">
      <c r="A906" s="370" t="s">
        <v>21905</v>
      </c>
      <c r="B906" s="367" t="s">
        <v>21906</v>
      </c>
      <c r="C906" s="370" t="s">
        <v>20131</v>
      </c>
      <c r="D906" s="609">
        <v>5881.68</v>
      </c>
      <c r="E906" s="610"/>
    </row>
    <row r="907" spans="1:5" ht="39">
      <c r="A907" s="370" t="s">
        <v>21907</v>
      </c>
      <c r="B907" s="367" t="s">
        <v>21908</v>
      </c>
      <c r="C907" s="370" t="s">
        <v>20131</v>
      </c>
      <c r="D907" s="609">
        <v>9604.2000000000007</v>
      </c>
      <c r="E907" s="610"/>
    </row>
    <row r="908" spans="1:5" ht="29.25">
      <c r="A908" s="370" t="s">
        <v>21909</v>
      </c>
      <c r="B908" s="367" t="s">
        <v>21910</v>
      </c>
      <c r="C908" s="370" t="s">
        <v>20131</v>
      </c>
      <c r="D908" s="609">
        <v>3299.27</v>
      </c>
      <c r="E908" s="610"/>
    </row>
    <row r="909" spans="1:5" ht="29.25">
      <c r="A909" s="370" t="s">
        <v>21911</v>
      </c>
      <c r="B909" s="367" t="s">
        <v>21912</v>
      </c>
      <c r="C909" s="370" t="s">
        <v>20131</v>
      </c>
      <c r="D909" s="609">
        <v>5089.59</v>
      </c>
      <c r="E909" s="610"/>
    </row>
    <row r="910" spans="1:5" ht="19.5">
      <c r="A910" s="372" t="s">
        <v>21913</v>
      </c>
      <c r="B910" s="371" t="s">
        <v>21914</v>
      </c>
      <c r="C910" s="372" t="s">
        <v>20131</v>
      </c>
      <c r="D910" s="611">
        <v>9479.89</v>
      </c>
      <c r="E910" s="612"/>
    </row>
    <row r="911" spans="1:5" ht="12.75">
      <c r="A911" s="382"/>
      <c r="B911" s="374" t="s">
        <v>21915</v>
      </c>
      <c r="C911" s="382"/>
      <c r="D911" s="605"/>
      <c r="E911" s="606"/>
    </row>
    <row r="912" spans="1:5" ht="29.25">
      <c r="A912" s="369" t="s">
        <v>21916</v>
      </c>
      <c r="B912" s="367" t="s">
        <v>21917</v>
      </c>
      <c r="C912" s="370" t="s">
        <v>20131</v>
      </c>
      <c r="D912" s="589">
        <v>14349.66</v>
      </c>
      <c r="E912" s="590"/>
    </row>
    <row r="913" spans="1:5" ht="19.5">
      <c r="A913" s="369" t="s">
        <v>21918</v>
      </c>
      <c r="B913" s="367" t="s">
        <v>21919</v>
      </c>
      <c r="C913" s="370" t="s">
        <v>20131</v>
      </c>
      <c r="D913" s="582">
        <v>23.76</v>
      </c>
      <c r="E913" s="583"/>
    </row>
    <row r="914" spans="1:5" ht="19.5">
      <c r="A914" s="369" t="s">
        <v>21920</v>
      </c>
      <c r="B914" s="367" t="s">
        <v>21921</v>
      </c>
      <c r="C914" s="370" t="s">
        <v>20131</v>
      </c>
      <c r="D914" s="582">
        <v>34.729999999999997</v>
      </c>
      <c r="E914" s="583"/>
    </row>
    <row r="915" spans="1:5" ht="19.5">
      <c r="A915" s="369" t="s">
        <v>21922</v>
      </c>
      <c r="B915" s="367" t="s">
        <v>21923</v>
      </c>
      <c r="C915" s="370" t="s">
        <v>20131</v>
      </c>
      <c r="D915" s="582">
        <v>74.17</v>
      </c>
      <c r="E915" s="583"/>
    </row>
    <row r="916" spans="1:5" ht="19.5">
      <c r="A916" s="370" t="s">
        <v>21924</v>
      </c>
      <c r="B916" s="367" t="s">
        <v>21925</v>
      </c>
      <c r="C916" s="370" t="s">
        <v>20131</v>
      </c>
      <c r="D916" s="582">
        <v>145.47</v>
      </c>
      <c r="E916" s="583"/>
    </row>
    <row r="917" spans="1:5" ht="19.5">
      <c r="A917" s="370" t="s">
        <v>21926</v>
      </c>
      <c r="B917" s="367" t="s">
        <v>21927</v>
      </c>
      <c r="C917" s="370" t="s">
        <v>20131</v>
      </c>
      <c r="D917" s="582">
        <v>201.57</v>
      </c>
      <c r="E917" s="583"/>
    </row>
    <row r="918" spans="1:5" ht="29.25">
      <c r="A918" s="370" t="s">
        <v>21928</v>
      </c>
      <c r="B918" s="375" t="s">
        <v>21929</v>
      </c>
      <c r="C918" s="370" t="s">
        <v>20131</v>
      </c>
      <c r="D918" s="589">
        <v>1141.5899999999999</v>
      </c>
      <c r="E918" s="590"/>
    </row>
    <row r="919" spans="1:5" ht="29.25">
      <c r="A919" s="370" t="s">
        <v>21930</v>
      </c>
      <c r="B919" s="375" t="s">
        <v>21931</v>
      </c>
      <c r="C919" s="370" t="s">
        <v>20131</v>
      </c>
      <c r="D919" s="589">
        <v>1340.6</v>
      </c>
      <c r="E919" s="590"/>
    </row>
    <row r="920" spans="1:5" ht="29.25">
      <c r="A920" s="370" t="s">
        <v>21932</v>
      </c>
      <c r="B920" s="375" t="s">
        <v>21933</v>
      </c>
      <c r="C920" s="370" t="s">
        <v>20131</v>
      </c>
      <c r="D920" s="589">
        <v>2110.98</v>
      </c>
      <c r="E920" s="590"/>
    </row>
    <row r="921" spans="1:5" ht="29.25">
      <c r="A921" s="370" t="s">
        <v>21934</v>
      </c>
      <c r="B921" s="375" t="s">
        <v>21935</v>
      </c>
      <c r="C921" s="370" t="s">
        <v>20131</v>
      </c>
      <c r="D921" s="589">
        <v>3544.06</v>
      </c>
      <c r="E921" s="590"/>
    </row>
    <row r="922" spans="1:5" ht="29.25">
      <c r="A922" s="370" t="s">
        <v>21936</v>
      </c>
      <c r="B922" s="375" t="s">
        <v>21937</v>
      </c>
      <c r="C922" s="370" t="s">
        <v>20131</v>
      </c>
      <c r="D922" s="589">
        <v>4702.3500000000004</v>
      </c>
      <c r="E922" s="590"/>
    </row>
    <row r="923" spans="1:5" ht="29.25">
      <c r="A923" s="370" t="s">
        <v>21938</v>
      </c>
      <c r="B923" s="375" t="s">
        <v>21939</v>
      </c>
      <c r="C923" s="370" t="s">
        <v>20131</v>
      </c>
      <c r="D923" s="589">
        <v>9850.76</v>
      </c>
      <c r="E923" s="590"/>
    </row>
    <row r="924" spans="1:5" ht="29.25">
      <c r="A924" s="370" t="s">
        <v>21940</v>
      </c>
      <c r="B924" s="367" t="s">
        <v>21941</v>
      </c>
      <c r="C924" s="370" t="s">
        <v>20131</v>
      </c>
      <c r="D924" s="589">
        <v>43721.58</v>
      </c>
      <c r="E924" s="590"/>
    </row>
    <row r="925" spans="1:5" ht="19.5">
      <c r="A925" s="370" t="s">
        <v>21942</v>
      </c>
      <c r="B925" s="367" t="s">
        <v>21943</v>
      </c>
      <c r="C925" s="370" t="s">
        <v>20131</v>
      </c>
      <c r="D925" s="589">
        <v>1190.51</v>
      </c>
      <c r="E925" s="590"/>
    </row>
    <row r="926" spans="1:5" ht="29.25">
      <c r="A926" s="370" t="s">
        <v>21944</v>
      </c>
      <c r="B926" s="375" t="s">
        <v>21945</v>
      </c>
      <c r="C926" s="370" t="s">
        <v>20131</v>
      </c>
      <c r="D926" s="582">
        <v>95.67</v>
      </c>
      <c r="E926" s="583"/>
    </row>
    <row r="927" spans="1:5" ht="29.25">
      <c r="A927" s="370" t="s">
        <v>21946</v>
      </c>
      <c r="B927" s="375" t="s">
        <v>21947</v>
      </c>
      <c r="C927" s="370" t="s">
        <v>20131</v>
      </c>
      <c r="D927" s="582">
        <v>132.91</v>
      </c>
      <c r="E927" s="583"/>
    </row>
    <row r="928" spans="1:5" ht="19.5">
      <c r="A928" s="370" t="s">
        <v>21948</v>
      </c>
      <c r="B928" s="367" t="s">
        <v>21949</v>
      </c>
      <c r="C928" s="370" t="s">
        <v>20131</v>
      </c>
      <c r="D928" s="582">
        <v>191.12</v>
      </c>
      <c r="E928" s="583"/>
    </row>
    <row r="929" spans="1:5">
      <c r="A929" s="372" t="s">
        <v>21950</v>
      </c>
      <c r="B929" s="371" t="s">
        <v>21951</v>
      </c>
      <c r="C929" s="372" t="s">
        <v>20131</v>
      </c>
      <c r="D929" s="595">
        <v>404</v>
      </c>
      <c r="E929" s="596"/>
    </row>
    <row r="930" spans="1:5" ht="12.75">
      <c r="A930" s="373"/>
      <c r="B930" s="374" t="s">
        <v>21952</v>
      </c>
      <c r="C930" s="373"/>
      <c r="D930" s="591"/>
      <c r="E930" s="592"/>
    </row>
    <row r="931" spans="1:5" ht="39">
      <c r="A931" s="369" t="s">
        <v>21953</v>
      </c>
      <c r="B931" s="375" t="s">
        <v>21954</v>
      </c>
      <c r="C931" s="370" t="s">
        <v>20131</v>
      </c>
      <c r="D931" s="582">
        <v>907.63</v>
      </c>
      <c r="E931" s="583"/>
    </row>
    <row r="932" spans="1:5" ht="29.25">
      <c r="A932" s="369" t="s">
        <v>21955</v>
      </c>
      <c r="B932" s="367" t="s">
        <v>21956</v>
      </c>
      <c r="C932" s="370" t="s">
        <v>20131</v>
      </c>
      <c r="D932" s="589">
        <v>2752.9</v>
      </c>
      <c r="E932" s="590"/>
    </row>
    <row r="933" spans="1:5" ht="29.25">
      <c r="A933" s="370" t="s">
        <v>21957</v>
      </c>
      <c r="B933" s="367" t="s">
        <v>21958</v>
      </c>
      <c r="C933" s="370" t="s">
        <v>20131</v>
      </c>
      <c r="D933" s="609">
        <v>4556.54</v>
      </c>
      <c r="E933" s="610"/>
    </row>
    <row r="934" spans="1:5" ht="29.25">
      <c r="A934" s="370" t="s">
        <v>21959</v>
      </c>
      <c r="B934" s="367" t="s">
        <v>21960</v>
      </c>
      <c r="C934" s="370" t="s">
        <v>20131</v>
      </c>
      <c r="D934" s="609">
        <v>6011.64</v>
      </c>
      <c r="E934" s="610"/>
    </row>
    <row r="935" spans="1:5" ht="29.25">
      <c r="A935" s="370" t="s">
        <v>21961</v>
      </c>
      <c r="B935" s="367" t="s">
        <v>21962</v>
      </c>
      <c r="C935" s="370" t="s">
        <v>20131</v>
      </c>
      <c r="D935" s="609">
        <v>8027.97</v>
      </c>
      <c r="E935" s="610"/>
    </row>
    <row r="936" spans="1:5" ht="29.25">
      <c r="A936" s="370" t="s">
        <v>21963</v>
      </c>
      <c r="B936" s="367" t="s">
        <v>21964</v>
      </c>
      <c r="C936" s="370" t="s">
        <v>20131</v>
      </c>
      <c r="D936" s="609">
        <v>8808.92</v>
      </c>
      <c r="E936" s="610"/>
    </row>
    <row r="937" spans="1:5" ht="19.5">
      <c r="A937" s="370" t="s">
        <v>21965</v>
      </c>
      <c r="B937" s="367" t="s">
        <v>21966</v>
      </c>
      <c r="C937" s="370" t="s">
        <v>20131</v>
      </c>
      <c r="D937" s="609">
        <v>1681.29</v>
      </c>
      <c r="E937" s="610"/>
    </row>
    <row r="938" spans="1:5" ht="19.5">
      <c r="A938" s="370" t="s">
        <v>21967</v>
      </c>
      <c r="B938" s="367" t="s">
        <v>21968</v>
      </c>
      <c r="C938" s="370" t="s">
        <v>20131</v>
      </c>
      <c r="D938" s="609">
        <v>1344.91</v>
      </c>
      <c r="E938" s="610"/>
    </row>
    <row r="939" spans="1:5" ht="19.5">
      <c r="A939" s="370" t="s">
        <v>21969</v>
      </c>
      <c r="B939" s="367" t="s">
        <v>21970</v>
      </c>
      <c r="C939" s="370" t="s">
        <v>20131</v>
      </c>
      <c r="D939" s="609">
        <v>2016.75</v>
      </c>
      <c r="E939" s="610"/>
    </row>
    <row r="940" spans="1:5" ht="19.5">
      <c r="A940" s="370" t="s">
        <v>21971</v>
      </c>
      <c r="B940" s="367" t="s">
        <v>21972</v>
      </c>
      <c r="C940" s="370" t="s">
        <v>20131</v>
      </c>
      <c r="D940" s="609">
        <v>2438.75</v>
      </c>
      <c r="E940" s="610"/>
    </row>
    <row r="941" spans="1:5" ht="48.75">
      <c r="A941" s="370" t="s">
        <v>21973</v>
      </c>
      <c r="B941" s="375" t="s">
        <v>21974</v>
      </c>
      <c r="C941" s="370" t="s">
        <v>20131</v>
      </c>
      <c r="D941" s="609">
        <v>5537.82</v>
      </c>
      <c r="E941" s="610"/>
    </row>
    <row r="942" spans="1:5" ht="39">
      <c r="A942" s="370" t="s">
        <v>21975</v>
      </c>
      <c r="B942" s="367" t="s">
        <v>21976</v>
      </c>
      <c r="C942" s="370" t="s">
        <v>20131</v>
      </c>
      <c r="D942" s="609">
        <v>5908.86</v>
      </c>
      <c r="E942" s="610"/>
    </row>
    <row r="943" spans="1:5" ht="39">
      <c r="A943" s="370" t="s">
        <v>21977</v>
      </c>
      <c r="B943" s="367" t="s">
        <v>21978</v>
      </c>
      <c r="C943" s="370" t="s">
        <v>20131</v>
      </c>
      <c r="D943" s="609">
        <v>9611.9699999999993</v>
      </c>
      <c r="E943" s="610"/>
    </row>
    <row r="944" spans="1:5" ht="19.5">
      <c r="A944" s="372" t="s">
        <v>21979</v>
      </c>
      <c r="B944" s="371" t="s">
        <v>21914</v>
      </c>
      <c r="C944" s="372" t="s">
        <v>20131</v>
      </c>
      <c r="D944" s="611">
        <v>3305.36</v>
      </c>
      <c r="E944" s="612"/>
    </row>
    <row r="945" spans="1:5" ht="12.75">
      <c r="A945" s="373"/>
      <c r="B945" s="374" t="s">
        <v>21980</v>
      </c>
      <c r="C945" s="373"/>
      <c r="D945" s="591"/>
      <c r="E945" s="592"/>
    </row>
    <row r="946" spans="1:5" ht="29.25">
      <c r="A946" s="369" t="s">
        <v>21981</v>
      </c>
      <c r="B946" s="367" t="s">
        <v>21982</v>
      </c>
      <c r="C946" s="370" t="s">
        <v>20131</v>
      </c>
      <c r="D946" s="609">
        <v>5095.68</v>
      </c>
      <c r="E946" s="610"/>
    </row>
    <row r="947" spans="1:5" ht="29.25">
      <c r="A947" s="369" t="s">
        <v>21983</v>
      </c>
      <c r="B947" s="367" t="s">
        <v>21984</v>
      </c>
      <c r="C947" s="370" t="s">
        <v>20131</v>
      </c>
      <c r="D947" s="609">
        <v>9491.56</v>
      </c>
      <c r="E947" s="610"/>
    </row>
    <row r="948" spans="1:5" ht="29.25">
      <c r="A948" s="369" t="s">
        <v>21985</v>
      </c>
      <c r="B948" s="367" t="s">
        <v>21986</v>
      </c>
      <c r="C948" s="370" t="s">
        <v>20131</v>
      </c>
      <c r="D948" s="609">
        <v>14363.92</v>
      </c>
      <c r="E948" s="610"/>
    </row>
    <row r="949" spans="1:5" ht="19.5">
      <c r="A949" s="370" t="s">
        <v>21987</v>
      </c>
      <c r="B949" s="367" t="s">
        <v>21988</v>
      </c>
      <c r="C949" s="377" t="s">
        <v>20131</v>
      </c>
      <c r="D949" s="582">
        <v>24.18</v>
      </c>
      <c r="E949" s="583"/>
    </row>
    <row r="950" spans="1:5" ht="19.5">
      <c r="A950" s="370" t="s">
        <v>21989</v>
      </c>
      <c r="B950" s="367" t="s">
        <v>21990</v>
      </c>
      <c r="C950" s="377" t="s">
        <v>20131</v>
      </c>
      <c r="D950" s="582">
        <v>35.21</v>
      </c>
      <c r="E950" s="583"/>
    </row>
    <row r="951" spans="1:5" ht="19.5">
      <c r="A951" s="370" t="s">
        <v>21991</v>
      </c>
      <c r="B951" s="367" t="s">
        <v>21992</v>
      </c>
      <c r="C951" s="377" t="s">
        <v>20131</v>
      </c>
      <c r="D951" s="582">
        <v>74.739999999999995</v>
      </c>
      <c r="E951" s="583"/>
    </row>
    <row r="952" spans="1:5" ht="19.5">
      <c r="A952" s="370" t="s">
        <v>21993</v>
      </c>
      <c r="B952" s="367" t="s">
        <v>21994</v>
      </c>
      <c r="C952" s="377" t="s">
        <v>20131</v>
      </c>
      <c r="D952" s="582">
        <v>146.13</v>
      </c>
      <c r="E952" s="583"/>
    </row>
    <row r="953" spans="1:5" ht="19.5">
      <c r="A953" s="370" t="s">
        <v>21995</v>
      </c>
      <c r="B953" s="367" t="s">
        <v>21996</v>
      </c>
      <c r="C953" s="377" t="s">
        <v>20131</v>
      </c>
      <c r="D953" s="582">
        <v>202.29</v>
      </c>
      <c r="E953" s="583"/>
    </row>
    <row r="954" spans="1:5" ht="39">
      <c r="A954" s="370" t="s">
        <v>21997</v>
      </c>
      <c r="B954" s="367" t="s">
        <v>21998</v>
      </c>
      <c r="C954" s="377" t="s">
        <v>20131</v>
      </c>
      <c r="D954" s="589">
        <v>3159.39</v>
      </c>
      <c r="E954" s="590"/>
    </row>
    <row r="955" spans="1:5" ht="48.75">
      <c r="A955" s="370" t="s">
        <v>21999</v>
      </c>
      <c r="B955" s="367" t="s">
        <v>22000</v>
      </c>
      <c r="C955" s="377" t="s">
        <v>20131</v>
      </c>
      <c r="D955" s="589">
        <v>3091.36</v>
      </c>
      <c r="E955" s="590"/>
    </row>
    <row r="956" spans="1:5" ht="48.75">
      <c r="A956" s="370" t="s">
        <v>22001</v>
      </c>
      <c r="B956" s="367" t="s">
        <v>22002</v>
      </c>
      <c r="C956" s="377" t="s">
        <v>20131</v>
      </c>
      <c r="D956" s="589">
        <v>3232.94</v>
      </c>
      <c r="E956" s="590"/>
    </row>
    <row r="957" spans="1:5" ht="48.75">
      <c r="A957" s="370" t="s">
        <v>22003</v>
      </c>
      <c r="B957" s="367" t="s">
        <v>22004</v>
      </c>
      <c r="C957" s="377" t="s">
        <v>20131</v>
      </c>
      <c r="D957" s="589">
        <v>3535.8</v>
      </c>
      <c r="E957" s="590"/>
    </row>
    <row r="958" spans="1:5" ht="29.25">
      <c r="A958" s="372" t="s">
        <v>22005</v>
      </c>
      <c r="B958" s="371" t="s">
        <v>22006</v>
      </c>
      <c r="C958" s="390" t="s">
        <v>20131</v>
      </c>
      <c r="D958" s="597">
        <v>3985.08</v>
      </c>
      <c r="E958" s="598"/>
    </row>
    <row r="959" spans="1:5" ht="19.5">
      <c r="A959" s="382"/>
      <c r="B959" s="374" t="s">
        <v>22007</v>
      </c>
      <c r="C959" s="382"/>
      <c r="D959" s="605"/>
      <c r="E959" s="606"/>
    </row>
    <row r="960" spans="1:5" ht="48.75">
      <c r="A960" s="369" t="s">
        <v>22008</v>
      </c>
      <c r="B960" s="367" t="s">
        <v>22009</v>
      </c>
      <c r="C960" s="370" t="s">
        <v>20131</v>
      </c>
      <c r="D960" s="599">
        <v>4550.03</v>
      </c>
      <c r="E960" s="600"/>
    </row>
    <row r="961" spans="1:5" ht="48.75">
      <c r="A961" s="397" t="s">
        <v>21999</v>
      </c>
      <c r="B961" s="398" t="s">
        <v>22000</v>
      </c>
      <c r="C961" s="399" t="s">
        <v>20131</v>
      </c>
      <c r="D961" s="617">
        <v>3091.36</v>
      </c>
      <c r="E961" s="618"/>
    </row>
    <row r="962" spans="1:5" ht="48.75">
      <c r="A962" s="397" t="s">
        <v>22001</v>
      </c>
      <c r="B962" s="398" t="s">
        <v>22002</v>
      </c>
      <c r="C962" s="399" t="s">
        <v>20131</v>
      </c>
      <c r="D962" s="617">
        <v>3232.94</v>
      </c>
      <c r="E962" s="618"/>
    </row>
    <row r="963" spans="1:5" ht="48.75">
      <c r="A963" s="397" t="s">
        <v>22003</v>
      </c>
      <c r="B963" s="398" t="s">
        <v>22004</v>
      </c>
      <c r="C963" s="399" t="s">
        <v>20131</v>
      </c>
      <c r="D963" s="617">
        <v>3535.8</v>
      </c>
      <c r="E963" s="618"/>
    </row>
    <row r="964" spans="1:5" ht="48.75">
      <c r="A964" s="397" t="s">
        <v>22005</v>
      </c>
      <c r="B964" s="398" t="s">
        <v>22010</v>
      </c>
      <c r="C964" s="399" t="s">
        <v>20131</v>
      </c>
      <c r="D964" s="617">
        <v>3985.08</v>
      </c>
      <c r="E964" s="618"/>
    </row>
    <row r="965" spans="1:5" ht="48.75">
      <c r="A965" s="397" t="s">
        <v>22008</v>
      </c>
      <c r="B965" s="398" t="s">
        <v>22009</v>
      </c>
      <c r="C965" s="399" t="s">
        <v>20131</v>
      </c>
      <c r="D965" s="617">
        <v>4550.03</v>
      </c>
      <c r="E965" s="618"/>
    </row>
    <row r="966" spans="1:5" ht="29.25">
      <c r="A966" s="400" t="s">
        <v>22011</v>
      </c>
      <c r="B966" s="400" t="s">
        <v>22012</v>
      </c>
      <c r="C966" s="401" t="s">
        <v>20131</v>
      </c>
      <c r="D966" s="613">
        <v>5886.33</v>
      </c>
      <c r="E966" s="614"/>
    </row>
    <row r="967" spans="1:5" ht="19.5">
      <c r="A967" s="402"/>
      <c r="B967" s="403" t="s">
        <v>22013</v>
      </c>
      <c r="C967" s="402"/>
      <c r="D967" s="615"/>
      <c r="E967" s="616"/>
    </row>
    <row r="968" spans="1:5" ht="48.75">
      <c r="A968" s="397" t="s">
        <v>22014</v>
      </c>
      <c r="B968" s="398" t="s">
        <v>22015</v>
      </c>
      <c r="C968" s="399" t="s">
        <v>20131</v>
      </c>
      <c r="D968" s="617">
        <v>7822.15</v>
      </c>
      <c r="E968" s="618"/>
    </row>
    <row r="969" spans="1:5" ht="19.5">
      <c r="A969" s="398" t="s">
        <v>22016</v>
      </c>
      <c r="B969" s="398" t="s">
        <v>22017</v>
      </c>
      <c r="C969" s="404" t="s">
        <v>20131</v>
      </c>
      <c r="D969" s="619">
        <v>402.98</v>
      </c>
      <c r="E969" s="620"/>
    </row>
    <row r="970" spans="1:5" ht="29.25">
      <c r="A970" s="405" t="s">
        <v>22018</v>
      </c>
      <c r="B970" s="398" t="s">
        <v>22019</v>
      </c>
      <c r="C970" s="405" t="s">
        <v>20131</v>
      </c>
      <c r="D970" s="621">
        <v>672.9</v>
      </c>
      <c r="E970" s="622"/>
    </row>
    <row r="971" spans="1:5" ht="29.25">
      <c r="A971" s="405" t="s">
        <v>22020</v>
      </c>
      <c r="B971" s="398" t="s">
        <v>22021</v>
      </c>
      <c r="C971" s="405" t="s">
        <v>20131</v>
      </c>
      <c r="D971" s="617">
        <v>2505.4899999999998</v>
      </c>
      <c r="E971" s="618"/>
    </row>
    <row r="972" spans="1:5" ht="29.25">
      <c r="A972" s="405" t="s">
        <v>22022</v>
      </c>
      <c r="B972" s="398" t="s">
        <v>22023</v>
      </c>
      <c r="C972" s="405" t="s">
        <v>20131</v>
      </c>
      <c r="D972" s="617">
        <v>2919.69</v>
      </c>
      <c r="E972" s="618"/>
    </row>
    <row r="973" spans="1:5" ht="29.25">
      <c r="A973" s="405" t="s">
        <v>22024</v>
      </c>
      <c r="B973" s="398" t="s">
        <v>22025</v>
      </c>
      <c r="C973" s="405" t="s">
        <v>20131</v>
      </c>
      <c r="D973" s="617">
        <v>3303.61</v>
      </c>
      <c r="E973" s="618"/>
    </row>
    <row r="974" spans="1:5" ht="29.25">
      <c r="A974" s="405" t="s">
        <v>22026</v>
      </c>
      <c r="B974" s="398" t="s">
        <v>22027</v>
      </c>
      <c r="C974" s="405" t="s">
        <v>20131</v>
      </c>
      <c r="D974" s="617">
        <v>4060.94</v>
      </c>
      <c r="E974" s="618"/>
    </row>
    <row r="975" spans="1:5" ht="29.25">
      <c r="A975" s="405" t="s">
        <v>22028</v>
      </c>
      <c r="B975" s="398" t="s">
        <v>22029</v>
      </c>
      <c r="C975" s="405" t="s">
        <v>20131</v>
      </c>
      <c r="D975" s="617">
        <v>4113.18</v>
      </c>
      <c r="E975" s="618"/>
    </row>
    <row r="976" spans="1:5" ht="29.25">
      <c r="A976" s="405" t="s">
        <v>22030</v>
      </c>
      <c r="B976" s="398" t="s">
        <v>22031</v>
      </c>
      <c r="C976" s="405" t="s">
        <v>20131</v>
      </c>
      <c r="D976" s="617">
        <v>4151.97</v>
      </c>
      <c r="E976" s="618"/>
    </row>
    <row r="977" spans="1:5" ht="29.25">
      <c r="A977" s="405" t="s">
        <v>22032</v>
      </c>
      <c r="B977" s="398" t="s">
        <v>22033</v>
      </c>
      <c r="C977" s="405" t="s">
        <v>20131</v>
      </c>
      <c r="D977" s="617">
        <v>5021.8900000000003</v>
      </c>
      <c r="E977" s="618"/>
    </row>
    <row r="978" spans="1:5" ht="29.25">
      <c r="A978" s="405" t="s">
        <v>22034</v>
      </c>
      <c r="B978" s="398" t="s">
        <v>22035</v>
      </c>
      <c r="C978" s="405" t="s">
        <v>20131</v>
      </c>
      <c r="D978" s="617">
        <v>5258.18</v>
      </c>
      <c r="E978" s="618"/>
    </row>
    <row r="979" spans="1:5" ht="29.25">
      <c r="A979" s="405" t="s">
        <v>22036</v>
      </c>
      <c r="B979" s="398" t="s">
        <v>22037</v>
      </c>
      <c r="C979" s="405" t="s">
        <v>20131</v>
      </c>
      <c r="D979" s="617">
        <v>6167.38</v>
      </c>
      <c r="E979" s="618"/>
    </row>
    <row r="980" spans="1:5" ht="19.5">
      <c r="A980" s="406" t="s">
        <v>22038</v>
      </c>
      <c r="B980" s="400" t="s">
        <v>22039</v>
      </c>
      <c r="C980" s="406" t="s">
        <v>20131</v>
      </c>
      <c r="D980" s="613">
        <v>7465.88</v>
      </c>
      <c r="E980" s="614"/>
    </row>
    <row r="981" spans="1:5" ht="14.25">
      <c r="A981" s="407"/>
      <c r="B981" s="403" t="s">
        <v>22040</v>
      </c>
      <c r="C981" s="407"/>
      <c r="D981" s="623"/>
      <c r="E981" s="624"/>
    </row>
    <row r="982" spans="1:5" ht="29.25">
      <c r="A982" s="397" t="s">
        <v>22041</v>
      </c>
      <c r="B982" s="398" t="s">
        <v>22042</v>
      </c>
      <c r="C982" s="405" t="s">
        <v>20131</v>
      </c>
      <c r="D982" s="625">
        <v>8330.42</v>
      </c>
      <c r="E982" s="626"/>
    </row>
    <row r="983" spans="1:5" ht="29.25">
      <c r="A983" s="397" t="s">
        <v>22043</v>
      </c>
      <c r="B983" s="398" t="s">
        <v>22044</v>
      </c>
      <c r="C983" s="405" t="s">
        <v>20131</v>
      </c>
      <c r="D983" s="625">
        <v>9148.5300000000007</v>
      </c>
      <c r="E983" s="626"/>
    </row>
    <row r="984" spans="1:5" ht="29.25">
      <c r="A984" s="397" t="s">
        <v>22045</v>
      </c>
      <c r="B984" s="398" t="s">
        <v>22046</v>
      </c>
      <c r="C984" s="405" t="s">
        <v>20131</v>
      </c>
      <c r="D984" s="625">
        <v>10007.07</v>
      </c>
      <c r="E984" s="626"/>
    </row>
    <row r="985" spans="1:5" ht="29.25">
      <c r="A985" s="405" t="s">
        <v>22047</v>
      </c>
      <c r="B985" s="398" t="s">
        <v>22048</v>
      </c>
      <c r="C985" s="405" t="s">
        <v>20131</v>
      </c>
      <c r="D985" s="617">
        <v>10560.38</v>
      </c>
      <c r="E985" s="618"/>
    </row>
    <row r="986" spans="1:5" ht="29.25">
      <c r="A986" s="405" t="s">
        <v>22049</v>
      </c>
      <c r="B986" s="398" t="s">
        <v>22050</v>
      </c>
      <c r="C986" s="405" t="s">
        <v>20131</v>
      </c>
      <c r="D986" s="617">
        <v>11401.87</v>
      </c>
      <c r="E986" s="618"/>
    </row>
    <row r="987" spans="1:5" ht="29.25">
      <c r="A987" s="405" t="s">
        <v>22051</v>
      </c>
      <c r="B987" s="398" t="s">
        <v>22052</v>
      </c>
      <c r="C987" s="405" t="s">
        <v>20131</v>
      </c>
      <c r="D987" s="617">
        <v>12242.98</v>
      </c>
      <c r="E987" s="618"/>
    </row>
    <row r="988" spans="1:5" ht="29.25">
      <c r="A988" s="405" t="s">
        <v>22053</v>
      </c>
      <c r="B988" s="398" t="s">
        <v>22054</v>
      </c>
      <c r="C988" s="405" t="s">
        <v>20131</v>
      </c>
      <c r="D988" s="621">
        <v>283.58999999999997</v>
      </c>
      <c r="E988" s="622"/>
    </row>
    <row r="989" spans="1:5" ht="29.25">
      <c r="A989" s="405" t="s">
        <v>22055</v>
      </c>
      <c r="B989" s="398" t="s">
        <v>22056</v>
      </c>
      <c r="C989" s="405" t="s">
        <v>20131</v>
      </c>
      <c r="D989" s="621">
        <v>357.55</v>
      </c>
      <c r="E989" s="622"/>
    </row>
    <row r="990" spans="1:5" ht="29.25">
      <c r="A990" s="405" t="s">
        <v>22057</v>
      </c>
      <c r="B990" s="398" t="s">
        <v>22058</v>
      </c>
      <c r="C990" s="405" t="s">
        <v>20131</v>
      </c>
      <c r="D990" s="621">
        <v>182.31</v>
      </c>
      <c r="E990" s="622"/>
    </row>
    <row r="991" spans="1:5" ht="19.5">
      <c r="A991" s="408" t="s">
        <v>22059</v>
      </c>
      <c r="B991" s="398" t="s">
        <v>22060</v>
      </c>
      <c r="C991" s="408" t="s">
        <v>20131</v>
      </c>
      <c r="D991" s="627">
        <v>11046.63</v>
      </c>
      <c r="E991" s="628"/>
    </row>
    <row r="992" spans="1:5" ht="39">
      <c r="A992" s="405" t="s">
        <v>22061</v>
      </c>
      <c r="B992" s="398" t="s">
        <v>22062</v>
      </c>
      <c r="C992" s="405" t="s">
        <v>20131</v>
      </c>
      <c r="D992" s="617">
        <v>3260.8</v>
      </c>
      <c r="E992" s="618"/>
    </row>
    <row r="993" spans="1:5" ht="48.75">
      <c r="A993" s="405" t="s">
        <v>22063</v>
      </c>
      <c r="B993" s="398" t="s">
        <v>22064</v>
      </c>
      <c r="C993" s="405" t="s">
        <v>20131</v>
      </c>
      <c r="D993" s="617">
        <v>3181.32</v>
      </c>
      <c r="E993" s="618"/>
    </row>
    <row r="994" spans="1:5">
      <c r="A994" s="406" t="s">
        <v>22065</v>
      </c>
      <c r="B994" s="400" t="s">
        <v>22066</v>
      </c>
      <c r="C994" s="406" t="s">
        <v>20131</v>
      </c>
      <c r="D994" s="613">
        <v>3328.38</v>
      </c>
      <c r="E994" s="614"/>
    </row>
    <row r="995" spans="1:5" ht="39">
      <c r="A995" s="409"/>
      <c r="B995" s="403" t="s">
        <v>22067</v>
      </c>
      <c r="C995" s="409"/>
      <c r="D995" s="631"/>
      <c r="E995" s="632"/>
    </row>
    <row r="996" spans="1:5" ht="48.75">
      <c r="A996" s="397" t="s">
        <v>22068</v>
      </c>
      <c r="B996" s="398" t="s">
        <v>22069</v>
      </c>
      <c r="C996" s="405" t="s">
        <v>20131</v>
      </c>
      <c r="D996" s="629">
        <v>3641.43</v>
      </c>
      <c r="E996" s="630"/>
    </row>
    <row r="997" spans="1:5" ht="48.75">
      <c r="A997" s="405" t="s">
        <v>22070</v>
      </c>
      <c r="B997" s="398" t="s">
        <v>22071</v>
      </c>
      <c r="C997" s="399" t="s">
        <v>20131</v>
      </c>
      <c r="D997" s="617">
        <v>4111.41</v>
      </c>
      <c r="E997" s="618"/>
    </row>
    <row r="998" spans="1:5" ht="48.75">
      <c r="A998" s="405" t="s">
        <v>22072</v>
      </c>
      <c r="B998" s="398" t="s">
        <v>22073</v>
      </c>
      <c r="C998" s="399" t="s">
        <v>20131</v>
      </c>
      <c r="D998" s="617">
        <v>4690.38</v>
      </c>
      <c r="E998" s="618"/>
    </row>
    <row r="999" spans="1:5" ht="48.75">
      <c r="A999" s="405" t="s">
        <v>22074</v>
      </c>
      <c r="B999" s="398" t="s">
        <v>22075</v>
      </c>
      <c r="C999" s="399" t="s">
        <v>20131</v>
      </c>
      <c r="D999" s="617">
        <v>6056.39</v>
      </c>
      <c r="E999" s="618"/>
    </row>
    <row r="1000" spans="1:5" ht="48.75">
      <c r="A1000" s="405" t="s">
        <v>22076</v>
      </c>
      <c r="B1000" s="398" t="s">
        <v>22077</v>
      </c>
      <c r="C1000" s="399" t="s">
        <v>20131</v>
      </c>
      <c r="D1000" s="617">
        <v>8048.45</v>
      </c>
      <c r="E1000" s="618"/>
    </row>
    <row r="1001" spans="1:5" ht="19.5">
      <c r="A1001" s="408" t="s">
        <v>22078</v>
      </c>
      <c r="B1001" s="398" t="s">
        <v>22079</v>
      </c>
      <c r="C1001" s="404" t="s">
        <v>20131</v>
      </c>
      <c r="D1001" s="619">
        <v>415.61</v>
      </c>
      <c r="E1001" s="620"/>
    </row>
    <row r="1002" spans="1:5" ht="29.25">
      <c r="A1002" s="405" t="s">
        <v>22080</v>
      </c>
      <c r="B1002" s="398" t="s">
        <v>22081</v>
      </c>
      <c r="C1002" s="399" t="s">
        <v>20131</v>
      </c>
      <c r="D1002" s="621">
        <v>685.66</v>
      </c>
      <c r="E1002" s="622"/>
    </row>
    <row r="1003" spans="1:5" ht="29.25">
      <c r="A1003" s="405" t="s">
        <v>22082</v>
      </c>
      <c r="B1003" s="398" t="s">
        <v>22083</v>
      </c>
      <c r="C1003" s="399" t="s">
        <v>20131</v>
      </c>
      <c r="D1003" s="617">
        <v>2553.88</v>
      </c>
      <c r="E1003" s="618"/>
    </row>
    <row r="1004" spans="1:5" ht="29.25">
      <c r="A1004" s="405" t="s">
        <v>22084</v>
      </c>
      <c r="B1004" s="398" t="s">
        <v>22085</v>
      </c>
      <c r="C1004" s="399" t="s">
        <v>20131</v>
      </c>
      <c r="D1004" s="617">
        <v>2970.38</v>
      </c>
      <c r="E1004" s="618"/>
    </row>
    <row r="1005" spans="1:5" ht="29.25">
      <c r="A1005" s="397" t="s">
        <v>22086</v>
      </c>
      <c r="B1005" s="398" t="s">
        <v>22087</v>
      </c>
      <c r="C1005" s="399" t="s">
        <v>20131</v>
      </c>
      <c r="D1005" s="617">
        <v>3342.17</v>
      </c>
      <c r="E1005" s="618"/>
    </row>
    <row r="1006" spans="1:5" ht="29.25">
      <c r="A1006" s="397" t="s">
        <v>22088</v>
      </c>
      <c r="B1006" s="398" t="s">
        <v>22089</v>
      </c>
      <c r="C1006" s="399" t="s">
        <v>20131</v>
      </c>
      <c r="D1006" s="617">
        <v>4117.2700000000004</v>
      </c>
      <c r="E1006" s="618"/>
    </row>
    <row r="1007" spans="1:5" ht="29.25">
      <c r="A1007" s="397" t="s">
        <v>22090</v>
      </c>
      <c r="B1007" s="398" t="s">
        <v>22091</v>
      </c>
      <c r="C1007" s="399" t="s">
        <v>20131</v>
      </c>
      <c r="D1007" s="617">
        <v>4169.5600000000004</v>
      </c>
      <c r="E1007" s="618"/>
    </row>
    <row r="1008" spans="1:5" ht="29.25">
      <c r="A1008" s="398" t="s">
        <v>22092</v>
      </c>
      <c r="B1008" s="398" t="s">
        <v>22093</v>
      </c>
      <c r="C1008" s="404" t="s">
        <v>20131</v>
      </c>
      <c r="D1008" s="627">
        <v>4194.7700000000004</v>
      </c>
      <c r="E1008" s="628"/>
    </row>
    <row r="1009" spans="1:5" ht="29.25">
      <c r="A1009" s="397" t="s">
        <v>22094</v>
      </c>
      <c r="B1009" s="398" t="s">
        <v>22095</v>
      </c>
      <c r="C1009" s="399" t="s">
        <v>20131</v>
      </c>
      <c r="D1009" s="617">
        <v>5082.7700000000004</v>
      </c>
      <c r="E1009" s="618"/>
    </row>
    <row r="1010" spans="1:5" ht="29.25">
      <c r="A1010" s="405" t="s">
        <v>22096</v>
      </c>
      <c r="B1010" s="398" t="s">
        <v>22097</v>
      </c>
      <c r="C1010" s="405" t="s">
        <v>20131</v>
      </c>
      <c r="D1010" s="617">
        <v>5321.32</v>
      </c>
      <c r="E1010" s="618"/>
    </row>
    <row r="1011" spans="1:5" ht="29.25">
      <c r="A1011" s="405" t="s">
        <v>22098</v>
      </c>
      <c r="B1011" s="398" t="s">
        <v>22099</v>
      </c>
      <c r="C1011" s="405" t="s">
        <v>20131</v>
      </c>
      <c r="D1011" s="617">
        <v>6235.03</v>
      </c>
      <c r="E1011" s="618"/>
    </row>
    <row r="1012" spans="1:5" ht="29.25">
      <c r="A1012" s="405" t="s">
        <v>22100</v>
      </c>
      <c r="B1012" s="398" t="s">
        <v>22101</v>
      </c>
      <c r="C1012" s="405" t="s">
        <v>20131</v>
      </c>
      <c r="D1012" s="617">
        <v>7542.14</v>
      </c>
      <c r="E1012" s="618"/>
    </row>
    <row r="1013" spans="1:5" ht="29.25">
      <c r="A1013" s="405" t="s">
        <v>22102</v>
      </c>
      <c r="B1013" s="398" t="s">
        <v>22103</v>
      </c>
      <c r="C1013" s="405" t="s">
        <v>20131</v>
      </c>
      <c r="D1013" s="617">
        <v>8413.52</v>
      </c>
      <c r="E1013" s="618"/>
    </row>
    <row r="1014" spans="1:5" ht="29.25">
      <c r="A1014" s="405" t="s">
        <v>22104</v>
      </c>
      <c r="B1014" s="398" t="s">
        <v>22105</v>
      </c>
      <c r="C1014" s="405" t="s">
        <v>20131</v>
      </c>
      <c r="D1014" s="617">
        <v>9233.65</v>
      </c>
      <c r="E1014" s="618"/>
    </row>
    <row r="1015" spans="1:5" ht="29.25">
      <c r="A1015" s="405" t="s">
        <v>22106</v>
      </c>
      <c r="B1015" s="398" t="s">
        <v>22107</v>
      </c>
      <c r="C1015" s="405" t="s">
        <v>20131</v>
      </c>
      <c r="D1015" s="617">
        <v>10096.61</v>
      </c>
      <c r="E1015" s="618"/>
    </row>
    <row r="1016" spans="1:5" ht="29.25">
      <c r="A1016" s="405" t="s">
        <v>22108</v>
      </c>
      <c r="B1016" s="398" t="s">
        <v>22109</v>
      </c>
      <c r="C1016" s="405" t="s">
        <v>20131</v>
      </c>
      <c r="D1016" s="617">
        <v>10654.34</v>
      </c>
      <c r="E1016" s="618"/>
    </row>
    <row r="1017" spans="1:5" ht="29.25">
      <c r="A1017" s="405" t="s">
        <v>22110</v>
      </c>
      <c r="B1017" s="398" t="s">
        <v>22111</v>
      </c>
      <c r="C1017" s="405" t="s">
        <v>20131</v>
      </c>
      <c r="D1017" s="617">
        <v>11500.29</v>
      </c>
      <c r="E1017" s="618"/>
    </row>
    <row r="1018" spans="1:5" ht="29.25">
      <c r="A1018" s="405" t="s">
        <v>22112</v>
      </c>
      <c r="B1018" s="398" t="s">
        <v>22113</v>
      </c>
      <c r="C1018" s="405" t="s">
        <v>20131</v>
      </c>
      <c r="D1018" s="617">
        <v>12345.82</v>
      </c>
      <c r="E1018" s="618"/>
    </row>
    <row r="1019" spans="1:5" ht="29.25">
      <c r="A1019" s="405" t="s">
        <v>22114</v>
      </c>
      <c r="B1019" s="398" t="s">
        <v>22115</v>
      </c>
      <c r="C1019" s="405" t="s">
        <v>20131</v>
      </c>
      <c r="D1019" s="621">
        <v>285.74</v>
      </c>
      <c r="E1019" s="622"/>
    </row>
    <row r="1020" spans="1:5" ht="29.25">
      <c r="A1020" s="405" t="s">
        <v>22116</v>
      </c>
      <c r="B1020" s="398" t="s">
        <v>22117</v>
      </c>
      <c r="C1020" s="405" t="s">
        <v>20131</v>
      </c>
      <c r="D1020" s="621">
        <v>359.81</v>
      </c>
      <c r="E1020" s="622"/>
    </row>
    <row r="1021" spans="1:5" ht="19.5">
      <c r="A1021" s="406" t="s">
        <v>22118</v>
      </c>
      <c r="B1021" s="400" t="s">
        <v>22119</v>
      </c>
      <c r="C1021" s="406" t="s">
        <v>20131</v>
      </c>
      <c r="D1021" s="633">
        <v>184.4</v>
      </c>
      <c r="E1021" s="634"/>
    </row>
    <row r="1022" spans="1:5" ht="19.5">
      <c r="A1022" s="409"/>
      <c r="B1022" s="403" t="s">
        <v>22120</v>
      </c>
      <c r="C1022" s="409"/>
      <c r="D1022" s="631"/>
      <c r="E1022" s="632"/>
    </row>
    <row r="1023" spans="1:5" ht="19.5">
      <c r="A1023" s="398" t="s">
        <v>22121</v>
      </c>
      <c r="B1023" s="398" t="s">
        <v>22122</v>
      </c>
      <c r="C1023" s="408" t="s">
        <v>20131</v>
      </c>
      <c r="D1023" s="627">
        <v>11434.52</v>
      </c>
      <c r="E1023" s="628"/>
    </row>
    <row r="1024" spans="1:5" ht="39">
      <c r="A1024" s="397" t="s">
        <v>22123</v>
      </c>
      <c r="B1024" s="398" t="s">
        <v>22124</v>
      </c>
      <c r="C1024" s="405" t="s">
        <v>20131</v>
      </c>
      <c r="D1024" s="621">
        <v>267.66000000000003</v>
      </c>
      <c r="E1024" s="622"/>
    </row>
    <row r="1025" spans="1:5" ht="39">
      <c r="A1025" s="405" t="s">
        <v>22125</v>
      </c>
      <c r="B1025" s="398" t="s">
        <v>22126</v>
      </c>
      <c r="C1025" s="399" t="s">
        <v>20131</v>
      </c>
      <c r="D1025" s="621">
        <v>533.84</v>
      </c>
      <c r="E1025" s="622"/>
    </row>
    <row r="1026" spans="1:5" ht="19.5">
      <c r="A1026" s="408" t="s">
        <v>22127</v>
      </c>
      <c r="B1026" s="398" t="s">
        <v>22128</v>
      </c>
      <c r="C1026" s="404" t="s">
        <v>20131</v>
      </c>
      <c r="D1026" s="619">
        <v>250.25</v>
      </c>
      <c r="E1026" s="620"/>
    </row>
    <row r="1027" spans="1:5" ht="39">
      <c r="A1027" s="405" t="s">
        <v>22129</v>
      </c>
      <c r="B1027" s="398" t="s">
        <v>22130</v>
      </c>
      <c r="C1027" s="399" t="s">
        <v>20131</v>
      </c>
      <c r="D1027" s="621">
        <v>264.08</v>
      </c>
      <c r="E1027" s="622"/>
    </row>
    <row r="1028" spans="1:5" ht="39">
      <c r="A1028" s="405" t="s">
        <v>22131</v>
      </c>
      <c r="B1028" s="398" t="s">
        <v>22132</v>
      </c>
      <c r="C1028" s="399" t="s">
        <v>20131</v>
      </c>
      <c r="D1028" s="621">
        <v>553.47</v>
      </c>
      <c r="E1028" s="622"/>
    </row>
    <row r="1029" spans="1:5" ht="39">
      <c r="A1029" s="405" t="s">
        <v>22133</v>
      </c>
      <c r="B1029" s="398" t="s">
        <v>22134</v>
      </c>
      <c r="C1029" s="399" t="s">
        <v>20131</v>
      </c>
      <c r="D1029" s="621">
        <v>330.3</v>
      </c>
      <c r="E1029" s="622"/>
    </row>
    <row r="1030" spans="1:5" ht="19.5">
      <c r="A1030" s="405" t="s">
        <v>22135</v>
      </c>
      <c r="B1030" s="398" t="s">
        <v>22136</v>
      </c>
      <c r="C1030" s="399" t="s">
        <v>20131</v>
      </c>
      <c r="D1030" s="621">
        <v>185.45</v>
      </c>
      <c r="E1030" s="622"/>
    </row>
    <row r="1031" spans="1:5" ht="29.25">
      <c r="A1031" s="405" t="s">
        <v>22137</v>
      </c>
      <c r="B1031" s="398" t="s">
        <v>22138</v>
      </c>
      <c r="C1031" s="399" t="s">
        <v>20131</v>
      </c>
      <c r="D1031" s="617">
        <v>1671.81</v>
      </c>
      <c r="E1031" s="618"/>
    </row>
    <row r="1032" spans="1:5" ht="39">
      <c r="A1032" s="405" t="s">
        <v>22139</v>
      </c>
      <c r="B1032" s="398" t="s">
        <v>22140</v>
      </c>
      <c r="C1032" s="399" t="s">
        <v>20131</v>
      </c>
      <c r="D1032" s="617">
        <v>1593.38</v>
      </c>
      <c r="E1032" s="618"/>
    </row>
    <row r="1033" spans="1:5" ht="39">
      <c r="A1033" s="406" t="s">
        <v>22141</v>
      </c>
      <c r="B1033" s="400" t="s">
        <v>22142</v>
      </c>
      <c r="C1033" s="401" t="s">
        <v>20131</v>
      </c>
      <c r="D1033" s="633">
        <v>904.47</v>
      </c>
      <c r="E1033" s="634"/>
    </row>
    <row r="1034" spans="1:5" ht="14.25">
      <c r="A1034" s="407"/>
      <c r="B1034" s="403" t="s">
        <v>22143</v>
      </c>
      <c r="C1034" s="407"/>
      <c r="D1034" s="623"/>
      <c r="E1034" s="624"/>
    </row>
    <row r="1035" spans="1:5" ht="48.75">
      <c r="A1035" s="397" t="s">
        <v>22144</v>
      </c>
      <c r="B1035" s="398" t="s">
        <v>22145</v>
      </c>
      <c r="C1035" s="399" t="s">
        <v>20131</v>
      </c>
      <c r="D1035" s="617">
        <v>1368.67</v>
      </c>
      <c r="E1035" s="618"/>
    </row>
    <row r="1036" spans="1:5" ht="39">
      <c r="A1036" s="397" t="s">
        <v>22146</v>
      </c>
      <c r="B1036" s="398" t="s">
        <v>22147</v>
      </c>
      <c r="C1036" s="399" t="s">
        <v>20131</v>
      </c>
      <c r="D1036" s="617">
        <v>1553.2</v>
      </c>
      <c r="E1036" s="618"/>
    </row>
    <row r="1037" spans="1:5" ht="39">
      <c r="A1037" s="405" t="s">
        <v>22148</v>
      </c>
      <c r="B1037" s="398" t="s">
        <v>22149</v>
      </c>
      <c r="C1037" s="399" t="s">
        <v>20131</v>
      </c>
      <c r="D1037" s="621">
        <v>779.62</v>
      </c>
      <c r="E1037" s="622"/>
    </row>
    <row r="1038" spans="1:5" ht="39">
      <c r="A1038" s="405" t="s">
        <v>22150</v>
      </c>
      <c r="B1038" s="398" t="s">
        <v>22151</v>
      </c>
      <c r="C1038" s="399" t="s">
        <v>20131</v>
      </c>
      <c r="D1038" s="621">
        <v>778.85</v>
      </c>
      <c r="E1038" s="622"/>
    </row>
    <row r="1039" spans="1:5" ht="39">
      <c r="A1039" s="405" t="s">
        <v>22152</v>
      </c>
      <c r="B1039" s="398" t="s">
        <v>22153</v>
      </c>
      <c r="C1039" s="399" t="s">
        <v>20131</v>
      </c>
      <c r="D1039" s="621">
        <v>817.35</v>
      </c>
      <c r="E1039" s="622"/>
    </row>
    <row r="1040" spans="1:5" ht="39">
      <c r="A1040" s="405" t="s">
        <v>22154</v>
      </c>
      <c r="B1040" s="398" t="s">
        <v>22155</v>
      </c>
      <c r="C1040" s="399" t="s">
        <v>20131</v>
      </c>
      <c r="D1040" s="621">
        <v>281.82</v>
      </c>
      <c r="E1040" s="622"/>
    </row>
    <row r="1041" spans="1:5" ht="39">
      <c r="A1041" s="405" t="s">
        <v>22156</v>
      </c>
      <c r="B1041" s="398" t="s">
        <v>22157</v>
      </c>
      <c r="C1041" s="399" t="s">
        <v>20131</v>
      </c>
      <c r="D1041" s="621">
        <v>557.89</v>
      </c>
      <c r="E1041" s="622"/>
    </row>
    <row r="1042" spans="1:5" ht="19.5">
      <c r="A1042" s="408" t="s">
        <v>22158</v>
      </c>
      <c r="B1042" s="398" t="s">
        <v>22159</v>
      </c>
      <c r="C1042" s="404" t="s">
        <v>20131</v>
      </c>
      <c r="D1042" s="619">
        <v>268.16000000000003</v>
      </c>
      <c r="E1042" s="620"/>
    </row>
    <row r="1043" spans="1:5" ht="39">
      <c r="A1043" s="405" t="s">
        <v>22160</v>
      </c>
      <c r="B1043" s="398" t="s">
        <v>22161</v>
      </c>
      <c r="C1043" s="399" t="s">
        <v>20131</v>
      </c>
      <c r="D1043" s="621">
        <v>282.99</v>
      </c>
      <c r="E1043" s="622"/>
    </row>
    <row r="1044" spans="1:5" ht="39">
      <c r="A1044" s="405" t="s">
        <v>22162</v>
      </c>
      <c r="B1044" s="398" t="s">
        <v>22163</v>
      </c>
      <c r="C1044" s="399" t="s">
        <v>20131</v>
      </c>
      <c r="D1044" s="621">
        <v>593.09</v>
      </c>
      <c r="E1044" s="622"/>
    </row>
    <row r="1045" spans="1:5" ht="19.5">
      <c r="A1045" s="406" t="s">
        <v>22164</v>
      </c>
      <c r="B1045" s="400" t="s">
        <v>22165</v>
      </c>
      <c r="C1045" s="401" t="s">
        <v>20131</v>
      </c>
      <c r="D1045" s="633">
        <v>353.92</v>
      </c>
      <c r="E1045" s="634"/>
    </row>
    <row r="1046" spans="1:5" ht="29.25">
      <c r="A1046" s="409"/>
      <c r="B1046" s="403" t="s">
        <v>22166</v>
      </c>
      <c r="C1046" s="409"/>
      <c r="D1046" s="631"/>
      <c r="E1046" s="632"/>
    </row>
    <row r="1047" spans="1:5" ht="19.5">
      <c r="A1047" s="397" t="s">
        <v>22167</v>
      </c>
      <c r="B1047" s="398" t="s">
        <v>22168</v>
      </c>
      <c r="C1047" s="399" t="s">
        <v>20131</v>
      </c>
      <c r="D1047" s="621">
        <v>185.45</v>
      </c>
      <c r="E1047" s="622"/>
    </row>
    <row r="1048" spans="1:5" ht="29.25">
      <c r="A1048" s="397" t="s">
        <v>22169</v>
      </c>
      <c r="B1048" s="398" t="s">
        <v>22170</v>
      </c>
      <c r="C1048" s="399" t="s">
        <v>20131</v>
      </c>
      <c r="D1048" s="617">
        <v>1811.2</v>
      </c>
      <c r="E1048" s="618"/>
    </row>
    <row r="1049" spans="1:5" ht="39">
      <c r="A1049" s="405" t="s">
        <v>22171</v>
      </c>
      <c r="B1049" s="398" t="s">
        <v>22172</v>
      </c>
      <c r="C1049" s="399" t="s">
        <v>20131</v>
      </c>
      <c r="D1049" s="617">
        <v>1660.48</v>
      </c>
      <c r="E1049" s="618"/>
    </row>
    <row r="1050" spans="1:5" ht="39">
      <c r="A1050" s="405" t="s">
        <v>22173</v>
      </c>
      <c r="B1050" s="398" t="s">
        <v>22174</v>
      </c>
      <c r="C1050" s="399" t="s">
        <v>20131</v>
      </c>
      <c r="D1050" s="621">
        <v>932.72</v>
      </c>
      <c r="E1050" s="622"/>
    </row>
    <row r="1051" spans="1:5" ht="48.75">
      <c r="A1051" s="405" t="s">
        <v>22175</v>
      </c>
      <c r="B1051" s="398" t="s">
        <v>22176</v>
      </c>
      <c r="C1051" s="399" t="s">
        <v>20131</v>
      </c>
      <c r="D1051" s="617">
        <v>1396.92</v>
      </c>
      <c r="E1051" s="618"/>
    </row>
    <row r="1052" spans="1:5" ht="39">
      <c r="A1052" s="405" t="s">
        <v>22177</v>
      </c>
      <c r="B1052" s="398" t="s">
        <v>22178</v>
      </c>
      <c r="C1052" s="399" t="s">
        <v>20131</v>
      </c>
      <c r="D1052" s="617">
        <v>1565.62</v>
      </c>
      <c r="E1052" s="618"/>
    </row>
    <row r="1053" spans="1:5" ht="39">
      <c r="A1053" s="405" t="s">
        <v>22179</v>
      </c>
      <c r="B1053" s="398" t="s">
        <v>22180</v>
      </c>
      <c r="C1053" s="399" t="s">
        <v>20131</v>
      </c>
      <c r="D1053" s="621">
        <v>784.26</v>
      </c>
      <c r="E1053" s="622"/>
    </row>
    <row r="1054" spans="1:5" ht="39">
      <c r="A1054" s="405" t="s">
        <v>22181</v>
      </c>
      <c r="B1054" s="398" t="s">
        <v>22182</v>
      </c>
      <c r="C1054" s="399" t="s">
        <v>20131</v>
      </c>
      <c r="D1054" s="621">
        <v>783.99</v>
      </c>
      <c r="E1054" s="622"/>
    </row>
    <row r="1055" spans="1:5" ht="39">
      <c r="A1055" s="405" t="s">
        <v>22183</v>
      </c>
      <c r="B1055" s="398" t="s">
        <v>22184</v>
      </c>
      <c r="C1055" s="399" t="s">
        <v>20131</v>
      </c>
      <c r="D1055" s="621">
        <v>825.55</v>
      </c>
      <c r="E1055" s="622"/>
    </row>
    <row r="1056" spans="1:5" ht="19.5">
      <c r="A1056" s="406" t="s">
        <v>22185</v>
      </c>
      <c r="B1056" s="400" t="s">
        <v>22186</v>
      </c>
      <c r="C1056" s="401" t="s">
        <v>20131</v>
      </c>
      <c r="D1056" s="633">
        <v>197.77</v>
      </c>
      <c r="E1056" s="634"/>
    </row>
    <row r="1057" spans="1:5" ht="14.25">
      <c r="A1057" s="407"/>
      <c r="B1057" s="403" t="s">
        <v>22187</v>
      </c>
      <c r="C1057" s="407"/>
      <c r="D1057" s="623"/>
      <c r="E1057" s="624"/>
    </row>
    <row r="1058" spans="1:5" ht="19.5">
      <c r="A1058" s="397" t="s">
        <v>22188</v>
      </c>
      <c r="B1058" s="398" t="s">
        <v>22189</v>
      </c>
      <c r="C1058" s="399" t="s">
        <v>20131</v>
      </c>
      <c r="D1058" s="621">
        <v>504.5</v>
      </c>
      <c r="E1058" s="622"/>
    </row>
    <row r="1059" spans="1:5" ht="19.5">
      <c r="A1059" s="398" t="s">
        <v>22190</v>
      </c>
      <c r="B1059" s="398" t="s">
        <v>22191</v>
      </c>
      <c r="C1059" s="404" t="s">
        <v>20131</v>
      </c>
      <c r="D1059" s="619">
        <v>802.27</v>
      </c>
      <c r="E1059" s="620"/>
    </row>
    <row r="1060" spans="1:5" ht="19.5">
      <c r="A1060" s="398" t="s">
        <v>22192</v>
      </c>
      <c r="B1060" s="398" t="s">
        <v>22193</v>
      </c>
      <c r="C1060" s="404" t="s">
        <v>20131</v>
      </c>
      <c r="D1060" s="619">
        <v>287.57</v>
      </c>
      <c r="E1060" s="620"/>
    </row>
    <row r="1061" spans="1:5" ht="19.5">
      <c r="A1061" s="398" t="s">
        <v>22194</v>
      </c>
      <c r="B1061" s="398" t="s">
        <v>22195</v>
      </c>
      <c r="C1061" s="404" t="s">
        <v>20131</v>
      </c>
      <c r="D1061" s="619">
        <v>423.3</v>
      </c>
      <c r="E1061" s="620"/>
    </row>
    <row r="1062" spans="1:5" ht="19.5">
      <c r="A1062" s="398" t="s">
        <v>22196</v>
      </c>
      <c r="B1062" s="398" t="s">
        <v>22197</v>
      </c>
      <c r="C1062" s="404" t="s">
        <v>20131</v>
      </c>
      <c r="D1062" s="619">
        <v>439.43</v>
      </c>
      <c r="E1062" s="620"/>
    </row>
    <row r="1063" spans="1:5" ht="58.5">
      <c r="A1063" s="405" t="s">
        <v>22198</v>
      </c>
      <c r="B1063" s="398" t="s">
        <v>22199</v>
      </c>
      <c r="C1063" s="405" t="s">
        <v>20131</v>
      </c>
      <c r="D1063" s="621">
        <v>554.42999999999995</v>
      </c>
      <c r="E1063" s="622"/>
    </row>
    <row r="1064" spans="1:5" ht="19.5">
      <c r="A1064" s="408" t="s">
        <v>22200</v>
      </c>
      <c r="B1064" s="398" t="s">
        <v>22201</v>
      </c>
      <c r="C1064" s="408" t="s">
        <v>20131</v>
      </c>
      <c r="D1064" s="619">
        <v>546.45000000000005</v>
      </c>
      <c r="E1064" s="620"/>
    </row>
    <row r="1065" spans="1:5" ht="19.5">
      <c r="A1065" s="405" t="s">
        <v>22202</v>
      </c>
      <c r="B1065" s="398" t="s">
        <v>22203</v>
      </c>
      <c r="C1065" s="405" t="s">
        <v>20131</v>
      </c>
      <c r="D1065" s="621">
        <v>548.96</v>
      </c>
      <c r="E1065" s="622"/>
    </row>
    <row r="1066" spans="1:5" ht="29.25">
      <c r="A1066" s="405" t="s">
        <v>22204</v>
      </c>
      <c r="B1066" s="398" t="s">
        <v>22205</v>
      </c>
      <c r="C1066" s="405" t="s">
        <v>20131</v>
      </c>
      <c r="D1066" s="617">
        <v>4389.72</v>
      </c>
      <c r="E1066" s="618"/>
    </row>
    <row r="1067" spans="1:5" ht="29.25">
      <c r="A1067" s="405" t="s">
        <v>22206</v>
      </c>
      <c r="B1067" s="410" t="s">
        <v>22207</v>
      </c>
      <c r="C1067" s="405" t="s">
        <v>20131</v>
      </c>
      <c r="D1067" s="621">
        <v>446.98</v>
      </c>
      <c r="E1067" s="622"/>
    </row>
    <row r="1068" spans="1:5" ht="19.5">
      <c r="A1068" s="408" t="s">
        <v>22208</v>
      </c>
      <c r="B1068" s="398" t="s">
        <v>22209</v>
      </c>
      <c r="C1068" s="408" t="s">
        <v>20131</v>
      </c>
      <c r="D1068" s="619">
        <v>455.54</v>
      </c>
      <c r="E1068" s="620"/>
    </row>
    <row r="1069" spans="1:5">
      <c r="A1069" s="408" t="s">
        <v>22210</v>
      </c>
      <c r="B1069" s="398" t="s">
        <v>22211</v>
      </c>
      <c r="C1069" s="408" t="s">
        <v>20158</v>
      </c>
      <c r="D1069" s="619">
        <v>115.51</v>
      </c>
      <c r="E1069" s="620"/>
    </row>
    <row r="1070" spans="1:5">
      <c r="A1070" s="408" t="s">
        <v>22212</v>
      </c>
      <c r="B1070" s="398" t="s">
        <v>22213</v>
      </c>
      <c r="C1070" s="408" t="s">
        <v>20158</v>
      </c>
      <c r="D1070" s="619">
        <v>311.61</v>
      </c>
      <c r="E1070" s="620"/>
    </row>
    <row r="1071" spans="1:5">
      <c r="A1071" s="408" t="s">
        <v>22214</v>
      </c>
      <c r="B1071" s="398" t="s">
        <v>22215</v>
      </c>
      <c r="C1071" s="408" t="s">
        <v>20158</v>
      </c>
      <c r="D1071" s="619">
        <v>306.11</v>
      </c>
      <c r="E1071" s="620"/>
    </row>
    <row r="1072" spans="1:5" ht="19.5">
      <c r="A1072" s="405" t="s">
        <v>22216</v>
      </c>
      <c r="B1072" s="398" t="s">
        <v>22217</v>
      </c>
      <c r="C1072" s="405" t="s">
        <v>20131</v>
      </c>
      <c r="D1072" s="621">
        <v>336.55</v>
      </c>
      <c r="E1072" s="622"/>
    </row>
    <row r="1073" spans="1:5" ht="19.5">
      <c r="A1073" s="408" t="s">
        <v>22218</v>
      </c>
      <c r="B1073" s="398" t="s">
        <v>22219</v>
      </c>
      <c r="C1073" s="408" t="s">
        <v>20131</v>
      </c>
      <c r="D1073" s="619">
        <v>255.55</v>
      </c>
      <c r="E1073" s="620"/>
    </row>
    <row r="1074" spans="1:5" ht="29.25">
      <c r="A1074" s="408" t="s">
        <v>22220</v>
      </c>
      <c r="B1074" s="410" t="s">
        <v>22221</v>
      </c>
      <c r="C1074" s="408" t="s">
        <v>20131</v>
      </c>
      <c r="D1074" s="619">
        <v>411.32</v>
      </c>
      <c r="E1074" s="620"/>
    </row>
    <row r="1075" spans="1:5" ht="19.5">
      <c r="A1075" s="408" t="s">
        <v>22222</v>
      </c>
      <c r="B1075" s="398" t="s">
        <v>22223</v>
      </c>
      <c r="C1075" s="408" t="s">
        <v>20131</v>
      </c>
      <c r="D1075" s="619">
        <v>331.08</v>
      </c>
      <c r="E1075" s="620"/>
    </row>
    <row r="1076" spans="1:5" ht="19.5">
      <c r="A1076" s="405" t="s">
        <v>22224</v>
      </c>
      <c r="B1076" s="398" t="s">
        <v>22225</v>
      </c>
      <c r="C1076" s="405" t="s">
        <v>20131</v>
      </c>
      <c r="D1076" s="621">
        <v>200.13</v>
      </c>
      <c r="E1076" s="622"/>
    </row>
    <row r="1077" spans="1:5" ht="19.5">
      <c r="A1077" s="397" t="s">
        <v>22226</v>
      </c>
      <c r="B1077" s="398" t="s">
        <v>22227</v>
      </c>
      <c r="C1077" s="399" t="s">
        <v>20131</v>
      </c>
      <c r="D1077" s="621">
        <v>511.05</v>
      </c>
      <c r="E1077" s="622"/>
    </row>
    <row r="1078" spans="1:5" ht="19.5">
      <c r="A1078" s="397" t="s">
        <v>22228</v>
      </c>
      <c r="B1078" s="398" t="s">
        <v>22229</v>
      </c>
      <c r="C1078" s="399" t="s">
        <v>20131</v>
      </c>
      <c r="D1078" s="621">
        <v>810.43</v>
      </c>
      <c r="E1078" s="622"/>
    </row>
    <row r="1079" spans="1:5" ht="19.5">
      <c r="A1079" s="397" t="s">
        <v>22230</v>
      </c>
      <c r="B1079" s="398" t="s">
        <v>22231</v>
      </c>
      <c r="C1079" s="399" t="s">
        <v>20131</v>
      </c>
      <c r="D1079" s="621">
        <v>291.68</v>
      </c>
      <c r="E1079" s="622"/>
    </row>
    <row r="1080" spans="1:5" ht="19.5">
      <c r="A1080" s="398" t="s">
        <v>22232</v>
      </c>
      <c r="B1080" s="398" t="s">
        <v>22233</v>
      </c>
      <c r="C1080" s="404" t="s">
        <v>20131</v>
      </c>
      <c r="D1080" s="619">
        <v>429.85</v>
      </c>
      <c r="E1080" s="620"/>
    </row>
    <row r="1081" spans="1:5" ht="19.5">
      <c r="A1081" s="408" t="s">
        <v>22234</v>
      </c>
      <c r="B1081" s="398" t="s">
        <v>22235</v>
      </c>
      <c r="C1081" s="408" t="s">
        <v>20131</v>
      </c>
      <c r="D1081" s="619">
        <v>447.61</v>
      </c>
      <c r="E1081" s="620"/>
    </row>
    <row r="1082" spans="1:5" ht="58.5">
      <c r="A1082" s="405" t="s">
        <v>22236</v>
      </c>
      <c r="B1082" s="398" t="s">
        <v>22237</v>
      </c>
      <c r="C1082" s="405" t="s">
        <v>20131</v>
      </c>
      <c r="D1082" s="621">
        <v>554.42999999999995</v>
      </c>
      <c r="E1082" s="622"/>
    </row>
    <row r="1083" spans="1:5" ht="19.5">
      <c r="A1083" s="408" t="s">
        <v>22238</v>
      </c>
      <c r="B1083" s="398" t="s">
        <v>22239</v>
      </c>
      <c r="C1083" s="408" t="s">
        <v>20131</v>
      </c>
      <c r="D1083" s="619">
        <v>553</v>
      </c>
      <c r="E1083" s="620"/>
    </row>
    <row r="1084" spans="1:5" ht="19.5">
      <c r="A1084" s="408" t="s">
        <v>22240</v>
      </c>
      <c r="B1084" s="398" t="s">
        <v>22241</v>
      </c>
      <c r="C1084" s="408" t="s">
        <v>20131</v>
      </c>
      <c r="D1084" s="619">
        <v>557.14</v>
      </c>
      <c r="E1084" s="620"/>
    </row>
    <row r="1085" spans="1:5" ht="29.25">
      <c r="A1085" s="408" t="s">
        <v>22242</v>
      </c>
      <c r="B1085" s="398" t="s">
        <v>22243</v>
      </c>
      <c r="C1085" s="408" t="s">
        <v>20131</v>
      </c>
      <c r="D1085" s="627">
        <v>4408.29</v>
      </c>
      <c r="E1085" s="628"/>
    </row>
    <row r="1086" spans="1:5" ht="29.25">
      <c r="A1086" s="405" t="s">
        <v>22244</v>
      </c>
      <c r="B1086" s="410" t="s">
        <v>22245</v>
      </c>
      <c r="C1086" s="405" t="s">
        <v>20131</v>
      </c>
      <c r="D1086" s="621">
        <v>457.65</v>
      </c>
      <c r="E1086" s="622"/>
    </row>
    <row r="1087" spans="1:5" ht="19.5">
      <c r="A1087" s="408" t="s">
        <v>22246</v>
      </c>
      <c r="B1087" s="398" t="s">
        <v>22247</v>
      </c>
      <c r="C1087" s="408" t="s">
        <v>20131</v>
      </c>
      <c r="D1087" s="619">
        <v>466.21</v>
      </c>
      <c r="E1087" s="620"/>
    </row>
    <row r="1088" spans="1:5">
      <c r="A1088" s="408" t="s">
        <v>22248</v>
      </c>
      <c r="B1088" s="398" t="s">
        <v>22249</v>
      </c>
      <c r="C1088" s="408" t="s">
        <v>20158</v>
      </c>
      <c r="D1088" s="619">
        <v>115.78</v>
      </c>
      <c r="E1088" s="620"/>
    </row>
    <row r="1089" spans="1:5">
      <c r="A1089" s="408" t="s">
        <v>22250</v>
      </c>
      <c r="B1089" s="398" t="s">
        <v>22251</v>
      </c>
      <c r="C1089" s="408" t="s">
        <v>20158</v>
      </c>
      <c r="D1089" s="619">
        <v>311.88</v>
      </c>
      <c r="E1089" s="620"/>
    </row>
    <row r="1090" spans="1:5">
      <c r="A1090" s="408" t="s">
        <v>22252</v>
      </c>
      <c r="B1090" s="398" t="s">
        <v>22253</v>
      </c>
      <c r="C1090" s="408" t="s">
        <v>20158</v>
      </c>
      <c r="D1090" s="619">
        <v>306.38</v>
      </c>
      <c r="E1090" s="620"/>
    </row>
    <row r="1091" spans="1:5" ht="19.5">
      <c r="A1091" s="405" t="s">
        <v>22254</v>
      </c>
      <c r="B1091" s="398" t="s">
        <v>22255</v>
      </c>
      <c r="C1091" s="405" t="s">
        <v>20131</v>
      </c>
      <c r="D1091" s="621">
        <v>342.28</v>
      </c>
      <c r="E1091" s="622"/>
    </row>
    <row r="1092" spans="1:5" ht="19.5">
      <c r="A1092" s="408" t="s">
        <v>22256</v>
      </c>
      <c r="B1092" s="398" t="s">
        <v>22257</v>
      </c>
      <c r="C1092" s="408" t="s">
        <v>20131</v>
      </c>
      <c r="D1092" s="619">
        <v>259.66000000000003</v>
      </c>
      <c r="E1092" s="620"/>
    </row>
    <row r="1093" spans="1:5" ht="29.25">
      <c r="A1093" s="408" t="s">
        <v>22258</v>
      </c>
      <c r="B1093" s="410" t="s">
        <v>22259</v>
      </c>
      <c r="C1093" s="408" t="s">
        <v>20131</v>
      </c>
      <c r="D1093" s="619">
        <v>417.49</v>
      </c>
      <c r="E1093" s="620"/>
    </row>
    <row r="1094" spans="1:5" ht="19.5">
      <c r="A1094" s="408" t="s">
        <v>22260</v>
      </c>
      <c r="B1094" s="398" t="s">
        <v>22261</v>
      </c>
      <c r="C1094" s="408" t="s">
        <v>20131</v>
      </c>
      <c r="D1094" s="619">
        <v>337.24</v>
      </c>
      <c r="E1094" s="620"/>
    </row>
    <row r="1095" spans="1:5">
      <c r="A1095" s="406" t="s">
        <v>22262</v>
      </c>
      <c r="B1095" s="400" t="s">
        <v>22263</v>
      </c>
      <c r="C1095" s="406" t="s">
        <v>20131</v>
      </c>
      <c r="D1095" s="633">
        <v>41.69</v>
      </c>
      <c r="E1095" s="634"/>
    </row>
    <row r="1096" spans="1:5" ht="14.25">
      <c r="A1096" s="411"/>
      <c r="B1096" s="403" t="s">
        <v>22264</v>
      </c>
      <c r="C1096" s="411"/>
      <c r="D1096" s="635"/>
      <c r="E1096" s="636"/>
    </row>
    <row r="1097" spans="1:5" ht="19.5">
      <c r="A1097" s="397" t="s">
        <v>22265</v>
      </c>
      <c r="B1097" s="410" t="s">
        <v>22266</v>
      </c>
      <c r="C1097" s="399" t="s">
        <v>20131</v>
      </c>
      <c r="D1097" s="621">
        <v>47</v>
      </c>
      <c r="E1097" s="622"/>
    </row>
    <row r="1098" spans="1:5" ht="19.5">
      <c r="A1098" s="397" t="s">
        <v>22267</v>
      </c>
      <c r="B1098" s="398" t="s">
        <v>22268</v>
      </c>
      <c r="C1098" s="399" t="s">
        <v>20131</v>
      </c>
      <c r="D1098" s="621">
        <v>509.51</v>
      </c>
      <c r="E1098" s="622"/>
    </row>
    <row r="1099" spans="1:5" ht="19.5">
      <c r="A1099" s="397" t="s">
        <v>22269</v>
      </c>
      <c r="B1099" s="398" t="s">
        <v>22270</v>
      </c>
      <c r="C1099" s="399" t="s">
        <v>20131</v>
      </c>
      <c r="D1099" s="621">
        <v>760.23</v>
      </c>
      <c r="E1099" s="622"/>
    </row>
    <row r="1100" spans="1:5" ht="19.5">
      <c r="A1100" s="398" t="s">
        <v>22271</v>
      </c>
      <c r="B1100" s="398" t="s">
        <v>22272</v>
      </c>
      <c r="C1100" s="404" t="s">
        <v>20131</v>
      </c>
      <c r="D1100" s="619">
        <v>195.84</v>
      </c>
      <c r="E1100" s="620"/>
    </row>
    <row r="1101" spans="1:5" ht="29.25">
      <c r="A1101" s="398" t="s">
        <v>22273</v>
      </c>
      <c r="B1101" s="398" t="s">
        <v>22274</v>
      </c>
      <c r="C1101" s="404" t="s">
        <v>20131</v>
      </c>
      <c r="D1101" s="619">
        <v>354.87</v>
      </c>
      <c r="E1101" s="620"/>
    </row>
    <row r="1102" spans="1:5" ht="19.5">
      <c r="A1102" s="405" t="s">
        <v>22275</v>
      </c>
      <c r="B1102" s="398" t="s">
        <v>22276</v>
      </c>
      <c r="C1102" s="405" t="s">
        <v>20131</v>
      </c>
      <c r="D1102" s="621">
        <v>463.49</v>
      </c>
      <c r="E1102" s="622"/>
    </row>
    <row r="1103" spans="1:5" ht="29.25">
      <c r="A1103" s="405" t="s">
        <v>22277</v>
      </c>
      <c r="B1103" s="398" t="s">
        <v>22278</v>
      </c>
      <c r="C1103" s="405" t="s">
        <v>20131</v>
      </c>
      <c r="D1103" s="617">
        <v>1898.24</v>
      </c>
      <c r="E1103" s="618"/>
    </row>
    <row r="1104" spans="1:5">
      <c r="A1104" s="405" t="s">
        <v>22279</v>
      </c>
      <c r="B1104" s="398" t="s">
        <v>22280</v>
      </c>
      <c r="C1104" s="405" t="s">
        <v>20131</v>
      </c>
      <c r="D1104" s="621">
        <v>44.45</v>
      </c>
      <c r="E1104" s="622"/>
    </row>
    <row r="1105" spans="1:5" ht="19.5">
      <c r="A1105" s="405" t="s">
        <v>22281</v>
      </c>
      <c r="B1105" s="410" t="s">
        <v>22282</v>
      </c>
      <c r="C1105" s="405" t="s">
        <v>20131</v>
      </c>
      <c r="D1105" s="621">
        <v>47</v>
      </c>
      <c r="E1105" s="622"/>
    </row>
    <row r="1106" spans="1:5" ht="19.5">
      <c r="A1106" s="405" t="s">
        <v>22283</v>
      </c>
      <c r="B1106" s="398" t="s">
        <v>22284</v>
      </c>
      <c r="C1106" s="405" t="s">
        <v>20131</v>
      </c>
      <c r="D1106" s="621">
        <v>509.51</v>
      </c>
      <c r="E1106" s="622"/>
    </row>
    <row r="1107" spans="1:5">
      <c r="A1107" s="408" t="s">
        <v>22285</v>
      </c>
      <c r="B1107" s="398" t="s">
        <v>22286</v>
      </c>
      <c r="C1107" s="408" t="s">
        <v>20131</v>
      </c>
      <c r="D1107" s="619">
        <v>760.23</v>
      </c>
      <c r="E1107" s="620"/>
    </row>
    <row r="1108" spans="1:5">
      <c r="A1108" s="408" t="s">
        <v>22287</v>
      </c>
      <c r="B1108" s="398" t="s">
        <v>22288</v>
      </c>
      <c r="C1108" s="408" t="s">
        <v>20131</v>
      </c>
      <c r="D1108" s="619">
        <v>195.84</v>
      </c>
      <c r="E1108" s="620"/>
    </row>
    <row r="1109" spans="1:5" ht="19.5">
      <c r="A1109" s="408" t="s">
        <v>22289</v>
      </c>
      <c r="B1109" s="398" t="s">
        <v>22290</v>
      </c>
      <c r="C1109" s="408" t="s">
        <v>20131</v>
      </c>
      <c r="D1109" s="619">
        <v>378.99</v>
      </c>
      <c r="E1109" s="620"/>
    </row>
    <row r="1110" spans="1:5" ht="19.5">
      <c r="A1110" s="405" t="s">
        <v>22291</v>
      </c>
      <c r="B1110" s="398" t="s">
        <v>22292</v>
      </c>
      <c r="C1110" s="405" t="s">
        <v>20131</v>
      </c>
      <c r="D1110" s="621">
        <v>495.88</v>
      </c>
      <c r="E1110" s="622"/>
    </row>
    <row r="1111" spans="1:5" ht="29.25">
      <c r="A1111" s="405" t="s">
        <v>22293</v>
      </c>
      <c r="B1111" s="398" t="s">
        <v>22294</v>
      </c>
      <c r="C1111" s="405" t="s">
        <v>20131</v>
      </c>
      <c r="D1111" s="617">
        <v>1910.05</v>
      </c>
      <c r="E1111" s="618"/>
    </row>
    <row r="1112" spans="1:5" ht="29.25">
      <c r="A1112" s="408" t="s">
        <v>22295</v>
      </c>
      <c r="B1112" s="410" t="s">
        <v>22296</v>
      </c>
      <c r="C1112" s="408" t="s">
        <v>20131</v>
      </c>
      <c r="D1112" s="619">
        <v>618.83000000000004</v>
      </c>
      <c r="E1112" s="620"/>
    </row>
    <row r="1113" spans="1:5" ht="19.5">
      <c r="A1113" s="408" t="s">
        <v>22297</v>
      </c>
      <c r="B1113" s="398" t="s">
        <v>22298</v>
      </c>
      <c r="C1113" s="408" t="s">
        <v>20131</v>
      </c>
      <c r="D1113" s="619">
        <v>269.60000000000002</v>
      </c>
      <c r="E1113" s="620"/>
    </row>
    <row r="1114" spans="1:5" ht="29.25">
      <c r="A1114" s="408" t="s">
        <v>22299</v>
      </c>
      <c r="B1114" s="410" t="s">
        <v>22300</v>
      </c>
      <c r="C1114" s="408" t="s">
        <v>20131</v>
      </c>
      <c r="D1114" s="619">
        <v>627.01</v>
      </c>
      <c r="E1114" s="620"/>
    </row>
    <row r="1115" spans="1:5" ht="19.5">
      <c r="A1115" s="408" t="s">
        <v>22301</v>
      </c>
      <c r="B1115" s="398" t="s">
        <v>22302</v>
      </c>
      <c r="C1115" s="408" t="s">
        <v>20131</v>
      </c>
      <c r="D1115" s="619">
        <v>275.74</v>
      </c>
      <c r="E1115" s="620"/>
    </row>
    <row r="1116" spans="1:5">
      <c r="A1116" s="408" t="s">
        <v>22303</v>
      </c>
      <c r="B1116" s="398" t="s">
        <v>22304</v>
      </c>
      <c r="C1116" s="408" t="s">
        <v>20158</v>
      </c>
      <c r="D1116" s="619">
        <v>381.76</v>
      </c>
      <c r="E1116" s="620"/>
    </row>
    <row r="1117" spans="1:5">
      <c r="A1117" s="405" t="s">
        <v>22305</v>
      </c>
      <c r="B1117" s="398" t="s">
        <v>22306</v>
      </c>
      <c r="C1117" s="405" t="s">
        <v>20158</v>
      </c>
      <c r="D1117" s="621">
        <v>381.76</v>
      </c>
      <c r="E1117" s="622"/>
    </row>
    <row r="1118" spans="1:5" ht="19.5">
      <c r="A1118" s="406" t="s">
        <v>22307</v>
      </c>
      <c r="B1118" s="400" t="s">
        <v>22308</v>
      </c>
      <c r="C1118" s="406" t="s">
        <v>20131</v>
      </c>
      <c r="D1118" s="633">
        <v>729.77</v>
      </c>
      <c r="E1118" s="634"/>
    </row>
    <row r="1119" spans="1:5" ht="14.25">
      <c r="A1119" s="409"/>
      <c r="B1119" s="403" t="s">
        <v>22309</v>
      </c>
      <c r="C1119" s="409"/>
      <c r="D1119" s="631"/>
      <c r="E1119" s="632"/>
    </row>
    <row r="1120" spans="1:5" ht="29.25">
      <c r="A1120" s="397" t="s">
        <v>22310</v>
      </c>
      <c r="B1120" s="398" t="s">
        <v>22311</v>
      </c>
      <c r="C1120" s="405" t="s">
        <v>20131</v>
      </c>
      <c r="D1120" s="621">
        <v>776.35</v>
      </c>
      <c r="E1120" s="622"/>
    </row>
    <row r="1121" spans="1:5">
      <c r="A1121" s="398" t="s">
        <v>22312</v>
      </c>
      <c r="B1121" s="398" t="s">
        <v>22313</v>
      </c>
      <c r="C1121" s="408" t="s">
        <v>20158</v>
      </c>
      <c r="D1121" s="619">
        <v>382.87</v>
      </c>
      <c r="E1121" s="620"/>
    </row>
    <row r="1122" spans="1:5">
      <c r="A1122" s="398" t="s">
        <v>22314</v>
      </c>
      <c r="B1122" s="398" t="s">
        <v>22315</v>
      </c>
      <c r="C1122" s="408" t="s">
        <v>20158</v>
      </c>
      <c r="D1122" s="619">
        <v>382.87</v>
      </c>
      <c r="E1122" s="620"/>
    </row>
    <row r="1123" spans="1:5" ht="29.25">
      <c r="A1123" s="405" t="s">
        <v>22316</v>
      </c>
      <c r="B1123" s="398" t="s">
        <v>22317</v>
      </c>
      <c r="C1123" s="399" t="s">
        <v>20131</v>
      </c>
      <c r="D1123" s="621">
        <v>734.77</v>
      </c>
      <c r="E1123" s="622"/>
    </row>
    <row r="1124" spans="1:5" ht="29.25">
      <c r="A1124" s="405" t="s">
        <v>22318</v>
      </c>
      <c r="B1124" s="398" t="s">
        <v>22319</v>
      </c>
      <c r="C1124" s="399" t="s">
        <v>20131</v>
      </c>
      <c r="D1124" s="621">
        <v>781.28</v>
      </c>
      <c r="E1124" s="622"/>
    </row>
    <row r="1125" spans="1:5" ht="19.5">
      <c r="A1125" s="408" t="s">
        <v>22320</v>
      </c>
      <c r="B1125" s="398" t="s">
        <v>22321</v>
      </c>
      <c r="C1125" s="404" t="s">
        <v>20548</v>
      </c>
      <c r="D1125" s="619">
        <v>166.6</v>
      </c>
      <c r="E1125" s="620"/>
    </row>
    <row r="1126" spans="1:5" ht="19.5">
      <c r="A1126" s="408" t="s">
        <v>22322</v>
      </c>
      <c r="B1126" s="398" t="s">
        <v>22323</v>
      </c>
      <c r="C1126" s="404" t="s">
        <v>20548</v>
      </c>
      <c r="D1126" s="619">
        <v>178.34</v>
      </c>
      <c r="E1126" s="620"/>
    </row>
    <row r="1127" spans="1:5" ht="19.5">
      <c r="A1127" s="408" t="s">
        <v>22324</v>
      </c>
      <c r="B1127" s="398" t="s">
        <v>22325</v>
      </c>
      <c r="C1127" s="404" t="s">
        <v>20548</v>
      </c>
      <c r="D1127" s="619">
        <v>143.16999999999999</v>
      </c>
      <c r="E1127" s="620"/>
    </row>
    <row r="1128" spans="1:5" ht="39">
      <c r="A1128" s="405" t="s">
        <v>22326</v>
      </c>
      <c r="B1128" s="398" t="s">
        <v>22327</v>
      </c>
      <c r="C1128" s="399" t="s">
        <v>20158</v>
      </c>
      <c r="D1128" s="621">
        <v>290.5</v>
      </c>
      <c r="E1128" s="622"/>
    </row>
    <row r="1129" spans="1:5" ht="39">
      <c r="A1129" s="405" t="s">
        <v>22328</v>
      </c>
      <c r="B1129" s="398" t="s">
        <v>22329</v>
      </c>
      <c r="C1129" s="399" t="s">
        <v>20158</v>
      </c>
      <c r="D1129" s="621">
        <v>363.87</v>
      </c>
      <c r="E1129" s="622"/>
    </row>
    <row r="1130" spans="1:5" ht="39">
      <c r="A1130" s="405" t="s">
        <v>22330</v>
      </c>
      <c r="B1130" s="398" t="s">
        <v>22331</v>
      </c>
      <c r="C1130" s="399" t="s">
        <v>20158</v>
      </c>
      <c r="D1130" s="621">
        <v>437.6</v>
      </c>
      <c r="E1130" s="622"/>
    </row>
    <row r="1131" spans="1:5" ht="39">
      <c r="A1131" s="405" t="s">
        <v>22332</v>
      </c>
      <c r="B1131" s="398" t="s">
        <v>22333</v>
      </c>
      <c r="C1131" s="399" t="s">
        <v>20158</v>
      </c>
      <c r="D1131" s="621">
        <v>516.05999999999995</v>
      </c>
      <c r="E1131" s="622"/>
    </row>
    <row r="1132" spans="1:5">
      <c r="A1132" s="405" t="s">
        <v>22334</v>
      </c>
      <c r="B1132" s="398" t="s">
        <v>22335</v>
      </c>
      <c r="C1132" s="399" t="s">
        <v>20158</v>
      </c>
      <c r="D1132" s="621">
        <v>86.73</v>
      </c>
      <c r="E1132" s="622"/>
    </row>
    <row r="1133" spans="1:5" ht="19.5">
      <c r="A1133" s="405" t="s">
        <v>22336</v>
      </c>
      <c r="B1133" s="398" t="s">
        <v>22337</v>
      </c>
      <c r="C1133" s="399" t="s">
        <v>20158</v>
      </c>
      <c r="D1133" s="621">
        <v>32.57</v>
      </c>
      <c r="E1133" s="622"/>
    </row>
    <row r="1134" spans="1:5" ht="19.5">
      <c r="A1134" s="405" t="s">
        <v>22338</v>
      </c>
      <c r="B1134" s="398" t="s">
        <v>22339</v>
      </c>
      <c r="C1134" s="399" t="s">
        <v>20158</v>
      </c>
      <c r="D1134" s="621">
        <v>48.13</v>
      </c>
      <c r="E1134" s="622"/>
    </row>
    <row r="1135" spans="1:5">
      <c r="A1135" s="405" t="s">
        <v>22340</v>
      </c>
      <c r="B1135" s="398" t="s">
        <v>22341</v>
      </c>
      <c r="C1135" s="399" t="s">
        <v>20158</v>
      </c>
      <c r="D1135" s="621">
        <v>151.05000000000001</v>
      </c>
      <c r="E1135" s="622"/>
    </row>
    <row r="1136" spans="1:5" ht="19.5">
      <c r="A1136" s="397" t="s">
        <v>22342</v>
      </c>
      <c r="B1136" s="398" t="s">
        <v>22343</v>
      </c>
      <c r="C1136" s="399" t="s">
        <v>20158</v>
      </c>
      <c r="D1136" s="621">
        <v>24.58</v>
      </c>
      <c r="E1136" s="622"/>
    </row>
    <row r="1137" spans="1:5" ht="19.5">
      <c r="A1137" s="397" t="s">
        <v>22344</v>
      </c>
      <c r="B1137" s="398" t="s">
        <v>22345</v>
      </c>
      <c r="C1137" s="399" t="s">
        <v>20158</v>
      </c>
      <c r="D1137" s="621">
        <v>109.88</v>
      </c>
      <c r="E1137" s="622"/>
    </row>
    <row r="1138" spans="1:5" ht="29.25">
      <c r="A1138" s="397" t="s">
        <v>22346</v>
      </c>
      <c r="B1138" s="398" t="s">
        <v>22347</v>
      </c>
      <c r="C1138" s="399" t="s">
        <v>20251</v>
      </c>
      <c r="D1138" s="621">
        <v>11.15</v>
      </c>
      <c r="E1138" s="622"/>
    </row>
    <row r="1139" spans="1:5" ht="19.5">
      <c r="A1139" s="405" t="s">
        <v>22348</v>
      </c>
      <c r="B1139" s="398" t="s">
        <v>22349</v>
      </c>
      <c r="C1139" s="405" t="s">
        <v>20158</v>
      </c>
      <c r="D1139" s="621">
        <v>92.4</v>
      </c>
      <c r="E1139" s="622"/>
    </row>
    <row r="1140" spans="1:5">
      <c r="A1140" s="408" t="s">
        <v>22350</v>
      </c>
      <c r="B1140" s="398" t="s">
        <v>22351</v>
      </c>
      <c r="C1140" s="408" t="s">
        <v>20548</v>
      </c>
      <c r="D1140" s="619">
        <v>135.32</v>
      </c>
      <c r="E1140" s="620"/>
    </row>
    <row r="1141" spans="1:5">
      <c r="A1141" s="408" t="s">
        <v>22352</v>
      </c>
      <c r="B1141" s="398" t="s">
        <v>22353</v>
      </c>
      <c r="C1141" s="408" t="s">
        <v>20548</v>
      </c>
      <c r="D1141" s="619">
        <v>125.93</v>
      </c>
      <c r="E1141" s="620"/>
    </row>
    <row r="1142" spans="1:5">
      <c r="A1142" s="408" t="s">
        <v>22354</v>
      </c>
      <c r="B1142" s="398" t="s">
        <v>22355</v>
      </c>
      <c r="C1142" s="408" t="s">
        <v>20548</v>
      </c>
      <c r="D1142" s="619">
        <v>157.38</v>
      </c>
      <c r="E1142" s="620"/>
    </row>
    <row r="1143" spans="1:5" ht="19.5">
      <c r="A1143" s="405" t="s">
        <v>22356</v>
      </c>
      <c r="B1143" s="398" t="s">
        <v>22357</v>
      </c>
      <c r="C1143" s="405" t="s">
        <v>20548</v>
      </c>
      <c r="D1143" s="621">
        <v>234.92</v>
      </c>
      <c r="E1143" s="622"/>
    </row>
    <row r="1144" spans="1:5" ht="19.5">
      <c r="A1144" s="405" t="s">
        <v>22358</v>
      </c>
      <c r="B1144" s="398" t="s">
        <v>22359</v>
      </c>
      <c r="C1144" s="405" t="s">
        <v>20548</v>
      </c>
      <c r="D1144" s="621">
        <v>248.61</v>
      </c>
      <c r="E1144" s="622"/>
    </row>
    <row r="1145" spans="1:5" ht="19.5">
      <c r="A1145" s="405" t="s">
        <v>22360</v>
      </c>
      <c r="B1145" s="398" t="s">
        <v>22361</v>
      </c>
      <c r="C1145" s="405" t="s">
        <v>20548</v>
      </c>
      <c r="D1145" s="621">
        <v>233.27</v>
      </c>
      <c r="E1145" s="622"/>
    </row>
    <row r="1146" spans="1:5" ht="19.5">
      <c r="A1146" s="405" t="s">
        <v>22362</v>
      </c>
      <c r="B1146" s="398" t="s">
        <v>22363</v>
      </c>
      <c r="C1146" s="405" t="s">
        <v>20158</v>
      </c>
      <c r="D1146" s="617">
        <v>5618.19</v>
      </c>
      <c r="E1146" s="618"/>
    </row>
    <row r="1147" spans="1:5" ht="19.5">
      <c r="A1147" s="405" t="s">
        <v>22364</v>
      </c>
      <c r="B1147" s="398" t="s">
        <v>22365</v>
      </c>
      <c r="C1147" s="405" t="s">
        <v>20158</v>
      </c>
      <c r="D1147" s="617">
        <v>6166.52</v>
      </c>
      <c r="E1147" s="618"/>
    </row>
    <row r="1148" spans="1:5" ht="19.5">
      <c r="A1148" s="405" t="s">
        <v>22366</v>
      </c>
      <c r="B1148" s="398" t="s">
        <v>22367</v>
      </c>
      <c r="C1148" s="405" t="s">
        <v>20158</v>
      </c>
      <c r="D1148" s="617">
        <v>18053.07</v>
      </c>
      <c r="E1148" s="618"/>
    </row>
    <row r="1149" spans="1:5" ht="19.5">
      <c r="A1149" s="405" t="s">
        <v>22368</v>
      </c>
      <c r="B1149" s="398" t="s">
        <v>22369</v>
      </c>
      <c r="C1149" s="405" t="s">
        <v>20158</v>
      </c>
      <c r="D1149" s="617">
        <v>14753.44</v>
      </c>
      <c r="E1149" s="618"/>
    </row>
    <row r="1150" spans="1:5">
      <c r="A1150" s="408" t="s">
        <v>22370</v>
      </c>
      <c r="B1150" s="398" t="s">
        <v>22371</v>
      </c>
      <c r="C1150" s="408" t="s">
        <v>20548</v>
      </c>
      <c r="D1150" s="619">
        <v>170.66</v>
      </c>
      <c r="E1150" s="620"/>
    </row>
    <row r="1151" spans="1:5">
      <c r="A1151" s="408" t="s">
        <v>22372</v>
      </c>
      <c r="B1151" s="398" t="s">
        <v>22373</v>
      </c>
      <c r="C1151" s="408" t="s">
        <v>20548</v>
      </c>
      <c r="D1151" s="619">
        <v>182.4</v>
      </c>
      <c r="E1151" s="620"/>
    </row>
    <row r="1152" spans="1:5">
      <c r="A1152" s="408" t="s">
        <v>22374</v>
      </c>
      <c r="B1152" s="398" t="s">
        <v>22375</v>
      </c>
      <c r="C1152" s="408" t="s">
        <v>20548</v>
      </c>
      <c r="D1152" s="619">
        <v>147.22999999999999</v>
      </c>
      <c r="E1152" s="620"/>
    </row>
    <row r="1153" spans="1:5" ht="39">
      <c r="A1153" s="405" t="s">
        <v>22376</v>
      </c>
      <c r="B1153" s="398" t="s">
        <v>22377</v>
      </c>
      <c r="C1153" s="405" t="s">
        <v>20158</v>
      </c>
      <c r="D1153" s="621">
        <v>308.60000000000002</v>
      </c>
      <c r="E1153" s="622"/>
    </row>
    <row r="1154" spans="1:5" ht="39">
      <c r="A1154" s="405" t="s">
        <v>22378</v>
      </c>
      <c r="B1154" s="398" t="s">
        <v>22379</v>
      </c>
      <c r="C1154" s="405" t="s">
        <v>20158</v>
      </c>
      <c r="D1154" s="621">
        <v>386.71</v>
      </c>
      <c r="E1154" s="622"/>
    </row>
    <row r="1155" spans="1:5" ht="19.5">
      <c r="A1155" s="406" t="s">
        <v>22380</v>
      </c>
      <c r="B1155" s="400" t="s">
        <v>22381</v>
      </c>
      <c r="C1155" s="406" t="s">
        <v>20158</v>
      </c>
      <c r="D1155" s="633">
        <v>465.31</v>
      </c>
      <c r="E1155" s="634"/>
    </row>
    <row r="1156" spans="1:5" ht="19.5">
      <c r="A1156" s="409"/>
      <c r="B1156" s="403" t="s">
        <v>22382</v>
      </c>
      <c r="C1156" s="409"/>
      <c r="D1156" s="409"/>
    </row>
    <row r="1157" spans="1:5" ht="39">
      <c r="A1157" s="397" t="s">
        <v>22383</v>
      </c>
      <c r="B1157" s="398" t="s">
        <v>22384</v>
      </c>
      <c r="C1157" s="405" t="s">
        <v>20158</v>
      </c>
      <c r="D1157" s="412">
        <v>548.78</v>
      </c>
    </row>
    <row r="1158" spans="1:5">
      <c r="A1158" s="397" t="s">
        <v>22385</v>
      </c>
      <c r="B1158" s="398" t="s">
        <v>22386</v>
      </c>
      <c r="C1158" s="405" t="s">
        <v>20158</v>
      </c>
      <c r="D1158" s="412">
        <v>88.75</v>
      </c>
    </row>
    <row r="1159" spans="1:5" ht="19.5">
      <c r="A1159" s="405" t="s">
        <v>22387</v>
      </c>
      <c r="B1159" s="398" t="s">
        <v>22388</v>
      </c>
      <c r="C1159" s="405" t="s">
        <v>20158</v>
      </c>
      <c r="D1159" s="621">
        <v>33.22</v>
      </c>
      <c r="E1159" s="622"/>
    </row>
    <row r="1160" spans="1:5" ht="19.5">
      <c r="A1160" s="405" t="s">
        <v>22389</v>
      </c>
      <c r="B1160" s="398" t="s">
        <v>22390</v>
      </c>
      <c r="C1160" s="405" t="s">
        <v>20158</v>
      </c>
      <c r="D1160" s="621">
        <v>48.78</v>
      </c>
      <c r="E1160" s="622"/>
    </row>
    <row r="1161" spans="1:5">
      <c r="A1161" s="405" t="s">
        <v>22391</v>
      </c>
      <c r="B1161" s="398" t="s">
        <v>22392</v>
      </c>
      <c r="C1161" s="405" t="s">
        <v>20158</v>
      </c>
      <c r="D1161" s="621">
        <v>153.07</v>
      </c>
      <c r="E1161" s="622"/>
    </row>
    <row r="1162" spans="1:5" ht="19.5">
      <c r="A1162" s="405" t="s">
        <v>22393</v>
      </c>
      <c r="B1162" s="398" t="s">
        <v>22394</v>
      </c>
      <c r="C1162" s="405" t="s">
        <v>20158</v>
      </c>
      <c r="D1162" s="621">
        <v>26.27</v>
      </c>
      <c r="E1162" s="622"/>
    </row>
    <row r="1163" spans="1:5" ht="19.5">
      <c r="A1163" s="405" t="s">
        <v>22395</v>
      </c>
      <c r="B1163" s="398" t="s">
        <v>22396</v>
      </c>
      <c r="C1163" s="405" t="s">
        <v>20158</v>
      </c>
      <c r="D1163" s="621">
        <v>114.26</v>
      </c>
      <c r="E1163" s="622"/>
    </row>
    <row r="1164" spans="1:5" ht="29.25">
      <c r="A1164" s="405" t="s">
        <v>22397</v>
      </c>
      <c r="B1164" s="398" t="s">
        <v>22398</v>
      </c>
      <c r="C1164" s="405" t="s">
        <v>20251</v>
      </c>
      <c r="D1164" s="621">
        <v>11.96</v>
      </c>
      <c r="E1164" s="622"/>
    </row>
    <row r="1165" spans="1:5">
      <c r="A1165" s="405" t="s">
        <v>22399</v>
      </c>
      <c r="B1165" s="398" t="s">
        <v>22400</v>
      </c>
      <c r="C1165" s="405" t="s">
        <v>20158</v>
      </c>
      <c r="D1165" s="621">
        <v>97.29</v>
      </c>
      <c r="E1165" s="622"/>
    </row>
    <row r="1166" spans="1:5">
      <c r="A1166" s="408" t="s">
        <v>22401</v>
      </c>
      <c r="B1166" s="398" t="s">
        <v>22402</v>
      </c>
      <c r="C1166" s="408" t="s">
        <v>20548</v>
      </c>
      <c r="D1166" s="619">
        <v>140.21</v>
      </c>
      <c r="E1166" s="620"/>
    </row>
    <row r="1167" spans="1:5">
      <c r="A1167" s="408" t="s">
        <v>22403</v>
      </c>
      <c r="B1167" s="398" t="s">
        <v>22404</v>
      </c>
      <c r="C1167" s="408" t="s">
        <v>20548</v>
      </c>
      <c r="D1167" s="619">
        <v>129.18</v>
      </c>
      <c r="E1167" s="620"/>
    </row>
    <row r="1168" spans="1:5">
      <c r="A1168" s="408" t="s">
        <v>22405</v>
      </c>
      <c r="B1168" s="398" t="s">
        <v>22406</v>
      </c>
      <c r="C1168" s="408" t="s">
        <v>20548</v>
      </c>
      <c r="D1168" s="619">
        <v>163.89</v>
      </c>
      <c r="E1168" s="620"/>
    </row>
    <row r="1169" spans="1:5" ht="19.5">
      <c r="A1169" s="405" t="s">
        <v>22407</v>
      </c>
      <c r="B1169" s="398" t="s">
        <v>22408</v>
      </c>
      <c r="C1169" s="405" t="s">
        <v>20548</v>
      </c>
      <c r="D1169" s="621">
        <v>239.2</v>
      </c>
      <c r="E1169" s="622"/>
    </row>
    <row r="1170" spans="1:5" ht="19.5">
      <c r="A1170" s="405" t="s">
        <v>22409</v>
      </c>
      <c r="B1170" s="398" t="s">
        <v>22410</v>
      </c>
      <c r="C1170" s="405" t="s">
        <v>20548</v>
      </c>
      <c r="D1170" s="621">
        <v>254.31</v>
      </c>
      <c r="E1170" s="622"/>
    </row>
    <row r="1171" spans="1:5" ht="19.5">
      <c r="A1171" s="405" t="s">
        <v>22411</v>
      </c>
      <c r="B1171" s="398" t="s">
        <v>22412</v>
      </c>
      <c r="C1171" s="405" t="s">
        <v>20548</v>
      </c>
      <c r="D1171" s="621">
        <v>237.31</v>
      </c>
      <c r="E1171" s="622"/>
    </row>
    <row r="1172" spans="1:5" ht="19.5">
      <c r="A1172" s="405" t="s">
        <v>22413</v>
      </c>
      <c r="B1172" s="398" t="s">
        <v>22414</v>
      </c>
      <c r="C1172" s="405" t="s">
        <v>20158</v>
      </c>
      <c r="D1172" s="617">
        <v>5624.27</v>
      </c>
      <c r="E1172" s="618"/>
    </row>
    <row r="1173" spans="1:5" ht="19.5">
      <c r="A1173" s="405" t="s">
        <v>22415</v>
      </c>
      <c r="B1173" s="398" t="s">
        <v>22416</v>
      </c>
      <c r="C1173" s="405" t="s">
        <v>20158</v>
      </c>
      <c r="D1173" s="617">
        <v>6173.19</v>
      </c>
      <c r="E1173" s="618"/>
    </row>
    <row r="1174" spans="1:5" ht="19.5">
      <c r="A1174" s="405" t="s">
        <v>22417</v>
      </c>
      <c r="B1174" s="398" t="s">
        <v>22418</v>
      </c>
      <c r="C1174" s="405" t="s">
        <v>20158</v>
      </c>
      <c r="D1174" s="617">
        <v>18081.12</v>
      </c>
      <c r="E1174" s="618"/>
    </row>
    <row r="1175" spans="1:5" ht="19.5">
      <c r="A1175" s="408" t="s">
        <v>22419</v>
      </c>
      <c r="B1175" s="398" t="s">
        <v>22420</v>
      </c>
      <c r="C1175" s="408" t="s">
        <v>20158</v>
      </c>
      <c r="D1175" s="627">
        <v>14753.44</v>
      </c>
      <c r="E1175" s="628"/>
    </row>
    <row r="1176" spans="1:5" ht="19.5">
      <c r="A1176" s="405" t="s">
        <v>22421</v>
      </c>
      <c r="B1176" s="398" t="s">
        <v>22422</v>
      </c>
      <c r="C1176" s="405" t="s">
        <v>20548</v>
      </c>
      <c r="D1176" s="621">
        <v>548.85</v>
      </c>
      <c r="E1176" s="622"/>
    </row>
    <row r="1177" spans="1:5" ht="19.5">
      <c r="A1177" s="405" t="s">
        <v>22423</v>
      </c>
      <c r="B1177" s="398" t="s">
        <v>22424</v>
      </c>
      <c r="C1177" s="405" t="s">
        <v>20548</v>
      </c>
      <c r="D1177" s="621">
        <v>651.91</v>
      </c>
      <c r="E1177" s="622"/>
    </row>
    <row r="1178" spans="1:5">
      <c r="A1178" s="406" t="s">
        <v>22425</v>
      </c>
      <c r="B1178" s="400" t="s">
        <v>22426</v>
      </c>
      <c r="C1178" s="406" t="s">
        <v>20548</v>
      </c>
      <c r="D1178" s="633">
        <v>483.39</v>
      </c>
      <c r="E1178" s="634"/>
    </row>
    <row r="1179" spans="1:5" ht="14.25">
      <c r="A1179" s="407"/>
      <c r="B1179" s="403" t="s">
        <v>22427</v>
      </c>
      <c r="C1179" s="407"/>
      <c r="D1179" s="407"/>
    </row>
    <row r="1180" spans="1:5" ht="19.5">
      <c r="A1180" s="397" t="s">
        <v>22428</v>
      </c>
      <c r="B1180" s="410" t="s">
        <v>22429</v>
      </c>
      <c r="C1180" s="405" t="s">
        <v>20548</v>
      </c>
      <c r="D1180" s="412">
        <v>604.20000000000005</v>
      </c>
    </row>
    <row r="1181" spans="1:5" ht="19.5">
      <c r="A1181" s="397" t="s">
        <v>22430</v>
      </c>
      <c r="B1181" s="398" t="s">
        <v>22431</v>
      </c>
      <c r="C1181" s="405" t="s">
        <v>20548</v>
      </c>
      <c r="D1181" s="412">
        <v>586.45000000000005</v>
      </c>
    </row>
    <row r="1182" spans="1:5" ht="19.5">
      <c r="A1182" s="405" t="s">
        <v>22432</v>
      </c>
      <c r="B1182" s="398" t="s">
        <v>22433</v>
      </c>
      <c r="C1182" s="405" t="s">
        <v>20251</v>
      </c>
      <c r="D1182" s="621">
        <v>333.89</v>
      </c>
      <c r="E1182" s="622"/>
    </row>
    <row r="1183" spans="1:5" ht="19.5">
      <c r="A1183" s="405" t="s">
        <v>22434</v>
      </c>
      <c r="B1183" s="398" t="s">
        <v>22435</v>
      </c>
      <c r="C1183" s="405" t="s">
        <v>20548</v>
      </c>
      <c r="D1183" s="621">
        <v>552.65</v>
      </c>
      <c r="E1183" s="622"/>
    </row>
    <row r="1184" spans="1:5" ht="19.5">
      <c r="A1184" s="405" t="s">
        <v>22436</v>
      </c>
      <c r="B1184" s="398" t="s">
        <v>22437</v>
      </c>
      <c r="C1184" s="405" t="s">
        <v>20548</v>
      </c>
      <c r="D1184" s="621">
        <v>655.71</v>
      </c>
      <c r="E1184" s="622"/>
    </row>
    <row r="1185" spans="1:5" ht="19.5">
      <c r="A1185" s="405" t="s">
        <v>22438</v>
      </c>
      <c r="B1185" s="398" t="s">
        <v>22439</v>
      </c>
      <c r="C1185" s="405" t="s">
        <v>20548</v>
      </c>
      <c r="D1185" s="621">
        <v>487.19</v>
      </c>
      <c r="E1185" s="622"/>
    </row>
    <row r="1186" spans="1:5" ht="19.5">
      <c r="A1186" s="405" t="s">
        <v>22440</v>
      </c>
      <c r="B1186" s="410" t="s">
        <v>22441</v>
      </c>
      <c r="C1186" s="405" t="s">
        <v>20548</v>
      </c>
      <c r="D1186" s="621">
        <v>609.07000000000005</v>
      </c>
      <c r="E1186" s="622"/>
    </row>
    <row r="1187" spans="1:5" ht="19.5">
      <c r="A1187" s="405" t="s">
        <v>22442</v>
      </c>
      <c r="B1187" s="398" t="s">
        <v>22443</v>
      </c>
      <c r="C1187" s="405" t="s">
        <v>20548</v>
      </c>
      <c r="D1187" s="621">
        <v>590.25</v>
      </c>
      <c r="E1187" s="622"/>
    </row>
    <row r="1188" spans="1:5" ht="19.5">
      <c r="A1188" s="405" t="s">
        <v>22444</v>
      </c>
      <c r="B1188" s="398" t="s">
        <v>22445</v>
      </c>
      <c r="C1188" s="405" t="s">
        <v>20251</v>
      </c>
      <c r="D1188" s="621">
        <v>340.94</v>
      </c>
      <c r="E1188" s="622"/>
    </row>
    <row r="1189" spans="1:5" ht="19.5">
      <c r="A1189" s="405" t="s">
        <v>22446</v>
      </c>
      <c r="B1189" s="398" t="s">
        <v>22447</v>
      </c>
      <c r="C1189" s="405" t="s">
        <v>20251</v>
      </c>
      <c r="D1189" s="621">
        <v>59.91</v>
      </c>
      <c r="E1189" s="622"/>
    </row>
    <row r="1190" spans="1:5" ht="19.5">
      <c r="A1190" s="405" t="s">
        <v>22448</v>
      </c>
      <c r="B1190" s="398" t="s">
        <v>22449</v>
      </c>
      <c r="C1190" s="405" t="s">
        <v>20251</v>
      </c>
      <c r="D1190" s="621">
        <v>8.0399999999999991</v>
      </c>
      <c r="E1190" s="622"/>
    </row>
    <row r="1191" spans="1:5" ht="19.5">
      <c r="A1191" s="405" t="s">
        <v>22450</v>
      </c>
      <c r="B1191" s="398" t="s">
        <v>22451</v>
      </c>
      <c r="C1191" s="405" t="s">
        <v>20251</v>
      </c>
      <c r="D1191" s="621">
        <v>15.28</v>
      </c>
      <c r="E1191" s="622"/>
    </row>
    <row r="1192" spans="1:5" ht="19.5">
      <c r="A1192" s="405" t="s">
        <v>22452</v>
      </c>
      <c r="B1192" s="398" t="s">
        <v>22453</v>
      </c>
      <c r="C1192" s="405" t="s">
        <v>20251</v>
      </c>
      <c r="D1192" s="621">
        <v>20.39</v>
      </c>
      <c r="E1192" s="622"/>
    </row>
    <row r="1193" spans="1:5" ht="29.25">
      <c r="A1193" s="408" t="s">
        <v>22454</v>
      </c>
      <c r="B1193" s="410" t="s">
        <v>22455</v>
      </c>
      <c r="C1193" s="408" t="s">
        <v>20251</v>
      </c>
      <c r="D1193" s="619">
        <v>22.57</v>
      </c>
      <c r="E1193" s="620"/>
    </row>
    <row r="1194" spans="1:5" ht="29.25">
      <c r="A1194" s="408" t="s">
        <v>22456</v>
      </c>
      <c r="B1194" s="410" t="s">
        <v>22457</v>
      </c>
      <c r="C1194" s="408" t="s">
        <v>20251</v>
      </c>
      <c r="D1194" s="619">
        <v>30.18</v>
      </c>
      <c r="E1194" s="620"/>
    </row>
    <row r="1195" spans="1:5" ht="29.25">
      <c r="A1195" s="408" t="s">
        <v>22458</v>
      </c>
      <c r="B1195" s="410" t="s">
        <v>22459</v>
      </c>
      <c r="C1195" s="408" t="s">
        <v>20251</v>
      </c>
      <c r="D1195" s="619">
        <v>41.15</v>
      </c>
      <c r="E1195" s="620"/>
    </row>
    <row r="1196" spans="1:5" ht="29.25">
      <c r="A1196" s="408" t="s">
        <v>22460</v>
      </c>
      <c r="B1196" s="410" t="s">
        <v>22461</v>
      </c>
      <c r="C1196" s="408" t="s">
        <v>20251</v>
      </c>
      <c r="D1196" s="619">
        <v>49.11</v>
      </c>
      <c r="E1196" s="620"/>
    </row>
    <row r="1197" spans="1:5" ht="19.5">
      <c r="A1197" s="405" t="s">
        <v>22462</v>
      </c>
      <c r="B1197" s="398" t="s">
        <v>22463</v>
      </c>
      <c r="C1197" s="405" t="s">
        <v>20251</v>
      </c>
      <c r="D1197" s="621">
        <v>59.54</v>
      </c>
      <c r="E1197" s="622"/>
    </row>
    <row r="1198" spans="1:5" ht="19.5">
      <c r="A1198" s="405" t="s">
        <v>22464</v>
      </c>
      <c r="B1198" s="398" t="s">
        <v>22465</v>
      </c>
      <c r="C1198" s="405" t="s">
        <v>20251</v>
      </c>
      <c r="D1198" s="621">
        <v>21.73</v>
      </c>
      <c r="E1198" s="622"/>
    </row>
    <row r="1199" spans="1:5">
      <c r="A1199" s="405" t="s">
        <v>22466</v>
      </c>
      <c r="B1199" s="398" t="s">
        <v>22467</v>
      </c>
      <c r="C1199" s="405" t="s">
        <v>20251</v>
      </c>
      <c r="D1199" s="621">
        <v>60.16</v>
      </c>
      <c r="E1199" s="622"/>
    </row>
    <row r="1200" spans="1:5" ht="19.5">
      <c r="A1200" s="397" t="s">
        <v>22468</v>
      </c>
      <c r="B1200" s="398" t="s">
        <v>22469</v>
      </c>
      <c r="C1200" s="405" t="s">
        <v>20251</v>
      </c>
      <c r="D1200" s="621">
        <v>8.17</v>
      </c>
      <c r="E1200" s="622"/>
    </row>
    <row r="1201" spans="1:5" ht="19.5">
      <c r="A1201" s="397" t="s">
        <v>22470</v>
      </c>
      <c r="B1201" s="398" t="s">
        <v>22471</v>
      </c>
      <c r="C1201" s="405" t="s">
        <v>20251</v>
      </c>
      <c r="D1201" s="621">
        <v>15.43</v>
      </c>
      <c r="E1201" s="622"/>
    </row>
    <row r="1202" spans="1:5" ht="19.5">
      <c r="A1202" s="405" t="s">
        <v>22472</v>
      </c>
      <c r="B1202" s="398" t="s">
        <v>22473</v>
      </c>
      <c r="C1202" s="399" t="s">
        <v>20251</v>
      </c>
      <c r="D1202" s="621">
        <v>20.54</v>
      </c>
      <c r="E1202" s="622"/>
    </row>
    <row r="1203" spans="1:5" ht="29.25">
      <c r="A1203" s="408" t="s">
        <v>22474</v>
      </c>
      <c r="B1203" s="410" t="s">
        <v>22475</v>
      </c>
      <c r="C1203" s="404" t="s">
        <v>20251</v>
      </c>
      <c r="D1203" s="619">
        <v>22.57</v>
      </c>
      <c r="E1203" s="620"/>
    </row>
    <row r="1204" spans="1:5" ht="29.25">
      <c r="A1204" s="408" t="s">
        <v>22476</v>
      </c>
      <c r="B1204" s="410" t="s">
        <v>22477</v>
      </c>
      <c r="C1204" s="404" t="s">
        <v>20251</v>
      </c>
      <c r="D1204" s="619">
        <v>30.18</v>
      </c>
      <c r="E1204" s="620"/>
    </row>
    <row r="1205" spans="1:5" ht="29.25">
      <c r="A1205" s="408" t="s">
        <v>22478</v>
      </c>
      <c r="B1205" s="410" t="s">
        <v>22479</v>
      </c>
      <c r="C1205" s="404" t="s">
        <v>20251</v>
      </c>
      <c r="D1205" s="619">
        <v>41.15</v>
      </c>
      <c r="E1205" s="620"/>
    </row>
    <row r="1206" spans="1:5" ht="29.25">
      <c r="A1206" s="408" t="s">
        <v>22480</v>
      </c>
      <c r="B1206" s="410" t="s">
        <v>22481</v>
      </c>
      <c r="C1206" s="404" t="s">
        <v>20251</v>
      </c>
      <c r="D1206" s="619">
        <v>49.11</v>
      </c>
      <c r="E1206" s="620"/>
    </row>
    <row r="1207" spans="1:5" ht="19.5">
      <c r="A1207" s="405" t="s">
        <v>22482</v>
      </c>
      <c r="B1207" s="398" t="s">
        <v>22483</v>
      </c>
      <c r="C1207" s="399" t="s">
        <v>20251</v>
      </c>
      <c r="D1207" s="621">
        <v>59.54</v>
      </c>
      <c r="E1207" s="622"/>
    </row>
    <row r="1208" spans="1:5" ht="19.5">
      <c r="A1208" s="405" t="s">
        <v>22484</v>
      </c>
      <c r="B1208" s="398" t="s">
        <v>22485</v>
      </c>
      <c r="C1208" s="399" t="s">
        <v>20251</v>
      </c>
      <c r="D1208" s="621">
        <v>21.73</v>
      </c>
      <c r="E1208" s="622"/>
    </row>
    <row r="1209" spans="1:5" ht="29.25">
      <c r="A1209" s="405" t="s">
        <v>22486</v>
      </c>
      <c r="B1209" s="398" t="s">
        <v>22487</v>
      </c>
      <c r="C1209" s="399" t="s">
        <v>20251</v>
      </c>
      <c r="D1209" s="621">
        <v>94.43</v>
      </c>
      <c r="E1209" s="622"/>
    </row>
    <row r="1210" spans="1:5" ht="29.25">
      <c r="A1210" s="405" t="s">
        <v>22488</v>
      </c>
      <c r="B1210" s="398" t="s">
        <v>22489</v>
      </c>
      <c r="C1210" s="399" t="s">
        <v>20251</v>
      </c>
      <c r="D1210" s="621">
        <v>96.91</v>
      </c>
      <c r="E1210" s="622"/>
    </row>
    <row r="1211" spans="1:5" ht="19.5">
      <c r="A1211" s="405" t="s">
        <v>22490</v>
      </c>
      <c r="B1211" s="398" t="s">
        <v>22491</v>
      </c>
      <c r="C1211" s="399" t="s">
        <v>20158</v>
      </c>
      <c r="D1211" s="621">
        <v>90.25</v>
      </c>
      <c r="E1211" s="622"/>
    </row>
    <row r="1212" spans="1:5" ht="19.5">
      <c r="A1212" s="405" t="s">
        <v>22492</v>
      </c>
      <c r="B1212" s="398" t="s">
        <v>22493</v>
      </c>
      <c r="C1212" s="399" t="s">
        <v>20158</v>
      </c>
      <c r="D1212" s="621">
        <v>118.03</v>
      </c>
      <c r="E1212" s="622"/>
    </row>
    <row r="1213" spans="1:5" ht="19.5">
      <c r="A1213" s="405" t="s">
        <v>22494</v>
      </c>
      <c r="B1213" s="398" t="s">
        <v>22495</v>
      </c>
      <c r="C1213" s="399" t="s">
        <v>20158</v>
      </c>
      <c r="D1213" s="621">
        <v>139.21</v>
      </c>
      <c r="E1213" s="622"/>
    </row>
    <row r="1214" spans="1:5" ht="19.5">
      <c r="A1214" s="405" t="s">
        <v>22496</v>
      </c>
      <c r="B1214" s="398" t="s">
        <v>22497</v>
      </c>
      <c r="C1214" s="399" t="s">
        <v>20158</v>
      </c>
      <c r="D1214" s="621">
        <v>163.87</v>
      </c>
      <c r="E1214" s="622"/>
    </row>
    <row r="1215" spans="1:5" ht="19.5">
      <c r="A1215" s="405" t="s">
        <v>22498</v>
      </c>
      <c r="B1215" s="398" t="s">
        <v>22499</v>
      </c>
      <c r="C1215" s="399" t="s">
        <v>20158</v>
      </c>
      <c r="D1215" s="621">
        <v>188.03</v>
      </c>
      <c r="E1215" s="622"/>
    </row>
    <row r="1216" spans="1:5" ht="19.5">
      <c r="A1216" s="405" t="s">
        <v>22500</v>
      </c>
      <c r="B1216" s="398" t="s">
        <v>22501</v>
      </c>
      <c r="C1216" s="399" t="s">
        <v>20158</v>
      </c>
      <c r="D1216" s="621">
        <v>248.12</v>
      </c>
      <c r="E1216" s="622"/>
    </row>
    <row r="1217" spans="1:5" ht="19.5">
      <c r="A1217" s="405" t="s">
        <v>22502</v>
      </c>
      <c r="B1217" s="398" t="s">
        <v>22503</v>
      </c>
      <c r="C1217" s="399" t="s">
        <v>20158</v>
      </c>
      <c r="D1217" s="621">
        <v>303.70999999999998</v>
      </c>
      <c r="E1217" s="622"/>
    </row>
    <row r="1218" spans="1:5" ht="19.5">
      <c r="A1218" s="405" t="s">
        <v>22504</v>
      </c>
      <c r="B1218" s="398" t="s">
        <v>22505</v>
      </c>
      <c r="C1218" s="399" t="s">
        <v>20158</v>
      </c>
      <c r="D1218" s="621">
        <v>361.12</v>
      </c>
      <c r="E1218" s="622"/>
    </row>
    <row r="1219" spans="1:5" ht="19.5">
      <c r="A1219" s="405" t="s">
        <v>22506</v>
      </c>
      <c r="B1219" s="398" t="s">
        <v>22507</v>
      </c>
      <c r="C1219" s="399" t="s">
        <v>20158</v>
      </c>
      <c r="D1219" s="621">
        <v>393.67</v>
      </c>
      <c r="E1219" s="622"/>
    </row>
    <row r="1220" spans="1:5" ht="19.5">
      <c r="A1220" s="397" t="s">
        <v>22508</v>
      </c>
      <c r="B1220" s="398" t="s">
        <v>22509</v>
      </c>
      <c r="C1220" s="405" t="s">
        <v>20158</v>
      </c>
      <c r="D1220" s="637">
        <v>471.43</v>
      </c>
      <c r="E1220" s="638"/>
    </row>
    <row r="1221" spans="1:5" ht="19.5">
      <c r="A1221" s="405" t="s">
        <v>22510</v>
      </c>
      <c r="B1221" s="398" t="s">
        <v>22511</v>
      </c>
      <c r="C1221" s="405" t="s">
        <v>20158</v>
      </c>
      <c r="D1221" s="621">
        <v>649.77</v>
      </c>
      <c r="E1221" s="622"/>
    </row>
    <row r="1222" spans="1:5">
      <c r="A1222" s="405" t="s">
        <v>22512</v>
      </c>
      <c r="B1222" s="398" t="s">
        <v>22513</v>
      </c>
      <c r="C1222" s="405" t="s">
        <v>20158</v>
      </c>
      <c r="D1222" s="621">
        <v>98.52</v>
      </c>
      <c r="E1222" s="622"/>
    </row>
    <row r="1223" spans="1:5">
      <c r="A1223" s="405" t="s">
        <v>22514</v>
      </c>
      <c r="B1223" s="398" t="s">
        <v>22515</v>
      </c>
      <c r="C1223" s="405" t="s">
        <v>20158</v>
      </c>
      <c r="D1223" s="621">
        <v>128.49</v>
      </c>
      <c r="E1223" s="622"/>
    </row>
    <row r="1224" spans="1:5">
      <c r="A1224" s="405" t="s">
        <v>22516</v>
      </c>
      <c r="B1224" s="398" t="s">
        <v>22517</v>
      </c>
      <c r="C1224" s="405" t="s">
        <v>20158</v>
      </c>
      <c r="D1224" s="621">
        <v>151.51</v>
      </c>
      <c r="E1224" s="622"/>
    </row>
    <row r="1225" spans="1:5">
      <c r="A1225" s="405" t="s">
        <v>22518</v>
      </c>
      <c r="B1225" s="398" t="s">
        <v>22519</v>
      </c>
      <c r="C1225" s="405" t="s">
        <v>20158</v>
      </c>
      <c r="D1225" s="621">
        <v>178.1</v>
      </c>
      <c r="E1225" s="622"/>
    </row>
    <row r="1226" spans="1:5">
      <c r="A1226" s="405" t="s">
        <v>22520</v>
      </c>
      <c r="B1226" s="398" t="s">
        <v>22521</v>
      </c>
      <c r="C1226" s="405" t="s">
        <v>20158</v>
      </c>
      <c r="D1226" s="621">
        <v>204.22</v>
      </c>
      <c r="E1226" s="622"/>
    </row>
    <row r="1227" spans="1:5">
      <c r="A1227" s="405" t="s">
        <v>22522</v>
      </c>
      <c r="B1227" s="398" t="s">
        <v>22523</v>
      </c>
      <c r="C1227" s="405" t="s">
        <v>20158</v>
      </c>
      <c r="D1227" s="621">
        <v>269.79000000000002</v>
      </c>
      <c r="E1227" s="622"/>
    </row>
    <row r="1228" spans="1:5">
      <c r="A1228" s="405" t="s">
        <v>22524</v>
      </c>
      <c r="B1228" s="398" t="s">
        <v>22525</v>
      </c>
      <c r="C1228" s="405" t="s">
        <v>20158</v>
      </c>
      <c r="D1228" s="621">
        <v>327.63</v>
      </c>
      <c r="E1228" s="622"/>
    </row>
    <row r="1229" spans="1:5">
      <c r="A1229" s="405" t="s">
        <v>22526</v>
      </c>
      <c r="B1229" s="398" t="s">
        <v>22527</v>
      </c>
      <c r="C1229" s="405" t="s">
        <v>20158</v>
      </c>
      <c r="D1229" s="621">
        <v>388.54</v>
      </c>
      <c r="E1229" s="622"/>
    </row>
    <row r="1230" spans="1:5">
      <c r="A1230" s="405" t="s">
        <v>22528</v>
      </c>
      <c r="B1230" s="398" t="s">
        <v>22529</v>
      </c>
      <c r="C1230" s="405" t="s">
        <v>20158</v>
      </c>
      <c r="D1230" s="621">
        <v>424.4</v>
      </c>
      <c r="E1230" s="622"/>
    </row>
    <row r="1231" spans="1:5">
      <c r="A1231" s="405" t="s">
        <v>22530</v>
      </c>
      <c r="B1231" s="398" t="s">
        <v>22531</v>
      </c>
      <c r="C1231" s="405" t="s">
        <v>20158</v>
      </c>
      <c r="D1231" s="621">
        <v>509.88</v>
      </c>
      <c r="E1231" s="622"/>
    </row>
    <row r="1232" spans="1:5">
      <c r="A1232" s="405" t="s">
        <v>22532</v>
      </c>
      <c r="B1232" s="398" t="s">
        <v>22533</v>
      </c>
      <c r="C1232" s="405" t="s">
        <v>20158</v>
      </c>
      <c r="D1232" s="621">
        <v>706.03</v>
      </c>
      <c r="E1232" s="622"/>
    </row>
    <row r="1233" spans="1:5" ht="19.5">
      <c r="A1233" s="408" t="s">
        <v>22534</v>
      </c>
      <c r="B1233" s="398" t="s">
        <v>22535</v>
      </c>
      <c r="C1233" s="408" t="s">
        <v>20283</v>
      </c>
      <c r="D1233" s="619">
        <v>35.86</v>
      </c>
      <c r="E1233" s="620"/>
    </row>
    <row r="1234" spans="1:5" ht="68.25">
      <c r="A1234" s="405" t="s">
        <v>22536</v>
      </c>
      <c r="B1234" s="398" t="s">
        <v>22537</v>
      </c>
      <c r="C1234" s="405" t="s">
        <v>20283</v>
      </c>
      <c r="D1234" s="621">
        <v>294.02999999999997</v>
      </c>
      <c r="E1234" s="622"/>
    </row>
    <row r="1235" spans="1:5" ht="68.25">
      <c r="A1235" s="405" t="s">
        <v>22538</v>
      </c>
      <c r="B1235" s="398" t="s">
        <v>22539</v>
      </c>
      <c r="C1235" s="405" t="s">
        <v>20283</v>
      </c>
      <c r="D1235" s="621">
        <v>63.36</v>
      </c>
      <c r="E1235" s="622"/>
    </row>
    <row r="1236" spans="1:5" ht="78">
      <c r="A1236" s="405" t="s">
        <v>22540</v>
      </c>
      <c r="B1236" s="398" t="s">
        <v>22541</v>
      </c>
      <c r="C1236" s="405" t="s">
        <v>20298</v>
      </c>
      <c r="D1236" s="617">
        <v>54545.55</v>
      </c>
      <c r="E1236" s="618"/>
    </row>
    <row r="1237" spans="1:5" ht="39">
      <c r="A1237" s="405" t="s">
        <v>22542</v>
      </c>
      <c r="B1237" s="398" t="s">
        <v>22543</v>
      </c>
      <c r="C1237" s="405" t="s">
        <v>20283</v>
      </c>
      <c r="D1237" s="621">
        <v>4.84</v>
      </c>
      <c r="E1237" s="622"/>
    </row>
    <row r="1238" spans="1:5" ht="29.25">
      <c r="A1238" s="405" t="s">
        <v>22544</v>
      </c>
      <c r="B1238" s="398" t="s">
        <v>22545</v>
      </c>
      <c r="C1238" s="405" t="s">
        <v>20283</v>
      </c>
      <c r="D1238" s="621">
        <v>3.63</v>
      </c>
      <c r="E1238" s="622"/>
    </row>
    <row r="1239" spans="1:5" ht="48.75">
      <c r="A1239" s="397" t="s">
        <v>22546</v>
      </c>
      <c r="B1239" s="398" t="s">
        <v>22547</v>
      </c>
      <c r="C1239" s="405" t="s">
        <v>20283</v>
      </c>
      <c r="D1239" s="621">
        <v>516.38</v>
      </c>
      <c r="E1239" s="622"/>
    </row>
    <row r="1240" spans="1:5" ht="39">
      <c r="A1240" s="397" t="s">
        <v>22548</v>
      </c>
      <c r="B1240" s="398" t="s">
        <v>22549</v>
      </c>
      <c r="C1240" s="405" t="s">
        <v>20283</v>
      </c>
      <c r="D1240" s="621">
        <v>332.61</v>
      </c>
      <c r="E1240" s="622"/>
    </row>
    <row r="1241" spans="1:5" ht="39">
      <c r="A1241" s="397" t="s">
        <v>22550</v>
      </c>
      <c r="B1241" s="398" t="s">
        <v>22551</v>
      </c>
      <c r="C1241" s="405" t="s">
        <v>20283</v>
      </c>
      <c r="D1241" s="621">
        <v>41.7</v>
      </c>
      <c r="E1241" s="622"/>
    </row>
    <row r="1242" spans="1:5" ht="39">
      <c r="A1242" s="405" t="s">
        <v>22552</v>
      </c>
      <c r="B1242" s="398" t="s">
        <v>22553</v>
      </c>
      <c r="C1242" s="405" t="s">
        <v>20283</v>
      </c>
      <c r="D1242" s="621">
        <v>32.39</v>
      </c>
      <c r="E1242" s="622"/>
    </row>
    <row r="1243" spans="1:5" ht="29.25">
      <c r="A1243" s="405" t="s">
        <v>22554</v>
      </c>
      <c r="B1243" s="398" t="s">
        <v>22555</v>
      </c>
      <c r="C1243" s="405" t="s">
        <v>20283</v>
      </c>
      <c r="D1243" s="621">
        <v>27.15</v>
      </c>
      <c r="E1243" s="622"/>
    </row>
    <row r="1244" spans="1:5" ht="29.25">
      <c r="A1244" s="405" t="s">
        <v>22556</v>
      </c>
      <c r="B1244" s="398" t="s">
        <v>22557</v>
      </c>
      <c r="C1244" s="405" t="s">
        <v>20283</v>
      </c>
      <c r="D1244" s="621">
        <v>54.18</v>
      </c>
      <c r="E1244" s="622"/>
    </row>
    <row r="1245" spans="1:5" ht="29.25">
      <c r="A1245" s="405" t="s">
        <v>22558</v>
      </c>
      <c r="B1245" s="398" t="s">
        <v>22559</v>
      </c>
      <c r="C1245" s="405" t="s">
        <v>20283</v>
      </c>
      <c r="D1245" s="621">
        <v>42.28</v>
      </c>
      <c r="E1245" s="622"/>
    </row>
    <row r="1246" spans="1:5" ht="29.25">
      <c r="A1246" s="405" t="s">
        <v>22560</v>
      </c>
      <c r="B1246" s="398" t="s">
        <v>22561</v>
      </c>
      <c r="C1246" s="405" t="s">
        <v>20283</v>
      </c>
      <c r="D1246" s="621">
        <v>34.729999999999997</v>
      </c>
      <c r="E1246" s="622"/>
    </row>
    <row r="1247" spans="1:5" ht="29.25">
      <c r="A1247" s="405" t="s">
        <v>22562</v>
      </c>
      <c r="B1247" s="398" t="s">
        <v>22563</v>
      </c>
      <c r="C1247" s="405" t="s">
        <v>20298</v>
      </c>
      <c r="D1247" s="617">
        <v>10085.01</v>
      </c>
      <c r="E1247" s="618"/>
    </row>
    <row r="1248" spans="1:5" ht="19.5">
      <c r="A1248" s="408" t="s">
        <v>22564</v>
      </c>
      <c r="B1248" s="398" t="s">
        <v>22565</v>
      </c>
      <c r="C1248" s="408" t="s">
        <v>20283</v>
      </c>
      <c r="D1248" s="619">
        <v>103.73</v>
      </c>
      <c r="E1248" s="620"/>
    </row>
    <row r="1249" spans="1:5" ht="19.5">
      <c r="A1249" s="408" t="s">
        <v>22566</v>
      </c>
      <c r="B1249" s="398" t="s">
        <v>22567</v>
      </c>
      <c r="C1249" s="408" t="s">
        <v>20283</v>
      </c>
      <c r="D1249" s="619">
        <v>59.15</v>
      </c>
      <c r="E1249" s="620"/>
    </row>
    <row r="1250" spans="1:5" ht="19.5">
      <c r="A1250" s="405" t="s">
        <v>22568</v>
      </c>
      <c r="B1250" s="398" t="s">
        <v>22569</v>
      </c>
      <c r="C1250" s="405" t="s">
        <v>20283</v>
      </c>
      <c r="D1250" s="621">
        <v>34.43</v>
      </c>
      <c r="E1250" s="622"/>
    </row>
    <row r="1251" spans="1:5" ht="39">
      <c r="A1251" s="405" t="s">
        <v>22570</v>
      </c>
      <c r="B1251" s="398" t="s">
        <v>22571</v>
      </c>
      <c r="C1251" s="405" t="s">
        <v>20283</v>
      </c>
      <c r="D1251" s="621">
        <v>127.95</v>
      </c>
      <c r="E1251" s="622"/>
    </row>
    <row r="1252" spans="1:5" ht="19.5">
      <c r="A1252" s="406" t="s">
        <v>22572</v>
      </c>
      <c r="B1252" s="400" t="s">
        <v>22573</v>
      </c>
      <c r="C1252" s="406" t="s">
        <v>20283</v>
      </c>
      <c r="D1252" s="633">
        <v>73.16</v>
      </c>
      <c r="E1252" s="634"/>
    </row>
    <row r="1253" spans="1:5" ht="29.25">
      <c r="A1253" s="409"/>
      <c r="B1253" s="403" t="s">
        <v>22574</v>
      </c>
      <c r="C1253" s="409"/>
      <c r="D1253" s="631"/>
      <c r="E1253" s="632"/>
    </row>
    <row r="1254" spans="1:5" ht="39">
      <c r="A1254" s="397" t="s">
        <v>22575</v>
      </c>
      <c r="B1254" s="398" t="s">
        <v>22576</v>
      </c>
      <c r="C1254" s="405" t="s">
        <v>20283</v>
      </c>
      <c r="D1254" s="621">
        <v>56.03</v>
      </c>
      <c r="E1254" s="622"/>
    </row>
    <row r="1255" spans="1:5" ht="48.75">
      <c r="A1255" s="397" t="s">
        <v>22577</v>
      </c>
      <c r="B1255" s="398" t="s">
        <v>22578</v>
      </c>
      <c r="C1255" s="405" t="s">
        <v>20298</v>
      </c>
      <c r="D1255" s="617">
        <v>23732.59</v>
      </c>
      <c r="E1255" s="618"/>
    </row>
    <row r="1256" spans="1:5" ht="29.25">
      <c r="A1256" s="405" t="s">
        <v>22579</v>
      </c>
      <c r="B1256" s="398" t="s">
        <v>22580</v>
      </c>
      <c r="C1256" s="405" t="s">
        <v>20283</v>
      </c>
      <c r="D1256" s="621">
        <v>7.98</v>
      </c>
      <c r="E1256" s="622"/>
    </row>
    <row r="1257" spans="1:5" ht="29.25">
      <c r="A1257" s="405" t="s">
        <v>22581</v>
      </c>
      <c r="B1257" s="398" t="s">
        <v>22582</v>
      </c>
      <c r="C1257" s="405" t="s">
        <v>20283</v>
      </c>
      <c r="D1257" s="621">
        <v>5.49</v>
      </c>
      <c r="E1257" s="622"/>
    </row>
    <row r="1258" spans="1:5" ht="29.25">
      <c r="A1258" s="408" t="s">
        <v>22583</v>
      </c>
      <c r="B1258" s="398" t="s">
        <v>22584</v>
      </c>
      <c r="C1258" s="408" t="s">
        <v>20283</v>
      </c>
      <c r="D1258" s="619">
        <v>130.05000000000001</v>
      </c>
      <c r="E1258" s="620"/>
    </row>
    <row r="1259" spans="1:5" ht="19.5">
      <c r="A1259" s="408" t="s">
        <v>22585</v>
      </c>
      <c r="B1259" s="398" t="s">
        <v>22586</v>
      </c>
      <c r="C1259" s="408" t="s">
        <v>20283</v>
      </c>
      <c r="D1259" s="619">
        <v>70.41</v>
      </c>
      <c r="E1259" s="620"/>
    </row>
    <row r="1260" spans="1:5" ht="19.5">
      <c r="A1260" s="408" t="s">
        <v>22587</v>
      </c>
      <c r="B1260" s="398" t="s">
        <v>22588</v>
      </c>
      <c r="C1260" s="408" t="s">
        <v>20283</v>
      </c>
      <c r="D1260" s="619">
        <v>38.08</v>
      </c>
      <c r="E1260" s="620"/>
    </row>
    <row r="1261" spans="1:5" ht="19.5">
      <c r="A1261" s="405" t="s">
        <v>22589</v>
      </c>
      <c r="B1261" s="398" t="s">
        <v>22590</v>
      </c>
      <c r="C1261" s="405" t="s">
        <v>20283</v>
      </c>
      <c r="D1261" s="621">
        <v>71.83</v>
      </c>
      <c r="E1261" s="622"/>
    </row>
    <row r="1262" spans="1:5" ht="19.5">
      <c r="A1262" s="408" t="s">
        <v>22591</v>
      </c>
      <c r="B1262" s="398" t="s">
        <v>22592</v>
      </c>
      <c r="C1262" s="408" t="s">
        <v>20283</v>
      </c>
      <c r="D1262" s="619">
        <v>46.42</v>
      </c>
      <c r="E1262" s="620"/>
    </row>
    <row r="1263" spans="1:5" ht="19.5">
      <c r="A1263" s="408" t="s">
        <v>22593</v>
      </c>
      <c r="B1263" s="398" t="s">
        <v>22594</v>
      </c>
      <c r="C1263" s="408" t="s">
        <v>20283</v>
      </c>
      <c r="D1263" s="619">
        <v>34.590000000000003</v>
      </c>
      <c r="E1263" s="620"/>
    </row>
    <row r="1264" spans="1:5" ht="19.5">
      <c r="A1264" s="405" t="s">
        <v>22595</v>
      </c>
      <c r="B1264" s="398" t="s">
        <v>22596</v>
      </c>
      <c r="C1264" s="405" t="s">
        <v>20283</v>
      </c>
      <c r="D1264" s="621">
        <v>6.16</v>
      </c>
      <c r="E1264" s="622"/>
    </row>
    <row r="1265" spans="1:5" ht="19.5">
      <c r="A1265" s="405" t="s">
        <v>22597</v>
      </c>
      <c r="B1265" s="398" t="s">
        <v>22598</v>
      </c>
      <c r="C1265" s="405" t="s">
        <v>20283</v>
      </c>
      <c r="D1265" s="621">
        <v>2.1800000000000002</v>
      </c>
      <c r="E1265" s="622"/>
    </row>
    <row r="1266" spans="1:5" ht="58.5">
      <c r="A1266" s="405" t="s">
        <v>22599</v>
      </c>
      <c r="B1266" s="398" t="s">
        <v>22600</v>
      </c>
      <c r="C1266" s="405" t="s">
        <v>20283</v>
      </c>
      <c r="D1266" s="621">
        <v>294.10000000000002</v>
      </c>
      <c r="E1266" s="622"/>
    </row>
    <row r="1267" spans="1:5" ht="29.25">
      <c r="A1267" s="406" t="s">
        <v>22601</v>
      </c>
      <c r="B1267" s="400" t="s">
        <v>22602</v>
      </c>
      <c r="C1267" s="406" t="s">
        <v>20283</v>
      </c>
      <c r="D1267" s="633">
        <v>226.79</v>
      </c>
      <c r="E1267" s="634"/>
    </row>
    <row r="1268" spans="1:5" ht="39">
      <c r="A1268" s="409"/>
      <c r="B1268" s="403" t="s">
        <v>22603</v>
      </c>
      <c r="C1268" s="409"/>
      <c r="D1268" s="631"/>
      <c r="E1268" s="632"/>
    </row>
    <row r="1269" spans="1:5" ht="58.5">
      <c r="A1269" s="405" t="s">
        <v>22604</v>
      </c>
      <c r="B1269" s="398" t="s">
        <v>22605</v>
      </c>
      <c r="C1269" s="399" t="s">
        <v>20283</v>
      </c>
      <c r="D1269" s="617">
        <v>5118.3999999999996</v>
      </c>
      <c r="E1269" s="618"/>
    </row>
    <row r="1270" spans="1:5" ht="58.5">
      <c r="A1270" s="405" t="s">
        <v>22606</v>
      </c>
      <c r="B1270" s="398" t="s">
        <v>22607</v>
      </c>
      <c r="C1270" s="399" t="s">
        <v>20283</v>
      </c>
      <c r="D1270" s="621">
        <v>625.09</v>
      </c>
      <c r="E1270" s="622"/>
    </row>
    <row r="1271" spans="1:5" ht="19.5">
      <c r="A1271" s="405" t="s">
        <v>22608</v>
      </c>
      <c r="B1271" s="398" t="s">
        <v>22609</v>
      </c>
      <c r="C1271" s="399" t="s">
        <v>20283</v>
      </c>
      <c r="D1271" s="621">
        <v>11.77</v>
      </c>
      <c r="E1271" s="622"/>
    </row>
    <row r="1272" spans="1:5" ht="19.5">
      <c r="A1272" s="405" t="s">
        <v>22610</v>
      </c>
      <c r="B1272" s="398" t="s">
        <v>22611</v>
      </c>
      <c r="C1272" s="399" t="s">
        <v>20283</v>
      </c>
      <c r="D1272" s="621">
        <v>4.71</v>
      </c>
      <c r="E1272" s="622"/>
    </row>
    <row r="1273" spans="1:5" ht="29.25">
      <c r="A1273" s="405" t="s">
        <v>22612</v>
      </c>
      <c r="B1273" s="398" t="s">
        <v>22613</v>
      </c>
      <c r="C1273" s="399" t="s">
        <v>20283</v>
      </c>
      <c r="D1273" s="621">
        <v>397.35</v>
      </c>
      <c r="E1273" s="622"/>
    </row>
    <row r="1274" spans="1:5" ht="29.25">
      <c r="A1274" s="405" t="s">
        <v>22614</v>
      </c>
      <c r="B1274" s="398" t="s">
        <v>22615</v>
      </c>
      <c r="C1274" s="399" t="s">
        <v>20283</v>
      </c>
      <c r="D1274" s="621">
        <v>185.52</v>
      </c>
      <c r="E1274" s="622"/>
    </row>
    <row r="1275" spans="1:5" ht="29.25">
      <c r="A1275" s="405" t="s">
        <v>22616</v>
      </c>
      <c r="B1275" s="398" t="s">
        <v>22617</v>
      </c>
      <c r="C1275" s="399" t="s">
        <v>20283</v>
      </c>
      <c r="D1275" s="621">
        <v>144.1</v>
      </c>
      <c r="E1275" s="622"/>
    </row>
    <row r="1276" spans="1:5" ht="29.25">
      <c r="A1276" s="405" t="s">
        <v>22618</v>
      </c>
      <c r="B1276" s="398" t="s">
        <v>22619</v>
      </c>
      <c r="C1276" s="399" t="s">
        <v>20283</v>
      </c>
      <c r="D1276" s="621">
        <v>254.54</v>
      </c>
      <c r="E1276" s="622"/>
    </row>
    <row r="1277" spans="1:5" ht="29.25">
      <c r="A1277" s="405" t="s">
        <v>22620</v>
      </c>
      <c r="B1277" s="398" t="s">
        <v>22621</v>
      </c>
      <c r="C1277" s="399" t="s">
        <v>20283</v>
      </c>
      <c r="D1277" s="621">
        <v>128.38999999999999</v>
      </c>
      <c r="E1277" s="622"/>
    </row>
    <row r="1278" spans="1:5" ht="19.5">
      <c r="A1278" s="408" t="s">
        <v>22622</v>
      </c>
      <c r="B1278" s="398" t="s">
        <v>22623</v>
      </c>
      <c r="C1278" s="404" t="s">
        <v>20283</v>
      </c>
      <c r="D1278" s="619">
        <v>86.56</v>
      </c>
      <c r="E1278" s="620"/>
    </row>
    <row r="1279" spans="1:5" ht="39">
      <c r="A1279" s="405" t="s">
        <v>22624</v>
      </c>
      <c r="B1279" s="398" t="s">
        <v>22625</v>
      </c>
      <c r="C1279" s="405" t="s">
        <v>20298</v>
      </c>
      <c r="D1279" s="617">
        <v>45469.21</v>
      </c>
      <c r="E1279" s="618"/>
    </row>
    <row r="1280" spans="1:5">
      <c r="A1280" s="408" t="s">
        <v>22626</v>
      </c>
      <c r="B1280" s="398" t="s">
        <v>22627</v>
      </c>
      <c r="C1280" s="408" t="s">
        <v>20283</v>
      </c>
      <c r="D1280" s="619">
        <v>1.98</v>
      </c>
      <c r="E1280" s="620"/>
    </row>
    <row r="1281" spans="1:5" ht="48.75">
      <c r="A1281" s="405" t="s">
        <v>22628</v>
      </c>
      <c r="B1281" s="398" t="s">
        <v>22629</v>
      </c>
      <c r="C1281" s="405" t="s">
        <v>20283</v>
      </c>
      <c r="D1281" s="621">
        <v>341.89</v>
      </c>
      <c r="E1281" s="622"/>
    </row>
    <row r="1282" spans="1:5" ht="48.75">
      <c r="A1282" s="405" t="s">
        <v>22630</v>
      </c>
      <c r="B1282" s="398" t="s">
        <v>22631</v>
      </c>
      <c r="C1282" s="405" t="s">
        <v>20283</v>
      </c>
      <c r="D1282" s="621">
        <v>91.09</v>
      </c>
      <c r="E1282" s="622"/>
    </row>
    <row r="1283" spans="1:5" ht="19.5">
      <c r="A1283" s="408" t="s">
        <v>22632</v>
      </c>
      <c r="B1283" s="398" t="s">
        <v>22633</v>
      </c>
      <c r="C1283" s="408" t="s">
        <v>20283</v>
      </c>
      <c r="D1283" s="619">
        <v>161.32</v>
      </c>
      <c r="E1283" s="620"/>
    </row>
    <row r="1284" spans="1:5" ht="19.5">
      <c r="A1284" s="408" t="s">
        <v>22634</v>
      </c>
      <c r="B1284" s="398" t="s">
        <v>22635</v>
      </c>
      <c r="C1284" s="408" t="s">
        <v>20283</v>
      </c>
      <c r="D1284" s="619">
        <v>134.74</v>
      </c>
      <c r="E1284" s="620"/>
    </row>
    <row r="1285" spans="1:5" ht="19.5">
      <c r="A1285" s="405" t="s">
        <v>22636</v>
      </c>
      <c r="B1285" s="398" t="s">
        <v>22637</v>
      </c>
      <c r="C1285" s="405" t="s">
        <v>20283</v>
      </c>
      <c r="D1285" s="621">
        <v>117.06</v>
      </c>
      <c r="E1285" s="622"/>
    </row>
    <row r="1286" spans="1:5" ht="19.5">
      <c r="A1286" s="408" t="s">
        <v>22638</v>
      </c>
      <c r="B1286" s="398" t="s">
        <v>22639</v>
      </c>
      <c r="C1286" s="408" t="s">
        <v>20283</v>
      </c>
      <c r="D1286" s="619">
        <v>173.56</v>
      </c>
      <c r="E1286" s="620"/>
    </row>
    <row r="1287" spans="1:5" ht="19.5">
      <c r="A1287" s="408" t="s">
        <v>22640</v>
      </c>
      <c r="B1287" s="398" t="s">
        <v>22641</v>
      </c>
      <c r="C1287" s="408" t="s">
        <v>20283</v>
      </c>
      <c r="D1287" s="619">
        <v>140.51</v>
      </c>
      <c r="E1287" s="620"/>
    </row>
    <row r="1288" spans="1:5" ht="19.5">
      <c r="A1288" s="405" t="s">
        <v>22642</v>
      </c>
      <c r="B1288" s="398" t="s">
        <v>22643</v>
      </c>
      <c r="C1288" s="405" t="s">
        <v>20283</v>
      </c>
      <c r="D1288" s="621">
        <v>118.51</v>
      </c>
      <c r="E1288" s="622"/>
    </row>
    <row r="1289" spans="1:5" ht="19.5">
      <c r="A1289" s="408" t="s">
        <v>22644</v>
      </c>
      <c r="B1289" s="398" t="s">
        <v>22645</v>
      </c>
      <c r="C1289" s="408" t="s">
        <v>20283</v>
      </c>
      <c r="D1289" s="619">
        <v>185.85</v>
      </c>
      <c r="E1289" s="620"/>
    </row>
    <row r="1290" spans="1:5">
      <c r="A1290" s="406" t="s">
        <v>22646</v>
      </c>
      <c r="B1290" s="400" t="s">
        <v>22647</v>
      </c>
      <c r="C1290" s="406" t="s">
        <v>20283</v>
      </c>
      <c r="D1290" s="633">
        <v>146.32</v>
      </c>
      <c r="E1290" s="634"/>
    </row>
    <row r="1291" spans="1:5" ht="14.25">
      <c r="A1291" s="409"/>
      <c r="B1291" s="403" t="s">
        <v>22648</v>
      </c>
      <c r="C1291" s="409"/>
      <c r="D1291" s="631"/>
      <c r="E1291" s="632"/>
    </row>
    <row r="1292" spans="1:5" ht="19.5">
      <c r="A1292" s="397" t="s">
        <v>22649</v>
      </c>
      <c r="B1292" s="398" t="s">
        <v>22650</v>
      </c>
      <c r="C1292" s="405" t="s">
        <v>20283</v>
      </c>
      <c r="D1292" s="621">
        <v>120.01</v>
      </c>
      <c r="E1292" s="622"/>
    </row>
    <row r="1293" spans="1:5" ht="29.25">
      <c r="A1293" s="397" t="s">
        <v>22651</v>
      </c>
      <c r="B1293" s="398" t="s">
        <v>22652</v>
      </c>
      <c r="C1293" s="405" t="s">
        <v>20283</v>
      </c>
      <c r="D1293" s="621">
        <v>219.64</v>
      </c>
      <c r="E1293" s="622"/>
    </row>
    <row r="1294" spans="1:5" ht="29.25">
      <c r="A1294" s="405" t="s">
        <v>22653</v>
      </c>
      <c r="B1294" s="398" t="s">
        <v>22654</v>
      </c>
      <c r="C1294" s="405" t="s">
        <v>20283</v>
      </c>
      <c r="D1294" s="621">
        <v>173.44</v>
      </c>
      <c r="E1294" s="622"/>
    </row>
    <row r="1295" spans="1:5" ht="39">
      <c r="A1295" s="405" t="s">
        <v>22655</v>
      </c>
      <c r="B1295" s="410" t="s">
        <v>22656</v>
      </c>
      <c r="C1295" s="405" t="s">
        <v>20283</v>
      </c>
      <c r="D1295" s="621">
        <v>142.82</v>
      </c>
      <c r="E1295" s="622"/>
    </row>
    <row r="1296" spans="1:5" ht="29.25">
      <c r="A1296" s="405" t="s">
        <v>22657</v>
      </c>
      <c r="B1296" s="398" t="s">
        <v>22658</v>
      </c>
      <c r="C1296" s="405" t="s">
        <v>20283</v>
      </c>
      <c r="D1296" s="621">
        <v>247.68</v>
      </c>
      <c r="E1296" s="622"/>
    </row>
    <row r="1297" spans="1:5" ht="29.25">
      <c r="A1297" s="405" t="s">
        <v>22659</v>
      </c>
      <c r="B1297" s="398" t="s">
        <v>22660</v>
      </c>
      <c r="C1297" s="405" t="s">
        <v>20283</v>
      </c>
      <c r="D1297" s="621">
        <v>194.87</v>
      </c>
      <c r="E1297" s="622"/>
    </row>
    <row r="1298" spans="1:5" ht="39">
      <c r="A1298" s="405" t="s">
        <v>22661</v>
      </c>
      <c r="B1298" s="410" t="s">
        <v>22662</v>
      </c>
      <c r="C1298" s="405" t="s">
        <v>20283</v>
      </c>
      <c r="D1298" s="621">
        <v>159.94</v>
      </c>
      <c r="E1298" s="622"/>
    </row>
    <row r="1299" spans="1:5" ht="29.25">
      <c r="A1299" s="408" t="s">
        <v>22663</v>
      </c>
      <c r="B1299" s="398" t="s">
        <v>22664</v>
      </c>
      <c r="C1299" s="408" t="s">
        <v>20283</v>
      </c>
      <c r="D1299" s="619">
        <v>29.01</v>
      </c>
      <c r="E1299" s="620"/>
    </row>
    <row r="1300" spans="1:5" ht="29.25">
      <c r="A1300" s="405" t="s">
        <v>22665</v>
      </c>
      <c r="B1300" s="398" t="s">
        <v>22666</v>
      </c>
      <c r="C1300" s="405" t="s">
        <v>20283</v>
      </c>
      <c r="D1300" s="621">
        <v>21.94</v>
      </c>
      <c r="E1300" s="622"/>
    </row>
    <row r="1301" spans="1:5" ht="19.5">
      <c r="A1301" s="408" t="s">
        <v>22667</v>
      </c>
      <c r="B1301" s="398" t="s">
        <v>22668</v>
      </c>
      <c r="C1301" s="408" t="s">
        <v>20283</v>
      </c>
      <c r="D1301" s="619">
        <v>172.82</v>
      </c>
      <c r="E1301" s="620"/>
    </row>
    <row r="1302" spans="1:5" ht="19.5">
      <c r="A1302" s="408" t="s">
        <v>22669</v>
      </c>
      <c r="B1302" s="398" t="s">
        <v>22670</v>
      </c>
      <c r="C1302" s="408" t="s">
        <v>20283</v>
      </c>
      <c r="D1302" s="619">
        <v>146.24</v>
      </c>
      <c r="E1302" s="620"/>
    </row>
    <row r="1303" spans="1:5" ht="19.5">
      <c r="A1303" s="405" t="s">
        <v>22671</v>
      </c>
      <c r="B1303" s="398" t="s">
        <v>22672</v>
      </c>
      <c r="C1303" s="405" t="s">
        <v>20283</v>
      </c>
      <c r="D1303" s="621">
        <v>128.56</v>
      </c>
      <c r="E1303" s="622"/>
    </row>
    <row r="1304" spans="1:5" ht="19.5">
      <c r="A1304" s="408" t="s">
        <v>22673</v>
      </c>
      <c r="B1304" s="398" t="s">
        <v>22674</v>
      </c>
      <c r="C1304" s="408" t="s">
        <v>20283</v>
      </c>
      <c r="D1304" s="619">
        <v>185.06</v>
      </c>
      <c r="E1304" s="620"/>
    </row>
    <row r="1305" spans="1:5" ht="19.5">
      <c r="A1305" s="408" t="s">
        <v>22675</v>
      </c>
      <c r="B1305" s="398" t="s">
        <v>22676</v>
      </c>
      <c r="C1305" s="408" t="s">
        <v>20283</v>
      </c>
      <c r="D1305" s="619">
        <v>152.01</v>
      </c>
      <c r="E1305" s="620"/>
    </row>
    <row r="1306" spans="1:5" ht="19.5">
      <c r="A1306" s="397" t="s">
        <v>22677</v>
      </c>
      <c r="B1306" s="398" t="s">
        <v>22678</v>
      </c>
      <c r="C1306" s="405" t="s">
        <v>20283</v>
      </c>
      <c r="D1306" s="621">
        <v>130.01</v>
      </c>
      <c r="E1306" s="622"/>
    </row>
    <row r="1307" spans="1:5" ht="19.5">
      <c r="A1307" s="398" t="s">
        <v>22679</v>
      </c>
      <c r="B1307" s="398" t="s">
        <v>22680</v>
      </c>
      <c r="C1307" s="408" t="s">
        <v>20283</v>
      </c>
      <c r="D1307" s="619">
        <v>197.35</v>
      </c>
      <c r="E1307" s="620"/>
    </row>
    <row r="1308" spans="1:5" ht="19.5">
      <c r="A1308" s="398" t="s">
        <v>22681</v>
      </c>
      <c r="B1308" s="398" t="s">
        <v>22682</v>
      </c>
      <c r="C1308" s="408" t="s">
        <v>20283</v>
      </c>
      <c r="D1308" s="619">
        <v>157.82</v>
      </c>
      <c r="E1308" s="620"/>
    </row>
    <row r="1309" spans="1:5" ht="19.5">
      <c r="A1309" s="397" t="s">
        <v>22683</v>
      </c>
      <c r="B1309" s="398" t="s">
        <v>22684</v>
      </c>
      <c r="C1309" s="405" t="s">
        <v>20283</v>
      </c>
      <c r="D1309" s="621">
        <v>131.51</v>
      </c>
      <c r="E1309" s="622"/>
    </row>
    <row r="1310" spans="1:5" ht="29.25">
      <c r="A1310" s="405" t="s">
        <v>22685</v>
      </c>
      <c r="B1310" s="398" t="s">
        <v>22686</v>
      </c>
      <c r="C1310" s="405" t="s">
        <v>20283</v>
      </c>
      <c r="D1310" s="621">
        <v>231.14</v>
      </c>
      <c r="E1310" s="622"/>
    </row>
    <row r="1311" spans="1:5" ht="29.25">
      <c r="A1311" s="405" t="s">
        <v>22687</v>
      </c>
      <c r="B1311" s="398" t="s">
        <v>22688</v>
      </c>
      <c r="C1311" s="405" t="s">
        <v>20283</v>
      </c>
      <c r="D1311" s="621">
        <v>184.94</v>
      </c>
      <c r="E1311" s="622"/>
    </row>
    <row r="1312" spans="1:5" ht="39">
      <c r="A1312" s="405" t="s">
        <v>22689</v>
      </c>
      <c r="B1312" s="410" t="s">
        <v>22690</v>
      </c>
      <c r="C1312" s="405" t="s">
        <v>20283</v>
      </c>
      <c r="D1312" s="621">
        <v>154.32</v>
      </c>
      <c r="E1312" s="622"/>
    </row>
    <row r="1313" spans="1:5" ht="29.25">
      <c r="A1313" s="405" t="s">
        <v>22691</v>
      </c>
      <c r="B1313" s="398" t="s">
        <v>22692</v>
      </c>
      <c r="C1313" s="405" t="s">
        <v>20283</v>
      </c>
      <c r="D1313" s="621">
        <v>259.18</v>
      </c>
      <c r="E1313" s="622"/>
    </row>
    <row r="1314" spans="1:5" ht="29.25">
      <c r="A1314" s="405" t="s">
        <v>22693</v>
      </c>
      <c r="B1314" s="398" t="s">
        <v>22694</v>
      </c>
      <c r="C1314" s="405" t="s">
        <v>20283</v>
      </c>
      <c r="D1314" s="621">
        <v>206.37</v>
      </c>
      <c r="E1314" s="622"/>
    </row>
    <row r="1315" spans="1:5" ht="39">
      <c r="A1315" s="405" t="s">
        <v>22695</v>
      </c>
      <c r="B1315" s="410" t="s">
        <v>22696</v>
      </c>
      <c r="C1315" s="405" t="s">
        <v>20283</v>
      </c>
      <c r="D1315" s="621">
        <v>171.44</v>
      </c>
      <c r="E1315" s="622"/>
    </row>
    <row r="1316" spans="1:5" ht="29.25">
      <c r="A1316" s="408" t="s">
        <v>22697</v>
      </c>
      <c r="B1316" s="398" t="s">
        <v>22698</v>
      </c>
      <c r="C1316" s="408" t="s">
        <v>20283</v>
      </c>
      <c r="D1316" s="619">
        <v>29.01</v>
      </c>
      <c r="E1316" s="620"/>
    </row>
    <row r="1317" spans="1:5" ht="29.25">
      <c r="A1317" s="408" t="s">
        <v>22699</v>
      </c>
      <c r="B1317" s="398" t="s">
        <v>22700</v>
      </c>
      <c r="C1317" s="408" t="s">
        <v>20283</v>
      </c>
      <c r="D1317" s="619">
        <v>21.94</v>
      </c>
      <c r="E1317" s="620"/>
    </row>
    <row r="1318" spans="1:5" ht="39">
      <c r="A1318" s="405" t="s">
        <v>22701</v>
      </c>
      <c r="B1318" s="410" t="s">
        <v>22702</v>
      </c>
      <c r="C1318" s="405" t="s">
        <v>20283</v>
      </c>
      <c r="D1318" s="621">
        <v>3.65</v>
      </c>
      <c r="E1318" s="622"/>
    </row>
    <row r="1319" spans="1:5" ht="19.5">
      <c r="A1319" s="408" t="s">
        <v>22703</v>
      </c>
      <c r="B1319" s="398" t="s">
        <v>22704</v>
      </c>
      <c r="C1319" s="408" t="s">
        <v>20283</v>
      </c>
      <c r="D1319" s="619">
        <v>0.47</v>
      </c>
      <c r="E1319" s="620"/>
    </row>
    <row r="1320" spans="1:5" ht="29.25">
      <c r="A1320" s="405" t="s">
        <v>22705</v>
      </c>
      <c r="B1320" s="398" t="s">
        <v>22706</v>
      </c>
      <c r="C1320" s="405" t="s">
        <v>20283</v>
      </c>
      <c r="D1320" s="621">
        <v>7.47</v>
      </c>
      <c r="E1320" s="622"/>
    </row>
    <row r="1321" spans="1:5" ht="19.5">
      <c r="A1321" s="406" t="s">
        <v>22707</v>
      </c>
      <c r="B1321" s="400" t="s">
        <v>22708</v>
      </c>
      <c r="C1321" s="406" t="s">
        <v>20283</v>
      </c>
      <c r="D1321" s="633">
        <v>0.86</v>
      </c>
      <c r="E1321" s="634"/>
    </row>
    <row r="1322" spans="1:5" ht="19.5">
      <c r="A1322" s="409"/>
      <c r="B1322" s="403" t="s">
        <v>22709</v>
      </c>
      <c r="C1322" s="409"/>
      <c r="D1322" s="631"/>
      <c r="E1322" s="632"/>
    </row>
    <row r="1323" spans="1:5" ht="19.5">
      <c r="A1323" s="397" t="s">
        <v>22710</v>
      </c>
      <c r="B1323" s="398" t="s">
        <v>22711</v>
      </c>
      <c r="C1323" s="405" t="s">
        <v>20283</v>
      </c>
      <c r="D1323" s="621">
        <v>14.07</v>
      </c>
      <c r="E1323" s="622"/>
    </row>
    <row r="1324" spans="1:5" ht="19.5">
      <c r="A1324" s="397" t="s">
        <v>22712</v>
      </c>
      <c r="B1324" s="398" t="s">
        <v>22713</v>
      </c>
      <c r="C1324" s="405" t="s">
        <v>20283</v>
      </c>
      <c r="D1324" s="621">
        <v>5.0599999999999996</v>
      </c>
      <c r="E1324" s="622"/>
    </row>
    <row r="1325" spans="1:5">
      <c r="A1325" s="398" t="s">
        <v>22714</v>
      </c>
      <c r="B1325" s="398" t="s">
        <v>22715</v>
      </c>
      <c r="C1325" s="408" t="s">
        <v>20283</v>
      </c>
      <c r="D1325" s="619">
        <v>58.91</v>
      </c>
      <c r="E1325" s="620"/>
    </row>
    <row r="1326" spans="1:5">
      <c r="A1326" s="408" t="s">
        <v>22716</v>
      </c>
      <c r="B1326" s="398" t="s">
        <v>22717</v>
      </c>
      <c r="C1326" s="404" t="s">
        <v>20283</v>
      </c>
      <c r="D1326" s="619">
        <v>17.809999999999999</v>
      </c>
      <c r="E1326" s="620"/>
    </row>
    <row r="1327" spans="1:5" ht="29.25">
      <c r="A1327" s="405" t="s">
        <v>22718</v>
      </c>
      <c r="B1327" s="398" t="s">
        <v>22719</v>
      </c>
      <c r="C1327" s="399" t="s">
        <v>20283</v>
      </c>
      <c r="D1327" s="621">
        <v>2.04</v>
      </c>
      <c r="E1327" s="622"/>
    </row>
    <row r="1328" spans="1:5" ht="19.5">
      <c r="A1328" s="408" t="s">
        <v>22720</v>
      </c>
      <c r="B1328" s="398" t="s">
        <v>22721</v>
      </c>
      <c r="C1328" s="404" t="s">
        <v>20283</v>
      </c>
      <c r="D1328" s="619">
        <v>0.64</v>
      </c>
      <c r="E1328" s="620"/>
    </row>
    <row r="1329" spans="1:5" ht="29.25">
      <c r="A1329" s="405" t="s">
        <v>22722</v>
      </c>
      <c r="B1329" s="398" t="s">
        <v>22723</v>
      </c>
      <c r="C1329" s="399" t="s">
        <v>20283</v>
      </c>
      <c r="D1329" s="621">
        <v>3.65</v>
      </c>
      <c r="E1329" s="622"/>
    </row>
    <row r="1330" spans="1:5" ht="19.5">
      <c r="A1330" s="408" t="s">
        <v>22724</v>
      </c>
      <c r="B1330" s="398" t="s">
        <v>22725</v>
      </c>
      <c r="C1330" s="404" t="s">
        <v>20283</v>
      </c>
      <c r="D1330" s="619">
        <v>0.47</v>
      </c>
      <c r="E1330" s="620"/>
    </row>
    <row r="1331" spans="1:5" ht="29.25">
      <c r="A1331" s="405" t="s">
        <v>22726</v>
      </c>
      <c r="B1331" s="398" t="s">
        <v>22727</v>
      </c>
      <c r="C1331" s="399" t="s">
        <v>20283</v>
      </c>
      <c r="D1331" s="621">
        <v>7.47</v>
      </c>
      <c r="E1331" s="622"/>
    </row>
    <row r="1332" spans="1:5" ht="29.25">
      <c r="A1332" s="405" t="s">
        <v>22728</v>
      </c>
      <c r="B1332" s="398" t="s">
        <v>22729</v>
      </c>
      <c r="C1332" s="399" t="s">
        <v>20283</v>
      </c>
      <c r="D1332" s="621">
        <v>0.86</v>
      </c>
      <c r="E1332" s="622"/>
    </row>
    <row r="1333" spans="1:5" ht="19.5">
      <c r="A1333" s="405" t="s">
        <v>22730</v>
      </c>
      <c r="B1333" s="398" t="s">
        <v>22731</v>
      </c>
      <c r="C1333" s="399" t="s">
        <v>20283</v>
      </c>
      <c r="D1333" s="621">
        <v>14.07</v>
      </c>
      <c r="E1333" s="622"/>
    </row>
    <row r="1334" spans="1:5" ht="19.5">
      <c r="A1334" s="405" t="s">
        <v>22732</v>
      </c>
      <c r="B1334" s="398" t="s">
        <v>22733</v>
      </c>
      <c r="C1334" s="399" t="s">
        <v>20283</v>
      </c>
      <c r="D1334" s="621">
        <v>5.0599999999999996</v>
      </c>
      <c r="E1334" s="622"/>
    </row>
    <row r="1335" spans="1:5">
      <c r="A1335" s="408" t="s">
        <v>22734</v>
      </c>
      <c r="B1335" s="398" t="s">
        <v>22735</v>
      </c>
      <c r="C1335" s="404" t="s">
        <v>20283</v>
      </c>
      <c r="D1335" s="619">
        <v>58.91</v>
      </c>
      <c r="E1335" s="620"/>
    </row>
    <row r="1336" spans="1:5">
      <c r="A1336" s="408" t="s">
        <v>22736</v>
      </c>
      <c r="B1336" s="398" t="s">
        <v>22737</v>
      </c>
      <c r="C1336" s="404" t="s">
        <v>20283</v>
      </c>
      <c r="D1336" s="619">
        <v>17.809999999999999</v>
      </c>
      <c r="E1336" s="620"/>
    </row>
    <row r="1337" spans="1:5" ht="29.25">
      <c r="A1337" s="405" t="s">
        <v>22738</v>
      </c>
      <c r="B1337" s="398" t="s">
        <v>22739</v>
      </c>
      <c r="C1337" s="399" t="s">
        <v>20283</v>
      </c>
      <c r="D1337" s="621">
        <v>2.04</v>
      </c>
      <c r="E1337" s="622"/>
    </row>
    <row r="1338" spans="1:5" ht="19.5">
      <c r="A1338" s="405" t="s">
        <v>22740</v>
      </c>
      <c r="B1338" s="398" t="s">
        <v>22741</v>
      </c>
      <c r="C1338" s="399" t="s">
        <v>20283</v>
      </c>
      <c r="D1338" s="621">
        <v>0.64</v>
      </c>
      <c r="E1338" s="622"/>
    </row>
    <row r="1339" spans="1:5" ht="39">
      <c r="A1339" s="405" t="s">
        <v>22742</v>
      </c>
      <c r="B1339" s="410" t="s">
        <v>22743</v>
      </c>
      <c r="C1339" s="399" t="s">
        <v>20283</v>
      </c>
      <c r="D1339" s="621">
        <v>721.59</v>
      </c>
      <c r="E1339" s="622"/>
    </row>
    <row r="1340" spans="1:5" ht="19.5">
      <c r="A1340" s="406" t="s">
        <v>22744</v>
      </c>
      <c r="B1340" s="400" t="s">
        <v>22745</v>
      </c>
      <c r="C1340" s="401" t="s">
        <v>20283</v>
      </c>
      <c r="D1340" s="633">
        <v>444.3</v>
      </c>
      <c r="E1340" s="634"/>
    </row>
    <row r="1341" spans="1:5" ht="19.5">
      <c r="A1341" s="409"/>
      <c r="B1341" s="403" t="s">
        <v>22746</v>
      </c>
      <c r="C1341" s="409"/>
      <c r="D1341" s="631"/>
      <c r="E1341" s="632"/>
    </row>
    <row r="1342" spans="1:5" ht="39">
      <c r="A1342" s="397" t="s">
        <v>22747</v>
      </c>
      <c r="B1342" s="410" t="s">
        <v>22748</v>
      </c>
      <c r="C1342" s="405" t="s">
        <v>20283</v>
      </c>
      <c r="D1342" s="621">
        <v>399.09</v>
      </c>
      <c r="E1342" s="622"/>
    </row>
    <row r="1343" spans="1:5" ht="19.5">
      <c r="A1343" s="397" t="s">
        <v>22749</v>
      </c>
      <c r="B1343" s="398" t="s">
        <v>22750</v>
      </c>
      <c r="C1343" s="405" t="s">
        <v>20131</v>
      </c>
      <c r="D1343" s="617">
        <v>5115.05</v>
      </c>
      <c r="E1343" s="618"/>
    </row>
    <row r="1344" spans="1:5" ht="19.5">
      <c r="A1344" s="408" t="s">
        <v>22751</v>
      </c>
      <c r="B1344" s="398" t="s">
        <v>22752</v>
      </c>
      <c r="C1344" s="408" t="s">
        <v>20131</v>
      </c>
      <c r="D1344" s="627">
        <v>7085.05</v>
      </c>
      <c r="E1344" s="628"/>
    </row>
    <row r="1345" spans="1:5" ht="19.5">
      <c r="A1345" s="408" t="s">
        <v>22753</v>
      </c>
      <c r="B1345" s="398" t="s">
        <v>22754</v>
      </c>
      <c r="C1345" s="408" t="s">
        <v>20131</v>
      </c>
      <c r="D1345" s="627">
        <v>7514.24</v>
      </c>
      <c r="E1345" s="628"/>
    </row>
    <row r="1346" spans="1:5" ht="39">
      <c r="A1346" s="405" t="s">
        <v>22755</v>
      </c>
      <c r="B1346" s="398" t="s">
        <v>22756</v>
      </c>
      <c r="C1346" s="405" t="s">
        <v>20283</v>
      </c>
      <c r="D1346" s="621">
        <v>8.67</v>
      </c>
      <c r="E1346" s="622"/>
    </row>
    <row r="1347" spans="1:5" ht="29.25">
      <c r="A1347" s="405" t="s">
        <v>22757</v>
      </c>
      <c r="B1347" s="398" t="s">
        <v>22758</v>
      </c>
      <c r="C1347" s="405" t="s">
        <v>20283</v>
      </c>
      <c r="D1347" s="621">
        <v>2.98</v>
      </c>
      <c r="E1347" s="622"/>
    </row>
    <row r="1348" spans="1:5" ht="19.5">
      <c r="A1348" s="408" t="s">
        <v>22759</v>
      </c>
      <c r="B1348" s="398" t="s">
        <v>22760</v>
      </c>
      <c r="C1348" s="408" t="s">
        <v>20131</v>
      </c>
      <c r="D1348" s="627">
        <v>22725.05</v>
      </c>
      <c r="E1348" s="628"/>
    </row>
    <row r="1349" spans="1:5" ht="19.5">
      <c r="A1349" s="405" t="s">
        <v>22761</v>
      </c>
      <c r="B1349" s="398" t="s">
        <v>22762</v>
      </c>
      <c r="C1349" s="405" t="s">
        <v>20131</v>
      </c>
      <c r="D1349" s="617">
        <v>30031</v>
      </c>
      <c r="E1349" s="618"/>
    </row>
    <row r="1350" spans="1:5" ht="19.5">
      <c r="A1350" s="405" t="s">
        <v>22763</v>
      </c>
      <c r="B1350" s="398" t="s">
        <v>22764</v>
      </c>
      <c r="C1350" s="405" t="s">
        <v>20131</v>
      </c>
      <c r="D1350" s="617">
        <v>6984.29</v>
      </c>
      <c r="E1350" s="618"/>
    </row>
    <row r="1351" spans="1:5" ht="19.5">
      <c r="A1351" s="405" t="s">
        <v>22765</v>
      </c>
      <c r="B1351" s="398" t="s">
        <v>22766</v>
      </c>
      <c r="C1351" s="405" t="s">
        <v>20131</v>
      </c>
      <c r="D1351" s="617">
        <v>23100</v>
      </c>
      <c r="E1351" s="618"/>
    </row>
    <row r="1352" spans="1:5" ht="19.5">
      <c r="A1352" s="405" t="s">
        <v>22767</v>
      </c>
      <c r="B1352" s="398" t="s">
        <v>22768</v>
      </c>
      <c r="C1352" s="405" t="s">
        <v>20131</v>
      </c>
      <c r="D1352" s="617">
        <v>32033.57</v>
      </c>
      <c r="E1352" s="618"/>
    </row>
    <row r="1353" spans="1:5" ht="19.5">
      <c r="A1353" s="405" t="s">
        <v>22769</v>
      </c>
      <c r="B1353" s="398" t="s">
        <v>22770</v>
      </c>
      <c r="C1353" s="405" t="s">
        <v>20131</v>
      </c>
      <c r="D1353" s="617">
        <v>29841.56</v>
      </c>
      <c r="E1353" s="618"/>
    </row>
    <row r="1354" spans="1:5" ht="19.5">
      <c r="A1354" s="405" t="s">
        <v>22771</v>
      </c>
      <c r="B1354" s="398" t="s">
        <v>22772</v>
      </c>
      <c r="C1354" s="405" t="s">
        <v>20131</v>
      </c>
      <c r="D1354" s="617">
        <v>39270</v>
      </c>
      <c r="E1354" s="618"/>
    </row>
    <row r="1355" spans="1:5" ht="19.5">
      <c r="A1355" s="405" t="s">
        <v>22773</v>
      </c>
      <c r="B1355" s="398" t="s">
        <v>22774</v>
      </c>
      <c r="C1355" s="405" t="s">
        <v>20131</v>
      </c>
      <c r="D1355" s="617">
        <v>7955</v>
      </c>
      <c r="E1355" s="618"/>
    </row>
    <row r="1356" spans="1:5" ht="19.5">
      <c r="A1356" s="405" t="s">
        <v>22775</v>
      </c>
      <c r="B1356" s="398" t="s">
        <v>22776</v>
      </c>
      <c r="C1356" s="405" t="s">
        <v>20131</v>
      </c>
      <c r="D1356" s="617">
        <v>7955</v>
      </c>
      <c r="E1356" s="618"/>
    </row>
    <row r="1357" spans="1:5" ht="19.5">
      <c r="A1357" s="405" t="s">
        <v>22777</v>
      </c>
      <c r="B1357" s="410" t="s">
        <v>22778</v>
      </c>
      <c r="C1357" s="405" t="s">
        <v>20131</v>
      </c>
      <c r="D1357" s="617">
        <v>7087.58</v>
      </c>
      <c r="E1357" s="618"/>
    </row>
    <row r="1358" spans="1:5">
      <c r="A1358" s="406" t="s">
        <v>22779</v>
      </c>
      <c r="B1358" s="400" t="s">
        <v>22780</v>
      </c>
      <c r="C1358" s="406" t="s">
        <v>20131</v>
      </c>
      <c r="D1358" s="613">
        <v>18613.38</v>
      </c>
      <c r="E1358" s="614"/>
    </row>
    <row r="1359" spans="1:5" ht="29.25">
      <c r="A1359" s="409"/>
      <c r="B1359" s="403" t="s">
        <v>22781</v>
      </c>
      <c r="C1359" s="409"/>
      <c r="D1359" s="631"/>
      <c r="E1359" s="632"/>
    </row>
    <row r="1360" spans="1:5" ht="19.5">
      <c r="A1360" s="398" t="s">
        <v>22782</v>
      </c>
      <c r="B1360" s="410" t="s">
        <v>22783</v>
      </c>
      <c r="C1360" s="408" t="s">
        <v>20131</v>
      </c>
      <c r="D1360" s="639">
        <v>67425.259999999995</v>
      </c>
      <c r="E1360" s="640"/>
    </row>
    <row r="1361" spans="1:5" ht="19.5">
      <c r="A1361" s="397" t="s">
        <v>22784</v>
      </c>
      <c r="B1361" s="398" t="s">
        <v>22785</v>
      </c>
      <c r="C1361" s="405" t="s">
        <v>20131</v>
      </c>
      <c r="D1361" s="625">
        <v>70000</v>
      </c>
      <c r="E1361" s="626"/>
    </row>
    <row r="1362" spans="1:5" ht="39">
      <c r="A1362" s="405" t="s">
        <v>22786</v>
      </c>
      <c r="B1362" s="398" t="s">
        <v>22787</v>
      </c>
      <c r="C1362" s="405" t="s">
        <v>20283</v>
      </c>
      <c r="D1362" s="621">
        <v>3.88</v>
      </c>
      <c r="E1362" s="622"/>
    </row>
    <row r="1363" spans="1:5" ht="29.25">
      <c r="A1363" s="405" t="s">
        <v>22788</v>
      </c>
      <c r="B1363" s="398" t="s">
        <v>22789</v>
      </c>
      <c r="C1363" s="405" t="s">
        <v>20283</v>
      </c>
      <c r="D1363" s="621">
        <v>0.61</v>
      </c>
      <c r="E1363" s="622"/>
    </row>
    <row r="1364" spans="1:5" ht="39">
      <c r="A1364" s="405" t="s">
        <v>22790</v>
      </c>
      <c r="B1364" s="398" t="s">
        <v>22791</v>
      </c>
      <c r="C1364" s="405" t="s">
        <v>20283</v>
      </c>
      <c r="D1364" s="621">
        <v>19.350000000000001</v>
      </c>
      <c r="E1364" s="622"/>
    </row>
    <row r="1365" spans="1:5" ht="39">
      <c r="A1365" s="405" t="s">
        <v>22792</v>
      </c>
      <c r="B1365" s="398" t="s">
        <v>22793</v>
      </c>
      <c r="C1365" s="405" t="s">
        <v>20283</v>
      </c>
      <c r="D1365" s="621">
        <v>10.79</v>
      </c>
      <c r="E1365" s="622"/>
    </row>
    <row r="1366" spans="1:5" ht="19.5">
      <c r="A1366" s="408" t="s">
        <v>22794</v>
      </c>
      <c r="B1366" s="398" t="s">
        <v>22795</v>
      </c>
      <c r="C1366" s="408" t="s">
        <v>20131</v>
      </c>
      <c r="D1366" s="627">
        <v>3300</v>
      </c>
      <c r="E1366" s="628"/>
    </row>
    <row r="1367" spans="1:5" ht="19.5">
      <c r="A1367" s="408" t="s">
        <v>22796</v>
      </c>
      <c r="B1367" s="398" t="s">
        <v>22797</v>
      </c>
      <c r="C1367" s="408" t="s">
        <v>20131</v>
      </c>
      <c r="D1367" s="619">
        <v>607.41</v>
      </c>
      <c r="E1367" s="620"/>
    </row>
    <row r="1368" spans="1:5" ht="19.5">
      <c r="A1368" s="405" t="s">
        <v>22798</v>
      </c>
      <c r="B1368" s="398" t="s">
        <v>22799</v>
      </c>
      <c r="C1368" s="405" t="s">
        <v>20131</v>
      </c>
      <c r="D1368" s="617">
        <v>2500</v>
      </c>
      <c r="E1368" s="618"/>
    </row>
    <row r="1369" spans="1:5" ht="19.5">
      <c r="A1369" s="408" t="s">
        <v>22800</v>
      </c>
      <c r="B1369" s="398" t="s">
        <v>22801</v>
      </c>
      <c r="C1369" s="408" t="s">
        <v>20131</v>
      </c>
      <c r="D1369" s="619">
        <v>992.67</v>
      </c>
      <c r="E1369" s="620"/>
    </row>
    <row r="1370" spans="1:5" ht="19.5">
      <c r="A1370" s="408" t="s">
        <v>22802</v>
      </c>
      <c r="B1370" s="398" t="s">
        <v>22803</v>
      </c>
      <c r="C1370" s="408" t="s">
        <v>20131</v>
      </c>
      <c r="D1370" s="619">
        <v>617.30999999999995</v>
      </c>
      <c r="E1370" s="620"/>
    </row>
    <row r="1371" spans="1:5" ht="19.5">
      <c r="A1371" s="408" t="s">
        <v>22804</v>
      </c>
      <c r="B1371" s="398" t="s">
        <v>22805</v>
      </c>
      <c r="C1371" s="408" t="s">
        <v>20131</v>
      </c>
      <c r="D1371" s="627">
        <v>3485</v>
      </c>
      <c r="E1371" s="628"/>
    </row>
    <row r="1372" spans="1:5" ht="19.5">
      <c r="A1372" s="408" t="s">
        <v>22806</v>
      </c>
      <c r="B1372" s="398" t="s">
        <v>22807</v>
      </c>
      <c r="C1372" s="408" t="s">
        <v>20131</v>
      </c>
      <c r="D1372" s="627">
        <v>1725.93</v>
      </c>
      <c r="E1372" s="628"/>
    </row>
    <row r="1373" spans="1:5" ht="29.25">
      <c r="A1373" s="397" t="s">
        <v>22808</v>
      </c>
      <c r="B1373" s="398" t="s">
        <v>22809</v>
      </c>
      <c r="C1373" s="405" t="s">
        <v>20131</v>
      </c>
      <c r="D1373" s="625">
        <v>1420.2</v>
      </c>
      <c r="E1373" s="626"/>
    </row>
    <row r="1374" spans="1:5" ht="29.25">
      <c r="A1374" s="398" t="s">
        <v>22810</v>
      </c>
      <c r="B1374" s="410" t="s">
        <v>22811</v>
      </c>
      <c r="C1374" s="408" t="s">
        <v>20131</v>
      </c>
      <c r="D1374" s="639">
        <v>3699.6</v>
      </c>
      <c r="E1374" s="640"/>
    </row>
    <row r="1375" spans="1:5" ht="19.5">
      <c r="A1375" s="397" t="s">
        <v>22812</v>
      </c>
      <c r="B1375" s="398" t="s">
        <v>22813</v>
      </c>
      <c r="C1375" s="405" t="s">
        <v>20131</v>
      </c>
      <c r="D1375" s="625">
        <v>15015.5</v>
      </c>
      <c r="E1375" s="626"/>
    </row>
    <row r="1376" spans="1:5" ht="19.5">
      <c r="A1376" s="398" t="s">
        <v>22814</v>
      </c>
      <c r="B1376" s="398" t="s">
        <v>22815</v>
      </c>
      <c r="C1376" s="408" t="s">
        <v>20131</v>
      </c>
      <c r="D1376" s="639">
        <v>1082.51</v>
      </c>
      <c r="E1376" s="640"/>
    </row>
    <row r="1377" spans="1:5" ht="19.5">
      <c r="A1377" s="405" t="s">
        <v>22816</v>
      </c>
      <c r="B1377" s="398" t="s">
        <v>22817</v>
      </c>
      <c r="C1377" s="405" t="s">
        <v>20131</v>
      </c>
      <c r="D1377" s="617">
        <v>11305</v>
      </c>
      <c r="E1377" s="618"/>
    </row>
    <row r="1378" spans="1:5" ht="19.5">
      <c r="A1378" s="405" t="s">
        <v>22818</v>
      </c>
      <c r="B1378" s="398" t="s">
        <v>22819</v>
      </c>
      <c r="C1378" s="405" t="s">
        <v>20131</v>
      </c>
      <c r="D1378" s="617">
        <v>19635</v>
      </c>
      <c r="E1378" s="618"/>
    </row>
    <row r="1379" spans="1:5" ht="29.25">
      <c r="A1379" s="405" t="s">
        <v>22820</v>
      </c>
      <c r="B1379" s="410" t="s">
        <v>22821</v>
      </c>
      <c r="C1379" s="405" t="s">
        <v>20131</v>
      </c>
      <c r="D1379" s="617">
        <v>5791</v>
      </c>
      <c r="E1379" s="618"/>
    </row>
    <row r="1380" spans="1:5" ht="29.25">
      <c r="A1380" s="408" t="s">
        <v>22822</v>
      </c>
      <c r="B1380" s="410" t="s">
        <v>22823</v>
      </c>
      <c r="C1380" s="408" t="s">
        <v>20131</v>
      </c>
      <c r="D1380" s="627">
        <v>8375</v>
      </c>
      <c r="E1380" s="628"/>
    </row>
    <row r="1381" spans="1:5" ht="19.5">
      <c r="A1381" s="405" t="s">
        <v>22824</v>
      </c>
      <c r="B1381" s="398" t="s">
        <v>22825</v>
      </c>
      <c r="C1381" s="405" t="s">
        <v>20131</v>
      </c>
      <c r="D1381" s="617">
        <v>35000</v>
      </c>
      <c r="E1381" s="618"/>
    </row>
    <row r="1382" spans="1:5" ht="19.5">
      <c r="A1382" s="408" t="s">
        <v>22826</v>
      </c>
      <c r="B1382" s="398" t="s">
        <v>22827</v>
      </c>
      <c r="C1382" s="408" t="s">
        <v>20131</v>
      </c>
      <c r="D1382" s="627">
        <v>1329.86</v>
      </c>
      <c r="E1382" s="628"/>
    </row>
    <row r="1383" spans="1:5" ht="29.25">
      <c r="A1383" s="405" t="s">
        <v>22828</v>
      </c>
      <c r="B1383" s="398" t="s">
        <v>22829</v>
      </c>
      <c r="C1383" s="405" t="s">
        <v>20131</v>
      </c>
      <c r="D1383" s="617">
        <v>2218.1</v>
      </c>
      <c r="E1383" s="618"/>
    </row>
    <row r="1384" spans="1:5" ht="19.5">
      <c r="A1384" s="408" t="s">
        <v>22830</v>
      </c>
      <c r="B1384" s="398" t="s">
        <v>22831</v>
      </c>
      <c r="C1384" s="408" t="s">
        <v>20131</v>
      </c>
      <c r="D1384" s="627">
        <v>2165.0100000000002</v>
      </c>
      <c r="E1384" s="628"/>
    </row>
    <row r="1385" spans="1:5" ht="19.5">
      <c r="A1385" s="405" t="s">
        <v>22832</v>
      </c>
      <c r="B1385" s="410" t="s">
        <v>22833</v>
      </c>
      <c r="C1385" s="405" t="s">
        <v>20131</v>
      </c>
      <c r="D1385" s="617">
        <v>1503.37</v>
      </c>
      <c r="E1385" s="618"/>
    </row>
    <row r="1386" spans="1:5" ht="19.5">
      <c r="A1386" s="405" t="s">
        <v>22834</v>
      </c>
      <c r="B1386" s="398" t="s">
        <v>22835</v>
      </c>
      <c r="C1386" s="405" t="s">
        <v>20131</v>
      </c>
      <c r="D1386" s="617">
        <v>1999.55</v>
      </c>
      <c r="E1386" s="618"/>
    </row>
    <row r="1387" spans="1:5" ht="19.5">
      <c r="A1387" s="405" t="s">
        <v>22836</v>
      </c>
      <c r="B1387" s="398" t="s">
        <v>22837</v>
      </c>
      <c r="C1387" s="405" t="s">
        <v>20131</v>
      </c>
      <c r="D1387" s="617">
        <v>5395.05</v>
      </c>
      <c r="E1387" s="618"/>
    </row>
    <row r="1388" spans="1:5" ht="19.5">
      <c r="A1388" s="405" t="s">
        <v>22838</v>
      </c>
      <c r="B1388" s="410" t="s">
        <v>22839</v>
      </c>
      <c r="C1388" s="405" t="s">
        <v>20131</v>
      </c>
      <c r="D1388" s="617">
        <v>7147.52</v>
      </c>
      <c r="E1388" s="618"/>
    </row>
    <row r="1389" spans="1:5" ht="29.25">
      <c r="A1389" s="405" t="s">
        <v>22840</v>
      </c>
      <c r="B1389" s="410" t="s">
        <v>22841</v>
      </c>
      <c r="C1389" s="405" t="s">
        <v>20131</v>
      </c>
      <c r="D1389" s="617">
        <v>8016.31</v>
      </c>
      <c r="E1389" s="618"/>
    </row>
    <row r="1390" spans="1:5" ht="29.25">
      <c r="A1390" s="405" t="s">
        <v>22842</v>
      </c>
      <c r="B1390" s="398" t="s">
        <v>22843</v>
      </c>
      <c r="C1390" s="405" t="s">
        <v>20131</v>
      </c>
      <c r="D1390" s="617">
        <v>15804.5</v>
      </c>
      <c r="E1390" s="618"/>
    </row>
    <row r="1391" spans="1:5">
      <c r="A1391" s="406" t="s">
        <v>22844</v>
      </c>
      <c r="B1391" s="400" t="s">
        <v>22845</v>
      </c>
      <c r="C1391" s="406" t="s">
        <v>20131</v>
      </c>
      <c r="D1391" s="613">
        <v>5725.03</v>
      </c>
      <c r="E1391" s="614"/>
    </row>
    <row r="1392" spans="1:5" ht="14.25">
      <c r="A1392" s="407"/>
      <c r="B1392" s="403" t="s">
        <v>22846</v>
      </c>
      <c r="C1392" s="407"/>
      <c r="D1392" s="623"/>
      <c r="E1392" s="624"/>
    </row>
    <row r="1393" spans="1:5" ht="29.25">
      <c r="A1393" s="397" t="s">
        <v>22847</v>
      </c>
      <c r="B1393" s="398" t="s">
        <v>22848</v>
      </c>
      <c r="C1393" s="405" t="s">
        <v>20131</v>
      </c>
      <c r="D1393" s="621">
        <v>341.5</v>
      </c>
      <c r="E1393" s="622"/>
    </row>
    <row r="1394" spans="1:5" ht="19.5">
      <c r="A1394" s="398" t="s">
        <v>22849</v>
      </c>
      <c r="B1394" s="398" t="s">
        <v>22850</v>
      </c>
      <c r="C1394" s="408" t="s">
        <v>20131</v>
      </c>
      <c r="D1394" s="619">
        <v>942.25</v>
      </c>
      <c r="E1394" s="620"/>
    </row>
    <row r="1395" spans="1:5" ht="19.5">
      <c r="A1395" s="397" t="s">
        <v>22851</v>
      </c>
      <c r="B1395" s="398" t="s">
        <v>22852</v>
      </c>
      <c r="C1395" s="405" t="s">
        <v>20131</v>
      </c>
      <c r="D1395" s="617">
        <v>2640</v>
      </c>
      <c r="E1395" s="618"/>
    </row>
    <row r="1396" spans="1:5" ht="19.5">
      <c r="A1396" s="408" t="s">
        <v>22853</v>
      </c>
      <c r="B1396" s="398" t="s">
        <v>22854</v>
      </c>
      <c r="C1396" s="408" t="s">
        <v>20131</v>
      </c>
      <c r="D1396" s="627">
        <v>3486.27</v>
      </c>
      <c r="E1396" s="628"/>
    </row>
    <row r="1397" spans="1:5" ht="19.5">
      <c r="A1397" s="405" t="s">
        <v>22855</v>
      </c>
      <c r="B1397" s="398" t="s">
        <v>22856</v>
      </c>
      <c r="C1397" s="405" t="s">
        <v>20131</v>
      </c>
      <c r="D1397" s="617">
        <v>3944.88</v>
      </c>
      <c r="E1397" s="618"/>
    </row>
    <row r="1398" spans="1:5" ht="29.25">
      <c r="A1398" s="405" t="s">
        <v>22857</v>
      </c>
      <c r="B1398" s="398" t="s">
        <v>22858</v>
      </c>
      <c r="C1398" s="405" t="s">
        <v>20131</v>
      </c>
      <c r="D1398" s="617">
        <v>7830.34</v>
      </c>
      <c r="E1398" s="618"/>
    </row>
    <row r="1399" spans="1:5" ht="39">
      <c r="A1399" s="405" t="s">
        <v>22859</v>
      </c>
      <c r="B1399" s="410" t="s">
        <v>22860</v>
      </c>
      <c r="C1399" s="405" t="s">
        <v>20283</v>
      </c>
      <c r="D1399" s="621">
        <v>731.06</v>
      </c>
      <c r="E1399" s="622"/>
    </row>
    <row r="1400" spans="1:5" ht="39">
      <c r="A1400" s="405" t="s">
        <v>22861</v>
      </c>
      <c r="B1400" s="398" t="s">
        <v>22862</v>
      </c>
      <c r="C1400" s="405" t="s">
        <v>20283</v>
      </c>
      <c r="D1400" s="621">
        <v>453.77</v>
      </c>
      <c r="E1400" s="622"/>
    </row>
    <row r="1401" spans="1:5" ht="39">
      <c r="A1401" s="405" t="s">
        <v>22863</v>
      </c>
      <c r="B1401" s="410" t="s">
        <v>22864</v>
      </c>
      <c r="C1401" s="405" t="s">
        <v>20283</v>
      </c>
      <c r="D1401" s="621">
        <v>408.56</v>
      </c>
      <c r="E1401" s="622"/>
    </row>
    <row r="1402" spans="1:5" ht="19.5">
      <c r="A1402" s="405" t="s">
        <v>22865</v>
      </c>
      <c r="B1402" s="398" t="s">
        <v>22866</v>
      </c>
      <c r="C1402" s="405" t="s">
        <v>20131</v>
      </c>
      <c r="D1402" s="617">
        <v>5127</v>
      </c>
      <c r="E1402" s="618"/>
    </row>
    <row r="1403" spans="1:5" ht="19.5">
      <c r="A1403" s="405" t="s">
        <v>22867</v>
      </c>
      <c r="B1403" s="398" t="s">
        <v>22868</v>
      </c>
      <c r="C1403" s="405" t="s">
        <v>20131</v>
      </c>
      <c r="D1403" s="617">
        <v>7097</v>
      </c>
      <c r="E1403" s="618"/>
    </row>
    <row r="1404" spans="1:5" ht="19.5">
      <c r="A1404" s="405" t="s">
        <v>22869</v>
      </c>
      <c r="B1404" s="398" t="s">
        <v>22870</v>
      </c>
      <c r="C1404" s="405" t="s">
        <v>20131</v>
      </c>
      <c r="D1404" s="617">
        <v>7526.19</v>
      </c>
      <c r="E1404" s="618"/>
    </row>
    <row r="1405" spans="1:5" ht="39">
      <c r="A1405" s="405" t="s">
        <v>22871</v>
      </c>
      <c r="B1405" s="398" t="s">
        <v>22872</v>
      </c>
      <c r="C1405" s="405" t="s">
        <v>20283</v>
      </c>
      <c r="D1405" s="621">
        <v>8.67</v>
      </c>
      <c r="E1405" s="622"/>
    </row>
    <row r="1406" spans="1:5" ht="29.25">
      <c r="A1406" s="405" t="s">
        <v>22873</v>
      </c>
      <c r="B1406" s="398" t="s">
        <v>22874</v>
      </c>
      <c r="C1406" s="405" t="s">
        <v>20283</v>
      </c>
      <c r="D1406" s="621">
        <v>2.98</v>
      </c>
      <c r="E1406" s="622"/>
    </row>
    <row r="1407" spans="1:5">
      <c r="A1407" s="406" t="s">
        <v>22875</v>
      </c>
      <c r="B1407" s="400" t="s">
        <v>22876</v>
      </c>
      <c r="C1407" s="406" t="s">
        <v>20131</v>
      </c>
      <c r="D1407" s="613">
        <v>22737</v>
      </c>
      <c r="E1407" s="614"/>
    </row>
    <row r="1408" spans="1:5" ht="14.25">
      <c r="A1408" s="409"/>
      <c r="B1408" s="403" t="s">
        <v>22877</v>
      </c>
      <c r="C1408" s="409"/>
      <c r="D1408" s="631"/>
      <c r="E1408" s="632"/>
    </row>
    <row r="1409" spans="1:5" ht="19.5">
      <c r="A1409" s="397" t="s">
        <v>22878</v>
      </c>
      <c r="B1409" s="398" t="s">
        <v>22879</v>
      </c>
      <c r="C1409" s="405" t="s">
        <v>20131</v>
      </c>
      <c r="D1409" s="625">
        <v>30031</v>
      </c>
      <c r="E1409" s="626"/>
    </row>
    <row r="1410" spans="1:5" ht="19.5">
      <c r="A1410" s="397" t="s">
        <v>22880</v>
      </c>
      <c r="B1410" s="398" t="s">
        <v>22881</v>
      </c>
      <c r="C1410" s="405" t="s">
        <v>20131</v>
      </c>
      <c r="D1410" s="625">
        <v>6984.29</v>
      </c>
      <c r="E1410" s="626"/>
    </row>
    <row r="1411" spans="1:5" ht="19.5">
      <c r="A1411" s="397" t="s">
        <v>22882</v>
      </c>
      <c r="B1411" s="398" t="s">
        <v>22883</v>
      </c>
      <c r="C1411" s="405" t="s">
        <v>20131</v>
      </c>
      <c r="D1411" s="625">
        <v>23100</v>
      </c>
      <c r="E1411" s="626"/>
    </row>
    <row r="1412" spans="1:5" ht="19.5">
      <c r="A1412" s="397" t="s">
        <v>22884</v>
      </c>
      <c r="B1412" s="398" t="s">
        <v>22885</v>
      </c>
      <c r="C1412" s="405" t="s">
        <v>20131</v>
      </c>
      <c r="D1412" s="625">
        <v>32033.57</v>
      </c>
      <c r="E1412" s="626"/>
    </row>
    <row r="1413" spans="1:5" ht="19.5">
      <c r="A1413" s="397" t="s">
        <v>22886</v>
      </c>
      <c r="B1413" s="398" t="s">
        <v>22887</v>
      </c>
      <c r="C1413" s="405" t="s">
        <v>20131</v>
      </c>
      <c r="D1413" s="625">
        <v>29841.56</v>
      </c>
      <c r="E1413" s="626"/>
    </row>
    <row r="1414" spans="1:5" ht="19.5">
      <c r="A1414" s="369" t="s">
        <v>22865</v>
      </c>
      <c r="B1414" s="367" t="s">
        <v>22866</v>
      </c>
      <c r="C1414" s="370" t="s">
        <v>20131</v>
      </c>
      <c r="D1414" s="589">
        <v>5127</v>
      </c>
      <c r="E1414" s="590"/>
    </row>
    <row r="1415" spans="1:5" ht="19.5">
      <c r="A1415" s="369" t="s">
        <v>22867</v>
      </c>
      <c r="B1415" s="367" t="s">
        <v>22868</v>
      </c>
      <c r="C1415" s="370" t="s">
        <v>20131</v>
      </c>
      <c r="D1415" s="589">
        <v>7097</v>
      </c>
      <c r="E1415" s="590"/>
    </row>
    <row r="1416" spans="1:5" ht="19.5">
      <c r="A1416" s="369" t="s">
        <v>22869</v>
      </c>
      <c r="B1416" s="367" t="s">
        <v>22870</v>
      </c>
      <c r="C1416" s="370" t="s">
        <v>20131</v>
      </c>
      <c r="D1416" s="589">
        <v>7526.19</v>
      </c>
      <c r="E1416" s="590"/>
    </row>
    <row r="1417" spans="1:5" ht="39">
      <c r="A1417" s="369" t="s">
        <v>22871</v>
      </c>
      <c r="B1417" s="367" t="s">
        <v>22872</v>
      </c>
      <c r="C1417" s="370" t="s">
        <v>20283</v>
      </c>
      <c r="D1417" s="582">
        <v>8.67</v>
      </c>
      <c r="E1417" s="583"/>
    </row>
    <row r="1418" spans="1:5" ht="29.25">
      <c r="A1418" s="369" t="s">
        <v>22873</v>
      </c>
      <c r="B1418" s="367" t="s">
        <v>22874</v>
      </c>
      <c r="C1418" s="370" t="s">
        <v>20283</v>
      </c>
      <c r="D1418" s="582">
        <v>2.98</v>
      </c>
      <c r="E1418" s="583"/>
    </row>
    <row r="1419" spans="1:5" ht="19.5">
      <c r="A1419" s="367" t="s">
        <v>22875</v>
      </c>
      <c r="B1419" s="367" t="s">
        <v>22888</v>
      </c>
      <c r="C1419" s="368" t="s">
        <v>20131</v>
      </c>
      <c r="D1419" s="587">
        <v>22737</v>
      </c>
      <c r="E1419" s="588"/>
    </row>
    <row r="1420" spans="1:5" ht="19.5">
      <c r="A1420" s="369" t="s">
        <v>22878</v>
      </c>
      <c r="B1420" s="367" t="s">
        <v>22879</v>
      </c>
      <c r="C1420" s="370" t="s">
        <v>20131</v>
      </c>
      <c r="D1420" s="589">
        <v>30031</v>
      </c>
      <c r="E1420" s="590"/>
    </row>
    <row r="1421" spans="1:5" ht="19.5">
      <c r="A1421" s="369" t="s">
        <v>22880</v>
      </c>
      <c r="B1421" s="367" t="s">
        <v>22881</v>
      </c>
      <c r="C1421" s="370" t="s">
        <v>20131</v>
      </c>
      <c r="D1421" s="589">
        <v>6984.29</v>
      </c>
      <c r="E1421" s="590"/>
    </row>
    <row r="1422" spans="1:5" ht="19.5">
      <c r="A1422" s="369" t="s">
        <v>22882</v>
      </c>
      <c r="B1422" s="367" t="s">
        <v>22883</v>
      </c>
      <c r="C1422" s="370" t="s">
        <v>20131</v>
      </c>
      <c r="D1422" s="589">
        <v>23100</v>
      </c>
      <c r="E1422" s="590"/>
    </row>
    <row r="1423" spans="1:5" ht="19.5">
      <c r="A1423" s="369" t="s">
        <v>22884</v>
      </c>
      <c r="B1423" s="367" t="s">
        <v>22885</v>
      </c>
      <c r="C1423" s="370" t="s">
        <v>20131</v>
      </c>
      <c r="D1423" s="589">
        <v>32033.57</v>
      </c>
      <c r="E1423" s="590"/>
    </row>
    <row r="1424" spans="1:5" ht="19.5">
      <c r="A1424" s="369" t="s">
        <v>22886</v>
      </c>
      <c r="B1424" s="367" t="s">
        <v>22887</v>
      </c>
      <c r="C1424" s="370" t="s">
        <v>20131</v>
      </c>
      <c r="D1424" s="589">
        <v>29841.56</v>
      </c>
      <c r="E1424" s="590"/>
    </row>
    <row r="1425" spans="1:5" ht="19.5">
      <c r="A1425" s="369" t="s">
        <v>22889</v>
      </c>
      <c r="B1425" s="367" t="s">
        <v>22890</v>
      </c>
      <c r="C1425" s="370" t="s">
        <v>20131</v>
      </c>
      <c r="D1425" s="589">
        <v>39270</v>
      </c>
      <c r="E1425" s="590"/>
    </row>
    <row r="1426" spans="1:5" ht="19.5">
      <c r="A1426" s="369" t="s">
        <v>22891</v>
      </c>
      <c r="B1426" s="367" t="s">
        <v>22892</v>
      </c>
      <c r="C1426" s="370" t="s">
        <v>20131</v>
      </c>
      <c r="D1426" s="589">
        <v>7955</v>
      </c>
      <c r="E1426" s="590"/>
    </row>
    <row r="1427" spans="1:5" ht="19.5">
      <c r="A1427" s="369" t="s">
        <v>22893</v>
      </c>
      <c r="B1427" s="367" t="s">
        <v>22894</v>
      </c>
      <c r="C1427" s="370" t="s">
        <v>20131</v>
      </c>
      <c r="D1427" s="589">
        <v>7955</v>
      </c>
      <c r="E1427" s="590"/>
    </row>
    <row r="1428" spans="1:5">
      <c r="A1428" s="371" t="s">
        <v>22895</v>
      </c>
      <c r="B1428" s="371" t="s">
        <v>22896</v>
      </c>
      <c r="C1428" s="372" t="s">
        <v>20131</v>
      </c>
      <c r="D1428" s="597">
        <v>7099.53</v>
      </c>
      <c r="E1428" s="598"/>
    </row>
    <row r="1429" spans="1:5" ht="12.75">
      <c r="A1429" s="383"/>
      <c r="B1429" s="374" t="s">
        <v>22897</v>
      </c>
      <c r="C1429" s="383"/>
      <c r="D1429" s="603"/>
      <c r="E1429" s="604"/>
    </row>
    <row r="1430" spans="1:5" ht="39">
      <c r="A1430" s="369" t="s">
        <v>22898</v>
      </c>
      <c r="B1430" s="367" t="s">
        <v>22899</v>
      </c>
      <c r="C1430" s="370" t="s">
        <v>20131</v>
      </c>
      <c r="D1430" s="599">
        <v>18613.38</v>
      </c>
      <c r="E1430" s="600"/>
    </row>
    <row r="1431" spans="1:5" ht="19.5">
      <c r="A1431" s="368" t="s">
        <v>22900</v>
      </c>
      <c r="B1431" s="375" t="s">
        <v>22901</v>
      </c>
      <c r="C1431" s="368" t="s">
        <v>20131</v>
      </c>
      <c r="D1431" s="587">
        <v>67438.41</v>
      </c>
      <c r="E1431" s="588"/>
    </row>
    <row r="1432" spans="1:5" ht="19.5">
      <c r="A1432" s="370" t="s">
        <v>22902</v>
      </c>
      <c r="B1432" s="367" t="s">
        <v>22903</v>
      </c>
      <c r="C1432" s="370" t="s">
        <v>20131</v>
      </c>
      <c r="D1432" s="589">
        <v>70000</v>
      </c>
      <c r="E1432" s="590"/>
    </row>
    <row r="1433" spans="1:5" ht="39">
      <c r="A1433" s="370" t="s">
        <v>22904</v>
      </c>
      <c r="B1433" s="367" t="s">
        <v>22905</v>
      </c>
      <c r="C1433" s="370" t="s">
        <v>20283</v>
      </c>
      <c r="D1433" s="582">
        <v>3.88</v>
      </c>
      <c r="E1433" s="583"/>
    </row>
    <row r="1434" spans="1:5" ht="29.25">
      <c r="A1434" s="370" t="s">
        <v>22906</v>
      </c>
      <c r="B1434" s="367" t="s">
        <v>22907</v>
      </c>
      <c r="C1434" s="370" t="s">
        <v>20283</v>
      </c>
      <c r="D1434" s="582">
        <v>0.61</v>
      </c>
      <c r="E1434" s="583"/>
    </row>
    <row r="1435" spans="1:5" ht="39">
      <c r="A1435" s="370" t="s">
        <v>22908</v>
      </c>
      <c r="B1435" s="367" t="s">
        <v>22909</v>
      </c>
      <c r="C1435" s="370" t="s">
        <v>20283</v>
      </c>
      <c r="D1435" s="582">
        <v>19.350000000000001</v>
      </c>
      <c r="E1435" s="583"/>
    </row>
    <row r="1436" spans="1:5" ht="39">
      <c r="A1436" s="370" t="s">
        <v>22910</v>
      </c>
      <c r="B1436" s="367" t="s">
        <v>22911</v>
      </c>
      <c r="C1436" s="370" t="s">
        <v>20283</v>
      </c>
      <c r="D1436" s="582">
        <v>10.79</v>
      </c>
      <c r="E1436" s="583"/>
    </row>
    <row r="1437" spans="1:5" ht="19.5">
      <c r="A1437" s="368" t="s">
        <v>22912</v>
      </c>
      <c r="B1437" s="367" t="s">
        <v>22913</v>
      </c>
      <c r="C1437" s="368" t="s">
        <v>20131</v>
      </c>
      <c r="D1437" s="587">
        <v>3300</v>
      </c>
      <c r="E1437" s="588"/>
    </row>
    <row r="1438" spans="1:5" ht="19.5">
      <c r="A1438" s="368" t="s">
        <v>22914</v>
      </c>
      <c r="B1438" s="367" t="s">
        <v>22915</v>
      </c>
      <c r="C1438" s="368" t="s">
        <v>20131</v>
      </c>
      <c r="D1438" s="584">
        <v>607.41</v>
      </c>
      <c r="E1438" s="585"/>
    </row>
    <row r="1439" spans="1:5" ht="19.5">
      <c r="A1439" s="368" t="s">
        <v>22916</v>
      </c>
      <c r="B1439" s="367" t="s">
        <v>22917</v>
      </c>
      <c r="C1439" s="368" t="s">
        <v>20131</v>
      </c>
      <c r="D1439" s="587">
        <v>2500</v>
      </c>
      <c r="E1439" s="588"/>
    </row>
    <row r="1440" spans="1:5" ht="19.5">
      <c r="A1440" s="368" t="s">
        <v>22918</v>
      </c>
      <c r="B1440" s="367" t="s">
        <v>22919</v>
      </c>
      <c r="C1440" s="368" t="s">
        <v>20131</v>
      </c>
      <c r="D1440" s="584">
        <v>992.67</v>
      </c>
      <c r="E1440" s="585"/>
    </row>
    <row r="1441" spans="1:5" ht="19.5">
      <c r="A1441" s="370" t="s">
        <v>22920</v>
      </c>
      <c r="B1441" s="367" t="s">
        <v>22921</v>
      </c>
      <c r="C1441" s="370" t="s">
        <v>20131</v>
      </c>
      <c r="D1441" s="582">
        <v>617.30999999999995</v>
      </c>
      <c r="E1441" s="583"/>
    </row>
    <row r="1442" spans="1:5" ht="19.5">
      <c r="A1442" s="368" t="s">
        <v>22922</v>
      </c>
      <c r="B1442" s="367" t="s">
        <v>22923</v>
      </c>
      <c r="C1442" s="368" t="s">
        <v>20131</v>
      </c>
      <c r="D1442" s="587">
        <v>3485</v>
      </c>
      <c r="E1442" s="588"/>
    </row>
    <row r="1443" spans="1:5" ht="19.5">
      <c r="A1443" s="369" t="s">
        <v>22924</v>
      </c>
      <c r="B1443" s="367" t="s">
        <v>22925</v>
      </c>
      <c r="C1443" s="370" t="s">
        <v>20131</v>
      </c>
      <c r="D1443" s="589">
        <v>1725.93</v>
      </c>
      <c r="E1443" s="590"/>
    </row>
    <row r="1444" spans="1:5" ht="19.5">
      <c r="A1444" s="369" t="s">
        <v>22926</v>
      </c>
      <c r="B1444" s="367" t="s">
        <v>22927</v>
      </c>
      <c r="C1444" s="370" t="s">
        <v>20131</v>
      </c>
      <c r="D1444" s="589">
        <v>1420.2</v>
      </c>
      <c r="E1444" s="590"/>
    </row>
    <row r="1445" spans="1:5" ht="29.25">
      <c r="A1445" s="367" t="s">
        <v>22928</v>
      </c>
      <c r="B1445" s="375" t="s">
        <v>22929</v>
      </c>
      <c r="C1445" s="368" t="s">
        <v>20131</v>
      </c>
      <c r="D1445" s="587">
        <v>3699.6</v>
      </c>
      <c r="E1445" s="588"/>
    </row>
    <row r="1446" spans="1:5" ht="19.5">
      <c r="A1446" s="368" t="s">
        <v>22930</v>
      </c>
      <c r="B1446" s="367" t="s">
        <v>22931</v>
      </c>
      <c r="C1446" s="368" t="s">
        <v>20131</v>
      </c>
      <c r="D1446" s="587">
        <v>15015.5</v>
      </c>
      <c r="E1446" s="588"/>
    </row>
    <row r="1447" spans="1:5" ht="19.5">
      <c r="A1447" s="368" t="s">
        <v>22932</v>
      </c>
      <c r="B1447" s="367" t="s">
        <v>22933</v>
      </c>
      <c r="C1447" s="368" t="s">
        <v>20131</v>
      </c>
      <c r="D1447" s="587">
        <v>1082.51</v>
      </c>
      <c r="E1447" s="588"/>
    </row>
    <row r="1448" spans="1:5" ht="19.5">
      <c r="A1448" s="368" t="s">
        <v>22934</v>
      </c>
      <c r="B1448" s="367" t="s">
        <v>22935</v>
      </c>
      <c r="C1448" s="368" t="s">
        <v>20131</v>
      </c>
      <c r="D1448" s="587">
        <v>11305</v>
      </c>
      <c r="E1448" s="588"/>
    </row>
    <row r="1449" spans="1:5" ht="19.5">
      <c r="A1449" s="368" t="s">
        <v>22936</v>
      </c>
      <c r="B1449" s="367" t="s">
        <v>22937</v>
      </c>
      <c r="C1449" s="368" t="s">
        <v>20131</v>
      </c>
      <c r="D1449" s="587">
        <v>19635</v>
      </c>
      <c r="E1449" s="588"/>
    </row>
    <row r="1450" spans="1:5" ht="29.25">
      <c r="A1450" s="368" t="s">
        <v>22938</v>
      </c>
      <c r="B1450" s="375" t="s">
        <v>22939</v>
      </c>
      <c r="C1450" s="368" t="s">
        <v>20131</v>
      </c>
      <c r="D1450" s="587">
        <v>5791</v>
      </c>
      <c r="E1450" s="588"/>
    </row>
    <row r="1451" spans="1:5" ht="29.25">
      <c r="A1451" s="368" t="s">
        <v>22940</v>
      </c>
      <c r="B1451" s="375" t="s">
        <v>22941</v>
      </c>
      <c r="C1451" s="368" t="s">
        <v>20131</v>
      </c>
      <c r="D1451" s="587">
        <v>8375</v>
      </c>
      <c r="E1451" s="588"/>
    </row>
    <row r="1452" spans="1:5" ht="19.5">
      <c r="A1452" s="370" t="s">
        <v>22942</v>
      </c>
      <c r="B1452" s="367" t="s">
        <v>22943</v>
      </c>
      <c r="C1452" s="370" t="s">
        <v>20131</v>
      </c>
      <c r="D1452" s="589">
        <v>35000</v>
      </c>
      <c r="E1452" s="590"/>
    </row>
    <row r="1453" spans="1:5" ht="19.5">
      <c r="A1453" s="370" t="s">
        <v>22944</v>
      </c>
      <c r="B1453" s="367" t="s">
        <v>22945</v>
      </c>
      <c r="C1453" s="370" t="s">
        <v>20131</v>
      </c>
      <c r="D1453" s="589">
        <v>1341.81</v>
      </c>
      <c r="E1453" s="590"/>
    </row>
    <row r="1454" spans="1:5" ht="29.25">
      <c r="A1454" s="370" t="s">
        <v>22946</v>
      </c>
      <c r="B1454" s="367" t="s">
        <v>22947</v>
      </c>
      <c r="C1454" s="370" t="s">
        <v>20131</v>
      </c>
      <c r="D1454" s="589">
        <v>2237.52</v>
      </c>
      <c r="E1454" s="590"/>
    </row>
    <row r="1455" spans="1:5" ht="19.5">
      <c r="A1455" s="370" t="s">
        <v>22948</v>
      </c>
      <c r="B1455" s="367" t="s">
        <v>22949</v>
      </c>
      <c r="C1455" s="370" t="s">
        <v>20131</v>
      </c>
      <c r="D1455" s="589">
        <v>2165.0100000000002</v>
      </c>
      <c r="E1455" s="590"/>
    </row>
    <row r="1456" spans="1:5" ht="19.5">
      <c r="A1456" s="370" t="s">
        <v>22950</v>
      </c>
      <c r="B1456" s="375" t="s">
        <v>22951</v>
      </c>
      <c r="C1456" s="370" t="s">
        <v>20131</v>
      </c>
      <c r="D1456" s="589">
        <v>1525.04</v>
      </c>
      <c r="E1456" s="590"/>
    </row>
    <row r="1457" spans="1:5" ht="19.5">
      <c r="A1457" s="370" t="s">
        <v>22952</v>
      </c>
      <c r="B1457" s="367" t="s">
        <v>22953</v>
      </c>
      <c r="C1457" s="370" t="s">
        <v>20131</v>
      </c>
      <c r="D1457" s="589">
        <v>2011.5</v>
      </c>
      <c r="E1457" s="590"/>
    </row>
    <row r="1458" spans="1:5" ht="19.5">
      <c r="A1458" s="370" t="s">
        <v>22954</v>
      </c>
      <c r="B1458" s="367" t="s">
        <v>22955</v>
      </c>
      <c r="C1458" s="370" t="s">
        <v>20131</v>
      </c>
      <c r="D1458" s="589">
        <v>5407</v>
      </c>
      <c r="E1458" s="590"/>
    </row>
    <row r="1459" spans="1:5" ht="19.5">
      <c r="A1459" s="370" t="s">
        <v>22956</v>
      </c>
      <c r="B1459" s="375" t="s">
        <v>22957</v>
      </c>
      <c r="C1459" s="370" t="s">
        <v>20131</v>
      </c>
      <c r="D1459" s="589">
        <v>7159.79</v>
      </c>
      <c r="E1459" s="590"/>
    </row>
    <row r="1460" spans="1:5" ht="29.25">
      <c r="A1460" s="370" t="s">
        <v>22958</v>
      </c>
      <c r="B1460" s="375" t="s">
        <v>22959</v>
      </c>
      <c r="C1460" s="370" t="s">
        <v>20131</v>
      </c>
      <c r="D1460" s="589">
        <v>8029.46</v>
      </c>
      <c r="E1460" s="590"/>
    </row>
    <row r="1461" spans="1:5" ht="19.5">
      <c r="A1461" s="370" t="s">
        <v>22960</v>
      </c>
      <c r="B1461" s="367" t="s">
        <v>22961</v>
      </c>
      <c r="C1461" s="370" t="s">
        <v>20131</v>
      </c>
      <c r="D1461" s="589">
        <v>15819.42</v>
      </c>
      <c r="E1461" s="590"/>
    </row>
    <row r="1462" spans="1:5" ht="19.5">
      <c r="A1462" s="369" t="s">
        <v>22962</v>
      </c>
      <c r="B1462" s="367" t="s">
        <v>22963</v>
      </c>
      <c r="C1462" s="370" t="s">
        <v>20131</v>
      </c>
      <c r="D1462" s="589">
        <v>5731.17</v>
      </c>
      <c r="E1462" s="590"/>
    </row>
    <row r="1463" spans="1:5" ht="19.5">
      <c r="A1463" s="367" t="s">
        <v>22964</v>
      </c>
      <c r="B1463" s="367" t="s">
        <v>22965</v>
      </c>
      <c r="C1463" s="368" t="s">
        <v>20131</v>
      </c>
      <c r="D1463" s="584">
        <v>341.5</v>
      </c>
      <c r="E1463" s="585"/>
    </row>
    <row r="1464" spans="1:5" ht="19.5">
      <c r="A1464" s="368" t="s">
        <v>22966</v>
      </c>
      <c r="B1464" s="367" t="s">
        <v>22967</v>
      </c>
      <c r="C1464" s="368" t="s">
        <v>20131</v>
      </c>
      <c r="D1464" s="584">
        <v>942.25</v>
      </c>
      <c r="E1464" s="585"/>
    </row>
    <row r="1465" spans="1:5" ht="19.5">
      <c r="A1465" s="368" t="s">
        <v>22968</v>
      </c>
      <c r="B1465" s="367" t="s">
        <v>22969</v>
      </c>
      <c r="C1465" s="368" t="s">
        <v>20131</v>
      </c>
      <c r="D1465" s="587">
        <v>2640</v>
      </c>
      <c r="E1465" s="588"/>
    </row>
    <row r="1466" spans="1:5" ht="19.5">
      <c r="A1466" s="370" t="s">
        <v>22970</v>
      </c>
      <c r="B1466" s="367" t="s">
        <v>22971</v>
      </c>
      <c r="C1466" s="370" t="s">
        <v>20131</v>
      </c>
      <c r="D1466" s="589">
        <v>3486.27</v>
      </c>
      <c r="E1466" s="590"/>
    </row>
    <row r="1467" spans="1:5" ht="19.5">
      <c r="A1467" s="368" t="s">
        <v>22972</v>
      </c>
      <c r="B1467" s="367" t="s">
        <v>22973</v>
      </c>
      <c r="C1467" s="368" t="s">
        <v>20131</v>
      </c>
      <c r="D1467" s="587">
        <v>3944.88</v>
      </c>
      <c r="E1467" s="588"/>
    </row>
    <row r="1468" spans="1:5" ht="29.25">
      <c r="A1468" s="370" t="s">
        <v>22974</v>
      </c>
      <c r="B1468" s="367" t="s">
        <v>22975</v>
      </c>
      <c r="C1468" s="370" t="s">
        <v>20131</v>
      </c>
      <c r="D1468" s="589">
        <v>7830.34</v>
      </c>
      <c r="E1468" s="590"/>
    </row>
    <row r="1469" spans="1:5" ht="48.75">
      <c r="A1469" s="370" t="s">
        <v>22976</v>
      </c>
      <c r="B1469" s="375" t="s">
        <v>22977</v>
      </c>
      <c r="C1469" s="370" t="s">
        <v>20283</v>
      </c>
      <c r="D1469" s="582">
        <v>329.9</v>
      </c>
      <c r="E1469" s="583"/>
    </row>
    <row r="1470" spans="1:5" ht="39">
      <c r="A1470" s="370" t="s">
        <v>22978</v>
      </c>
      <c r="B1470" s="367" t="s">
        <v>22979</v>
      </c>
      <c r="C1470" s="370" t="s">
        <v>20283</v>
      </c>
      <c r="D1470" s="582">
        <v>395.06</v>
      </c>
      <c r="E1470" s="583"/>
    </row>
    <row r="1471" spans="1:5" ht="48.75">
      <c r="A1471" s="370" t="s">
        <v>22980</v>
      </c>
      <c r="B1471" s="367" t="s">
        <v>22981</v>
      </c>
      <c r="C1471" s="370" t="s">
        <v>20283</v>
      </c>
      <c r="D1471" s="582">
        <v>239.39</v>
      </c>
      <c r="E1471" s="583"/>
    </row>
    <row r="1472" spans="1:5" ht="29.25">
      <c r="A1472" s="370" t="s">
        <v>22982</v>
      </c>
      <c r="B1472" s="375" t="s">
        <v>22983</v>
      </c>
      <c r="C1472" s="370" t="s">
        <v>20283</v>
      </c>
      <c r="D1472" s="582">
        <v>25.44</v>
      </c>
      <c r="E1472" s="583"/>
    </row>
    <row r="1473" spans="1:5" ht="29.25">
      <c r="A1473" s="370" t="s">
        <v>22984</v>
      </c>
      <c r="B1473" s="375" t="s">
        <v>22985</v>
      </c>
      <c r="C1473" s="370" t="s">
        <v>20283</v>
      </c>
      <c r="D1473" s="582">
        <v>12.03</v>
      </c>
      <c r="E1473" s="583"/>
    </row>
    <row r="1474" spans="1:5" ht="19.5">
      <c r="A1474" s="372" t="s">
        <v>22986</v>
      </c>
      <c r="B1474" s="414" t="s">
        <v>22987</v>
      </c>
      <c r="C1474" s="372" t="s">
        <v>20283</v>
      </c>
      <c r="D1474" s="595">
        <v>6.96</v>
      </c>
      <c r="E1474" s="596"/>
    </row>
    <row r="1475" spans="1:5" ht="12.75">
      <c r="A1475" s="382"/>
      <c r="B1475" s="374" t="s">
        <v>22988</v>
      </c>
      <c r="C1475" s="382"/>
      <c r="D1475" s="605"/>
      <c r="E1475" s="606"/>
    </row>
    <row r="1476" spans="1:5" ht="19.5">
      <c r="A1476" s="369" t="s">
        <v>22989</v>
      </c>
      <c r="B1476" s="367" t="s">
        <v>22990</v>
      </c>
      <c r="C1476" s="377" t="s">
        <v>20283</v>
      </c>
      <c r="D1476" s="582">
        <v>333.22</v>
      </c>
      <c r="E1476" s="583"/>
    </row>
    <row r="1477" spans="1:5" ht="19.5">
      <c r="A1477" s="369" t="s">
        <v>22991</v>
      </c>
      <c r="B1477" s="367" t="s">
        <v>22992</v>
      </c>
      <c r="C1477" s="377" t="s">
        <v>20283</v>
      </c>
      <c r="D1477" s="582">
        <v>349.03</v>
      </c>
      <c r="E1477" s="583"/>
    </row>
    <row r="1478" spans="1:5" ht="48.75">
      <c r="A1478" s="369" t="s">
        <v>22993</v>
      </c>
      <c r="B1478" s="375" t="s">
        <v>22994</v>
      </c>
      <c r="C1478" s="377" t="s">
        <v>20283</v>
      </c>
      <c r="D1478" s="582">
        <v>335.66</v>
      </c>
      <c r="E1478" s="583"/>
    </row>
    <row r="1479" spans="1:5" ht="39">
      <c r="A1479" s="370" t="s">
        <v>22995</v>
      </c>
      <c r="B1479" s="367" t="s">
        <v>22996</v>
      </c>
      <c r="C1479" s="370" t="s">
        <v>20283</v>
      </c>
      <c r="D1479" s="582">
        <v>400.82</v>
      </c>
      <c r="E1479" s="583"/>
    </row>
    <row r="1480" spans="1:5" ht="48.75">
      <c r="A1480" s="370" t="s">
        <v>22997</v>
      </c>
      <c r="B1480" s="367" t="s">
        <v>22998</v>
      </c>
      <c r="C1480" s="370" t="s">
        <v>20283</v>
      </c>
      <c r="D1480" s="582">
        <v>245.15</v>
      </c>
      <c r="E1480" s="583"/>
    </row>
    <row r="1481" spans="1:5" ht="29.25">
      <c r="A1481" s="370" t="s">
        <v>22999</v>
      </c>
      <c r="B1481" s="375" t="s">
        <v>23000</v>
      </c>
      <c r="C1481" s="370" t="s">
        <v>20283</v>
      </c>
      <c r="D1481" s="582">
        <v>25.44</v>
      </c>
      <c r="E1481" s="583"/>
    </row>
    <row r="1482" spans="1:5" ht="29.25">
      <c r="A1482" s="370" t="s">
        <v>23001</v>
      </c>
      <c r="B1482" s="375" t="s">
        <v>23002</v>
      </c>
      <c r="C1482" s="370" t="s">
        <v>20283</v>
      </c>
      <c r="D1482" s="582">
        <v>12.03</v>
      </c>
      <c r="E1482" s="583"/>
    </row>
    <row r="1483" spans="1:5" ht="29.25">
      <c r="A1483" s="370" t="s">
        <v>23003</v>
      </c>
      <c r="B1483" s="375" t="s">
        <v>23004</v>
      </c>
      <c r="C1483" s="370" t="s">
        <v>20283</v>
      </c>
      <c r="D1483" s="582">
        <v>6.96</v>
      </c>
      <c r="E1483" s="583"/>
    </row>
    <row r="1484" spans="1:5" ht="19.5">
      <c r="A1484" s="370" t="s">
        <v>23005</v>
      </c>
      <c r="B1484" s="367" t="s">
        <v>23006</v>
      </c>
      <c r="C1484" s="370" t="s">
        <v>20283</v>
      </c>
      <c r="D1484" s="582">
        <v>333.22</v>
      </c>
      <c r="E1484" s="583"/>
    </row>
    <row r="1485" spans="1:5" ht="19.5">
      <c r="A1485" s="370" t="s">
        <v>23007</v>
      </c>
      <c r="B1485" s="367" t="s">
        <v>23008</v>
      </c>
      <c r="C1485" s="370" t="s">
        <v>20283</v>
      </c>
      <c r="D1485" s="582">
        <v>349.03</v>
      </c>
      <c r="E1485" s="583"/>
    </row>
    <row r="1486" spans="1:5" ht="19.5">
      <c r="A1486" s="370" t="s">
        <v>23009</v>
      </c>
      <c r="B1486" s="367" t="s">
        <v>23010</v>
      </c>
      <c r="C1486" s="370" t="s">
        <v>20283</v>
      </c>
      <c r="D1486" s="582">
        <v>14.94</v>
      </c>
      <c r="E1486" s="583"/>
    </row>
    <row r="1487" spans="1:5" ht="19.5">
      <c r="A1487" s="370" t="s">
        <v>23011</v>
      </c>
      <c r="B1487" s="367" t="s">
        <v>23012</v>
      </c>
      <c r="C1487" s="370" t="s">
        <v>20283</v>
      </c>
      <c r="D1487" s="582">
        <v>20.16</v>
      </c>
      <c r="E1487" s="583"/>
    </row>
    <row r="1488" spans="1:5" ht="19.5">
      <c r="A1488" s="370" t="s">
        <v>23013</v>
      </c>
      <c r="B1488" s="367" t="s">
        <v>23014</v>
      </c>
      <c r="C1488" s="370" t="s">
        <v>20283</v>
      </c>
      <c r="D1488" s="582">
        <v>27.97</v>
      </c>
      <c r="E1488" s="583"/>
    </row>
    <row r="1489" spans="1:5">
      <c r="A1489" s="370" t="s">
        <v>23015</v>
      </c>
      <c r="B1489" s="367" t="s">
        <v>23016</v>
      </c>
      <c r="C1489" s="370" t="s">
        <v>23017</v>
      </c>
      <c r="D1489" s="582">
        <v>0.15</v>
      </c>
      <c r="E1489" s="583"/>
    </row>
    <row r="1490" spans="1:5" ht="29.25">
      <c r="A1490" s="370" t="s">
        <v>23018</v>
      </c>
      <c r="B1490" s="367" t="s">
        <v>23019</v>
      </c>
      <c r="C1490" s="370" t="s">
        <v>20283</v>
      </c>
      <c r="D1490" s="582">
        <v>96.38</v>
      </c>
      <c r="E1490" s="583"/>
    </row>
    <row r="1491" spans="1:5" ht="29.25">
      <c r="A1491" s="370" t="s">
        <v>23020</v>
      </c>
      <c r="B1491" s="367" t="s">
        <v>23021</v>
      </c>
      <c r="C1491" s="370" t="s">
        <v>20283</v>
      </c>
      <c r="D1491" s="582">
        <v>40.049999999999997</v>
      </c>
      <c r="E1491" s="583"/>
    </row>
    <row r="1492" spans="1:5" ht="19.5">
      <c r="A1492" s="369" t="s">
        <v>23022</v>
      </c>
      <c r="B1492" s="367" t="s">
        <v>23023</v>
      </c>
      <c r="C1492" s="370" t="s">
        <v>20283</v>
      </c>
      <c r="D1492" s="582">
        <v>7.51</v>
      </c>
      <c r="E1492" s="583"/>
    </row>
    <row r="1493" spans="1:5" ht="29.25">
      <c r="A1493" s="369" t="s">
        <v>23024</v>
      </c>
      <c r="B1493" s="367" t="s">
        <v>23025</v>
      </c>
      <c r="C1493" s="370" t="s">
        <v>20283</v>
      </c>
      <c r="D1493" s="582">
        <v>104.5</v>
      </c>
      <c r="E1493" s="583"/>
    </row>
    <row r="1494" spans="1:5" ht="29.25">
      <c r="A1494" s="369" t="s">
        <v>23026</v>
      </c>
      <c r="B1494" s="367" t="s">
        <v>23027</v>
      </c>
      <c r="C1494" s="370" t="s">
        <v>20283</v>
      </c>
      <c r="D1494" s="582">
        <v>44.11</v>
      </c>
      <c r="E1494" s="583"/>
    </row>
    <row r="1495" spans="1:5" ht="19.5">
      <c r="A1495" s="368" t="s">
        <v>23028</v>
      </c>
      <c r="B1495" s="367" t="s">
        <v>23029</v>
      </c>
      <c r="C1495" s="368" t="s">
        <v>20283</v>
      </c>
      <c r="D1495" s="584">
        <v>11.57</v>
      </c>
      <c r="E1495" s="585"/>
    </row>
    <row r="1496" spans="1:5" ht="29.25">
      <c r="A1496" s="370" t="s">
        <v>23030</v>
      </c>
      <c r="B1496" s="367" t="s">
        <v>23031</v>
      </c>
      <c r="C1496" s="370" t="s">
        <v>20283</v>
      </c>
      <c r="D1496" s="582">
        <v>193.18</v>
      </c>
      <c r="E1496" s="583"/>
    </row>
    <row r="1497" spans="1:5" ht="29.25">
      <c r="A1497" s="370" t="s">
        <v>23032</v>
      </c>
      <c r="B1497" s="367" t="s">
        <v>23033</v>
      </c>
      <c r="C1497" s="370" t="s">
        <v>20283</v>
      </c>
      <c r="D1497" s="582">
        <v>56.13</v>
      </c>
      <c r="E1497" s="583"/>
    </row>
    <row r="1498" spans="1:5" ht="29.25">
      <c r="A1498" s="370" t="s">
        <v>23034</v>
      </c>
      <c r="B1498" s="367" t="s">
        <v>23035</v>
      </c>
      <c r="C1498" s="370" t="s">
        <v>20283</v>
      </c>
      <c r="D1498" s="582">
        <v>42.68</v>
      </c>
      <c r="E1498" s="583"/>
    </row>
    <row r="1499" spans="1:5" ht="29.25">
      <c r="A1499" s="370" t="s">
        <v>23036</v>
      </c>
      <c r="B1499" s="367" t="s">
        <v>23037</v>
      </c>
      <c r="C1499" s="370" t="s">
        <v>20283</v>
      </c>
      <c r="D1499" s="582">
        <v>232.81</v>
      </c>
      <c r="E1499" s="583"/>
    </row>
    <row r="1500" spans="1:5" ht="29.25">
      <c r="A1500" s="370" t="s">
        <v>23038</v>
      </c>
      <c r="B1500" s="367" t="s">
        <v>23039</v>
      </c>
      <c r="C1500" s="370" t="s">
        <v>20283</v>
      </c>
      <c r="D1500" s="582">
        <v>43.07</v>
      </c>
      <c r="E1500" s="583"/>
    </row>
    <row r="1501" spans="1:5" ht="19.5">
      <c r="A1501" s="368" t="s">
        <v>23040</v>
      </c>
      <c r="B1501" s="367" t="s">
        <v>23041</v>
      </c>
      <c r="C1501" s="368" t="s">
        <v>20283</v>
      </c>
      <c r="D1501" s="584">
        <v>22.94</v>
      </c>
      <c r="E1501" s="585"/>
    </row>
    <row r="1502" spans="1:5" ht="29.25">
      <c r="A1502" s="370" t="s">
        <v>23042</v>
      </c>
      <c r="B1502" s="367" t="s">
        <v>23043</v>
      </c>
      <c r="C1502" s="370" t="s">
        <v>20283</v>
      </c>
      <c r="D1502" s="582">
        <v>1.74</v>
      </c>
      <c r="E1502" s="583"/>
    </row>
    <row r="1503" spans="1:5" ht="29.25">
      <c r="A1503" s="368" t="s">
        <v>23044</v>
      </c>
      <c r="B1503" s="367" t="s">
        <v>23045</v>
      </c>
      <c r="C1503" s="368" t="s">
        <v>20283</v>
      </c>
      <c r="D1503" s="584">
        <v>1.1599999999999999</v>
      </c>
      <c r="E1503" s="585"/>
    </row>
    <row r="1504" spans="1:5" ht="29.25">
      <c r="A1504" s="370" t="s">
        <v>23046</v>
      </c>
      <c r="B1504" s="367" t="s">
        <v>23047</v>
      </c>
      <c r="C1504" s="370" t="s">
        <v>20283</v>
      </c>
      <c r="D1504" s="582">
        <v>7.03</v>
      </c>
      <c r="E1504" s="583"/>
    </row>
    <row r="1505" spans="1:5" ht="29.25">
      <c r="A1505" s="370" t="s">
        <v>23048</v>
      </c>
      <c r="B1505" s="367" t="s">
        <v>23049</v>
      </c>
      <c r="C1505" s="370" t="s">
        <v>20283</v>
      </c>
      <c r="D1505" s="582">
        <v>0.37</v>
      </c>
      <c r="E1505" s="583"/>
    </row>
    <row r="1506" spans="1:5" ht="29.25">
      <c r="A1506" s="370" t="s">
        <v>23050</v>
      </c>
      <c r="B1506" s="367" t="s">
        <v>23051</v>
      </c>
      <c r="C1506" s="370" t="s">
        <v>20283</v>
      </c>
      <c r="D1506" s="582">
        <v>98.05</v>
      </c>
      <c r="E1506" s="583"/>
    </row>
    <row r="1507" spans="1:5" ht="29.25">
      <c r="A1507" s="369" t="s">
        <v>23052</v>
      </c>
      <c r="B1507" s="367" t="s">
        <v>23053</v>
      </c>
      <c r="C1507" s="370" t="s">
        <v>20283</v>
      </c>
      <c r="D1507" s="582">
        <v>40.43</v>
      </c>
      <c r="E1507" s="583"/>
    </row>
    <row r="1508" spans="1:5" ht="19.5">
      <c r="A1508" s="367" t="s">
        <v>23054</v>
      </c>
      <c r="B1508" s="367" t="s">
        <v>23055</v>
      </c>
      <c r="C1508" s="368" t="s">
        <v>20283</v>
      </c>
      <c r="D1508" s="584">
        <v>4.5</v>
      </c>
      <c r="E1508" s="585"/>
    </row>
    <row r="1509" spans="1:5" ht="29.25">
      <c r="A1509" s="369" t="s">
        <v>23056</v>
      </c>
      <c r="B1509" s="367" t="s">
        <v>23057</v>
      </c>
      <c r="C1509" s="370" t="s">
        <v>20283</v>
      </c>
      <c r="D1509" s="582">
        <v>199.15</v>
      </c>
      <c r="E1509" s="583"/>
    </row>
    <row r="1510" spans="1:5" ht="19.5">
      <c r="A1510" s="367" t="s">
        <v>23058</v>
      </c>
      <c r="B1510" s="367" t="s">
        <v>23059</v>
      </c>
      <c r="C1510" s="368" t="s">
        <v>20283</v>
      </c>
      <c r="D1510" s="584">
        <v>4.8899999999999997</v>
      </c>
      <c r="E1510" s="585"/>
    </row>
    <row r="1511" spans="1:5">
      <c r="A1511" s="368" t="s">
        <v>23060</v>
      </c>
      <c r="B1511" s="367" t="s">
        <v>23061</v>
      </c>
      <c r="C1511" s="368" t="s">
        <v>20283</v>
      </c>
      <c r="D1511" s="584">
        <v>19.850000000000001</v>
      </c>
      <c r="E1511" s="585"/>
    </row>
    <row r="1512" spans="1:5" ht="19.5">
      <c r="A1512" s="370" t="s">
        <v>23062</v>
      </c>
      <c r="B1512" s="367" t="s">
        <v>23063</v>
      </c>
      <c r="C1512" s="370" t="s">
        <v>20283</v>
      </c>
      <c r="D1512" s="582">
        <v>14.94</v>
      </c>
      <c r="E1512" s="583"/>
    </row>
    <row r="1513" spans="1:5" ht="19.5">
      <c r="A1513" s="370" t="s">
        <v>23064</v>
      </c>
      <c r="B1513" s="367" t="s">
        <v>23065</v>
      </c>
      <c r="C1513" s="370" t="s">
        <v>20283</v>
      </c>
      <c r="D1513" s="582">
        <v>20.16</v>
      </c>
      <c r="E1513" s="583"/>
    </row>
    <row r="1514" spans="1:5" ht="19.5">
      <c r="A1514" s="370" t="s">
        <v>23066</v>
      </c>
      <c r="B1514" s="367" t="s">
        <v>23067</v>
      </c>
      <c r="C1514" s="370" t="s">
        <v>20283</v>
      </c>
      <c r="D1514" s="582">
        <v>27.97</v>
      </c>
      <c r="E1514" s="583"/>
    </row>
    <row r="1515" spans="1:5">
      <c r="A1515" s="370" t="s">
        <v>23068</v>
      </c>
      <c r="B1515" s="367" t="s">
        <v>23069</v>
      </c>
      <c r="C1515" s="370" t="s">
        <v>23017</v>
      </c>
      <c r="D1515" s="582">
        <v>0.15</v>
      </c>
      <c r="E1515" s="583"/>
    </row>
    <row r="1516" spans="1:5" ht="29.25">
      <c r="A1516" s="370" t="s">
        <v>23070</v>
      </c>
      <c r="B1516" s="367" t="s">
        <v>23071</v>
      </c>
      <c r="C1516" s="370" t="s">
        <v>20283</v>
      </c>
      <c r="D1516" s="582">
        <v>96.38</v>
      </c>
      <c r="E1516" s="583"/>
    </row>
    <row r="1517" spans="1:5" ht="29.25">
      <c r="A1517" s="370" t="s">
        <v>23072</v>
      </c>
      <c r="B1517" s="367" t="s">
        <v>23073</v>
      </c>
      <c r="C1517" s="370" t="s">
        <v>20283</v>
      </c>
      <c r="D1517" s="582">
        <v>40.049999999999997</v>
      </c>
      <c r="E1517" s="583"/>
    </row>
    <row r="1518" spans="1:5" ht="19.5">
      <c r="A1518" s="368" t="s">
        <v>23074</v>
      </c>
      <c r="B1518" s="367" t="s">
        <v>23075</v>
      </c>
      <c r="C1518" s="368" t="s">
        <v>20283</v>
      </c>
      <c r="D1518" s="584">
        <v>7.51</v>
      </c>
      <c r="E1518" s="585"/>
    </row>
    <row r="1519" spans="1:5" ht="29.25">
      <c r="A1519" s="370" t="s">
        <v>23076</v>
      </c>
      <c r="B1519" s="367" t="s">
        <v>23077</v>
      </c>
      <c r="C1519" s="370" t="s">
        <v>20283</v>
      </c>
      <c r="D1519" s="582">
        <v>104.5</v>
      </c>
      <c r="E1519" s="583"/>
    </row>
    <row r="1520" spans="1:5" ht="29.25">
      <c r="A1520" s="370" t="s">
        <v>23078</v>
      </c>
      <c r="B1520" s="367" t="s">
        <v>23079</v>
      </c>
      <c r="C1520" s="370" t="s">
        <v>20283</v>
      </c>
      <c r="D1520" s="582">
        <v>44.11</v>
      </c>
      <c r="E1520" s="583"/>
    </row>
    <row r="1521" spans="1:5" ht="19.5">
      <c r="A1521" s="368" t="s">
        <v>23080</v>
      </c>
      <c r="B1521" s="367" t="s">
        <v>23081</v>
      </c>
      <c r="C1521" s="368" t="s">
        <v>20283</v>
      </c>
      <c r="D1521" s="584">
        <v>11.57</v>
      </c>
      <c r="E1521" s="585"/>
    </row>
    <row r="1522" spans="1:5" ht="29.25">
      <c r="A1522" s="370" t="s">
        <v>23082</v>
      </c>
      <c r="B1522" s="367" t="s">
        <v>23083</v>
      </c>
      <c r="C1522" s="370" t="s">
        <v>20283</v>
      </c>
      <c r="D1522" s="582">
        <v>193.18</v>
      </c>
      <c r="E1522" s="583"/>
    </row>
    <row r="1523" spans="1:5" ht="29.25">
      <c r="A1523" s="370" t="s">
        <v>23084</v>
      </c>
      <c r="B1523" s="367" t="s">
        <v>23033</v>
      </c>
      <c r="C1523" s="370" t="s">
        <v>20283</v>
      </c>
      <c r="D1523" s="582">
        <v>56.13</v>
      </c>
      <c r="E1523" s="583"/>
    </row>
    <row r="1524" spans="1:5" ht="29.25">
      <c r="A1524" s="370" t="s">
        <v>23085</v>
      </c>
      <c r="B1524" s="367" t="s">
        <v>23035</v>
      </c>
      <c r="C1524" s="370" t="s">
        <v>20283</v>
      </c>
      <c r="D1524" s="582">
        <v>42.68</v>
      </c>
      <c r="E1524" s="583"/>
    </row>
    <row r="1525" spans="1:5" ht="19.5">
      <c r="A1525" s="372" t="s">
        <v>23086</v>
      </c>
      <c r="B1525" s="371" t="s">
        <v>23087</v>
      </c>
      <c r="C1525" s="372" t="s">
        <v>20283</v>
      </c>
      <c r="D1525" s="595">
        <v>232.81</v>
      </c>
      <c r="E1525" s="596"/>
    </row>
    <row r="1526" spans="1:5" ht="12.75">
      <c r="A1526" s="373"/>
      <c r="B1526" s="374" t="s">
        <v>23088</v>
      </c>
      <c r="C1526" s="373"/>
      <c r="D1526" s="591"/>
      <c r="E1526" s="592"/>
    </row>
    <row r="1527" spans="1:5" ht="19.5">
      <c r="A1527" s="369" t="s">
        <v>23089</v>
      </c>
      <c r="B1527" s="367" t="s">
        <v>23090</v>
      </c>
      <c r="C1527" s="370" t="s">
        <v>20283</v>
      </c>
      <c r="D1527" s="582">
        <v>43.07</v>
      </c>
      <c r="E1527" s="583"/>
    </row>
    <row r="1528" spans="1:5" ht="19.5">
      <c r="A1528" s="367" t="s">
        <v>23091</v>
      </c>
      <c r="B1528" s="367" t="s">
        <v>23041</v>
      </c>
      <c r="C1528" s="368" t="s">
        <v>20283</v>
      </c>
      <c r="D1528" s="584">
        <v>22.94</v>
      </c>
      <c r="E1528" s="585"/>
    </row>
    <row r="1529" spans="1:5" ht="29.25">
      <c r="A1529" s="369" t="s">
        <v>23092</v>
      </c>
      <c r="B1529" s="367" t="s">
        <v>23093</v>
      </c>
      <c r="C1529" s="370" t="s">
        <v>20283</v>
      </c>
      <c r="D1529" s="582">
        <v>1.74</v>
      </c>
      <c r="E1529" s="583"/>
    </row>
    <row r="1530" spans="1:5" ht="19.5">
      <c r="A1530" s="368" t="s">
        <v>23094</v>
      </c>
      <c r="B1530" s="367" t="s">
        <v>23095</v>
      </c>
      <c r="C1530" s="368" t="s">
        <v>20283</v>
      </c>
      <c r="D1530" s="584">
        <v>1.1599999999999999</v>
      </c>
      <c r="E1530" s="585"/>
    </row>
    <row r="1531" spans="1:5" ht="29.25">
      <c r="A1531" s="370" t="s">
        <v>23096</v>
      </c>
      <c r="B1531" s="367" t="s">
        <v>23097</v>
      </c>
      <c r="C1531" s="370" t="s">
        <v>20283</v>
      </c>
      <c r="D1531" s="582">
        <v>7.03</v>
      </c>
      <c r="E1531" s="583"/>
    </row>
    <row r="1532" spans="1:5" ht="19.5">
      <c r="A1532" s="368" t="s">
        <v>23098</v>
      </c>
      <c r="B1532" s="367" t="s">
        <v>23099</v>
      </c>
      <c r="C1532" s="368" t="s">
        <v>20283</v>
      </c>
      <c r="D1532" s="584">
        <v>0.37</v>
      </c>
      <c r="E1532" s="585"/>
    </row>
    <row r="1533" spans="1:5" ht="29.25">
      <c r="A1533" s="370" t="s">
        <v>23100</v>
      </c>
      <c r="B1533" s="367" t="s">
        <v>23101</v>
      </c>
      <c r="C1533" s="370" t="s">
        <v>20283</v>
      </c>
      <c r="D1533" s="582">
        <v>98.05</v>
      </c>
      <c r="E1533" s="583"/>
    </row>
    <row r="1534" spans="1:5" ht="29.25">
      <c r="A1534" s="370" t="s">
        <v>23102</v>
      </c>
      <c r="B1534" s="367" t="s">
        <v>23103</v>
      </c>
      <c r="C1534" s="370" t="s">
        <v>20283</v>
      </c>
      <c r="D1534" s="582">
        <v>40.43</v>
      </c>
      <c r="E1534" s="583"/>
    </row>
    <row r="1535" spans="1:5" ht="19.5">
      <c r="A1535" s="368" t="s">
        <v>23104</v>
      </c>
      <c r="B1535" s="367" t="s">
        <v>23105</v>
      </c>
      <c r="C1535" s="368" t="s">
        <v>20283</v>
      </c>
      <c r="D1535" s="584">
        <v>4.5</v>
      </c>
      <c r="E1535" s="585"/>
    </row>
    <row r="1536" spans="1:5" ht="29.25">
      <c r="A1536" s="370" t="s">
        <v>23106</v>
      </c>
      <c r="B1536" s="367" t="s">
        <v>23107</v>
      </c>
      <c r="C1536" s="370" t="s">
        <v>20283</v>
      </c>
      <c r="D1536" s="582">
        <v>199.15</v>
      </c>
      <c r="E1536" s="583"/>
    </row>
    <row r="1537" spans="1:5" ht="19.5">
      <c r="A1537" s="368" t="s">
        <v>23108</v>
      </c>
      <c r="B1537" s="367" t="s">
        <v>23109</v>
      </c>
      <c r="C1537" s="368" t="s">
        <v>20283</v>
      </c>
      <c r="D1537" s="584">
        <v>4.8899999999999997</v>
      </c>
      <c r="E1537" s="585"/>
    </row>
    <row r="1538" spans="1:5">
      <c r="A1538" s="368" t="s">
        <v>23110</v>
      </c>
      <c r="B1538" s="367" t="s">
        <v>23111</v>
      </c>
      <c r="C1538" s="368" t="s">
        <v>20283</v>
      </c>
      <c r="D1538" s="584">
        <v>19.850000000000001</v>
      </c>
      <c r="E1538" s="585"/>
    </row>
    <row r="1539" spans="1:5">
      <c r="A1539" s="368" t="s">
        <v>23112</v>
      </c>
      <c r="B1539" s="367" t="s">
        <v>23113</v>
      </c>
      <c r="C1539" s="368" t="s">
        <v>20283</v>
      </c>
      <c r="D1539" s="584">
        <v>166.35</v>
      </c>
      <c r="E1539" s="585"/>
    </row>
    <row r="1540" spans="1:5" ht="19.5">
      <c r="A1540" s="370" t="s">
        <v>23114</v>
      </c>
      <c r="B1540" s="367" t="s">
        <v>23115</v>
      </c>
      <c r="C1540" s="370" t="s">
        <v>20283</v>
      </c>
      <c r="D1540" s="582">
        <v>370.6</v>
      </c>
      <c r="E1540" s="583"/>
    </row>
    <row r="1541" spans="1:5" ht="19.5">
      <c r="A1541" s="370" t="s">
        <v>23116</v>
      </c>
      <c r="B1541" s="367" t="s">
        <v>23117</v>
      </c>
      <c r="C1541" s="370" t="s">
        <v>20283</v>
      </c>
      <c r="D1541" s="582">
        <v>231.42</v>
      </c>
      <c r="E1541" s="583"/>
    </row>
    <row r="1542" spans="1:5">
      <c r="A1542" s="368" t="s">
        <v>23118</v>
      </c>
      <c r="B1542" s="367" t="s">
        <v>23119</v>
      </c>
      <c r="C1542" s="368" t="s">
        <v>20283</v>
      </c>
      <c r="D1542" s="584">
        <v>168.87</v>
      </c>
      <c r="E1542" s="585"/>
    </row>
    <row r="1543" spans="1:5">
      <c r="A1543" s="370" t="s">
        <v>23120</v>
      </c>
      <c r="B1543" s="367" t="s">
        <v>23121</v>
      </c>
      <c r="C1543" s="370" t="s">
        <v>20283</v>
      </c>
      <c r="D1543" s="582">
        <v>372.11</v>
      </c>
      <c r="E1543" s="583"/>
    </row>
    <row r="1544" spans="1:5" ht="19.5">
      <c r="A1544" s="370" t="s">
        <v>23122</v>
      </c>
      <c r="B1544" s="367" t="s">
        <v>23123</v>
      </c>
      <c r="C1544" s="370" t="s">
        <v>20283</v>
      </c>
      <c r="D1544" s="582">
        <v>232.93</v>
      </c>
      <c r="E1544" s="583"/>
    </row>
    <row r="1545" spans="1:5" ht="29.25">
      <c r="A1545" s="368" t="s">
        <v>23124</v>
      </c>
      <c r="B1545" s="367" t="s">
        <v>23125</v>
      </c>
      <c r="C1545" s="368" t="s">
        <v>20283</v>
      </c>
      <c r="D1545" s="584">
        <v>0.17</v>
      </c>
      <c r="E1545" s="585"/>
    </row>
    <row r="1546" spans="1:5" ht="29.25">
      <c r="A1546" s="369" t="s">
        <v>23126</v>
      </c>
      <c r="B1546" s="367" t="s">
        <v>23127</v>
      </c>
      <c r="C1546" s="370" t="s">
        <v>20283</v>
      </c>
      <c r="D1546" s="582">
        <v>3.85</v>
      </c>
      <c r="E1546" s="583"/>
    </row>
    <row r="1547" spans="1:5" ht="29.25">
      <c r="A1547" s="369" t="s">
        <v>23128</v>
      </c>
      <c r="B1547" s="367" t="s">
        <v>23129</v>
      </c>
      <c r="C1547" s="370" t="s">
        <v>20283</v>
      </c>
      <c r="D1547" s="582">
        <v>1.6</v>
      </c>
      <c r="E1547" s="583"/>
    </row>
    <row r="1548" spans="1:5" ht="29.25">
      <c r="A1548" s="370" t="s">
        <v>23130</v>
      </c>
      <c r="B1548" s="367" t="s">
        <v>23131</v>
      </c>
      <c r="C1548" s="370" t="s">
        <v>20283</v>
      </c>
      <c r="D1548" s="582">
        <v>0.27</v>
      </c>
      <c r="E1548" s="583"/>
    </row>
    <row r="1549" spans="1:5" ht="29.25">
      <c r="A1549" s="370" t="s">
        <v>23132</v>
      </c>
      <c r="B1549" s="375" t="s">
        <v>23133</v>
      </c>
      <c r="C1549" s="370" t="s">
        <v>20283</v>
      </c>
      <c r="D1549" s="582">
        <v>3.62</v>
      </c>
      <c r="E1549" s="583"/>
    </row>
    <row r="1550" spans="1:5" ht="29.25">
      <c r="A1550" s="370" t="s">
        <v>23134</v>
      </c>
      <c r="B1550" s="375" t="s">
        <v>23135</v>
      </c>
      <c r="C1550" s="370" t="s">
        <v>20283</v>
      </c>
      <c r="D1550" s="582">
        <v>1.23</v>
      </c>
      <c r="E1550" s="583"/>
    </row>
    <row r="1551" spans="1:5" ht="19.5">
      <c r="A1551" s="370" t="s">
        <v>23136</v>
      </c>
      <c r="B1551" s="367" t="s">
        <v>23137</v>
      </c>
      <c r="C1551" s="370" t="s">
        <v>20158</v>
      </c>
      <c r="D1551" s="582">
        <v>17.97</v>
      </c>
      <c r="E1551" s="583"/>
    </row>
    <row r="1552" spans="1:5" ht="29.25">
      <c r="A1552" s="370" t="s">
        <v>23138</v>
      </c>
      <c r="B1552" s="367" t="s">
        <v>23139</v>
      </c>
      <c r="C1552" s="370" t="s">
        <v>20283</v>
      </c>
      <c r="D1552" s="582">
        <v>128.97999999999999</v>
      </c>
      <c r="E1552" s="583"/>
    </row>
    <row r="1553" spans="1:5" ht="19.5">
      <c r="A1553" s="370" t="s">
        <v>23140</v>
      </c>
      <c r="B1553" s="367" t="s">
        <v>23141</v>
      </c>
      <c r="C1553" s="370" t="s">
        <v>20283</v>
      </c>
      <c r="D1553" s="582">
        <v>1.97</v>
      </c>
      <c r="E1553" s="583"/>
    </row>
    <row r="1554" spans="1:5" ht="19.5">
      <c r="A1554" s="370" t="s">
        <v>23142</v>
      </c>
      <c r="B1554" s="367" t="s">
        <v>23143</v>
      </c>
      <c r="C1554" s="370" t="s">
        <v>20283</v>
      </c>
      <c r="D1554" s="582">
        <v>0.73</v>
      </c>
      <c r="E1554" s="583"/>
    </row>
    <row r="1555" spans="1:5" ht="19.5">
      <c r="A1555" s="370" t="s">
        <v>23144</v>
      </c>
      <c r="B1555" s="367" t="s">
        <v>23145</v>
      </c>
      <c r="C1555" s="370" t="s">
        <v>20283</v>
      </c>
      <c r="D1555" s="582">
        <v>9.56</v>
      </c>
      <c r="E1555" s="583"/>
    </row>
    <row r="1556" spans="1:5">
      <c r="A1556" s="370" t="s">
        <v>23146</v>
      </c>
      <c r="B1556" s="367" t="s">
        <v>23147</v>
      </c>
      <c r="C1556" s="370" t="s">
        <v>20283</v>
      </c>
      <c r="D1556" s="582">
        <v>24.1</v>
      </c>
      <c r="E1556" s="583"/>
    </row>
    <row r="1557" spans="1:5" ht="19.5">
      <c r="A1557" s="370" t="s">
        <v>23148</v>
      </c>
      <c r="B1557" s="367" t="s">
        <v>23149</v>
      </c>
      <c r="C1557" s="370" t="s">
        <v>20283</v>
      </c>
      <c r="D1557" s="582">
        <v>0.45</v>
      </c>
      <c r="E1557" s="583"/>
    </row>
    <row r="1558" spans="1:5" ht="19.5">
      <c r="A1558" s="368" t="s">
        <v>23150</v>
      </c>
      <c r="B1558" s="367" t="s">
        <v>23151</v>
      </c>
      <c r="C1558" s="368" t="s">
        <v>20283</v>
      </c>
      <c r="D1558" s="584">
        <v>0.17</v>
      </c>
      <c r="E1558" s="585"/>
    </row>
    <row r="1559" spans="1:5" ht="29.25">
      <c r="A1559" s="370" t="s">
        <v>23152</v>
      </c>
      <c r="B1559" s="367" t="s">
        <v>23153</v>
      </c>
      <c r="C1559" s="370" t="s">
        <v>20283</v>
      </c>
      <c r="D1559" s="582">
        <v>3.85</v>
      </c>
      <c r="E1559" s="583"/>
    </row>
    <row r="1560" spans="1:5" ht="29.25">
      <c r="A1560" s="370" t="s">
        <v>23154</v>
      </c>
      <c r="B1560" s="367" t="s">
        <v>23155</v>
      </c>
      <c r="C1560" s="370" t="s">
        <v>20283</v>
      </c>
      <c r="D1560" s="582">
        <v>1.6</v>
      </c>
      <c r="E1560" s="583"/>
    </row>
    <row r="1561" spans="1:5" ht="29.25">
      <c r="A1561" s="370" t="s">
        <v>23156</v>
      </c>
      <c r="B1561" s="367" t="s">
        <v>23157</v>
      </c>
      <c r="C1561" s="370" t="s">
        <v>20283</v>
      </c>
      <c r="D1561" s="582">
        <v>0.27</v>
      </c>
      <c r="E1561" s="583"/>
    </row>
    <row r="1562" spans="1:5">
      <c r="A1562" s="372" t="s">
        <v>23158</v>
      </c>
      <c r="B1562" s="371" t="s">
        <v>23159</v>
      </c>
      <c r="C1562" s="372" t="s">
        <v>20283</v>
      </c>
      <c r="D1562" s="595">
        <v>3.62</v>
      </c>
      <c r="E1562" s="596"/>
    </row>
    <row r="1563" spans="1:5" ht="12.75">
      <c r="A1563" s="373"/>
      <c r="B1563" s="374" t="s">
        <v>23160</v>
      </c>
      <c r="C1563" s="373"/>
      <c r="D1563" s="591"/>
      <c r="E1563" s="592"/>
    </row>
    <row r="1564" spans="1:5" ht="29.25">
      <c r="A1564" s="369" t="s">
        <v>23161</v>
      </c>
      <c r="B1564" s="375" t="s">
        <v>23162</v>
      </c>
      <c r="C1564" s="370" t="s">
        <v>20283</v>
      </c>
      <c r="D1564" s="582">
        <v>1.23</v>
      </c>
      <c r="E1564" s="583"/>
    </row>
    <row r="1565" spans="1:5" ht="19.5">
      <c r="A1565" s="369" t="s">
        <v>23163</v>
      </c>
      <c r="B1565" s="367" t="s">
        <v>23164</v>
      </c>
      <c r="C1565" s="370" t="s">
        <v>20158</v>
      </c>
      <c r="D1565" s="582">
        <v>17.97</v>
      </c>
      <c r="E1565" s="583"/>
    </row>
    <row r="1566" spans="1:5" ht="29.25">
      <c r="A1566" s="367" t="s">
        <v>23165</v>
      </c>
      <c r="B1566" s="367" t="s">
        <v>23166</v>
      </c>
      <c r="C1566" s="368" t="s">
        <v>20283</v>
      </c>
      <c r="D1566" s="584">
        <v>144.30000000000001</v>
      </c>
      <c r="E1566" s="585"/>
    </row>
    <row r="1567" spans="1:5" ht="19.5">
      <c r="A1567" s="370" t="s">
        <v>23167</v>
      </c>
      <c r="B1567" s="367" t="s">
        <v>23168</v>
      </c>
      <c r="C1567" s="377" t="s">
        <v>20283</v>
      </c>
      <c r="D1567" s="582">
        <v>1.97</v>
      </c>
      <c r="E1567" s="583"/>
    </row>
    <row r="1568" spans="1:5" ht="19.5">
      <c r="A1568" s="370" t="s">
        <v>23169</v>
      </c>
      <c r="B1568" s="367" t="s">
        <v>23170</v>
      </c>
      <c r="C1568" s="377" t="s">
        <v>20283</v>
      </c>
      <c r="D1568" s="582">
        <v>0.73</v>
      </c>
      <c r="E1568" s="583"/>
    </row>
    <row r="1569" spans="1:5" ht="19.5">
      <c r="A1569" s="370" t="s">
        <v>23171</v>
      </c>
      <c r="B1569" s="367" t="s">
        <v>23172</v>
      </c>
      <c r="C1569" s="377" t="s">
        <v>20283</v>
      </c>
      <c r="D1569" s="582">
        <v>9.56</v>
      </c>
      <c r="E1569" s="583"/>
    </row>
    <row r="1570" spans="1:5">
      <c r="A1570" s="370" t="s">
        <v>23173</v>
      </c>
      <c r="B1570" s="367" t="s">
        <v>23174</v>
      </c>
      <c r="C1570" s="377" t="s">
        <v>20283</v>
      </c>
      <c r="D1570" s="582">
        <v>24.1</v>
      </c>
      <c r="E1570" s="583"/>
    </row>
    <row r="1571" spans="1:5" ht="19.5">
      <c r="A1571" s="370" t="s">
        <v>23175</v>
      </c>
      <c r="B1571" s="367" t="s">
        <v>23176</v>
      </c>
      <c r="C1571" s="377" t="s">
        <v>20283</v>
      </c>
      <c r="D1571" s="582">
        <v>0.45</v>
      </c>
      <c r="E1571" s="583"/>
    </row>
    <row r="1572" spans="1:5" ht="39">
      <c r="A1572" s="369" t="s">
        <v>23177</v>
      </c>
      <c r="B1572" s="367" t="s">
        <v>23178</v>
      </c>
      <c r="C1572" s="377" t="s">
        <v>20131</v>
      </c>
      <c r="D1572" s="582">
        <v>208.51</v>
      </c>
      <c r="E1572" s="583"/>
    </row>
    <row r="1573" spans="1:5" ht="29.25">
      <c r="A1573" s="369" t="s">
        <v>23179</v>
      </c>
      <c r="B1573" s="367" t="s">
        <v>23180</v>
      </c>
      <c r="C1573" s="377" t="s">
        <v>20131</v>
      </c>
      <c r="D1573" s="582">
        <v>492.31</v>
      </c>
      <c r="E1573" s="583"/>
    </row>
    <row r="1574" spans="1:5" ht="29.25">
      <c r="A1574" s="369" t="s">
        <v>23181</v>
      </c>
      <c r="B1574" s="367" t="s">
        <v>23182</v>
      </c>
      <c r="C1574" s="377" t="s">
        <v>20131</v>
      </c>
      <c r="D1574" s="582">
        <v>56.54</v>
      </c>
      <c r="E1574" s="583"/>
    </row>
    <row r="1575" spans="1:5" ht="39">
      <c r="A1575" s="369" t="s">
        <v>23183</v>
      </c>
      <c r="B1575" s="367" t="s">
        <v>23184</v>
      </c>
      <c r="C1575" s="377" t="s">
        <v>20131</v>
      </c>
      <c r="D1575" s="582">
        <v>69.84</v>
      </c>
      <c r="E1575" s="583"/>
    </row>
    <row r="1576" spans="1:5" ht="29.25">
      <c r="A1576" s="369" t="s">
        <v>23185</v>
      </c>
      <c r="B1576" s="367" t="s">
        <v>23186</v>
      </c>
      <c r="C1576" s="377" t="s">
        <v>20131</v>
      </c>
      <c r="D1576" s="582">
        <v>94.5</v>
      </c>
      <c r="E1576" s="583"/>
    </row>
    <row r="1577" spans="1:5" ht="48.75">
      <c r="A1577" s="369" t="s">
        <v>23187</v>
      </c>
      <c r="B1577" s="367" t="s">
        <v>23188</v>
      </c>
      <c r="C1577" s="377" t="s">
        <v>20131</v>
      </c>
      <c r="D1577" s="589">
        <v>1013.74</v>
      </c>
      <c r="E1577" s="590"/>
    </row>
    <row r="1578" spans="1:5" ht="19.5">
      <c r="A1578" s="371" t="s">
        <v>23189</v>
      </c>
      <c r="B1578" s="371" t="s">
        <v>23190</v>
      </c>
      <c r="C1578" s="390" t="s">
        <v>20131</v>
      </c>
      <c r="D1578" s="595">
        <v>492.31</v>
      </c>
      <c r="E1578" s="596"/>
    </row>
    <row r="1579" spans="1:5" ht="29.25">
      <c r="A1579" s="382"/>
      <c r="B1579" s="374" t="s">
        <v>23191</v>
      </c>
      <c r="C1579" s="382"/>
      <c r="D1579" s="605"/>
      <c r="E1579" s="606"/>
    </row>
    <row r="1580" spans="1:5" ht="39">
      <c r="A1580" s="369" t="s">
        <v>23192</v>
      </c>
      <c r="B1580" s="367" t="s">
        <v>23193</v>
      </c>
      <c r="C1580" s="370" t="s">
        <v>20131</v>
      </c>
      <c r="D1580" s="593">
        <v>244.84</v>
      </c>
      <c r="E1580" s="594"/>
    </row>
    <row r="1581" spans="1:5" ht="39">
      <c r="A1581" s="388" t="s">
        <v>23194</v>
      </c>
      <c r="B1581" s="367" t="s">
        <v>23195</v>
      </c>
      <c r="C1581" s="377" t="s">
        <v>20131</v>
      </c>
      <c r="D1581" s="582">
        <v>221.35</v>
      </c>
      <c r="E1581" s="583"/>
    </row>
    <row r="1582" spans="1:5" ht="39">
      <c r="A1582" s="388" t="s">
        <v>23196</v>
      </c>
      <c r="B1582" s="367" t="s">
        <v>23197</v>
      </c>
      <c r="C1582" s="377" t="s">
        <v>20131</v>
      </c>
      <c r="D1582" s="582">
        <v>300.76</v>
      </c>
      <c r="E1582" s="583"/>
    </row>
    <row r="1583" spans="1:5" ht="29.25">
      <c r="A1583" s="388" t="s">
        <v>23198</v>
      </c>
      <c r="B1583" s="367" t="s">
        <v>23199</v>
      </c>
      <c r="C1583" s="377" t="s">
        <v>20131</v>
      </c>
      <c r="D1583" s="582">
        <v>54.02</v>
      </c>
      <c r="E1583" s="583"/>
    </row>
    <row r="1584" spans="1:5" ht="29.25">
      <c r="A1584" s="388" t="s">
        <v>23200</v>
      </c>
      <c r="B1584" s="367" t="s">
        <v>23201</v>
      </c>
      <c r="C1584" s="377" t="s">
        <v>20131</v>
      </c>
      <c r="D1584" s="582">
        <v>116.02</v>
      </c>
      <c r="E1584" s="583"/>
    </row>
    <row r="1585" spans="1:5" ht="39">
      <c r="A1585" s="388" t="s">
        <v>23202</v>
      </c>
      <c r="B1585" s="367" t="s">
        <v>23203</v>
      </c>
      <c r="C1585" s="377" t="s">
        <v>20131</v>
      </c>
      <c r="D1585" s="582">
        <v>227.99</v>
      </c>
      <c r="E1585" s="583"/>
    </row>
    <row r="1586" spans="1:5" ht="29.25">
      <c r="A1586" s="388" t="s">
        <v>23204</v>
      </c>
      <c r="B1586" s="367" t="s">
        <v>23205</v>
      </c>
      <c r="C1586" s="377" t="s">
        <v>20131</v>
      </c>
      <c r="D1586" s="582">
        <v>705.38</v>
      </c>
      <c r="E1586" s="583"/>
    </row>
    <row r="1587" spans="1:5" ht="29.25">
      <c r="A1587" s="388" t="s">
        <v>23206</v>
      </c>
      <c r="B1587" s="367" t="s">
        <v>23207</v>
      </c>
      <c r="C1587" s="377" t="s">
        <v>20131</v>
      </c>
      <c r="D1587" s="589">
        <v>1303.1600000000001</v>
      </c>
      <c r="E1587" s="590"/>
    </row>
    <row r="1588" spans="1:5" ht="39">
      <c r="A1588" s="388" t="s">
        <v>23208</v>
      </c>
      <c r="B1588" s="367" t="s">
        <v>23209</v>
      </c>
      <c r="C1588" s="377" t="s">
        <v>20131</v>
      </c>
      <c r="D1588" s="582">
        <v>934.92</v>
      </c>
      <c r="E1588" s="583"/>
    </row>
    <row r="1589" spans="1:5" ht="19.5">
      <c r="A1589" s="388" t="s">
        <v>23210</v>
      </c>
      <c r="B1589" s="367" t="s">
        <v>23211</v>
      </c>
      <c r="C1589" s="377" t="s">
        <v>20131</v>
      </c>
      <c r="D1589" s="582">
        <v>118.46</v>
      </c>
      <c r="E1589" s="583"/>
    </row>
    <row r="1590" spans="1:5" ht="19.5">
      <c r="A1590" s="389" t="s">
        <v>23212</v>
      </c>
      <c r="B1590" s="371" t="s">
        <v>23213</v>
      </c>
      <c r="C1590" s="390" t="s">
        <v>20131</v>
      </c>
      <c r="D1590" s="595">
        <v>6.79</v>
      </c>
      <c r="E1590" s="596"/>
    </row>
    <row r="1591" spans="1:5" ht="12.75">
      <c r="A1591" s="383"/>
      <c r="B1591" s="374" t="s">
        <v>23214</v>
      </c>
      <c r="C1591" s="383"/>
      <c r="D1591" s="603"/>
      <c r="E1591" s="604"/>
    </row>
    <row r="1592" spans="1:5" ht="19.5">
      <c r="A1592" s="369" t="s">
        <v>23215</v>
      </c>
      <c r="B1592" s="367" t="s">
        <v>23216</v>
      </c>
      <c r="C1592" s="377" t="s">
        <v>20131</v>
      </c>
      <c r="D1592" s="582">
        <v>63.5</v>
      </c>
      <c r="E1592" s="583"/>
    </row>
    <row r="1593" spans="1:5" ht="19.5">
      <c r="A1593" s="369" t="s">
        <v>23217</v>
      </c>
      <c r="B1593" s="367" t="s">
        <v>23218</v>
      </c>
      <c r="C1593" s="377" t="s">
        <v>20131</v>
      </c>
      <c r="D1593" s="582">
        <v>34.17</v>
      </c>
      <c r="E1593" s="583"/>
    </row>
    <row r="1594" spans="1:5" ht="19.5">
      <c r="A1594" s="369" t="s">
        <v>23219</v>
      </c>
      <c r="B1594" s="367" t="s">
        <v>23220</v>
      </c>
      <c r="C1594" s="377" t="s">
        <v>20131</v>
      </c>
      <c r="D1594" s="582">
        <v>123.92</v>
      </c>
      <c r="E1594" s="583"/>
    </row>
    <row r="1595" spans="1:5" ht="19.5">
      <c r="A1595" s="367" t="s">
        <v>23221</v>
      </c>
      <c r="B1595" s="367" t="s">
        <v>23222</v>
      </c>
      <c r="C1595" s="376" t="s">
        <v>20131</v>
      </c>
      <c r="D1595" s="584">
        <v>23.39</v>
      </c>
      <c r="E1595" s="585"/>
    </row>
    <row r="1596" spans="1:5" ht="19.5">
      <c r="A1596" s="369" t="s">
        <v>23223</v>
      </c>
      <c r="B1596" s="367" t="s">
        <v>23224</v>
      </c>
      <c r="C1596" s="377" t="s">
        <v>20131</v>
      </c>
      <c r="D1596" s="582">
        <v>617.63</v>
      </c>
      <c r="E1596" s="583"/>
    </row>
    <row r="1597" spans="1:5" ht="39">
      <c r="A1597" s="388" t="s">
        <v>23225</v>
      </c>
      <c r="B1597" s="367" t="s">
        <v>23226</v>
      </c>
      <c r="C1597" s="370" t="s">
        <v>20131</v>
      </c>
      <c r="D1597" s="582">
        <v>645.89</v>
      </c>
      <c r="E1597" s="583"/>
    </row>
    <row r="1598" spans="1:5" ht="29.25">
      <c r="A1598" s="388" t="s">
        <v>23227</v>
      </c>
      <c r="B1598" s="367" t="s">
        <v>23228</v>
      </c>
      <c r="C1598" s="370" t="s">
        <v>20131</v>
      </c>
      <c r="D1598" s="582">
        <v>250.21</v>
      </c>
      <c r="E1598" s="583"/>
    </row>
    <row r="1599" spans="1:5" ht="19.5">
      <c r="A1599" s="388" t="s">
        <v>23229</v>
      </c>
      <c r="B1599" s="367" t="s">
        <v>23230</v>
      </c>
      <c r="C1599" s="370" t="s">
        <v>20131</v>
      </c>
      <c r="D1599" s="582">
        <v>119.21</v>
      </c>
      <c r="E1599" s="583"/>
    </row>
    <row r="1600" spans="1:5" ht="19.5">
      <c r="A1600" s="388" t="s">
        <v>23231</v>
      </c>
      <c r="B1600" s="367" t="s">
        <v>23232</v>
      </c>
      <c r="C1600" s="370" t="s">
        <v>20131</v>
      </c>
      <c r="D1600" s="582">
        <v>100.54</v>
      </c>
      <c r="E1600" s="583"/>
    </row>
    <row r="1601" spans="1:5" ht="19.5">
      <c r="A1601" s="388" t="s">
        <v>23233</v>
      </c>
      <c r="B1601" s="367" t="s">
        <v>23234</v>
      </c>
      <c r="C1601" s="370" t="s">
        <v>20131</v>
      </c>
      <c r="D1601" s="582">
        <v>44.52</v>
      </c>
      <c r="E1601" s="583"/>
    </row>
    <row r="1602" spans="1:5" ht="19.5">
      <c r="A1602" s="388" t="s">
        <v>23235</v>
      </c>
      <c r="B1602" s="367" t="s">
        <v>23236</v>
      </c>
      <c r="C1602" s="370" t="s">
        <v>20131</v>
      </c>
      <c r="D1602" s="582">
        <v>296.25</v>
      </c>
      <c r="E1602" s="583"/>
    </row>
    <row r="1603" spans="1:5" ht="29.25">
      <c r="A1603" s="388" t="s">
        <v>23237</v>
      </c>
      <c r="B1603" s="367" t="s">
        <v>23238</v>
      </c>
      <c r="C1603" s="370" t="s">
        <v>20131</v>
      </c>
      <c r="D1603" s="582">
        <v>143.53</v>
      </c>
      <c r="E1603" s="583"/>
    </row>
    <row r="1604" spans="1:5">
      <c r="A1604" s="387" t="s">
        <v>23239</v>
      </c>
      <c r="B1604" s="367" t="s">
        <v>23240</v>
      </c>
      <c r="C1604" s="368" t="s">
        <v>20131</v>
      </c>
      <c r="D1604" s="584">
        <v>215.53</v>
      </c>
      <c r="E1604" s="585"/>
    </row>
    <row r="1605" spans="1:5">
      <c r="A1605" s="388" t="s">
        <v>23241</v>
      </c>
      <c r="B1605" s="367" t="s">
        <v>23242</v>
      </c>
      <c r="C1605" s="370" t="s">
        <v>20131</v>
      </c>
      <c r="D1605" s="582">
        <v>175.14</v>
      </c>
      <c r="E1605" s="583"/>
    </row>
    <row r="1606" spans="1:5">
      <c r="A1606" s="387" t="s">
        <v>23243</v>
      </c>
      <c r="B1606" s="367" t="s">
        <v>23244</v>
      </c>
      <c r="C1606" s="368" t="s">
        <v>20131</v>
      </c>
      <c r="D1606" s="584">
        <v>23.39</v>
      </c>
      <c r="E1606" s="585"/>
    </row>
    <row r="1607" spans="1:5" ht="19.5">
      <c r="A1607" s="387" t="s">
        <v>23245</v>
      </c>
      <c r="B1607" s="367" t="s">
        <v>23246</v>
      </c>
      <c r="C1607" s="368" t="s">
        <v>20131</v>
      </c>
      <c r="D1607" s="584">
        <v>79.44</v>
      </c>
      <c r="E1607" s="585"/>
    </row>
    <row r="1608" spans="1:5" ht="39">
      <c r="A1608" s="388" t="s">
        <v>23247</v>
      </c>
      <c r="B1608" s="367" t="s">
        <v>23248</v>
      </c>
      <c r="C1608" s="370" t="s">
        <v>20131</v>
      </c>
      <c r="D1608" s="582">
        <v>129.91999999999999</v>
      </c>
      <c r="E1608" s="583"/>
    </row>
    <row r="1609" spans="1:5" ht="39">
      <c r="A1609" s="388" t="s">
        <v>23249</v>
      </c>
      <c r="B1609" s="367" t="s">
        <v>23250</v>
      </c>
      <c r="C1609" s="370" t="s">
        <v>20131</v>
      </c>
      <c r="D1609" s="582">
        <v>140.85</v>
      </c>
      <c r="E1609" s="583"/>
    </row>
    <row r="1610" spans="1:5" ht="29.25">
      <c r="A1610" s="388" t="s">
        <v>23251</v>
      </c>
      <c r="B1610" s="367" t="s">
        <v>23252</v>
      </c>
      <c r="C1610" s="370" t="s">
        <v>20131</v>
      </c>
      <c r="D1610" s="582">
        <v>165.4</v>
      </c>
      <c r="E1610" s="583"/>
    </row>
    <row r="1611" spans="1:5" ht="39">
      <c r="A1611" s="369" t="s">
        <v>23253</v>
      </c>
      <c r="B1611" s="367" t="s">
        <v>23254</v>
      </c>
      <c r="C1611" s="370" t="s">
        <v>20131</v>
      </c>
      <c r="D1611" s="582">
        <v>774.22</v>
      </c>
      <c r="E1611" s="583"/>
    </row>
    <row r="1612" spans="1:5" ht="19.5">
      <c r="A1612" s="367" t="s">
        <v>23255</v>
      </c>
      <c r="B1612" s="367" t="s">
        <v>23256</v>
      </c>
      <c r="C1612" s="368" t="s">
        <v>20131</v>
      </c>
      <c r="D1612" s="584">
        <v>308</v>
      </c>
      <c r="E1612" s="585"/>
    </row>
    <row r="1613" spans="1:5" ht="39">
      <c r="A1613" s="388" t="s">
        <v>23257</v>
      </c>
      <c r="B1613" s="367" t="s">
        <v>23258</v>
      </c>
      <c r="C1613" s="377" t="s">
        <v>20131</v>
      </c>
      <c r="D1613" s="582">
        <v>208.51</v>
      </c>
      <c r="E1613" s="583"/>
    </row>
    <row r="1614" spans="1:5" ht="29.25">
      <c r="A1614" s="388" t="s">
        <v>23259</v>
      </c>
      <c r="B1614" s="367" t="s">
        <v>23260</v>
      </c>
      <c r="C1614" s="377" t="s">
        <v>20131</v>
      </c>
      <c r="D1614" s="582">
        <v>492.31</v>
      </c>
      <c r="E1614" s="583"/>
    </row>
    <row r="1615" spans="1:5" ht="29.25">
      <c r="A1615" s="388" t="s">
        <v>23261</v>
      </c>
      <c r="B1615" s="367" t="s">
        <v>23262</v>
      </c>
      <c r="C1615" s="377" t="s">
        <v>20131</v>
      </c>
      <c r="D1615" s="582">
        <v>56.54</v>
      </c>
      <c r="E1615" s="583"/>
    </row>
    <row r="1616" spans="1:5" ht="29.25">
      <c r="A1616" s="388" t="s">
        <v>23263</v>
      </c>
      <c r="B1616" s="367" t="s">
        <v>23264</v>
      </c>
      <c r="C1616" s="377" t="s">
        <v>20131</v>
      </c>
      <c r="D1616" s="582">
        <v>69.84</v>
      </c>
      <c r="E1616" s="583"/>
    </row>
    <row r="1617" spans="1:5" ht="29.25">
      <c r="A1617" s="388" t="s">
        <v>23265</v>
      </c>
      <c r="B1617" s="367" t="s">
        <v>23266</v>
      </c>
      <c r="C1617" s="377" t="s">
        <v>20131</v>
      </c>
      <c r="D1617" s="582">
        <v>94.5</v>
      </c>
      <c r="E1617" s="583"/>
    </row>
    <row r="1618" spans="1:5" ht="39">
      <c r="A1618" s="388" t="s">
        <v>23267</v>
      </c>
      <c r="B1618" s="367" t="s">
        <v>23268</v>
      </c>
      <c r="C1618" s="377" t="s">
        <v>20131</v>
      </c>
      <c r="D1618" s="589">
        <v>1013.74</v>
      </c>
      <c r="E1618" s="590"/>
    </row>
    <row r="1619" spans="1:5" ht="39">
      <c r="A1619" s="388" t="s">
        <v>23269</v>
      </c>
      <c r="B1619" s="367" t="s">
        <v>23270</v>
      </c>
      <c r="C1619" s="377" t="s">
        <v>20131</v>
      </c>
      <c r="D1619" s="582">
        <v>492.31</v>
      </c>
      <c r="E1619" s="583"/>
    </row>
    <row r="1620" spans="1:5" ht="29.25">
      <c r="A1620" s="388" t="s">
        <v>23271</v>
      </c>
      <c r="B1620" s="367" t="s">
        <v>23272</v>
      </c>
      <c r="C1620" s="377" t="s">
        <v>20131</v>
      </c>
      <c r="D1620" s="582">
        <v>244.84</v>
      </c>
      <c r="E1620" s="583"/>
    </row>
    <row r="1621" spans="1:5" ht="29.25">
      <c r="A1621" s="389" t="s">
        <v>23273</v>
      </c>
      <c r="B1621" s="371" t="s">
        <v>23274</v>
      </c>
      <c r="C1621" s="390" t="s">
        <v>20131</v>
      </c>
      <c r="D1621" s="595">
        <v>221.35</v>
      </c>
      <c r="E1621" s="596"/>
    </row>
    <row r="1622" spans="1:5" ht="12.75">
      <c r="A1622" s="382"/>
      <c r="B1622" s="374" t="s">
        <v>23275</v>
      </c>
      <c r="C1622" s="382"/>
      <c r="D1622" s="605"/>
      <c r="E1622" s="606"/>
    </row>
    <row r="1623" spans="1:5" ht="29.25">
      <c r="A1623" s="369" t="s">
        <v>23276</v>
      </c>
      <c r="B1623" s="367" t="s">
        <v>23277</v>
      </c>
      <c r="C1623" s="377" t="s">
        <v>20131</v>
      </c>
      <c r="D1623" s="582">
        <v>300.76</v>
      </c>
      <c r="E1623" s="583"/>
    </row>
    <row r="1624" spans="1:5" ht="29.25">
      <c r="A1624" s="369" t="s">
        <v>23278</v>
      </c>
      <c r="B1624" s="367" t="s">
        <v>23279</v>
      </c>
      <c r="C1624" s="377" t="s">
        <v>20131</v>
      </c>
      <c r="D1624" s="582">
        <v>54.02</v>
      </c>
      <c r="E1624" s="583"/>
    </row>
    <row r="1625" spans="1:5" ht="29.25">
      <c r="A1625" s="369" t="s">
        <v>23280</v>
      </c>
      <c r="B1625" s="367" t="s">
        <v>23281</v>
      </c>
      <c r="C1625" s="377" t="s">
        <v>20131</v>
      </c>
      <c r="D1625" s="582">
        <v>116.02</v>
      </c>
      <c r="E1625" s="583"/>
    </row>
    <row r="1626" spans="1:5" ht="39">
      <c r="A1626" s="388" t="s">
        <v>23282</v>
      </c>
      <c r="B1626" s="367" t="s">
        <v>23283</v>
      </c>
      <c r="C1626" s="377" t="s">
        <v>20131</v>
      </c>
      <c r="D1626" s="582">
        <v>227.99</v>
      </c>
      <c r="E1626" s="583"/>
    </row>
    <row r="1627" spans="1:5" ht="29.25">
      <c r="A1627" s="388" t="s">
        <v>23284</v>
      </c>
      <c r="B1627" s="367" t="s">
        <v>23285</v>
      </c>
      <c r="C1627" s="377" t="s">
        <v>20131</v>
      </c>
      <c r="D1627" s="582">
        <v>705.38</v>
      </c>
      <c r="E1627" s="583"/>
    </row>
    <row r="1628" spans="1:5" ht="29.25">
      <c r="A1628" s="388" t="s">
        <v>23286</v>
      </c>
      <c r="B1628" s="367" t="s">
        <v>23287</v>
      </c>
      <c r="C1628" s="377" t="s">
        <v>20131</v>
      </c>
      <c r="D1628" s="589">
        <v>1303.1600000000001</v>
      </c>
      <c r="E1628" s="590"/>
    </row>
    <row r="1629" spans="1:5" ht="39">
      <c r="A1629" s="388" t="s">
        <v>23288</v>
      </c>
      <c r="B1629" s="367" t="s">
        <v>23289</v>
      </c>
      <c r="C1629" s="377" t="s">
        <v>20131</v>
      </c>
      <c r="D1629" s="582">
        <v>934.92</v>
      </c>
      <c r="E1629" s="583"/>
    </row>
    <row r="1630" spans="1:5" ht="19.5">
      <c r="A1630" s="388" t="s">
        <v>23290</v>
      </c>
      <c r="B1630" s="367" t="s">
        <v>23291</v>
      </c>
      <c r="C1630" s="377" t="s">
        <v>20131</v>
      </c>
      <c r="D1630" s="582">
        <v>118.46</v>
      </c>
      <c r="E1630" s="583"/>
    </row>
    <row r="1631" spans="1:5" ht="19.5">
      <c r="A1631" s="388" t="s">
        <v>23292</v>
      </c>
      <c r="B1631" s="367" t="s">
        <v>23293</v>
      </c>
      <c r="C1631" s="377" t="s">
        <v>20131</v>
      </c>
      <c r="D1631" s="582">
        <v>6.79</v>
      </c>
      <c r="E1631" s="583"/>
    </row>
    <row r="1632" spans="1:5" ht="19.5">
      <c r="A1632" s="388" t="s">
        <v>23294</v>
      </c>
      <c r="B1632" s="367" t="s">
        <v>23295</v>
      </c>
      <c r="C1632" s="377" t="s">
        <v>20131</v>
      </c>
      <c r="D1632" s="582">
        <v>63.5</v>
      </c>
      <c r="E1632" s="583"/>
    </row>
    <row r="1633" spans="1:5" ht="19.5">
      <c r="A1633" s="388" t="s">
        <v>23296</v>
      </c>
      <c r="B1633" s="367" t="s">
        <v>23297</v>
      </c>
      <c r="C1633" s="377" t="s">
        <v>20131</v>
      </c>
      <c r="D1633" s="582">
        <v>34.17</v>
      </c>
      <c r="E1633" s="583"/>
    </row>
    <row r="1634" spans="1:5" ht="19.5">
      <c r="A1634" s="387" t="s">
        <v>23298</v>
      </c>
      <c r="B1634" s="367" t="s">
        <v>23299</v>
      </c>
      <c r="C1634" s="376" t="s">
        <v>20131</v>
      </c>
      <c r="D1634" s="584">
        <v>125.85</v>
      </c>
      <c r="E1634" s="585"/>
    </row>
    <row r="1635" spans="1:5" ht="19.5">
      <c r="A1635" s="387" t="s">
        <v>23300</v>
      </c>
      <c r="B1635" s="367" t="s">
        <v>23301</v>
      </c>
      <c r="C1635" s="376" t="s">
        <v>20131</v>
      </c>
      <c r="D1635" s="584">
        <v>25.81</v>
      </c>
      <c r="E1635" s="585"/>
    </row>
    <row r="1636" spans="1:5" ht="19.5">
      <c r="A1636" s="388" t="s">
        <v>23302</v>
      </c>
      <c r="B1636" s="367" t="s">
        <v>23303</v>
      </c>
      <c r="C1636" s="377" t="s">
        <v>20131</v>
      </c>
      <c r="D1636" s="582">
        <v>617.63</v>
      </c>
      <c r="E1636" s="583"/>
    </row>
    <row r="1637" spans="1:5" ht="39">
      <c r="A1637" s="388" t="s">
        <v>23304</v>
      </c>
      <c r="B1637" s="367" t="s">
        <v>23305</v>
      </c>
      <c r="C1637" s="377" t="s">
        <v>20131</v>
      </c>
      <c r="D1637" s="582">
        <v>645.89</v>
      </c>
      <c r="E1637" s="583"/>
    </row>
    <row r="1638" spans="1:5" ht="19.5">
      <c r="A1638" s="387" t="s">
        <v>23306</v>
      </c>
      <c r="B1638" s="367" t="s">
        <v>23307</v>
      </c>
      <c r="C1638" s="376" t="s">
        <v>20131</v>
      </c>
      <c r="D1638" s="584">
        <v>250.21</v>
      </c>
      <c r="E1638" s="585"/>
    </row>
    <row r="1639" spans="1:5" ht="19.5">
      <c r="A1639" s="388" t="s">
        <v>23308</v>
      </c>
      <c r="B1639" s="367" t="s">
        <v>23309</v>
      </c>
      <c r="C1639" s="377" t="s">
        <v>20131</v>
      </c>
      <c r="D1639" s="582">
        <v>119.21</v>
      </c>
      <c r="E1639" s="583"/>
    </row>
    <row r="1640" spans="1:5" ht="19.5">
      <c r="A1640" s="369" t="s">
        <v>23310</v>
      </c>
      <c r="B1640" s="367" t="s">
        <v>23311</v>
      </c>
      <c r="C1640" s="377" t="s">
        <v>20131</v>
      </c>
      <c r="D1640" s="582">
        <v>100.54</v>
      </c>
      <c r="E1640" s="583"/>
    </row>
    <row r="1641" spans="1:5" ht="19.5">
      <c r="A1641" s="369" t="s">
        <v>23312</v>
      </c>
      <c r="B1641" s="367" t="s">
        <v>23313</v>
      </c>
      <c r="C1641" s="377" t="s">
        <v>20131</v>
      </c>
      <c r="D1641" s="582">
        <v>44.52</v>
      </c>
      <c r="E1641" s="583"/>
    </row>
    <row r="1642" spans="1:5" ht="19.5">
      <c r="A1642" s="369" t="s">
        <v>23314</v>
      </c>
      <c r="B1642" s="367" t="s">
        <v>23315</v>
      </c>
      <c r="C1642" s="377" t="s">
        <v>20131</v>
      </c>
      <c r="D1642" s="582">
        <v>296.25</v>
      </c>
      <c r="E1642" s="583"/>
    </row>
    <row r="1643" spans="1:5" ht="29.25">
      <c r="A1643" s="388" t="s">
        <v>23316</v>
      </c>
      <c r="B1643" s="367" t="s">
        <v>23317</v>
      </c>
      <c r="C1643" s="377" t="s">
        <v>20131</v>
      </c>
      <c r="D1643" s="582">
        <v>143.53</v>
      </c>
      <c r="E1643" s="583"/>
    </row>
    <row r="1644" spans="1:5" ht="19.5">
      <c r="A1644" s="387" t="s">
        <v>23318</v>
      </c>
      <c r="B1644" s="367" t="s">
        <v>23319</v>
      </c>
      <c r="C1644" s="376" t="s">
        <v>20131</v>
      </c>
      <c r="D1644" s="584">
        <v>215.53</v>
      </c>
      <c r="E1644" s="585"/>
    </row>
    <row r="1645" spans="1:5" ht="19.5">
      <c r="A1645" s="387" t="s">
        <v>23320</v>
      </c>
      <c r="B1645" s="367" t="s">
        <v>23321</v>
      </c>
      <c r="C1645" s="376" t="s">
        <v>20131</v>
      </c>
      <c r="D1645" s="584">
        <v>175.14</v>
      </c>
      <c r="E1645" s="585"/>
    </row>
    <row r="1646" spans="1:5" ht="19.5">
      <c r="A1646" s="387" t="s">
        <v>23322</v>
      </c>
      <c r="B1646" s="367" t="s">
        <v>23323</v>
      </c>
      <c r="C1646" s="376" t="s">
        <v>20131</v>
      </c>
      <c r="D1646" s="584">
        <v>25.81</v>
      </c>
      <c r="E1646" s="585"/>
    </row>
    <row r="1647" spans="1:5" ht="19.5">
      <c r="A1647" s="387" t="s">
        <v>23324</v>
      </c>
      <c r="B1647" s="367" t="s">
        <v>23325</v>
      </c>
      <c r="C1647" s="376" t="s">
        <v>20131</v>
      </c>
      <c r="D1647" s="584">
        <v>79.44</v>
      </c>
      <c r="E1647" s="585"/>
    </row>
    <row r="1648" spans="1:5" ht="29.25">
      <c r="A1648" s="388" t="s">
        <v>23326</v>
      </c>
      <c r="B1648" s="367" t="s">
        <v>23327</v>
      </c>
      <c r="C1648" s="377" t="s">
        <v>20131</v>
      </c>
      <c r="D1648" s="582">
        <v>129.91999999999999</v>
      </c>
      <c r="E1648" s="583"/>
    </row>
    <row r="1649" spans="1:5" ht="29.25">
      <c r="A1649" s="388" t="s">
        <v>23328</v>
      </c>
      <c r="B1649" s="367" t="s">
        <v>23329</v>
      </c>
      <c r="C1649" s="377" t="s">
        <v>20131</v>
      </c>
      <c r="D1649" s="582">
        <v>140.85</v>
      </c>
      <c r="E1649" s="583"/>
    </row>
    <row r="1650" spans="1:5" ht="29.25">
      <c r="A1650" s="388" t="s">
        <v>23330</v>
      </c>
      <c r="B1650" s="367" t="s">
        <v>23331</v>
      </c>
      <c r="C1650" s="377" t="s">
        <v>20131</v>
      </c>
      <c r="D1650" s="582">
        <v>165.4</v>
      </c>
      <c r="E1650" s="583"/>
    </row>
    <row r="1651" spans="1:5" ht="39">
      <c r="A1651" s="388" t="s">
        <v>23332</v>
      </c>
      <c r="B1651" s="367" t="s">
        <v>23333</v>
      </c>
      <c r="C1651" s="377" t="s">
        <v>20131</v>
      </c>
      <c r="D1651" s="582">
        <v>774.22</v>
      </c>
      <c r="E1651" s="583"/>
    </row>
    <row r="1652" spans="1:5" ht="19.5">
      <c r="A1652" s="388" t="s">
        <v>23334</v>
      </c>
      <c r="B1652" s="367" t="s">
        <v>23335</v>
      </c>
      <c r="C1652" s="377" t="s">
        <v>20131</v>
      </c>
      <c r="D1652" s="582">
        <v>308</v>
      </c>
      <c r="E1652" s="583"/>
    </row>
    <row r="1653" spans="1:5" ht="19.5">
      <c r="A1653" s="388" t="s">
        <v>23336</v>
      </c>
      <c r="B1653" s="367" t="s">
        <v>23337</v>
      </c>
      <c r="C1653" s="377" t="s">
        <v>20251</v>
      </c>
      <c r="D1653" s="582">
        <v>319.54000000000002</v>
      </c>
      <c r="E1653" s="583"/>
    </row>
    <row r="1654" spans="1:5" ht="19.5">
      <c r="A1654" s="387" t="s">
        <v>23338</v>
      </c>
      <c r="B1654" s="367" t="s">
        <v>23339</v>
      </c>
      <c r="C1654" s="376" t="s">
        <v>20251</v>
      </c>
      <c r="D1654" s="584">
        <v>353.72</v>
      </c>
      <c r="E1654" s="585"/>
    </row>
    <row r="1655" spans="1:5" ht="19.5">
      <c r="A1655" s="387" t="s">
        <v>23340</v>
      </c>
      <c r="B1655" s="367" t="s">
        <v>23341</v>
      </c>
      <c r="C1655" s="376" t="s">
        <v>20251</v>
      </c>
      <c r="D1655" s="584">
        <v>450</v>
      </c>
      <c r="E1655" s="585"/>
    </row>
    <row r="1656" spans="1:5" ht="19.5">
      <c r="A1656" s="387" t="s">
        <v>23342</v>
      </c>
      <c r="B1656" s="367" t="s">
        <v>23343</v>
      </c>
      <c r="C1656" s="376" t="s">
        <v>20251</v>
      </c>
      <c r="D1656" s="584">
        <v>366.5</v>
      </c>
      <c r="E1656" s="585"/>
    </row>
    <row r="1657" spans="1:5" ht="19.5">
      <c r="A1657" s="387" t="s">
        <v>23344</v>
      </c>
      <c r="B1657" s="367" t="s">
        <v>23345</v>
      </c>
      <c r="C1657" s="376" t="s">
        <v>20251</v>
      </c>
      <c r="D1657" s="584">
        <v>357.5</v>
      </c>
      <c r="E1657" s="585"/>
    </row>
    <row r="1658" spans="1:5" ht="19.5">
      <c r="A1658" s="387" t="s">
        <v>23346</v>
      </c>
      <c r="B1658" s="367" t="s">
        <v>23347</v>
      </c>
      <c r="C1658" s="376" t="s">
        <v>20251</v>
      </c>
      <c r="D1658" s="584">
        <v>149.57</v>
      </c>
      <c r="E1658" s="585"/>
    </row>
    <row r="1659" spans="1:5" ht="19.5">
      <c r="A1659" s="387" t="s">
        <v>23348</v>
      </c>
      <c r="B1659" s="367" t="s">
        <v>23349</v>
      </c>
      <c r="C1659" s="376" t="s">
        <v>20251</v>
      </c>
      <c r="D1659" s="584">
        <v>139.57</v>
      </c>
      <c r="E1659" s="585"/>
    </row>
    <row r="1660" spans="1:5" ht="19.5">
      <c r="A1660" s="387" t="s">
        <v>23350</v>
      </c>
      <c r="B1660" s="367" t="s">
        <v>23351</v>
      </c>
      <c r="C1660" s="376" t="s">
        <v>20251</v>
      </c>
      <c r="D1660" s="584">
        <v>159.57</v>
      </c>
      <c r="E1660" s="585"/>
    </row>
    <row r="1661" spans="1:5" ht="19.5">
      <c r="A1661" s="367" t="s">
        <v>23352</v>
      </c>
      <c r="B1661" s="367" t="s">
        <v>23353</v>
      </c>
      <c r="C1661" s="376" t="s">
        <v>20251</v>
      </c>
      <c r="D1661" s="584">
        <v>185.47</v>
      </c>
      <c r="E1661" s="585"/>
    </row>
    <row r="1662" spans="1:5" ht="19.5">
      <c r="A1662" s="369" t="s">
        <v>23354</v>
      </c>
      <c r="B1662" s="367" t="s">
        <v>23355</v>
      </c>
      <c r="C1662" s="377" t="s">
        <v>20251</v>
      </c>
      <c r="D1662" s="582">
        <v>108.48</v>
      </c>
      <c r="E1662" s="583"/>
    </row>
    <row r="1663" spans="1:5" ht="19.5">
      <c r="A1663" s="369" t="s">
        <v>23356</v>
      </c>
      <c r="B1663" s="367" t="s">
        <v>23357</v>
      </c>
      <c r="C1663" s="377" t="s">
        <v>20251</v>
      </c>
      <c r="D1663" s="582">
        <v>483</v>
      </c>
      <c r="E1663" s="583"/>
    </row>
    <row r="1664" spans="1:5" ht="19.5">
      <c r="A1664" s="369" t="s">
        <v>23358</v>
      </c>
      <c r="B1664" s="367" t="s">
        <v>23359</v>
      </c>
      <c r="C1664" s="377" t="s">
        <v>20131</v>
      </c>
      <c r="D1664" s="589">
        <v>3439</v>
      </c>
      <c r="E1664" s="590"/>
    </row>
    <row r="1665" spans="1:5" ht="19.5">
      <c r="A1665" s="388" t="s">
        <v>23360</v>
      </c>
      <c r="B1665" s="367" t="s">
        <v>23361</v>
      </c>
      <c r="C1665" s="377" t="s">
        <v>20251</v>
      </c>
      <c r="D1665" s="582">
        <v>260.77</v>
      </c>
      <c r="E1665" s="583"/>
    </row>
    <row r="1666" spans="1:5" ht="19.5">
      <c r="A1666" s="388" t="s">
        <v>23362</v>
      </c>
      <c r="B1666" s="367" t="s">
        <v>23363</v>
      </c>
      <c r="C1666" s="377" t="s">
        <v>20251</v>
      </c>
      <c r="D1666" s="582">
        <v>433.37</v>
      </c>
      <c r="E1666" s="583"/>
    </row>
    <row r="1667" spans="1:5" ht="19.5">
      <c r="A1667" s="388" t="s">
        <v>23364</v>
      </c>
      <c r="B1667" s="367" t="s">
        <v>23365</v>
      </c>
      <c r="C1667" s="377" t="s">
        <v>20251</v>
      </c>
      <c r="D1667" s="582">
        <v>580.21</v>
      </c>
      <c r="E1667" s="583"/>
    </row>
    <row r="1668" spans="1:5" ht="19.5">
      <c r="A1668" s="388" t="s">
        <v>23366</v>
      </c>
      <c r="B1668" s="367" t="s">
        <v>23367</v>
      </c>
      <c r="C1668" s="377" t="s">
        <v>20251</v>
      </c>
      <c r="D1668" s="582">
        <v>723.52</v>
      </c>
      <c r="E1668" s="583"/>
    </row>
    <row r="1669" spans="1:5" ht="39">
      <c r="A1669" s="388" t="s">
        <v>23368</v>
      </c>
      <c r="B1669" s="375" t="s">
        <v>23369</v>
      </c>
      <c r="C1669" s="377" t="s">
        <v>20251</v>
      </c>
      <c r="D1669" s="582">
        <v>86.34</v>
      </c>
      <c r="E1669" s="583"/>
    </row>
    <row r="1670" spans="1:5" ht="19.5">
      <c r="A1670" s="388" t="s">
        <v>23370</v>
      </c>
      <c r="B1670" s="367" t="s">
        <v>23371</v>
      </c>
      <c r="C1670" s="377" t="s">
        <v>20251</v>
      </c>
      <c r="D1670" s="582">
        <v>327.63</v>
      </c>
      <c r="E1670" s="583"/>
    </row>
    <row r="1671" spans="1:5" ht="19.5">
      <c r="A1671" s="387" t="s">
        <v>23372</v>
      </c>
      <c r="B1671" s="367" t="s">
        <v>23373</v>
      </c>
      <c r="C1671" s="376" t="s">
        <v>20251</v>
      </c>
      <c r="D1671" s="584">
        <v>357.77</v>
      </c>
      <c r="E1671" s="585"/>
    </row>
    <row r="1672" spans="1:5" ht="19.5">
      <c r="A1672" s="387" t="s">
        <v>23374</v>
      </c>
      <c r="B1672" s="367" t="s">
        <v>23375</v>
      </c>
      <c r="C1672" s="376" t="s">
        <v>20251</v>
      </c>
      <c r="D1672" s="584">
        <v>450</v>
      </c>
      <c r="E1672" s="585"/>
    </row>
    <row r="1673" spans="1:5" ht="19.5">
      <c r="A1673" s="387" t="s">
        <v>23376</v>
      </c>
      <c r="B1673" s="367" t="s">
        <v>23377</v>
      </c>
      <c r="C1673" s="376" t="s">
        <v>20251</v>
      </c>
      <c r="D1673" s="584">
        <v>366.5</v>
      </c>
      <c r="E1673" s="585"/>
    </row>
    <row r="1674" spans="1:5" ht="19.5">
      <c r="A1674" s="387" t="s">
        <v>23378</v>
      </c>
      <c r="B1674" s="367" t="s">
        <v>23379</v>
      </c>
      <c r="C1674" s="376" t="s">
        <v>20251</v>
      </c>
      <c r="D1674" s="584">
        <v>357.5</v>
      </c>
      <c r="E1674" s="585"/>
    </row>
    <row r="1675" spans="1:5" ht="19.5">
      <c r="A1675" s="387" t="s">
        <v>23380</v>
      </c>
      <c r="B1675" s="367" t="s">
        <v>23381</v>
      </c>
      <c r="C1675" s="376" t="s">
        <v>20251</v>
      </c>
      <c r="D1675" s="584">
        <v>151.59</v>
      </c>
      <c r="E1675" s="585"/>
    </row>
    <row r="1676" spans="1:5" ht="19.5">
      <c r="A1676" s="387" t="s">
        <v>23382</v>
      </c>
      <c r="B1676" s="367" t="s">
        <v>23383</v>
      </c>
      <c r="C1676" s="376" t="s">
        <v>20251</v>
      </c>
      <c r="D1676" s="584">
        <v>141.59</v>
      </c>
      <c r="E1676" s="585"/>
    </row>
    <row r="1677" spans="1:5" ht="19.5">
      <c r="A1677" s="387" t="s">
        <v>23384</v>
      </c>
      <c r="B1677" s="367" t="s">
        <v>23385</v>
      </c>
      <c r="C1677" s="376" t="s">
        <v>20251</v>
      </c>
      <c r="D1677" s="584">
        <v>161.59</v>
      </c>
      <c r="E1677" s="585"/>
    </row>
    <row r="1678" spans="1:5" ht="19.5">
      <c r="A1678" s="387" t="s">
        <v>23386</v>
      </c>
      <c r="B1678" s="367" t="s">
        <v>23387</v>
      </c>
      <c r="C1678" s="376" t="s">
        <v>20251</v>
      </c>
      <c r="D1678" s="584">
        <v>187.9</v>
      </c>
      <c r="E1678" s="585"/>
    </row>
    <row r="1679" spans="1:5" ht="19.5">
      <c r="A1679" s="388" t="s">
        <v>23388</v>
      </c>
      <c r="B1679" s="367" t="s">
        <v>23389</v>
      </c>
      <c r="C1679" s="377" t="s">
        <v>20251</v>
      </c>
      <c r="D1679" s="582">
        <v>108.48</v>
      </c>
      <c r="E1679" s="583"/>
    </row>
    <row r="1680" spans="1:5" ht="19.5">
      <c r="A1680" s="387" t="s">
        <v>23390</v>
      </c>
      <c r="B1680" s="367" t="s">
        <v>23391</v>
      </c>
      <c r="C1680" s="376" t="s">
        <v>20251</v>
      </c>
      <c r="D1680" s="584">
        <v>494.35</v>
      </c>
      <c r="E1680" s="585"/>
    </row>
    <row r="1681" spans="1:5" ht="19.5">
      <c r="A1681" s="388" t="s">
        <v>23392</v>
      </c>
      <c r="B1681" s="367" t="s">
        <v>23393</v>
      </c>
      <c r="C1681" s="377" t="s">
        <v>20131</v>
      </c>
      <c r="D1681" s="589">
        <v>3439</v>
      </c>
      <c r="E1681" s="590"/>
    </row>
    <row r="1682" spans="1:5" ht="19.5">
      <c r="A1682" s="388" t="s">
        <v>23394</v>
      </c>
      <c r="B1682" s="367" t="s">
        <v>23395</v>
      </c>
      <c r="C1682" s="377" t="s">
        <v>20251</v>
      </c>
      <c r="D1682" s="582">
        <v>260.77</v>
      </c>
      <c r="E1682" s="583"/>
    </row>
    <row r="1683" spans="1:5" ht="19.5">
      <c r="A1683" s="388" t="s">
        <v>23396</v>
      </c>
      <c r="B1683" s="367" t="s">
        <v>23397</v>
      </c>
      <c r="C1683" s="377" t="s">
        <v>20251</v>
      </c>
      <c r="D1683" s="582">
        <v>433.37</v>
      </c>
      <c r="E1683" s="583"/>
    </row>
    <row r="1684" spans="1:5" ht="19.5">
      <c r="A1684" s="388" t="s">
        <v>23398</v>
      </c>
      <c r="B1684" s="367" t="s">
        <v>23399</v>
      </c>
      <c r="C1684" s="377" t="s">
        <v>20251</v>
      </c>
      <c r="D1684" s="582">
        <v>580.21</v>
      </c>
      <c r="E1684" s="583"/>
    </row>
    <row r="1685" spans="1:5" ht="19.5">
      <c r="A1685" s="388" t="s">
        <v>23400</v>
      </c>
      <c r="B1685" s="367" t="s">
        <v>23401</v>
      </c>
      <c r="C1685" s="377" t="s">
        <v>20251</v>
      </c>
      <c r="D1685" s="582">
        <v>723.52</v>
      </c>
      <c r="E1685" s="583"/>
    </row>
    <row r="1686" spans="1:5" ht="39">
      <c r="A1686" s="388" t="s">
        <v>23402</v>
      </c>
      <c r="B1686" s="375" t="s">
        <v>23403</v>
      </c>
      <c r="C1686" s="377" t="s">
        <v>20251</v>
      </c>
      <c r="D1686" s="582">
        <v>89.59</v>
      </c>
      <c r="E1686" s="583"/>
    </row>
    <row r="1687" spans="1:5" ht="19.5">
      <c r="A1687" s="389" t="s">
        <v>23404</v>
      </c>
      <c r="B1687" s="371" t="s">
        <v>23405</v>
      </c>
      <c r="C1687" s="390" t="s">
        <v>20131</v>
      </c>
      <c r="D1687" s="597">
        <v>1375.06</v>
      </c>
      <c r="E1687" s="598"/>
    </row>
    <row r="1688" spans="1:5" ht="14.25">
      <c r="A1688" s="409"/>
      <c r="B1688" s="403" t="s">
        <v>23406</v>
      </c>
      <c r="C1688" s="409"/>
      <c r="D1688" s="409"/>
    </row>
    <row r="1689" spans="1:5" ht="19.5">
      <c r="A1689" s="398" t="s">
        <v>23407</v>
      </c>
      <c r="B1689" s="398" t="s">
        <v>23408</v>
      </c>
      <c r="C1689" s="408" t="s">
        <v>20131</v>
      </c>
      <c r="D1689" s="413">
        <v>1463.22</v>
      </c>
    </row>
    <row r="1690" spans="1:5" ht="19.5">
      <c r="A1690" s="415" t="s">
        <v>23409</v>
      </c>
      <c r="B1690" s="398" t="s">
        <v>23410</v>
      </c>
      <c r="C1690" s="399" t="s">
        <v>20131</v>
      </c>
      <c r="D1690" s="617">
        <v>1417</v>
      </c>
      <c r="E1690" s="618"/>
    </row>
    <row r="1691" spans="1:5" ht="19.5">
      <c r="A1691" s="415" t="s">
        <v>23411</v>
      </c>
      <c r="B1691" s="398" t="s">
        <v>23412</v>
      </c>
      <c r="C1691" s="399" t="s">
        <v>20131</v>
      </c>
      <c r="D1691" s="617">
        <v>1505.16</v>
      </c>
      <c r="E1691" s="618"/>
    </row>
    <row r="1692" spans="1:5" ht="19.5">
      <c r="A1692" s="416" t="s">
        <v>23413</v>
      </c>
      <c r="B1692" s="398" t="s">
        <v>23414</v>
      </c>
      <c r="C1692" s="404" t="s">
        <v>20131</v>
      </c>
      <c r="D1692" s="619">
        <v>0.09</v>
      </c>
      <c r="E1692" s="620"/>
    </row>
    <row r="1693" spans="1:5" ht="19.5">
      <c r="A1693" s="416" t="s">
        <v>23415</v>
      </c>
      <c r="B1693" s="398" t="s">
        <v>23416</v>
      </c>
      <c r="C1693" s="404" t="s">
        <v>20131</v>
      </c>
      <c r="D1693" s="619">
        <v>13.49</v>
      </c>
      <c r="E1693" s="620"/>
    </row>
    <row r="1694" spans="1:5" ht="19.5">
      <c r="A1694" s="416" t="s">
        <v>23417</v>
      </c>
      <c r="B1694" s="398" t="s">
        <v>23418</v>
      </c>
      <c r="C1694" s="404" t="s">
        <v>20131</v>
      </c>
      <c r="D1694" s="619">
        <v>28.57</v>
      </c>
      <c r="E1694" s="620"/>
    </row>
    <row r="1695" spans="1:5" ht="19.5">
      <c r="A1695" s="415" t="s">
        <v>23419</v>
      </c>
      <c r="B1695" s="398" t="s">
        <v>23420</v>
      </c>
      <c r="C1695" s="399" t="s">
        <v>20251</v>
      </c>
      <c r="D1695" s="621">
        <v>497.09</v>
      </c>
      <c r="E1695" s="622"/>
    </row>
    <row r="1696" spans="1:5" ht="19.5">
      <c r="A1696" s="415" t="s">
        <v>23421</v>
      </c>
      <c r="B1696" s="398" t="s">
        <v>23422</v>
      </c>
      <c r="C1696" s="399" t="s">
        <v>20251</v>
      </c>
      <c r="D1696" s="617">
        <v>1572.54</v>
      </c>
      <c r="E1696" s="618"/>
    </row>
    <row r="1697" spans="1:5" ht="19.5">
      <c r="A1697" s="415" t="s">
        <v>23423</v>
      </c>
      <c r="B1697" s="398" t="s">
        <v>23424</v>
      </c>
      <c r="C1697" s="399" t="s">
        <v>20131</v>
      </c>
      <c r="D1697" s="621">
        <v>23.39</v>
      </c>
      <c r="E1697" s="622"/>
    </row>
    <row r="1698" spans="1:5" ht="19.5">
      <c r="A1698" s="415" t="s">
        <v>23425</v>
      </c>
      <c r="B1698" s="398" t="s">
        <v>23426</v>
      </c>
      <c r="C1698" s="399" t="s">
        <v>20131</v>
      </c>
      <c r="D1698" s="621">
        <v>46.78</v>
      </c>
      <c r="E1698" s="622"/>
    </row>
    <row r="1699" spans="1:5" ht="19.5">
      <c r="A1699" s="415" t="s">
        <v>23427</v>
      </c>
      <c r="B1699" s="398" t="s">
        <v>23428</v>
      </c>
      <c r="C1699" s="399" t="s">
        <v>20131</v>
      </c>
      <c r="D1699" s="621">
        <v>127.52</v>
      </c>
      <c r="E1699" s="622"/>
    </row>
    <row r="1700" spans="1:5" ht="19.5">
      <c r="A1700" s="416" t="s">
        <v>23429</v>
      </c>
      <c r="B1700" s="398" t="s">
        <v>23430</v>
      </c>
      <c r="C1700" s="404" t="s">
        <v>20131</v>
      </c>
      <c r="D1700" s="619">
        <v>57</v>
      </c>
      <c r="E1700" s="620"/>
    </row>
    <row r="1701" spans="1:5" ht="19.5">
      <c r="A1701" s="416" t="s">
        <v>23431</v>
      </c>
      <c r="B1701" s="398" t="s">
        <v>23432</v>
      </c>
      <c r="C1701" s="404" t="s">
        <v>20131</v>
      </c>
      <c r="D1701" s="619">
        <v>3.03</v>
      </c>
      <c r="E1701" s="620"/>
    </row>
    <row r="1702" spans="1:5" ht="19.5">
      <c r="A1702" s="416" t="s">
        <v>23433</v>
      </c>
      <c r="B1702" s="398" t="s">
        <v>23434</v>
      </c>
      <c r="C1702" s="404" t="s">
        <v>20131</v>
      </c>
      <c r="D1702" s="619">
        <v>0.17</v>
      </c>
      <c r="E1702" s="620"/>
    </row>
    <row r="1703" spans="1:5" ht="19.5">
      <c r="A1703" s="415" t="s">
        <v>23435</v>
      </c>
      <c r="B1703" s="398" t="s">
        <v>23436</v>
      </c>
      <c r="C1703" s="399" t="s">
        <v>23437</v>
      </c>
      <c r="D1703" s="621">
        <v>10.23</v>
      </c>
      <c r="E1703" s="622"/>
    </row>
    <row r="1704" spans="1:5" ht="19.5">
      <c r="A1704" s="415" t="s">
        <v>23438</v>
      </c>
      <c r="B1704" s="410" t="s">
        <v>23439</v>
      </c>
      <c r="C1704" s="399" t="s">
        <v>20131</v>
      </c>
      <c r="D1704" s="621">
        <v>1.75</v>
      </c>
      <c r="E1704" s="622"/>
    </row>
    <row r="1705" spans="1:5" ht="19.5">
      <c r="A1705" s="415" t="s">
        <v>23440</v>
      </c>
      <c r="B1705" s="398" t="s">
        <v>23441</v>
      </c>
      <c r="C1705" s="399" t="s">
        <v>20131</v>
      </c>
      <c r="D1705" s="621">
        <v>95.61</v>
      </c>
      <c r="E1705" s="622"/>
    </row>
    <row r="1706" spans="1:5" ht="19.5">
      <c r="A1706" s="416" t="s">
        <v>23442</v>
      </c>
      <c r="B1706" s="398" t="s">
        <v>23443</v>
      </c>
      <c r="C1706" s="404" t="s">
        <v>20131</v>
      </c>
      <c r="D1706" s="619">
        <v>0.09</v>
      </c>
      <c r="E1706" s="620"/>
    </row>
    <row r="1707" spans="1:5" ht="19.5">
      <c r="A1707" s="416" t="s">
        <v>23444</v>
      </c>
      <c r="B1707" s="398" t="s">
        <v>23445</v>
      </c>
      <c r="C1707" s="404" t="s">
        <v>20131</v>
      </c>
      <c r="D1707" s="619">
        <v>13.49</v>
      </c>
      <c r="E1707" s="620"/>
    </row>
    <row r="1708" spans="1:5" ht="19.5">
      <c r="A1708" s="416" t="s">
        <v>23446</v>
      </c>
      <c r="B1708" s="398" t="s">
        <v>23447</v>
      </c>
      <c r="C1708" s="404" t="s">
        <v>20131</v>
      </c>
      <c r="D1708" s="619">
        <v>28.57</v>
      </c>
      <c r="E1708" s="620"/>
    </row>
    <row r="1709" spans="1:5" ht="19.5">
      <c r="A1709" s="416" t="s">
        <v>23448</v>
      </c>
      <c r="B1709" s="398" t="s">
        <v>23449</v>
      </c>
      <c r="C1709" s="404" t="s">
        <v>20251</v>
      </c>
      <c r="D1709" s="619">
        <v>524.36</v>
      </c>
      <c r="E1709" s="620"/>
    </row>
    <row r="1710" spans="1:5" ht="19.5">
      <c r="A1710" s="415" t="s">
        <v>23450</v>
      </c>
      <c r="B1710" s="398" t="s">
        <v>23451</v>
      </c>
      <c r="C1710" s="399" t="s">
        <v>20251</v>
      </c>
      <c r="D1710" s="617">
        <v>1587.21</v>
      </c>
      <c r="E1710" s="618"/>
    </row>
    <row r="1711" spans="1:5" ht="19.5">
      <c r="A1711" s="416" t="s">
        <v>23452</v>
      </c>
      <c r="B1711" s="398" t="s">
        <v>23453</v>
      </c>
      <c r="C1711" s="404" t="s">
        <v>20131</v>
      </c>
      <c r="D1711" s="619">
        <v>25.81</v>
      </c>
      <c r="E1711" s="620"/>
    </row>
    <row r="1712" spans="1:5" ht="19.5">
      <c r="A1712" s="416" t="s">
        <v>23454</v>
      </c>
      <c r="B1712" s="398" t="s">
        <v>23455</v>
      </c>
      <c r="C1712" s="404" t="s">
        <v>20131</v>
      </c>
      <c r="D1712" s="619">
        <v>51.62</v>
      </c>
      <c r="E1712" s="620"/>
    </row>
    <row r="1713" spans="1:5" ht="19.5">
      <c r="A1713" s="416" t="s">
        <v>23456</v>
      </c>
      <c r="B1713" s="398" t="s">
        <v>23457</v>
      </c>
      <c r="C1713" s="404" t="s">
        <v>20131</v>
      </c>
      <c r="D1713" s="619">
        <v>127.52</v>
      </c>
      <c r="E1713" s="620"/>
    </row>
    <row r="1714" spans="1:5" ht="19.5">
      <c r="A1714" s="416" t="s">
        <v>23458</v>
      </c>
      <c r="B1714" s="398" t="s">
        <v>23459</v>
      </c>
      <c r="C1714" s="404" t="s">
        <v>20131</v>
      </c>
      <c r="D1714" s="619">
        <v>57</v>
      </c>
      <c r="E1714" s="620"/>
    </row>
    <row r="1715" spans="1:5" ht="19.5">
      <c r="A1715" s="416" t="s">
        <v>23460</v>
      </c>
      <c r="B1715" s="398" t="s">
        <v>23461</v>
      </c>
      <c r="C1715" s="404" t="s">
        <v>20131</v>
      </c>
      <c r="D1715" s="619">
        <v>3.03</v>
      </c>
      <c r="E1715" s="620"/>
    </row>
    <row r="1716" spans="1:5" ht="19.5">
      <c r="A1716" s="416" t="s">
        <v>23462</v>
      </c>
      <c r="B1716" s="398" t="s">
        <v>23463</v>
      </c>
      <c r="C1716" s="404" t="s">
        <v>20131</v>
      </c>
      <c r="D1716" s="619">
        <v>0.17</v>
      </c>
      <c r="E1716" s="620"/>
    </row>
    <row r="1717" spans="1:5" ht="19.5">
      <c r="A1717" s="415" t="s">
        <v>23464</v>
      </c>
      <c r="B1717" s="398" t="s">
        <v>23465</v>
      </c>
      <c r="C1717" s="399" t="s">
        <v>23437</v>
      </c>
      <c r="D1717" s="621">
        <v>10.23</v>
      </c>
      <c r="E1717" s="622"/>
    </row>
    <row r="1718" spans="1:5" ht="19.5">
      <c r="A1718" s="415" t="s">
        <v>23466</v>
      </c>
      <c r="B1718" s="410" t="s">
        <v>23467</v>
      </c>
      <c r="C1718" s="399" t="s">
        <v>20131</v>
      </c>
      <c r="D1718" s="621">
        <v>1.75</v>
      </c>
      <c r="E1718" s="622"/>
    </row>
    <row r="1719" spans="1:5" ht="19.5">
      <c r="A1719" s="415" t="s">
        <v>23468</v>
      </c>
      <c r="B1719" s="398" t="s">
        <v>23469</v>
      </c>
      <c r="C1719" s="399" t="s">
        <v>20131</v>
      </c>
      <c r="D1719" s="621">
        <v>97.54</v>
      </c>
      <c r="E1719" s="622"/>
    </row>
    <row r="1720" spans="1:5" ht="19.5">
      <c r="A1720" s="397" t="s">
        <v>23470</v>
      </c>
      <c r="B1720" s="398" t="s">
        <v>23471</v>
      </c>
      <c r="C1720" s="405" t="s">
        <v>20158</v>
      </c>
      <c r="D1720" s="621">
        <v>76.63</v>
      </c>
      <c r="E1720" s="622"/>
    </row>
    <row r="1721" spans="1:5" ht="19.5">
      <c r="A1721" s="398" t="s">
        <v>23472</v>
      </c>
      <c r="B1721" s="398" t="s">
        <v>23473</v>
      </c>
      <c r="C1721" s="408" t="s">
        <v>23437</v>
      </c>
      <c r="D1721" s="619">
        <v>26.96</v>
      </c>
      <c r="E1721" s="620"/>
    </row>
    <row r="1722" spans="1:5" ht="19.5">
      <c r="A1722" s="397" t="s">
        <v>23474</v>
      </c>
      <c r="B1722" s="398" t="s">
        <v>23475</v>
      </c>
      <c r="C1722" s="405" t="s">
        <v>23437</v>
      </c>
      <c r="D1722" s="621">
        <v>22.12</v>
      </c>
      <c r="E1722" s="622"/>
    </row>
    <row r="1723" spans="1:5" ht="19.5">
      <c r="A1723" s="397" t="s">
        <v>23476</v>
      </c>
      <c r="B1723" s="398" t="s">
        <v>23477</v>
      </c>
      <c r="C1723" s="405" t="s">
        <v>23437</v>
      </c>
      <c r="D1723" s="621">
        <v>20.190000000000001</v>
      </c>
      <c r="E1723" s="622"/>
    </row>
    <row r="1724" spans="1:5" ht="19.5">
      <c r="A1724" s="397" t="s">
        <v>23478</v>
      </c>
      <c r="B1724" s="398" t="s">
        <v>23479</v>
      </c>
      <c r="C1724" s="405" t="s">
        <v>20158</v>
      </c>
      <c r="D1724" s="621">
        <v>14.44</v>
      </c>
      <c r="E1724" s="622"/>
    </row>
    <row r="1725" spans="1:5" ht="19.5">
      <c r="A1725" s="397" t="s">
        <v>23480</v>
      </c>
      <c r="B1725" s="398" t="s">
        <v>23481</v>
      </c>
      <c r="C1725" s="405" t="s">
        <v>20158</v>
      </c>
      <c r="D1725" s="621">
        <v>37.78</v>
      </c>
      <c r="E1725" s="622"/>
    </row>
    <row r="1726" spans="1:5" ht="19.5">
      <c r="A1726" s="397" t="s">
        <v>23482</v>
      </c>
      <c r="B1726" s="398" t="s">
        <v>23483</v>
      </c>
      <c r="C1726" s="405" t="s">
        <v>20158</v>
      </c>
      <c r="D1726" s="621">
        <v>20.010000000000002</v>
      </c>
      <c r="E1726" s="622"/>
    </row>
    <row r="1727" spans="1:5">
      <c r="A1727" s="398" t="s">
        <v>23484</v>
      </c>
      <c r="B1727" s="398" t="s">
        <v>23485</v>
      </c>
      <c r="C1727" s="408" t="s">
        <v>20131</v>
      </c>
      <c r="D1727" s="627">
        <v>1419.25</v>
      </c>
      <c r="E1727" s="628"/>
    </row>
    <row r="1728" spans="1:5" ht="29.25">
      <c r="A1728" s="397" t="s">
        <v>23486</v>
      </c>
      <c r="B1728" s="398" t="s">
        <v>23487</v>
      </c>
      <c r="C1728" s="405" t="s">
        <v>20158</v>
      </c>
      <c r="D1728" s="621">
        <v>143.13</v>
      </c>
      <c r="E1728" s="622"/>
    </row>
    <row r="1729" spans="1:5" ht="29.25">
      <c r="A1729" s="397" t="s">
        <v>23488</v>
      </c>
      <c r="B1729" s="398" t="s">
        <v>23489</v>
      </c>
      <c r="C1729" s="405" t="s">
        <v>20158</v>
      </c>
      <c r="D1729" s="621">
        <v>110.43</v>
      </c>
      <c r="E1729" s="622"/>
    </row>
    <row r="1730" spans="1:5" ht="29.25">
      <c r="A1730" s="397" t="s">
        <v>23490</v>
      </c>
      <c r="B1730" s="398" t="s">
        <v>23491</v>
      </c>
      <c r="C1730" s="405" t="s">
        <v>20158</v>
      </c>
      <c r="D1730" s="621">
        <v>171.08</v>
      </c>
      <c r="E1730" s="622"/>
    </row>
    <row r="1731" spans="1:5" ht="29.25">
      <c r="A1731" s="397" t="s">
        <v>23492</v>
      </c>
      <c r="B1731" s="398" t="s">
        <v>23493</v>
      </c>
      <c r="C1731" s="405" t="s">
        <v>20158</v>
      </c>
      <c r="D1731" s="621">
        <v>122.73</v>
      </c>
      <c r="E1731" s="622"/>
    </row>
    <row r="1732" spans="1:5" ht="39">
      <c r="A1732" s="415" t="s">
        <v>23494</v>
      </c>
      <c r="B1732" s="398" t="s">
        <v>23495</v>
      </c>
      <c r="C1732" s="399" t="s">
        <v>20131</v>
      </c>
      <c r="D1732" s="621">
        <v>919.02</v>
      </c>
      <c r="E1732" s="622"/>
    </row>
    <row r="1733" spans="1:5" ht="39">
      <c r="A1733" s="415" t="s">
        <v>23496</v>
      </c>
      <c r="B1733" s="398" t="s">
        <v>23497</v>
      </c>
      <c r="C1733" s="399" t="s">
        <v>20131</v>
      </c>
      <c r="D1733" s="617">
        <v>1046.52</v>
      </c>
      <c r="E1733" s="618"/>
    </row>
    <row r="1734" spans="1:5" ht="19.5">
      <c r="A1734" s="416" t="s">
        <v>23498</v>
      </c>
      <c r="B1734" s="398" t="s">
        <v>23499</v>
      </c>
      <c r="C1734" s="404" t="s">
        <v>20131</v>
      </c>
      <c r="D1734" s="619">
        <v>690.05</v>
      </c>
      <c r="E1734" s="620"/>
    </row>
    <row r="1735" spans="1:5" ht="19.5">
      <c r="A1735" s="416" t="s">
        <v>23500</v>
      </c>
      <c r="B1735" s="398" t="s">
        <v>23501</v>
      </c>
      <c r="C1735" s="404" t="s">
        <v>20131</v>
      </c>
      <c r="D1735" s="627">
        <v>1790.52</v>
      </c>
      <c r="E1735" s="628"/>
    </row>
    <row r="1736" spans="1:5" ht="19.5">
      <c r="A1736" s="416" t="s">
        <v>23502</v>
      </c>
      <c r="B1736" s="398" t="s">
        <v>23503</v>
      </c>
      <c r="C1736" s="404" t="s">
        <v>20131</v>
      </c>
      <c r="D1736" s="627">
        <v>3452.4</v>
      </c>
      <c r="E1736" s="628"/>
    </row>
    <row r="1737" spans="1:5" ht="19.5">
      <c r="A1737" s="415" t="s">
        <v>23504</v>
      </c>
      <c r="B1737" s="398" t="s">
        <v>23505</v>
      </c>
      <c r="C1737" s="399" t="s">
        <v>20251</v>
      </c>
      <c r="D1737" s="621">
        <v>84.4</v>
      </c>
      <c r="E1737" s="622"/>
    </row>
    <row r="1738" spans="1:5" ht="29.25">
      <c r="A1738" s="415" t="s">
        <v>23506</v>
      </c>
      <c r="B1738" s="410" t="s">
        <v>23507</v>
      </c>
      <c r="C1738" s="399" t="s">
        <v>20251</v>
      </c>
      <c r="D1738" s="621">
        <v>73.489999999999995</v>
      </c>
      <c r="E1738" s="622"/>
    </row>
    <row r="1739" spans="1:5" ht="19.5">
      <c r="A1739" s="415" t="s">
        <v>23508</v>
      </c>
      <c r="B1739" s="398" t="s">
        <v>23509</v>
      </c>
      <c r="C1739" s="399" t="s">
        <v>20251</v>
      </c>
      <c r="D1739" s="621">
        <v>8.7100000000000009</v>
      </c>
      <c r="E1739" s="622"/>
    </row>
    <row r="1740" spans="1:5" ht="19.5">
      <c r="A1740" s="415" t="s">
        <v>23510</v>
      </c>
      <c r="B1740" s="398" t="s">
        <v>23511</v>
      </c>
      <c r="C1740" s="405" t="s">
        <v>20251</v>
      </c>
      <c r="D1740" s="621">
        <v>21.25</v>
      </c>
      <c r="E1740" s="622"/>
    </row>
    <row r="1741" spans="1:5" ht="19.5">
      <c r="A1741" s="415" t="s">
        <v>23512</v>
      </c>
      <c r="B1741" s="398" t="s">
        <v>23513</v>
      </c>
      <c r="C1741" s="405" t="s">
        <v>20251</v>
      </c>
      <c r="D1741" s="621">
        <v>29.36</v>
      </c>
      <c r="E1741" s="622"/>
    </row>
    <row r="1742" spans="1:5" ht="19.5">
      <c r="A1742" s="415" t="s">
        <v>23514</v>
      </c>
      <c r="B1742" s="398" t="s">
        <v>23515</v>
      </c>
      <c r="C1742" s="405" t="s">
        <v>20251</v>
      </c>
      <c r="D1742" s="621">
        <v>36.340000000000003</v>
      </c>
      <c r="E1742" s="622"/>
    </row>
    <row r="1743" spans="1:5" ht="19.5">
      <c r="A1743" s="415" t="s">
        <v>23516</v>
      </c>
      <c r="B1743" s="398" t="s">
        <v>23517</v>
      </c>
      <c r="C1743" s="405" t="s">
        <v>20251</v>
      </c>
      <c r="D1743" s="621">
        <v>40.58</v>
      </c>
      <c r="E1743" s="622"/>
    </row>
    <row r="1744" spans="1:5" ht="19.5">
      <c r="A1744" s="415" t="s">
        <v>23518</v>
      </c>
      <c r="B1744" s="398" t="s">
        <v>23519</v>
      </c>
      <c r="C1744" s="405" t="s">
        <v>20251</v>
      </c>
      <c r="D1744" s="621">
        <v>41.79</v>
      </c>
      <c r="E1744" s="622"/>
    </row>
    <row r="1745" spans="1:5" ht="19.5">
      <c r="A1745" s="415" t="s">
        <v>23520</v>
      </c>
      <c r="B1745" s="398" t="s">
        <v>23521</v>
      </c>
      <c r="C1745" s="405" t="s">
        <v>20251</v>
      </c>
      <c r="D1745" s="621">
        <v>62.43</v>
      </c>
      <c r="E1745" s="622"/>
    </row>
    <row r="1746" spans="1:5" ht="19.5">
      <c r="A1746" s="415" t="s">
        <v>23522</v>
      </c>
      <c r="B1746" s="398" t="s">
        <v>23523</v>
      </c>
      <c r="C1746" s="405" t="s">
        <v>20251</v>
      </c>
      <c r="D1746" s="621">
        <v>117.82</v>
      </c>
      <c r="E1746" s="622"/>
    </row>
    <row r="1747" spans="1:5" ht="19.5">
      <c r="A1747" s="415" t="s">
        <v>23524</v>
      </c>
      <c r="B1747" s="398" t="s">
        <v>23525</v>
      </c>
      <c r="C1747" s="405" t="s">
        <v>20251</v>
      </c>
      <c r="D1747" s="621">
        <v>9.52</v>
      </c>
      <c r="E1747" s="622"/>
    </row>
    <row r="1748" spans="1:5" ht="19.5">
      <c r="A1748" s="415" t="s">
        <v>23526</v>
      </c>
      <c r="B1748" s="398" t="s">
        <v>23527</v>
      </c>
      <c r="C1748" s="405" t="s">
        <v>20251</v>
      </c>
      <c r="D1748" s="621">
        <v>7.26</v>
      </c>
      <c r="E1748" s="622"/>
    </row>
    <row r="1749" spans="1:5" ht="19.5">
      <c r="A1749" s="415" t="s">
        <v>23528</v>
      </c>
      <c r="B1749" s="398" t="s">
        <v>23529</v>
      </c>
      <c r="C1749" s="405" t="s">
        <v>20251</v>
      </c>
      <c r="D1749" s="621">
        <v>15.66</v>
      </c>
      <c r="E1749" s="622"/>
    </row>
    <row r="1750" spans="1:5" ht="19.5">
      <c r="A1750" s="415" t="s">
        <v>23530</v>
      </c>
      <c r="B1750" s="398" t="s">
        <v>23531</v>
      </c>
      <c r="C1750" s="405" t="s">
        <v>20251</v>
      </c>
      <c r="D1750" s="621">
        <v>50.11</v>
      </c>
      <c r="E1750" s="622"/>
    </row>
    <row r="1751" spans="1:5" ht="19.5">
      <c r="A1751" s="415" t="s">
        <v>23532</v>
      </c>
      <c r="B1751" s="398" t="s">
        <v>23533</v>
      </c>
      <c r="C1751" s="405" t="s">
        <v>20251</v>
      </c>
      <c r="D1751" s="621">
        <v>12.94</v>
      </c>
      <c r="E1751" s="622"/>
    </row>
    <row r="1752" spans="1:5">
      <c r="A1752" s="416" t="s">
        <v>23534</v>
      </c>
      <c r="B1752" s="398" t="s">
        <v>23535</v>
      </c>
      <c r="C1752" s="408" t="s">
        <v>20251</v>
      </c>
      <c r="D1752" s="619">
        <v>0.63</v>
      </c>
      <c r="E1752" s="620"/>
    </row>
    <row r="1753" spans="1:5" ht="19.5">
      <c r="A1753" s="415" t="s">
        <v>23536</v>
      </c>
      <c r="B1753" s="398" t="s">
        <v>23537</v>
      </c>
      <c r="C1753" s="405" t="s">
        <v>20251</v>
      </c>
      <c r="D1753" s="621">
        <v>84.4</v>
      </c>
      <c r="E1753" s="622"/>
    </row>
    <row r="1754" spans="1:5" ht="29.25">
      <c r="A1754" s="415" t="s">
        <v>23538</v>
      </c>
      <c r="B1754" s="410" t="s">
        <v>23539</v>
      </c>
      <c r="C1754" s="405" t="s">
        <v>20251</v>
      </c>
      <c r="D1754" s="621">
        <v>73.489999999999995</v>
      </c>
      <c r="E1754" s="622"/>
    </row>
    <row r="1755" spans="1:5" ht="19.5">
      <c r="A1755" s="415" t="s">
        <v>23540</v>
      </c>
      <c r="B1755" s="398" t="s">
        <v>23541</v>
      </c>
      <c r="C1755" s="405" t="s">
        <v>20251</v>
      </c>
      <c r="D1755" s="621">
        <v>8.77</v>
      </c>
      <c r="E1755" s="622"/>
    </row>
    <row r="1756" spans="1:5" ht="19.5">
      <c r="A1756" s="415" t="s">
        <v>23542</v>
      </c>
      <c r="B1756" s="398" t="s">
        <v>23543</v>
      </c>
      <c r="C1756" s="405" t="s">
        <v>20251</v>
      </c>
      <c r="D1756" s="621">
        <v>21.25</v>
      </c>
      <c r="E1756" s="622"/>
    </row>
    <row r="1757" spans="1:5" ht="19.5">
      <c r="A1757" s="415" t="s">
        <v>23544</v>
      </c>
      <c r="B1757" s="398" t="s">
        <v>23545</v>
      </c>
      <c r="C1757" s="405" t="s">
        <v>20251</v>
      </c>
      <c r="D1757" s="621">
        <v>29.42</v>
      </c>
      <c r="E1757" s="622"/>
    </row>
    <row r="1758" spans="1:5" ht="19.5">
      <c r="A1758" s="415" t="s">
        <v>23546</v>
      </c>
      <c r="B1758" s="398" t="s">
        <v>23547</v>
      </c>
      <c r="C1758" s="405" t="s">
        <v>20251</v>
      </c>
      <c r="D1758" s="621">
        <v>36.4</v>
      </c>
      <c r="E1758" s="622"/>
    </row>
    <row r="1759" spans="1:5">
      <c r="A1759" s="417" t="s">
        <v>23548</v>
      </c>
      <c r="B1759" s="400" t="s">
        <v>23549</v>
      </c>
      <c r="C1759" s="406" t="s">
        <v>20251</v>
      </c>
      <c r="D1759" s="633">
        <v>40.700000000000003</v>
      </c>
      <c r="E1759" s="634"/>
    </row>
    <row r="1760" spans="1:5" ht="14.25">
      <c r="A1760" s="411"/>
      <c r="B1760" s="403" t="s">
        <v>23550</v>
      </c>
      <c r="C1760" s="411"/>
      <c r="D1760" s="635"/>
      <c r="E1760" s="636"/>
    </row>
    <row r="1761" spans="1:5" ht="19.5">
      <c r="A1761" s="397" t="s">
        <v>23551</v>
      </c>
      <c r="B1761" s="398" t="s">
        <v>23552</v>
      </c>
      <c r="C1761" s="405" t="s">
        <v>20251</v>
      </c>
      <c r="D1761" s="641">
        <v>41.91</v>
      </c>
      <c r="E1761" s="642"/>
    </row>
    <row r="1762" spans="1:5" ht="19.5">
      <c r="A1762" s="415" t="s">
        <v>23553</v>
      </c>
      <c r="B1762" s="398" t="s">
        <v>23554</v>
      </c>
      <c r="C1762" s="399" t="s">
        <v>20251</v>
      </c>
      <c r="D1762" s="621">
        <v>62.55</v>
      </c>
      <c r="E1762" s="622"/>
    </row>
    <row r="1763" spans="1:5" ht="19.5">
      <c r="A1763" s="415" t="s">
        <v>23555</v>
      </c>
      <c r="B1763" s="398" t="s">
        <v>23556</v>
      </c>
      <c r="C1763" s="399" t="s">
        <v>20251</v>
      </c>
      <c r="D1763" s="621">
        <v>117.94</v>
      </c>
      <c r="E1763" s="622"/>
    </row>
    <row r="1764" spans="1:5" ht="19.5">
      <c r="A1764" s="415" t="s">
        <v>23557</v>
      </c>
      <c r="B1764" s="398" t="s">
        <v>23558</v>
      </c>
      <c r="C1764" s="399" t="s">
        <v>20251</v>
      </c>
      <c r="D1764" s="621">
        <v>9.58</v>
      </c>
      <c r="E1764" s="622"/>
    </row>
    <row r="1765" spans="1:5" ht="19.5">
      <c r="A1765" s="415" t="s">
        <v>23559</v>
      </c>
      <c r="B1765" s="398" t="s">
        <v>23560</v>
      </c>
      <c r="C1765" s="399" t="s">
        <v>20251</v>
      </c>
      <c r="D1765" s="621">
        <v>7.26</v>
      </c>
      <c r="E1765" s="622"/>
    </row>
    <row r="1766" spans="1:5" ht="19.5">
      <c r="A1766" s="415" t="s">
        <v>23561</v>
      </c>
      <c r="B1766" s="398" t="s">
        <v>23562</v>
      </c>
      <c r="C1766" s="399" t="s">
        <v>20251</v>
      </c>
      <c r="D1766" s="621">
        <v>15.72</v>
      </c>
      <c r="E1766" s="622"/>
    </row>
    <row r="1767" spans="1:5" ht="19.5">
      <c r="A1767" s="415" t="s">
        <v>23563</v>
      </c>
      <c r="B1767" s="398" t="s">
        <v>23564</v>
      </c>
      <c r="C1767" s="399" t="s">
        <v>20251</v>
      </c>
      <c r="D1767" s="621">
        <v>50.23</v>
      </c>
      <c r="E1767" s="622"/>
    </row>
    <row r="1768" spans="1:5" ht="19.5">
      <c r="A1768" s="415" t="s">
        <v>23565</v>
      </c>
      <c r="B1768" s="398" t="s">
        <v>23566</v>
      </c>
      <c r="C1768" s="399" t="s">
        <v>20251</v>
      </c>
      <c r="D1768" s="621">
        <v>12.94</v>
      </c>
      <c r="E1768" s="622"/>
    </row>
    <row r="1769" spans="1:5" ht="19.5">
      <c r="A1769" s="416" t="s">
        <v>23567</v>
      </c>
      <c r="B1769" s="398" t="s">
        <v>23568</v>
      </c>
      <c r="C1769" s="404" t="s">
        <v>20251</v>
      </c>
      <c r="D1769" s="619">
        <v>0.69</v>
      </c>
      <c r="E1769" s="620"/>
    </row>
    <row r="1770" spans="1:5" ht="19.5">
      <c r="A1770" s="415" t="s">
        <v>23569</v>
      </c>
      <c r="B1770" s="398" t="s">
        <v>23570</v>
      </c>
      <c r="C1770" s="399" t="s">
        <v>20548</v>
      </c>
      <c r="D1770" s="617">
        <v>1780.25</v>
      </c>
      <c r="E1770" s="618"/>
    </row>
    <row r="1771" spans="1:5" ht="78">
      <c r="A1771" s="415" t="s">
        <v>23571</v>
      </c>
      <c r="B1771" s="398" t="s">
        <v>23572</v>
      </c>
      <c r="C1771" s="399" t="s">
        <v>20251</v>
      </c>
      <c r="D1771" s="617">
        <v>1762.5</v>
      </c>
      <c r="E1771" s="618"/>
    </row>
    <row r="1772" spans="1:5" ht="19.5">
      <c r="A1772" s="415" t="s">
        <v>23573</v>
      </c>
      <c r="B1772" s="398" t="s">
        <v>23574</v>
      </c>
      <c r="C1772" s="399" t="s">
        <v>20548</v>
      </c>
      <c r="D1772" s="621">
        <v>503.47</v>
      </c>
      <c r="E1772" s="622"/>
    </row>
    <row r="1773" spans="1:5" ht="19.5">
      <c r="A1773" s="415" t="s">
        <v>23575</v>
      </c>
      <c r="B1773" s="398" t="s">
        <v>23576</v>
      </c>
      <c r="C1773" s="399" t="s">
        <v>20548</v>
      </c>
      <c r="D1773" s="621">
        <v>438.44</v>
      </c>
      <c r="E1773" s="622"/>
    </row>
    <row r="1774" spans="1:5" ht="19.5">
      <c r="A1774" s="415" t="s">
        <v>23577</v>
      </c>
      <c r="B1774" s="398" t="s">
        <v>23578</v>
      </c>
      <c r="C1774" s="399" t="s">
        <v>20548</v>
      </c>
      <c r="D1774" s="621">
        <v>521.78</v>
      </c>
      <c r="E1774" s="622"/>
    </row>
    <row r="1775" spans="1:5" ht="19.5">
      <c r="A1775" s="415" t="s">
        <v>23579</v>
      </c>
      <c r="B1775" s="398" t="s">
        <v>23580</v>
      </c>
      <c r="C1775" s="399" t="s">
        <v>20548</v>
      </c>
      <c r="D1775" s="621">
        <v>523.61</v>
      </c>
      <c r="E1775" s="622"/>
    </row>
    <row r="1776" spans="1:5" ht="19.5">
      <c r="A1776" s="416" t="s">
        <v>23581</v>
      </c>
      <c r="B1776" s="398" t="s">
        <v>23582</v>
      </c>
      <c r="C1776" s="404" t="s">
        <v>20548</v>
      </c>
      <c r="D1776" s="619">
        <v>474.34</v>
      </c>
      <c r="E1776" s="620"/>
    </row>
    <row r="1777" spans="1:5" ht="19.5">
      <c r="A1777" s="415" t="s">
        <v>23583</v>
      </c>
      <c r="B1777" s="398" t="s">
        <v>23584</v>
      </c>
      <c r="C1777" s="399" t="s">
        <v>20548</v>
      </c>
      <c r="D1777" s="621">
        <v>483.38</v>
      </c>
      <c r="E1777" s="622"/>
    </row>
    <row r="1778" spans="1:5" ht="19.5">
      <c r="A1778" s="397" t="s">
        <v>23585</v>
      </c>
      <c r="B1778" s="398" t="s">
        <v>23586</v>
      </c>
      <c r="C1778" s="399" t="s">
        <v>20548</v>
      </c>
      <c r="D1778" s="621">
        <v>501.6</v>
      </c>
      <c r="E1778" s="622"/>
    </row>
    <row r="1779" spans="1:5" ht="19.5">
      <c r="A1779" s="398" t="s">
        <v>23587</v>
      </c>
      <c r="B1779" s="398" t="s">
        <v>23588</v>
      </c>
      <c r="C1779" s="404" t="s">
        <v>20548</v>
      </c>
      <c r="D1779" s="619">
        <v>540.08000000000004</v>
      </c>
      <c r="E1779" s="620"/>
    </row>
    <row r="1780" spans="1:5" ht="19.5">
      <c r="A1780" s="415" t="s">
        <v>23589</v>
      </c>
      <c r="B1780" s="398" t="s">
        <v>23590</v>
      </c>
      <c r="C1780" s="399" t="s">
        <v>20548</v>
      </c>
      <c r="D1780" s="617">
        <v>1809.88</v>
      </c>
      <c r="E1780" s="618"/>
    </row>
    <row r="1781" spans="1:5" ht="78">
      <c r="A1781" s="415" t="s">
        <v>23591</v>
      </c>
      <c r="B1781" s="398" t="s">
        <v>23592</v>
      </c>
      <c r="C1781" s="399" t="s">
        <v>20251</v>
      </c>
      <c r="D1781" s="617">
        <v>1859.35</v>
      </c>
      <c r="E1781" s="618"/>
    </row>
    <row r="1782" spans="1:5" ht="19.5">
      <c r="A1782" s="415" t="s">
        <v>23593</v>
      </c>
      <c r="B1782" s="398" t="s">
        <v>23594</v>
      </c>
      <c r="C1782" s="399" t="s">
        <v>20548</v>
      </c>
      <c r="D1782" s="621">
        <v>507.75</v>
      </c>
      <c r="E1782" s="622"/>
    </row>
    <row r="1783" spans="1:5" ht="19.5">
      <c r="A1783" s="415" t="s">
        <v>23595</v>
      </c>
      <c r="B1783" s="398" t="s">
        <v>23596</v>
      </c>
      <c r="C1783" s="399" t="s">
        <v>20548</v>
      </c>
      <c r="D1783" s="621">
        <v>442.72</v>
      </c>
      <c r="E1783" s="622"/>
    </row>
    <row r="1784" spans="1:5" ht="19.5">
      <c r="A1784" s="415" t="s">
        <v>23597</v>
      </c>
      <c r="B1784" s="398" t="s">
        <v>23598</v>
      </c>
      <c r="C1784" s="399" t="s">
        <v>20548</v>
      </c>
      <c r="D1784" s="621">
        <v>526.05999999999995</v>
      </c>
      <c r="E1784" s="622"/>
    </row>
    <row r="1785" spans="1:5" ht="19.5">
      <c r="A1785" s="415" t="s">
        <v>23599</v>
      </c>
      <c r="B1785" s="398" t="s">
        <v>23600</v>
      </c>
      <c r="C1785" s="399" t="s">
        <v>20548</v>
      </c>
      <c r="D1785" s="621">
        <v>527.89</v>
      </c>
      <c r="E1785" s="622"/>
    </row>
    <row r="1786" spans="1:5" ht="19.5">
      <c r="A1786" s="416" t="s">
        <v>23601</v>
      </c>
      <c r="B1786" s="398" t="s">
        <v>23602</v>
      </c>
      <c r="C1786" s="404" t="s">
        <v>20548</v>
      </c>
      <c r="D1786" s="619">
        <v>478.62</v>
      </c>
      <c r="E1786" s="620"/>
    </row>
    <row r="1787" spans="1:5" ht="19.5">
      <c r="A1787" s="415" t="s">
        <v>23603</v>
      </c>
      <c r="B1787" s="398" t="s">
        <v>23604</v>
      </c>
      <c r="C1787" s="399" t="s">
        <v>20548</v>
      </c>
      <c r="D1787" s="621">
        <v>487.66</v>
      </c>
      <c r="E1787" s="622"/>
    </row>
    <row r="1788" spans="1:5" ht="19.5">
      <c r="A1788" s="416" t="s">
        <v>23605</v>
      </c>
      <c r="B1788" s="398" t="s">
        <v>23606</v>
      </c>
      <c r="C1788" s="404" t="s">
        <v>20548</v>
      </c>
      <c r="D1788" s="619">
        <v>505.88</v>
      </c>
      <c r="E1788" s="620"/>
    </row>
    <row r="1789" spans="1:5" ht="19.5">
      <c r="A1789" s="416" t="s">
        <v>23607</v>
      </c>
      <c r="B1789" s="398" t="s">
        <v>23608</v>
      </c>
      <c r="C1789" s="404" t="s">
        <v>20548</v>
      </c>
      <c r="D1789" s="619">
        <v>544.36</v>
      </c>
      <c r="E1789" s="620"/>
    </row>
    <row r="1790" spans="1:5" ht="58.5">
      <c r="A1790" s="415" t="s">
        <v>23609</v>
      </c>
      <c r="B1790" s="398" t="s">
        <v>23610</v>
      </c>
      <c r="C1790" s="399" t="s">
        <v>20251</v>
      </c>
      <c r="D1790" s="621">
        <v>146.74</v>
      </c>
      <c r="E1790" s="622"/>
    </row>
    <row r="1791" spans="1:5" ht="19.5">
      <c r="A1791" s="397" t="s">
        <v>23611</v>
      </c>
      <c r="B1791" s="398" t="s">
        <v>23612</v>
      </c>
      <c r="C1791" s="405" t="s">
        <v>20251</v>
      </c>
      <c r="D1791" s="641">
        <v>799.52</v>
      </c>
      <c r="E1791" s="642"/>
    </row>
    <row r="1792" spans="1:5" ht="19.5">
      <c r="A1792" s="416" t="s">
        <v>23613</v>
      </c>
      <c r="B1792" s="398" t="s">
        <v>23614</v>
      </c>
      <c r="C1792" s="408" t="s">
        <v>20251</v>
      </c>
      <c r="D1792" s="619">
        <v>456.78</v>
      </c>
      <c r="E1792" s="620"/>
    </row>
    <row r="1793" spans="1:5" ht="58.5">
      <c r="A1793" s="415" t="s">
        <v>23615</v>
      </c>
      <c r="B1793" s="398" t="s">
        <v>23616</v>
      </c>
      <c r="C1793" s="405" t="s">
        <v>20251</v>
      </c>
      <c r="D1793" s="621">
        <v>153.88</v>
      </c>
      <c r="E1793" s="622"/>
    </row>
    <row r="1794" spans="1:5" ht="19.5">
      <c r="A1794" s="415" t="s">
        <v>23617</v>
      </c>
      <c r="B1794" s="398" t="s">
        <v>23618</v>
      </c>
      <c r="C1794" s="405" t="s">
        <v>20251</v>
      </c>
      <c r="D1794" s="621">
        <v>799.52</v>
      </c>
      <c r="E1794" s="622"/>
    </row>
    <row r="1795" spans="1:5" ht="19.5">
      <c r="A1795" s="415" t="s">
        <v>23619</v>
      </c>
      <c r="B1795" s="398" t="s">
        <v>23620</v>
      </c>
      <c r="C1795" s="405" t="s">
        <v>20251</v>
      </c>
      <c r="D1795" s="621">
        <v>472.8</v>
      </c>
      <c r="E1795" s="622"/>
    </row>
    <row r="1796" spans="1:5" ht="19.5">
      <c r="A1796" s="416" t="s">
        <v>23621</v>
      </c>
      <c r="B1796" s="398" t="s">
        <v>23622</v>
      </c>
      <c r="C1796" s="408" t="s">
        <v>20251</v>
      </c>
      <c r="D1796" s="619">
        <v>548.11</v>
      </c>
      <c r="E1796" s="620"/>
    </row>
    <row r="1797" spans="1:5" ht="29.25">
      <c r="A1797" s="415" t="s">
        <v>23623</v>
      </c>
      <c r="B1797" s="398" t="s">
        <v>23624</v>
      </c>
      <c r="C1797" s="405" t="s">
        <v>20251</v>
      </c>
      <c r="D1797" s="621">
        <v>94.73</v>
      </c>
      <c r="E1797" s="622"/>
    </row>
    <row r="1798" spans="1:5" ht="29.25">
      <c r="A1798" s="415" t="s">
        <v>23625</v>
      </c>
      <c r="B1798" s="398" t="s">
        <v>23626</v>
      </c>
      <c r="C1798" s="405" t="s">
        <v>20251</v>
      </c>
      <c r="D1798" s="621">
        <v>147.35</v>
      </c>
      <c r="E1798" s="622"/>
    </row>
    <row r="1799" spans="1:5" ht="29.25">
      <c r="A1799" s="415" t="s">
        <v>23627</v>
      </c>
      <c r="B1799" s="410" t="s">
        <v>23628</v>
      </c>
      <c r="C1799" s="405" t="s">
        <v>20251</v>
      </c>
      <c r="D1799" s="621">
        <v>128.69</v>
      </c>
      <c r="E1799" s="622"/>
    </row>
    <row r="1800" spans="1:5" ht="29.25">
      <c r="A1800" s="415" t="s">
        <v>23629</v>
      </c>
      <c r="B1800" s="398" t="s">
        <v>23630</v>
      </c>
      <c r="C1800" s="405" t="s">
        <v>20251</v>
      </c>
      <c r="D1800" s="621">
        <v>163.68</v>
      </c>
      <c r="E1800" s="622"/>
    </row>
    <row r="1801" spans="1:5" ht="29.25">
      <c r="A1801" s="415" t="s">
        <v>23631</v>
      </c>
      <c r="B1801" s="398" t="s">
        <v>23632</v>
      </c>
      <c r="C1801" s="405" t="s">
        <v>20251</v>
      </c>
      <c r="D1801" s="621">
        <v>171</v>
      </c>
      <c r="E1801" s="622"/>
    </row>
    <row r="1802" spans="1:5" ht="29.25">
      <c r="A1802" s="415" t="s">
        <v>23633</v>
      </c>
      <c r="B1802" s="398" t="s">
        <v>23634</v>
      </c>
      <c r="C1802" s="405" t="s">
        <v>20251</v>
      </c>
      <c r="D1802" s="621">
        <v>215.77</v>
      </c>
      <c r="E1802" s="622"/>
    </row>
    <row r="1803" spans="1:5" ht="29.25">
      <c r="A1803" s="415" t="s">
        <v>23635</v>
      </c>
      <c r="B1803" s="410" t="s">
        <v>23636</v>
      </c>
      <c r="C1803" s="418" t="s">
        <v>20251</v>
      </c>
      <c r="D1803" s="621">
        <v>200.87</v>
      </c>
      <c r="E1803" s="622"/>
    </row>
    <row r="1804" spans="1:5" ht="29.25">
      <c r="A1804" s="416" t="s">
        <v>23637</v>
      </c>
      <c r="B1804" s="410" t="s">
        <v>23638</v>
      </c>
      <c r="C1804" s="419" t="s">
        <v>20131</v>
      </c>
      <c r="D1804" s="619">
        <v>49.93</v>
      </c>
      <c r="E1804" s="620"/>
    </row>
    <row r="1805" spans="1:5" ht="29.25">
      <c r="A1805" s="416" t="s">
        <v>23639</v>
      </c>
      <c r="B1805" s="410" t="s">
        <v>23640</v>
      </c>
      <c r="C1805" s="419" t="s">
        <v>20131</v>
      </c>
      <c r="D1805" s="619">
        <v>46.92</v>
      </c>
      <c r="E1805" s="620"/>
    </row>
    <row r="1806" spans="1:5" ht="29.25">
      <c r="A1806" s="416" t="s">
        <v>23641</v>
      </c>
      <c r="B1806" s="398" t="s">
        <v>23642</v>
      </c>
      <c r="C1806" s="419" t="s">
        <v>20251</v>
      </c>
      <c r="D1806" s="619">
        <v>855.93</v>
      </c>
      <c r="E1806" s="620"/>
    </row>
    <row r="1807" spans="1:5" ht="19.5">
      <c r="A1807" s="415" t="s">
        <v>23643</v>
      </c>
      <c r="B1807" s="398" t="s">
        <v>23644</v>
      </c>
      <c r="C1807" s="418" t="s">
        <v>20251</v>
      </c>
      <c r="D1807" s="621">
        <v>954.22</v>
      </c>
      <c r="E1807" s="622"/>
    </row>
    <row r="1808" spans="1:5" ht="19.5">
      <c r="A1808" s="416" t="s">
        <v>23645</v>
      </c>
      <c r="B1808" s="398" t="s">
        <v>23646</v>
      </c>
      <c r="C1808" s="419" t="s">
        <v>20158</v>
      </c>
      <c r="D1808" s="627">
        <v>8399.43</v>
      </c>
      <c r="E1808" s="628"/>
    </row>
    <row r="1809" spans="1:5" ht="19.5">
      <c r="A1809" s="416" t="s">
        <v>23647</v>
      </c>
      <c r="B1809" s="398" t="s">
        <v>23648</v>
      </c>
      <c r="C1809" s="419" t="s">
        <v>20158</v>
      </c>
      <c r="D1809" s="627">
        <v>10919.3</v>
      </c>
      <c r="E1809" s="628"/>
    </row>
    <row r="1810" spans="1:5" ht="19.5">
      <c r="A1810" s="416" t="s">
        <v>23649</v>
      </c>
      <c r="B1810" s="398" t="s">
        <v>23650</v>
      </c>
      <c r="C1810" s="419" t="s">
        <v>20158</v>
      </c>
      <c r="D1810" s="627">
        <v>11339.34</v>
      </c>
      <c r="E1810" s="628"/>
    </row>
    <row r="1811" spans="1:5" ht="39">
      <c r="A1811" s="415" t="s">
        <v>23651</v>
      </c>
      <c r="B1811" s="398" t="s">
        <v>23652</v>
      </c>
      <c r="C1811" s="418" t="s">
        <v>20158</v>
      </c>
      <c r="D1811" s="617">
        <v>17034.8</v>
      </c>
      <c r="E1811" s="618"/>
    </row>
    <row r="1812" spans="1:5" ht="39">
      <c r="A1812" s="415" t="s">
        <v>23653</v>
      </c>
      <c r="B1812" s="398" t="s">
        <v>23654</v>
      </c>
      <c r="C1812" s="418" t="s">
        <v>20158</v>
      </c>
      <c r="D1812" s="617">
        <v>19590.12</v>
      </c>
      <c r="E1812" s="618"/>
    </row>
    <row r="1813" spans="1:5" ht="39">
      <c r="A1813" s="415" t="s">
        <v>23655</v>
      </c>
      <c r="B1813" s="398" t="s">
        <v>23656</v>
      </c>
      <c r="C1813" s="418" t="s">
        <v>20158</v>
      </c>
      <c r="D1813" s="617">
        <v>20867.669999999998</v>
      </c>
      <c r="E1813" s="618"/>
    </row>
    <row r="1814" spans="1:5" ht="29.25">
      <c r="A1814" s="417" t="s">
        <v>23657</v>
      </c>
      <c r="B1814" s="400" t="s">
        <v>23658</v>
      </c>
      <c r="C1814" s="420" t="s">
        <v>20158</v>
      </c>
      <c r="D1814" s="613">
        <v>22145.29</v>
      </c>
      <c r="E1814" s="614"/>
    </row>
    <row r="1815" spans="1:5" ht="14.25">
      <c r="A1815" s="407"/>
      <c r="B1815" s="403" t="s">
        <v>23659</v>
      </c>
      <c r="C1815" s="407"/>
      <c r="D1815" s="623"/>
      <c r="E1815" s="624"/>
    </row>
    <row r="1816" spans="1:5" ht="29.25">
      <c r="A1816" s="397" t="s">
        <v>23660</v>
      </c>
      <c r="B1816" s="398" t="s">
        <v>23661</v>
      </c>
      <c r="C1816" s="405" t="s">
        <v>20158</v>
      </c>
      <c r="D1816" s="625">
        <v>40154.720000000001</v>
      </c>
      <c r="E1816" s="626"/>
    </row>
    <row r="1817" spans="1:5" ht="29.25">
      <c r="A1817" s="397" t="s">
        <v>23662</v>
      </c>
      <c r="B1817" s="398" t="s">
        <v>23663</v>
      </c>
      <c r="C1817" s="405" t="s">
        <v>20158</v>
      </c>
      <c r="D1817" s="625">
        <v>44170.2</v>
      </c>
      <c r="E1817" s="626"/>
    </row>
    <row r="1818" spans="1:5" ht="29.25">
      <c r="A1818" s="415" t="s">
        <v>23664</v>
      </c>
      <c r="B1818" s="398" t="s">
        <v>23665</v>
      </c>
      <c r="C1818" s="405" t="s">
        <v>20158</v>
      </c>
      <c r="D1818" s="617">
        <v>48185.67</v>
      </c>
      <c r="E1818" s="618"/>
    </row>
    <row r="1819" spans="1:5" ht="29.25">
      <c r="A1819" s="415" t="s">
        <v>23666</v>
      </c>
      <c r="B1819" s="398" t="s">
        <v>23667</v>
      </c>
      <c r="C1819" s="405" t="s">
        <v>20158</v>
      </c>
      <c r="D1819" s="617">
        <v>56216.57</v>
      </c>
      <c r="E1819" s="618"/>
    </row>
    <row r="1820" spans="1:5" ht="39">
      <c r="A1820" s="415" t="s">
        <v>23668</v>
      </c>
      <c r="B1820" s="398" t="s">
        <v>23669</v>
      </c>
      <c r="C1820" s="405" t="s">
        <v>20158</v>
      </c>
      <c r="D1820" s="617">
        <v>43119.23</v>
      </c>
      <c r="E1820" s="618"/>
    </row>
    <row r="1821" spans="1:5" ht="39">
      <c r="A1821" s="415" t="s">
        <v>23670</v>
      </c>
      <c r="B1821" s="398" t="s">
        <v>23671</v>
      </c>
      <c r="C1821" s="405" t="s">
        <v>20158</v>
      </c>
      <c r="D1821" s="617">
        <v>47431.14</v>
      </c>
      <c r="E1821" s="618"/>
    </row>
    <row r="1822" spans="1:5" ht="39">
      <c r="A1822" s="415" t="s">
        <v>23672</v>
      </c>
      <c r="B1822" s="398" t="s">
        <v>23673</v>
      </c>
      <c r="C1822" s="405" t="s">
        <v>20158</v>
      </c>
      <c r="D1822" s="617">
        <v>51743.040000000001</v>
      </c>
      <c r="E1822" s="618"/>
    </row>
    <row r="1823" spans="1:5" ht="39">
      <c r="A1823" s="415" t="s">
        <v>23674</v>
      </c>
      <c r="B1823" s="398" t="s">
        <v>23675</v>
      </c>
      <c r="C1823" s="405" t="s">
        <v>20158</v>
      </c>
      <c r="D1823" s="617">
        <v>60366.91</v>
      </c>
      <c r="E1823" s="618"/>
    </row>
    <row r="1824" spans="1:5" ht="29.25">
      <c r="A1824" s="415" t="s">
        <v>23676</v>
      </c>
      <c r="B1824" s="398" t="s">
        <v>23677</v>
      </c>
      <c r="C1824" s="405" t="s">
        <v>20251</v>
      </c>
      <c r="D1824" s="621">
        <v>726.62</v>
      </c>
      <c r="E1824" s="622"/>
    </row>
    <row r="1825" spans="1:5" ht="39">
      <c r="A1825" s="415" t="s">
        <v>23678</v>
      </c>
      <c r="B1825" s="398" t="s">
        <v>23679</v>
      </c>
      <c r="C1825" s="405" t="s">
        <v>20251</v>
      </c>
      <c r="D1825" s="621">
        <v>277.52999999999997</v>
      </c>
      <c r="E1825" s="622"/>
    </row>
    <row r="1826" spans="1:5" ht="19.5">
      <c r="A1826" s="415" t="s">
        <v>23680</v>
      </c>
      <c r="B1826" s="398" t="s">
        <v>23681</v>
      </c>
      <c r="C1826" s="405" t="s">
        <v>20251</v>
      </c>
      <c r="D1826" s="621">
        <v>552.23</v>
      </c>
      <c r="E1826" s="622"/>
    </row>
    <row r="1827" spans="1:5" ht="19.5">
      <c r="A1827" s="397" t="s">
        <v>23682</v>
      </c>
      <c r="B1827" s="398" t="s">
        <v>23683</v>
      </c>
      <c r="C1827" s="405" t="s">
        <v>20251</v>
      </c>
      <c r="D1827" s="412">
        <v>97.53</v>
      </c>
    </row>
    <row r="1828" spans="1:5" ht="29.25">
      <c r="A1828" s="398" t="s">
        <v>23684</v>
      </c>
      <c r="B1828" s="398" t="s">
        <v>23685</v>
      </c>
      <c r="C1828" s="408" t="s">
        <v>20251</v>
      </c>
      <c r="D1828" s="421">
        <v>150.41</v>
      </c>
    </row>
    <row r="1829" spans="1:5" ht="29.25">
      <c r="A1829" s="397" t="s">
        <v>23686</v>
      </c>
      <c r="B1829" s="410" t="s">
        <v>23687</v>
      </c>
      <c r="C1829" s="405" t="s">
        <v>20251</v>
      </c>
      <c r="D1829" s="412">
        <v>132.30000000000001</v>
      </c>
    </row>
    <row r="1830" spans="1:5" ht="29.25">
      <c r="A1830" s="397" t="s">
        <v>23688</v>
      </c>
      <c r="B1830" s="398" t="s">
        <v>23689</v>
      </c>
      <c r="C1830" s="405" t="s">
        <v>20251</v>
      </c>
      <c r="D1830" s="412">
        <v>167.25</v>
      </c>
    </row>
    <row r="1831" spans="1:5" ht="39">
      <c r="A1831" s="415" t="s">
        <v>23690</v>
      </c>
      <c r="B1831" s="410" t="s">
        <v>23691</v>
      </c>
      <c r="C1831" s="418" t="s">
        <v>20251</v>
      </c>
      <c r="D1831" s="621">
        <v>176.34</v>
      </c>
      <c r="E1831" s="622"/>
    </row>
    <row r="1832" spans="1:5" ht="29.25">
      <c r="A1832" s="416" t="s">
        <v>23692</v>
      </c>
      <c r="B1832" s="398" t="s">
        <v>23693</v>
      </c>
      <c r="C1832" s="419" t="s">
        <v>20251</v>
      </c>
      <c r="D1832" s="619">
        <v>219.31</v>
      </c>
      <c r="E1832" s="620"/>
    </row>
    <row r="1833" spans="1:5" ht="29.25">
      <c r="A1833" s="415" t="s">
        <v>23694</v>
      </c>
      <c r="B1833" s="410" t="s">
        <v>23695</v>
      </c>
      <c r="C1833" s="418" t="s">
        <v>20251</v>
      </c>
      <c r="D1833" s="621">
        <v>207.81</v>
      </c>
      <c r="E1833" s="622"/>
    </row>
    <row r="1834" spans="1:5" ht="29.25">
      <c r="A1834" s="416" t="s">
        <v>23696</v>
      </c>
      <c r="B1834" s="410" t="s">
        <v>23697</v>
      </c>
      <c r="C1834" s="419" t="s">
        <v>20131</v>
      </c>
      <c r="D1834" s="619">
        <v>49.93</v>
      </c>
      <c r="E1834" s="620"/>
    </row>
    <row r="1835" spans="1:5" ht="29.25">
      <c r="A1835" s="416" t="s">
        <v>23698</v>
      </c>
      <c r="B1835" s="410" t="s">
        <v>23699</v>
      </c>
      <c r="C1835" s="419" t="s">
        <v>20131</v>
      </c>
      <c r="D1835" s="619">
        <v>46.92</v>
      </c>
      <c r="E1835" s="620"/>
    </row>
    <row r="1836" spans="1:5" ht="19.5">
      <c r="A1836" s="416" t="s">
        <v>23700</v>
      </c>
      <c r="B1836" s="398" t="s">
        <v>23701</v>
      </c>
      <c r="C1836" s="419" t="s">
        <v>20251</v>
      </c>
      <c r="D1836" s="619">
        <v>888.93</v>
      </c>
      <c r="E1836" s="620"/>
    </row>
    <row r="1837" spans="1:5" ht="19.5">
      <c r="A1837" s="415" t="s">
        <v>23702</v>
      </c>
      <c r="B1837" s="398" t="s">
        <v>23703</v>
      </c>
      <c r="C1837" s="418" t="s">
        <v>20251</v>
      </c>
      <c r="D1837" s="621">
        <v>988.77</v>
      </c>
      <c r="E1837" s="622"/>
    </row>
    <row r="1838" spans="1:5" ht="19.5">
      <c r="A1838" s="416" t="s">
        <v>23704</v>
      </c>
      <c r="B1838" s="398" t="s">
        <v>23705</v>
      </c>
      <c r="C1838" s="419" t="s">
        <v>20158</v>
      </c>
      <c r="D1838" s="627">
        <v>8961.33</v>
      </c>
      <c r="E1838" s="628"/>
    </row>
    <row r="1839" spans="1:5" ht="19.5">
      <c r="A1839" s="416" t="s">
        <v>23706</v>
      </c>
      <c r="B1839" s="398" t="s">
        <v>23707</v>
      </c>
      <c r="C1839" s="419" t="s">
        <v>20158</v>
      </c>
      <c r="D1839" s="627">
        <v>11649.75</v>
      </c>
      <c r="E1839" s="628"/>
    </row>
    <row r="1840" spans="1:5" ht="19.5">
      <c r="A1840" s="416" t="s">
        <v>23708</v>
      </c>
      <c r="B1840" s="398" t="s">
        <v>23709</v>
      </c>
      <c r="C1840" s="419" t="s">
        <v>20158</v>
      </c>
      <c r="D1840" s="627">
        <v>12097.86</v>
      </c>
      <c r="E1840" s="628"/>
    </row>
    <row r="1841" spans="1:5" ht="29.25">
      <c r="A1841" s="415" t="s">
        <v>23710</v>
      </c>
      <c r="B1841" s="398" t="s">
        <v>23711</v>
      </c>
      <c r="C1841" s="418" t="s">
        <v>20158</v>
      </c>
      <c r="D1841" s="617">
        <v>18208.7</v>
      </c>
      <c r="E1841" s="618"/>
    </row>
    <row r="1842" spans="1:5" ht="29.25">
      <c r="A1842" s="415" t="s">
        <v>23712</v>
      </c>
      <c r="B1842" s="398" t="s">
        <v>23713</v>
      </c>
      <c r="C1842" s="418" t="s">
        <v>20158</v>
      </c>
      <c r="D1842" s="617">
        <v>20940.05</v>
      </c>
      <c r="E1842" s="618"/>
    </row>
    <row r="1843" spans="1:5" ht="19.5">
      <c r="A1843" s="417" t="s">
        <v>23714</v>
      </c>
      <c r="B1843" s="400" t="s">
        <v>23715</v>
      </c>
      <c r="C1843" s="420" t="s">
        <v>20158</v>
      </c>
      <c r="D1843" s="613">
        <v>22305.68</v>
      </c>
      <c r="E1843" s="614"/>
    </row>
    <row r="1844" spans="1:5" ht="19.5">
      <c r="A1844" s="409"/>
      <c r="B1844" s="403" t="s">
        <v>23716</v>
      </c>
      <c r="C1844" s="409"/>
      <c r="D1844" s="631"/>
      <c r="E1844" s="632"/>
    </row>
    <row r="1845" spans="1:5" ht="29.25">
      <c r="A1845" s="397" t="s">
        <v>23717</v>
      </c>
      <c r="B1845" s="398" t="s">
        <v>23718</v>
      </c>
      <c r="C1845" s="405" t="s">
        <v>20158</v>
      </c>
      <c r="D1845" s="629">
        <v>23671.29</v>
      </c>
      <c r="E1845" s="630"/>
    </row>
    <row r="1846" spans="1:5" ht="29.25">
      <c r="A1846" s="415" t="s">
        <v>23719</v>
      </c>
      <c r="B1846" s="398" t="s">
        <v>23720</v>
      </c>
      <c r="C1846" s="405" t="s">
        <v>20158</v>
      </c>
      <c r="D1846" s="617">
        <v>43756.17</v>
      </c>
      <c r="E1846" s="618"/>
    </row>
    <row r="1847" spans="1:5" ht="29.25">
      <c r="A1847" s="415" t="s">
        <v>23721</v>
      </c>
      <c r="B1847" s="398" t="s">
        <v>23722</v>
      </c>
      <c r="C1847" s="405" t="s">
        <v>20158</v>
      </c>
      <c r="D1847" s="617">
        <v>48131.75</v>
      </c>
      <c r="E1847" s="618"/>
    </row>
    <row r="1848" spans="1:5" ht="29.25">
      <c r="A1848" s="415" t="s">
        <v>23723</v>
      </c>
      <c r="B1848" s="398" t="s">
        <v>23724</v>
      </c>
      <c r="C1848" s="405" t="s">
        <v>20158</v>
      </c>
      <c r="D1848" s="617">
        <v>52507.4</v>
      </c>
      <c r="E1848" s="618"/>
    </row>
    <row r="1849" spans="1:5" ht="29.25">
      <c r="A1849" s="415" t="s">
        <v>23725</v>
      </c>
      <c r="B1849" s="398" t="s">
        <v>23726</v>
      </c>
      <c r="C1849" s="405" t="s">
        <v>20158</v>
      </c>
      <c r="D1849" s="617">
        <v>61258.68</v>
      </c>
      <c r="E1849" s="618"/>
    </row>
    <row r="1850" spans="1:5" ht="39">
      <c r="A1850" s="415" t="s">
        <v>23727</v>
      </c>
      <c r="B1850" s="398" t="s">
        <v>23728</v>
      </c>
      <c r="C1850" s="405" t="s">
        <v>20158</v>
      </c>
      <c r="D1850" s="617">
        <v>46391.98</v>
      </c>
      <c r="E1850" s="618"/>
    </row>
    <row r="1851" spans="1:5" ht="39">
      <c r="A1851" s="415" t="s">
        <v>23729</v>
      </c>
      <c r="B1851" s="398" t="s">
        <v>23730</v>
      </c>
      <c r="C1851" s="405" t="s">
        <v>20158</v>
      </c>
      <c r="D1851" s="617">
        <v>51031.17</v>
      </c>
      <c r="E1851" s="618"/>
    </row>
    <row r="1852" spans="1:5" ht="39">
      <c r="A1852" s="415" t="s">
        <v>23731</v>
      </c>
      <c r="B1852" s="398" t="s">
        <v>23732</v>
      </c>
      <c r="C1852" s="405" t="s">
        <v>20158</v>
      </c>
      <c r="D1852" s="617">
        <v>55670.34</v>
      </c>
      <c r="E1852" s="618"/>
    </row>
    <row r="1853" spans="1:5" ht="39">
      <c r="A1853" s="415" t="s">
        <v>23733</v>
      </c>
      <c r="B1853" s="398" t="s">
        <v>23734</v>
      </c>
      <c r="C1853" s="405" t="s">
        <v>20158</v>
      </c>
      <c r="D1853" s="617">
        <v>64948.75</v>
      </c>
      <c r="E1853" s="618"/>
    </row>
    <row r="1854" spans="1:5" ht="29.25">
      <c r="A1854" s="415" t="s">
        <v>23735</v>
      </c>
      <c r="B1854" s="398" t="s">
        <v>23736</v>
      </c>
      <c r="C1854" s="405" t="s">
        <v>20251</v>
      </c>
      <c r="D1854" s="621">
        <v>739.93</v>
      </c>
      <c r="E1854" s="622"/>
    </row>
    <row r="1855" spans="1:5" ht="19.5">
      <c r="A1855" s="417" t="s">
        <v>23737</v>
      </c>
      <c r="B1855" s="400" t="s">
        <v>23738</v>
      </c>
      <c r="C1855" s="406" t="s">
        <v>20251</v>
      </c>
      <c r="D1855" s="633">
        <v>292.57</v>
      </c>
      <c r="E1855" s="634"/>
    </row>
    <row r="1856" spans="1:5" ht="19.5">
      <c r="A1856" s="409"/>
      <c r="B1856" s="403" t="s">
        <v>23739</v>
      </c>
      <c r="C1856" s="409"/>
      <c r="D1856" s="409"/>
    </row>
    <row r="1857" spans="1:5" ht="19.5">
      <c r="A1857" s="397" t="s">
        <v>23740</v>
      </c>
      <c r="B1857" s="398" t="s">
        <v>23741</v>
      </c>
      <c r="C1857" s="405" t="s">
        <v>20548</v>
      </c>
      <c r="D1857" s="412">
        <v>319.27</v>
      </c>
    </row>
    <row r="1858" spans="1:5" ht="19.5">
      <c r="A1858" s="397" t="s">
        <v>23742</v>
      </c>
      <c r="B1858" s="398" t="s">
        <v>23743</v>
      </c>
      <c r="C1858" s="405" t="s">
        <v>20548</v>
      </c>
      <c r="D1858" s="412">
        <v>345</v>
      </c>
    </row>
    <row r="1859" spans="1:5" ht="19.5">
      <c r="A1859" s="397" t="s">
        <v>23744</v>
      </c>
      <c r="B1859" s="398" t="s">
        <v>23745</v>
      </c>
      <c r="C1859" s="405" t="s">
        <v>20548</v>
      </c>
      <c r="D1859" s="412">
        <v>350</v>
      </c>
    </row>
    <row r="1860" spans="1:5" ht="19.5">
      <c r="A1860" s="397" t="s">
        <v>23746</v>
      </c>
      <c r="B1860" s="398" t="s">
        <v>23747</v>
      </c>
      <c r="C1860" s="405" t="s">
        <v>20548</v>
      </c>
      <c r="D1860" s="412">
        <v>430</v>
      </c>
    </row>
    <row r="1861" spans="1:5" ht="19.5">
      <c r="A1861" s="415" t="s">
        <v>23748</v>
      </c>
      <c r="B1861" s="398" t="s">
        <v>23749</v>
      </c>
      <c r="C1861" s="405" t="s">
        <v>20548</v>
      </c>
      <c r="D1861" s="621">
        <v>313.70999999999998</v>
      </c>
      <c r="E1861" s="622"/>
    </row>
    <row r="1862" spans="1:5" ht="19.5">
      <c r="A1862" s="415" t="s">
        <v>23750</v>
      </c>
      <c r="B1862" s="398" t="s">
        <v>23751</v>
      </c>
      <c r="C1862" s="405" t="s">
        <v>20548</v>
      </c>
      <c r="D1862" s="621">
        <v>436</v>
      </c>
      <c r="E1862" s="622"/>
    </row>
    <row r="1863" spans="1:5" ht="19.5">
      <c r="A1863" s="415" t="s">
        <v>23752</v>
      </c>
      <c r="B1863" s="398" t="s">
        <v>23753</v>
      </c>
      <c r="C1863" s="405" t="s">
        <v>20548</v>
      </c>
      <c r="D1863" s="621">
        <v>359.72</v>
      </c>
      <c r="E1863" s="622"/>
    </row>
    <row r="1864" spans="1:5" ht="19.5">
      <c r="A1864" s="415" t="s">
        <v>23754</v>
      </c>
      <c r="B1864" s="398" t="s">
        <v>23755</v>
      </c>
      <c r="C1864" s="405" t="s">
        <v>20548</v>
      </c>
      <c r="D1864" s="621">
        <v>459.46</v>
      </c>
      <c r="E1864" s="622"/>
    </row>
    <row r="1865" spans="1:5" ht="19.5">
      <c r="A1865" s="415" t="s">
        <v>23756</v>
      </c>
      <c r="B1865" s="398" t="s">
        <v>23757</v>
      </c>
      <c r="C1865" s="405" t="s">
        <v>20548</v>
      </c>
      <c r="D1865" s="621">
        <v>479</v>
      </c>
      <c r="E1865" s="622"/>
    </row>
    <row r="1866" spans="1:5" ht="19.5">
      <c r="A1866" s="415" t="s">
        <v>23758</v>
      </c>
      <c r="B1866" s="398" t="s">
        <v>23759</v>
      </c>
      <c r="C1866" s="405" t="s">
        <v>20548</v>
      </c>
      <c r="D1866" s="621">
        <v>366.89</v>
      </c>
      <c r="E1866" s="622"/>
    </row>
    <row r="1867" spans="1:5" ht="19.5">
      <c r="A1867" s="415" t="s">
        <v>23760</v>
      </c>
      <c r="B1867" s="398" t="s">
        <v>23761</v>
      </c>
      <c r="C1867" s="405" t="s">
        <v>20548</v>
      </c>
      <c r="D1867" s="621">
        <v>359.72</v>
      </c>
      <c r="E1867" s="622"/>
    </row>
    <row r="1868" spans="1:5" ht="19.5">
      <c r="A1868" s="415" t="s">
        <v>23762</v>
      </c>
      <c r="B1868" s="398" t="s">
        <v>23763</v>
      </c>
      <c r="C1868" s="405" t="s">
        <v>20548</v>
      </c>
      <c r="D1868" s="621">
        <v>590.69000000000005</v>
      </c>
      <c r="E1868" s="622"/>
    </row>
    <row r="1869" spans="1:5">
      <c r="A1869" s="416" t="s">
        <v>23764</v>
      </c>
      <c r="B1869" s="398" t="s">
        <v>23765</v>
      </c>
      <c r="C1869" s="408" t="s">
        <v>20548</v>
      </c>
      <c r="D1869" s="619">
        <v>40</v>
      </c>
      <c r="E1869" s="620"/>
    </row>
    <row r="1870" spans="1:5">
      <c r="A1870" s="415" t="s">
        <v>23766</v>
      </c>
      <c r="B1870" s="398" t="s">
        <v>23767</v>
      </c>
      <c r="C1870" s="405" t="s">
        <v>20548</v>
      </c>
      <c r="D1870" s="621">
        <v>319.27</v>
      </c>
      <c r="E1870" s="622"/>
    </row>
    <row r="1871" spans="1:5">
      <c r="A1871" s="415" t="s">
        <v>23768</v>
      </c>
      <c r="B1871" s="398" t="s">
        <v>23769</v>
      </c>
      <c r="C1871" s="405" t="s">
        <v>20548</v>
      </c>
      <c r="D1871" s="621">
        <v>345</v>
      </c>
      <c r="E1871" s="622"/>
    </row>
    <row r="1872" spans="1:5">
      <c r="A1872" s="415" t="s">
        <v>23770</v>
      </c>
      <c r="B1872" s="398" t="s">
        <v>23771</v>
      </c>
      <c r="C1872" s="405" t="s">
        <v>20548</v>
      </c>
      <c r="D1872" s="621">
        <v>350</v>
      </c>
      <c r="E1872" s="622"/>
    </row>
    <row r="1873" spans="1:5">
      <c r="A1873" s="415" t="s">
        <v>23772</v>
      </c>
      <c r="B1873" s="398" t="s">
        <v>23773</v>
      </c>
      <c r="C1873" s="405" t="s">
        <v>20548</v>
      </c>
      <c r="D1873" s="621">
        <v>430</v>
      </c>
      <c r="E1873" s="622"/>
    </row>
    <row r="1874" spans="1:5">
      <c r="A1874" s="415" t="s">
        <v>23774</v>
      </c>
      <c r="B1874" s="398" t="s">
        <v>23775</v>
      </c>
      <c r="C1874" s="405" t="s">
        <v>20548</v>
      </c>
      <c r="D1874" s="621">
        <v>313.70999999999998</v>
      </c>
      <c r="E1874" s="622"/>
    </row>
    <row r="1875" spans="1:5">
      <c r="A1875" s="415" t="s">
        <v>23776</v>
      </c>
      <c r="B1875" s="398" t="s">
        <v>23777</v>
      </c>
      <c r="C1875" s="405" t="s">
        <v>20548</v>
      </c>
      <c r="D1875" s="621">
        <v>436</v>
      </c>
      <c r="E1875" s="622"/>
    </row>
    <row r="1876" spans="1:5">
      <c r="A1876" s="415" t="s">
        <v>23778</v>
      </c>
      <c r="B1876" s="398" t="s">
        <v>23779</v>
      </c>
      <c r="C1876" s="405" t="s">
        <v>20548</v>
      </c>
      <c r="D1876" s="621">
        <v>359.72</v>
      </c>
      <c r="E1876" s="622"/>
    </row>
    <row r="1877" spans="1:5">
      <c r="A1877" s="415" t="s">
        <v>23780</v>
      </c>
      <c r="B1877" s="398" t="s">
        <v>23781</v>
      </c>
      <c r="C1877" s="405" t="s">
        <v>20548</v>
      </c>
      <c r="D1877" s="621">
        <v>459.46</v>
      </c>
      <c r="E1877" s="622"/>
    </row>
    <row r="1878" spans="1:5">
      <c r="A1878" s="415" t="s">
        <v>23782</v>
      </c>
      <c r="B1878" s="398" t="s">
        <v>23783</v>
      </c>
      <c r="C1878" s="405" t="s">
        <v>20548</v>
      </c>
      <c r="D1878" s="621">
        <v>479</v>
      </c>
      <c r="E1878" s="622"/>
    </row>
    <row r="1879" spans="1:5" ht="19.5">
      <c r="A1879" s="415" t="s">
        <v>23784</v>
      </c>
      <c r="B1879" s="398" t="s">
        <v>23785</v>
      </c>
      <c r="C1879" s="405" t="s">
        <v>20548</v>
      </c>
      <c r="D1879" s="621">
        <v>366.89</v>
      </c>
      <c r="E1879" s="622"/>
    </row>
    <row r="1880" spans="1:5" ht="19.5">
      <c r="A1880" s="415" t="s">
        <v>23786</v>
      </c>
      <c r="B1880" s="398" t="s">
        <v>23787</v>
      </c>
      <c r="C1880" s="405" t="s">
        <v>20548</v>
      </c>
      <c r="D1880" s="621">
        <v>359.72</v>
      </c>
      <c r="E1880" s="622"/>
    </row>
    <row r="1881" spans="1:5" ht="19.5">
      <c r="A1881" s="415" t="s">
        <v>23788</v>
      </c>
      <c r="B1881" s="398" t="s">
        <v>23789</v>
      </c>
      <c r="C1881" s="405" t="s">
        <v>20548</v>
      </c>
      <c r="D1881" s="621">
        <v>590.69000000000005</v>
      </c>
      <c r="E1881" s="622"/>
    </row>
    <row r="1882" spans="1:5">
      <c r="A1882" s="398" t="s">
        <v>23790</v>
      </c>
      <c r="B1882" s="398" t="s">
        <v>23791</v>
      </c>
      <c r="C1882" s="408" t="s">
        <v>20548</v>
      </c>
      <c r="D1882" s="421">
        <v>40</v>
      </c>
    </row>
    <row r="1883" spans="1:5" ht="29.25">
      <c r="A1883" s="397" t="s">
        <v>23792</v>
      </c>
      <c r="B1883" s="410" t="s">
        <v>23793</v>
      </c>
      <c r="C1883" s="405" t="s">
        <v>20251</v>
      </c>
      <c r="D1883" s="412">
        <v>65.47</v>
      </c>
    </row>
    <row r="1884" spans="1:5" ht="19.5">
      <c r="A1884" s="397" t="s">
        <v>23794</v>
      </c>
      <c r="B1884" s="398" t="s">
        <v>23795</v>
      </c>
      <c r="C1884" s="405" t="s">
        <v>23437</v>
      </c>
      <c r="D1884" s="412">
        <v>23.21</v>
      </c>
    </row>
    <row r="1885" spans="1:5">
      <c r="A1885" s="416" t="s">
        <v>23796</v>
      </c>
      <c r="B1885" s="398" t="s">
        <v>23797</v>
      </c>
      <c r="C1885" s="408" t="s">
        <v>23437</v>
      </c>
      <c r="D1885" s="619">
        <v>164.64</v>
      </c>
      <c r="E1885" s="620"/>
    </row>
    <row r="1886" spans="1:5" ht="29.25">
      <c r="A1886" s="415" t="s">
        <v>23798</v>
      </c>
      <c r="B1886" s="398" t="s">
        <v>23799</v>
      </c>
      <c r="C1886" s="405" t="s">
        <v>20251</v>
      </c>
      <c r="D1886" s="617">
        <v>1440.7</v>
      </c>
      <c r="E1886" s="618"/>
    </row>
    <row r="1887" spans="1:5" ht="29.25">
      <c r="A1887" s="415" t="s">
        <v>23800</v>
      </c>
      <c r="B1887" s="398" t="s">
        <v>23801</v>
      </c>
      <c r="C1887" s="405" t="s">
        <v>20251</v>
      </c>
      <c r="D1887" s="621">
        <v>206.66</v>
      </c>
      <c r="E1887" s="622"/>
    </row>
    <row r="1888" spans="1:5">
      <c r="A1888" s="415" t="s">
        <v>23802</v>
      </c>
      <c r="B1888" s="398" t="s">
        <v>23803</v>
      </c>
      <c r="C1888" s="405" t="s">
        <v>20251</v>
      </c>
      <c r="D1888" s="621">
        <v>80.61</v>
      </c>
      <c r="E1888" s="622"/>
    </row>
    <row r="1889" spans="1:5" ht="29.25">
      <c r="A1889" s="415" t="s">
        <v>23804</v>
      </c>
      <c r="B1889" s="410" t="s">
        <v>23805</v>
      </c>
      <c r="C1889" s="405" t="s">
        <v>20251</v>
      </c>
      <c r="D1889" s="621">
        <v>67.099999999999994</v>
      </c>
      <c r="E1889" s="622"/>
    </row>
    <row r="1890" spans="1:5" ht="19.5">
      <c r="A1890" s="415" t="s">
        <v>23806</v>
      </c>
      <c r="B1890" s="398" t="s">
        <v>23807</v>
      </c>
      <c r="C1890" s="405" t="s">
        <v>23437</v>
      </c>
      <c r="D1890" s="621">
        <v>25.14</v>
      </c>
      <c r="E1890" s="622"/>
    </row>
    <row r="1891" spans="1:5">
      <c r="A1891" s="416" t="s">
        <v>23808</v>
      </c>
      <c r="B1891" s="398" t="s">
        <v>23809</v>
      </c>
      <c r="C1891" s="408" t="s">
        <v>23437</v>
      </c>
      <c r="D1891" s="619">
        <v>166.78</v>
      </c>
      <c r="E1891" s="620"/>
    </row>
    <row r="1892" spans="1:5" ht="29.25">
      <c r="A1892" s="415" t="s">
        <v>23810</v>
      </c>
      <c r="B1892" s="398" t="s">
        <v>23811</v>
      </c>
      <c r="C1892" s="405" t="s">
        <v>20251</v>
      </c>
      <c r="D1892" s="617">
        <v>1453.34</v>
      </c>
      <c r="E1892" s="618"/>
    </row>
    <row r="1893" spans="1:5" ht="29.25">
      <c r="A1893" s="415" t="s">
        <v>23812</v>
      </c>
      <c r="B1893" s="398" t="s">
        <v>23813</v>
      </c>
      <c r="C1893" s="405" t="s">
        <v>20251</v>
      </c>
      <c r="D1893" s="621">
        <v>208.65</v>
      </c>
      <c r="E1893" s="622"/>
    </row>
    <row r="1894" spans="1:5">
      <c r="A1894" s="416" t="s">
        <v>23814</v>
      </c>
      <c r="B1894" s="398" t="s">
        <v>23815</v>
      </c>
      <c r="C1894" s="408" t="s">
        <v>20251</v>
      </c>
      <c r="D1894" s="619">
        <v>81.84</v>
      </c>
      <c r="E1894" s="620"/>
    </row>
    <row r="1895" spans="1:5" ht="29.25">
      <c r="A1895" s="415" t="s">
        <v>23816</v>
      </c>
      <c r="B1895" s="398" t="s">
        <v>23817</v>
      </c>
      <c r="C1895" s="405" t="s">
        <v>20131</v>
      </c>
      <c r="D1895" s="621">
        <v>22.06</v>
      </c>
      <c r="E1895" s="622"/>
    </row>
    <row r="1896" spans="1:5" ht="29.25">
      <c r="A1896" s="415" t="s">
        <v>23818</v>
      </c>
      <c r="B1896" s="398" t="s">
        <v>23819</v>
      </c>
      <c r="C1896" s="405" t="s">
        <v>20131</v>
      </c>
      <c r="D1896" s="621">
        <v>22.57</v>
      </c>
      <c r="E1896" s="622"/>
    </row>
    <row r="1897" spans="1:5">
      <c r="A1897" s="416" t="s">
        <v>23820</v>
      </c>
      <c r="B1897" s="398" t="s">
        <v>23821</v>
      </c>
      <c r="C1897" s="408" t="s">
        <v>20548</v>
      </c>
      <c r="D1897" s="627">
        <v>4615.74</v>
      </c>
      <c r="E1897" s="628"/>
    </row>
    <row r="1898" spans="1:5" ht="29.25">
      <c r="A1898" s="415" t="s">
        <v>23822</v>
      </c>
      <c r="B1898" s="398" t="s">
        <v>23823</v>
      </c>
      <c r="C1898" s="405" t="s">
        <v>23437</v>
      </c>
      <c r="D1898" s="621">
        <v>84.69</v>
      </c>
      <c r="E1898" s="622"/>
    </row>
    <row r="1899" spans="1:5">
      <c r="A1899" s="416" t="s">
        <v>23824</v>
      </c>
      <c r="B1899" s="398" t="s">
        <v>23825</v>
      </c>
      <c r="C1899" s="408" t="s">
        <v>20548</v>
      </c>
      <c r="D1899" s="627">
        <v>4288.01</v>
      </c>
      <c r="E1899" s="628"/>
    </row>
    <row r="1900" spans="1:5" ht="19.5">
      <c r="A1900" s="415" t="s">
        <v>23826</v>
      </c>
      <c r="B1900" s="398" t="s">
        <v>23827</v>
      </c>
      <c r="C1900" s="405" t="s">
        <v>23828</v>
      </c>
      <c r="D1900" s="621">
        <v>242.24</v>
      </c>
      <c r="E1900" s="622"/>
    </row>
    <row r="1901" spans="1:5" ht="29.25">
      <c r="A1901" s="397" t="s">
        <v>23829</v>
      </c>
      <c r="B1901" s="398" t="s">
        <v>23830</v>
      </c>
      <c r="C1901" s="399" t="s">
        <v>23828</v>
      </c>
      <c r="D1901" s="412">
        <v>140.54</v>
      </c>
    </row>
    <row r="1902" spans="1:5" ht="29.25">
      <c r="A1902" s="397" t="s">
        <v>23831</v>
      </c>
      <c r="B1902" s="398" t="s">
        <v>23832</v>
      </c>
      <c r="C1902" s="399" t="s">
        <v>23828</v>
      </c>
      <c r="D1902" s="412">
        <v>87.3</v>
      </c>
    </row>
    <row r="1903" spans="1:5" ht="29.25">
      <c r="A1903" s="397" t="s">
        <v>23833</v>
      </c>
      <c r="B1903" s="398" t="s">
        <v>23834</v>
      </c>
      <c r="C1903" s="399" t="s">
        <v>23828</v>
      </c>
      <c r="D1903" s="412">
        <v>62.94</v>
      </c>
    </row>
    <row r="1904" spans="1:5">
      <c r="A1904" s="367" t="s">
        <v>23820</v>
      </c>
      <c r="B1904" s="367" t="s">
        <v>23821</v>
      </c>
      <c r="C1904" s="368" t="s">
        <v>20548</v>
      </c>
      <c r="D1904" s="587">
        <v>4615.74</v>
      </c>
      <c r="E1904" s="588"/>
    </row>
    <row r="1905" spans="1:5" ht="29.25">
      <c r="A1905" s="369" t="s">
        <v>23822</v>
      </c>
      <c r="B1905" s="367" t="s">
        <v>23823</v>
      </c>
      <c r="C1905" s="370" t="s">
        <v>23437</v>
      </c>
      <c r="D1905" s="582">
        <v>84.69</v>
      </c>
      <c r="E1905" s="583"/>
    </row>
    <row r="1906" spans="1:5">
      <c r="A1906" s="367" t="s">
        <v>23824</v>
      </c>
      <c r="B1906" s="367" t="s">
        <v>23825</v>
      </c>
      <c r="C1906" s="368" t="s">
        <v>20548</v>
      </c>
      <c r="D1906" s="587">
        <v>4288.01</v>
      </c>
      <c r="E1906" s="588"/>
    </row>
    <row r="1907" spans="1:5" ht="19.5">
      <c r="A1907" s="369" t="s">
        <v>23826</v>
      </c>
      <c r="B1907" s="367" t="s">
        <v>23827</v>
      </c>
      <c r="C1907" s="370" t="s">
        <v>23828</v>
      </c>
      <c r="D1907" s="582">
        <v>242.24</v>
      </c>
      <c r="E1907" s="583"/>
    </row>
    <row r="1908" spans="1:5" ht="19.5">
      <c r="A1908" s="369" t="s">
        <v>23829</v>
      </c>
      <c r="B1908" s="367" t="s">
        <v>23830</v>
      </c>
      <c r="C1908" s="370" t="s">
        <v>23828</v>
      </c>
      <c r="D1908" s="582">
        <v>140.54</v>
      </c>
      <c r="E1908" s="583"/>
    </row>
    <row r="1909" spans="1:5" ht="19.5">
      <c r="A1909" s="369" t="s">
        <v>23831</v>
      </c>
      <c r="B1909" s="367" t="s">
        <v>23832</v>
      </c>
      <c r="C1909" s="370" t="s">
        <v>23828</v>
      </c>
      <c r="D1909" s="582">
        <v>87.3</v>
      </c>
      <c r="E1909" s="583"/>
    </row>
    <row r="1910" spans="1:5" ht="19.5">
      <c r="A1910" s="369" t="s">
        <v>23833</v>
      </c>
      <c r="B1910" s="367" t="s">
        <v>23834</v>
      </c>
      <c r="C1910" s="370" t="s">
        <v>23828</v>
      </c>
      <c r="D1910" s="582">
        <v>62.94</v>
      </c>
      <c r="E1910" s="583"/>
    </row>
    <row r="1911" spans="1:5" ht="29.25">
      <c r="A1911" s="369" t="s">
        <v>23835</v>
      </c>
      <c r="B1911" s="375" t="s">
        <v>23836</v>
      </c>
      <c r="C1911" s="370" t="s">
        <v>20158</v>
      </c>
      <c r="D1911" s="582">
        <v>232.47</v>
      </c>
      <c r="E1911" s="583"/>
    </row>
    <row r="1912" spans="1:5" ht="19.5">
      <c r="A1912" s="369" t="s">
        <v>23837</v>
      </c>
      <c r="B1912" s="367" t="s">
        <v>23838</v>
      </c>
      <c r="C1912" s="370" t="s">
        <v>20251</v>
      </c>
      <c r="D1912" s="582">
        <v>8.93</v>
      </c>
      <c r="E1912" s="583"/>
    </row>
    <row r="1913" spans="1:5">
      <c r="A1913" s="367" t="s">
        <v>23839</v>
      </c>
      <c r="B1913" s="367" t="s">
        <v>23840</v>
      </c>
      <c r="C1913" s="368" t="s">
        <v>20548</v>
      </c>
      <c r="D1913" s="587">
        <v>4652.24</v>
      </c>
      <c r="E1913" s="588"/>
    </row>
    <row r="1914" spans="1:5" ht="29.25">
      <c r="A1914" s="369" t="s">
        <v>23841</v>
      </c>
      <c r="B1914" s="367" t="s">
        <v>23842</v>
      </c>
      <c r="C1914" s="370" t="s">
        <v>23437</v>
      </c>
      <c r="D1914" s="582">
        <v>86.14</v>
      </c>
      <c r="E1914" s="583"/>
    </row>
    <row r="1915" spans="1:5">
      <c r="A1915" s="367" t="s">
        <v>23843</v>
      </c>
      <c r="B1915" s="367" t="s">
        <v>23844</v>
      </c>
      <c r="C1915" s="368" t="s">
        <v>20548</v>
      </c>
      <c r="D1915" s="587">
        <v>4290.59</v>
      </c>
      <c r="E1915" s="588"/>
    </row>
    <row r="1916" spans="1:5" ht="19.5">
      <c r="A1916" s="369" t="s">
        <v>23845</v>
      </c>
      <c r="B1916" s="367" t="s">
        <v>23846</v>
      </c>
      <c r="C1916" s="370" t="s">
        <v>23828</v>
      </c>
      <c r="D1916" s="582">
        <v>257.32</v>
      </c>
      <c r="E1916" s="583"/>
    </row>
    <row r="1917" spans="1:5" ht="19.5">
      <c r="A1917" s="369" t="s">
        <v>23847</v>
      </c>
      <c r="B1917" s="367" t="s">
        <v>23848</v>
      </c>
      <c r="C1917" s="370" t="s">
        <v>23828</v>
      </c>
      <c r="D1917" s="582">
        <v>148.08000000000001</v>
      </c>
      <c r="E1917" s="583"/>
    </row>
    <row r="1918" spans="1:5" ht="19.5">
      <c r="A1918" s="369" t="s">
        <v>23849</v>
      </c>
      <c r="B1918" s="367" t="s">
        <v>23850</v>
      </c>
      <c r="C1918" s="370" t="s">
        <v>23828</v>
      </c>
      <c r="D1918" s="582">
        <v>91.07</v>
      </c>
      <c r="E1918" s="583"/>
    </row>
    <row r="1919" spans="1:5" ht="19.5">
      <c r="A1919" s="369" t="s">
        <v>23851</v>
      </c>
      <c r="B1919" s="367" t="s">
        <v>23852</v>
      </c>
      <c r="C1919" s="370" t="s">
        <v>23828</v>
      </c>
      <c r="D1919" s="582">
        <v>64.16</v>
      </c>
      <c r="E1919" s="583"/>
    </row>
    <row r="1920" spans="1:5" ht="29.25">
      <c r="A1920" s="369" t="s">
        <v>23853</v>
      </c>
      <c r="B1920" s="375" t="s">
        <v>23854</v>
      </c>
      <c r="C1920" s="370" t="s">
        <v>20158</v>
      </c>
      <c r="D1920" s="582">
        <v>234.44</v>
      </c>
      <c r="E1920" s="583"/>
    </row>
    <row r="1921" spans="1:5" ht="19.5">
      <c r="A1921" s="369" t="s">
        <v>23855</v>
      </c>
      <c r="B1921" s="367" t="s">
        <v>23856</v>
      </c>
      <c r="C1921" s="370" t="s">
        <v>20251</v>
      </c>
      <c r="D1921" s="582">
        <v>9.18</v>
      </c>
      <c r="E1921" s="583"/>
    </row>
    <row r="1922" spans="1:5" ht="19.5">
      <c r="A1922" s="369" t="s">
        <v>23857</v>
      </c>
      <c r="B1922" s="367" t="s">
        <v>23858</v>
      </c>
      <c r="C1922" s="370" t="s">
        <v>20548</v>
      </c>
      <c r="D1922" s="643">
        <v>69.47</v>
      </c>
      <c r="E1922" s="644"/>
    </row>
    <row r="1923" spans="1:5" ht="19.5">
      <c r="A1923" s="387" t="s">
        <v>23859</v>
      </c>
      <c r="B1923" s="367" t="s">
        <v>23860</v>
      </c>
      <c r="C1923" s="384" t="s">
        <v>20251</v>
      </c>
      <c r="D1923" s="391">
        <v>10.35</v>
      </c>
    </row>
    <row r="1924" spans="1:5" ht="19.5">
      <c r="A1924" s="388" t="s">
        <v>23861</v>
      </c>
      <c r="B1924" s="367" t="s">
        <v>23862</v>
      </c>
      <c r="C1924" s="385" t="s">
        <v>20548</v>
      </c>
      <c r="D1924" s="392">
        <v>2909.1</v>
      </c>
    </row>
    <row r="1925" spans="1:5" ht="29.25">
      <c r="A1925" s="388" t="s">
        <v>23863</v>
      </c>
      <c r="B1925" s="367" t="s">
        <v>23864</v>
      </c>
      <c r="C1925" s="385" t="s">
        <v>20548</v>
      </c>
      <c r="D1925" s="392">
        <v>11142.17</v>
      </c>
    </row>
    <row r="1926" spans="1:5" ht="19.5">
      <c r="A1926" s="388" t="s">
        <v>23865</v>
      </c>
      <c r="B1926" s="367" t="s">
        <v>23866</v>
      </c>
      <c r="C1926" s="385" t="s">
        <v>23437</v>
      </c>
      <c r="D1926" s="380">
        <v>5.78</v>
      </c>
    </row>
    <row r="1927" spans="1:5" ht="19.5">
      <c r="A1927" s="388" t="s">
        <v>23867</v>
      </c>
      <c r="B1927" s="367" t="s">
        <v>23868</v>
      </c>
      <c r="C1927" s="385" t="s">
        <v>20548</v>
      </c>
      <c r="D1927" s="380">
        <v>70.28</v>
      </c>
    </row>
    <row r="1928" spans="1:5" ht="19.5">
      <c r="A1928" s="387" t="s">
        <v>23869</v>
      </c>
      <c r="B1928" s="367" t="s">
        <v>23870</v>
      </c>
      <c r="C1928" s="384" t="s">
        <v>20251</v>
      </c>
      <c r="D1928" s="584">
        <v>10.76</v>
      </c>
      <c r="E1928" s="585"/>
    </row>
    <row r="1929" spans="1:5" ht="19.5">
      <c r="A1929" s="388" t="s">
        <v>23871</v>
      </c>
      <c r="B1929" s="367" t="s">
        <v>23872</v>
      </c>
      <c r="C1929" s="385" t="s">
        <v>20548</v>
      </c>
      <c r="D1929" s="589">
        <v>2937.22</v>
      </c>
      <c r="E1929" s="590"/>
    </row>
    <row r="1930" spans="1:5" ht="19.5">
      <c r="A1930" s="387" t="s">
        <v>23873</v>
      </c>
      <c r="B1930" s="367" t="s">
        <v>23874</v>
      </c>
      <c r="C1930" s="384" t="s">
        <v>20548</v>
      </c>
      <c r="D1930" s="587">
        <v>11175.55</v>
      </c>
      <c r="E1930" s="588"/>
    </row>
    <row r="1931" spans="1:5" ht="19.5">
      <c r="A1931" s="387" t="s">
        <v>23875</v>
      </c>
      <c r="B1931" s="367" t="s">
        <v>23876</v>
      </c>
      <c r="C1931" s="384" t="s">
        <v>23437</v>
      </c>
      <c r="D1931" s="584">
        <v>5.78</v>
      </c>
      <c r="E1931" s="585"/>
    </row>
    <row r="1932" spans="1:5" ht="58.5">
      <c r="A1932" s="388" t="s">
        <v>23877</v>
      </c>
      <c r="B1932" s="367" t="s">
        <v>23878</v>
      </c>
      <c r="C1932" s="385" t="s">
        <v>20251</v>
      </c>
      <c r="D1932" s="589">
        <v>1219.76</v>
      </c>
      <c r="E1932" s="590"/>
    </row>
    <row r="1933" spans="1:5" ht="58.5">
      <c r="A1933" s="388" t="s">
        <v>23879</v>
      </c>
      <c r="B1933" s="367" t="s">
        <v>23880</v>
      </c>
      <c r="C1933" s="385" t="s">
        <v>20251</v>
      </c>
      <c r="D1933" s="589">
        <v>1336.31</v>
      </c>
      <c r="E1933" s="590"/>
    </row>
    <row r="1934" spans="1:5" ht="58.5">
      <c r="A1934" s="388" t="s">
        <v>23881</v>
      </c>
      <c r="B1934" s="367" t="s">
        <v>23882</v>
      </c>
      <c r="C1934" s="370" t="s">
        <v>20251</v>
      </c>
      <c r="D1934" s="589">
        <v>2126.91</v>
      </c>
      <c r="E1934" s="590"/>
    </row>
    <row r="1935" spans="1:5" ht="58.5">
      <c r="A1935" s="388" t="s">
        <v>23883</v>
      </c>
      <c r="B1935" s="367" t="s">
        <v>23884</v>
      </c>
      <c r="C1935" s="370" t="s">
        <v>20251</v>
      </c>
      <c r="D1935" s="589">
        <v>1219.96</v>
      </c>
      <c r="E1935" s="590"/>
    </row>
    <row r="1936" spans="1:5" ht="58.5">
      <c r="A1936" s="388" t="s">
        <v>23885</v>
      </c>
      <c r="B1936" s="367" t="s">
        <v>23886</v>
      </c>
      <c r="C1936" s="370" t="s">
        <v>20251</v>
      </c>
      <c r="D1936" s="589">
        <v>1336.51</v>
      </c>
      <c r="E1936" s="590"/>
    </row>
    <row r="1937" spans="1:5" ht="58.5">
      <c r="A1937" s="388" t="s">
        <v>23887</v>
      </c>
      <c r="B1937" s="367" t="s">
        <v>23888</v>
      </c>
      <c r="C1937" s="370" t="s">
        <v>20251</v>
      </c>
      <c r="D1937" s="589">
        <v>2127.11</v>
      </c>
      <c r="E1937" s="590"/>
    </row>
    <row r="1938" spans="1:5" ht="19.5">
      <c r="A1938" s="387" t="s">
        <v>23889</v>
      </c>
      <c r="B1938" s="367" t="s">
        <v>23890</v>
      </c>
      <c r="C1938" s="368" t="s">
        <v>20158</v>
      </c>
      <c r="D1938" s="584">
        <v>62.52</v>
      </c>
      <c r="E1938" s="585"/>
    </row>
    <row r="1939" spans="1:5" ht="48.75">
      <c r="A1939" s="389" t="s">
        <v>23891</v>
      </c>
      <c r="B1939" s="371" t="s">
        <v>23892</v>
      </c>
      <c r="C1939" s="372" t="s">
        <v>20251</v>
      </c>
      <c r="D1939" s="597">
        <v>1063.56</v>
      </c>
      <c r="E1939" s="598"/>
    </row>
    <row r="1940" spans="1:5" ht="12.75">
      <c r="A1940" s="373"/>
      <c r="B1940" s="374" t="s">
        <v>23893</v>
      </c>
      <c r="C1940" s="373"/>
      <c r="D1940" s="591"/>
      <c r="E1940" s="592"/>
    </row>
    <row r="1941" spans="1:5" ht="19.5">
      <c r="A1941" s="369" t="s">
        <v>23894</v>
      </c>
      <c r="B1941" s="367" t="s">
        <v>23895</v>
      </c>
      <c r="C1941" s="370" t="s">
        <v>20158</v>
      </c>
      <c r="D1941" s="582">
        <v>64.92</v>
      </c>
      <c r="E1941" s="583"/>
    </row>
    <row r="1942" spans="1:5" ht="58.5">
      <c r="A1942" s="369" t="s">
        <v>23896</v>
      </c>
      <c r="B1942" s="367" t="s">
        <v>23897</v>
      </c>
      <c r="C1942" s="370" t="s">
        <v>20251</v>
      </c>
      <c r="D1942" s="589">
        <v>1108.5</v>
      </c>
      <c r="E1942" s="590"/>
    </row>
    <row r="1943" spans="1:5" ht="29.25">
      <c r="A1943" s="388" t="s">
        <v>23898</v>
      </c>
      <c r="B1943" s="367" t="s">
        <v>23899</v>
      </c>
      <c r="C1943" s="370" t="s">
        <v>20251</v>
      </c>
      <c r="D1943" s="582">
        <v>209.94</v>
      </c>
      <c r="E1943" s="583"/>
    </row>
    <row r="1944" spans="1:5" ht="29.25">
      <c r="A1944" s="388" t="s">
        <v>23900</v>
      </c>
      <c r="B1944" s="367" t="s">
        <v>23901</v>
      </c>
      <c r="C1944" s="370" t="s">
        <v>20251</v>
      </c>
      <c r="D1944" s="582">
        <v>215.23</v>
      </c>
      <c r="E1944" s="583"/>
    </row>
    <row r="1945" spans="1:5">
      <c r="A1945" s="367" t="s">
        <v>23902</v>
      </c>
      <c r="B1945" s="367" t="s">
        <v>23903</v>
      </c>
      <c r="C1945" s="368" t="s">
        <v>23437</v>
      </c>
      <c r="D1945" s="584">
        <v>14.44</v>
      </c>
      <c r="E1945" s="585"/>
    </row>
    <row r="1946" spans="1:5">
      <c r="A1946" s="367" t="s">
        <v>23904</v>
      </c>
      <c r="B1946" s="367" t="s">
        <v>23905</v>
      </c>
      <c r="C1946" s="368" t="s">
        <v>20158</v>
      </c>
      <c r="D1946" s="584">
        <v>5.97</v>
      </c>
      <c r="E1946" s="585"/>
    </row>
    <row r="1947" spans="1:5" ht="19.5">
      <c r="A1947" s="369" t="s">
        <v>23906</v>
      </c>
      <c r="B1947" s="367" t="s">
        <v>23907</v>
      </c>
      <c r="C1947" s="370" t="s">
        <v>20131</v>
      </c>
      <c r="D1947" s="582">
        <v>11.65</v>
      </c>
      <c r="E1947" s="583"/>
    </row>
    <row r="1948" spans="1:5" ht="19.5">
      <c r="A1948" s="367" t="s">
        <v>23908</v>
      </c>
      <c r="B1948" s="367" t="s">
        <v>23909</v>
      </c>
      <c r="C1948" s="368" t="s">
        <v>20131</v>
      </c>
      <c r="D1948" s="584">
        <v>7.43</v>
      </c>
      <c r="E1948" s="585"/>
    </row>
    <row r="1949" spans="1:5">
      <c r="A1949" s="367" t="s">
        <v>23910</v>
      </c>
      <c r="B1949" s="367" t="s">
        <v>23911</v>
      </c>
      <c r="C1949" s="368" t="s">
        <v>23437</v>
      </c>
      <c r="D1949" s="584">
        <v>14.44</v>
      </c>
      <c r="E1949" s="585"/>
    </row>
    <row r="1950" spans="1:5">
      <c r="A1950" s="367" t="s">
        <v>23912</v>
      </c>
      <c r="B1950" s="367" t="s">
        <v>23913</v>
      </c>
      <c r="C1950" s="368" t="s">
        <v>20158</v>
      </c>
      <c r="D1950" s="584">
        <v>5.97</v>
      </c>
      <c r="E1950" s="585"/>
    </row>
    <row r="1951" spans="1:5">
      <c r="A1951" s="369" t="s">
        <v>23914</v>
      </c>
      <c r="B1951" s="367" t="s">
        <v>23915</v>
      </c>
      <c r="C1951" s="370" t="s">
        <v>20131</v>
      </c>
      <c r="D1951" s="582">
        <v>12.1</v>
      </c>
      <c r="E1951" s="583"/>
    </row>
    <row r="1952" spans="1:5" ht="19.5">
      <c r="A1952" s="422" t="s">
        <v>23916</v>
      </c>
      <c r="B1952" s="398" t="s">
        <v>23917</v>
      </c>
      <c r="C1952" s="408" t="s">
        <v>20131</v>
      </c>
      <c r="D1952" s="645">
        <v>7.43</v>
      </c>
      <c r="E1952" s="646"/>
    </row>
    <row r="1953" spans="1:5">
      <c r="A1953" s="397" t="s">
        <v>23918</v>
      </c>
      <c r="B1953" s="398" t="s">
        <v>23919</v>
      </c>
      <c r="C1953" s="405" t="s">
        <v>20131</v>
      </c>
      <c r="D1953" s="617">
        <v>1535</v>
      </c>
      <c r="E1953" s="618"/>
    </row>
    <row r="1954" spans="1:5" ht="19.5">
      <c r="A1954" s="397" t="s">
        <v>23920</v>
      </c>
      <c r="B1954" s="398" t="s">
        <v>23921</v>
      </c>
      <c r="C1954" s="405" t="s">
        <v>20131</v>
      </c>
      <c r="D1954" s="621">
        <v>417.9</v>
      </c>
      <c r="E1954" s="622"/>
    </row>
    <row r="1955" spans="1:5" ht="29.25">
      <c r="A1955" s="397" t="s">
        <v>23922</v>
      </c>
      <c r="B1955" s="398" t="s">
        <v>23923</v>
      </c>
      <c r="C1955" s="405" t="s">
        <v>20251</v>
      </c>
      <c r="D1955" s="617">
        <v>1043.1099999999999</v>
      </c>
      <c r="E1955" s="618"/>
    </row>
    <row r="1956" spans="1:5">
      <c r="A1956" s="398" t="s">
        <v>23924</v>
      </c>
      <c r="B1956" s="398" t="s">
        <v>23925</v>
      </c>
      <c r="C1956" s="408" t="s">
        <v>23437</v>
      </c>
      <c r="D1956" s="619">
        <v>27.16</v>
      </c>
      <c r="E1956" s="620"/>
    </row>
    <row r="1957" spans="1:5" ht="29.25">
      <c r="A1957" s="397" t="s">
        <v>23926</v>
      </c>
      <c r="B1957" s="398" t="s">
        <v>23927</v>
      </c>
      <c r="C1957" s="405" t="s">
        <v>23928</v>
      </c>
      <c r="D1957" s="621">
        <v>956.61</v>
      </c>
      <c r="E1957" s="622"/>
    </row>
    <row r="1958" spans="1:5" ht="29.25">
      <c r="A1958" s="398" t="s">
        <v>23929</v>
      </c>
      <c r="B1958" s="410" t="s">
        <v>23930</v>
      </c>
      <c r="C1958" s="408" t="s">
        <v>20131</v>
      </c>
      <c r="D1958" s="627">
        <v>5555.12</v>
      </c>
      <c r="E1958" s="628"/>
    </row>
    <row r="1959" spans="1:5" ht="19.5">
      <c r="A1959" s="397" t="s">
        <v>23931</v>
      </c>
      <c r="B1959" s="398" t="s">
        <v>23932</v>
      </c>
      <c r="C1959" s="405" t="s">
        <v>20131</v>
      </c>
      <c r="D1959" s="621">
        <v>221.18</v>
      </c>
      <c r="E1959" s="622"/>
    </row>
    <row r="1960" spans="1:5" ht="19.5">
      <c r="A1960" s="397" t="s">
        <v>23933</v>
      </c>
      <c r="B1960" s="398" t="s">
        <v>23934</v>
      </c>
      <c r="C1960" s="405" t="s">
        <v>20131</v>
      </c>
      <c r="D1960" s="621">
        <v>40</v>
      </c>
      <c r="E1960" s="622"/>
    </row>
    <row r="1961" spans="1:5" ht="19.5">
      <c r="A1961" s="397" t="s">
        <v>23935</v>
      </c>
      <c r="B1961" s="398" t="s">
        <v>23936</v>
      </c>
      <c r="C1961" s="405" t="s">
        <v>20131</v>
      </c>
      <c r="D1961" s="621">
        <v>49.6</v>
      </c>
      <c r="E1961" s="622"/>
    </row>
    <row r="1962" spans="1:5" ht="19.5">
      <c r="A1962" s="397" t="s">
        <v>23937</v>
      </c>
      <c r="B1962" s="398" t="s">
        <v>23938</v>
      </c>
      <c r="C1962" s="405" t="s">
        <v>20131</v>
      </c>
      <c r="D1962" s="621">
        <v>99.5</v>
      </c>
      <c r="E1962" s="622"/>
    </row>
    <row r="1963" spans="1:5">
      <c r="A1963" s="398" t="s">
        <v>23939</v>
      </c>
      <c r="B1963" s="398" t="s">
        <v>23940</v>
      </c>
      <c r="C1963" s="408" t="s">
        <v>20131</v>
      </c>
      <c r="D1963" s="627">
        <v>1535</v>
      </c>
      <c r="E1963" s="628"/>
    </row>
    <row r="1964" spans="1:5">
      <c r="A1964" s="397" t="s">
        <v>23941</v>
      </c>
      <c r="B1964" s="398" t="s">
        <v>23942</v>
      </c>
      <c r="C1964" s="405" t="s">
        <v>20131</v>
      </c>
      <c r="D1964" s="621">
        <v>417.9</v>
      </c>
      <c r="E1964" s="622"/>
    </row>
    <row r="1965" spans="1:5" ht="29.25">
      <c r="A1965" s="397" t="s">
        <v>23943</v>
      </c>
      <c r="B1965" s="398" t="s">
        <v>23944</v>
      </c>
      <c r="C1965" s="405" t="s">
        <v>20251</v>
      </c>
      <c r="D1965" s="617">
        <v>1062.99</v>
      </c>
      <c r="E1965" s="618"/>
    </row>
    <row r="1966" spans="1:5">
      <c r="A1966" s="398" t="s">
        <v>23945</v>
      </c>
      <c r="B1966" s="398" t="s">
        <v>23946</v>
      </c>
      <c r="C1966" s="408" t="s">
        <v>23437</v>
      </c>
      <c r="D1966" s="619">
        <v>27.16</v>
      </c>
      <c r="E1966" s="620"/>
    </row>
    <row r="1967" spans="1:5" ht="29.25">
      <c r="A1967" s="397" t="s">
        <v>23947</v>
      </c>
      <c r="B1967" s="398" t="s">
        <v>23948</v>
      </c>
      <c r="C1967" s="405" t="s">
        <v>23928</v>
      </c>
      <c r="D1967" s="621">
        <v>987.34</v>
      </c>
      <c r="E1967" s="622"/>
    </row>
    <row r="1968" spans="1:5" ht="29.25">
      <c r="A1968" s="397" t="s">
        <v>23949</v>
      </c>
      <c r="B1968" s="410" t="s">
        <v>23950</v>
      </c>
      <c r="C1968" s="399" t="s">
        <v>20131</v>
      </c>
      <c r="D1968" s="617">
        <v>5759.1</v>
      </c>
      <c r="E1968" s="618"/>
    </row>
    <row r="1969" spans="1:6" ht="19.5">
      <c r="A1969" s="397" t="s">
        <v>23951</v>
      </c>
      <c r="B1969" s="398" t="s">
        <v>23952</v>
      </c>
      <c r="C1969" s="399" t="s">
        <v>20131</v>
      </c>
      <c r="D1969" s="621">
        <v>221.45</v>
      </c>
      <c r="E1969" s="622"/>
    </row>
    <row r="1970" spans="1:6" ht="19.5">
      <c r="A1970" s="397" t="s">
        <v>23953</v>
      </c>
      <c r="B1970" s="398" t="s">
        <v>23954</v>
      </c>
      <c r="C1970" s="399" t="s">
        <v>20131</v>
      </c>
      <c r="D1970" s="621">
        <v>40</v>
      </c>
      <c r="E1970" s="622"/>
    </row>
    <row r="1971" spans="1:6" ht="19.5">
      <c r="A1971" s="423" t="s">
        <v>23955</v>
      </c>
      <c r="B1971" s="398" t="s">
        <v>23956</v>
      </c>
      <c r="C1971" s="405" t="s">
        <v>20131</v>
      </c>
      <c r="D1971" s="621">
        <v>49.6</v>
      </c>
      <c r="E1971" s="622"/>
      <c r="F1971" s="279"/>
    </row>
    <row r="1972" spans="1:6" ht="29.25">
      <c r="A1972" s="423" t="s">
        <v>23957</v>
      </c>
      <c r="B1972" s="410" t="s">
        <v>23958</v>
      </c>
      <c r="C1972" s="405" t="s">
        <v>20131</v>
      </c>
      <c r="D1972" s="621">
        <v>99.5</v>
      </c>
      <c r="E1972" s="622"/>
      <c r="F1972" s="279"/>
    </row>
    <row r="1973" spans="1:6" ht="14.25">
      <c r="A1973" s="647"/>
      <c r="B1973" s="648"/>
      <c r="C1973" s="648"/>
      <c r="D1973" s="648"/>
      <c r="E1973" s="649"/>
      <c r="F1973" s="279"/>
    </row>
    <row r="1974" spans="1:6">
      <c r="A1974" s="650" t="s">
        <v>23959</v>
      </c>
      <c r="B1974" s="650"/>
      <c r="C1974" s="650"/>
      <c r="D1974" s="650"/>
      <c r="E1974" s="650"/>
      <c r="F1974" s="650"/>
    </row>
    <row r="1975" spans="1:6" ht="19.5">
      <c r="A1975" s="397" t="s">
        <v>23960</v>
      </c>
      <c r="B1975" s="398" t="s">
        <v>23961</v>
      </c>
      <c r="C1975" s="405" t="s">
        <v>20131</v>
      </c>
      <c r="D1975" s="625">
        <v>3500</v>
      </c>
      <c r="E1975" s="626"/>
      <c r="F1975" s="279"/>
    </row>
    <row r="1976" spans="1:6" ht="19.5">
      <c r="A1976" s="397" t="s">
        <v>23962</v>
      </c>
      <c r="B1976" s="398" t="s">
        <v>23963</v>
      </c>
      <c r="C1976" s="405" t="s">
        <v>20131</v>
      </c>
      <c r="D1976" s="625">
        <v>4500</v>
      </c>
      <c r="E1976" s="626"/>
      <c r="F1976" s="279"/>
    </row>
    <row r="1977" spans="1:6" ht="19.5">
      <c r="A1977" s="397" t="s">
        <v>23964</v>
      </c>
      <c r="B1977" s="398" t="s">
        <v>23965</v>
      </c>
      <c r="C1977" s="405" t="s">
        <v>20131</v>
      </c>
      <c r="D1977" s="625">
        <v>23579.47</v>
      </c>
      <c r="E1977" s="626"/>
      <c r="F1977" s="279"/>
    </row>
    <row r="1978" spans="1:6" ht="19.5">
      <c r="A1978" s="397" t="s">
        <v>23966</v>
      </c>
      <c r="B1978" s="398" t="s">
        <v>23967</v>
      </c>
      <c r="C1978" s="405" t="s">
        <v>20131</v>
      </c>
      <c r="D1978" s="625">
        <v>3500</v>
      </c>
      <c r="E1978" s="626"/>
      <c r="F1978" s="279"/>
    </row>
    <row r="1979" spans="1:6" ht="19.5">
      <c r="A1979" s="397" t="s">
        <v>23968</v>
      </c>
      <c r="B1979" s="398" t="s">
        <v>23969</v>
      </c>
      <c r="C1979" s="405" t="s">
        <v>20131</v>
      </c>
      <c r="D1979" s="625">
        <v>4500</v>
      </c>
      <c r="E1979" s="626"/>
      <c r="F1979" s="279"/>
    </row>
    <row r="1980" spans="1:6" ht="14.25">
      <c r="A1980" s="397" t="s">
        <v>23970</v>
      </c>
      <c r="B1980" s="398" t="s">
        <v>23971</v>
      </c>
      <c r="C1980" s="405" t="s">
        <v>20131</v>
      </c>
      <c r="D1980" s="625">
        <v>23601.45</v>
      </c>
      <c r="E1980" s="626"/>
      <c r="F1980" s="279"/>
    </row>
    <row r="1981" spans="1:6" ht="29.25">
      <c r="A1981" s="415" t="s">
        <v>23972</v>
      </c>
      <c r="B1981" s="398" t="s">
        <v>23973</v>
      </c>
      <c r="C1981" s="405" t="s">
        <v>20251</v>
      </c>
      <c r="D1981" s="621">
        <v>252</v>
      </c>
      <c r="E1981" s="622"/>
    </row>
    <row r="1982" spans="1:6" ht="19.5">
      <c r="A1982" s="416" t="s">
        <v>23974</v>
      </c>
      <c r="B1982" s="398" t="s">
        <v>23975</v>
      </c>
      <c r="C1982" s="408" t="s">
        <v>20251</v>
      </c>
      <c r="D1982" s="619">
        <v>96</v>
      </c>
      <c r="E1982" s="620"/>
    </row>
    <row r="1983" spans="1:6">
      <c r="A1983" s="415" t="s">
        <v>23976</v>
      </c>
      <c r="B1983" s="398" t="s">
        <v>23977</v>
      </c>
      <c r="C1983" s="405" t="s">
        <v>20251</v>
      </c>
      <c r="D1983" s="621">
        <v>73.28</v>
      </c>
      <c r="E1983" s="622"/>
    </row>
    <row r="1984" spans="1:6" ht="29.25">
      <c r="A1984" s="415" t="s">
        <v>23978</v>
      </c>
      <c r="B1984" s="398" t="s">
        <v>23979</v>
      </c>
      <c r="C1984" s="418" t="s">
        <v>20251</v>
      </c>
      <c r="D1984" s="621">
        <v>180</v>
      </c>
      <c r="E1984" s="622"/>
    </row>
    <row r="1985" spans="1:5" ht="19.5">
      <c r="A1985" s="415" t="s">
        <v>23980</v>
      </c>
      <c r="B1985" s="398" t="s">
        <v>23981</v>
      </c>
      <c r="C1985" s="418" t="s">
        <v>20251</v>
      </c>
      <c r="D1985" s="621">
        <v>42.92</v>
      </c>
      <c r="E1985" s="622"/>
    </row>
    <row r="1986" spans="1:5" ht="19.5">
      <c r="A1986" s="415" t="s">
        <v>23982</v>
      </c>
      <c r="B1986" s="398" t="s">
        <v>23983</v>
      </c>
      <c r="C1986" s="418" t="s">
        <v>20251</v>
      </c>
      <c r="D1986" s="621">
        <v>36.36</v>
      </c>
      <c r="E1986" s="622"/>
    </row>
    <row r="1987" spans="1:5" ht="19.5">
      <c r="A1987" s="415" t="s">
        <v>23984</v>
      </c>
      <c r="B1987" s="398" t="s">
        <v>23985</v>
      </c>
      <c r="C1987" s="418" t="s">
        <v>20251</v>
      </c>
      <c r="D1987" s="621">
        <v>93.24</v>
      </c>
      <c r="E1987" s="622"/>
    </row>
    <row r="1988" spans="1:5" ht="19.5">
      <c r="A1988" s="415" t="s">
        <v>23986</v>
      </c>
      <c r="B1988" s="398" t="s">
        <v>23987</v>
      </c>
      <c r="C1988" s="418" t="s">
        <v>20251</v>
      </c>
      <c r="D1988" s="621">
        <v>60.17</v>
      </c>
      <c r="E1988" s="622"/>
    </row>
    <row r="1989" spans="1:5" ht="19.5">
      <c r="A1989" s="415" t="s">
        <v>23988</v>
      </c>
      <c r="B1989" s="398" t="s">
        <v>23989</v>
      </c>
      <c r="C1989" s="418" t="s">
        <v>20251</v>
      </c>
      <c r="D1989" s="621">
        <v>46.07</v>
      </c>
      <c r="E1989" s="622"/>
    </row>
    <row r="1990" spans="1:5" ht="19.5">
      <c r="A1990" s="415" t="s">
        <v>23990</v>
      </c>
      <c r="B1990" s="398" t="s">
        <v>23991</v>
      </c>
      <c r="C1990" s="418" t="s">
        <v>20251</v>
      </c>
      <c r="D1990" s="621">
        <v>144.86000000000001</v>
      </c>
      <c r="E1990" s="622"/>
    </row>
    <row r="1991" spans="1:5" ht="19.5">
      <c r="A1991" s="415" t="s">
        <v>23992</v>
      </c>
      <c r="B1991" s="398" t="s">
        <v>23993</v>
      </c>
      <c r="C1991" s="418" t="s">
        <v>20251</v>
      </c>
      <c r="D1991" s="621">
        <v>91.18</v>
      </c>
      <c r="E1991" s="622"/>
    </row>
    <row r="1992" spans="1:5" ht="19.5">
      <c r="A1992" s="415" t="s">
        <v>23994</v>
      </c>
      <c r="B1992" s="398" t="s">
        <v>23995</v>
      </c>
      <c r="C1992" s="418" t="s">
        <v>20251</v>
      </c>
      <c r="D1992" s="621">
        <v>73.17</v>
      </c>
      <c r="E1992" s="622"/>
    </row>
    <row r="1993" spans="1:5" ht="19.5">
      <c r="A1993" s="416" t="s">
        <v>23996</v>
      </c>
      <c r="B1993" s="398" t="s">
        <v>23997</v>
      </c>
      <c r="C1993" s="419" t="s">
        <v>20251</v>
      </c>
      <c r="D1993" s="619">
        <v>84.65</v>
      </c>
      <c r="E1993" s="620"/>
    </row>
    <row r="1994" spans="1:5" ht="19.5">
      <c r="A1994" s="416" t="s">
        <v>23998</v>
      </c>
      <c r="B1994" s="398" t="s">
        <v>23999</v>
      </c>
      <c r="C1994" s="419" t="s">
        <v>20251</v>
      </c>
      <c r="D1994" s="619">
        <v>9.23</v>
      </c>
      <c r="E1994" s="620"/>
    </row>
    <row r="1995" spans="1:5" ht="19.5">
      <c r="A1995" s="416" t="s">
        <v>24000</v>
      </c>
      <c r="B1995" s="398" t="s">
        <v>24001</v>
      </c>
      <c r="C1995" s="419" t="s">
        <v>20251</v>
      </c>
      <c r="D1995" s="619">
        <v>18.059999999999999</v>
      </c>
      <c r="E1995" s="620"/>
    </row>
    <row r="1996" spans="1:5" ht="19.5">
      <c r="A1996" s="416" t="s">
        <v>24002</v>
      </c>
      <c r="B1996" s="398" t="s">
        <v>24003</v>
      </c>
      <c r="C1996" s="419" t="s">
        <v>20131</v>
      </c>
      <c r="D1996" s="619">
        <v>5.64</v>
      </c>
      <c r="E1996" s="620"/>
    </row>
    <row r="1997" spans="1:5" ht="19.5">
      <c r="A1997" s="416" t="s">
        <v>24004</v>
      </c>
      <c r="B1997" s="398" t="s">
        <v>24005</v>
      </c>
      <c r="C1997" s="419" t="s">
        <v>20131</v>
      </c>
      <c r="D1997" s="619">
        <v>11.44</v>
      </c>
      <c r="E1997" s="620"/>
    </row>
    <row r="1998" spans="1:5" ht="19.5">
      <c r="A1998" s="416" t="s">
        <v>24006</v>
      </c>
      <c r="B1998" s="398" t="s">
        <v>24007</v>
      </c>
      <c r="C1998" s="419" t="s">
        <v>20131</v>
      </c>
      <c r="D1998" s="619">
        <v>20.329999999999998</v>
      </c>
      <c r="E1998" s="620"/>
    </row>
    <row r="1999" spans="1:5" ht="19.5">
      <c r="A1999" s="416" t="s">
        <v>24008</v>
      </c>
      <c r="B1999" s="398" t="s">
        <v>24009</v>
      </c>
      <c r="C1999" s="419" t="s">
        <v>20131</v>
      </c>
      <c r="D1999" s="619">
        <v>11.5</v>
      </c>
      <c r="E1999" s="620"/>
    </row>
    <row r="2000" spans="1:5" ht="19.5">
      <c r="A2000" s="416" t="s">
        <v>24010</v>
      </c>
      <c r="B2000" s="398" t="s">
        <v>24011</v>
      </c>
      <c r="C2000" s="419" t="s">
        <v>20131</v>
      </c>
      <c r="D2000" s="619">
        <v>12.9</v>
      </c>
      <c r="E2000" s="620"/>
    </row>
    <row r="2001" spans="1:5" ht="19.5">
      <c r="A2001" s="416" t="s">
        <v>24012</v>
      </c>
      <c r="B2001" s="398" t="s">
        <v>24013</v>
      </c>
      <c r="C2001" s="419" t="s">
        <v>20131</v>
      </c>
      <c r="D2001" s="619">
        <v>40</v>
      </c>
      <c r="E2001" s="620"/>
    </row>
    <row r="2002" spans="1:5" ht="19.5">
      <c r="A2002" s="416" t="s">
        <v>24014</v>
      </c>
      <c r="B2002" s="398" t="s">
        <v>24015</v>
      </c>
      <c r="C2002" s="419" t="s">
        <v>20131</v>
      </c>
      <c r="D2002" s="619">
        <v>45</v>
      </c>
      <c r="E2002" s="620"/>
    </row>
    <row r="2003" spans="1:5" ht="19.5">
      <c r="A2003" s="416" t="s">
        <v>24016</v>
      </c>
      <c r="B2003" s="398" t="s">
        <v>24017</v>
      </c>
      <c r="C2003" s="419" t="s">
        <v>20131</v>
      </c>
      <c r="D2003" s="619">
        <v>110.74</v>
      </c>
      <c r="E2003" s="620"/>
    </row>
    <row r="2004" spans="1:5" ht="19.5">
      <c r="A2004" s="416" t="s">
        <v>24018</v>
      </c>
      <c r="B2004" s="398" t="s">
        <v>24019</v>
      </c>
      <c r="C2004" s="419" t="s">
        <v>20251</v>
      </c>
      <c r="D2004" s="619">
        <v>361.66</v>
      </c>
      <c r="E2004" s="620"/>
    </row>
    <row r="2005" spans="1:5" ht="19.5">
      <c r="A2005" s="416" t="s">
        <v>24020</v>
      </c>
      <c r="B2005" s="398" t="s">
        <v>24021</v>
      </c>
      <c r="C2005" s="419" t="s">
        <v>20251</v>
      </c>
      <c r="D2005" s="619">
        <v>361.66</v>
      </c>
      <c r="E2005" s="620"/>
    </row>
    <row r="2006" spans="1:5" ht="19.5">
      <c r="A2006" s="416" t="s">
        <v>24022</v>
      </c>
      <c r="B2006" s="398" t="s">
        <v>24023</v>
      </c>
      <c r="C2006" s="419" t="s">
        <v>20251</v>
      </c>
      <c r="D2006" s="619">
        <v>361.66</v>
      </c>
      <c r="E2006" s="620"/>
    </row>
    <row r="2007" spans="1:5" ht="19.5">
      <c r="A2007" s="416" t="s">
        <v>24024</v>
      </c>
      <c r="B2007" s="398" t="s">
        <v>24025</v>
      </c>
      <c r="C2007" s="419" t="s">
        <v>20251</v>
      </c>
      <c r="D2007" s="619">
        <v>341.4</v>
      </c>
      <c r="E2007" s="620"/>
    </row>
    <row r="2008" spans="1:5" ht="29.25">
      <c r="A2008" s="416" t="s">
        <v>24026</v>
      </c>
      <c r="B2008" s="410" t="s">
        <v>24027</v>
      </c>
      <c r="C2008" s="419" t="s">
        <v>20251</v>
      </c>
      <c r="D2008" s="619">
        <v>341.4</v>
      </c>
      <c r="E2008" s="620"/>
    </row>
    <row r="2009" spans="1:5" ht="29.25">
      <c r="A2009" s="416" t="s">
        <v>24028</v>
      </c>
      <c r="B2009" s="398" t="s">
        <v>24029</v>
      </c>
      <c r="C2009" s="419" t="s">
        <v>20251</v>
      </c>
      <c r="D2009" s="619">
        <v>341.4</v>
      </c>
      <c r="E2009" s="620"/>
    </row>
    <row r="2010" spans="1:5" ht="19.5">
      <c r="A2010" s="416" t="s">
        <v>24030</v>
      </c>
      <c r="B2010" s="398" t="s">
        <v>24031</v>
      </c>
      <c r="C2010" s="419" t="s">
        <v>20251</v>
      </c>
      <c r="D2010" s="619">
        <v>341.4</v>
      </c>
      <c r="E2010" s="620"/>
    </row>
    <row r="2011" spans="1:5" ht="29.25">
      <c r="A2011" s="416" t="s">
        <v>24032</v>
      </c>
      <c r="B2011" s="410" t="s">
        <v>24033</v>
      </c>
      <c r="C2011" s="419" t="s">
        <v>20251</v>
      </c>
      <c r="D2011" s="619">
        <v>341.4</v>
      </c>
      <c r="E2011" s="620"/>
    </row>
    <row r="2012" spans="1:5" ht="29.25">
      <c r="A2012" s="416" t="s">
        <v>24034</v>
      </c>
      <c r="B2012" s="398" t="s">
        <v>24035</v>
      </c>
      <c r="C2012" s="419" t="s">
        <v>20251</v>
      </c>
      <c r="D2012" s="619">
        <v>341.4</v>
      </c>
      <c r="E2012" s="620"/>
    </row>
    <row r="2013" spans="1:5" ht="19.5">
      <c r="A2013" s="416" t="s">
        <v>24036</v>
      </c>
      <c r="B2013" s="398" t="s">
        <v>24037</v>
      </c>
      <c r="C2013" s="419" t="s">
        <v>20251</v>
      </c>
      <c r="D2013" s="619">
        <v>341.4</v>
      </c>
      <c r="E2013" s="620"/>
    </row>
    <row r="2014" spans="1:5" ht="29.25">
      <c r="A2014" s="416" t="s">
        <v>24038</v>
      </c>
      <c r="B2014" s="410" t="s">
        <v>24039</v>
      </c>
      <c r="C2014" s="419" t="s">
        <v>20251</v>
      </c>
      <c r="D2014" s="619">
        <v>341.4</v>
      </c>
      <c r="E2014" s="620"/>
    </row>
    <row r="2015" spans="1:5" ht="19.5">
      <c r="A2015" s="416" t="s">
        <v>24040</v>
      </c>
      <c r="B2015" s="398" t="s">
        <v>24041</v>
      </c>
      <c r="C2015" s="419" t="s">
        <v>20251</v>
      </c>
      <c r="D2015" s="619">
        <v>341.4</v>
      </c>
      <c r="E2015" s="620"/>
    </row>
    <row r="2016" spans="1:5" ht="29.25">
      <c r="A2016" s="416" t="s">
        <v>24042</v>
      </c>
      <c r="B2016" s="410" t="s">
        <v>24043</v>
      </c>
      <c r="C2016" s="408" t="s">
        <v>20251</v>
      </c>
      <c r="D2016" s="421">
        <v>264</v>
      </c>
    </row>
    <row r="2017" spans="1:4" ht="19.5">
      <c r="A2017" s="416" t="s">
        <v>24044</v>
      </c>
      <c r="B2017" s="398" t="s">
        <v>24045</v>
      </c>
      <c r="C2017" s="408" t="s">
        <v>20251</v>
      </c>
      <c r="D2017" s="421">
        <v>252</v>
      </c>
    </row>
    <row r="2018" spans="1:4" ht="19.5">
      <c r="A2018" s="416" t="s">
        <v>24046</v>
      </c>
      <c r="B2018" s="398" t="s">
        <v>24047</v>
      </c>
      <c r="C2018" s="408" t="s">
        <v>20251</v>
      </c>
      <c r="D2018" s="421">
        <v>96</v>
      </c>
    </row>
    <row r="2019" spans="1:4" ht="19.5">
      <c r="A2019" s="415" t="s">
        <v>24048</v>
      </c>
      <c r="B2019" s="398" t="s">
        <v>24049</v>
      </c>
      <c r="C2019" s="418" t="s">
        <v>20251</v>
      </c>
      <c r="D2019" s="412">
        <v>75.430000000000007</v>
      </c>
    </row>
    <row r="2020" spans="1:4" ht="29.25">
      <c r="A2020" s="416" t="s">
        <v>24050</v>
      </c>
      <c r="B2020" s="398" t="s">
        <v>24051</v>
      </c>
      <c r="C2020" s="419" t="s">
        <v>20251</v>
      </c>
      <c r="D2020" s="421">
        <v>180</v>
      </c>
    </row>
    <row r="2021" spans="1:4" ht="19.5">
      <c r="A2021" s="415" t="s">
        <v>24052</v>
      </c>
      <c r="B2021" s="398" t="s">
        <v>24053</v>
      </c>
      <c r="C2021" s="418" t="s">
        <v>20251</v>
      </c>
      <c r="D2021" s="412">
        <v>43.72</v>
      </c>
    </row>
    <row r="2022" spans="1:4" ht="19.5">
      <c r="A2022" s="415" t="s">
        <v>24054</v>
      </c>
      <c r="B2022" s="398" t="s">
        <v>24055</v>
      </c>
      <c r="C2022" s="418" t="s">
        <v>20251</v>
      </c>
      <c r="D2022" s="412">
        <v>36.880000000000003</v>
      </c>
    </row>
    <row r="2023" spans="1:4" ht="19.5">
      <c r="A2023" s="415" t="s">
        <v>24056</v>
      </c>
      <c r="B2023" s="398" t="s">
        <v>24057</v>
      </c>
      <c r="C2023" s="418" t="s">
        <v>20251</v>
      </c>
      <c r="D2023" s="412">
        <v>94.26</v>
      </c>
    </row>
    <row r="2024" spans="1:4" ht="19.5">
      <c r="A2024" s="415" t="s">
        <v>24058</v>
      </c>
      <c r="B2024" s="398" t="s">
        <v>24059</v>
      </c>
      <c r="C2024" s="418" t="s">
        <v>20251</v>
      </c>
      <c r="D2024" s="412">
        <v>60.58</v>
      </c>
    </row>
    <row r="2025" spans="1:4" ht="19.5">
      <c r="A2025" s="415" t="s">
        <v>24060</v>
      </c>
      <c r="B2025" s="398" t="s">
        <v>24061</v>
      </c>
      <c r="C2025" s="418" t="s">
        <v>20251</v>
      </c>
      <c r="D2025" s="412">
        <v>46.23</v>
      </c>
    </row>
    <row r="2026" spans="1:4" ht="19.5">
      <c r="A2026" s="415" t="s">
        <v>24062</v>
      </c>
      <c r="B2026" s="398" t="s">
        <v>24063</v>
      </c>
      <c r="C2026" s="418" t="s">
        <v>20251</v>
      </c>
      <c r="D2026" s="412">
        <v>147.01</v>
      </c>
    </row>
    <row r="2027" spans="1:4" ht="19.5">
      <c r="A2027" s="415" t="s">
        <v>24064</v>
      </c>
      <c r="B2027" s="398" t="s">
        <v>24065</v>
      </c>
      <c r="C2027" s="418" t="s">
        <v>20251</v>
      </c>
      <c r="D2027" s="412">
        <v>92.28</v>
      </c>
    </row>
    <row r="2028" spans="1:4" ht="19.5">
      <c r="A2028" s="415" t="s">
        <v>24066</v>
      </c>
      <c r="B2028" s="398" t="s">
        <v>24067</v>
      </c>
      <c r="C2028" s="418" t="s">
        <v>20251</v>
      </c>
      <c r="D2028" s="412">
        <v>73.56</v>
      </c>
    </row>
    <row r="2029" spans="1:4" ht="19.5">
      <c r="A2029" s="416" t="s">
        <v>24068</v>
      </c>
      <c r="B2029" s="398" t="s">
        <v>24069</v>
      </c>
      <c r="C2029" s="419" t="s">
        <v>20251</v>
      </c>
      <c r="D2029" s="421">
        <v>86.77</v>
      </c>
    </row>
    <row r="2030" spans="1:4" ht="19.5">
      <c r="A2030" s="416" t="s">
        <v>24070</v>
      </c>
      <c r="B2030" s="398" t="s">
        <v>24071</v>
      </c>
      <c r="C2030" s="419" t="s">
        <v>20251</v>
      </c>
      <c r="D2030" s="421">
        <v>9.8699999999999992</v>
      </c>
    </row>
    <row r="2031" spans="1:4" ht="19.5">
      <c r="A2031" s="416" t="s">
        <v>24072</v>
      </c>
      <c r="B2031" s="398" t="s">
        <v>24073</v>
      </c>
      <c r="C2031" s="419" t="s">
        <v>20251</v>
      </c>
      <c r="D2031" s="421">
        <v>18.25</v>
      </c>
    </row>
    <row r="2032" spans="1:4" ht="19.5">
      <c r="A2032" s="416" t="s">
        <v>24074</v>
      </c>
      <c r="B2032" s="398" t="s">
        <v>24075</v>
      </c>
      <c r="C2032" s="419" t="s">
        <v>20131</v>
      </c>
      <c r="D2032" s="421">
        <v>5.81</v>
      </c>
    </row>
    <row r="2033" spans="1:5" ht="19.5">
      <c r="A2033" s="416" t="s">
        <v>24076</v>
      </c>
      <c r="B2033" s="398" t="s">
        <v>24077</v>
      </c>
      <c r="C2033" s="419" t="s">
        <v>20131</v>
      </c>
      <c r="D2033" s="421">
        <v>11.71</v>
      </c>
    </row>
    <row r="2034" spans="1:5" ht="19.5">
      <c r="A2034" s="416" t="s">
        <v>24078</v>
      </c>
      <c r="B2034" s="398" t="s">
        <v>24079</v>
      </c>
      <c r="C2034" s="419" t="s">
        <v>20131</v>
      </c>
      <c r="D2034" s="421">
        <v>20.89</v>
      </c>
    </row>
    <row r="2035" spans="1:5" ht="19.5">
      <c r="A2035" s="416" t="s">
        <v>24080</v>
      </c>
      <c r="B2035" s="398" t="s">
        <v>24081</v>
      </c>
      <c r="C2035" s="419" t="s">
        <v>20131</v>
      </c>
      <c r="D2035" s="421">
        <v>11.5</v>
      </c>
    </row>
    <row r="2036" spans="1:5" ht="19.5">
      <c r="A2036" s="416" t="s">
        <v>24082</v>
      </c>
      <c r="B2036" s="398" t="s">
        <v>24083</v>
      </c>
      <c r="C2036" s="419" t="s">
        <v>20131</v>
      </c>
      <c r="D2036" s="421">
        <v>12.9</v>
      </c>
    </row>
    <row r="2037" spans="1:5" ht="19.5">
      <c r="A2037" s="416" t="s">
        <v>24084</v>
      </c>
      <c r="B2037" s="398" t="s">
        <v>24085</v>
      </c>
      <c r="C2037" s="404" t="s">
        <v>20131</v>
      </c>
      <c r="D2037" s="619">
        <v>40</v>
      </c>
      <c r="E2037" s="620"/>
    </row>
    <row r="2038" spans="1:5" ht="19.5">
      <c r="A2038" s="416" t="s">
        <v>24086</v>
      </c>
      <c r="B2038" s="398" t="s">
        <v>24087</v>
      </c>
      <c r="C2038" s="404" t="s">
        <v>20131</v>
      </c>
      <c r="D2038" s="619">
        <v>45</v>
      </c>
      <c r="E2038" s="620"/>
    </row>
    <row r="2039" spans="1:5" ht="19.5">
      <c r="A2039" s="416" t="s">
        <v>24088</v>
      </c>
      <c r="B2039" s="398" t="s">
        <v>24089</v>
      </c>
      <c r="C2039" s="404" t="s">
        <v>20131</v>
      </c>
      <c r="D2039" s="619">
        <v>110.74</v>
      </c>
      <c r="E2039" s="620"/>
    </row>
    <row r="2040" spans="1:5" ht="29.25">
      <c r="A2040" s="416" t="s">
        <v>24090</v>
      </c>
      <c r="B2040" s="410" t="s">
        <v>24091</v>
      </c>
      <c r="C2040" s="404" t="s">
        <v>20251</v>
      </c>
      <c r="D2040" s="619">
        <v>361.66</v>
      </c>
      <c r="E2040" s="620"/>
    </row>
    <row r="2041" spans="1:5" ht="29.25">
      <c r="A2041" s="416" t="s">
        <v>24092</v>
      </c>
      <c r="B2041" s="410" t="s">
        <v>24093</v>
      </c>
      <c r="C2041" s="404" t="s">
        <v>20251</v>
      </c>
      <c r="D2041" s="619">
        <v>361.66</v>
      </c>
      <c r="E2041" s="620"/>
    </row>
    <row r="2042" spans="1:5" ht="29.25">
      <c r="A2042" s="416" t="s">
        <v>24094</v>
      </c>
      <c r="B2042" s="410" t="s">
        <v>24095</v>
      </c>
      <c r="C2042" s="404" t="s">
        <v>20251</v>
      </c>
      <c r="D2042" s="619">
        <v>361.66</v>
      </c>
      <c r="E2042" s="620"/>
    </row>
    <row r="2043" spans="1:5" ht="29.25">
      <c r="A2043" s="416" t="s">
        <v>24096</v>
      </c>
      <c r="B2043" s="410" t="s">
        <v>24097</v>
      </c>
      <c r="C2043" s="404" t="s">
        <v>20251</v>
      </c>
      <c r="D2043" s="619">
        <v>341.4</v>
      </c>
      <c r="E2043" s="620"/>
    </row>
    <row r="2044" spans="1:5" ht="29.25">
      <c r="A2044" s="416" t="s">
        <v>24098</v>
      </c>
      <c r="B2044" s="410" t="s">
        <v>24099</v>
      </c>
      <c r="C2044" s="404" t="s">
        <v>20251</v>
      </c>
      <c r="D2044" s="619">
        <v>341.4</v>
      </c>
      <c r="E2044" s="620"/>
    </row>
    <row r="2045" spans="1:5" ht="19.5">
      <c r="A2045" s="416" t="s">
        <v>24100</v>
      </c>
      <c r="B2045" s="398" t="s">
        <v>24101</v>
      </c>
      <c r="C2045" s="404" t="s">
        <v>20251</v>
      </c>
      <c r="D2045" s="619">
        <v>341.4</v>
      </c>
      <c r="E2045" s="620"/>
    </row>
    <row r="2046" spans="1:5" ht="29.25">
      <c r="A2046" s="416" t="s">
        <v>24102</v>
      </c>
      <c r="B2046" s="410" t="s">
        <v>24103</v>
      </c>
      <c r="C2046" s="404" t="s">
        <v>20251</v>
      </c>
      <c r="D2046" s="619">
        <v>341.4</v>
      </c>
      <c r="E2046" s="620"/>
    </row>
    <row r="2047" spans="1:5" ht="29.25">
      <c r="A2047" s="416" t="s">
        <v>24104</v>
      </c>
      <c r="B2047" s="410" t="s">
        <v>24105</v>
      </c>
      <c r="C2047" s="404" t="s">
        <v>20251</v>
      </c>
      <c r="D2047" s="619">
        <v>341.4</v>
      </c>
      <c r="E2047" s="620"/>
    </row>
    <row r="2048" spans="1:5" ht="19.5">
      <c r="A2048" s="416" t="s">
        <v>24106</v>
      </c>
      <c r="B2048" s="398" t="s">
        <v>24107</v>
      </c>
      <c r="C2048" s="404" t="s">
        <v>20251</v>
      </c>
      <c r="D2048" s="619">
        <v>341.4</v>
      </c>
      <c r="E2048" s="620"/>
    </row>
    <row r="2049" spans="1:5" ht="29.25">
      <c r="A2049" s="416" t="s">
        <v>24108</v>
      </c>
      <c r="B2049" s="410" t="s">
        <v>24109</v>
      </c>
      <c r="C2049" s="404" t="s">
        <v>20251</v>
      </c>
      <c r="D2049" s="619">
        <v>341.4</v>
      </c>
      <c r="E2049" s="620"/>
    </row>
    <row r="2050" spans="1:5" ht="29.25">
      <c r="A2050" s="416" t="s">
        <v>24110</v>
      </c>
      <c r="B2050" s="410" t="s">
        <v>24111</v>
      </c>
      <c r="C2050" s="404" t="s">
        <v>20251</v>
      </c>
      <c r="D2050" s="619">
        <v>341.4</v>
      </c>
      <c r="E2050" s="620"/>
    </row>
    <row r="2051" spans="1:5" ht="19.5">
      <c r="A2051" s="416" t="s">
        <v>24112</v>
      </c>
      <c r="B2051" s="398" t="s">
        <v>24113</v>
      </c>
      <c r="C2051" s="404" t="s">
        <v>20251</v>
      </c>
      <c r="D2051" s="619">
        <v>341.4</v>
      </c>
      <c r="E2051" s="620"/>
    </row>
    <row r="2052" spans="1:5" ht="19.5">
      <c r="A2052" s="417" t="s">
        <v>24114</v>
      </c>
      <c r="B2052" s="400" t="s">
        <v>24115</v>
      </c>
      <c r="C2052" s="401" t="s">
        <v>20131</v>
      </c>
      <c r="D2052" s="613">
        <v>3361.06</v>
      </c>
      <c r="E2052" s="614"/>
    </row>
    <row r="2053" spans="1:5" ht="14.25">
      <c r="A2053" s="407"/>
      <c r="B2053" s="403" t="s">
        <v>24116</v>
      </c>
      <c r="C2053" s="407"/>
      <c r="D2053" s="407"/>
    </row>
    <row r="2054" spans="1:5" ht="29.25">
      <c r="A2054" s="397" t="s">
        <v>24117</v>
      </c>
      <c r="B2054" s="398" t="s">
        <v>24118</v>
      </c>
      <c r="C2054" s="405" t="s">
        <v>20131</v>
      </c>
      <c r="D2054" s="424">
        <v>3864.39</v>
      </c>
    </row>
    <row r="2055" spans="1:5" ht="29.25">
      <c r="A2055" s="415" t="s">
        <v>24119</v>
      </c>
      <c r="B2055" s="398" t="s">
        <v>24120</v>
      </c>
      <c r="C2055" s="405" t="s">
        <v>23928</v>
      </c>
      <c r="D2055" s="617">
        <v>1123.8</v>
      </c>
      <c r="E2055" s="618"/>
    </row>
    <row r="2056" spans="1:5" ht="29.25">
      <c r="A2056" s="415" t="s">
        <v>24121</v>
      </c>
      <c r="B2056" s="398" t="s">
        <v>24122</v>
      </c>
      <c r="C2056" s="405" t="s">
        <v>20131</v>
      </c>
      <c r="D2056" s="617">
        <v>3370.2</v>
      </c>
      <c r="E2056" s="618"/>
    </row>
    <row r="2057" spans="1:5" ht="29.25">
      <c r="A2057" s="415" t="s">
        <v>24123</v>
      </c>
      <c r="B2057" s="398" t="s">
        <v>24124</v>
      </c>
      <c r="C2057" s="405" t="s">
        <v>20131</v>
      </c>
      <c r="D2057" s="617">
        <v>3873.53</v>
      </c>
      <c r="E2057" s="618"/>
    </row>
    <row r="2058" spans="1:5" ht="29.25">
      <c r="A2058" s="415" t="s">
        <v>24125</v>
      </c>
      <c r="B2058" s="398" t="s">
        <v>24126</v>
      </c>
      <c r="C2058" s="405" t="s">
        <v>23928</v>
      </c>
      <c r="D2058" s="617">
        <v>1165.3599999999999</v>
      </c>
      <c r="E2058" s="618"/>
    </row>
    <row r="2059" spans="1:5">
      <c r="A2059" s="415" t="s">
        <v>24127</v>
      </c>
      <c r="B2059" s="398" t="s">
        <v>24128</v>
      </c>
      <c r="C2059" s="405" t="s">
        <v>20131</v>
      </c>
      <c r="D2059" s="621">
        <v>90.54</v>
      </c>
      <c r="E2059" s="622"/>
    </row>
    <row r="2060" spans="1:5">
      <c r="A2060" s="415" t="s">
        <v>24129</v>
      </c>
      <c r="B2060" s="398" t="s">
        <v>24130</v>
      </c>
      <c r="C2060" s="405" t="s">
        <v>20131</v>
      </c>
      <c r="D2060" s="621">
        <v>192.72</v>
      </c>
      <c r="E2060" s="622"/>
    </row>
    <row r="2061" spans="1:5" ht="19.5">
      <c r="A2061" s="416" t="s">
        <v>24131</v>
      </c>
      <c r="B2061" s="398" t="s">
        <v>24132</v>
      </c>
      <c r="C2061" s="408" t="s">
        <v>20298</v>
      </c>
      <c r="D2061" s="619">
        <v>57.5</v>
      </c>
      <c r="E2061" s="620"/>
    </row>
    <row r="2062" spans="1:5">
      <c r="A2062" s="416" t="s">
        <v>24133</v>
      </c>
      <c r="B2062" s="398" t="s">
        <v>24134</v>
      </c>
      <c r="C2062" s="408" t="s">
        <v>20131</v>
      </c>
      <c r="D2062" s="619">
        <v>90.54</v>
      </c>
      <c r="E2062" s="620"/>
    </row>
    <row r="2063" spans="1:5">
      <c r="A2063" s="415" t="s">
        <v>24135</v>
      </c>
      <c r="B2063" s="398" t="s">
        <v>24136</v>
      </c>
      <c r="C2063" s="405" t="s">
        <v>20131</v>
      </c>
      <c r="D2063" s="621">
        <v>192.72</v>
      </c>
      <c r="E2063" s="622"/>
    </row>
    <row r="2064" spans="1:5" ht="19.5">
      <c r="A2064" s="416" t="s">
        <v>24137</v>
      </c>
      <c r="B2064" s="398" t="s">
        <v>24138</v>
      </c>
      <c r="C2064" s="408" t="s">
        <v>20298</v>
      </c>
      <c r="D2064" s="619">
        <v>57.5</v>
      </c>
      <c r="E2064" s="620"/>
    </row>
    <row r="2065" spans="1:5" ht="48.75">
      <c r="A2065" s="416" t="s">
        <v>24147</v>
      </c>
      <c r="B2065" s="398" t="s">
        <v>24446</v>
      </c>
      <c r="C2065" s="408" t="s">
        <v>3704</v>
      </c>
      <c r="D2065" s="619">
        <v>187.25</v>
      </c>
      <c r="E2065" s="620"/>
    </row>
    <row r="2066" spans="1:5">
      <c r="A2066" s="309"/>
      <c r="B2066" s="310"/>
      <c r="C2066" s="309"/>
      <c r="D2066" s="309"/>
    </row>
    <row r="2067" spans="1:5">
      <c r="A2067" s="309"/>
      <c r="B2067" s="310"/>
      <c r="C2067" s="309"/>
      <c r="D2067" s="309"/>
    </row>
    <row r="2068" spans="1:5">
      <c r="A2068" s="309"/>
      <c r="B2068" s="310"/>
      <c r="C2068" s="309"/>
      <c r="D2068" s="309"/>
    </row>
    <row r="2069" spans="1:5">
      <c r="A2069" s="309"/>
      <c r="B2069" s="310"/>
      <c r="C2069" s="309"/>
      <c r="D2069" s="309"/>
    </row>
    <row r="2070" spans="1:5">
      <c r="A2070" s="309"/>
      <c r="B2070" s="310"/>
      <c r="C2070" s="309"/>
      <c r="D2070" s="309"/>
    </row>
    <row r="2071" spans="1:5">
      <c r="A2071" s="309"/>
      <c r="B2071" s="310"/>
      <c r="C2071" s="309"/>
      <c r="D2071" s="309"/>
    </row>
    <row r="2072" spans="1:5">
      <c r="A2072" s="309"/>
      <c r="B2072" s="310"/>
      <c r="C2072" s="309"/>
      <c r="D2072" s="309"/>
    </row>
    <row r="2073" spans="1:5">
      <c r="A2073" s="309"/>
      <c r="B2073" s="310"/>
      <c r="C2073" s="309"/>
      <c r="D2073" s="309"/>
    </row>
    <row r="2074" spans="1:5">
      <c r="A2074" s="309"/>
      <c r="B2074" s="310"/>
      <c r="C2074" s="309"/>
      <c r="D2074" s="309"/>
    </row>
    <row r="2075" spans="1:5">
      <c r="A2075" s="309"/>
      <c r="B2075" s="310"/>
      <c r="C2075" s="309"/>
      <c r="D2075" s="309"/>
    </row>
    <row r="2076" spans="1:5">
      <c r="A2076" s="309"/>
      <c r="B2076" s="310"/>
      <c r="C2076" s="309"/>
      <c r="D2076" s="309"/>
    </row>
    <row r="2077" spans="1:5">
      <c r="A2077" s="309"/>
      <c r="B2077" s="310"/>
      <c r="C2077" s="309"/>
      <c r="D2077" s="309"/>
    </row>
    <row r="2078" spans="1:5">
      <c r="A2078" s="309"/>
      <c r="B2078" s="310"/>
      <c r="C2078" s="309"/>
      <c r="D2078" s="309"/>
    </row>
    <row r="2079" spans="1:5">
      <c r="A2079" s="309"/>
      <c r="B2079" s="310"/>
      <c r="C2079" s="309"/>
      <c r="D2079" s="309"/>
    </row>
    <row r="2080" spans="1:5">
      <c r="A2080" s="309"/>
      <c r="B2080" s="310"/>
      <c r="C2080" s="309"/>
      <c r="D2080" s="309"/>
    </row>
    <row r="2081" spans="1:4">
      <c r="A2081" s="309"/>
      <c r="B2081" s="310"/>
      <c r="C2081" s="309"/>
      <c r="D2081" s="309"/>
    </row>
    <row r="2082" spans="1:4">
      <c r="A2082" s="309"/>
      <c r="B2082" s="310"/>
      <c r="C2082" s="309"/>
      <c r="D2082" s="309"/>
    </row>
    <row r="2083" spans="1:4">
      <c r="A2083" s="309"/>
      <c r="B2083" s="310"/>
      <c r="C2083" s="309"/>
      <c r="D2083" s="309"/>
    </row>
    <row r="2084" spans="1:4">
      <c r="A2084" s="309"/>
      <c r="B2084" s="310"/>
      <c r="C2084" s="309"/>
      <c r="D2084" s="309"/>
    </row>
    <row r="2085" spans="1:4">
      <c r="A2085" s="309"/>
      <c r="B2085" s="310"/>
      <c r="C2085" s="309"/>
      <c r="D2085" s="309"/>
    </row>
    <row r="2086" spans="1:4">
      <c r="A2086" s="309"/>
      <c r="B2086" s="310"/>
      <c r="C2086" s="309"/>
      <c r="D2086" s="309"/>
    </row>
    <row r="2087" spans="1:4">
      <c r="A2087" s="309"/>
      <c r="B2087" s="310"/>
      <c r="C2087" s="309"/>
      <c r="D2087" s="309"/>
    </row>
    <row r="2088" spans="1:4">
      <c r="A2088" s="309"/>
      <c r="B2088" s="310"/>
      <c r="C2088" s="309"/>
      <c r="D2088" s="309"/>
    </row>
    <row r="2089" spans="1:4">
      <c r="A2089" s="309"/>
      <c r="B2089" s="310"/>
      <c r="C2089" s="309"/>
      <c r="D2089" s="309"/>
    </row>
    <row r="2090" spans="1:4">
      <c r="A2090" s="309"/>
      <c r="B2090" s="310"/>
      <c r="C2090" s="309"/>
      <c r="D2090" s="309"/>
    </row>
    <row r="2091" spans="1:4">
      <c r="A2091" s="309"/>
      <c r="B2091" s="310"/>
      <c r="C2091" s="309"/>
      <c r="D2091" s="309"/>
    </row>
    <row r="2092" spans="1:4">
      <c r="A2092" s="309"/>
      <c r="B2092" s="310"/>
      <c r="C2092" s="309"/>
      <c r="D2092" s="309"/>
    </row>
    <row r="2093" spans="1:4">
      <c r="A2093" s="309"/>
      <c r="B2093" s="310"/>
      <c r="C2093" s="309"/>
      <c r="D2093" s="309"/>
    </row>
    <row r="2094" spans="1:4">
      <c r="A2094" s="309"/>
      <c r="B2094" s="310"/>
      <c r="C2094" s="309"/>
      <c r="D2094" s="309"/>
    </row>
    <row r="2095" spans="1:4">
      <c r="A2095" s="309"/>
      <c r="B2095" s="310"/>
      <c r="C2095" s="309"/>
      <c r="D2095" s="309"/>
    </row>
    <row r="2096" spans="1:4">
      <c r="A2096" s="308"/>
      <c r="B2096" s="308"/>
      <c r="C2096" s="308"/>
      <c r="D2096" s="308"/>
    </row>
    <row r="2097" spans="1:4">
      <c r="A2097" s="309"/>
      <c r="B2097" s="310"/>
      <c r="C2097" s="309"/>
      <c r="D2097" s="309"/>
    </row>
    <row r="2098" spans="1:4">
      <c r="A2098" s="309"/>
      <c r="B2098" s="310"/>
      <c r="C2098" s="309"/>
      <c r="D2098" s="309"/>
    </row>
    <row r="2099" spans="1:4">
      <c r="A2099" s="309"/>
      <c r="B2099" s="310"/>
      <c r="C2099" s="309"/>
      <c r="D2099" s="309"/>
    </row>
    <row r="2100" spans="1:4">
      <c r="A2100" s="308"/>
      <c r="B2100" s="308"/>
      <c r="C2100" s="308"/>
      <c r="D2100" s="308"/>
    </row>
    <row r="2101" spans="1:4">
      <c r="A2101" s="309"/>
      <c r="B2101" s="310"/>
      <c r="C2101" s="309"/>
      <c r="D2101" s="309"/>
    </row>
    <row r="2102" spans="1:4">
      <c r="A2102" s="309"/>
      <c r="B2102" s="310"/>
      <c r="C2102" s="309"/>
      <c r="D2102" s="309"/>
    </row>
    <row r="2103" spans="1:4">
      <c r="A2103" s="309"/>
      <c r="B2103" s="310"/>
      <c r="C2103" s="309"/>
      <c r="D2103" s="309"/>
    </row>
    <row r="2104" spans="1:4">
      <c r="A2104" s="308"/>
      <c r="B2104" s="308"/>
      <c r="C2104" s="308"/>
      <c r="D2104" s="308"/>
    </row>
    <row r="2105" spans="1:4">
      <c r="A2105" s="308"/>
      <c r="B2105" s="308"/>
      <c r="C2105" s="308"/>
      <c r="D2105" s="308"/>
    </row>
    <row r="2106" spans="1:4">
      <c r="A2106" s="309"/>
      <c r="B2106" s="310"/>
      <c r="C2106" s="309"/>
      <c r="D2106" s="309"/>
    </row>
    <row r="2107" spans="1:4">
      <c r="A2107" s="309"/>
      <c r="B2107" s="310"/>
      <c r="C2107" s="309"/>
      <c r="D2107" s="309"/>
    </row>
    <row r="2108" spans="1:4">
      <c r="A2108" s="309"/>
      <c r="B2108" s="310"/>
      <c r="C2108" s="309"/>
      <c r="D2108" s="309"/>
    </row>
    <row r="2109" spans="1:4">
      <c r="A2109" s="309"/>
      <c r="B2109" s="310"/>
      <c r="C2109" s="309"/>
      <c r="D2109" s="309"/>
    </row>
    <row r="2110" spans="1:4">
      <c r="A2110" s="309"/>
      <c r="B2110" s="310"/>
      <c r="C2110" s="309"/>
      <c r="D2110" s="309"/>
    </row>
    <row r="2111" spans="1:4">
      <c r="A2111" s="309"/>
      <c r="B2111" s="310"/>
      <c r="C2111" s="309"/>
      <c r="D2111" s="309"/>
    </row>
    <row r="2112" spans="1:4">
      <c r="A2112" s="309"/>
      <c r="B2112" s="310"/>
      <c r="C2112" s="309"/>
      <c r="D2112" s="309"/>
    </row>
    <row r="2113" spans="1:4">
      <c r="A2113" s="309"/>
      <c r="B2113" s="310"/>
      <c r="C2113" s="309"/>
      <c r="D2113" s="309"/>
    </row>
    <row r="2114" spans="1:4">
      <c r="A2114" s="309"/>
      <c r="B2114" s="310"/>
      <c r="C2114" s="309"/>
      <c r="D2114" s="309"/>
    </row>
    <row r="2115" spans="1:4">
      <c r="A2115" s="309"/>
      <c r="B2115" s="310"/>
      <c r="C2115" s="309"/>
      <c r="D2115" s="309"/>
    </row>
    <row r="2116" spans="1:4">
      <c r="A2116" s="308"/>
      <c r="B2116" s="308"/>
      <c r="C2116" s="308"/>
      <c r="D2116" s="308"/>
    </row>
    <row r="2117" spans="1:4">
      <c r="A2117" s="309"/>
      <c r="B2117" s="310"/>
      <c r="C2117" s="309"/>
      <c r="D2117" s="309"/>
    </row>
    <row r="2118" spans="1:4">
      <c r="A2118" s="308"/>
      <c r="B2118" s="308"/>
      <c r="C2118" s="308"/>
      <c r="D2118" s="308"/>
    </row>
    <row r="2119" spans="1:4">
      <c r="A2119" s="309"/>
      <c r="B2119" s="310"/>
      <c r="C2119" s="309"/>
      <c r="D2119" s="309"/>
    </row>
    <row r="2120" spans="1:4">
      <c r="A2120" s="308"/>
      <c r="B2120" s="308"/>
      <c r="C2120" s="308"/>
      <c r="D2120" s="308"/>
    </row>
    <row r="2121" spans="1:4">
      <c r="A2121" s="309"/>
      <c r="B2121" s="310"/>
      <c r="C2121" s="309"/>
      <c r="D2121" s="309"/>
    </row>
    <row r="2122" spans="1:4">
      <c r="A2122" s="309"/>
      <c r="B2122" s="310"/>
      <c r="C2122" s="309"/>
      <c r="D2122" s="309"/>
    </row>
    <row r="2123" spans="1:4">
      <c r="A2123" s="309"/>
      <c r="B2123" s="310"/>
      <c r="C2123" s="309"/>
      <c r="D2123" s="309"/>
    </row>
    <row r="2124" spans="1:4">
      <c r="A2124" s="309"/>
      <c r="B2124" s="310"/>
      <c r="C2124" s="309"/>
      <c r="D2124" s="309"/>
    </row>
    <row r="2125" spans="1:4">
      <c r="A2125" s="308"/>
      <c r="B2125" s="308"/>
      <c r="C2125" s="308"/>
      <c r="D2125" s="308"/>
    </row>
    <row r="2126" spans="1:4">
      <c r="A2126" s="309"/>
      <c r="B2126" s="310"/>
      <c r="C2126" s="309"/>
      <c r="D2126" s="309"/>
    </row>
    <row r="2127" spans="1:4">
      <c r="A2127" s="308"/>
      <c r="B2127" s="308"/>
      <c r="C2127" s="308"/>
      <c r="D2127" s="308"/>
    </row>
    <row r="2128" spans="1:4">
      <c r="A2128" s="308"/>
      <c r="B2128" s="308"/>
      <c r="C2128" s="308"/>
      <c r="D2128" s="308"/>
    </row>
    <row r="2129" spans="1:4">
      <c r="A2129" s="309"/>
      <c r="B2129" s="310"/>
      <c r="C2129" s="309"/>
      <c r="D2129" s="309"/>
    </row>
    <row r="2130" spans="1:4">
      <c r="A2130" s="309"/>
      <c r="B2130" s="310"/>
      <c r="C2130" s="309"/>
      <c r="D2130" s="309"/>
    </row>
    <row r="2131" spans="1:4">
      <c r="A2131" s="308"/>
      <c r="B2131" s="308"/>
      <c r="C2131" s="308"/>
      <c r="D2131" s="308"/>
    </row>
    <row r="2132" spans="1:4">
      <c r="A2132" s="308"/>
      <c r="B2132" s="308"/>
      <c r="C2132" s="308"/>
      <c r="D2132" s="308"/>
    </row>
    <row r="2133" spans="1:4">
      <c r="A2133" s="309"/>
      <c r="B2133" s="310"/>
      <c r="C2133" s="309"/>
      <c r="D2133" s="309"/>
    </row>
    <row r="2134" spans="1:4">
      <c r="A2134" s="309"/>
      <c r="B2134" s="310"/>
      <c r="C2134" s="309"/>
      <c r="D2134" s="309"/>
    </row>
    <row r="2135" spans="1:4">
      <c r="A2135" s="309"/>
      <c r="B2135" s="310"/>
      <c r="C2135" s="309"/>
      <c r="D2135" s="309"/>
    </row>
    <row r="2136" spans="1:4">
      <c r="A2136" s="309"/>
      <c r="B2136" s="310"/>
      <c r="C2136" s="309"/>
      <c r="D2136" s="309"/>
    </row>
    <row r="2137" spans="1:4">
      <c r="A2137" s="309"/>
      <c r="B2137" s="310"/>
      <c r="C2137" s="309"/>
      <c r="D2137" s="309"/>
    </row>
    <row r="2138" spans="1:4">
      <c r="A2138" s="309"/>
      <c r="B2138" s="310"/>
      <c r="C2138" s="309"/>
      <c r="D2138" s="309"/>
    </row>
    <row r="2139" spans="1:4">
      <c r="A2139" s="309"/>
      <c r="B2139" s="310"/>
      <c r="C2139" s="309"/>
      <c r="D2139" s="309"/>
    </row>
    <row r="2140" spans="1:4">
      <c r="A2140" s="309"/>
      <c r="B2140" s="310"/>
      <c r="C2140" s="309"/>
      <c r="D2140" s="309"/>
    </row>
    <row r="2141" spans="1:4">
      <c r="A2141" s="309"/>
      <c r="B2141" s="310"/>
      <c r="C2141" s="309"/>
      <c r="D2141" s="309"/>
    </row>
    <row r="2142" spans="1:4">
      <c r="A2142" s="309"/>
      <c r="B2142" s="310"/>
      <c r="C2142" s="309"/>
      <c r="D2142" s="309"/>
    </row>
    <row r="2143" spans="1:4">
      <c r="A2143" s="309"/>
      <c r="B2143" s="310"/>
      <c r="C2143" s="309"/>
      <c r="D2143" s="309"/>
    </row>
    <row r="2144" spans="1:4">
      <c r="A2144" s="309"/>
      <c r="B2144" s="310"/>
      <c r="C2144" s="309"/>
      <c r="D2144" s="309"/>
    </row>
    <row r="2145" spans="1:4">
      <c r="A2145" s="309"/>
      <c r="B2145" s="310"/>
      <c r="C2145" s="309"/>
      <c r="D2145" s="309"/>
    </row>
    <row r="2146" spans="1:4">
      <c r="A2146" s="309"/>
      <c r="B2146" s="310"/>
      <c r="C2146" s="309"/>
      <c r="D2146" s="309"/>
    </row>
    <row r="2147" spans="1:4">
      <c r="A2147" s="308"/>
      <c r="B2147" s="308"/>
      <c r="C2147" s="308"/>
      <c r="D2147" s="308"/>
    </row>
    <row r="2148" spans="1:4">
      <c r="A2148" s="308"/>
      <c r="B2148" s="308"/>
      <c r="C2148" s="308"/>
      <c r="D2148" s="308"/>
    </row>
    <row r="2149" spans="1:4">
      <c r="A2149" s="308"/>
      <c r="B2149" s="308"/>
      <c r="C2149" s="308"/>
      <c r="D2149" s="308"/>
    </row>
    <row r="2150" spans="1:4">
      <c r="A2150" s="308"/>
      <c r="B2150" s="308"/>
      <c r="C2150" s="308"/>
      <c r="D2150" s="308"/>
    </row>
    <row r="2151" spans="1:4">
      <c r="A2151" s="309"/>
      <c r="B2151" s="310"/>
      <c r="C2151" s="309"/>
      <c r="D2151" s="309"/>
    </row>
    <row r="2152" spans="1:4">
      <c r="A2152" s="309"/>
      <c r="B2152" s="310"/>
      <c r="C2152" s="309"/>
      <c r="D2152" s="309"/>
    </row>
    <row r="2153" spans="1:4">
      <c r="A2153" s="309"/>
      <c r="B2153" s="310"/>
      <c r="C2153" s="309"/>
      <c r="D2153" s="309"/>
    </row>
    <row r="2154" spans="1:4">
      <c r="A2154" s="309"/>
      <c r="B2154" s="310"/>
      <c r="C2154" s="309"/>
      <c r="D2154" s="309"/>
    </row>
    <row r="2155" spans="1:4">
      <c r="A2155" s="309"/>
      <c r="B2155" s="310"/>
      <c r="C2155" s="309"/>
      <c r="D2155" s="309"/>
    </row>
    <row r="2156" spans="1:4">
      <c r="A2156" s="309"/>
      <c r="B2156" s="310"/>
      <c r="C2156" s="309"/>
      <c r="D2156" s="309"/>
    </row>
    <row r="2157" spans="1:4">
      <c r="A2157" s="309"/>
      <c r="B2157" s="310"/>
      <c r="C2157" s="309"/>
      <c r="D2157" s="309"/>
    </row>
    <row r="2158" spans="1:4">
      <c r="A2158" s="309"/>
      <c r="B2158" s="310"/>
      <c r="C2158" s="309"/>
      <c r="D2158" s="309"/>
    </row>
    <row r="2159" spans="1:4">
      <c r="A2159" s="309"/>
      <c r="B2159" s="310"/>
      <c r="C2159" s="309"/>
      <c r="D2159" s="309"/>
    </row>
    <row r="2160" spans="1:4">
      <c r="A2160" s="309"/>
      <c r="B2160" s="310"/>
      <c r="C2160" s="309"/>
      <c r="D2160" s="309"/>
    </row>
    <row r="2161" spans="1:4">
      <c r="A2161" s="309"/>
      <c r="B2161" s="310"/>
      <c r="C2161" s="309"/>
      <c r="D2161" s="309"/>
    </row>
    <row r="2162" spans="1:4">
      <c r="A2162" s="309"/>
      <c r="B2162" s="310"/>
      <c r="C2162" s="309"/>
      <c r="D2162" s="309"/>
    </row>
    <row r="2163" spans="1:4">
      <c r="A2163" s="308"/>
      <c r="B2163" s="308"/>
      <c r="C2163" s="308"/>
      <c r="D2163" s="308"/>
    </row>
    <row r="2164" spans="1:4">
      <c r="A2164" s="309"/>
      <c r="B2164" s="310"/>
      <c r="C2164" s="309"/>
      <c r="D2164" s="309"/>
    </row>
    <row r="2165" spans="1:4">
      <c r="A2165" s="308"/>
      <c r="B2165" s="308"/>
      <c r="C2165" s="308"/>
      <c r="D2165" s="308"/>
    </row>
    <row r="2166" spans="1:4">
      <c r="A2166" s="309"/>
      <c r="B2166" s="310"/>
      <c r="C2166" s="309"/>
      <c r="D2166" s="309"/>
    </row>
    <row r="2167" spans="1:4">
      <c r="A2167" s="308"/>
      <c r="B2167" s="308"/>
      <c r="C2167" s="308"/>
      <c r="D2167" s="308"/>
    </row>
    <row r="2168" spans="1:4">
      <c r="A2168" s="309"/>
      <c r="B2168" s="310"/>
      <c r="C2168" s="309"/>
      <c r="D2168" s="309"/>
    </row>
    <row r="2169" spans="1:4">
      <c r="A2169" s="309"/>
      <c r="B2169" s="310"/>
      <c r="C2169" s="309"/>
      <c r="D2169" s="309"/>
    </row>
    <row r="2170" spans="1:4">
      <c r="A2170" s="309"/>
      <c r="B2170" s="310"/>
      <c r="C2170" s="309"/>
      <c r="D2170" s="309"/>
    </row>
    <row r="2171" spans="1:4">
      <c r="A2171" s="308"/>
      <c r="B2171" s="308"/>
      <c r="C2171" s="308"/>
      <c r="D2171" s="308"/>
    </row>
    <row r="2172" spans="1:4">
      <c r="A2172" s="309"/>
      <c r="B2172" s="310"/>
      <c r="C2172" s="309"/>
      <c r="D2172" s="309"/>
    </row>
    <row r="2173" spans="1:4">
      <c r="A2173" s="309"/>
      <c r="B2173" s="310"/>
      <c r="C2173" s="309"/>
      <c r="D2173" s="309"/>
    </row>
    <row r="2174" spans="1:4">
      <c r="A2174" s="309"/>
      <c r="B2174" s="310"/>
      <c r="C2174" s="309"/>
      <c r="D2174" s="309"/>
    </row>
    <row r="2175" spans="1:4">
      <c r="A2175" s="309"/>
      <c r="B2175" s="310"/>
      <c r="C2175" s="309"/>
      <c r="D2175" s="309"/>
    </row>
    <row r="2176" spans="1:4">
      <c r="A2176" s="308"/>
      <c r="B2176" s="308"/>
      <c r="C2176" s="308"/>
      <c r="D2176" s="308"/>
    </row>
    <row r="2177" spans="1:4">
      <c r="A2177" s="309"/>
      <c r="B2177" s="310"/>
      <c r="C2177" s="309"/>
      <c r="D2177" s="309"/>
    </row>
    <row r="2178" spans="1:4">
      <c r="A2178" s="308"/>
      <c r="B2178" s="308"/>
      <c r="C2178" s="308"/>
      <c r="D2178" s="308"/>
    </row>
    <row r="2179" spans="1:4">
      <c r="A2179" s="309"/>
      <c r="B2179" s="310"/>
      <c r="C2179" s="309"/>
      <c r="D2179" s="309"/>
    </row>
    <row r="2180" spans="1:4">
      <c r="A2180" s="308"/>
      <c r="B2180" s="308"/>
      <c r="C2180" s="308"/>
      <c r="D2180" s="308"/>
    </row>
    <row r="2181" spans="1:4">
      <c r="A2181" s="309"/>
      <c r="B2181" s="310"/>
      <c r="C2181" s="309"/>
      <c r="D2181" s="309"/>
    </row>
    <row r="2182" spans="1:4">
      <c r="A2182" s="309"/>
      <c r="B2182" s="310"/>
      <c r="C2182" s="309"/>
      <c r="D2182" s="309"/>
    </row>
    <row r="2183" spans="1:4">
      <c r="A2183" s="308"/>
      <c r="B2183" s="308"/>
      <c r="C2183" s="308"/>
      <c r="D2183" s="308"/>
    </row>
    <row r="2184" spans="1:4">
      <c r="A2184" s="309"/>
      <c r="B2184" s="310"/>
      <c r="C2184" s="309"/>
      <c r="D2184" s="309"/>
    </row>
    <row r="2185" spans="1:4">
      <c r="A2185" s="309"/>
      <c r="B2185" s="310"/>
      <c r="C2185" s="309"/>
      <c r="D2185" s="309"/>
    </row>
    <row r="2186" spans="1:4">
      <c r="A2186" s="308"/>
      <c r="B2186" s="308"/>
      <c r="C2186" s="308"/>
      <c r="D2186" s="308"/>
    </row>
    <row r="2187" spans="1:4">
      <c r="A2187" s="309"/>
      <c r="B2187" s="310"/>
      <c r="C2187" s="309"/>
      <c r="D2187" s="309"/>
    </row>
    <row r="2188" spans="1:4">
      <c r="A2188" s="308"/>
      <c r="B2188" s="308"/>
      <c r="C2188" s="308"/>
      <c r="D2188" s="308"/>
    </row>
    <row r="2189" spans="1:4">
      <c r="A2189" s="309"/>
      <c r="B2189" s="310"/>
      <c r="C2189" s="309"/>
      <c r="D2189" s="309"/>
    </row>
    <row r="2190" spans="1:4">
      <c r="A2190" s="309"/>
      <c r="B2190" s="310"/>
      <c r="C2190" s="309"/>
      <c r="D2190" s="309"/>
    </row>
    <row r="2191" spans="1:4">
      <c r="A2191" s="309"/>
      <c r="B2191" s="310"/>
      <c r="C2191" s="309"/>
      <c r="D2191" s="309"/>
    </row>
    <row r="2192" spans="1:4">
      <c r="A2192" s="308"/>
      <c r="B2192" s="308"/>
      <c r="C2192" s="308"/>
      <c r="D2192" s="308"/>
    </row>
    <row r="2193" spans="1:4">
      <c r="A2193" s="309"/>
      <c r="B2193" s="310"/>
      <c r="C2193" s="309"/>
      <c r="D2193" s="309"/>
    </row>
    <row r="2194" spans="1:4">
      <c r="A2194" s="309"/>
      <c r="B2194" s="310"/>
      <c r="C2194" s="309"/>
      <c r="D2194" s="309"/>
    </row>
    <row r="2195" spans="1:4">
      <c r="A2195" s="309"/>
      <c r="B2195" s="310"/>
      <c r="C2195" s="309"/>
      <c r="D2195" s="309"/>
    </row>
    <row r="2196" spans="1:4">
      <c r="A2196" s="308"/>
      <c r="B2196" s="308"/>
      <c r="C2196" s="308"/>
      <c r="D2196" s="308"/>
    </row>
    <row r="2197" spans="1:4">
      <c r="A2197" s="309"/>
      <c r="B2197" s="310"/>
      <c r="C2197" s="309"/>
      <c r="D2197" s="309"/>
    </row>
    <row r="2198" spans="1:4">
      <c r="A2198" s="309"/>
      <c r="B2198" s="310"/>
      <c r="C2198" s="309"/>
      <c r="D2198" s="309"/>
    </row>
    <row r="2199" spans="1:4">
      <c r="A2199" s="308"/>
      <c r="B2199" s="308"/>
      <c r="C2199" s="308"/>
      <c r="D2199" s="308"/>
    </row>
    <row r="2200" spans="1:4">
      <c r="A2200" s="308"/>
      <c r="B2200" s="308"/>
      <c r="C2200" s="308"/>
      <c r="D2200" s="308"/>
    </row>
    <row r="2201" spans="1:4">
      <c r="A2201" s="309"/>
      <c r="B2201" s="310"/>
      <c r="C2201" s="309"/>
      <c r="D2201" s="309"/>
    </row>
    <row r="2202" spans="1:4">
      <c r="A2202" s="309"/>
      <c r="B2202" s="310"/>
      <c r="C2202" s="309"/>
      <c r="D2202" s="309"/>
    </row>
    <row r="2203" spans="1:4">
      <c r="A2203" s="309"/>
      <c r="B2203" s="310"/>
      <c r="C2203" s="309"/>
      <c r="D2203" s="309"/>
    </row>
    <row r="2204" spans="1:4">
      <c r="A2204" s="309"/>
      <c r="B2204" s="310"/>
      <c r="C2204" s="309"/>
      <c r="D2204" s="309"/>
    </row>
    <row r="2205" spans="1:4">
      <c r="A2205" s="309"/>
      <c r="B2205" s="310"/>
      <c r="C2205" s="309"/>
      <c r="D2205" s="309"/>
    </row>
    <row r="2206" spans="1:4">
      <c r="A2206" s="309"/>
      <c r="B2206" s="310"/>
      <c r="C2206" s="309"/>
      <c r="D2206" s="309"/>
    </row>
    <row r="2207" spans="1:4">
      <c r="A2207" s="309"/>
      <c r="B2207" s="310"/>
      <c r="C2207" s="309"/>
      <c r="D2207" s="309"/>
    </row>
    <row r="2208" spans="1:4">
      <c r="A2208" s="309"/>
      <c r="B2208" s="310"/>
      <c r="C2208" s="309"/>
      <c r="D2208" s="309"/>
    </row>
    <row r="2209" spans="1:4">
      <c r="A2209" s="309"/>
      <c r="B2209" s="310"/>
      <c r="C2209" s="309"/>
      <c r="D2209" s="309"/>
    </row>
    <row r="2210" spans="1:4">
      <c r="A2210" s="309"/>
      <c r="B2210" s="310"/>
      <c r="C2210" s="309"/>
      <c r="D2210" s="309"/>
    </row>
    <row r="2211" spans="1:4">
      <c r="A2211" s="309"/>
      <c r="B2211" s="310"/>
      <c r="C2211" s="309"/>
      <c r="D2211" s="309"/>
    </row>
    <row r="2212" spans="1:4">
      <c r="A2212" s="309"/>
      <c r="B2212" s="310"/>
      <c r="C2212" s="309"/>
      <c r="D2212" s="309"/>
    </row>
    <row r="2213" spans="1:4">
      <c r="A2213" s="309"/>
      <c r="B2213" s="310"/>
      <c r="C2213" s="309"/>
      <c r="D2213" s="309"/>
    </row>
    <row r="2214" spans="1:4">
      <c r="A2214" s="309"/>
      <c r="B2214" s="310"/>
      <c r="C2214" s="309"/>
      <c r="D2214" s="309"/>
    </row>
    <row r="2215" spans="1:4">
      <c r="A2215" s="309"/>
      <c r="B2215" s="310"/>
      <c r="C2215" s="309"/>
      <c r="D2215" s="309"/>
    </row>
    <row r="2216" spans="1:4">
      <c r="A2216" s="309"/>
      <c r="B2216" s="310"/>
      <c r="C2216" s="309"/>
      <c r="D2216" s="309"/>
    </row>
    <row r="2217" spans="1:4">
      <c r="A2217" s="309"/>
      <c r="B2217" s="310"/>
      <c r="C2217" s="309"/>
      <c r="D2217" s="309"/>
    </row>
    <row r="2218" spans="1:4">
      <c r="A2218" s="309"/>
      <c r="B2218" s="310"/>
      <c r="C2218" s="309"/>
      <c r="D2218" s="309"/>
    </row>
    <row r="2219" spans="1:4">
      <c r="A2219" s="309"/>
      <c r="B2219" s="310"/>
      <c r="C2219" s="309"/>
      <c r="D2219" s="309"/>
    </row>
    <row r="2220" spans="1:4">
      <c r="A2220" s="309"/>
      <c r="B2220" s="310"/>
      <c r="C2220" s="309"/>
      <c r="D2220" s="309"/>
    </row>
    <row r="2221" spans="1:4">
      <c r="A2221" s="309"/>
      <c r="B2221" s="310"/>
      <c r="C2221" s="309"/>
      <c r="D2221" s="309"/>
    </row>
    <row r="2222" spans="1:4">
      <c r="A2222" s="309"/>
      <c r="B2222" s="310"/>
      <c r="C2222" s="309"/>
      <c r="D2222" s="309"/>
    </row>
    <row r="2223" spans="1:4">
      <c r="A2223" s="309"/>
      <c r="B2223" s="310"/>
      <c r="C2223" s="309"/>
      <c r="D2223" s="309"/>
    </row>
    <row r="2224" spans="1:4">
      <c r="A2224" s="309"/>
      <c r="B2224" s="310"/>
      <c r="C2224" s="309"/>
      <c r="D2224" s="309"/>
    </row>
    <row r="2225" spans="1:4">
      <c r="A2225" s="309"/>
      <c r="B2225" s="310"/>
      <c r="C2225" s="309"/>
      <c r="D2225" s="309"/>
    </row>
    <row r="2226" spans="1:4">
      <c r="A2226" s="309"/>
      <c r="B2226" s="310"/>
      <c r="C2226" s="309"/>
      <c r="D2226" s="309"/>
    </row>
    <row r="2227" spans="1:4">
      <c r="A2227" s="309"/>
      <c r="B2227" s="310"/>
      <c r="C2227" s="309"/>
      <c r="D2227" s="309"/>
    </row>
    <row r="2228" spans="1:4">
      <c r="A2228" s="308"/>
      <c r="B2228" s="308"/>
      <c r="C2228" s="308"/>
      <c r="D2228" s="308"/>
    </row>
    <row r="2229" spans="1:4">
      <c r="A2229" s="309"/>
      <c r="B2229" s="310"/>
      <c r="C2229" s="309"/>
      <c r="D2229" s="309"/>
    </row>
    <row r="2230" spans="1:4">
      <c r="A2230" s="309"/>
      <c r="B2230" s="310"/>
      <c r="C2230" s="309"/>
      <c r="D2230" s="309"/>
    </row>
    <row r="2231" spans="1:4">
      <c r="A2231" s="309"/>
      <c r="B2231" s="310"/>
      <c r="C2231" s="309"/>
      <c r="D2231" s="309"/>
    </row>
    <row r="2232" spans="1:4">
      <c r="A2232" s="309"/>
      <c r="B2232" s="310"/>
      <c r="C2232" s="309"/>
      <c r="D2232" s="309"/>
    </row>
    <row r="2233" spans="1:4">
      <c r="A2233" s="309"/>
      <c r="B2233" s="310"/>
      <c r="C2233" s="309"/>
      <c r="D2233" s="309"/>
    </row>
    <row r="2234" spans="1:4">
      <c r="A2234" s="309"/>
      <c r="B2234" s="310"/>
      <c r="C2234" s="309"/>
      <c r="D2234" s="309"/>
    </row>
    <row r="2235" spans="1:4">
      <c r="A2235" s="309"/>
      <c r="B2235" s="310"/>
      <c r="C2235" s="309"/>
      <c r="D2235" s="309"/>
    </row>
    <row r="2236" spans="1:4">
      <c r="A2236" s="309"/>
      <c r="B2236" s="310"/>
      <c r="C2236" s="309"/>
      <c r="D2236" s="309"/>
    </row>
    <row r="2237" spans="1:4">
      <c r="A2237" s="308"/>
      <c r="B2237" s="308"/>
      <c r="C2237" s="308"/>
      <c r="D2237" s="308"/>
    </row>
    <row r="2238" spans="1:4">
      <c r="A2238" s="308"/>
      <c r="B2238" s="308"/>
      <c r="C2238" s="308"/>
      <c r="D2238" s="308"/>
    </row>
    <row r="2239" spans="1:4">
      <c r="A2239" s="309"/>
      <c r="B2239" s="310"/>
      <c r="C2239" s="309"/>
      <c r="D2239" s="309"/>
    </row>
    <row r="2240" spans="1:4">
      <c r="A2240" s="308"/>
      <c r="B2240" s="308"/>
      <c r="C2240" s="308"/>
      <c r="D2240" s="308"/>
    </row>
    <row r="2241" spans="1:4">
      <c r="A2241" s="309"/>
      <c r="B2241" s="310"/>
      <c r="C2241" s="309"/>
      <c r="D2241" s="309"/>
    </row>
    <row r="2242" spans="1:4">
      <c r="A2242" s="309"/>
      <c r="B2242" s="310"/>
      <c r="C2242" s="309"/>
      <c r="D2242" s="309"/>
    </row>
    <row r="2243" spans="1:4">
      <c r="A2243" s="309"/>
      <c r="B2243" s="310"/>
      <c r="C2243" s="309"/>
      <c r="D2243" s="309"/>
    </row>
    <row r="2244" spans="1:4">
      <c r="A2244" s="309"/>
      <c r="B2244" s="310"/>
      <c r="C2244" s="309"/>
      <c r="D2244" s="309"/>
    </row>
    <row r="2245" spans="1:4">
      <c r="A2245" s="309"/>
      <c r="B2245" s="310"/>
      <c r="C2245" s="309"/>
      <c r="D2245" s="309"/>
    </row>
    <row r="2246" spans="1:4">
      <c r="A2246" s="309"/>
      <c r="B2246" s="310"/>
      <c r="C2246" s="309"/>
      <c r="D2246" s="309"/>
    </row>
    <row r="2247" spans="1:4">
      <c r="A2247" s="309"/>
      <c r="B2247" s="310"/>
      <c r="C2247" s="309"/>
      <c r="D2247" s="309"/>
    </row>
    <row r="2248" spans="1:4">
      <c r="A2248" s="309"/>
      <c r="B2248" s="310"/>
      <c r="C2248" s="309"/>
      <c r="D2248" s="309"/>
    </row>
    <row r="2249" spans="1:4">
      <c r="A2249" s="309"/>
      <c r="B2249" s="310"/>
      <c r="C2249" s="309"/>
      <c r="D2249" s="309"/>
    </row>
    <row r="2250" spans="1:4">
      <c r="A2250" s="309"/>
      <c r="B2250" s="310"/>
      <c r="C2250" s="309"/>
      <c r="D2250" s="309"/>
    </row>
    <row r="2251" spans="1:4">
      <c r="A2251" s="308"/>
      <c r="B2251" s="308"/>
      <c r="C2251" s="308"/>
      <c r="D2251" s="308"/>
    </row>
    <row r="2252" spans="1:4">
      <c r="A2252" s="309"/>
      <c r="B2252" s="310"/>
      <c r="C2252" s="309"/>
      <c r="D2252" s="309"/>
    </row>
    <row r="2253" spans="1:4">
      <c r="A2253" s="309"/>
      <c r="B2253" s="310"/>
      <c r="C2253" s="309"/>
      <c r="D2253" s="309"/>
    </row>
    <row r="2254" spans="1:4">
      <c r="A2254" s="309"/>
      <c r="B2254" s="310"/>
      <c r="C2254" s="309"/>
      <c r="D2254" s="309"/>
    </row>
    <row r="2255" spans="1:4">
      <c r="A2255" s="309"/>
      <c r="B2255" s="310"/>
      <c r="C2255" s="309"/>
      <c r="D2255" s="309"/>
    </row>
    <row r="2256" spans="1:4">
      <c r="A2256" s="308"/>
      <c r="B2256" s="308"/>
      <c r="C2256" s="308"/>
      <c r="D2256" s="308"/>
    </row>
    <row r="2257" spans="1:4">
      <c r="A2257" s="309"/>
      <c r="B2257" s="310"/>
      <c r="C2257" s="309"/>
      <c r="D2257" s="309"/>
    </row>
    <row r="2258" spans="1:4">
      <c r="A2258" s="309"/>
      <c r="B2258" s="310"/>
      <c r="C2258" s="309"/>
      <c r="D2258" s="309"/>
    </row>
    <row r="2259" spans="1:4">
      <c r="A2259" s="309"/>
      <c r="B2259" s="310"/>
      <c r="C2259" s="309"/>
      <c r="D2259" s="309"/>
    </row>
    <row r="2260" spans="1:4">
      <c r="A2260" s="309"/>
      <c r="B2260" s="310"/>
      <c r="C2260" s="309"/>
      <c r="D2260" s="309"/>
    </row>
    <row r="2261" spans="1:4">
      <c r="A2261" s="309"/>
      <c r="B2261" s="310"/>
      <c r="C2261" s="309"/>
      <c r="D2261" s="309"/>
    </row>
    <row r="2262" spans="1:4">
      <c r="A2262" s="308"/>
      <c r="B2262" s="308"/>
      <c r="C2262" s="308"/>
      <c r="D2262" s="308"/>
    </row>
    <row r="2263" spans="1:4">
      <c r="A2263" s="308"/>
      <c r="B2263" s="308"/>
      <c r="C2263" s="308"/>
      <c r="D2263" s="308"/>
    </row>
    <row r="2264" spans="1:4">
      <c r="A2264" s="309"/>
      <c r="B2264" s="310"/>
      <c r="C2264" s="309"/>
      <c r="D2264" s="309"/>
    </row>
    <row r="2265" spans="1:4">
      <c r="A2265" s="308"/>
      <c r="B2265" s="308"/>
      <c r="C2265" s="308"/>
      <c r="D2265" s="308"/>
    </row>
    <row r="2266" spans="1:4">
      <c r="A2266" s="309"/>
      <c r="B2266" s="310"/>
      <c r="C2266" s="309"/>
      <c r="D2266" s="309"/>
    </row>
    <row r="2267" spans="1:4">
      <c r="A2267" s="309"/>
      <c r="B2267" s="310"/>
      <c r="C2267" s="309"/>
      <c r="D2267" s="309"/>
    </row>
    <row r="2268" spans="1:4">
      <c r="A2268" s="308"/>
      <c r="B2268" s="308"/>
      <c r="C2268" s="308"/>
      <c r="D2268" s="308"/>
    </row>
    <row r="2269" spans="1:4">
      <c r="A2269" s="309"/>
      <c r="B2269" s="310"/>
      <c r="C2269" s="309"/>
      <c r="D2269" s="309"/>
    </row>
    <row r="2270" spans="1:4">
      <c r="A2270" s="309"/>
      <c r="B2270" s="310"/>
      <c r="C2270" s="309"/>
      <c r="D2270" s="309"/>
    </row>
    <row r="2271" spans="1:4">
      <c r="A2271" s="309"/>
      <c r="B2271" s="310"/>
      <c r="C2271" s="309"/>
      <c r="D2271" s="309"/>
    </row>
    <row r="2272" spans="1:4">
      <c r="A2272" s="308"/>
      <c r="B2272" s="308"/>
      <c r="C2272" s="308"/>
      <c r="D2272" s="308"/>
    </row>
    <row r="2273" spans="1:4">
      <c r="A2273" s="309"/>
      <c r="B2273" s="310"/>
      <c r="C2273" s="309"/>
      <c r="D2273" s="309"/>
    </row>
    <row r="2274" spans="1:4">
      <c r="A2274" s="308"/>
      <c r="B2274" s="308"/>
      <c r="C2274" s="308"/>
      <c r="D2274" s="308"/>
    </row>
    <row r="2275" spans="1:4">
      <c r="A2275" s="309"/>
      <c r="B2275" s="310"/>
      <c r="C2275" s="309"/>
      <c r="D2275" s="309"/>
    </row>
    <row r="2276" spans="1:4">
      <c r="A2276" s="309"/>
      <c r="B2276" s="310"/>
      <c r="C2276" s="309"/>
      <c r="D2276" s="309"/>
    </row>
    <row r="2277" spans="1:4">
      <c r="A2277" s="309"/>
      <c r="B2277" s="310"/>
      <c r="C2277" s="309"/>
      <c r="D2277" s="309"/>
    </row>
    <row r="2278" spans="1:4">
      <c r="A2278" s="309"/>
      <c r="B2278" s="310"/>
      <c r="C2278" s="309"/>
      <c r="D2278" s="309"/>
    </row>
    <row r="2279" spans="1:4">
      <c r="A2279" s="309"/>
      <c r="B2279" s="310"/>
      <c r="C2279" s="309"/>
      <c r="D2279" s="309"/>
    </row>
    <row r="2280" spans="1:4">
      <c r="A2280" s="309"/>
      <c r="B2280" s="310"/>
      <c r="C2280" s="309"/>
      <c r="D2280" s="309"/>
    </row>
    <row r="2281" spans="1:4">
      <c r="A2281" s="308"/>
      <c r="B2281" s="308"/>
      <c r="C2281" s="308"/>
      <c r="D2281" s="308"/>
    </row>
    <row r="2282" spans="1:4">
      <c r="A2282" s="308"/>
      <c r="B2282" s="308"/>
      <c r="C2282" s="308"/>
      <c r="D2282" s="308"/>
    </row>
    <row r="2283" spans="1:4">
      <c r="A2283" s="309"/>
      <c r="B2283" s="310"/>
      <c r="C2283" s="309"/>
      <c r="D2283" s="309"/>
    </row>
    <row r="2284" spans="1:4">
      <c r="A2284" s="309"/>
      <c r="B2284" s="310"/>
      <c r="C2284" s="309"/>
      <c r="D2284" s="309"/>
    </row>
    <row r="2285" spans="1:4">
      <c r="A2285" s="309"/>
      <c r="B2285" s="310"/>
      <c r="C2285" s="309"/>
      <c r="D2285" s="309"/>
    </row>
    <row r="2286" spans="1:4">
      <c r="A2286" s="309"/>
      <c r="B2286" s="310"/>
      <c r="C2286" s="309"/>
      <c r="D2286" s="309"/>
    </row>
    <row r="2287" spans="1:4">
      <c r="A2287" s="309"/>
      <c r="B2287" s="310"/>
      <c r="C2287" s="309"/>
      <c r="D2287" s="309"/>
    </row>
    <row r="2288" spans="1:4">
      <c r="A2288" s="309"/>
      <c r="B2288" s="310"/>
      <c r="C2288" s="309"/>
      <c r="D2288" s="309"/>
    </row>
    <row r="2289" spans="1:4">
      <c r="A2289" s="309"/>
      <c r="B2289" s="310"/>
      <c r="C2289" s="309"/>
      <c r="D2289" s="309"/>
    </row>
    <row r="2290" spans="1:4">
      <c r="A2290" s="309"/>
      <c r="B2290" s="310"/>
      <c r="C2290" s="309"/>
      <c r="D2290" s="309"/>
    </row>
    <row r="2291" spans="1:4">
      <c r="A2291" s="309"/>
      <c r="B2291" s="310"/>
      <c r="C2291" s="309"/>
      <c r="D2291" s="309"/>
    </row>
    <row r="2292" spans="1:4">
      <c r="A2292" s="309"/>
      <c r="B2292" s="310"/>
      <c r="C2292" s="309"/>
      <c r="D2292" s="309"/>
    </row>
    <row r="2293" spans="1:4">
      <c r="A2293" s="309"/>
      <c r="B2293" s="310"/>
      <c r="C2293" s="309"/>
      <c r="D2293" s="309"/>
    </row>
    <row r="2294" spans="1:4">
      <c r="A2294" s="309"/>
      <c r="B2294" s="310"/>
      <c r="C2294" s="309"/>
      <c r="D2294" s="309"/>
    </row>
    <row r="2295" spans="1:4">
      <c r="A2295" s="309"/>
      <c r="B2295" s="310"/>
      <c r="C2295" s="309"/>
      <c r="D2295" s="309"/>
    </row>
    <row r="2296" spans="1:4">
      <c r="A2296" s="309"/>
      <c r="B2296" s="310"/>
      <c r="C2296" s="309"/>
      <c r="D2296" s="309"/>
    </row>
    <row r="2297" spans="1:4">
      <c r="A2297" s="309"/>
      <c r="B2297" s="310"/>
      <c r="C2297" s="309"/>
      <c r="D2297" s="309"/>
    </row>
    <row r="2298" spans="1:4">
      <c r="A2298" s="309"/>
      <c r="B2298" s="310"/>
      <c r="C2298" s="309"/>
      <c r="D2298" s="309"/>
    </row>
    <row r="2299" spans="1:4">
      <c r="A2299" s="309"/>
      <c r="B2299" s="310"/>
      <c r="C2299" s="309"/>
      <c r="D2299" s="309"/>
    </row>
    <row r="2300" spans="1:4">
      <c r="A2300" s="309"/>
      <c r="B2300" s="310"/>
      <c r="C2300" s="309"/>
      <c r="D2300" s="309"/>
    </row>
    <row r="2301" spans="1:4">
      <c r="A2301" s="309"/>
      <c r="B2301" s="310"/>
      <c r="C2301" s="309"/>
      <c r="D2301" s="309"/>
    </row>
    <row r="2302" spans="1:4">
      <c r="A2302" s="308"/>
      <c r="B2302" s="308"/>
      <c r="C2302" s="308"/>
      <c r="D2302" s="308"/>
    </row>
    <row r="2303" spans="1:4">
      <c r="A2303" s="308"/>
      <c r="B2303" s="308"/>
      <c r="C2303" s="308"/>
      <c r="D2303" s="308"/>
    </row>
    <row r="2304" spans="1:4">
      <c r="A2304" s="309"/>
      <c r="B2304" s="310"/>
      <c r="C2304" s="309"/>
      <c r="D2304" s="309"/>
    </row>
    <row r="2305" spans="1:4">
      <c r="A2305" s="308"/>
      <c r="B2305" s="308"/>
      <c r="C2305" s="308"/>
      <c r="D2305" s="308"/>
    </row>
    <row r="2306" spans="1:4">
      <c r="A2306" s="309"/>
      <c r="B2306" s="310"/>
      <c r="C2306" s="309"/>
      <c r="D2306" s="309"/>
    </row>
    <row r="2307" spans="1:4">
      <c r="A2307" s="309"/>
      <c r="B2307" s="310"/>
      <c r="C2307" s="309"/>
      <c r="D2307" s="309"/>
    </row>
    <row r="2308" spans="1:4">
      <c r="A2308" s="309"/>
      <c r="B2308" s="310"/>
      <c r="C2308" s="309"/>
      <c r="D2308" s="309"/>
    </row>
    <row r="2309" spans="1:4">
      <c r="A2309" s="309"/>
      <c r="B2309" s="310"/>
      <c r="C2309" s="309"/>
      <c r="D2309" s="309"/>
    </row>
    <row r="2310" spans="1:4">
      <c r="A2310" s="309"/>
      <c r="B2310" s="310"/>
      <c r="C2310" s="309"/>
      <c r="D2310" s="309"/>
    </row>
    <row r="2311" spans="1:4">
      <c r="A2311" s="309"/>
      <c r="B2311" s="310"/>
      <c r="C2311" s="309"/>
      <c r="D2311" s="309"/>
    </row>
    <row r="2312" spans="1:4">
      <c r="A2312" s="309"/>
      <c r="B2312" s="310"/>
      <c r="C2312" s="309"/>
      <c r="D2312" s="309"/>
    </row>
    <row r="2313" spans="1:4">
      <c r="A2313" s="309"/>
      <c r="B2313" s="310"/>
      <c r="C2313" s="309"/>
      <c r="D2313" s="309"/>
    </row>
    <row r="2314" spans="1:4">
      <c r="A2314" s="309"/>
      <c r="B2314" s="310"/>
      <c r="C2314" s="309"/>
      <c r="D2314" s="309"/>
    </row>
    <row r="2315" spans="1:4">
      <c r="A2315" s="309"/>
      <c r="B2315" s="310"/>
      <c r="C2315" s="309"/>
      <c r="D2315" s="309"/>
    </row>
    <row r="2316" spans="1:4">
      <c r="A2316" s="309"/>
      <c r="B2316" s="310"/>
      <c r="C2316" s="309"/>
      <c r="D2316" s="309"/>
    </row>
    <row r="2317" spans="1:4">
      <c r="A2317" s="308"/>
      <c r="B2317" s="308"/>
      <c r="C2317" s="308"/>
      <c r="D2317" s="308"/>
    </row>
    <row r="2318" spans="1:4">
      <c r="A2318" s="309"/>
      <c r="B2318" s="310"/>
      <c r="C2318" s="309"/>
      <c r="D2318" s="309"/>
    </row>
    <row r="2319" spans="1:4">
      <c r="A2319" s="308"/>
      <c r="B2319" s="308"/>
      <c r="C2319" s="308"/>
      <c r="D2319" s="308"/>
    </row>
    <row r="2320" spans="1:4">
      <c r="A2320" s="308"/>
      <c r="B2320" s="308"/>
      <c r="C2320" s="308"/>
      <c r="D2320" s="308"/>
    </row>
    <row r="2321" spans="1:4">
      <c r="A2321" s="308"/>
      <c r="B2321" s="308"/>
      <c r="C2321" s="308"/>
      <c r="D2321" s="308"/>
    </row>
    <row r="2322" spans="1:4">
      <c r="A2322" s="309"/>
      <c r="B2322" s="310"/>
      <c r="C2322" s="309"/>
      <c r="D2322" s="309"/>
    </row>
    <row r="2323" spans="1:4">
      <c r="A2323" s="309"/>
      <c r="B2323" s="310"/>
      <c r="C2323" s="309"/>
      <c r="D2323" s="309"/>
    </row>
    <row r="2324" spans="1:4">
      <c r="A2324" s="309"/>
      <c r="B2324" s="310"/>
      <c r="C2324" s="309"/>
      <c r="D2324" s="309"/>
    </row>
    <row r="2325" spans="1:4">
      <c r="A2325" s="309"/>
      <c r="B2325" s="310"/>
      <c r="C2325" s="309"/>
      <c r="D2325" s="309"/>
    </row>
    <row r="2326" spans="1:4">
      <c r="A2326" s="309"/>
      <c r="B2326" s="310"/>
      <c r="C2326" s="309"/>
      <c r="D2326" s="309"/>
    </row>
    <row r="2327" spans="1:4">
      <c r="A2327" s="309"/>
      <c r="B2327" s="310"/>
      <c r="C2327" s="309"/>
      <c r="D2327" s="309"/>
    </row>
    <row r="2328" spans="1:4">
      <c r="A2328" s="309"/>
      <c r="B2328" s="310"/>
      <c r="C2328" s="309"/>
      <c r="D2328" s="309"/>
    </row>
    <row r="2329" spans="1:4">
      <c r="A2329" s="309"/>
      <c r="B2329" s="310"/>
      <c r="C2329" s="309"/>
      <c r="D2329" s="309"/>
    </row>
    <row r="2330" spans="1:4">
      <c r="A2330" s="308"/>
      <c r="B2330" s="308"/>
      <c r="C2330" s="308"/>
      <c r="D2330" s="308"/>
    </row>
    <row r="2331" spans="1:4">
      <c r="A2331" s="309"/>
      <c r="B2331" s="310"/>
      <c r="C2331" s="309"/>
      <c r="D2331" s="309"/>
    </row>
    <row r="2332" spans="1:4">
      <c r="A2332" s="308"/>
      <c r="B2332" s="308"/>
      <c r="C2332" s="308"/>
      <c r="D2332" s="308"/>
    </row>
    <row r="2333" spans="1:4">
      <c r="A2333" s="309"/>
      <c r="B2333" s="310"/>
      <c r="C2333" s="309"/>
      <c r="D2333" s="309"/>
    </row>
    <row r="2334" spans="1:4">
      <c r="A2334" s="309"/>
      <c r="B2334" s="310"/>
      <c r="C2334" s="309"/>
      <c r="D2334" s="309"/>
    </row>
    <row r="2335" spans="1:4">
      <c r="A2335" s="309"/>
      <c r="B2335" s="310"/>
      <c r="C2335" s="309"/>
      <c r="D2335" s="309"/>
    </row>
    <row r="2336" spans="1:4">
      <c r="A2336" s="309"/>
      <c r="B2336" s="310"/>
      <c r="C2336" s="309"/>
      <c r="D2336" s="309"/>
    </row>
    <row r="2337" spans="1:4">
      <c r="A2337" s="309"/>
      <c r="B2337" s="310"/>
      <c r="C2337" s="309"/>
      <c r="D2337" s="309"/>
    </row>
    <row r="2338" spans="1:4">
      <c r="A2338" s="309"/>
      <c r="B2338" s="310"/>
      <c r="C2338" s="309"/>
      <c r="D2338" s="309"/>
    </row>
    <row r="2339" spans="1:4">
      <c r="A2339" s="308"/>
      <c r="B2339" s="308"/>
      <c r="C2339" s="308"/>
      <c r="D2339" s="308"/>
    </row>
    <row r="2340" spans="1:4">
      <c r="A2340" s="309"/>
      <c r="B2340" s="310"/>
      <c r="C2340" s="309"/>
      <c r="D2340" s="309"/>
    </row>
    <row r="2341" spans="1:4">
      <c r="A2341" s="309"/>
      <c r="B2341" s="310"/>
      <c r="C2341" s="309"/>
      <c r="D2341" s="309"/>
    </row>
    <row r="2342" spans="1:4">
      <c r="A2342" s="309"/>
      <c r="B2342" s="310"/>
      <c r="C2342" s="309"/>
      <c r="D2342" s="309"/>
    </row>
    <row r="2343" spans="1:4">
      <c r="A2343" s="309"/>
      <c r="B2343" s="310"/>
      <c r="C2343" s="309"/>
      <c r="D2343" s="309"/>
    </row>
    <row r="2344" spans="1:4">
      <c r="A2344" s="309"/>
      <c r="B2344" s="310"/>
      <c r="C2344" s="309"/>
      <c r="D2344" s="309"/>
    </row>
    <row r="2345" spans="1:4">
      <c r="A2345" s="308"/>
      <c r="B2345" s="308"/>
      <c r="C2345" s="308"/>
      <c r="D2345" s="308"/>
    </row>
    <row r="2346" spans="1:4">
      <c r="A2346" s="309"/>
      <c r="B2346" s="310"/>
      <c r="C2346" s="309"/>
      <c r="D2346" s="309"/>
    </row>
    <row r="2347" spans="1:4">
      <c r="A2347" s="308"/>
      <c r="B2347" s="308"/>
      <c r="C2347" s="308"/>
      <c r="D2347" s="308"/>
    </row>
    <row r="2348" spans="1:4">
      <c r="A2348" s="309"/>
      <c r="B2348" s="310"/>
      <c r="C2348" s="309"/>
      <c r="D2348" s="309"/>
    </row>
    <row r="2349" spans="1:4">
      <c r="A2349" s="309"/>
      <c r="B2349" s="310"/>
      <c r="C2349" s="309"/>
      <c r="D2349" s="309"/>
    </row>
    <row r="2350" spans="1:4">
      <c r="A2350" s="309"/>
      <c r="B2350" s="310"/>
      <c r="C2350" s="309"/>
      <c r="D2350" s="309"/>
    </row>
    <row r="2351" spans="1:4">
      <c r="A2351" s="308"/>
      <c r="B2351" s="308"/>
      <c r="C2351" s="308"/>
      <c r="D2351" s="308"/>
    </row>
    <row r="2352" spans="1:4">
      <c r="A2352" s="308"/>
      <c r="B2352" s="308"/>
      <c r="C2352" s="308"/>
      <c r="D2352" s="308"/>
    </row>
    <row r="2353" spans="1:4">
      <c r="A2353" s="309"/>
      <c r="B2353" s="310"/>
      <c r="C2353" s="309"/>
      <c r="D2353" s="309"/>
    </row>
    <row r="2354" spans="1:4">
      <c r="A2354" s="309"/>
      <c r="B2354" s="310"/>
      <c r="C2354" s="309"/>
      <c r="D2354" s="309"/>
    </row>
    <row r="2355" spans="1:4">
      <c r="A2355" s="309"/>
      <c r="B2355" s="310"/>
      <c r="C2355" s="309"/>
      <c r="D2355" s="309"/>
    </row>
    <row r="2356" spans="1:4">
      <c r="A2356" s="309"/>
      <c r="B2356" s="310"/>
      <c r="C2356" s="309"/>
      <c r="D2356" s="309"/>
    </row>
    <row r="2357" spans="1:4">
      <c r="A2357" s="309"/>
      <c r="B2357" s="310"/>
      <c r="C2357" s="309"/>
      <c r="D2357" s="309"/>
    </row>
    <row r="2358" spans="1:4">
      <c r="A2358" s="309"/>
      <c r="B2358" s="310"/>
      <c r="C2358" s="309"/>
      <c r="D2358" s="309"/>
    </row>
    <row r="2359" spans="1:4">
      <c r="A2359" s="309"/>
      <c r="B2359" s="310"/>
      <c r="C2359" s="309"/>
      <c r="D2359" s="309"/>
    </row>
    <row r="2360" spans="1:4">
      <c r="A2360" s="309"/>
      <c r="B2360" s="310"/>
      <c r="C2360" s="309"/>
      <c r="D2360" s="309"/>
    </row>
    <row r="2361" spans="1:4">
      <c r="A2361" s="309"/>
      <c r="B2361" s="310"/>
      <c r="C2361" s="309"/>
      <c r="D2361" s="309"/>
    </row>
    <row r="2362" spans="1:4">
      <c r="A2362" s="309"/>
      <c r="B2362" s="310"/>
      <c r="C2362" s="309"/>
      <c r="D2362" s="309"/>
    </row>
    <row r="2363" spans="1:4">
      <c r="A2363" s="309"/>
      <c r="B2363" s="310"/>
      <c r="C2363" s="309"/>
      <c r="D2363" s="309"/>
    </row>
    <row r="2364" spans="1:4">
      <c r="A2364" s="309"/>
      <c r="B2364" s="310"/>
      <c r="C2364" s="309"/>
      <c r="D2364" s="309"/>
    </row>
    <row r="2365" spans="1:4">
      <c r="A2365" s="309"/>
      <c r="B2365" s="310"/>
      <c r="C2365" s="309"/>
      <c r="D2365" s="309"/>
    </row>
    <row r="2366" spans="1:4">
      <c r="A2366" s="309"/>
      <c r="B2366" s="310"/>
      <c r="C2366" s="309"/>
      <c r="D2366" s="309"/>
    </row>
    <row r="2367" spans="1:4">
      <c r="A2367" s="309"/>
      <c r="B2367" s="310"/>
      <c r="C2367" s="309"/>
      <c r="D2367" s="309"/>
    </row>
    <row r="2368" spans="1:4">
      <c r="A2368" s="309"/>
      <c r="B2368" s="310"/>
      <c r="C2368" s="309"/>
      <c r="D2368" s="309"/>
    </row>
    <row r="2369" spans="1:4">
      <c r="A2369" s="308"/>
      <c r="B2369" s="308"/>
      <c r="C2369" s="308"/>
      <c r="D2369" s="308"/>
    </row>
    <row r="2370" spans="1:4">
      <c r="A2370" s="308"/>
      <c r="B2370" s="308"/>
      <c r="C2370" s="308"/>
      <c r="D2370" s="308"/>
    </row>
    <row r="2371" spans="1:4">
      <c r="A2371" s="309"/>
      <c r="B2371" s="310"/>
      <c r="C2371" s="309"/>
      <c r="D2371" s="309"/>
    </row>
    <row r="2372" spans="1:4">
      <c r="A2372" s="309"/>
      <c r="B2372" s="310"/>
      <c r="C2372" s="309"/>
      <c r="D2372" s="309"/>
    </row>
    <row r="2373" spans="1:4">
      <c r="A2373" s="308"/>
      <c r="B2373" s="308"/>
      <c r="C2373" s="308"/>
      <c r="D2373" s="308"/>
    </row>
    <row r="2374" spans="1:4">
      <c r="A2374" s="309"/>
      <c r="B2374" s="310"/>
      <c r="C2374" s="309"/>
      <c r="D2374" s="309"/>
    </row>
    <row r="2375" spans="1:4">
      <c r="A2375" s="309"/>
      <c r="B2375" s="310"/>
      <c r="C2375" s="309"/>
      <c r="D2375" s="309"/>
    </row>
    <row r="2376" spans="1:4">
      <c r="A2376" s="309"/>
      <c r="B2376" s="310"/>
      <c r="C2376" s="309"/>
      <c r="D2376" s="309"/>
    </row>
    <row r="2377" spans="1:4">
      <c r="A2377" s="309"/>
      <c r="B2377" s="310"/>
      <c r="C2377" s="309"/>
      <c r="D2377" s="309"/>
    </row>
    <row r="2378" spans="1:4">
      <c r="A2378" s="309"/>
      <c r="B2378" s="310"/>
      <c r="C2378" s="309"/>
      <c r="D2378" s="309"/>
    </row>
    <row r="2379" spans="1:4">
      <c r="A2379" s="309"/>
      <c r="B2379" s="310"/>
      <c r="C2379" s="309"/>
      <c r="D2379" s="309"/>
    </row>
    <row r="2380" spans="1:4">
      <c r="A2380" s="309"/>
      <c r="B2380" s="310"/>
      <c r="C2380" s="309"/>
      <c r="D2380" s="309"/>
    </row>
    <row r="2381" spans="1:4">
      <c r="A2381" s="309"/>
      <c r="B2381" s="310"/>
      <c r="C2381" s="309"/>
      <c r="D2381" s="309"/>
    </row>
    <row r="2382" spans="1:4">
      <c r="A2382" s="308"/>
      <c r="B2382" s="308"/>
      <c r="C2382" s="308"/>
      <c r="D2382" s="308"/>
    </row>
    <row r="2383" spans="1:4">
      <c r="A2383" s="308"/>
      <c r="B2383" s="308"/>
      <c r="C2383" s="308"/>
      <c r="D2383" s="308"/>
    </row>
    <row r="2384" spans="1:4">
      <c r="A2384" s="309"/>
      <c r="B2384" s="310"/>
      <c r="C2384" s="309"/>
      <c r="D2384" s="309"/>
    </row>
    <row r="2385" spans="1:4">
      <c r="A2385" s="309"/>
      <c r="B2385" s="310"/>
      <c r="C2385" s="309"/>
      <c r="D2385" s="309"/>
    </row>
    <row r="2386" spans="1:4">
      <c r="A2386" s="309"/>
      <c r="B2386" s="310"/>
      <c r="C2386" s="309"/>
      <c r="D2386" s="309"/>
    </row>
    <row r="2387" spans="1:4">
      <c r="A2387" s="308"/>
      <c r="B2387" s="308"/>
      <c r="C2387" s="308"/>
      <c r="D2387" s="308"/>
    </row>
    <row r="2388" spans="1:4">
      <c r="A2388" s="308"/>
      <c r="B2388" s="308"/>
      <c r="C2388" s="308"/>
      <c r="D2388" s="308"/>
    </row>
    <row r="2389" spans="1:4">
      <c r="A2389" s="309"/>
      <c r="B2389" s="310"/>
      <c r="C2389" s="309"/>
      <c r="D2389" s="309"/>
    </row>
    <row r="2390" spans="1:4">
      <c r="A2390" s="309"/>
      <c r="B2390" s="310"/>
      <c r="C2390" s="309"/>
      <c r="D2390" s="309"/>
    </row>
    <row r="2391" spans="1:4">
      <c r="A2391" s="309"/>
      <c r="B2391" s="310"/>
      <c r="C2391" s="309"/>
      <c r="D2391" s="309"/>
    </row>
    <row r="2392" spans="1:4">
      <c r="A2392" s="309"/>
      <c r="B2392" s="310"/>
      <c r="C2392" s="309"/>
      <c r="D2392" s="309"/>
    </row>
    <row r="2393" spans="1:4">
      <c r="A2393" s="309"/>
      <c r="B2393" s="310"/>
      <c r="C2393" s="309"/>
      <c r="D2393" s="309"/>
    </row>
    <row r="2394" spans="1:4">
      <c r="A2394" s="309"/>
      <c r="B2394" s="310"/>
      <c r="C2394" s="309"/>
      <c r="D2394" s="309"/>
    </row>
    <row r="2395" spans="1:4">
      <c r="A2395" s="309"/>
      <c r="B2395" s="310"/>
      <c r="C2395" s="309"/>
      <c r="D2395" s="309"/>
    </row>
    <row r="2396" spans="1:4">
      <c r="A2396" s="309"/>
      <c r="B2396" s="310"/>
      <c r="C2396" s="309"/>
      <c r="D2396" s="309"/>
    </row>
    <row r="2397" spans="1:4">
      <c r="A2397" s="308"/>
      <c r="B2397" s="308"/>
      <c r="C2397" s="308"/>
      <c r="D2397" s="308"/>
    </row>
    <row r="2398" spans="1:4">
      <c r="A2398" s="309"/>
      <c r="B2398" s="310"/>
      <c r="C2398" s="309"/>
      <c r="D2398" s="309"/>
    </row>
    <row r="2399" spans="1:4">
      <c r="A2399" s="309"/>
      <c r="B2399" s="310"/>
      <c r="C2399" s="309"/>
      <c r="D2399" s="309"/>
    </row>
    <row r="2400" spans="1:4">
      <c r="A2400" s="309"/>
      <c r="B2400" s="310"/>
      <c r="C2400" s="309"/>
      <c r="D2400" s="309"/>
    </row>
    <row r="2401" spans="1:4">
      <c r="A2401" s="309"/>
      <c r="B2401" s="310"/>
      <c r="C2401" s="309"/>
      <c r="D2401" s="309"/>
    </row>
    <row r="2402" spans="1:4">
      <c r="A2402" s="309"/>
      <c r="B2402" s="310"/>
      <c r="C2402" s="309"/>
      <c r="D2402" s="309"/>
    </row>
    <row r="2403" spans="1:4">
      <c r="A2403" s="309"/>
      <c r="B2403" s="310"/>
      <c r="C2403" s="309"/>
      <c r="D2403" s="309"/>
    </row>
    <row r="2404" spans="1:4">
      <c r="A2404" s="309"/>
      <c r="B2404" s="310"/>
      <c r="C2404" s="309"/>
      <c r="D2404" s="309"/>
    </row>
    <row r="2405" spans="1:4">
      <c r="A2405" s="309"/>
      <c r="B2405" s="310"/>
      <c r="C2405" s="309"/>
      <c r="D2405" s="309"/>
    </row>
    <row r="2406" spans="1:4">
      <c r="A2406" s="309"/>
      <c r="B2406" s="310"/>
      <c r="C2406" s="309"/>
      <c r="D2406" s="309"/>
    </row>
    <row r="2407" spans="1:4">
      <c r="A2407" s="309"/>
      <c r="B2407" s="310"/>
      <c r="C2407" s="309"/>
      <c r="D2407" s="309"/>
    </row>
    <row r="2408" spans="1:4">
      <c r="A2408" s="309"/>
      <c r="B2408" s="310"/>
      <c r="C2408" s="309"/>
      <c r="D2408" s="309"/>
    </row>
    <row r="2409" spans="1:4">
      <c r="A2409" s="309"/>
      <c r="B2409" s="310"/>
      <c r="C2409" s="309"/>
      <c r="D2409" s="309"/>
    </row>
    <row r="2410" spans="1:4">
      <c r="A2410" s="309"/>
      <c r="B2410" s="310"/>
      <c r="C2410" s="309"/>
      <c r="D2410" s="309"/>
    </row>
    <row r="2411" spans="1:4">
      <c r="A2411" s="309"/>
      <c r="B2411" s="310"/>
      <c r="C2411" s="309"/>
      <c r="D2411" s="309"/>
    </row>
    <row r="2412" spans="1:4">
      <c r="A2412" s="309"/>
      <c r="B2412" s="310"/>
      <c r="C2412" s="309"/>
      <c r="D2412" s="309"/>
    </row>
    <row r="2413" spans="1:4">
      <c r="A2413" s="309"/>
      <c r="B2413" s="310"/>
      <c r="C2413" s="309"/>
      <c r="D2413" s="309"/>
    </row>
    <row r="2414" spans="1:4">
      <c r="A2414" s="309"/>
      <c r="B2414" s="310"/>
      <c r="C2414" s="309"/>
      <c r="D2414" s="309"/>
    </row>
    <row r="2415" spans="1:4">
      <c r="A2415" s="309"/>
      <c r="B2415" s="310"/>
      <c r="C2415" s="309"/>
      <c r="D2415" s="309"/>
    </row>
    <row r="2416" spans="1:4">
      <c r="A2416" s="309"/>
      <c r="B2416" s="310"/>
      <c r="C2416" s="309"/>
      <c r="D2416" s="309"/>
    </row>
    <row r="2417" spans="1:4">
      <c r="A2417" s="308"/>
      <c r="B2417" s="308"/>
      <c r="C2417" s="308"/>
      <c r="D2417" s="308"/>
    </row>
    <row r="2418" spans="1:4">
      <c r="A2418" s="309"/>
      <c r="B2418" s="310"/>
      <c r="C2418" s="309"/>
      <c r="D2418" s="309"/>
    </row>
    <row r="2419" spans="1:4">
      <c r="A2419" s="309"/>
      <c r="B2419" s="310"/>
      <c r="C2419" s="309"/>
      <c r="D2419" s="309"/>
    </row>
    <row r="2420" spans="1:4">
      <c r="A2420" s="308"/>
      <c r="B2420" s="308"/>
      <c r="C2420" s="308"/>
      <c r="D2420" s="308"/>
    </row>
    <row r="2421" spans="1:4">
      <c r="A2421" s="308"/>
      <c r="B2421" s="308"/>
      <c r="C2421" s="308"/>
      <c r="D2421" s="308"/>
    </row>
    <row r="2422" spans="1:4">
      <c r="A2422" s="309"/>
      <c r="B2422" s="310"/>
      <c r="C2422" s="309"/>
      <c r="D2422" s="309"/>
    </row>
    <row r="2423" spans="1:4">
      <c r="A2423" s="309"/>
      <c r="B2423" s="310"/>
      <c r="C2423" s="309"/>
      <c r="D2423" s="309"/>
    </row>
    <row r="2424" spans="1:4">
      <c r="A2424" s="309"/>
      <c r="B2424" s="310"/>
      <c r="C2424" s="309"/>
      <c r="D2424" s="309"/>
    </row>
    <row r="2425" spans="1:4">
      <c r="A2425" s="309"/>
      <c r="B2425" s="310"/>
      <c r="C2425" s="309"/>
      <c r="D2425" s="309"/>
    </row>
    <row r="2426" spans="1:4">
      <c r="A2426" s="309"/>
      <c r="B2426" s="310"/>
      <c r="C2426" s="309"/>
      <c r="D2426" s="309"/>
    </row>
    <row r="2427" spans="1:4">
      <c r="A2427" s="309"/>
      <c r="B2427" s="310"/>
      <c r="C2427" s="309"/>
      <c r="D2427" s="309"/>
    </row>
    <row r="2428" spans="1:4">
      <c r="A2428" s="309"/>
      <c r="B2428" s="310"/>
      <c r="C2428" s="309"/>
      <c r="D2428" s="309"/>
    </row>
    <row r="2429" spans="1:4">
      <c r="A2429" s="309"/>
      <c r="B2429" s="310"/>
      <c r="C2429" s="309"/>
      <c r="D2429" s="309"/>
    </row>
    <row r="2430" spans="1:4">
      <c r="A2430" s="309"/>
      <c r="B2430" s="310"/>
      <c r="C2430" s="309"/>
      <c r="D2430" s="309"/>
    </row>
    <row r="2431" spans="1:4">
      <c r="A2431" s="309"/>
      <c r="B2431" s="310"/>
      <c r="C2431" s="309"/>
      <c r="D2431" s="309"/>
    </row>
    <row r="2432" spans="1:4">
      <c r="A2432" s="308"/>
      <c r="B2432" s="308"/>
      <c r="C2432" s="308"/>
      <c r="D2432" s="308"/>
    </row>
    <row r="2433" spans="1:4">
      <c r="A2433" s="309"/>
      <c r="B2433" s="310"/>
      <c r="C2433" s="309"/>
      <c r="D2433" s="309"/>
    </row>
    <row r="2434" spans="1:4">
      <c r="A2434" s="309"/>
      <c r="B2434" s="310"/>
      <c r="C2434" s="309"/>
      <c r="D2434" s="309"/>
    </row>
    <row r="2435" spans="1:4">
      <c r="A2435" s="308"/>
      <c r="B2435" s="308"/>
      <c r="C2435" s="308"/>
      <c r="D2435" s="308"/>
    </row>
    <row r="2436" spans="1:4">
      <c r="A2436" s="309"/>
      <c r="B2436" s="310"/>
      <c r="C2436" s="309"/>
      <c r="D2436" s="309"/>
    </row>
    <row r="2437" spans="1:4">
      <c r="A2437" s="308"/>
      <c r="B2437" s="308"/>
      <c r="C2437" s="308"/>
      <c r="D2437" s="308"/>
    </row>
    <row r="2438" spans="1:4">
      <c r="A2438" s="308"/>
      <c r="B2438" s="308"/>
      <c r="C2438" s="308"/>
      <c r="D2438" s="308"/>
    </row>
    <row r="2439" spans="1:4">
      <c r="A2439" s="309"/>
      <c r="B2439" s="310"/>
      <c r="C2439" s="309"/>
      <c r="D2439" s="309"/>
    </row>
    <row r="2440" spans="1:4">
      <c r="A2440" s="309"/>
      <c r="B2440" s="310"/>
      <c r="C2440" s="309"/>
      <c r="D2440" s="309"/>
    </row>
    <row r="2441" spans="1:4">
      <c r="A2441" s="309"/>
      <c r="B2441" s="310"/>
      <c r="C2441" s="309"/>
      <c r="D2441" s="309"/>
    </row>
    <row r="2442" spans="1:4">
      <c r="A2442" s="309"/>
      <c r="B2442" s="310"/>
      <c r="C2442" s="309"/>
      <c r="D2442" s="309"/>
    </row>
    <row r="2443" spans="1:4">
      <c r="A2443" s="309"/>
      <c r="B2443" s="310"/>
      <c r="C2443" s="309"/>
      <c r="D2443" s="309"/>
    </row>
    <row r="2444" spans="1:4">
      <c r="A2444" s="309"/>
      <c r="B2444" s="310"/>
      <c r="C2444" s="309"/>
      <c r="D2444" s="309"/>
    </row>
    <row r="2445" spans="1:4">
      <c r="A2445" s="308"/>
      <c r="B2445" s="308"/>
      <c r="C2445" s="308"/>
      <c r="D2445" s="308"/>
    </row>
    <row r="2446" spans="1:4">
      <c r="A2446" s="308"/>
      <c r="B2446" s="308"/>
      <c r="C2446" s="308"/>
      <c r="D2446" s="308"/>
    </row>
    <row r="2447" spans="1:4">
      <c r="A2447" s="309"/>
      <c r="B2447" s="310"/>
      <c r="C2447" s="309"/>
      <c r="D2447" s="309"/>
    </row>
    <row r="2448" spans="1:4">
      <c r="A2448" s="308"/>
      <c r="B2448" s="308"/>
      <c r="C2448" s="308"/>
      <c r="D2448" s="308"/>
    </row>
    <row r="2449" spans="1:4">
      <c r="A2449" s="308"/>
      <c r="B2449" s="308"/>
      <c r="C2449" s="308"/>
      <c r="D2449" s="308"/>
    </row>
    <row r="2450" spans="1:4">
      <c r="A2450" s="309"/>
      <c r="B2450" s="310"/>
      <c r="C2450" s="309"/>
      <c r="D2450" s="309"/>
    </row>
    <row r="2451" spans="1:4">
      <c r="A2451" s="309"/>
      <c r="B2451" s="310"/>
      <c r="C2451" s="309"/>
      <c r="D2451" s="309"/>
    </row>
    <row r="2452" spans="1:4">
      <c r="A2452" s="309"/>
      <c r="B2452" s="310"/>
      <c r="C2452" s="309"/>
      <c r="D2452" s="309"/>
    </row>
    <row r="2453" spans="1:4">
      <c r="A2453" s="309"/>
      <c r="B2453" s="310"/>
      <c r="C2453" s="309"/>
      <c r="D2453" s="309"/>
    </row>
    <row r="2454" spans="1:4">
      <c r="A2454" s="309"/>
      <c r="B2454" s="310"/>
      <c r="C2454" s="309"/>
      <c r="D2454" s="309"/>
    </row>
    <row r="2455" spans="1:4">
      <c r="A2455" s="309"/>
      <c r="B2455" s="310"/>
      <c r="C2455" s="309"/>
      <c r="D2455" s="309"/>
    </row>
    <row r="2456" spans="1:4">
      <c r="A2456" s="309"/>
      <c r="B2456" s="310"/>
      <c r="C2456" s="309"/>
      <c r="D2456" s="309"/>
    </row>
    <row r="2457" spans="1:4">
      <c r="A2457" s="309"/>
      <c r="B2457" s="310"/>
      <c r="C2457" s="309"/>
      <c r="D2457" s="309"/>
    </row>
    <row r="2458" spans="1:4">
      <c r="A2458" s="309"/>
      <c r="B2458" s="310"/>
      <c r="C2458" s="309"/>
      <c r="D2458" s="309"/>
    </row>
    <row r="2459" spans="1:4">
      <c r="A2459" s="308"/>
      <c r="B2459" s="308"/>
      <c r="C2459" s="308"/>
      <c r="D2459" s="308"/>
    </row>
    <row r="2460" spans="1:4">
      <c r="A2460" s="308"/>
      <c r="B2460" s="308"/>
      <c r="C2460" s="308"/>
      <c r="D2460" s="308"/>
    </row>
    <row r="2461" spans="1:4">
      <c r="A2461" s="309"/>
      <c r="B2461" s="310"/>
      <c r="C2461" s="309"/>
      <c r="D2461" s="309"/>
    </row>
    <row r="2462" spans="1:4">
      <c r="A2462" s="309"/>
      <c r="B2462" s="310"/>
      <c r="C2462" s="309"/>
      <c r="D2462" s="309"/>
    </row>
    <row r="2463" spans="1:4">
      <c r="A2463" s="309"/>
      <c r="B2463" s="310"/>
      <c r="C2463" s="309"/>
      <c r="D2463" s="309"/>
    </row>
    <row r="2464" spans="1:4">
      <c r="A2464" s="309"/>
      <c r="B2464" s="310"/>
      <c r="C2464" s="309"/>
      <c r="D2464" s="309"/>
    </row>
    <row r="2465" spans="1:4">
      <c r="A2465" s="309"/>
      <c r="B2465" s="310"/>
      <c r="C2465" s="309"/>
      <c r="D2465" s="309"/>
    </row>
    <row r="2466" spans="1:4">
      <c r="A2466" s="308"/>
      <c r="B2466" s="308"/>
      <c r="C2466" s="308"/>
      <c r="D2466" s="308"/>
    </row>
    <row r="2467" spans="1:4">
      <c r="A2467" s="308"/>
      <c r="B2467" s="308"/>
      <c r="C2467" s="308"/>
      <c r="D2467" s="308"/>
    </row>
    <row r="2468" spans="1:4">
      <c r="A2468" s="309"/>
      <c r="B2468" s="310"/>
      <c r="C2468" s="309"/>
      <c r="D2468" s="309"/>
    </row>
    <row r="2469" spans="1:4">
      <c r="A2469" s="309"/>
      <c r="B2469" s="310"/>
      <c r="C2469" s="309"/>
      <c r="D2469" s="309"/>
    </row>
    <row r="2470" spans="1:4">
      <c r="A2470" s="309"/>
      <c r="B2470" s="310"/>
      <c r="C2470" s="309"/>
      <c r="D2470" s="309"/>
    </row>
    <row r="2471" spans="1:4">
      <c r="A2471" s="308"/>
      <c r="B2471" s="308"/>
      <c r="C2471" s="308"/>
      <c r="D2471" s="308"/>
    </row>
    <row r="2472" spans="1:4">
      <c r="A2472" s="308"/>
      <c r="B2472" s="308"/>
      <c r="C2472" s="308"/>
      <c r="D2472" s="308"/>
    </row>
    <row r="2473" spans="1:4">
      <c r="A2473" s="309"/>
      <c r="B2473" s="310"/>
      <c r="C2473" s="309"/>
      <c r="D2473" s="309"/>
    </row>
    <row r="2474" spans="1:4">
      <c r="A2474" s="308"/>
      <c r="B2474" s="308"/>
      <c r="C2474" s="308"/>
      <c r="D2474" s="308"/>
    </row>
    <row r="2475" spans="1:4">
      <c r="A2475" s="309"/>
      <c r="B2475" s="310"/>
      <c r="C2475" s="309"/>
      <c r="D2475" s="309"/>
    </row>
    <row r="2476" spans="1:4">
      <c r="A2476" s="308"/>
      <c r="B2476" s="308"/>
      <c r="C2476" s="308"/>
      <c r="D2476" s="308"/>
    </row>
    <row r="2477" spans="1:4">
      <c r="A2477" s="308"/>
      <c r="B2477" s="308"/>
      <c r="C2477" s="308"/>
      <c r="D2477" s="308"/>
    </row>
    <row r="2478" spans="1:4">
      <c r="A2478" s="309"/>
      <c r="B2478" s="310"/>
      <c r="C2478" s="309"/>
      <c r="D2478" s="309"/>
    </row>
    <row r="2479" spans="1:4">
      <c r="A2479" s="308"/>
      <c r="B2479" s="308"/>
      <c r="C2479" s="308"/>
      <c r="D2479" s="308"/>
    </row>
    <row r="2480" spans="1:4">
      <c r="A2480" s="308"/>
      <c r="B2480" s="308"/>
      <c r="C2480" s="308"/>
      <c r="D2480" s="308"/>
    </row>
    <row r="2481" spans="1:4">
      <c r="A2481" s="308"/>
      <c r="B2481" s="308"/>
      <c r="C2481" s="308"/>
      <c r="D2481" s="308"/>
    </row>
    <row r="2482" spans="1:4">
      <c r="A2482" s="308"/>
      <c r="B2482" s="308"/>
      <c r="C2482" s="308"/>
      <c r="D2482" s="308"/>
    </row>
    <row r="2483" spans="1:4">
      <c r="A2483" s="309"/>
      <c r="B2483" s="310"/>
      <c r="C2483" s="309"/>
      <c r="D2483" s="309"/>
    </row>
    <row r="2484" spans="1:4">
      <c r="A2484" s="309"/>
      <c r="B2484" s="310"/>
      <c r="C2484" s="309"/>
      <c r="D2484" s="309"/>
    </row>
    <row r="2485" spans="1:4">
      <c r="A2485" s="309"/>
      <c r="B2485" s="310"/>
      <c r="C2485" s="309"/>
      <c r="D2485" s="309"/>
    </row>
    <row r="2486" spans="1:4">
      <c r="A2486" s="309"/>
      <c r="B2486" s="310"/>
      <c r="C2486" s="309"/>
      <c r="D2486" s="309"/>
    </row>
    <row r="2487" spans="1:4">
      <c r="A2487" s="308"/>
      <c r="B2487" s="308"/>
      <c r="C2487" s="308"/>
      <c r="D2487" s="308"/>
    </row>
    <row r="2488" spans="1:4">
      <c r="A2488" s="309"/>
      <c r="B2488" s="310"/>
      <c r="C2488" s="309"/>
      <c r="D2488" s="309"/>
    </row>
    <row r="2489" spans="1:4">
      <c r="A2489" s="309"/>
      <c r="B2489" s="310"/>
      <c r="C2489" s="309"/>
      <c r="D2489" s="309"/>
    </row>
    <row r="2490" spans="1:4">
      <c r="A2490" s="309"/>
      <c r="B2490" s="310"/>
      <c r="C2490" s="309"/>
      <c r="D2490" s="309"/>
    </row>
    <row r="2491" spans="1:4">
      <c r="A2491" s="309"/>
      <c r="B2491" s="310"/>
      <c r="C2491" s="309"/>
      <c r="D2491" s="309"/>
    </row>
    <row r="2492" spans="1:4">
      <c r="A2492" s="309"/>
      <c r="B2492" s="310"/>
      <c r="C2492" s="309"/>
      <c r="D2492" s="309"/>
    </row>
    <row r="2493" spans="1:4">
      <c r="A2493" s="309"/>
      <c r="B2493" s="310"/>
      <c r="C2493" s="309"/>
      <c r="D2493" s="309"/>
    </row>
    <row r="2494" spans="1:4">
      <c r="A2494" s="309"/>
      <c r="B2494" s="310"/>
      <c r="C2494" s="309"/>
      <c r="D2494" s="309"/>
    </row>
    <row r="2495" spans="1:4">
      <c r="A2495" s="309"/>
      <c r="B2495" s="310"/>
      <c r="C2495" s="309"/>
      <c r="D2495" s="309"/>
    </row>
    <row r="2496" spans="1:4">
      <c r="A2496" s="309"/>
      <c r="B2496" s="310"/>
      <c r="C2496" s="309"/>
      <c r="D2496" s="309"/>
    </row>
    <row r="2497" spans="1:4">
      <c r="A2497" s="308"/>
      <c r="B2497" s="308"/>
      <c r="C2497" s="308"/>
      <c r="D2497" s="308"/>
    </row>
    <row r="2498" spans="1:4">
      <c r="A2498" s="309"/>
      <c r="B2498" s="310"/>
      <c r="C2498" s="309"/>
      <c r="D2498" s="309"/>
    </row>
    <row r="2499" spans="1:4">
      <c r="A2499" s="309"/>
      <c r="B2499" s="310"/>
      <c r="C2499" s="309"/>
      <c r="D2499" s="309"/>
    </row>
    <row r="2500" spans="1:4">
      <c r="A2500" s="308"/>
      <c r="B2500" s="308"/>
      <c r="C2500" s="308"/>
      <c r="D2500" s="308"/>
    </row>
    <row r="2501" spans="1:4">
      <c r="A2501" s="309"/>
      <c r="B2501" s="310"/>
      <c r="C2501" s="309"/>
      <c r="D2501" s="309"/>
    </row>
    <row r="2502" spans="1:4">
      <c r="A2502" s="309"/>
      <c r="B2502" s="310"/>
      <c r="C2502" s="309"/>
      <c r="D2502" s="309"/>
    </row>
    <row r="2503" spans="1:4">
      <c r="A2503" s="308"/>
      <c r="B2503" s="308"/>
      <c r="C2503" s="308"/>
      <c r="D2503" s="308"/>
    </row>
    <row r="2504" spans="1:4">
      <c r="A2504" s="309"/>
      <c r="B2504" s="310"/>
      <c r="C2504" s="309"/>
      <c r="D2504" s="309"/>
    </row>
    <row r="2505" spans="1:4">
      <c r="A2505" s="309"/>
      <c r="B2505" s="310"/>
      <c r="C2505" s="309"/>
      <c r="D2505" s="309"/>
    </row>
    <row r="2506" spans="1:4">
      <c r="A2506" s="309"/>
      <c r="B2506" s="310"/>
      <c r="C2506" s="309"/>
      <c r="D2506" s="309"/>
    </row>
    <row r="2507" spans="1:4">
      <c r="A2507" s="308"/>
      <c r="B2507" s="308"/>
      <c r="C2507" s="308"/>
      <c r="D2507" s="308"/>
    </row>
    <row r="2508" spans="1:4">
      <c r="A2508" s="309"/>
      <c r="B2508" s="310"/>
      <c r="C2508" s="309"/>
      <c r="D2508" s="309"/>
    </row>
    <row r="2509" spans="1:4">
      <c r="A2509" s="309"/>
      <c r="B2509" s="310"/>
      <c r="C2509" s="309"/>
      <c r="D2509" s="309"/>
    </row>
    <row r="2510" spans="1:4">
      <c r="A2510" s="309"/>
      <c r="B2510" s="310"/>
      <c r="C2510" s="309"/>
      <c r="D2510" s="309"/>
    </row>
    <row r="2511" spans="1:4">
      <c r="A2511" s="309"/>
      <c r="B2511" s="310"/>
      <c r="C2511" s="309"/>
      <c r="D2511" s="309"/>
    </row>
    <row r="2512" spans="1:4">
      <c r="A2512" s="309"/>
      <c r="B2512" s="310"/>
      <c r="C2512" s="309"/>
      <c r="D2512" s="309"/>
    </row>
    <row r="2513" spans="1:4">
      <c r="A2513" s="309"/>
      <c r="B2513" s="310"/>
      <c r="C2513" s="309"/>
      <c r="D2513" s="309"/>
    </row>
    <row r="2514" spans="1:4">
      <c r="A2514" s="309"/>
      <c r="B2514" s="310"/>
      <c r="C2514" s="309"/>
      <c r="D2514" s="309"/>
    </row>
    <row r="2515" spans="1:4">
      <c r="A2515" s="308"/>
      <c r="B2515" s="308"/>
      <c r="C2515" s="308"/>
      <c r="D2515" s="308"/>
    </row>
    <row r="2516" spans="1:4">
      <c r="A2516" s="309"/>
      <c r="B2516" s="310"/>
      <c r="C2516" s="309"/>
      <c r="D2516" s="309"/>
    </row>
    <row r="2517" spans="1:4">
      <c r="A2517" s="308"/>
      <c r="B2517" s="308"/>
      <c r="C2517" s="308"/>
      <c r="D2517" s="308"/>
    </row>
    <row r="2518" spans="1:4">
      <c r="A2518" s="309"/>
      <c r="B2518" s="310"/>
      <c r="C2518" s="309"/>
      <c r="D2518" s="309"/>
    </row>
    <row r="2519" spans="1:4">
      <c r="A2519" s="309"/>
      <c r="B2519" s="310"/>
      <c r="C2519" s="309"/>
      <c r="D2519" s="309"/>
    </row>
    <row r="2520" spans="1:4">
      <c r="A2520" s="309"/>
      <c r="B2520" s="310"/>
      <c r="C2520" s="309"/>
      <c r="D2520" s="309"/>
    </row>
    <row r="2521" spans="1:4">
      <c r="A2521" s="309"/>
      <c r="B2521" s="310"/>
      <c r="C2521" s="309"/>
      <c r="D2521" s="309"/>
    </row>
    <row r="2522" spans="1:4">
      <c r="A2522" s="309"/>
      <c r="B2522" s="310"/>
      <c r="C2522" s="309"/>
      <c r="D2522" s="309"/>
    </row>
    <row r="2523" spans="1:4">
      <c r="A2523" s="309"/>
      <c r="B2523" s="310"/>
      <c r="C2523" s="309"/>
      <c r="D2523" s="309"/>
    </row>
    <row r="2524" spans="1:4">
      <c r="A2524" s="308"/>
      <c r="B2524" s="308"/>
      <c r="C2524" s="308"/>
      <c r="D2524" s="308"/>
    </row>
    <row r="2525" spans="1:4">
      <c r="A2525" s="309"/>
      <c r="B2525" s="310"/>
      <c r="C2525" s="309"/>
      <c r="D2525" s="309"/>
    </row>
    <row r="2526" spans="1:4">
      <c r="A2526" s="309"/>
      <c r="B2526" s="310"/>
      <c r="C2526" s="309"/>
      <c r="D2526" s="309"/>
    </row>
    <row r="2527" spans="1:4">
      <c r="A2527" s="309"/>
      <c r="B2527" s="310"/>
      <c r="C2527" s="309"/>
      <c r="D2527" s="309"/>
    </row>
    <row r="2528" spans="1:4">
      <c r="A2528" s="309"/>
      <c r="B2528" s="310"/>
      <c r="C2528" s="309"/>
      <c r="D2528" s="309"/>
    </row>
    <row r="2529" spans="1:4">
      <c r="A2529" s="308"/>
      <c r="B2529" s="308"/>
      <c r="C2529" s="308"/>
      <c r="D2529" s="308"/>
    </row>
    <row r="2530" spans="1:4">
      <c r="A2530" s="309"/>
      <c r="B2530" s="310"/>
      <c r="C2530" s="309"/>
      <c r="D2530" s="309"/>
    </row>
    <row r="2531" spans="1:4">
      <c r="A2531" s="308"/>
      <c r="B2531" s="308"/>
      <c r="C2531" s="308"/>
      <c r="D2531" s="308"/>
    </row>
    <row r="2532" spans="1:4">
      <c r="A2532" s="309"/>
      <c r="B2532" s="310"/>
      <c r="C2532" s="309"/>
      <c r="D2532" s="309"/>
    </row>
    <row r="2533" spans="1:4">
      <c r="A2533" s="308"/>
      <c r="B2533" s="308"/>
      <c r="C2533" s="308"/>
      <c r="D2533" s="308"/>
    </row>
    <row r="2534" spans="1:4">
      <c r="A2534" s="309"/>
      <c r="B2534" s="310"/>
      <c r="C2534" s="309"/>
      <c r="D2534" s="309"/>
    </row>
    <row r="2535" spans="1:4">
      <c r="A2535" s="308"/>
      <c r="B2535" s="308"/>
      <c r="C2535" s="308"/>
      <c r="D2535" s="308"/>
    </row>
    <row r="2536" spans="1:4">
      <c r="A2536" s="309"/>
      <c r="B2536" s="310"/>
      <c r="C2536" s="309"/>
      <c r="D2536" s="309"/>
    </row>
    <row r="2537" spans="1:4">
      <c r="A2537" s="309"/>
      <c r="B2537" s="310"/>
      <c r="C2537" s="309"/>
      <c r="D2537" s="309"/>
    </row>
    <row r="2538" spans="1:4">
      <c r="A2538" s="309"/>
      <c r="B2538" s="310"/>
      <c r="C2538" s="309"/>
      <c r="D2538" s="309"/>
    </row>
    <row r="2539" spans="1:4">
      <c r="A2539" s="309"/>
      <c r="B2539" s="310"/>
      <c r="C2539" s="309"/>
      <c r="D2539" s="309"/>
    </row>
    <row r="2540" spans="1:4">
      <c r="A2540" s="308"/>
      <c r="B2540" s="308"/>
      <c r="C2540" s="308"/>
      <c r="D2540" s="308"/>
    </row>
    <row r="2541" spans="1:4">
      <c r="A2541" s="308"/>
      <c r="B2541" s="308"/>
      <c r="C2541" s="308"/>
      <c r="D2541" s="308"/>
    </row>
    <row r="2542" spans="1:4">
      <c r="A2542" s="309"/>
      <c r="B2542" s="310"/>
      <c r="C2542" s="309"/>
      <c r="D2542" s="309"/>
    </row>
    <row r="2543" spans="1:4">
      <c r="A2543" s="309"/>
      <c r="B2543" s="310"/>
      <c r="C2543" s="309"/>
      <c r="D2543" s="309"/>
    </row>
    <row r="2544" spans="1:4">
      <c r="A2544" s="308"/>
      <c r="B2544" s="308"/>
      <c r="C2544" s="308"/>
      <c r="D2544" s="308"/>
    </row>
    <row r="2545" spans="1:4">
      <c r="A2545" s="309"/>
      <c r="B2545" s="310"/>
      <c r="C2545" s="309"/>
      <c r="D2545" s="309"/>
    </row>
    <row r="2546" spans="1:4">
      <c r="A2546" s="309"/>
      <c r="B2546" s="310"/>
      <c r="C2546" s="309"/>
      <c r="D2546" s="309"/>
    </row>
    <row r="2547" spans="1:4">
      <c r="A2547" s="308"/>
      <c r="B2547" s="308"/>
      <c r="C2547" s="308"/>
      <c r="D2547" s="308"/>
    </row>
    <row r="2548" spans="1:4">
      <c r="A2548" s="309"/>
      <c r="B2548" s="310"/>
      <c r="C2548" s="309"/>
      <c r="D2548" s="309"/>
    </row>
    <row r="2549" spans="1:4">
      <c r="A2549" s="308"/>
      <c r="B2549" s="308"/>
      <c r="C2549" s="308"/>
      <c r="D2549" s="308"/>
    </row>
    <row r="2550" spans="1:4">
      <c r="A2550" s="309"/>
      <c r="B2550" s="310"/>
      <c r="C2550" s="309"/>
      <c r="D2550" s="309"/>
    </row>
    <row r="2551" spans="1:4">
      <c r="A2551" s="308"/>
      <c r="B2551" s="308"/>
      <c r="C2551" s="308"/>
      <c r="D2551" s="308"/>
    </row>
    <row r="2552" spans="1:4">
      <c r="A2552" s="309"/>
      <c r="B2552" s="310"/>
      <c r="C2552" s="309"/>
      <c r="D2552" s="309"/>
    </row>
    <row r="2553" spans="1:4">
      <c r="A2553" s="308"/>
      <c r="B2553" s="308"/>
      <c r="C2553" s="308"/>
      <c r="D2553" s="308"/>
    </row>
    <row r="2554" spans="1:4">
      <c r="A2554" s="309"/>
      <c r="B2554" s="310"/>
      <c r="C2554" s="309"/>
      <c r="D2554" s="309"/>
    </row>
    <row r="2555" spans="1:4">
      <c r="A2555" s="309"/>
      <c r="B2555" s="310"/>
      <c r="C2555" s="309"/>
      <c r="D2555" s="309"/>
    </row>
    <row r="2556" spans="1:4">
      <c r="A2556" s="309"/>
      <c r="B2556" s="310"/>
      <c r="C2556" s="309"/>
      <c r="D2556" s="309"/>
    </row>
    <row r="2557" spans="1:4">
      <c r="A2557" s="308"/>
      <c r="B2557" s="308"/>
      <c r="C2557" s="308"/>
      <c r="D2557" s="308"/>
    </row>
    <row r="2558" spans="1:4">
      <c r="A2558" s="308"/>
      <c r="B2558" s="308"/>
      <c r="C2558" s="308"/>
      <c r="D2558" s="308"/>
    </row>
    <row r="2559" spans="1:4">
      <c r="A2559" s="309"/>
      <c r="B2559" s="310"/>
      <c r="C2559" s="309"/>
      <c r="D2559" s="309"/>
    </row>
    <row r="2560" spans="1:4">
      <c r="A2560" s="309"/>
      <c r="B2560" s="310"/>
      <c r="C2560" s="309"/>
      <c r="D2560" s="309"/>
    </row>
    <row r="2561" spans="1:4">
      <c r="A2561" s="308"/>
      <c r="B2561" s="308"/>
      <c r="C2561" s="308"/>
      <c r="D2561" s="308"/>
    </row>
    <row r="2562" spans="1:4">
      <c r="A2562" s="308"/>
      <c r="B2562" s="308"/>
      <c r="C2562" s="308"/>
      <c r="D2562" s="308"/>
    </row>
    <row r="2563" spans="1:4">
      <c r="A2563" s="309"/>
      <c r="B2563" s="310"/>
      <c r="C2563" s="309"/>
      <c r="D2563" s="309"/>
    </row>
    <row r="2564" spans="1:4">
      <c r="A2564" s="309"/>
      <c r="B2564" s="310"/>
      <c r="C2564" s="309"/>
      <c r="D2564" s="309"/>
    </row>
    <row r="2565" spans="1:4">
      <c r="A2565" s="308"/>
      <c r="B2565" s="308"/>
      <c r="C2565" s="308"/>
      <c r="D2565" s="308"/>
    </row>
    <row r="2566" spans="1:4">
      <c r="A2566" s="308"/>
      <c r="B2566" s="308"/>
      <c r="C2566" s="308"/>
      <c r="D2566" s="308"/>
    </row>
    <row r="2567" spans="1:4">
      <c r="A2567" s="308"/>
      <c r="B2567" s="308"/>
      <c r="C2567" s="308"/>
      <c r="D2567" s="308"/>
    </row>
    <row r="2568" spans="1:4">
      <c r="A2568" s="308"/>
      <c r="B2568" s="308"/>
      <c r="C2568" s="308"/>
      <c r="D2568" s="308"/>
    </row>
    <row r="2569" spans="1:4">
      <c r="A2569" s="309"/>
      <c r="B2569" s="310"/>
      <c r="C2569" s="309"/>
      <c r="D2569" s="309"/>
    </row>
    <row r="2570" spans="1:4">
      <c r="A2570" s="309"/>
      <c r="B2570" s="310"/>
      <c r="C2570" s="309"/>
      <c r="D2570" s="309"/>
    </row>
    <row r="2571" spans="1:4">
      <c r="A2571" s="309"/>
      <c r="B2571" s="310"/>
      <c r="C2571" s="309"/>
      <c r="D2571" s="309"/>
    </row>
    <row r="2572" spans="1:4">
      <c r="A2572" s="309"/>
      <c r="B2572" s="310"/>
      <c r="C2572" s="309"/>
      <c r="D2572" s="309"/>
    </row>
    <row r="2573" spans="1:4">
      <c r="A2573" s="309"/>
      <c r="B2573" s="310"/>
      <c r="C2573" s="309"/>
      <c r="D2573" s="309"/>
    </row>
    <row r="2574" spans="1:4">
      <c r="A2574" s="309"/>
      <c r="B2574" s="310"/>
      <c r="C2574" s="309"/>
      <c r="D2574" s="309"/>
    </row>
    <row r="2575" spans="1:4">
      <c r="A2575" s="309"/>
      <c r="B2575" s="310"/>
      <c r="C2575" s="309"/>
      <c r="D2575" s="309"/>
    </row>
    <row r="2576" spans="1:4">
      <c r="A2576" s="309"/>
      <c r="B2576" s="310"/>
      <c r="C2576" s="309"/>
      <c r="D2576" s="309"/>
    </row>
    <row r="2577" spans="1:4">
      <c r="A2577" s="308"/>
      <c r="B2577" s="308"/>
      <c r="C2577" s="308"/>
      <c r="D2577" s="308"/>
    </row>
    <row r="2578" spans="1:4">
      <c r="A2578" s="309"/>
      <c r="B2578" s="310"/>
      <c r="C2578" s="309"/>
      <c r="D2578" s="309"/>
    </row>
    <row r="2579" spans="1:4">
      <c r="A2579" s="309"/>
      <c r="B2579" s="310"/>
      <c r="C2579" s="309"/>
      <c r="D2579" s="309"/>
    </row>
    <row r="2580" spans="1:4">
      <c r="A2580" s="309"/>
      <c r="B2580" s="310"/>
      <c r="C2580" s="309"/>
      <c r="D2580" s="309"/>
    </row>
    <row r="2581" spans="1:4">
      <c r="A2581" s="309"/>
      <c r="B2581" s="310"/>
      <c r="C2581" s="309"/>
      <c r="D2581" s="309"/>
    </row>
    <row r="2582" spans="1:4">
      <c r="A2582" s="309"/>
      <c r="B2582" s="310"/>
      <c r="C2582" s="309"/>
      <c r="D2582" s="309"/>
    </row>
    <row r="2583" spans="1:4">
      <c r="A2583" s="309"/>
      <c r="B2583" s="310"/>
      <c r="C2583" s="309"/>
      <c r="D2583" s="309"/>
    </row>
    <row r="2584" spans="1:4">
      <c r="A2584" s="309"/>
      <c r="B2584" s="310"/>
      <c r="C2584" s="309"/>
      <c r="D2584" s="309"/>
    </row>
    <row r="2585" spans="1:4">
      <c r="A2585" s="309"/>
      <c r="B2585" s="310"/>
      <c r="C2585" s="309"/>
      <c r="D2585" s="309"/>
    </row>
    <row r="2586" spans="1:4">
      <c r="A2586" s="309"/>
      <c r="B2586" s="310"/>
      <c r="C2586" s="309"/>
      <c r="D2586" s="309"/>
    </row>
    <row r="2587" spans="1:4">
      <c r="A2587" s="309"/>
      <c r="B2587" s="310"/>
      <c r="C2587" s="309"/>
      <c r="D2587" s="309"/>
    </row>
    <row r="2588" spans="1:4">
      <c r="A2588" s="309"/>
      <c r="B2588" s="310"/>
      <c r="C2588" s="309"/>
      <c r="D2588" s="309"/>
    </row>
    <row r="2589" spans="1:4">
      <c r="A2589" s="309"/>
      <c r="B2589" s="310"/>
      <c r="C2589" s="309"/>
      <c r="D2589" s="309"/>
    </row>
    <row r="2590" spans="1:4">
      <c r="A2590" s="309"/>
      <c r="B2590" s="310"/>
      <c r="C2590" s="309"/>
      <c r="D2590" s="309"/>
    </row>
    <row r="2591" spans="1:4">
      <c r="A2591" s="308"/>
      <c r="B2591" s="308"/>
      <c r="C2591" s="308"/>
      <c r="D2591" s="308"/>
    </row>
    <row r="2592" spans="1:4">
      <c r="A2592" s="309"/>
      <c r="B2592" s="310"/>
      <c r="C2592" s="309"/>
      <c r="D2592" s="309"/>
    </row>
    <row r="2593" spans="1:4">
      <c r="A2593" s="309"/>
      <c r="B2593" s="310"/>
      <c r="C2593" s="309"/>
      <c r="D2593" s="309"/>
    </row>
    <row r="2594" spans="1:4">
      <c r="A2594" s="309"/>
      <c r="B2594" s="310"/>
      <c r="C2594" s="309"/>
      <c r="D2594" s="309"/>
    </row>
    <row r="2595" spans="1:4">
      <c r="A2595" s="309"/>
      <c r="B2595" s="310"/>
      <c r="C2595" s="309"/>
      <c r="D2595" s="309"/>
    </row>
    <row r="2596" spans="1:4">
      <c r="A2596" s="309"/>
      <c r="B2596" s="310"/>
      <c r="C2596" s="309"/>
      <c r="D2596" s="309"/>
    </row>
    <row r="2597" spans="1:4">
      <c r="A2597" s="309"/>
      <c r="B2597" s="310"/>
      <c r="C2597" s="309"/>
      <c r="D2597" s="309"/>
    </row>
    <row r="2598" spans="1:4">
      <c r="A2598" s="309"/>
      <c r="B2598" s="310"/>
      <c r="C2598" s="309"/>
      <c r="D2598" s="309"/>
    </row>
    <row r="2599" spans="1:4">
      <c r="A2599" s="309"/>
      <c r="B2599" s="310"/>
      <c r="C2599" s="309"/>
      <c r="D2599" s="309"/>
    </row>
    <row r="2600" spans="1:4">
      <c r="A2600" s="309"/>
      <c r="B2600" s="310"/>
      <c r="C2600" s="309"/>
      <c r="D2600" s="309"/>
    </row>
    <row r="2601" spans="1:4">
      <c r="A2601" s="309"/>
      <c r="B2601" s="310"/>
      <c r="C2601" s="309"/>
      <c r="D2601" s="309"/>
    </row>
    <row r="2602" spans="1:4">
      <c r="A2602" s="308"/>
      <c r="B2602" s="308"/>
      <c r="C2602" s="308"/>
      <c r="D2602" s="308"/>
    </row>
    <row r="2603" spans="1:4">
      <c r="A2603" s="309"/>
      <c r="B2603" s="310"/>
      <c r="C2603" s="309"/>
      <c r="D2603" s="309"/>
    </row>
    <row r="2604" spans="1:4">
      <c r="A2604" s="309"/>
      <c r="B2604" s="310"/>
      <c r="C2604" s="309"/>
      <c r="D2604" s="309"/>
    </row>
    <row r="2605" spans="1:4">
      <c r="A2605" s="309"/>
      <c r="B2605" s="310"/>
      <c r="C2605" s="309"/>
      <c r="D2605" s="309"/>
    </row>
    <row r="2606" spans="1:4">
      <c r="A2606" s="309"/>
      <c r="B2606" s="310"/>
      <c r="C2606" s="309"/>
      <c r="D2606" s="309"/>
    </row>
    <row r="2607" spans="1:4">
      <c r="A2607" s="309"/>
      <c r="B2607" s="310"/>
      <c r="C2607" s="309"/>
      <c r="D2607" s="309"/>
    </row>
    <row r="2608" spans="1:4">
      <c r="A2608" s="309"/>
      <c r="B2608" s="310"/>
      <c r="C2608" s="309"/>
      <c r="D2608" s="309"/>
    </row>
    <row r="2609" spans="1:4">
      <c r="A2609" s="309"/>
      <c r="B2609" s="310"/>
      <c r="C2609" s="309"/>
      <c r="D2609" s="309"/>
    </row>
    <row r="2610" spans="1:4">
      <c r="A2610" s="309"/>
      <c r="B2610" s="310"/>
      <c r="C2610" s="309"/>
      <c r="D2610" s="309"/>
    </row>
    <row r="2611" spans="1:4">
      <c r="A2611" s="309"/>
      <c r="B2611" s="310"/>
      <c r="C2611" s="309"/>
      <c r="D2611" s="309"/>
    </row>
    <row r="2612" spans="1:4">
      <c r="A2612" s="309"/>
      <c r="B2612" s="310"/>
      <c r="C2612" s="309"/>
      <c r="D2612" s="309"/>
    </row>
    <row r="2613" spans="1:4">
      <c r="A2613" s="309"/>
      <c r="B2613" s="310"/>
      <c r="C2613" s="309"/>
      <c r="D2613" s="309"/>
    </row>
    <row r="2614" spans="1:4">
      <c r="A2614" s="309"/>
      <c r="B2614" s="310"/>
      <c r="C2614" s="309"/>
      <c r="D2614" s="309"/>
    </row>
    <row r="2615" spans="1:4">
      <c r="A2615" s="309"/>
      <c r="B2615" s="310"/>
      <c r="C2615" s="309"/>
      <c r="D2615" s="309"/>
    </row>
    <row r="2616" spans="1:4">
      <c r="A2616" s="309"/>
      <c r="B2616" s="310"/>
      <c r="C2616" s="309"/>
      <c r="D2616" s="309"/>
    </row>
    <row r="2617" spans="1:4">
      <c r="A2617" s="309"/>
      <c r="B2617" s="310"/>
      <c r="C2617" s="309"/>
      <c r="D2617" s="309"/>
    </row>
    <row r="2618" spans="1:4">
      <c r="A2618" s="309"/>
      <c r="B2618" s="310"/>
      <c r="C2618" s="309"/>
      <c r="D2618" s="309"/>
    </row>
    <row r="2619" spans="1:4">
      <c r="A2619" s="309"/>
      <c r="B2619" s="310"/>
      <c r="C2619" s="309"/>
      <c r="D2619" s="309"/>
    </row>
    <row r="2620" spans="1:4">
      <c r="A2620" s="309"/>
      <c r="B2620" s="310"/>
      <c r="C2620" s="309"/>
      <c r="D2620" s="309"/>
    </row>
    <row r="2621" spans="1:4">
      <c r="A2621" s="309"/>
      <c r="B2621" s="310"/>
      <c r="C2621" s="309"/>
      <c r="D2621" s="309"/>
    </row>
    <row r="2622" spans="1:4">
      <c r="A2622" s="308"/>
      <c r="B2622" s="308"/>
      <c r="C2622" s="308"/>
      <c r="D2622" s="308"/>
    </row>
    <row r="2623" spans="1:4">
      <c r="A2623" s="309"/>
      <c r="B2623" s="310"/>
      <c r="C2623" s="309"/>
      <c r="D2623" s="309"/>
    </row>
    <row r="2624" spans="1:4">
      <c r="A2624" s="309"/>
      <c r="B2624" s="310"/>
      <c r="C2624" s="309"/>
      <c r="D2624" s="309"/>
    </row>
    <row r="2625" spans="1:4">
      <c r="A2625" s="309"/>
      <c r="B2625" s="310"/>
      <c r="C2625" s="309"/>
      <c r="D2625" s="309"/>
    </row>
    <row r="2626" spans="1:4">
      <c r="A2626" s="309"/>
      <c r="B2626" s="310"/>
      <c r="C2626" s="309"/>
      <c r="D2626" s="309"/>
    </row>
    <row r="2627" spans="1:4">
      <c r="A2627" s="309"/>
      <c r="B2627" s="310"/>
      <c r="C2627" s="309"/>
      <c r="D2627" s="309"/>
    </row>
    <row r="2628" spans="1:4">
      <c r="A2628" s="309"/>
      <c r="B2628" s="310"/>
      <c r="C2628" s="309"/>
      <c r="D2628" s="309"/>
    </row>
    <row r="2629" spans="1:4">
      <c r="A2629" s="309"/>
      <c r="B2629" s="310"/>
      <c r="C2629" s="309"/>
      <c r="D2629" s="309"/>
    </row>
    <row r="2630" spans="1:4">
      <c r="A2630" s="308"/>
      <c r="B2630" s="308"/>
      <c r="C2630" s="308"/>
      <c r="D2630" s="308"/>
    </row>
    <row r="2631" spans="1:4">
      <c r="A2631" s="309"/>
      <c r="B2631" s="310"/>
      <c r="C2631" s="309"/>
      <c r="D2631" s="309"/>
    </row>
    <row r="2632" spans="1:4">
      <c r="A2632" s="309"/>
      <c r="B2632" s="310"/>
      <c r="C2632" s="309"/>
      <c r="D2632" s="309"/>
    </row>
    <row r="2633" spans="1:4">
      <c r="A2633" s="309"/>
      <c r="B2633" s="310"/>
      <c r="C2633" s="309"/>
      <c r="D2633" s="309"/>
    </row>
    <row r="2634" spans="1:4">
      <c r="A2634" s="309"/>
      <c r="B2634" s="310"/>
      <c r="C2634" s="309"/>
      <c r="D2634" s="309"/>
    </row>
    <row r="2635" spans="1:4">
      <c r="A2635" s="309"/>
      <c r="B2635" s="310"/>
      <c r="C2635" s="309"/>
      <c r="D2635" s="309"/>
    </row>
    <row r="2636" spans="1:4">
      <c r="A2636" s="309"/>
      <c r="B2636" s="310"/>
      <c r="C2636" s="309"/>
      <c r="D2636" s="309"/>
    </row>
    <row r="2637" spans="1:4">
      <c r="A2637" s="309"/>
      <c r="B2637" s="310"/>
      <c r="C2637" s="309"/>
      <c r="D2637" s="309"/>
    </row>
    <row r="2638" spans="1:4">
      <c r="A2638" s="309"/>
      <c r="B2638" s="310"/>
      <c r="C2638" s="309"/>
      <c r="D2638" s="309"/>
    </row>
    <row r="2639" spans="1:4">
      <c r="A2639" s="308"/>
      <c r="B2639" s="308"/>
      <c r="C2639" s="308"/>
      <c r="D2639" s="308"/>
    </row>
    <row r="2640" spans="1:4">
      <c r="A2640" s="309"/>
      <c r="B2640" s="310"/>
      <c r="C2640" s="309"/>
      <c r="D2640" s="309"/>
    </row>
    <row r="2641" spans="1:4">
      <c r="A2641" s="309"/>
      <c r="B2641" s="310"/>
      <c r="C2641" s="309"/>
      <c r="D2641" s="309"/>
    </row>
    <row r="2642" spans="1:4">
      <c r="A2642" s="309"/>
      <c r="B2642" s="310"/>
      <c r="C2642" s="309"/>
      <c r="D2642" s="309"/>
    </row>
    <row r="2643" spans="1:4">
      <c r="A2643" s="309"/>
      <c r="B2643" s="310"/>
      <c r="C2643" s="309"/>
      <c r="D2643" s="309"/>
    </row>
    <row r="2644" spans="1:4">
      <c r="A2644" s="309"/>
      <c r="B2644" s="310"/>
      <c r="C2644" s="309"/>
      <c r="D2644" s="309"/>
    </row>
    <row r="2645" spans="1:4">
      <c r="A2645" s="309"/>
      <c r="B2645" s="310"/>
      <c r="C2645" s="309"/>
      <c r="D2645" s="309"/>
    </row>
    <row r="2646" spans="1:4">
      <c r="A2646" s="309"/>
      <c r="B2646" s="310"/>
      <c r="C2646" s="309"/>
      <c r="D2646" s="309"/>
    </row>
    <row r="2647" spans="1:4">
      <c r="A2647" s="308"/>
      <c r="B2647" s="308"/>
      <c r="C2647" s="308"/>
      <c r="D2647" s="308"/>
    </row>
    <row r="2648" spans="1:4">
      <c r="A2648" s="308"/>
      <c r="B2648" s="308"/>
      <c r="C2648" s="308"/>
      <c r="D2648" s="308"/>
    </row>
    <row r="2649" spans="1:4">
      <c r="A2649" s="309"/>
      <c r="B2649" s="310"/>
      <c r="C2649" s="309"/>
      <c r="D2649" s="309"/>
    </row>
    <row r="2650" spans="1:4">
      <c r="A2650" s="309"/>
      <c r="B2650" s="310"/>
      <c r="C2650" s="309"/>
      <c r="D2650" s="309"/>
    </row>
    <row r="2651" spans="1:4">
      <c r="A2651" s="309"/>
      <c r="B2651" s="310"/>
      <c r="C2651" s="309"/>
      <c r="D2651" s="309"/>
    </row>
    <row r="2652" spans="1:4">
      <c r="A2652" s="309"/>
      <c r="B2652" s="310"/>
      <c r="C2652" s="309"/>
      <c r="D2652" s="309"/>
    </row>
    <row r="2653" spans="1:4">
      <c r="A2653" s="309"/>
      <c r="B2653" s="310"/>
      <c r="C2653" s="309"/>
      <c r="D2653" s="309"/>
    </row>
    <row r="2654" spans="1:4">
      <c r="A2654" s="309"/>
      <c r="B2654" s="310"/>
      <c r="C2654" s="309"/>
      <c r="D2654" s="309"/>
    </row>
    <row r="2655" spans="1:4">
      <c r="A2655" s="308"/>
      <c r="B2655" s="308"/>
      <c r="C2655" s="308"/>
      <c r="D2655" s="308"/>
    </row>
    <row r="2656" spans="1:4">
      <c r="A2656" s="309"/>
      <c r="B2656" s="310"/>
      <c r="C2656" s="309"/>
      <c r="D2656" s="309"/>
    </row>
    <row r="2657" spans="1:4">
      <c r="A2657" s="309"/>
      <c r="B2657" s="310"/>
      <c r="C2657" s="309"/>
      <c r="D2657" s="309"/>
    </row>
    <row r="2658" spans="1:4">
      <c r="A2658" s="309"/>
      <c r="B2658" s="310"/>
      <c r="C2658" s="309"/>
      <c r="D2658" s="309"/>
    </row>
    <row r="2659" spans="1:4">
      <c r="A2659" s="309"/>
      <c r="B2659" s="310"/>
      <c r="C2659" s="309"/>
      <c r="D2659" s="309"/>
    </row>
    <row r="2660" spans="1:4">
      <c r="A2660" s="309"/>
      <c r="B2660" s="310"/>
      <c r="C2660" s="309"/>
      <c r="D2660" s="309"/>
    </row>
    <row r="2661" spans="1:4">
      <c r="A2661" s="308"/>
      <c r="B2661" s="308"/>
      <c r="C2661" s="308"/>
      <c r="D2661" s="308"/>
    </row>
    <row r="2662" spans="1:4">
      <c r="A2662" s="309"/>
      <c r="B2662" s="310"/>
      <c r="C2662" s="309"/>
      <c r="D2662" s="309"/>
    </row>
    <row r="2663" spans="1:4">
      <c r="A2663" s="309"/>
      <c r="B2663" s="310"/>
      <c r="C2663" s="309"/>
      <c r="D2663" s="309"/>
    </row>
    <row r="2664" spans="1:4">
      <c r="A2664" s="309"/>
      <c r="B2664" s="310"/>
      <c r="C2664" s="309"/>
      <c r="D2664" s="309"/>
    </row>
    <row r="2665" spans="1:4">
      <c r="A2665" s="309"/>
      <c r="B2665" s="310"/>
      <c r="C2665" s="309"/>
      <c r="D2665" s="309"/>
    </row>
    <row r="2666" spans="1:4">
      <c r="A2666" s="309"/>
      <c r="B2666" s="310"/>
      <c r="C2666" s="309"/>
      <c r="D2666" s="309"/>
    </row>
    <row r="2667" spans="1:4">
      <c r="A2667" s="309"/>
      <c r="B2667" s="310"/>
      <c r="C2667" s="309"/>
      <c r="D2667" s="309"/>
    </row>
    <row r="2668" spans="1:4">
      <c r="A2668" s="308"/>
      <c r="B2668" s="308"/>
      <c r="C2668" s="308"/>
      <c r="D2668" s="308"/>
    </row>
    <row r="2669" spans="1:4">
      <c r="A2669" s="308"/>
      <c r="B2669" s="308"/>
      <c r="C2669" s="308"/>
      <c r="D2669" s="308"/>
    </row>
    <row r="2670" spans="1:4">
      <c r="A2670" s="308"/>
      <c r="B2670" s="308"/>
      <c r="C2670" s="308"/>
      <c r="D2670" s="308"/>
    </row>
    <row r="2671" spans="1:4">
      <c r="A2671" s="309"/>
      <c r="B2671" s="310"/>
      <c r="C2671" s="309"/>
      <c r="D2671" s="309"/>
    </row>
    <row r="2672" spans="1:4">
      <c r="A2672" s="308"/>
      <c r="B2672" s="308"/>
      <c r="C2672" s="308"/>
      <c r="D2672" s="308"/>
    </row>
    <row r="2673" spans="1:4">
      <c r="A2673" s="308"/>
      <c r="B2673" s="308"/>
      <c r="C2673" s="308"/>
      <c r="D2673" s="308"/>
    </row>
    <row r="2674" spans="1:4">
      <c r="A2674" s="309"/>
      <c r="B2674" s="310"/>
      <c r="C2674" s="309"/>
      <c r="D2674" s="309"/>
    </row>
    <row r="2675" spans="1:4">
      <c r="A2675" s="309"/>
      <c r="B2675" s="310"/>
      <c r="C2675" s="309"/>
      <c r="D2675" s="309"/>
    </row>
    <row r="2676" spans="1:4">
      <c r="A2676" s="309"/>
      <c r="B2676" s="310"/>
      <c r="C2676" s="309"/>
      <c r="D2676" s="309"/>
    </row>
    <row r="2677" spans="1:4">
      <c r="A2677" s="309"/>
      <c r="B2677" s="310"/>
      <c r="C2677" s="309"/>
      <c r="D2677" s="309"/>
    </row>
    <row r="2678" spans="1:4">
      <c r="A2678" s="309"/>
      <c r="B2678" s="310"/>
      <c r="C2678" s="309"/>
      <c r="D2678" s="309"/>
    </row>
    <row r="2679" spans="1:4">
      <c r="A2679" s="308"/>
      <c r="B2679" s="308"/>
      <c r="C2679" s="308"/>
      <c r="D2679" s="308"/>
    </row>
    <row r="2680" spans="1:4">
      <c r="A2680" s="309"/>
      <c r="B2680" s="310"/>
      <c r="C2680" s="309"/>
      <c r="D2680" s="309"/>
    </row>
    <row r="2681" spans="1:4">
      <c r="A2681" s="309"/>
      <c r="B2681" s="310"/>
      <c r="C2681" s="309"/>
      <c r="D2681" s="309"/>
    </row>
    <row r="2682" spans="1:4">
      <c r="A2682" s="309"/>
      <c r="B2682" s="310"/>
      <c r="C2682" s="309"/>
      <c r="D2682" s="309"/>
    </row>
    <row r="2683" spans="1:4">
      <c r="A2683" s="309"/>
      <c r="B2683" s="310"/>
      <c r="C2683" s="309"/>
      <c r="D2683" s="309"/>
    </row>
    <row r="2684" spans="1:4">
      <c r="A2684" s="309"/>
      <c r="B2684" s="310"/>
      <c r="C2684" s="309"/>
      <c r="D2684" s="309"/>
    </row>
    <row r="2685" spans="1:4">
      <c r="A2685" s="309"/>
      <c r="B2685" s="310"/>
      <c r="C2685" s="309"/>
      <c r="D2685" s="309"/>
    </row>
    <row r="2686" spans="1:4">
      <c r="A2686" s="309"/>
      <c r="B2686" s="310"/>
      <c r="C2686" s="309"/>
      <c r="D2686" s="309"/>
    </row>
    <row r="2687" spans="1:4">
      <c r="A2687" s="308"/>
      <c r="B2687" s="308"/>
      <c r="C2687" s="308"/>
      <c r="D2687" s="308"/>
    </row>
    <row r="2688" spans="1:4">
      <c r="A2688" s="309"/>
      <c r="B2688" s="310"/>
      <c r="C2688" s="309"/>
      <c r="D2688" s="309"/>
    </row>
    <row r="2689" spans="1:4">
      <c r="A2689" s="308"/>
      <c r="B2689" s="308"/>
      <c r="C2689" s="308"/>
      <c r="D2689" s="308"/>
    </row>
    <row r="2690" spans="1:4">
      <c r="A2690" s="309"/>
      <c r="B2690" s="310"/>
      <c r="C2690" s="309"/>
      <c r="D2690" s="309"/>
    </row>
    <row r="2691" spans="1:4">
      <c r="A2691" s="309"/>
      <c r="B2691" s="310"/>
      <c r="C2691" s="309"/>
      <c r="D2691" s="309"/>
    </row>
    <row r="2692" spans="1:4">
      <c r="A2692" s="308"/>
      <c r="B2692" s="308"/>
      <c r="C2692" s="308"/>
      <c r="D2692" s="308"/>
    </row>
    <row r="2693" spans="1:4">
      <c r="A2693" s="309"/>
      <c r="B2693" s="310"/>
      <c r="C2693" s="309"/>
      <c r="D2693" s="309"/>
    </row>
    <row r="2694" spans="1:4">
      <c r="A2694" s="309"/>
      <c r="B2694" s="310"/>
      <c r="C2694" s="309"/>
      <c r="D2694" s="309"/>
    </row>
    <row r="2695" spans="1:4">
      <c r="A2695" s="309"/>
      <c r="B2695" s="310"/>
      <c r="C2695" s="309"/>
      <c r="D2695" s="309"/>
    </row>
    <row r="2696" spans="1:4">
      <c r="A2696" s="309"/>
      <c r="B2696" s="310"/>
      <c r="C2696" s="309"/>
      <c r="D2696" s="309"/>
    </row>
    <row r="2697" spans="1:4">
      <c r="A2697" s="309"/>
      <c r="B2697" s="310"/>
      <c r="C2697" s="309"/>
      <c r="D2697" s="309"/>
    </row>
    <row r="2698" spans="1:4">
      <c r="A2698" s="308"/>
      <c r="B2698" s="308"/>
      <c r="C2698" s="308"/>
      <c r="D2698" s="308"/>
    </row>
    <row r="2699" spans="1:4">
      <c r="A2699" s="309"/>
      <c r="B2699" s="310"/>
      <c r="C2699" s="309"/>
      <c r="D2699" s="309"/>
    </row>
    <row r="2700" spans="1:4">
      <c r="A2700" s="309"/>
      <c r="B2700" s="310"/>
      <c r="C2700" s="309"/>
      <c r="D2700" s="309"/>
    </row>
    <row r="2701" spans="1:4">
      <c r="A2701" s="309"/>
      <c r="B2701" s="310"/>
      <c r="C2701" s="309"/>
      <c r="D2701" s="309"/>
    </row>
    <row r="2702" spans="1:4">
      <c r="A2702" s="309"/>
      <c r="B2702" s="310"/>
      <c r="C2702" s="309"/>
      <c r="D2702" s="309"/>
    </row>
    <row r="2703" spans="1:4">
      <c r="A2703" s="309"/>
      <c r="B2703" s="310"/>
      <c r="C2703" s="309"/>
      <c r="D2703" s="309"/>
    </row>
    <row r="2704" spans="1:4">
      <c r="A2704" s="309"/>
      <c r="B2704" s="310"/>
      <c r="C2704" s="309"/>
      <c r="D2704" s="309"/>
    </row>
    <row r="2705" spans="1:4">
      <c r="A2705" s="309"/>
      <c r="B2705" s="310"/>
      <c r="C2705" s="309"/>
      <c r="D2705" s="309"/>
    </row>
    <row r="2706" spans="1:4">
      <c r="A2706" s="309"/>
      <c r="B2706" s="310"/>
      <c r="C2706" s="309"/>
      <c r="D2706" s="309"/>
    </row>
    <row r="2707" spans="1:4">
      <c r="A2707" s="309"/>
      <c r="B2707" s="310"/>
      <c r="C2707" s="309"/>
      <c r="D2707" s="309"/>
    </row>
    <row r="2708" spans="1:4">
      <c r="A2708" s="309"/>
      <c r="B2708" s="310"/>
      <c r="C2708" s="309"/>
      <c r="D2708" s="309"/>
    </row>
    <row r="2709" spans="1:4">
      <c r="A2709" s="309"/>
      <c r="B2709" s="310"/>
      <c r="C2709" s="309"/>
      <c r="D2709" s="309"/>
    </row>
    <row r="2710" spans="1:4">
      <c r="A2710" s="309"/>
      <c r="B2710" s="310"/>
      <c r="C2710" s="309"/>
      <c r="D2710" s="309"/>
    </row>
    <row r="2711" spans="1:4">
      <c r="A2711" s="309"/>
      <c r="B2711" s="310"/>
      <c r="C2711" s="309"/>
      <c r="D2711" s="309"/>
    </row>
    <row r="2712" spans="1:4">
      <c r="A2712" s="309"/>
      <c r="B2712" s="310"/>
      <c r="C2712" s="309"/>
      <c r="D2712" s="309"/>
    </row>
    <row r="2713" spans="1:4">
      <c r="A2713" s="309"/>
      <c r="B2713" s="310"/>
      <c r="C2713" s="309"/>
      <c r="D2713" s="309"/>
    </row>
    <row r="2714" spans="1:4">
      <c r="A2714" s="309"/>
      <c r="B2714" s="310"/>
      <c r="C2714" s="309"/>
      <c r="D2714" s="309"/>
    </row>
    <row r="2715" spans="1:4">
      <c r="A2715" s="309"/>
      <c r="B2715" s="310"/>
      <c r="C2715" s="309"/>
      <c r="D2715" s="309"/>
    </row>
    <row r="2716" spans="1:4" ht="51.6" customHeight="1">
      <c r="A2716" s="309"/>
      <c r="B2716" s="310"/>
      <c r="C2716" s="309"/>
      <c r="D2716" s="309"/>
    </row>
    <row r="2717" spans="1:4">
      <c r="A2717" s="309"/>
      <c r="B2717" s="310"/>
      <c r="C2717" s="309"/>
      <c r="D2717" s="309"/>
    </row>
    <row r="2718" spans="1:4">
      <c r="A2718" s="309"/>
      <c r="B2718" s="310"/>
      <c r="C2718" s="309"/>
      <c r="D2718" s="309"/>
    </row>
    <row r="2719" spans="1:4">
      <c r="A2719" s="309"/>
      <c r="B2719" s="310"/>
      <c r="C2719" s="309"/>
      <c r="D2719" s="309"/>
    </row>
    <row r="2720" spans="1:4">
      <c r="A2720" s="309"/>
      <c r="B2720" s="310"/>
      <c r="C2720" s="309"/>
      <c r="D2720" s="309"/>
    </row>
    <row r="2721" spans="1:4">
      <c r="A2721" s="309"/>
      <c r="B2721" s="310"/>
      <c r="C2721" s="309"/>
      <c r="D2721" s="309"/>
    </row>
    <row r="2722" spans="1:4">
      <c r="A2722" s="309"/>
      <c r="B2722" s="310"/>
      <c r="C2722" s="309"/>
      <c r="D2722" s="309"/>
    </row>
    <row r="2723" spans="1:4">
      <c r="A2723" s="309"/>
      <c r="B2723" s="310"/>
      <c r="C2723" s="309"/>
      <c r="D2723" s="309"/>
    </row>
    <row r="2724" spans="1:4">
      <c r="A2724" s="309"/>
      <c r="B2724" s="310"/>
      <c r="C2724" s="309"/>
      <c r="D2724" s="309"/>
    </row>
    <row r="2725" spans="1:4">
      <c r="A2725" s="309"/>
      <c r="B2725" s="310"/>
      <c r="C2725" s="309"/>
      <c r="D2725" s="309"/>
    </row>
    <row r="2726" spans="1:4">
      <c r="A2726" s="308"/>
      <c r="B2726" s="308"/>
      <c r="C2726" s="308"/>
      <c r="D2726" s="308"/>
    </row>
    <row r="2727" spans="1:4">
      <c r="A2727" s="309"/>
      <c r="B2727" s="310"/>
      <c r="C2727" s="309"/>
      <c r="D2727" s="309"/>
    </row>
    <row r="2728" spans="1:4">
      <c r="A2728" s="309"/>
      <c r="B2728" s="310"/>
      <c r="C2728" s="309"/>
      <c r="D2728" s="309"/>
    </row>
    <row r="2729" spans="1:4">
      <c r="A2729" s="309"/>
      <c r="B2729" s="310"/>
      <c r="C2729" s="309"/>
      <c r="D2729" s="309"/>
    </row>
    <row r="2730" spans="1:4">
      <c r="A2730" s="309"/>
      <c r="B2730" s="310"/>
      <c r="C2730" s="309"/>
      <c r="D2730" s="309"/>
    </row>
    <row r="2731" spans="1:4">
      <c r="A2731" s="309"/>
      <c r="B2731" s="310"/>
      <c r="C2731" s="309"/>
      <c r="D2731" s="309"/>
    </row>
    <row r="2732" spans="1:4">
      <c r="A2732" s="309"/>
      <c r="B2732" s="310"/>
      <c r="C2732" s="309"/>
      <c r="D2732" s="309"/>
    </row>
    <row r="2733" spans="1:4">
      <c r="A2733" s="309"/>
      <c r="B2733" s="310"/>
      <c r="C2733" s="309"/>
      <c r="D2733" s="309"/>
    </row>
    <row r="2734" spans="1:4">
      <c r="A2734" s="308"/>
      <c r="B2734" s="308"/>
      <c r="C2734" s="308"/>
      <c r="D2734" s="308"/>
    </row>
    <row r="2735" spans="1:4">
      <c r="A2735" s="309"/>
      <c r="B2735" s="310"/>
      <c r="C2735" s="309"/>
      <c r="D2735" s="309"/>
    </row>
    <row r="2736" spans="1:4">
      <c r="A2736" s="309"/>
      <c r="B2736" s="310"/>
      <c r="C2736" s="309"/>
      <c r="D2736" s="309"/>
    </row>
    <row r="2737" spans="1:4">
      <c r="A2737" s="308"/>
      <c r="B2737" s="308"/>
      <c r="C2737" s="308"/>
      <c r="D2737" s="308"/>
    </row>
    <row r="2738" spans="1:4">
      <c r="A2738" s="308"/>
      <c r="B2738" s="308"/>
      <c r="C2738" s="308"/>
      <c r="D2738" s="308"/>
    </row>
    <row r="2739" spans="1:4">
      <c r="A2739" s="309"/>
      <c r="B2739" s="310"/>
      <c r="C2739" s="309"/>
      <c r="D2739" s="309"/>
    </row>
    <row r="2740" spans="1:4">
      <c r="A2740" s="309"/>
      <c r="B2740" s="310"/>
      <c r="C2740" s="309"/>
      <c r="D2740" s="309"/>
    </row>
    <row r="2741" spans="1:4">
      <c r="A2741" s="309"/>
      <c r="B2741" s="310"/>
      <c r="C2741" s="309"/>
      <c r="D2741" s="309"/>
    </row>
    <row r="2742" spans="1:4">
      <c r="A2742" s="309"/>
      <c r="B2742" s="310"/>
      <c r="C2742" s="309"/>
      <c r="D2742" s="309"/>
    </row>
    <row r="2743" spans="1:4">
      <c r="A2743" s="309"/>
      <c r="B2743" s="310"/>
      <c r="C2743" s="309"/>
      <c r="D2743" s="309"/>
    </row>
    <row r="2744" spans="1:4">
      <c r="A2744" s="309"/>
      <c r="B2744" s="310"/>
      <c r="C2744" s="309"/>
      <c r="D2744" s="309"/>
    </row>
    <row r="2745" spans="1:4">
      <c r="A2745" s="309"/>
      <c r="B2745" s="310"/>
      <c r="C2745" s="309"/>
      <c r="D2745" s="309"/>
    </row>
    <row r="2746" spans="1:4">
      <c r="A2746" s="308"/>
      <c r="B2746" s="308"/>
      <c r="C2746" s="308"/>
      <c r="D2746" s="308"/>
    </row>
    <row r="2747" spans="1:4">
      <c r="A2747" s="309"/>
      <c r="B2747" s="310"/>
      <c r="C2747" s="309"/>
      <c r="D2747" s="309"/>
    </row>
    <row r="2748" spans="1:4">
      <c r="A2748" s="309"/>
      <c r="B2748" s="310"/>
      <c r="C2748" s="309"/>
      <c r="D2748" s="309"/>
    </row>
    <row r="2749" spans="1:4">
      <c r="A2749" s="309"/>
      <c r="B2749" s="310"/>
      <c r="C2749" s="309"/>
      <c r="D2749" s="309"/>
    </row>
    <row r="2750" spans="1:4">
      <c r="A2750" s="309"/>
      <c r="B2750" s="310"/>
      <c r="C2750" s="309"/>
      <c r="D2750" s="309"/>
    </row>
    <row r="2751" spans="1:4">
      <c r="A2751" s="309"/>
      <c r="B2751" s="310"/>
      <c r="C2751" s="309"/>
      <c r="D2751" s="309"/>
    </row>
    <row r="2752" spans="1:4">
      <c r="A2752" s="308"/>
      <c r="B2752" s="308"/>
      <c r="C2752" s="308"/>
      <c r="D2752" s="308"/>
    </row>
    <row r="2753" spans="1:4">
      <c r="A2753" s="309"/>
      <c r="B2753" s="310"/>
      <c r="C2753" s="309"/>
      <c r="D2753" s="309"/>
    </row>
    <row r="2754" spans="1:4">
      <c r="A2754" s="309"/>
      <c r="B2754" s="310"/>
      <c r="C2754" s="309"/>
      <c r="D2754" s="309"/>
    </row>
    <row r="2755" spans="1:4">
      <c r="A2755" s="308"/>
      <c r="B2755" s="308"/>
      <c r="C2755" s="308"/>
      <c r="D2755" s="308"/>
    </row>
    <row r="2756" spans="1:4">
      <c r="A2756" s="309"/>
      <c r="B2756" s="310"/>
      <c r="C2756" s="309"/>
      <c r="D2756" s="309"/>
    </row>
    <row r="2757" spans="1:4">
      <c r="A2757" s="308"/>
      <c r="B2757" s="308"/>
      <c r="C2757" s="308"/>
      <c r="D2757" s="308"/>
    </row>
    <row r="2758" spans="1:4">
      <c r="A2758" s="309"/>
      <c r="B2758" s="310"/>
      <c r="C2758" s="309"/>
      <c r="D2758" s="309"/>
    </row>
    <row r="2759" spans="1:4">
      <c r="A2759" s="309"/>
      <c r="B2759" s="310"/>
      <c r="C2759" s="309"/>
      <c r="D2759" s="309"/>
    </row>
    <row r="2760" spans="1:4">
      <c r="A2760" s="309"/>
      <c r="B2760" s="310"/>
      <c r="C2760" s="309"/>
      <c r="D2760" s="309"/>
    </row>
    <row r="2761" spans="1:4">
      <c r="A2761" s="308"/>
      <c r="B2761" s="308"/>
      <c r="C2761" s="308"/>
      <c r="D2761" s="308"/>
    </row>
    <row r="2762" spans="1:4">
      <c r="A2762" s="309"/>
      <c r="B2762" s="310"/>
      <c r="C2762" s="309"/>
      <c r="D2762" s="309"/>
    </row>
    <row r="2763" spans="1:4">
      <c r="A2763" s="309"/>
      <c r="B2763" s="310"/>
      <c r="C2763" s="309"/>
      <c r="D2763" s="309"/>
    </row>
    <row r="2764" spans="1:4">
      <c r="A2764" s="309"/>
      <c r="B2764" s="310"/>
      <c r="C2764" s="309"/>
      <c r="D2764" s="309"/>
    </row>
    <row r="2765" spans="1:4">
      <c r="A2765" s="309"/>
      <c r="B2765" s="310"/>
      <c r="C2765" s="309"/>
      <c r="D2765" s="309"/>
    </row>
    <row r="2766" spans="1:4">
      <c r="A2766" s="309"/>
      <c r="B2766" s="310"/>
      <c r="C2766" s="309"/>
      <c r="D2766" s="309"/>
    </row>
    <row r="2767" spans="1:4">
      <c r="A2767" s="309"/>
      <c r="B2767" s="310"/>
      <c r="C2767" s="309"/>
      <c r="D2767" s="309"/>
    </row>
    <row r="2768" spans="1:4">
      <c r="A2768" s="309"/>
      <c r="B2768" s="310"/>
      <c r="C2768" s="309"/>
      <c r="D2768" s="309"/>
    </row>
    <row r="2769" spans="1:4">
      <c r="A2769" s="309"/>
      <c r="B2769" s="310"/>
      <c r="C2769" s="309"/>
      <c r="D2769" s="309"/>
    </row>
    <row r="2770" spans="1:4">
      <c r="A2770" s="309"/>
      <c r="B2770" s="310"/>
      <c r="C2770" s="309"/>
      <c r="D2770" s="309"/>
    </row>
    <row r="2771" spans="1:4">
      <c r="A2771" s="309"/>
      <c r="B2771" s="310"/>
      <c r="C2771" s="309"/>
      <c r="D2771" s="309"/>
    </row>
    <row r="2772" spans="1:4">
      <c r="A2772" s="309"/>
      <c r="B2772" s="310"/>
      <c r="C2772" s="309"/>
      <c r="D2772" s="309"/>
    </row>
    <row r="2773" spans="1:4">
      <c r="A2773" s="309"/>
      <c r="B2773" s="310"/>
      <c r="C2773" s="309"/>
      <c r="D2773" s="309"/>
    </row>
    <row r="2774" spans="1:4">
      <c r="A2774" s="309"/>
      <c r="B2774" s="310"/>
      <c r="C2774" s="309"/>
      <c r="D2774" s="309"/>
    </row>
    <row r="2775" spans="1:4">
      <c r="A2775" s="309"/>
      <c r="B2775" s="310"/>
      <c r="C2775" s="309"/>
      <c r="D2775" s="309"/>
    </row>
    <row r="2776" spans="1:4">
      <c r="A2776" s="308"/>
      <c r="B2776" s="308"/>
      <c r="C2776" s="308"/>
      <c r="D2776" s="308"/>
    </row>
    <row r="2777" spans="1:4">
      <c r="A2777" s="309"/>
      <c r="B2777" s="310"/>
      <c r="C2777" s="309"/>
      <c r="D2777" s="309"/>
    </row>
    <row r="2778" spans="1:4">
      <c r="A2778" s="309"/>
      <c r="B2778" s="310"/>
      <c r="C2778" s="309"/>
      <c r="D2778" s="309"/>
    </row>
    <row r="2779" spans="1:4">
      <c r="A2779" s="309"/>
      <c r="B2779" s="310"/>
      <c r="C2779" s="309"/>
      <c r="D2779" s="309"/>
    </row>
    <row r="2780" spans="1:4">
      <c r="A2780" s="309"/>
      <c r="B2780" s="310"/>
      <c r="C2780" s="309"/>
      <c r="D2780" s="309"/>
    </row>
    <row r="2781" spans="1:4">
      <c r="A2781" s="309"/>
      <c r="B2781" s="310"/>
      <c r="C2781" s="309"/>
      <c r="D2781" s="309"/>
    </row>
    <row r="2782" spans="1:4">
      <c r="A2782" s="309"/>
      <c r="B2782" s="310"/>
      <c r="C2782" s="309"/>
      <c r="D2782" s="309"/>
    </row>
    <row r="2783" spans="1:4">
      <c r="A2783" s="309"/>
      <c r="B2783" s="310"/>
      <c r="C2783" s="309"/>
      <c r="D2783" s="309"/>
    </row>
    <row r="2784" spans="1:4">
      <c r="A2784" s="309"/>
      <c r="B2784" s="310"/>
      <c r="C2784" s="309"/>
      <c r="D2784" s="309"/>
    </row>
    <row r="2785" spans="1:4">
      <c r="A2785" s="309"/>
      <c r="B2785" s="310"/>
      <c r="C2785" s="309"/>
      <c r="D2785" s="309"/>
    </row>
    <row r="2786" spans="1:4">
      <c r="A2786" s="309"/>
      <c r="B2786" s="310"/>
      <c r="C2786" s="309"/>
      <c r="D2786" s="309"/>
    </row>
    <row r="2787" spans="1:4">
      <c r="A2787" s="309"/>
      <c r="B2787" s="310"/>
      <c r="C2787" s="309"/>
      <c r="D2787" s="309"/>
    </row>
    <row r="2788" spans="1:4">
      <c r="A2788" s="309"/>
      <c r="B2788" s="310"/>
      <c r="C2788" s="309"/>
      <c r="D2788" s="309"/>
    </row>
    <row r="2789" spans="1:4">
      <c r="A2789" s="309"/>
      <c r="B2789" s="310"/>
      <c r="C2789" s="309"/>
      <c r="D2789" s="309"/>
    </row>
    <row r="2790" spans="1:4">
      <c r="A2790" s="308"/>
      <c r="B2790" s="308"/>
      <c r="C2790" s="308"/>
      <c r="D2790" s="308"/>
    </row>
    <row r="2791" spans="1:4">
      <c r="A2791" s="309"/>
      <c r="B2791" s="310"/>
      <c r="C2791" s="309"/>
      <c r="D2791" s="309"/>
    </row>
    <row r="2792" spans="1:4">
      <c r="A2792" s="309"/>
      <c r="B2792" s="310"/>
      <c r="C2792" s="309"/>
      <c r="D2792" s="309"/>
    </row>
    <row r="2793" spans="1:4">
      <c r="A2793" s="309"/>
      <c r="B2793" s="310"/>
      <c r="C2793" s="309"/>
      <c r="D2793" s="309"/>
    </row>
    <row r="2794" spans="1:4">
      <c r="A2794" s="309"/>
      <c r="B2794" s="310"/>
      <c r="C2794" s="309"/>
      <c r="D2794" s="309"/>
    </row>
    <row r="2795" spans="1:4">
      <c r="A2795" s="309"/>
      <c r="B2795" s="310"/>
      <c r="C2795" s="309"/>
      <c r="D2795" s="309"/>
    </row>
    <row r="2796" spans="1:4">
      <c r="A2796" s="309"/>
      <c r="B2796" s="310"/>
      <c r="C2796" s="309"/>
      <c r="D2796" s="309"/>
    </row>
    <row r="2797" spans="1:4">
      <c r="A2797" s="309"/>
      <c r="B2797" s="310"/>
      <c r="C2797" s="309"/>
      <c r="D2797" s="309"/>
    </row>
    <row r="2798" spans="1:4">
      <c r="A2798" s="309"/>
      <c r="B2798" s="310"/>
      <c r="C2798" s="309"/>
      <c r="D2798" s="309"/>
    </row>
    <row r="2799" spans="1:4">
      <c r="A2799" s="309"/>
      <c r="B2799" s="310"/>
      <c r="C2799" s="309"/>
      <c r="D2799" s="309"/>
    </row>
    <row r="2800" spans="1:4">
      <c r="A2800" s="308"/>
      <c r="B2800" s="308"/>
      <c r="C2800" s="308"/>
      <c r="D2800" s="308"/>
    </row>
    <row r="2801" spans="1:4">
      <c r="A2801" s="309"/>
      <c r="B2801" s="310"/>
      <c r="C2801" s="309"/>
      <c r="D2801" s="309"/>
    </row>
    <row r="2802" spans="1:4">
      <c r="A2802" s="309"/>
      <c r="B2802" s="310"/>
      <c r="C2802" s="309"/>
      <c r="D2802" s="309"/>
    </row>
    <row r="2803" spans="1:4">
      <c r="A2803" s="308"/>
      <c r="B2803" s="308"/>
      <c r="C2803" s="308"/>
      <c r="D2803" s="308"/>
    </row>
    <row r="2804" spans="1:4">
      <c r="A2804" s="309"/>
      <c r="B2804" s="310"/>
      <c r="C2804" s="309"/>
      <c r="D2804" s="309"/>
    </row>
    <row r="2805" spans="1:4">
      <c r="A2805" s="309"/>
      <c r="B2805" s="310"/>
      <c r="C2805" s="309"/>
      <c r="D2805" s="309"/>
    </row>
    <row r="2806" spans="1:4">
      <c r="A2806" s="309"/>
      <c r="B2806" s="310"/>
      <c r="C2806" s="309"/>
      <c r="D2806" s="309"/>
    </row>
    <row r="2807" spans="1:4">
      <c r="A2807" s="309"/>
      <c r="B2807" s="310"/>
      <c r="C2807" s="309"/>
      <c r="D2807" s="309"/>
    </row>
    <row r="2808" spans="1:4">
      <c r="A2808" s="309"/>
      <c r="B2808" s="310"/>
      <c r="C2808" s="309"/>
      <c r="D2808" s="309"/>
    </row>
    <row r="2809" spans="1:4">
      <c r="A2809" s="309"/>
      <c r="B2809" s="310"/>
      <c r="C2809" s="309"/>
      <c r="D2809" s="309"/>
    </row>
    <row r="2810" spans="1:4">
      <c r="A2810" s="309"/>
      <c r="B2810" s="310"/>
      <c r="C2810" s="309"/>
      <c r="D2810" s="309"/>
    </row>
    <row r="2811" spans="1:4">
      <c r="A2811" s="309"/>
      <c r="B2811" s="310"/>
      <c r="C2811" s="309"/>
      <c r="D2811" s="309"/>
    </row>
    <row r="2812" spans="1:4">
      <c r="A2812" s="308"/>
      <c r="B2812" s="308"/>
      <c r="C2812" s="308"/>
      <c r="D2812" s="308"/>
    </row>
    <row r="2813" spans="1:4">
      <c r="A2813" s="309"/>
      <c r="B2813" s="310"/>
      <c r="C2813" s="309"/>
      <c r="D2813" s="309"/>
    </row>
    <row r="2814" spans="1:4">
      <c r="A2814" s="309"/>
      <c r="B2814" s="310"/>
      <c r="C2814" s="309"/>
      <c r="D2814" s="309"/>
    </row>
    <row r="2815" spans="1:4">
      <c r="A2815" s="308"/>
      <c r="B2815" s="308"/>
      <c r="C2815" s="308"/>
      <c r="D2815" s="308"/>
    </row>
    <row r="2816" spans="1:4">
      <c r="A2816" s="309"/>
      <c r="B2816" s="310"/>
      <c r="C2816" s="309"/>
      <c r="D2816" s="309"/>
    </row>
    <row r="2817" spans="1:4">
      <c r="A2817" s="309"/>
      <c r="B2817" s="310"/>
      <c r="C2817" s="309"/>
      <c r="D2817" s="309"/>
    </row>
    <row r="2818" spans="1:4">
      <c r="A2818" s="309"/>
      <c r="B2818" s="310"/>
      <c r="C2818" s="309"/>
      <c r="D2818" s="309"/>
    </row>
    <row r="2819" spans="1:4">
      <c r="A2819" s="309"/>
      <c r="B2819" s="310"/>
      <c r="C2819" s="309"/>
      <c r="D2819" s="309"/>
    </row>
    <row r="2820" spans="1:4">
      <c r="A2820" s="309"/>
      <c r="B2820" s="310"/>
      <c r="C2820" s="309"/>
      <c r="D2820" s="309"/>
    </row>
    <row r="2821" spans="1:4">
      <c r="A2821" s="309"/>
      <c r="B2821" s="310"/>
      <c r="C2821" s="309"/>
      <c r="D2821" s="309"/>
    </row>
    <row r="2822" spans="1:4">
      <c r="A2822" s="309"/>
      <c r="B2822" s="310"/>
      <c r="C2822" s="309"/>
      <c r="D2822" s="309"/>
    </row>
    <row r="2823" spans="1:4">
      <c r="A2823" s="309"/>
      <c r="B2823" s="310"/>
      <c r="C2823" s="309"/>
      <c r="D2823" s="309"/>
    </row>
    <row r="2824" spans="1:4">
      <c r="A2824" s="308"/>
      <c r="B2824" s="308"/>
      <c r="C2824" s="308"/>
      <c r="D2824" s="308"/>
    </row>
    <row r="2825" spans="1:4">
      <c r="A2825" s="309"/>
      <c r="B2825" s="310"/>
      <c r="C2825" s="309"/>
      <c r="D2825" s="309"/>
    </row>
    <row r="2826" spans="1:4">
      <c r="A2826" s="308"/>
      <c r="B2826" s="308"/>
      <c r="C2826" s="308"/>
      <c r="D2826" s="308"/>
    </row>
    <row r="2827" spans="1:4">
      <c r="A2827" s="308"/>
      <c r="B2827" s="308"/>
      <c r="C2827" s="308"/>
      <c r="D2827" s="308"/>
    </row>
    <row r="2828" spans="1:4">
      <c r="A2828" s="309"/>
      <c r="B2828" s="310"/>
      <c r="C2828" s="309"/>
      <c r="D2828" s="309"/>
    </row>
    <row r="2829" spans="1:4">
      <c r="A2829" s="309"/>
      <c r="B2829" s="310"/>
      <c r="C2829" s="309"/>
      <c r="D2829" s="309"/>
    </row>
    <row r="2830" spans="1:4">
      <c r="A2830" s="309"/>
      <c r="B2830" s="310"/>
      <c r="C2830" s="309"/>
      <c r="D2830" s="309"/>
    </row>
    <row r="2831" spans="1:4">
      <c r="A2831" s="309"/>
      <c r="B2831" s="310"/>
      <c r="C2831" s="309"/>
      <c r="D2831" s="309"/>
    </row>
    <row r="2832" spans="1:4">
      <c r="A2832" s="309"/>
      <c r="B2832" s="310"/>
      <c r="C2832" s="309"/>
      <c r="D2832" s="309"/>
    </row>
    <row r="2833" spans="1:4">
      <c r="A2833" s="309"/>
      <c r="B2833" s="310"/>
      <c r="C2833" s="309"/>
      <c r="D2833" s="309"/>
    </row>
    <row r="2834" spans="1:4">
      <c r="A2834" s="309"/>
      <c r="B2834" s="310"/>
      <c r="C2834" s="309"/>
      <c r="D2834" s="309"/>
    </row>
    <row r="2835" spans="1:4">
      <c r="A2835" s="309"/>
      <c r="B2835" s="310"/>
      <c r="C2835" s="309"/>
      <c r="D2835" s="309"/>
    </row>
    <row r="2836" spans="1:4">
      <c r="A2836" s="309"/>
      <c r="B2836" s="310"/>
      <c r="C2836" s="309"/>
      <c r="D2836" s="309"/>
    </row>
    <row r="2837" spans="1:4">
      <c r="A2837" s="309"/>
      <c r="B2837" s="310"/>
      <c r="C2837" s="309"/>
      <c r="D2837" s="309"/>
    </row>
    <row r="2838" spans="1:4">
      <c r="A2838" s="309"/>
      <c r="B2838" s="310"/>
      <c r="C2838" s="309"/>
      <c r="D2838" s="309"/>
    </row>
    <row r="2839" spans="1:4">
      <c r="A2839" s="309"/>
      <c r="B2839" s="310"/>
      <c r="C2839" s="309"/>
      <c r="D2839" s="309"/>
    </row>
    <row r="2840" spans="1:4">
      <c r="A2840" s="309"/>
      <c r="B2840" s="310"/>
      <c r="C2840" s="309"/>
      <c r="D2840" s="309"/>
    </row>
    <row r="2841" spans="1:4">
      <c r="A2841" s="308"/>
      <c r="B2841" s="308"/>
      <c r="C2841" s="308"/>
      <c r="D2841" s="308"/>
    </row>
    <row r="2842" spans="1:4">
      <c r="A2842" s="308"/>
      <c r="B2842" s="308"/>
      <c r="C2842" s="308"/>
      <c r="D2842" s="308"/>
    </row>
    <row r="2843" spans="1:4">
      <c r="A2843" s="309"/>
      <c r="B2843" s="310"/>
      <c r="C2843" s="309"/>
      <c r="D2843" s="309"/>
    </row>
    <row r="2844" spans="1:4">
      <c r="A2844" s="309"/>
      <c r="B2844" s="310"/>
      <c r="C2844" s="309"/>
      <c r="D2844" s="309"/>
    </row>
    <row r="2845" spans="1:4">
      <c r="A2845" s="309"/>
      <c r="B2845" s="310"/>
      <c r="C2845" s="309"/>
      <c r="D2845" s="309"/>
    </row>
    <row r="2846" spans="1:4">
      <c r="A2846" s="308"/>
      <c r="B2846" s="308"/>
      <c r="C2846" s="308"/>
      <c r="D2846" s="308"/>
    </row>
    <row r="2847" spans="1:4">
      <c r="A2847" s="309"/>
      <c r="B2847" s="310"/>
      <c r="C2847" s="309"/>
      <c r="D2847" s="309"/>
    </row>
    <row r="2848" spans="1:4">
      <c r="A2848" s="309"/>
      <c r="B2848" s="310"/>
      <c r="C2848" s="309"/>
      <c r="D2848" s="309"/>
    </row>
    <row r="2849" spans="1:4">
      <c r="A2849" s="309"/>
      <c r="B2849" s="310"/>
      <c r="C2849" s="309"/>
      <c r="D2849" s="309"/>
    </row>
    <row r="2850" spans="1:4">
      <c r="A2850" s="309"/>
      <c r="B2850" s="310"/>
      <c r="C2850" s="309"/>
      <c r="D2850" s="309"/>
    </row>
    <row r="2851" spans="1:4">
      <c r="A2851" s="309"/>
      <c r="B2851" s="310"/>
      <c r="C2851" s="309"/>
      <c r="D2851" s="309"/>
    </row>
    <row r="2852" spans="1:4">
      <c r="A2852" s="309"/>
      <c r="B2852" s="310"/>
      <c r="C2852" s="309"/>
      <c r="D2852" s="309"/>
    </row>
    <row r="2853" spans="1:4">
      <c r="A2853" s="309"/>
      <c r="B2853" s="310"/>
      <c r="C2853" s="309"/>
      <c r="D2853" s="309"/>
    </row>
    <row r="2854" spans="1:4">
      <c r="A2854" s="309"/>
      <c r="B2854" s="310"/>
      <c r="C2854" s="309"/>
      <c r="D2854" s="309"/>
    </row>
    <row r="2855" spans="1:4">
      <c r="A2855" s="309"/>
      <c r="B2855" s="310"/>
      <c r="C2855" s="309"/>
      <c r="D2855" s="309"/>
    </row>
    <row r="2856" spans="1:4">
      <c r="A2856" s="309"/>
      <c r="B2856" s="310"/>
      <c r="C2856" s="309"/>
      <c r="D2856" s="309"/>
    </row>
    <row r="2857" spans="1:4">
      <c r="A2857" s="309"/>
      <c r="B2857" s="310"/>
      <c r="C2857" s="309"/>
      <c r="D2857" s="309"/>
    </row>
    <row r="2858" spans="1:4">
      <c r="A2858" s="309"/>
      <c r="B2858" s="310"/>
      <c r="C2858" s="309"/>
      <c r="D2858" s="309"/>
    </row>
    <row r="2859" spans="1:4">
      <c r="A2859" s="309"/>
      <c r="B2859" s="310"/>
      <c r="C2859" s="309"/>
      <c r="D2859" s="309"/>
    </row>
    <row r="2860" spans="1:4">
      <c r="A2860" s="309"/>
      <c r="B2860" s="310"/>
      <c r="C2860" s="309"/>
      <c r="D2860" s="309"/>
    </row>
    <row r="2861" spans="1:4">
      <c r="A2861" s="309"/>
      <c r="B2861" s="310"/>
      <c r="C2861" s="309"/>
      <c r="D2861" s="309"/>
    </row>
    <row r="2862" spans="1:4">
      <c r="A2862" s="308"/>
      <c r="B2862" s="308"/>
      <c r="C2862" s="308"/>
      <c r="D2862" s="308"/>
    </row>
    <row r="2863" spans="1:4">
      <c r="A2863" s="309"/>
      <c r="B2863" s="310"/>
      <c r="C2863" s="309"/>
      <c r="D2863" s="309"/>
    </row>
    <row r="2864" spans="1:4">
      <c r="A2864" s="308"/>
      <c r="B2864" s="308"/>
      <c r="C2864" s="308"/>
      <c r="D2864" s="308"/>
    </row>
    <row r="2865" spans="1:4">
      <c r="A2865" s="309"/>
      <c r="B2865" s="310"/>
      <c r="C2865" s="309"/>
      <c r="D2865" s="309"/>
    </row>
    <row r="2866" spans="1:4">
      <c r="A2866" s="309"/>
      <c r="B2866" s="310"/>
      <c r="C2866" s="309"/>
      <c r="D2866" s="309"/>
    </row>
    <row r="2867" spans="1:4">
      <c r="A2867" s="309"/>
      <c r="B2867" s="310"/>
      <c r="C2867" s="309"/>
      <c r="D2867" s="309"/>
    </row>
    <row r="2868" spans="1:4">
      <c r="A2868" s="309"/>
      <c r="B2868" s="310"/>
      <c r="C2868" s="309"/>
      <c r="D2868" s="309"/>
    </row>
    <row r="2869" spans="1:4">
      <c r="A2869" s="309"/>
      <c r="B2869" s="310"/>
      <c r="C2869" s="309"/>
      <c r="D2869" s="309"/>
    </row>
    <row r="2870" spans="1:4">
      <c r="A2870" s="309"/>
      <c r="B2870" s="310"/>
      <c r="C2870" s="309"/>
      <c r="D2870" s="309"/>
    </row>
    <row r="2871" spans="1:4">
      <c r="A2871" s="309"/>
      <c r="B2871" s="310"/>
      <c r="C2871" s="309"/>
      <c r="D2871" s="309"/>
    </row>
    <row r="2872" spans="1:4">
      <c r="A2872" s="309"/>
      <c r="B2872" s="310"/>
      <c r="C2872" s="309"/>
      <c r="D2872" s="309"/>
    </row>
    <row r="2873" spans="1:4">
      <c r="A2873" s="308"/>
      <c r="B2873" s="308"/>
      <c r="C2873" s="308"/>
      <c r="D2873" s="308"/>
    </row>
    <row r="2874" spans="1:4">
      <c r="A2874" s="308"/>
      <c r="B2874" s="308"/>
      <c r="C2874" s="308"/>
      <c r="D2874" s="308"/>
    </row>
    <row r="2875" spans="1:4">
      <c r="A2875" s="309"/>
      <c r="B2875" s="310"/>
      <c r="C2875" s="309"/>
      <c r="D2875" s="309"/>
    </row>
    <row r="2876" spans="1:4">
      <c r="A2876" s="309"/>
      <c r="B2876" s="310"/>
      <c r="C2876" s="309"/>
      <c r="D2876" s="309"/>
    </row>
    <row r="2877" spans="1:4">
      <c r="A2877" s="309"/>
      <c r="B2877" s="310"/>
      <c r="C2877" s="309"/>
      <c r="D2877" s="309"/>
    </row>
    <row r="2878" spans="1:4">
      <c r="A2878" s="309"/>
      <c r="B2878" s="310"/>
      <c r="C2878" s="309"/>
      <c r="D2878" s="309"/>
    </row>
    <row r="2879" spans="1:4">
      <c r="A2879" s="308"/>
      <c r="B2879" s="308"/>
      <c r="C2879" s="308"/>
      <c r="D2879" s="308"/>
    </row>
    <row r="2880" spans="1:4">
      <c r="A2880" s="309"/>
      <c r="B2880" s="310"/>
      <c r="C2880" s="309"/>
      <c r="D2880" s="309"/>
    </row>
    <row r="2881" spans="1:4">
      <c r="A2881" s="309"/>
      <c r="B2881" s="310"/>
      <c r="C2881" s="309"/>
      <c r="D2881" s="309"/>
    </row>
    <row r="2882" spans="1:4">
      <c r="A2882" s="309"/>
      <c r="B2882" s="310"/>
      <c r="C2882" s="309"/>
      <c r="D2882" s="309"/>
    </row>
    <row r="2883" spans="1:4">
      <c r="A2883" s="309"/>
      <c r="B2883" s="310"/>
      <c r="C2883" s="309"/>
      <c r="D2883" s="309"/>
    </row>
    <row r="2884" spans="1:4">
      <c r="A2884" s="309"/>
      <c r="B2884" s="310"/>
      <c r="C2884" s="309"/>
      <c r="D2884" s="309"/>
    </row>
    <row r="2885" spans="1:4">
      <c r="A2885" s="309"/>
      <c r="B2885" s="310"/>
      <c r="C2885" s="309"/>
      <c r="D2885" s="309"/>
    </row>
    <row r="2886" spans="1:4">
      <c r="A2886" s="309"/>
      <c r="B2886" s="310"/>
      <c r="C2886" s="309"/>
      <c r="D2886" s="309"/>
    </row>
    <row r="2887" spans="1:4">
      <c r="A2887" s="308"/>
      <c r="B2887" s="308"/>
      <c r="C2887" s="308"/>
      <c r="D2887" s="308"/>
    </row>
    <row r="2888" spans="1:4">
      <c r="A2888" s="309"/>
      <c r="B2888" s="310"/>
      <c r="C2888" s="309"/>
      <c r="D2888" s="309"/>
    </row>
    <row r="2889" spans="1:4">
      <c r="A2889" s="309"/>
      <c r="B2889" s="310"/>
      <c r="C2889" s="309"/>
      <c r="D2889" s="309"/>
    </row>
    <row r="2890" spans="1:4">
      <c r="A2890" s="309"/>
      <c r="B2890" s="310"/>
      <c r="C2890" s="309"/>
      <c r="D2890" s="309"/>
    </row>
    <row r="2891" spans="1:4">
      <c r="A2891" s="308"/>
      <c r="B2891" s="308"/>
      <c r="C2891" s="308"/>
      <c r="D2891" s="308"/>
    </row>
    <row r="2892" spans="1:4">
      <c r="A2892" s="309"/>
      <c r="B2892" s="310"/>
      <c r="C2892" s="309"/>
      <c r="D2892" s="309"/>
    </row>
    <row r="2893" spans="1:4">
      <c r="A2893" s="309"/>
      <c r="B2893" s="310"/>
      <c r="C2893" s="309"/>
      <c r="D2893" s="309"/>
    </row>
    <row r="2894" spans="1:4">
      <c r="A2894" s="309"/>
      <c r="B2894" s="310"/>
      <c r="C2894" s="309"/>
      <c r="D2894" s="309"/>
    </row>
    <row r="2895" spans="1:4">
      <c r="A2895" s="309"/>
      <c r="B2895" s="310"/>
      <c r="C2895" s="309"/>
      <c r="D2895" s="309"/>
    </row>
    <row r="2896" spans="1:4">
      <c r="A2896" s="309"/>
      <c r="B2896" s="310"/>
      <c r="C2896" s="309"/>
      <c r="D2896" s="309"/>
    </row>
    <row r="2897" spans="1:4">
      <c r="A2897" s="309"/>
      <c r="B2897" s="310"/>
      <c r="C2897" s="309"/>
      <c r="D2897" s="309"/>
    </row>
    <row r="2898" spans="1:4">
      <c r="A2898" s="309"/>
      <c r="B2898" s="310"/>
      <c r="C2898" s="309"/>
      <c r="D2898" s="309"/>
    </row>
    <row r="2899" spans="1:4">
      <c r="A2899" s="309"/>
      <c r="B2899" s="310"/>
      <c r="C2899" s="309"/>
      <c r="D2899" s="309"/>
    </row>
    <row r="2900" spans="1:4">
      <c r="A2900" s="309"/>
      <c r="B2900" s="310"/>
      <c r="C2900" s="309"/>
      <c r="D2900" s="309"/>
    </row>
    <row r="2901" spans="1:4">
      <c r="A2901" s="308"/>
      <c r="B2901" s="308"/>
      <c r="C2901" s="308"/>
      <c r="D2901" s="308"/>
    </row>
    <row r="2902" spans="1:4">
      <c r="A2902" s="309"/>
      <c r="B2902" s="310"/>
      <c r="C2902" s="309"/>
      <c r="D2902" s="309"/>
    </row>
    <row r="2903" spans="1:4">
      <c r="A2903" s="308"/>
      <c r="B2903" s="308"/>
      <c r="C2903" s="308"/>
      <c r="D2903" s="308"/>
    </row>
    <row r="2904" spans="1:4">
      <c r="A2904" s="309"/>
      <c r="B2904" s="310"/>
      <c r="C2904" s="309"/>
      <c r="D2904" s="309"/>
    </row>
    <row r="2905" spans="1:4">
      <c r="A2905" s="309"/>
      <c r="B2905" s="310"/>
      <c r="C2905" s="309"/>
      <c r="D2905" s="309"/>
    </row>
    <row r="2906" spans="1:4">
      <c r="A2906" s="309"/>
      <c r="B2906" s="310"/>
      <c r="C2906" s="309"/>
      <c r="D2906" s="309"/>
    </row>
    <row r="2907" spans="1:4">
      <c r="A2907" s="308"/>
      <c r="B2907" s="308"/>
      <c r="C2907" s="308"/>
      <c r="D2907" s="308"/>
    </row>
    <row r="2908" spans="1:4">
      <c r="A2908" s="308"/>
      <c r="B2908" s="308"/>
      <c r="C2908" s="308"/>
      <c r="D2908" s="308"/>
    </row>
    <row r="2909" spans="1:4">
      <c r="A2909" s="309"/>
      <c r="B2909" s="310"/>
      <c r="C2909" s="309"/>
      <c r="D2909" s="309"/>
    </row>
    <row r="2910" spans="1:4">
      <c r="A2910" s="308"/>
      <c r="B2910" s="308"/>
      <c r="C2910" s="308"/>
      <c r="D2910" s="308"/>
    </row>
    <row r="2911" spans="1:4">
      <c r="A2911" s="309"/>
      <c r="B2911" s="310"/>
      <c r="C2911" s="309"/>
      <c r="D2911" s="309"/>
    </row>
    <row r="2912" spans="1:4">
      <c r="A2912" s="309"/>
      <c r="B2912" s="310"/>
      <c r="C2912" s="309"/>
      <c r="D2912" s="309"/>
    </row>
    <row r="2913" spans="1:4">
      <c r="A2913" s="309"/>
      <c r="B2913" s="310"/>
      <c r="C2913" s="309"/>
      <c r="D2913" s="309"/>
    </row>
    <row r="2914" spans="1:4">
      <c r="A2914" s="308"/>
      <c r="B2914" s="308"/>
      <c r="C2914" s="308"/>
      <c r="D2914" s="308"/>
    </row>
    <row r="2915" spans="1:4">
      <c r="A2915" s="309"/>
      <c r="B2915" s="310"/>
      <c r="C2915" s="309"/>
      <c r="D2915" s="309"/>
    </row>
    <row r="2916" spans="1:4">
      <c r="A2916" s="309"/>
      <c r="B2916" s="310"/>
      <c r="C2916" s="309"/>
      <c r="D2916" s="309"/>
    </row>
    <row r="2917" spans="1:4">
      <c r="A2917" s="309"/>
      <c r="B2917" s="310"/>
      <c r="C2917" s="309"/>
      <c r="D2917" s="309"/>
    </row>
    <row r="2918" spans="1:4">
      <c r="A2918" s="309"/>
      <c r="B2918" s="310"/>
      <c r="C2918" s="309"/>
      <c r="D2918" s="309"/>
    </row>
    <row r="2919" spans="1:4">
      <c r="A2919" s="308"/>
      <c r="B2919" s="308"/>
      <c r="C2919" s="308"/>
      <c r="D2919" s="308"/>
    </row>
    <row r="2920" spans="1:4">
      <c r="A2920" s="308"/>
      <c r="B2920" s="308"/>
      <c r="C2920" s="308"/>
      <c r="D2920" s="308"/>
    </row>
    <row r="2921" spans="1:4">
      <c r="A2921" s="309"/>
      <c r="B2921" s="310"/>
      <c r="C2921" s="309"/>
      <c r="D2921" s="309"/>
    </row>
    <row r="2922" spans="1:4">
      <c r="A2922" s="309"/>
      <c r="B2922" s="310"/>
      <c r="C2922" s="309"/>
      <c r="D2922" s="309"/>
    </row>
    <row r="2923" spans="1:4">
      <c r="A2923" s="308"/>
      <c r="B2923" s="308"/>
      <c r="C2923" s="308"/>
      <c r="D2923" s="308"/>
    </row>
    <row r="2924" spans="1:4">
      <c r="A2924" s="309"/>
      <c r="B2924" s="310"/>
      <c r="C2924" s="309"/>
      <c r="D2924" s="309"/>
    </row>
    <row r="2925" spans="1:4">
      <c r="A2925" s="309"/>
      <c r="B2925" s="310"/>
      <c r="C2925" s="309"/>
      <c r="D2925" s="309"/>
    </row>
    <row r="2926" spans="1:4">
      <c r="A2926" s="309"/>
      <c r="B2926" s="310"/>
      <c r="C2926" s="309"/>
      <c r="D2926" s="309"/>
    </row>
    <row r="2927" spans="1:4">
      <c r="A2927" s="309"/>
      <c r="B2927" s="310"/>
      <c r="C2927" s="309"/>
      <c r="D2927" s="309"/>
    </row>
    <row r="2928" spans="1:4">
      <c r="A2928" s="309"/>
      <c r="B2928" s="310"/>
      <c r="C2928" s="309"/>
      <c r="D2928" s="309"/>
    </row>
    <row r="2929" spans="1:4">
      <c r="A2929" s="309"/>
      <c r="B2929" s="310"/>
      <c r="C2929" s="309"/>
      <c r="D2929" s="309"/>
    </row>
    <row r="2930" spans="1:4">
      <c r="A2930" s="308"/>
      <c r="B2930" s="308"/>
      <c r="C2930" s="308"/>
      <c r="D2930" s="308"/>
    </row>
    <row r="2931" spans="1:4">
      <c r="A2931" s="309"/>
      <c r="B2931" s="310"/>
      <c r="C2931" s="309"/>
      <c r="D2931" s="309"/>
    </row>
    <row r="2932" spans="1:4">
      <c r="A2932" s="309"/>
      <c r="B2932" s="310"/>
      <c r="C2932" s="309"/>
      <c r="D2932" s="309"/>
    </row>
    <row r="2933" spans="1:4">
      <c r="A2933" s="309"/>
      <c r="B2933" s="310"/>
      <c r="C2933" s="309"/>
      <c r="D2933" s="309"/>
    </row>
    <row r="2934" spans="1:4">
      <c r="A2934" s="308"/>
      <c r="B2934" s="308"/>
      <c r="C2934" s="308"/>
      <c r="D2934" s="308"/>
    </row>
    <row r="2935" spans="1:4">
      <c r="A2935" s="308"/>
      <c r="B2935" s="308"/>
      <c r="C2935" s="308"/>
      <c r="D2935" s="308"/>
    </row>
    <row r="2936" spans="1:4">
      <c r="A2936" s="309"/>
      <c r="B2936" s="310"/>
      <c r="C2936" s="309"/>
      <c r="D2936" s="309"/>
    </row>
    <row r="2937" spans="1:4">
      <c r="A2937" s="309"/>
      <c r="B2937" s="310"/>
      <c r="C2937" s="309"/>
      <c r="D2937" s="309"/>
    </row>
    <row r="2938" spans="1:4">
      <c r="A2938" s="309"/>
      <c r="B2938" s="310"/>
      <c r="C2938" s="309"/>
      <c r="D2938" s="309"/>
    </row>
    <row r="2939" spans="1:4">
      <c r="A2939" s="309"/>
      <c r="B2939" s="310"/>
      <c r="C2939" s="309"/>
      <c r="D2939" s="309"/>
    </row>
    <row r="2940" spans="1:4">
      <c r="A2940" s="308"/>
      <c r="B2940" s="308"/>
      <c r="C2940" s="308"/>
      <c r="D2940" s="308"/>
    </row>
    <row r="2941" spans="1:4">
      <c r="A2941" s="309"/>
      <c r="B2941" s="310"/>
      <c r="C2941" s="309"/>
      <c r="D2941" s="309"/>
    </row>
    <row r="2942" spans="1:4">
      <c r="A2942" s="309"/>
      <c r="B2942" s="310"/>
      <c r="C2942" s="309"/>
      <c r="D2942" s="309"/>
    </row>
    <row r="2943" spans="1:4">
      <c r="A2943" s="309"/>
      <c r="B2943" s="310"/>
      <c r="C2943" s="309"/>
      <c r="D2943" s="309"/>
    </row>
    <row r="2944" spans="1:4">
      <c r="A2944" s="308"/>
      <c r="B2944" s="308"/>
      <c r="C2944" s="308"/>
      <c r="D2944" s="308"/>
    </row>
    <row r="2945" spans="1:4">
      <c r="A2945" s="308"/>
      <c r="B2945" s="308"/>
      <c r="C2945" s="308"/>
      <c r="D2945" s="308"/>
    </row>
    <row r="2946" spans="1:4">
      <c r="A2946" s="309"/>
      <c r="B2946" s="310"/>
      <c r="C2946" s="309"/>
      <c r="D2946" s="309"/>
    </row>
    <row r="2947" spans="1:4">
      <c r="A2947" s="309"/>
      <c r="B2947" s="310"/>
      <c r="C2947" s="309"/>
      <c r="D2947" s="309"/>
    </row>
    <row r="2948" spans="1:4">
      <c r="A2948" s="309"/>
      <c r="B2948" s="310"/>
      <c r="C2948" s="309"/>
      <c r="D2948" s="309"/>
    </row>
    <row r="2949" spans="1:4">
      <c r="A2949" s="309"/>
      <c r="B2949" s="310"/>
      <c r="C2949" s="309"/>
      <c r="D2949" s="309"/>
    </row>
    <row r="2950" spans="1:4">
      <c r="A2950" s="309"/>
      <c r="B2950" s="310"/>
      <c r="C2950" s="309"/>
      <c r="D2950" s="309"/>
    </row>
    <row r="2951" spans="1:4">
      <c r="A2951" s="309"/>
      <c r="B2951" s="310"/>
      <c r="C2951" s="309"/>
      <c r="D2951" s="309"/>
    </row>
    <row r="2952" spans="1:4">
      <c r="A2952" s="309"/>
      <c r="B2952" s="310"/>
      <c r="C2952" s="309"/>
      <c r="D2952" s="309"/>
    </row>
    <row r="2953" spans="1:4">
      <c r="A2953" s="309"/>
      <c r="B2953" s="310"/>
      <c r="C2953" s="309"/>
      <c r="D2953" s="309"/>
    </row>
    <row r="2954" spans="1:4">
      <c r="A2954" s="309"/>
      <c r="B2954" s="310"/>
      <c r="C2954" s="309"/>
      <c r="D2954" s="309"/>
    </row>
    <row r="2955" spans="1:4">
      <c r="A2955" s="309"/>
      <c r="B2955" s="310"/>
      <c r="C2955" s="309"/>
      <c r="D2955" s="309"/>
    </row>
    <row r="2956" spans="1:4">
      <c r="A2956" s="309"/>
      <c r="B2956" s="310"/>
      <c r="C2956" s="309"/>
      <c r="D2956" s="309"/>
    </row>
    <row r="2957" spans="1:4">
      <c r="A2957" s="309"/>
      <c r="B2957" s="310"/>
      <c r="C2957" s="309"/>
      <c r="D2957" s="309"/>
    </row>
    <row r="2958" spans="1:4">
      <c r="A2958" s="309"/>
      <c r="B2958" s="310"/>
      <c r="C2958" s="309"/>
      <c r="D2958" s="309"/>
    </row>
    <row r="2959" spans="1:4">
      <c r="A2959" s="309"/>
      <c r="B2959" s="310"/>
      <c r="C2959" s="309"/>
      <c r="D2959" s="309"/>
    </row>
    <row r="2960" spans="1:4">
      <c r="A2960" s="309"/>
      <c r="B2960" s="310"/>
      <c r="C2960" s="309"/>
      <c r="D2960" s="309"/>
    </row>
    <row r="2961" spans="1:4">
      <c r="A2961" s="309"/>
      <c r="B2961" s="310"/>
      <c r="C2961" s="309"/>
      <c r="D2961" s="309"/>
    </row>
    <row r="2962" spans="1:4">
      <c r="A2962" s="308"/>
      <c r="B2962" s="308"/>
      <c r="C2962" s="308"/>
      <c r="D2962" s="308"/>
    </row>
    <row r="2963" spans="1:4">
      <c r="A2963" s="309"/>
      <c r="B2963" s="310"/>
      <c r="C2963" s="309"/>
      <c r="D2963" s="309"/>
    </row>
    <row r="2964" spans="1:4">
      <c r="A2964" s="309"/>
      <c r="B2964" s="310"/>
      <c r="C2964" s="309"/>
      <c r="D2964" s="309"/>
    </row>
    <row r="2965" spans="1:4">
      <c r="A2965" s="309"/>
      <c r="B2965" s="310"/>
      <c r="C2965" s="309"/>
      <c r="D2965" s="309"/>
    </row>
    <row r="2966" spans="1:4">
      <c r="A2966" s="309"/>
      <c r="B2966" s="310"/>
      <c r="C2966" s="309"/>
      <c r="D2966" s="309"/>
    </row>
    <row r="2967" spans="1:4">
      <c r="A2967" s="309"/>
      <c r="B2967" s="310"/>
      <c r="C2967" s="309"/>
      <c r="D2967" s="309"/>
    </row>
    <row r="2968" spans="1:4">
      <c r="A2968" s="309"/>
      <c r="B2968" s="310"/>
      <c r="C2968" s="309"/>
      <c r="D2968" s="309"/>
    </row>
    <row r="2969" spans="1:4">
      <c r="A2969" s="309"/>
      <c r="B2969" s="310"/>
      <c r="C2969" s="309"/>
      <c r="D2969" s="309"/>
    </row>
    <row r="2970" spans="1:4">
      <c r="A2970" s="308"/>
      <c r="B2970" s="308"/>
      <c r="C2970" s="308"/>
      <c r="D2970" s="308"/>
    </row>
    <row r="2971" spans="1:4">
      <c r="A2971" s="309"/>
      <c r="B2971" s="310"/>
      <c r="C2971" s="309"/>
      <c r="D2971" s="309"/>
    </row>
    <row r="2972" spans="1:4">
      <c r="A2972" s="308"/>
      <c r="B2972" s="308"/>
      <c r="C2972" s="308"/>
      <c r="D2972" s="308"/>
    </row>
    <row r="2973" spans="1:4">
      <c r="A2973" s="309"/>
      <c r="B2973" s="310"/>
      <c r="C2973" s="309"/>
      <c r="D2973" s="309"/>
    </row>
    <row r="2974" spans="1:4">
      <c r="A2974" s="309"/>
      <c r="B2974" s="310"/>
      <c r="C2974" s="309"/>
      <c r="D2974" s="309"/>
    </row>
    <row r="2975" spans="1:4">
      <c r="A2975" s="309"/>
      <c r="B2975" s="310"/>
      <c r="C2975" s="309"/>
      <c r="D2975" s="309"/>
    </row>
    <row r="2976" spans="1:4">
      <c r="A2976" s="309"/>
      <c r="B2976" s="310"/>
      <c r="C2976" s="309"/>
      <c r="D2976" s="309"/>
    </row>
    <row r="2977" spans="1:4">
      <c r="A2977" s="309"/>
      <c r="B2977" s="310"/>
      <c r="C2977" s="309"/>
      <c r="D2977" s="309"/>
    </row>
    <row r="2978" spans="1:4">
      <c r="A2978" s="309"/>
      <c r="B2978" s="310"/>
      <c r="C2978" s="309"/>
      <c r="D2978" s="309"/>
    </row>
    <row r="2979" spans="1:4">
      <c r="A2979" s="309"/>
      <c r="B2979" s="310"/>
      <c r="C2979" s="309"/>
      <c r="D2979" s="309"/>
    </row>
    <row r="2980" spans="1:4">
      <c r="A2980" s="309"/>
      <c r="B2980" s="310"/>
      <c r="C2980" s="309"/>
      <c r="D2980" s="309"/>
    </row>
    <row r="2981" spans="1:4">
      <c r="A2981" s="309"/>
      <c r="B2981" s="310"/>
      <c r="C2981" s="309"/>
      <c r="D2981" s="309"/>
    </row>
    <row r="2982" spans="1:4">
      <c r="A2982" s="309"/>
      <c r="B2982" s="310"/>
      <c r="C2982" s="309"/>
      <c r="D2982" s="309"/>
    </row>
    <row r="2983" spans="1:4">
      <c r="A2983" s="309"/>
      <c r="B2983" s="310"/>
      <c r="C2983" s="309"/>
      <c r="D2983" s="309"/>
    </row>
    <row r="2984" spans="1:4">
      <c r="A2984" s="309"/>
      <c r="B2984" s="310"/>
      <c r="C2984" s="309"/>
      <c r="D2984" s="309"/>
    </row>
    <row r="2985" spans="1:4">
      <c r="A2985" s="309"/>
      <c r="B2985" s="310"/>
      <c r="C2985" s="309"/>
      <c r="D2985" s="309"/>
    </row>
    <row r="2986" spans="1:4">
      <c r="A2986" s="309"/>
      <c r="B2986" s="310"/>
      <c r="C2986" s="309"/>
      <c r="D2986" s="309"/>
    </row>
    <row r="2987" spans="1:4">
      <c r="A2987" s="309"/>
      <c r="B2987" s="310"/>
      <c r="C2987" s="309"/>
      <c r="D2987" s="309"/>
    </row>
    <row r="2988" spans="1:4">
      <c r="A2988" s="309"/>
      <c r="B2988" s="310"/>
      <c r="C2988" s="309"/>
      <c r="D2988" s="309"/>
    </row>
    <row r="2989" spans="1:4">
      <c r="A2989" s="309"/>
      <c r="B2989" s="310"/>
      <c r="C2989" s="309"/>
      <c r="D2989" s="309"/>
    </row>
    <row r="2990" spans="1:4">
      <c r="A2990" s="309"/>
      <c r="B2990" s="310"/>
      <c r="C2990" s="309"/>
      <c r="D2990" s="309"/>
    </row>
    <row r="2991" spans="1:4">
      <c r="A2991" s="308"/>
      <c r="B2991" s="308"/>
      <c r="C2991" s="308"/>
      <c r="D2991" s="308"/>
    </row>
    <row r="2992" spans="1:4">
      <c r="A2992" s="309"/>
      <c r="B2992" s="310"/>
      <c r="C2992" s="309"/>
      <c r="D2992" s="309"/>
    </row>
    <row r="2993" spans="1:4">
      <c r="A2993" s="309"/>
      <c r="B2993" s="310"/>
      <c r="C2993" s="309"/>
      <c r="D2993" s="309"/>
    </row>
    <row r="2994" spans="1:4">
      <c r="A2994" s="309"/>
      <c r="B2994" s="310"/>
      <c r="C2994" s="309"/>
      <c r="D2994" s="309"/>
    </row>
    <row r="2995" spans="1:4">
      <c r="A2995" s="309"/>
      <c r="B2995" s="310"/>
      <c r="C2995" s="309"/>
      <c r="D2995" s="309"/>
    </row>
    <row r="2996" spans="1:4">
      <c r="A2996" s="309"/>
      <c r="B2996" s="310"/>
      <c r="C2996" s="309"/>
      <c r="D2996" s="309"/>
    </row>
    <row r="2997" spans="1:4">
      <c r="A2997" s="309"/>
      <c r="B2997" s="310"/>
      <c r="C2997" s="309"/>
      <c r="D2997" s="309"/>
    </row>
    <row r="2998" spans="1:4">
      <c r="A2998" s="309"/>
      <c r="B2998" s="310"/>
      <c r="C2998" s="309"/>
      <c r="D2998" s="309"/>
    </row>
    <row r="2999" spans="1:4">
      <c r="A2999" s="309"/>
      <c r="B2999" s="310"/>
      <c r="C2999" s="309"/>
      <c r="D2999" s="309"/>
    </row>
    <row r="3000" spans="1:4">
      <c r="A3000" s="309"/>
      <c r="B3000" s="310"/>
      <c r="C3000" s="309"/>
      <c r="D3000" s="309"/>
    </row>
    <row r="3001" spans="1:4">
      <c r="A3001" s="309"/>
      <c r="B3001" s="310"/>
      <c r="C3001" s="309"/>
      <c r="D3001" s="309"/>
    </row>
    <row r="3002" spans="1:4">
      <c r="A3002" s="309"/>
      <c r="B3002" s="310"/>
      <c r="C3002" s="309"/>
      <c r="D3002" s="309"/>
    </row>
    <row r="3003" spans="1:4">
      <c r="A3003" s="309"/>
      <c r="B3003" s="310"/>
      <c r="C3003" s="309"/>
      <c r="D3003" s="309"/>
    </row>
    <row r="3004" spans="1:4">
      <c r="A3004" s="309"/>
      <c r="B3004" s="310"/>
      <c r="C3004" s="309"/>
      <c r="D3004" s="309"/>
    </row>
    <row r="3005" spans="1:4">
      <c r="A3005" s="309"/>
      <c r="B3005" s="310"/>
      <c r="C3005" s="309"/>
      <c r="D3005" s="309"/>
    </row>
    <row r="3006" spans="1:4">
      <c r="A3006" s="309"/>
      <c r="B3006" s="310"/>
      <c r="C3006" s="309"/>
      <c r="D3006" s="309"/>
    </row>
    <row r="3007" spans="1:4">
      <c r="A3007" s="309"/>
      <c r="B3007" s="310"/>
      <c r="C3007" s="309"/>
      <c r="D3007" s="309"/>
    </row>
    <row r="3008" spans="1:4">
      <c r="A3008" s="309"/>
      <c r="B3008" s="310"/>
      <c r="C3008" s="309"/>
      <c r="D3008" s="309"/>
    </row>
    <row r="3009" spans="1:4">
      <c r="A3009" s="309"/>
      <c r="B3009" s="310"/>
      <c r="C3009" s="309"/>
      <c r="D3009" s="309"/>
    </row>
    <row r="3010" spans="1:4">
      <c r="A3010" s="309"/>
      <c r="B3010" s="310"/>
      <c r="C3010" s="309"/>
      <c r="D3010" s="309"/>
    </row>
    <row r="3011" spans="1:4">
      <c r="A3011" s="309"/>
      <c r="B3011" s="310"/>
      <c r="C3011" s="309"/>
      <c r="D3011" s="309"/>
    </row>
    <row r="3012" spans="1:4">
      <c r="A3012" s="309"/>
      <c r="B3012" s="310"/>
      <c r="C3012" s="309"/>
      <c r="D3012" s="309"/>
    </row>
    <row r="3013" spans="1:4">
      <c r="A3013" s="309"/>
      <c r="B3013" s="310"/>
      <c r="C3013" s="309"/>
      <c r="D3013" s="309"/>
    </row>
    <row r="3014" spans="1:4">
      <c r="A3014" s="308"/>
      <c r="B3014" s="308"/>
      <c r="C3014" s="308"/>
      <c r="D3014" s="308"/>
    </row>
    <row r="3015" spans="1:4">
      <c r="A3015" s="309"/>
      <c r="B3015" s="310"/>
      <c r="C3015" s="309"/>
      <c r="D3015" s="309"/>
    </row>
    <row r="3016" spans="1:4">
      <c r="A3016" s="309"/>
      <c r="B3016" s="310"/>
      <c r="C3016" s="309"/>
      <c r="D3016" s="309"/>
    </row>
    <row r="3017" spans="1:4">
      <c r="A3017" s="309"/>
      <c r="B3017" s="310"/>
      <c r="C3017" s="309"/>
      <c r="D3017" s="309"/>
    </row>
    <row r="3018" spans="1:4">
      <c r="A3018" s="309"/>
      <c r="B3018" s="310"/>
      <c r="C3018" s="309"/>
      <c r="D3018" s="309"/>
    </row>
    <row r="3019" spans="1:4">
      <c r="A3019" s="308"/>
      <c r="B3019" s="308"/>
      <c r="C3019" s="308"/>
      <c r="D3019" s="308"/>
    </row>
    <row r="3020" spans="1:4">
      <c r="A3020" s="309"/>
      <c r="B3020" s="310"/>
      <c r="C3020" s="309"/>
      <c r="D3020" s="309"/>
    </row>
    <row r="3021" spans="1:4">
      <c r="A3021" s="309"/>
      <c r="B3021" s="310"/>
      <c r="C3021" s="309"/>
      <c r="D3021" s="309"/>
    </row>
    <row r="3022" spans="1:4">
      <c r="A3022" s="309"/>
      <c r="B3022" s="310"/>
      <c r="C3022" s="309"/>
      <c r="D3022" s="309"/>
    </row>
    <row r="3023" spans="1:4">
      <c r="A3023" s="309"/>
      <c r="B3023" s="310"/>
      <c r="C3023" s="309"/>
      <c r="D3023" s="309"/>
    </row>
    <row r="3024" spans="1:4">
      <c r="A3024" s="309"/>
      <c r="B3024" s="310"/>
      <c r="C3024" s="309"/>
      <c r="D3024" s="309"/>
    </row>
    <row r="3025" spans="1:4">
      <c r="A3025" s="309"/>
      <c r="B3025" s="310"/>
      <c r="C3025" s="309"/>
      <c r="D3025" s="309"/>
    </row>
    <row r="3026" spans="1:4">
      <c r="A3026" s="309"/>
      <c r="B3026" s="310"/>
      <c r="C3026" s="309"/>
      <c r="D3026" s="309"/>
    </row>
    <row r="3027" spans="1:4">
      <c r="A3027" s="309"/>
      <c r="B3027" s="310"/>
      <c r="C3027" s="309"/>
      <c r="D3027" s="309"/>
    </row>
    <row r="3028" spans="1:4">
      <c r="A3028" s="309"/>
      <c r="B3028" s="310"/>
      <c r="C3028" s="309"/>
      <c r="D3028" s="309"/>
    </row>
    <row r="3029" spans="1:4">
      <c r="A3029" s="309"/>
      <c r="B3029" s="310"/>
      <c r="C3029" s="309"/>
      <c r="D3029" s="309"/>
    </row>
    <row r="3030" spans="1:4">
      <c r="A3030" s="309"/>
      <c r="B3030" s="310"/>
      <c r="C3030" s="309"/>
      <c r="D3030" s="309"/>
    </row>
    <row r="3031" spans="1:4">
      <c r="A3031" s="309"/>
      <c r="B3031" s="310"/>
      <c r="C3031" s="309"/>
      <c r="D3031" s="309"/>
    </row>
    <row r="3032" spans="1:4">
      <c r="A3032" s="308"/>
      <c r="B3032" s="308"/>
      <c r="C3032" s="308"/>
      <c r="D3032" s="308"/>
    </row>
    <row r="3033" spans="1:4">
      <c r="A3033" s="309"/>
      <c r="B3033" s="310"/>
      <c r="C3033" s="309"/>
      <c r="D3033" s="309"/>
    </row>
    <row r="3034" spans="1:4">
      <c r="A3034" s="309"/>
      <c r="B3034" s="310"/>
      <c r="C3034" s="309"/>
      <c r="D3034" s="309"/>
    </row>
    <row r="3035" spans="1:4">
      <c r="A3035" s="309"/>
      <c r="B3035" s="310"/>
      <c r="C3035" s="309"/>
      <c r="D3035" s="309"/>
    </row>
    <row r="3036" spans="1:4">
      <c r="A3036" s="309"/>
      <c r="B3036" s="310"/>
      <c r="C3036" s="309"/>
      <c r="D3036" s="309"/>
    </row>
    <row r="3037" spans="1:4">
      <c r="A3037" s="309"/>
      <c r="B3037" s="310"/>
      <c r="C3037" s="309"/>
      <c r="D3037" s="309"/>
    </row>
    <row r="3038" spans="1:4">
      <c r="A3038" s="309"/>
      <c r="B3038" s="310"/>
      <c r="C3038" s="309"/>
      <c r="D3038" s="309"/>
    </row>
    <row r="3039" spans="1:4">
      <c r="A3039" s="309"/>
      <c r="B3039" s="310"/>
      <c r="C3039" s="309"/>
      <c r="D3039" s="309"/>
    </row>
    <row r="3040" spans="1:4">
      <c r="A3040" s="309"/>
      <c r="B3040" s="310"/>
      <c r="C3040" s="309"/>
      <c r="D3040" s="309"/>
    </row>
    <row r="3041" spans="1:4">
      <c r="A3041" s="308"/>
      <c r="B3041" s="308"/>
      <c r="C3041" s="308"/>
      <c r="D3041" s="308"/>
    </row>
    <row r="3042" spans="1:4">
      <c r="A3042" s="309"/>
      <c r="B3042" s="310"/>
      <c r="C3042" s="309"/>
      <c r="D3042" s="309"/>
    </row>
    <row r="3043" spans="1:4">
      <c r="A3043" s="309"/>
      <c r="B3043" s="310"/>
      <c r="C3043" s="309"/>
      <c r="D3043" s="309"/>
    </row>
    <row r="3044" spans="1:4">
      <c r="A3044" s="309"/>
      <c r="B3044" s="310"/>
      <c r="C3044" s="309"/>
      <c r="D3044" s="309"/>
    </row>
    <row r="3045" spans="1:4">
      <c r="A3045" s="309"/>
      <c r="B3045" s="310"/>
      <c r="C3045" s="309"/>
      <c r="D3045" s="309"/>
    </row>
    <row r="3046" spans="1:4">
      <c r="A3046" s="308"/>
      <c r="B3046" s="308"/>
      <c r="C3046" s="308"/>
      <c r="D3046" s="308"/>
    </row>
    <row r="3047" spans="1:4">
      <c r="A3047" s="308"/>
      <c r="B3047" s="308"/>
      <c r="C3047" s="308"/>
      <c r="D3047" s="308"/>
    </row>
    <row r="3048" spans="1:4">
      <c r="A3048" s="309"/>
      <c r="B3048" s="310"/>
      <c r="C3048" s="309"/>
      <c r="D3048" s="309"/>
    </row>
    <row r="3049" spans="1:4">
      <c r="A3049" s="309"/>
      <c r="B3049" s="310"/>
      <c r="C3049" s="309"/>
      <c r="D3049" s="309"/>
    </row>
    <row r="3050" spans="1:4">
      <c r="A3050" s="309"/>
      <c r="B3050" s="310"/>
      <c r="C3050" s="309"/>
      <c r="D3050" s="309"/>
    </row>
    <row r="3051" spans="1:4">
      <c r="A3051" s="308"/>
      <c r="B3051" s="308"/>
      <c r="C3051" s="308"/>
      <c r="D3051" s="308"/>
    </row>
    <row r="3052" spans="1:4">
      <c r="A3052" s="309"/>
      <c r="B3052" s="310"/>
      <c r="C3052" s="309"/>
      <c r="D3052" s="309"/>
    </row>
    <row r="3053" spans="1:4">
      <c r="A3053" s="309"/>
      <c r="B3053" s="310"/>
      <c r="C3053" s="309"/>
      <c r="D3053" s="309"/>
    </row>
    <row r="3054" spans="1:4">
      <c r="A3054" s="309"/>
      <c r="B3054" s="310"/>
      <c r="C3054" s="309"/>
      <c r="D3054" s="309"/>
    </row>
    <row r="3055" spans="1:4">
      <c r="A3055" s="309"/>
      <c r="B3055" s="310"/>
      <c r="C3055" s="309"/>
      <c r="D3055" s="309"/>
    </row>
    <row r="3056" spans="1:4">
      <c r="A3056" s="309"/>
      <c r="B3056" s="310"/>
      <c r="C3056" s="309"/>
      <c r="D3056" s="309"/>
    </row>
    <row r="3057" spans="1:4">
      <c r="A3057" s="309"/>
      <c r="B3057" s="310"/>
      <c r="C3057" s="309"/>
      <c r="D3057" s="309"/>
    </row>
    <row r="3058" spans="1:4">
      <c r="A3058" s="309"/>
      <c r="B3058" s="310"/>
      <c r="C3058" s="309"/>
      <c r="D3058" s="309"/>
    </row>
    <row r="3059" spans="1:4">
      <c r="A3059" s="309"/>
      <c r="B3059" s="310"/>
      <c r="C3059" s="309"/>
      <c r="D3059" s="309"/>
    </row>
    <row r="3060" spans="1:4">
      <c r="A3060" s="309"/>
      <c r="B3060" s="310"/>
      <c r="C3060" s="309"/>
      <c r="D3060" s="309"/>
    </row>
    <row r="3061" spans="1:4">
      <c r="A3061" s="309"/>
      <c r="B3061" s="310"/>
      <c r="C3061" s="309"/>
      <c r="D3061" s="309"/>
    </row>
    <row r="3062" spans="1:4">
      <c r="A3062" s="309"/>
      <c r="B3062" s="310"/>
      <c r="C3062" s="309"/>
      <c r="D3062" s="309"/>
    </row>
    <row r="3063" spans="1:4">
      <c r="A3063" s="309"/>
      <c r="B3063" s="310"/>
      <c r="C3063" s="309"/>
      <c r="D3063" s="309"/>
    </row>
    <row r="3064" spans="1:4">
      <c r="A3064" s="309"/>
      <c r="B3064" s="310"/>
      <c r="C3064" s="309"/>
      <c r="D3064" s="309"/>
    </row>
    <row r="3065" spans="1:4">
      <c r="A3065" s="309"/>
      <c r="B3065" s="310"/>
      <c r="C3065" s="309"/>
      <c r="D3065" s="309"/>
    </row>
    <row r="3066" spans="1:4">
      <c r="A3066" s="309"/>
      <c r="B3066" s="310"/>
      <c r="C3066" s="309"/>
      <c r="D3066" s="309"/>
    </row>
    <row r="3067" spans="1:4">
      <c r="A3067" s="309"/>
      <c r="B3067" s="310"/>
      <c r="C3067" s="309"/>
      <c r="D3067" s="309"/>
    </row>
    <row r="3068" spans="1:4">
      <c r="A3068" s="308"/>
      <c r="B3068" s="308"/>
      <c r="C3068" s="308"/>
      <c r="D3068" s="308"/>
    </row>
    <row r="3069" spans="1:4">
      <c r="A3069" s="309"/>
      <c r="B3069" s="310"/>
      <c r="C3069" s="309"/>
      <c r="D3069" s="309"/>
    </row>
    <row r="3070" spans="1:4">
      <c r="A3070" s="309"/>
      <c r="B3070" s="310"/>
      <c r="C3070" s="309"/>
      <c r="D3070" s="309"/>
    </row>
    <row r="3071" spans="1:4">
      <c r="A3071" s="308"/>
      <c r="B3071" s="308"/>
      <c r="C3071" s="308"/>
      <c r="D3071" s="308"/>
    </row>
    <row r="3072" spans="1:4">
      <c r="A3072" s="308"/>
      <c r="B3072" s="308"/>
      <c r="C3072" s="308"/>
      <c r="D3072" s="308"/>
    </row>
    <row r="3073" spans="1:4">
      <c r="A3073" s="309"/>
      <c r="B3073" s="310"/>
      <c r="C3073" s="309"/>
      <c r="D3073" s="309"/>
    </row>
    <row r="3074" spans="1:4">
      <c r="A3074" s="309"/>
      <c r="B3074" s="310"/>
      <c r="C3074" s="309"/>
      <c r="D3074" s="309"/>
    </row>
    <row r="3075" spans="1:4">
      <c r="A3075" s="309"/>
      <c r="B3075" s="310"/>
      <c r="C3075" s="309"/>
      <c r="D3075" s="309"/>
    </row>
    <row r="3076" spans="1:4">
      <c r="A3076" s="308"/>
      <c r="B3076" s="308"/>
      <c r="C3076" s="308"/>
      <c r="D3076" s="308"/>
    </row>
    <row r="3077" spans="1:4">
      <c r="A3077" s="309"/>
      <c r="B3077" s="310"/>
      <c r="C3077" s="309"/>
      <c r="D3077" s="309"/>
    </row>
    <row r="3078" spans="1:4">
      <c r="A3078" s="309"/>
      <c r="B3078" s="310"/>
      <c r="C3078" s="309"/>
      <c r="D3078" s="309"/>
    </row>
    <row r="3079" spans="1:4">
      <c r="A3079" s="308"/>
      <c r="B3079" s="308"/>
      <c r="C3079" s="308"/>
      <c r="D3079" s="308"/>
    </row>
    <row r="3080" spans="1:4">
      <c r="A3080" s="309"/>
      <c r="B3080" s="310"/>
      <c r="C3080" s="309"/>
      <c r="D3080" s="309"/>
    </row>
    <row r="3081" spans="1:4">
      <c r="A3081" s="309"/>
      <c r="B3081" s="310"/>
      <c r="C3081" s="309"/>
      <c r="D3081" s="309"/>
    </row>
    <row r="3082" spans="1:4">
      <c r="A3082" s="309"/>
      <c r="B3082" s="310"/>
      <c r="C3082" s="309"/>
      <c r="D3082" s="309"/>
    </row>
    <row r="3083" spans="1:4">
      <c r="A3083" s="309"/>
      <c r="B3083" s="310"/>
      <c r="C3083" s="309"/>
      <c r="D3083" s="309"/>
    </row>
    <row r="3084" spans="1:4">
      <c r="A3084" s="309"/>
      <c r="B3084" s="310"/>
      <c r="C3084" s="309"/>
      <c r="D3084" s="309"/>
    </row>
    <row r="3085" spans="1:4">
      <c r="A3085" s="309"/>
      <c r="B3085" s="310"/>
      <c r="C3085" s="309"/>
      <c r="D3085" s="309"/>
    </row>
    <row r="3086" spans="1:4">
      <c r="A3086" s="309"/>
      <c r="B3086" s="310"/>
      <c r="C3086" s="309"/>
      <c r="D3086" s="309"/>
    </row>
    <row r="3087" spans="1:4">
      <c r="A3087" s="309"/>
      <c r="B3087" s="310"/>
      <c r="C3087" s="309"/>
      <c r="D3087" s="309"/>
    </row>
    <row r="3088" spans="1:4">
      <c r="A3088" s="309"/>
      <c r="B3088" s="310"/>
      <c r="C3088" s="309"/>
      <c r="D3088" s="309"/>
    </row>
    <row r="3089" spans="1:4">
      <c r="A3089" s="309"/>
      <c r="B3089" s="310"/>
      <c r="C3089" s="309"/>
      <c r="D3089" s="309"/>
    </row>
    <row r="3090" spans="1:4">
      <c r="A3090" s="309"/>
      <c r="B3090" s="310"/>
      <c r="C3090" s="309"/>
      <c r="D3090" s="309"/>
    </row>
    <row r="3091" spans="1:4">
      <c r="A3091" s="309"/>
      <c r="B3091" s="310"/>
      <c r="C3091" s="309"/>
      <c r="D3091" s="309"/>
    </row>
    <row r="3092" spans="1:4">
      <c r="A3092" s="309"/>
      <c r="B3092" s="310"/>
      <c r="C3092" s="309"/>
      <c r="D3092" s="309"/>
    </row>
    <row r="3093" spans="1:4">
      <c r="A3093" s="309"/>
      <c r="B3093" s="310"/>
      <c r="C3093" s="309"/>
      <c r="D3093" s="309"/>
    </row>
    <row r="3094" spans="1:4">
      <c r="A3094" s="309"/>
      <c r="B3094" s="310"/>
      <c r="C3094" s="309"/>
      <c r="D3094" s="309"/>
    </row>
    <row r="3095" spans="1:4">
      <c r="A3095" s="309"/>
      <c r="B3095" s="310"/>
      <c r="C3095" s="309"/>
      <c r="D3095" s="309"/>
    </row>
    <row r="3096" spans="1:4">
      <c r="A3096" s="309"/>
      <c r="B3096" s="310"/>
      <c r="C3096" s="309"/>
      <c r="D3096" s="309"/>
    </row>
    <row r="3097" spans="1:4">
      <c r="A3097" s="309"/>
      <c r="B3097" s="310"/>
      <c r="C3097" s="309"/>
      <c r="D3097" s="309"/>
    </row>
    <row r="3098" spans="1:4">
      <c r="A3098" s="309"/>
      <c r="B3098" s="310"/>
      <c r="C3098" s="309"/>
      <c r="D3098" s="309"/>
    </row>
    <row r="3099" spans="1:4">
      <c r="A3099" s="309"/>
      <c r="B3099" s="310"/>
      <c r="C3099" s="309"/>
      <c r="D3099" s="309"/>
    </row>
    <row r="3100" spans="1:4">
      <c r="A3100" s="309"/>
      <c r="B3100" s="310"/>
      <c r="C3100" s="309"/>
      <c r="D3100" s="309"/>
    </row>
    <row r="3101" spans="1:4">
      <c r="A3101" s="309"/>
      <c r="B3101" s="310"/>
      <c r="C3101" s="309"/>
      <c r="D3101" s="309"/>
    </row>
    <row r="3102" spans="1:4">
      <c r="A3102" s="309"/>
      <c r="B3102" s="310"/>
      <c r="C3102" s="309"/>
      <c r="D3102" s="309"/>
    </row>
    <row r="3103" spans="1:4">
      <c r="A3103" s="309"/>
      <c r="B3103" s="310"/>
      <c r="C3103" s="309"/>
      <c r="D3103" s="309"/>
    </row>
    <row r="3104" spans="1:4">
      <c r="A3104" s="309"/>
      <c r="B3104" s="310"/>
      <c r="C3104" s="309"/>
      <c r="D3104" s="309"/>
    </row>
    <row r="3105" spans="1:4">
      <c r="A3105" s="309"/>
      <c r="B3105" s="310"/>
      <c r="C3105" s="309"/>
      <c r="D3105" s="309"/>
    </row>
    <row r="3106" spans="1:4">
      <c r="A3106" s="309"/>
      <c r="B3106" s="310"/>
      <c r="C3106" s="309"/>
      <c r="D3106" s="309"/>
    </row>
    <row r="3107" spans="1:4">
      <c r="A3107" s="309"/>
      <c r="B3107" s="310"/>
      <c r="C3107" s="309"/>
      <c r="D3107" s="309"/>
    </row>
    <row r="3108" spans="1:4">
      <c r="A3108" s="309"/>
      <c r="B3108" s="310"/>
      <c r="C3108" s="309"/>
      <c r="D3108" s="309"/>
    </row>
    <row r="3109" spans="1:4">
      <c r="A3109" s="309"/>
      <c r="B3109" s="310"/>
      <c r="C3109" s="309"/>
      <c r="D3109" s="309"/>
    </row>
    <row r="3110" spans="1:4">
      <c r="A3110" s="309"/>
      <c r="B3110" s="310"/>
      <c r="C3110" s="309"/>
      <c r="D3110" s="309"/>
    </row>
    <row r="3111" spans="1:4">
      <c r="A3111" s="309"/>
      <c r="B3111" s="310"/>
      <c r="C3111" s="309"/>
      <c r="D3111" s="309"/>
    </row>
    <row r="3112" spans="1:4">
      <c r="A3112" s="309"/>
      <c r="B3112" s="310"/>
      <c r="C3112" s="309"/>
      <c r="D3112" s="309"/>
    </row>
    <row r="3113" spans="1:4">
      <c r="A3113" s="309"/>
      <c r="B3113" s="310"/>
      <c r="C3113" s="309"/>
      <c r="D3113" s="309"/>
    </row>
    <row r="3114" spans="1:4">
      <c r="A3114" s="309"/>
      <c r="B3114" s="310"/>
      <c r="C3114" s="309"/>
      <c r="D3114" s="309"/>
    </row>
    <row r="3115" spans="1:4">
      <c r="A3115" s="309"/>
      <c r="B3115" s="310"/>
      <c r="C3115" s="309"/>
      <c r="D3115" s="309"/>
    </row>
    <row r="3116" spans="1:4">
      <c r="A3116" s="309"/>
      <c r="B3116" s="310"/>
      <c r="C3116" s="309"/>
      <c r="D3116" s="309"/>
    </row>
    <row r="3117" spans="1:4">
      <c r="A3117" s="309"/>
      <c r="B3117" s="310"/>
      <c r="C3117" s="309"/>
      <c r="D3117" s="309"/>
    </row>
    <row r="3118" spans="1:4">
      <c r="A3118" s="309"/>
      <c r="B3118" s="310"/>
      <c r="C3118" s="309"/>
      <c r="D3118" s="309"/>
    </row>
    <row r="3119" spans="1:4">
      <c r="A3119" s="308"/>
      <c r="B3119" s="308"/>
      <c r="C3119" s="308"/>
      <c r="D3119" s="308"/>
    </row>
    <row r="3120" spans="1:4">
      <c r="A3120" s="308"/>
      <c r="B3120" s="308"/>
      <c r="C3120" s="308"/>
      <c r="D3120" s="308"/>
    </row>
    <row r="3121" spans="1:4">
      <c r="A3121" s="309"/>
      <c r="B3121" s="310"/>
      <c r="C3121" s="309"/>
      <c r="D3121" s="309"/>
    </row>
    <row r="3122" spans="1:4">
      <c r="A3122" s="309"/>
      <c r="B3122" s="310"/>
      <c r="C3122" s="309"/>
      <c r="D3122" s="309"/>
    </row>
    <row r="3123" spans="1:4">
      <c r="A3123" s="309"/>
      <c r="B3123" s="310"/>
      <c r="C3123" s="309"/>
      <c r="D3123" s="309"/>
    </row>
    <row r="3124" spans="1:4">
      <c r="A3124" s="309"/>
      <c r="B3124" s="310"/>
      <c r="C3124" s="309"/>
      <c r="D3124" s="309"/>
    </row>
    <row r="3125" spans="1:4">
      <c r="A3125" s="308"/>
      <c r="B3125" s="308"/>
      <c r="C3125" s="308"/>
      <c r="D3125" s="308"/>
    </row>
    <row r="3126" spans="1:4">
      <c r="A3126" s="308"/>
      <c r="B3126" s="308"/>
      <c r="C3126" s="308"/>
      <c r="D3126" s="308"/>
    </row>
    <row r="3127" spans="1:4">
      <c r="A3127" s="308"/>
      <c r="B3127" s="308"/>
      <c r="C3127" s="308"/>
      <c r="D3127" s="308"/>
    </row>
    <row r="3128" spans="1:4">
      <c r="A3128" s="308"/>
      <c r="B3128" s="308"/>
      <c r="C3128" s="308"/>
      <c r="D3128" s="308"/>
    </row>
    <row r="3129" spans="1:4">
      <c r="A3129" s="309"/>
      <c r="B3129" s="310"/>
      <c r="C3129" s="309"/>
      <c r="D3129" s="309"/>
    </row>
    <row r="3130" spans="1:4">
      <c r="A3130" s="309"/>
      <c r="B3130" s="310"/>
      <c r="C3130" s="309"/>
      <c r="D3130" s="309"/>
    </row>
    <row r="3131" spans="1:4">
      <c r="A3131" s="308"/>
      <c r="B3131" s="308"/>
      <c r="C3131" s="308"/>
      <c r="D3131" s="308"/>
    </row>
    <row r="3132" spans="1:4">
      <c r="A3132" s="308"/>
      <c r="B3132" s="308"/>
      <c r="C3132" s="308"/>
      <c r="D3132" s="308"/>
    </row>
    <row r="3133" spans="1:4">
      <c r="A3133" s="309"/>
      <c r="B3133" s="310"/>
      <c r="C3133" s="309"/>
      <c r="D3133" s="309"/>
    </row>
    <row r="3134" spans="1:4">
      <c r="A3134" s="309"/>
      <c r="B3134" s="310"/>
      <c r="C3134" s="309"/>
      <c r="D3134" s="309"/>
    </row>
    <row r="3135" spans="1:4">
      <c r="A3135" s="309"/>
      <c r="B3135" s="310"/>
      <c r="C3135" s="309"/>
      <c r="D3135" s="309"/>
    </row>
    <row r="3136" spans="1:4">
      <c r="A3136" s="309"/>
      <c r="B3136" s="310"/>
      <c r="C3136" s="309"/>
      <c r="D3136" s="309"/>
    </row>
    <row r="3137" spans="1:4">
      <c r="A3137" s="309"/>
      <c r="B3137" s="310"/>
      <c r="C3137" s="309"/>
      <c r="D3137" s="309"/>
    </row>
    <row r="3138" spans="1:4">
      <c r="A3138" s="309"/>
      <c r="B3138" s="310"/>
      <c r="C3138" s="309"/>
      <c r="D3138" s="309"/>
    </row>
    <row r="3139" spans="1:4">
      <c r="A3139" s="308"/>
      <c r="B3139" s="308"/>
      <c r="C3139" s="308"/>
      <c r="D3139" s="308"/>
    </row>
    <row r="3140" spans="1:4">
      <c r="A3140" s="309"/>
      <c r="B3140" s="310"/>
      <c r="C3140" s="309"/>
      <c r="D3140" s="309"/>
    </row>
    <row r="3141" spans="1:4">
      <c r="A3141" s="309"/>
      <c r="B3141" s="310"/>
      <c r="C3141" s="309"/>
      <c r="D3141" s="309"/>
    </row>
    <row r="3142" spans="1:4">
      <c r="A3142" s="309"/>
      <c r="B3142" s="310"/>
      <c r="C3142" s="309"/>
      <c r="D3142" s="309"/>
    </row>
    <row r="3143" spans="1:4">
      <c r="A3143" s="309"/>
      <c r="B3143" s="310"/>
      <c r="C3143" s="309"/>
      <c r="D3143" s="309"/>
    </row>
    <row r="3144" spans="1:4">
      <c r="A3144" s="309"/>
      <c r="B3144" s="310"/>
      <c r="C3144" s="309"/>
      <c r="D3144" s="309"/>
    </row>
    <row r="3145" spans="1:4">
      <c r="A3145" s="309"/>
      <c r="B3145" s="310"/>
      <c r="C3145" s="309"/>
      <c r="D3145" s="309"/>
    </row>
    <row r="3146" spans="1:4">
      <c r="A3146" s="309"/>
      <c r="B3146" s="310"/>
      <c r="C3146" s="309"/>
      <c r="D3146" s="309"/>
    </row>
    <row r="3147" spans="1:4">
      <c r="A3147" s="309"/>
      <c r="B3147" s="310"/>
      <c r="C3147" s="309"/>
      <c r="D3147" s="309"/>
    </row>
    <row r="3148" spans="1:4">
      <c r="A3148" s="309"/>
      <c r="B3148" s="310"/>
      <c r="C3148" s="309"/>
      <c r="D3148" s="309"/>
    </row>
    <row r="3149" spans="1:4">
      <c r="A3149" s="309"/>
      <c r="B3149" s="310"/>
      <c r="C3149" s="309"/>
      <c r="D3149" s="309"/>
    </row>
    <row r="3150" spans="1:4">
      <c r="A3150" s="309"/>
      <c r="B3150" s="310"/>
      <c r="C3150" s="309"/>
      <c r="D3150" s="309"/>
    </row>
    <row r="3151" spans="1:4">
      <c r="A3151" s="309"/>
      <c r="B3151" s="310"/>
      <c r="C3151" s="309"/>
      <c r="D3151" s="309"/>
    </row>
    <row r="3152" spans="1:4">
      <c r="A3152" s="309"/>
      <c r="B3152" s="310"/>
      <c r="C3152" s="309"/>
      <c r="D3152" s="309"/>
    </row>
    <row r="3153" spans="1:4">
      <c r="A3153" s="309"/>
      <c r="B3153" s="310"/>
      <c r="C3153" s="309"/>
      <c r="D3153" s="309"/>
    </row>
    <row r="3154" spans="1:4">
      <c r="A3154" s="309"/>
      <c r="B3154" s="310"/>
      <c r="C3154" s="309"/>
      <c r="D3154" s="309"/>
    </row>
    <row r="3155" spans="1:4">
      <c r="A3155" s="309"/>
      <c r="B3155" s="310"/>
      <c r="C3155" s="309"/>
      <c r="D3155" s="309"/>
    </row>
    <row r="3156" spans="1:4">
      <c r="A3156" s="308"/>
      <c r="B3156" s="308"/>
      <c r="C3156" s="308"/>
      <c r="D3156" s="308"/>
    </row>
    <row r="3157" spans="1:4">
      <c r="A3157" s="309"/>
      <c r="B3157" s="310"/>
      <c r="C3157" s="309"/>
      <c r="D3157" s="309"/>
    </row>
    <row r="3158" spans="1:4">
      <c r="A3158" s="309"/>
      <c r="B3158" s="310"/>
      <c r="C3158" s="309"/>
      <c r="D3158" s="309"/>
    </row>
    <row r="3159" spans="1:4">
      <c r="A3159" s="309"/>
      <c r="B3159" s="310"/>
      <c r="C3159" s="309"/>
      <c r="D3159" s="309"/>
    </row>
    <row r="3160" spans="1:4">
      <c r="A3160" s="309"/>
      <c r="B3160" s="310"/>
      <c r="C3160" s="309"/>
      <c r="D3160" s="309"/>
    </row>
    <row r="3161" spans="1:4">
      <c r="A3161" s="309"/>
      <c r="B3161" s="310"/>
      <c r="C3161" s="309"/>
      <c r="D3161" s="309"/>
    </row>
    <row r="3162" spans="1:4">
      <c r="A3162" s="309"/>
      <c r="B3162" s="310"/>
      <c r="C3162" s="309"/>
      <c r="D3162" s="309"/>
    </row>
    <row r="3163" spans="1:4">
      <c r="A3163" s="309"/>
      <c r="B3163" s="310"/>
      <c r="C3163" s="309"/>
      <c r="D3163" s="309"/>
    </row>
    <row r="3164" spans="1:4">
      <c r="A3164" s="309"/>
      <c r="B3164" s="310"/>
      <c r="C3164" s="309"/>
      <c r="D3164" s="309"/>
    </row>
    <row r="3165" spans="1:4">
      <c r="A3165" s="309"/>
      <c r="B3165" s="310"/>
      <c r="C3165" s="309"/>
      <c r="D3165" s="309"/>
    </row>
    <row r="3166" spans="1:4">
      <c r="A3166" s="309"/>
      <c r="B3166" s="310"/>
      <c r="C3166" s="309"/>
      <c r="D3166" s="309"/>
    </row>
    <row r="3167" spans="1:4">
      <c r="A3167" s="309"/>
      <c r="B3167" s="310"/>
      <c r="C3167" s="309"/>
      <c r="D3167" s="309"/>
    </row>
    <row r="3168" spans="1:4">
      <c r="A3168" s="309"/>
      <c r="B3168" s="310"/>
      <c r="C3168" s="309"/>
      <c r="D3168" s="309"/>
    </row>
    <row r="3169" spans="1:4">
      <c r="A3169" s="309"/>
      <c r="B3169" s="310"/>
      <c r="C3169" s="309"/>
      <c r="D3169" s="309"/>
    </row>
    <row r="3170" spans="1:4">
      <c r="A3170" s="309"/>
      <c r="B3170" s="310"/>
      <c r="C3170" s="309"/>
      <c r="D3170" s="309"/>
    </row>
    <row r="3171" spans="1:4">
      <c r="A3171" s="309"/>
      <c r="B3171" s="310"/>
      <c r="C3171" s="309"/>
      <c r="D3171" s="309"/>
    </row>
    <row r="3172" spans="1:4">
      <c r="A3172" s="308"/>
      <c r="B3172" s="308"/>
      <c r="C3172" s="308"/>
      <c r="D3172" s="308"/>
    </row>
    <row r="3173" spans="1:4">
      <c r="A3173" s="309"/>
      <c r="B3173" s="310"/>
      <c r="C3173" s="309"/>
      <c r="D3173" s="309"/>
    </row>
    <row r="3174" spans="1:4">
      <c r="A3174" s="309"/>
      <c r="B3174" s="310"/>
      <c r="C3174" s="309"/>
      <c r="D3174" s="309"/>
    </row>
    <row r="3175" spans="1:4">
      <c r="A3175" s="309"/>
      <c r="B3175" s="310"/>
      <c r="C3175" s="309"/>
      <c r="D3175" s="309"/>
    </row>
    <row r="3176" spans="1:4">
      <c r="A3176" s="308"/>
      <c r="B3176" s="308"/>
      <c r="C3176" s="308"/>
      <c r="D3176" s="308"/>
    </row>
    <row r="3177" spans="1:4">
      <c r="A3177" s="309"/>
      <c r="B3177" s="310"/>
      <c r="C3177" s="309"/>
      <c r="D3177" s="309"/>
    </row>
    <row r="3178" spans="1:4">
      <c r="A3178" s="309"/>
      <c r="B3178" s="310"/>
      <c r="C3178" s="309"/>
      <c r="D3178" s="309"/>
    </row>
    <row r="3179" spans="1:4">
      <c r="A3179" s="309"/>
      <c r="B3179" s="310"/>
      <c r="C3179" s="309"/>
      <c r="D3179" s="309"/>
    </row>
    <row r="3180" spans="1:4">
      <c r="A3180" s="309"/>
      <c r="B3180" s="310"/>
      <c r="C3180" s="309"/>
      <c r="D3180" s="309"/>
    </row>
    <row r="3181" spans="1:4">
      <c r="A3181" s="309"/>
      <c r="B3181" s="310"/>
      <c r="C3181" s="309"/>
      <c r="D3181" s="309"/>
    </row>
    <row r="3182" spans="1:4">
      <c r="A3182" s="309"/>
      <c r="B3182" s="310"/>
      <c r="C3182" s="309"/>
      <c r="D3182" s="309"/>
    </row>
    <row r="3183" spans="1:4">
      <c r="A3183" s="308"/>
      <c r="B3183" s="308"/>
      <c r="C3183" s="308"/>
      <c r="D3183" s="308"/>
    </row>
    <row r="3184" spans="1:4">
      <c r="A3184" s="309"/>
      <c r="B3184" s="310"/>
      <c r="C3184" s="309"/>
      <c r="D3184" s="309"/>
    </row>
    <row r="3185" spans="1:4">
      <c r="A3185" s="308"/>
      <c r="B3185" s="308"/>
      <c r="C3185" s="308"/>
      <c r="D3185" s="308"/>
    </row>
    <row r="3186" spans="1:4">
      <c r="A3186" s="309"/>
      <c r="B3186" s="310"/>
      <c r="C3186" s="309"/>
      <c r="D3186" s="309"/>
    </row>
    <row r="3187" spans="1:4">
      <c r="A3187" s="309"/>
      <c r="B3187" s="310"/>
      <c r="C3187" s="309"/>
      <c r="D3187" s="309"/>
    </row>
    <row r="3188" spans="1:4">
      <c r="A3188" s="309"/>
      <c r="B3188" s="310"/>
      <c r="C3188" s="309"/>
      <c r="D3188" s="309"/>
    </row>
    <row r="3189" spans="1:4">
      <c r="A3189" s="309"/>
      <c r="B3189" s="310"/>
      <c r="C3189" s="309"/>
      <c r="D3189" s="309"/>
    </row>
    <row r="3190" spans="1:4">
      <c r="A3190" s="308"/>
      <c r="B3190" s="308"/>
      <c r="C3190" s="308"/>
      <c r="D3190" s="308"/>
    </row>
    <row r="3191" spans="1:4">
      <c r="A3191" s="309"/>
      <c r="B3191" s="310"/>
      <c r="C3191" s="309"/>
      <c r="D3191" s="309"/>
    </row>
    <row r="3192" spans="1:4">
      <c r="A3192" s="309"/>
      <c r="B3192" s="310"/>
      <c r="C3192" s="309"/>
      <c r="D3192" s="309"/>
    </row>
    <row r="3193" spans="1:4">
      <c r="A3193" s="309"/>
      <c r="B3193" s="310"/>
      <c r="C3193" s="309"/>
      <c r="D3193" s="309"/>
    </row>
    <row r="3194" spans="1:4">
      <c r="A3194" s="308"/>
      <c r="B3194" s="308"/>
      <c r="C3194" s="308"/>
      <c r="D3194" s="308"/>
    </row>
    <row r="3195" spans="1:4">
      <c r="A3195" s="309"/>
      <c r="B3195" s="310"/>
      <c r="C3195" s="309"/>
      <c r="D3195" s="309"/>
    </row>
    <row r="3196" spans="1:4">
      <c r="A3196" s="309"/>
      <c r="B3196" s="310"/>
      <c r="C3196" s="309"/>
      <c r="D3196" s="309"/>
    </row>
    <row r="3197" spans="1:4">
      <c r="A3197" s="309"/>
      <c r="B3197" s="310"/>
      <c r="C3197" s="309"/>
      <c r="D3197" s="309"/>
    </row>
    <row r="3198" spans="1:4">
      <c r="A3198" s="309"/>
      <c r="B3198" s="310"/>
      <c r="C3198" s="309"/>
      <c r="D3198" s="309"/>
    </row>
    <row r="3199" spans="1:4">
      <c r="A3199" s="309"/>
      <c r="B3199" s="310"/>
      <c r="C3199" s="309"/>
      <c r="D3199" s="309"/>
    </row>
    <row r="3200" spans="1:4">
      <c r="A3200" s="309"/>
      <c r="B3200" s="310"/>
      <c r="C3200" s="309"/>
      <c r="D3200" s="309"/>
    </row>
    <row r="3201" spans="1:4">
      <c r="A3201" s="309"/>
      <c r="B3201" s="310"/>
      <c r="C3201" s="309"/>
      <c r="D3201" s="309"/>
    </row>
    <row r="3202" spans="1:4">
      <c r="A3202" s="309"/>
      <c r="B3202" s="310"/>
      <c r="C3202" s="309"/>
      <c r="D3202" s="309"/>
    </row>
    <row r="3203" spans="1:4">
      <c r="A3203" s="309"/>
      <c r="B3203" s="310"/>
      <c r="C3203" s="309"/>
      <c r="D3203" s="309"/>
    </row>
    <row r="3204" spans="1:4">
      <c r="A3204" s="309"/>
      <c r="B3204" s="310"/>
      <c r="C3204" s="309"/>
      <c r="D3204" s="309"/>
    </row>
    <row r="3205" spans="1:4">
      <c r="A3205" s="309"/>
      <c r="B3205" s="310"/>
      <c r="C3205" s="309"/>
      <c r="D3205" s="309"/>
    </row>
    <row r="3206" spans="1:4">
      <c r="A3206" s="308"/>
      <c r="B3206" s="308"/>
      <c r="C3206" s="308"/>
      <c r="D3206" s="308"/>
    </row>
    <row r="3207" spans="1:4">
      <c r="A3207" s="309"/>
      <c r="B3207" s="310"/>
      <c r="C3207" s="309"/>
      <c r="D3207" s="309"/>
    </row>
    <row r="3208" spans="1:4">
      <c r="A3208" s="309"/>
      <c r="B3208" s="310"/>
      <c r="C3208" s="309"/>
      <c r="D3208" s="309"/>
    </row>
    <row r="3209" spans="1:4">
      <c r="A3209" s="309"/>
      <c r="B3209" s="310"/>
      <c r="C3209" s="309"/>
      <c r="D3209" s="309"/>
    </row>
    <row r="3210" spans="1:4">
      <c r="A3210" s="309"/>
      <c r="B3210" s="310"/>
      <c r="C3210" s="309"/>
      <c r="D3210" s="309"/>
    </row>
    <row r="3211" spans="1:4">
      <c r="A3211" s="309"/>
      <c r="B3211" s="310"/>
      <c r="C3211" s="309"/>
      <c r="D3211" s="309"/>
    </row>
    <row r="3212" spans="1:4">
      <c r="A3212" s="309"/>
      <c r="B3212" s="310"/>
      <c r="C3212" s="309"/>
      <c r="D3212" s="309"/>
    </row>
    <row r="3213" spans="1:4">
      <c r="A3213" s="309"/>
      <c r="B3213" s="310"/>
      <c r="C3213" s="309"/>
      <c r="D3213" s="309"/>
    </row>
    <row r="3214" spans="1:4">
      <c r="A3214" s="309"/>
      <c r="B3214" s="310"/>
      <c r="C3214" s="309"/>
      <c r="D3214" s="309"/>
    </row>
    <row r="3215" spans="1:4">
      <c r="A3215" s="309"/>
      <c r="B3215" s="310"/>
      <c r="C3215" s="309"/>
      <c r="D3215" s="309"/>
    </row>
    <row r="3216" spans="1:4">
      <c r="A3216" s="308"/>
      <c r="B3216" s="308"/>
      <c r="C3216" s="308"/>
      <c r="D3216" s="308"/>
    </row>
    <row r="3217" spans="1:4">
      <c r="A3217" s="309"/>
      <c r="B3217" s="310"/>
      <c r="C3217" s="309"/>
      <c r="D3217" s="309"/>
    </row>
    <row r="3218" spans="1:4">
      <c r="A3218" s="309"/>
      <c r="B3218" s="310"/>
      <c r="C3218" s="309"/>
      <c r="D3218" s="309"/>
    </row>
    <row r="3219" spans="1:4">
      <c r="A3219" s="309"/>
      <c r="B3219" s="310"/>
      <c r="C3219" s="309"/>
      <c r="D3219" s="309"/>
    </row>
    <row r="3220" spans="1:4">
      <c r="A3220" s="309"/>
      <c r="B3220" s="310"/>
      <c r="C3220" s="309"/>
      <c r="D3220" s="309"/>
    </row>
    <row r="3221" spans="1:4">
      <c r="A3221" s="309"/>
      <c r="B3221" s="310"/>
      <c r="C3221" s="309"/>
      <c r="D3221" s="309"/>
    </row>
    <row r="3222" spans="1:4">
      <c r="A3222" s="309"/>
      <c r="B3222" s="310"/>
      <c r="C3222" s="309"/>
      <c r="D3222" s="309"/>
    </row>
    <row r="3223" spans="1:4">
      <c r="A3223" s="309"/>
      <c r="B3223" s="310"/>
      <c r="C3223" s="309"/>
      <c r="D3223" s="309"/>
    </row>
    <row r="3224" spans="1:4">
      <c r="A3224" s="309"/>
      <c r="B3224" s="310"/>
      <c r="C3224" s="309"/>
      <c r="D3224" s="309"/>
    </row>
    <row r="3225" spans="1:4">
      <c r="A3225" s="309"/>
      <c r="B3225" s="310"/>
      <c r="C3225" s="309"/>
      <c r="D3225" s="309"/>
    </row>
    <row r="3226" spans="1:4">
      <c r="A3226" s="309"/>
      <c r="B3226" s="310"/>
      <c r="C3226" s="309"/>
      <c r="D3226" s="309"/>
    </row>
    <row r="3227" spans="1:4">
      <c r="A3227" s="309"/>
      <c r="B3227" s="310"/>
      <c r="C3227" s="309"/>
      <c r="D3227" s="309"/>
    </row>
    <row r="3228" spans="1:4">
      <c r="A3228" s="309"/>
      <c r="B3228" s="310"/>
      <c r="C3228" s="309"/>
      <c r="D3228" s="309"/>
    </row>
    <row r="3229" spans="1:4">
      <c r="A3229" s="309"/>
      <c r="B3229" s="310"/>
      <c r="C3229" s="309"/>
      <c r="D3229" s="309"/>
    </row>
    <row r="3230" spans="1:4">
      <c r="A3230" s="309"/>
      <c r="B3230" s="310"/>
      <c r="C3230" s="309"/>
      <c r="D3230" s="309"/>
    </row>
    <row r="3231" spans="1:4">
      <c r="A3231" s="309"/>
      <c r="B3231" s="310"/>
      <c r="C3231" s="309"/>
      <c r="D3231" s="309"/>
    </row>
    <row r="3232" spans="1:4">
      <c r="A3232" s="309"/>
      <c r="B3232" s="310"/>
      <c r="C3232" s="309"/>
      <c r="D3232" s="309"/>
    </row>
    <row r="3233" spans="1:4">
      <c r="A3233" s="308"/>
      <c r="B3233" s="308"/>
      <c r="C3233" s="308"/>
      <c r="D3233" s="308"/>
    </row>
    <row r="3234" spans="1:4">
      <c r="A3234" s="309"/>
      <c r="B3234" s="310"/>
      <c r="C3234" s="309"/>
      <c r="D3234" s="309"/>
    </row>
    <row r="3235" spans="1:4">
      <c r="A3235" s="309"/>
      <c r="B3235" s="310"/>
      <c r="C3235" s="309"/>
      <c r="D3235" s="309"/>
    </row>
    <row r="3236" spans="1:4">
      <c r="A3236" s="309"/>
      <c r="B3236" s="310"/>
      <c r="C3236" s="309"/>
      <c r="D3236" s="309"/>
    </row>
    <row r="3237" spans="1:4">
      <c r="A3237" s="308"/>
      <c r="B3237" s="308"/>
      <c r="C3237" s="308"/>
      <c r="D3237" s="308"/>
    </row>
    <row r="3238" spans="1:4">
      <c r="A3238" s="309"/>
      <c r="B3238" s="310"/>
      <c r="C3238" s="309"/>
      <c r="D3238" s="309"/>
    </row>
    <row r="3239" spans="1:4">
      <c r="A3239" s="309"/>
      <c r="B3239" s="310"/>
      <c r="C3239" s="309"/>
      <c r="D3239" s="309"/>
    </row>
    <row r="3240" spans="1:4">
      <c r="A3240" s="309"/>
      <c r="B3240" s="310"/>
      <c r="C3240" s="309"/>
      <c r="D3240" s="309"/>
    </row>
    <row r="3241" spans="1:4">
      <c r="A3241" s="309"/>
      <c r="B3241" s="310"/>
      <c r="C3241" s="309"/>
      <c r="D3241" s="309"/>
    </row>
    <row r="3242" spans="1:4">
      <c r="A3242" s="309"/>
      <c r="B3242" s="310"/>
      <c r="C3242" s="309"/>
      <c r="D3242" s="309"/>
    </row>
    <row r="3243" spans="1:4">
      <c r="A3243" s="308"/>
      <c r="B3243" s="308"/>
      <c r="C3243" s="308"/>
      <c r="D3243" s="308"/>
    </row>
    <row r="3244" spans="1:4">
      <c r="A3244" s="309"/>
      <c r="B3244" s="310"/>
      <c r="C3244" s="309"/>
      <c r="D3244" s="309"/>
    </row>
    <row r="3245" spans="1:4">
      <c r="A3245" s="309"/>
      <c r="B3245" s="310"/>
      <c r="C3245" s="309"/>
      <c r="D3245" s="309"/>
    </row>
    <row r="3246" spans="1:4">
      <c r="A3246" s="309"/>
      <c r="B3246" s="310"/>
      <c r="C3246" s="309"/>
      <c r="D3246" s="309"/>
    </row>
    <row r="3247" spans="1:4">
      <c r="A3247" s="309"/>
      <c r="B3247" s="310"/>
      <c r="C3247" s="309"/>
      <c r="D3247" s="309"/>
    </row>
    <row r="3248" spans="1:4">
      <c r="A3248" s="309"/>
      <c r="B3248" s="310"/>
      <c r="C3248" s="309"/>
      <c r="D3248" s="309"/>
    </row>
    <row r="3249" spans="1:4">
      <c r="A3249" s="309"/>
      <c r="B3249" s="310"/>
      <c r="C3249" s="309"/>
      <c r="D3249" s="309"/>
    </row>
    <row r="3250" spans="1:4">
      <c r="A3250" s="309"/>
      <c r="B3250" s="310"/>
      <c r="C3250" s="309"/>
      <c r="D3250" s="309"/>
    </row>
    <row r="3251" spans="1:4">
      <c r="A3251" s="309"/>
      <c r="B3251" s="310"/>
      <c r="C3251" s="309"/>
      <c r="D3251" s="309"/>
    </row>
    <row r="3252" spans="1:4">
      <c r="A3252" s="309"/>
      <c r="B3252" s="310"/>
      <c r="C3252" s="309"/>
      <c r="D3252" s="309"/>
    </row>
    <row r="3253" spans="1:4">
      <c r="A3253" s="309"/>
      <c r="B3253" s="310"/>
      <c r="C3253" s="309"/>
      <c r="D3253" s="309"/>
    </row>
    <row r="3254" spans="1:4">
      <c r="A3254" s="308"/>
      <c r="B3254" s="308"/>
      <c r="C3254" s="308"/>
      <c r="D3254" s="308"/>
    </row>
    <row r="3255" spans="1:4">
      <c r="A3255" s="309"/>
      <c r="B3255" s="310"/>
      <c r="C3255" s="309"/>
      <c r="D3255" s="309"/>
    </row>
    <row r="3256" spans="1:4">
      <c r="A3256" s="309"/>
      <c r="B3256" s="310"/>
      <c r="C3256" s="309"/>
      <c r="D3256" s="309"/>
    </row>
    <row r="3257" spans="1:4">
      <c r="A3257" s="309"/>
      <c r="B3257" s="310"/>
      <c r="C3257" s="309"/>
      <c r="D3257" s="309"/>
    </row>
    <row r="3258" spans="1:4">
      <c r="A3258" s="309"/>
      <c r="B3258" s="310"/>
      <c r="C3258" s="309"/>
      <c r="D3258" s="309"/>
    </row>
    <row r="3259" spans="1:4">
      <c r="A3259" s="309"/>
      <c r="B3259" s="310"/>
      <c r="C3259" s="309"/>
      <c r="D3259" s="309"/>
    </row>
    <row r="3260" spans="1:4">
      <c r="A3260" s="309"/>
      <c r="B3260" s="310"/>
      <c r="C3260" s="309"/>
      <c r="D3260" s="309"/>
    </row>
    <row r="3261" spans="1:4">
      <c r="A3261" s="309"/>
      <c r="B3261" s="310"/>
      <c r="C3261" s="309"/>
      <c r="D3261" s="309"/>
    </row>
    <row r="3262" spans="1:4">
      <c r="A3262" s="308"/>
      <c r="B3262" s="308"/>
      <c r="C3262" s="308"/>
      <c r="D3262" s="308"/>
    </row>
    <row r="3263" spans="1:4">
      <c r="A3263" s="308"/>
      <c r="B3263" s="308"/>
      <c r="C3263" s="308"/>
      <c r="D3263" s="308"/>
    </row>
    <row r="3264" spans="1:4">
      <c r="A3264" s="309"/>
      <c r="B3264" s="310"/>
      <c r="C3264" s="309"/>
      <c r="D3264" s="309"/>
    </row>
    <row r="3265" spans="1:4">
      <c r="A3265" s="309"/>
      <c r="B3265" s="310"/>
      <c r="C3265" s="309"/>
      <c r="D3265" s="309"/>
    </row>
    <row r="3266" spans="1:4">
      <c r="A3266" s="308"/>
      <c r="B3266" s="308"/>
      <c r="C3266" s="308"/>
      <c r="D3266" s="308"/>
    </row>
    <row r="3267" spans="1:4">
      <c r="A3267" s="309"/>
      <c r="B3267" s="310"/>
      <c r="C3267" s="309"/>
      <c r="D3267" s="309"/>
    </row>
    <row r="3268" spans="1:4">
      <c r="A3268" s="309"/>
      <c r="B3268" s="310"/>
      <c r="C3268" s="309"/>
      <c r="D3268" s="309"/>
    </row>
    <row r="3269" spans="1:4">
      <c r="A3269" s="309"/>
      <c r="B3269" s="310"/>
      <c r="C3269" s="309"/>
      <c r="D3269" s="309"/>
    </row>
    <row r="3270" spans="1:4">
      <c r="A3270" s="309"/>
      <c r="B3270" s="310"/>
      <c r="C3270" s="309"/>
      <c r="D3270" s="309"/>
    </row>
    <row r="3271" spans="1:4">
      <c r="A3271" s="308"/>
      <c r="B3271" s="308"/>
      <c r="C3271" s="308"/>
      <c r="D3271" s="308"/>
    </row>
    <row r="3272" spans="1:4">
      <c r="A3272" s="309"/>
      <c r="B3272" s="310"/>
      <c r="C3272" s="309"/>
      <c r="D3272" s="309"/>
    </row>
    <row r="3273" spans="1:4">
      <c r="A3273" s="309"/>
      <c r="B3273" s="310"/>
      <c r="C3273" s="309"/>
      <c r="D3273" s="309"/>
    </row>
    <row r="3274" spans="1:4">
      <c r="A3274" s="309"/>
      <c r="B3274" s="310"/>
      <c r="C3274" s="309"/>
      <c r="D3274" s="309"/>
    </row>
    <row r="3275" spans="1:4">
      <c r="A3275" s="309"/>
      <c r="B3275" s="310"/>
      <c r="C3275" s="309"/>
      <c r="D3275" s="309"/>
    </row>
    <row r="3276" spans="1:4">
      <c r="A3276" s="308"/>
      <c r="B3276" s="308"/>
      <c r="C3276" s="308"/>
      <c r="D3276" s="308"/>
    </row>
    <row r="3277" spans="1:4">
      <c r="A3277" s="309"/>
      <c r="B3277" s="310"/>
      <c r="C3277" s="309"/>
      <c r="D3277" s="309"/>
    </row>
    <row r="3278" spans="1:4">
      <c r="A3278" s="308"/>
      <c r="B3278" s="308"/>
      <c r="C3278" s="308"/>
      <c r="D3278" s="308"/>
    </row>
    <row r="3279" spans="1:4">
      <c r="A3279" s="309"/>
      <c r="B3279" s="310"/>
      <c r="C3279" s="309"/>
      <c r="D3279" s="309"/>
    </row>
    <row r="3280" spans="1:4">
      <c r="A3280" s="309"/>
      <c r="B3280" s="310"/>
      <c r="C3280" s="309"/>
      <c r="D3280" s="309"/>
    </row>
    <row r="3281" spans="1:4">
      <c r="A3281" s="309"/>
      <c r="B3281" s="310"/>
      <c r="C3281" s="309"/>
      <c r="D3281" s="309"/>
    </row>
    <row r="3282" spans="1:4">
      <c r="A3282" s="309"/>
      <c r="B3282" s="310"/>
      <c r="C3282" s="309"/>
      <c r="D3282" s="309"/>
    </row>
    <row r="3283" spans="1:4">
      <c r="A3283" s="309"/>
      <c r="B3283" s="310"/>
      <c r="C3283" s="309"/>
      <c r="D3283" s="309"/>
    </row>
    <row r="3284" spans="1:4">
      <c r="A3284" s="309"/>
      <c r="B3284" s="310"/>
      <c r="C3284" s="309"/>
      <c r="D3284" s="309"/>
    </row>
    <row r="3285" spans="1:4">
      <c r="A3285" s="309"/>
      <c r="B3285" s="310"/>
      <c r="C3285" s="309"/>
      <c r="D3285" s="309"/>
    </row>
    <row r="3286" spans="1:4">
      <c r="A3286" s="309"/>
      <c r="B3286" s="310"/>
      <c r="C3286" s="309"/>
      <c r="D3286" s="309"/>
    </row>
    <row r="3287" spans="1:4">
      <c r="A3287" s="309"/>
      <c r="B3287" s="310"/>
      <c r="C3287" s="309"/>
      <c r="D3287" s="309"/>
    </row>
    <row r="3288" spans="1:4">
      <c r="A3288" s="308"/>
      <c r="B3288" s="308"/>
      <c r="C3288" s="308"/>
      <c r="D3288" s="308"/>
    </row>
    <row r="3289" spans="1:4">
      <c r="A3289" s="309"/>
      <c r="B3289" s="310"/>
      <c r="C3289" s="309"/>
      <c r="D3289" s="309"/>
    </row>
    <row r="3290" spans="1:4">
      <c r="A3290" s="309"/>
      <c r="B3290" s="310"/>
      <c r="C3290" s="309"/>
      <c r="D3290" s="309"/>
    </row>
    <row r="3291" spans="1:4">
      <c r="A3291" s="309"/>
      <c r="B3291" s="310"/>
      <c r="C3291" s="309"/>
      <c r="D3291" s="309"/>
    </row>
    <row r="3292" spans="1:4">
      <c r="A3292" s="309"/>
      <c r="B3292" s="310"/>
      <c r="C3292" s="309"/>
      <c r="D3292" s="309"/>
    </row>
    <row r="3293" spans="1:4">
      <c r="A3293" s="309"/>
      <c r="B3293" s="310"/>
      <c r="C3293" s="309"/>
      <c r="D3293" s="309"/>
    </row>
    <row r="3294" spans="1:4">
      <c r="A3294" s="309"/>
      <c r="B3294" s="310"/>
      <c r="C3294" s="309"/>
      <c r="D3294" s="309"/>
    </row>
    <row r="3295" spans="1:4">
      <c r="A3295" s="309"/>
      <c r="B3295" s="310"/>
      <c r="C3295" s="309"/>
      <c r="D3295" s="309"/>
    </row>
    <row r="3296" spans="1:4">
      <c r="A3296" s="309"/>
      <c r="B3296" s="310"/>
      <c r="C3296" s="309"/>
      <c r="D3296" s="309"/>
    </row>
    <row r="3297" spans="1:4">
      <c r="A3297" s="309"/>
      <c r="B3297" s="310"/>
      <c r="C3297" s="309"/>
      <c r="D3297" s="309"/>
    </row>
    <row r="3298" spans="1:4">
      <c r="A3298" s="309"/>
      <c r="B3298" s="310"/>
      <c r="C3298" s="309"/>
      <c r="D3298" s="309"/>
    </row>
    <row r="3299" spans="1:4">
      <c r="A3299" s="309"/>
      <c r="B3299" s="310"/>
      <c r="C3299" s="309"/>
      <c r="D3299" s="309"/>
    </row>
    <row r="3300" spans="1:4">
      <c r="A3300" s="309"/>
      <c r="B3300" s="310"/>
      <c r="C3300" s="309"/>
      <c r="D3300" s="309"/>
    </row>
    <row r="3301" spans="1:4">
      <c r="A3301" s="309"/>
      <c r="B3301" s="310"/>
      <c r="C3301" s="309"/>
      <c r="D3301" s="309"/>
    </row>
    <row r="3302" spans="1:4">
      <c r="A3302" s="309"/>
      <c r="B3302" s="310"/>
      <c r="C3302" s="309"/>
      <c r="D3302" s="309"/>
    </row>
    <row r="3303" spans="1:4">
      <c r="A3303" s="309"/>
      <c r="B3303" s="310"/>
      <c r="C3303" s="309"/>
      <c r="D3303" s="309"/>
    </row>
    <row r="3304" spans="1:4">
      <c r="A3304" s="308"/>
      <c r="B3304" s="308"/>
      <c r="C3304" s="308"/>
      <c r="D3304" s="308"/>
    </row>
    <row r="3305" spans="1:4">
      <c r="A3305" s="309"/>
      <c r="B3305" s="310"/>
      <c r="C3305" s="309"/>
      <c r="D3305" s="309"/>
    </row>
    <row r="3306" spans="1:4">
      <c r="A3306" s="309"/>
      <c r="B3306" s="310"/>
      <c r="C3306" s="309"/>
      <c r="D3306" s="309"/>
    </row>
    <row r="3307" spans="1:4">
      <c r="A3307" s="309"/>
      <c r="B3307" s="310"/>
      <c r="C3307" s="309"/>
      <c r="D3307" s="309"/>
    </row>
    <row r="3308" spans="1:4">
      <c r="A3308" s="309"/>
      <c r="B3308" s="310"/>
      <c r="C3308" s="309"/>
      <c r="D3308" s="309"/>
    </row>
    <row r="3309" spans="1:4">
      <c r="A3309" s="309"/>
      <c r="B3309" s="310"/>
      <c r="C3309" s="309"/>
      <c r="D3309" s="309"/>
    </row>
    <row r="3310" spans="1:4">
      <c r="A3310" s="309"/>
      <c r="B3310" s="310"/>
      <c r="C3310" s="309"/>
      <c r="D3310" s="309"/>
    </row>
    <row r="3311" spans="1:4">
      <c r="A3311" s="309"/>
      <c r="B3311" s="310"/>
      <c r="C3311" s="309"/>
      <c r="D3311" s="309"/>
    </row>
    <row r="3312" spans="1:4">
      <c r="A3312" s="309"/>
      <c r="B3312" s="310"/>
      <c r="C3312" s="309"/>
      <c r="D3312" s="309"/>
    </row>
    <row r="3313" spans="1:4">
      <c r="A3313" s="309"/>
      <c r="B3313" s="310"/>
      <c r="C3313" s="309"/>
      <c r="D3313" s="309"/>
    </row>
    <row r="3314" spans="1:4">
      <c r="A3314" s="309"/>
      <c r="B3314" s="310"/>
      <c r="C3314" s="309"/>
      <c r="D3314" s="309"/>
    </row>
    <row r="3315" spans="1:4">
      <c r="A3315" s="309"/>
      <c r="B3315" s="310"/>
      <c r="C3315" s="309"/>
      <c r="D3315" s="309"/>
    </row>
    <row r="3316" spans="1:4">
      <c r="A3316" s="309"/>
      <c r="B3316" s="310"/>
      <c r="C3316" s="309"/>
      <c r="D3316" s="309"/>
    </row>
    <row r="3317" spans="1:4">
      <c r="A3317" s="309"/>
      <c r="B3317" s="310"/>
      <c r="C3317" s="309"/>
      <c r="D3317" s="309"/>
    </row>
    <row r="3318" spans="1:4">
      <c r="A3318" s="309"/>
      <c r="B3318" s="310"/>
      <c r="C3318" s="309"/>
      <c r="D3318" s="309"/>
    </row>
    <row r="3319" spans="1:4">
      <c r="A3319" s="309"/>
      <c r="B3319" s="310"/>
      <c r="C3319" s="309"/>
      <c r="D3319" s="309"/>
    </row>
    <row r="3320" spans="1:4">
      <c r="A3320" s="309"/>
      <c r="B3320" s="310"/>
      <c r="C3320" s="309"/>
      <c r="D3320" s="309"/>
    </row>
    <row r="3321" spans="1:4">
      <c r="A3321" s="309"/>
      <c r="B3321" s="310"/>
      <c r="C3321" s="309"/>
      <c r="D3321" s="309"/>
    </row>
    <row r="3322" spans="1:4">
      <c r="A3322" s="309"/>
      <c r="B3322" s="310"/>
      <c r="C3322" s="309"/>
      <c r="D3322" s="309"/>
    </row>
    <row r="3323" spans="1:4">
      <c r="A3323" s="309"/>
      <c r="B3323" s="310"/>
      <c r="C3323" s="309"/>
      <c r="D3323" s="309"/>
    </row>
    <row r="3324" spans="1:4">
      <c r="A3324" s="309"/>
      <c r="B3324" s="310"/>
      <c r="C3324" s="309"/>
      <c r="D3324" s="309"/>
    </row>
    <row r="3325" spans="1:4">
      <c r="A3325" s="309"/>
      <c r="B3325" s="310"/>
      <c r="C3325" s="309"/>
      <c r="D3325" s="309"/>
    </row>
    <row r="3326" spans="1:4">
      <c r="A3326" s="308"/>
      <c r="B3326" s="308"/>
      <c r="C3326" s="308"/>
      <c r="D3326" s="308"/>
    </row>
    <row r="3327" spans="1:4">
      <c r="A3327" s="309"/>
      <c r="B3327" s="310"/>
      <c r="C3327" s="309"/>
      <c r="D3327" s="309"/>
    </row>
    <row r="3328" spans="1:4">
      <c r="A3328" s="309"/>
      <c r="B3328" s="310"/>
      <c r="C3328" s="309"/>
      <c r="D3328" s="309"/>
    </row>
    <row r="3329" spans="1:4">
      <c r="A3329" s="309"/>
      <c r="B3329" s="310"/>
      <c r="C3329" s="309"/>
      <c r="D3329" s="309"/>
    </row>
    <row r="3330" spans="1:4">
      <c r="A3330" s="309"/>
      <c r="B3330" s="310"/>
      <c r="C3330" s="309"/>
      <c r="D3330" s="309"/>
    </row>
    <row r="3331" spans="1:4">
      <c r="A3331" s="309"/>
      <c r="B3331" s="310"/>
      <c r="C3331" s="309"/>
      <c r="D3331" s="309"/>
    </row>
    <row r="3332" spans="1:4">
      <c r="A3332" s="308"/>
      <c r="B3332" s="308"/>
      <c r="C3332" s="308"/>
      <c r="D3332" s="308"/>
    </row>
    <row r="3333" spans="1:4">
      <c r="A3333" s="309"/>
      <c r="B3333" s="310"/>
      <c r="C3333" s="309"/>
      <c r="D3333" s="309"/>
    </row>
    <row r="3334" spans="1:4">
      <c r="A3334" s="309"/>
      <c r="B3334" s="310"/>
      <c r="C3334" s="309"/>
      <c r="D3334" s="309"/>
    </row>
    <row r="3335" spans="1:4">
      <c r="A3335" s="308"/>
      <c r="B3335" s="308"/>
      <c r="C3335" s="308"/>
      <c r="D3335" s="308"/>
    </row>
    <row r="3336" spans="1:4">
      <c r="A3336" s="309"/>
      <c r="B3336" s="310"/>
      <c r="C3336" s="309"/>
      <c r="D3336" s="309"/>
    </row>
    <row r="3337" spans="1:4">
      <c r="A3337" s="309"/>
      <c r="B3337" s="310"/>
      <c r="C3337" s="309"/>
      <c r="D3337" s="309"/>
    </row>
    <row r="3338" spans="1:4">
      <c r="A3338" s="309"/>
      <c r="B3338" s="310"/>
      <c r="C3338" s="309"/>
      <c r="D3338" s="309"/>
    </row>
    <row r="3339" spans="1:4">
      <c r="A3339" s="308"/>
      <c r="B3339" s="308"/>
      <c r="C3339" s="308"/>
      <c r="D3339" s="308"/>
    </row>
    <row r="3340" spans="1:4">
      <c r="A3340" s="309"/>
      <c r="B3340" s="310"/>
      <c r="C3340" s="309"/>
      <c r="D3340" s="309"/>
    </row>
    <row r="3341" spans="1:4">
      <c r="A3341" s="308"/>
      <c r="B3341" s="308"/>
      <c r="C3341" s="308"/>
      <c r="D3341" s="308"/>
    </row>
    <row r="3342" spans="1:4">
      <c r="A3342" s="308"/>
      <c r="B3342" s="308"/>
      <c r="C3342" s="308"/>
      <c r="D3342" s="308"/>
    </row>
    <row r="3343" spans="1:4">
      <c r="A3343" s="309"/>
      <c r="B3343" s="310"/>
      <c r="C3343" s="309"/>
      <c r="D3343" s="309"/>
    </row>
    <row r="3344" spans="1:4">
      <c r="A3344" s="309"/>
      <c r="B3344" s="310"/>
      <c r="C3344" s="309"/>
      <c r="D3344" s="309"/>
    </row>
    <row r="3345" spans="1:4">
      <c r="A3345" s="309"/>
      <c r="B3345" s="310"/>
      <c r="C3345" s="309"/>
      <c r="D3345" s="309"/>
    </row>
    <row r="3346" spans="1:4">
      <c r="A3346" s="309"/>
      <c r="B3346" s="310"/>
      <c r="C3346" s="309"/>
      <c r="D3346" s="309"/>
    </row>
    <row r="3347" spans="1:4">
      <c r="A3347" s="309"/>
      <c r="B3347" s="310"/>
      <c r="C3347" s="309"/>
      <c r="D3347" s="309"/>
    </row>
    <row r="3348" spans="1:4">
      <c r="A3348" s="309"/>
      <c r="B3348" s="310"/>
      <c r="C3348" s="309"/>
      <c r="D3348" s="309"/>
    </row>
    <row r="3349" spans="1:4">
      <c r="A3349" s="309"/>
      <c r="B3349" s="310"/>
      <c r="C3349" s="309"/>
      <c r="D3349" s="309"/>
    </row>
    <row r="3350" spans="1:4">
      <c r="A3350" s="309"/>
      <c r="B3350" s="310"/>
      <c r="C3350" s="309"/>
      <c r="D3350" s="309"/>
    </row>
    <row r="3351" spans="1:4">
      <c r="A3351" s="309"/>
      <c r="B3351" s="310"/>
      <c r="C3351" s="309"/>
      <c r="D3351" s="309"/>
    </row>
    <row r="3352" spans="1:4">
      <c r="A3352" s="309"/>
      <c r="B3352" s="310"/>
      <c r="C3352" s="309"/>
      <c r="D3352" s="309"/>
    </row>
    <row r="3353" spans="1:4">
      <c r="A3353" s="309"/>
      <c r="B3353" s="310"/>
      <c r="C3353" s="309"/>
      <c r="D3353" s="309"/>
    </row>
    <row r="3354" spans="1:4">
      <c r="A3354" s="308"/>
      <c r="B3354" s="308"/>
      <c r="C3354" s="308"/>
      <c r="D3354" s="308"/>
    </row>
    <row r="3355" spans="1:4">
      <c r="A3355" s="309"/>
      <c r="B3355" s="310"/>
      <c r="C3355" s="309"/>
      <c r="D3355" s="309"/>
    </row>
    <row r="3356" spans="1:4">
      <c r="A3356" s="309"/>
      <c r="B3356" s="310"/>
      <c r="C3356" s="309"/>
      <c r="D3356" s="309"/>
    </row>
    <row r="3357" spans="1:4">
      <c r="A3357" s="309"/>
      <c r="B3357" s="310"/>
      <c r="C3357" s="309"/>
      <c r="D3357" s="309"/>
    </row>
    <row r="3358" spans="1:4">
      <c r="A3358" s="309"/>
      <c r="B3358" s="310"/>
      <c r="C3358" s="309"/>
      <c r="D3358" s="309"/>
    </row>
    <row r="3359" spans="1:4">
      <c r="A3359" s="309"/>
      <c r="B3359" s="310"/>
      <c r="C3359" s="309"/>
      <c r="D3359" s="309"/>
    </row>
    <row r="3360" spans="1:4">
      <c r="A3360" s="309"/>
      <c r="B3360" s="310"/>
      <c r="C3360" s="309"/>
      <c r="D3360" s="309"/>
    </row>
    <row r="3361" spans="1:4">
      <c r="A3361" s="309"/>
      <c r="B3361" s="310"/>
      <c r="C3361" s="309"/>
      <c r="D3361" s="309"/>
    </row>
    <row r="3362" spans="1:4">
      <c r="A3362" s="309"/>
      <c r="B3362" s="310"/>
      <c r="C3362" s="309"/>
      <c r="D3362" s="309"/>
    </row>
    <row r="3363" spans="1:4">
      <c r="A3363" s="309"/>
      <c r="B3363" s="310"/>
      <c r="C3363" s="309"/>
      <c r="D3363" s="309"/>
    </row>
    <row r="3364" spans="1:4">
      <c r="A3364" s="309"/>
      <c r="B3364" s="310"/>
      <c r="C3364" s="309"/>
      <c r="D3364" s="309"/>
    </row>
    <row r="3365" spans="1:4">
      <c r="A3365" s="309"/>
      <c r="B3365" s="310"/>
      <c r="C3365" s="309"/>
      <c r="D3365" s="309"/>
    </row>
    <row r="3366" spans="1:4">
      <c r="A3366" s="309"/>
      <c r="B3366" s="310"/>
      <c r="C3366" s="309"/>
      <c r="D3366" s="309"/>
    </row>
    <row r="3367" spans="1:4">
      <c r="A3367" s="309"/>
      <c r="B3367" s="310"/>
      <c r="C3367" s="309"/>
      <c r="D3367" s="309"/>
    </row>
    <row r="3368" spans="1:4">
      <c r="A3368" s="309"/>
      <c r="B3368" s="310"/>
      <c r="C3368" s="309"/>
      <c r="D3368" s="309"/>
    </row>
    <row r="3369" spans="1:4">
      <c r="A3369" s="309"/>
      <c r="B3369" s="310"/>
      <c r="C3369" s="309"/>
      <c r="D3369" s="309"/>
    </row>
    <row r="3370" spans="1:4">
      <c r="A3370" s="309"/>
      <c r="B3370" s="310"/>
      <c r="C3370" s="309"/>
      <c r="D3370" s="309"/>
    </row>
    <row r="3371" spans="1:4">
      <c r="A3371" s="309"/>
      <c r="B3371" s="310"/>
      <c r="C3371" s="309"/>
      <c r="D3371" s="309"/>
    </row>
    <row r="3372" spans="1:4">
      <c r="A3372" s="309"/>
      <c r="B3372" s="310"/>
      <c r="C3372" s="309"/>
      <c r="D3372" s="309"/>
    </row>
    <row r="3373" spans="1:4">
      <c r="A3373" s="309"/>
      <c r="B3373" s="310"/>
      <c r="C3373" s="309"/>
      <c r="D3373" s="309"/>
    </row>
    <row r="3374" spans="1:4">
      <c r="A3374" s="309"/>
      <c r="B3374" s="310"/>
      <c r="C3374" s="309"/>
      <c r="D3374" s="309"/>
    </row>
    <row r="3375" spans="1:4">
      <c r="A3375" s="309"/>
      <c r="B3375" s="310"/>
      <c r="C3375" s="309"/>
      <c r="D3375" s="309"/>
    </row>
    <row r="3376" spans="1:4">
      <c r="A3376" s="309"/>
      <c r="B3376" s="310"/>
      <c r="C3376" s="309"/>
      <c r="D3376" s="309"/>
    </row>
    <row r="3377" spans="1:4">
      <c r="A3377" s="308"/>
      <c r="B3377" s="308"/>
      <c r="C3377" s="308"/>
      <c r="D3377" s="308"/>
    </row>
    <row r="3378" spans="1:4">
      <c r="A3378" s="309"/>
      <c r="B3378" s="310"/>
      <c r="C3378" s="309"/>
      <c r="D3378" s="309"/>
    </row>
    <row r="3379" spans="1:4">
      <c r="A3379" s="309"/>
      <c r="B3379" s="310"/>
      <c r="C3379" s="309"/>
      <c r="D3379" s="309"/>
    </row>
    <row r="3380" spans="1:4">
      <c r="A3380" s="309"/>
      <c r="B3380" s="310"/>
      <c r="C3380" s="309"/>
      <c r="D3380" s="309"/>
    </row>
    <row r="3381" spans="1:4">
      <c r="A3381" s="309"/>
      <c r="B3381" s="310"/>
      <c r="C3381" s="309"/>
      <c r="D3381" s="309"/>
    </row>
    <row r="3382" spans="1:4">
      <c r="A3382" s="309"/>
      <c r="B3382" s="310"/>
      <c r="C3382" s="309"/>
      <c r="D3382" s="309"/>
    </row>
    <row r="3383" spans="1:4">
      <c r="A3383" s="308"/>
      <c r="B3383" s="308"/>
      <c r="C3383" s="308"/>
      <c r="D3383" s="308"/>
    </row>
    <row r="3384" spans="1:4">
      <c r="A3384" s="309"/>
      <c r="B3384" s="310"/>
      <c r="C3384" s="309"/>
      <c r="D3384" s="309"/>
    </row>
    <row r="3385" spans="1:4">
      <c r="A3385" s="309"/>
      <c r="B3385" s="310"/>
      <c r="C3385" s="309"/>
      <c r="D3385" s="309"/>
    </row>
    <row r="3386" spans="1:4">
      <c r="A3386" s="309"/>
      <c r="B3386" s="310"/>
      <c r="C3386" s="309"/>
      <c r="D3386" s="309"/>
    </row>
    <row r="3387" spans="1:4">
      <c r="A3387" s="309"/>
      <c r="B3387" s="310"/>
      <c r="C3387" s="309"/>
      <c r="D3387" s="309"/>
    </row>
    <row r="3388" spans="1:4">
      <c r="A3388" s="309"/>
      <c r="B3388" s="310"/>
      <c r="C3388" s="309"/>
      <c r="D3388" s="309"/>
    </row>
    <row r="3389" spans="1:4">
      <c r="A3389" s="309"/>
      <c r="B3389" s="310"/>
      <c r="C3389" s="309"/>
      <c r="D3389" s="309"/>
    </row>
    <row r="3390" spans="1:4">
      <c r="A3390" s="308"/>
      <c r="B3390" s="308"/>
      <c r="C3390" s="308"/>
      <c r="D3390" s="308"/>
    </row>
    <row r="3391" spans="1:4">
      <c r="A3391" s="309"/>
      <c r="B3391" s="310"/>
      <c r="C3391" s="309"/>
      <c r="D3391" s="309"/>
    </row>
    <row r="3392" spans="1:4">
      <c r="A3392" s="309"/>
      <c r="B3392" s="310"/>
      <c r="C3392" s="309"/>
      <c r="D3392" s="309"/>
    </row>
    <row r="3393" spans="1:4">
      <c r="A3393" s="309"/>
      <c r="B3393" s="310"/>
      <c r="C3393" s="309"/>
      <c r="D3393" s="309"/>
    </row>
    <row r="3394" spans="1:4">
      <c r="A3394" s="309"/>
      <c r="B3394" s="310"/>
      <c r="C3394" s="309"/>
      <c r="D3394" s="309"/>
    </row>
    <row r="3395" spans="1:4">
      <c r="A3395" s="308"/>
      <c r="B3395" s="308"/>
      <c r="C3395" s="308"/>
      <c r="D3395" s="308"/>
    </row>
    <row r="3396" spans="1:4">
      <c r="A3396" s="309"/>
      <c r="B3396" s="310"/>
      <c r="C3396" s="309"/>
      <c r="D3396" s="309"/>
    </row>
    <row r="3397" spans="1:4">
      <c r="A3397" s="309"/>
      <c r="B3397" s="310"/>
      <c r="C3397" s="309"/>
      <c r="D3397" s="309"/>
    </row>
    <row r="3398" spans="1:4">
      <c r="A3398" s="309"/>
      <c r="B3398" s="310"/>
      <c r="C3398" s="309"/>
      <c r="D3398" s="309"/>
    </row>
    <row r="3399" spans="1:4">
      <c r="A3399" s="309"/>
      <c r="B3399" s="310"/>
      <c r="C3399" s="309"/>
      <c r="D3399" s="309"/>
    </row>
    <row r="3400" spans="1:4">
      <c r="A3400" s="308"/>
      <c r="B3400" s="308"/>
      <c r="C3400" s="308"/>
      <c r="D3400" s="308"/>
    </row>
    <row r="3401" spans="1:4">
      <c r="A3401" s="309"/>
      <c r="B3401" s="310"/>
      <c r="C3401" s="309"/>
      <c r="D3401" s="309"/>
    </row>
    <row r="3402" spans="1:4">
      <c r="A3402" s="309"/>
      <c r="B3402" s="310"/>
      <c r="C3402" s="309"/>
      <c r="D3402" s="309"/>
    </row>
    <row r="3403" spans="1:4">
      <c r="A3403" s="308"/>
      <c r="B3403" s="308"/>
      <c r="C3403" s="308"/>
      <c r="D3403" s="308"/>
    </row>
    <row r="3404" spans="1:4">
      <c r="A3404" s="309"/>
      <c r="B3404" s="310"/>
      <c r="C3404" s="309"/>
      <c r="D3404" s="309"/>
    </row>
    <row r="3405" spans="1:4">
      <c r="A3405" s="309"/>
      <c r="B3405" s="310"/>
      <c r="C3405" s="309"/>
      <c r="D3405" s="309"/>
    </row>
    <row r="3406" spans="1:4">
      <c r="A3406" s="309"/>
      <c r="B3406" s="310"/>
      <c r="C3406" s="309"/>
      <c r="D3406" s="309"/>
    </row>
    <row r="3407" spans="1:4">
      <c r="A3407" s="309"/>
      <c r="B3407" s="310"/>
      <c r="C3407" s="309"/>
      <c r="D3407" s="309"/>
    </row>
    <row r="3408" spans="1:4">
      <c r="A3408" s="308"/>
      <c r="B3408" s="308"/>
      <c r="C3408" s="308"/>
      <c r="D3408" s="308"/>
    </row>
    <row r="3409" spans="1:4">
      <c r="A3409" s="309"/>
      <c r="B3409" s="310"/>
      <c r="C3409" s="309"/>
      <c r="D3409" s="309"/>
    </row>
    <row r="3410" spans="1:4">
      <c r="A3410" s="308"/>
      <c r="B3410" s="308"/>
      <c r="C3410" s="308"/>
      <c r="D3410" s="308"/>
    </row>
    <row r="3411" spans="1:4">
      <c r="A3411" s="309"/>
      <c r="B3411" s="310"/>
      <c r="C3411" s="309"/>
      <c r="D3411" s="309"/>
    </row>
    <row r="3412" spans="1:4">
      <c r="A3412" s="308"/>
      <c r="B3412" s="308"/>
      <c r="C3412" s="308"/>
      <c r="D3412" s="308"/>
    </row>
    <row r="3413" spans="1:4">
      <c r="A3413" s="309"/>
      <c r="B3413" s="310"/>
      <c r="C3413" s="309"/>
      <c r="D3413" s="309"/>
    </row>
    <row r="3414" spans="1:4">
      <c r="A3414" s="309"/>
      <c r="B3414" s="310"/>
      <c r="C3414" s="309"/>
      <c r="D3414" s="309"/>
    </row>
    <row r="3415" spans="1:4">
      <c r="A3415" s="309"/>
      <c r="B3415" s="310"/>
      <c r="C3415" s="309"/>
      <c r="D3415" s="309"/>
    </row>
    <row r="3416" spans="1:4">
      <c r="A3416" s="309"/>
      <c r="B3416" s="310"/>
      <c r="C3416" s="309"/>
      <c r="D3416" s="309"/>
    </row>
    <row r="3417" spans="1:4">
      <c r="A3417" s="309"/>
      <c r="B3417" s="310"/>
      <c r="C3417" s="309"/>
      <c r="D3417" s="309"/>
    </row>
    <row r="3418" spans="1:4">
      <c r="A3418" s="309"/>
      <c r="B3418" s="310"/>
      <c r="C3418" s="309"/>
      <c r="D3418" s="309"/>
    </row>
    <row r="3419" spans="1:4">
      <c r="A3419" s="309"/>
      <c r="B3419" s="310"/>
      <c r="C3419" s="309"/>
      <c r="D3419" s="309"/>
    </row>
    <row r="3420" spans="1:4">
      <c r="A3420" s="309"/>
      <c r="B3420" s="310"/>
      <c r="C3420" s="309"/>
      <c r="D3420" s="309"/>
    </row>
    <row r="3421" spans="1:4">
      <c r="A3421" s="309"/>
      <c r="B3421" s="310"/>
      <c r="C3421" s="309"/>
      <c r="D3421" s="309"/>
    </row>
    <row r="3422" spans="1:4">
      <c r="A3422" s="309"/>
      <c r="B3422" s="310"/>
      <c r="C3422" s="309"/>
      <c r="D3422" s="309"/>
    </row>
    <row r="3423" spans="1:4">
      <c r="A3423" s="309"/>
      <c r="B3423" s="310"/>
      <c r="C3423" s="309"/>
      <c r="D3423" s="309"/>
    </row>
    <row r="3424" spans="1:4">
      <c r="A3424" s="309"/>
      <c r="B3424" s="310"/>
      <c r="C3424" s="309"/>
      <c r="D3424" s="309"/>
    </row>
    <row r="3425" spans="1:4">
      <c r="A3425" s="309"/>
      <c r="B3425" s="310"/>
      <c r="C3425" s="309"/>
      <c r="D3425" s="309"/>
    </row>
    <row r="3426" spans="1:4">
      <c r="A3426" s="309"/>
      <c r="B3426" s="310"/>
      <c r="C3426" s="309"/>
      <c r="D3426" s="309"/>
    </row>
    <row r="3427" spans="1:4">
      <c r="A3427" s="309"/>
      <c r="B3427" s="310"/>
      <c r="C3427" s="309"/>
      <c r="D3427" s="309"/>
    </row>
    <row r="3428" spans="1:4">
      <c r="A3428" s="308"/>
      <c r="B3428" s="308"/>
      <c r="C3428" s="308"/>
      <c r="D3428" s="308"/>
    </row>
    <row r="3429" spans="1:4">
      <c r="A3429" s="309"/>
      <c r="B3429" s="310"/>
      <c r="C3429" s="309"/>
      <c r="D3429" s="309"/>
    </row>
    <row r="3430" spans="1:4">
      <c r="A3430" s="309"/>
      <c r="B3430" s="310"/>
      <c r="C3430" s="309"/>
      <c r="D3430" s="309"/>
    </row>
    <row r="3431" spans="1:4">
      <c r="A3431" s="309"/>
      <c r="B3431" s="310"/>
      <c r="C3431" s="309"/>
      <c r="D3431" s="309"/>
    </row>
    <row r="3432" spans="1:4">
      <c r="A3432" s="309"/>
      <c r="B3432" s="310"/>
      <c r="C3432" s="309"/>
      <c r="D3432" s="309"/>
    </row>
    <row r="3433" spans="1:4">
      <c r="A3433" s="308"/>
      <c r="B3433" s="308"/>
      <c r="C3433" s="308"/>
      <c r="D3433" s="308"/>
    </row>
    <row r="3434" spans="1:4">
      <c r="A3434" s="308"/>
      <c r="B3434" s="308"/>
      <c r="C3434" s="308"/>
      <c r="D3434" s="308"/>
    </row>
    <row r="3435" spans="1:4">
      <c r="A3435" s="309"/>
      <c r="B3435" s="310"/>
      <c r="C3435" s="309"/>
      <c r="D3435" s="309"/>
    </row>
    <row r="3436" spans="1:4">
      <c r="A3436" s="309"/>
      <c r="B3436" s="310"/>
      <c r="C3436" s="309"/>
      <c r="D3436" s="309"/>
    </row>
    <row r="3437" spans="1:4">
      <c r="A3437" s="309"/>
      <c r="B3437" s="310"/>
      <c r="C3437" s="309"/>
      <c r="D3437" s="309"/>
    </row>
    <row r="3438" spans="1:4">
      <c r="A3438" s="309"/>
      <c r="B3438" s="310"/>
      <c r="C3438" s="309"/>
      <c r="D3438" s="309"/>
    </row>
    <row r="3439" spans="1:4">
      <c r="A3439" s="309"/>
      <c r="B3439" s="310"/>
      <c r="C3439" s="309"/>
      <c r="D3439" s="309"/>
    </row>
    <row r="3440" spans="1:4">
      <c r="A3440" s="309"/>
      <c r="B3440" s="310"/>
      <c r="C3440" s="309"/>
      <c r="D3440" s="309"/>
    </row>
    <row r="3441" spans="1:4">
      <c r="A3441" s="309"/>
      <c r="B3441" s="310"/>
      <c r="C3441" s="309"/>
      <c r="D3441" s="309"/>
    </row>
    <row r="3442" spans="1:4">
      <c r="A3442" s="309"/>
      <c r="B3442" s="310"/>
      <c r="C3442" s="309"/>
      <c r="D3442" s="309"/>
    </row>
    <row r="3443" spans="1:4">
      <c r="A3443" s="309"/>
      <c r="B3443" s="310"/>
      <c r="C3443" s="309"/>
      <c r="D3443" s="309"/>
    </row>
    <row r="3444" spans="1:4">
      <c r="A3444" s="309"/>
      <c r="B3444" s="310"/>
      <c r="C3444" s="309"/>
      <c r="D3444" s="309"/>
    </row>
    <row r="3445" spans="1:4">
      <c r="A3445" s="309"/>
      <c r="B3445" s="310"/>
      <c r="C3445" s="309"/>
      <c r="D3445" s="309"/>
    </row>
    <row r="3446" spans="1:4">
      <c r="A3446" s="309"/>
      <c r="B3446" s="310"/>
      <c r="C3446" s="309"/>
      <c r="D3446" s="309"/>
    </row>
    <row r="3447" spans="1:4">
      <c r="A3447" s="309"/>
      <c r="B3447" s="310"/>
      <c r="C3447" s="309"/>
      <c r="D3447" s="309"/>
    </row>
    <row r="3448" spans="1:4">
      <c r="A3448" s="309"/>
      <c r="B3448" s="310"/>
      <c r="C3448" s="309"/>
      <c r="D3448" s="309"/>
    </row>
    <row r="3449" spans="1:4">
      <c r="A3449" s="309"/>
      <c r="B3449" s="310"/>
      <c r="C3449" s="309"/>
      <c r="D3449" s="309"/>
    </row>
    <row r="3450" spans="1:4">
      <c r="A3450" s="309"/>
      <c r="B3450" s="310"/>
      <c r="C3450" s="309"/>
      <c r="D3450" s="309"/>
    </row>
    <row r="3451" spans="1:4">
      <c r="A3451" s="309"/>
      <c r="B3451" s="310"/>
      <c r="C3451" s="309"/>
      <c r="D3451" s="309"/>
    </row>
    <row r="3452" spans="1:4">
      <c r="A3452" s="309"/>
      <c r="B3452" s="310"/>
      <c r="C3452" s="309"/>
      <c r="D3452" s="309"/>
    </row>
    <row r="3453" spans="1:4">
      <c r="A3453" s="309"/>
      <c r="B3453" s="310"/>
      <c r="C3453" s="309"/>
      <c r="D3453" s="309"/>
    </row>
    <row r="3454" spans="1:4">
      <c r="A3454" s="309"/>
      <c r="B3454" s="310"/>
      <c r="C3454" s="309"/>
      <c r="D3454" s="309"/>
    </row>
    <row r="3455" spans="1:4">
      <c r="A3455" s="309"/>
      <c r="B3455" s="310"/>
      <c r="C3455" s="309"/>
      <c r="D3455" s="309"/>
    </row>
    <row r="3456" spans="1:4">
      <c r="A3456" s="309"/>
      <c r="B3456" s="310"/>
      <c r="C3456" s="309"/>
      <c r="D3456" s="309"/>
    </row>
    <row r="3457" spans="1:4">
      <c r="A3457" s="309"/>
      <c r="B3457" s="310"/>
      <c r="C3457" s="309"/>
      <c r="D3457" s="309"/>
    </row>
    <row r="3458" spans="1:4">
      <c r="A3458" s="309"/>
      <c r="B3458" s="310"/>
      <c r="C3458" s="309"/>
      <c r="D3458" s="309"/>
    </row>
    <row r="3459" spans="1:4">
      <c r="A3459" s="309"/>
      <c r="B3459" s="310"/>
      <c r="C3459" s="309"/>
      <c r="D3459" s="309"/>
    </row>
    <row r="3460" spans="1:4">
      <c r="A3460" s="309"/>
      <c r="B3460" s="310"/>
      <c r="C3460" s="309"/>
      <c r="D3460" s="309"/>
    </row>
    <row r="3461" spans="1:4">
      <c r="A3461" s="309"/>
      <c r="B3461" s="310"/>
      <c r="C3461" s="309"/>
      <c r="D3461" s="309"/>
    </row>
    <row r="3462" spans="1:4">
      <c r="A3462" s="309"/>
      <c r="B3462" s="310"/>
      <c r="C3462" s="309"/>
      <c r="D3462" s="309"/>
    </row>
    <row r="3463" spans="1:4">
      <c r="A3463" s="309"/>
      <c r="B3463" s="310"/>
      <c r="C3463" s="309"/>
      <c r="D3463" s="309"/>
    </row>
    <row r="3464" spans="1:4">
      <c r="A3464" s="309"/>
      <c r="B3464" s="310"/>
      <c r="C3464" s="309"/>
      <c r="D3464" s="309"/>
    </row>
    <row r="3465" spans="1:4">
      <c r="A3465" s="309"/>
      <c r="B3465" s="310"/>
      <c r="C3465" s="309"/>
      <c r="D3465" s="309"/>
    </row>
    <row r="3466" spans="1:4">
      <c r="A3466" s="308"/>
      <c r="B3466" s="308"/>
      <c r="C3466" s="308"/>
      <c r="D3466" s="308"/>
    </row>
    <row r="3467" spans="1:4">
      <c r="A3467" s="309"/>
      <c r="B3467" s="310"/>
      <c r="C3467" s="309"/>
      <c r="D3467" s="309"/>
    </row>
    <row r="3468" spans="1:4">
      <c r="A3468" s="308"/>
      <c r="B3468" s="308"/>
      <c r="C3468" s="308"/>
      <c r="D3468" s="308"/>
    </row>
    <row r="3469" spans="1:4">
      <c r="A3469" s="308"/>
      <c r="B3469" s="308"/>
      <c r="C3469" s="308"/>
      <c r="D3469" s="308"/>
    </row>
    <row r="3470" spans="1:4">
      <c r="A3470" s="309"/>
      <c r="B3470" s="310"/>
      <c r="C3470" s="309"/>
      <c r="D3470" s="309"/>
    </row>
    <row r="3471" spans="1:4">
      <c r="A3471" s="309"/>
      <c r="B3471" s="310"/>
      <c r="C3471" s="309"/>
      <c r="D3471" s="309"/>
    </row>
    <row r="3472" spans="1:4">
      <c r="A3472" s="309"/>
      <c r="B3472" s="310"/>
      <c r="C3472" s="309"/>
      <c r="D3472" s="309"/>
    </row>
    <row r="3473" spans="1:4">
      <c r="A3473" s="309"/>
      <c r="B3473" s="310"/>
      <c r="C3473" s="309"/>
      <c r="D3473" s="309"/>
    </row>
    <row r="3474" spans="1:4">
      <c r="A3474" s="308"/>
      <c r="B3474" s="308"/>
      <c r="C3474" s="308"/>
      <c r="D3474" s="308"/>
    </row>
    <row r="3475" spans="1:4">
      <c r="A3475" s="309"/>
      <c r="B3475" s="310"/>
      <c r="C3475" s="309"/>
      <c r="D3475" s="309"/>
    </row>
    <row r="3476" spans="1:4">
      <c r="A3476" s="309"/>
      <c r="B3476" s="310"/>
      <c r="C3476" s="309"/>
      <c r="D3476" s="309"/>
    </row>
    <row r="3477" spans="1:4">
      <c r="A3477" s="309"/>
      <c r="B3477" s="310"/>
      <c r="C3477" s="309"/>
      <c r="D3477" s="309"/>
    </row>
    <row r="3478" spans="1:4">
      <c r="A3478" s="309"/>
      <c r="B3478" s="310"/>
      <c r="C3478" s="309"/>
      <c r="D3478" s="309"/>
    </row>
    <row r="3479" spans="1:4">
      <c r="A3479" s="309"/>
      <c r="B3479" s="310"/>
      <c r="C3479" s="309"/>
      <c r="D3479" s="309"/>
    </row>
    <row r="3480" spans="1:4">
      <c r="A3480" s="309"/>
      <c r="B3480" s="310"/>
      <c r="C3480" s="309"/>
      <c r="D3480" s="309"/>
    </row>
    <row r="3481" spans="1:4">
      <c r="A3481" s="309"/>
      <c r="B3481" s="310"/>
      <c r="C3481" s="309"/>
      <c r="D3481" s="309"/>
    </row>
    <row r="3482" spans="1:4">
      <c r="A3482" s="309"/>
      <c r="B3482" s="310"/>
      <c r="C3482" s="309"/>
      <c r="D3482" s="309"/>
    </row>
    <row r="3483" spans="1:4">
      <c r="A3483" s="308"/>
      <c r="B3483" s="308"/>
      <c r="C3483" s="308"/>
      <c r="D3483" s="308"/>
    </row>
    <row r="3484" spans="1:4">
      <c r="A3484" s="309"/>
      <c r="B3484" s="310"/>
      <c r="C3484" s="309"/>
      <c r="D3484" s="309"/>
    </row>
    <row r="3485" spans="1:4">
      <c r="A3485" s="309"/>
      <c r="B3485" s="310"/>
      <c r="C3485" s="309"/>
      <c r="D3485" s="309"/>
    </row>
    <row r="3486" spans="1:4">
      <c r="A3486" s="308"/>
      <c r="B3486" s="308"/>
      <c r="C3486" s="308"/>
      <c r="D3486" s="308"/>
    </row>
    <row r="3487" spans="1:4">
      <c r="A3487" s="309"/>
      <c r="B3487" s="310"/>
      <c r="C3487" s="309"/>
      <c r="D3487" s="309"/>
    </row>
    <row r="3488" spans="1:4">
      <c r="A3488" s="309"/>
      <c r="B3488" s="310"/>
      <c r="C3488" s="309"/>
      <c r="D3488" s="309"/>
    </row>
    <row r="3489" spans="1:4">
      <c r="A3489" s="309"/>
      <c r="B3489" s="310"/>
      <c r="C3489" s="309"/>
      <c r="D3489" s="309"/>
    </row>
    <row r="3490" spans="1:4">
      <c r="A3490" s="308"/>
      <c r="B3490" s="308"/>
      <c r="C3490" s="308"/>
      <c r="D3490" s="308"/>
    </row>
    <row r="3491" spans="1:4">
      <c r="A3491" s="309"/>
      <c r="B3491" s="310"/>
      <c r="C3491" s="309"/>
      <c r="D3491" s="309"/>
    </row>
    <row r="3492" spans="1:4">
      <c r="A3492" s="309"/>
      <c r="B3492" s="310"/>
      <c r="C3492" s="309"/>
      <c r="D3492" s="309"/>
    </row>
    <row r="3493" spans="1:4">
      <c r="A3493" s="309"/>
      <c r="B3493" s="310"/>
      <c r="C3493" s="309"/>
      <c r="D3493" s="309"/>
    </row>
    <row r="3494" spans="1:4">
      <c r="A3494" s="309"/>
      <c r="B3494" s="310"/>
      <c r="C3494" s="309"/>
      <c r="D3494" s="309"/>
    </row>
    <row r="3495" spans="1:4">
      <c r="A3495" s="309"/>
      <c r="B3495" s="310"/>
      <c r="C3495" s="309"/>
      <c r="D3495" s="309"/>
    </row>
    <row r="3496" spans="1:4">
      <c r="A3496" s="309"/>
      <c r="B3496" s="310"/>
      <c r="C3496" s="309"/>
      <c r="D3496" s="309"/>
    </row>
    <row r="3497" spans="1:4">
      <c r="A3497" s="309"/>
      <c r="B3497" s="310"/>
      <c r="C3497" s="309"/>
      <c r="D3497" s="309"/>
    </row>
    <row r="3498" spans="1:4">
      <c r="A3498" s="309"/>
      <c r="B3498" s="310"/>
      <c r="C3498" s="309"/>
      <c r="D3498" s="309"/>
    </row>
    <row r="3499" spans="1:4">
      <c r="A3499" s="309"/>
      <c r="B3499" s="310"/>
      <c r="C3499" s="309"/>
      <c r="D3499" s="309"/>
    </row>
    <row r="3500" spans="1:4">
      <c r="A3500" s="309"/>
      <c r="B3500" s="310"/>
      <c r="C3500" s="309"/>
      <c r="D3500" s="309"/>
    </row>
    <row r="3501" spans="1:4">
      <c r="A3501" s="309"/>
      <c r="B3501" s="310"/>
      <c r="C3501" s="309"/>
      <c r="D3501" s="309"/>
    </row>
    <row r="3502" spans="1:4">
      <c r="A3502" s="309"/>
      <c r="B3502" s="310"/>
      <c r="C3502" s="309"/>
      <c r="D3502" s="309"/>
    </row>
    <row r="3503" spans="1:4">
      <c r="A3503" s="309"/>
      <c r="B3503" s="310"/>
      <c r="C3503" s="309"/>
      <c r="D3503" s="309"/>
    </row>
    <row r="3504" spans="1:4">
      <c r="A3504" s="309"/>
      <c r="B3504" s="310"/>
      <c r="C3504" s="309"/>
      <c r="D3504" s="309"/>
    </row>
    <row r="3505" spans="1:4">
      <c r="A3505" s="308"/>
      <c r="B3505" s="308"/>
      <c r="C3505" s="308"/>
      <c r="D3505" s="308"/>
    </row>
    <row r="3506" spans="1:4">
      <c r="A3506" s="309"/>
      <c r="B3506" s="310"/>
      <c r="C3506" s="309"/>
      <c r="D3506" s="309"/>
    </row>
    <row r="3507" spans="1:4">
      <c r="A3507" s="309"/>
      <c r="B3507" s="310"/>
      <c r="C3507" s="309"/>
      <c r="D3507" s="309"/>
    </row>
    <row r="3508" spans="1:4">
      <c r="A3508" s="309"/>
      <c r="B3508" s="310"/>
      <c r="C3508" s="309"/>
      <c r="D3508" s="309"/>
    </row>
    <row r="3509" spans="1:4">
      <c r="A3509" s="309"/>
      <c r="B3509" s="310"/>
      <c r="C3509" s="309"/>
      <c r="D3509" s="309"/>
    </row>
    <row r="3510" spans="1:4">
      <c r="A3510" s="309"/>
      <c r="B3510" s="310"/>
      <c r="C3510" s="309"/>
      <c r="D3510" s="309"/>
    </row>
    <row r="3511" spans="1:4">
      <c r="A3511" s="308"/>
      <c r="B3511" s="308"/>
      <c r="C3511" s="308"/>
      <c r="D3511" s="308"/>
    </row>
    <row r="3512" spans="1:4">
      <c r="A3512" s="309"/>
      <c r="B3512" s="310"/>
      <c r="C3512" s="309"/>
      <c r="D3512" s="309"/>
    </row>
    <row r="3513" spans="1:4">
      <c r="A3513" s="309"/>
      <c r="B3513" s="310"/>
      <c r="C3513" s="309"/>
      <c r="D3513" s="309"/>
    </row>
    <row r="3514" spans="1:4">
      <c r="A3514" s="309"/>
      <c r="B3514" s="310"/>
      <c r="C3514" s="309"/>
      <c r="D3514" s="309"/>
    </row>
    <row r="3515" spans="1:4">
      <c r="A3515" s="309"/>
      <c r="B3515" s="310"/>
      <c r="C3515" s="309"/>
      <c r="D3515" s="309"/>
    </row>
    <row r="3516" spans="1:4">
      <c r="A3516" s="309"/>
      <c r="B3516" s="310"/>
      <c r="C3516" s="309"/>
      <c r="D3516" s="309"/>
    </row>
    <row r="3517" spans="1:4">
      <c r="A3517" s="308"/>
      <c r="B3517" s="308"/>
      <c r="C3517" s="308"/>
      <c r="D3517" s="308"/>
    </row>
    <row r="3518" spans="1:4">
      <c r="A3518" s="309"/>
      <c r="B3518" s="310"/>
      <c r="C3518" s="309"/>
      <c r="D3518" s="309"/>
    </row>
    <row r="3519" spans="1:4">
      <c r="A3519" s="309"/>
      <c r="B3519" s="310"/>
      <c r="C3519" s="309"/>
      <c r="D3519" s="309"/>
    </row>
    <row r="3520" spans="1:4">
      <c r="A3520" s="309"/>
      <c r="B3520" s="310"/>
      <c r="C3520" s="309"/>
      <c r="D3520" s="309"/>
    </row>
    <row r="3521" spans="1:4">
      <c r="A3521" s="309"/>
      <c r="B3521" s="310"/>
      <c r="C3521" s="309"/>
      <c r="D3521" s="309"/>
    </row>
    <row r="3522" spans="1:4">
      <c r="A3522" s="309"/>
      <c r="B3522" s="310"/>
      <c r="C3522" s="309"/>
      <c r="D3522" s="309"/>
    </row>
    <row r="3523" spans="1:4">
      <c r="A3523" s="309"/>
      <c r="B3523" s="310"/>
      <c r="C3523" s="309"/>
      <c r="D3523" s="309"/>
    </row>
    <row r="3524" spans="1:4">
      <c r="A3524" s="309"/>
      <c r="B3524" s="310"/>
      <c r="C3524" s="309"/>
      <c r="D3524" s="309"/>
    </row>
    <row r="3525" spans="1:4">
      <c r="A3525" s="309"/>
      <c r="B3525" s="310"/>
      <c r="C3525" s="309"/>
      <c r="D3525" s="309"/>
    </row>
    <row r="3526" spans="1:4">
      <c r="A3526" s="309"/>
      <c r="B3526" s="310"/>
      <c r="C3526" s="309"/>
      <c r="D3526" s="309"/>
    </row>
    <row r="3527" spans="1:4">
      <c r="A3527" s="309"/>
      <c r="B3527" s="310"/>
      <c r="C3527" s="309"/>
      <c r="D3527" s="309"/>
    </row>
    <row r="3528" spans="1:4">
      <c r="A3528" s="308"/>
      <c r="B3528" s="308"/>
      <c r="C3528" s="308"/>
      <c r="D3528" s="308"/>
    </row>
    <row r="3529" spans="1:4">
      <c r="A3529" s="309"/>
      <c r="B3529" s="310"/>
      <c r="C3529" s="309"/>
      <c r="D3529" s="309"/>
    </row>
    <row r="3530" spans="1:4">
      <c r="A3530" s="309"/>
      <c r="B3530" s="310"/>
      <c r="C3530" s="309"/>
      <c r="D3530" s="309"/>
    </row>
    <row r="3531" spans="1:4">
      <c r="A3531" s="308"/>
      <c r="B3531" s="308"/>
      <c r="C3531" s="308"/>
      <c r="D3531" s="308"/>
    </row>
    <row r="3532" spans="1:4">
      <c r="A3532" s="309"/>
      <c r="B3532" s="310"/>
      <c r="C3532" s="309"/>
      <c r="D3532" s="309"/>
    </row>
    <row r="3533" spans="1:4">
      <c r="A3533" s="309"/>
      <c r="B3533" s="310"/>
      <c r="C3533" s="309"/>
      <c r="D3533" s="309"/>
    </row>
    <row r="3534" spans="1:4">
      <c r="A3534" s="309"/>
      <c r="B3534" s="310"/>
      <c r="C3534" s="309"/>
      <c r="D3534" s="309"/>
    </row>
    <row r="3535" spans="1:4">
      <c r="A3535" s="309"/>
      <c r="B3535" s="310"/>
      <c r="C3535" s="309"/>
      <c r="D3535" s="309"/>
    </row>
    <row r="3536" spans="1:4">
      <c r="A3536" s="308"/>
      <c r="B3536" s="308"/>
      <c r="C3536" s="308"/>
      <c r="D3536" s="308"/>
    </row>
    <row r="3537" spans="1:4">
      <c r="A3537" s="309"/>
      <c r="B3537" s="310"/>
      <c r="C3537" s="309"/>
      <c r="D3537" s="309"/>
    </row>
    <row r="3538" spans="1:4">
      <c r="A3538" s="309"/>
      <c r="B3538" s="310"/>
      <c r="C3538" s="309"/>
      <c r="D3538" s="309"/>
    </row>
    <row r="3539" spans="1:4">
      <c r="A3539" s="309"/>
      <c r="B3539" s="310"/>
      <c r="C3539" s="309"/>
      <c r="D3539" s="309"/>
    </row>
    <row r="3540" spans="1:4">
      <c r="A3540" s="309"/>
      <c r="B3540" s="310"/>
      <c r="C3540" s="309"/>
      <c r="D3540" s="309"/>
    </row>
    <row r="3541" spans="1:4">
      <c r="A3541" s="309"/>
      <c r="B3541" s="310"/>
      <c r="C3541" s="309"/>
      <c r="D3541" s="309"/>
    </row>
    <row r="3542" spans="1:4">
      <c r="A3542" s="309"/>
      <c r="B3542" s="310"/>
      <c r="C3542" s="309"/>
      <c r="D3542" s="309"/>
    </row>
    <row r="3543" spans="1:4">
      <c r="A3543" s="309"/>
      <c r="B3543" s="310"/>
      <c r="C3543" s="309"/>
      <c r="D3543" s="309"/>
    </row>
    <row r="3544" spans="1:4">
      <c r="A3544" s="309"/>
      <c r="B3544" s="310"/>
      <c r="C3544" s="309"/>
      <c r="D3544" s="309"/>
    </row>
    <row r="3545" spans="1:4">
      <c r="A3545" s="309"/>
      <c r="B3545" s="310"/>
      <c r="C3545" s="309"/>
      <c r="D3545" s="309"/>
    </row>
    <row r="3546" spans="1:4">
      <c r="A3546" s="309"/>
      <c r="B3546" s="310"/>
      <c r="C3546" s="309"/>
      <c r="D3546" s="309"/>
    </row>
    <row r="3547" spans="1:4">
      <c r="A3547" s="309"/>
      <c r="B3547" s="310"/>
      <c r="C3547" s="309"/>
      <c r="D3547" s="309"/>
    </row>
    <row r="3548" spans="1:4">
      <c r="A3548" s="309"/>
      <c r="B3548" s="310"/>
      <c r="C3548" s="309"/>
      <c r="D3548" s="309"/>
    </row>
    <row r="3549" spans="1:4">
      <c r="A3549" s="309"/>
      <c r="B3549" s="310"/>
      <c r="C3549" s="309"/>
      <c r="D3549" s="309"/>
    </row>
    <row r="3550" spans="1:4">
      <c r="A3550" s="309"/>
      <c r="B3550" s="310"/>
      <c r="C3550" s="309"/>
      <c r="D3550" s="309"/>
    </row>
    <row r="3551" spans="1:4">
      <c r="A3551" s="309"/>
      <c r="B3551" s="310"/>
      <c r="C3551" s="309"/>
      <c r="D3551" s="309"/>
    </row>
    <row r="3552" spans="1:4">
      <c r="A3552" s="309"/>
      <c r="B3552" s="310"/>
      <c r="C3552" s="309"/>
      <c r="D3552" s="309"/>
    </row>
    <row r="3553" spans="1:4">
      <c r="A3553" s="308"/>
      <c r="B3553" s="308"/>
      <c r="C3553" s="308"/>
      <c r="D3553" s="308"/>
    </row>
    <row r="3554" spans="1:4">
      <c r="A3554" s="309"/>
      <c r="B3554" s="310"/>
      <c r="C3554" s="309"/>
      <c r="D3554" s="309"/>
    </row>
    <row r="3555" spans="1:4">
      <c r="A3555" s="309"/>
      <c r="B3555" s="310"/>
      <c r="C3555" s="309"/>
      <c r="D3555" s="309"/>
    </row>
    <row r="3556" spans="1:4">
      <c r="A3556" s="309"/>
      <c r="B3556" s="310"/>
      <c r="C3556" s="309"/>
      <c r="D3556" s="309"/>
    </row>
    <row r="3557" spans="1:4">
      <c r="A3557" s="309"/>
      <c r="B3557" s="310"/>
      <c r="C3557" s="309"/>
      <c r="D3557" s="309"/>
    </row>
    <row r="3558" spans="1:4">
      <c r="A3558" s="309"/>
      <c r="B3558" s="310"/>
      <c r="C3558" s="309"/>
      <c r="D3558" s="309"/>
    </row>
    <row r="3559" spans="1:4">
      <c r="A3559" s="309"/>
      <c r="B3559" s="310"/>
      <c r="C3559" s="309"/>
      <c r="D3559" s="309"/>
    </row>
    <row r="3560" spans="1:4">
      <c r="A3560" s="308"/>
      <c r="B3560" s="308"/>
      <c r="C3560" s="308"/>
      <c r="D3560" s="308"/>
    </row>
    <row r="3561" spans="1:4">
      <c r="A3561" s="309"/>
      <c r="B3561" s="310"/>
      <c r="C3561" s="309"/>
      <c r="D3561" s="309"/>
    </row>
    <row r="3562" spans="1:4">
      <c r="A3562" s="308"/>
      <c r="B3562" s="308"/>
      <c r="C3562" s="308"/>
      <c r="D3562" s="308"/>
    </row>
    <row r="3563" spans="1:4">
      <c r="A3563" s="309"/>
      <c r="B3563" s="310"/>
      <c r="C3563" s="309"/>
      <c r="D3563" s="309"/>
    </row>
    <row r="3564" spans="1:4">
      <c r="A3564" s="309"/>
      <c r="B3564" s="310"/>
      <c r="C3564" s="309"/>
      <c r="D3564" s="309"/>
    </row>
    <row r="3565" spans="1:4">
      <c r="A3565" s="309"/>
      <c r="B3565" s="310"/>
      <c r="C3565" s="309"/>
      <c r="D3565" s="309"/>
    </row>
    <row r="3566" spans="1:4">
      <c r="A3566" s="309"/>
      <c r="B3566" s="310"/>
      <c r="C3566" s="309"/>
      <c r="D3566" s="309"/>
    </row>
    <row r="3567" spans="1:4">
      <c r="A3567" s="309"/>
      <c r="B3567" s="310"/>
      <c r="C3567" s="309"/>
      <c r="D3567" s="309"/>
    </row>
    <row r="3568" spans="1:4">
      <c r="A3568" s="309"/>
      <c r="B3568" s="310"/>
      <c r="C3568" s="309"/>
      <c r="D3568" s="309"/>
    </row>
    <row r="3569" spans="1:4">
      <c r="A3569" s="309"/>
      <c r="B3569" s="310"/>
      <c r="C3569" s="309"/>
      <c r="D3569" s="309"/>
    </row>
    <row r="3570" spans="1:4">
      <c r="A3570" s="309"/>
      <c r="B3570" s="310"/>
      <c r="C3570" s="309"/>
      <c r="D3570" s="309"/>
    </row>
    <row r="3571" spans="1:4">
      <c r="A3571" s="309"/>
      <c r="B3571" s="310"/>
      <c r="C3571" s="309"/>
      <c r="D3571" s="309"/>
    </row>
    <row r="3572" spans="1:4">
      <c r="A3572" s="309"/>
      <c r="B3572" s="310"/>
      <c r="C3572" s="309"/>
      <c r="D3572" s="309"/>
    </row>
    <row r="3573" spans="1:4">
      <c r="A3573" s="309"/>
      <c r="B3573" s="310"/>
      <c r="C3573" s="309"/>
      <c r="D3573" s="309"/>
    </row>
    <row r="3574" spans="1:4">
      <c r="A3574" s="309"/>
      <c r="B3574" s="310"/>
      <c r="C3574" s="309"/>
      <c r="D3574" s="309"/>
    </row>
    <row r="3575" spans="1:4">
      <c r="A3575" s="309"/>
      <c r="B3575" s="310"/>
      <c r="C3575" s="309"/>
      <c r="D3575" s="309"/>
    </row>
    <row r="3576" spans="1:4">
      <c r="A3576" s="309"/>
      <c r="B3576" s="310"/>
      <c r="C3576" s="309"/>
      <c r="D3576" s="309"/>
    </row>
    <row r="3577" spans="1:4">
      <c r="A3577" s="309"/>
      <c r="B3577" s="310"/>
      <c r="C3577" s="309"/>
      <c r="D3577" s="309"/>
    </row>
    <row r="3578" spans="1:4">
      <c r="A3578" s="308"/>
      <c r="B3578" s="308"/>
      <c r="C3578" s="308"/>
      <c r="D3578" s="308"/>
    </row>
    <row r="3579" spans="1:4">
      <c r="A3579" s="309"/>
      <c r="B3579" s="310"/>
      <c r="C3579" s="309"/>
      <c r="D3579" s="309"/>
    </row>
    <row r="3580" spans="1:4">
      <c r="A3580" s="309"/>
      <c r="B3580" s="310"/>
      <c r="C3580" s="309"/>
      <c r="D3580" s="309"/>
    </row>
    <row r="3581" spans="1:4">
      <c r="A3581" s="309"/>
      <c r="B3581" s="310"/>
      <c r="C3581" s="309"/>
      <c r="D3581" s="309"/>
    </row>
    <row r="3582" spans="1:4">
      <c r="A3582" s="309"/>
      <c r="B3582" s="310"/>
      <c r="C3582" s="309"/>
      <c r="D3582" s="309"/>
    </row>
    <row r="3583" spans="1:4">
      <c r="A3583" s="309"/>
      <c r="B3583" s="310"/>
      <c r="C3583" s="309"/>
      <c r="D3583" s="309"/>
    </row>
    <row r="3584" spans="1:4">
      <c r="A3584" s="309"/>
      <c r="B3584" s="310"/>
      <c r="C3584" s="309"/>
      <c r="D3584" s="309"/>
    </row>
    <row r="3585" spans="1:4">
      <c r="A3585" s="309"/>
      <c r="B3585" s="310"/>
      <c r="C3585" s="309"/>
      <c r="D3585" s="309"/>
    </row>
    <row r="3586" spans="1:4">
      <c r="A3586" s="308"/>
      <c r="B3586" s="308"/>
      <c r="C3586" s="308"/>
      <c r="D3586" s="308"/>
    </row>
    <row r="3587" spans="1:4">
      <c r="A3587" s="309"/>
      <c r="B3587" s="310"/>
      <c r="C3587" s="309"/>
      <c r="D3587" s="309"/>
    </row>
    <row r="3588" spans="1:4">
      <c r="A3588" s="309"/>
      <c r="B3588" s="310"/>
      <c r="C3588" s="309"/>
      <c r="D3588" s="309"/>
    </row>
    <row r="3589" spans="1:4">
      <c r="A3589" s="309"/>
      <c r="B3589" s="310"/>
      <c r="C3589" s="309"/>
      <c r="D3589" s="309"/>
    </row>
    <row r="3590" spans="1:4">
      <c r="A3590" s="309"/>
      <c r="B3590" s="310"/>
      <c r="C3590" s="309"/>
      <c r="D3590" s="309"/>
    </row>
    <row r="3591" spans="1:4">
      <c r="A3591" s="309"/>
      <c r="B3591" s="310"/>
      <c r="C3591" s="309"/>
      <c r="D3591" s="309"/>
    </row>
    <row r="3592" spans="1:4">
      <c r="A3592" s="309"/>
      <c r="B3592" s="310"/>
      <c r="C3592" s="309"/>
      <c r="D3592" s="309"/>
    </row>
    <row r="3593" spans="1:4">
      <c r="A3593" s="309"/>
      <c r="B3593" s="310"/>
      <c r="C3593" s="309"/>
      <c r="D3593" s="309"/>
    </row>
    <row r="3594" spans="1:4">
      <c r="A3594" s="309"/>
      <c r="B3594" s="310"/>
      <c r="C3594" s="309"/>
      <c r="D3594" s="309"/>
    </row>
    <row r="3595" spans="1:4">
      <c r="A3595" s="309"/>
      <c r="B3595" s="310"/>
      <c r="C3595" s="309"/>
      <c r="D3595" s="309"/>
    </row>
    <row r="3596" spans="1:4">
      <c r="A3596" s="309"/>
      <c r="B3596" s="310"/>
      <c r="C3596" s="309"/>
      <c r="D3596" s="309"/>
    </row>
    <row r="3597" spans="1:4">
      <c r="A3597" s="308"/>
      <c r="B3597" s="308"/>
      <c r="C3597" s="308"/>
      <c r="D3597" s="308"/>
    </row>
    <row r="3598" spans="1:4">
      <c r="A3598" s="309"/>
      <c r="B3598" s="310"/>
      <c r="C3598" s="309"/>
      <c r="D3598" s="309"/>
    </row>
    <row r="3599" spans="1:4">
      <c r="A3599" s="309"/>
      <c r="B3599" s="310"/>
      <c r="C3599" s="309"/>
      <c r="D3599" s="309"/>
    </row>
    <row r="3600" spans="1:4">
      <c r="A3600" s="309"/>
      <c r="B3600" s="310"/>
      <c r="C3600" s="309"/>
      <c r="D3600" s="309"/>
    </row>
    <row r="3601" spans="1:4">
      <c r="A3601" s="309"/>
      <c r="B3601" s="310"/>
      <c r="C3601" s="309"/>
      <c r="D3601" s="309"/>
    </row>
    <row r="3602" spans="1:4">
      <c r="A3602" s="309"/>
      <c r="B3602" s="310"/>
      <c r="C3602" s="309"/>
      <c r="D3602" s="309"/>
    </row>
    <row r="3603" spans="1:4">
      <c r="A3603" s="309"/>
      <c r="B3603" s="310"/>
      <c r="C3603" s="309"/>
      <c r="D3603" s="309"/>
    </row>
    <row r="3604" spans="1:4">
      <c r="A3604" s="309"/>
      <c r="B3604" s="310"/>
      <c r="C3604" s="309"/>
      <c r="D3604" s="309"/>
    </row>
    <row r="3605" spans="1:4">
      <c r="A3605" s="309"/>
      <c r="B3605" s="310"/>
      <c r="C3605" s="309"/>
      <c r="D3605" s="309"/>
    </row>
    <row r="3606" spans="1:4">
      <c r="A3606" s="309"/>
      <c r="B3606" s="310"/>
      <c r="C3606" s="309"/>
      <c r="D3606" s="309"/>
    </row>
    <row r="3607" spans="1:4">
      <c r="A3607" s="309"/>
      <c r="B3607" s="310"/>
      <c r="C3607" s="309"/>
      <c r="D3607" s="309"/>
    </row>
    <row r="3608" spans="1:4">
      <c r="A3608" s="309"/>
      <c r="B3608" s="310"/>
      <c r="C3608" s="309"/>
      <c r="D3608" s="309"/>
    </row>
    <row r="3609" spans="1:4">
      <c r="A3609" s="309"/>
      <c r="B3609" s="310"/>
      <c r="C3609" s="309"/>
      <c r="D3609" s="309"/>
    </row>
    <row r="3610" spans="1:4">
      <c r="A3610" s="309"/>
      <c r="B3610" s="310"/>
      <c r="C3610" s="309"/>
      <c r="D3610" s="309"/>
    </row>
    <row r="3611" spans="1:4">
      <c r="A3611" s="309"/>
      <c r="B3611" s="310"/>
      <c r="C3611" s="309"/>
      <c r="D3611" s="309"/>
    </row>
    <row r="3612" spans="1:4">
      <c r="A3612" s="309"/>
      <c r="B3612" s="310"/>
      <c r="C3612" s="309"/>
      <c r="D3612" s="309"/>
    </row>
    <row r="3613" spans="1:4">
      <c r="A3613" s="309"/>
      <c r="B3613" s="310"/>
      <c r="C3613" s="309"/>
      <c r="D3613" s="309"/>
    </row>
    <row r="3614" spans="1:4">
      <c r="A3614" s="309"/>
      <c r="B3614" s="310"/>
      <c r="C3614" s="309"/>
      <c r="D3614" s="309"/>
    </row>
    <row r="3615" spans="1:4">
      <c r="A3615" s="309"/>
      <c r="B3615" s="310"/>
      <c r="C3615" s="309"/>
      <c r="D3615" s="309"/>
    </row>
    <row r="3616" spans="1:4">
      <c r="A3616" s="309"/>
      <c r="B3616" s="310"/>
      <c r="C3616" s="309"/>
      <c r="D3616" s="309"/>
    </row>
    <row r="3617" spans="1:4">
      <c r="A3617" s="309"/>
      <c r="B3617" s="310"/>
      <c r="C3617" s="309"/>
      <c r="D3617" s="309"/>
    </row>
    <row r="3618" spans="1:4">
      <c r="A3618" s="309"/>
      <c r="B3618" s="310"/>
      <c r="C3618" s="309"/>
      <c r="D3618" s="309"/>
    </row>
    <row r="3619" spans="1:4">
      <c r="A3619" s="309"/>
      <c r="B3619" s="310"/>
      <c r="C3619" s="309"/>
      <c r="D3619" s="309"/>
    </row>
    <row r="3620" spans="1:4">
      <c r="A3620" s="309"/>
      <c r="B3620" s="310"/>
      <c r="C3620" s="309"/>
      <c r="D3620" s="309"/>
    </row>
    <row r="3621" spans="1:4">
      <c r="A3621" s="309"/>
      <c r="B3621" s="310"/>
      <c r="C3621" s="309"/>
      <c r="D3621" s="309"/>
    </row>
    <row r="3622" spans="1:4">
      <c r="A3622" s="309"/>
      <c r="B3622" s="310"/>
      <c r="C3622" s="309"/>
      <c r="D3622" s="309"/>
    </row>
    <row r="3623" spans="1:4">
      <c r="A3623" s="309"/>
      <c r="B3623" s="310"/>
      <c r="C3623" s="309"/>
      <c r="D3623" s="309"/>
    </row>
    <row r="3624" spans="1:4">
      <c r="A3624" s="308"/>
      <c r="B3624" s="308"/>
      <c r="C3624" s="308"/>
      <c r="D3624" s="308"/>
    </row>
    <row r="3625" spans="1:4">
      <c r="A3625" s="309"/>
      <c r="B3625" s="310"/>
      <c r="C3625" s="309"/>
      <c r="D3625" s="309"/>
    </row>
    <row r="3626" spans="1:4">
      <c r="A3626" s="308"/>
      <c r="B3626" s="308"/>
      <c r="C3626" s="308"/>
      <c r="D3626" s="308"/>
    </row>
    <row r="3627" spans="1:4">
      <c r="A3627" s="309"/>
      <c r="B3627" s="310"/>
      <c r="C3627" s="309"/>
      <c r="D3627" s="309"/>
    </row>
    <row r="3628" spans="1:4">
      <c r="A3628" s="309"/>
      <c r="B3628" s="310"/>
      <c r="C3628" s="309"/>
      <c r="D3628" s="309"/>
    </row>
    <row r="3629" spans="1:4">
      <c r="A3629" s="309"/>
      <c r="B3629" s="310"/>
      <c r="C3629" s="309"/>
      <c r="D3629" s="309"/>
    </row>
    <row r="3630" spans="1:4">
      <c r="A3630" s="309"/>
      <c r="B3630" s="310"/>
      <c r="C3630" s="309"/>
      <c r="D3630" s="309"/>
    </row>
    <row r="3631" spans="1:4">
      <c r="A3631" s="309"/>
      <c r="B3631" s="310"/>
      <c r="C3631" s="309"/>
      <c r="D3631" s="309"/>
    </row>
    <row r="3632" spans="1:4">
      <c r="A3632" s="309"/>
      <c r="B3632" s="310"/>
      <c r="C3632" s="309"/>
      <c r="D3632" s="309"/>
    </row>
    <row r="3633" spans="1:4">
      <c r="A3633" s="308"/>
      <c r="B3633" s="308"/>
      <c r="C3633" s="308"/>
      <c r="D3633" s="308"/>
    </row>
    <row r="3634" spans="1:4">
      <c r="A3634" s="309"/>
      <c r="B3634" s="310"/>
      <c r="C3634" s="309"/>
      <c r="D3634" s="309"/>
    </row>
    <row r="3635" spans="1:4">
      <c r="A3635" s="309"/>
      <c r="B3635" s="310"/>
      <c r="C3635" s="309"/>
      <c r="D3635" s="309"/>
    </row>
    <row r="3636" spans="1:4">
      <c r="A3636" s="309"/>
      <c r="B3636" s="310"/>
      <c r="C3636" s="309"/>
      <c r="D3636" s="309"/>
    </row>
    <row r="3637" spans="1:4">
      <c r="A3637" s="309"/>
      <c r="B3637" s="310"/>
      <c r="C3637" s="309"/>
      <c r="D3637" s="309"/>
    </row>
    <row r="3638" spans="1:4">
      <c r="A3638" s="309"/>
      <c r="B3638" s="310"/>
      <c r="C3638" s="309"/>
      <c r="D3638" s="309"/>
    </row>
    <row r="3639" spans="1:4">
      <c r="A3639" s="308"/>
      <c r="B3639" s="308"/>
      <c r="C3639" s="308"/>
      <c r="D3639" s="308"/>
    </row>
    <row r="3640" spans="1:4">
      <c r="A3640" s="309"/>
      <c r="B3640" s="310"/>
      <c r="C3640" s="309"/>
      <c r="D3640" s="309"/>
    </row>
    <row r="3641" spans="1:4">
      <c r="A3641" s="309"/>
      <c r="B3641" s="310"/>
      <c r="C3641" s="309"/>
      <c r="D3641" s="309"/>
    </row>
    <row r="3642" spans="1:4">
      <c r="A3642" s="309"/>
      <c r="B3642" s="310"/>
      <c r="C3642" s="309"/>
      <c r="D3642" s="309"/>
    </row>
    <row r="3643" spans="1:4">
      <c r="A3643" s="309"/>
      <c r="B3643" s="310"/>
      <c r="C3643" s="309"/>
      <c r="D3643" s="309"/>
    </row>
    <row r="3644" spans="1:4">
      <c r="A3644" s="309"/>
      <c r="B3644" s="310"/>
      <c r="C3644" s="309"/>
      <c r="D3644" s="309"/>
    </row>
    <row r="3645" spans="1:4">
      <c r="A3645" s="309"/>
      <c r="B3645" s="310"/>
      <c r="C3645" s="309"/>
      <c r="D3645" s="309"/>
    </row>
    <row r="3646" spans="1:4">
      <c r="A3646" s="309"/>
      <c r="B3646" s="310"/>
      <c r="C3646" s="309"/>
      <c r="D3646" s="309"/>
    </row>
    <row r="3647" spans="1:4">
      <c r="A3647" s="309"/>
      <c r="B3647" s="310"/>
      <c r="C3647" s="309"/>
      <c r="D3647" s="309"/>
    </row>
    <row r="3648" spans="1:4">
      <c r="A3648" s="309"/>
      <c r="B3648" s="310"/>
      <c r="C3648" s="309"/>
      <c r="D3648" s="309"/>
    </row>
    <row r="3649" spans="1:4">
      <c r="A3649" s="308"/>
      <c r="B3649" s="308"/>
      <c r="C3649" s="308"/>
      <c r="D3649" s="308"/>
    </row>
    <row r="3650" spans="1:4">
      <c r="A3650" s="309"/>
      <c r="B3650" s="310"/>
      <c r="C3650" s="309"/>
      <c r="D3650" s="309"/>
    </row>
    <row r="3651" spans="1:4">
      <c r="A3651" s="309"/>
      <c r="B3651" s="310"/>
      <c r="C3651" s="309"/>
      <c r="D3651" s="309"/>
    </row>
    <row r="3652" spans="1:4">
      <c r="A3652" s="309"/>
      <c r="B3652" s="310"/>
      <c r="C3652" s="309"/>
      <c r="D3652" s="309"/>
    </row>
    <row r="3653" spans="1:4">
      <c r="A3653" s="309"/>
      <c r="B3653" s="310"/>
      <c r="C3653" s="309"/>
      <c r="D3653" s="309"/>
    </row>
    <row r="3654" spans="1:4">
      <c r="A3654" s="309"/>
      <c r="B3654" s="310"/>
      <c r="C3654" s="309"/>
      <c r="D3654" s="309"/>
    </row>
    <row r="3655" spans="1:4">
      <c r="A3655" s="309"/>
      <c r="B3655" s="310"/>
      <c r="C3655" s="309"/>
      <c r="D3655" s="309"/>
    </row>
    <row r="3656" spans="1:4">
      <c r="A3656" s="309"/>
      <c r="B3656" s="310"/>
      <c r="C3656" s="309"/>
      <c r="D3656" s="309"/>
    </row>
    <row r="3657" spans="1:4">
      <c r="A3657" s="308"/>
      <c r="B3657" s="308"/>
      <c r="C3657" s="308"/>
      <c r="D3657" s="308"/>
    </row>
    <row r="3658" spans="1:4">
      <c r="A3658" s="309"/>
      <c r="B3658" s="310"/>
      <c r="C3658" s="309"/>
      <c r="D3658" s="309"/>
    </row>
    <row r="3659" spans="1:4">
      <c r="A3659" s="309"/>
      <c r="B3659" s="310"/>
      <c r="C3659" s="309"/>
      <c r="D3659" s="309"/>
    </row>
    <row r="3660" spans="1:4">
      <c r="A3660" s="309"/>
      <c r="B3660" s="310"/>
      <c r="C3660" s="309"/>
      <c r="D3660" s="309"/>
    </row>
    <row r="3661" spans="1:4">
      <c r="A3661" s="309"/>
      <c r="B3661" s="310"/>
      <c r="C3661" s="309"/>
      <c r="D3661" s="309"/>
    </row>
    <row r="3662" spans="1:4">
      <c r="A3662" s="309"/>
      <c r="B3662" s="310"/>
      <c r="C3662" s="309"/>
      <c r="D3662" s="309"/>
    </row>
    <row r="3663" spans="1:4">
      <c r="A3663" s="309"/>
      <c r="B3663" s="310"/>
      <c r="C3663" s="309"/>
      <c r="D3663" s="309"/>
    </row>
    <row r="3664" spans="1:4">
      <c r="A3664" s="309"/>
      <c r="B3664" s="310"/>
      <c r="C3664" s="309"/>
      <c r="D3664" s="309"/>
    </row>
    <row r="3665" spans="1:4">
      <c r="A3665" s="309"/>
      <c r="B3665" s="310"/>
      <c r="C3665" s="309"/>
      <c r="D3665" s="309"/>
    </row>
    <row r="3666" spans="1:4">
      <c r="A3666" s="309"/>
      <c r="B3666" s="310"/>
      <c r="C3666" s="309"/>
      <c r="D3666" s="309"/>
    </row>
    <row r="3667" spans="1:4">
      <c r="A3667" s="309"/>
      <c r="B3667" s="310"/>
      <c r="C3667" s="309"/>
      <c r="D3667" s="309"/>
    </row>
    <row r="3668" spans="1:4">
      <c r="A3668" s="309"/>
      <c r="B3668" s="310"/>
      <c r="C3668" s="309"/>
      <c r="D3668" s="309"/>
    </row>
    <row r="3669" spans="1:4">
      <c r="A3669" s="309"/>
      <c r="B3669" s="310"/>
      <c r="C3669" s="309"/>
      <c r="D3669" s="309"/>
    </row>
    <row r="3670" spans="1:4">
      <c r="A3670" s="309"/>
      <c r="B3670" s="310"/>
      <c r="C3670" s="309"/>
      <c r="D3670" s="309"/>
    </row>
    <row r="3671" spans="1:4">
      <c r="A3671" s="309"/>
      <c r="B3671" s="310"/>
      <c r="C3671" s="309"/>
      <c r="D3671" s="309"/>
    </row>
    <row r="3672" spans="1:4">
      <c r="A3672" s="309"/>
      <c r="B3672" s="310"/>
      <c r="C3672" s="309"/>
      <c r="D3672" s="309"/>
    </row>
    <row r="3673" spans="1:4">
      <c r="A3673" s="309"/>
      <c r="B3673" s="310"/>
      <c r="C3673" s="309"/>
      <c r="D3673" s="309"/>
    </row>
    <row r="3674" spans="1:4">
      <c r="A3674" s="309"/>
      <c r="B3674" s="310"/>
      <c r="C3674" s="309"/>
      <c r="D3674" s="309"/>
    </row>
    <row r="3675" spans="1:4">
      <c r="A3675" s="309"/>
      <c r="B3675" s="310"/>
      <c r="C3675" s="309"/>
      <c r="D3675" s="309"/>
    </row>
    <row r="3676" spans="1:4">
      <c r="A3676" s="309"/>
      <c r="B3676" s="310"/>
      <c r="C3676" s="309"/>
      <c r="D3676" s="309"/>
    </row>
    <row r="3677" spans="1:4">
      <c r="A3677" s="309"/>
      <c r="B3677" s="310"/>
      <c r="C3677" s="309"/>
      <c r="D3677" s="309"/>
    </row>
    <row r="3678" spans="1:4">
      <c r="A3678" s="309"/>
      <c r="B3678" s="310"/>
      <c r="C3678" s="309"/>
      <c r="D3678" s="309"/>
    </row>
    <row r="3679" spans="1:4">
      <c r="A3679" s="309"/>
      <c r="B3679" s="310"/>
      <c r="C3679" s="309"/>
      <c r="D3679" s="309"/>
    </row>
    <row r="3680" spans="1:4">
      <c r="A3680" s="308"/>
      <c r="B3680" s="308"/>
      <c r="C3680" s="308"/>
      <c r="D3680" s="308"/>
    </row>
    <row r="3681" spans="1:4">
      <c r="A3681" s="309"/>
      <c r="B3681" s="310"/>
      <c r="C3681" s="309"/>
      <c r="D3681" s="309"/>
    </row>
    <row r="3682" spans="1:4">
      <c r="A3682" s="309"/>
      <c r="B3682" s="310"/>
      <c r="C3682" s="309"/>
      <c r="D3682" s="309"/>
    </row>
    <row r="3683" spans="1:4">
      <c r="A3683" s="309"/>
      <c r="B3683" s="310"/>
      <c r="C3683" s="309"/>
      <c r="D3683" s="309"/>
    </row>
    <row r="3684" spans="1:4">
      <c r="A3684" s="309"/>
      <c r="B3684" s="310"/>
      <c r="C3684" s="309"/>
      <c r="D3684" s="309"/>
    </row>
    <row r="3685" spans="1:4">
      <c r="A3685" s="309"/>
      <c r="B3685" s="310"/>
      <c r="C3685" s="309"/>
      <c r="D3685" s="309"/>
    </row>
    <row r="3686" spans="1:4">
      <c r="A3686" s="309"/>
      <c r="B3686" s="310"/>
      <c r="C3686" s="309"/>
      <c r="D3686" s="309"/>
    </row>
    <row r="3687" spans="1:4">
      <c r="A3687" s="309"/>
      <c r="B3687" s="310"/>
      <c r="C3687" s="309"/>
      <c r="D3687" s="309"/>
    </row>
    <row r="3688" spans="1:4">
      <c r="A3688" s="309"/>
      <c r="B3688" s="310"/>
      <c r="C3688" s="309"/>
      <c r="D3688" s="309"/>
    </row>
    <row r="3689" spans="1:4">
      <c r="A3689" s="309"/>
      <c r="B3689" s="310"/>
      <c r="C3689" s="309"/>
      <c r="D3689" s="309"/>
    </row>
    <row r="3690" spans="1:4">
      <c r="A3690" s="309"/>
      <c r="B3690" s="310"/>
      <c r="C3690" s="309"/>
      <c r="D3690" s="309"/>
    </row>
    <row r="3691" spans="1:4">
      <c r="A3691" s="309"/>
      <c r="B3691" s="310"/>
      <c r="C3691" s="309"/>
      <c r="D3691" s="309"/>
    </row>
    <row r="3692" spans="1:4">
      <c r="A3692" s="309"/>
      <c r="B3692" s="310"/>
      <c r="C3692" s="309"/>
      <c r="D3692" s="309"/>
    </row>
    <row r="3693" spans="1:4">
      <c r="A3693" s="309"/>
      <c r="B3693" s="310"/>
      <c r="C3693" s="309"/>
      <c r="D3693" s="309"/>
    </row>
    <row r="3694" spans="1:4">
      <c r="A3694" s="308"/>
      <c r="B3694" s="308"/>
      <c r="C3694" s="308"/>
      <c r="D3694" s="308"/>
    </row>
    <row r="3695" spans="1:4">
      <c r="A3695" s="309"/>
      <c r="B3695" s="310"/>
      <c r="C3695" s="309"/>
      <c r="D3695" s="309"/>
    </row>
    <row r="3696" spans="1:4">
      <c r="A3696" s="309"/>
      <c r="B3696" s="310"/>
      <c r="C3696" s="309"/>
      <c r="D3696" s="309"/>
    </row>
    <row r="3697" spans="1:4">
      <c r="A3697" s="309"/>
      <c r="B3697" s="310"/>
      <c r="C3697" s="309"/>
      <c r="D3697" s="309"/>
    </row>
    <row r="3698" spans="1:4">
      <c r="A3698" s="309"/>
      <c r="B3698" s="310"/>
      <c r="C3698" s="309"/>
      <c r="D3698" s="309"/>
    </row>
    <row r="3699" spans="1:4">
      <c r="A3699" s="309"/>
      <c r="B3699" s="310"/>
      <c r="C3699" s="309"/>
      <c r="D3699" s="309"/>
    </row>
    <row r="3700" spans="1:4">
      <c r="A3700" s="309"/>
      <c r="B3700" s="310"/>
      <c r="C3700" s="309"/>
      <c r="D3700" s="309"/>
    </row>
    <row r="3701" spans="1:4">
      <c r="A3701" s="309"/>
      <c r="B3701" s="310"/>
      <c r="C3701" s="309"/>
      <c r="D3701" s="309"/>
    </row>
    <row r="3702" spans="1:4">
      <c r="A3702" s="309"/>
      <c r="B3702" s="310"/>
      <c r="C3702" s="309"/>
      <c r="D3702" s="309"/>
    </row>
    <row r="3703" spans="1:4">
      <c r="A3703" s="309"/>
      <c r="B3703" s="310"/>
      <c r="C3703" s="309"/>
      <c r="D3703" s="309"/>
    </row>
    <row r="3704" spans="1:4">
      <c r="A3704" s="309"/>
      <c r="B3704" s="310"/>
      <c r="C3704" s="309"/>
      <c r="D3704" s="309"/>
    </row>
    <row r="3705" spans="1:4">
      <c r="A3705" s="309"/>
      <c r="B3705" s="310"/>
      <c r="C3705" s="309"/>
      <c r="D3705" s="309"/>
    </row>
    <row r="3706" spans="1:4">
      <c r="A3706" s="309"/>
      <c r="B3706" s="310"/>
      <c r="C3706" s="309"/>
      <c r="D3706" s="309"/>
    </row>
    <row r="3707" spans="1:4">
      <c r="A3707" s="309"/>
      <c r="B3707" s="310"/>
      <c r="C3707" s="309"/>
      <c r="D3707" s="309"/>
    </row>
    <row r="3708" spans="1:4">
      <c r="A3708" s="309"/>
      <c r="B3708" s="310"/>
      <c r="C3708" s="309"/>
      <c r="D3708" s="309"/>
    </row>
    <row r="3709" spans="1:4">
      <c r="A3709" s="309"/>
      <c r="B3709" s="310"/>
      <c r="C3709" s="309"/>
      <c r="D3709" s="309"/>
    </row>
    <row r="3710" spans="1:4">
      <c r="A3710" s="309"/>
      <c r="B3710" s="310"/>
      <c r="C3710" s="309"/>
      <c r="D3710" s="309"/>
    </row>
    <row r="3711" spans="1:4">
      <c r="A3711" s="308"/>
      <c r="B3711" s="308"/>
      <c r="C3711" s="308"/>
      <c r="D3711" s="308"/>
    </row>
    <row r="3712" spans="1:4">
      <c r="A3712" s="309"/>
      <c r="B3712" s="310"/>
      <c r="C3712" s="309"/>
      <c r="D3712" s="309"/>
    </row>
    <row r="3713" spans="1:4">
      <c r="A3713" s="309"/>
      <c r="B3713" s="310"/>
      <c r="C3713" s="309"/>
      <c r="D3713" s="309"/>
    </row>
    <row r="3714" spans="1:4">
      <c r="A3714" s="309"/>
      <c r="B3714" s="310"/>
      <c r="C3714" s="309"/>
      <c r="D3714" s="309"/>
    </row>
    <row r="3715" spans="1:4">
      <c r="A3715" s="309"/>
      <c r="B3715" s="310"/>
      <c r="C3715" s="309"/>
      <c r="D3715" s="309"/>
    </row>
    <row r="3716" spans="1:4">
      <c r="A3716" s="309"/>
      <c r="B3716" s="310"/>
      <c r="C3716" s="309"/>
      <c r="D3716" s="309"/>
    </row>
    <row r="3717" spans="1:4">
      <c r="A3717" s="309"/>
      <c r="B3717" s="310"/>
      <c r="C3717" s="309"/>
      <c r="D3717" s="309"/>
    </row>
    <row r="3718" spans="1:4">
      <c r="A3718" s="309"/>
      <c r="B3718" s="310"/>
      <c r="C3718" s="309"/>
      <c r="D3718" s="309"/>
    </row>
    <row r="3719" spans="1:4">
      <c r="A3719" s="309"/>
      <c r="B3719" s="310"/>
      <c r="C3719" s="309"/>
      <c r="D3719" s="309"/>
    </row>
    <row r="3720" spans="1:4">
      <c r="A3720" s="309"/>
      <c r="B3720" s="310"/>
      <c r="C3720" s="309"/>
      <c r="D3720" s="309"/>
    </row>
    <row r="3721" spans="1:4">
      <c r="A3721" s="309"/>
      <c r="B3721" s="310"/>
      <c r="C3721" s="309"/>
      <c r="D3721" s="309"/>
    </row>
    <row r="3722" spans="1:4">
      <c r="A3722" s="309"/>
      <c r="B3722" s="310"/>
      <c r="C3722" s="309"/>
      <c r="D3722" s="309"/>
    </row>
    <row r="3723" spans="1:4">
      <c r="A3723" s="309"/>
      <c r="B3723" s="310"/>
      <c r="C3723" s="309"/>
      <c r="D3723" s="309"/>
    </row>
    <row r="3724" spans="1:4">
      <c r="A3724" s="309"/>
      <c r="B3724" s="310"/>
      <c r="C3724" s="309"/>
      <c r="D3724" s="309"/>
    </row>
    <row r="3725" spans="1:4">
      <c r="A3725" s="309"/>
      <c r="B3725" s="310"/>
      <c r="C3725" s="309"/>
      <c r="D3725" s="309"/>
    </row>
    <row r="3726" spans="1:4">
      <c r="A3726" s="309"/>
      <c r="B3726" s="310"/>
      <c r="C3726" s="309"/>
      <c r="D3726" s="309"/>
    </row>
    <row r="3727" spans="1:4">
      <c r="A3727" s="309"/>
      <c r="B3727" s="310"/>
      <c r="C3727" s="309"/>
      <c r="D3727" s="309"/>
    </row>
    <row r="3728" spans="1:4">
      <c r="A3728" s="309"/>
      <c r="B3728" s="310"/>
      <c r="C3728" s="309"/>
      <c r="D3728" s="309"/>
    </row>
    <row r="3729" spans="1:4">
      <c r="A3729" s="309"/>
      <c r="B3729" s="310"/>
      <c r="C3729" s="309"/>
      <c r="D3729" s="309"/>
    </row>
    <row r="3730" spans="1:4">
      <c r="A3730" s="309"/>
      <c r="B3730" s="310"/>
      <c r="C3730" s="309"/>
      <c r="D3730" s="309"/>
    </row>
    <row r="3731" spans="1:4">
      <c r="A3731" s="309"/>
      <c r="B3731" s="310"/>
      <c r="C3731" s="309"/>
      <c r="D3731" s="309"/>
    </row>
    <row r="3732" spans="1:4">
      <c r="A3732" s="308"/>
      <c r="B3732" s="308"/>
      <c r="C3732" s="308"/>
      <c r="D3732" s="308"/>
    </row>
    <row r="3733" spans="1:4">
      <c r="A3733" s="309"/>
      <c r="B3733" s="310"/>
      <c r="C3733" s="309"/>
      <c r="D3733" s="309"/>
    </row>
    <row r="3734" spans="1:4">
      <c r="A3734" s="309"/>
      <c r="B3734" s="310"/>
      <c r="C3734" s="309"/>
      <c r="D3734" s="309"/>
    </row>
    <row r="3735" spans="1:4">
      <c r="A3735" s="309"/>
      <c r="B3735" s="310"/>
      <c r="C3735" s="309"/>
      <c r="D3735" s="309"/>
    </row>
    <row r="3736" spans="1:4">
      <c r="A3736" s="309"/>
      <c r="B3736" s="310"/>
      <c r="C3736" s="309"/>
      <c r="D3736" s="309"/>
    </row>
    <row r="3737" spans="1:4">
      <c r="A3737" s="309"/>
      <c r="B3737" s="310"/>
      <c r="C3737" s="309"/>
      <c r="D3737" s="309"/>
    </row>
    <row r="3738" spans="1:4">
      <c r="A3738" s="309"/>
      <c r="B3738" s="310"/>
      <c r="C3738" s="309"/>
      <c r="D3738" s="309"/>
    </row>
    <row r="3739" spans="1:4">
      <c r="A3739" s="309"/>
      <c r="B3739" s="310"/>
      <c r="C3739" s="309"/>
      <c r="D3739" s="309"/>
    </row>
    <row r="3740" spans="1:4">
      <c r="A3740" s="309"/>
      <c r="B3740" s="310"/>
      <c r="C3740" s="309"/>
      <c r="D3740" s="309"/>
    </row>
    <row r="3741" spans="1:4">
      <c r="A3741" s="309"/>
      <c r="B3741" s="310"/>
      <c r="C3741" s="309"/>
      <c r="D3741" s="309"/>
    </row>
    <row r="3742" spans="1:4">
      <c r="A3742" s="309"/>
      <c r="B3742" s="310"/>
      <c r="C3742" s="309"/>
      <c r="D3742" s="309"/>
    </row>
    <row r="3743" spans="1:4">
      <c r="A3743" s="309"/>
      <c r="B3743" s="310"/>
      <c r="C3743" s="309"/>
      <c r="D3743" s="309"/>
    </row>
    <row r="3744" spans="1:4">
      <c r="A3744" s="308"/>
      <c r="B3744" s="308"/>
      <c r="C3744" s="308"/>
      <c r="D3744" s="308"/>
    </row>
    <row r="3745" spans="1:4">
      <c r="A3745" s="309"/>
      <c r="B3745" s="310"/>
      <c r="C3745" s="309"/>
      <c r="D3745" s="309"/>
    </row>
    <row r="3746" spans="1:4">
      <c r="A3746" s="309"/>
      <c r="B3746" s="310"/>
      <c r="C3746" s="309"/>
      <c r="D3746" s="309"/>
    </row>
    <row r="3747" spans="1:4">
      <c r="A3747" s="308"/>
      <c r="B3747" s="308"/>
      <c r="C3747" s="308"/>
      <c r="D3747" s="308"/>
    </row>
    <row r="3748" spans="1:4">
      <c r="A3748" s="309"/>
      <c r="B3748" s="310"/>
      <c r="C3748" s="309"/>
      <c r="D3748" s="309"/>
    </row>
    <row r="3749" spans="1:4">
      <c r="A3749" s="309"/>
      <c r="B3749" s="310"/>
      <c r="C3749" s="309"/>
      <c r="D3749" s="309"/>
    </row>
    <row r="3750" spans="1:4">
      <c r="A3750" s="309"/>
      <c r="B3750" s="310"/>
      <c r="C3750" s="309"/>
      <c r="D3750" s="309"/>
    </row>
    <row r="3751" spans="1:4">
      <c r="A3751" s="309"/>
      <c r="B3751" s="310"/>
      <c r="C3751" s="309"/>
      <c r="D3751" s="309"/>
    </row>
    <row r="3752" spans="1:4">
      <c r="A3752" s="309"/>
      <c r="B3752" s="310"/>
      <c r="C3752" s="309"/>
      <c r="D3752" s="309"/>
    </row>
    <row r="3753" spans="1:4">
      <c r="A3753" s="309"/>
      <c r="B3753" s="310"/>
      <c r="C3753" s="309"/>
      <c r="D3753" s="309"/>
    </row>
    <row r="3754" spans="1:4">
      <c r="A3754" s="309"/>
      <c r="B3754" s="310"/>
      <c r="C3754" s="309"/>
      <c r="D3754" s="309"/>
    </row>
    <row r="3755" spans="1:4">
      <c r="A3755" s="309"/>
      <c r="B3755" s="310"/>
      <c r="C3755" s="309"/>
      <c r="D3755" s="309"/>
    </row>
    <row r="3756" spans="1:4">
      <c r="A3756" s="309"/>
      <c r="B3756" s="310"/>
      <c r="C3756" s="309"/>
      <c r="D3756" s="309"/>
    </row>
    <row r="3757" spans="1:4">
      <c r="A3757" s="309"/>
      <c r="B3757" s="310"/>
      <c r="C3757" s="309"/>
      <c r="D3757" s="309"/>
    </row>
    <row r="3758" spans="1:4">
      <c r="A3758" s="309"/>
      <c r="B3758" s="310"/>
      <c r="C3758" s="309"/>
      <c r="D3758" s="309"/>
    </row>
    <row r="3759" spans="1:4">
      <c r="A3759" s="309"/>
      <c r="B3759" s="310"/>
      <c r="C3759" s="309"/>
      <c r="D3759" s="309"/>
    </row>
    <row r="3760" spans="1:4">
      <c r="A3760" s="309"/>
      <c r="B3760" s="310"/>
      <c r="C3760" s="309"/>
      <c r="D3760" s="309"/>
    </row>
    <row r="3761" spans="1:4">
      <c r="A3761" s="309"/>
      <c r="B3761" s="310"/>
      <c r="C3761" s="309"/>
      <c r="D3761" s="309"/>
    </row>
    <row r="3762" spans="1:4">
      <c r="A3762" s="309"/>
      <c r="B3762" s="310"/>
      <c r="C3762" s="309"/>
      <c r="D3762" s="309"/>
    </row>
    <row r="3763" spans="1:4">
      <c r="A3763" s="308"/>
      <c r="B3763" s="308"/>
      <c r="C3763" s="308"/>
      <c r="D3763" s="308"/>
    </row>
    <row r="3764" spans="1:4">
      <c r="A3764" s="309"/>
      <c r="B3764" s="310"/>
      <c r="C3764" s="309"/>
      <c r="D3764" s="309"/>
    </row>
    <row r="3765" spans="1:4">
      <c r="A3765" s="309"/>
      <c r="B3765" s="310"/>
      <c r="C3765" s="309"/>
      <c r="D3765" s="309"/>
    </row>
    <row r="3766" spans="1:4">
      <c r="A3766" s="309"/>
      <c r="B3766" s="310"/>
      <c r="C3766" s="309"/>
      <c r="D3766" s="309"/>
    </row>
    <row r="3767" spans="1:4">
      <c r="A3767" s="309"/>
      <c r="B3767" s="310"/>
      <c r="C3767" s="309"/>
      <c r="D3767" s="309"/>
    </row>
    <row r="3768" spans="1:4">
      <c r="A3768" s="309"/>
      <c r="B3768" s="310"/>
      <c r="C3768" s="309"/>
      <c r="D3768" s="309"/>
    </row>
    <row r="3769" spans="1:4">
      <c r="A3769" s="309"/>
      <c r="B3769" s="310"/>
      <c r="C3769" s="309"/>
      <c r="D3769" s="309"/>
    </row>
    <row r="3770" spans="1:4">
      <c r="A3770" s="308"/>
      <c r="B3770" s="308"/>
      <c r="C3770" s="308"/>
      <c r="D3770" s="308"/>
    </row>
    <row r="3771" spans="1:4">
      <c r="A3771" s="309"/>
      <c r="B3771" s="310"/>
      <c r="C3771" s="309"/>
      <c r="D3771" s="309"/>
    </row>
    <row r="3772" spans="1:4">
      <c r="A3772" s="309"/>
      <c r="B3772" s="310"/>
      <c r="C3772" s="309"/>
      <c r="D3772" s="309"/>
    </row>
    <row r="3773" spans="1:4">
      <c r="A3773" s="309"/>
      <c r="B3773" s="310"/>
      <c r="C3773" s="309"/>
      <c r="D3773" s="309"/>
    </row>
    <row r="3774" spans="1:4">
      <c r="A3774" s="309"/>
      <c r="B3774" s="310"/>
      <c r="C3774" s="309"/>
      <c r="D3774" s="309"/>
    </row>
    <row r="3775" spans="1:4">
      <c r="A3775" s="309"/>
      <c r="B3775" s="310"/>
      <c r="C3775" s="309"/>
      <c r="D3775" s="309"/>
    </row>
    <row r="3776" spans="1:4">
      <c r="A3776" s="309"/>
      <c r="B3776" s="310"/>
      <c r="C3776" s="309"/>
      <c r="D3776" s="309"/>
    </row>
    <row r="3777" spans="1:4">
      <c r="A3777" s="309"/>
      <c r="B3777" s="310"/>
      <c r="C3777" s="309"/>
      <c r="D3777" s="309"/>
    </row>
    <row r="3778" spans="1:4">
      <c r="A3778" s="309"/>
      <c r="B3778" s="310"/>
      <c r="C3778" s="309"/>
      <c r="D3778" s="309"/>
    </row>
    <row r="3779" spans="1:4">
      <c r="A3779" s="309"/>
      <c r="B3779" s="310"/>
      <c r="C3779" s="309"/>
      <c r="D3779" s="309"/>
    </row>
    <row r="3780" spans="1:4">
      <c r="A3780" s="309"/>
      <c r="B3780" s="310"/>
      <c r="C3780" s="309"/>
      <c r="D3780" s="309"/>
    </row>
    <row r="3781" spans="1:4">
      <c r="A3781" s="309"/>
      <c r="B3781" s="310"/>
      <c r="C3781" s="309"/>
      <c r="D3781" s="309"/>
    </row>
    <row r="3782" spans="1:4">
      <c r="A3782" s="308"/>
      <c r="B3782" s="308"/>
      <c r="C3782" s="308"/>
      <c r="D3782" s="308"/>
    </row>
    <row r="3783" spans="1:4">
      <c r="A3783" s="309"/>
      <c r="B3783" s="310"/>
      <c r="C3783" s="309"/>
      <c r="D3783" s="309"/>
    </row>
    <row r="3784" spans="1:4">
      <c r="A3784" s="309"/>
      <c r="B3784" s="310"/>
      <c r="C3784" s="309"/>
      <c r="D3784" s="309"/>
    </row>
    <row r="3785" spans="1:4">
      <c r="A3785" s="309"/>
      <c r="B3785" s="310"/>
      <c r="C3785" s="309"/>
      <c r="D3785" s="309"/>
    </row>
    <row r="3786" spans="1:4">
      <c r="A3786" s="309"/>
      <c r="B3786" s="310"/>
      <c r="C3786" s="309"/>
      <c r="D3786" s="309"/>
    </row>
    <row r="3787" spans="1:4">
      <c r="A3787" s="309"/>
      <c r="B3787" s="310"/>
      <c r="C3787" s="309"/>
      <c r="D3787" s="309"/>
    </row>
    <row r="3788" spans="1:4">
      <c r="A3788" s="309"/>
      <c r="B3788" s="310"/>
      <c r="C3788" s="309"/>
      <c r="D3788" s="309"/>
    </row>
    <row r="3789" spans="1:4">
      <c r="A3789" s="309"/>
      <c r="B3789" s="310"/>
      <c r="C3789" s="309"/>
      <c r="D3789" s="309"/>
    </row>
    <row r="3790" spans="1:4">
      <c r="A3790" s="309"/>
      <c r="B3790" s="310"/>
      <c r="C3790" s="309"/>
      <c r="D3790" s="309"/>
    </row>
    <row r="3791" spans="1:4">
      <c r="A3791" s="309"/>
      <c r="B3791" s="310"/>
      <c r="C3791" s="309"/>
      <c r="D3791" s="309"/>
    </row>
    <row r="3792" spans="1:4">
      <c r="A3792" s="309"/>
      <c r="B3792" s="310"/>
      <c r="C3792" s="309"/>
      <c r="D3792" s="309"/>
    </row>
    <row r="3793" spans="1:4">
      <c r="A3793" s="308"/>
      <c r="B3793" s="308"/>
      <c r="C3793" s="308"/>
      <c r="D3793" s="308"/>
    </row>
    <row r="3794" spans="1:4">
      <c r="A3794" s="309"/>
      <c r="B3794" s="310"/>
      <c r="C3794" s="309"/>
      <c r="D3794" s="309"/>
    </row>
    <row r="3795" spans="1:4">
      <c r="A3795" s="309"/>
      <c r="B3795" s="310"/>
      <c r="C3795" s="309"/>
      <c r="D3795" s="309"/>
    </row>
    <row r="3796" spans="1:4">
      <c r="A3796" s="309"/>
      <c r="B3796" s="310"/>
      <c r="C3796" s="309"/>
      <c r="D3796" s="309"/>
    </row>
    <row r="3797" spans="1:4">
      <c r="A3797" s="309"/>
      <c r="B3797" s="310"/>
      <c r="C3797" s="309"/>
      <c r="D3797" s="309"/>
    </row>
    <row r="3798" spans="1:4">
      <c r="A3798" s="309"/>
      <c r="B3798" s="310"/>
      <c r="C3798" s="309"/>
      <c r="D3798" s="309"/>
    </row>
    <row r="3799" spans="1:4">
      <c r="A3799" s="309"/>
      <c r="B3799" s="310"/>
      <c r="C3799" s="309"/>
      <c r="D3799" s="309"/>
    </row>
    <row r="3800" spans="1:4">
      <c r="A3800" s="308"/>
      <c r="B3800" s="308"/>
      <c r="C3800" s="308"/>
      <c r="D3800" s="308"/>
    </row>
    <row r="3801" spans="1:4">
      <c r="A3801" s="309"/>
      <c r="B3801" s="310"/>
      <c r="C3801" s="309"/>
      <c r="D3801" s="309"/>
    </row>
    <row r="3802" spans="1:4">
      <c r="A3802" s="309"/>
      <c r="B3802" s="310"/>
      <c r="C3802" s="309"/>
      <c r="D3802" s="309"/>
    </row>
    <row r="3803" spans="1:4">
      <c r="A3803" s="309"/>
      <c r="B3803" s="310"/>
      <c r="C3803" s="309"/>
      <c r="D3803" s="309"/>
    </row>
    <row r="3804" spans="1:4">
      <c r="A3804" s="309"/>
      <c r="B3804" s="310"/>
      <c r="C3804" s="309"/>
      <c r="D3804" s="309"/>
    </row>
    <row r="3805" spans="1:4">
      <c r="A3805" s="309"/>
      <c r="B3805" s="310"/>
      <c r="C3805" s="309"/>
      <c r="D3805" s="309"/>
    </row>
    <row r="3806" spans="1:4">
      <c r="A3806" s="309"/>
      <c r="B3806" s="310"/>
      <c r="C3806" s="309"/>
      <c r="D3806" s="309"/>
    </row>
    <row r="3807" spans="1:4">
      <c r="A3807" s="308"/>
      <c r="B3807" s="308"/>
      <c r="C3807" s="308"/>
      <c r="D3807" s="308"/>
    </row>
    <row r="3808" spans="1:4">
      <c r="A3808" s="309"/>
      <c r="B3808" s="310"/>
      <c r="C3808" s="309"/>
      <c r="D3808" s="309"/>
    </row>
    <row r="3809" spans="1:4">
      <c r="A3809" s="309"/>
      <c r="B3809" s="310"/>
      <c r="C3809" s="309"/>
      <c r="D3809" s="309"/>
    </row>
    <row r="3810" spans="1:4">
      <c r="A3810" s="309"/>
      <c r="B3810" s="310"/>
      <c r="C3810" s="309"/>
      <c r="D3810" s="309"/>
    </row>
    <row r="3811" spans="1:4">
      <c r="A3811" s="309"/>
      <c r="B3811" s="310"/>
      <c r="C3811" s="309"/>
      <c r="D3811" s="309"/>
    </row>
    <row r="3812" spans="1:4">
      <c r="A3812" s="309"/>
      <c r="B3812" s="310"/>
      <c r="C3812" s="309"/>
      <c r="D3812" s="309"/>
    </row>
    <row r="3813" spans="1:4">
      <c r="A3813" s="308"/>
      <c r="B3813" s="308"/>
      <c r="C3813" s="308"/>
      <c r="D3813" s="308"/>
    </row>
    <row r="3814" spans="1:4">
      <c r="A3814" s="309"/>
      <c r="B3814" s="310"/>
      <c r="C3814" s="309"/>
      <c r="D3814" s="309"/>
    </row>
    <row r="3815" spans="1:4">
      <c r="A3815" s="309"/>
      <c r="B3815" s="310"/>
      <c r="C3815" s="309"/>
      <c r="D3815" s="309"/>
    </row>
    <row r="3816" spans="1:4">
      <c r="A3816" s="309"/>
      <c r="B3816" s="310"/>
      <c r="C3816" s="309"/>
      <c r="D3816" s="309"/>
    </row>
    <row r="3817" spans="1:4">
      <c r="A3817" s="309"/>
      <c r="B3817" s="310"/>
      <c r="C3817" s="309"/>
      <c r="D3817" s="309"/>
    </row>
    <row r="3818" spans="1:4">
      <c r="A3818" s="309"/>
      <c r="B3818" s="310"/>
      <c r="C3818" s="309"/>
      <c r="D3818" s="309"/>
    </row>
    <row r="3819" spans="1:4">
      <c r="A3819" s="309"/>
      <c r="B3819" s="310"/>
      <c r="C3819" s="309"/>
      <c r="D3819" s="309"/>
    </row>
    <row r="3820" spans="1:4">
      <c r="A3820" s="309"/>
      <c r="B3820" s="310"/>
      <c r="C3820" s="309"/>
      <c r="D3820" s="309"/>
    </row>
    <row r="3821" spans="1:4">
      <c r="A3821" s="309"/>
      <c r="B3821" s="310"/>
      <c r="C3821" s="309"/>
      <c r="D3821" s="309"/>
    </row>
    <row r="3822" spans="1:4">
      <c r="A3822" s="309"/>
      <c r="B3822" s="310"/>
      <c r="C3822" s="309"/>
      <c r="D3822" s="309"/>
    </row>
    <row r="3823" spans="1:4">
      <c r="A3823" s="309"/>
      <c r="B3823" s="310"/>
      <c r="C3823" s="309"/>
      <c r="D3823" s="309"/>
    </row>
    <row r="3824" spans="1:4">
      <c r="A3824" s="309"/>
      <c r="B3824" s="310"/>
      <c r="C3824" s="309"/>
      <c r="D3824" s="309"/>
    </row>
    <row r="3825" spans="1:4">
      <c r="A3825" s="309"/>
      <c r="B3825" s="310"/>
      <c r="C3825" s="309"/>
      <c r="D3825" s="309"/>
    </row>
    <row r="3826" spans="1:4">
      <c r="A3826" s="309"/>
      <c r="B3826" s="310"/>
      <c r="C3826" s="309"/>
      <c r="D3826" s="309"/>
    </row>
    <row r="3827" spans="1:4">
      <c r="A3827" s="309"/>
      <c r="B3827" s="310"/>
      <c r="C3827" s="309"/>
      <c r="D3827" s="309"/>
    </row>
    <row r="3828" spans="1:4">
      <c r="A3828" s="309"/>
      <c r="B3828" s="310"/>
      <c r="C3828" s="309"/>
      <c r="D3828" s="309"/>
    </row>
    <row r="3829" spans="1:4">
      <c r="A3829" s="308"/>
      <c r="B3829" s="308"/>
      <c r="C3829" s="308"/>
      <c r="D3829" s="308"/>
    </row>
    <row r="3830" spans="1:4">
      <c r="A3830" s="309"/>
      <c r="B3830" s="310"/>
      <c r="C3830" s="309"/>
      <c r="D3830" s="309"/>
    </row>
    <row r="3831" spans="1:4">
      <c r="A3831" s="309"/>
      <c r="B3831" s="310"/>
      <c r="C3831" s="309"/>
      <c r="D3831" s="309"/>
    </row>
    <row r="3832" spans="1:4">
      <c r="A3832" s="309"/>
      <c r="B3832" s="310"/>
      <c r="C3832" s="309"/>
      <c r="D3832" s="309"/>
    </row>
    <row r="3833" spans="1:4">
      <c r="A3833" s="309"/>
      <c r="B3833" s="310"/>
      <c r="C3833" s="309"/>
      <c r="D3833" s="309"/>
    </row>
    <row r="3834" spans="1:4">
      <c r="A3834" s="309"/>
      <c r="B3834" s="310"/>
      <c r="C3834" s="309"/>
      <c r="D3834" s="309"/>
    </row>
    <row r="3835" spans="1:4">
      <c r="A3835" s="308"/>
      <c r="B3835" s="308"/>
      <c r="C3835" s="308"/>
      <c r="D3835" s="308"/>
    </row>
    <row r="3836" spans="1:4">
      <c r="A3836" s="309"/>
      <c r="B3836" s="310"/>
      <c r="C3836" s="309"/>
      <c r="D3836" s="309"/>
    </row>
    <row r="3837" spans="1:4">
      <c r="A3837" s="309"/>
      <c r="B3837" s="310"/>
      <c r="C3837" s="309"/>
      <c r="D3837" s="309"/>
    </row>
    <row r="3838" spans="1:4">
      <c r="A3838" s="309"/>
      <c r="B3838" s="310"/>
      <c r="C3838" s="309"/>
      <c r="D3838" s="309"/>
    </row>
    <row r="3839" spans="1:4">
      <c r="A3839" s="309"/>
      <c r="B3839" s="310"/>
      <c r="C3839" s="309"/>
      <c r="D3839" s="309"/>
    </row>
    <row r="3840" spans="1:4">
      <c r="A3840" s="309"/>
      <c r="B3840" s="310"/>
      <c r="C3840" s="309"/>
      <c r="D3840" s="309"/>
    </row>
    <row r="3841" spans="1:4">
      <c r="A3841" s="309"/>
      <c r="B3841" s="310"/>
      <c r="C3841" s="309"/>
      <c r="D3841" s="309"/>
    </row>
    <row r="3842" spans="1:4">
      <c r="A3842" s="309"/>
      <c r="B3842" s="310"/>
      <c r="C3842" s="309"/>
      <c r="D3842" s="309"/>
    </row>
    <row r="3843" spans="1:4">
      <c r="A3843" s="309"/>
      <c r="B3843" s="310"/>
      <c r="C3843" s="309"/>
      <c r="D3843" s="309"/>
    </row>
    <row r="3844" spans="1:4">
      <c r="A3844" s="309"/>
      <c r="B3844" s="310"/>
      <c r="C3844" s="309"/>
      <c r="D3844" s="309"/>
    </row>
    <row r="3845" spans="1:4">
      <c r="A3845" s="309"/>
      <c r="B3845" s="310"/>
      <c r="C3845" s="309"/>
      <c r="D3845" s="309"/>
    </row>
    <row r="3846" spans="1:4">
      <c r="A3846" s="308"/>
      <c r="B3846" s="308"/>
      <c r="C3846" s="308"/>
      <c r="D3846" s="308"/>
    </row>
    <row r="3847" spans="1:4">
      <c r="A3847" s="308"/>
      <c r="B3847" s="308"/>
      <c r="C3847" s="308"/>
      <c r="D3847" s="308"/>
    </row>
    <row r="3848" spans="1:4">
      <c r="A3848" s="309"/>
      <c r="B3848" s="310"/>
      <c r="C3848" s="309"/>
      <c r="D3848" s="309"/>
    </row>
    <row r="3849" spans="1:4">
      <c r="A3849" s="309"/>
      <c r="B3849" s="310"/>
      <c r="C3849" s="309"/>
      <c r="D3849" s="309"/>
    </row>
    <row r="3850" spans="1:4">
      <c r="A3850" s="309"/>
      <c r="B3850" s="310"/>
      <c r="C3850" s="309"/>
      <c r="D3850" s="309"/>
    </row>
    <row r="3851" spans="1:4">
      <c r="A3851" s="309"/>
      <c r="B3851" s="310"/>
      <c r="C3851" s="309"/>
      <c r="D3851" s="309"/>
    </row>
    <row r="3852" spans="1:4">
      <c r="A3852" s="309"/>
      <c r="B3852" s="310"/>
      <c r="C3852" s="309"/>
      <c r="D3852" s="309"/>
    </row>
    <row r="3853" spans="1:4">
      <c r="A3853" s="309"/>
      <c r="B3853" s="310"/>
      <c r="C3853" s="309"/>
      <c r="D3853" s="309"/>
    </row>
    <row r="3854" spans="1:4">
      <c r="A3854" s="309"/>
      <c r="B3854" s="310"/>
      <c r="C3854" s="309"/>
      <c r="D3854" s="309"/>
    </row>
    <row r="3855" spans="1:4">
      <c r="A3855" s="309"/>
      <c r="B3855" s="310"/>
      <c r="C3855" s="309"/>
      <c r="D3855" s="309"/>
    </row>
    <row r="3856" spans="1:4">
      <c r="A3856" s="309"/>
      <c r="B3856" s="310"/>
      <c r="C3856" s="309"/>
      <c r="D3856" s="309"/>
    </row>
    <row r="3857" spans="1:4">
      <c r="A3857" s="309"/>
      <c r="B3857" s="310"/>
      <c r="C3857" s="309"/>
      <c r="D3857" s="309"/>
    </row>
    <row r="3858" spans="1:4">
      <c r="A3858" s="309"/>
      <c r="B3858" s="310"/>
      <c r="C3858" s="309"/>
      <c r="D3858" s="309"/>
    </row>
    <row r="3859" spans="1:4">
      <c r="A3859" s="309"/>
      <c r="B3859" s="310"/>
      <c r="C3859" s="309"/>
      <c r="D3859" s="309"/>
    </row>
    <row r="3860" spans="1:4">
      <c r="A3860" s="309"/>
      <c r="B3860" s="310"/>
      <c r="C3860" s="309"/>
      <c r="D3860" s="309"/>
    </row>
    <row r="3861" spans="1:4">
      <c r="A3861" s="309"/>
      <c r="B3861" s="310"/>
      <c r="C3861" s="309"/>
      <c r="D3861" s="309"/>
    </row>
    <row r="3862" spans="1:4">
      <c r="A3862" s="308"/>
      <c r="B3862" s="308"/>
      <c r="C3862" s="308"/>
      <c r="D3862" s="308"/>
    </row>
    <row r="3863" spans="1:4">
      <c r="A3863" s="309"/>
      <c r="B3863" s="310"/>
      <c r="C3863" s="309"/>
      <c r="D3863" s="309"/>
    </row>
    <row r="3864" spans="1:4">
      <c r="A3864" s="309"/>
      <c r="B3864" s="310"/>
      <c r="C3864" s="309"/>
      <c r="D3864" s="309"/>
    </row>
    <row r="3865" spans="1:4">
      <c r="A3865" s="309"/>
      <c r="B3865" s="310"/>
      <c r="C3865" s="309"/>
      <c r="D3865" s="309"/>
    </row>
    <row r="3866" spans="1:4">
      <c r="A3866" s="309"/>
      <c r="B3866" s="310"/>
      <c r="C3866" s="309"/>
      <c r="D3866" s="309"/>
    </row>
    <row r="3867" spans="1:4">
      <c r="A3867" s="309"/>
      <c r="B3867" s="310"/>
      <c r="C3867" s="309"/>
      <c r="D3867" s="309"/>
    </row>
    <row r="3868" spans="1:4">
      <c r="A3868" s="308"/>
      <c r="B3868" s="308"/>
      <c r="C3868" s="308"/>
      <c r="D3868" s="308"/>
    </row>
    <row r="3869" spans="1:4">
      <c r="A3869" s="309"/>
      <c r="B3869" s="310"/>
      <c r="C3869" s="309"/>
      <c r="D3869" s="309"/>
    </row>
    <row r="3870" spans="1:4">
      <c r="A3870" s="309"/>
      <c r="B3870" s="310"/>
      <c r="C3870" s="309"/>
      <c r="D3870" s="309"/>
    </row>
    <row r="3871" spans="1:4">
      <c r="A3871" s="309"/>
      <c r="B3871" s="310"/>
      <c r="C3871" s="309"/>
      <c r="D3871" s="309"/>
    </row>
    <row r="3872" spans="1:4">
      <c r="A3872" s="309"/>
      <c r="B3872" s="310"/>
      <c r="C3872" s="309"/>
      <c r="D3872" s="309"/>
    </row>
    <row r="3873" spans="1:4">
      <c r="A3873" s="309"/>
      <c r="B3873" s="310"/>
      <c r="C3873" s="309"/>
      <c r="D3873" s="309"/>
    </row>
    <row r="3874" spans="1:4">
      <c r="A3874" s="309"/>
      <c r="B3874" s="310"/>
      <c r="C3874" s="309"/>
      <c r="D3874" s="309"/>
    </row>
    <row r="3875" spans="1:4">
      <c r="A3875" s="309"/>
      <c r="B3875" s="310"/>
      <c r="C3875" s="309"/>
      <c r="D3875" s="309"/>
    </row>
    <row r="3876" spans="1:4">
      <c r="A3876" s="309"/>
      <c r="B3876" s="310"/>
      <c r="C3876" s="309"/>
      <c r="D3876" s="309"/>
    </row>
    <row r="3877" spans="1:4">
      <c r="A3877" s="309"/>
      <c r="B3877" s="310"/>
      <c r="C3877" s="309"/>
      <c r="D3877" s="309"/>
    </row>
    <row r="3878" spans="1:4">
      <c r="A3878" s="309"/>
      <c r="B3878" s="310"/>
      <c r="C3878" s="309"/>
      <c r="D3878" s="309"/>
    </row>
    <row r="3879" spans="1:4">
      <c r="A3879" s="309"/>
      <c r="B3879" s="310"/>
      <c r="C3879" s="309"/>
      <c r="D3879" s="309"/>
    </row>
    <row r="3880" spans="1:4">
      <c r="A3880" s="309"/>
      <c r="B3880" s="310"/>
      <c r="C3880" s="309"/>
      <c r="D3880" s="309"/>
    </row>
    <row r="3881" spans="1:4">
      <c r="A3881" s="309"/>
      <c r="B3881" s="310"/>
      <c r="C3881" s="309"/>
      <c r="D3881" s="309"/>
    </row>
    <row r="3882" spans="1:4">
      <c r="A3882" s="309"/>
      <c r="B3882" s="310"/>
      <c r="C3882" s="309"/>
      <c r="D3882" s="309"/>
    </row>
    <row r="3883" spans="1:4">
      <c r="A3883" s="309"/>
      <c r="B3883" s="310"/>
      <c r="C3883" s="309"/>
      <c r="D3883" s="309"/>
    </row>
    <row r="3884" spans="1:4">
      <c r="A3884" s="309"/>
      <c r="B3884" s="310"/>
      <c r="C3884" s="309"/>
      <c r="D3884" s="309"/>
    </row>
    <row r="3885" spans="1:4">
      <c r="A3885" s="309"/>
      <c r="B3885" s="310"/>
      <c r="C3885" s="309"/>
      <c r="D3885" s="309"/>
    </row>
    <row r="3886" spans="1:4">
      <c r="A3886" s="309"/>
      <c r="B3886" s="310"/>
      <c r="C3886" s="309"/>
      <c r="D3886" s="309"/>
    </row>
    <row r="3887" spans="1:4">
      <c r="A3887" s="309"/>
      <c r="B3887" s="310"/>
      <c r="C3887" s="309"/>
      <c r="D3887" s="309"/>
    </row>
    <row r="3888" spans="1:4">
      <c r="A3888" s="309"/>
      <c r="B3888" s="310"/>
      <c r="C3888" s="309"/>
      <c r="D3888" s="309"/>
    </row>
    <row r="3889" spans="1:4">
      <c r="A3889" s="309"/>
      <c r="B3889" s="310"/>
      <c r="C3889" s="309"/>
      <c r="D3889" s="309"/>
    </row>
    <row r="3890" spans="1:4">
      <c r="A3890" s="309"/>
      <c r="B3890" s="310"/>
      <c r="C3890" s="309"/>
      <c r="D3890" s="309"/>
    </row>
    <row r="3891" spans="1:4">
      <c r="A3891" s="309"/>
      <c r="B3891" s="310"/>
      <c r="C3891" s="309"/>
      <c r="D3891" s="309"/>
    </row>
    <row r="3892" spans="1:4">
      <c r="A3892" s="309"/>
      <c r="B3892" s="310"/>
      <c r="C3892" s="309"/>
      <c r="D3892" s="309"/>
    </row>
    <row r="3893" spans="1:4">
      <c r="A3893" s="309"/>
      <c r="B3893" s="310"/>
      <c r="C3893" s="309"/>
      <c r="D3893" s="309"/>
    </row>
    <row r="3894" spans="1:4">
      <c r="A3894" s="309"/>
      <c r="B3894" s="310"/>
      <c r="C3894" s="309"/>
      <c r="D3894" s="309"/>
    </row>
    <row r="3895" spans="1:4">
      <c r="A3895" s="308"/>
      <c r="B3895" s="308"/>
      <c r="C3895" s="308"/>
      <c r="D3895" s="308"/>
    </row>
    <row r="3896" spans="1:4">
      <c r="A3896" s="309"/>
      <c r="B3896" s="310"/>
      <c r="C3896" s="309"/>
      <c r="D3896" s="309"/>
    </row>
    <row r="3897" spans="1:4">
      <c r="A3897" s="309"/>
      <c r="B3897" s="310"/>
      <c r="C3897" s="309"/>
      <c r="D3897" s="309"/>
    </row>
    <row r="3898" spans="1:4">
      <c r="A3898" s="309"/>
      <c r="B3898" s="310"/>
      <c r="C3898" s="309"/>
      <c r="D3898" s="309"/>
    </row>
    <row r="3899" spans="1:4">
      <c r="A3899" s="309"/>
      <c r="B3899" s="310"/>
      <c r="C3899" s="309"/>
      <c r="D3899" s="309"/>
    </row>
    <row r="3900" spans="1:4">
      <c r="A3900" s="309"/>
      <c r="B3900" s="310"/>
      <c r="C3900" s="309"/>
      <c r="D3900" s="309"/>
    </row>
    <row r="3901" spans="1:4">
      <c r="A3901" s="309"/>
      <c r="B3901" s="310"/>
      <c r="C3901" s="309"/>
      <c r="D3901" s="309"/>
    </row>
    <row r="3902" spans="1:4">
      <c r="A3902" s="309"/>
      <c r="B3902" s="310"/>
      <c r="C3902" s="309"/>
      <c r="D3902" s="309"/>
    </row>
    <row r="3903" spans="1:4">
      <c r="A3903" s="309"/>
      <c r="B3903" s="310"/>
      <c r="C3903" s="309"/>
      <c r="D3903" s="309"/>
    </row>
    <row r="3904" spans="1:4">
      <c r="A3904" s="309"/>
      <c r="B3904" s="310"/>
      <c r="C3904" s="309"/>
      <c r="D3904" s="309"/>
    </row>
    <row r="3905" spans="1:4">
      <c r="A3905" s="309"/>
      <c r="B3905" s="310"/>
      <c r="C3905" s="309"/>
      <c r="D3905" s="309"/>
    </row>
    <row r="3906" spans="1:4">
      <c r="A3906" s="309"/>
      <c r="B3906" s="310"/>
      <c r="C3906" s="309"/>
      <c r="D3906" s="309"/>
    </row>
    <row r="3907" spans="1:4">
      <c r="A3907" s="308"/>
      <c r="B3907" s="308"/>
      <c r="C3907" s="308"/>
      <c r="D3907" s="308"/>
    </row>
    <row r="3908" spans="1:4">
      <c r="A3908" s="309"/>
      <c r="B3908" s="310"/>
      <c r="C3908" s="309"/>
      <c r="D3908" s="309"/>
    </row>
    <row r="3909" spans="1:4">
      <c r="A3909" s="309"/>
      <c r="B3909" s="310"/>
      <c r="C3909" s="309"/>
      <c r="D3909" s="309"/>
    </row>
    <row r="3910" spans="1:4">
      <c r="A3910" s="308"/>
      <c r="B3910" s="308"/>
      <c r="C3910" s="308"/>
      <c r="D3910" s="308"/>
    </row>
    <row r="3911" spans="1:4">
      <c r="A3911" s="309"/>
      <c r="B3911" s="310"/>
      <c r="C3911" s="309"/>
      <c r="D3911" s="309"/>
    </row>
    <row r="3912" spans="1:4">
      <c r="A3912" s="309"/>
      <c r="B3912" s="310"/>
      <c r="C3912" s="309"/>
      <c r="D3912" s="309"/>
    </row>
    <row r="3913" spans="1:4">
      <c r="A3913" s="309"/>
      <c r="B3913" s="310"/>
      <c r="C3913" s="309"/>
      <c r="D3913" s="309"/>
    </row>
    <row r="3914" spans="1:4">
      <c r="A3914" s="309"/>
      <c r="B3914" s="310"/>
      <c r="C3914" s="309"/>
      <c r="D3914" s="309"/>
    </row>
    <row r="3915" spans="1:4">
      <c r="A3915" s="309"/>
      <c r="B3915" s="310"/>
      <c r="C3915" s="309"/>
      <c r="D3915" s="309"/>
    </row>
    <row r="3916" spans="1:4">
      <c r="A3916" s="309"/>
      <c r="B3916" s="310"/>
      <c r="C3916" s="309"/>
      <c r="D3916" s="309"/>
    </row>
    <row r="3917" spans="1:4">
      <c r="A3917" s="309"/>
      <c r="B3917" s="310"/>
      <c r="C3917" s="309"/>
      <c r="D3917" s="309"/>
    </row>
    <row r="3918" spans="1:4">
      <c r="A3918" s="309"/>
      <c r="B3918" s="310"/>
      <c r="C3918" s="309"/>
      <c r="D3918" s="309"/>
    </row>
    <row r="3919" spans="1:4">
      <c r="A3919" s="309"/>
      <c r="B3919" s="310"/>
      <c r="C3919" s="309"/>
      <c r="D3919" s="309"/>
    </row>
    <row r="3920" spans="1:4">
      <c r="A3920" s="308"/>
      <c r="B3920" s="308"/>
      <c r="C3920" s="308"/>
      <c r="D3920" s="308"/>
    </row>
    <row r="3921" spans="1:4">
      <c r="A3921" s="309"/>
      <c r="B3921" s="310"/>
      <c r="C3921" s="309"/>
      <c r="D3921" s="309"/>
    </row>
    <row r="3922" spans="1:4">
      <c r="A3922" s="309"/>
      <c r="B3922" s="310"/>
      <c r="C3922" s="309"/>
      <c r="D3922" s="309"/>
    </row>
    <row r="3923" spans="1:4">
      <c r="A3923" s="308"/>
      <c r="B3923" s="308"/>
      <c r="C3923" s="308"/>
      <c r="D3923" s="308"/>
    </row>
    <row r="3924" spans="1:4">
      <c r="A3924" s="309"/>
      <c r="B3924" s="310"/>
      <c r="C3924" s="309"/>
      <c r="D3924" s="309"/>
    </row>
    <row r="3925" spans="1:4">
      <c r="A3925" s="308"/>
      <c r="B3925" s="308"/>
      <c r="C3925" s="308"/>
      <c r="D3925" s="308"/>
    </row>
    <row r="3926" spans="1:4">
      <c r="A3926" s="309"/>
      <c r="B3926" s="310"/>
      <c r="C3926" s="309"/>
      <c r="D3926" s="309"/>
    </row>
    <row r="3927" spans="1:4">
      <c r="A3927" s="308"/>
      <c r="B3927" s="308"/>
      <c r="C3927" s="308"/>
      <c r="D3927" s="308"/>
    </row>
    <row r="3928" spans="1:4">
      <c r="A3928" s="308"/>
      <c r="B3928" s="308"/>
      <c r="C3928" s="308"/>
      <c r="D3928" s="308"/>
    </row>
    <row r="3929" spans="1:4">
      <c r="A3929" s="309"/>
      <c r="B3929" s="310"/>
      <c r="C3929" s="309"/>
      <c r="D3929" s="309"/>
    </row>
    <row r="3930" spans="1:4">
      <c r="A3930" s="308"/>
      <c r="B3930" s="308"/>
      <c r="C3930" s="308"/>
      <c r="D3930" s="308"/>
    </row>
    <row r="3931" spans="1:4">
      <c r="A3931" s="309"/>
      <c r="B3931" s="310"/>
      <c r="C3931" s="309"/>
      <c r="D3931" s="309"/>
    </row>
    <row r="3932" spans="1:4">
      <c r="A3932" s="309"/>
      <c r="B3932" s="310"/>
      <c r="C3932" s="309"/>
      <c r="D3932" s="309"/>
    </row>
    <row r="3933" spans="1:4">
      <c r="A3933" s="308"/>
      <c r="B3933" s="308"/>
      <c r="C3933" s="308"/>
      <c r="D3933" s="308"/>
    </row>
    <row r="3934" spans="1:4">
      <c r="A3934" s="308"/>
      <c r="B3934" s="308"/>
      <c r="C3934" s="308"/>
      <c r="D3934" s="308"/>
    </row>
    <row r="3935" spans="1:4">
      <c r="A3935" s="309"/>
      <c r="B3935" s="310"/>
      <c r="C3935" s="309"/>
      <c r="D3935" s="309"/>
    </row>
    <row r="3936" spans="1:4">
      <c r="A3936" s="309"/>
      <c r="B3936" s="310"/>
      <c r="C3936" s="309"/>
      <c r="D3936" s="309"/>
    </row>
    <row r="3937" spans="1:4">
      <c r="A3937" s="309"/>
      <c r="B3937" s="310"/>
      <c r="C3937" s="309"/>
      <c r="D3937" s="309"/>
    </row>
    <row r="3938" spans="1:4">
      <c r="A3938" s="309"/>
      <c r="B3938" s="310"/>
      <c r="C3938" s="309"/>
      <c r="D3938" s="309"/>
    </row>
    <row r="3939" spans="1:4">
      <c r="A3939" s="309"/>
      <c r="B3939" s="310"/>
      <c r="C3939" s="309"/>
      <c r="D3939" s="309"/>
    </row>
    <row r="3940" spans="1:4">
      <c r="A3940" s="309"/>
      <c r="B3940" s="310"/>
      <c r="C3940" s="309"/>
      <c r="D3940" s="309"/>
    </row>
    <row r="3941" spans="1:4">
      <c r="A3941" s="309"/>
      <c r="B3941" s="310"/>
      <c r="C3941" s="309"/>
      <c r="D3941" s="309"/>
    </row>
    <row r="3942" spans="1:4">
      <c r="A3942" s="309"/>
      <c r="B3942" s="310"/>
      <c r="C3942" s="309"/>
      <c r="D3942" s="309"/>
    </row>
    <row r="3943" spans="1:4">
      <c r="A3943" s="309"/>
      <c r="B3943" s="310"/>
      <c r="C3943" s="309"/>
      <c r="D3943" s="309"/>
    </row>
    <row r="3944" spans="1:4">
      <c r="A3944" s="309"/>
      <c r="B3944" s="310"/>
      <c r="C3944" s="309"/>
      <c r="D3944" s="309"/>
    </row>
    <row r="3945" spans="1:4">
      <c r="A3945" s="308"/>
      <c r="B3945" s="308"/>
      <c r="C3945" s="308"/>
      <c r="D3945" s="308"/>
    </row>
    <row r="3946" spans="1:4">
      <c r="A3946" s="308"/>
      <c r="B3946" s="308"/>
      <c r="C3946" s="308"/>
      <c r="D3946" s="308"/>
    </row>
    <row r="3947" spans="1:4">
      <c r="A3947" s="309"/>
      <c r="B3947" s="310"/>
      <c r="C3947" s="309"/>
      <c r="D3947" s="309"/>
    </row>
    <row r="3948" spans="1:4">
      <c r="A3948" s="309"/>
      <c r="B3948" s="310"/>
      <c r="C3948" s="309"/>
      <c r="D3948" s="309"/>
    </row>
    <row r="3949" spans="1:4">
      <c r="A3949" s="309"/>
      <c r="B3949" s="310"/>
      <c r="C3949" s="309"/>
      <c r="D3949" s="309"/>
    </row>
    <row r="3950" spans="1:4">
      <c r="A3950" s="309"/>
      <c r="B3950" s="310"/>
      <c r="C3950" s="309"/>
      <c r="D3950" s="309"/>
    </row>
    <row r="3951" spans="1:4">
      <c r="A3951" s="308"/>
      <c r="B3951" s="308"/>
      <c r="C3951" s="308"/>
      <c r="D3951" s="308"/>
    </row>
    <row r="3952" spans="1:4">
      <c r="A3952" s="308"/>
      <c r="B3952" s="308"/>
      <c r="C3952" s="308"/>
      <c r="D3952" s="308"/>
    </row>
    <row r="3953" spans="1:4">
      <c r="A3953" s="308"/>
      <c r="B3953" s="308"/>
      <c r="C3953" s="308"/>
      <c r="D3953" s="308"/>
    </row>
    <row r="3954" spans="1:4">
      <c r="A3954" s="309"/>
      <c r="B3954" s="310"/>
      <c r="C3954" s="309"/>
      <c r="D3954" s="309"/>
    </row>
    <row r="3955" spans="1:4">
      <c r="A3955" s="309"/>
      <c r="B3955" s="310"/>
      <c r="C3955" s="309"/>
      <c r="D3955" s="309"/>
    </row>
    <row r="3956" spans="1:4">
      <c r="A3956" s="309"/>
      <c r="B3956" s="310"/>
      <c r="C3956" s="309"/>
      <c r="D3956" s="309"/>
    </row>
    <row r="3957" spans="1:4">
      <c r="A3957" s="309"/>
      <c r="B3957" s="310"/>
      <c r="C3957" s="309"/>
      <c r="D3957" s="309"/>
    </row>
    <row r="3958" spans="1:4">
      <c r="A3958" s="309"/>
      <c r="B3958" s="310"/>
      <c r="C3958" s="309"/>
      <c r="D3958" s="309"/>
    </row>
    <row r="3959" spans="1:4">
      <c r="A3959" s="309"/>
      <c r="B3959" s="310"/>
      <c r="C3959" s="309"/>
      <c r="D3959" s="309"/>
    </row>
    <row r="3960" spans="1:4">
      <c r="A3960" s="309"/>
      <c r="B3960" s="310"/>
      <c r="C3960" s="309"/>
      <c r="D3960" s="309"/>
    </row>
    <row r="3961" spans="1:4">
      <c r="A3961" s="308"/>
      <c r="B3961" s="308"/>
      <c r="C3961" s="308"/>
      <c r="D3961" s="308"/>
    </row>
    <row r="3962" spans="1:4">
      <c r="A3962" s="309"/>
      <c r="B3962" s="310"/>
      <c r="C3962" s="309"/>
      <c r="D3962" s="309"/>
    </row>
    <row r="3963" spans="1:4">
      <c r="A3963" s="309"/>
      <c r="B3963" s="310"/>
      <c r="C3963" s="309"/>
      <c r="D3963" s="309"/>
    </row>
    <row r="3964" spans="1:4">
      <c r="A3964" s="309"/>
      <c r="B3964" s="310"/>
      <c r="C3964" s="309"/>
      <c r="D3964" s="309"/>
    </row>
    <row r="3965" spans="1:4">
      <c r="A3965" s="309"/>
      <c r="B3965" s="310"/>
      <c r="C3965" s="309"/>
      <c r="D3965" s="309"/>
    </row>
    <row r="3966" spans="1:4">
      <c r="A3966" s="308"/>
      <c r="B3966" s="308"/>
      <c r="C3966" s="308"/>
      <c r="D3966" s="308"/>
    </row>
    <row r="3967" spans="1:4">
      <c r="A3967" s="308"/>
      <c r="B3967" s="308"/>
      <c r="C3967" s="308"/>
      <c r="D3967" s="308"/>
    </row>
    <row r="3968" spans="1:4">
      <c r="A3968" s="309"/>
      <c r="B3968" s="310"/>
      <c r="C3968" s="309"/>
      <c r="D3968" s="309"/>
    </row>
    <row r="3969" spans="1:4">
      <c r="A3969" s="309"/>
      <c r="B3969" s="310"/>
      <c r="C3969" s="309"/>
      <c r="D3969" s="309"/>
    </row>
    <row r="3970" spans="1:4">
      <c r="A3970" s="309"/>
      <c r="B3970" s="310"/>
      <c r="C3970" s="309"/>
      <c r="D3970" s="309"/>
    </row>
    <row r="3971" spans="1:4">
      <c r="A3971" s="308"/>
      <c r="B3971" s="308"/>
      <c r="C3971" s="308"/>
      <c r="D3971" s="308"/>
    </row>
    <row r="3972" spans="1:4">
      <c r="A3972" s="308"/>
      <c r="B3972" s="308"/>
      <c r="C3972" s="308"/>
      <c r="D3972" s="308"/>
    </row>
    <row r="3973" spans="1:4">
      <c r="A3973" s="309"/>
      <c r="B3973" s="310"/>
      <c r="C3973" s="309"/>
      <c r="D3973" s="309"/>
    </row>
    <row r="3974" spans="1:4">
      <c r="A3974" s="309"/>
      <c r="B3974" s="310"/>
      <c r="C3974" s="309"/>
      <c r="D3974" s="309"/>
    </row>
    <row r="3975" spans="1:4">
      <c r="A3975" s="309"/>
      <c r="B3975" s="310"/>
      <c r="C3975" s="309"/>
      <c r="D3975" s="309"/>
    </row>
    <row r="3976" spans="1:4">
      <c r="A3976" s="308"/>
      <c r="B3976" s="308"/>
      <c r="C3976" s="308"/>
      <c r="D3976" s="308"/>
    </row>
    <row r="3977" spans="1:4">
      <c r="A3977" s="308"/>
      <c r="B3977" s="308"/>
      <c r="C3977" s="308"/>
      <c r="D3977" s="308"/>
    </row>
    <row r="3978" spans="1:4">
      <c r="A3978" s="308"/>
      <c r="B3978" s="308"/>
      <c r="C3978" s="308"/>
      <c r="D3978" s="308"/>
    </row>
    <row r="3979" spans="1:4">
      <c r="A3979" s="308"/>
      <c r="B3979" s="308"/>
      <c r="C3979" s="308"/>
      <c r="D3979" s="308"/>
    </row>
    <row r="3980" spans="1:4">
      <c r="A3980" s="309"/>
      <c r="B3980" s="310"/>
      <c r="C3980" s="309"/>
      <c r="D3980" s="309"/>
    </row>
    <row r="3981" spans="1:4">
      <c r="A3981" s="309"/>
      <c r="B3981" s="310"/>
      <c r="C3981" s="309"/>
      <c r="D3981" s="309"/>
    </row>
    <row r="3982" spans="1:4">
      <c r="A3982" s="309"/>
      <c r="B3982" s="310"/>
      <c r="C3982" s="309"/>
      <c r="D3982" s="309"/>
    </row>
    <row r="3983" spans="1:4">
      <c r="A3983" s="309"/>
      <c r="B3983" s="310"/>
      <c r="C3983" s="309"/>
      <c r="D3983" s="309"/>
    </row>
    <row r="3984" spans="1:4">
      <c r="A3984" s="308"/>
      <c r="B3984" s="308"/>
      <c r="C3984" s="308"/>
      <c r="D3984" s="308"/>
    </row>
    <row r="3985" spans="1:4">
      <c r="A3985" s="309"/>
      <c r="B3985" s="310"/>
      <c r="C3985" s="309"/>
      <c r="D3985" s="309"/>
    </row>
    <row r="3986" spans="1:4">
      <c r="A3986" s="309"/>
      <c r="B3986" s="310"/>
      <c r="C3986" s="309"/>
      <c r="D3986" s="309"/>
    </row>
    <row r="3987" spans="1:4">
      <c r="A3987" s="309"/>
      <c r="B3987" s="310"/>
      <c r="C3987" s="309"/>
      <c r="D3987" s="309"/>
    </row>
    <row r="3988" spans="1:4">
      <c r="A3988" s="309"/>
      <c r="B3988" s="310"/>
      <c r="C3988" s="309"/>
      <c r="D3988" s="309"/>
    </row>
    <row r="3989" spans="1:4">
      <c r="A3989" s="308"/>
      <c r="B3989" s="308"/>
      <c r="C3989" s="308"/>
      <c r="D3989" s="308"/>
    </row>
    <row r="3990" spans="1:4">
      <c r="A3990" s="309"/>
      <c r="B3990" s="310"/>
      <c r="C3990" s="309"/>
      <c r="D3990" s="309"/>
    </row>
    <row r="3991" spans="1:4">
      <c r="A3991" s="309"/>
      <c r="B3991" s="310"/>
      <c r="C3991" s="309"/>
      <c r="D3991" s="309"/>
    </row>
    <row r="3992" spans="1:4">
      <c r="A3992" s="308"/>
      <c r="B3992" s="308"/>
      <c r="C3992" s="308"/>
      <c r="D3992" s="308"/>
    </row>
    <row r="3993" spans="1:4">
      <c r="A3993" s="309"/>
      <c r="B3993" s="310"/>
      <c r="C3993" s="309"/>
      <c r="D3993" s="309"/>
    </row>
    <row r="3994" spans="1:4">
      <c r="A3994" s="309"/>
      <c r="B3994" s="310"/>
      <c r="C3994" s="309"/>
      <c r="D3994" s="309"/>
    </row>
    <row r="3995" spans="1:4">
      <c r="A3995" s="308"/>
      <c r="B3995" s="308"/>
      <c r="C3995" s="308"/>
      <c r="D3995" s="308"/>
    </row>
    <row r="3996" spans="1:4">
      <c r="A3996" s="309"/>
      <c r="B3996" s="310"/>
      <c r="C3996" s="309"/>
      <c r="D3996" s="309"/>
    </row>
    <row r="3997" spans="1:4">
      <c r="A3997" s="308"/>
      <c r="B3997" s="308"/>
      <c r="C3997" s="308"/>
      <c r="D3997" s="308"/>
    </row>
    <row r="3998" spans="1:4">
      <c r="A3998" s="309"/>
      <c r="B3998" s="310"/>
      <c r="C3998" s="309"/>
      <c r="D3998" s="309"/>
    </row>
    <row r="3999" spans="1:4">
      <c r="A3999" s="309"/>
      <c r="B3999" s="310"/>
      <c r="C3999" s="309"/>
      <c r="D3999" s="309"/>
    </row>
    <row r="4000" spans="1:4">
      <c r="A4000" s="308"/>
      <c r="B4000" s="308"/>
      <c r="C4000" s="308"/>
      <c r="D4000" s="308"/>
    </row>
    <row r="4001" spans="1:4">
      <c r="A4001" s="309"/>
      <c r="B4001" s="310"/>
      <c r="C4001" s="309"/>
      <c r="D4001" s="309"/>
    </row>
    <row r="4002" spans="1:4">
      <c r="A4002" s="309"/>
      <c r="B4002" s="310"/>
      <c r="C4002" s="309"/>
      <c r="D4002" s="309"/>
    </row>
    <row r="4003" spans="1:4">
      <c r="A4003" s="308"/>
      <c r="B4003" s="308"/>
      <c r="C4003" s="308"/>
      <c r="D4003" s="308"/>
    </row>
    <row r="4004" spans="1:4">
      <c r="A4004" s="309"/>
      <c r="B4004" s="310"/>
      <c r="C4004" s="309"/>
      <c r="D4004" s="309"/>
    </row>
    <row r="4005" spans="1:4">
      <c r="A4005" s="309"/>
      <c r="B4005" s="310"/>
      <c r="C4005" s="309"/>
      <c r="D4005" s="309"/>
    </row>
    <row r="4006" spans="1:4">
      <c r="A4006" s="309"/>
      <c r="B4006" s="310"/>
      <c r="C4006" s="309"/>
      <c r="D4006" s="309"/>
    </row>
    <row r="4007" spans="1:4">
      <c r="A4007" s="309"/>
      <c r="B4007" s="310"/>
      <c r="C4007" s="309"/>
      <c r="D4007" s="309"/>
    </row>
    <row r="4008" spans="1:4">
      <c r="A4008" s="309"/>
      <c r="B4008" s="310"/>
      <c r="C4008" s="309"/>
      <c r="D4008" s="309"/>
    </row>
    <row r="4009" spans="1:4">
      <c r="A4009" s="308"/>
      <c r="B4009" s="308"/>
      <c r="C4009" s="308"/>
      <c r="D4009" s="308"/>
    </row>
    <row r="4010" spans="1:4">
      <c r="A4010" s="309"/>
      <c r="B4010" s="310"/>
      <c r="C4010" s="309"/>
      <c r="D4010" s="309"/>
    </row>
    <row r="4011" spans="1:4">
      <c r="A4011" s="309"/>
      <c r="B4011" s="310"/>
      <c r="C4011" s="309"/>
      <c r="D4011" s="309"/>
    </row>
    <row r="4012" spans="1:4">
      <c r="A4012" s="309"/>
      <c r="B4012" s="310"/>
      <c r="C4012" s="309"/>
      <c r="D4012" s="309"/>
    </row>
    <row r="4013" spans="1:4">
      <c r="A4013" s="308"/>
      <c r="B4013" s="308"/>
      <c r="C4013" s="308"/>
      <c r="D4013" s="308"/>
    </row>
    <row r="4014" spans="1:4">
      <c r="A4014" s="308"/>
      <c r="B4014" s="308"/>
      <c r="C4014" s="308"/>
      <c r="D4014" s="308"/>
    </row>
    <row r="4015" spans="1:4">
      <c r="A4015" s="309"/>
      <c r="B4015" s="310"/>
      <c r="C4015" s="309"/>
      <c r="D4015" s="309"/>
    </row>
    <row r="4016" spans="1:4">
      <c r="A4016" s="308"/>
      <c r="B4016" s="308"/>
      <c r="C4016" s="308"/>
      <c r="D4016" s="308"/>
    </row>
    <row r="4017" spans="1:4">
      <c r="A4017" s="308"/>
      <c r="B4017" s="308"/>
      <c r="C4017" s="308"/>
      <c r="D4017" s="308"/>
    </row>
    <row r="4018" spans="1:4">
      <c r="A4018" s="309"/>
      <c r="B4018" s="310"/>
      <c r="C4018" s="309"/>
      <c r="D4018" s="309"/>
    </row>
    <row r="4019" spans="1:4">
      <c r="A4019" s="309"/>
      <c r="B4019" s="310"/>
      <c r="C4019" s="309"/>
      <c r="D4019" s="309"/>
    </row>
    <row r="4020" spans="1:4">
      <c r="A4020" s="308"/>
      <c r="B4020" s="308"/>
      <c r="C4020" s="308"/>
      <c r="D4020" s="308"/>
    </row>
    <row r="4021" spans="1:4">
      <c r="A4021" s="309"/>
      <c r="B4021" s="310"/>
      <c r="C4021" s="309"/>
      <c r="D4021" s="309"/>
    </row>
    <row r="4022" spans="1:4">
      <c r="A4022" s="308"/>
      <c r="B4022" s="308"/>
      <c r="C4022" s="308"/>
      <c r="D4022" s="308"/>
    </row>
    <row r="4023" spans="1:4">
      <c r="A4023" s="309"/>
      <c r="B4023" s="310"/>
      <c r="C4023" s="309"/>
      <c r="D4023" s="309"/>
    </row>
    <row r="4024" spans="1:4">
      <c r="A4024" s="309"/>
      <c r="B4024" s="310"/>
      <c r="C4024" s="309"/>
      <c r="D4024" s="309"/>
    </row>
    <row r="4025" spans="1:4">
      <c r="A4025" s="308"/>
      <c r="B4025" s="308"/>
      <c r="C4025" s="308"/>
      <c r="D4025" s="308"/>
    </row>
    <row r="4026" spans="1:4">
      <c r="A4026" s="309"/>
      <c r="B4026" s="310"/>
      <c r="C4026" s="309"/>
      <c r="D4026" s="309"/>
    </row>
    <row r="4027" spans="1:4">
      <c r="A4027" s="309"/>
      <c r="B4027" s="310"/>
      <c r="C4027" s="309"/>
      <c r="D4027" s="309"/>
    </row>
    <row r="4028" spans="1:4">
      <c r="A4028" s="309"/>
      <c r="B4028" s="310"/>
      <c r="C4028" s="309"/>
      <c r="D4028" s="309"/>
    </row>
    <row r="4029" spans="1:4">
      <c r="A4029" s="309"/>
      <c r="B4029" s="310"/>
      <c r="C4029" s="309"/>
      <c r="D4029" s="309"/>
    </row>
    <row r="4030" spans="1:4">
      <c r="A4030" s="309"/>
      <c r="B4030" s="310"/>
      <c r="C4030" s="309"/>
      <c r="D4030" s="309"/>
    </row>
    <row r="4031" spans="1:4">
      <c r="A4031" s="308"/>
      <c r="B4031" s="308"/>
      <c r="C4031" s="308"/>
      <c r="D4031" s="308"/>
    </row>
    <row r="4032" spans="1:4">
      <c r="A4032" s="309"/>
      <c r="B4032" s="310"/>
      <c r="C4032" s="309"/>
      <c r="D4032" s="309"/>
    </row>
    <row r="4033" spans="1:4">
      <c r="A4033" s="309"/>
      <c r="B4033" s="310"/>
      <c r="C4033" s="309"/>
      <c r="D4033" s="309"/>
    </row>
    <row r="4034" spans="1:4">
      <c r="A4034" s="309"/>
      <c r="B4034" s="310"/>
      <c r="C4034" s="309"/>
      <c r="D4034" s="309"/>
    </row>
    <row r="4035" spans="1:4">
      <c r="A4035" s="308"/>
      <c r="B4035" s="308"/>
      <c r="C4035" s="308"/>
      <c r="D4035" s="308"/>
    </row>
    <row r="4036" spans="1:4">
      <c r="A4036" s="308"/>
      <c r="B4036" s="308"/>
      <c r="C4036" s="308"/>
      <c r="D4036" s="308"/>
    </row>
    <row r="4037" spans="1:4">
      <c r="A4037" s="309"/>
      <c r="B4037" s="310"/>
      <c r="C4037" s="309"/>
      <c r="D4037" s="309"/>
    </row>
    <row r="4038" spans="1:4">
      <c r="A4038" s="309"/>
      <c r="B4038" s="310"/>
      <c r="C4038" s="309"/>
      <c r="D4038" s="309"/>
    </row>
    <row r="4039" spans="1:4">
      <c r="A4039" s="309"/>
      <c r="B4039" s="310"/>
      <c r="C4039" s="309"/>
      <c r="D4039" s="309"/>
    </row>
    <row r="4040" spans="1:4">
      <c r="A4040" s="309"/>
      <c r="B4040" s="310"/>
      <c r="C4040" s="309"/>
      <c r="D4040" s="309"/>
    </row>
    <row r="4041" spans="1:4">
      <c r="A4041" s="309"/>
      <c r="B4041" s="310"/>
      <c r="C4041" s="309"/>
      <c r="D4041" s="309"/>
    </row>
    <row r="4042" spans="1:4">
      <c r="A4042" s="309"/>
      <c r="B4042" s="310"/>
      <c r="C4042" s="309"/>
      <c r="D4042" s="309"/>
    </row>
    <row r="4043" spans="1:4">
      <c r="A4043" s="308"/>
      <c r="B4043" s="308"/>
      <c r="C4043" s="308"/>
      <c r="D4043" s="308"/>
    </row>
    <row r="4044" spans="1:4">
      <c r="A4044" s="309"/>
      <c r="B4044" s="310"/>
      <c r="C4044" s="309"/>
      <c r="D4044" s="309"/>
    </row>
    <row r="4045" spans="1:4">
      <c r="A4045" s="309"/>
      <c r="B4045" s="310"/>
      <c r="C4045" s="309"/>
      <c r="D4045" s="309"/>
    </row>
    <row r="4046" spans="1:4">
      <c r="A4046" s="309"/>
      <c r="B4046" s="310"/>
      <c r="C4046" s="309"/>
      <c r="D4046" s="309"/>
    </row>
    <row r="4047" spans="1:4">
      <c r="A4047" s="308"/>
      <c r="B4047" s="308"/>
      <c r="C4047" s="308"/>
      <c r="D4047" s="308"/>
    </row>
    <row r="4048" spans="1:4">
      <c r="A4048" s="309"/>
      <c r="B4048" s="310"/>
      <c r="C4048" s="309"/>
      <c r="D4048" s="309"/>
    </row>
    <row r="4049" spans="1:4">
      <c r="A4049" s="308"/>
      <c r="B4049" s="308"/>
      <c r="C4049" s="308"/>
      <c r="D4049" s="308"/>
    </row>
    <row r="4050" spans="1:4">
      <c r="A4050" s="308"/>
      <c r="B4050" s="308"/>
      <c r="C4050" s="308"/>
      <c r="D4050" s="308"/>
    </row>
    <row r="4051" spans="1:4">
      <c r="A4051" s="309"/>
      <c r="B4051" s="310"/>
      <c r="C4051" s="309"/>
      <c r="D4051" s="309"/>
    </row>
    <row r="4052" spans="1:4">
      <c r="A4052" s="308"/>
      <c r="B4052" s="308"/>
      <c r="C4052" s="308"/>
      <c r="D4052" s="308"/>
    </row>
    <row r="4053" spans="1:4">
      <c r="A4053" s="308"/>
      <c r="B4053" s="308"/>
      <c r="C4053" s="308"/>
      <c r="D4053" s="308"/>
    </row>
    <row r="4054" spans="1:4">
      <c r="A4054" s="308"/>
      <c r="B4054" s="308"/>
      <c r="C4054" s="308"/>
      <c r="D4054" s="308"/>
    </row>
    <row r="4055" spans="1:4">
      <c r="A4055" s="308"/>
      <c r="B4055" s="308"/>
      <c r="C4055" s="308"/>
      <c r="D4055" s="308"/>
    </row>
    <row r="4056" spans="1:4">
      <c r="A4056" s="309"/>
      <c r="B4056" s="310"/>
      <c r="C4056" s="309"/>
      <c r="D4056" s="309"/>
    </row>
    <row r="4057" spans="1:4">
      <c r="A4057" s="309"/>
      <c r="B4057" s="310"/>
      <c r="C4057" s="309"/>
      <c r="D4057" s="309"/>
    </row>
    <row r="4058" spans="1:4">
      <c r="A4058" s="309"/>
      <c r="B4058" s="310"/>
      <c r="C4058" s="309"/>
      <c r="D4058" s="309"/>
    </row>
    <row r="4059" spans="1:4">
      <c r="A4059" s="309"/>
      <c r="B4059" s="310"/>
      <c r="C4059" s="309"/>
      <c r="D4059" s="309"/>
    </row>
    <row r="4060" spans="1:4">
      <c r="A4060" s="309"/>
      <c r="B4060" s="310"/>
      <c r="C4060" s="309"/>
      <c r="D4060" s="309"/>
    </row>
    <row r="4061" spans="1:4">
      <c r="A4061" s="309"/>
      <c r="B4061" s="310"/>
      <c r="C4061" s="309"/>
      <c r="D4061" s="309"/>
    </row>
    <row r="4062" spans="1:4">
      <c r="A4062" s="309"/>
      <c r="B4062" s="310"/>
      <c r="C4062" s="309"/>
      <c r="D4062" s="309"/>
    </row>
    <row r="4063" spans="1:4">
      <c r="A4063" s="309"/>
      <c r="B4063" s="310"/>
      <c r="C4063" s="309"/>
      <c r="D4063" s="309"/>
    </row>
    <row r="4064" spans="1:4">
      <c r="A4064" s="309"/>
      <c r="B4064" s="310"/>
      <c r="C4064" s="309"/>
      <c r="D4064" s="309"/>
    </row>
    <row r="4065" spans="1:4">
      <c r="A4065" s="309"/>
      <c r="B4065" s="310"/>
      <c r="C4065" s="309"/>
      <c r="D4065" s="309"/>
    </row>
    <row r="4066" spans="1:4">
      <c r="A4066" s="309"/>
      <c r="B4066" s="310"/>
      <c r="C4066" s="309"/>
      <c r="D4066" s="309"/>
    </row>
    <row r="4067" spans="1:4">
      <c r="A4067" s="309"/>
      <c r="B4067" s="310"/>
      <c r="C4067" s="309"/>
      <c r="D4067" s="309"/>
    </row>
    <row r="4068" spans="1:4">
      <c r="A4068" s="308"/>
      <c r="B4068" s="308"/>
      <c r="C4068" s="308"/>
      <c r="D4068" s="308"/>
    </row>
    <row r="4069" spans="1:4">
      <c r="A4069" s="309"/>
      <c r="B4069" s="310"/>
      <c r="C4069" s="309"/>
      <c r="D4069" s="309"/>
    </row>
    <row r="4070" spans="1:4">
      <c r="A4070" s="309"/>
      <c r="B4070" s="310"/>
      <c r="C4070" s="309"/>
      <c r="D4070" s="309"/>
    </row>
    <row r="4071" spans="1:4">
      <c r="A4071" s="309"/>
      <c r="B4071" s="310"/>
      <c r="C4071" s="309"/>
      <c r="D4071" s="309"/>
    </row>
    <row r="4072" spans="1:4">
      <c r="A4072" s="309"/>
      <c r="B4072" s="310"/>
      <c r="C4072" s="309"/>
      <c r="D4072" s="309"/>
    </row>
    <row r="4073" spans="1:4">
      <c r="A4073" s="309"/>
      <c r="B4073" s="310"/>
      <c r="C4073" s="309"/>
      <c r="D4073" s="309"/>
    </row>
    <row r="4074" spans="1:4">
      <c r="A4074" s="309"/>
      <c r="B4074" s="310"/>
      <c r="C4074" s="309"/>
      <c r="D4074" s="309"/>
    </row>
    <row r="4075" spans="1:4">
      <c r="A4075" s="309"/>
      <c r="B4075" s="310"/>
      <c r="C4075" s="309"/>
      <c r="D4075" s="309"/>
    </row>
    <row r="4076" spans="1:4">
      <c r="A4076" s="309"/>
      <c r="B4076" s="310"/>
      <c r="C4076" s="309"/>
      <c r="D4076" s="309"/>
    </row>
    <row r="4077" spans="1:4">
      <c r="A4077" s="309"/>
      <c r="B4077" s="310"/>
      <c r="C4077" s="309"/>
      <c r="D4077" s="309"/>
    </row>
    <row r="4078" spans="1:4">
      <c r="A4078" s="309"/>
      <c r="B4078" s="310"/>
      <c r="C4078" s="309"/>
      <c r="D4078" s="309"/>
    </row>
    <row r="4079" spans="1:4">
      <c r="A4079" s="309"/>
      <c r="B4079" s="310"/>
      <c r="C4079" s="309"/>
      <c r="D4079" s="309"/>
    </row>
    <row r="4080" spans="1:4">
      <c r="A4080" s="309"/>
      <c r="B4080" s="310"/>
      <c r="C4080" s="309"/>
      <c r="D4080" s="309"/>
    </row>
    <row r="4081" spans="1:4">
      <c r="A4081" s="309"/>
      <c r="B4081" s="310"/>
      <c r="C4081" s="309"/>
      <c r="D4081" s="309"/>
    </row>
    <row r="4082" spans="1:4">
      <c r="A4082" s="309"/>
      <c r="B4082" s="310"/>
      <c r="C4082" s="309"/>
      <c r="D4082" s="309"/>
    </row>
    <row r="4083" spans="1:4">
      <c r="A4083" s="308"/>
      <c r="B4083" s="308"/>
      <c r="C4083" s="308"/>
      <c r="D4083" s="308"/>
    </row>
    <row r="4084" spans="1:4">
      <c r="A4084" s="309"/>
      <c r="B4084" s="310"/>
      <c r="C4084" s="309"/>
      <c r="D4084" s="309"/>
    </row>
    <row r="4085" spans="1:4">
      <c r="A4085" s="309"/>
      <c r="B4085" s="310"/>
      <c r="C4085" s="309"/>
      <c r="D4085" s="309"/>
    </row>
    <row r="4086" spans="1:4">
      <c r="A4086" s="309"/>
      <c r="B4086" s="310"/>
      <c r="C4086" s="309"/>
      <c r="D4086" s="309"/>
    </row>
    <row r="4087" spans="1:4">
      <c r="A4087" s="309"/>
      <c r="B4087" s="310"/>
      <c r="C4087" s="309"/>
      <c r="D4087" s="309"/>
    </row>
    <row r="4088" spans="1:4">
      <c r="A4088" s="309"/>
      <c r="B4088" s="310"/>
      <c r="C4088" s="309"/>
      <c r="D4088" s="309"/>
    </row>
    <row r="4089" spans="1:4">
      <c r="A4089" s="308"/>
      <c r="B4089" s="308"/>
      <c r="C4089" s="308"/>
      <c r="D4089" s="308"/>
    </row>
    <row r="4090" spans="1:4">
      <c r="A4090" s="308"/>
      <c r="B4090" s="308"/>
      <c r="C4090" s="308"/>
      <c r="D4090" s="308"/>
    </row>
    <row r="4091" spans="1:4">
      <c r="A4091" s="309"/>
      <c r="B4091" s="310"/>
      <c r="C4091" s="309"/>
      <c r="D4091" s="309"/>
    </row>
    <row r="4092" spans="1:4">
      <c r="A4092" s="309"/>
      <c r="B4092" s="310"/>
      <c r="C4092" s="309"/>
      <c r="D4092" s="309"/>
    </row>
    <row r="4093" spans="1:4">
      <c r="A4093" s="309"/>
      <c r="B4093" s="310"/>
      <c r="C4093" s="309"/>
      <c r="D4093" s="309"/>
    </row>
    <row r="4094" spans="1:4">
      <c r="A4094" s="309"/>
      <c r="B4094" s="310"/>
      <c r="C4094" s="309"/>
      <c r="D4094" s="309"/>
    </row>
    <row r="4095" spans="1:4">
      <c r="A4095" s="309"/>
      <c r="B4095" s="310"/>
      <c r="C4095" s="309"/>
      <c r="D4095" s="309"/>
    </row>
    <row r="4096" spans="1:4">
      <c r="A4096" s="309"/>
      <c r="B4096" s="310"/>
      <c r="C4096" s="309"/>
      <c r="D4096" s="309"/>
    </row>
    <row r="4097" spans="1:4">
      <c r="A4097" s="309"/>
      <c r="B4097" s="310"/>
      <c r="C4097" s="309"/>
      <c r="D4097" s="309"/>
    </row>
    <row r="4098" spans="1:4">
      <c r="A4098" s="309"/>
      <c r="B4098" s="310"/>
      <c r="C4098" s="309"/>
      <c r="D4098" s="309"/>
    </row>
    <row r="4099" spans="1:4">
      <c r="A4099" s="309"/>
      <c r="B4099" s="310"/>
      <c r="C4099" s="309"/>
      <c r="D4099" s="309"/>
    </row>
    <row r="4100" spans="1:4">
      <c r="A4100" s="309"/>
      <c r="B4100" s="310"/>
      <c r="C4100" s="309"/>
      <c r="D4100" s="309"/>
    </row>
    <row r="4101" spans="1:4">
      <c r="A4101" s="309"/>
      <c r="B4101" s="310"/>
      <c r="C4101" s="309"/>
      <c r="D4101" s="309"/>
    </row>
    <row r="4102" spans="1:4">
      <c r="A4102" s="309"/>
      <c r="B4102" s="310"/>
      <c r="C4102" s="309"/>
      <c r="D4102" s="309"/>
    </row>
    <row r="4103" spans="1:4">
      <c r="A4103" s="309"/>
      <c r="B4103" s="310"/>
      <c r="C4103" s="309"/>
      <c r="D4103" s="309"/>
    </row>
    <row r="4104" spans="1:4">
      <c r="A4104" s="309"/>
      <c r="B4104" s="310"/>
      <c r="C4104" s="309"/>
      <c r="D4104" s="309"/>
    </row>
    <row r="4105" spans="1:4">
      <c r="A4105" s="308"/>
      <c r="B4105" s="308"/>
      <c r="C4105" s="308"/>
      <c r="D4105" s="308"/>
    </row>
    <row r="4106" spans="1:4">
      <c r="A4106" s="309"/>
      <c r="B4106" s="310"/>
      <c r="C4106" s="309"/>
      <c r="D4106" s="309"/>
    </row>
    <row r="4107" spans="1:4">
      <c r="A4107" s="309"/>
      <c r="B4107" s="310"/>
      <c r="C4107" s="309"/>
      <c r="D4107" s="309"/>
    </row>
    <row r="4108" spans="1:4">
      <c r="A4108" s="308"/>
      <c r="B4108" s="308"/>
      <c r="C4108" s="308"/>
      <c r="D4108" s="308"/>
    </row>
    <row r="4109" spans="1:4">
      <c r="A4109" s="309"/>
      <c r="B4109" s="310"/>
      <c r="C4109" s="309"/>
      <c r="D4109" s="309"/>
    </row>
    <row r="4110" spans="1:4">
      <c r="A4110" s="309"/>
      <c r="B4110" s="310"/>
      <c r="C4110" s="309"/>
      <c r="D4110" s="309"/>
    </row>
    <row r="4111" spans="1:4">
      <c r="A4111" s="309"/>
      <c r="B4111" s="310"/>
      <c r="C4111" s="309"/>
      <c r="D4111" s="309"/>
    </row>
    <row r="4112" spans="1:4">
      <c r="A4112" s="308"/>
      <c r="B4112" s="308"/>
      <c r="C4112" s="308"/>
      <c r="D4112" s="308"/>
    </row>
    <row r="4113" spans="1:4">
      <c r="A4113" s="309"/>
      <c r="B4113" s="310"/>
      <c r="C4113" s="309"/>
      <c r="D4113" s="309"/>
    </row>
    <row r="4114" spans="1:4">
      <c r="A4114" s="309"/>
      <c r="B4114" s="310"/>
      <c r="C4114" s="309"/>
      <c r="D4114" s="309"/>
    </row>
    <row r="4115" spans="1:4">
      <c r="A4115" s="309"/>
      <c r="B4115" s="310"/>
      <c r="C4115" s="309"/>
      <c r="D4115" s="309"/>
    </row>
    <row r="4116" spans="1:4">
      <c r="A4116" s="308"/>
      <c r="B4116" s="308"/>
      <c r="C4116" s="308"/>
      <c r="D4116" s="308"/>
    </row>
    <row r="4117" spans="1:4">
      <c r="A4117" s="308"/>
      <c r="B4117" s="308"/>
      <c r="C4117" s="308"/>
      <c r="D4117" s="308"/>
    </row>
    <row r="4118" spans="1:4">
      <c r="A4118" s="309"/>
      <c r="B4118" s="310"/>
      <c r="C4118" s="309"/>
      <c r="D4118" s="309"/>
    </row>
    <row r="4119" spans="1:4">
      <c r="A4119" s="309"/>
      <c r="B4119" s="310"/>
      <c r="C4119" s="309"/>
      <c r="D4119" s="309"/>
    </row>
    <row r="4120" spans="1:4">
      <c r="A4120" s="309"/>
      <c r="B4120" s="310"/>
      <c r="C4120" s="309"/>
      <c r="D4120" s="309"/>
    </row>
    <row r="4121" spans="1:4">
      <c r="A4121" s="309"/>
      <c r="B4121" s="310"/>
      <c r="C4121" s="309"/>
      <c r="D4121" s="309"/>
    </row>
    <row r="4122" spans="1:4">
      <c r="A4122" s="309"/>
      <c r="B4122" s="310"/>
      <c r="C4122" s="309"/>
      <c r="D4122" s="309"/>
    </row>
    <row r="4123" spans="1:4">
      <c r="A4123" s="309"/>
      <c r="B4123" s="310"/>
      <c r="C4123" s="309"/>
      <c r="D4123" s="309"/>
    </row>
    <row r="4124" spans="1:4">
      <c r="A4124" s="309"/>
      <c r="B4124" s="310"/>
      <c r="C4124" s="309"/>
      <c r="D4124" s="309"/>
    </row>
    <row r="4125" spans="1:4">
      <c r="A4125" s="309"/>
      <c r="B4125" s="310"/>
      <c r="C4125" s="309"/>
      <c r="D4125" s="309"/>
    </row>
    <row r="4126" spans="1:4">
      <c r="A4126" s="309"/>
      <c r="B4126" s="310"/>
      <c r="C4126" s="309"/>
      <c r="D4126" s="309"/>
    </row>
    <row r="4127" spans="1:4">
      <c r="A4127" s="309"/>
      <c r="B4127" s="310"/>
      <c r="C4127" s="309"/>
      <c r="D4127" s="309"/>
    </row>
    <row r="4128" spans="1:4">
      <c r="A4128" s="309"/>
      <c r="B4128" s="310"/>
      <c r="C4128" s="309"/>
      <c r="D4128" s="309"/>
    </row>
    <row r="4129" spans="1:4">
      <c r="A4129" s="309"/>
      <c r="B4129" s="310"/>
      <c r="C4129" s="309"/>
      <c r="D4129" s="309"/>
    </row>
    <row r="4130" spans="1:4">
      <c r="A4130" s="309"/>
      <c r="B4130" s="310"/>
      <c r="C4130" s="309"/>
      <c r="D4130" s="309"/>
    </row>
    <row r="4131" spans="1:4">
      <c r="A4131" s="309"/>
      <c r="B4131" s="310"/>
      <c r="C4131" s="309"/>
      <c r="D4131" s="309"/>
    </row>
    <row r="4132" spans="1:4">
      <c r="A4132" s="309"/>
      <c r="B4132" s="310"/>
      <c r="C4132" s="309"/>
      <c r="D4132" s="309"/>
    </row>
    <row r="4133" spans="1:4">
      <c r="A4133" s="308"/>
      <c r="B4133" s="308"/>
      <c r="C4133" s="308"/>
      <c r="D4133" s="308"/>
    </row>
    <row r="4134" spans="1:4">
      <c r="A4134" s="309"/>
      <c r="B4134" s="310"/>
      <c r="C4134" s="309"/>
      <c r="D4134" s="309"/>
    </row>
    <row r="4135" spans="1:4">
      <c r="A4135" s="309"/>
      <c r="B4135" s="310"/>
      <c r="C4135" s="309"/>
      <c r="D4135" s="309"/>
    </row>
    <row r="4136" spans="1:4">
      <c r="A4136" s="309"/>
      <c r="B4136" s="310"/>
      <c r="C4136" s="309"/>
      <c r="D4136" s="309"/>
    </row>
    <row r="4137" spans="1:4">
      <c r="A4137" s="309"/>
      <c r="B4137" s="310"/>
      <c r="C4137" s="309"/>
      <c r="D4137" s="309"/>
    </row>
    <row r="4138" spans="1:4">
      <c r="A4138" s="309"/>
      <c r="B4138" s="310"/>
      <c r="C4138" s="309"/>
      <c r="D4138" s="309"/>
    </row>
    <row r="4139" spans="1:4">
      <c r="A4139" s="309"/>
      <c r="B4139" s="310"/>
      <c r="C4139" s="309"/>
      <c r="D4139" s="309"/>
    </row>
    <row r="4140" spans="1:4">
      <c r="A4140" s="309"/>
      <c r="B4140" s="310"/>
      <c r="C4140" s="309"/>
      <c r="D4140" s="309"/>
    </row>
    <row r="4141" spans="1:4">
      <c r="A4141" s="309"/>
      <c r="B4141" s="310"/>
      <c r="C4141" s="309"/>
      <c r="D4141" s="309"/>
    </row>
    <row r="4142" spans="1:4">
      <c r="A4142" s="309"/>
      <c r="B4142" s="310"/>
      <c r="C4142" s="309"/>
      <c r="D4142" s="309"/>
    </row>
    <row r="4143" spans="1:4">
      <c r="A4143" s="308"/>
      <c r="B4143" s="308"/>
      <c r="C4143" s="308"/>
      <c r="D4143" s="308"/>
    </row>
    <row r="4144" spans="1:4">
      <c r="A4144" s="309"/>
      <c r="B4144" s="310"/>
      <c r="C4144" s="309"/>
      <c r="D4144" s="309"/>
    </row>
    <row r="4145" spans="1:4">
      <c r="A4145" s="309"/>
      <c r="B4145" s="310"/>
      <c r="C4145" s="309"/>
      <c r="D4145" s="309"/>
    </row>
    <row r="4146" spans="1:4">
      <c r="A4146" s="309"/>
      <c r="B4146" s="310"/>
      <c r="C4146" s="309"/>
      <c r="D4146" s="309"/>
    </row>
    <row r="4147" spans="1:4">
      <c r="A4147" s="309"/>
      <c r="B4147" s="310"/>
      <c r="C4147" s="309"/>
      <c r="D4147" s="309"/>
    </row>
    <row r="4148" spans="1:4">
      <c r="A4148" s="309"/>
      <c r="B4148" s="310"/>
      <c r="C4148" s="309"/>
      <c r="D4148" s="309"/>
    </row>
    <row r="4149" spans="1:4">
      <c r="A4149" s="309"/>
      <c r="B4149" s="310"/>
      <c r="C4149" s="309"/>
      <c r="D4149" s="309"/>
    </row>
    <row r="4150" spans="1:4">
      <c r="A4150" s="309"/>
      <c r="B4150" s="310"/>
      <c r="C4150" s="309"/>
      <c r="D4150" s="309"/>
    </row>
    <row r="4151" spans="1:4">
      <c r="A4151" s="309"/>
      <c r="B4151" s="310"/>
      <c r="C4151" s="309"/>
      <c r="D4151" s="309"/>
    </row>
    <row r="4152" spans="1:4">
      <c r="A4152" s="309"/>
      <c r="B4152" s="310"/>
      <c r="C4152" s="309"/>
      <c r="D4152" s="309"/>
    </row>
    <row r="4153" spans="1:4">
      <c r="A4153" s="309"/>
      <c r="B4153" s="310"/>
      <c r="C4153" s="309"/>
      <c r="D4153" s="309"/>
    </row>
    <row r="4154" spans="1:4">
      <c r="A4154" s="309"/>
      <c r="B4154" s="310"/>
      <c r="C4154" s="309"/>
      <c r="D4154" s="309"/>
    </row>
    <row r="4155" spans="1:4">
      <c r="A4155" s="309"/>
      <c r="B4155" s="310"/>
      <c r="C4155" s="309"/>
      <c r="D4155" s="309"/>
    </row>
    <row r="4156" spans="1:4">
      <c r="A4156" s="309"/>
      <c r="B4156" s="310"/>
      <c r="C4156" s="309"/>
      <c r="D4156" s="309"/>
    </row>
    <row r="4157" spans="1:4">
      <c r="A4157" s="309"/>
      <c r="B4157" s="310"/>
      <c r="C4157" s="309"/>
      <c r="D4157" s="309"/>
    </row>
    <row r="4158" spans="1:4">
      <c r="A4158" s="309"/>
      <c r="B4158" s="310"/>
      <c r="C4158" s="309"/>
      <c r="D4158" s="309"/>
    </row>
    <row r="4159" spans="1:4">
      <c r="A4159" s="309"/>
      <c r="B4159" s="310"/>
      <c r="C4159" s="309"/>
      <c r="D4159" s="309"/>
    </row>
    <row r="4160" spans="1:4">
      <c r="A4160" s="309"/>
      <c r="B4160" s="310"/>
      <c r="C4160" s="309"/>
      <c r="D4160" s="309"/>
    </row>
    <row r="4161" spans="1:4">
      <c r="A4161" s="309"/>
      <c r="B4161" s="310"/>
      <c r="C4161" s="309"/>
      <c r="D4161" s="309"/>
    </row>
    <row r="4162" spans="1:4">
      <c r="A4162" s="309"/>
      <c r="B4162" s="310"/>
      <c r="C4162" s="309"/>
      <c r="D4162" s="309"/>
    </row>
    <row r="4163" spans="1:4">
      <c r="A4163" s="309"/>
      <c r="B4163" s="310"/>
      <c r="C4163" s="309"/>
      <c r="D4163" s="309"/>
    </row>
    <row r="4164" spans="1:4">
      <c r="A4164" s="309"/>
      <c r="B4164" s="310"/>
      <c r="C4164" s="309"/>
      <c r="D4164" s="309"/>
    </row>
    <row r="4165" spans="1:4">
      <c r="A4165" s="309"/>
      <c r="B4165" s="310"/>
      <c r="C4165" s="309"/>
      <c r="D4165" s="309"/>
    </row>
    <row r="4166" spans="1:4">
      <c r="A4166" s="309"/>
      <c r="B4166" s="310"/>
      <c r="C4166" s="309"/>
      <c r="D4166" s="309"/>
    </row>
    <row r="4167" spans="1:4">
      <c r="A4167" s="309"/>
      <c r="B4167" s="310"/>
      <c r="C4167" s="309"/>
      <c r="D4167" s="309"/>
    </row>
    <row r="4168" spans="1:4">
      <c r="A4168" s="309"/>
      <c r="B4168" s="310"/>
      <c r="C4168" s="309"/>
      <c r="D4168" s="309"/>
    </row>
    <row r="4169" spans="1:4">
      <c r="A4169" s="309"/>
      <c r="B4169" s="310"/>
      <c r="C4169" s="309"/>
      <c r="D4169" s="309"/>
    </row>
    <row r="4170" spans="1:4">
      <c r="A4170" s="309"/>
      <c r="B4170" s="310"/>
      <c r="C4170" s="309"/>
      <c r="D4170" s="309"/>
    </row>
    <row r="4171" spans="1:4">
      <c r="A4171" s="308"/>
      <c r="B4171" s="308"/>
      <c r="C4171" s="308"/>
      <c r="D4171" s="308"/>
    </row>
    <row r="4172" spans="1:4">
      <c r="A4172" s="308"/>
      <c r="B4172" s="308"/>
      <c r="C4172" s="308"/>
      <c r="D4172" s="308"/>
    </row>
    <row r="4173" spans="1:4">
      <c r="A4173" s="308"/>
      <c r="B4173" s="308"/>
      <c r="C4173" s="308"/>
      <c r="D4173" s="308"/>
    </row>
    <row r="4174" spans="1:4">
      <c r="A4174" s="309"/>
      <c r="B4174" s="310"/>
      <c r="C4174" s="309"/>
      <c r="D4174" s="309"/>
    </row>
    <row r="4175" spans="1:4">
      <c r="A4175" s="309"/>
      <c r="B4175" s="310"/>
      <c r="C4175" s="309"/>
      <c r="D4175" s="309"/>
    </row>
    <row r="4176" spans="1:4">
      <c r="A4176" s="309"/>
      <c r="B4176" s="310"/>
      <c r="C4176" s="309"/>
      <c r="D4176" s="309"/>
    </row>
    <row r="4177" spans="1:4">
      <c r="A4177" s="309"/>
      <c r="B4177" s="310"/>
      <c r="C4177" s="309"/>
      <c r="D4177" s="309"/>
    </row>
    <row r="4178" spans="1:4">
      <c r="A4178" s="309"/>
      <c r="B4178" s="310"/>
      <c r="C4178" s="309"/>
      <c r="D4178" s="309"/>
    </row>
    <row r="4179" spans="1:4">
      <c r="A4179" s="309"/>
      <c r="B4179" s="310"/>
      <c r="C4179" s="309"/>
      <c r="D4179" s="309"/>
    </row>
    <row r="4180" spans="1:4">
      <c r="A4180" s="309"/>
      <c r="B4180" s="310"/>
      <c r="C4180" s="309"/>
      <c r="D4180" s="309"/>
    </row>
    <row r="4181" spans="1:4">
      <c r="A4181" s="309"/>
      <c r="B4181" s="310"/>
      <c r="C4181" s="309"/>
      <c r="D4181" s="309"/>
    </row>
    <row r="4182" spans="1:4">
      <c r="A4182" s="309"/>
      <c r="B4182" s="310"/>
      <c r="C4182" s="309"/>
      <c r="D4182" s="309"/>
    </row>
    <row r="4183" spans="1:4">
      <c r="A4183" s="309"/>
      <c r="B4183" s="310"/>
      <c r="C4183" s="309"/>
      <c r="D4183" s="309"/>
    </row>
    <row r="4184" spans="1:4">
      <c r="A4184" s="309"/>
      <c r="B4184" s="310"/>
      <c r="C4184" s="309"/>
      <c r="D4184" s="309"/>
    </row>
    <row r="4185" spans="1:4">
      <c r="A4185" s="309"/>
      <c r="B4185" s="310"/>
      <c r="C4185" s="309"/>
      <c r="D4185" s="309"/>
    </row>
    <row r="4186" spans="1:4">
      <c r="A4186" s="309"/>
      <c r="B4186" s="310"/>
      <c r="C4186" s="309"/>
      <c r="D4186" s="309"/>
    </row>
    <row r="4187" spans="1:4">
      <c r="A4187" s="309"/>
      <c r="B4187" s="310"/>
      <c r="C4187" s="309"/>
      <c r="D4187" s="309"/>
    </row>
    <row r="4188" spans="1:4">
      <c r="A4188" s="309"/>
      <c r="B4188" s="310"/>
      <c r="C4188" s="309"/>
      <c r="D4188" s="309"/>
    </row>
    <row r="4189" spans="1:4">
      <c r="A4189" s="309"/>
      <c r="B4189" s="310"/>
      <c r="C4189" s="309"/>
      <c r="D4189" s="309"/>
    </row>
    <row r="4190" spans="1:4">
      <c r="A4190" s="309"/>
      <c r="B4190" s="310"/>
      <c r="C4190" s="309"/>
      <c r="D4190" s="309"/>
    </row>
    <row r="4191" spans="1:4">
      <c r="A4191" s="309"/>
      <c r="B4191" s="310"/>
      <c r="C4191" s="309"/>
      <c r="D4191" s="309"/>
    </row>
    <row r="4192" spans="1:4">
      <c r="A4192" s="309"/>
      <c r="B4192" s="310"/>
      <c r="C4192" s="309"/>
      <c r="D4192" s="309"/>
    </row>
    <row r="4193" spans="1:4">
      <c r="A4193" s="309"/>
      <c r="B4193" s="310"/>
      <c r="C4193" s="309"/>
      <c r="D4193" s="309"/>
    </row>
    <row r="4194" spans="1:4">
      <c r="A4194" s="309"/>
      <c r="B4194" s="310"/>
      <c r="C4194" s="309"/>
      <c r="D4194" s="309"/>
    </row>
    <row r="4195" spans="1:4">
      <c r="A4195" s="309"/>
      <c r="B4195" s="310"/>
      <c r="C4195" s="309"/>
      <c r="D4195" s="309"/>
    </row>
    <row r="4196" spans="1:4">
      <c r="A4196" s="309"/>
      <c r="B4196" s="310"/>
      <c r="C4196" s="309"/>
      <c r="D4196" s="309"/>
    </row>
    <row r="4197" spans="1:4">
      <c r="A4197" s="309"/>
      <c r="B4197" s="310"/>
      <c r="C4197" s="309"/>
      <c r="D4197" s="309"/>
    </row>
    <row r="4198" spans="1:4">
      <c r="A4198" s="309"/>
      <c r="B4198" s="310"/>
      <c r="C4198" s="309"/>
      <c r="D4198" s="309"/>
    </row>
    <row r="4199" spans="1:4">
      <c r="A4199" s="309"/>
      <c r="B4199" s="310"/>
      <c r="C4199" s="309"/>
      <c r="D4199" s="309"/>
    </row>
    <row r="4200" spans="1:4">
      <c r="A4200" s="309"/>
      <c r="B4200" s="310"/>
      <c r="C4200" s="309"/>
      <c r="D4200" s="309"/>
    </row>
    <row r="4201" spans="1:4">
      <c r="A4201" s="309"/>
      <c r="B4201" s="310"/>
      <c r="C4201" s="309"/>
      <c r="D4201" s="309"/>
    </row>
    <row r="4202" spans="1:4">
      <c r="A4202" s="309"/>
      <c r="B4202" s="310"/>
      <c r="C4202" s="309"/>
      <c r="D4202" s="309"/>
    </row>
    <row r="4203" spans="1:4">
      <c r="A4203" s="309"/>
      <c r="B4203" s="310"/>
      <c r="C4203" s="309"/>
      <c r="D4203" s="309"/>
    </row>
    <row r="4204" spans="1:4">
      <c r="A4204" s="309"/>
      <c r="B4204" s="310"/>
      <c r="C4204" s="309"/>
      <c r="D4204" s="309"/>
    </row>
    <row r="4205" spans="1:4">
      <c r="A4205" s="309"/>
      <c r="B4205" s="310"/>
      <c r="C4205" s="309"/>
      <c r="D4205" s="309"/>
    </row>
    <row r="4206" spans="1:4">
      <c r="A4206" s="309"/>
      <c r="B4206" s="310"/>
      <c r="C4206" s="309"/>
      <c r="D4206" s="309"/>
    </row>
    <row r="4207" spans="1:4">
      <c r="A4207" s="309"/>
      <c r="B4207" s="310"/>
      <c r="C4207" s="309"/>
      <c r="D4207" s="309"/>
    </row>
    <row r="4208" spans="1:4">
      <c r="A4208" s="309"/>
      <c r="B4208" s="310"/>
      <c r="C4208" s="309"/>
      <c r="D4208" s="309"/>
    </row>
    <row r="4209" spans="1:4">
      <c r="A4209" s="309"/>
      <c r="B4209" s="310"/>
      <c r="C4209" s="309"/>
      <c r="D4209" s="309"/>
    </row>
    <row r="4210" spans="1:4">
      <c r="A4210" s="309"/>
      <c r="B4210" s="310"/>
      <c r="C4210" s="309"/>
      <c r="D4210" s="309"/>
    </row>
    <row r="4211" spans="1:4">
      <c r="A4211" s="309"/>
      <c r="B4211" s="310"/>
      <c r="C4211" s="309"/>
      <c r="D4211" s="309"/>
    </row>
    <row r="4212" spans="1:4">
      <c r="A4212" s="309"/>
      <c r="B4212" s="310"/>
      <c r="C4212" s="309"/>
      <c r="D4212" s="309"/>
    </row>
    <row r="4213" spans="1:4">
      <c r="A4213" s="309"/>
      <c r="B4213" s="310"/>
      <c r="C4213" s="309"/>
      <c r="D4213" s="309"/>
    </row>
    <row r="4214" spans="1:4">
      <c r="A4214" s="309"/>
      <c r="B4214" s="310"/>
      <c r="C4214" s="309"/>
      <c r="D4214" s="309"/>
    </row>
    <row r="4215" spans="1:4">
      <c r="A4215" s="309"/>
      <c r="B4215" s="310"/>
      <c r="C4215" s="309"/>
      <c r="D4215" s="309"/>
    </row>
    <row r="4216" spans="1:4">
      <c r="A4216" s="309"/>
      <c r="B4216" s="310"/>
      <c r="C4216" s="309"/>
      <c r="D4216" s="309"/>
    </row>
    <row r="4217" spans="1:4">
      <c r="A4217" s="308"/>
      <c r="B4217" s="308"/>
      <c r="C4217" s="308"/>
      <c r="D4217" s="308"/>
    </row>
    <row r="4218" spans="1:4">
      <c r="A4218" s="309"/>
      <c r="B4218" s="310"/>
      <c r="C4218" s="309"/>
      <c r="D4218" s="309"/>
    </row>
    <row r="4219" spans="1:4">
      <c r="A4219" s="309"/>
      <c r="B4219" s="310"/>
      <c r="C4219" s="309"/>
      <c r="D4219" s="309"/>
    </row>
    <row r="4220" spans="1:4">
      <c r="A4220" s="309"/>
      <c r="B4220" s="310"/>
      <c r="C4220" s="309"/>
      <c r="D4220" s="309"/>
    </row>
    <row r="4221" spans="1:4">
      <c r="A4221" s="309"/>
      <c r="B4221" s="310"/>
      <c r="C4221" s="309"/>
      <c r="D4221" s="309"/>
    </row>
    <row r="4222" spans="1:4">
      <c r="A4222" s="309"/>
      <c r="B4222" s="310"/>
      <c r="C4222" s="309"/>
      <c r="D4222" s="309"/>
    </row>
    <row r="4223" spans="1:4">
      <c r="A4223" s="309"/>
      <c r="B4223" s="310"/>
      <c r="C4223" s="309"/>
      <c r="D4223" s="309"/>
    </row>
    <row r="4224" spans="1:4">
      <c r="A4224" s="309"/>
      <c r="B4224" s="310"/>
      <c r="C4224" s="309"/>
      <c r="D4224" s="309"/>
    </row>
    <row r="4225" spans="1:4">
      <c r="A4225" s="309"/>
      <c r="B4225" s="310"/>
      <c r="C4225" s="309"/>
      <c r="D4225" s="309"/>
    </row>
    <row r="4226" spans="1:4">
      <c r="A4226" s="309"/>
      <c r="B4226" s="310"/>
      <c r="C4226" s="309"/>
      <c r="D4226" s="309"/>
    </row>
    <row r="4227" spans="1:4">
      <c r="A4227" s="309"/>
      <c r="B4227" s="310"/>
      <c r="C4227" s="309"/>
      <c r="D4227" s="309"/>
    </row>
    <row r="4228" spans="1:4">
      <c r="A4228" s="309"/>
      <c r="B4228" s="310"/>
      <c r="C4228" s="309"/>
      <c r="D4228" s="309"/>
    </row>
    <row r="4229" spans="1:4">
      <c r="A4229" s="309"/>
      <c r="B4229" s="310"/>
      <c r="C4229" s="309"/>
      <c r="D4229" s="309"/>
    </row>
    <row r="4230" spans="1:4">
      <c r="A4230" s="309"/>
      <c r="B4230" s="310"/>
      <c r="C4230" s="309"/>
      <c r="D4230" s="309"/>
    </row>
    <row r="4231" spans="1:4">
      <c r="A4231" s="308"/>
      <c r="B4231" s="308"/>
      <c r="C4231" s="308"/>
      <c r="D4231" s="308"/>
    </row>
    <row r="4232" spans="1:4">
      <c r="A4232" s="308"/>
      <c r="B4232" s="308"/>
      <c r="C4232" s="308"/>
      <c r="D4232" s="308"/>
    </row>
    <row r="4233" spans="1:4">
      <c r="A4233" s="309"/>
      <c r="B4233" s="310"/>
      <c r="C4233" s="309"/>
      <c r="D4233" s="309"/>
    </row>
    <row r="4234" spans="1:4">
      <c r="A4234" s="309"/>
      <c r="B4234" s="310"/>
      <c r="C4234" s="309"/>
      <c r="D4234" s="309"/>
    </row>
    <row r="4235" spans="1:4">
      <c r="A4235" s="309"/>
      <c r="B4235" s="310"/>
      <c r="C4235" s="309"/>
      <c r="D4235" s="309"/>
    </row>
    <row r="4236" spans="1:4">
      <c r="A4236" s="309"/>
      <c r="B4236" s="310"/>
      <c r="C4236" s="309"/>
      <c r="D4236" s="309"/>
    </row>
    <row r="4237" spans="1:4">
      <c r="A4237" s="309"/>
      <c r="B4237" s="310"/>
      <c r="C4237" s="309"/>
      <c r="D4237" s="309"/>
    </row>
    <row r="4238" spans="1:4">
      <c r="A4238" s="309"/>
      <c r="B4238" s="310"/>
      <c r="C4238" s="309"/>
      <c r="D4238" s="309"/>
    </row>
    <row r="4239" spans="1:4">
      <c r="A4239" s="309"/>
      <c r="B4239" s="310"/>
      <c r="C4239" s="309"/>
      <c r="D4239" s="309"/>
    </row>
    <row r="4240" spans="1:4">
      <c r="A4240" s="309"/>
      <c r="B4240" s="310"/>
      <c r="C4240" s="309"/>
      <c r="D4240" s="309"/>
    </row>
    <row r="4241" spans="1:4">
      <c r="A4241" s="309"/>
      <c r="B4241" s="310"/>
      <c r="C4241" s="309"/>
      <c r="D4241" s="309"/>
    </row>
    <row r="4242" spans="1:4">
      <c r="A4242" s="309"/>
      <c r="B4242" s="310"/>
      <c r="C4242" s="309"/>
      <c r="D4242" s="309"/>
    </row>
    <row r="4243" spans="1:4">
      <c r="A4243" s="309"/>
      <c r="B4243" s="310"/>
      <c r="C4243" s="309"/>
      <c r="D4243" s="309"/>
    </row>
    <row r="4244" spans="1:4">
      <c r="A4244" s="309"/>
      <c r="B4244" s="310"/>
      <c r="C4244" s="309"/>
      <c r="D4244" s="309"/>
    </row>
    <row r="4245" spans="1:4">
      <c r="A4245" s="308"/>
      <c r="B4245" s="308"/>
      <c r="C4245" s="308"/>
      <c r="D4245" s="308"/>
    </row>
    <row r="4246" spans="1:4">
      <c r="A4246" s="309"/>
      <c r="B4246" s="310"/>
      <c r="C4246" s="309"/>
      <c r="D4246" s="309"/>
    </row>
    <row r="4247" spans="1:4">
      <c r="A4247" s="309"/>
      <c r="B4247" s="310"/>
      <c r="C4247" s="309"/>
      <c r="D4247" s="309"/>
    </row>
    <row r="4248" spans="1:4">
      <c r="A4248" s="309"/>
      <c r="B4248" s="310"/>
      <c r="C4248" s="309"/>
      <c r="D4248" s="309"/>
    </row>
    <row r="4249" spans="1:4">
      <c r="A4249" s="309"/>
      <c r="B4249" s="310"/>
      <c r="C4249" s="309"/>
      <c r="D4249" s="309"/>
    </row>
    <row r="4250" spans="1:4">
      <c r="A4250" s="309"/>
      <c r="B4250" s="310"/>
      <c r="C4250" s="309"/>
      <c r="D4250" s="309"/>
    </row>
    <row r="4251" spans="1:4">
      <c r="A4251" s="309"/>
      <c r="B4251" s="310"/>
      <c r="C4251" s="309"/>
      <c r="D4251" s="309"/>
    </row>
    <row r="4252" spans="1:4">
      <c r="A4252" s="309"/>
      <c r="B4252" s="310"/>
      <c r="C4252" s="309"/>
      <c r="D4252" s="309"/>
    </row>
    <row r="4253" spans="1:4">
      <c r="A4253" s="309"/>
      <c r="B4253" s="310"/>
      <c r="C4253" s="309"/>
      <c r="D4253" s="309"/>
    </row>
    <row r="4254" spans="1:4">
      <c r="A4254" s="309"/>
      <c r="B4254" s="310"/>
      <c r="C4254" s="309"/>
      <c r="D4254" s="309"/>
    </row>
    <row r="4255" spans="1:4">
      <c r="A4255" s="309"/>
      <c r="B4255" s="310"/>
      <c r="C4255" s="309"/>
      <c r="D4255" s="309"/>
    </row>
    <row r="4256" spans="1:4">
      <c r="A4256" s="309"/>
      <c r="B4256" s="310"/>
      <c r="C4256" s="309"/>
      <c r="D4256" s="309"/>
    </row>
    <row r="4257" spans="1:4">
      <c r="A4257" s="309"/>
      <c r="B4257" s="310"/>
      <c r="C4257" s="309"/>
      <c r="D4257" s="309"/>
    </row>
    <row r="4258" spans="1:4">
      <c r="A4258" s="309"/>
      <c r="B4258" s="310"/>
      <c r="C4258" s="309"/>
      <c r="D4258" s="309"/>
    </row>
    <row r="4259" spans="1:4">
      <c r="A4259" s="309"/>
      <c r="B4259" s="310"/>
      <c r="C4259" s="309"/>
      <c r="D4259" s="309"/>
    </row>
    <row r="4260" spans="1:4">
      <c r="A4260" s="309"/>
      <c r="B4260" s="310"/>
      <c r="C4260" s="309"/>
      <c r="D4260" s="309"/>
    </row>
    <row r="4261" spans="1:4">
      <c r="A4261" s="309"/>
      <c r="B4261" s="310"/>
      <c r="C4261" s="309"/>
      <c r="D4261" s="309"/>
    </row>
    <row r="4262" spans="1:4">
      <c r="A4262" s="309"/>
      <c r="B4262" s="310"/>
      <c r="C4262" s="309"/>
      <c r="D4262" s="309"/>
    </row>
    <row r="4263" spans="1:4">
      <c r="A4263" s="309"/>
      <c r="B4263" s="310"/>
      <c r="C4263" s="309"/>
      <c r="D4263" s="309"/>
    </row>
    <row r="4264" spans="1:4">
      <c r="A4264" s="309"/>
      <c r="B4264" s="310"/>
      <c r="C4264" s="309"/>
      <c r="D4264" s="309"/>
    </row>
    <row r="4265" spans="1:4">
      <c r="A4265" s="309"/>
      <c r="B4265" s="310"/>
      <c r="C4265" s="309"/>
      <c r="D4265" s="309"/>
    </row>
    <row r="4266" spans="1:4">
      <c r="A4266" s="309"/>
      <c r="B4266" s="310"/>
      <c r="C4266" s="309"/>
      <c r="D4266" s="309"/>
    </row>
    <row r="4267" spans="1:4">
      <c r="A4267" s="309"/>
      <c r="B4267" s="310"/>
      <c r="C4267" s="309"/>
      <c r="D4267" s="309"/>
    </row>
    <row r="4268" spans="1:4">
      <c r="A4268" s="308"/>
      <c r="B4268" s="308"/>
      <c r="C4268" s="308"/>
      <c r="D4268" s="308"/>
    </row>
    <row r="4269" spans="1:4">
      <c r="A4269" s="309"/>
      <c r="B4269" s="310"/>
      <c r="C4269" s="309"/>
      <c r="D4269" s="309"/>
    </row>
    <row r="4270" spans="1:4">
      <c r="A4270" s="309"/>
      <c r="B4270" s="310"/>
      <c r="C4270" s="309"/>
      <c r="D4270" s="309"/>
    </row>
    <row r="4271" spans="1:4">
      <c r="A4271" s="309"/>
      <c r="B4271" s="310"/>
      <c r="C4271" s="309"/>
      <c r="D4271" s="309"/>
    </row>
    <row r="4272" spans="1:4">
      <c r="A4272" s="309"/>
      <c r="B4272" s="310"/>
      <c r="C4272" s="309"/>
      <c r="D4272" s="309"/>
    </row>
    <row r="4273" spans="1:4">
      <c r="A4273" s="309"/>
      <c r="B4273" s="310"/>
      <c r="C4273" s="309"/>
      <c r="D4273" s="309"/>
    </row>
    <row r="4274" spans="1:4">
      <c r="A4274" s="309"/>
      <c r="B4274" s="310"/>
      <c r="C4274" s="309"/>
      <c r="D4274" s="309"/>
    </row>
    <row r="4275" spans="1:4">
      <c r="A4275" s="309"/>
      <c r="B4275" s="310"/>
      <c r="C4275" s="309"/>
      <c r="D4275" s="309"/>
    </row>
    <row r="4276" spans="1:4">
      <c r="A4276" s="309"/>
      <c r="B4276" s="310"/>
      <c r="C4276" s="309"/>
      <c r="D4276" s="309"/>
    </row>
    <row r="4277" spans="1:4">
      <c r="A4277" s="309"/>
      <c r="B4277" s="310"/>
      <c r="C4277" s="309"/>
      <c r="D4277" s="309"/>
    </row>
    <row r="4278" spans="1:4">
      <c r="A4278" s="309"/>
      <c r="B4278" s="310"/>
      <c r="C4278" s="309"/>
      <c r="D4278" s="309"/>
    </row>
    <row r="4279" spans="1:4">
      <c r="A4279" s="308"/>
      <c r="B4279" s="308"/>
      <c r="C4279" s="308"/>
      <c r="D4279" s="308"/>
    </row>
    <row r="4280" spans="1:4">
      <c r="A4280" s="309"/>
      <c r="B4280" s="310"/>
      <c r="C4280" s="309"/>
      <c r="D4280" s="309"/>
    </row>
    <row r="4281" spans="1:4">
      <c r="A4281" s="309"/>
      <c r="B4281" s="310"/>
      <c r="C4281" s="309"/>
      <c r="D4281" s="309"/>
    </row>
    <row r="4282" spans="1:4">
      <c r="A4282" s="309"/>
      <c r="B4282" s="310"/>
      <c r="C4282" s="309"/>
      <c r="D4282" s="309"/>
    </row>
    <row r="4283" spans="1:4">
      <c r="A4283" s="309"/>
      <c r="B4283" s="310"/>
      <c r="C4283" s="309"/>
      <c r="D4283" s="309"/>
    </row>
    <row r="4284" spans="1:4">
      <c r="A4284" s="309"/>
      <c r="B4284" s="310"/>
      <c r="C4284" s="309"/>
      <c r="D4284" s="309"/>
    </row>
    <row r="4285" spans="1:4">
      <c r="A4285" s="309"/>
      <c r="B4285" s="310"/>
      <c r="C4285" s="309"/>
      <c r="D4285" s="309"/>
    </row>
    <row r="4286" spans="1:4">
      <c r="A4286" s="309"/>
      <c r="B4286" s="310"/>
      <c r="C4286" s="309"/>
      <c r="D4286" s="309"/>
    </row>
    <row r="4287" spans="1:4">
      <c r="A4287" s="309"/>
      <c r="B4287" s="310"/>
      <c r="C4287" s="309"/>
      <c r="D4287" s="309"/>
    </row>
    <row r="4288" spans="1:4">
      <c r="A4288" s="308"/>
      <c r="B4288" s="308"/>
      <c r="C4288" s="308"/>
      <c r="D4288" s="308"/>
    </row>
    <row r="4289" spans="1:4">
      <c r="A4289" s="309"/>
      <c r="B4289" s="310"/>
      <c r="C4289" s="309"/>
      <c r="D4289" s="309"/>
    </row>
    <row r="4290" spans="1:4">
      <c r="A4290" s="309"/>
      <c r="B4290" s="310"/>
      <c r="C4290" s="309"/>
      <c r="D4290" s="309"/>
    </row>
    <row r="4291" spans="1:4">
      <c r="A4291" s="309"/>
      <c r="B4291" s="310"/>
      <c r="C4291" s="309"/>
      <c r="D4291" s="309"/>
    </row>
    <row r="4292" spans="1:4">
      <c r="A4292" s="309"/>
      <c r="B4292" s="310"/>
      <c r="C4292" s="309"/>
      <c r="D4292" s="309"/>
    </row>
    <row r="4293" spans="1:4">
      <c r="A4293" s="308"/>
      <c r="B4293" s="308"/>
      <c r="C4293" s="308"/>
      <c r="D4293" s="308"/>
    </row>
    <row r="4294" spans="1:4">
      <c r="A4294" s="309"/>
      <c r="B4294" s="310"/>
      <c r="C4294" s="309"/>
      <c r="D4294" s="309"/>
    </row>
    <row r="4295" spans="1:4">
      <c r="A4295" s="309"/>
      <c r="B4295" s="310"/>
      <c r="C4295" s="309"/>
      <c r="D4295" s="309"/>
    </row>
    <row r="4296" spans="1:4">
      <c r="A4296" s="309"/>
      <c r="B4296" s="310"/>
      <c r="C4296" s="309"/>
      <c r="D4296" s="309"/>
    </row>
    <row r="4297" spans="1:4">
      <c r="A4297" s="309"/>
      <c r="B4297" s="310"/>
      <c r="C4297" s="309"/>
      <c r="D4297" s="309"/>
    </row>
    <row r="4298" spans="1:4">
      <c r="A4298" s="309"/>
      <c r="B4298" s="310"/>
      <c r="C4298" s="309"/>
      <c r="D4298" s="309"/>
    </row>
    <row r="4299" spans="1:4">
      <c r="A4299" s="309"/>
      <c r="B4299" s="310"/>
      <c r="C4299" s="309"/>
      <c r="D4299" s="309"/>
    </row>
    <row r="4300" spans="1:4">
      <c r="A4300" s="308"/>
      <c r="B4300" s="308"/>
      <c r="C4300" s="308"/>
      <c r="D4300" s="308"/>
    </row>
    <row r="4301" spans="1:4">
      <c r="A4301" s="309"/>
      <c r="B4301" s="310"/>
      <c r="C4301" s="309"/>
      <c r="D4301" s="309"/>
    </row>
    <row r="4302" spans="1:4">
      <c r="A4302" s="309"/>
      <c r="B4302" s="310"/>
      <c r="C4302" s="309"/>
      <c r="D4302" s="309"/>
    </row>
    <row r="4303" spans="1:4">
      <c r="A4303" s="309"/>
      <c r="B4303" s="310"/>
      <c r="C4303" s="309"/>
      <c r="D4303" s="309"/>
    </row>
    <row r="4304" spans="1:4">
      <c r="A4304" s="309"/>
      <c r="B4304" s="310"/>
      <c r="C4304" s="309"/>
      <c r="D4304" s="309"/>
    </row>
    <row r="4305" spans="1:4">
      <c r="A4305" s="309"/>
      <c r="B4305" s="310"/>
      <c r="C4305" s="309"/>
      <c r="D4305" s="309"/>
    </row>
    <row r="4306" spans="1:4">
      <c r="A4306" s="309"/>
      <c r="B4306" s="310"/>
      <c r="C4306" s="309"/>
      <c r="D4306" s="309"/>
    </row>
    <row r="4307" spans="1:4">
      <c r="A4307" s="309"/>
      <c r="B4307" s="310"/>
      <c r="C4307" s="309"/>
      <c r="D4307" s="309"/>
    </row>
    <row r="4308" spans="1:4">
      <c r="A4308" s="309"/>
      <c r="B4308" s="310"/>
      <c r="C4308" s="309"/>
      <c r="D4308" s="309"/>
    </row>
    <row r="4309" spans="1:4">
      <c r="A4309" s="309"/>
      <c r="B4309" s="310"/>
      <c r="C4309" s="309"/>
      <c r="D4309" s="309"/>
    </row>
    <row r="4310" spans="1:4">
      <c r="A4310" s="309"/>
      <c r="B4310" s="310"/>
      <c r="C4310" s="309"/>
      <c r="D4310" s="309"/>
    </row>
    <row r="4311" spans="1:4">
      <c r="A4311" s="309"/>
      <c r="B4311" s="310"/>
      <c r="C4311" s="309"/>
      <c r="D4311" s="309"/>
    </row>
    <row r="4312" spans="1:4">
      <c r="A4312" s="309"/>
      <c r="B4312" s="310"/>
      <c r="C4312" s="309"/>
      <c r="D4312" s="309"/>
    </row>
    <row r="4313" spans="1:4">
      <c r="A4313" s="309"/>
      <c r="B4313" s="310"/>
      <c r="C4313" s="309"/>
      <c r="D4313" s="309"/>
    </row>
    <row r="4314" spans="1:4">
      <c r="A4314" s="309"/>
      <c r="B4314" s="310"/>
      <c r="C4314" s="309"/>
      <c r="D4314" s="309"/>
    </row>
    <row r="4315" spans="1:4">
      <c r="A4315" s="309"/>
      <c r="B4315" s="310"/>
      <c r="C4315" s="309"/>
      <c r="D4315" s="309"/>
    </row>
    <row r="4316" spans="1:4">
      <c r="A4316" s="309"/>
      <c r="B4316" s="310"/>
      <c r="C4316" s="309"/>
      <c r="D4316" s="309"/>
    </row>
    <row r="4317" spans="1:4">
      <c r="A4317" s="309"/>
      <c r="B4317" s="310"/>
      <c r="C4317" s="309"/>
      <c r="D4317" s="309"/>
    </row>
    <row r="4318" spans="1:4">
      <c r="A4318" s="309"/>
      <c r="B4318" s="310"/>
      <c r="C4318" s="309"/>
      <c r="D4318" s="309"/>
    </row>
    <row r="4319" spans="1:4">
      <c r="A4319" s="309"/>
      <c r="B4319" s="310"/>
      <c r="C4319" s="309"/>
      <c r="D4319" s="309"/>
    </row>
    <row r="4320" spans="1:4">
      <c r="A4320" s="309"/>
      <c r="B4320" s="310"/>
      <c r="C4320" s="309"/>
      <c r="D4320" s="309"/>
    </row>
    <row r="4321" spans="1:4">
      <c r="A4321" s="309"/>
      <c r="B4321" s="310"/>
      <c r="C4321" s="309"/>
      <c r="D4321" s="309"/>
    </row>
    <row r="4322" spans="1:4">
      <c r="A4322" s="309"/>
      <c r="B4322" s="310"/>
      <c r="C4322" s="309"/>
      <c r="D4322" s="309"/>
    </row>
    <row r="4323" spans="1:4">
      <c r="A4323" s="309"/>
      <c r="B4323" s="310"/>
      <c r="C4323" s="309"/>
      <c r="D4323" s="309"/>
    </row>
    <row r="4324" spans="1:4">
      <c r="A4324" s="309"/>
      <c r="B4324" s="310"/>
      <c r="C4324" s="309"/>
      <c r="D4324" s="309"/>
    </row>
    <row r="4325" spans="1:4">
      <c r="A4325" s="309"/>
      <c r="B4325" s="310"/>
      <c r="C4325" s="309"/>
      <c r="D4325" s="309"/>
    </row>
    <row r="4326" spans="1:4">
      <c r="A4326" s="309"/>
      <c r="B4326" s="310"/>
      <c r="C4326" s="309"/>
      <c r="D4326" s="309"/>
    </row>
    <row r="4327" spans="1:4">
      <c r="A4327" s="309"/>
      <c r="B4327" s="310"/>
      <c r="C4327" s="309"/>
      <c r="D4327" s="309"/>
    </row>
    <row r="4328" spans="1:4">
      <c r="A4328" s="309"/>
      <c r="B4328" s="310"/>
      <c r="C4328" s="309"/>
      <c r="D4328" s="309"/>
    </row>
    <row r="4329" spans="1:4">
      <c r="A4329" s="309"/>
      <c r="B4329" s="310"/>
      <c r="C4329" s="309"/>
      <c r="D4329" s="309"/>
    </row>
    <row r="4330" spans="1:4">
      <c r="A4330" s="309"/>
      <c r="B4330" s="310"/>
      <c r="C4330" s="309"/>
      <c r="D4330" s="309"/>
    </row>
    <row r="4331" spans="1:4">
      <c r="A4331" s="309"/>
      <c r="B4331" s="310"/>
      <c r="C4331" s="309"/>
      <c r="D4331" s="309"/>
    </row>
    <row r="4332" spans="1:4">
      <c r="A4332" s="309"/>
      <c r="B4332" s="310"/>
      <c r="C4332" s="309"/>
      <c r="D4332" s="309"/>
    </row>
    <row r="4333" spans="1:4">
      <c r="A4333" s="309"/>
      <c r="B4333" s="310"/>
      <c r="C4333" s="309"/>
      <c r="D4333" s="309"/>
    </row>
    <row r="4334" spans="1:4">
      <c r="A4334" s="308"/>
      <c r="B4334" s="308"/>
      <c r="C4334" s="308"/>
      <c r="D4334" s="308"/>
    </row>
    <row r="4335" spans="1:4">
      <c r="A4335" s="308"/>
      <c r="B4335" s="308"/>
      <c r="C4335" s="308"/>
      <c r="D4335" s="308"/>
    </row>
    <row r="4336" spans="1:4">
      <c r="A4336" s="309"/>
      <c r="B4336" s="310"/>
      <c r="C4336" s="309"/>
      <c r="D4336" s="309"/>
    </row>
    <row r="4337" spans="1:4">
      <c r="A4337" s="309"/>
      <c r="B4337" s="310"/>
      <c r="C4337" s="309"/>
      <c r="D4337" s="309"/>
    </row>
    <row r="4338" spans="1:4">
      <c r="A4338" s="309"/>
      <c r="B4338" s="310"/>
      <c r="C4338" s="309"/>
      <c r="D4338" s="309"/>
    </row>
    <row r="4339" spans="1:4">
      <c r="A4339" s="309"/>
      <c r="B4339" s="310"/>
      <c r="C4339" s="309"/>
      <c r="D4339" s="309"/>
    </row>
    <row r="4340" spans="1:4">
      <c r="A4340" s="309"/>
      <c r="B4340" s="310"/>
      <c r="C4340" s="309"/>
      <c r="D4340" s="309"/>
    </row>
    <row r="4341" spans="1:4">
      <c r="A4341" s="309"/>
      <c r="B4341" s="310"/>
      <c r="C4341" s="309"/>
      <c r="D4341" s="309"/>
    </row>
    <row r="4342" spans="1:4">
      <c r="A4342" s="309"/>
      <c r="B4342" s="310"/>
      <c r="C4342" s="309"/>
      <c r="D4342" s="309"/>
    </row>
    <row r="4343" spans="1:4">
      <c r="A4343" s="309"/>
      <c r="B4343" s="310"/>
      <c r="C4343" s="309"/>
      <c r="D4343" s="309"/>
    </row>
    <row r="4344" spans="1:4">
      <c r="A4344" s="309"/>
      <c r="B4344" s="310"/>
      <c r="C4344" s="309"/>
      <c r="D4344" s="309"/>
    </row>
    <row r="4345" spans="1:4">
      <c r="A4345" s="309"/>
      <c r="B4345" s="310"/>
      <c r="C4345" s="309"/>
      <c r="D4345" s="309"/>
    </row>
    <row r="4346" spans="1:4">
      <c r="A4346" s="309"/>
      <c r="B4346" s="310"/>
      <c r="C4346" s="309"/>
      <c r="D4346" s="309"/>
    </row>
    <row r="4347" spans="1:4">
      <c r="A4347" s="309"/>
      <c r="B4347" s="310"/>
      <c r="C4347" s="309"/>
      <c r="D4347" s="309"/>
    </row>
    <row r="4348" spans="1:4">
      <c r="A4348" s="309"/>
      <c r="B4348" s="310"/>
      <c r="C4348" s="309"/>
      <c r="D4348" s="309"/>
    </row>
    <row r="4349" spans="1:4">
      <c r="A4349" s="309"/>
      <c r="B4349" s="310"/>
      <c r="C4349" s="309"/>
      <c r="D4349" s="309"/>
    </row>
    <row r="4350" spans="1:4">
      <c r="A4350" s="309"/>
      <c r="B4350" s="310"/>
      <c r="C4350" s="309"/>
      <c r="D4350" s="309"/>
    </row>
    <row r="4351" spans="1:4">
      <c r="A4351" s="309"/>
      <c r="B4351" s="310"/>
      <c r="C4351" s="309"/>
      <c r="D4351" s="309"/>
    </row>
    <row r="4352" spans="1:4">
      <c r="A4352" s="309"/>
      <c r="B4352" s="310"/>
      <c r="C4352" s="309"/>
      <c r="D4352" s="309"/>
    </row>
    <row r="4353" spans="1:4">
      <c r="A4353" s="309"/>
      <c r="B4353" s="310"/>
      <c r="C4353" s="309"/>
      <c r="D4353" s="309"/>
    </row>
    <row r="4354" spans="1:4">
      <c r="A4354" s="309"/>
      <c r="B4354" s="310"/>
      <c r="C4354" s="309"/>
      <c r="D4354" s="309"/>
    </row>
    <row r="4355" spans="1:4">
      <c r="A4355" s="309"/>
      <c r="B4355" s="310"/>
      <c r="C4355" s="309"/>
      <c r="D4355" s="309"/>
    </row>
    <row r="4356" spans="1:4">
      <c r="A4356" s="309"/>
      <c r="B4356" s="310"/>
      <c r="C4356" s="309"/>
      <c r="D4356" s="309"/>
    </row>
    <row r="4357" spans="1:4">
      <c r="A4357" s="309"/>
      <c r="B4357" s="310"/>
      <c r="C4357" s="309"/>
      <c r="D4357" s="309"/>
    </row>
    <row r="4358" spans="1:4">
      <c r="A4358" s="308"/>
      <c r="B4358" s="308"/>
      <c r="C4358" s="308"/>
      <c r="D4358" s="308"/>
    </row>
    <row r="4359" spans="1:4">
      <c r="A4359" s="308"/>
      <c r="B4359" s="308"/>
      <c r="C4359" s="308"/>
      <c r="D4359" s="308"/>
    </row>
    <row r="4360" spans="1:4">
      <c r="A4360" s="309"/>
      <c r="B4360" s="310"/>
      <c r="C4360" s="309"/>
      <c r="D4360" s="309"/>
    </row>
    <row r="4361" spans="1:4">
      <c r="A4361" s="309"/>
      <c r="B4361" s="310"/>
      <c r="C4361" s="309"/>
      <c r="D4361" s="309"/>
    </row>
    <row r="4362" spans="1:4">
      <c r="A4362" s="309"/>
      <c r="B4362" s="310"/>
      <c r="C4362" s="309"/>
      <c r="D4362" s="309"/>
    </row>
    <row r="4363" spans="1:4">
      <c r="A4363" s="309"/>
      <c r="B4363" s="310"/>
      <c r="C4363" s="309"/>
      <c r="D4363" s="309"/>
    </row>
    <row r="4364" spans="1:4">
      <c r="A4364" s="309"/>
      <c r="B4364" s="310"/>
      <c r="C4364" s="309"/>
      <c r="D4364" s="309"/>
    </row>
    <row r="4365" spans="1:4">
      <c r="A4365" s="309"/>
      <c r="B4365" s="310"/>
      <c r="C4365" s="309"/>
      <c r="D4365" s="309"/>
    </row>
    <row r="4366" spans="1:4">
      <c r="A4366" s="309"/>
      <c r="B4366" s="310"/>
      <c r="C4366" s="309"/>
      <c r="D4366" s="309"/>
    </row>
    <row r="4367" spans="1:4">
      <c r="A4367" s="309"/>
      <c r="B4367" s="310"/>
      <c r="C4367" s="309"/>
      <c r="D4367" s="309"/>
    </row>
    <row r="4368" spans="1:4">
      <c r="A4368" s="309"/>
      <c r="B4368" s="310"/>
      <c r="C4368" s="309"/>
      <c r="D4368" s="309"/>
    </row>
    <row r="4369" spans="1:4">
      <c r="A4369" s="309"/>
      <c r="B4369" s="310"/>
      <c r="C4369" s="309"/>
      <c r="D4369" s="309"/>
    </row>
    <row r="4370" spans="1:4">
      <c r="A4370" s="309"/>
      <c r="B4370" s="310"/>
      <c r="C4370" s="309"/>
      <c r="D4370" s="309"/>
    </row>
    <row r="4371" spans="1:4">
      <c r="A4371" s="309"/>
      <c r="B4371" s="310"/>
      <c r="C4371" s="309"/>
      <c r="D4371" s="309"/>
    </row>
    <row r="4372" spans="1:4">
      <c r="A4372" s="309"/>
      <c r="B4372" s="310"/>
      <c r="C4372" s="309"/>
      <c r="D4372" s="309"/>
    </row>
    <row r="4373" spans="1:4">
      <c r="A4373" s="309"/>
      <c r="B4373" s="310"/>
      <c r="C4373" s="309"/>
      <c r="D4373" s="309"/>
    </row>
    <row r="4374" spans="1:4">
      <c r="A4374" s="309"/>
      <c r="B4374" s="310"/>
      <c r="C4374" s="309"/>
      <c r="D4374" s="309"/>
    </row>
    <row r="4375" spans="1:4">
      <c r="A4375" s="309"/>
      <c r="B4375" s="310"/>
      <c r="C4375" s="309"/>
      <c r="D4375" s="309"/>
    </row>
    <row r="4376" spans="1:4">
      <c r="A4376" s="309"/>
      <c r="B4376" s="310"/>
      <c r="C4376" s="309"/>
      <c r="D4376" s="309"/>
    </row>
    <row r="4377" spans="1:4">
      <c r="A4377" s="309"/>
      <c r="B4377" s="310"/>
      <c r="C4377" s="309"/>
      <c r="D4377" s="309"/>
    </row>
    <row r="4378" spans="1:4">
      <c r="A4378" s="309"/>
      <c r="B4378" s="310"/>
      <c r="C4378" s="309"/>
      <c r="D4378" s="309"/>
    </row>
    <row r="4379" spans="1:4">
      <c r="A4379" s="309"/>
      <c r="B4379" s="310"/>
      <c r="C4379" s="309"/>
      <c r="D4379" s="309"/>
    </row>
    <row r="4380" spans="1:4">
      <c r="A4380" s="309"/>
      <c r="B4380" s="310"/>
      <c r="C4380" s="309"/>
      <c r="D4380" s="309"/>
    </row>
    <row r="4381" spans="1:4">
      <c r="A4381" s="309"/>
      <c r="B4381" s="310"/>
      <c r="C4381" s="309"/>
      <c r="D4381" s="309"/>
    </row>
    <row r="4382" spans="1:4">
      <c r="A4382" s="308"/>
      <c r="B4382" s="308"/>
      <c r="C4382" s="308"/>
      <c r="D4382" s="308"/>
    </row>
    <row r="4383" spans="1:4">
      <c r="A4383" s="308"/>
      <c r="B4383" s="308"/>
      <c r="C4383" s="308"/>
      <c r="D4383" s="308"/>
    </row>
    <row r="4384" spans="1:4">
      <c r="A4384" s="309"/>
      <c r="B4384" s="310"/>
      <c r="C4384" s="309"/>
      <c r="D4384" s="309"/>
    </row>
    <row r="4385" spans="1:4">
      <c r="A4385" s="309"/>
      <c r="B4385" s="310"/>
      <c r="C4385" s="309"/>
      <c r="D4385" s="309"/>
    </row>
    <row r="4386" spans="1:4">
      <c r="A4386" s="309"/>
      <c r="B4386" s="310"/>
      <c r="C4386" s="309"/>
      <c r="D4386" s="309"/>
    </row>
    <row r="4387" spans="1:4">
      <c r="A4387" s="309"/>
      <c r="B4387" s="310"/>
      <c r="C4387" s="309"/>
      <c r="D4387" s="309"/>
    </row>
    <row r="4388" spans="1:4">
      <c r="A4388" s="309"/>
      <c r="B4388" s="310"/>
      <c r="C4388" s="309"/>
      <c r="D4388" s="309"/>
    </row>
    <row r="4389" spans="1:4">
      <c r="A4389" s="309"/>
      <c r="B4389" s="310"/>
      <c r="C4389" s="309"/>
      <c r="D4389" s="309"/>
    </row>
    <row r="4390" spans="1:4">
      <c r="A4390" s="309"/>
      <c r="B4390" s="310"/>
      <c r="C4390" s="309"/>
      <c r="D4390" s="309"/>
    </row>
    <row r="4391" spans="1:4">
      <c r="A4391" s="309"/>
      <c r="B4391" s="310"/>
      <c r="C4391" s="309"/>
      <c r="D4391" s="309"/>
    </row>
    <row r="4392" spans="1:4">
      <c r="A4392" s="309"/>
      <c r="B4392" s="310"/>
      <c r="C4392" s="309"/>
      <c r="D4392" s="309"/>
    </row>
    <row r="4393" spans="1:4">
      <c r="A4393" s="309"/>
      <c r="B4393" s="310"/>
      <c r="C4393" s="309"/>
      <c r="D4393" s="309"/>
    </row>
    <row r="4394" spans="1:4">
      <c r="A4394" s="309"/>
      <c r="B4394" s="310"/>
      <c r="C4394" s="309"/>
      <c r="D4394" s="309"/>
    </row>
    <row r="4395" spans="1:4">
      <c r="A4395" s="309"/>
      <c r="B4395" s="310"/>
      <c r="C4395" s="309"/>
      <c r="D4395" s="309"/>
    </row>
    <row r="4396" spans="1:4">
      <c r="A4396" s="309"/>
      <c r="B4396" s="310"/>
      <c r="C4396" s="309"/>
      <c r="D4396" s="309"/>
    </row>
    <row r="4397" spans="1:4">
      <c r="A4397" s="309"/>
      <c r="B4397" s="310"/>
      <c r="C4397" s="309"/>
      <c r="D4397" s="309"/>
    </row>
    <row r="4398" spans="1:4">
      <c r="A4398" s="308"/>
      <c r="B4398" s="308"/>
      <c r="C4398" s="308"/>
      <c r="D4398" s="308"/>
    </row>
    <row r="4399" spans="1:4">
      <c r="A4399" s="309"/>
      <c r="B4399" s="310"/>
      <c r="C4399" s="309"/>
      <c r="D4399" s="309"/>
    </row>
    <row r="4400" spans="1:4">
      <c r="A4400" s="309"/>
      <c r="B4400" s="310"/>
      <c r="C4400" s="309"/>
      <c r="D4400" s="309"/>
    </row>
    <row r="4401" spans="1:4">
      <c r="A4401" s="309"/>
      <c r="B4401" s="310"/>
      <c r="C4401" s="309"/>
      <c r="D4401" s="309"/>
    </row>
    <row r="4402" spans="1:4">
      <c r="A4402" s="309"/>
      <c r="B4402" s="310"/>
      <c r="C4402" s="309"/>
      <c r="D4402" s="309"/>
    </row>
    <row r="4403" spans="1:4">
      <c r="A4403" s="309"/>
      <c r="B4403" s="310"/>
      <c r="C4403" s="309"/>
      <c r="D4403" s="309"/>
    </row>
    <row r="4404" spans="1:4">
      <c r="A4404" s="309"/>
      <c r="B4404" s="310"/>
      <c r="C4404" s="309"/>
      <c r="D4404" s="309"/>
    </row>
    <row r="4405" spans="1:4">
      <c r="A4405" s="309"/>
      <c r="B4405" s="310"/>
      <c r="C4405" s="309"/>
      <c r="D4405" s="309"/>
    </row>
    <row r="4406" spans="1:4">
      <c r="A4406" s="309"/>
      <c r="B4406" s="310"/>
      <c r="C4406" s="309"/>
      <c r="D4406" s="309"/>
    </row>
    <row r="4407" spans="1:4">
      <c r="A4407" s="309"/>
      <c r="B4407" s="310"/>
      <c r="C4407" s="309"/>
      <c r="D4407" s="309"/>
    </row>
    <row r="4408" spans="1:4">
      <c r="A4408" s="309"/>
      <c r="B4408" s="310"/>
      <c r="C4408" s="309"/>
      <c r="D4408" s="309"/>
    </row>
    <row r="4409" spans="1:4">
      <c r="A4409" s="308"/>
      <c r="B4409" s="308"/>
      <c r="C4409" s="308"/>
      <c r="D4409" s="308"/>
    </row>
    <row r="4410" spans="1:4">
      <c r="A4410" s="308"/>
      <c r="B4410" s="308"/>
      <c r="C4410" s="308"/>
      <c r="D4410" s="308"/>
    </row>
    <row r="4411" spans="1:4">
      <c r="A4411" s="309"/>
      <c r="B4411" s="310"/>
      <c r="C4411" s="309"/>
      <c r="D4411" s="309"/>
    </row>
    <row r="4412" spans="1:4">
      <c r="A4412" s="309"/>
      <c r="B4412" s="310"/>
      <c r="C4412" s="309"/>
      <c r="D4412" s="309"/>
    </row>
    <row r="4413" spans="1:4">
      <c r="A4413" s="309"/>
      <c r="B4413" s="310"/>
      <c r="C4413" s="309"/>
      <c r="D4413" s="309"/>
    </row>
    <row r="4414" spans="1:4">
      <c r="A4414" s="309"/>
      <c r="B4414" s="310"/>
      <c r="C4414" s="309"/>
      <c r="D4414" s="309"/>
    </row>
    <row r="4415" spans="1:4">
      <c r="A4415" s="309"/>
      <c r="B4415" s="310"/>
      <c r="C4415" s="309"/>
      <c r="D4415" s="309"/>
    </row>
    <row r="4416" spans="1:4">
      <c r="A4416" s="309"/>
      <c r="B4416" s="310"/>
      <c r="C4416" s="309"/>
      <c r="D4416" s="309"/>
    </row>
    <row r="4417" spans="1:4">
      <c r="A4417" s="309"/>
      <c r="B4417" s="310"/>
      <c r="C4417" s="309"/>
      <c r="D4417" s="309"/>
    </row>
    <row r="4418" spans="1:4">
      <c r="A4418" s="309"/>
      <c r="B4418" s="310"/>
      <c r="C4418" s="309"/>
      <c r="D4418" s="309"/>
    </row>
    <row r="4419" spans="1:4">
      <c r="A4419" s="309"/>
      <c r="B4419" s="310"/>
      <c r="C4419" s="309"/>
      <c r="D4419" s="309"/>
    </row>
    <row r="4420" spans="1:4">
      <c r="A4420" s="309"/>
      <c r="B4420" s="310"/>
      <c r="C4420" s="309"/>
      <c r="D4420" s="309"/>
    </row>
    <row r="4421" spans="1:4">
      <c r="A4421" s="308"/>
      <c r="B4421" s="308"/>
      <c r="C4421" s="308"/>
      <c r="D4421" s="308"/>
    </row>
    <row r="4422" spans="1:4">
      <c r="A4422" s="308"/>
      <c r="B4422" s="308"/>
      <c r="C4422" s="308"/>
      <c r="D4422" s="308"/>
    </row>
    <row r="4423" spans="1:4">
      <c r="A4423" s="308"/>
      <c r="B4423" s="308"/>
      <c r="C4423" s="308"/>
      <c r="D4423" s="308"/>
    </row>
    <row r="4424" spans="1:4">
      <c r="A4424" s="308"/>
      <c r="B4424" s="308"/>
      <c r="C4424" s="308"/>
      <c r="D4424" s="308"/>
    </row>
    <row r="4425" spans="1:4">
      <c r="A4425" s="309"/>
      <c r="B4425" s="310"/>
      <c r="C4425" s="309"/>
      <c r="D4425" s="309"/>
    </row>
    <row r="4426" spans="1:4">
      <c r="A4426" s="309"/>
      <c r="B4426" s="310"/>
      <c r="C4426" s="309"/>
      <c r="D4426" s="309"/>
    </row>
    <row r="4427" spans="1:4">
      <c r="A4427" s="309"/>
      <c r="B4427" s="310"/>
      <c r="C4427" s="309"/>
      <c r="D4427" s="309"/>
    </row>
    <row r="4428" spans="1:4">
      <c r="A4428" s="308"/>
      <c r="B4428" s="308"/>
      <c r="C4428" s="308"/>
      <c r="D4428" s="308"/>
    </row>
    <row r="4429" spans="1:4">
      <c r="A4429" s="309"/>
      <c r="B4429" s="310"/>
      <c r="C4429" s="309"/>
      <c r="D4429" s="309"/>
    </row>
    <row r="4430" spans="1:4">
      <c r="A4430" s="309"/>
      <c r="B4430" s="310"/>
      <c r="C4430" s="309"/>
      <c r="D4430" s="309"/>
    </row>
    <row r="4431" spans="1:4">
      <c r="A4431" s="309"/>
      <c r="B4431" s="310"/>
      <c r="C4431" s="309"/>
      <c r="D4431" s="309"/>
    </row>
    <row r="4432" spans="1:4">
      <c r="A4432" s="309"/>
      <c r="B4432" s="310"/>
      <c r="C4432" s="309"/>
      <c r="D4432" s="309"/>
    </row>
    <row r="4433" spans="1:4">
      <c r="A4433" s="308"/>
      <c r="B4433" s="308"/>
      <c r="C4433" s="308"/>
      <c r="D4433" s="308"/>
    </row>
    <row r="4434" spans="1:4">
      <c r="A4434" s="309"/>
      <c r="B4434" s="310"/>
      <c r="C4434" s="309"/>
      <c r="D4434" s="309"/>
    </row>
    <row r="4435" spans="1:4">
      <c r="A4435" s="309"/>
      <c r="B4435" s="310"/>
      <c r="C4435" s="309"/>
      <c r="D4435" s="309"/>
    </row>
    <row r="4436" spans="1:4">
      <c r="A4436" s="309"/>
      <c r="B4436" s="310"/>
      <c r="C4436" s="309"/>
      <c r="D4436" s="309"/>
    </row>
    <row r="4437" spans="1:4">
      <c r="A4437" s="309"/>
      <c r="B4437" s="310"/>
      <c r="C4437" s="309"/>
      <c r="D4437" s="309"/>
    </row>
    <row r="4438" spans="1:4">
      <c r="A4438" s="309"/>
      <c r="B4438" s="310"/>
      <c r="C4438" s="309"/>
      <c r="D4438" s="309"/>
    </row>
    <row r="4439" spans="1:4">
      <c r="A4439" s="309"/>
      <c r="B4439" s="310"/>
      <c r="C4439" s="309"/>
      <c r="D4439" s="309"/>
    </row>
    <row r="4440" spans="1:4">
      <c r="A4440" s="309"/>
      <c r="B4440" s="310"/>
      <c r="C4440" s="309"/>
      <c r="D4440" s="309"/>
    </row>
    <row r="4441" spans="1:4">
      <c r="A4441" s="309"/>
      <c r="B4441" s="310"/>
      <c r="C4441" s="309"/>
      <c r="D4441" s="309"/>
    </row>
    <row r="4442" spans="1:4">
      <c r="A4442" s="309"/>
      <c r="B4442" s="310"/>
      <c r="C4442" s="309"/>
      <c r="D4442" s="309"/>
    </row>
    <row r="4443" spans="1:4">
      <c r="A4443" s="309"/>
      <c r="B4443" s="310"/>
      <c r="C4443" s="309"/>
      <c r="D4443" s="309"/>
    </row>
    <row r="4444" spans="1:4">
      <c r="A4444" s="309"/>
      <c r="B4444" s="310"/>
      <c r="C4444" s="309"/>
      <c r="D4444" s="309"/>
    </row>
    <row r="4445" spans="1:4">
      <c r="A4445" s="309"/>
      <c r="B4445" s="310"/>
      <c r="C4445" s="309"/>
      <c r="D4445" s="309"/>
    </row>
    <row r="4446" spans="1:4">
      <c r="A4446" s="309"/>
      <c r="B4446" s="310"/>
      <c r="C4446" s="309"/>
      <c r="D4446" s="309"/>
    </row>
    <row r="4447" spans="1:4">
      <c r="A4447" s="309"/>
      <c r="B4447" s="310"/>
      <c r="C4447" s="309"/>
      <c r="D4447" s="309"/>
    </row>
    <row r="4448" spans="1:4">
      <c r="A4448" s="309"/>
      <c r="B4448" s="310"/>
      <c r="C4448" s="309"/>
      <c r="D4448" s="309"/>
    </row>
    <row r="4449" spans="1:4">
      <c r="A4449" s="309"/>
      <c r="B4449" s="310"/>
      <c r="C4449" s="309"/>
      <c r="D4449" s="309"/>
    </row>
    <row r="4450" spans="1:4">
      <c r="A4450" s="309"/>
      <c r="B4450" s="310"/>
      <c r="C4450" s="309"/>
      <c r="D4450" s="309"/>
    </row>
    <row r="4451" spans="1:4">
      <c r="A4451" s="309"/>
      <c r="B4451" s="310"/>
      <c r="C4451" s="309"/>
      <c r="D4451" s="309"/>
    </row>
    <row r="4452" spans="1:4">
      <c r="A4452" s="308"/>
      <c r="B4452" s="308"/>
      <c r="C4452" s="308"/>
      <c r="D4452" s="308"/>
    </row>
    <row r="4453" spans="1:4">
      <c r="A4453" s="309"/>
      <c r="B4453" s="310"/>
      <c r="C4453" s="309"/>
      <c r="D4453" s="309"/>
    </row>
    <row r="4454" spans="1:4">
      <c r="A4454" s="309"/>
      <c r="B4454" s="310"/>
      <c r="C4454" s="309"/>
      <c r="D4454" s="309"/>
    </row>
    <row r="4455" spans="1:4">
      <c r="A4455" s="309"/>
      <c r="B4455" s="310"/>
      <c r="C4455" s="309"/>
      <c r="D4455" s="309"/>
    </row>
    <row r="4456" spans="1:4">
      <c r="A4456" s="309"/>
      <c r="B4456" s="310"/>
      <c r="C4456" s="309"/>
      <c r="D4456" s="309"/>
    </row>
    <row r="4457" spans="1:4">
      <c r="A4457" s="309"/>
      <c r="B4457" s="310"/>
      <c r="C4457" s="309"/>
      <c r="D4457" s="309"/>
    </row>
    <row r="4458" spans="1:4">
      <c r="A4458" s="309"/>
      <c r="B4458" s="310"/>
      <c r="C4458" s="309"/>
      <c r="D4458" s="309"/>
    </row>
    <row r="4459" spans="1:4">
      <c r="A4459" s="308"/>
      <c r="B4459" s="308"/>
      <c r="C4459" s="308"/>
      <c r="D4459" s="308"/>
    </row>
    <row r="4460" spans="1:4">
      <c r="A4460" s="309"/>
      <c r="B4460" s="310"/>
      <c r="C4460" s="309"/>
      <c r="D4460" s="309"/>
    </row>
    <row r="4461" spans="1:4">
      <c r="A4461" s="309"/>
      <c r="B4461" s="310"/>
      <c r="C4461" s="309"/>
      <c r="D4461" s="309"/>
    </row>
    <row r="4462" spans="1:4">
      <c r="A4462" s="309"/>
      <c r="B4462" s="310"/>
      <c r="C4462" s="309"/>
      <c r="D4462" s="309"/>
    </row>
    <row r="4463" spans="1:4">
      <c r="A4463" s="309"/>
      <c r="B4463" s="310"/>
      <c r="C4463" s="309"/>
      <c r="D4463" s="309"/>
    </row>
    <row r="4464" spans="1:4">
      <c r="A4464" s="309"/>
      <c r="B4464" s="310"/>
      <c r="C4464" s="309"/>
      <c r="D4464" s="309"/>
    </row>
    <row r="4465" spans="1:4">
      <c r="A4465" s="309"/>
      <c r="B4465" s="310"/>
      <c r="C4465" s="309"/>
      <c r="D4465" s="309"/>
    </row>
    <row r="4466" spans="1:4">
      <c r="A4466" s="309"/>
      <c r="B4466" s="310"/>
      <c r="C4466" s="309"/>
      <c r="D4466" s="309"/>
    </row>
    <row r="4467" spans="1:4">
      <c r="A4467" s="309"/>
      <c r="B4467" s="310"/>
      <c r="C4467" s="309"/>
      <c r="D4467" s="309"/>
    </row>
    <row r="4468" spans="1:4">
      <c r="A4468" s="309"/>
      <c r="B4468" s="310"/>
      <c r="C4468" s="309"/>
      <c r="D4468" s="309"/>
    </row>
    <row r="4469" spans="1:4">
      <c r="A4469" s="309"/>
      <c r="B4469" s="310"/>
      <c r="C4469" s="309"/>
      <c r="D4469" s="309"/>
    </row>
    <row r="4470" spans="1:4">
      <c r="A4470" s="309"/>
      <c r="B4470" s="310"/>
      <c r="C4470" s="309"/>
      <c r="D4470" s="309"/>
    </row>
    <row r="4471" spans="1:4">
      <c r="A4471" s="309"/>
      <c r="B4471" s="310"/>
      <c r="C4471" s="309"/>
      <c r="D4471" s="309"/>
    </row>
    <row r="4472" spans="1:4">
      <c r="A4472" s="309"/>
      <c r="B4472" s="310"/>
      <c r="C4472" s="309"/>
      <c r="D4472" s="309"/>
    </row>
    <row r="4473" spans="1:4">
      <c r="A4473" s="309"/>
      <c r="B4473" s="310"/>
      <c r="C4473" s="309"/>
      <c r="D4473" s="309"/>
    </row>
    <row r="4474" spans="1:4">
      <c r="A4474" s="309"/>
      <c r="B4474" s="310"/>
      <c r="C4474" s="309"/>
      <c r="D4474" s="309"/>
    </row>
    <row r="4475" spans="1:4">
      <c r="A4475" s="308"/>
      <c r="B4475" s="308"/>
      <c r="C4475" s="308"/>
      <c r="D4475" s="308"/>
    </row>
    <row r="4476" spans="1:4">
      <c r="A4476" s="309"/>
      <c r="B4476" s="310"/>
      <c r="C4476" s="309"/>
      <c r="D4476" s="309"/>
    </row>
    <row r="4477" spans="1:4">
      <c r="A4477" s="309"/>
      <c r="B4477" s="310"/>
      <c r="C4477" s="309"/>
      <c r="D4477" s="309"/>
    </row>
    <row r="4478" spans="1:4">
      <c r="A4478" s="309"/>
      <c r="B4478" s="310"/>
      <c r="C4478" s="309"/>
      <c r="D4478" s="309"/>
    </row>
    <row r="4479" spans="1:4">
      <c r="A4479" s="309"/>
      <c r="B4479" s="310"/>
      <c r="C4479" s="309"/>
      <c r="D4479" s="309"/>
    </row>
    <row r="4480" spans="1:4">
      <c r="A4480" s="309"/>
      <c r="B4480" s="310"/>
      <c r="C4480" s="309"/>
      <c r="D4480" s="309"/>
    </row>
    <row r="4481" spans="1:4">
      <c r="A4481" s="309"/>
      <c r="B4481" s="310"/>
      <c r="C4481" s="309"/>
      <c r="D4481" s="309"/>
    </row>
    <row r="4482" spans="1:4">
      <c r="A4482" s="309"/>
      <c r="B4482" s="310"/>
      <c r="C4482" s="309"/>
      <c r="D4482" s="309"/>
    </row>
    <row r="4483" spans="1:4">
      <c r="A4483" s="309"/>
      <c r="B4483" s="310"/>
      <c r="C4483" s="309"/>
      <c r="D4483" s="309"/>
    </row>
    <row r="4484" spans="1:4">
      <c r="A4484" s="308"/>
      <c r="B4484" s="308"/>
      <c r="C4484" s="308"/>
      <c r="D4484" s="308"/>
    </row>
    <row r="4485" spans="1:4">
      <c r="A4485" s="309"/>
      <c r="B4485" s="310"/>
      <c r="C4485" s="309"/>
      <c r="D4485" s="309"/>
    </row>
    <row r="4486" spans="1:4">
      <c r="A4486" s="309"/>
      <c r="B4486" s="310"/>
      <c r="C4486" s="309"/>
      <c r="D4486" s="309"/>
    </row>
    <row r="4487" spans="1:4">
      <c r="A4487" s="308"/>
      <c r="B4487" s="308"/>
      <c r="C4487" s="308"/>
      <c r="D4487" s="308"/>
    </row>
    <row r="4488" spans="1:4">
      <c r="A4488" s="309"/>
      <c r="B4488" s="310"/>
      <c r="C4488" s="309"/>
      <c r="D4488" s="309"/>
    </row>
    <row r="4489" spans="1:4">
      <c r="A4489" s="309"/>
      <c r="B4489" s="310"/>
      <c r="C4489" s="309"/>
      <c r="D4489" s="309"/>
    </row>
    <row r="4490" spans="1:4">
      <c r="A4490" s="309"/>
      <c r="B4490" s="310"/>
      <c r="C4490" s="309"/>
      <c r="D4490" s="309"/>
    </row>
    <row r="4491" spans="1:4">
      <c r="A4491" s="309"/>
      <c r="B4491" s="310"/>
      <c r="C4491" s="309"/>
      <c r="D4491" s="309"/>
    </row>
    <row r="4492" spans="1:4">
      <c r="A4492" s="309"/>
      <c r="B4492" s="310"/>
      <c r="C4492" s="309"/>
      <c r="D4492" s="309"/>
    </row>
    <row r="4493" spans="1:4">
      <c r="A4493" s="309"/>
      <c r="B4493" s="310"/>
      <c r="C4493" s="309"/>
      <c r="D4493" s="309"/>
    </row>
    <row r="4494" spans="1:4">
      <c r="A4494" s="309"/>
      <c r="B4494" s="310"/>
      <c r="C4494" s="309"/>
      <c r="D4494" s="309"/>
    </row>
    <row r="4495" spans="1:4">
      <c r="A4495" s="309"/>
      <c r="B4495" s="310"/>
      <c r="C4495" s="309"/>
      <c r="D4495" s="309"/>
    </row>
    <row r="4496" spans="1:4">
      <c r="A4496" s="309"/>
      <c r="B4496" s="310"/>
      <c r="C4496" s="309"/>
      <c r="D4496" s="309"/>
    </row>
    <row r="4497" spans="1:4">
      <c r="A4497" s="309"/>
      <c r="B4497" s="310"/>
      <c r="C4497" s="309"/>
      <c r="D4497" s="309"/>
    </row>
    <row r="4498" spans="1:4">
      <c r="A4498" s="308"/>
      <c r="B4498" s="308"/>
      <c r="C4498" s="308"/>
      <c r="D4498" s="308"/>
    </row>
    <row r="4499" spans="1:4">
      <c r="A4499" s="309"/>
      <c r="B4499" s="310"/>
      <c r="C4499" s="309"/>
      <c r="D4499" s="309"/>
    </row>
    <row r="4500" spans="1:4">
      <c r="A4500" s="309"/>
      <c r="B4500" s="310"/>
      <c r="C4500" s="309"/>
      <c r="D4500" s="309"/>
    </row>
    <row r="4501" spans="1:4">
      <c r="A4501" s="309"/>
      <c r="B4501" s="310"/>
      <c r="C4501" s="309"/>
      <c r="D4501" s="309"/>
    </row>
    <row r="4502" spans="1:4">
      <c r="A4502" s="308"/>
      <c r="B4502" s="308"/>
      <c r="C4502" s="308"/>
      <c r="D4502" s="308"/>
    </row>
    <row r="4503" spans="1:4">
      <c r="A4503" s="309"/>
      <c r="B4503" s="310"/>
      <c r="C4503" s="309"/>
      <c r="D4503" s="309"/>
    </row>
    <row r="4504" spans="1:4">
      <c r="A4504" s="308"/>
      <c r="B4504" s="308"/>
      <c r="C4504" s="308"/>
      <c r="D4504" s="308"/>
    </row>
    <row r="4505" spans="1:4">
      <c r="A4505" s="309"/>
      <c r="B4505" s="310"/>
      <c r="C4505" s="309"/>
      <c r="D4505" s="309"/>
    </row>
    <row r="4506" spans="1:4">
      <c r="A4506" s="309"/>
      <c r="B4506" s="310"/>
      <c r="C4506" s="309"/>
      <c r="D4506" s="309"/>
    </row>
    <row r="4507" spans="1:4">
      <c r="A4507" s="308"/>
      <c r="B4507" s="308"/>
      <c r="C4507" s="308"/>
      <c r="D4507" s="308"/>
    </row>
    <row r="4508" spans="1:4">
      <c r="A4508" s="309"/>
      <c r="B4508" s="310"/>
      <c r="C4508" s="309"/>
      <c r="D4508" s="309"/>
    </row>
    <row r="4509" spans="1:4">
      <c r="A4509" s="309"/>
      <c r="B4509" s="310"/>
      <c r="C4509" s="309"/>
      <c r="D4509" s="309"/>
    </row>
    <row r="4510" spans="1:4">
      <c r="A4510" s="309"/>
      <c r="B4510" s="310"/>
      <c r="C4510" s="309"/>
      <c r="D4510" s="309"/>
    </row>
    <row r="4511" spans="1:4">
      <c r="A4511" s="309"/>
      <c r="B4511" s="310"/>
      <c r="C4511" s="309"/>
      <c r="D4511" s="309"/>
    </row>
    <row r="4512" spans="1:4">
      <c r="A4512" s="309"/>
      <c r="B4512" s="310"/>
      <c r="C4512" s="309"/>
      <c r="D4512" s="309"/>
    </row>
    <row r="4513" spans="1:4">
      <c r="A4513" s="308"/>
      <c r="B4513" s="308"/>
      <c r="C4513" s="308"/>
      <c r="D4513" s="308"/>
    </row>
    <row r="4514" spans="1:4">
      <c r="A4514" s="309"/>
      <c r="B4514" s="310"/>
      <c r="C4514" s="309"/>
      <c r="D4514" s="309"/>
    </row>
    <row r="4515" spans="1:4">
      <c r="A4515" s="308"/>
      <c r="B4515" s="308"/>
      <c r="C4515" s="308"/>
      <c r="D4515" s="308"/>
    </row>
    <row r="4516" spans="1:4">
      <c r="A4516" s="308"/>
      <c r="B4516" s="308"/>
      <c r="C4516" s="308"/>
      <c r="D4516" s="308"/>
    </row>
    <row r="4517" spans="1:4">
      <c r="A4517" s="309"/>
      <c r="B4517" s="310"/>
      <c r="C4517" s="309"/>
      <c r="D4517" s="309"/>
    </row>
    <row r="4518" spans="1:4">
      <c r="A4518" s="308"/>
      <c r="B4518" s="308"/>
      <c r="C4518" s="308"/>
      <c r="D4518" s="308"/>
    </row>
    <row r="4519" spans="1:4">
      <c r="A4519" s="308"/>
      <c r="B4519" s="308"/>
      <c r="C4519" s="308"/>
      <c r="D4519" s="308"/>
    </row>
    <row r="4520" spans="1:4">
      <c r="A4520" s="308"/>
      <c r="B4520" s="308"/>
      <c r="C4520" s="308"/>
      <c r="D4520" s="308"/>
    </row>
    <row r="4521" spans="1:4">
      <c r="A4521" s="308"/>
      <c r="B4521" s="308"/>
      <c r="C4521" s="308"/>
      <c r="D4521" s="308"/>
    </row>
    <row r="4522" spans="1:4">
      <c r="A4522" s="308"/>
      <c r="B4522" s="308"/>
      <c r="C4522" s="308"/>
      <c r="D4522" s="308"/>
    </row>
    <row r="4523" spans="1:4">
      <c r="A4523" s="309"/>
      <c r="B4523" s="310"/>
      <c r="C4523" s="309"/>
      <c r="D4523" s="309"/>
    </row>
    <row r="4524" spans="1:4">
      <c r="A4524" s="309"/>
      <c r="B4524" s="310"/>
      <c r="C4524" s="309"/>
      <c r="D4524" s="309"/>
    </row>
    <row r="4525" spans="1:4">
      <c r="A4525" s="309"/>
      <c r="B4525" s="310"/>
      <c r="C4525" s="309"/>
      <c r="D4525" s="309"/>
    </row>
    <row r="4526" spans="1:4">
      <c r="A4526" s="309"/>
      <c r="B4526" s="310"/>
      <c r="C4526" s="309"/>
      <c r="D4526" s="309"/>
    </row>
    <row r="4527" spans="1:4">
      <c r="A4527" s="309"/>
      <c r="B4527" s="310"/>
      <c r="C4527" s="309"/>
      <c r="D4527" s="309"/>
    </row>
    <row r="4528" spans="1:4">
      <c r="A4528" s="308"/>
      <c r="B4528" s="308"/>
      <c r="C4528" s="308"/>
      <c r="D4528" s="308"/>
    </row>
    <row r="4529" spans="1:4">
      <c r="A4529" s="309"/>
      <c r="B4529" s="310"/>
      <c r="C4529" s="309"/>
      <c r="D4529" s="309"/>
    </row>
    <row r="4530" spans="1:4">
      <c r="A4530" s="309"/>
      <c r="B4530" s="310"/>
      <c r="C4530" s="309"/>
      <c r="D4530" s="309"/>
    </row>
    <row r="4531" spans="1:4">
      <c r="A4531" s="309"/>
      <c r="B4531" s="310"/>
      <c r="C4531" s="309"/>
      <c r="D4531" s="309"/>
    </row>
    <row r="4532" spans="1:4">
      <c r="A4532" s="309"/>
      <c r="B4532" s="310"/>
      <c r="C4532" s="309"/>
      <c r="D4532" s="309"/>
    </row>
    <row r="4533" spans="1:4">
      <c r="A4533" s="309"/>
      <c r="B4533" s="310"/>
      <c r="C4533" s="309"/>
      <c r="D4533" s="309"/>
    </row>
    <row r="4534" spans="1:4">
      <c r="A4534" s="309"/>
      <c r="B4534" s="310"/>
      <c r="C4534" s="309"/>
      <c r="D4534" s="309"/>
    </row>
    <row r="4535" spans="1:4">
      <c r="A4535" s="309"/>
      <c r="B4535" s="310"/>
      <c r="C4535" s="309"/>
      <c r="D4535" s="309"/>
    </row>
    <row r="4536" spans="1:4">
      <c r="A4536" s="309"/>
      <c r="B4536" s="310"/>
      <c r="C4536" s="309"/>
      <c r="D4536" s="309"/>
    </row>
    <row r="4537" spans="1:4">
      <c r="A4537" s="309"/>
      <c r="B4537" s="310"/>
      <c r="C4537" s="309"/>
      <c r="D4537" s="309"/>
    </row>
    <row r="4538" spans="1:4">
      <c r="A4538" s="309"/>
      <c r="B4538" s="310"/>
      <c r="C4538" s="309"/>
      <c r="D4538" s="309"/>
    </row>
    <row r="4539" spans="1:4">
      <c r="A4539" s="309"/>
      <c r="B4539" s="310"/>
      <c r="C4539" s="309"/>
      <c r="D4539" s="309"/>
    </row>
    <row r="4540" spans="1:4">
      <c r="A4540" s="309"/>
      <c r="B4540" s="310"/>
      <c r="C4540" s="309"/>
      <c r="D4540" s="309"/>
    </row>
    <row r="4541" spans="1:4">
      <c r="A4541" s="309"/>
      <c r="B4541" s="310"/>
      <c r="C4541" s="309"/>
      <c r="D4541" s="309"/>
    </row>
    <row r="4542" spans="1:4">
      <c r="A4542" s="309"/>
      <c r="B4542" s="310"/>
      <c r="C4542" s="309"/>
      <c r="D4542" s="309"/>
    </row>
    <row r="4543" spans="1:4">
      <c r="A4543" s="309"/>
      <c r="B4543" s="310"/>
      <c r="C4543" s="309"/>
      <c r="D4543" s="309"/>
    </row>
    <row r="4544" spans="1:4">
      <c r="A4544" s="309"/>
      <c r="B4544" s="310"/>
      <c r="C4544" s="309"/>
      <c r="D4544" s="309"/>
    </row>
    <row r="4545" spans="1:4">
      <c r="A4545" s="309"/>
      <c r="B4545" s="310"/>
      <c r="C4545" s="309"/>
      <c r="D4545" s="309"/>
    </row>
    <row r="4546" spans="1:4">
      <c r="A4546" s="309"/>
      <c r="B4546" s="310"/>
      <c r="C4546" s="309"/>
      <c r="D4546" s="309"/>
    </row>
    <row r="4547" spans="1:4">
      <c r="A4547" s="309"/>
      <c r="B4547" s="310"/>
      <c r="C4547" s="309"/>
      <c r="D4547" s="309"/>
    </row>
    <row r="4548" spans="1:4">
      <c r="A4548" s="309"/>
      <c r="B4548" s="310"/>
      <c r="C4548" s="309"/>
      <c r="D4548" s="309"/>
    </row>
    <row r="4549" spans="1:4">
      <c r="A4549" s="309"/>
      <c r="B4549" s="310"/>
      <c r="C4549" s="309"/>
      <c r="D4549" s="309"/>
    </row>
    <row r="4550" spans="1:4">
      <c r="A4550" s="309"/>
      <c r="B4550" s="310"/>
      <c r="C4550" s="309"/>
      <c r="D4550" s="309"/>
    </row>
    <row r="4551" spans="1:4">
      <c r="A4551" s="309"/>
      <c r="B4551" s="310"/>
      <c r="C4551" s="309"/>
      <c r="D4551" s="309"/>
    </row>
    <row r="4552" spans="1:4">
      <c r="A4552" s="309"/>
      <c r="B4552" s="310"/>
      <c r="C4552" s="309"/>
      <c r="D4552" s="309"/>
    </row>
    <row r="4553" spans="1:4">
      <c r="A4553" s="309"/>
      <c r="B4553" s="310"/>
      <c r="C4553" s="309"/>
      <c r="D4553" s="309"/>
    </row>
    <row r="4554" spans="1:4">
      <c r="A4554" s="308"/>
      <c r="B4554" s="308"/>
      <c r="C4554" s="308"/>
      <c r="D4554" s="308"/>
    </row>
    <row r="4555" spans="1:4">
      <c r="A4555" s="309"/>
      <c r="B4555" s="310"/>
      <c r="C4555" s="309"/>
      <c r="D4555" s="309"/>
    </row>
    <row r="4556" spans="1:4">
      <c r="A4556" s="309"/>
      <c r="B4556" s="310"/>
      <c r="C4556" s="309"/>
      <c r="D4556" s="309"/>
    </row>
    <row r="4557" spans="1:4">
      <c r="A4557" s="308"/>
      <c r="B4557" s="308"/>
      <c r="C4557" s="308"/>
      <c r="D4557" s="308"/>
    </row>
    <row r="4558" spans="1:4">
      <c r="A4558" s="308"/>
      <c r="B4558" s="308"/>
      <c r="C4558" s="308"/>
      <c r="D4558" s="308"/>
    </row>
    <row r="4559" spans="1:4">
      <c r="A4559" s="309"/>
      <c r="B4559" s="310"/>
      <c r="C4559" s="309"/>
      <c r="D4559" s="309"/>
    </row>
    <row r="4560" spans="1:4">
      <c r="A4560" s="309"/>
      <c r="B4560" s="310"/>
      <c r="C4560" s="309"/>
      <c r="D4560" s="309"/>
    </row>
    <row r="4561" spans="1:4">
      <c r="A4561" s="309"/>
      <c r="B4561" s="310"/>
      <c r="C4561" s="309"/>
      <c r="D4561" s="309"/>
    </row>
    <row r="4562" spans="1:4">
      <c r="A4562" s="309"/>
      <c r="B4562" s="310"/>
      <c r="C4562" s="309"/>
      <c r="D4562" s="309"/>
    </row>
    <row r="4563" spans="1:4">
      <c r="A4563" s="309"/>
      <c r="B4563" s="310"/>
      <c r="C4563" s="309"/>
      <c r="D4563" s="309"/>
    </row>
    <row r="4564" spans="1:4">
      <c r="A4564" s="309"/>
      <c r="B4564" s="310"/>
      <c r="C4564" s="309"/>
      <c r="D4564" s="309"/>
    </row>
    <row r="4565" spans="1:4">
      <c r="A4565" s="309"/>
      <c r="B4565" s="310"/>
      <c r="C4565" s="309"/>
      <c r="D4565" s="309"/>
    </row>
    <row r="4566" spans="1:4">
      <c r="A4566" s="309"/>
      <c r="B4566" s="310"/>
      <c r="C4566" s="309"/>
      <c r="D4566" s="309"/>
    </row>
    <row r="4567" spans="1:4">
      <c r="A4567" s="309"/>
      <c r="B4567" s="310"/>
      <c r="C4567" s="309"/>
      <c r="D4567" s="309"/>
    </row>
    <row r="4568" spans="1:4">
      <c r="A4568" s="309"/>
      <c r="B4568" s="310"/>
      <c r="C4568" s="309"/>
      <c r="D4568" s="309"/>
    </row>
    <row r="4569" spans="1:4">
      <c r="A4569" s="309"/>
      <c r="B4569" s="310"/>
      <c r="C4569" s="309"/>
      <c r="D4569" s="309"/>
    </row>
    <row r="4570" spans="1:4">
      <c r="A4570" s="309"/>
      <c r="B4570" s="310"/>
      <c r="C4570" s="309"/>
      <c r="D4570" s="309"/>
    </row>
    <row r="4571" spans="1:4">
      <c r="A4571" s="309"/>
      <c r="B4571" s="310"/>
      <c r="C4571" s="309"/>
      <c r="D4571" s="309"/>
    </row>
    <row r="4572" spans="1:4">
      <c r="A4572" s="309"/>
      <c r="B4572" s="310"/>
      <c r="C4572" s="309"/>
      <c r="D4572" s="309"/>
    </row>
    <row r="4573" spans="1:4">
      <c r="A4573" s="309"/>
      <c r="B4573" s="310"/>
      <c r="C4573" s="309"/>
      <c r="D4573" s="309"/>
    </row>
    <row r="4574" spans="1:4">
      <c r="A4574" s="309"/>
      <c r="B4574" s="310"/>
      <c r="C4574" s="309"/>
      <c r="D4574" s="309"/>
    </row>
    <row r="4575" spans="1:4">
      <c r="A4575" s="309"/>
      <c r="B4575" s="310"/>
      <c r="C4575" s="309"/>
      <c r="D4575" s="309"/>
    </row>
    <row r="4576" spans="1:4">
      <c r="A4576" s="309"/>
      <c r="B4576" s="310"/>
      <c r="C4576" s="309"/>
      <c r="D4576" s="309"/>
    </row>
    <row r="4577" spans="1:4">
      <c r="A4577" s="309"/>
      <c r="B4577" s="310"/>
      <c r="C4577" s="309"/>
      <c r="D4577" s="309"/>
    </row>
    <row r="4578" spans="1:4">
      <c r="A4578" s="309"/>
      <c r="B4578" s="310"/>
      <c r="C4578" s="309"/>
      <c r="D4578" s="309"/>
    </row>
    <row r="4579" spans="1:4">
      <c r="A4579" s="309"/>
      <c r="B4579" s="310"/>
      <c r="C4579" s="309"/>
      <c r="D4579" s="309"/>
    </row>
    <row r="4580" spans="1:4">
      <c r="A4580" s="309"/>
      <c r="B4580" s="310"/>
      <c r="C4580" s="309"/>
      <c r="D4580" s="309"/>
    </row>
    <row r="4581" spans="1:4">
      <c r="A4581" s="309"/>
      <c r="B4581" s="310"/>
      <c r="C4581" s="309"/>
      <c r="D4581" s="309"/>
    </row>
    <row r="4582" spans="1:4">
      <c r="A4582" s="309"/>
      <c r="B4582" s="310"/>
      <c r="C4582" s="309"/>
      <c r="D4582" s="309"/>
    </row>
    <row r="4583" spans="1:4">
      <c r="A4583" s="309"/>
      <c r="B4583" s="310"/>
      <c r="C4583" s="309"/>
      <c r="D4583" s="309"/>
    </row>
    <row r="4584" spans="1:4">
      <c r="A4584" s="309"/>
      <c r="B4584" s="310"/>
      <c r="C4584" s="309"/>
      <c r="D4584" s="309"/>
    </row>
    <row r="4585" spans="1:4">
      <c r="A4585" s="309"/>
      <c r="B4585" s="310"/>
      <c r="C4585" s="309"/>
      <c r="D4585" s="309"/>
    </row>
    <row r="4586" spans="1:4">
      <c r="A4586" s="309"/>
      <c r="B4586" s="310"/>
      <c r="C4586" s="309"/>
      <c r="D4586" s="309"/>
    </row>
    <row r="4587" spans="1:4">
      <c r="A4587" s="309"/>
      <c r="B4587" s="310"/>
      <c r="C4587" s="309"/>
      <c r="D4587" s="309"/>
    </row>
    <row r="4588" spans="1:4">
      <c r="A4588" s="308"/>
      <c r="B4588" s="308"/>
      <c r="C4588" s="308"/>
      <c r="D4588" s="308"/>
    </row>
    <row r="4589" spans="1:4">
      <c r="A4589" s="309"/>
      <c r="B4589" s="310"/>
      <c r="C4589" s="309"/>
      <c r="D4589" s="309"/>
    </row>
    <row r="4590" spans="1:4">
      <c r="A4590" s="309"/>
      <c r="B4590" s="310"/>
      <c r="C4590" s="309"/>
      <c r="D4590" s="309"/>
    </row>
    <row r="4591" spans="1:4">
      <c r="A4591" s="309"/>
      <c r="B4591" s="310"/>
      <c r="C4591" s="309"/>
      <c r="D4591" s="309"/>
    </row>
    <row r="4592" spans="1:4">
      <c r="A4592" s="309"/>
      <c r="B4592" s="310"/>
      <c r="C4592" s="309"/>
      <c r="D4592" s="309"/>
    </row>
    <row r="4593" spans="1:4">
      <c r="A4593" s="308"/>
      <c r="B4593" s="308"/>
      <c r="C4593" s="308"/>
      <c r="D4593" s="308"/>
    </row>
    <row r="4594" spans="1:4">
      <c r="A4594" s="309"/>
      <c r="B4594" s="310"/>
      <c r="C4594" s="309"/>
      <c r="D4594" s="309"/>
    </row>
    <row r="4595" spans="1:4">
      <c r="A4595" s="309"/>
      <c r="B4595" s="310"/>
      <c r="C4595" s="309"/>
      <c r="D4595" s="309"/>
    </row>
    <row r="4596" spans="1:4">
      <c r="A4596" s="309"/>
      <c r="B4596" s="310"/>
      <c r="C4596" s="309"/>
      <c r="D4596" s="309"/>
    </row>
    <row r="4597" spans="1:4">
      <c r="A4597" s="309"/>
      <c r="B4597" s="310"/>
      <c r="C4597" s="309"/>
      <c r="D4597" s="309"/>
    </row>
    <row r="4598" spans="1:4">
      <c r="A4598" s="309"/>
      <c r="B4598" s="310"/>
      <c r="C4598" s="309"/>
      <c r="D4598" s="309"/>
    </row>
    <row r="4599" spans="1:4">
      <c r="A4599" s="309"/>
      <c r="B4599" s="310"/>
      <c r="C4599" s="309"/>
      <c r="D4599" s="309"/>
    </row>
    <row r="4600" spans="1:4">
      <c r="A4600" s="309"/>
      <c r="B4600" s="310"/>
      <c r="C4600" s="309"/>
      <c r="D4600" s="309"/>
    </row>
    <row r="4601" spans="1:4">
      <c r="A4601" s="309"/>
      <c r="B4601" s="310"/>
      <c r="C4601" s="309"/>
      <c r="D4601" s="309"/>
    </row>
    <row r="4602" spans="1:4">
      <c r="A4602" s="309"/>
      <c r="B4602" s="310"/>
      <c r="C4602" s="309"/>
      <c r="D4602" s="309"/>
    </row>
    <row r="4603" spans="1:4">
      <c r="A4603" s="309"/>
      <c r="B4603" s="310"/>
      <c r="C4603" s="309"/>
      <c r="D4603" s="309"/>
    </row>
    <row r="4604" spans="1:4">
      <c r="A4604" s="309"/>
      <c r="B4604" s="310"/>
      <c r="C4604" s="309"/>
      <c r="D4604" s="309"/>
    </row>
    <row r="4605" spans="1:4">
      <c r="A4605" s="309"/>
      <c r="B4605" s="310"/>
      <c r="C4605" s="309"/>
      <c r="D4605" s="309"/>
    </row>
    <row r="4606" spans="1:4">
      <c r="A4606" s="309"/>
      <c r="B4606" s="310"/>
      <c r="C4606" s="309"/>
      <c r="D4606" s="309"/>
    </row>
    <row r="4607" spans="1:4">
      <c r="A4607" s="309"/>
      <c r="B4607" s="310"/>
      <c r="C4607" s="309"/>
      <c r="D4607" s="309"/>
    </row>
    <row r="4608" spans="1:4">
      <c r="A4608" s="309"/>
      <c r="B4608" s="310"/>
      <c r="C4608" s="309"/>
      <c r="D4608" s="309"/>
    </row>
    <row r="4609" spans="1:4">
      <c r="A4609" s="309"/>
      <c r="B4609" s="310"/>
      <c r="C4609" s="309"/>
      <c r="D4609" s="309"/>
    </row>
    <row r="4610" spans="1:4">
      <c r="A4610" s="309"/>
      <c r="B4610" s="310"/>
      <c r="C4610" s="309"/>
      <c r="D4610" s="309"/>
    </row>
    <row r="4611" spans="1:4">
      <c r="A4611" s="309"/>
      <c r="B4611" s="310"/>
      <c r="C4611" s="309"/>
      <c r="D4611" s="309"/>
    </row>
    <row r="4612" spans="1:4">
      <c r="A4612" s="309"/>
      <c r="B4612" s="310"/>
      <c r="C4612" s="309"/>
      <c r="D4612" s="309"/>
    </row>
    <row r="4613" spans="1:4">
      <c r="A4613" s="309"/>
      <c r="B4613" s="310"/>
      <c r="C4613" s="309"/>
      <c r="D4613" s="309"/>
    </row>
    <row r="4614" spans="1:4">
      <c r="A4614" s="309"/>
      <c r="B4614" s="310"/>
      <c r="C4614" s="309"/>
      <c r="D4614" s="309"/>
    </row>
    <row r="4615" spans="1:4">
      <c r="A4615" s="308"/>
      <c r="B4615" s="308"/>
      <c r="C4615" s="308"/>
      <c r="D4615" s="308"/>
    </row>
    <row r="4616" spans="1:4">
      <c r="A4616" s="309"/>
      <c r="B4616" s="310"/>
      <c r="C4616" s="309"/>
      <c r="D4616" s="309"/>
    </row>
    <row r="4617" spans="1:4">
      <c r="A4617" s="309"/>
      <c r="B4617" s="310"/>
      <c r="C4617" s="309"/>
      <c r="D4617" s="309"/>
    </row>
    <row r="4618" spans="1:4">
      <c r="A4618" s="309"/>
      <c r="B4618" s="310"/>
      <c r="C4618" s="309"/>
      <c r="D4618" s="309"/>
    </row>
    <row r="4619" spans="1:4">
      <c r="A4619" s="309"/>
      <c r="B4619" s="310"/>
      <c r="C4619" s="309"/>
      <c r="D4619" s="309"/>
    </row>
    <row r="4620" spans="1:4">
      <c r="A4620" s="308"/>
      <c r="B4620" s="308"/>
      <c r="C4620" s="308"/>
      <c r="D4620" s="308"/>
    </row>
    <row r="4621" spans="1:4">
      <c r="A4621" s="309"/>
      <c r="B4621" s="310"/>
      <c r="C4621" s="309"/>
      <c r="D4621" s="309"/>
    </row>
    <row r="4622" spans="1:4">
      <c r="A4622" s="309"/>
      <c r="B4622" s="310"/>
      <c r="C4622" s="309"/>
      <c r="D4622" s="309"/>
    </row>
    <row r="4623" spans="1:4">
      <c r="A4623" s="308"/>
      <c r="B4623" s="308"/>
      <c r="C4623" s="308"/>
      <c r="D4623" s="308"/>
    </row>
    <row r="4624" spans="1:4">
      <c r="A4624" s="309"/>
      <c r="B4624" s="310"/>
      <c r="C4624" s="309"/>
      <c r="D4624" s="309"/>
    </row>
    <row r="4625" spans="1:4">
      <c r="A4625" s="309"/>
      <c r="B4625" s="310"/>
      <c r="C4625" s="309"/>
      <c r="D4625" s="309"/>
    </row>
    <row r="4626" spans="1:4">
      <c r="A4626" s="309"/>
      <c r="B4626" s="310"/>
      <c r="C4626" s="309"/>
      <c r="D4626" s="309"/>
    </row>
    <row r="4627" spans="1:4">
      <c r="A4627" s="309"/>
      <c r="B4627" s="310"/>
      <c r="C4627" s="309"/>
      <c r="D4627" s="309"/>
    </row>
    <row r="4628" spans="1:4">
      <c r="A4628" s="309"/>
      <c r="B4628" s="310"/>
      <c r="C4628" s="309"/>
      <c r="D4628" s="309"/>
    </row>
    <row r="4629" spans="1:4">
      <c r="A4629" s="309"/>
      <c r="B4629" s="310"/>
      <c r="C4629" s="309"/>
      <c r="D4629" s="309"/>
    </row>
    <row r="4630" spans="1:4">
      <c r="A4630" s="309"/>
      <c r="B4630" s="310"/>
      <c r="C4630" s="309"/>
      <c r="D4630" s="309"/>
    </row>
    <row r="4631" spans="1:4">
      <c r="A4631" s="308"/>
      <c r="B4631" s="308"/>
      <c r="C4631" s="308"/>
      <c r="D4631" s="308"/>
    </row>
    <row r="4632" spans="1:4">
      <c r="A4632" s="309"/>
      <c r="B4632" s="310"/>
      <c r="C4632" s="309"/>
      <c r="D4632" s="309"/>
    </row>
    <row r="4633" spans="1:4">
      <c r="A4633" s="308"/>
      <c r="B4633" s="308"/>
      <c r="C4633" s="308"/>
      <c r="D4633" s="308"/>
    </row>
    <row r="4634" spans="1:4">
      <c r="A4634" s="309"/>
      <c r="B4634" s="310"/>
      <c r="C4634" s="309"/>
      <c r="D4634" s="309"/>
    </row>
    <row r="4635" spans="1:4">
      <c r="A4635" s="308"/>
      <c r="B4635" s="308"/>
      <c r="C4635" s="308"/>
      <c r="D4635" s="308"/>
    </row>
    <row r="4636" spans="1:4">
      <c r="A4636" s="309"/>
      <c r="B4636" s="310"/>
      <c r="C4636" s="309"/>
      <c r="D4636" s="309"/>
    </row>
    <row r="4637" spans="1:4">
      <c r="A4637" s="309"/>
      <c r="B4637" s="310"/>
      <c r="C4637" s="309"/>
      <c r="D4637" s="309"/>
    </row>
    <row r="4638" spans="1:4">
      <c r="A4638" s="309"/>
      <c r="B4638" s="310"/>
      <c r="C4638" s="309"/>
      <c r="D4638" s="309"/>
    </row>
    <row r="4639" spans="1:4">
      <c r="A4639" s="308"/>
      <c r="B4639" s="308"/>
      <c r="C4639" s="308"/>
      <c r="D4639" s="308"/>
    </row>
    <row r="4640" spans="1:4">
      <c r="A4640" s="309"/>
      <c r="B4640" s="310"/>
      <c r="C4640" s="309"/>
      <c r="D4640" s="309"/>
    </row>
    <row r="4641" spans="1:4">
      <c r="A4641" s="309"/>
      <c r="B4641" s="310"/>
      <c r="C4641" s="309"/>
      <c r="D4641" s="309"/>
    </row>
    <row r="4642" spans="1:4">
      <c r="A4642" s="309"/>
      <c r="B4642" s="310"/>
      <c r="C4642" s="309"/>
      <c r="D4642" s="309"/>
    </row>
    <row r="4643" spans="1:4">
      <c r="A4643" s="309"/>
      <c r="B4643" s="310"/>
      <c r="C4643" s="309"/>
      <c r="D4643" s="309"/>
    </row>
    <row r="4644" spans="1:4">
      <c r="A4644" s="309"/>
      <c r="B4644" s="310"/>
      <c r="C4644" s="309"/>
      <c r="D4644" s="309"/>
    </row>
    <row r="4645" spans="1:4">
      <c r="A4645" s="309"/>
      <c r="B4645" s="310"/>
      <c r="C4645" s="309"/>
      <c r="D4645" s="309"/>
    </row>
    <row r="4646" spans="1:4">
      <c r="A4646" s="309"/>
      <c r="B4646" s="310"/>
      <c r="C4646" s="309"/>
      <c r="D4646" s="309"/>
    </row>
    <row r="4647" spans="1:4">
      <c r="A4647" s="309"/>
      <c r="B4647" s="310"/>
      <c r="C4647" s="309"/>
      <c r="D4647" s="309"/>
    </row>
    <row r="4648" spans="1:4">
      <c r="A4648" s="308"/>
      <c r="B4648" s="308"/>
      <c r="C4648" s="308"/>
      <c r="D4648" s="308"/>
    </row>
    <row r="4649" spans="1:4">
      <c r="A4649" s="308"/>
      <c r="B4649" s="308"/>
      <c r="C4649" s="308"/>
      <c r="D4649" s="308"/>
    </row>
    <row r="4650" spans="1:4">
      <c r="A4650" s="309"/>
      <c r="B4650" s="310"/>
      <c r="C4650" s="309"/>
      <c r="D4650" s="309"/>
    </row>
    <row r="4651" spans="1:4">
      <c r="A4651" s="309"/>
      <c r="B4651" s="310"/>
      <c r="C4651" s="309"/>
      <c r="D4651" s="309"/>
    </row>
    <row r="4652" spans="1:4">
      <c r="A4652" s="309"/>
      <c r="B4652" s="310"/>
      <c r="C4652" s="309"/>
      <c r="D4652" s="309"/>
    </row>
    <row r="4653" spans="1:4">
      <c r="A4653" s="309"/>
      <c r="B4653" s="310"/>
      <c r="C4653" s="309"/>
      <c r="D4653" s="309"/>
    </row>
    <row r="4654" spans="1:4">
      <c r="A4654" s="309"/>
      <c r="B4654" s="310"/>
      <c r="C4654" s="309"/>
      <c r="D4654" s="309"/>
    </row>
    <row r="4655" spans="1:4">
      <c r="A4655" s="309"/>
      <c r="B4655" s="310"/>
      <c r="C4655" s="309"/>
      <c r="D4655" s="309"/>
    </row>
    <row r="4656" spans="1:4">
      <c r="A4656" s="309"/>
      <c r="B4656" s="310"/>
      <c r="C4656" s="309"/>
      <c r="D4656" s="309"/>
    </row>
    <row r="4657" spans="1:4">
      <c r="A4657" s="309"/>
      <c r="B4657" s="310"/>
      <c r="C4657" s="309"/>
      <c r="D4657" s="309"/>
    </row>
    <row r="4658" spans="1:4">
      <c r="A4658" s="309"/>
      <c r="B4658" s="310"/>
      <c r="C4658" s="309"/>
      <c r="D4658" s="309"/>
    </row>
    <row r="4659" spans="1:4">
      <c r="A4659" s="309"/>
      <c r="B4659" s="310"/>
      <c r="C4659" s="309"/>
      <c r="D4659" s="309"/>
    </row>
    <row r="4660" spans="1:4">
      <c r="A4660" s="309"/>
      <c r="B4660" s="310"/>
      <c r="C4660" s="309"/>
      <c r="D4660" s="309"/>
    </row>
    <row r="4661" spans="1:4">
      <c r="A4661" s="309"/>
      <c r="B4661" s="310"/>
      <c r="C4661" s="309"/>
      <c r="D4661" s="309"/>
    </row>
    <row r="4662" spans="1:4">
      <c r="A4662" s="308"/>
      <c r="B4662" s="308"/>
      <c r="C4662" s="308"/>
      <c r="D4662" s="308"/>
    </row>
    <row r="4663" spans="1:4">
      <c r="A4663" s="309"/>
      <c r="B4663" s="310"/>
      <c r="C4663" s="309"/>
      <c r="D4663" s="309"/>
    </row>
    <row r="4664" spans="1:4">
      <c r="A4664" s="309"/>
      <c r="B4664" s="310"/>
      <c r="C4664" s="309"/>
      <c r="D4664" s="309"/>
    </row>
    <row r="4665" spans="1:4">
      <c r="A4665" s="308"/>
      <c r="B4665" s="308"/>
      <c r="C4665" s="308"/>
      <c r="D4665" s="308"/>
    </row>
    <row r="4666" spans="1:4">
      <c r="A4666" s="309"/>
      <c r="B4666" s="310"/>
      <c r="C4666" s="309"/>
      <c r="D4666" s="309"/>
    </row>
    <row r="4667" spans="1:4">
      <c r="A4667" s="309"/>
      <c r="B4667" s="310"/>
      <c r="C4667" s="309"/>
      <c r="D4667" s="309"/>
    </row>
    <row r="4668" spans="1:4">
      <c r="A4668" s="309"/>
      <c r="B4668" s="310"/>
      <c r="C4668" s="309"/>
      <c r="D4668" s="309"/>
    </row>
    <row r="4669" spans="1:4">
      <c r="A4669" s="309"/>
      <c r="B4669" s="310"/>
      <c r="C4669" s="309"/>
      <c r="D4669" s="309"/>
    </row>
    <row r="4670" spans="1:4">
      <c r="A4670" s="309"/>
      <c r="B4670" s="310"/>
      <c r="C4670" s="309"/>
      <c r="D4670" s="309"/>
    </row>
    <row r="4671" spans="1:4">
      <c r="A4671" s="309"/>
      <c r="B4671" s="310"/>
      <c r="C4671" s="309"/>
      <c r="D4671" s="309"/>
    </row>
    <row r="4672" spans="1:4">
      <c r="A4672" s="309"/>
      <c r="B4672" s="310"/>
      <c r="C4672" s="309"/>
      <c r="D4672" s="309"/>
    </row>
    <row r="4673" spans="1:4">
      <c r="A4673" s="309"/>
      <c r="B4673" s="310"/>
      <c r="C4673" s="309"/>
      <c r="D4673" s="309"/>
    </row>
    <row r="4674" spans="1:4">
      <c r="A4674" s="308"/>
      <c r="B4674" s="308"/>
      <c r="C4674" s="308"/>
      <c r="D4674" s="308"/>
    </row>
    <row r="4675" spans="1:4">
      <c r="A4675" s="309"/>
      <c r="B4675" s="310"/>
      <c r="C4675" s="309"/>
      <c r="D4675" s="309"/>
    </row>
    <row r="4676" spans="1:4">
      <c r="A4676" s="309"/>
      <c r="B4676" s="310"/>
      <c r="C4676" s="309"/>
      <c r="D4676" s="309"/>
    </row>
    <row r="4677" spans="1:4">
      <c r="A4677" s="308"/>
      <c r="B4677" s="308"/>
      <c r="C4677" s="308"/>
      <c r="D4677" s="308"/>
    </row>
    <row r="4678" spans="1:4">
      <c r="A4678" s="309"/>
      <c r="B4678" s="310"/>
      <c r="C4678" s="309"/>
      <c r="D4678" s="309"/>
    </row>
    <row r="4679" spans="1:4">
      <c r="A4679" s="309"/>
      <c r="B4679" s="310"/>
      <c r="C4679" s="309"/>
      <c r="D4679" s="309"/>
    </row>
    <row r="4680" spans="1:4">
      <c r="A4680" s="309"/>
      <c r="B4680" s="310"/>
      <c r="C4680" s="309"/>
      <c r="D4680" s="309"/>
    </row>
    <row r="4681" spans="1:4">
      <c r="A4681" s="309"/>
      <c r="B4681" s="310"/>
      <c r="C4681" s="309"/>
      <c r="D4681" s="309"/>
    </row>
    <row r="4682" spans="1:4">
      <c r="A4682" s="309"/>
      <c r="B4682" s="310"/>
      <c r="C4682" s="309"/>
      <c r="D4682" s="309"/>
    </row>
    <row r="4683" spans="1:4">
      <c r="A4683" s="309"/>
      <c r="B4683" s="310"/>
      <c r="C4683" s="309"/>
      <c r="D4683" s="309"/>
    </row>
    <row r="4684" spans="1:4">
      <c r="A4684" s="309"/>
      <c r="B4684" s="310"/>
      <c r="C4684" s="309"/>
      <c r="D4684" s="309"/>
    </row>
    <row r="4685" spans="1:4">
      <c r="A4685" s="309"/>
      <c r="B4685" s="310"/>
      <c r="C4685" s="309"/>
      <c r="D4685" s="309"/>
    </row>
    <row r="4686" spans="1:4">
      <c r="A4686" s="309"/>
      <c r="B4686" s="310"/>
      <c r="C4686" s="309"/>
      <c r="D4686" s="309"/>
    </row>
    <row r="4687" spans="1:4">
      <c r="A4687" s="309"/>
      <c r="B4687" s="310"/>
      <c r="C4687" s="309"/>
      <c r="D4687" s="309"/>
    </row>
    <row r="4688" spans="1:4">
      <c r="A4688" s="309"/>
      <c r="B4688" s="310"/>
      <c r="C4688" s="309"/>
      <c r="D4688" s="309"/>
    </row>
    <row r="4689" spans="1:4">
      <c r="A4689" s="309"/>
      <c r="B4689" s="310"/>
      <c r="C4689" s="309"/>
      <c r="D4689" s="309"/>
    </row>
    <row r="4690" spans="1:4">
      <c r="A4690" s="309"/>
      <c r="B4690" s="310"/>
      <c r="C4690" s="309"/>
      <c r="D4690" s="309"/>
    </row>
    <row r="4691" spans="1:4">
      <c r="A4691" s="309"/>
      <c r="B4691" s="310"/>
      <c r="C4691" s="309"/>
      <c r="D4691" s="309"/>
    </row>
    <row r="4692" spans="1:4">
      <c r="A4692" s="309"/>
      <c r="B4692" s="310"/>
      <c r="C4692" s="309"/>
      <c r="D4692" s="309"/>
    </row>
    <row r="4693" spans="1:4">
      <c r="A4693" s="309"/>
      <c r="B4693" s="310"/>
      <c r="C4693" s="309"/>
      <c r="D4693" s="309"/>
    </row>
    <row r="4694" spans="1:4">
      <c r="A4694" s="309"/>
      <c r="B4694" s="310"/>
      <c r="C4694" s="309"/>
      <c r="D4694" s="309"/>
    </row>
    <row r="4695" spans="1:4">
      <c r="A4695" s="309"/>
      <c r="B4695" s="310"/>
      <c r="C4695" s="309"/>
      <c r="D4695" s="309"/>
    </row>
    <row r="4696" spans="1:4">
      <c r="A4696" s="309"/>
      <c r="B4696" s="310"/>
      <c r="C4696" s="309"/>
      <c r="D4696" s="309"/>
    </row>
    <row r="4697" spans="1:4">
      <c r="A4697" s="309"/>
      <c r="B4697" s="310"/>
      <c r="C4697" s="309"/>
      <c r="D4697" s="309"/>
    </row>
    <row r="4698" spans="1:4">
      <c r="A4698" s="309"/>
      <c r="B4698" s="310"/>
      <c r="C4698" s="309"/>
      <c r="D4698" s="309"/>
    </row>
    <row r="4699" spans="1:4">
      <c r="A4699" s="308"/>
      <c r="B4699" s="308"/>
      <c r="C4699" s="308"/>
      <c r="D4699" s="308"/>
    </row>
    <row r="4700" spans="1:4">
      <c r="A4700" s="309"/>
      <c r="B4700" s="310"/>
      <c r="C4700" s="309"/>
      <c r="D4700" s="309"/>
    </row>
    <row r="4701" spans="1:4">
      <c r="A4701" s="309"/>
      <c r="B4701" s="310"/>
      <c r="C4701" s="309"/>
      <c r="D4701" s="309"/>
    </row>
    <row r="4702" spans="1:4">
      <c r="A4702" s="309"/>
      <c r="B4702" s="310"/>
      <c r="C4702" s="309"/>
      <c r="D4702" s="309"/>
    </row>
    <row r="4703" spans="1:4">
      <c r="A4703" s="309"/>
      <c r="B4703" s="310"/>
      <c r="C4703" s="309"/>
      <c r="D4703" s="309"/>
    </row>
    <row r="4704" spans="1:4">
      <c r="A4704" s="309"/>
      <c r="B4704" s="310"/>
      <c r="C4704" s="309"/>
      <c r="D4704" s="309"/>
    </row>
    <row r="4705" spans="1:4">
      <c r="A4705" s="309"/>
      <c r="B4705" s="310"/>
      <c r="C4705" s="309"/>
      <c r="D4705" s="309"/>
    </row>
    <row r="4706" spans="1:4">
      <c r="A4706" s="309"/>
      <c r="B4706" s="310"/>
      <c r="C4706" s="309"/>
      <c r="D4706" s="309"/>
    </row>
    <row r="4707" spans="1:4">
      <c r="A4707" s="309"/>
      <c r="B4707" s="310"/>
      <c r="C4707" s="309"/>
      <c r="D4707" s="309"/>
    </row>
    <row r="4708" spans="1:4">
      <c r="A4708" s="309"/>
      <c r="B4708" s="310"/>
      <c r="C4708" s="309"/>
      <c r="D4708" s="309"/>
    </row>
    <row r="4709" spans="1:4">
      <c r="A4709" s="309"/>
      <c r="B4709" s="310"/>
      <c r="C4709" s="309"/>
      <c r="D4709" s="309"/>
    </row>
    <row r="4710" spans="1:4">
      <c r="A4710" s="308"/>
      <c r="B4710" s="308"/>
      <c r="C4710" s="308"/>
      <c r="D4710" s="308"/>
    </row>
    <row r="4711" spans="1:4">
      <c r="A4711" s="309"/>
      <c r="B4711" s="310"/>
      <c r="C4711" s="309"/>
      <c r="D4711" s="309"/>
    </row>
    <row r="4712" spans="1:4">
      <c r="A4712" s="309"/>
      <c r="B4712" s="310"/>
      <c r="C4712" s="309"/>
      <c r="D4712" s="309"/>
    </row>
    <row r="4713" spans="1:4">
      <c r="A4713" s="309"/>
      <c r="B4713" s="310"/>
      <c r="C4713" s="309"/>
      <c r="D4713" s="309"/>
    </row>
    <row r="4714" spans="1:4">
      <c r="A4714" s="309"/>
      <c r="B4714" s="310"/>
      <c r="C4714" s="309"/>
      <c r="D4714" s="309"/>
    </row>
    <row r="4715" spans="1:4">
      <c r="A4715" s="309"/>
      <c r="B4715" s="310"/>
      <c r="C4715" s="309"/>
      <c r="D4715" s="309"/>
    </row>
    <row r="4716" spans="1:4">
      <c r="A4716" s="309"/>
      <c r="B4716" s="310"/>
      <c r="C4716" s="309"/>
      <c r="D4716" s="309"/>
    </row>
    <row r="4717" spans="1:4">
      <c r="A4717" s="309"/>
      <c r="B4717" s="310"/>
      <c r="C4717" s="309"/>
      <c r="D4717" s="309"/>
    </row>
    <row r="4718" spans="1:4">
      <c r="A4718" s="309"/>
      <c r="B4718" s="310"/>
      <c r="C4718" s="309"/>
      <c r="D4718" s="309"/>
    </row>
    <row r="4719" spans="1:4">
      <c r="A4719" s="308"/>
      <c r="B4719" s="308"/>
      <c r="C4719" s="308"/>
      <c r="D4719" s="308"/>
    </row>
    <row r="4720" spans="1:4">
      <c r="A4720" s="309"/>
      <c r="B4720" s="310"/>
      <c r="C4720" s="309"/>
      <c r="D4720" s="309"/>
    </row>
    <row r="4721" spans="1:4">
      <c r="A4721" s="308"/>
      <c r="B4721" s="308"/>
      <c r="C4721" s="308"/>
      <c r="D4721" s="308"/>
    </row>
    <row r="4722" spans="1:4">
      <c r="A4722" s="309"/>
      <c r="B4722" s="310"/>
      <c r="C4722" s="309"/>
      <c r="D4722" s="309"/>
    </row>
    <row r="4723" spans="1:4">
      <c r="A4723" s="309"/>
      <c r="B4723" s="310"/>
      <c r="C4723" s="309"/>
      <c r="D4723" s="309"/>
    </row>
    <row r="4724" spans="1:4">
      <c r="A4724" s="309"/>
      <c r="B4724" s="310"/>
      <c r="C4724" s="309"/>
      <c r="D4724" s="309"/>
    </row>
    <row r="4725" spans="1:4">
      <c r="A4725" s="309"/>
      <c r="B4725" s="310"/>
      <c r="C4725" s="309"/>
      <c r="D4725" s="309"/>
    </row>
    <row r="4726" spans="1:4">
      <c r="A4726" s="309"/>
      <c r="B4726" s="310"/>
      <c r="C4726" s="309"/>
      <c r="D4726" s="309"/>
    </row>
    <row r="4727" spans="1:4">
      <c r="A4727" s="309"/>
      <c r="B4727" s="310"/>
      <c r="C4727" s="309"/>
      <c r="D4727" s="309"/>
    </row>
    <row r="4728" spans="1:4">
      <c r="A4728" s="309"/>
      <c r="B4728" s="310"/>
      <c r="C4728" s="309"/>
      <c r="D4728" s="309"/>
    </row>
    <row r="4729" spans="1:4">
      <c r="A4729" s="309"/>
      <c r="B4729" s="310"/>
      <c r="C4729" s="309"/>
      <c r="D4729" s="309"/>
    </row>
    <row r="4730" spans="1:4">
      <c r="A4730" s="309"/>
      <c r="B4730" s="310"/>
      <c r="C4730" s="309"/>
      <c r="D4730" s="309"/>
    </row>
    <row r="4731" spans="1:4">
      <c r="A4731" s="309"/>
      <c r="B4731" s="310"/>
      <c r="C4731" s="309"/>
      <c r="D4731" s="309"/>
    </row>
    <row r="4732" spans="1:4">
      <c r="A4732" s="308"/>
      <c r="B4732" s="308"/>
      <c r="C4732" s="308"/>
      <c r="D4732" s="308"/>
    </row>
    <row r="4733" spans="1:4">
      <c r="A4733" s="309"/>
      <c r="B4733" s="310"/>
      <c r="C4733" s="309"/>
      <c r="D4733" s="309"/>
    </row>
    <row r="4734" spans="1:4">
      <c r="A4734" s="309"/>
      <c r="B4734" s="310"/>
      <c r="C4734" s="309"/>
      <c r="D4734" s="309"/>
    </row>
    <row r="4735" spans="1:4">
      <c r="A4735" s="309"/>
      <c r="B4735" s="310"/>
      <c r="C4735" s="309"/>
      <c r="D4735" s="309"/>
    </row>
    <row r="4736" spans="1:4">
      <c r="A4736" s="309"/>
      <c r="B4736" s="310"/>
      <c r="C4736" s="309"/>
      <c r="D4736" s="309"/>
    </row>
    <row r="4737" spans="1:4">
      <c r="A4737" s="309"/>
      <c r="B4737" s="310"/>
      <c r="C4737" s="309"/>
      <c r="D4737" s="309"/>
    </row>
    <row r="4738" spans="1:4">
      <c r="A4738" s="309"/>
      <c r="B4738" s="310"/>
      <c r="C4738" s="309"/>
      <c r="D4738" s="309"/>
    </row>
    <row r="4739" spans="1:4">
      <c r="A4739" s="309"/>
      <c r="B4739" s="310"/>
      <c r="C4739" s="309"/>
      <c r="D4739" s="309"/>
    </row>
    <row r="4740" spans="1:4">
      <c r="A4740" s="309"/>
      <c r="B4740" s="310"/>
      <c r="C4740" s="309"/>
      <c r="D4740" s="309"/>
    </row>
    <row r="4741" spans="1:4">
      <c r="A4741" s="309"/>
      <c r="B4741" s="310"/>
      <c r="C4741" s="309"/>
      <c r="D4741" s="309"/>
    </row>
    <row r="4742" spans="1:4">
      <c r="A4742" s="309"/>
      <c r="B4742" s="310"/>
      <c r="C4742" s="309"/>
      <c r="D4742" s="309"/>
    </row>
    <row r="4743" spans="1:4">
      <c r="A4743" s="309"/>
      <c r="B4743" s="310"/>
      <c r="C4743" s="309"/>
      <c r="D4743" s="309"/>
    </row>
    <row r="4744" spans="1:4">
      <c r="A4744" s="309"/>
      <c r="B4744" s="310"/>
      <c r="C4744" s="309"/>
      <c r="D4744" s="309"/>
    </row>
    <row r="4745" spans="1:4">
      <c r="A4745" s="309"/>
      <c r="B4745" s="310"/>
      <c r="C4745" s="309"/>
      <c r="D4745" s="309"/>
    </row>
    <row r="4746" spans="1:4">
      <c r="A4746" s="309"/>
      <c r="B4746" s="310"/>
      <c r="C4746" s="309"/>
      <c r="D4746" s="309"/>
    </row>
    <row r="4747" spans="1:4">
      <c r="A4747" s="309"/>
      <c r="B4747" s="310"/>
      <c r="C4747" s="309"/>
      <c r="D4747" s="309"/>
    </row>
    <row r="4748" spans="1:4">
      <c r="A4748" s="308"/>
      <c r="B4748" s="308"/>
      <c r="C4748" s="308"/>
      <c r="D4748" s="308"/>
    </row>
    <row r="4749" spans="1:4">
      <c r="A4749" s="309"/>
      <c r="B4749" s="310"/>
      <c r="C4749" s="309"/>
      <c r="D4749" s="309"/>
    </row>
    <row r="4750" spans="1:4">
      <c r="A4750" s="309"/>
      <c r="B4750" s="310"/>
      <c r="C4750" s="309"/>
      <c r="D4750" s="309"/>
    </row>
    <row r="4751" spans="1:4">
      <c r="A4751" s="309"/>
      <c r="B4751" s="310"/>
      <c r="C4751" s="309"/>
      <c r="D4751" s="309"/>
    </row>
    <row r="4752" spans="1:4">
      <c r="A4752" s="309"/>
      <c r="B4752" s="310"/>
      <c r="C4752" s="309"/>
      <c r="D4752" s="309"/>
    </row>
    <row r="4753" spans="1:4">
      <c r="A4753" s="309"/>
      <c r="B4753" s="310"/>
      <c r="C4753" s="309"/>
      <c r="D4753" s="309"/>
    </row>
    <row r="4754" spans="1:4">
      <c r="A4754" s="308"/>
      <c r="B4754" s="308"/>
      <c r="C4754" s="308"/>
      <c r="D4754" s="308"/>
    </row>
    <row r="4755" spans="1:4">
      <c r="A4755" s="309"/>
      <c r="B4755" s="310"/>
      <c r="C4755" s="309"/>
      <c r="D4755" s="309"/>
    </row>
    <row r="4756" spans="1:4">
      <c r="A4756" s="309"/>
      <c r="B4756" s="310"/>
      <c r="C4756" s="309"/>
      <c r="D4756" s="309"/>
    </row>
    <row r="4757" spans="1:4">
      <c r="A4757" s="309"/>
      <c r="B4757" s="310"/>
      <c r="C4757" s="309"/>
      <c r="D4757" s="309"/>
    </row>
    <row r="4758" spans="1:4">
      <c r="A4758" s="308"/>
      <c r="B4758" s="308"/>
      <c r="C4758" s="308"/>
      <c r="D4758" s="308"/>
    </row>
    <row r="4759" spans="1:4">
      <c r="A4759" s="309"/>
      <c r="B4759" s="310"/>
      <c r="C4759" s="309"/>
      <c r="D4759" s="309"/>
    </row>
    <row r="4760" spans="1:4">
      <c r="A4760" s="309"/>
      <c r="B4760" s="310"/>
      <c r="C4760" s="309"/>
      <c r="D4760" s="309"/>
    </row>
    <row r="4761" spans="1:4">
      <c r="A4761" s="309"/>
      <c r="B4761" s="310"/>
      <c r="C4761" s="309"/>
      <c r="D4761" s="309"/>
    </row>
    <row r="4762" spans="1:4">
      <c r="A4762" s="309"/>
      <c r="B4762" s="310"/>
      <c r="C4762" s="309"/>
      <c r="D4762" s="309"/>
    </row>
    <row r="4763" spans="1:4">
      <c r="A4763" s="308"/>
      <c r="B4763" s="308"/>
      <c r="C4763" s="308"/>
      <c r="D4763" s="308"/>
    </row>
    <row r="4764" spans="1:4">
      <c r="A4764" s="309"/>
      <c r="B4764" s="310"/>
      <c r="C4764" s="309"/>
      <c r="D4764" s="309"/>
    </row>
    <row r="4765" spans="1:4">
      <c r="A4765" s="308"/>
      <c r="B4765" s="308"/>
      <c r="C4765" s="308"/>
      <c r="D4765" s="308"/>
    </row>
    <row r="4766" spans="1:4">
      <c r="A4766" s="309"/>
      <c r="B4766" s="310"/>
      <c r="C4766" s="309"/>
      <c r="D4766" s="309"/>
    </row>
    <row r="4767" spans="1:4">
      <c r="A4767" s="309"/>
      <c r="B4767" s="310"/>
      <c r="C4767" s="309"/>
      <c r="D4767" s="309"/>
    </row>
    <row r="4768" spans="1:4">
      <c r="A4768" s="309"/>
      <c r="B4768" s="310"/>
      <c r="C4768" s="309"/>
      <c r="D4768" s="309"/>
    </row>
    <row r="4769" spans="1:4">
      <c r="A4769" s="309"/>
      <c r="B4769" s="310"/>
      <c r="C4769" s="309"/>
      <c r="D4769" s="309"/>
    </row>
    <row r="4770" spans="1:4">
      <c r="A4770" s="309"/>
      <c r="B4770" s="310"/>
      <c r="C4770" s="309"/>
      <c r="D4770" s="309"/>
    </row>
    <row r="4771" spans="1:4">
      <c r="A4771" s="309"/>
      <c r="B4771" s="310"/>
      <c r="C4771" s="309"/>
      <c r="D4771" s="309"/>
    </row>
    <row r="4772" spans="1:4">
      <c r="A4772" s="309"/>
      <c r="B4772" s="310"/>
      <c r="C4772" s="309"/>
      <c r="D4772" s="309"/>
    </row>
    <row r="4773" spans="1:4">
      <c r="A4773" s="308"/>
      <c r="B4773" s="308"/>
      <c r="C4773" s="308"/>
      <c r="D4773" s="308"/>
    </row>
    <row r="4774" spans="1:4">
      <c r="A4774" s="309"/>
      <c r="B4774" s="310"/>
      <c r="C4774" s="309"/>
      <c r="D4774" s="309"/>
    </row>
    <row r="4775" spans="1:4">
      <c r="A4775" s="308"/>
      <c r="B4775" s="308"/>
      <c r="C4775" s="308"/>
      <c r="D4775" s="308"/>
    </row>
    <row r="4776" spans="1:4">
      <c r="A4776" s="309"/>
      <c r="B4776" s="310"/>
      <c r="C4776" s="309"/>
      <c r="D4776" s="309"/>
    </row>
    <row r="4777" spans="1:4">
      <c r="A4777" s="309"/>
      <c r="B4777" s="310"/>
      <c r="C4777" s="309"/>
      <c r="D4777" s="309"/>
    </row>
    <row r="4778" spans="1:4">
      <c r="A4778" s="308"/>
      <c r="B4778" s="308"/>
      <c r="C4778" s="308"/>
      <c r="D4778" s="308"/>
    </row>
    <row r="4779" spans="1:4">
      <c r="A4779" s="309"/>
      <c r="B4779" s="310"/>
      <c r="C4779" s="309"/>
      <c r="D4779" s="309"/>
    </row>
    <row r="4780" spans="1:4">
      <c r="A4780" s="309"/>
      <c r="B4780" s="310"/>
      <c r="C4780" s="309"/>
      <c r="D4780" s="309"/>
    </row>
    <row r="4781" spans="1:4">
      <c r="A4781" s="308"/>
      <c r="B4781" s="308"/>
      <c r="C4781" s="308"/>
      <c r="D4781" s="308"/>
    </row>
    <row r="4782" spans="1:4">
      <c r="A4782" s="309"/>
      <c r="B4782" s="310"/>
      <c r="C4782" s="309"/>
      <c r="D4782" s="309"/>
    </row>
    <row r="4783" spans="1:4">
      <c r="A4783" s="308"/>
      <c r="B4783" s="308"/>
      <c r="C4783" s="308"/>
      <c r="D4783" s="308"/>
    </row>
    <row r="4784" spans="1:4">
      <c r="A4784" s="309"/>
      <c r="B4784" s="310"/>
      <c r="C4784" s="309"/>
      <c r="D4784" s="309"/>
    </row>
    <row r="4785" spans="1:4">
      <c r="A4785" s="308"/>
      <c r="B4785" s="308"/>
      <c r="C4785" s="308"/>
      <c r="D4785" s="308"/>
    </row>
    <row r="4786" spans="1:4">
      <c r="A4786" s="309"/>
      <c r="B4786" s="310"/>
      <c r="C4786" s="309"/>
      <c r="D4786" s="309"/>
    </row>
    <row r="4787" spans="1:4">
      <c r="A4787" s="309"/>
      <c r="B4787" s="310"/>
      <c r="C4787" s="309"/>
      <c r="D4787" s="309"/>
    </row>
    <row r="4788" spans="1:4">
      <c r="A4788" s="309"/>
      <c r="B4788" s="310"/>
      <c r="C4788" s="309"/>
      <c r="D4788" s="309"/>
    </row>
    <row r="4789" spans="1:4">
      <c r="A4789" s="309"/>
      <c r="B4789" s="310"/>
      <c r="C4789" s="309"/>
      <c r="D4789" s="309"/>
    </row>
    <row r="4790" spans="1:4">
      <c r="A4790" s="309"/>
      <c r="B4790" s="310"/>
      <c r="C4790" s="309"/>
      <c r="D4790" s="309"/>
    </row>
    <row r="4791" spans="1:4">
      <c r="A4791" s="309"/>
      <c r="B4791" s="310"/>
      <c r="C4791" s="309"/>
      <c r="D4791" s="309"/>
    </row>
    <row r="4792" spans="1:4">
      <c r="A4792" s="308"/>
      <c r="B4792" s="308"/>
      <c r="C4792" s="308"/>
      <c r="D4792" s="308"/>
    </row>
    <row r="4793" spans="1:4">
      <c r="A4793" s="309"/>
      <c r="B4793" s="310"/>
      <c r="C4793" s="309"/>
      <c r="D4793" s="309"/>
    </row>
    <row r="4794" spans="1:4">
      <c r="A4794" s="309"/>
      <c r="B4794" s="310"/>
      <c r="C4794" s="309"/>
      <c r="D4794" s="309"/>
    </row>
    <row r="4795" spans="1:4">
      <c r="A4795" s="309"/>
      <c r="B4795" s="310"/>
      <c r="C4795" s="309"/>
      <c r="D4795" s="309"/>
    </row>
    <row r="4796" spans="1:4">
      <c r="A4796" s="309"/>
      <c r="B4796" s="310"/>
      <c r="C4796" s="309"/>
      <c r="D4796" s="309"/>
    </row>
    <row r="4797" spans="1:4">
      <c r="A4797" s="308"/>
      <c r="B4797" s="308"/>
      <c r="C4797" s="308"/>
      <c r="D4797" s="308"/>
    </row>
    <row r="4798" spans="1:4">
      <c r="A4798" s="308"/>
      <c r="B4798" s="308"/>
      <c r="C4798" s="308"/>
      <c r="D4798" s="308"/>
    </row>
    <row r="4799" spans="1:4">
      <c r="A4799" s="309"/>
      <c r="B4799" s="310"/>
      <c r="C4799" s="309"/>
      <c r="D4799" s="309"/>
    </row>
    <row r="4800" spans="1:4">
      <c r="A4800" s="309"/>
      <c r="B4800" s="310"/>
      <c r="C4800" s="309"/>
      <c r="D4800" s="309"/>
    </row>
    <row r="4801" spans="1:4">
      <c r="A4801" s="309"/>
      <c r="B4801" s="310"/>
      <c r="C4801" s="309"/>
      <c r="D4801" s="309"/>
    </row>
    <row r="4802" spans="1:4">
      <c r="A4802" s="308"/>
      <c r="B4802" s="308"/>
      <c r="C4802" s="308"/>
      <c r="D4802" s="308"/>
    </row>
    <row r="4803" spans="1:4">
      <c r="A4803" s="308"/>
      <c r="B4803" s="308"/>
      <c r="C4803" s="308"/>
      <c r="D4803" s="308"/>
    </row>
    <row r="4804" spans="1:4">
      <c r="A4804" s="309"/>
      <c r="B4804" s="310"/>
      <c r="C4804" s="309"/>
      <c r="D4804" s="309"/>
    </row>
    <row r="4805" spans="1:4">
      <c r="A4805" s="308"/>
      <c r="B4805" s="308"/>
      <c r="C4805" s="308"/>
      <c r="D4805" s="308"/>
    </row>
    <row r="4806" spans="1:4">
      <c r="A4806" s="309"/>
      <c r="B4806" s="310"/>
      <c r="C4806" s="309"/>
      <c r="D4806" s="309"/>
    </row>
    <row r="4807" spans="1:4">
      <c r="A4807" s="309"/>
      <c r="B4807" s="310"/>
      <c r="C4807" s="309"/>
      <c r="D4807" s="309"/>
    </row>
    <row r="4808" spans="1:4">
      <c r="A4808" s="309"/>
      <c r="B4808" s="310"/>
      <c r="C4808" s="309"/>
      <c r="D4808" s="309"/>
    </row>
    <row r="4809" spans="1:4">
      <c r="A4809" s="309"/>
      <c r="B4809" s="310"/>
      <c r="C4809" s="309"/>
      <c r="D4809" s="309"/>
    </row>
    <row r="4810" spans="1:4">
      <c r="A4810" s="309"/>
      <c r="B4810" s="310"/>
      <c r="C4810" s="309"/>
      <c r="D4810" s="309"/>
    </row>
    <row r="4811" spans="1:4">
      <c r="A4811" s="309"/>
      <c r="B4811" s="310"/>
      <c r="C4811" s="309"/>
      <c r="D4811" s="309"/>
    </row>
    <row r="4812" spans="1:4">
      <c r="A4812" s="309"/>
      <c r="B4812" s="310"/>
      <c r="C4812" s="309"/>
      <c r="D4812" s="309"/>
    </row>
    <row r="4813" spans="1:4">
      <c r="A4813" s="309"/>
      <c r="B4813" s="310"/>
      <c r="C4813" s="309"/>
      <c r="D4813" s="309"/>
    </row>
    <row r="4814" spans="1:4">
      <c r="A4814" s="308"/>
      <c r="B4814" s="308"/>
      <c r="C4814" s="308"/>
      <c r="D4814" s="308"/>
    </row>
    <row r="4815" spans="1:4">
      <c r="A4815" s="308"/>
      <c r="B4815" s="308"/>
      <c r="C4815" s="308"/>
      <c r="D4815" s="308"/>
    </row>
    <row r="4816" spans="1:4">
      <c r="A4816" s="309"/>
      <c r="B4816" s="310"/>
      <c r="C4816" s="309"/>
      <c r="D4816" s="309"/>
    </row>
    <row r="4817" spans="1:4">
      <c r="A4817" s="309"/>
      <c r="B4817" s="310"/>
      <c r="C4817" s="309"/>
      <c r="D4817" s="309"/>
    </row>
    <row r="4818" spans="1:4">
      <c r="A4818" s="309"/>
      <c r="B4818" s="310"/>
      <c r="C4818" s="309"/>
      <c r="D4818" s="309"/>
    </row>
    <row r="4819" spans="1:4">
      <c r="A4819" s="309"/>
      <c r="B4819" s="310"/>
      <c r="C4819" s="309"/>
      <c r="D4819" s="309"/>
    </row>
    <row r="4820" spans="1:4">
      <c r="A4820" s="309"/>
      <c r="B4820" s="310"/>
      <c r="C4820" s="309"/>
      <c r="D4820" s="309"/>
    </row>
    <row r="4821" spans="1:4">
      <c r="A4821" s="309"/>
      <c r="B4821" s="310"/>
      <c r="C4821" s="309"/>
      <c r="D4821" s="309"/>
    </row>
    <row r="4822" spans="1:4">
      <c r="A4822" s="309"/>
      <c r="B4822" s="310"/>
      <c r="C4822" s="309"/>
      <c r="D4822" s="309"/>
    </row>
    <row r="4823" spans="1:4">
      <c r="A4823" s="309"/>
      <c r="B4823" s="310"/>
      <c r="C4823" s="309"/>
      <c r="D4823" s="309"/>
    </row>
    <row r="4824" spans="1:4">
      <c r="A4824" s="308"/>
      <c r="B4824" s="308"/>
      <c r="C4824" s="308"/>
      <c r="D4824" s="308"/>
    </row>
    <row r="4825" spans="1:4">
      <c r="A4825" s="308"/>
      <c r="B4825" s="308"/>
      <c r="C4825" s="308"/>
      <c r="D4825" s="308"/>
    </row>
    <row r="4826" spans="1:4">
      <c r="A4826" s="308"/>
      <c r="B4826" s="308"/>
      <c r="C4826" s="308"/>
      <c r="D4826" s="308"/>
    </row>
    <row r="4827" spans="1:4">
      <c r="A4827" s="308"/>
      <c r="B4827" s="308"/>
      <c r="C4827" s="308"/>
      <c r="D4827" s="308"/>
    </row>
    <row r="4828" spans="1:4">
      <c r="A4828" s="309"/>
      <c r="B4828" s="310"/>
      <c r="C4828" s="309"/>
      <c r="D4828" s="309"/>
    </row>
    <row r="4829" spans="1:4">
      <c r="A4829" s="309"/>
      <c r="B4829" s="310"/>
      <c r="C4829" s="309"/>
      <c r="D4829" s="309"/>
    </row>
    <row r="4830" spans="1:4">
      <c r="A4830" s="309"/>
      <c r="B4830" s="310"/>
      <c r="C4830" s="309"/>
      <c r="D4830" s="309"/>
    </row>
    <row r="4831" spans="1:4">
      <c r="A4831" s="309"/>
      <c r="B4831" s="310"/>
      <c r="C4831" s="309"/>
      <c r="D4831" s="309"/>
    </row>
    <row r="4832" spans="1:4">
      <c r="A4832" s="309"/>
      <c r="B4832" s="310"/>
      <c r="C4832" s="309"/>
      <c r="D4832" s="309"/>
    </row>
    <row r="4833" spans="1:4">
      <c r="A4833" s="309"/>
      <c r="B4833" s="310"/>
      <c r="C4833" s="309"/>
      <c r="D4833" s="309"/>
    </row>
    <row r="4834" spans="1:4">
      <c r="A4834" s="309"/>
      <c r="B4834" s="310"/>
      <c r="C4834" s="309"/>
      <c r="D4834" s="309"/>
    </row>
    <row r="4835" spans="1:4">
      <c r="A4835" s="309"/>
      <c r="B4835" s="310"/>
      <c r="C4835" s="309"/>
      <c r="D4835" s="309"/>
    </row>
    <row r="4836" spans="1:4">
      <c r="A4836" s="309"/>
      <c r="B4836" s="310"/>
      <c r="C4836" s="309"/>
      <c r="D4836" s="309"/>
    </row>
    <row r="4837" spans="1:4">
      <c r="A4837" s="309"/>
      <c r="B4837" s="310"/>
      <c r="C4837" s="309"/>
      <c r="D4837" s="309"/>
    </row>
    <row r="4838" spans="1:4">
      <c r="A4838" s="309"/>
      <c r="B4838" s="310"/>
      <c r="C4838" s="309"/>
      <c r="D4838" s="309"/>
    </row>
    <row r="4839" spans="1:4">
      <c r="A4839" s="309"/>
      <c r="B4839" s="310"/>
      <c r="C4839" s="309"/>
      <c r="D4839" s="309"/>
    </row>
    <row r="4840" spans="1:4">
      <c r="A4840" s="309"/>
      <c r="B4840" s="310"/>
      <c r="C4840" s="309"/>
      <c r="D4840" s="309"/>
    </row>
    <row r="4841" spans="1:4">
      <c r="A4841" s="309"/>
      <c r="B4841" s="310"/>
      <c r="C4841" s="309"/>
      <c r="D4841" s="309"/>
    </row>
    <row r="4842" spans="1:4">
      <c r="A4842" s="309"/>
      <c r="B4842" s="310"/>
      <c r="C4842" s="309"/>
      <c r="D4842" s="309"/>
    </row>
    <row r="4843" spans="1:4">
      <c r="A4843" s="309"/>
      <c r="B4843" s="310"/>
      <c r="C4843" s="309"/>
      <c r="D4843" s="309"/>
    </row>
    <row r="4844" spans="1:4">
      <c r="A4844" s="309"/>
      <c r="B4844" s="310"/>
      <c r="C4844" s="309"/>
      <c r="D4844" s="309"/>
    </row>
    <row r="4845" spans="1:4">
      <c r="A4845" s="309"/>
      <c r="B4845" s="310"/>
      <c r="C4845" s="309"/>
      <c r="D4845" s="309"/>
    </row>
    <row r="4846" spans="1:4">
      <c r="A4846" s="309"/>
      <c r="B4846" s="310"/>
      <c r="C4846" s="309"/>
      <c r="D4846" s="309"/>
    </row>
    <row r="4847" spans="1:4">
      <c r="A4847" s="309"/>
      <c r="B4847" s="310"/>
      <c r="C4847" s="309"/>
      <c r="D4847" s="309"/>
    </row>
    <row r="4848" spans="1:4">
      <c r="A4848" s="309"/>
      <c r="B4848" s="310"/>
      <c r="C4848" s="309"/>
      <c r="D4848" s="309"/>
    </row>
    <row r="4849" spans="1:4">
      <c r="A4849" s="309"/>
      <c r="B4849" s="310"/>
      <c r="C4849" s="309"/>
      <c r="D4849" s="309"/>
    </row>
    <row r="4850" spans="1:4">
      <c r="A4850" s="309"/>
      <c r="B4850" s="310"/>
      <c r="C4850" s="309"/>
      <c r="D4850" s="309"/>
    </row>
    <row r="4851" spans="1:4">
      <c r="A4851" s="309"/>
      <c r="B4851" s="310"/>
      <c r="C4851" s="309"/>
      <c r="D4851" s="309"/>
    </row>
    <row r="4852" spans="1:4">
      <c r="A4852" s="309"/>
      <c r="B4852" s="310"/>
      <c r="C4852" s="309"/>
      <c r="D4852" s="309"/>
    </row>
    <row r="4853" spans="1:4">
      <c r="A4853" s="309"/>
      <c r="B4853" s="310"/>
      <c r="C4853" s="309"/>
      <c r="D4853" s="309"/>
    </row>
    <row r="4854" spans="1:4">
      <c r="A4854" s="309"/>
      <c r="B4854" s="310"/>
      <c r="C4854" s="309"/>
      <c r="D4854" s="309"/>
    </row>
    <row r="4855" spans="1:4">
      <c r="A4855" s="309"/>
      <c r="B4855" s="310"/>
      <c r="C4855" s="309"/>
      <c r="D4855" s="309"/>
    </row>
    <row r="4856" spans="1:4">
      <c r="A4856" s="309"/>
      <c r="B4856" s="310"/>
      <c r="C4856" s="309"/>
      <c r="D4856" s="309"/>
    </row>
    <row r="4857" spans="1:4">
      <c r="A4857" s="309"/>
      <c r="B4857" s="310"/>
      <c r="C4857" s="309"/>
      <c r="D4857" s="309"/>
    </row>
    <row r="4858" spans="1:4">
      <c r="A4858" s="309"/>
      <c r="B4858" s="310"/>
      <c r="C4858" s="309"/>
      <c r="D4858" s="309"/>
    </row>
    <row r="4859" spans="1:4">
      <c r="A4859" s="309"/>
      <c r="B4859" s="310"/>
      <c r="C4859" s="309"/>
      <c r="D4859" s="309"/>
    </row>
    <row r="4860" spans="1:4">
      <c r="A4860" s="309"/>
      <c r="B4860" s="310"/>
      <c r="C4860" s="309"/>
      <c r="D4860" s="309"/>
    </row>
    <row r="4861" spans="1:4">
      <c r="A4861" s="309"/>
      <c r="B4861" s="310"/>
      <c r="C4861" s="309"/>
      <c r="D4861" s="309"/>
    </row>
    <row r="4862" spans="1:4">
      <c r="A4862" s="309"/>
      <c r="B4862" s="310"/>
      <c r="C4862" s="309"/>
      <c r="D4862" s="309"/>
    </row>
    <row r="4863" spans="1:4">
      <c r="A4863" s="309"/>
      <c r="B4863" s="310"/>
      <c r="C4863" s="309"/>
      <c r="D4863" s="309"/>
    </row>
    <row r="4864" spans="1:4">
      <c r="A4864" s="309"/>
      <c r="B4864" s="310"/>
      <c r="C4864" s="309"/>
      <c r="D4864" s="309"/>
    </row>
    <row r="4865" spans="1:4">
      <c r="A4865" s="309"/>
      <c r="B4865" s="310"/>
      <c r="C4865" s="309"/>
      <c r="D4865" s="309"/>
    </row>
    <row r="4866" spans="1:4">
      <c r="A4866" s="309"/>
      <c r="B4866" s="310"/>
      <c r="C4866" s="309"/>
      <c r="D4866" s="309"/>
    </row>
    <row r="4867" spans="1:4">
      <c r="A4867" s="309"/>
      <c r="B4867" s="310"/>
      <c r="C4867" s="309"/>
      <c r="D4867" s="309"/>
    </row>
    <row r="4868" spans="1:4">
      <c r="A4868" s="309"/>
      <c r="B4868" s="310"/>
      <c r="C4868" s="309"/>
      <c r="D4868" s="309"/>
    </row>
    <row r="4869" spans="1:4">
      <c r="A4869" s="309"/>
      <c r="B4869" s="310"/>
      <c r="C4869" s="309"/>
      <c r="D4869" s="309"/>
    </row>
    <row r="4870" spans="1:4">
      <c r="A4870" s="309"/>
      <c r="B4870" s="310"/>
      <c r="C4870" s="309"/>
      <c r="D4870" s="309"/>
    </row>
    <row r="4871" spans="1:4">
      <c r="A4871" s="309"/>
      <c r="B4871" s="310"/>
      <c r="C4871" s="309"/>
      <c r="D4871" s="309"/>
    </row>
    <row r="4872" spans="1:4">
      <c r="A4872" s="309"/>
      <c r="B4872" s="310"/>
      <c r="C4872" s="309"/>
      <c r="D4872" s="309"/>
    </row>
    <row r="4873" spans="1:4">
      <c r="A4873" s="309"/>
      <c r="B4873" s="310"/>
      <c r="C4873" s="309"/>
      <c r="D4873" s="309"/>
    </row>
    <row r="4874" spans="1:4">
      <c r="A4874" s="309"/>
      <c r="B4874" s="310"/>
      <c r="C4874" s="309"/>
      <c r="D4874" s="309"/>
    </row>
    <row r="4875" spans="1:4">
      <c r="A4875" s="309"/>
      <c r="B4875" s="310"/>
      <c r="C4875" s="309"/>
      <c r="D4875" s="309"/>
    </row>
    <row r="4876" spans="1:4">
      <c r="A4876" s="309"/>
      <c r="B4876" s="310"/>
      <c r="C4876" s="309"/>
      <c r="D4876" s="309"/>
    </row>
    <row r="4877" spans="1:4">
      <c r="A4877" s="309"/>
      <c r="B4877" s="310"/>
      <c r="C4877" s="309"/>
      <c r="D4877" s="309"/>
    </row>
    <row r="4878" spans="1:4">
      <c r="A4878" s="309"/>
      <c r="B4878" s="310"/>
      <c r="C4878" s="309"/>
      <c r="D4878" s="309"/>
    </row>
    <row r="4879" spans="1:4">
      <c r="A4879" s="309"/>
      <c r="B4879" s="310"/>
      <c r="C4879" s="309"/>
      <c r="D4879" s="309"/>
    </row>
    <row r="4880" spans="1:4">
      <c r="A4880" s="309"/>
      <c r="B4880" s="310"/>
      <c r="C4880" s="309"/>
      <c r="D4880" s="309"/>
    </row>
    <row r="4881" spans="1:4">
      <c r="A4881" s="309"/>
      <c r="B4881" s="310"/>
      <c r="C4881" s="309"/>
      <c r="D4881" s="309"/>
    </row>
    <row r="4882" spans="1:4">
      <c r="A4882" s="309"/>
      <c r="B4882" s="310"/>
      <c r="C4882" s="309"/>
      <c r="D4882" s="309"/>
    </row>
    <row r="4883" spans="1:4">
      <c r="A4883" s="309"/>
      <c r="B4883" s="310"/>
      <c r="C4883" s="309"/>
      <c r="D4883" s="309"/>
    </row>
    <row r="4884" spans="1:4">
      <c r="A4884" s="309"/>
      <c r="B4884" s="310"/>
      <c r="C4884" s="309"/>
      <c r="D4884" s="309"/>
    </row>
    <row r="4885" spans="1:4">
      <c r="A4885" s="309"/>
      <c r="B4885" s="310"/>
      <c r="C4885" s="309"/>
      <c r="D4885" s="309"/>
    </row>
    <row r="4886" spans="1:4">
      <c r="A4886" s="309"/>
      <c r="B4886" s="310"/>
      <c r="C4886" s="309"/>
      <c r="D4886" s="309"/>
    </row>
    <row r="4887" spans="1:4">
      <c r="A4887" s="309"/>
      <c r="B4887" s="310"/>
      <c r="C4887" s="309"/>
      <c r="D4887" s="309"/>
    </row>
    <row r="4888" spans="1:4">
      <c r="A4888" s="309"/>
      <c r="B4888" s="310"/>
      <c r="C4888" s="309"/>
      <c r="D4888" s="309"/>
    </row>
    <row r="4889" spans="1:4">
      <c r="A4889" s="309"/>
      <c r="B4889" s="310"/>
      <c r="C4889" s="309"/>
      <c r="D4889" s="309"/>
    </row>
    <row r="4890" spans="1:4">
      <c r="A4890" s="309"/>
      <c r="B4890" s="310"/>
      <c r="C4890" s="309"/>
      <c r="D4890" s="309"/>
    </row>
    <row r="4891" spans="1:4">
      <c r="A4891" s="309"/>
      <c r="B4891" s="310"/>
      <c r="C4891" s="309"/>
      <c r="D4891" s="309"/>
    </row>
    <row r="4892" spans="1:4">
      <c r="A4892" s="309"/>
      <c r="B4892" s="310"/>
      <c r="C4892" s="309"/>
      <c r="D4892" s="309"/>
    </row>
    <row r="4893" spans="1:4">
      <c r="A4893" s="309"/>
      <c r="B4893" s="310"/>
      <c r="C4893" s="309"/>
      <c r="D4893" s="309"/>
    </row>
    <row r="4894" spans="1:4">
      <c r="A4894" s="309"/>
      <c r="B4894" s="310"/>
      <c r="C4894" s="309"/>
      <c r="D4894" s="309"/>
    </row>
    <row r="4895" spans="1:4">
      <c r="A4895" s="309"/>
      <c r="B4895" s="310"/>
      <c r="C4895" s="309"/>
      <c r="D4895" s="309"/>
    </row>
    <row r="4896" spans="1:4">
      <c r="A4896" s="308"/>
      <c r="B4896" s="308"/>
      <c r="C4896" s="308"/>
      <c r="D4896" s="308"/>
    </row>
    <row r="4897" spans="1:4">
      <c r="A4897" s="309"/>
      <c r="B4897" s="310"/>
      <c r="C4897" s="309"/>
      <c r="D4897" s="309"/>
    </row>
    <row r="4898" spans="1:4">
      <c r="A4898" s="309"/>
      <c r="B4898" s="310"/>
      <c r="C4898" s="309"/>
      <c r="D4898" s="309"/>
    </row>
    <row r="4899" spans="1:4">
      <c r="A4899" s="309"/>
      <c r="B4899" s="310"/>
      <c r="C4899" s="309"/>
      <c r="D4899" s="309"/>
    </row>
    <row r="4900" spans="1:4">
      <c r="A4900" s="309"/>
      <c r="B4900" s="310"/>
      <c r="C4900" s="309"/>
      <c r="D4900" s="309"/>
    </row>
    <row r="4901" spans="1:4">
      <c r="A4901" s="309"/>
      <c r="B4901" s="310"/>
      <c r="C4901" s="309"/>
      <c r="D4901" s="309"/>
    </row>
    <row r="4902" spans="1:4">
      <c r="A4902" s="309"/>
      <c r="B4902" s="310"/>
      <c r="C4902" s="309"/>
      <c r="D4902" s="309"/>
    </row>
    <row r="4903" spans="1:4">
      <c r="A4903" s="309"/>
      <c r="B4903" s="310"/>
      <c r="C4903" s="309"/>
      <c r="D4903" s="309"/>
    </row>
    <row r="4904" spans="1:4">
      <c r="A4904" s="309"/>
      <c r="B4904" s="310"/>
      <c r="C4904" s="309"/>
      <c r="D4904" s="309"/>
    </row>
    <row r="4905" spans="1:4">
      <c r="A4905" s="309"/>
      <c r="B4905" s="310"/>
      <c r="C4905" s="309"/>
      <c r="D4905" s="309"/>
    </row>
    <row r="4906" spans="1:4">
      <c r="A4906" s="309"/>
      <c r="B4906" s="310"/>
      <c r="C4906" s="309"/>
      <c r="D4906" s="309"/>
    </row>
    <row r="4907" spans="1:4">
      <c r="A4907" s="309"/>
      <c r="B4907" s="310"/>
      <c r="C4907" s="309"/>
      <c r="D4907" s="309"/>
    </row>
    <row r="4908" spans="1:4">
      <c r="A4908" s="309"/>
      <c r="B4908" s="310"/>
      <c r="C4908" s="309"/>
      <c r="D4908" s="309"/>
    </row>
    <row r="4909" spans="1:4">
      <c r="A4909" s="309"/>
      <c r="B4909" s="310"/>
      <c r="C4909" s="309"/>
      <c r="D4909" s="309"/>
    </row>
    <row r="4910" spans="1:4">
      <c r="A4910" s="308"/>
      <c r="B4910" s="308"/>
      <c r="C4910" s="308"/>
      <c r="D4910" s="308"/>
    </row>
    <row r="4911" spans="1:4">
      <c r="A4911" s="309"/>
      <c r="B4911" s="310"/>
      <c r="C4911" s="309"/>
      <c r="D4911" s="309"/>
    </row>
    <row r="4912" spans="1:4">
      <c r="A4912" s="309"/>
      <c r="B4912" s="310"/>
      <c r="C4912" s="309"/>
      <c r="D4912" s="309"/>
    </row>
    <row r="4913" spans="1:4">
      <c r="A4913" s="309"/>
      <c r="B4913" s="310"/>
      <c r="C4913" s="309"/>
      <c r="D4913" s="309"/>
    </row>
    <row r="4914" spans="1:4">
      <c r="A4914" s="309"/>
      <c r="B4914" s="310"/>
      <c r="C4914" s="309"/>
      <c r="D4914" s="309"/>
    </row>
    <row r="4915" spans="1:4">
      <c r="A4915" s="308"/>
      <c r="B4915" s="308"/>
      <c r="C4915" s="308"/>
      <c r="D4915" s="308"/>
    </row>
    <row r="4916" spans="1:4">
      <c r="A4916" s="309"/>
      <c r="B4916" s="310"/>
      <c r="C4916" s="309"/>
      <c r="D4916" s="309"/>
    </row>
    <row r="4917" spans="1:4">
      <c r="A4917" s="309"/>
      <c r="B4917" s="310"/>
      <c r="C4917" s="309"/>
      <c r="D4917" s="309"/>
    </row>
    <row r="4918" spans="1:4">
      <c r="A4918" s="309"/>
      <c r="B4918" s="310"/>
      <c r="C4918" s="309"/>
      <c r="D4918" s="309"/>
    </row>
    <row r="4919" spans="1:4">
      <c r="A4919" s="309"/>
      <c r="B4919" s="310"/>
      <c r="C4919" s="309"/>
      <c r="D4919" s="309"/>
    </row>
    <row r="4920" spans="1:4">
      <c r="A4920" s="309"/>
      <c r="B4920" s="310"/>
      <c r="C4920" s="309"/>
      <c r="D4920" s="309"/>
    </row>
    <row r="4921" spans="1:4">
      <c r="A4921" s="309"/>
      <c r="B4921" s="310"/>
      <c r="C4921" s="309"/>
      <c r="D4921" s="309"/>
    </row>
    <row r="4922" spans="1:4">
      <c r="A4922" s="308"/>
      <c r="B4922" s="308"/>
      <c r="C4922" s="308"/>
      <c r="D4922" s="308"/>
    </row>
    <row r="4923" spans="1:4">
      <c r="A4923" s="308"/>
      <c r="B4923" s="308"/>
      <c r="C4923" s="308"/>
      <c r="D4923" s="308"/>
    </row>
    <row r="4924" spans="1:4">
      <c r="A4924" s="309"/>
      <c r="B4924" s="310"/>
      <c r="C4924" s="309"/>
      <c r="D4924" s="309"/>
    </row>
    <row r="4925" spans="1:4">
      <c r="A4925" s="309"/>
      <c r="B4925" s="310"/>
      <c r="C4925" s="309"/>
      <c r="D4925" s="309"/>
    </row>
    <row r="4926" spans="1:4">
      <c r="A4926" s="309"/>
      <c r="B4926" s="310"/>
      <c r="C4926" s="309"/>
      <c r="D4926" s="309"/>
    </row>
    <row r="4927" spans="1:4">
      <c r="A4927" s="309"/>
      <c r="B4927" s="310"/>
      <c r="C4927" s="309"/>
      <c r="D4927" s="309"/>
    </row>
    <row r="4928" spans="1:4">
      <c r="A4928" s="309"/>
      <c r="B4928" s="310"/>
      <c r="C4928" s="309"/>
      <c r="D4928" s="309"/>
    </row>
    <row r="4929" spans="1:4">
      <c r="A4929" s="309"/>
      <c r="B4929" s="310"/>
      <c r="C4929" s="309"/>
      <c r="D4929" s="309"/>
    </row>
    <row r="4930" spans="1:4">
      <c r="A4930" s="309"/>
      <c r="B4930" s="310"/>
      <c r="C4930" s="309"/>
      <c r="D4930" s="309"/>
    </row>
    <row r="4931" spans="1:4">
      <c r="A4931" s="309"/>
      <c r="B4931" s="310"/>
      <c r="C4931" s="309"/>
      <c r="D4931" s="309"/>
    </row>
    <row r="4932" spans="1:4">
      <c r="A4932" s="309"/>
      <c r="B4932" s="310"/>
      <c r="C4932" s="309"/>
      <c r="D4932" s="309"/>
    </row>
    <row r="4933" spans="1:4">
      <c r="A4933" s="309"/>
      <c r="B4933" s="310"/>
      <c r="C4933" s="309"/>
      <c r="D4933" s="309"/>
    </row>
    <row r="4934" spans="1:4">
      <c r="A4934" s="309"/>
      <c r="B4934" s="310"/>
      <c r="C4934" s="309"/>
      <c r="D4934" s="309"/>
    </row>
    <row r="4935" spans="1:4">
      <c r="A4935" s="309"/>
      <c r="B4935" s="310"/>
      <c r="C4935" s="309"/>
      <c r="D4935" s="309"/>
    </row>
    <row r="4936" spans="1:4">
      <c r="A4936" s="309"/>
      <c r="B4936" s="310"/>
      <c r="C4936" s="309"/>
      <c r="D4936" s="309"/>
    </row>
    <row r="4937" spans="1:4">
      <c r="A4937" s="309"/>
      <c r="B4937" s="310"/>
      <c r="C4937" s="309"/>
      <c r="D4937" s="309"/>
    </row>
    <row r="4938" spans="1:4">
      <c r="A4938" s="309"/>
      <c r="B4938" s="310"/>
      <c r="C4938" s="309"/>
      <c r="D4938" s="309"/>
    </row>
    <row r="4939" spans="1:4">
      <c r="A4939" s="309"/>
      <c r="B4939" s="310"/>
      <c r="C4939" s="309"/>
      <c r="D4939" s="309"/>
    </row>
    <row r="4940" spans="1:4">
      <c r="A4940" s="309"/>
      <c r="B4940" s="310"/>
      <c r="C4940" s="309"/>
      <c r="D4940" s="309"/>
    </row>
    <row r="4941" spans="1:4">
      <c r="A4941" s="309"/>
      <c r="B4941" s="310"/>
      <c r="C4941" s="309"/>
      <c r="D4941" s="309"/>
    </row>
    <row r="4942" spans="1:4">
      <c r="A4942" s="309"/>
      <c r="B4942" s="310"/>
      <c r="C4942" s="309"/>
      <c r="D4942" s="309"/>
    </row>
    <row r="4943" spans="1:4">
      <c r="A4943" s="309"/>
      <c r="B4943" s="310"/>
      <c r="C4943" s="309"/>
      <c r="D4943" s="309"/>
    </row>
    <row r="4944" spans="1:4">
      <c r="A4944" s="309"/>
      <c r="B4944" s="310"/>
      <c r="C4944" s="309"/>
      <c r="D4944" s="309"/>
    </row>
    <row r="4945" spans="1:4">
      <c r="A4945" s="309"/>
      <c r="B4945" s="310"/>
      <c r="C4945" s="309"/>
      <c r="D4945" s="309"/>
    </row>
    <row r="4946" spans="1:4">
      <c r="A4946" s="309"/>
      <c r="B4946" s="310"/>
      <c r="C4946" s="309"/>
      <c r="D4946" s="309"/>
    </row>
    <row r="4947" spans="1:4">
      <c r="A4947" s="309"/>
      <c r="B4947" s="310"/>
      <c r="C4947" s="309"/>
      <c r="D4947" s="309"/>
    </row>
    <row r="4948" spans="1:4">
      <c r="A4948" s="309"/>
      <c r="B4948" s="310"/>
      <c r="C4948" s="309"/>
      <c r="D4948" s="309"/>
    </row>
    <row r="4949" spans="1:4">
      <c r="A4949" s="309"/>
      <c r="B4949" s="310"/>
      <c r="C4949" s="309"/>
      <c r="D4949" s="309"/>
    </row>
    <row r="4950" spans="1:4">
      <c r="A4950" s="309"/>
      <c r="B4950" s="310"/>
      <c r="C4950" s="309"/>
      <c r="D4950" s="309"/>
    </row>
    <row r="4951" spans="1:4">
      <c r="A4951" s="308"/>
      <c r="B4951" s="308"/>
      <c r="C4951" s="308"/>
      <c r="D4951" s="308"/>
    </row>
    <row r="4952" spans="1:4">
      <c r="A4952" s="309"/>
      <c r="B4952" s="310"/>
      <c r="C4952" s="309"/>
      <c r="D4952" s="309"/>
    </row>
    <row r="4953" spans="1:4">
      <c r="A4953" s="309"/>
      <c r="B4953" s="310"/>
      <c r="C4953" s="309"/>
      <c r="D4953" s="309"/>
    </row>
    <row r="4954" spans="1:4">
      <c r="A4954" s="309"/>
      <c r="B4954" s="310"/>
      <c r="C4954" s="309"/>
      <c r="D4954" s="309"/>
    </row>
    <row r="4955" spans="1:4">
      <c r="A4955" s="309"/>
      <c r="B4955" s="310"/>
      <c r="C4955" s="309"/>
      <c r="D4955" s="309"/>
    </row>
    <row r="4956" spans="1:4">
      <c r="A4956" s="309"/>
      <c r="B4956" s="310"/>
      <c r="C4956" s="309"/>
      <c r="D4956" s="309"/>
    </row>
    <row r="4957" spans="1:4">
      <c r="A4957" s="309"/>
      <c r="B4957" s="310"/>
      <c r="C4957" s="309"/>
      <c r="D4957" s="309"/>
    </row>
    <row r="4958" spans="1:4">
      <c r="A4958" s="309"/>
      <c r="B4958" s="310"/>
      <c r="C4958" s="309"/>
      <c r="D4958" s="309"/>
    </row>
    <row r="4959" spans="1:4">
      <c r="A4959" s="309"/>
      <c r="B4959" s="310"/>
      <c r="C4959" s="309"/>
      <c r="D4959" s="309"/>
    </row>
    <row r="4960" spans="1:4">
      <c r="A4960" s="308"/>
      <c r="B4960" s="308"/>
      <c r="C4960" s="308"/>
      <c r="D4960" s="308"/>
    </row>
    <row r="4961" spans="1:4">
      <c r="A4961" s="308"/>
      <c r="B4961" s="308"/>
      <c r="C4961" s="308"/>
      <c r="D4961" s="308"/>
    </row>
    <row r="4962" spans="1:4">
      <c r="A4962" s="309"/>
      <c r="B4962" s="310"/>
      <c r="C4962" s="309"/>
      <c r="D4962" s="309"/>
    </row>
    <row r="4963" spans="1:4">
      <c r="A4963" s="309"/>
      <c r="B4963" s="310"/>
      <c r="C4963" s="309"/>
      <c r="D4963" s="309"/>
    </row>
    <row r="4964" spans="1:4">
      <c r="A4964" s="309"/>
      <c r="B4964" s="310"/>
      <c r="C4964" s="309"/>
      <c r="D4964" s="309"/>
    </row>
    <row r="4965" spans="1:4">
      <c r="A4965" s="309"/>
      <c r="B4965" s="310"/>
      <c r="C4965" s="309"/>
      <c r="D4965" s="309"/>
    </row>
    <row r="4966" spans="1:4">
      <c r="A4966" s="309"/>
      <c r="B4966" s="310"/>
      <c r="C4966" s="309"/>
      <c r="D4966" s="309"/>
    </row>
    <row r="4967" spans="1:4">
      <c r="A4967" s="309"/>
      <c r="B4967" s="310"/>
      <c r="C4967" s="309"/>
      <c r="D4967" s="309"/>
    </row>
    <row r="4968" spans="1:4">
      <c r="A4968" s="309"/>
      <c r="B4968" s="310"/>
      <c r="C4968" s="309"/>
      <c r="D4968" s="309"/>
    </row>
    <row r="4969" spans="1:4">
      <c r="A4969" s="309"/>
      <c r="B4969" s="310"/>
      <c r="C4969" s="309"/>
      <c r="D4969" s="309"/>
    </row>
    <row r="4970" spans="1:4">
      <c r="A4970" s="309"/>
      <c r="B4970" s="310"/>
      <c r="C4970" s="309"/>
      <c r="D4970" s="309"/>
    </row>
    <row r="4971" spans="1:4">
      <c r="A4971" s="309"/>
      <c r="B4971" s="310"/>
      <c r="C4971" s="309"/>
      <c r="D4971" s="309"/>
    </row>
    <row r="4972" spans="1:4">
      <c r="A4972" s="309"/>
      <c r="B4972" s="310"/>
      <c r="C4972" s="309"/>
      <c r="D4972" s="309"/>
    </row>
    <row r="4973" spans="1:4">
      <c r="A4973" s="309"/>
      <c r="B4973" s="310"/>
      <c r="C4973" s="309"/>
      <c r="D4973" s="309"/>
    </row>
    <row r="4974" spans="1:4">
      <c r="A4974" s="309"/>
      <c r="B4974" s="310"/>
      <c r="C4974" s="309"/>
      <c r="D4974" s="309"/>
    </row>
    <row r="4975" spans="1:4">
      <c r="A4975" s="309"/>
      <c r="B4975" s="310"/>
      <c r="C4975" s="309"/>
      <c r="D4975" s="309"/>
    </row>
    <row r="4976" spans="1:4">
      <c r="A4976" s="309"/>
      <c r="B4976" s="310"/>
      <c r="C4976" s="309"/>
      <c r="D4976" s="309"/>
    </row>
    <row r="4977" spans="1:4">
      <c r="A4977" s="308"/>
      <c r="B4977" s="308"/>
      <c r="C4977" s="308"/>
      <c r="D4977" s="308"/>
    </row>
    <row r="4978" spans="1:4">
      <c r="A4978" s="309"/>
      <c r="B4978" s="310"/>
      <c r="C4978" s="309"/>
      <c r="D4978" s="309"/>
    </row>
    <row r="4979" spans="1:4">
      <c r="A4979" s="308"/>
      <c r="B4979" s="308"/>
      <c r="C4979" s="308"/>
      <c r="D4979" s="308"/>
    </row>
    <row r="4980" spans="1:4">
      <c r="A4980" s="309"/>
      <c r="B4980" s="310"/>
      <c r="C4980" s="309"/>
      <c r="D4980" s="309"/>
    </row>
    <row r="4981" spans="1:4">
      <c r="A4981" s="308"/>
      <c r="B4981" s="308"/>
      <c r="C4981" s="308"/>
      <c r="D4981" s="308"/>
    </row>
    <row r="4982" spans="1:4">
      <c r="A4982" s="308"/>
      <c r="B4982" s="308"/>
      <c r="C4982" s="308"/>
      <c r="D4982" s="308"/>
    </row>
    <row r="4983" spans="1:4">
      <c r="A4983" s="309"/>
      <c r="B4983" s="310"/>
      <c r="C4983" s="309"/>
      <c r="D4983" s="309"/>
    </row>
    <row r="4984" spans="1:4">
      <c r="A4984" s="309"/>
      <c r="B4984" s="310"/>
      <c r="C4984" s="309"/>
      <c r="D4984" s="309"/>
    </row>
    <row r="4985" spans="1:4">
      <c r="A4985" s="309"/>
      <c r="B4985" s="310"/>
      <c r="C4985" s="309"/>
      <c r="D4985" s="309"/>
    </row>
    <row r="4986" spans="1:4">
      <c r="A4986" s="309"/>
      <c r="B4986" s="310"/>
      <c r="C4986" s="309"/>
      <c r="D4986" s="309"/>
    </row>
    <row r="4987" spans="1:4">
      <c r="A4987" s="309"/>
      <c r="B4987" s="310"/>
      <c r="C4987" s="309"/>
      <c r="D4987" s="309"/>
    </row>
    <row r="4988" spans="1:4">
      <c r="A4988" s="309"/>
      <c r="B4988" s="310"/>
      <c r="C4988" s="309"/>
      <c r="D4988" s="309"/>
    </row>
    <row r="4989" spans="1:4">
      <c r="A4989" s="309"/>
      <c r="B4989" s="310"/>
      <c r="C4989" s="309"/>
      <c r="D4989" s="309"/>
    </row>
    <row r="4990" spans="1:4">
      <c r="A4990" s="309"/>
      <c r="B4990" s="310"/>
      <c r="C4990" s="309"/>
      <c r="D4990" s="309"/>
    </row>
    <row r="4991" spans="1:4">
      <c r="A4991" s="309"/>
      <c r="B4991" s="310"/>
      <c r="C4991" s="309"/>
      <c r="D4991" s="309"/>
    </row>
    <row r="4992" spans="1:4">
      <c r="A4992" s="309"/>
      <c r="B4992" s="310"/>
      <c r="C4992" s="309"/>
      <c r="D4992" s="309"/>
    </row>
    <row r="4993" spans="1:4">
      <c r="A4993" s="309"/>
      <c r="B4993" s="310"/>
      <c r="C4993" s="309"/>
      <c r="D4993" s="309"/>
    </row>
    <row r="4994" spans="1:4">
      <c r="A4994" s="309"/>
      <c r="B4994" s="310"/>
      <c r="C4994" s="309"/>
      <c r="D4994" s="309"/>
    </row>
    <row r="4995" spans="1:4">
      <c r="A4995" s="308"/>
      <c r="B4995" s="308"/>
      <c r="C4995" s="308"/>
      <c r="D4995" s="308"/>
    </row>
    <row r="4996" spans="1:4">
      <c r="A4996" s="309"/>
      <c r="B4996" s="310"/>
      <c r="C4996" s="309"/>
      <c r="D4996" s="309"/>
    </row>
    <row r="4997" spans="1:4">
      <c r="A4997" s="308"/>
      <c r="B4997" s="308"/>
      <c r="C4997" s="308"/>
      <c r="D4997" s="308"/>
    </row>
    <row r="4998" spans="1:4">
      <c r="A4998" s="309"/>
      <c r="B4998" s="310"/>
      <c r="C4998" s="309"/>
      <c r="D4998" s="309"/>
    </row>
    <row r="4999" spans="1:4">
      <c r="A4999" s="309"/>
      <c r="B4999" s="310"/>
      <c r="C4999" s="309"/>
      <c r="D4999" s="309"/>
    </row>
    <row r="5000" spans="1:4">
      <c r="A5000" s="309"/>
      <c r="B5000" s="310"/>
      <c r="C5000" s="309"/>
      <c r="D5000" s="309"/>
    </row>
    <row r="5001" spans="1:4">
      <c r="A5001" s="309"/>
      <c r="B5001" s="310"/>
      <c r="C5001" s="309"/>
      <c r="D5001" s="309"/>
    </row>
    <row r="5002" spans="1:4">
      <c r="A5002" s="309"/>
      <c r="B5002" s="310"/>
      <c r="C5002" s="309"/>
      <c r="D5002" s="309"/>
    </row>
    <row r="5003" spans="1:4">
      <c r="A5003" s="308"/>
      <c r="B5003" s="308"/>
      <c r="C5003" s="308"/>
      <c r="D5003" s="308"/>
    </row>
    <row r="5004" spans="1:4">
      <c r="A5004" s="308"/>
      <c r="B5004" s="308"/>
      <c r="C5004" s="308"/>
      <c r="D5004" s="308"/>
    </row>
    <row r="5005" spans="1:4">
      <c r="A5005" s="309"/>
      <c r="B5005" s="310"/>
      <c r="C5005" s="309"/>
      <c r="D5005" s="309"/>
    </row>
    <row r="5006" spans="1:4">
      <c r="A5006" s="309"/>
      <c r="B5006" s="310"/>
      <c r="C5006" s="309"/>
      <c r="D5006" s="309"/>
    </row>
    <row r="5007" spans="1:4">
      <c r="A5007" s="308"/>
      <c r="B5007" s="308"/>
      <c r="C5007" s="308"/>
      <c r="D5007" s="308"/>
    </row>
    <row r="5008" spans="1:4">
      <c r="A5008" s="309"/>
      <c r="B5008" s="310"/>
      <c r="C5008" s="309"/>
      <c r="D5008" s="309"/>
    </row>
    <row r="5009" spans="1:4">
      <c r="A5009" s="309"/>
      <c r="B5009" s="310"/>
      <c r="C5009" s="309"/>
      <c r="D5009" s="309"/>
    </row>
    <row r="5010" spans="1:4">
      <c r="A5010" s="309"/>
      <c r="B5010" s="310"/>
      <c r="C5010" s="309"/>
      <c r="D5010" s="309"/>
    </row>
    <row r="5011" spans="1:4">
      <c r="A5011" s="309"/>
      <c r="B5011" s="310"/>
      <c r="C5011" s="309"/>
      <c r="D5011" s="309"/>
    </row>
    <row r="5012" spans="1:4">
      <c r="A5012" s="309"/>
      <c r="B5012" s="310"/>
      <c r="C5012" s="309"/>
      <c r="D5012" s="309"/>
    </row>
    <row r="5013" spans="1:4">
      <c r="A5013" s="308"/>
      <c r="B5013" s="308"/>
      <c r="C5013" s="308"/>
      <c r="D5013" s="308"/>
    </row>
    <row r="5014" spans="1:4">
      <c r="A5014" s="309"/>
      <c r="B5014" s="310"/>
      <c r="C5014" s="309"/>
      <c r="D5014" s="309"/>
    </row>
    <row r="5015" spans="1:4">
      <c r="A5015" s="309"/>
      <c r="B5015" s="310"/>
      <c r="C5015" s="309"/>
      <c r="D5015" s="309"/>
    </row>
    <row r="5016" spans="1:4">
      <c r="A5016" s="309"/>
      <c r="B5016" s="310"/>
      <c r="C5016" s="309"/>
      <c r="D5016" s="309"/>
    </row>
    <row r="5017" spans="1:4">
      <c r="A5017" s="309"/>
      <c r="B5017" s="310"/>
      <c r="C5017" s="309"/>
      <c r="D5017" s="309"/>
    </row>
    <row r="5018" spans="1:4">
      <c r="A5018" s="309"/>
      <c r="B5018" s="310"/>
      <c r="C5018" s="309"/>
      <c r="D5018" s="309"/>
    </row>
    <row r="5019" spans="1:4">
      <c r="A5019" s="309"/>
      <c r="B5019" s="310"/>
      <c r="C5019" s="309"/>
      <c r="D5019" s="309"/>
    </row>
    <row r="5020" spans="1:4">
      <c r="A5020" s="309"/>
      <c r="B5020" s="310"/>
      <c r="C5020" s="309"/>
      <c r="D5020" s="309"/>
    </row>
    <row r="5021" spans="1:4">
      <c r="A5021" s="309"/>
      <c r="B5021" s="310"/>
      <c r="C5021" s="309"/>
      <c r="D5021" s="309"/>
    </row>
    <row r="5022" spans="1:4">
      <c r="A5022" s="309"/>
      <c r="B5022" s="310"/>
      <c r="C5022" s="309"/>
      <c r="D5022" s="309"/>
    </row>
    <row r="5023" spans="1:4">
      <c r="A5023" s="309"/>
      <c r="B5023" s="310"/>
      <c r="C5023" s="309"/>
      <c r="D5023" s="309"/>
    </row>
    <row r="5024" spans="1:4">
      <c r="A5024" s="308"/>
      <c r="B5024" s="308"/>
      <c r="C5024" s="308"/>
      <c r="D5024" s="308"/>
    </row>
    <row r="5025" spans="1:4">
      <c r="A5025" s="308"/>
      <c r="B5025" s="308"/>
      <c r="C5025" s="308"/>
      <c r="D5025" s="308"/>
    </row>
    <row r="5026" spans="1:4">
      <c r="A5026" s="309"/>
      <c r="B5026" s="310"/>
      <c r="C5026" s="309"/>
      <c r="D5026" s="309"/>
    </row>
    <row r="5027" spans="1:4">
      <c r="A5027" s="309"/>
      <c r="B5027" s="310"/>
      <c r="C5027" s="309"/>
      <c r="D5027" s="309"/>
    </row>
    <row r="5028" spans="1:4">
      <c r="A5028" s="309"/>
      <c r="B5028" s="310"/>
      <c r="C5028" s="309"/>
      <c r="D5028" s="309"/>
    </row>
    <row r="5029" spans="1:4">
      <c r="A5029" s="309"/>
      <c r="B5029" s="310"/>
      <c r="C5029" s="309"/>
      <c r="D5029" s="309"/>
    </row>
    <row r="5030" spans="1:4">
      <c r="A5030" s="308"/>
      <c r="B5030" s="308"/>
      <c r="C5030" s="308"/>
      <c r="D5030" s="308"/>
    </row>
    <row r="5031" spans="1:4">
      <c r="A5031" s="309"/>
      <c r="B5031" s="310"/>
      <c r="C5031" s="309"/>
      <c r="D5031" s="309"/>
    </row>
    <row r="5032" spans="1:4">
      <c r="A5032" s="309"/>
      <c r="B5032" s="310"/>
      <c r="C5032" s="309"/>
      <c r="D5032" s="309"/>
    </row>
    <row r="5033" spans="1:4">
      <c r="A5033" s="309"/>
      <c r="B5033" s="310"/>
      <c r="C5033" s="309"/>
      <c r="D5033" s="309"/>
    </row>
    <row r="5034" spans="1:4">
      <c r="A5034" s="309"/>
      <c r="B5034" s="310"/>
      <c r="C5034" s="309"/>
      <c r="D5034" s="309"/>
    </row>
    <row r="5035" spans="1:4">
      <c r="A5035" s="309"/>
      <c r="B5035" s="310"/>
      <c r="C5035" s="309"/>
      <c r="D5035" s="309"/>
    </row>
    <row r="5036" spans="1:4">
      <c r="A5036" s="309"/>
      <c r="B5036" s="310"/>
      <c r="C5036" s="309"/>
      <c r="D5036" s="309"/>
    </row>
    <row r="5037" spans="1:4">
      <c r="A5037" s="309"/>
      <c r="B5037" s="310"/>
      <c r="C5037" s="309"/>
      <c r="D5037" s="309"/>
    </row>
    <row r="5038" spans="1:4">
      <c r="A5038" s="309"/>
      <c r="B5038" s="310"/>
      <c r="C5038" s="309"/>
      <c r="D5038" s="309"/>
    </row>
    <row r="5039" spans="1:4">
      <c r="A5039" s="309"/>
      <c r="B5039" s="310"/>
      <c r="C5039" s="309"/>
      <c r="D5039" s="309"/>
    </row>
    <row r="5040" spans="1:4">
      <c r="A5040" s="309"/>
      <c r="B5040" s="310"/>
      <c r="C5040" s="309"/>
      <c r="D5040" s="309"/>
    </row>
    <row r="5041" spans="1:4">
      <c r="A5041" s="308"/>
      <c r="B5041" s="308"/>
      <c r="C5041" s="308"/>
      <c r="D5041" s="308"/>
    </row>
    <row r="5042" spans="1:4">
      <c r="A5042" s="309"/>
      <c r="B5042" s="310"/>
      <c r="C5042" s="309"/>
      <c r="D5042" s="309"/>
    </row>
    <row r="5043" spans="1:4">
      <c r="A5043" s="309"/>
      <c r="B5043" s="310"/>
      <c r="C5043" s="309"/>
      <c r="D5043" s="309"/>
    </row>
    <row r="5044" spans="1:4">
      <c r="A5044" s="309"/>
      <c r="B5044" s="310"/>
      <c r="C5044" s="309"/>
      <c r="D5044" s="309"/>
    </row>
    <row r="5045" spans="1:4">
      <c r="A5045" s="309"/>
      <c r="B5045" s="310"/>
      <c r="C5045" s="309"/>
      <c r="D5045" s="309"/>
    </row>
    <row r="5046" spans="1:4">
      <c r="A5046" s="309"/>
      <c r="B5046" s="310"/>
      <c r="C5046" s="309"/>
      <c r="D5046" s="309"/>
    </row>
    <row r="5047" spans="1:4">
      <c r="A5047" s="309"/>
      <c r="B5047" s="310"/>
      <c r="C5047" s="309"/>
      <c r="D5047" s="309"/>
    </row>
    <row r="5048" spans="1:4">
      <c r="A5048" s="309"/>
      <c r="B5048" s="310"/>
      <c r="C5048" s="309"/>
      <c r="D5048" s="309"/>
    </row>
    <row r="5049" spans="1:4">
      <c r="A5049" s="309"/>
      <c r="B5049" s="310"/>
      <c r="C5049" s="309"/>
      <c r="D5049" s="309"/>
    </row>
    <row r="5050" spans="1:4">
      <c r="A5050" s="309"/>
      <c r="B5050" s="310"/>
      <c r="C5050" s="309"/>
      <c r="D5050" s="309"/>
    </row>
    <row r="5051" spans="1:4">
      <c r="A5051" s="309"/>
      <c r="B5051" s="310"/>
      <c r="C5051" s="309"/>
      <c r="D5051" s="309"/>
    </row>
    <row r="5052" spans="1:4">
      <c r="A5052" s="309"/>
      <c r="B5052" s="310"/>
      <c r="C5052" s="309"/>
      <c r="D5052" s="309"/>
    </row>
    <row r="5053" spans="1:4">
      <c r="A5053" s="308"/>
      <c r="B5053" s="308"/>
      <c r="C5053" s="308"/>
      <c r="D5053" s="308"/>
    </row>
    <row r="5054" spans="1:4">
      <c r="A5054" s="309"/>
      <c r="B5054" s="310"/>
      <c r="C5054" s="309"/>
      <c r="D5054" s="309"/>
    </row>
    <row r="5055" spans="1:4">
      <c r="A5055" s="308"/>
      <c r="B5055" s="308"/>
      <c r="C5055" s="308"/>
      <c r="D5055" s="308"/>
    </row>
    <row r="5056" spans="1:4">
      <c r="A5056" s="308"/>
      <c r="B5056" s="308"/>
      <c r="C5056" s="308"/>
      <c r="D5056" s="308"/>
    </row>
    <row r="5057" spans="1:4">
      <c r="A5057" s="309"/>
      <c r="B5057" s="310"/>
      <c r="C5057" s="309"/>
      <c r="D5057" s="309"/>
    </row>
    <row r="5058" spans="1:4">
      <c r="A5058" s="309"/>
      <c r="B5058" s="310"/>
      <c r="C5058" s="309"/>
      <c r="D5058" s="309"/>
    </row>
    <row r="5059" spans="1:4">
      <c r="A5059" s="309"/>
      <c r="B5059" s="310"/>
      <c r="C5059" s="309"/>
      <c r="D5059" s="309"/>
    </row>
    <row r="5060" spans="1:4">
      <c r="A5060" s="309"/>
      <c r="B5060" s="310"/>
      <c r="C5060" s="309"/>
      <c r="D5060" s="309"/>
    </row>
    <row r="5061" spans="1:4">
      <c r="A5061" s="309"/>
      <c r="B5061" s="310"/>
      <c r="C5061" s="309"/>
      <c r="D5061" s="309"/>
    </row>
    <row r="5062" spans="1:4">
      <c r="A5062" s="308"/>
      <c r="B5062" s="308"/>
      <c r="C5062" s="308"/>
      <c r="D5062" s="308"/>
    </row>
    <row r="5063" spans="1:4">
      <c r="A5063" s="308"/>
      <c r="B5063" s="308"/>
      <c r="C5063" s="308"/>
      <c r="D5063" s="308"/>
    </row>
    <row r="5064" spans="1:4">
      <c r="A5064" s="309"/>
      <c r="B5064" s="310"/>
      <c r="C5064" s="309"/>
      <c r="D5064" s="309"/>
    </row>
    <row r="5065" spans="1:4">
      <c r="A5065" s="309"/>
      <c r="B5065" s="310"/>
      <c r="C5065" s="309"/>
      <c r="D5065" s="309"/>
    </row>
    <row r="5066" spans="1:4">
      <c r="A5066" s="309"/>
      <c r="B5066" s="310"/>
      <c r="C5066" s="309"/>
      <c r="D5066" s="309"/>
    </row>
    <row r="5067" spans="1:4">
      <c r="A5067" s="309"/>
      <c r="B5067" s="310"/>
      <c r="C5067" s="309"/>
      <c r="D5067" s="309"/>
    </row>
    <row r="5068" spans="1:4">
      <c r="A5068" s="309"/>
      <c r="B5068" s="310"/>
      <c r="C5068" s="309"/>
      <c r="D5068" s="309"/>
    </row>
    <row r="5069" spans="1:4">
      <c r="A5069" s="309"/>
      <c r="B5069" s="310"/>
      <c r="C5069" s="309"/>
      <c r="D5069" s="309"/>
    </row>
    <row r="5070" spans="1:4">
      <c r="A5070" s="309"/>
      <c r="B5070" s="310"/>
      <c r="C5070" s="309"/>
      <c r="D5070" s="309"/>
    </row>
    <row r="5071" spans="1:4">
      <c r="A5071" s="308"/>
      <c r="B5071" s="308"/>
      <c r="C5071" s="308"/>
      <c r="D5071" s="308"/>
    </row>
    <row r="5072" spans="1:4">
      <c r="A5072" s="309"/>
      <c r="B5072" s="310"/>
      <c r="C5072" s="309"/>
      <c r="D5072" s="309"/>
    </row>
    <row r="5073" spans="1:4">
      <c r="A5073" s="309"/>
      <c r="B5073" s="310"/>
      <c r="C5073" s="309"/>
      <c r="D5073" s="309"/>
    </row>
    <row r="5074" spans="1:4">
      <c r="A5074" s="309"/>
      <c r="B5074" s="310"/>
      <c r="C5074" s="309"/>
      <c r="D5074" s="309"/>
    </row>
    <row r="5075" spans="1:4">
      <c r="A5075" s="309"/>
      <c r="B5075" s="310"/>
      <c r="C5075" s="309"/>
      <c r="D5075" s="309"/>
    </row>
    <row r="5076" spans="1:4">
      <c r="A5076" s="309"/>
      <c r="B5076" s="310"/>
      <c r="C5076" s="309"/>
      <c r="D5076" s="309"/>
    </row>
    <row r="5077" spans="1:4">
      <c r="A5077" s="308"/>
      <c r="B5077" s="308"/>
      <c r="C5077" s="308"/>
      <c r="D5077" s="308"/>
    </row>
    <row r="5078" spans="1:4">
      <c r="A5078" s="309"/>
      <c r="B5078" s="310"/>
      <c r="C5078" s="309"/>
      <c r="D5078" s="309"/>
    </row>
    <row r="5079" spans="1:4">
      <c r="A5079" s="309"/>
      <c r="B5079" s="310"/>
      <c r="C5079" s="309"/>
      <c r="D5079" s="309"/>
    </row>
    <row r="5080" spans="1:4">
      <c r="A5080" s="309"/>
      <c r="B5080" s="310"/>
      <c r="C5080" s="309"/>
      <c r="D5080" s="309"/>
    </row>
    <row r="5081" spans="1:4">
      <c r="A5081" s="308"/>
      <c r="B5081" s="308"/>
      <c r="C5081" s="308"/>
      <c r="D5081" s="308"/>
    </row>
    <row r="5082" spans="1:4">
      <c r="A5082" s="309"/>
      <c r="B5082" s="310"/>
      <c r="C5082" s="309"/>
      <c r="D5082" s="309"/>
    </row>
    <row r="5083" spans="1:4">
      <c r="A5083" s="309"/>
      <c r="B5083" s="310"/>
      <c r="C5083" s="309"/>
      <c r="D5083" s="309"/>
    </row>
    <row r="5084" spans="1:4">
      <c r="A5084" s="309"/>
      <c r="B5084" s="310"/>
      <c r="C5084" s="309"/>
      <c r="D5084" s="309"/>
    </row>
    <row r="5085" spans="1:4">
      <c r="A5085" s="308"/>
      <c r="B5085" s="308"/>
      <c r="C5085" s="308"/>
      <c r="D5085" s="308"/>
    </row>
    <row r="5086" spans="1:4">
      <c r="A5086" s="309"/>
      <c r="B5086" s="310"/>
      <c r="C5086" s="309"/>
      <c r="D5086" s="309"/>
    </row>
    <row r="5087" spans="1:4">
      <c r="A5087" s="308"/>
      <c r="B5087" s="308"/>
      <c r="C5087" s="308"/>
      <c r="D5087" s="308"/>
    </row>
    <row r="5088" spans="1:4">
      <c r="A5088" s="308"/>
      <c r="B5088" s="308"/>
      <c r="C5088" s="308"/>
      <c r="D5088" s="308"/>
    </row>
    <row r="5089" spans="1:4">
      <c r="A5089" s="309"/>
      <c r="B5089" s="310"/>
      <c r="C5089" s="309"/>
      <c r="D5089" s="309"/>
    </row>
    <row r="5090" spans="1:4">
      <c r="A5090" s="309"/>
      <c r="B5090" s="310"/>
      <c r="C5090" s="309"/>
      <c r="D5090" s="309"/>
    </row>
    <row r="5091" spans="1:4">
      <c r="A5091" s="308"/>
      <c r="B5091" s="308"/>
      <c r="C5091" s="308"/>
      <c r="D5091" s="308"/>
    </row>
    <row r="5092" spans="1:4">
      <c r="A5092" s="308"/>
      <c r="B5092" s="308"/>
      <c r="C5092" s="308"/>
      <c r="D5092" s="308"/>
    </row>
    <row r="5093" spans="1:4">
      <c r="A5093" s="309"/>
      <c r="B5093" s="310"/>
      <c r="C5093" s="309"/>
      <c r="D5093" s="309"/>
    </row>
    <row r="5094" spans="1:4">
      <c r="A5094" s="309"/>
      <c r="B5094" s="310"/>
      <c r="C5094" s="309"/>
      <c r="D5094" s="309"/>
    </row>
    <row r="5095" spans="1:4">
      <c r="A5095" s="309"/>
      <c r="B5095" s="310"/>
      <c r="C5095" s="309"/>
      <c r="D5095" s="309"/>
    </row>
    <row r="5096" spans="1:4">
      <c r="A5096" s="308"/>
      <c r="B5096" s="308"/>
      <c r="C5096" s="308"/>
      <c r="D5096" s="308"/>
    </row>
    <row r="5097" spans="1:4">
      <c r="A5097" s="308"/>
      <c r="B5097" s="308"/>
      <c r="C5097" s="308"/>
      <c r="D5097" s="308"/>
    </row>
    <row r="5098" spans="1:4">
      <c r="A5098" s="308"/>
      <c r="B5098" s="308"/>
      <c r="C5098" s="308"/>
      <c r="D5098" s="308"/>
    </row>
    <row r="5099" spans="1:4">
      <c r="A5099" s="308"/>
      <c r="B5099" s="308"/>
      <c r="C5099" s="308"/>
      <c r="D5099" s="308"/>
    </row>
    <row r="5100" spans="1:4">
      <c r="A5100" s="309"/>
      <c r="B5100" s="310"/>
      <c r="C5100" s="309"/>
      <c r="D5100" s="309"/>
    </row>
    <row r="5101" spans="1:4">
      <c r="A5101" s="309"/>
      <c r="B5101" s="310"/>
      <c r="C5101" s="309"/>
      <c r="D5101" s="309"/>
    </row>
    <row r="5102" spans="1:4">
      <c r="A5102" s="308"/>
      <c r="B5102" s="308"/>
      <c r="C5102" s="308"/>
      <c r="D5102" s="308"/>
    </row>
    <row r="5103" spans="1:4">
      <c r="A5103" s="308"/>
      <c r="B5103" s="308"/>
      <c r="C5103" s="308"/>
      <c r="D5103" s="308"/>
    </row>
    <row r="5104" spans="1:4">
      <c r="A5104" s="309"/>
      <c r="B5104" s="310"/>
      <c r="C5104" s="309"/>
      <c r="D5104" s="309"/>
    </row>
    <row r="5105" spans="1:4">
      <c r="A5105" s="309"/>
      <c r="B5105" s="310"/>
      <c r="C5105" s="309"/>
      <c r="D5105" s="309"/>
    </row>
    <row r="5106" spans="1:4">
      <c r="A5106" s="309"/>
      <c r="B5106" s="310"/>
      <c r="C5106" s="309"/>
      <c r="D5106" s="309"/>
    </row>
    <row r="5107" spans="1:4">
      <c r="A5107" s="309"/>
      <c r="B5107" s="310"/>
      <c r="C5107" s="309"/>
      <c r="D5107" s="309"/>
    </row>
    <row r="5108" spans="1:4">
      <c r="A5108" s="308"/>
      <c r="B5108" s="308"/>
      <c r="C5108" s="308"/>
      <c r="D5108" s="308"/>
    </row>
    <row r="5109" spans="1:4">
      <c r="A5109" s="309"/>
      <c r="B5109" s="310"/>
      <c r="C5109" s="309"/>
      <c r="D5109" s="309"/>
    </row>
    <row r="5110" spans="1:4">
      <c r="A5110" s="309"/>
      <c r="B5110" s="310"/>
      <c r="C5110" s="309"/>
      <c r="D5110" s="309"/>
    </row>
    <row r="5111" spans="1:4">
      <c r="A5111" s="309"/>
      <c r="B5111" s="310"/>
      <c r="C5111" s="309"/>
      <c r="D5111" s="309"/>
    </row>
    <row r="5112" spans="1:4">
      <c r="A5112" s="308"/>
      <c r="B5112" s="308"/>
      <c r="C5112" s="308"/>
      <c r="D5112" s="308"/>
    </row>
    <row r="5113" spans="1:4">
      <c r="A5113" s="309"/>
      <c r="B5113" s="310"/>
      <c r="C5113" s="309"/>
      <c r="D5113" s="309"/>
    </row>
    <row r="5114" spans="1:4">
      <c r="A5114" s="309"/>
      <c r="B5114" s="310"/>
      <c r="C5114" s="309"/>
      <c r="D5114" s="309"/>
    </row>
    <row r="5115" spans="1:4">
      <c r="A5115" s="309"/>
      <c r="B5115" s="310"/>
      <c r="C5115" s="309"/>
      <c r="D5115" s="309"/>
    </row>
    <row r="5116" spans="1:4">
      <c r="A5116" s="309"/>
      <c r="B5116" s="310"/>
      <c r="C5116" s="309"/>
      <c r="D5116" s="309"/>
    </row>
    <row r="5117" spans="1:4">
      <c r="A5117" s="309"/>
      <c r="B5117" s="310"/>
      <c r="C5117" s="309"/>
      <c r="D5117" s="309"/>
    </row>
    <row r="5118" spans="1:4">
      <c r="A5118" s="309"/>
      <c r="B5118" s="310"/>
      <c r="C5118" s="309"/>
      <c r="D5118" s="309"/>
    </row>
    <row r="5119" spans="1:4">
      <c r="A5119" s="309"/>
      <c r="B5119" s="310"/>
      <c r="C5119" s="309"/>
      <c r="D5119" s="309"/>
    </row>
    <row r="5120" spans="1:4">
      <c r="A5120" s="309"/>
      <c r="B5120" s="310"/>
      <c r="C5120" s="309"/>
      <c r="D5120" s="309"/>
    </row>
    <row r="5121" spans="1:4">
      <c r="A5121" s="309"/>
      <c r="B5121" s="310"/>
      <c r="C5121" s="309"/>
      <c r="D5121" s="309"/>
    </row>
    <row r="5122" spans="1:4">
      <c r="A5122" s="309"/>
      <c r="B5122" s="310"/>
      <c r="C5122" s="309"/>
      <c r="D5122" s="309"/>
    </row>
    <row r="5123" spans="1:4">
      <c r="A5123" s="308"/>
      <c r="B5123" s="308"/>
      <c r="C5123" s="308"/>
      <c r="D5123" s="308"/>
    </row>
    <row r="5124" spans="1:4">
      <c r="A5124" s="308"/>
      <c r="B5124" s="308"/>
      <c r="C5124" s="308"/>
      <c r="D5124" s="308"/>
    </row>
    <row r="5125" spans="1:4">
      <c r="A5125" s="309"/>
      <c r="B5125" s="310"/>
      <c r="C5125" s="309"/>
      <c r="D5125" s="309"/>
    </row>
    <row r="5126" spans="1:4">
      <c r="A5126" s="309"/>
      <c r="B5126" s="310"/>
      <c r="C5126" s="309"/>
      <c r="D5126" s="309"/>
    </row>
    <row r="5127" spans="1:4">
      <c r="A5127" s="308"/>
      <c r="B5127" s="308"/>
      <c r="C5127" s="308"/>
      <c r="D5127" s="308"/>
    </row>
    <row r="5128" spans="1:4">
      <c r="A5128" s="309"/>
      <c r="B5128" s="310"/>
      <c r="C5128" s="309"/>
      <c r="D5128" s="309"/>
    </row>
    <row r="5129" spans="1:4">
      <c r="A5129" s="309"/>
      <c r="B5129" s="310"/>
      <c r="C5129" s="309"/>
      <c r="D5129" s="309"/>
    </row>
    <row r="5130" spans="1:4">
      <c r="A5130" s="309"/>
      <c r="B5130" s="310"/>
      <c r="C5130" s="309"/>
      <c r="D5130" s="309"/>
    </row>
    <row r="5131" spans="1:4">
      <c r="A5131" s="309"/>
      <c r="B5131" s="310"/>
      <c r="C5131" s="309"/>
      <c r="D5131" s="309"/>
    </row>
    <row r="5132" spans="1:4">
      <c r="A5132" s="309"/>
      <c r="B5132" s="310"/>
      <c r="C5132" s="309"/>
      <c r="D5132" s="309"/>
    </row>
    <row r="5133" spans="1:4">
      <c r="A5133" s="308"/>
      <c r="B5133" s="308"/>
      <c r="C5133" s="308"/>
      <c r="D5133" s="308"/>
    </row>
    <row r="5134" spans="1:4">
      <c r="A5134" s="309"/>
      <c r="B5134" s="310"/>
      <c r="C5134" s="309"/>
      <c r="D5134" s="309"/>
    </row>
    <row r="5135" spans="1:4">
      <c r="A5135" s="309"/>
      <c r="B5135" s="310"/>
      <c r="C5135" s="309"/>
      <c r="D5135" s="309"/>
    </row>
    <row r="5136" spans="1:4">
      <c r="A5136" s="309"/>
      <c r="B5136" s="310"/>
      <c r="C5136" s="309"/>
      <c r="D5136" s="309"/>
    </row>
    <row r="5137" spans="1:4">
      <c r="A5137" s="308"/>
      <c r="B5137" s="308"/>
      <c r="C5137" s="308"/>
      <c r="D5137" s="308"/>
    </row>
    <row r="5138" spans="1:4">
      <c r="A5138" s="308"/>
      <c r="B5138" s="308"/>
      <c r="C5138" s="308"/>
      <c r="D5138" s="308"/>
    </row>
    <row r="5139" spans="1:4">
      <c r="A5139" s="309"/>
      <c r="B5139" s="310"/>
      <c r="C5139" s="309"/>
      <c r="D5139" s="309"/>
    </row>
    <row r="5140" spans="1:4">
      <c r="A5140" s="309"/>
      <c r="B5140" s="310"/>
      <c r="C5140" s="309"/>
      <c r="D5140" s="309"/>
    </row>
    <row r="5141" spans="1:4">
      <c r="A5141" s="309"/>
      <c r="B5141" s="310"/>
      <c r="C5141" s="309"/>
      <c r="D5141" s="309"/>
    </row>
    <row r="5142" spans="1:4">
      <c r="A5142" s="309"/>
      <c r="B5142" s="310"/>
      <c r="C5142" s="309"/>
      <c r="D5142" s="309"/>
    </row>
    <row r="5143" spans="1:4">
      <c r="A5143" s="309"/>
      <c r="B5143" s="310"/>
      <c r="C5143" s="309"/>
      <c r="D5143" s="309"/>
    </row>
    <row r="5144" spans="1:4">
      <c r="A5144" s="309"/>
      <c r="B5144" s="310"/>
      <c r="C5144" s="309"/>
      <c r="D5144" s="309"/>
    </row>
    <row r="5145" spans="1:4">
      <c r="A5145" s="309"/>
      <c r="B5145" s="310"/>
      <c r="C5145" s="309"/>
      <c r="D5145" s="309"/>
    </row>
    <row r="5146" spans="1:4">
      <c r="A5146" s="309"/>
      <c r="B5146" s="310"/>
      <c r="C5146" s="309"/>
      <c r="D5146" s="309"/>
    </row>
    <row r="5147" spans="1:4">
      <c r="A5147" s="309"/>
      <c r="B5147" s="310"/>
      <c r="C5147" s="309"/>
      <c r="D5147" s="309"/>
    </row>
    <row r="5148" spans="1:4">
      <c r="A5148" s="309"/>
      <c r="B5148" s="310"/>
      <c r="C5148" s="309"/>
      <c r="D5148" s="309"/>
    </row>
    <row r="5149" spans="1:4">
      <c r="A5149" s="309"/>
      <c r="B5149" s="310"/>
      <c r="C5149" s="309"/>
      <c r="D5149" s="309"/>
    </row>
    <row r="5150" spans="1:4">
      <c r="A5150" s="309"/>
      <c r="B5150" s="310"/>
      <c r="C5150" s="309"/>
      <c r="D5150" s="309"/>
    </row>
    <row r="5151" spans="1:4">
      <c r="A5151" s="309"/>
      <c r="B5151" s="310"/>
      <c r="C5151" s="309"/>
      <c r="D5151" s="309"/>
    </row>
    <row r="5152" spans="1:4">
      <c r="A5152" s="309"/>
      <c r="B5152" s="310"/>
      <c r="C5152" s="309"/>
      <c r="D5152" s="309"/>
    </row>
    <row r="5153" spans="1:4">
      <c r="A5153" s="308"/>
      <c r="B5153" s="308"/>
      <c r="C5153" s="308"/>
      <c r="D5153" s="308"/>
    </row>
    <row r="5154" spans="1:4">
      <c r="A5154" s="309"/>
      <c r="B5154" s="310"/>
      <c r="C5154" s="309"/>
      <c r="D5154" s="309"/>
    </row>
    <row r="5155" spans="1:4">
      <c r="A5155" s="309"/>
      <c r="B5155" s="310"/>
      <c r="C5155" s="309"/>
      <c r="D5155" s="309"/>
    </row>
    <row r="5156" spans="1:4">
      <c r="A5156" s="309"/>
      <c r="B5156" s="310"/>
      <c r="C5156" s="309"/>
      <c r="D5156" s="309"/>
    </row>
    <row r="5157" spans="1:4">
      <c r="A5157" s="309"/>
      <c r="B5157" s="310"/>
      <c r="C5157" s="309"/>
      <c r="D5157" s="309"/>
    </row>
    <row r="5158" spans="1:4">
      <c r="A5158" s="309"/>
      <c r="B5158" s="310"/>
      <c r="C5158" s="309"/>
      <c r="D5158" s="309"/>
    </row>
    <row r="5159" spans="1:4">
      <c r="A5159" s="309"/>
      <c r="B5159" s="310"/>
      <c r="C5159" s="309"/>
      <c r="D5159" s="309"/>
    </row>
    <row r="5160" spans="1:4">
      <c r="A5160" s="309"/>
      <c r="B5160" s="310"/>
      <c r="C5160" s="309"/>
      <c r="D5160" s="309"/>
    </row>
    <row r="5161" spans="1:4">
      <c r="A5161" s="309"/>
      <c r="B5161" s="310"/>
      <c r="C5161" s="309"/>
      <c r="D5161" s="309"/>
    </row>
    <row r="5162" spans="1:4">
      <c r="A5162" s="309"/>
      <c r="B5162" s="310"/>
      <c r="C5162" s="309"/>
      <c r="D5162" s="309"/>
    </row>
    <row r="5163" spans="1:4">
      <c r="A5163" s="309"/>
      <c r="B5163" s="310"/>
      <c r="C5163" s="309"/>
      <c r="D5163" s="309"/>
    </row>
    <row r="5164" spans="1:4">
      <c r="A5164" s="309"/>
      <c r="B5164" s="310"/>
      <c r="C5164" s="309"/>
      <c r="D5164" s="309"/>
    </row>
    <row r="5165" spans="1:4">
      <c r="A5165" s="309"/>
      <c r="B5165" s="310"/>
      <c r="C5165" s="309"/>
      <c r="D5165" s="309"/>
    </row>
    <row r="5166" spans="1:4">
      <c r="A5166" s="309"/>
      <c r="B5166" s="310"/>
      <c r="C5166" s="309"/>
      <c r="D5166" s="309"/>
    </row>
    <row r="5167" spans="1:4">
      <c r="A5167" s="309"/>
      <c r="B5167" s="310"/>
      <c r="C5167" s="309"/>
      <c r="D5167" s="309"/>
    </row>
    <row r="5168" spans="1:4">
      <c r="A5168" s="309"/>
      <c r="B5168" s="310"/>
      <c r="C5168" s="309"/>
      <c r="D5168" s="309"/>
    </row>
    <row r="5169" spans="1:4">
      <c r="A5169" s="309"/>
      <c r="B5169" s="310"/>
      <c r="C5169" s="309"/>
      <c r="D5169" s="309"/>
    </row>
    <row r="5170" spans="1:4">
      <c r="A5170" s="309"/>
      <c r="B5170" s="310"/>
      <c r="C5170" s="309"/>
      <c r="D5170" s="309"/>
    </row>
    <row r="5171" spans="1:4">
      <c r="A5171" s="309"/>
      <c r="B5171" s="310"/>
      <c r="C5171" s="309"/>
      <c r="D5171" s="309"/>
    </row>
    <row r="5172" spans="1:4">
      <c r="A5172" s="309"/>
      <c r="B5172" s="310"/>
      <c r="C5172" s="309"/>
      <c r="D5172" s="309"/>
    </row>
    <row r="5173" spans="1:4">
      <c r="A5173" s="309"/>
      <c r="B5173" s="310"/>
      <c r="C5173" s="309"/>
      <c r="D5173" s="309"/>
    </row>
    <row r="5174" spans="1:4">
      <c r="A5174" s="309"/>
      <c r="B5174" s="310"/>
      <c r="C5174" s="309"/>
      <c r="D5174" s="309"/>
    </row>
    <row r="5175" spans="1:4">
      <c r="A5175" s="309"/>
      <c r="B5175" s="310"/>
      <c r="C5175" s="309"/>
      <c r="D5175" s="309"/>
    </row>
    <row r="5176" spans="1:4">
      <c r="A5176" s="309"/>
      <c r="B5176" s="310"/>
      <c r="C5176" s="309"/>
      <c r="D5176" s="309"/>
    </row>
    <row r="5177" spans="1:4">
      <c r="A5177" s="309"/>
      <c r="B5177" s="310"/>
      <c r="C5177" s="309"/>
      <c r="D5177" s="309"/>
    </row>
    <row r="5178" spans="1:4">
      <c r="A5178" s="309"/>
      <c r="B5178" s="310"/>
      <c r="C5178" s="309"/>
      <c r="D5178" s="309"/>
    </row>
    <row r="5179" spans="1:4">
      <c r="A5179" s="309"/>
      <c r="B5179" s="310"/>
      <c r="C5179" s="309"/>
      <c r="D5179" s="309"/>
    </row>
    <row r="5180" spans="1:4">
      <c r="A5180" s="309"/>
      <c r="B5180" s="310"/>
      <c r="C5180" s="309"/>
      <c r="D5180" s="309"/>
    </row>
    <row r="5181" spans="1:4">
      <c r="A5181" s="309"/>
      <c r="B5181" s="310"/>
      <c r="C5181" s="309"/>
      <c r="D5181" s="309"/>
    </row>
    <row r="5182" spans="1:4">
      <c r="A5182" s="309"/>
      <c r="B5182" s="310"/>
      <c r="C5182" s="309"/>
      <c r="D5182" s="309"/>
    </row>
    <row r="5183" spans="1:4">
      <c r="A5183" s="309"/>
      <c r="B5183" s="310"/>
      <c r="C5183" s="309"/>
      <c r="D5183" s="309"/>
    </row>
    <row r="5184" spans="1:4">
      <c r="A5184" s="309"/>
      <c r="B5184" s="310"/>
      <c r="C5184" s="309"/>
      <c r="D5184" s="309"/>
    </row>
    <row r="5185" spans="1:4">
      <c r="A5185" s="309"/>
      <c r="B5185" s="310"/>
      <c r="C5185" s="309"/>
      <c r="D5185" s="309"/>
    </row>
    <row r="5186" spans="1:4">
      <c r="A5186" s="309"/>
      <c r="B5186" s="310"/>
      <c r="C5186" s="309"/>
      <c r="D5186" s="309"/>
    </row>
    <row r="5187" spans="1:4">
      <c r="A5187" s="309"/>
      <c r="B5187" s="310"/>
      <c r="C5187" s="309"/>
      <c r="D5187" s="309"/>
    </row>
    <row r="5188" spans="1:4">
      <c r="A5188" s="309"/>
      <c r="B5188" s="310"/>
      <c r="C5188" s="309"/>
      <c r="D5188" s="309"/>
    </row>
    <row r="5189" spans="1:4">
      <c r="A5189" s="309"/>
      <c r="B5189" s="310"/>
      <c r="C5189" s="309"/>
      <c r="D5189" s="309"/>
    </row>
    <row r="5190" spans="1:4">
      <c r="A5190" s="309"/>
      <c r="B5190" s="310"/>
      <c r="C5190" s="309"/>
      <c r="D5190" s="309"/>
    </row>
    <row r="5191" spans="1:4">
      <c r="A5191" s="309"/>
      <c r="B5191" s="310"/>
      <c r="C5191" s="309"/>
      <c r="D5191" s="309"/>
    </row>
    <row r="5192" spans="1:4">
      <c r="A5192" s="309"/>
      <c r="B5192" s="310"/>
      <c r="C5192" s="309"/>
      <c r="D5192" s="309"/>
    </row>
    <row r="5193" spans="1:4">
      <c r="A5193" s="309"/>
      <c r="B5193" s="310"/>
      <c r="C5193" s="309"/>
      <c r="D5193" s="309"/>
    </row>
    <row r="5194" spans="1:4">
      <c r="A5194" s="309"/>
      <c r="B5194" s="310"/>
      <c r="C5194" s="309"/>
      <c r="D5194" s="309"/>
    </row>
    <row r="5195" spans="1:4">
      <c r="A5195" s="309"/>
      <c r="B5195" s="310"/>
      <c r="C5195" s="309"/>
      <c r="D5195" s="309"/>
    </row>
    <row r="5196" spans="1:4">
      <c r="A5196" s="309"/>
      <c r="B5196" s="310"/>
      <c r="C5196" s="309"/>
      <c r="D5196" s="309"/>
    </row>
    <row r="5197" spans="1:4">
      <c r="A5197" s="309"/>
      <c r="B5197" s="310"/>
      <c r="C5197" s="309"/>
      <c r="D5197" s="309"/>
    </row>
    <row r="5198" spans="1:4">
      <c r="A5198" s="309"/>
      <c r="B5198" s="310"/>
      <c r="C5198" s="309"/>
      <c r="D5198" s="309"/>
    </row>
    <row r="5199" spans="1:4">
      <c r="A5199" s="309"/>
      <c r="B5199" s="310"/>
      <c r="C5199" s="309"/>
      <c r="D5199" s="309"/>
    </row>
    <row r="5200" spans="1:4">
      <c r="A5200" s="309"/>
      <c r="B5200" s="310"/>
      <c r="C5200" s="309"/>
      <c r="D5200" s="309"/>
    </row>
    <row r="5201" spans="1:4">
      <c r="A5201" s="309"/>
      <c r="B5201" s="310"/>
      <c r="C5201" s="309"/>
      <c r="D5201" s="309"/>
    </row>
    <row r="5202" spans="1:4">
      <c r="A5202" s="309"/>
      <c r="B5202" s="310"/>
      <c r="C5202" s="309"/>
      <c r="D5202" s="309"/>
    </row>
    <row r="5203" spans="1:4">
      <c r="A5203" s="309"/>
      <c r="B5203" s="310"/>
      <c r="C5203" s="309"/>
      <c r="D5203" s="309"/>
    </row>
    <row r="5204" spans="1:4">
      <c r="A5204" s="309"/>
      <c r="B5204" s="310"/>
      <c r="C5204" s="309"/>
      <c r="D5204" s="309"/>
    </row>
    <row r="5205" spans="1:4">
      <c r="A5205" s="309"/>
      <c r="B5205" s="310"/>
      <c r="C5205" s="309"/>
      <c r="D5205" s="309"/>
    </row>
    <row r="5206" spans="1:4">
      <c r="A5206" s="309"/>
      <c r="B5206" s="310"/>
      <c r="C5206" s="309"/>
      <c r="D5206" s="309"/>
    </row>
    <row r="5207" spans="1:4">
      <c r="A5207" s="309"/>
      <c r="B5207" s="310"/>
      <c r="C5207" s="309"/>
      <c r="D5207" s="309"/>
    </row>
    <row r="5208" spans="1:4">
      <c r="A5208" s="309"/>
      <c r="B5208" s="310"/>
      <c r="C5208" s="309"/>
      <c r="D5208" s="309"/>
    </row>
    <row r="5209" spans="1:4">
      <c r="A5209" s="309"/>
      <c r="B5209" s="310"/>
      <c r="C5209" s="309"/>
      <c r="D5209" s="309"/>
    </row>
    <row r="5210" spans="1:4">
      <c r="A5210" s="309"/>
      <c r="B5210" s="310"/>
      <c r="C5210" s="309"/>
      <c r="D5210" s="309"/>
    </row>
    <row r="5211" spans="1:4">
      <c r="A5211" s="309"/>
      <c r="B5211" s="310"/>
      <c r="C5211" s="309"/>
      <c r="D5211" s="309"/>
    </row>
    <row r="5212" spans="1:4">
      <c r="A5212" s="309"/>
      <c r="B5212" s="310"/>
      <c r="C5212" s="309"/>
      <c r="D5212" s="309"/>
    </row>
    <row r="5213" spans="1:4">
      <c r="A5213" s="308"/>
      <c r="B5213" s="308"/>
      <c r="C5213" s="308"/>
      <c r="D5213" s="308"/>
    </row>
    <row r="5214" spans="1:4">
      <c r="A5214" s="309"/>
      <c r="B5214" s="310"/>
      <c r="C5214" s="309"/>
      <c r="D5214" s="309"/>
    </row>
    <row r="5215" spans="1:4">
      <c r="A5215" s="309"/>
      <c r="B5215" s="310"/>
      <c r="C5215" s="309"/>
      <c r="D5215" s="309"/>
    </row>
    <row r="5216" spans="1:4">
      <c r="A5216" s="308"/>
      <c r="B5216" s="308"/>
      <c r="C5216" s="308"/>
      <c r="D5216" s="308"/>
    </row>
    <row r="5217" spans="1:4">
      <c r="A5217" s="309"/>
      <c r="B5217" s="310"/>
      <c r="C5217" s="309"/>
      <c r="D5217" s="309"/>
    </row>
    <row r="5218" spans="1:4">
      <c r="A5218" s="309"/>
      <c r="B5218" s="310"/>
      <c r="C5218" s="309"/>
      <c r="D5218" s="309"/>
    </row>
    <row r="5219" spans="1:4">
      <c r="A5219" s="309"/>
      <c r="B5219" s="310"/>
      <c r="C5219" s="309"/>
      <c r="D5219" s="309"/>
    </row>
    <row r="5220" spans="1:4">
      <c r="A5220" s="309"/>
      <c r="B5220" s="310"/>
      <c r="C5220" s="309"/>
      <c r="D5220" s="309"/>
    </row>
    <row r="5221" spans="1:4">
      <c r="A5221" s="309"/>
      <c r="B5221" s="310"/>
      <c r="C5221" s="309"/>
      <c r="D5221" s="309"/>
    </row>
    <row r="5222" spans="1:4">
      <c r="A5222" s="309"/>
      <c r="B5222" s="310"/>
      <c r="C5222" s="309"/>
      <c r="D5222" s="309"/>
    </row>
    <row r="5223" spans="1:4">
      <c r="A5223" s="309"/>
      <c r="B5223" s="310"/>
      <c r="C5223" s="309"/>
      <c r="D5223" s="309"/>
    </row>
    <row r="5224" spans="1:4">
      <c r="A5224" s="309"/>
      <c r="B5224" s="310"/>
      <c r="C5224" s="309"/>
      <c r="D5224" s="309"/>
    </row>
    <row r="5225" spans="1:4">
      <c r="A5225" s="309"/>
      <c r="B5225" s="310"/>
      <c r="C5225" s="309"/>
      <c r="D5225" s="309"/>
    </row>
    <row r="5226" spans="1:4">
      <c r="A5226" s="309"/>
      <c r="B5226" s="310"/>
      <c r="C5226" s="309"/>
      <c r="D5226" s="309"/>
    </row>
    <row r="5227" spans="1:4">
      <c r="A5227" s="309"/>
      <c r="B5227" s="310"/>
      <c r="C5227" s="309"/>
      <c r="D5227" s="309"/>
    </row>
    <row r="5228" spans="1:4">
      <c r="A5228" s="309"/>
      <c r="B5228" s="310"/>
      <c r="C5228" s="309"/>
      <c r="D5228" s="309"/>
    </row>
    <row r="5229" spans="1:4">
      <c r="A5229" s="308"/>
      <c r="B5229" s="308"/>
      <c r="C5229" s="308"/>
      <c r="D5229" s="308"/>
    </row>
    <row r="5230" spans="1:4">
      <c r="A5230" s="309"/>
      <c r="B5230" s="310"/>
      <c r="C5230" s="309"/>
      <c r="D5230" s="309"/>
    </row>
    <row r="5231" spans="1:4">
      <c r="A5231" s="309"/>
      <c r="B5231" s="310"/>
      <c r="C5231" s="309"/>
      <c r="D5231" s="309"/>
    </row>
    <row r="5232" spans="1:4">
      <c r="A5232" s="309"/>
      <c r="B5232" s="310"/>
      <c r="C5232" s="309"/>
      <c r="D5232" s="309"/>
    </row>
    <row r="5233" spans="1:4">
      <c r="A5233" s="309"/>
      <c r="B5233" s="310"/>
      <c r="C5233" s="309"/>
      <c r="D5233" s="309"/>
    </row>
    <row r="5234" spans="1:4">
      <c r="A5234" s="309"/>
      <c r="B5234" s="310"/>
      <c r="C5234" s="309"/>
      <c r="D5234" s="309"/>
    </row>
    <row r="5235" spans="1:4">
      <c r="A5235" s="309"/>
      <c r="B5235" s="310"/>
      <c r="C5235" s="309"/>
      <c r="D5235" s="309"/>
    </row>
    <row r="5236" spans="1:4">
      <c r="A5236" s="309"/>
      <c r="B5236" s="310"/>
      <c r="C5236" s="309"/>
      <c r="D5236" s="309"/>
    </row>
    <row r="5237" spans="1:4">
      <c r="A5237" s="309"/>
      <c r="B5237" s="310"/>
      <c r="C5237" s="309"/>
      <c r="D5237" s="309"/>
    </row>
    <row r="5238" spans="1:4">
      <c r="A5238" s="309"/>
      <c r="B5238" s="310"/>
      <c r="C5238" s="309"/>
      <c r="D5238" s="309"/>
    </row>
    <row r="5239" spans="1:4">
      <c r="A5239" s="308"/>
      <c r="B5239" s="308"/>
      <c r="C5239" s="308"/>
      <c r="D5239" s="308"/>
    </row>
    <row r="5240" spans="1:4">
      <c r="A5240" s="308"/>
      <c r="B5240" s="308"/>
      <c r="C5240" s="308"/>
      <c r="D5240" s="308"/>
    </row>
    <row r="5241" spans="1:4">
      <c r="A5241" s="309"/>
      <c r="B5241" s="310"/>
      <c r="C5241" s="309"/>
      <c r="D5241" s="309"/>
    </row>
    <row r="5242" spans="1:4">
      <c r="A5242" s="309"/>
      <c r="B5242" s="310"/>
      <c r="C5242" s="309"/>
      <c r="D5242" s="309"/>
    </row>
    <row r="5243" spans="1:4">
      <c r="A5243" s="309"/>
      <c r="B5243" s="310"/>
      <c r="C5243" s="309"/>
      <c r="D5243" s="309"/>
    </row>
    <row r="5244" spans="1:4">
      <c r="A5244" s="309"/>
      <c r="B5244" s="310"/>
      <c r="C5244" s="309"/>
      <c r="D5244" s="309"/>
    </row>
    <row r="5245" spans="1:4">
      <c r="A5245" s="308"/>
      <c r="B5245" s="308"/>
      <c r="C5245" s="308"/>
      <c r="D5245" s="308"/>
    </row>
    <row r="5246" spans="1:4">
      <c r="A5246" s="309"/>
      <c r="B5246" s="310"/>
      <c r="C5246" s="309"/>
      <c r="D5246" s="309"/>
    </row>
    <row r="5247" spans="1:4">
      <c r="A5247" s="309"/>
      <c r="B5247" s="310"/>
      <c r="C5247" s="309"/>
      <c r="D5247" s="309"/>
    </row>
    <row r="5248" spans="1:4">
      <c r="A5248" s="309"/>
      <c r="B5248" s="310"/>
      <c r="C5248" s="309"/>
      <c r="D5248" s="309"/>
    </row>
    <row r="5249" spans="1:4">
      <c r="A5249" s="309"/>
      <c r="B5249" s="310"/>
      <c r="C5249" s="309"/>
      <c r="D5249" s="309"/>
    </row>
    <row r="5250" spans="1:4">
      <c r="A5250" s="309"/>
      <c r="B5250" s="310"/>
      <c r="C5250" s="309"/>
      <c r="D5250" s="309"/>
    </row>
    <row r="5251" spans="1:4">
      <c r="A5251" s="309"/>
      <c r="B5251" s="310"/>
      <c r="C5251" s="309"/>
      <c r="D5251" s="309"/>
    </row>
    <row r="5252" spans="1:4">
      <c r="A5252" s="309"/>
      <c r="B5252" s="310"/>
      <c r="C5252" s="309"/>
      <c r="D5252" s="309"/>
    </row>
    <row r="5253" spans="1:4">
      <c r="A5253" s="309"/>
      <c r="B5253" s="310"/>
      <c r="C5253" s="309"/>
      <c r="D5253" s="309"/>
    </row>
    <row r="5254" spans="1:4">
      <c r="A5254" s="309"/>
      <c r="B5254" s="310"/>
      <c r="C5254" s="309"/>
      <c r="D5254" s="309"/>
    </row>
    <row r="5255" spans="1:4">
      <c r="A5255" s="309"/>
      <c r="B5255" s="310"/>
      <c r="C5255" s="309"/>
      <c r="D5255" s="309"/>
    </row>
    <row r="5256" spans="1:4">
      <c r="A5256" s="309"/>
      <c r="B5256" s="310"/>
      <c r="C5256" s="309"/>
      <c r="D5256" s="309"/>
    </row>
    <row r="5257" spans="1:4">
      <c r="A5257" s="309"/>
      <c r="B5257" s="310"/>
      <c r="C5257" s="309"/>
      <c r="D5257" s="309"/>
    </row>
    <row r="5258" spans="1:4">
      <c r="A5258" s="309"/>
      <c r="B5258" s="310"/>
      <c r="C5258" s="309"/>
      <c r="D5258" s="309"/>
    </row>
    <row r="5259" spans="1:4">
      <c r="A5259" s="309"/>
      <c r="B5259" s="310"/>
      <c r="C5259" s="309"/>
      <c r="D5259" s="309"/>
    </row>
    <row r="5260" spans="1:4">
      <c r="A5260" s="309"/>
      <c r="B5260" s="310"/>
      <c r="C5260" s="309"/>
      <c r="D5260" s="309"/>
    </row>
    <row r="5261" spans="1:4">
      <c r="A5261" s="309"/>
      <c r="B5261" s="310"/>
      <c r="C5261" s="309"/>
      <c r="D5261" s="309"/>
    </row>
    <row r="5262" spans="1:4">
      <c r="A5262" s="309"/>
      <c r="B5262" s="310"/>
      <c r="C5262" s="309"/>
      <c r="D5262" s="309"/>
    </row>
    <row r="5263" spans="1:4">
      <c r="A5263" s="309"/>
      <c r="B5263" s="310"/>
      <c r="C5263" s="309"/>
      <c r="D5263" s="309"/>
    </row>
    <row r="5264" spans="1:4">
      <c r="A5264" s="309"/>
      <c r="B5264" s="310"/>
      <c r="C5264" s="309"/>
      <c r="D5264" s="309"/>
    </row>
    <row r="5265" spans="1:4">
      <c r="A5265" s="309"/>
      <c r="B5265" s="310"/>
      <c r="C5265" s="309"/>
      <c r="D5265" s="309"/>
    </row>
    <row r="5266" spans="1:4">
      <c r="A5266" s="309"/>
      <c r="B5266" s="310"/>
      <c r="C5266" s="309"/>
      <c r="D5266" s="309"/>
    </row>
    <row r="5267" spans="1:4">
      <c r="A5267" s="308"/>
      <c r="B5267" s="308"/>
      <c r="C5267" s="308"/>
      <c r="D5267" s="308"/>
    </row>
    <row r="5268" spans="1:4">
      <c r="A5268" s="309"/>
      <c r="B5268" s="310"/>
      <c r="C5268" s="309"/>
      <c r="D5268" s="309"/>
    </row>
    <row r="5269" spans="1:4">
      <c r="A5269" s="309"/>
      <c r="B5269" s="310"/>
      <c r="C5269" s="309"/>
      <c r="D5269" s="309"/>
    </row>
    <row r="5270" spans="1:4">
      <c r="A5270" s="309"/>
      <c r="B5270" s="310"/>
      <c r="C5270" s="309"/>
      <c r="D5270" s="309"/>
    </row>
    <row r="5271" spans="1:4">
      <c r="A5271" s="309"/>
      <c r="B5271" s="310"/>
      <c r="C5271" s="309"/>
      <c r="D5271" s="309"/>
    </row>
    <row r="5272" spans="1:4">
      <c r="A5272" s="309"/>
      <c r="B5272" s="310"/>
      <c r="C5272" s="309"/>
      <c r="D5272" s="309"/>
    </row>
    <row r="5273" spans="1:4">
      <c r="A5273" s="309"/>
      <c r="B5273" s="310"/>
      <c r="C5273" s="309"/>
      <c r="D5273" s="309"/>
    </row>
    <row r="5274" spans="1:4">
      <c r="A5274" s="309"/>
      <c r="B5274" s="310"/>
      <c r="C5274" s="309"/>
      <c r="D5274" s="309"/>
    </row>
    <row r="5275" spans="1:4">
      <c r="A5275" s="309"/>
      <c r="B5275" s="310"/>
      <c r="C5275" s="309"/>
      <c r="D5275" s="309"/>
    </row>
    <row r="5276" spans="1:4">
      <c r="A5276" s="309"/>
      <c r="B5276" s="310"/>
      <c r="C5276" s="309"/>
      <c r="D5276" s="309"/>
    </row>
    <row r="5277" spans="1:4">
      <c r="A5277" s="308"/>
      <c r="B5277" s="308"/>
      <c r="C5277" s="308"/>
      <c r="D5277" s="308"/>
    </row>
    <row r="5278" spans="1:4">
      <c r="A5278" s="309"/>
      <c r="B5278" s="310"/>
      <c r="C5278" s="309"/>
      <c r="D5278" s="309"/>
    </row>
    <row r="5279" spans="1:4">
      <c r="A5279" s="309"/>
      <c r="B5279" s="310"/>
      <c r="C5279" s="309"/>
      <c r="D5279" s="309"/>
    </row>
    <row r="5280" spans="1:4">
      <c r="A5280" s="309"/>
      <c r="B5280" s="310"/>
      <c r="C5280" s="309"/>
      <c r="D5280" s="309"/>
    </row>
    <row r="5281" spans="1:4">
      <c r="A5281" s="309"/>
      <c r="B5281" s="310"/>
      <c r="C5281" s="309"/>
      <c r="D5281" s="309"/>
    </row>
    <row r="5282" spans="1:4">
      <c r="A5282" s="309"/>
      <c r="B5282" s="310"/>
      <c r="C5282" s="309"/>
      <c r="D5282" s="309"/>
    </row>
    <row r="5283" spans="1:4">
      <c r="A5283" s="309"/>
      <c r="B5283" s="310"/>
      <c r="C5283" s="309"/>
      <c r="D5283" s="309"/>
    </row>
    <row r="5284" spans="1:4">
      <c r="A5284" s="309"/>
      <c r="B5284" s="310"/>
      <c r="C5284" s="309"/>
      <c r="D5284" s="309"/>
    </row>
    <row r="5285" spans="1:4">
      <c r="A5285" s="309"/>
      <c r="B5285" s="310"/>
      <c r="C5285" s="309"/>
      <c r="D5285" s="309"/>
    </row>
    <row r="5286" spans="1:4">
      <c r="A5286" s="309"/>
      <c r="B5286" s="310"/>
      <c r="C5286" s="309"/>
      <c r="D5286" s="309"/>
    </row>
    <row r="5287" spans="1:4">
      <c r="A5287" s="308"/>
      <c r="B5287" s="308"/>
      <c r="C5287" s="308"/>
      <c r="D5287" s="308"/>
    </row>
    <row r="5288" spans="1:4">
      <c r="A5288" s="309"/>
      <c r="B5288" s="310"/>
      <c r="C5288" s="309"/>
      <c r="D5288" s="309"/>
    </row>
    <row r="5289" spans="1:4">
      <c r="A5289" s="309"/>
      <c r="B5289" s="310"/>
      <c r="C5289" s="309"/>
      <c r="D5289" s="309"/>
    </row>
    <row r="5290" spans="1:4">
      <c r="A5290" s="309"/>
      <c r="B5290" s="310"/>
      <c r="C5290" s="309"/>
      <c r="D5290" s="309"/>
    </row>
    <row r="5291" spans="1:4">
      <c r="A5291" s="309"/>
      <c r="B5291" s="310"/>
      <c r="C5291" s="309"/>
      <c r="D5291" s="309"/>
    </row>
    <row r="5292" spans="1:4">
      <c r="A5292" s="309"/>
      <c r="B5292" s="310"/>
      <c r="C5292" s="309"/>
      <c r="D5292" s="309"/>
    </row>
    <row r="5293" spans="1:4">
      <c r="A5293" s="309"/>
      <c r="B5293" s="310"/>
      <c r="C5293" s="309"/>
      <c r="D5293" s="309"/>
    </row>
    <row r="5294" spans="1:4">
      <c r="A5294" s="309"/>
      <c r="B5294" s="310"/>
      <c r="C5294" s="309"/>
      <c r="D5294" s="309"/>
    </row>
    <row r="5295" spans="1:4">
      <c r="A5295" s="309"/>
      <c r="B5295" s="310"/>
      <c r="C5295" s="309"/>
      <c r="D5295" s="309"/>
    </row>
    <row r="5296" spans="1:4">
      <c r="A5296" s="309"/>
      <c r="B5296" s="310"/>
      <c r="C5296" s="309"/>
      <c r="D5296" s="309"/>
    </row>
    <row r="5297" spans="1:4">
      <c r="A5297" s="308"/>
      <c r="B5297" s="308"/>
      <c r="C5297" s="308"/>
      <c r="D5297" s="308"/>
    </row>
    <row r="5298" spans="1:4">
      <c r="A5298" s="309"/>
      <c r="B5298" s="310"/>
      <c r="C5298" s="309"/>
      <c r="D5298" s="309"/>
    </row>
    <row r="5299" spans="1:4">
      <c r="A5299" s="309"/>
      <c r="B5299" s="310"/>
      <c r="C5299" s="309"/>
      <c r="D5299" s="309"/>
    </row>
    <row r="5300" spans="1:4">
      <c r="A5300" s="309"/>
      <c r="B5300" s="310"/>
      <c r="C5300" s="309"/>
      <c r="D5300" s="309"/>
    </row>
    <row r="5301" spans="1:4">
      <c r="A5301" s="309"/>
      <c r="B5301" s="310"/>
      <c r="C5301" s="309"/>
      <c r="D5301" s="309"/>
    </row>
    <row r="5302" spans="1:4">
      <c r="A5302" s="309"/>
      <c r="B5302" s="310"/>
      <c r="C5302" s="309"/>
      <c r="D5302" s="309"/>
    </row>
    <row r="5303" spans="1:4">
      <c r="A5303" s="309"/>
      <c r="B5303" s="310"/>
      <c r="C5303" s="309"/>
      <c r="D5303" s="309"/>
    </row>
    <row r="5304" spans="1:4">
      <c r="A5304" s="308"/>
      <c r="B5304" s="308"/>
      <c r="C5304" s="308"/>
      <c r="D5304" s="308"/>
    </row>
    <row r="5305" spans="1:4">
      <c r="A5305" s="309"/>
      <c r="B5305" s="310"/>
      <c r="C5305" s="309"/>
      <c r="D5305" s="309"/>
    </row>
    <row r="5306" spans="1:4">
      <c r="A5306" s="309"/>
      <c r="B5306" s="310"/>
      <c r="C5306" s="309"/>
      <c r="D5306" s="309"/>
    </row>
    <row r="5307" spans="1:4">
      <c r="A5307" s="309"/>
      <c r="B5307" s="310"/>
      <c r="C5307" s="309"/>
      <c r="D5307" s="309"/>
    </row>
    <row r="5308" spans="1:4">
      <c r="A5308" s="309"/>
      <c r="B5308" s="310"/>
      <c r="C5308" s="309"/>
      <c r="D5308" s="309"/>
    </row>
    <row r="5309" spans="1:4">
      <c r="A5309" s="309"/>
      <c r="B5309" s="310"/>
      <c r="C5309" s="309"/>
      <c r="D5309" s="309"/>
    </row>
    <row r="5310" spans="1:4">
      <c r="A5310" s="309"/>
      <c r="B5310" s="310"/>
      <c r="C5310" s="309"/>
      <c r="D5310" s="309"/>
    </row>
    <row r="5311" spans="1:4">
      <c r="A5311" s="308"/>
      <c r="B5311" s="308"/>
      <c r="C5311" s="308"/>
      <c r="D5311" s="308"/>
    </row>
    <row r="5312" spans="1:4">
      <c r="A5312" s="309"/>
      <c r="B5312" s="310"/>
      <c r="C5312" s="309"/>
      <c r="D5312" s="309"/>
    </row>
    <row r="5313" spans="1:4">
      <c r="A5313" s="309"/>
      <c r="B5313" s="310"/>
      <c r="C5313" s="309"/>
      <c r="D5313" s="309"/>
    </row>
    <row r="5314" spans="1:4">
      <c r="A5314" s="309"/>
      <c r="B5314" s="310"/>
      <c r="C5314" s="309"/>
      <c r="D5314" s="309"/>
    </row>
    <row r="5315" spans="1:4">
      <c r="A5315" s="309"/>
      <c r="B5315" s="310"/>
      <c r="C5315" s="309"/>
      <c r="D5315" s="309"/>
    </row>
    <row r="5316" spans="1:4">
      <c r="A5316" s="309"/>
      <c r="B5316" s="310"/>
      <c r="C5316" s="309"/>
      <c r="D5316" s="309"/>
    </row>
    <row r="5317" spans="1:4">
      <c r="A5317" s="309"/>
      <c r="B5317" s="310"/>
      <c r="C5317" s="309"/>
      <c r="D5317" s="309"/>
    </row>
    <row r="5318" spans="1:4">
      <c r="A5318" s="309"/>
      <c r="B5318" s="310"/>
      <c r="C5318" s="309"/>
      <c r="D5318" s="309"/>
    </row>
    <row r="5319" spans="1:4">
      <c r="A5319" s="309"/>
      <c r="B5319" s="310"/>
      <c r="C5319" s="309"/>
      <c r="D5319" s="309"/>
    </row>
    <row r="5320" spans="1:4">
      <c r="A5320" s="309"/>
      <c r="B5320" s="310"/>
      <c r="C5320" s="309"/>
      <c r="D5320" s="309"/>
    </row>
    <row r="5321" spans="1:4">
      <c r="A5321" s="309"/>
      <c r="B5321" s="310"/>
      <c r="C5321" s="309"/>
      <c r="D5321" s="309"/>
    </row>
    <row r="5322" spans="1:4">
      <c r="A5322" s="309"/>
      <c r="B5322" s="310"/>
      <c r="C5322" s="309"/>
      <c r="D5322" s="309"/>
    </row>
    <row r="5323" spans="1:4">
      <c r="A5323" s="308"/>
      <c r="B5323" s="308"/>
      <c r="C5323" s="308"/>
      <c r="D5323" s="308"/>
    </row>
    <row r="5324" spans="1:4">
      <c r="A5324" s="309"/>
      <c r="B5324" s="310"/>
      <c r="C5324" s="309"/>
      <c r="D5324" s="309"/>
    </row>
    <row r="5325" spans="1:4">
      <c r="A5325" s="309"/>
      <c r="B5325" s="310"/>
      <c r="C5325" s="309"/>
      <c r="D5325" s="309"/>
    </row>
    <row r="5326" spans="1:4">
      <c r="A5326" s="309"/>
      <c r="B5326" s="310"/>
      <c r="C5326" s="309"/>
      <c r="D5326" s="309"/>
    </row>
    <row r="5327" spans="1:4">
      <c r="A5327" s="309"/>
      <c r="B5327" s="310"/>
      <c r="C5327" s="309"/>
      <c r="D5327" s="309"/>
    </row>
    <row r="5328" spans="1:4">
      <c r="A5328" s="309"/>
      <c r="B5328" s="310"/>
      <c r="C5328" s="309"/>
      <c r="D5328" s="309"/>
    </row>
    <row r="5329" spans="1:4">
      <c r="A5329" s="309"/>
      <c r="B5329" s="310"/>
      <c r="C5329" s="309"/>
      <c r="D5329" s="309"/>
    </row>
    <row r="5330" spans="1:4">
      <c r="A5330" s="309"/>
      <c r="B5330" s="310"/>
      <c r="C5330" s="309"/>
      <c r="D5330" s="309"/>
    </row>
    <row r="5331" spans="1:4">
      <c r="A5331" s="309"/>
      <c r="B5331" s="310"/>
      <c r="C5331" s="309"/>
      <c r="D5331" s="309"/>
    </row>
    <row r="5332" spans="1:4">
      <c r="A5332" s="309"/>
      <c r="B5332" s="310"/>
      <c r="C5332" s="309"/>
      <c r="D5332" s="309"/>
    </row>
    <row r="5333" spans="1:4">
      <c r="A5333" s="308"/>
      <c r="B5333" s="308"/>
      <c r="C5333" s="308"/>
      <c r="D5333" s="308"/>
    </row>
    <row r="5334" spans="1:4">
      <c r="A5334" s="309"/>
      <c r="B5334" s="310"/>
      <c r="C5334" s="309"/>
      <c r="D5334" s="309"/>
    </row>
    <row r="5335" spans="1:4">
      <c r="A5335" s="309"/>
      <c r="B5335" s="310"/>
      <c r="C5335" s="309"/>
      <c r="D5335" s="309"/>
    </row>
    <row r="5336" spans="1:4">
      <c r="A5336" s="309"/>
      <c r="B5336" s="310"/>
      <c r="C5336" s="309"/>
      <c r="D5336" s="309"/>
    </row>
    <row r="5337" spans="1:4">
      <c r="A5337" s="309"/>
      <c r="B5337" s="310"/>
      <c r="C5337" s="309"/>
      <c r="D5337" s="309"/>
    </row>
    <row r="5338" spans="1:4">
      <c r="A5338" s="309"/>
      <c r="B5338" s="310"/>
      <c r="C5338" s="309"/>
      <c r="D5338" s="309"/>
    </row>
    <row r="5339" spans="1:4">
      <c r="A5339" s="309"/>
      <c r="B5339" s="310"/>
      <c r="C5339" s="309"/>
      <c r="D5339" s="309"/>
    </row>
    <row r="5340" spans="1:4">
      <c r="A5340" s="309"/>
      <c r="B5340" s="310"/>
      <c r="C5340" s="309"/>
      <c r="D5340" s="309"/>
    </row>
    <row r="5341" spans="1:4">
      <c r="A5341" s="309"/>
      <c r="B5341" s="310"/>
      <c r="C5341" s="309"/>
      <c r="D5341" s="309"/>
    </row>
    <row r="5342" spans="1:4">
      <c r="A5342" s="309"/>
      <c r="B5342" s="310"/>
      <c r="C5342" s="309"/>
      <c r="D5342" s="309"/>
    </row>
    <row r="5343" spans="1:4">
      <c r="A5343" s="308"/>
      <c r="B5343" s="308"/>
      <c r="C5343" s="308"/>
      <c r="D5343" s="308"/>
    </row>
    <row r="5344" spans="1:4">
      <c r="A5344" s="309"/>
      <c r="B5344" s="310"/>
      <c r="C5344" s="309"/>
      <c r="D5344" s="309"/>
    </row>
    <row r="5345" spans="1:4">
      <c r="A5345" s="309"/>
      <c r="B5345" s="310"/>
      <c r="C5345" s="309"/>
      <c r="D5345" s="309"/>
    </row>
    <row r="5346" spans="1:4">
      <c r="A5346" s="309"/>
      <c r="B5346" s="310"/>
      <c r="C5346" s="309"/>
      <c r="D5346" s="309"/>
    </row>
    <row r="5347" spans="1:4">
      <c r="A5347" s="309"/>
      <c r="B5347" s="310"/>
      <c r="C5347" s="309"/>
      <c r="D5347" s="309"/>
    </row>
    <row r="5348" spans="1:4">
      <c r="A5348" s="309"/>
      <c r="B5348" s="310"/>
      <c r="C5348" s="309"/>
      <c r="D5348" s="309"/>
    </row>
    <row r="5349" spans="1:4">
      <c r="A5349" s="309"/>
      <c r="B5349" s="310"/>
      <c r="C5349" s="309"/>
      <c r="D5349" s="309"/>
    </row>
    <row r="5350" spans="1:4">
      <c r="A5350" s="309"/>
      <c r="B5350" s="310"/>
      <c r="C5350" s="309"/>
      <c r="D5350" s="309"/>
    </row>
    <row r="5351" spans="1:4">
      <c r="A5351" s="309"/>
      <c r="B5351" s="310"/>
      <c r="C5351" s="309"/>
      <c r="D5351" s="309"/>
    </row>
    <row r="5352" spans="1:4">
      <c r="A5352" s="309"/>
      <c r="B5352" s="310"/>
      <c r="C5352" s="309"/>
      <c r="D5352" s="309"/>
    </row>
    <row r="5353" spans="1:4">
      <c r="A5353" s="308"/>
      <c r="B5353" s="308"/>
      <c r="C5353" s="308"/>
      <c r="D5353" s="308"/>
    </row>
    <row r="5354" spans="1:4">
      <c r="A5354" s="309"/>
      <c r="B5354" s="310"/>
      <c r="C5354" s="309"/>
      <c r="D5354" s="309"/>
    </row>
    <row r="5355" spans="1:4">
      <c r="A5355" s="309"/>
      <c r="B5355" s="310"/>
      <c r="C5355" s="309"/>
      <c r="D5355" s="309"/>
    </row>
    <row r="5356" spans="1:4">
      <c r="A5356" s="309"/>
      <c r="B5356" s="310"/>
      <c r="C5356" s="309"/>
      <c r="D5356" s="309"/>
    </row>
    <row r="5357" spans="1:4">
      <c r="A5357" s="309"/>
      <c r="B5357" s="310"/>
      <c r="C5357" s="309"/>
      <c r="D5357" s="309"/>
    </row>
    <row r="5358" spans="1:4">
      <c r="A5358" s="309"/>
      <c r="B5358" s="310"/>
      <c r="C5358" s="309"/>
      <c r="D5358" s="309"/>
    </row>
    <row r="5359" spans="1:4">
      <c r="A5359" s="309"/>
      <c r="B5359" s="310"/>
      <c r="C5359" s="309"/>
      <c r="D5359" s="309"/>
    </row>
    <row r="5360" spans="1:4">
      <c r="A5360" s="309"/>
      <c r="B5360" s="310"/>
      <c r="C5360" s="309"/>
      <c r="D5360" s="309"/>
    </row>
    <row r="5361" spans="1:4">
      <c r="A5361" s="309"/>
      <c r="B5361" s="310"/>
      <c r="C5361" s="309"/>
      <c r="D5361" s="309"/>
    </row>
    <row r="5362" spans="1:4">
      <c r="A5362" s="309"/>
      <c r="B5362" s="310"/>
      <c r="C5362" s="309"/>
      <c r="D5362" s="309"/>
    </row>
    <row r="5363" spans="1:4">
      <c r="A5363" s="309"/>
      <c r="B5363" s="310"/>
      <c r="C5363" s="309"/>
      <c r="D5363" s="309"/>
    </row>
    <row r="5364" spans="1:4">
      <c r="A5364" s="309"/>
      <c r="B5364" s="310"/>
      <c r="C5364" s="309"/>
      <c r="D5364" s="309"/>
    </row>
    <row r="5365" spans="1:4">
      <c r="A5365" s="308"/>
      <c r="B5365" s="308"/>
      <c r="C5365" s="308"/>
      <c r="D5365" s="308"/>
    </row>
    <row r="5366" spans="1:4">
      <c r="A5366" s="309"/>
      <c r="B5366" s="310"/>
      <c r="C5366" s="309"/>
      <c r="D5366" s="309"/>
    </row>
    <row r="5367" spans="1:4">
      <c r="A5367" s="309"/>
      <c r="B5367" s="310"/>
      <c r="C5367" s="309"/>
      <c r="D5367" s="309"/>
    </row>
    <row r="5368" spans="1:4">
      <c r="A5368" s="309"/>
      <c r="B5368" s="310"/>
      <c r="C5368" s="309"/>
      <c r="D5368" s="309"/>
    </row>
    <row r="5369" spans="1:4">
      <c r="A5369" s="309"/>
      <c r="B5369" s="310"/>
      <c r="C5369" s="309"/>
      <c r="D5369" s="309"/>
    </row>
    <row r="5370" spans="1:4">
      <c r="A5370" s="309"/>
      <c r="B5370" s="310"/>
      <c r="C5370" s="309"/>
      <c r="D5370" s="309"/>
    </row>
    <row r="5371" spans="1:4">
      <c r="A5371" s="309"/>
      <c r="B5371" s="310"/>
      <c r="C5371" s="309"/>
      <c r="D5371" s="309"/>
    </row>
    <row r="5372" spans="1:4">
      <c r="A5372" s="309"/>
      <c r="B5372" s="310"/>
      <c r="C5372" s="309"/>
      <c r="D5372" s="309"/>
    </row>
    <row r="5373" spans="1:4">
      <c r="A5373" s="309"/>
      <c r="B5373" s="310"/>
      <c r="C5373" s="309"/>
      <c r="D5373" s="309"/>
    </row>
    <row r="5374" spans="1:4">
      <c r="A5374" s="309"/>
      <c r="B5374" s="310"/>
      <c r="C5374" s="309"/>
      <c r="D5374" s="309"/>
    </row>
    <row r="5375" spans="1:4">
      <c r="A5375" s="309"/>
      <c r="B5375" s="310"/>
      <c r="C5375" s="309"/>
      <c r="D5375" s="309"/>
    </row>
    <row r="5376" spans="1:4">
      <c r="A5376" s="309"/>
      <c r="B5376" s="310"/>
      <c r="C5376" s="309"/>
      <c r="D5376" s="309"/>
    </row>
    <row r="5377" spans="1:4">
      <c r="A5377" s="309"/>
      <c r="B5377" s="310"/>
      <c r="C5377" s="309"/>
      <c r="D5377" s="309"/>
    </row>
    <row r="5378" spans="1:4">
      <c r="A5378" s="309"/>
      <c r="B5378" s="310"/>
      <c r="C5378" s="309"/>
      <c r="D5378" s="309"/>
    </row>
    <row r="5379" spans="1:4">
      <c r="A5379" s="309"/>
      <c r="B5379" s="310"/>
      <c r="C5379" s="309"/>
      <c r="D5379" s="309"/>
    </row>
    <row r="5380" spans="1:4">
      <c r="A5380" s="309"/>
      <c r="B5380" s="310"/>
      <c r="C5380" s="309"/>
      <c r="D5380" s="309"/>
    </row>
    <row r="5381" spans="1:4">
      <c r="A5381" s="308"/>
      <c r="B5381" s="308"/>
      <c r="C5381" s="308"/>
      <c r="D5381" s="308"/>
    </row>
    <row r="5382" spans="1:4">
      <c r="A5382" s="309"/>
      <c r="B5382" s="310"/>
      <c r="C5382" s="309"/>
      <c r="D5382" s="309"/>
    </row>
    <row r="5383" spans="1:4">
      <c r="A5383" s="309"/>
      <c r="B5383" s="310"/>
      <c r="C5383" s="309"/>
      <c r="D5383" s="309"/>
    </row>
    <row r="5384" spans="1:4">
      <c r="A5384" s="309"/>
      <c r="B5384" s="310"/>
      <c r="C5384" s="309"/>
      <c r="D5384" s="309"/>
    </row>
    <row r="5385" spans="1:4">
      <c r="A5385" s="309"/>
      <c r="B5385" s="310"/>
      <c r="C5385" s="309"/>
      <c r="D5385" s="309"/>
    </row>
    <row r="5386" spans="1:4">
      <c r="A5386" s="309"/>
      <c r="B5386" s="310"/>
      <c r="C5386" s="309"/>
      <c r="D5386" s="309"/>
    </row>
    <row r="5387" spans="1:4">
      <c r="A5387" s="309"/>
      <c r="B5387" s="310"/>
      <c r="C5387" s="309"/>
      <c r="D5387" s="309"/>
    </row>
    <row r="5388" spans="1:4">
      <c r="A5388" s="309"/>
      <c r="B5388" s="310"/>
      <c r="C5388" s="309"/>
      <c r="D5388" s="309"/>
    </row>
    <row r="5389" spans="1:4">
      <c r="A5389" s="309"/>
      <c r="B5389" s="310"/>
      <c r="C5389" s="309"/>
      <c r="D5389" s="309"/>
    </row>
    <row r="5390" spans="1:4">
      <c r="A5390" s="309"/>
      <c r="B5390" s="310"/>
      <c r="C5390" s="309"/>
      <c r="D5390" s="309"/>
    </row>
    <row r="5391" spans="1:4">
      <c r="A5391" s="309"/>
      <c r="B5391" s="310"/>
      <c r="C5391" s="309"/>
      <c r="D5391" s="309"/>
    </row>
    <row r="5392" spans="1:4">
      <c r="A5392" s="309"/>
      <c r="B5392" s="310"/>
      <c r="C5392" s="309"/>
      <c r="D5392" s="309"/>
    </row>
    <row r="5393" spans="1:4">
      <c r="A5393" s="309"/>
      <c r="B5393" s="310"/>
      <c r="C5393" s="309"/>
      <c r="D5393" s="309"/>
    </row>
    <row r="5394" spans="1:4">
      <c r="A5394" s="309"/>
      <c r="B5394" s="310"/>
      <c r="C5394" s="309"/>
      <c r="D5394" s="309"/>
    </row>
    <row r="5395" spans="1:4">
      <c r="A5395" s="309"/>
      <c r="B5395" s="310"/>
      <c r="C5395" s="309"/>
      <c r="D5395" s="309"/>
    </row>
    <row r="5396" spans="1:4">
      <c r="A5396" s="309"/>
      <c r="B5396" s="310"/>
      <c r="C5396" s="309"/>
      <c r="D5396" s="309"/>
    </row>
    <row r="5397" spans="1:4">
      <c r="A5397" s="309"/>
      <c r="B5397" s="310"/>
      <c r="C5397" s="309"/>
      <c r="D5397" s="309"/>
    </row>
    <row r="5398" spans="1:4">
      <c r="A5398" s="309"/>
      <c r="B5398" s="310"/>
      <c r="C5398" s="309"/>
      <c r="D5398" s="309"/>
    </row>
    <row r="5399" spans="1:4">
      <c r="A5399" s="309"/>
      <c r="B5399" s="310"/>
      <c r="C5399" s="309"/>
      <c r="D5399" s="309"/>
    </row>
    <row r="5400" spans="1:4">
      <c r="A5400" s="309"/>
      <c r="B5400" s="310"/>
      <c r="C5400" s="309"/>
      <c r="D5400" s="309"/>
    </row>
    <row r="5401" spans="1:4">
      <c r="A5401" s="309"/>
      <c r="B5401" s="310"/>
      <c r="C5401" s="309"/>
      <c r="D5401" s="309"/>
    </row>
    <row r="5402" spans="1:4">
      <c r="A5402" s="309"/>
      <c r="B5402" s="310"/>
      <c r="C5402" s="309"/>
      <c r="D5402" s="309"/>
    </row>
    <row r="5403" spans="1:4">
      <c r="A5403" s="309"/>
      <c r="B5403" s="310"/>
      <c r="C5403" s="309"/>
      <c r="D5403" s="309"/>
    </row>
    <row r="5404" spans="1:4">
      <c r="A5404" s="308"/>
      <c r="B5404" s="308"/>
      <c r="C5404" s="308"/>
      <c r="D5404" s="308"/>
    </row>
    <row r="5405" spans="1:4">
      <c r="A5405" s="309"/>
      <c r="B5405" s="310"/>
      <c r="C5405" s="309"/>
      <c r="D5405" s="309"/>
    </row>
    <row r="5406" spans="1:4">
      <c r="A5406" s="308"/>
      <c r="B5406" s="308"/>
      <c r="C5406" s="308"/>
      <c r="D5406" s="308"/>
    </row>
    <row r="5407" spans="1:4">
      <c r="A5407" s="309"/>
      <c r="B5407" s="310"/>
      <c r="C5407" s="309"/>
      <c r="D5407" s="309"/>
    </row>
    <row r="5408" spans="1:4">
      <c r="A5408" s="308"/>
      <c r="B5408" s="308"/>
      <c r="C5408" s="308"/>
      <c r="D5408" s="308"/>
    </row>
    <row r="5409" spans="1:4">
      <c r="A5409" s="309"/>
      <c r="B5409" s="310"/>
      <c r="C5409" s="309"/>
      <c r="D5409" s="309"/>
    </row>
    <row r="5410" spans="1:4">
      <c r="A5410" s="309"/>
      <c r="B5410" s="310"/>
      <c r="C5410" s="309"/>
      <c r="D5410" s="309"/>
    </row>
    <row r="5411" spans="1:4">
      <c r="A5411" s="309"/>
      <c r="B5411" s="310"/>
      <c r="C5411" s="309"/>
      <c r="D5411" s="309"/>
    </row>
    <row r="5412" spans="1:4">
      <c r="A5412" s="309"/>
      <c r="B5412" s="310"/>
      <c r="C5412" s="309"/>
      <c r="D5412" s="309"/>
    </row>
    <row r="5413" spans="1:4">
      <c r="A5413" s="309"/>
      <c r="B5413" s="310"/>
      <c r="C5413" s="309"/>
      <c r="D5413" s="309"/>
    </row>
    <row r="5414" spans="1:4">
      <c r="A5414" s="309"/>
      <c r="B5414" s="310"/>
      <c r="C5414" s="309"/>
      <c r="D5414" s="309"/>
    </row>
    <row r="5415" spans="1:4">
      <c r="A5415" s="309"/>
      <c r="B5415" s="310"/>
      <c r="C5415" s="309"/>
      <c r="D5415" s="309"/>
    </row>
    <row r="5416" spans="1:4">
      <c r="A5416" s="308"/>
      <c r="B5416" s="308"/>
      <c r="C5416" s="308"/>
      <c r="D5416" s="308"/>
    </row>
    <row r="5417" spans="1:4">
      <c r="A5417" s="309"/>
      <c r="B5417" s="310"/>
      <c r="C5417" s="309"/>
      <c r="D5417" s="309"/>
    </row>
    <row r="5418" spans="1:4">
      <c r="A5418" s="309"/>
      <c r="B5418" s="310"/>
      <c r="C5418" s="309"/>
      <c r="D5418" s="309"/>
    </row>
    <row r="5419" spans="1:4">
      <c r="A5419" s="309"/>
      <c r="B5419" s="310"/>
      <c r="C5419" s="309"/>
      <c r="D5419" s="309"/>
    </row>
    <row r="5420" spans="1:4">
      <c r="A5420" s="309"/>
      <c r="B5420" s="310"/>
      <c r="C5420" s="309"/>
      <c r="D5420" s="309"/>
    </row>
    <row r="5421" spans="1:4">
      <c r="A5421" s="308"/>
      <c r="B5421" s="308"/>
      <c r="C5421" s="308"/>
      <c r="D5421" s="308"/>
    </row>
    <row r="5422" spans="1:4">
      <c r="A5422" s="309"/>
      <c r="B5422" s="310"/>
      <c r="C5422" s="309"/>
      <c r="D5422" s="309"/>
    </row>
    <row r="5423" spans="1:4">
      <c r="A5423" s="308"/>
      <c r="B5423" s="308"/>
      <c r="C5423" s="308"/>
      <c r="D5423" s="308"/>
    </row>
    <row r="5424" spans="1:4">
      <c r="A5424" s="308"/>
      <c r="B5424" s="308"/>
      <c r="C5424" s="308"/>
      <c r="D5424" s="308"/>
    </row>
    <row r="5425" spans="1:4">
      <c r="A5425" s="309"/>
      <c r="B5425" s="310"/>
      <c r="C5425" s="309"/>
      <c r="D5425" s="309"/>
    </row>
    <row r="5426" spans="1:4">
      <c r="A5426" s="309"/>
      <c r="B5426" s="310"/>
      <c r="C5426" s="309"/>
      <c r="D5426" s="309"/>
    </row>
    <row r="5427" spans="1:4">
      <c r="A5427" s="308"/>
      <c r="B5427" s="308"/>
      <c r="C5427" s="308"/>
      <c r="D5427" s="308"/>
    </row>
    <row r="5428" spans="1:4">
      <c r="A5428" s="308"/>
      <c r="B5428" s="308"/>
      <c r="C5428" s="308"/>
      <c r="D5428" s="308"/>
    </row>
    <row r="5429" spans="1:4">
      <c r="A5429" s="309"/>
      <c r="B5429" s="310"/>
      <c r="C5429" s="309"/>
      <c r="D5429" s="309"/>
    </row>
    <row r="5430" spans="1:4">
      <c r="A5430" s="309"/>
      <c r="B5430" s="310"/>
      <c r="C5430" s="309"/>
      <c r="D5430" s="309"/>
    </row>
    <row r="5431" spans="1:4">
      <c r="A5431" s="309"/>
      <c r="B5431" s="310"/>
      <c r="C5431" s="309"/>
      <c r="D5431" s="309"/>
    </row>
    <row r="5432" spans="1:4">
      <c r="A5432" s="309"/>
      <c r="B5432" s="310"/>
      <c r="C5432" s="309"/>
      <c r="D5432" s="309"/>
    </row>
    <row r="5433" spans="1:4">
      <c r="A5433" s="309"/>
      <c r="B5433" s="310"/>
      <c r="C5433" s="309"/>
      <c r="D5433" s="309"/>
    </row>
    <row r="5434" spans="1:4">
      <c r="A5434" s="309"/>
      <c r="B5434" s="310"/>
      <c r="C5434" s="309"/>
      <c r="D5434" s="309"/>
    </row>
    <row r="5435" spans="1:4">
      <c r="A5435" s="309"/>
      <c r="B5435" s="310"/>
      <c r="C5435" s="309"/>
      <c r="D5435" s="309"/>
    </row>
    <row r="5436" spans="1:4">
      <c r="A5436" s="308"/>
      <c r="B5436" s="308"/>
      <c r="C5436" s="308"/>
      <c r="D5436" s="308"/>
    </row>
    <row r="5437" spans="1:4">
      <c r="A5437" s="308"/>
      <c r="B5437" s="308"/>
      <c r="C5437" s="308"/>
      <c r="D5437" s="308"/>
    </row>
    <row r="5438" spans="1:4">
      <c r="A5438" s="309"/>
      <c r="B5438" s="310"/>
      <c r="C5438" s="309"/>
      <c r="D5438" s="309"/>
    </row>
    <row r="5439" spans="1:4">
      <c r="A5439" s="309"/>
      <c r="B5439" s="310"/>
      <c r="C5439" s="309"/>
      <c r="D5439" s="309"/>
    </row>
    <row r="5440" spans="1:4">
      <c r="A5440" s="309"/>
      <c r="B5440" s="310"/>
      <c r="C5440" s="309"/>
      <c r="D5440" s="309"/>
    </row>
    <row r="5441" spans="1:4">
      <c r="A5441" s="308"/>
      <c r="B5441" s="308"/>
      <c r="C5441" s="308"/>
      <c r="D5441" s="308"/>
    </row>
    <row r="5442" spans="1:4">
      <c r="A5442" s="308"/>
      <c r="B5442" s="308"/>
      <c r="C5442" s="308"/>
      <c r="D5442" s="308"/>
    </row>
    <row r="5443" spans="1:4">
      <c r="A5443" s="309"/>
      <c r="B5443" s="310"/>
      <c r="C5443" s="309"/>
      <c r="D5443" s="309"/>
    </row>
    <row r="5444" spans="1:4">
      <c r="A5444" s="309"/>
      <c r="B5444" s="310"/>
      <c r="C5444" s="309"/>
      <c r="D5444" s="309"/>
    </row>
    <row r="5445" spans="1:4">
      <c r="A5445" s="308"/>
      <c r="B5445" s="308"/>
      <c r="C5445" s="308"/>
      <c r="D5445" s="308"/>
    </row>
    <row r="5446" spans="1:4">
      <c r="A5446" s="308"/>
      <c r="B5446" s="308"/>
      <c r="C5446" s="308"/>
      <c r="D5446" s="308"/>
    </row>
    <row r="5447" spans="1:4">
      <c r="A5447" s="308"/>
      <c r="B5447" s="308"/>
      <c r="C5447" s="308"/>
      <c r="D5447" s="308"/>
    </row>
    <row r="5448" spans="1:4">
      <c r="A5448" s="309"/>
      <c r="B5448" s="310"/>
      <c r="C5448" s="309"/>
      <c r="D5448" s="309"/>
    </row>
    <row r="5449" spans="1:4">
      <c r="A5449" s="309"/>
      <c r="B5449" s="310"/>
      <c r="C5449" s="309"/>
      <c r="D5449" s="309"/>
    </row>
    <row r="5450" spans="1:4">
      <c r="A5450" s="308"/>
      <c r="B5450" s="308"/>
      <c r="C5450" s="308"/>
      <c r="D5450" s="308"/>
    </row>
    <row r="5451" spans="1:4">
      <c r="A5451" s="308"/>
      <c r="B5451" s="308"/>
      <c r="C5451" s="308"/>
      <c r="D5451" s="308"/>
    </row>
    <row r="5452" spans="1:4">
      <c r="A5452" s="309"/>
      <c r="B5452" s="310"/>
      <c r="C5452" s="309"/>
      <c r="D5452" s="309"/>
    </row>
    <row r="5453" spans="1:4">
      <c r="A5453" s="309"/>
      <c r="B5453" s="310"/>
      <c r="C5453" s="309"/>
      <c r="D5453" s="309"/>
    </row>
    <row r="5454" spans="1:4">
      <c r="A5454" s="309"/>
      <c r="B5454" s="310"/>
      <c r="C5454" s="309"/>
      <c r="D5454" s="309"/>
    </row>
    <row r="5455" spans="1:4">
      <c r="A5455" s="309"/>
      <c r="B5455" s="310"/>
      <c r="C5455" s="309"/>
      <c r="D5455" s="309"/>
    </row>
    <row r="5456" spans="1:4">
      <c r="A5456" s="309"/>
      <c r="B5456" s="310"/>
      <c r="C5456" s="309"/>
      <c r="D5456" s="309"/>
    </row>
    <row r="5457" spans="1:4">
      <c r="A5457" s="309"/>
      <c r="B5457" s="310"/>
      <c r="C5457" s="309"/>
      <c r="D5457" s="309"/>
    </row>
    <row r="5458" spans="1:4">
      <c r="A5458" s="308"/>
      <c r="B5458" s="308"/>
      <c r="C5458" s="308"/>
      <c r="D5458" s="308"/>
    </row>
    <row r="5459" spans="1:4">
      <c r="A5459" s="308"/>
      <c r="B5459" s="308"/>
      <c r="C5459" s="308"/>
      <c r="D5459" s="308"/>
    </row>
    <row r="5460" spans="1:4">
      <c r="A5460" s="309"/>
      <c r="B5460" s="310"/>
      <c r="C5460" s="309"/>
      <c r="D5460" s="309"/>
    </row>
    <row r="5461" spans="1:4">
      <c r="A5461" s="309"/>
      <c r="B5461" s="310"/>
      <c r="C5461" s="309"/>
      <c r="D5461" s="309"/>
    </row>
    <row r="5462" spans="1:4">
      <c r="A5462" s="309"/>
      <c r="B5462" s="310"/>
      <c r="C5462" s="309"/>
      <c r="D5462" s="309"/>
    </row>
    <row r="5463" spans="1:4">
      <c r="A5463" s="309"/>
      <c r="B5463" s="310"/>
      <c r="C5463" s="309"/>
      <c r="D5463" s="309"/>
    </row>
    <row r="5464" spans="1:4">
      <c r="A5464" s="309"/>
      <c r="B5464" s="310"/>
      <c r="C5464" s="309"/>
      <c r="D5464" s="309"/>
    </row>
    <row r="5465" spans="1:4">
      <c r="A5465" s="309"/>
      <c r="B5465" s="310"/>
      <c r="C5465" s="309"/>
      <c r="D5465" s="309"/>
    </row>
    <row r="5466" spans="1:4">
      <c r="A5466" s="308"/>
      <c r="B5466" s="308"/>
      <c r="C5466" s="308"/>
      <c r="D5466" s="308"/>
    </row>
    <row r="5467" spans="1:4">
      <c r="A5467" s="309"/>
      <c r="B5467" s="310"/>
      <c r="C5467" s="309"/>
      <c r="D5467" s="309"/>
    </row>
    <row r="5468" spans="1:4">
      <c r="A5468" s="309"/>
      <c r="B5468" s="310"/>
      <c r="C5468" s="309"/>
      <c r="D5468" s="309"/>
    </row>
    <row r="5469" spans="1:4">
      <c r="A5469" s="309"/>
      <c r="B5469" s="310"/>
      <c r="C5469" s="309"/>
      <c r="D5469" s="309"/>
    </row>
    <row r="5470" spans="1:4">
      <c r="A5470" s="309"/>
      <c r="B5470" s="310"/>
      <c r="C5470" s="309"/>
      <c r="D5470" s="309"/>
    </row>
    <row r="5471" spans="1:4">
      <c r="A5471" s="309"/>
      <c r="B5471" s="310"/>
      <c r="C5471" s="309"/>
      <c r="D5471" s="309"/>
    </row>
    <row r="5472" spans="1:4">
      <c r="A5472" s="309"/>
      <c r="B5472" s="310"/>
      <c r="C5472" s="309"/>
      <c r="D5472" s="309"/>
    </row>
    <row r="5473" spans="1:4">
      <c r="A5473" s="309"/>
      <c r="B5473" s="310"/>
      <c r="C5473" s="309"/>
      <c r="D5473" s="309"/>
    </row>
    <row r="5474" spans="1:4">
      <c r="A5474" s="309"/>
      <c r="B5474" s="310"/>
      <c r="C5474" s="309"/>
      <c r="D5474" s="309"/>
    </row>
    <row r="5475" spans="1:4">
      <c r="A5475" s="309"/>
      <c r="B5475" s="310"/>
      <c r="C5475" s="309"/>
      <c r="D5475" s="309"/>
    </row>
    <row r="5476" spans="1:4">
      <c r="A5476" s="309"/>
      <c r="B5476" s="310"/>
      <c r="C5476" s="309"/>
      <c r="D5476" s="309"/>
    </row>
    <row r="5477" spans="1:4">
      <c r="A5477" s="309"/>
      <c r="B5477" s="310"/>
      <c r="C5477" s="309"/>
      <c r="D5477" s="309"/>
    </row>
    <row r="5478" spans="1:4">
      <c r="A5478" s="309"/>
      <c r="B5478" s="310"/>
      <c r="C5478" s="309"/>
      <c r="D5478" s="309"/>
    </row>
    <row r="5479" spans="1:4">
      <c r="A5479" s="309"/>
      <c r="B5479" s="310"/>
      <c r="C5479" s="309"/>
      <c r="D5479" s="309"/>
    </row>
    <row r="5480" spans="1:4">
      <c r="A5480" s="309"/>
      <c r="B5480" s="310"/>
      <c r="C5480" s="309"/>
      <c r="D5480" s="309"/>
    </row>
    <row r="5481" spans="1:4">
      <c r="A5481" s="309"/>
      <c r="B5481" s="310"/>
      <c r="C5481" s="309"/>
      <c r="D5481" s="309"/>
    </row>
    <row r="5482" spans="1:4">
      <c r="A5482" s="309"/>
      <c r="B5482" s="310"/>
      <c r="C5482" s="309"/>
      <c r="D5482" s="309"/>
    </row>
    <row r="5483" spans="1:4">
      <c r="A5483" s="309"/>
      <c r="B5483" s="310"/>
      <c r="C5483" s="309"/>
      <c r="D5483" s="309"/>
    </row>
    <row r="5484" spans="1:4">
      <c r="A5484" s="309"/>
      <c r="B5484" s="310"/>
      <c r="C5484" s="309"/>
      <c r="D5484" s="309"/>
    </row>
    <row r="5485" spans="1:4">
      <c r="A5485" s="309"/>
      <c r="B5485" s="310"/>
      <c r="C5485" s="309"/>
      <c r="D5485" s="309"/>
    </row>
    <row r="5486" spans="1:4">
      <c r="A5486" s="309"/>
      <c r="B5486" s="310"/>
      <c r="C5486" s="309"/>
      <c r="D5486" s="309"/>
    </row>
    <row r="5487" spans="1:4">
      <c r="A5487" s="309"/>
      <c r="B5487" s="310"/>
      <c r="C5487" s="309"/>
      <c r="D5487" s="309"/>
    </row>
    <row r="5488" spans="1:4">
      <c r="A5488" s="309"/>
      <c r="B5488" s="310"/>
      <c r="C5488" s="309"/>
      <c r="D5488" s="309"/>
    </row>
    <row r="5489" spans="1:4">
      <c r="A5489" s="309"/>
      <c r="B5489" s="310"/>
      <c r="C5489" s="309"/>
      <c r="D5489" s="309"/>
    </row>
    <row r="5490" spans="1:4">
      <c r="A5490" s="309"/>
      <c r="B5490" s="310"/>
      <c r="C5490" s="309"/>
      <c r="D5490" s="309"/>
    </row>
    <row r="5491" spans="1:4">
      <c r="A5491" s="309"/>
      <c r="B5491" s="310"/>
      <c r="C5491" s="309"/>
      <c r="D5491" s="309"/>
    </row>
    <row r="5492" spans="1:4">
      <c r="A5492" s="309"/>
      <c r="B5492" s="310"/>
      <c r="C5492" s="309"/>
      <c r="D5492" s="309"/>
    </row>
    <row r="5493" spans="1:4">
      <c r="A5493" s="309"/>
      <c r="B5493" s="310"/>
      <c r="C5493" s="309"/>
      <c r="D5493" s="309"/>
    </row>
    <row r="5494" spans="1:4">
      <c r="A5494" s="308"/>
      <c r="B5494" s="308"/>
      <c r="C5494" s="308"/>
      <c r="D5494" s="308"/>
    </row>
    <row r="5495" spans="1:4">
      <c r="A5495" s="309"/>
      <c r="B5495" s="310"/>
      <c r="C5495" s="309"/>
      <c r="D5495" s="309"/>
    </row>
    <row r="5496" spans="1:4">
      <c r="A5496" s="309"/>
      <c r="B5496" s="310"/>
      <c r="C5496" s="309"/>
      <c r="D5496" s="309"/>
    </row>
    <row r="5497" spans="1:4">
      <c r="A5497" s="309"/>
      <c r="B5497" s="310"/>
      <c r="C5497" s="309"/>
      <c r="D5497" s="309"/>
    </row>
    <row r="5498" spans="1:4">
      <c r="A5498" s="309"/>
      <c r="B5498" s="310"/>
      <c r="C5498" s="309"/>
      <c r="D5498" s="309"/>
    </row>
    <row r="5499" spans="1:4">
      <c r="A5499" s="309"/>
      <c r="B5499" s="310"/>
      <c r="C5499" s="309"/>
      <c r="D5499" s="309"/>
    </row>
    <row r="5500" spans="1:4">
      <c r="A5500" s="309"/>
      <c r="B5500" s="310"/>
      <c r="C5500" s="309"/>
      <c r="D5500" s="309"/>
    </row>
    <row r="5501" spans="1:4">
      <c r="A5501" s="309"/>
      <c r="B5501" s="310"/>
      <c r="C5501" s="309"/>
      <c r="D5501" s="309"/>
    </row>
    <row r="5502" spans="1:4">
      <c r="A5502" s="309"/>
      <c r="B5502" s="310"/>
      <c r="C5502" s="309"/>
      <c r="D5502" s="309"/>
    </row>
    <row r="5503" spans="1:4">
      <c r="A5503" s="309"/>
      <c r="B5503" s="310"/>
      <c r="C5503" s="309"/>
      <c r="D5503" s="309"/>
    </row>
    <row r="5504" spans="1:4">
      <c r="A5504" s="309"/>
      <c r="B5504" s="310"/>
      <c r="C5504" s="309"/>
      <c r="D5504" s="309"/>
    </row>
    <row r="5505" spans="1:4">
      <c r="A5505" s="308"/>
      <c r="B5505" s="308"/>
      <c r="C5505" s="308"/>
      <c r="D5505" s="308"/>
    </row>
    <row r="5506" spans="1:4">
      <c r="A5506" s="309"/>
      <c r="B5506" s="310"/>
      <c r="C5506" s="309"/>
      <c r="D5506" s="309"/>
    </row>
    <row r="5507" spans="1:4">
      <c r="A5507" s="309"/>
      <c r="B5507" s="310"/>
      <c r="C5507" s="309"/>
      <c r="D5507" s="309"/>
    </row>
    <row r="5508" spans="1:4">
      <c r="A5508" s="309"/>
      <c r="B5508" s="310"/>
      <c r="C5508" s="309"/>
      <c r="D5508" s="309"/>
    </row>
    <row r="5509" spans="1:4">
      <c r="A5509" s="309"/>
      <c r="B5509" s="310"/>
      <c r="C5509" s="309"/>
      <c r="D5509" s="309"/>
    </row>
    <row r="5510" spans="1:4">
      <c r="A5510" s="309"/>
      <c r="B5510" s="310"/>
      <c r="C5510" s="309"/>
      <c r="D5510" s="309"/>
    </row>
    <row r="5511" spans="1:4">
      <c r="A5511" s="309"/>
      <c r="B5511" s="310"/>
      <c r="C5511" s="309"/>
      <c r="D5511" s="309"/>
    </row>
    <row r="5512" spans="1:4">
      <c r="A5512" s="309"/>
      <c r="B5512" s="310"/>
      <c r="C5512" s="309"/>
      <c r="D5512" s="309"/>
    </row>
    <row r="5513" spans="1:4">
      <c r="A5513" s="309"/>
      <c r="B5513" s="310"/>
      <c r="C5513" s="309"/>
      <c r="D5513" s="309"/>
    </row>
    <row r="5514" spans="1:4">
      <c r="A5514" s="309"/>
      <c r="B5514" s="310"/>
      <c r="C5514" s="309"/>
      <c r="D5514" s="309"/>
    </row>
    <row r="5515" spans="1:4">
      <c r="A5515" s="309"/>
      <c r="B5515" s="310"/>
      <c r="C5515" s="309"/>
      <c r="D5515" s="309"/>
    </row>
    <row r="5516" spans="1:4">
      <c r="A5516" s="309"/>
      <c r="B5516" s="310"/>
      <c r="C5516" s="309"/>
      <c r="D5516" s="309"/>
    </row>
    <row r="5517" spans="1:4">
      <c r="A5517" s="308"/>
      <c r="B5517" s="308"/>
      <c r="C5517" s="308"/>
      <c r="D5517" s="308"/>
    </row>
    <row r="5518" spans="1:4">
      <c r="A5518" s="309"/>
      <c r="B5518" s="310"/>
      <c r="C5518" s="309"/>
      <c r="D5518" s="309"/>
    </row>
    <row r="5519" spans="1:4">
      <c r="A5519" s="309"/>
      <c r="B5519" s="310"/>
      <c r="C5519" s="309"/>
      <c r="D5519" s="309"/>
    </row>
    <row r="5520" spans="1:4">
      <c r="A5520" s="308"/>
      <c r="B5520" s="308"/>
      <c r="C5520" s="308"/>
      <c r="D5520" s="308"/>
    </row>
    <row r="5521" spans="1:4">
      <c r="A5521" s="309"/>
      <c r="B5521" s="310"/>
      <c r="C5521" s="309"/>
      <c r="D5521" s="309"/>
    </row>
    <row r="5522" spans="1:4">
      <c r="A5522" s="309"/>
      <c r="B5522" s="310"/>
      <c r="C5522" s="309"/>
      <c r="D5522" s="309"/>
    </row>
    <row r="5523" spans="1:4">
      <c r="A5523" s="308"/>
      <c r="B5523" s="308"/>
      <c r="C5523" s="308"/>
      <c r="D5523" s="308"/>
    </row>
    <row r="5524" spans="1:4">
      <c r="A5524" s="309"/>
      <c r="B5524" s="310"/>
      <c r="C5524" s="309"/>
      <c r="D5524" s="309"/>
    </row>
    <row r="5525" spans="1:4">
      <c r="A5525" s="309"/>
      <c r="B5525" s="310"/>
      <c r="C5525" s="309"/>
      <c r="D5525" s="309"/>
    </row>
    <row r="5526" spans="1:4">
      <c r="A5526" s="308"/>
      <c r="B5526" s="308"/>
      <c r="C5526" s="308"/>
      <c r="D5526" s="308"/>
    </row>
    <row r="5527" spans="1:4">
      <c r="A5527" s="309"/>
      <c r="B5527" s="310"/>
      <c r="C5527" s="309"/>
      <c r="D5527" s="309"/>
    </row>
    <row r="5528" spans="1:4">
      <c r="A5528" s="309"/>
      <c r="B5528" s="310"/>
      <c r="C5528" s="309"/>
      <c r="D5528" s="309"/>
    </row>
    <row r="5529" spans="1:4">
      <c r="A5529" s="309"/>
      <c r="B5529" s="310"/>
      <c r="C5529" s="309"/>
      <c r="D5529" s="309"/>
    </row>
    <row r="5530" spans="1:4">
      <c r="A5530" s="309"/>
      <c r="B5530" s="310"/>
      <c r="C5530" s="309"/>
      <c r="D5530" s="309"/>
    </row>
    <row r="5531" spans="1:4">
      <c r="A5531" s="309"/>
      <c r="B5531" s="310"/>
      <c r="C5531" s="309"/>
      <c r="D5531" s="309"/>
    </row>
    <row r="5532" spans="1:4">
      <c r="A5532" s="309"/>
      <c r="B5532" s="310"/>
      <c r="C5532" s="309"/>
      <c r="D5532" s="309"/>
    </row>
    <row r="5533" spans="1:4">
      <c r="A5533" s="309"/>
      <c r="B5533" s="310"/>
      <c r="C5533" s="309"/>
      <c r="D5533" s="309"/>
    </row>
    <row r="5534" spans="1:4">
      <c r="A5534" s="309"/>
      <c r="B5534" s="310"/>
      <c r="C5534" s="309"/>
      <c r="D5534" s="309"/>
    </row>
    <row r="5535" spans="1:4">
      <c r="A5535" s="309"/>
      <c r="B5535" s="310"/>
      <c r="C5535" s="309"/>
      <c r="D5535" s="309"/>
    </row>
    <row r="5536" spans="1:4">
      <c r="A5536" s="309"/>
      <c r="B5536" s="310"/>
      <c r="C5536" s="309"/>
      <c r="D5536" s="309"/>
    </row>
    <row r="5537" spans="1:4">
      <c r="A5537" s="309"/>
      <c r="B5537" s="310"/>
      <c r="C5537" s="309"/>
      <c r="D5537" s="309"/>
    </row>
    <row r="5538" spans="1:4">
      <c r="A5538" s="309"/>
      <c r="B5538" s="310"/>
      <c r="C5538" s="309"/>
      <c r="D5538" s="309"/>
    </row>
    <row r="5539" spans="1:4">
      <c r="A5539" s="309"/>
      <c r="B5539" s="310"/>
      <c r="C5539" s="309"/>
      <c r="D5539" s="309"/>
    </row>
    <row r="5540" spans="1:4">
      <c r="A5540" s="309"/>
      <c r="B5540" s="310"/>
      <c r="C5540" s="309"/>
      <c r="D5540" s="309"/>
    </row>
    <row r="5541" spans="1:4">
      <c r="A5541" s="309"/>
      <c r="B5541" s="310"/>
      <c r="C5541" s="309"/>
      <c r="D5541" s="309"/>
    </row>
    <row r="5542" spans="1:4">
      <c r="A5542" s="309"/>
      <c r="B5542" s="310"/>
      <c r="C5542" s="309"/>
      <c r="D5542" s="309"/>
    </row>
    <row r="5543" spans="1:4">
      <c r="A5543" s="308"/>
      <c r="B5543" s="308"/>
      <c r="C5543" s="308"/>
      <c r="D5543" s="308"/>
    </row>
    <row r="5544" spans="1:4">
      <c r="A5544" s="309"/>
      <c r="B5544" s="310"/>
      <c r="C5544" s="309"/>
      <c r="D5544" s="309"/>
    </row>
    <row r="5545" spans="1:4">
      <c r="A5545" s="309"/>
      <c r="B5545" s="310"/>
      <c r="C5545" s="309"/>
      <c r="D5545" s="309"/>
    </row>
    <row r="5546" spans="1:4">
      <c r="A5546" s="309"/>
      <c r="B5546" s="310"/>
      <c r="C5546" s="309"/>
      <c r="D5546" s="309"/>
    </row>
    <row r="5547" spans="1:4">
      <c r="A5547" s="309"/>
      <c r="B5547" s="310"/>
      <c r="C5547" s="309"/>
      <c r="D5547" s="309"/>
    </row>
    <row r="5548" spans="1:4">
      <c r="A5548" s="308"/>
      <c r="B5548" s="308"/>
      <c r="C5548" s="308"/>
      <c r="D5548" s="308"/>
    </row>
    <row r="5549" spans="1:4">
      <c r="A5549" s="309"/>
      <c r="B5549" s="310"/>
      <c r="C5549" s="309"/>
      <c r="D5549" s="309"/>
    </row>
    <row r="5550" spans="1:4">
      <c r="A5550" s="309"/>
      <c r="B5550" s="310"/>
      <c r="C5550" s="309"/>
      <c r="D5550" s="309"/>
    </row>
    <row r="5551" spans="1:4">
      <c r="A5551" s="309"/>
      <c r="B5551" s="310"/>
      <c r="C5551" s="309"/>
      <c r="D5551" s="309"/>
    </row>
    <row r="5552" spans="1:4">
      <c r="A5552" s="309"/>
      <c r="B5552" s="310"/>
      <c r="C5552" s="309"/>
      <c r="D5552" s="309"/>
    </row>
    <row r="5553" spans="1:4">
      <c r="A5553" s="309"/>
      <c r="B5553" s="310"/>
      <c r="C5553" s="309"/>
      <c r="D5553" s="309"/>
    </row>
    <row r="5554" spans="1:4">
      <c r="A5554" s="309"/>
      <c r="B5554" s="310"/>
      <c r="C5554" s="309"/>
      <c r="D5554" s="309"/>
    </row>
    <row r="5555" spans="1:4">
      <c r="A5555" s="309"/>
      <c r="B5555" s="310"/>
      <c r="C5555" s="309"/>
      <c r="D5555" s="309"/>
    </row>
    <row r="5556" spans="1:4">
      <c r="A5556" s="309"/>
      <c r="B5556" s="310"/>
      <c r="C5556" s="309"/>
      <c r="D5556" s="309"/>
    </row>
    <row r="5557" spans="1:4">
      <c r="A5557" s="309"/>
      <c r="B5557" s="310"/>
      <c r="C5557" s="309"/>
      <c r="D5557" s="309"/>
    </row>
    <row r="5558" spans="1:4">
      <c r="A5558" s="309"/>
      <c r="B5558" s="310"/>
      <c r="C5558" s="309"/>
      <c r="D5558" s="309"/>
    </row>
    <row r="5559" spans="1:4">
      <c r="A5559" s="309"/>
      <c r="B5559" s="310"/>
      <c r="C5559" s="309"/>
      <c r="D5559" s="309"/>
    </row>
    <row r="5560" spans="1:4">
      <c r="A5560" s="309"/>
      <c r="B5560" s="310"/>
      <c r="C5560" s="309"/>
      <c r="D5560" s="309"/>
    </row>
    <row r="5561" spans="1:4">
      <c r="A5561" s="308"/>
      <c r="B5561" s="308"/>
      <c r="C5561" s="308"/>
      <c r="D5561" s="308"/>
    </row>
    <row r="5562" spans="1:4">
      <c r="A5562" s="309"/>
      <c r="B5562" s="310"/>
      <c r="C5562" s="309"/>
      <c r="D5562" s="309"/>
    </row>
    <row r="5563" spans="1:4">
      <c r="A5563" s="309"/>
      <c r="B5563" s="310"/>
      <c r="C5563" s="309"/>
      <c r="D5563" s="309"/>
    </row>
    <row r="5564" spans="1:4">
      <c r="A5564" s="309"/>
      <c r="B5564" s="310"/>
      <c r="C5564" s="309"/>
      <c r="D5564" s="309"/>
    </row>
    <row r="5565" spans="1:4">
      <c r="A5565" s="309"/>
      <c r="B5565" s="310"/>
      <c r="C5565" s="309"/>
      <c r="D5565" s="309"/>
    </row>
    <row r="5566" spans="1:4">
      <c r="A5566" s="309"/>
      <c r="B5566" s="310"/>
      <c r="C5566" s="309"/>
      <c r="D5566" s="309"/>
    </row>
    <row r="5567" spans="1:4">
      <c r="A5567" s="309"/>
      <c r="B5567" s="310"/>
      <c r="C5567" s="309"/>
      <c r="D5567" s="309"/>
    </row>
    <row r="5568" spans="1:4">
      <c r="A5568" s="308"/>
      <c r="B5568" s="308"/>
      <c r="C5568" s="308"/>
      <c r="D5568" s="308"/>
    </row>
    <row r="5569" spans="1:4">
      <c r="A5569" s="308"/>
      <c r="B5569" s="308"/>
      <c r="C5569" s="308"/>
      <c r="D5569" s="308"/>
    </row>
    <row r="5570" spans="1:4">
      <c r="A5570" s="309"/>
      <c r="B5570" s="310"/>
      <c r="C5570" s="309"/>
      <c r="D5570" s="309"/>
    </row>
    <row r="5571" spans="1:4">
      <c r="A5571" s="309"/>
      <c r="B5571" s="310"/>
      <c r="C5571" s="309"/>
      <c r="D5571" s="309"/>
    </row>
    <row r="5572" spans="1:4">
      <c r="A5572" s="309"/>
      <c r="B5572" s="310"/>
      <c r="C5572" s="309"/>
      <c r="D5572" s="309"/>
    </row>
    <row r="5573" spans="1:4">
      <c r="A5573" s="309"/>
      <c r="B5573" s="310"/>
      <c r="C5573" s="309"/>
      <c r="D5573" s="309"/>
    </row>
    <row r="5574" spans="1:4">
      <c r="A5574" s="309"/>
      <c r="B5574" s="310"/>
      <c r="C5574" s="309"/>
      <c r="D5574" s="309"/>
    </row>
    <row r="5575" spans="1:4">
      <c r="A5575" s="309"/>
      <c r="B5575" s="310"/>
      <c r="C5575" s="309"/>
      <c r="D5575" s="309"/>
    </row>
    <row r="5576" spans="1:4">
      <c r="A5576" s="309"/>
      <c r="B5576" s="310"/>
      <c r="C5576" s="309"/>
      <c r="D5576" s="309"/>
    </row>
    <row r="5577" spans="1:4">
      <c r="A5577" s="309"/>
      <c r="B5577" s="310"/>
      <c r="C5577" s="309"/>
      <c r="D5577" s="309"/>
    </row>
    <row r="5578" spans="1:4">
      <c r="A5578" s="309"/>
      <c r="B5578" s="310"/>
      <c r="C5578" s="309"/>
      <c r="D5578" s="309"/>
    </row>
    <row r="5579" spans="1:4">
      <c r="A5579" s="309"/>
      <c r="B5579" s="310"/>
      <c r="C5579" s="309"/>
      <c r="D5579" s="309"/>
    </row>
    <row r="5580" spans="1:4">
      <c r="A5580" s="309"/>
      <c r="B5580" s="310"/>
      <c r="C5580" s="309"/>
      <c r="D5580" s="309"/>
    </row>
    <row r="5581" spans="1:4">
      <c r="A5581" s="309"/>
      <c r="B5581" s="310"/>
      <c r="C5581" s="309"/>
      <c r="D5581" s="309"/>
    </row>
    <row r="5582" spans="1:4">
      <c r="A5582" s="309"/>
      <c r="B5582" s="310"/>
      <c r="C5582" s="309"/>
      <c r="D5582" s="309"/>
    </row>
    <row r="5583" spans="1:4">
      <c r="A5583" s="309"/>
      <c r="B5583" s="310"/>
      <c r="C5583" s="309"/>
      <c r="D5583" s="309"/>
    </row>
    <row r="5584" spans="1:4">
      <c r="A5584" s="309"/>
      <c r="B5584" s="310"/>
      <c r="C5584" s="309"/>
      <c r="D5584" s="309"/>
    </row>
    <row r="5585" spans="1:4">
      <c r="A5585" s="309"/>
      <c r="B5585" s="310"/>
      <c r="C5585" s="309"/>
      <c r="D5585" s="309"/>
    </row>
    <row r="5586" spans="1:4">
      <c r="A5586" s="309"/>
      <c r="B5586" s="310"/>
      <c r="C5586" s="309"/>
      <c r="D5586" s="309"/>
    </row>
    <row r="5587" spans="1:4">
      <c r="A5587" s="309"/>
      <c r="B5587" s="310"/>
      <c r="C5587" s="309"/>
      <c r="D5587" s="309"/>
    </row>
    <row r="5588" spans="1:4">
      <c r="A5588" s="309"/>
      <c r="B5588" s="310"/>
      <c r="C5588" s="309"/>
      <c r="D5588" s="309"/>
    </row>
    <row r="5589" spans="1:4">
      <c r="A5589" s="309"/>
      <c r="B5589" s="310"/>
      <c r="C5589" s="309"/>
      <c r="D5589" s="309"/>
    </row>
    <row r="5590" spans="1:4">
      <c r="A5590" s="309"/>
      <c r="B5590" s="310"/>
      <c r="C5590" s="309"/>
      <c r="D5590" s="309"/>
    </row>
    <row r="5591" spans="1:4">
      <c r="A5591" s="309"/>
      <c r="B5591" s="310"/>
      <c r="C5591" s="309"/>
      <c r="D5591" s="309"/>
    </row>
    <row r="5592" spans="1:4">
      <c r="A5592" s="309"/>
      <c r="B5592" s="310"/>
      <c r="C5592" s="309"/>
      <c r="D5592" s="309"/>
    </row>
    <row r="5593" spans="1:4">
      <c r="A5593" s="308"/>
      <c r="B5593" s="308"/>
      <c r="C5593" s="308"/>
      <c r="D5593" s="308"/>
    </row>
    <row r="5594" spans="1:4">
      <c r="A5594" s="309"/>
      <c r="B5594" s="310"/>
      <c r="C5594" s="309"/>
      <c r="D5594" s="309"/>
    </row>
    <row r="5595" spans="1:4">
      <c r="A5595" s="309"/>
      <c r="B5595" s="310"/>
      <c r="C5595" s="309"/>
      <c r="D5595" s="309"/>
    </row>
    <row r="5596" spans="1:4">
      <c r="A5596" s="309"/>
      <c r="B5596" s="310"/>
      <c r="C5596" s="309"/>
      <c r="D5596" s="309"/>
    </row>
    <row r="5597" spans="1:4">
      <c r="A5597" s="309"/>
      <c r="B5597" s="310"/>
      <c r="C5597" s="309"/>
      <c r="D5597" s="309"/>
    </row>
    <row r="5598" spans="1:4">
      <c r="A5598" s="309"/>
      <c r="B5598" s="310"/>
      <c r="C5598" s="309"/>
      <c r="D5598" s="309"/>
    </row>
    <row r="5599" spans="1:4">
      <c r="A5599" s="309"/>
      <c r="B5599" s="310"/>
      <c r="C5599" s="309"/>
      <c r="D5599" s="309"/>
    </row>
    <row r="5600" spans="1:4">
      <c r="A5600" s="309"/>
      <c r="B5600" s="310"/>
      <c r="C5600" s="309"/>
      <c r="D5600" s="309"/>
    </row>
    <row r="5601" spans="1:4">
      <c r="A5601" s="309"/>
      <c r="B5601" s="310"/>
      <c r="C5601" s="309"/>
      <c r="D5601" s="309"/>
    </row>
    <row r="5602" spans="1:4">
      <c r="A5602" s="309"/>
      <c r="B5602" s="310"/>
      <c r="C5602" s="309"/>
      <c r="D5602" s="309"/>
    </row>
    <row r="5603" spans="1:4">
      <c r="A5603" s="308"/>
      <c r="B5603" s="308"/>
      <c r="C5603" s="308"/>
      <c r="D5603" s="308"/>
    </row>
    <row r="5604" spans="1:4">
      <c r="A5604" s="309"/>
      <c r="B5604" s="310"/>
      <c r="C5604" s="309"/>
      <c r="D5604" s="309"/>
    </row>
    <row r="5605" spans="1:4">
      <c r="A5605" s="309"/>
      <c r="B5605" s="310"/>
      <c r="C5605" s="309"/>
      <c r="D5605" s="309"/>
    </row>
    <row r="5606" spans="1:4">
      <c r="A5606" s="309"/>
      <c r="B5606" s="310"/>
      <c r="C5606" s="309"/>
      <c r="D5606" s="309"/>
    </row>
    <row r="5607" spans="1:4">
      <c r="A5607" s="309"/>
      <c r="B5607" s="310"/>
      <c r="C5607" s="309"/>
      <c r="D5607" s="309"/>
    </row>
    <row r="5608" spans="1:4">
      <c r="A5608" s="309"/>
      <c r="B5608" s="310"/>
      <c r="C5608" s="309"/>
      <c r="D5608" s="309"/>
    </row>
    <row r="5609" spans="1:4">
      <c r="A5609" s="309"/>
      <c r="B5609" s="310"/>
      <c r="C5609" s="309"/>
      <c r="D5609" s="309"/>
    </row>
    <row r="5610" spans="1:4">
      <c r="A5610" s="309"/>
      <c r="B5610" s="310"/>
      <c r="C5610" s="309"/>
      <c r="D5610" s="309"/>
    </row>
    <row r="5611" spans="1:4">
      <c r="A5611" s="309"/>
      <c r="B5611" s="310"/>
      <c r="C5611" s="309"/>
      <c r="D5611" s="309"/>
    </row>
    <row r="5612" spans="1:4">
      <c r="A5612" s="309"/>
      <c r="B5612" s="310"/>
      <c r="C5612" s="309"/>
      <c r="D5612" s="309"/>
    </row>
    <row r="5613" spans="1:4">
      <c r="A5613" s="309"/>
      <c r="B5613" s="310"/>
      <c r="C5613" s="309"/>
      <c r="D5613" s="309"/>
    </row>
    <row r="5614" spans="1:4">
      <c r="A5614" s="309"/>
      <c r="B5614" s="310"/>
      <c r="C5614" s="309"/>
      <c r="D5614" s="309"/>
    </row>
    <row r="5615" spans="1:4">
      <c r="A5615" s="309"/>
      <c r="B5615" s="310"/>
      <c r="C5615" s="309"/>
      <c r="D5615" s="309"/>
    </row>
    <row r="5616" spans="1:4">
      <c r="A5616" s="309"/>
      <c r="B5616" s="310"/>
      <c r="C5616" s="309"/>
      <c r="D5616" s="309"/>
    </row>
    <row r="5617" spans="1:4">
      <c r="A5617" s="309"/>
      <c r="B5617" s="310"/>
      <c r="C5617" s="309"/>
      <c r="D5617" s="309"/>
    </row>
    <row r="5618" spans="1:4">
      <c r="A5618" s="309"/>
      <c r="B5618" s="310"/>
      <c r="C5618" s="309"/>
      <c r="D5618" s="309"/>
    </row>
    <row r="5619" spans="1:4">
      <c r="A5619" s="309"/>
      <c r="B5619" s="310"/>
      <c r="C5619" s="309"/>
      <c r="D5619" s="309"/>
    </row>
    <row r="5620" spans="1:4">
      <c r="A5620" s="309"/>
      <c r="B5620" s="310"/>
      <c r="C5620" s="309"/>
      <c r="D5620" s="309"/>
    </row>
    <row r="5621" spans="1:4">
      <c r="A5621" s="308"/>
      <c r="B5621" s="308"/>
      <c r="C5621" s="308"/>
      <c r="D5621" s="308"/>
    </row>
    <row r="5622" spans="1:4">
      <c r="A5622" s="309"/>
      <c r="B5622" s="310"/>
      <c r="C5622" s="309"/>
      <c r="D5622" s="309"/>
    </row>
    <row r="5623" spans="1:4">
      <c r="A5623" s="309"/>
      <c r="B5623" s="310"/>
      <c r="C5623" s="309"/>
      <c r="D5623" s="309"/>
    </row>
    <row r="5624" spans="1:4">
      <c r="A5624" s="308"/>
      <c r="B5624" s="308"/>
      <c r="C5624" s="308"/>
      <c r="D5624" s="308"/>
    </row>
    <row r="5625" spans="1:4">
      <c r="A5625" s="308"/>
      <c r="B5625" s="308"/>
      <c r="C5625" s="308"/>
      <c r="D5625" s="308"/>
    </row>
    <row r="5626" spans="1:4">
      <c r="A5626" s="309"/>
      <c r="B5626" s="310"/>
      <c r="C5626" s="309"/>
      <c r="D5626" s="309"/>
    </row>
    <row r="5627" spans="1:4">
      <c r="A5627" s="309"/>
      <c r="B5627" s="310"/>
      <c r="C5627" s="309"/>
      <c r="D5627" s="309"/>
    </row>
    <row r="5628" spans="1:4">
      <c r="A5628" s="309"/>
      <c r="B5628" s="310"/>
      <c r="C5628" s="309"/>
      <c r="D5628" s="309"/>
    </row>
    <row r="5629" spans="1:4">
      <c r="A5629" s="309"/>
      <c r="B5629" s="310"/>
      <c r="C5629" s="309"/>
      <c r="D5629" s="309"/>
    </row>
    <row r="5630" spans="1:4">
      <c r="A5630" s="309"/>
      <c r="B5630" s="310"/>
      <c r="C5630" s="309"/>
      <c r="D5630" s="309"/>
    </row>
    <row r="5631" spans="1:4">
      <c r="A5631" s="309"/>
      <c r="B5631" s="310"/>
      <c r="C5631" s="309"/>
      <c r="D5631" s="309"/>
    </row>
    <row r="5632" spans="1:4">
      <c r="A5632" s="309"/>
      <c r="B5632" s="310"/>
      <c r="C5632" s="309"/>
      <c r="D5632" s="309"/>
    </row>
    <row r="5633" spans="1:4">
      <c r="A5633" s="309"/>
      <c r="B5633" s="310"/>
      <c r="C5633" s="309"/>
      <c r="D5633" s="309"/>
    </row>
    <row r="5634" spans="1:4">
      <c r="A5634" s="308"/>
      <c r="B5634" s="308"/>
      <c r="C5634" s="308"/>
      <c r="D5634" s="308"/>
    </row>
    <row r="5635" spans="1:4">
      <c r="A5635" s="309"/>
      <c r="B5635" s="310"/>
      <c r="C5635" s="309"/>
      <c r="D5635" s="309"/>
    </row>
    <row r="5636" spans="1:4">
      <c r="A5636" s="308"/>
      <c r="B5636" s="308"/>
      <c r="C5636" s="308"/>
      <c r="D5636" s="308"/>
    </row>
    <row r="5637" spans="1:4">
      <c r="A5637" s="309"/>
      <c r="B5637" s="310"/>
      <c r="C5637" s="309"/>
      <c r="D5637" s="309"/>
    </row>
    <row r="5638" spans="1:4">
      <c r="A5638" s="308"/>
      <c r="B5638" s="308"/>
      <c r="C5638" s="308"/>
      <c r="D5638" s="308"/>
    </row>
    <row r="5639" spans="1:4">
      <c r="A5639" s="309"/>
      <c r="B5639" s="310"/>
      <c r="C5639" s="309"/>
      <c r="D5639" s="309"/>
    </row>
    <row r="5640" spans="1:4">
      <c r="A5640" s="309"/>
      <c r="B5640" s="310"/>
      <c r="C5640" s="309"/>
      <c r="D5640" s="309"/>
    </row>
    <row r="5641" spans="1:4">
      <c r="A5641" s="309"/>
      <c r="B5641" s="310"/>
      <c r="C5641" s="309"/>
      <c r="D5641" s="309"/>
    </row>
    <row r="5642" spans="1:4">
      <c r="A5642" s="309"/>
      <c r="B5642" s="310"/>
      <c r="C5642" s="309"/>
      <c r="D5642" s="309"/>
    </row>
    <row r="5643" spans="1:4">
      <c r="A5643" s="308"/>
      <c r="B5643" s="308"/>
      <c r="C5643" s="308"/>
      <c r="D5643" s="308"/>
    </row>
    <row r="5644" spans="1:4">
      <c r="A5644" s="309"/>
      <c r="B5644" s="310"/>
      <c r="C5644" s="309"/>
      <c r="D5644" s="309"/>
    </row>
    <row r="5645" spans="1:4">
      <c r="A5645" s="309"/>
      <c r="B5645" s="310"/>
      <c r="C5645" s="309"/>
      <c r="D5645" s="309"/>
    </row>
    <row r="5646" spans="1:4">
      <c r="A5646" s="309"/>
      <c r="B5646" s="310"/>
      <c r="C5646" s="309"/>
      <c r="D5646" s="309"/>
    </row>
    <row r="5647" spans="1:4">
      <c r="A5647" s="309"/>
      <c r="B5647" s="310"/>
      <c r="C5647" s="309"/>
      <c r="D5647" s="309"/>
    </row>
    <row r="5648" spans="1:4">
      <c r="A5648" s="309"/>
      <c r="B5648" s="310"/>
      <c r="C5648" s="309"/>
      <c r="D5648" s="309"/>
    </row>
    <row r="5649" spans="1:4">
      <c r="A5649" s="309"/>
      <c r="B5649" s="310"/>
      <c r="C5649" s="309"/>
      <c r="D5649" s="309"/>
    </row>
    <row r="5650" spans="1:4">
      <c r="A5650" s="309"/>
      <c r="B5650" s="310"/>
      <c r="C5650" s="309"/>
      <c r="D5650" s="309"/>
    </row>
    <row r="5651" spans="1:4">
      <c r="A5651" s="309"/>
      <c r="B5651" s="310"/>
      <c r="C5651" s="309"/>
      <c r="D5651" s="309"/>
    </row>
    <row r="5652" spans="1:4">
      <c r="A5652" s="309"/>
      <c r="B5652" s="310"/>
      <c r="C5652" s="309"/>
      <c r="D5652" s="309"/>
    </row>
    <row r="5653" spans="1:4">
      <c r="A5653" s="308"/>
      <c r="B5653" s="308"/>
      <c r="C5653" s="308"/>
      <c r="D5653" s="308"/>
    </row>
    <row r="5654" spans="1:4">
      <c r="A5654" s="309"/>
      <c r="B5654" s="310"/>
      <c r="C5654" s="309"/>
      <c r="D5654" s="309"/>
    </row>
    <row r="5655" spans="1:4">
      <c r="A5655" s="309"/>
      <c r="B5655" s="310"/>
      <c r="C5655" s="309"/>
      <c r="D5655" s="309"/>
    </row>
    <row r="5656" spans="1:4">
      <c r="A5656" s="309"/>
      <c r="B5656" s="310"/>
      <c r="C5656" s="309"/>
      <c r="D5656" s="309"/>
    </row>
    <row r="5657" spans="1:4">
      <c r="A5657" s="309"/>
      <c r="B5657" s="310"/>
      <c r="C5657" s="309"/>
      <c r="D5657" s="309"/>
    </row>
    <row r="5658" spans="1:4">
      <c r="A5658" s="309"/>
      <c r="B5658" s="310"/>
      <c r="C5658" s="309"/>
      <c r="D5658" s="309"/>
    </row>
    <row r="5659" spans="1:4">
      <c r="A5659" s="308"/>
      <c r="B5659" s="308"/>
      <c r="C5659" s="308"/>
      <c r="D5659" s="308"/>
    </row>
    <row r="5660" spans="1:4">
      <c r="A5660" s="308"/>
      <c r="B5660" s="308"/>
      <c r="C5660" s="308"/>
      <c r="D5660" s="308"/>
    </row>
    <row r="5661" spans="1:4">
      <c r="A5661" s="309"/>
      <c r="B5661" s="310"/>
      <c r="C5661" s="309"/>
      <c r="D5661" s="309"/>
    </row>
    <row r="5662" spans="1:4">
      <c r="A5662" s="309"/>
      <c r="B5662" s="310"/>
      <c r="C5662" s="309"/>
      <c r="D5662" s="309"/>
    </row>
    <row r="5663" spans="1:4">
      <c r="A5663" s="309"/>
      <c r="B5663" s="310"/>
      <c r="C5663" s="309"/>
      <c r="D5663" s="309"/>
    </row>
    <row r="5664" spans="1:4">
      <c r="A5664" s="309"/>
      <c r="B5664" s="310"/>
      <c r="C5664" s="309"/>
      <c r="D5664" s="309"/>
    </row>
    <row r="5665" spans="1:4">
      <c r="A5665" s="309"/>
      <c r="B5665" s="310"/>
      <c r="C5665" s="309"/>
      <c r="D5665" s="309"/>
    </row>
    <row r="5666" spans="1:4">
      <c r="A5666" s="309"/>
      <c r="B5666" s="310"/>
      <c r="C5666" s="309"/>
      <c r="D5666" s="309"/>
    </row>
    <row r="5667" spans="1:4">
      <c r="A5667" s="309"/>
      <c r="B5667" s="310"/>
      <c r="C5667" s="309"/>
      <c r="D5667" s="309"/>
    </row>
    <row r="5668" spans="1:4">
      <c r="A5668" s="309"/>
      <c r="B5668" s="310"/>
      <c r="C5668" s="309"/>
      <c r="D5668" s="309"/>
    </row>
    <row r="5669" spans="1:4">
      <c r="A5669" s="309"/>
      <c r="B5669" s="310"/>
      <c r="C5669" s="309"/>
      <c r="D5669" s="309"/>
    </row>
    <row r="5670" spans="1:4">
      <c r="A5670" s="309"/>
      <c r="B5670" s="310"/>
      <c r="C5670" s="309"/>
      <c r="D5670" s="309"/>
    </row>
    <row r="5671" spans="1:4">
      <c r="A5671" s="309"/>
      <c r="B5671" s="310"/>
      <c r="C5671" s="309"/>
      <c r="D5671" s="309"/>
    </row>
    <row r="5672" spans="1:4">
      <c r="A5672" s="309"/>
      <c r="B5672" s="310"/>
      <c r="C5672" s="309"/>
      <c r="D5672" s="309"/>
    </row>
    <row r="5673" spans="1:4">
      <c r="A5673" s="309"/>
      <c r="B5673" s="310"/>
      <c r="C5673" s="309"/>
      <c r="D5673" s="309"/>
    </row>
    <row r="5674" spans="1:4">
      <c r="A5674" s="309"/>
      <c r="B5674" s="310"/>
      <c r="C5674" s="309"/>
      <c r="D5674" s="309"/>
    </row>
    <row r="5675" spans="1:4">
      <c r="A5675" s="309"/>
      <c r="B5675" s="310"/>
      <c r="C5675" s="309"/>
      <c r="D5675" s="309"/>
    </row>
    <row r="5676" spans="1:4">
      <c r="A5676" s="308"/>
      <c r="B5676" s="308"/>
      <c r="C5676" s="308"/>
      <c r="D5676" s="308"/>
    </row>
    <row r="5677" spans="1:4">
      <c r="A5677" s="309"/>
      <c r="B5677" s="310"/>
      <c r="C5677" s="309"/>
      <c r="D5677" s="309"/>
    </row>
    <row r="5678" spans="1:4">
      <c r="A5678" s="309"/>
      <c r="B5678" s="310"/>
      <c r="C5678" s="309"/>
      <c r="D5678" s="309"/>
    </row>
    <row r="5679" spans="1:4">
      <c r="A5679" s="309"/>
      <c r="B5679" s="310"/>
      <c r="C5679" s="309"/>
      <c r="D5679" s="309"/>
    </row>
    <row r="5680" spans="1:4">
      <c r="A5680" s="309"/>
      <c r="B5680" s="310"/>
      <c r="C5680" s="309"/>
      <c r="D5680" s="309"/>
    </row>
    <row r="5681" spans="1:4">
      <c r="A5681" s="309"/>
      <c r="B5681" s="310"/>
      <c r="C5681" s="309"/>
      <c r="D5681" s="309"/>
    </row>
    <row r="5682" spans="1:4">
      <c r="A5682" s="308"/>
      <c r="B5682" s="308"/>
      <c r="C5682" s="308"/>
      <c r="D5682" s="308"/>
    </row>
    <row r="5683" spans="1:4">
      <c r="A5683" s="309"/>
      <c r="B5683" s="310"/>
      <c r="C5683" s="309"/>
      <c r="D5683" s="309"/>
    </row>
    <row r="5684" spans="1:4">
      <c r="A5684" s="309"/>
      <c r="B5684" s="310"/>
      <c r="C5684" s="309"/>
      <c r="D5684" s="309"/>
    </row>
    <row r="5685" spans="1:4">
      <c r="A5685" s="309"/>
      <c r="B5685" s="310"/>
      <c r="C5685" s="309"/>
      <c r="D5685" s="309"/>
    </row>
    <row r="5686" spans="1:4">
      <c r="A5686" s="309"/>
      <c r="B5686" s="310"/>
      <c r="C5686" s="309"/>
      <c r="D5686" s="309"/>
    </row>
    <row r="5687" spans="1:4">
      <c r="A5687" s="309"/>
      <c r="B5687" s="310"/>
      <c r="C5687" s="309"/>
      <c r="D5687" s="309"/>
    </row>
    <row r="5688" spans="1:4">
      <c r="A5688" s="309"/>
      <c r="B5688" s="310"/>
      <c r="C5688" s="309"/>
      <c r="D5688" s="309"/>
    </row>
    <row r="5689" spans="1:4">
      <c r="A5689" s="309"/>
      <c r="B5689" s="310"/>
      <c r="C5689" s="309"/>
      <c r="D5689" s="309"/>
    </row>
    <row r="5690" spans="1:4">
      <c r="A5690" s="309"/>
      <c r="B5690" s="310"/>
      <c r="C5690" s="309"/>
      <c r="D5690" s="309"/>
    </row>
    <row r="5691" spans="1:4">
      <c r="A5691" s="309"/>
      <c r="B5691" s="310"/>
      <c r="C5691" s="309"/>
      <c r="D5691" s="309"/>
    </row>
    <row r="5692" spans="1:4">
      <c r="A5692" s="309"/>
      <c r="B5692" s="310"/>
      <c r="C5692" s="309"/>
      <c r="D5692" s="309"/>
    </row>
    <row r="5693" spans="1:4">
      <c r="A5693" s="309"/>
      <c r="B5693" s="310"/>
      <c r="C5693" s="309"/>
      <c r="D5693" s="309"/>
    </row>
    <row r="5694" spans="1:4">
      <c r="A5694" s="309"/>
      <c r="B5694" s="310"/>
      <c r="C5694" s="309"/>
      <c r="D5694" s="309"/>
    </row>
    <row r="5695" spans="1:4">
      <c r="A5695" s="308"/>
      <c r="B5695" s="308"/>
      <c r="C5695" s="308"/>
      <c r="D5695" s="308"/>
    </row>
    <row r="5696" spans="1:4">
      <c r="A5696" s="308"/>
      <c r="B5696" s="308"/>
      <c r="C5696" s="308"/>
      <c r="D5696" s="308"/>
    </row>
    <row r="5697" spans="1:4">
      <c r="A5697" s="309"/>
      <c r="B5697" s="310"/>
      <c r="C5697" s="309"/>
      <c r="D5697" s="309"/>
    </row>
    <row r="5698" spans="1:4">
      <c r="A5698" s="309"/>
      <c r="B5698" s="310"/>
      <c r="C5698" s="309"/>
      <c r="D5698" s="309"/>
    </row>
    <row r="5699" spans="1:4">
      <c r="A5699" s="309"/>
      <c r="B5699" s="310"/>
      <c r="C5699" s="309"/>
      <c r="D5699" s="309"/>
    </row>
    <row r="5700" spans="1:4">
      <c r="A5700" s="308"/>
      <c r="B5700" s="308"/>
      <c r="C5700" s="308"/>
      <c r="D5700" s="308"/>
    </row>
    <row r="5701" spans="1:4">
      <c r="A5701" s="308"/>
      <c r="B5701" s="308"/>
      <c r="C5701" s="308"/>
      <c r="D5701" s="308"/>
    </row>
    <row r="5702" spans="1:4">
      <c r="A5702" s="309"/>
      <c r="B5702" s="310"/>
      <c r="C5702" s="309"/>
      <c r="D5702" s="309"/>
    </row>
    <row r="5703" spans="1:4">
      <c r="A5703" s="309"/>
      <c r="B5703" s="310"/>
      <c r="C5703" s="309"/>
      <c r="D5703" s="309"/>
    </row>
    <row r="5704" spans="1:4">
      <c r="A5704" s="309"/>
      <c r="B5704" s="310"/>
      <c r="C5704" s="309"/>
      <c r="D5704" s="309"/>
    </row>
    <row r="5705" spans="1:4">
      <c r="A5705" s="308"/>
      <c r="B5705" s="308"/>
      <c r="C5705" s="308"/>
      <c r="D5705" s="308"/>
    </row>
    <row r="5706" spans="1:4">
      <c r="A5706" s="308"/>
      <c r="B5706" s="308"/>
      <c r="C5706" s="308"/>
      <c r="D5706" s="308"/>
    </row>
    <row r="5707" spans="1:4">
      <c r="A5707" s="308"/>
      <c r="B5707" s="308"/>
      <c r="C5707" s="308"/>
      <c r="D5707" s="308"/>
    </row>
    <row r="5708" spans="1:4">
      <c r="A5708" s="308"/>
      <c r="B5708" s="308"/>
      <c r="C5708" s="308"/>
      <c r="D5708" s="308"/>
    </row>
    <row r="5709" spans="1:4">
      <c r="A5709" s="308"/>
      <c r="B5709" s="308"/>
      <c r="C5709" s="308"/>
      <c r="D5709" s="308"/>
    </row>
    <row r="5710" spans="1:4">
      <c r="A5710" s="309"/>
      <c r="B5710" s="310"/>
      <c r="C5710" s="309"/>
      <c r="D5710" s="309"/>
    </row>
    <row r="5711" spans="1:4">
      <c r="A5711" s="309"/>
      <c r="B5711" s="310"/>
      <c r="C5711" s="309"/>
      <c r="D5711" s="309"/>
    </row>
    <row r="5712" spans="1:4">
      <c r="A5712" s="309"/>
      <c r="B5712" s="310"/>
      <c r="C5712" s="309"/>
      <c r="D5712" s="309"/>
    </row>
    <row r="5713" spans="1:4">
      <c r="A5713" s="309"/>
      <c r="B5713" s="310"/>
      <c r="C5713" s="309"/>
      <c r="D5713" s="309"/>
    </row>
    <row r="5714" spans="1:4">
      <c r="A5714" s="309"/>
      <c r="B5714" s="310"/>
      <c r="C5714" s="309"/>
      <c r="D5714" s="309"/>
    </row>
    <row r="5715" spans="1:4">
      <c r="A5715" s="309"/>
      <c r="B5715" s="310"/>
      <c r="C5715" s="309"/>
      <c r="D5715" s="309"/>
    </row>
    <row r="5716" spans="1:4">
      <c r="A5716" s="309"/>
      <c r="B5716" s="310"/>
      <c r="C5716" s="309"/>
      <c r="D5716" s="309"/>
    </row>
    <row r="5717" spans="1:4">
      <c r="A5717" s="309"/>
      <c r="B5717" s="310"/>
      <c r="C5717" s="309"/>
      <c r="D5717" s="309"/>
    </row>
    <row r="5718" spans="1:4">
      <c r="A5718" s="309"/>
      <c r="B5718" s="310"/>
      <c r="C5718" s="309"/>
      <c r="D5718" s="309"/>
    </row>
    <row r="5719" spans="1:4">
      <c r="A5719" s="309"/>
      <c r="B5719" s="310"/>
      <c r="C5719" s="309"/>
      <c r="D5719" s="309"/>
    </row>
    <row r="5720" spans="1:4">
      <c r="A5720" s="309"/>
      <c r="B5720" s="310"/>
      <c r="C5720" s="309"/>
      <c r="D5720" s="309"/>
    </row>
    <row r="5721" spans="1:4">
      <c r="A5721" s="309"/>
      <c r="B5721" s="310"/>
      <c r="C5721" s="309"/>
      <c r="D5721" s="309"/>
    </row>
    <row r="5722" spans="1:4">
      <c r="A5722" s="309"/>
      <c r="B5722" s="310"/>
      <c r="C5722" s="309"/>
      <c r="D5722" s="309"/>
    </row>
    <row r="5723" spans="1:4">
      <c r="A5723" s="309"/>
      <c r="B5723" s="310"/>
      <c r="C5723" s="309"/>
      <c r="D5723" s="309"/>
    </row>
    <row r="5724" spans="1:4">
      <c r="A5724" s="309"/>
      <c r="B5724" s="310"/>
      <c r="C5724" s="309"/>
      <c r="D5724" s="309"/>
    </row>
    <row r="5725" spans="1:4">
      <c r="A5725" s="309"/>
      <c r="B5725" s="310"/>
      <c r="C5725" s="309"/>
      <c r="D5725" s="309"/>
    </row>
    <row r="5726" spans="1:4">
      <c r="A5726" s="309"/>
      <c r="B5726" s="310"/>
      <c r="C5726" s="309"/>
      <c r="D5726" s="309"/>
    </row>
    <row r="5727" spans="1:4">
      <c r="A5727" s="309"/>
      <c r="B5727" s="310"/>
      <c r="C5727" s="309"/>
      <c r="D5727" s="309"/>
    </row>
    <row r="5728" spans="1:4">
      <c r="A5728" s="309"/>
      <c r="B5728" s="310"/>
      <c r="C5728" s="309"/>
      <c r="D5728" s="309"/>
    </row>
    <row r="5729" spans="1:4">
      <c r="A5729" s="309"/>
      <c r="B5729" s="310"/>
      <c r="C5729" s="309"/>
      <c r="D5729" s="309"/>
    </row>
    <row r="5730" spans="1:4">
      <c r="A5730" s="309"/>
      <c r="B5730" s="310"/>
      <c r="C5730" s="309"/>
      <c r="D5730" s="309"/>
    </row>
    <row r="5731" spans="1:4">
      <c r="A5731" s="308"/>
      <c r="B5731" s="308"/>
      <c r="C5731" s="308"/>
      <c r="D5731" s="308"/>
    </row>
    <row r="5732" spans="1:4">
      <c r="A5732" s="309"/>
      <c r="B5732" s="310"/>
      <c r="C5732" s="309"/>
      <c r="D5732" s="309"/>
    </row>
    <row r="5733" spans="1:4">
      <c r="A5733" s="309"/>
      <c r="B5733" s="310"/>
      <c r="C5733" s="309"/>
      <c r="D5733" s="309"/>
    </row>
    <row r="5734" spans="1:4">
      <c r="A5734" s="309"/>
      <c r="B5734" s="310"/>
      <c r="C5734" s="309"/>
      <c r="D5734" s="309"/>
    </row>
    <row r="5735" spans="1:4">
      <c r="A5735" s="309"/>
      <c r="B5735" s="310"/>
      <c r="C5735" s="309"/>
      <c r="D5735" s="309"/>
    </row>
    <row r="5736" spans="1:4">
      <c r="A5736" s="308"/>
      <c r="B5736" s="308"/>
      <c r="C5736" s="308"/>
      <c r="D5736" s="308"/>
    </row>
    <row r="5737" spans="1:4">
      <c r="A5737" s="309"/>
      <c r="B5737" s="310"/>
      <c r="C5737" s="309"/>
      <c r="D5737" s="309"/>
    </row>
    <row r="5738" spans="1:4">
      <c r="A5738" s="309"/>
      <c r="B5738" s="310"/>
      <c r="C5738" s="309"/>
      <c r="D5738" s="309"/>
    </row>
    <row r="5739" spans="1:4">
      <c r="A5739" s="308"/>
      <c r="B5739" s="308"/>
      <c r="C5739" s="308"/>
      <c r="D5739" s="308"/>
    </row>
    <row r="5740" spans="1:4">
      <c r="A5740" s="308"/>
      <c r="B5740" s="308"/>
      <c r="C5740" s="308"/>
      <c r="D5740" s="308"/>
    </row>
    <row r="5741" spans="1:4">
      <c r="A5741" s="309"/>
      <c r="B5741" s="310"/>
      <c r="C5741" s="309"/>
      <c r="D5741" s="309"/>
    </row>
    <row r="5742" spans="1:4">
      <c r="A5742" s="309"/>
      <c r="B5742" s="310"/>
      <c r="C5742" s="309"/>
      <c r="D5742" s="309"/>
    </row>
    <row r="5743" spans="1:4">
      <c r="A5743" s="309"/>
      <c r="B5743" s="310"/>
      <c r="C5743" s="309"/>
      <c r="D5743" s="309"/>
    </row>
    <row r="5744" spans="1:4">
      <c r="A5744" s="309"/>
      <c r="B5744" s="310"/>
      <c r="C5744" s="309"/>
      <c r="D5744" s="309"/>
    </row>
    <row r="5745" spans="1:4">
      <c r="A5745" s="309"/>
      <c r="B5745" s="310"/>
      <c r="C5745" s="309"/>
      <c r="D5745" s="309"/>
    </row>
    <row r="5746" spans="1:4">
      <c r="A5746" s="309"/>
      <c r="B5746" s="310"/>
      <c r="C5746" s="309"/>
      <c r="D5746" s="309"/>
    </row>
    <row r="5747" spans="1:4">
      <c r="A5747" s="309"/>
      <c r="B5747" s="310"/>
      <c r="C5747" s="309"/>
      <c r="D5747" s="309"/>
    </row>
    <row r="5748" spans="1:4">
      <c r="A5748" s="309"/>
      <c r="B5748" s="310"/>
      <c r="C5748" s="309"/>
      <c r="D5748" s="309"/>
    </row>
    <row r="5749" spans="1:4">
      <c r="A5749" s="309"/>
      <c r="B5749" s="310"/>
      <c r="C5749" s="309"/>
      <c r="D5749" s="309"/>
    </row>
    <row r="5750" spans="1:4">
      <c r="A5750" s="309"/>
      <c r="B5750" s="310"/>
      <c r="C5750" s="309"/>
      <c r="D5750" s="309"/>
    </row>
    <row r="5751" spans="1:4">
      <c r="A5751" s="309"/>
      <c r="B5751" s="310"/>
      <c r="C5751" s="309"/>
      <c r="D5751" s="309"/>
    </row>
    <row r="5752" spans="1:4">
      <c r="A5752" s="309"/>
      <c r="B5752" s="310"/>
      <c r="C5752" s="309"/>
      <c r="D5752" s="309"/>
    </row>
    <row r="5753" spans="1:4">
      <c r="A5753" s="309"/>
      <c r="B5753" s="310"/>
      <c r="C5753" s="309"/>
      <c r="D5753" s="309"/>
    </row>
    <row r="5754" spans="1:4">
      <c r="A5754" s="309"/>
      <c r="B5754" s="310"/>
      <c r="C5754" s="309"/>
      <c r="D5754" s="309"/>
    </row>
  </sheetData>
  <autoFilter ref="A2:D5747"/>
  <mergeCells count="1976">
    <mergeCell ref="D2065:E2065"/>
    <mergeCell ref="D2061:E2061"/>
    <mergeCell ref="D2062:E2062"/>
    <mergeCell ref="D2063:E2063"/>
    <mergeCell ref="D2064:E2064"/>
    <mergeCell ref="D2056:E2056"/>
    <mergeCell ref="D2057:E2057"/>
    <mergeCell ref="D2058:E2058"/>
    <mergeCell ref="D2059:E2059"/>
    <mergeCell ref="D2060:E2060"/>
    <mergeCell ref="D2049:E2049"/>
    <mergeCell ref="D2050:E2050"/>
    <mergeCell ref="D2051:E2051"/>
    <mergeCell ref="D2052:E2052"/>
    <mergeCell ref="D2055:E2055"/>
    <mergeCell ref="D2044:E2044"/>
    <mergeCell ref="D2045:E2045"/>
    <mergeCell ref="D2046:E2046"/>
    <mergeCell ref="D2047:E2047"/>
    <mergeCell ref="D2048:E2048"/>
    <mergeCell ref="D2039:E2039"/>
    <mergeCell ref="D2040:E2040"/>
    <mergeCell ref="D2041:E2041"/>
    <mergeCell ref="D2042:E2042"/>
    <mergeCell ref="D2043:E2043"/>
    <mergeCell ref="D2013:E2013"/>
    <mergeCell ref="D2014:E2014"/>
    <mergeCell ref="D2015:E2015"/>
    <mergeCell ref="D2037:E2037"/>
    <mergeCell ref="D2038:E2038"/>
    <mergeCell ref="D2008:E2008"/>
    <mergeCell ref="D2009:E2009"/>
    <mergeCell ref="D2010:E2010"/>
    <mergeCell ref="D2011:E2011"/>
    <mergeCell ref="D2012:E2012"/>
    <mergeCell ref="D2003:E2003"/>
    <mergeCell ref="D2004:E2004"/>
    <mergeCell ref="D2005:E2005"/>
    <mergeCell ref="D2006:E2006"/>
    <mergeCell ref="D2007:E2007"/>
    <mergeCell ref="D1998:E1998"/>
    <mergeCell ref="D1999:E1999"/>
    <mergeCell ref="D2000:E2000"/>
    <mergeCell ref="D2001:E2001"/>
    <mergeCell ref="D2002:E2002"/>
    <mergeCell ref="D1993:E1993"/>
    <mergeCell ref="D1994:E1994"/>
    <mergeCell ref="D1995:E1995"/>
    <mergeCell ref="D1996:E1996"/>
    <mergeCell ref="D1997:E1997"/>
    <mergeCell ref="D1988:E1988"/>
    <mergeCell ref="D1989:E1989"/>
    <mergeCell ref="D1990:E1990"/>
    <mergeCell ref="D1991:E1991"/>
    <mergeCell ref="D1992:E1992"/>
    <mergeCell ref="D1983:E1983"/>
    <mergeCell ref="D1984:E1984"/>
    <mergeCell ref="D1985:E1985"/>
    <mergeCell ref="D1986:E1986"/>
    <mergeCell ref="D1987:E1987"/>
    <mergeCell ref="D1978:E1978"/>
    <mergeCell ref="D1979:E1979"/>
    <mergeCell ref="D1980:E1980"/>
    <mergeCell ref="D1981:E1981"/>
    <mergeCell ref="D1982:E1982"/>
    <mergeCell ref="A1973:E1973"/>
    <mergeCell ref="A1974:F1974"/>
    <mergeCell ref="D1975:E1975"/>
    <mergeCell ref="D1976:E1976"/>
    <mergeCell ref="D1977:E1977"/>
    <mergeCell ref="D1968:E1968"/>
    <mergeCell ref="D1969:E1969"/>
    <mergeCell ref="D1970:E1970"/>
    <mergeCell ref="D1971:E1971"/>
    <mergeCell ref="D1972:E1972"/>
    <mergeCell ref="D1963:E1963"/>
    <mergeCell ref="D1964:E1964"/>
    <mergeCell ref="D1965:E1965"/>
    <mergeCell ref="D1966:E1966"/>
    <mergeCell ref="D1967:E1967"/>
    <mergeCell ref="D1958:E1958"/>
    <mergeCell ref="D1959:E1959"/>
    <mergeCell ref="D1960:E1960"/>
    <mergeCell ref="D1961:E1961"/>
    <mergeCell ref="D1962:E1962"/>
    <mergeCell ref="D1953:E1953"/>
    <mergeCell ref="D1954:E1954"/>
    <mergeCell ref="D1955:E1955"/>
    <mergeCell ref="D1956:E1956"/>
    <mergeCell ref="D1957:E1957"/>
    <mergeCell ref="D1948:E1948"/>
    <mergeCell ref="D1949:E1949"/>
    <mergeCell ref="D1950:E1950"/>
    <mergeCell ref="D1951:E1951"/>
    <mergeCell ref="D1952:E1952"/>
    <mergeCell ref="D1943:E1943"/>
    <mergeCell ref="D1944:E1944"/>
    <mergeCell ref="D1945:E1945"/>
    <mergeCell ref="D1946:E1946"/>
    <mergeCell ref="D1947:E1947"/>
    <mergeCell ref="D1940:E1940"/>
    <mergeCell ref="D1941:E1941"/>
    <mergeCell ref="D1942:E1942"/>
    <mergeCell ref="D1935:E1935"/>
    <mergeCell ref="D1936:E1936"/>
    <mergeCell ref="D1937:E1937"/>
    <mergeCell ref="D1938:E1938"/>
    <mergeCell ref="D1939:E1939"/>
    <mergeCell ref="D1930:E1930"/>
    <mergeCell ref="D1931:E1931"/>
    <mergeCell ref="D1932:E1932"/>
    <mergeCell ref="D1933:E1933"/>
    <mergeCell ref="D1934:E1934"/>
    <mergeCell ref="D1920:E1920"/>
    <mergeCell ref="D1921:E1921"/>
    <mergeCell ref="D1922:E1922"/>
    <mergeCell ref="D1928:E1928"/>
    <mergeCell ref="D1929:E1929"/>
    <mergeCell ref="D1915:E1915"/>
    <mergeCell ref="D1916:E1916"/>
    <mergeCell ref="D1917:E1917"/>
    <mergeCell ref="D1918:E1918"/>
    <mergeCell ref="D1919:E1919"/>
    <mergeCell ref="D1910:E1910"/>
    <mergeCell ref="D1911:E1911"/>
    <mergeCell ref="D1912:E1912"/>
    <mergeCell ref="D1913:E1913"/>
    <mergeCell ref="D1914:E1914"/>
    <mergeCell ref="D1905:E1905"/>
    <mergeCell ref="D1906:E1906"/>
    <mergeCell ref="D1907:E1907"/>
    <mergeCell ref="D1908:E1908"/>
    <mergeCell ref="D1909:E1909"/>
    <mergeCell ref="D1897:E1897"/>
    <mergeCell ref="D1898:E1898"/>
    <mergeCell ref="D1899:E1899"/>
    <mergeCell ref="D1900:E1900"/>
    <mergeCell ref="D1904:E1904"/>
    <mergeCell ref="D1892:E1892"/>
    <mergeCell ref="D1893:E1893"/>
    <mergeCell ref="D1894:E1894"/>
    <mergeCell ref="D1895:E1895"/>
    <mergeCell ref="D1896:E1896"/>
    <mergeCell ref="D1887:E1887"/>
    <mergeCell ref="D1888:E1888"/>
    <mergeCell ref="D1889:E1889"/>
    <mergeCell ref="D1890:E1890"/>
    <mergeCell ref="D1891:E1891"/>
    <mergeCell ref="D1879:E1879"/>
    <mergeCell ref="D1880:E1880"/>
    <mergeCell ref="D1881:E1881"/>
    <mergeCell ref="D1885:E1885"/>
    <mergeCell ref="D1886:E1886"/>
    <mergeCell ref="D1874:E1874"/>
    <mergeCell ref="D1875:E1875"/>
    <mergeCell ref="D1876:E1876"/>
    <mergeCell ref="D1877:E1877"/>
    <mergeCell ref="D1878:E1878"/>
    <mergeCell ref="D1869:E1869"/>
    <mergeCell ref="D1870:E1870"/>
    <mergeCell ref="D1871:E1871"/>
    <mergeCell ref="D1872:E1872"/>
    <mergeCell ref="D1873:E1873"/>
    <mergeCell ref="D1864:E1864"/>
    <mergeCell ref="D1865:E1865"/>
    <mergeCell ref="D1866:E1866"/>
    <mergeCell ref="D1867:E1867"/>
    <mergeCell ref="D1868:E1868"/>
    <mergeCell ref="D1854:E1854"/>
    <mergeCell ref="D1855:E1855"/>
    <mergeCell ref="D1861:E1861"/>
    <mergeCell ref="D1862:E1862"/>
    <mergeCell ref="D1863:E1863"/>
    <mergeCell ref="D1849:E1849"/>
    <mergeCell ref="D1850:E1850"/>
    <mergeCell ref="D1851:E1851"/>
    <mergeCell ref="D1852:E1852"/>
    <mergeCell ref="D1853:E1853"/>
    <mergeCell ref="D1844:E1844"/>
    <mergeCell ref="D1845:E1845"/>
    <mergeCell ref="D1846:E1846"/>
    <mergeCell ref="D1847:E1847"/>
    <mergeCell ref="D1848:E1848"/>
    <mergeCell ref="D1839:E1839"/>
    <mergeCell ref="D1840:E1840"/>
    <mergeCell ref="D1841:E1841"/>
    <mergeCell ref="D1842:E1842"/>
    <mergeCell ref="D1843:E1843"/>
    <mergeCell ref="D1834:E1834"/>
    <mergeCell ref="D1835:E1835"/>
    <mergeCell ref="D1836:E1836"/>
    <mergeCell ref="D1837:E1837"/>
    <mergeCell ref="D1838:E1838"/>
    <mergeCell ref="D1825:E1825"/>
    <mergeCell ref="D1826:E1826"/>
    <mergeCell ref="D1831:E1831"/>
    <mergeCell ref="D1832:E1832"/>
    <mergeCell ref="D1833:E1833"/>
    <mergeCell ref="D1820:E1820"/>
    <mergeCell ref="D1821:E1821"/>
    <mergeCell ref="D1822:E1822"/>
    <mergeCell ref="D1823:E1823"/>
    <mergeCell ref="D1824:E1824"/>
    <mergeCell ref="D1815:E1815"/>
    <mergeCell ref="D1816:E1816"/>
    <mergeCell ref="D1817:E1817"/>
    <mergeCell ref="D1818:E1818"/>
    <mergeCell ref="D1819:E1819"/>
    <mergeCell ref="D1810:E1810"/>
    <mergeCell ref="D1811:E1811"/>
    <mergeCell ref="D1812:E1812"/>
    <mergeCell ref="D1813:E1813"/>
    <mergeCell ref="D1814:E1814"/>
    <mergeCell ref="D1805:E1805"/>
    <mergeCell ref="D1806:E1806"/>
    <mergeCell ref="D1807:E1807"/>
    <mergeCell ref="D1808:E1808"/>
    <mergeCell ref="D1809:E1809"/>
    <mergeCell ref="D1800:E1800"/>
    <mergeCell ref="D1801:E1801"/>
    <mergeCell ref="D1802:E1802"/>
    <mergeCell ref="D1803:E1803"/>
    <mergeCell ref="D1804:E1804"/>
    <mergeCell ref="D1795:E1795"/>
    <mergeCell ref="D1796:E1796"/>
    <mergeCell ref="D1797:E1797"/>
    <mergeCell ref="D1798:E1798"/>
    <mergeCell ref="D1799:E1799"/>
    <mergeCell ref="D1790:E1790"/>
    <mergeCell ref="D1791:E1791"/>
    <mergeCell ref="D1792:E1792"/>
    <mergeCell ref="D1793:E1793"/>
    <mergeCell ref="D1794:E1794"/>
    <mergeCell ref="D1785:E1785"/>
    <mergeCell ref="D1786:E1786"/>
    <mergeCell ref="D1787:E1787"/>
    <mergeCell ref="D1788:E1788"/>
    <mergeCell ref="D1789:E1789"/>
    <mergeCell ref="D1780:E1780"/>
    <mergeCell ref="D1781:E1781"/>
    <mergeCell ref="D1782:E1782"/>
    <mergeCell ref="D1783:E1783"/>
    <mergeCell ref="D1784:E1784"/>
    <mergeCell ref="D1775:E1775"/>
    <mergeCell ref="D1776:E1776"/>
    <mergeCell ref="D1777:E1777"/>
    <mergeCell ref="D1778:E1778"/>
    <mergeCell ref="D1779:E1779"/>
    <mergeCell ref="D1770:E1770"/>
    <mergeCell ref="D1771:E1771"/>
    <mergeCell ref="D1772:E1772"/>
    <mergeCell ref="D1773:E1773"/>
    <mergeCell ref="D1774:E1774"/>
    <mergeCell ref="D1765:E1765"/>
    <mergeCell ref="D1766:E1766"/>
    <mergeCell ref="D1767:E1767"/>
    <mergeCell ref="D1768:E1768"/>
    <mergeCell ref="D1769:E1769"/>
    <mergeCell ref="D1760:E1760"/>
    <mergeCell ref="D1761:E1761"/>
    <mergeCell ref="D1762:E1762"/>
    <mergeCell ref="D1763:E1763"/>
    <mergeCell ref="D1764:E1764"/>
    <mergeCell ref="D1755:E1755"/>
    <mergeCell ref="D1756:E1756"/>
    <mergeCell ref="D1757:E1757"/>
    <mergeCell ref="D1758:E1758"/>
    <mergeCell ref="D1759:E1759"/>
    <mergeCell ref="D1750:E1750"/>
    <mergeCell ref="D1751:E1751"/>
    <mergeCell ref="D1752:E1752"/>
    <mergeCell ref="D1753:E1753"/>
    <mergeCell ref="D1754:E1754"/>
    <mergeCell ref="D1745:E1745"/>
    <mergeCell ref="D1746:E1746"/>
    <mergeCell ref="D1747:E1747"/>
    <mergeCell ref="D1748:E1748"/>
    <mergeCell ref="D1749:E1749"/>
    <mergeCell ref="D1740:E1740"/>
    <mergeCell ref="D1741:E1741"/>
    <mergeCell ref="D1742:E1742"/>
    <mergeCell ref="D1743:E1743"/>
    <mergeCell ref="D1744:E1744"/>
    <mergeCell ref="D1735:E1735"/>
    <mergeCell ref="D1736:E1736"/>
    <mergeCell ref="D1737:E1737"/>
    <mergeCell ref="D1738:E1738"/>
    <mergeCell ref="D1739:E1739"/>
    <mergeCell ref="D1730:E1730"/>
    <mergeCell ref="D1731:E1731"/>
    <mergeCell ref="D1732:E1732"/>
    <mergeCell ref="D1733:E1733"/>
    <mergeCell ref="D1734:E1734"/>
    <mergeCell ref="D1725:E1725"/>
    <mergeCell ref="D1726:E1726"/>
    <mergeCell ref="D1727:E1727"/>
    <mergeCell ref="D1728:E1728"/>
    <mergeCell ref="D1729:E1729"/>
    <mergeCell ref="D1720:E1720"/>
    <mergeCell ref="D1721:E1721"/>
    <mergeCell ref="D1722:E1722"/>
    <mergeCell ref="D1723:E1723"/>
    <mergeCell ref="D1724:E1724"/>
    <mergeCell ref="D1715:E1715"/>
    <mergeCell ref="D1716:E1716"/>
    <mergeCell ref="D1717:E1717"/>
    <mergeCell ref="D1718:E1718"/>
    <mergeCell ref="D1719:E1719"/>
    <mergeCell ref="D1710:E1710"/>
    <mergeCell ref="D1711:E1711"/>
    <mergeCell ref="D1712:E1712"/>
    <mergeCell ref="D1713:E1713"/>
    <mergeCell ref="D1714:E1714"/>
    <mergeCell ref="D1705:E1705"/>
    <mergeCell ref="D1706:E1706"/>
    <mergeCell ref="D1707:E1707"/>
    <mergeCell ref="D1708:E1708"/>
    <mergeCell ref="D1709:E1709"/>
    <mergeCell ref="D1700:E1700"/>
    <mergeCell ref="D1701:E1701"/>
    <mergeCell ref="D1702:E1702"/>
    <mergeCell ref="D1703:E1703"/>
    <mergeCell ref="D1704:E1704"/>
    <mergeCell ref="D1695:E1695"/>
    <mergeCell ref="D1696:E1696"/>
    <mergeCell ref="D1697:E1697"/>
    <mergeCell ref="D1698:E1698"/>
    <mergeCell ref="D1699:E1699"/>
    <mergeCell ref="D1690:E1690"/>
    <mergeCell ref="D1691:E1691"/>
    <mergeCell ref="D1692:E1692"/>
    <mergeCell ref="D1693:E1693"/>
    <mergeCell ref="D1694:E1694"/>
    <mergeCell ref="D1680:E1680"/>
    <mergeCell ref="D1686:E1686"/>
    <mergeCell ref="D1687:E1687"/>
    <mergeCell ref="D1681:E1681"/>
    <mergeCell ref="D1682:E1682"/>
    <mergeCell ref="D1683:E1683"/>
    <mergeCell ref="D1684:E1684"/>
    <mergeCell ref="D1685:E1685"/>
    <mergeCell ref="D1675:E1675"/>
    <mergeCell ref="D1676:E1676"/>
    <mergeCell ref="D1677:E1677"/>
    <mergeCell ref="D1678:E1678"/>
    <mergeCell ref="D1679:E1679"/>
    <mergeCell ref="D1670:E1670"/>
    <mergeCell ref="D1671:E1671"/>
    <mergeCell ref="D1672:E1672"/>
    <mergeCell ref="D1673:E1673"/>
    <mergeCell ref="D1674:E1674"/>
    <mergeCell ref="D1665:E1665"/>
    <mergeCell ref="D1666:E1666"/>
    <mergeCell ref="D1667:E1667"/>
    <mergeCell ref="D1668:E1668"/>
    <mergeCell ref="D1669:E1669"/>
    <mergeCell ref="D1658:E1658"/>
    <mergeCell ref="D1664:E1664"/>
    <mergeCell ref="D1659:E1659"/>
    <mergeCell ref="D1660:E1660"/>
    <mergeCell ref="D1661:E1661"/>
    <mergeCell ref="D1662:E1662"/>
    <mergeCell ref="D1663:E1663"/>
    <mergeCell ref="D1653:E1653"/>
    <mergeCell ref="D1654:E1654"/>
    <mergeCell ref="D1655:E1655"/>
    <mergeCell ref="D1656:E1656"/>
    <mergeCell ref="D1657:E1657"/>
    <mergeCell ref="D1648:E1648"/>
    <mergeCell ref="D1649:E1649"/>
    <mergeCell ref="D1650:E1650"/>
    <mergeCell ref="D1651:E1651"/>
    <mergeCell ref="D1652:E1652"/>
    <mergeCell ref="D1643:E1643"/>
    <mergeCell ref="D1644:E1644"/>
    <mergeCell ref="D1645:E1645"/>
    <mergeCell ref="D1646:E1646"/>
    <mergeCell ref="D1647:E1647"/>
    <mergeCell ref="D1636:E1636"/>
    <mergeCell ref="D1642:E1642"/>
    <mergeCell ref="D1637:E1637"/>
    <mergeCell ref="D1638:E1638"/>
    <mergeCell ref="D1639:E1639"/>
    <mergeCell ref="D1640:E1640"/>
    <mergeCell ref="D1641:E1641"/>
    <mergeCell ref="D1631:E1631"/>
    <mergeCell ref="D1632:E1632"/>
    <mergeCell ref="D1633:E1633"/>
    <mergeCell ref="D1634:E1634"/>
    <mergeCell ref="D1635:E1635"/>
    <mergeCell ref="D1626:E1626"/>
    <mergeCell ref="D1627:E1627"/>
    <mergeCell ref="D1628:E1628"/>
    <mergeCell ref="D1629:E1629"/>
    <mergeCell ref="D1630:E1630"/>
    <mergeCell ref="D1617:E1617"/>
    <mergeCell ref="D1618:E1618"/>
    <mergeCell ref="D1624:E1624"/>
    <mergeCell ref="D1625:E1625"/>
    <mergeCell ref="D1619:E1619"/>
    <mergeCell ref="D1620:E1620"/>
    <mergeCell ref="D1621:E1621"/>
    <mergeCell ref="D1622:E1622"/>
    <mergeCell ref="D1623:E1623"/>
    <mergeCell ref="D1612:E1612"/>
    <mergeCell ref="D1613:E1613"/>
    <mergeCell ref="D1614:E1614"/>
    <mergeCell ref="D1615:E1615"/>
    <mergeCell ref="D1616:E1616"/>
    <mergeCell ref="D1607:E1607"/>
    <mergeCell ref="D1608:E1608"/>
    <mergeCell ref="D1609:E1609"/>
    <mergeCell ref="D1610:E1610"/>
    <mergeCell ref="D1611:E1611"/>
    <mergeCell ref="D1602:E1602"/>
    <mergeCell ref="D1603:E1603"/>
    <mergeCell ref="D1604:E1604"/>
    <mergeCell ref="D1605:E1605"/>
    <mergeCell ref="D1606:E1606"/>
    <mergeCell ref="D1597:E1597"/>
    <mergeCell ref="D1598:E1598"/>
    <mergeCell ref="D1599:E1599"/>
    <mergeCell ref="D1600:E1600"/>
    <mergeCell ref="D1601:E1601"/>
    <mergeCell ref="D1592:E1592"/>
    <mergeCell ref="D1593:E1593"/>
    <mergeCell ref="D1594:E1594"/>
    <mergeCell ref="D1595:E1595"/>
    <mergeCell ref="D1596:E1596"/>
    <mergeCell ref="D1587:E1587"/>
    <mergeCell ref="D1588:E1588"/>
    <mergeCell ref="D1589:E1589"/>
    <mergeCell ref="D1590:E1590"/>
    <mergeCell ref="D1591:E1591"/>
    <mergeCell ref="D1582:E1582"/>
    <mergeCell ref="D1583:E1583"/>
    <mergeCell ref="D1584:E1584"/>
    <mergeCell ref="D1585:E1585"/>
    <mergeCell ref="D1586:E1586"/>
    <mergeCell ref="D1577:E1577"/>
    <mergeCell ref="D1578:E1578"/>
    <mergeCell ref="D1579:E1579"/>
    <mergeCell ref="D1580:E1580"/>
    <mergeCell ref="D1581:E1581"/>
    <mergeCell ref="D1572:E1572"/>
    <mergeCell ref="D1573:E1573"/>
    <mergeCell ref="D1574:E1574"/>
    <mergeCell ref="D1575:E1575"/>
    <mergeCell ref="D1576:E1576"/>
    <mergeCell ref="D1567:E1567"/>
    <mergeCell ref="D1568:E1568"/>
    <mergeCell ref="D1569:E1569"/>
    <mergeCell ref="D1570:E1570"/>
    <mergeCell ref="D1571:E1571"/>
    <mergeCell ref="D1558:E1558"/>
    <mergeCell ref="D1564:E1564"/>
    <mergeCell ref="D1565:E1565"/>
    <mergeCell ref="D1566:E1566"/>
    <mergeCell ref="D1559:E1559"/>
    <mergeCell ref="D1560:E1560"/>
    <mergeCell ref="D1561:E1561"/>
    <mergeCell ref="D1562:E1562"/>
    <mergeCell ref="D1563:E1563"/>
    <mergeCell ref="D1553:E1553"/>
    <mergeCell ref="D1554:E1554"/>
    <mergeCell ref="D1555:E1555"/>
    <mergeCell ref="D1556:E1556"/>
    <mergeCell ref="D1557:E1557"/>
    <mergeCell ref="D1548:E1548"/>
    <mergeCell ref="D1549:E1549"/>
    <mergeCell ref="D1550:E1550"/>
    <mergeCell ref="D1551:E1551"/>
    <mergeCell ref="D1552:E1552"/>
    <mergeCell ref="D1540:E1540"/>
    <mergeCell ref="D1546:E1546"/>
    <mergeCell ref="D1547:E1547"/>
    <mergeCell ref="D1541:E1541"/>
    <mergeCell ref="D1542:E1542"/>
    <mergeCell ref="D1543:E1543"/>
    <mergeCell ref="D1544:E1544"/>
    <mergeCell ref="D1545:E1545"/>
    <mergeCell ref="D1535:E1535"/>
    <mergeCell ref="D1536:E1536"/>
    <mergeCell ref="D1537:E1537"/>
    <mergeCell ref="D1538:E1538"/>
    <mergeCell ref="D1539:E1539"/>
    <mergeCell ref="D1530:E1530"/>
    <mergeCell ref="D1531:E1531"/>
    <mergeCell ref="D1532:E1532"/>
    <mergeCell ref="D1533:E1533"/>
    <mergeCell ref="D1534:E1534"/>
    <mergeCell ref="D1529:E1529"/>
    <mergeCell ref="D1522:E1522"/>
    <mergeCell ref="D1523:E1523"/>
    <mergeCell ref="D1524:E1524"/>
    <mergeCell ref="D1525:E1525"/>
    <mergeCell ref="D1526:E1526"/>
    <mergeCell ref="D1519:E1519"/>
    <mergeCell ref="D1520:E1520"/>
    <mergeCell ref="D1521:E1521"/>
    <mergeCell ref="D1527:E1527"/>
    <mergeCell ref="D1528:E1528"/>
    <mergeCell ref="D1514:E1514"/>
    <mergeCell ref="D1515:E1515"/>
    <mergeCell ref="D1516:E1516"/>
    <mergeCell ref="D1517:E1517"/>
    <mergeCell ref="D1518:E1518"/>
    <mergeCell ref="D1509:E1509"/>
    <mergeCell ref="D1510:E1510"/>
    <mergeCell ref="D1511:E1511"/>
    <mergeCell ref="D1512:E1512"/>
    <mergeCell ref="D1513:E1513"/>
    <mergeCell ref="D1504:E1504"/>
    <mergeCell ref="D1505:E1505"/>
    <mergeCell ref="D1506:E1506"/>
    <mergeCell ref="D1507:E1507"/>
    <mergeCell ref="D1508:E1508"/>
    <mergeCell ref="D1499:E1499"/>
    <mergeCell ref="D1500:E1500"/>
    <mergeCell ref="D1501:E1501"/>
    <mergeCell ref="D1502:E1502"/>
    <mergeCell ref="D1503:E1503"/>
    <mergeCell ref="D1494:E1494"/>
    <mergeCell ref="D1495:E1495"/>
    <mergeCell ref="D1496:E1496"/>
    <mergeCell ref="D1497:E1497"/>
    <mergeCell ref="D1498:E1498"/>
    <mergeCell ref="D1489:E1489"/>
    <mergeCell ref="D1490:E1490"/>
    <mergeCell ref="D1491:E1491"/>
    <mergeCell ref="D1492:E1492"/>
    <mergeCell ref="D1493:E1493"/>
    <mergeCell ref="D1484:E1484"/>
    <mergeCell ref="D1485:E1485"/>
    <mergeCell ref="D1486:E1486"/>
    <mergeCell ref="D1487:E1487"/>
    <mergeCell ref="D1488:E1488"/>
    <mergeCell ref="D1479:E1479"/>
    <mergeCell ref="D1480:E1480"/>
    <mergeCell ref="D1481:E1481"/>
    <mergeCell ref="D1482:E1482"/>
    <mergeCell ref="D1483:E1483"/>
    <mergeCell ref="D1474:E1474"/>
    <mergeCell ref="D1475:E1475"/>
    <mergeCell ref="D1476:E1476"/>
    <mergeCell ref="D1477:E1477"/>
    <mergeCell ref="D1478:E1478"/>
    <mergeCell ref="D1469:E1469"/>
    <mergeCell ref="D1470:E1470"/>
    <mergeCell ref="D1471:E1471"/>
    <mergeCell ref="D1472:E1472"/>
    <mergeCell ref="D1473:E1473"/>
    <mergeCell ref="D1464:E1464"/>
    <mergeCell ref="D1465:E1465"/>
    <mergeCell ref="D1466:E1466"/>
    <mergeCell ref="D1467:E1467"/>
    <mergeCell ref="D1468:E1468"/>
    <mergeCell ref="D1456:E1456"/>
    <mergeCell ref="D1462:E1462"/>
    <mergeCell ref="D1463:E1463"/>
    <mergeCell ref="D1457:E1457"/>
    <mergeCell ref="D1458:E1458"/>
    <mergeCell ref="D1459:E1459"/>
    <mergeCell ref="D1460:E1460"/>
    <mergeCell ref="D1461:E1461"/>
    <mergeCell ref="D1451:E1451"/>
    <mergeCell ref="D1452:E1452"/>
    <mergeCell ref="D1453:E1453"/>
    <mergeCell ref="D1454:E1454"/>
    <mergeCell ref="D1455:E1455"/>
    <mergeCell ref="D1446:E1446"/>
    <mergeCell ref="D1447:E1447"/>
    <mergeCell ref="D1448:E1448"/>
    <mergeCell ref="D1449:E1449"/>
    <mergeCell ref="D1450:E1450"/>
    <mergeCell ref="D1441:E1441"/>
    <mergeCell ref="D1442:E1442"/>
    <mergeCell ref="D1443:E1443"/>
    <mergeCell ref="D1444:E1444"/>
    <mergeCell ref="D1445:E1445"/>
    <mergeCell ref="D1436:E1436"/>
    <mergeCell ref="D1437:E1437"/>
    <mergeCell ref="D1438:E1438"/>
    <mergeCell ref="D1439:E1439"/>
    <mergeCell ref="D1440:E1440"/>
    <mergeCell ref="D1431:E1431"/>
    <mergeCell ref="D1432:E1432"/>
    <mergeCell ref="D1433:E1433"/>
    <mergeCell ref="D1434:E1434"/>
    <mergeCell ref="D1435:E1435"/>
    <mergeCell ref="D1422:E1422"/>
    <mergeCell ref="D1428:E1428"/>
    <mergeCell ref="D1429:E1429"/>
    <mergeCell ref="D1430:E1430"/>
    <mergeCell ref="D1423:E1423"/>
    <mergeCell ref="D1424:E1424"/>
    <mergeCell ref="D1425:E1425"/>
    <mergeCell ref="D1426:E1426"/>
    <mergeCell ref="D1427:E1427"/>
    <mergeCell ref="D1417:E1417"/>
    <mergeCell ref="D1418:E1418"/>
    <mergeCell ref="D1419:E1419"/>
    <mergeCell ref="D1420:E1420"/>
    <mergeCell ref="D1421:E1421"/>
    <mergeCell ref="D1412:E1412"/>
    <mergeCell ref="D1413:E1413"/>
    <mergeCell ref="D1414:E1414"/>
    <mergeCell ref="D1415:E1415"/>
    <mergeCell ref="D1416:E1416"/>
    <mergeCell ref="D1407:E1407"/>
    <mergeCell ref="D1408:E1408"/>
    <mergeCell ref="D1409:E1409"/>
    <mergeCell ref="D1410:E1410"/>
    <mergeCell ref="D1411:E1411"/>
    <mergeCell ref="D1402:E1402"/>
    <mergeCell ref="D1403:E1403"/>
    <mergeCell ref="D1404:E1404"/>
    <mergeCell ref="D1405:E1405"/>
    <mergeCell ref="D1406:E1406"/>
    <mergeCell ref="D1397:E1397"/>
    <mergeCell ref="D1398:E1398"/>
    <mergeCell ref="D1399:E1399"/>
    <mergeCell ref="D1400:E1400"/>
    <mergeCell ref="D1401:E1401"/>
    <mergeCell ref="D1392:E1392"/>
    <mergeCell ref="D1393:E1393"/>
    <mergeCell ref="D1394:E1394"/>
    <mergeCell ref="D1395:E1395"/>
    <mergeCell ref="D1396:E1396"/>
    <mergeCell ref="D1387:E1387"/>
    <mergeCell ref="D1388:E1388"/>
    <mergeCell ref="D1389:E1389"/>
    <mergeCell ref="D1390:E1390"/>
    <mergeCell ref="D1391:E1391"/>
    <mergeCell ref="D1382:E1382"/>
    <mergeCell ref="D1383:E1383"/>
    <mergeCell ref="D1384:E1384"/>
    <mergeCell ref="D1385:E1385"/>
    <mergeCell ref="D1386:E1386"/>
    <mergeCell ref="D1377:E1377"/>
    <mergeCell ref="D1378:E1378"/>
    <mergeCell ref="D1379:E1379"/>
    <mergeCell ref="D1380:E1380"/>
    <mergeCell ref="D1381:E1381"/>
    <mergeCell ref="D1372:E1372"/>
    <mergeCell ref="D1373:E1373"/>
    <mergeCell ref="D1374:E1374"/>
    <mergeCell ref="D1375:E1375"/>
    <mergeCell ref="D1376:E1376"/>
    <mergeCell ref="D1367:E1367"/>
    <mergeCell ref="D1368:E1368"/>
    <mergeCell ref="D1369:E1369"/>
    <mergeCell ref="D1370:E1370"/>
    <mergeCell ref="D1371:E1371"/>
    <mergeCell ref="D1362:E1362"/>
    <mergeCell ref="D1363:E1363"/>
    <mergeCell ref="D1364:E1364"/>
    <mergeCell ref="D1365:E1365"/>
    <mergeCell ref="D1366:E1366"/>
    <mergeCell ref="D1357:E1357"/>
    <mergeCell ref="D1358:E1358"/>
    <mergeCell ref="D1359:E1359"/>
    <mergeCell ref="D1360:E1360"/>
    <mergeCell ref="D1361:E1361"/>
    <mergeCell ref="D1352:E1352"/>
    <mergeCell ref="D1353:E1353"/>
    <mergeCell ref="D1354:E1354"/>
    <mergeCell ref="D1355:E1355"/>
    <mergeCell ref="D1356:E1356"/>
    <mergeCell ref="D1347:E1347"/>
    <mergeCell ref="D1348:E1348"/>
    <mergeCell ref="D1349:E1349"/>
    <mergeCell ref="D1350:E1350"/>
    <mergeCell ref="D1351:E1351"/>
    <mergeCell ref="D1342:E1342"/>
    <mergeCell ref="D1343:E1343"/>
    <mergeCell ref="D1344:E1344"/>
    <mergeCell ref="D1345:E1345"/>
    <mergeCell ref="D1346:E1346"/>
    <mergeCell ref="D1337:E1337"/>
    <mergeCell ref="D1338:E1338"/>
    <mergeCell ref="D1339:E1339"/>
    <mergeCell ref="D1340:E1340"/>
    <mergeCell ref="D1341:E1341"/>
    <mergeCell ref="D1332:E1332"/>
    <mergeCell ref="D1333:E1333"/>
    <mergeCell ref="D1334:E1334"/>
    <mergeCell ref="D1335:E1335"/>
    <mergeCell ref="D1336:E1336"/>
    <mergeCell ref="D1327:E1327"/>
    <mergeCell ref="D1328:E1328"/>
    <mergeCell ref="D1329:E1329"/>
    <mergeCell ref="D1330:E1330"/>
    <mergeCell ref="D1331:E1331"/>
    <mergeCell ref="D1322:E1322"/>
    <mergeCell ref="D1323:E1323"/>
    <mergeCell ref="D1324:E1324"/>
    <mergeCell ref="D1325:E1325"/>
    <mergeCell ref="D1326:E1326"/>
    <mergeCell ref="D1317:E1317"/>
    <mergeCell ref="D1318:E1318"/>
    <mergeCell ref="D1319:E1319"/>
    <mergeCell ref="D1320:E1320"/>
    <mergeCell ref="D1321:E1321"/>
    <mergeCell ref="D1312:E1312"/>
    <mergeCell ref="D1313:E1313"/>
    <mergeCell ref="D1314:E1314"/>
    <mergeCell ref="D1315:E1315"/>
    <mergeCell ref="D1316:E1316"/>
    <mergeCell ref="D1307:E1307"/>
    <mergeCell ref="D1308:E1308"/>
    <mergeCell ref="D1309:E1309"/>
    <mergeCell ref="D1310:E1310"/>
    <mergeCell ref="D1311:E1311"/>
    <mergeCell ref="D1302:E1302"/>
    <mergeCell ref="D1303:E1303"/>
    <mergeCell ref="D1304:E1304"/>
    <mergeCell ref="D1305:E1305"/>
    <mergeCell ref="D1306:E1306"/>
    <mergeCell ref="D1297:E1297"/>
    <mergeCell ref="D1298:E1298"/>
    <mergeCell ref="D1299:E1299"/>
    <mergeCell ref="D1300:E1300"/>
    <mergeCell ref="D1301:E1301"/>
    <mergeCell ref="D1292:E1292"/>
    <mergeCell ref="D1293:E1293"/>
    <mergeCell ref="D1294:E1294"/>
    <mergeCell ref="D1295:E1295"/>
    <mergeCell ref="D1296:E1296"/>
    <mergeCell ref="D1287:E1287"/>
    <mergeCell ref="D1288:E1288"/>
    <mergeCell ref="D1289:E1289"/>
    <mergeCell ref="D1290:E1290"/>
    <mergeCell ref="D1291:E1291"/>
    <mergeCell ref="D1282:E1282"/>
    <mergeCell ref="D1283:E1283"/>
    <mergeCell ref="D1284:E1284"/>
    <mergeCell ref="D1285:E1285"/>
    <mergeCell ref="D1286:E1286"/>
    <mergeCell ref="D1277:E1277"/>
    <mergeCell ref="D1278:E1278"/>
    <mergeCell ref="D1279:E1279"/>
    <mergeCell ref="D1280:E1280"/>
    <mergeCell ref="D1281:E1281"/>
    <mergeCell ref="D1272:E1272"/>
    <mergeCell ref="D1273:E1273"/>
    <mergeCell ref="D1274:E1274"/>
    <mergeCell ref="D1275:E1275"/>
    <mergeCell ref="D1276:E1276"/>
    <mergeCell ref="D1267:E1267"/>
    <mergeCell ref="D1268:E1268"/>
    <mergeCell ref="D1269:E1269"/>
    <mergeCell ref="D1270:E1270"/>
    <mergeCell ref="D1271:E1271"/>
    <mergeCell ref="D1262:E1262"/>
    <mergeCell ref="D1263:E1263"/>
    <mergeCell ref="D1264:E1264"/>
    <mergeCell ref="D1265:E1265"/>
    <mergeCell ref="D1266:E1266"/>
    <mergeCell ref="D1257:E1257"/>
    <mergeCell ref="D1258:E1258"/>
    <mergeCell ref="D1259:E1259"/>
    <mergeCell ref="D1260:E1260"/>
    <mergeCell ref="D1261:E1261"/>
    <mergeCell ref="D1252:E1252"/>
    <mergeCell ref="D1253:E1253"/>
    <mergeCell ref="D1254:E1254"/>
    <mergeCell ref="D1255:E1255"/>
    <mergeCell ref="D1256:E1256"/>
    <mergeCell ref="D1247:E1247"/>
    <mergeCell ref="D1248:E1248"/>
    <mergeCell ref="D1249:E1249"/>
    <mergeCell ref="D1250:E1250"/>
    <mergeCell ref="D1251:E1251"/>
    <mergeCell ref="D1242:E1242"/>
    <mergeCell ref="D1243:E1243"/>
    <mergeCell ref="D1244:E1244"/>
    <mergeCell ref="D1245:E1245"/>
    <mergeCell ref="D1246:E1246"/>
    <mergeCell ref="D1237:E1237"/>
    <mergeCell ref="D1238:E1238"/>
    <mergeCell ref="D1239:E1239"/>
    <mergeCell ref="D1240:E1240"/>
    <mergeCell ref="D1241:E1241"/>
    <mergeCell ref="D1232:E1232"/>
    <mergeCell ref="D1233:E1233"/>
    <mergeCell ref="D1234:E1234"/>
    <mergeCell ref="D1235:E1235"/>
    <mergeCell ref="D1236:E1236"/>
    <mergeCell ref="D1227:E1227"/>
    <mergeCell ref="D1228:E1228"/>
    <mergeCell ref="D1229:E1229"/>
    <mergeCell ref="D1230:E1230"/>
    <mergeCell ref="D1231:E1231"/>
    <mergeCell ref="D1222:E1222"/>
    <mergeCell ref="D1223:E1223"/>
    <mergeCell ref="D1224:E1224"/>
    <mergeCell ref="D1225:E1225"/>
    <mergeCell ref="D1226:E1226"/>
    <mergeCell ref="D1217:E1217"/>
    <mergeCell ref="D1218:E1218"/>
    <mergeCell ref="D1219:E1219"/>
    <mergeCell ref="D1220:E1220"/>
    <mergeCell ref="D1221:E1221"/>
    <mergeCell ref="D1212:E1212"/>
    <mergeCell ref="D1213:E1213"/>
    <mergeCell ref="D1214:E1214"/>
    <mergeCell ref="D1215:E1215"/>
    <mergeCell ref="D1216:E1216"/>
    <mergeCell ref="D1207:E1207"/>
    <mergeCell ref="D1208:E1208"/>
    <mergeCell ref="D1209:E1209"/>
    <mergeCell ref="D1210:E1210"/>
    <mergeCell ref="D1211:E1211"/>
    <mergeCell ref="D1202:E1202"/>
    <mergeCell ref="D1203:E1203"/>
    <mergeCell ref="D1204:E1204"/>
    <mergeCell ref="D1205:E1205"/>
    <mergeCell ref="D1206:E1206"/>
    <mergeCell ref="D1197:E1197"/>
    <mergeCell ref="D1198:E1198"/>
    <mergeCell ref="D1199:E1199"/>
    <mergeCell ref="D1200:E1200"/>
    <mergeCell ref="D1201:E1201"/>
    <mergeCell ref="D1192:E1192"/>
    <mergeCell ref="D1193:E1193"/>
    <mergeCell ref="D1194:E1194"/>
    <mergeCell ref="D1195:E1195"/>
    <mergeCell ref="D1196:E1196"/>
    <mergeCell ref="D1187:E1187"/>
    <mergeCell ref="D1188:E1188"/>
    <mergeCell ref="D1189:E1189"/>
    <mergeCell ref="D1190:E1190"/>
    <mergeCell ref="D1191:E1191"/>
    <mergeCell ref="D1182:E1182"/>
    <mergeCell ref="D1183:E1183"/>
    <mergeCell ref="D1184:E1184"/>
    <mergeCell ref="D1185:E1185"/>
    <mergeCell ref="D1186:E1186"/>
    <mergeCell ref="D1174:E1174"/>
    <mergeCell ref="D1175:E1175"/>
    <mergeCell ref="D1176:E1176"/>
    <mergeCell ref="D1177:E1177"/>
    <mergeCell ref="D1178:E1178"/>
    <mergeCell ref="D1169:E1169"/>
    <mergeCell ref="D1170:E1170"/>
    <mergeCell ref="D1171:E1171"/>
    <mergeCell ref="D1172:E1172"/>
    <mergeCell ref="D1173:E1173"/>
    <mergeCell ref="D1164:E1164"/>
    <mergeCell ref="D1165:E1165"/>
    <mergeCell ref="D1166:E1166"/>
    <mergeCell ref="D1167:E1167"/>
    <mergeCell ref="D1168:E1168"/>
    <mergeCell ref="D1159:E1159"/>
    <mergeCell ref="D1160:E1160"/>
    <mergeCell ref="D1161:E1161"/>
    <mergeCell ref="D1162:E1162"/>
    <mergeCell ref="D1163:E1163"/>
    <mergeCell ref="D1151:E1151"/>
    <mergeCell ref="D1152:E1152"/>
    <mergeCell ref="D1153:E1153"/>
    <mergeCell ref="D1154:E1154"/>
    <mergeCell ref="D1155:E1155"/>
    <mergeCell ref="D1146:E1146"/>
    <mergeCell ref="D1147:E1147"/>
    <mergeCell ref="D1148:E1148"/>
    <mergeCell ref="D1149:E1149"/>
    <mergeCell ref="D1150:E1150"/>
    <mergeCell ref="D1141:E1141"/>
    <mergeCell ref="D1142:E1142"/>
    <mergeCell ref="D1143:E1143"/>
    <mergeCell ref="D1144:E1144"/>
    <mergeCell ref="D1145:E1145"/>
    <mergeCell ref="D1136:E1136"/>
    <mergeCell ref="D1137:E1137"/>
    <mergeCell ref="D1138:E1138"/>
    <mergeCell ref="D1139:E1139"/>
    <mergeCell ref="D1140:E1140"/>
    <mergeCell ref="D1131:E1131"/>
    <mergeCell ref="D1132:E1132"/>
    <mergeCell ref="D1133:E1133"/>
    <mergeCell ref="D1134:E1134"/>
    <mergeCell ref="D1135:E1135"/>
    <mergeCell ref="D1126:E1126"/>
    <mergeCell ref="D1127:E1127"/>
    <mergeCell ref="D1128:E1128"/>
    <mergeCell ref="D1129:E1129"/>
    <mergeCell ref="D1130:E1130"/>
    <mergeCell ref="D1121:E1121"/>
    <mergeCell ref="D1122:E1122"/>
    <mergeCell ref="D1123:E1123"/>
    <mergeCell ref="D1124:E1124"/>
    <mergeCell ref="D1125:E1125"/>
    <mergeCell ref="D1116:E1116"/>
    <mergeCell ref="D1117:E1117"/>
    <mergeCell ref="D1118:E1118"/>
    <mergeCell ref="D1119:E1119"/>
    <mergeCell ref="D1120:E1120"/>
    <mergeCell ref="D1111:E1111"/>
    <mergeCell ref="D1112:E1112"/>
    <mergeCell ref="D1113:E1113"/>
    <mergeCell ref="D1114:E1114"/>
    <mergeCell ref="D1115:E1115"/>
    <mergeCell ref="D1106:E1106"/>
    <mergeCell ref="D1107:E1107"/>
    <mergeCell ref="D1108:E1108"/>
    <mergeCell ref="D1109:E1109"/>
    <mergeCell ref="D1110:E1110"/>
    <mergeCell ref="D1101:E1101"/>
    <mergeCell ref="D1102:E1102"/>
    <mergeCell ref="D1103:E1103"/>
    <mergeCell ref="D1104:E1104"/>
    <mergeCell ref="D1105:E1105"/>
    <mergeCell ref="D1096:E1096"/>
    <mergeCell ref="D1097:E1097"/>
    <mergeCell ref="D1098:E1098"/>
    <mergeCell ref="D1099:E1099"/>
    <mergeCell ref="D1100:E1100"/>
    <mergeCell ref="D1091:E1091"/>
    <mergeCell ref="D1092:E1092"/>
    <mergeCell ref="D1093:E1093"/>
    <mergeCell ref="D1094:E1094"/>
    <mergeCell ref="D1095:E1095"/>
    <mergeCell ref="D1086:E1086"/>
    <mergeCell ref="D1087:E1087"/>
    <mergeCell ref="D1088:E1088"/>
    <mergeCell ref="D1089:E1089"/>
    <mergeCell ref="D1090:E1090"/>
    <mergeCell ref="D1081:E1081"/>
    <mergeCell ref="D1082:E1082"/>
    <mergeCell ref="D1083:E1083"/>
    <mergeCell ref="D1084:E1084"/>
    <mergeCell ref="D1085:E1085"/>
    <mergeCell ref="D1076:E1076"/>
    <mergeCell ref="D1077:E1077"/>
    <mergeCell ref="D1078:E1078"/>
    <mergeCell ref="D1079:E1079"/>
    <mergeCell ref="D1080:E1080"/>
    <mergeCell ref="D1071:E1071"/>
    <mergeCell ref="D1072:E1072"/>
    <mergeCell ref="D1073:E1073"/>
    <mergeCell ref="D1074:E1074"/>
    <mergeCell ref="D1075:E1075"/>
    <mergeCell ref="D1066:E1066"/>
    <mergeCell ref="D1067:E1067"/>
    <mergeCell ref="D1068:E1068"/>
    <mergeCell ref="D1069:E1069"/>
    <mergeCell ref="D1070:E1070"/>
    <mergeCell ref="D1061:E1061"/>
    <mergeCell ref="D1062:E1062"/>
    <mergeCell ref="D1063:E1063"/>
    <mergeCell ref="D1064:E1064"/>
    <mergeCell ref="D1065:E1065"/>
    <mergeCell ref="D1056:E1056"/>
    <mergeCell ref="D1057:E1057"/>
    <mergeCell ref="D1058:E1058"/>
    <mergeCell ref="D1059:E1059"/>
    <mergeCell ref="D1060:E1060"/>
    <mergeCell ref="D1051:E1051"/>
    <mergeCell ref="D1052:E1052"/>
    <mergeCell ref="D1053:E1053"/>
    <mergeCell ref="D1054:E1054"/>
    <mergeCell ref="D1055:E1055"/>
    <mergeCell ref="D1046:E1046"/>
    <mergeCell ref="D1047:E1047"/>
    <mergeCell ref="D1048:E1048"/>
    <mergeCell ref="D1049:E1049"/>
    <mergeCell ref="D1050:E1050"/>
    <mergeCell ref="D1041:E1041"/>
    <mergeCell ref="D1042:E1042"/>
    <mergeCell ref="D1043:E1043"/>
    <mergeCell ref="D1044:E1044"/>
    <mergeCell ref="D1045:E1045"/>
    <mergeCell ref="D1036:E1036"/>
    <mergeCell ref="D1037:E1037"/>
    <mergeCell ref="D1038:E1038"/>
    <mergeCell ref="D1039:E1039"/>
    <mergeCell ref="D1040:E1040"/>
    <mergeCell ref="D1031:E1031"/>
    <mergeCell ref="D1032:E1032"/>
    <mergeCell ref="D1033:E1033"/>
    <mergeCell ref="D1034:E1034"/>
    <mergeCell ref="D1035:E1035"/>
    <mergeCell ref="D1026:E1026"/>
    <mergeCell ref="D1027:E1027"/>
    <mergeCell ref="D1028:E1028"/>
    <mergeCell ref="D1029:E1029"/>
    <mergeCell ref="D1030:E1030"/>
    <mergeCell ref="D1021:E1021"/>
    <mergeCell ref="D1022:E1022"/>
    <mergeCell ref="D1023:E1023"/>
    <mergeCell ref="D1024:E1024"/>
    <mergeCell ref="D1025:E1025"/>
    <mergeCell ref="D1016:E1016"/>
    <mergeCell ref="D1017:E1017"/>
    <mergeCell ref="D1018:E1018"/>
    <mergeCell ref="D1019:E1019"/>
    <mergeCell ref="D1020:E1020"/>
    <mergeCell ref="D1011:E1011"/>
    <mergeCell ref="D1012:E1012"/>
    <mergeCell ref="D1013:E1013"/>
    <mergeCell ref="D1014:E1014"/>
    <mergeCell ref="D1015:E1015"/>
    <mergeCell ref="D1006:E1006"/>
    <mergeCell ref="D1007:E1007"/>
    <mergeCell ref="D1008:E1008"/>
    <mergeCell ref="D1009:E1009"/>
    <mergeCell ref="D1010:E1010"/>
    <mergeCell ref="D1001:E1001"/>
    <mergeCell ref="D1002:E1002"/>
    <mergeCell ref="D1003:E1003"/>
    <mergeCell ref="D1004:E1004"/>
    <mergeCell ref="D1005:E1005"/>
    <mergeCell ref="D996:E996"/>
    <mergeCell ref="D997:E997"/>
    <mergeCell ref="D998:E998"/>
    <mergeCell ref="D999:E999"/>
    <mergeCell ref="D1000:E1000"/>
    <mergeCell ref="D991:E991"/>
    <mergeCell ref="D992:E992"/>
    <mergeCell ref="D993:E993"/>
    <mergeCell ref="D994:E994"/>
    <mergeCell ref="D995:E995"/>
    <mergeCell ref="D986:E986"/>
    <mergeCell ref="D987:E987"/>
    <mergeCell ref="D988:E988"/>
    <mergeCell ref="D989:E989"/>
    <mergeCell ref="D990:E990"/>
    <mergeCell ref="D981:E981"/>
    <mergeCell ref="D982:E982"/>
    <mergeCell ref="D983:E983"/>
    <mergeCell ref="D984:E984"/>
    <mergeCell ref="D985:E985"/>
    <mergeCell ref="D976:E976"/>
    <mergeCell ref="D977:E977"/>
    <mergeCell ref="D978:E978"/>
    <mergeCell ref="D979:E979"/>
    <mergeCell ref="D980:E980"/>
    <mergeCell ref="D971:E971"/>
    <mergeCell ref="D972:E972"/>
    <mergeCell ref="D973:E973"/>
    <mergeCell ref="D974:E974"/>
    <mergeCell ref="D975:E975"/>
    <mergeCell ref="D966:E966"/>
    <mergeCell ref="D967:E967"/>
    <mergeCell ref="D968:E968"/>
    <mergeCell ref="D969:E969"/>
    <mergeCell ref="D970:E970"/>
    <mergeCell ref="D961:E961"/>
    <mergeCell ref="D962:E962"/>
    <mergeCell ref="D963:E963"/>
    <mergeCell ref="D964:E964"/>
    <mergeCell ref="D965:E965"/>
    <mergeCell ref="D953:E953"/>
    <mergeCell ref="D954:E954"/>
    <mergeCell ref="D960:E960"/>
    <mergeCell ref="D955:E955"/>
    <mergeCell ref="D956:E956"/>
    <mergeCell ref="D957:E957"/>
    <mergeCell ref="D958:E958"/>
    <mergeCell ref="D959:E959"/>
    <mergeCell ref="D948:E948"/>
    <mergeCell ref="D949:E949"/>
    <mergeCell ref="D950:E950"/>
    <mergeCell ref="D951:E951"/>
    <mergeCell ref="D952:E952"/>
    <mergeCell ref="D943:E943"/>
    <mergeCell ref="D944:E944"/>
    <mergeCell ref="D945:E945"/>
    <mergeCell ref="D946:E946"/>
    <mergeCell ref="D947:E947"/>
    <mergeCell ref="D938:E938"/>
    <mergeCell ref="D939:E939"/>
    <mergeCell ref="D940:E940"/>
    <mergeCell ref="D941:E941"/>
    <mergeCell ref="D942:E942"/>
    <mergeCell ref="D933:E933"/>
    <mergeCell ref="D934:E934"/>
    <mergeCell ref="D935:E935"/>
    <mergeCell ref="D936:E936"/>
    <mergeCell ref="D937:E937"/>
    <mergeCell ref="D926:E926"/>
    <mergeCell ref="D932:E932"/>
    <mergeCell ref="D927:E927"/>
    <mergeCell ref="D928:E928"/>
    <mergeCell ref="D929:E929"/>
    <mergeCell ref="D930:E930"/>
    <mergeCell ref="D931:E931"/>
    <mergeCell ref="D921:E921"/>
    <mergeCell ref="D922:E922"/>
    <mergeCell ref="D923:E923"/>
    <mergeCell ref="D924:E924"/>
    <mergeCell ref="D925:E925"/>
    <mergeCell ref="D916:E916"/>
    <mergeCell ref="D917:E917"/>
    <mergeCell ref="D918:E918"/>
    <mergeCell ref="D919:E919"/>
    <mergeCell ref="D920:E920"/>
    <mergeCell ref="D909:E909"/>
    <mergeCell ref="D915:E915"/>
    <mergeCell ref="D910:E910"/>
    <mergeCell ref="D911:E911"/>
    <mergeCell ref="D912:E912"/>
    <mergeCell ref="D913:E913"/>
    <mergeCell ref="D914:E914"/>
    <mergeCell ref="D904:E904"/>
    <mergeCell ref="D905:E905"/>
    <mergeCell ref="D906:E906"/>
    <mergeCell ref="D907:E907"/>
    <mergeCell ref="D908:E908"/>
    <mergeCell ref="D899:E899"/>
    <mergeCell ref="D900:E900"/>
    <mergeCell ref="D901:E901"/>
    <mergeCell ref="D902:E902"/>
    <mergeCell ref="D903:E903"/>
    <mergeCell ref="D892:E892"/>
    <mergeCell ref="D898:E898"/>
    <mergeCell ref="D893:E893"/>
    <mergeCell ref="D894:E894"/>
    <mergeCell ref="D895:E895"/>
    <mergeCell ref="D896:E896"/>
    <mergeCell ref="D897:E897"/>
    <mergeCell ref="D887:E887"/>
    <mergeCell ref="D888:E888"/>
    <mergeCell ref="D889:E889"/>
    <mergeCell ref="D890:E890"/>
    <mergeCell ref="D891:E891"/>
    <mergeCell ref="D882:E882"/>
    <mergeCell ref="D883:E883"/>
    <mergeCell ref="D884:E884"/>
    <mergeCell ref="D885:E885"/>
    <mergeCell ref="D886:E886"/>
    <mergeCell ref="D872:E872"/>
    <mergeCell ref="D873:E873"/>
    <mergeCell ref="D874:E874"/>
    <mergeCell ref="D875:E875"/>
    <mergeCell ref="D881:E881"/>
    <mergeCell ref="D876:E876"/>
    <mergeCell ref="D877:E877"/>
    <mergeCell ref="D878:E878"/>
    <mergeCell ref="D879:E879"/>
    <mergeCell ref="D880:E880"/>
    <mergeCell ref="D867:E867"/>
    <mergeCell ref="D868:E868"/>
    <mergeCell ref="D869:E869"/>
    <mergeCell ref="D870:E870"/>
    <mergeCell ref="D871:E871"/>
    <mergeCell ref="D862:E862"/>
    <mergeCell ref="D863:E863"/>
    <mergeCell ref="D864:E864"/>
    <mergeCell ref="D865:E865"/>
    <mergeCell ref="D866:E866"/>
    <mergeCell ref="D857:E857"/>
    <mergeCell ref="D858:E858"/>
    <mergeCell ref="D859:E859"/>
    <mergeCell ref="D860:E860"/>
    <mergeCell ref="D861:E861"/>
    <mergeCell ref="D852:E852"/>
    <mergeCell ref="D853:E853"/>
    <mergeCell ref="D854:E854"/>
    <mergeCell ref="D855:E855"/>
    <mergeCell ref="D856:E856"/>
    <mergeCell ref="D847:E847"/>
    <mergeCell ref="D848:E848"/>
    <mergeCell ref="D849:E849"/>
    <mergeCell ref="D850:E850"/>
    <mergeCell ref="D851:E851"/>
    <mergeCell ref="D842:E842"/>
    <mergeCell ref="D843:E843"/>
    <mergeCell ref="D844:E844"/>
    <mergeCell ref="D845:E845"/>
    <mergeCell ref="D846:E846"/>
    <mergeCell ref="D837:E837"/>
    <mergeCell ref="D838:E838"/>
    <mergeCell ref="D839:E839"/>
    <mergeCell ref="D840:E840"/>
    <mergeCell ref="D841:E841"/>
    <mergeCell ref="D832:E832"/>
    <mergeCell ref="D833:E833"/>
    <mergeCell ref="D834:E834"/>
    <mergeCell ref="D835:E835"/>
    <mergeCell ref="D836:E836"/>
    <mergeCell ref="D827:E827"/>
    <mergeCell ref="D828:E828"/>
    <mergeCell ref="D829:E829"/>
    <mergeCell ref="D830:E830"/>
    <mergeCell ref="D831:E831"/>
    <mergeCell ref="D822:E822"/>
    <mergeCell ref="D823:E823"/>
    <mergeCell ref="D824:E824"/>
    <mergeCell ref="D825:E825"/>
    <mergeCell ref="D826:E826"/>
    <mergeCell ref="D817:E817"/>
    <mergeCell ref="D818:E818"/>
    <mergeCell ref="D819:E819"/>
    <mergeCell ref="D820:E820"/>
    <mergeCell ref="D821:E821"/>
    <mergeCell ref="D810:E810"/>
    <mergeCell ref="D816:E816"/>
    <mergeCell ref="D811:E811"/>
    <mergeCell ref="D812:E812"/>
    <mergeCell ref="D813:E813"/>
    <mergeCell ref="D814:E814"/>
    <mergeCell ref="D815:E815"/>
    <mergeCell ref="D805:E805"/>
    <mergeCell ref="D806:E806"/>
    <mergeCell ref="D807:E807"/>
    <mergeCell ref="D808:E808"/>
    <mergeCell ref="D809:E809"/>
    <mergeCell ref="D800:E800"/>
    <mergeCell ref="D801:E801"/>
    <mergeCell ref="D802:E802"/>
    <mergeCell ref="D803:E803"/>
    <mergeCell ref="D804:E804"/>
    <mergeCell ref="D795:E795"/>
    <mergeCell ref="D796:E796"/>
    <mergeCell ref="D797:E797"/>
    <mergeCell ref="D798:E798"/>
    <mergeCell ref="D799:E799"/>
    <mergeCell ref="D790:E790"/>
    <mergeCell ref="D791:E791"/>
    <mergeCell ref="D792:E792"/>
    <mergeCell ref="D793:E793"/>
    <mergeCell ref="D794:E794"/>
    <mergeCell ref="D785:E785"/>
    <mergeCell ref="D786:E786"/>
    <mergeCell ref="D787:E787"/>
    <mergeCell ref="D788:E788"/>
    <mergeCell ref="D789:E789"/>
    <mergeCell ref="D777:E777"/>
    <mergeCell ref="D778:E778"/>
    <mergeCell ref="D784:E784"/>
    <mergeCell ref="D779:E779"/>
    <mergeCell ref="D780:E780"/>
    <mergeCell ref="D781:E781"/>
    <mergeCell ref="D782:E782"/>
    <mergeCell ref="D783:E783"/>
    <mergeCell ref="D772:E772"/>
    <mergeCell ref="D773:E773"/>
    <mergeCell ref="D774:E774"/>
    <mergeCell ref="D775:E775"/>
    <mergeCell ref="D776:E776"/>
    <mergeCell ref="D767:E767"/>
    <mergeCell ref="D768:E768"/>
    <mergeCell ref="D769:E769"/>
    <mergeCell ref="D770:E770"/>
    <mergeCell ref="D771:E771"/>
    <mergeCell ref="D762:E762"/>
    <mergeCell ref="D763:E763"/>
    <mergeCell ref="D764:E764"/>
    <mergeCell ref="D765:E765"/>
    <mergeCell ref="D766:E766"/>
    <mergeCell ref="D757:E757"/>
    <mergeCell ref="D758:E758"/>
    <mergeCell ref="D759:E759"/>
    <mergeCell ref="D760:E760"/>
    <mergeCell ref="D761:E761"/>
    <mergeCell ref="D752:E752"/>
    <mergeCell ref="D753:E753"/>
    <mergeCell ref="D754:E754"/>
    <mergeCell ref="D755:E755"/>
    <mergeCell ref="D756:E756"/>
    <mergeCell ref="D747:E747"/>
    <mergeCell ref="D748:E748"/>
    <mergeCell ref="D749:E749"/>
    <mergeCell ref="D750:E750"/>
    <mergeCell ref="D751:E751"/>
    <mergeCell ref="D742:E742"/>
    <mergeCell ref="D743:E743"/>
    <mergeCell ref="D744:E744"/>
    <mergeCell ref="D745:E745"/>
    <mergeCell ref="D746:E746"/>
    <mergeCell ref="D737:E737"/>
    <mergeCell ref="D738:E738"/>
    <mergeCell ref="D739:E739"/>
    <mergeCell ref="D740:E740"/>
    <mergeCell ref="D741:E741"/>
    <mergeCell ref="D727:E727"/>
    <mergeCell ref="D728:E728"/>
    <mergeCell ref="D729:E729"/>
    <mergeCell ref="D730:E730"/>
    <mergeCell ref="D736:E736"/>
    <mergeCell ref="D731:E731"/>
    <mergeCell ref="D732:E732"/>
    <mergeCell ref="D733:E733"/>
    <mergeCell ref="D734:E734"/>
    <mergeCell ref="D735:E735"/>
    <mergeCell ref="D722:E722"/>
    <mergeCell ref="D723:E723"/>
    <mergeCell ref="D724:E724"/>
    <mergeCell ref="D725:E725"/>
    <mergeCell ref="D726:E726"/>
    <mergeCell ref="D717:E717"/>
    <mergeCell ref="D718:E718"/>
    <mergeCell ref="D719:E719"/>
    <mergeCell ref="D720:E720"/>
    <mergeCell ref="D721:E721"/>
    <mergeCell ref="D712:E712"/>
    <mergeCell ref="D713:E713"/>
    <mergeCell ref="D714:E714"/>
    <mergeCell ref="D715:E715"/>
    <mergeCell ref="D716:E716"/>
    <mergeCell ref="D707:E707"/>
    <mergeCell ref="D708:E708"/>
    <mergeCell ref="D709:E709"/>
    <mergeCell ref="D710:E710"/>
    <mergeCell ref="D711:E711"/>
    <mergeCell ref="D702:E702"/>
    <mergeCell ref="D703:E703"/>
    <mergeCell ref="D704:E704"/>
    <mergeCell ref="D705:E705"/>
    <mergeCell ref="D706:E706"/>
    <mergeCell ref="D692:E692"/>
    <mergeCell ref="D693:E693"/>
    <mergeCell ref="D699:E699"/>
    <mergeCell ref="D700:E700"/>
    <mergeCell ref="D701:E701"/>
    <mergeCell ref="D694:E694"/>
    <mergeCell ref="D695:E695"/>
    <mergeCell ref="D696:E696"/>
    <mergeCell ref="D697:E697"/>
    <mergeCell ref="D698:E698"/>
    <mergeCell ref="D687:E687"/>
    <mergeCell ref="D688:E688"/>
    <mergeCell ref="D689:E689"/>
    <mergeCell ref="D690:E690"/>
    <mergeCell ref="D691:E691"/>
    <mergeCell ref="D682:E682"/>
    <mergeCell ref="D683:E683"/>
    <mergeCell ref="D684:E684"/>
    <mergeCell ref="D685:E685"/>
    <mergeCell ref="D686:E686"/>
    <mergeCell ref="D677:E677"/>
    <mergeCell ref="D678:E678"/>
    <mergeCell ref="D679:E679"/>
    <mergeCell ref="D680:E680"/>
    <mergeCell ref="D681:E681"/>
    <mergeCell ref="D672:E672"/>
    <mergeCell ref="D673:E673"/>
    <mergeCell ref="D674:E674"/>
    <mergeCell ref="D675:E675"/>
    <mergeCell ref="D676:E676"/>
    <mergeCell ref="D667:E667"/>
    <mergeCell ref="D668:E668"/>
    <mergeCell ref="D669:E669"/>
    <mergeCell ref="D670:E670"/>
    <mergeCell ref="D671:E671"/>
    <mergeCell ref="D662:E662"/>
    <mergeCell ref="D663:E663"/>
    <mergeCell ref="D664:E664"/>
    <mergeCell ref="D665:E665"/>
    <mergeCell ref="D666:E666"/>
    <mergeCell ref="D657:E657"/>
    <mergeCell ref="D658:E658"/>
    <mergeCell ref="D659:E659"/>
    <mergeCell ref="D660:E660"/>
    <mergeCell ref="D661:E661"/>
    <mergeCell ref="D652:E652"/>
    <mergeCell ref="D653:E653"/>
    <mergeCell ref="D654:E654"/>
    <mergeCell ref="D655:E655"/>
    <mergeCell ref="D656:E656"/>
    <mergeCell ref="D647:E647"/>
    <mergeCell ref="D648:E648"/>
    <mergeCell ref="D649:E649"/>
    <mergeCell ref="D650:E650"/>
    <mergeCell ref="D651:E651"/>
    <mergeCell ref="D642:E642"/>
    <mergeCell ref="D643:E643"/>
    <mergeCell ref="D644:E644"/>
    <mergeCell ref="D645:E645"/>
    <mergeCell ref="D646:E646"/>
    <mergeCell ref="D634:E634"/>
    <mergeCell ref="D640:E640"/>
    <mergeCell ref="D641:E641"/>
    <mergeCell ref="D635:E635"/>
    <mergeCell ref="D636:E636"/>
    <mergeCell ref="D637:E637"/>
    <mergeCell ref="D638:E638"/>
    <mergeCell ref="D639:E639"/>
    <mergeCell ref="D629:E629"/>
    <mergeCell ref="D630:E630"/>
    <mergeCell ref="D631:E631"/>
    <mergeCell ref="D632:E632"/>
    <mergeCell ref="D633:E633"/>
    <mergeCell ref="D624:E624"/>
    <mergeCell ref="D625:E625"/>
    <mergeCell ref="D626:E626"/>
    <mergeCell ref="D627:E627"/>
    <mergeCell ref="D628:E628"/>
    <mergeCell ref="D619:E619"/>
    <mergeCell ref="D620:E620"/>
    <mergeCell ref="D621:E621"/>
    <mergeCell ref="D622:E622"/>
    <mergeCell ref="D623:E623"/>
    <mergeCell ref="D609:E609"/>
    <mergeCell ref="D610:E610"/>
    <mergeCell ref="D611:E611"/>
    <mergeCell ref="D617:E617"/>
    <mergeCell ref="D618:E618"/>
    <mergeCell ref="D612:E612"/>
    <mergeCell ref="D613:E613"/>
    <mergeCell ref="D614:E614"/>
    <mergeCell ref="D615:E615"/>
    <mergeCell ref="D616:E616"/>
    <mergeCell ref="D604:E604"/>
    <mergeCell ref="D605:E605"/>
    <mergeCell ref="D606:E606"/>
    <mergeCell ref="D607:E607"/>
    <mergeCell ref="D608:E608"/>
    <mergeCell ref="D599:E599"/>
    <mergeCell ref="D600:E600"/>
    <mergeCell ref="D601:E601"/>
    <mergeCell ref="D602:E602"/>
    <mergeCell ref="D603:E603"/>
    <mergeCell ref="D594:E594"/>
    <mergeCell ref="D595:E595"/>
    <mergeCell ref="D596:E596"/>
    <mergeCell ref="D597:E597"/>
    <mergeCell ref="D598:E598"/>
    <mergeCell ref="D589:E589"/>
    <mergeCell ref="D590:E590"/>
    <mergeCell ref="D591:E591"/>
    <mergeCell ref="D592:E592"/>
    <mergeCell ref="D593:E593"/>
    <mergeCell ref="D584:E584"/>
    <mergeCell ref="D585:E585"/>
    <mergeCell ref="D586:E586"/>
    <mergeCell ref="D587:E587"/>
    <mergeCell ref="D588:E588"/>
    <mergeCell ref="D579:E579"/>
    <mergeCell ref="D580:E580"/>
    <mergeCell ref="D581:E581"/>
    <mergeCell ref="D582:E582"/>
    <mergeCell ref="D583:E583"/>
    <mergeCell ref="D574:E574"/>
    <mergeCell ref="D575:E575"/>
    <mergeCell ref="D576:E576"/>
    <mergeCell ref="D577:E577"/>
    <mergeCell ref="D578:E578"/>
    <mergeCell ref="D569:E569"/>
    <mergeCell ref="D570:E570"/>
    <mergeCell ref="D571:E571"/>
    <mergeCell ref="D572:E572"/>
    <mergeCell ref="D573:E573"/>
    <mergeCell ref="D535:E535"/>
    <mergeCell ref="D536:E536"/>
    <mergeCell ref="D537:E537"/>
    <mergeCell ref="D538:E538"/>
    <mergeCell ref="D539:E539"/>
    <mergeCell ref="D530:E530"/>
    <mergeCell ref="D531:E531"/>
    <mergeCell ref="D532:E532"/>
    <mergeCell ref="D533:E533"/>
    <mergeCell ref="D534:E534"/>
    <mergeCell ref="D525:E525"/>
    <mergeCell ref="D526:E526"/>
    <mergeCell ref="D527:E527"/>
    <mergeCell ref="D528:E528"/>
    <mergeCell ref="D529:E529"/>
    <mergeCell ref="D523:E523"/>
    <mergeCell ref="D524:E524"/>
    <mergeCell ref="D517:E517"/>
    <mergeCell ref="D518:E518"/>
    <mergeCell ref="D519:E519"/>
    <mergeCell ref="D520:E520"/>
    <mergeCell ref="D521:E521"/>
    <mergeCell ref="D513:E513"/>
    <mergeCell ref="D514:E514"/>
    <mergeCell ref="D515:E515"/>
    <mergeCell ref="D516:E516"/>
    <mergeCell ref="D522:E522"/>
    <mergeCell ref="D508:E508"/>
    <mergeCell ref="D509:E509"/>
    <mergeCell ref="D510:E510"/>
    <mergeCell ref="D511:E511"/>
    <mergeCell ref="D512:E512"/>
    <mergeCell ref="D503:E503"/>
    <mergeCell ref="D504:E504"/>
    <mergeCell ref="D505:E505"/>
    <mergeCell ref="D506:E506"/>
    <mergeCell ref="D507:E507"/>
    <mergeCell ref="D498:E498"/>
    <mergeCell ref="D499:E499"/>
    <mergeCell ref="D500:E500"/>
    <mergeCell ref="D501:E501"/>
    <mergeCell ref="D502:E502"/>
    <mergeCell ref="D490:E490"/>
    <mergeCell ref="D496:E496"/>
    <mergeCell ref="D497:E497"/>
    <mergeCell ref="D491:E491"/>
    <mergeCell ref="D492:E492"/>
    <mergeCell ref="D493:E493"/>
    <mergeCell ref="D494:E494"/>
    <mergeCell ref="D495:E495"/>
    <mergeCell ref="D485:E485"/>
    <mergeCell ref="D486:E486"/>
    <mergeCell ref="D487:E487"/>
    <mergeCell ref="D488:E488"/>
    <mergeCell ref="D489:E489"/>
    <mergeCell ref="D476:E476"/>
    <mergeCell ref="D477:E477"/>
    <mergeCell ref="D483:E483"/>
    <mergeCell ref="D484:E484"/>
    <mergeCell ref="D478:E478"/>
    <mergeCell ref="D479:E479"/>
    <mergeCell ref="D480:E480"/>
    <mergeCell ref="D481:E481"/>
    <mergeCell ref="D482:E482"/>
    <mergeCell ref="D471:E471"/>
    <mergeCell ref="D472:E472"/>
    <mergeCell ref="D473:E473"/>
    <mergeCell ref="D474:E474"/>
    <mergeCell ref="D475:E475"/>
    <mergeCell ref="D466:E466"/>
    <mergeCell ref="D467:E467"/>
    <mergeCell ref="D468:E468"/>
    <mergeCell ref="D469:E469"/>
    <mergeCell ref="D470:E470"/>
    <mergeCell ref="D461:E461"/>
    <mergeCell ref="D462:E462"/>
    <mergeCell ref="D463:E463"/>
    <mergeCell ref="D464:E464"/>
    <mergeCell ref="D465:E465"/>
    <mergeCell ref="D456:E456"/>
    <mergeCell ref="D457:E457"/>
    <mergeCell ref="D458:E458"/>
    <mergeCell ref="D459:E459"/>
    <mergeCell ref="D460:E460"/>
    <mergeCell ref="D451:E451"/>
    <mergeCell ref="D452:E452"/>
    <mergeCell ref="D453:E453"/>
    <mergeCell ref="D454:E454"/>
    <mergeCell ref="D455:E455"/>
    <mergeCell ref="D446:E446"/>
    <mergeCell ref="D447:E447"/>
    <mergeCell ref="D448:E448"/>
    <mergeCell ref="D449:E449"/>
    <mergeCell ref="D450:E450"/>
    <mergeCell ref="D437:E437"/>
    <mergeCell ref="D443:E443"/>
    <mergeCell ref="D444:E444"/>
    <mergeCell ref="D445:E445"/>
    <mergeCell ref="D438:E438"/>
    <mergeCell ref="D439:E439"/>
    <mergeCell ref="D440:E440"/>
    <mergeCell ref="D441:E441"/>
    <mergeCell ref="D442:E442"/>
    <mergeCell ref="D432:E432"/>
    <mergeCell ref="D433:E433"/>
    <mergeCell ref="D434:E434"/>
    <mergeCell ref="D435:E435"/>
    <mergeCell ref="D436:E436"/>
    <mergeCell ref="D427:E427"/>
    <mergeCell ref="D428:E428"/>
    <mergeCell ref="D429:E429"/>
    <mergeCell ref="D430:E430"/>
    <mergeCell ref="D431:E431"/>
    <mergeCell ref="D418:E418"/>
    <mergeCell ref="D424:E424"/>
    <mergeCell ref="D425:E425"/>
    <mergeCell ref="D426:E426"/>
    <mergeCell ref="D419:E419"/>
    <mergeCell ref="D420:E420"/>
    <mergeCell ref="D421:E421"/>
    <mergeCell ref="D422:E422"/>
    <mergeCell ref="D423:E423"/>
    <mergeCell ref="D413:E413"/>
    <mergeCell ref="D414:E414"/>
    <mergeCell ref="D415:E415"/>
    <mergeCell ref="D416:E416"/>
    <mergeCell ref="D417:E417"/>
    <mergeCell ref="D408:E408"/>
    <mergeCell ref="D409:E409"/>
    <mergeCell ref="D410:E410"/>
    <mergeCell ref="D411:E411"/>
    <mergeCell ref="D412:E412"/>
    <mergeCell ref="D400:E400"/>
    <mergeCell ref="D406:E406"/>
    <mergeCell ref="D407:E407"/>
    <mergeCell ref="D401:E401"/>
    <mergeCell ref="D402:E402"/>
    <mergeCell ref="D403:E403"/>
    <mergeCell ref="D404:E404"/>
    <mergeCell ref="D405:E405"/>
    <mergeCell ref="D395:E395"/>
    <mergeCell ref="D396:E396"/>
    <mergeCell ref="D397:E397"/>
    <mergeCell ref="D398:E398"/>
    <mergeCell ref="D399:E399"/>
    <mergeCell ref="D390:E390"/>
    <mergeCell ref="D391:E391"/>
    <mergeCell ref="D392:E392"/>
    <mergeCell ref="D393:E393"/>
    <mergeCell ref="D394:E394"/>
    <mergeCell ref="D383:E383"/>
    <mergeCell ref="D389:E389"/>
    <mergeCell ref="D384:E384"/>
    <mergeCell ref="D385:E385"/>
    <mergeCell ref="D386:E386"/>
    <mergeCell ref="D387:E387"/>
    <mergeCell ref="D388:E388"/>
    <mergeCell ref="D378:E378"/>
    <mergeCell ref="D379:E379"/>
    <mergeCell ref="D380:E380"/>
    <mergeCell ref="D381:E381"/>
    <mergeCell ref="D382:E382"/>
    <mergeCell ref="D373:E373"/>
    <mergeCell ref="D374:E374"/>
    <mergeCell ref="D375:E375"/>
    <mergeCell ref="D376:E376"/>
    <mergeCell ref="D377:E377"/>
    <mergeCell ref="D371:E371"/>
    <mergeCell ref="D372:E372"/>
    <mergeCell ref="D365:E365"/>
    <mergeCell ref="D366:E366"/>
    <mergeCell ref="D367:E367"/>
    <mergeCell ref="D368:E368"/>
    <mergeCell ref="D369:E369"/>
    <mergeCell ref="D361:E361"/>
    <mergeCell ref="D362:E362"/>
    <mergeCell ref="D363:E363"/>
    <mergeCell ref="D364:E364"/>
    <mergeCell ref="D370:E370"/>
    <mergeCell ref="D356:E356"/>
    <mergeCell ref="D357:E357"/>
    <mergeCell ref="D358:E358"/>
    <mergeCell ref="D359:E359"/>
    <mergeCell ref="D360:E360"/>
    <mergeCell ref="D351:E351"/>
    <mergeCell ref="D352:E352"/>
    <mergeCell ref="D353:E353"/>
    <mergeCell ref="D354:E354"/>
    <mergeCell ref="D355:E355"/>
    <mergeCell ref="D346:E346"/>
    <mergeCell ref="D347:E347"/>
    <mergeCell ref="D348:E348"/>
    <mergeCell ref="D349:E349"/>
    <mergeCell ref="D350:E350"/>
    <mergeCell ref="D341:E341"/>
    <mergeCell ref="D342:E342"/>
    <mergeCell ref="D343:E343"/>
    <mergeCell ref="D344:E344"/>
    <mergeCell ref="D345:E345"/>
    <mergeCell ref="D336:E336"/>
    <mergeCell ref="D337:E337"/>
    <mergeCell ref="D338:E338"/>
    <mergeCell ref="D339:E339"/>
    <mergeCell ref="D340:E340"/>
    <mergeCell ref="D331:E331"/>
    <mergeCell ref="D332:E332"/>
    <mergeCell ref="D333:E333"/>
    <mergeCell ref="D334:E334"/>
    <mergeCell ref="D335:E335"/>
    <mergeCell ref="D326:E326"/>
    <mergeCell ref="D327:E327"/>
    <mergeCell ref="D328:E328"/>
    <mergeCell ref="D329:E329"/>
    <mergeCell ref="D330:E330"/>
    <mergeCell ref="D321:E321"/>
    <mergeCell ref="D322:E322"/>
    <mergeCell ref="D323:E323"/>
    <mergeCell ref="D324:E324"/>
    <mergeCell ref="D325:E325"/>
    <mergeCell ref="D316:E316"/>
    <mergeCell ref="D317:E317"/>
    <mergeCell ref="D318:E318"/>
    <mergeCell ref="D319:E319"/>
    <mergeCell ref="D320:E320"/>
    <mergeCell ref="D311:E311"/>
    <mergeCell ref="D312:E312"/>
    <mergeCell ref="D313:E313"/>
    <mergeCell ref="D314:E314"/>
    <mergeCell ref="D315:E315"/>
    <mergeCell ref="D306:E306"/>
    <mergeCell ref="D307:E307"/>
    <mergeCell ref="D308:E308"/>
    <mergeCell ref="D309:E309"/>
    <mergeCell ref="D310:E310"/>
    <mergeCell ref="D298:E298"/>
    <mergeCell ref="D304:E304"/>
    <mergeCell ref="D305:E305"/>
    <mergeCell ref="D299:E299"/>
    <mergeCell ref="D300:E300"/>
    <mergeCell ref="D301:E301"/>
    <mergeCell ref="D302:E302"/>
    <mergeCell ref="D303:E303"/>
    <mergeCell ref="D293:E293"/>
    <mergeCell ref="D294:E294"/>
    <mergeCell ref="D295:E295"/>
    <mergeCell ref="D296:E296"/>
    <mergeCell ref="D297:E297"/>
    <mergeCell ref="D288:E288"/>
    <mergeCell ref="D289:E289"/>
    <mergeCell ref="D290:E290"/>
    <mergeCell ref="D291:E291"/>
    <mergeCell ref="D292:E292"/>
    <mergeCell ref="D283:E283"/>
    <mergeCell ref="D284:E284"/>
    <mergeCell ref="D285:E285"/>
    <mergeCell ref="D286:E286"/>
    <mergeCell ref="D287:E287"/>
    <mergeCell ref="D278:E278"/>
    <mergeCell ref="D279:E279"/>
    <mergeCell ref="D280:E280"/>
    <mergeCell ref="D281:E281"/>
    <mergeCell ref="D282:E282"/>
    <mergeCell ref="D273:E273"/>
    <mergeCell ref="D274:E274"/>
    <mergeCell ref="D275:E275"/>
    <mergeCell ref="D276:E276"/>
    <mergeCell ref="D277:E277"/>
    <mergeCell ref="D268:E268"/>
    <mergeCell ref="D269:E269"/>
    <mergeCell ref="D270:E270"/>
    <mergeCell ref="D271:E271"/>
    <mergeCell ref="D272:E272"/>
    <mergeCell ref="D263:E263"/>
    <mergeCell ref="D264:E264"/>
    <mergeCell ref="D265:E265"/>
    <mergeCell ref="D266:E266"/>
    <mergeCell ref="D267:E267"/>
    <mergeCell ref="D258:E258"/>
    <mergeCell ref="D259:E259"/>
    <mergeCell ref="D260:E260"/>
    <mergeCell ref="D261:E261"/>
    <mergeCell ref="D262:E262"/>
    <mergeCell ref="D253:E253"/>
    <mergeCell ref="D254:E254"/>
    <mergeCell ref="D255:E255"/>
    <mergeCell ref="D256:E256"/>
    <mergeCell ref="D257:E257"/>
    <mergeCell ref="D248:E248"/>
    <mergeCell ref="D249:E249"/>
    <mergeCell ref="D250:E250"/>
    <mergeCell ref="D251:E251"/>
    <mergeCell ref="D252:E252"/>
    <mergeCell ref="D243:E243"/>
    <mergeCell ref="D244:E244"/>
    <mergeCell ref="D245:E245"/>
    <mergeCell ref="D246:E246"/>
    <mergeCell ref="D247:E247"/>
    <mergeCell ref="D234:E234"/>
    <mergeCell ref="D235:E235"/>
    <mergeCell ref="D241:E241"/>
    <mergeCell ref="D242:E242"/>
    <mergeCell ref="D236:E236"/>
    <mergeCell ref="D237:E237"/>
    <mergeCell ref="D238:E238"/>
    <mergeCell ref="D239:E239"/>
    <mergeCell ref="D240:E240"/>
    <mergeCell ref="D229:E229"/>
    <mergeCell ref="D230:E230"/>
    <mergeCell ref="D231:E231"/>
    <mergeCell ref="D232:E232"/>
    <mergeCell ref="D233:E233"/>
    <mergeCell ref="D224:E224"/>
    <mergeCell ref="D225:E225"/>
    <mergeCell ref="D226:E226"/>
    <mergeCell ref="D227:E227"/>
    <mergeCell ref="D228:E228"/>
    <mergeCell ref="D219:E219"/>
    <mergeCell ref="D220:E220"/>
    <mergeCell ref="D221:E221"/>
    <mergeCell ref="D222:E222"/>
    <mergeCell ref="D223:E223"/>
    <mergeCell ref="D214:E214"/>
    <mergeCell ref="D215:E215"/>
    <mergeCell ref="D216:E216"/>
    <mergeCell ref="D217:E217"/>
    <mergeCell ref="D218:E218"/>
    <mergeCell ref="D209:E209"/>
    <mergeCell ref="D210:E210"/>
    <mergeCell ref="D211:E211"/>
    <mergeCell ref="D212:E212"/>
    <mergeCell ref="D213:E213"/>
    <mergeCell ref="D204:E204"/>
    <mergeCell ref="D205:E205"/>
    <mergeCell ref="D206:E206"/>
    <mergeCell ref="D207:E207"/>
    <mergeCell ref="D208:E208"/>
    <mergeCell ref="D199:E199"/>
    <mergeCell ref="D200:E200"/>
    <mergeCell ref="D201:E201"/>
    <mergeCell ref="D202:E202"/>
    <mergeCell ref="D203:E203"/>
    <mergeCell ref="D192:E192"/>
    <mergeCell ref="D198:E198"/>
    <mergeCell ref="D193:E193"/>
    <mergeCell ref="D194:E194"/>
    <mergeCell ref="D195:E195"/>
    <mergeCell ref="D196:E196"/>
    <mergeCell ref="D197:E197"/>
    <mergeCell ref="D187:E187"/>
    <mergeCell ref="D188:E188"/>
    <mergeCell ref="D189:E189"/>
    <mergeCell ref="D190:E190"/>
    <mergeCell ref="D191:E191"/>
    <mergeCell ref="D182:E182"/>
    <mergeCell ref="D183:E183"/>
    <mergeCell ref="D184:E184"/>
    <mergeCell ref="D185:E185"/>
    <mergeCell ref="D186:E186"/>
    <mergeCell ref="D172:E172"/>
    <mergeCell ref="D173:E173"/>
    <mergeCell ref="D174:E174"/>
    <mergeCell ref="D180:E180"/>
    <mergeCell ref="D181:E181"/>
    <mergeCell ref="D175:E175"/>
    <mergeCell ref="D176:E176"/>
    <mergeCell ref="D177:E177"/>
    <mergeCell ref="D178:E178"/>
    <mergeCell ref="D179:E179"/>
    <mergeCell ref="D167:E167"/>
    <mergeCell ref="D168:E168"/>
    <mergeCell ref="D169:E169"/>
    <mergeCell ref="D170:E170"/>
    <mergeCell ref="D171:E171"/>
    <mergeCell ref="D160:E160"/>
    <mergeCell ref="D161:E161"/>
    <mergeCell ref="D164:E164"/>
    <mergeCell ref="D165:E165"/>
    <mergeCell ref="D166:E166"/>
    <mergeCell ref="D155:E155"/>
    <mergeCell ref="D156:E156"/>
    <mergeCell ref="D157:E157"/>
    <mergeCell ref="D158:E158"/>
    <mergeCell ref="D159:E159"/>
    <mergeCell ref="D146:E146"/>
    <mergeCell ref="D151:E151"/>
    <mergeCell ref="D152:E152"/>
    <mergeCell ref="D153:E153"/>
    <mergeCell ref="D154:E154"/>
    <mergeCell ref="D141:E141"/>
    <mergeCell ref="D142:E142"/>
    <mergeCell ref="D143:E143"/>
    <mergeCell ref="D144:E144"/>
    <mergeCell ref="D145:E145"/>
    <mergeCell ref="D136:E136"/>
    <mergeCell ref="D137:E137"/>
    <mergeCell ref="D138:E138"/>
    <mergeCell ref="D139:E139"/>
    <mergeCell ref="D140:E140"/>
    <mergeCell ref="D128:E128"/>
    <mergeCell ref="D134:E134"/>
    <mergeCell ref="D135:E135"/>
    <mergeCell ref="D129:E129"/>
    <mergeCell ref="D130:E130"/>
    <mergeCell ref="D131:E131"/>
    <mergeCell ref="D132:E132"/>
    <mergeCell ref="D133:E133"/>
    <mergeCell ref="D123:E123"/>
    <mergeCell ref="D124:E124"/>
    <mergeCell ref="D125:E125"/>
    <mergeCell ref="D126:E126"/>
    <mergeCell ref="D127:E127"/>
    <mergeCell ref="D118:E118"/>
    <mergeCell ref="D119:E119"/>
    <mergeCell ref="D120:E120"/>
    <mergeCell ref="D121:E121"/>
    <mergeCell ref="D122:E122"/>
    <mergeCell ref="D113:E113"/>
    <mergeCell ref="D114:E114"/>
    <mergeCell ref="D115:E115"/>
    <mergeCell ref="D116:E116"/>
    <mergeCell ref="D117:E117"/>
    <mergeCell ref="D108:E108"/>
    <mergeCell ref="D109:E109"/>
    <mergeCell ref="D110:E110"/>
    <mergeCell ref="D111:E111"/>
    <mergeCell ref="D112:E112"/>
    <mergeCell ref="D100:E100"/>
    <mergeCell ref="D106:E106"/>
    <mergeCell ref="D107:E107"/>
    <mergeCell ref="D101:E101"/>
    <mergeCell ref="D102:E102"/>
    <mergeCell ref="D103:E103"/>
    <mergeCell ref="D104:E104"/>
    <mergeCell ref="D105:E105"/>
    <mergeCell ref="D95:E95"/>
    <mergeCell ref="D96:E96"/>
    <mergeCell ref="D97:E97"/>
    <mergeCell ref="D98:E98"/>
    <mergeCell ref="D99:E99"/>
    <mergeCell ref="D90:E90"/>
    <mergeCell ref="D91:E91"/>
    <mergeCell ref="D92:E92"/>
    <mergeCell ref="D93:E93"/>
    <mergeCell ref="D94:E94"/>
    <mergeCell ref="D85:E85"/>
    <mergeCell ref="D86:E86"/>
    <mergeCell ref="D87:E87"/>
    <mergeCell ref="D88:E88"/>
    <mergeCell ref="D89:E89"/>
    <mergeCell ref="D80:E80"/>
    <mergeCell ref="D81:E81"/>
    <mergeCell ref="D82:E82"/>
    <mergeCell ref="D83:E83"/>
    <mergeCell ref="D84:E84"/>
    <mergeCell ref="D71:E71"/>
    <mergeCell ref="D72:E72"/>
    <mergeCell ref="D78:E78"/>
    <mergeCell ref="D79:E79"/>
    <mergeCell ref="D73:E73"/>
    <mergeCell ref="D74:E74"/>
    <mergeCell ref="D75:E75"/>
    <mergeCell ref="D76:E76"/>
    <mergeCell ref="D77:E77"/>
    <mergeCell ref="D64:E64"/>
    <mergeCell ref="D67:E67"/>
    <mergeCell ref="D68:E68"/>
    <mergeCell ref="D69:E69"/>
    <mergeCell ref="D70:E70"/>
    <mergeCell ref="D59:E59"/>
    <mergeCell ref="D60:E60"/>
    <mergeCell ref="D61:E61"/>
    <mergeCell ref="D62:E62"/>
    <mergeCell ref="D63:E63"/>
    <mergeCell ref="D54:E54"/>
    <mergeCell ref="D55:E55"/>
    <mergeCell ref="D56:E56"/>
    <mergeCell ref="D57:E57"/>
    <mergeCell ref="D58:E58"/>
    <mergeCell ref="D49:E49"/>
    <mergeCell ref="D50:E50"/>
    <mergeCell ref="D51:E51"/>
    <mergeCell ref="D52:E52"/>
    <mergeCell ref="D53:E53"/>
    <mergeCell ref="D44:E44"/>
    <mergeCell ref="D45:E45"/>
    <mergeCell ref="D46:E46"/>
    <mergeCell ref="D47:E47"/>
    <mergeCell ref="D48:E48"/>
    <mergeCell ref="D39:E39"/>
    <mergeCell ref="D40:E40"/>
    <mergeCell ref="D41:E41"/>
    <mergeCell ref="D42:E42"/>
    <mergeCell ref="D43:E43"/>
    <mergeCell ref="D34:E34"/>
    <mergeCell ref="D35:E35"/>
    <mergeCell ref="D36:E36"/>
    <mergeCell ref="D37:E37"/>
    <mergeCell ref="D38:E38"/>
    <mergeCell ref="D29:E29"/>
    <mergeCell ref="D30:E30"/>
    <mergeCell ref="D31:E31"/>
    <mergeCell ref="D32:E32"/>
    <mergeCell ref="D33:E33"/>
    <mergeCell ref="D7:E7"/>
    <mergeCell ref="D8:E8"/>
    <mergeCell ref="D9:E9"/>
    <mergeCell ref="D10:E10"/>
    <mergeCell ref="D11:E11"/>
    <mergeCell ref="C1:D1"/>
    <mergeCell ref="D3:E3"/>
    <mergeCell ref="D4:E4"/>
    <mergeCell ref="D5:E5"/>
    <mergeCell ref="D6:E6"/>
    <mergeCell ref="D24:E24"/>
    <mergeCell ref="D25:E25"/>
    <mergeCell ref="D26:E26"/>
    <mergeCell ref="D27:E27"/>
    <mergeCell ref="D28:E28"/>
    <mergeCell ref="D22:E22"/>
    <mergeCell ref="D23:E23"/>
    <mergeCell ref="D17:E17"/>
    <mergeCell ref="D18:E18"/>
    <mergeCell ref="D19:E19"/>
    <mergeCell ref="D20:E20"/>
    <mergeCell ref="D21:E21"/>
    <mergeCell ref="D12:E12"/>
    <mergeCell ref="D13:E13"/>
    <mergeCell ref="D14:E14"/>
    <mergeCell ref="D15:E15"/>
    <mergeCell ref="D16:E16"/>
  </mergeCells>
  <pageMargins left="0.511811024" right="0.511811024" top="0.78740157499999996" bottom="0.78740157499999996" header="0.31496062000000002" footer="0.31496062000000002"/>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
  <dimension ref="A1:E16"/>
  <sheetViews>
    <sheetView workbookViewId="0">
      <selection activeCell="A19" sqref="A19"/>
    </sheetView>
  </sheetViews>
  <sheetFormatPr defaultColWidth="0" defaultRowHeight="14.25"/>
  <cols>
    <col min="1" max="1" width="12" style="146" bestFit="1" customWidth="1"/>
    <col min="2" max="2" width="9" hidden="1" customWidth="1"/>
    <col min="3" max="5" width="0" hidden="1" customWidth="1"/>
    <col min="6" max="16384" width="9" hidden="1"/>
  </cols>
  <sheetData>
    <row r="1" spans="1:1">
      <c r="A1" s="147" t="s">
        <v>674</v>
      </c>
    </row>
    <row r="2" spans="1:1">
      <c r="A2" s="148" t="s">
        <v>2354</v>
      </c>
    </row>
    <row r="3" spans="1:1">
      <c r="A3" s="148" t="s">
        <v>3270</v>
      </c>
    </row>
    <row r="5" spans="1:1">
      <c r="A5" s="147" t="s">
        <v>3278</v>
      </c>
    </row>
    <row r="6" spans="1:1">
      <c r="A6" s="148" t="s">
        <v>668</v>
      </c>
    </row>
    <row r="7" spans="1:1">
      <c r="A7" s="148" t="s">
        <v>670</v>
      </c>
    </row>
    <row r="8" spans="1:1">
      <c r="A8" s="148" t="s">
        <v>683</v>
      </c>
    </row>
    <row r="9" spans="1:1">
      <c r="A9" s="148" t="s">
        <v>4654</v>
      </c>
    </row>
    <row r="10" spans="1:1">
      <c r="A10" s="148" t="s">
        <v>18</v>
      </c>
    </row>
    <row r="11" spans="1:1">
      <c r="A11" s="148" t="s">
        <v>671</v>
      </c>
    </row>
    <row r="12" spans="1:1">
      <c r="A12" s="148" t="s">
        <v>682</v>
      </c>
    </row>
    <row r="13" spans="1:1">
      <c r="A13" s="148" t="s">
        <v>820</v>
      </c>
    </row>
    <row r="14" spans="1:1">
      <c r="A14" s="148" t="s">
        <v>11945</v>
      </c>
    </row>
    <row r="15" spans="1:1">
      <c r="A15" s="148" t="s">
        <v>669</v>
      </c>
    </row>
    <row r="16" spans="1:1">
      <c r="A16" s="148" t="s">
        <v>27313</v>
      </c>
    </row>
  </sheetData>
  <sortState ref="A6:A15">
    <sortCondition ref="A6:A15"/>
  </sortState>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dimension ref="A1:IW17"/>
  <sheetViews>
    <sheetView workbookViewId="0">
      <selection activeCell="B5" sqref="B5:D5"/>
    </sheetView>
  </sheetViews>
  <sheetFormatPr defaultRowHeight="14.25"/>
  <cols>
    <col min="1" max="1" width="35.5" style="2" customWidth="1"/>
    <col min="2" max="3" width="7.75" style="2" customWidth="1"/>
    <col min="4" max="4" width="1.5" style="2" customWidth="1"/>
    <col min="5" max="5" width="13.875" style="2" customWidth="1"/>
    <col min="6" max="6" width="6.25" style="2" customWidth="1"/>
    <col min="7" max="7" width="20.375" style="2" customWidth="1"/>
    <col min="8" max="8" width="6.875" style="2" customWidth="1"/>
    <col min="9" max="257" width="8.5" style="2" customWidth="1"/>
    <col min="258" max="1024" width="8.5" customWidth="1"/>
  </cols>
  <sheetData>
    <row r="1" spans="1:13">
      <c r="A1" s="1" t="s">
        <v>650</v>
      </c>
    </row>
    <row r="2" spans="1:13">
      <c r="A2" s="3"/>
    </row>
    <row r="3" spans="1:13" ht="12.75" customHeight="1">
      <c r="A3" s="652" t="s">
        <v>651</v>
      </c>
      <c r="B3" s="652" t="s">
        <v>652</v>
      </c>
      <c r="C3" s="652"/>
    </row>
    <row r="4" spans="1:13">
      <c r="A4" s="652"/>
      <c r="B4" s="4" t="s">
        <v>653</v>
      </c>
      <c r="C4" s="4" t="s">
        <v>654</v>
      </c>
      <c r="E4" s="5"/>
    </row>
    <row r="5" spans="1:13">
      <c r="A5" s="6" t="s">
        <v>655</v>
      </c>
      <c r="B5" s="7">
        <v>20.34</v>
      </c>
      <c r="C5" s="7">
        <v>25</v>
      </c>
    </row>
    <row r="6" spans="1:13">
      <c r="A6" s="6" t="s">
        <v>628</v>
      </c>
      <c r="B6" s="7">
        <v>11.1</v>
      </c>
      <c r="C6" s="7">
        <v>16.8</v>
      </c>
    </row>
    <row r="7" spans="1:13">
      <c r="A7" s="6" t="s">
        <v>656</v>
      </c>
      <c r="B7" s="7">
        <v>22.8</v>
      </c>
      <c r="C7" s="7">
        <v>30.95</v>
      </c>
    </row>
    <row r="8" spans="1:13">
      <c r="A8" s="6" t="s">
        <v>649</v>
      </c>
      <c r="B8" s="7">
        <v>20.76</v>
      </c>
      <c r="C8" s="7">
        <v>26.44</v>
      </c>
    </row>
    <row r="9" spans="1:13">
      <c r="A9" s="8" t="s">
        <v>657</v>
      </c>
      <c r="B9" s="7">
        <v>19.600000000000001</v>
      </c>
      <c r="C9" s="7">
        <v>24.23</v>
      </c>
    </row>
    <row r="10" spans="1:13">
      <c r="A10" s="652" t="s">
        <v>658</v>
      </c>
      <c r="B10" s="653" t="s">
        <v>12</v>
      </c>
      <c r="C10" s="653"/>
    </row>
    <row r="11" spans="1:13">
      <c r="A11" s="652"/>
      <c r="B11" s="4" t="s">
        <v>653</v>
      </c>
      <c r="C11" s="4" t="s">
        <v>654</v>
      </c>
    </row>
    <row r="12" spans="1:13">
      <c r="A12" s="6" t="str">
        <f>BDI!$B$13</f>
        <v>Edificações</v>
      </c>
      <c r="B12" s="7">
        <f>LOOKUP(A12,A5:A9,B5:B9)</f>
        <v>20.34</v>
      </c>
      <c r="C12" s="7">
        <f>LOOKUP(A12,A5:A9,C5:C9)</f>
        <v>25</v>
      </c>
    </row>
    <row r="14" spans="1:13">
      <c r="A14" s="652" t="s">
        <v>659</v>
      </c>
      <c r="B14" s="652"/>
      <c r="M14" s="9"/>
    </row>
    <row r="15" spans="1:13">
      <c r="A15" s="10" t="s">
        <v>675</v>
      </c>
      <c r="B15" s="15">
        <f>ROUND((((1+(BDI!$C$17+BDI!$C$18+BDI!$C$19)/100)*(1+(BDI!$C$20/100))*(1+(BDI!$C$22/100)))/(1-((BDI!$C$28/100)*BDI!$C$29+BDI!$C$31+BDI!$C$32+4.5)/100)-1),4)*100</f>
        <v>31.480000000000004</v>
      </c>
      <c r="M15" s="9"/>
    </row>
    <row r="16" spans="1:13">
      <c r="A16" s="11" t="s">
        <v>626</v>
      </c>
      <c r="B16" s="15">
        <f>ROUND((((1+(BDI!$C$17+BDI!$C$18+BDI!$C$19)/100)*(1+(BDI!$C$20/100))*(1+(BDI!$C$22/100)))/(1-((BDI!$C$28/100)*BDI!$C$29+BDI!$C$31+BDI!$C$32)/100)-1),4)*100</f>
        <v>25</v>
      </c>
    </row>
    <row r="17" spans="1:2">
      <c r="A17" s="651" t="str">
        <f>IF(B16&lt;B12,"Não Atende o Limite Inferior",IF(B16&gt;C12,"Não Atende o Limite Superior","Atende"))</f>
        <v>Atende</v>
      </c>
      <c r="B17" s="651"/>
    </row>
  </sheetData>
  <mergeCells count="6">
    <mergeCell ref="A17:B17"/>
    <mergeCell ref="A3:A4"/>
    <mergeCell ref="B3:C3"/>
    <mergeCell ref="A10:A11"/>
    <mergeCell ref="B10:C10"/>
    <mergeCell ref="A14:B14"/>
  </mergeCells>
  <conditionalFormatting sqref="A17">
    <cfRule type="cellIs" dxfId="886" priority="1" stopIfTrue="1" operator="equal">
      <formula>"Atende"</formula>
    </cfRule>
  </conditionalFormatting>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8">
    <tabColor theme="7" tint="-0.499984740745262"/>
  </sheetPr>
  <dimension ref="A1:IW60"/>
  <sheetViews>
    <sheetView topLeftCell="A15" workbookViewId="0">
      <selection activeCell="F23" sqref="F23"/>
    </sheetView>
  </sheetViews>
  <sheetFormatPr defaultColWidth="9" defaultRowHeight="14.25"/>
  <cols>
    <col min="1" max="1" width="10.125" style="41" customWidth="1"/>
    <col min="2" max="2" width="37.375" style="41" customWidth="1"/>
    <col min="3" max="3" width="10.875" style="48" customWidth="1"/>
    <col min="4" max="4" width="2.875" style="41" customWidth="1"/>
    <col min="5" max="5" width="10.125" style="41" customWidth="1"/>
    <col min="6" max="6" width="31.875" style="41" customWidth="1"/>
    <col min="7" max="257" width="8.5" style="41" customWidth="1"/>
    <col min="258" max="1024" width="8.5" style="23" customWidth="1"/>
    <col min="1025" max="16384" width="9" style="23"/>
  </cols>
  <sheetData>
    <row r="1" spans="1:8" s="30" customFormat="1" ht="15.75">
      <c r="A1" s="657" t="s">
        <v>622</v>
      </c>
      <c r="B1" s="657"/>
      <c r="C1" s="657"/>
      <c r="D1" s="657"/>
      <c r="E1" s="29"/>
      <c r="F1" s="29"/>
      <c r="H1" s="31"/>
    </row>
    <row r="2" spans="1:8" s="33" customFormat="1" ht="12.75">
      <c r="A2" s="32"/>
      <c r="B2" s="32"/>
      <c r="C2" s="32"/>
      <c r="D2" s="32"/>
      <c r="E2" s="32"/>
      <c r="F2" s="32"/>
      <c r="H2" s="34"/>
    </row>
    <row r="3" spans="1:8" s="36" customFormat="1" ht="12.75" customHeight="1">
      <c r="A3" s="35" t="s">
        <v>623</v>
      </c>
      <c r="B3" s="658" t="s">
        <v>3294</v>
      </c>
      <c r="C3" s="658"/>
      <c r="D3" s="658"/>
      <c r="E3" s="32"/>
    </row>
    <row r="4" spans="1:8" s="36" customFormat="1" ht="12.75" customHeight="1">
      <c r="A4" s="35" t="s">
        <v>624</v>
      </c>
      <c r="B4" s="659" t="s">
        <v>25967</v>
      </c>
      <c r="C4" s="659"/>
      <c r="D4" s="659"/>
      <c r="E4" s="32"/>
    </row>
    <row r="5" spans="1:8" s="36" customFormat="1" ht="12.75">
      <c r="A5" s="35" t="s">
        <v>2365</v>
      </c>
      <c r="B5" s="660"/>
      <c r="C5" s="660"/>
      <c r="D5" s="660"/>
      <c r="E5" s="32"/>
    </row>
    <row r="6" spans="1:8" s="36" customFormat="1" ht="12.75">
      <c r="A6" s="37"/>
      <c r="B6" s="38"/>
      <c r="C6" s="39"/>
      <c r="D6" s="40"/>
      <c r="E6" s="32"/>
    </row>
    <row r="7" spans="1:8">
      <c r="A7" s="655" t="s">
        <v>625</v>
      </c>
      <c r="B7" s="655"/>
      <c r="C7" s="655"/>
      <c r="D7" s="655"/>
    </row>
    <row r="8" spans="1:8" s="42" customFormat="1" ht="8.1" customHeight="1">
      <c r="B8" s="43"/>
      <c r="C8" s="44"/>
      <c r="D8" s="45"/>
    </row>
    <row r="9" spans="1:8">
      <c r="B9" s="46" t="s">
        <v>626</v>
      </c>
      <c r="C9" s="44"/>
      <c r="D9" s="45"/>
    </row>
    <row r="10" spans="1:8" ht="8.1" customHeight="1">
      <c r="C10" s="44"/>
      <c r="D10" s="45"/>
    </row>
    <row r="11" spans="1:8" hidden="1">
      <c r="A11" s="655" t="s">
        <v>627</v>
      </c>
      <c r="B11" s="655"/>
      <c r="C11" s="655"/>
      <c r="D11" s="655"/>
    </row>
    <row r="12" spans="1:8" s="42" customFormat="1" ht="6" hidden="1">
      <c r="C12" s="47"/>
      <c r="D12" s="43"/>
    </row>
    <row r="13" spans="1:8" hidden="1">
      <c r="B13" s="46" t="s">
        <v>655</v>
      </c>
      <c r="C13" s="47"/>
      <c r="D13" s="43"/>
    </row>
    <row r="14" spans="1:8" ht="8.1" hidden="1" customHeight="1">
      <c r="B14" s="48"/>
      <c r="D14" s="48"/>
      <c r="E14" s="48"/>
      <c r="F14" s="48"/>
    </row>
    <row r="15" spans="1:8">
      <c r="A15" s="655" t="s">
        <v>629</v>
      </c>
      <c r="B15" s="655"/>
      <c r="C15" s="655"/>
      <c r="D15" s="655"/>
    </row>
    <row r="16" spans="1:8" s="42" customFormat="1" ht="6">
      <c r="C16" s="47"/>
      <c r="D16" s="47"/>
    </row>
    <row r="17" spans="1:6">
      <c r="A17" s="49"/>
      <c r="B17" s="50" t="s">
        <v>630</v>
      </c>
      <c r="C17" s="51">
        <v>4</v>
      </c>
      <c r="D17" s="52" t="s">
        <v>631</v>
      </c>
      <c r="F17" s="53"/>
    </row>
    <row r="18" spans="1:6">
      <c r="A18" s="49"/>
      <c r="B18" s="50" t="s">
        <v>632</v>
      </c>
      <c r="C18" s="51">
        <v>0.97</v>
      </c>
      <c r="D18" s="52" t="s">
        <v>631</v>
      </c>
      <c r="F18" s="53"/>
    </row>
    <row r="19" spans="1:6">
      <c r="A19" s="49"/>
      <c r="B19" s="50" t="s">
        <v>633</v>
      </c>
      <c r="C19" s="51">
        <v>0.8</v>
      </c>
      <c r="D19" s="52" t="s">
        <v>631</v>
      </c>
      <c r="F19" s="53"/>
    </row>
    <row r="20" spans="1:6">
      <c r="A20" s="49"/>
      <c r="B20" s="50" t="s">
        <v>634</v>
      </c>
      <c r="C20" s="51">
        <v>1.23</v>
      </c>
      <c r="D20" s="52" t="s">
        <v>631</v>
      </c>
      <c r="F20" s="53"/>
    </row>
    <row r="21" spans="1:6" ht="8.1" customHeight="1">
      <c r="B21" s="54"/>
      <c r="C21" s="55"/>
      <c r="D21" s="56"/>
      <c r="F21" s="53"/>
    </row>
    <row r="22" spans="1:6">
      <c r="A22" s="49"/>
      <c r="B22" s="50" t="s">
        <v>635</v>
      </c>
      <c r="C22" s="51">
        <v>6.65</v>
      </c>
      <c r="D22" s="52" t="s">
        <v>631</v>
      </c>
      <c r="F22" s="53"/>
    </row>
    <row r="23" spans="1:6" ht="8.1" customHeight="1">
      <c r="D23" s="48"/>
    </row>
    <row r="24" spans="1:6" ht="12.75" customHeight="1">
      <c r="A24" s="655" t="s">
        <v>636</v>
      </c>
      <c r="B24" s="655"/>
      <c r="C24" s="655"/>
      <c r="D24" s="655"/>
    </row>
    <row r="25" spans="1:6" ht="8.1" customHeight="1">
      <c r="A25" s="45"/>
      <c r="B25" s="45"/>
      <c r="C25" s="45"/>
      <c r="D25" s="45"/>
    </row>
    <row r="26" spans="1:6" ht="12.75" customHeight="1">
      <c r="A26" s="45"/>
      <c r="B26" s="57" t="s">
        <v>637</v>
      </c>
      <c r="C26" s="58">
        <f>C29+C31+C32+C33</f>
        <v>8.65</v>
      </c>
      <c r="D26" s="59" t="s">
        <v>631</v>
      </c>
    </row>
    <row r="27" spans="1:6" ht="12.75" customHeight="1">
      <c r="A27" s="45"/>
      <c r="B27" s="45"/>
      <c r="C27" s="45"/>
      <c r="D27" s="45"/>
    </row>
    <row r="28" spans="1:6" ht="13.5" customHeight="1">
      <c r="A28" s="45"/>
      <c r="B28" s="60" t="s">
        <v>638</v>
      </c>
      <c r="C28" s="51">
        <v>100</v>
      </c>
      <c r="D28" s="59" t="s">
        <v>631</v>
      </c>
    </row>
    <row r="29" spans="1:6" ht="12.75" customHeight="1">
      <c r="A29" s="45"/>
      <c r="B29" s="60" t="s">
        <v>639</v>
      </c>
      <c r="C29" s="51">
        <v>5</v>
      </c>
      <c r="D29" s="59" t="s">
        <v>631</v>
      </c>
    </row>
    <row r="30" spans="1:6" s="42" customFormat="1" ht="8.1" customHeight="1">
      <c r="C30" s="61"/>
      <c r="D30" s="47"/>
    </row>
    <row r="31" spans="1:6">
      <c r="B31" s="60" t="s">
        <v>640</v>
      </c>
      <c r="C31" s="62">
        <v>3</v>
      </c>
      <c r="D31" s="63" t="s">
        <v>631</v>
      </c>
      <c r="F31" s="53"/>
    </row>
    <row r="32" spans="1:6" ht="12.75" customHeight="1">
      <c r="B32" s="60" t="s">
        <v>641</v>
      </c>
      <c r="C32" s="62">
        <v>0.65</v>
      </c>
      <c r="D32" s="63" t="s">
        <v>631</v>
      </c>
    </row>
    <row r="33" spans="1:6" ht="12.75" customHeight="1">
      <c r="B33" s="60" t="s">
        <v>642</v>
      </c>
      <c r="C33" s="62">
        <f>IF(B9="Com Desoneração",4.5,0)</f>
        <v>0</v>
      </c>
      <c r="D33" s="52" t="s">
        <v>631</v>
      </c>
    </row>
    <row r="34" spans="1:6" ht="8.1" customHeight="1">
      <c r="D34" s="48"/>
    </row>
    <row r="35" spans="1:6">
      <c r="A35" s="655" t="s">
        <v>643</v>
      </c>
      <c r="B35" s="655"/>
      <c r="C35" s="655"/>
      <c r="D35" s="655"/>
    </row>
    <row r="36" spans="1:6" s="42" customFormat="1" ht="6">
      <c r="C36" s="47"/>
      <c r="D36" s="43"/>
    </row>
    <row r="37" spans="1:6" ht="12.75" customHeight="1">
      <c r="B37" s="48" t="s">
        <v>644</v>
      </c>
      <c r="C37" s="656">
        <f>ROUND((((1+($C$17+$C$18+$C$19)/100)*(1+($C$20/100))*(1+($C$22/100)))/(1-$C$26/100)-1),4)</f>
        <v>0.25</v>
      </c>
      <c r="D37" s="656"/>
      <c r="E37" s="654" t="str">
        <f>Auxiliar!$A$17</f>
        <v>Atende</v>
      </c>
      <c r="F37" s="64"/>
    </row>
    <row r="38" spans="1:6" ht="12.75" customHeight="1">
      <c r="B38" s="48" t="s">
        <v>645</v>
      </c>
      <c r="C38" s="656"/>
      <c r="D38" s="656"/>
      <c r="E38" s="654"/>
      <c r="F38" s="65"/>
    </row>
    <row r="39" spans="1:6">
      <c r="C39" s="66"/>
    </row>
    <row r="40" spans="1:6">
      <c r="A40" s="67" t="s">
        <v>646</v>
      </c>
    </row>
    <row r="41" spans="1:6">
      <c r="A41" s="67" t="str">
        <f>CONCATENATE("do ISS para ",B13," é de ",C28," %",", com a respectiva alíquota de ",C29,"  %")</f>
        <v>do ISS para Edificações é de 100 %, com a respectiva alíquota de 5  %</v>
      </c>
    </row>
    <row r="42" spans="1:6">
      <c r="A42" s="67"/>
    </row>
    <row r="43" spans="1:6">
      <c r="A43" s="24" t="s">
        <v>647</v>
      </c>
      <c r="B43" s="68"/>
      <c r="C43" s="69"/>
      <c r="D43" s="69"/>
    </row>
    <row r="44" spans="1:6">
      <c r="A44" s="24" t="str">
        <f>CONCATENATE("elaboração do orçamento foi ",B9,", e que esta é a alternativa mais adequada para ")</f>
        <v xml:space="preserve">elaboração do orçamento foi Sem Desoneração, e que esta é a alternativa mais adequada para </v>
      </c>
      <c r="C44" s="69"/>
      <c r="D44" s="69"/>
    </row>
    <row r="45" spans="1:6">
      <c r="A45" s="24" t="s">
        <v>648</v>
      </c>
      <c r="C45" s="69"/>
      <c r="D45" s="69"/>
    </row>
    <row r="46" spans="1:6">
      <c r="A46" s="174"/>
      <c r="B46" s="174"/>
      <c r="C46" s="175"/>
      <c r="D46" s="174"/>
    </row>
    <row r="47" spans="1:6">
      <c r="A47" s="174"/>
      <c r="B47" s="174"/>
      <c r="C47" s="175"/>
      <c r="D47" s="174"/>
    </row>
    <row r="48" spans="1:6">
      <c r="A48" s="174"/>
      <c r="B48" s="174"/>
      <c r="C48" s="175"/>
      <c r="D48" s="174"/>
    </row>
    <row r="49" spans="1:4">
      <c r="A49" s="176"/>
      <c r="B49" s="177"/>
      <c r="C49" s="175"/>
      <c r="D49" s="174"/>
    </row>
    <row r="50" spans="1:4">
      <c r="A50" s="176"/>
      <c r="B50" s="178"/>
      <c r="C50" s="175"/>
      <c r="D50" s="174"/>
    </row>
    <row r="51" spans="1:4">
      <c r="A51" s="174"/>
      <c r="B51" s="174"/>
      <c r="C51" s="175"/>
      <c r="D51" s="174"/>
    </row>
    <row r="52" spans="1:4">
      <c r="A52" s="174"/>
      <c r="B52" s="174"/>
      <c r="C52" s="175"/>
      <c r="D52" s="174"/>
    </row>
    <row r="53" spans="1:4">
      <c r="A53" s="174"/>
      <c r="B53" s="174"/>
      <c r="C53" s="174"/>
      <c r="D53" s="174"/>
    </row>
    <row r="54" spans="1:4">
      <c r="A54" s="174"/>
      <c r="B54" s="174"/>
      <c r="C54" s="175"/>
      <c r="D54" s="174"/>
    </row>
    <row r="55" spans="1:4">
      <c r="A55" s="174"/>
      <c r="B55" s="177"/>
      <c r="C55" s="175"/>
      <c r="D55" s="174"/>
    </row>
    <row r="56" spans="1:4">
      <c r="A56" s="176"/>
      <c r="B56" s="178"/>
      <c r="C56" s="175"/>
      <c r="D56" s="174"/>
    </row>
    <row r="57" spans="1:4">
      <c r="A57" s="176"/>
      <c r="B57" s="178"/>
      <c r="C57" s="175"/>
      <c r="D57" s="174"/>
    </row>
    <row r="58" spans="1:4">
      <c r="A58" s="174"/>
      <c r="B58" s="174"/>
      <c r="C58" s="175"/>
      <c r="D58" s="174"/>
    </row>
    <row r="59" spans="1:4">
      <c r="A59" s="174"/>
      <c r="B59" s="174"/>
      <c r="C59" s="175"/>
      <c r="D59" s="174"/>
    </row>
    <row r="60" spans="1:4">
      <c r="A60" s="174"/>
      <c r="B60" s="174"/>
      <c r="C60" s="175"/>
      <c r="D60" s="174"/>
    </row>
  </sheetData>
  <mergeCells count="11">
    <mergeCell ref="E37:E38"/>
    <mergeCell ref="A24:D24"/>
    <mergeCell ref="A35:D35"/>
    <mergeCell ref="C37:D38"/>
    <mergeCell ref="A1:D1"/>
    <mergeCell ref="B3:D3"/>
    <mergeCell ref="B4:D4"/>
    <mergeCell ref="A7:D7"/>
    <mergeCell ref="A11:D11"/>
    <mergeCell ref="A15:D15"/>
    <mergeCell ref="B5:D5"/>
  </mergeCells>
  <conditionalFormatting sqref="F37">
    <cfRule type="cellIs" dxfId="885" priority="4" stopIfTrue="1" operator="equal">
      <formula>"Atende"</formula>
    </cfRule>
  </conditionalFormatting>
  <conditionalFormatting sqref="E37">
    <cfRule type="cellIs" dxfId="884" priority="1" stopIfTrue="1" operator="equal">
      <formula>"Atende"</formula>
    </cfRule>
  </conditionalFormatting>
  <dataValidations count="4">
    <dataValidation type="list" allowBlank="1" showErrorMessage="1" sqref="B9">
      <formula1>"Com Desoneração,Sem Desoneração"</formula1>
    </dataValidation>
    <dataValidation type="list" allowBlank="1" showErrorMessage="1" sqref="B13">
      <mc:AlternateContent xmlns:x12ac="http://schemas.microsoft.com/office/spreadsheetml/2011/1/ac" xmlns:mc="http://schemas.openxmlformats.org/markup-compatibility/2006">
        <mc:Choice Requires="x12ac">
          <x12ac:list>Edificações,Fornecimento de Materiais e Equipamentos,"Redes de Água, Esgoto ou Correlatas",Rodovias e Ferrovias,"Portuárias, Marítimas e Fluviais",</x12ac:list>
        </mc:Choice>
        <mc:Fallback>
          <formula1>"Edificações,Fornecimento de Materiais e Equipamentos,Redes de Água, Esgoto ou Correlatas,Rodovias e Ferrovias,Portuárias, Marítimas e Fluviais,"</formula1>
        </mc:Fallback>
      </mc:AlternateContent>
    </dataValidation>
    <dataValidation type="decimal" allowBlank="1" showErrorMessage="1" errorTitle="Atenção" error="O valor deve estar entre 0 e 100" sqref="C28">
      <formula1>0</formula1>
      <formula2>100</formula2>
    </dataValidation>
    <dataValidation type="decimal" allowBlank="1" showErrorMessage="1" errorTitle="Atenção" error="O valor deve estar entre 2%  e  5%" sqref="C29">
      <formula1>2</formula1>
      <formula2>5</formula2>
    </dataValidation>
  </dataValidations>
  <printOptions horizontalCentered="1"/>
  <pageMargins left="0.39370078740157483" right="0.39370078740157483" top="0.59055118110236227" bottom="0.78740157480314965" header="0.39370078740157483" footer="0.39370078740157483"/>
  <pageSetup paperSize="9" fitToWidth="0" fitToHeight="0" pageOrder="overThenDown" orientation="portrait" useFirstPageNumber="1" r:id="rId1"/>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0">
    <tabColor theme="4" tint="-0.249977111117893"/>
    <pageSetUpPr fitToPage="1"/>
  </sheetPr>
  <dimension ref="A1:AF125"/>
  <sheetViews>
    <sheetView showGridLines="0" tabSelected="1" view="pageBreakPreview" zoomScale="90" zoomScaleNormal="90" zoomScaleSheetLayoutView="90" zoomScalePageLayoutView="70" workbookViewId="0">
      <selection activeCell="I10" sqref="I10"/>
    </sheetView>
  </sheetViews>
  <sheetFormatPr defaultColWidth="9" defaultRowHeight="18.75" customHeight="1"/>
  <cols>
    <col min="1" max="1" width="22.5" style="260" customWidth="1"/>
    <col min="2" max="2" width="9.875" style="118" customWidth="1"/>
    <col min="3" max="3" width="9.875" style="114" customWidth="1"/>
    <col min="4" max="4" width="13.875" style="114" bestFit="1" customWidth="1"/>
    <col min="5" max="5" width="57.625" style="113" customWidth="1"/>
    <col min="6" max="6" width="11.75" style="114" customWidth="1"/>
    <col min="7" max="7" width="12.625" style="120" bestFit="1" customWidth="1"/>
    <col min="8" max="8" width="12.5" style="115" customWidth="1"/>
    <col min="9" max="9" width="16.25" style="115" bestFit="1" customWidth="1"/>
    <col min="10" max="10" width="16.75" style="95" customWidth="1"/>
    <col min="11" max="11" width="2.375" style="72" customWidth="1"/>
    <col min="12" max="12" width="9.875" style="86" customWidth="1"/>
    <col min="13" max="13" width="13.5" style="73" customWidth="1"/>
    <col min="14" max="14" width="8.875" style="74" bestFit="1" customWidth="1"/>
    <col min="15" max="15" width="13.125" style="73" customWidth="1"/>
    <col min="16" max="16" width="12.5" style="72" customWidth="1"/>
    <col min="17" max="17" width="14.125" style="71" bestFit="1" customWidth="1"/>
    <col min="18" max="18" width="11.25" style="71" bestFit="1" customWidth="1"/>
    <col min="19" max="19" width="15.625" style="71" customWidth="1"/>
    <col min="20" max="20" width="3.5" style="71" customWidth="1"/>
    <col min="21" max="23" width="15.625" style="71" customWidth="1"/>
    <col min="24" max="24" width="3.5" style="71" customWidth="1"/>
    <col min="25" max="25" width="2.75" style="71" bestFit="1" customWidth="1"/>
    <col min="26" max="26" width="15.625" style="71" customWidth="1"/>
    <col min="27" max="27" width="8.75" style="71" bestFit="1" customWidth="1"/>
    <col min="28" max="28" width="9.625" style="71" bestFit="1" customWidth="1"/>
    <col min="29" max="29" width="4.375" style="71" bestFit="1" customWidth="1"/>
    <col min="30" max="31" width="15.625" style="71" customWidth="1"/>
    <col min="32" max="16384" width="9" style="71"/>
  </cols>
  <sheetData>
    <row r="1" spans="1:31" ht="18.75" customHeight="1">
      <c r="B1" s="673" t="s">
        <v>2364</v>
      </c>
      <c r="C1" s="674"/>
      <c r="D1" s="674"/>
      <c r="E1" s="674"/>
      <c r="F1" s="674"/>
      <c r="G1" s="674"/>
      <c r="H1" s="674"/>
      <c r="I1" s="674"/>
      <c r="J1" s="675"/>
      <c r="L1" s="667"/>
      <c r="M1" s="668"/>
      <c r="N1" s="668"/>
      <c r="O1" s="669"/>
      <c r="Q1" s="678" t="s">
        <v>821</v>
      </c>
      <c r="R1" s="677" t="s">
        <v>824</v>
      </c>
      <c r="S1" s="169" t="s">
        <v>664</v>
      </c>
      <c r="T1" s="22"/>
      <c r="U1" s="170" t="s">
        <v>2359</v>
      </c>
      <c r="V1" s="169" t="s">
        <v>2360</v>
      </c>
      <c r="W1" s="169" t="s">
        <v>2361</v>
      </c>
      <c r="X1" s="22"/>
      <c r="Y1" s="664" t="s">
        <v>3283</v>
      </c>
      <c r="Z1" s="170" t="s">
        <v>3284</v>
      </c>
      <c r="AA1" s="170" t="s">
        <v>3285</v>
      </c>
      <c r="AB1" s="170" t="s">
        <v>3286</v>
      </c>
      <c r="AC1" s="170" t="s">
        <v>3287</v>
      </c>
      <c r="AD1" s="170" t="s">
        <v>3288</v>
      </c>
      <c r="AE1" s="170" t="s">
        <v>664</v>
      </c>
    </row>
    <row r="2" spans="1:31" s="22" customFormat="1" ht="40.15" customHeight="1" thickBot="1">
      <c r="A2" s="261"/>
      <c r="B2" s="270" t="str">
        <f>BDI!$A$4</f>
        <v>OBRA:</v>
      </c>
      <c r="C2" s="679" t="s">
        <v>26031</v>
      </c>
      <c r="D2" s="680"/>
      <c r="E2" s="680"/>
      <c r="F2" s="680"/>
      <c r="G2" s="680"/>
      <c r="H2" s="681"/>
      <c r="I2" s="165" t="s">
        <v>13</v>
      </c>
      <c r="J2" s="469">
        <v>0.3659</v>
      </c>
      <c r="K2" s="75"/>
      <c r="L2" s="670"/>
      <c r="M2" s="671"/>
      <c r="N2" s="671"/>
      <c r="O2" s="672"/>
      <c r="P2" s="75"/>
      <c r="Q2" s="678"/>
      <c r="R2" s="677"/>
      <c r="S2" s="87">
        <f>SUBTOTAL(9,J5:J114)</f>
        <v>417549.0399999998</v>
      </c>
      <c r="U2" s="91">
        <v>453850</v>
      </c>
      <c r="V2" s="89" t="e">
        <f>#REF!</f>
        <v>#REF!</v>
      </c>
      <c r="W2" s="91" t="e">
        <f>U2-V2</f>
        <v>#REF!</v>
      </c>
      <c r="Y2" s="664"/>
      <c r="Z2" s="88">
        <f>LARGE(M:M,AC2)</f>
        <v>236.35</v>
      </c>
      <c r="AA2" s="88" t="s">
        <v>3270</v>
      </c>
      <c r="AB2" s="171">
        <v>0.5</v>
      </c>
      <c r="AC2" s="88">
        <f>ROUND(COUNTIF(L3:L111,"&gt;0")*SUM($AB2:$AB$4),0)</f>
        <v>76</v>
      </c>
      <c r="AD2" s="172">
        <f>SUMIF(O:O,AA2,M:M)</f>
        <v>24261.209999999995</v>
      </c>
      <c r="AE2" s="172">
        <f>AD2+AE3</f>
        <v>245831.68999999997</v>
      </c>
    </row>
    <row r="3" spans="1:31" s="22" customFormat="1" ht="25.15" customHeight="1">
      <c r="A3" s="261"/>
      <c r="B3" s="270" t="str">
        <f>BDI!$A$5</f>
        <v>ENDEREÇO:</v>
      </c>
      <c r="C3" s="676" t="s">
        <v>4340</v>
      </c>
      <c r="D3" s="676"/>
      <c r="E3" s="676"/>
      <c r="F3" s="280" t="s">
        <v>2366</v>
      </c>
      <c r="G3" s="682" t="str">
        <f>UPPER(BDI!$B$9)</f>
        <v>SEM DESONERAÇÃO</v>
      </c>
      <c r="H3" s="683"/>
      <c r="I3" s="162" t="s">
        <v>660</v>
      </c>
      <c r="J3" s="542" t="s">
        <v>42336</v>
      </c>
      <c r="K3" s="96"/>
      <c r="L3" s="665" t="s">
        <v>3290</v>
      </c>
      <c r="M3" s="666"/>
      <c r="N3" s="666"/>
      <c r="O3" s="666"/>
      <c r="P3" s="96"/>
      <c r="Q3" s="91" t="s">
        <v>822</v>
      </c>
      <c r="R3" s="90">
        <v>6.2300000000000001E-2</v>
      </c>
      <c r="S3" s="91">
        <f>S2*R3</f>
        <v>26013.305191999989</v>
      </c>
      <c r="U3" s="92">
        <v>5000</v>
      </c>
      <c r="V3" s="93" t="e">
        <f>IF(V2&lt;U2,V2*0.01,U3+ABS(W2))</f>
        <v>#REF!</v>
      </c>
      <c r="W3" s="94" t="s">
        <v>2362</v>
      </c>
      <c r="Y3" s="664"/>
      <c r="Z3" s="88">
        <f>LARGE(M:M,AC3)</f>
        <v>1190.44</v>
      </c>
      <c r="AA3" s="88" t="s">
        <v>3289</v>
      </c>
      <c r="AB3" s="171">
        <v>0.3</v>
      </c>
      <c r="AC3" s="88">
        <f>ROUND(COUNTIF(L4:L111,"&gt;0")*SUM($AB3:$AB$4),0)</f>
        <v>38</v>
      </c>
      <c r="AD3" s="172">
        <f>SUMIF(O:O,AA3,M:M)</f>
        <v>39163.239999999991</v>
      </c>
      <c r="AE3" s="172">
        <f>AD3+AE4</f>
        <v>221570.47999999998</v>
      </c>
    </row>
    <row r="4" spans="1:31" s="22" customFormat="1" ht="18.75" customHeight="1">
      <c r="A4" s="261" t="s">
        <v>661</v>
      </c>
      <c r="B4" s="76" t="s">
        <v>662</v>
      </c>
      <c r="C4" s="76" t="s">
        <v>663</v>
      </c>
      <c r="D4" s="76" t="s">
        <v>14</v>
      </c>
      <c r="E4" s="77" t="s">
        <v>673</v>
      </c>
      <c r="F4" s="76" t="s">
        <v>15</v>
      </c>
      <c r="G4" s="78" t="s">
        <v>3287</v>
      </c>
      <c r="H4" s="79" t="s">
        <v>819</v>
      </c>
      <c r="I4" s="80" t="s">
        <v>3281</v>
      </c>
      <c r="J4" s="121" t="s">
        <v>664</v>
      </c>
      <c r="K4" s="81"/>
      <c r="L4" s="82" t="s">
        <v>3287</v>
      </c>
      <c r="M4" s="83" t="s">
        <v>665</v>
      </c>
      <c r="N4" s="84" t="s">
        <v>666</v>
      </c>
      <c r="O4" s="83" t="s">
        <v>3271</v>
      </c>
      <c r="P4" s="81"/>
      <c r="Q4" s="88" t="s">
        <v>823</v>
      </c>
      <c r="R4" s="90" t="e">
        <f>S4/S2</f>
        <v>#VALUE!</v>
      </c>
      <c r="S4" s="89" t="str">
        <f>IFERROR(INDEX($J:$J,MATCH("ADMINISTRAÇÃO LOCAL",$E:$E,0)+1),"SEM ADM LOCAL")</f>
        <v>SEM ADM LOCAL</v>
      </c>
      <c r="Y4" s="664"/>
      <c r="Z4" s="88">
        <f>LARGE(M:M,AC4)</f>
        <v>2610.9499999999998</v>
      </c>
      <c r="AA4" s="88" t="s">
        <v>3282</v>
      </c>
      <c r="AB4" s="171">
        <v>0.2</v>
      </c>
      <c r="AC4" s="88">
        <f>ROUND(COUNTIF(L5:L111,"&gt;0")*SUM($AB$4:$AB4),0)</f>
        <v>15</v>
      </c>
      <c r="AD4" s="172">
        <f>SUMIF(O:O,AA4,M:M)</f>
        <v>182407.24</v>
      </c>
      <c r="AE4" s="172">
        <f>AD4</f>
        <v>182407.24</v>
      </c>
    </row>
    <row r="5" spans="1:31" ht="30" customHeight="1">
      <c r="A5" s="260" t="str">
        <f t="shared" ref="A5:A10" si="0">CONCATENATE(C5,D5)</f>
        <v/>
      </c>
      <c r="B5" s="118">
        <v>1</v>
      </c>
      <c r="C5" s="149"/>
      <c r="D5" s="149"/>
      <c r="E5" s="150" t="s">
        <v>26053</v>
      </c>
      <c r="F5" s="151"/>
      <c r="G5" s="152"/>
      <c r="H5" s="153"/>
      <c r="I5" s="108"/>
      <c r="J5" s="220">
        <f>SUM(J6:J7)</f>
        <v>3241.02</v>
      </c>
      <c r="K5" s="155"/>
      <c r="L5" s="156"/>
      <c r="M5" s="157"/>
      <c r="N5" s="158"/>
      <c r="O5" s="157"/>
      <c r="P5" s="155"/>
    </row>
    <row r="6" spans="1:31" s="437" customFormat="1" ht="30" customHeight="1">
      <c r="A6" s="425" t="str">
        <f t="shared" si="0"/>
        <v>DER20305</v>
      </c>
      <c r="B6" s="456" t="s">
        <v>2353</v>
      </c>
      <c r="C6" s="426" t="s">
        <v>683</v>
      </c>
      <c r="D6" s="426">
        <v>20305</v>
      </c>
      <c r="E6" s="427" t="str">
        <f>IFERROR(PROPER(
IF($C6="DER",INDEX(CDER!$B:$B,MATCH($D6,CDER!$A:$A,0)),
IF($C6="CDER-R",INDEX('CDER-R'!B:B,MATCH($D6,'CDER-R'!A:A,0)),
IF($C6="SICRO",INDEX(SICRO!B:B,MATCH($D6,SICRO!A:A,0)),
IF($C6="SINAPI",INDEX(CSINAPI!$B:$B,MATCH($D6,CSINAPI!$A:$A,0)),
IF($C6="CESAN",INDEX(CCESAN!$B:$B,MATCH($D6,CCESAN!$A:$A,0)),
IF($C6="SCORIO",INDEX(CSCORIO!$B:$B,MATCH($D6,CSCORIO!$A:$A,0)),
IF($C6="MERC",INDEX(MERCADO!$B:$B,MATCH($D6,MERCADO!$A:$A,0)),
IF($C6="COMP",INDEX(COMPOSICAO!$B:$B,MATCH($D6,COMPOSICAO!$A:$A,0)),
""))))))))),"*Verificar código*")</f>
        <v>Placa De Obra Nas Dimensões De 2.0 X 4.0 M, Padrão Der</v>
      </c>
      <c r="F6" s="428" t="str">
        <f>IFERROR(LOWER(
IF($C6="DER",INDEX(CDER!$C:$C,MATCH($D6,CDER!$A:$A,0)),
IF($C6="CDER-R",INDEX('CDER-R'!C:C,MATCH($D6,'CDER-R'!A:A,0)),
IF($C6="SICRO",INDEX(SICRO!C:C,MATCH($D6,SICRO!A:A,0)),
IF($C6="SINAPI",INDEX(CSINAPI!$C:$C,MATCH($D6,CSINAPI!$A:$A,0)),
IF($C6="CESAN",INDEX(CCESAN!$C:$C,MATCH($D6,CCESAN!$A:$A,0)),
IF($C6="SCORIO",INDEX(CSCORIO!$C:$C,MATCH($D6,CSCORIO!$A:$A,0)),
IF($C6="MERC",INDEX(MERCADO!$D:$D,MATCH($D6,MERCADO!$A:$A,0)),
IF($C6="COMP",INDEX(COMPOSICAO!$H:$H,MATCH($D6,COMPOSICAO!$A:$A,0)),
""))))))))),"")</f>
        <v>m2</v>
      </c>
      <c r="G6" s="429">
        <f>VLOOKUP(B6,'MEMÓRIA DE CÁLCULO'!A:J,10,0)</f>
        <v>8</v>
      </c>
      <c r="H6" s="430">
        <f>IFERROR(
IF($C6="DER",INDEX(CDER!$D:$D,MATCH($D6,CDER!$A:$A,0)),
IF($C6="CDER-R",INDEX('CDER-R'!D:D,MATCH($D6,'CDER-R'!A:A,0)),
IF($C6="SICRO",INDEX(SICRO!D:D,MATCH($D6,SICRO!A:A,0)),
IF($C6="SINAPI",INDEX(CSINAPI!$D:$D,MATCH($D6,CSINAPI!$A:$A,0)),
IF($C6="CESAN",INDEX(CCESAN!$D:$D,MATCH($D6,CCESAN!$A:$A,0)),
IF($C6="SCORIO",INDEX(CSCORIO!$D:$D,MATCH($D6,CSCORIO!$A:$A,0)),
IF($C6="MERC",INDEX(MERCADO!$E:$E,MATCH($D6,MERCADO!$A:$A,0)),
IF($C6="COMP",INDEX(COMPOSICAO!$I:$I,MATCH($D6,COMPOSICAO!$A:$A,0)),
0)))))))),0)</f>
        <v>244.44</v>
      </c>
      <c r="I6" s="430">
        <f t="shared" ref="I6:I7" si="1">IFERROR(ROUND(H6*(1+$J$2),2),"")</f>
        <v>333.88</v>
      </c>
      <c r="J6" s="431">
        <f t="shared" ref="J6:J7" si="2">IFERROR(ROUND($I6*$G6,2),"")</f>
        <v>2671.04</v>
      </c>
      <c r="K6" s="432"/>
      <c r="L6" s="433">
        <f>IF((COUNTIF($A$5:$A6,$A6))&gt;1,0,SUMIF(A:A,$A6,G:G))</f>
        <v>8</v>
      </c>
      <c r="M6" s="434">
        <f t="shared" ref="M6:M7" si="3">ROUND(L6*I6,2)</f>
        <v>2671.04</v>
      </c>
      <c r="N6" s="435">
        <f>M6/$J$114</f>
        <v>2.131943028247623E-2</v>
      </c>
      <c r="O6" s="434" t="str">
        <f t="shared" ref="O6:O7" si="4">VLOOKUP(M6,$Z$2:$AA$4,2,1)</f>
        <v>A</v>
      </c>
      <c r="P6" s="432"/>
      <c r="Q6" s="436">
        <f t="shared" ref="Q6:Q7" si="5">J6/$J$5</f>
        <v>0.82413561162843796</v>
      </c>
    </row>
    <row r="7" spans="1:31" ht="31.5" customHeight="1">
      <c r="A7" s="260" t="str">
        <f t="shared" si="0"/>
        <v>DER10501</v>
      </c>
      <c r="B7" s="456" t="s">
        <v>3293</v>
      </c>
      <c r="C7" s="149" t="s">
        <v>683</v>
      </c>
      <c r="D7" s="149">
        <v>10501</v>
      </c>
      <c r="E7" s="150" t="str">
        <f>IFERROR(PROPER(
IF($C7="DER",INDEX(CDER!$B:$B,MATCH($D7,CDER!$A:$A,0)),
IF($C7="CDER-R",INDEX('CDER-R'!B:B,MATCH($D7,'CDER-R'!A:A,0)),
IF($C7="SICRO",INDEX(SICRO!B:B,MATCH($D7,SICRO!A:A,0)),
IF($C7="SINAPI",INDEX(CSINAPI!$B:$B,MATCH($D7,CSINAPI!$A:$A,0)),
IF($C7="CESAN",INDEX(CCESAN!$B:$B,MATCH($D7,CCESAN!$A:$A,0)),
IF($C7="SCORIO",INDEX(CSCORIO!$B:$B,MATCH($D7,CSCORIO!$A:$A,0)),
IF($C7="MERC",INDEX(MERCADO!$B:$B,MATCH($D7,MERCADO!$A:$A,0)),
IF($C7="COMP",INDEX(COMPOSICAO!$B:$B,MATCH($D7,COMPOSICAO!$A:$A,0)),
""))))))))),"*Verificar código*")</f>
        <v>Locação De Obra Com Gabarito De Madeira</v>
      </c>
      <c r="F7" s="151" t="str">
        <f>IFERROR(LOWER(
IF($C7="DER",INDEX(CDER!$C:$C,MATCH($D7,CDER!$A:$A,0)),
IF($C7="CDER-R",INDEX('CDER-R'!C:C,MATCH($D7,'CDER-R'!A:A,0)),
IF($C7="SICRO",INDEX(SICRO!C:C,MATCH($D7,SICRO!A:A,0)),
IF($C7="SINAPI",INDEX(CSINAPI!$C:$C,MATCH($D7,CSINAPI!$A:$A,0)),
IF($C7="CESAN",INDEX(CCESAN!$C:$C,MATCH($D7,CCESAN!$A:$A,0)),
IF($C7="SCORIO",INDEX(CSCORIO!$C:$C,MATCH($D7,CSCORIO!$A:$A,0)),
IF($C7="MERC",INDEX(MERCADO!$D:$D,MATCH($D7,MERCADO!$A:$A,0)),
IF($C7="COMP",INDEX(COMPOSICAO!$H:$H,MATCH($D7,COMPOSICAO!$A:$A,0)),
""))))))))),"")</f>
        <v>m2</v>
      </c>
      <c r="G7" s="152">
        <f>VLOOKUP(B7,'MEMÓRIA DE CÁLCULO'!A:J,10,0)</f>
        <v>38.1</v>
      </c>
      <c r="H7" s="221">
        <f>IFERROR(
IF($C7="DER",INDEX(CDER!$D:$D,MATCH($D7,CDER!$A:$A,0)),
IF($C7="CDER-R",INDEX('CDER-R'!D:D,MATCH($D7,'CDER-R'!A:A,0)),
IF($C7="SICRO",INDEX(SICRO!D:D,MATCH($D7,SICRO!A:A,0)),
IF($C7="SINAPI",INDEX(CSINAPI!$D:$D,MATCH($D7,CSINAPI!$A:$A,0)),
IF($C7="CESAN",INDEX(CCESAN!$D:$D,MATCH($D7,CCESAN!$A:$A,0)),
IF($C7="SCORIO",INDEX(CSCORIO!$D:$D,MATCH($D7,CSCORIO!$A:$A,0)),
IF($C7="MERC",INDEX(MERCADO!$E:$E,MATCH($D7,MERCADO!$A:$A,0)),
IF($C7="COMP",INDEX(COMPOSICAO!$I:$I,MATCH($D7,COMPOSICAO!$A:$A,0)),
0)))))))),0)</f>
        <v>10.95</v>
      </c>
      <c r="I7" s="222">
        <f t="shared" si="1"/>
        <v>14.96</v>
      </c>
      <c r="J7" s="220">
        <f t="shared" si="2"/>
        <v>569.98</v>
      </c>
      <c r="K7" s="155"/>
      <c r="L7" s="156">
        <f>IF((COUNTIF($A$5:$A7,$A7))&gt;1,0,SUMIF(A:A,$A7,G:G))</f>
        <v>38.1</v>
      </c>
      <c r="M7" s="157">
        <f t="shared" si="3"/>
        <v>569.98</v>
      </c>
      <c r="N7" s="158">
        <f>M7/$J$114</f>
        <v>4.5494072991815182E-3</v>
      </c>
      <c r="O7" s="157" t="str">
        <f t="shared" si="4"/>
        <v>C</v>
      </c>
      <c r="P7" s="155"/>
      <c r="Q7" s="340">
        <f t="shared" si="5"/>
        <v>0.17586438837156204</v>
      </c>
    </row>
    <row r="8" spans="1:31" ht="30" customHeight="1">
      <c r="A8" s="260" t="str">
        <f t="shared" si="0"/>
        <v/>
      </c>
      <c r="B8" s="118">
        <v>2</v>
      </c>
      <c r="C8" s="149"/>
      <c r="D8" s="149"/>
      <c r="E8" s="150" t="s">
        <v>11947</v>
      </c>
      <c r="F8" s="151"/>
      <c r="G8" s="152"/>
      <c r="H8" s="153"/>
      <c r="I8" s="108"/>
      <c r="J8" s="220">
        <f>SUM(J9:J10)</f>
        <v>2499.4499999999998</v>
      </c>
      <c r="K8" s="155"/>
      <c r="L8" s="156"/>
      <c r="M8" s="157"/>
      <c r="N8" s="158"/>
      <c r="O8" s="157"/>
      <c r="P8" s="155"/>
    </row>
    <row r="9" spans="1:31" ht="35.25" customHeight="1">
      <c r="A9" s="260" t="str">
        <f t="shared" si="0"/>
        <v>DER30101</v>
      </c>
      <c r="B9" s="118" t="s">
        <v>3660</v>
      </c>
      <c r="C9" s="149" t="s">
        <v>683</v>
      </c>
      <c r="D9" s="149">
        <v>30101</v>
      </c>
      <c r="E9" s="150" t="str">
        <f>IFERROR(PROPER(
IF($C9="DER",INDEX(CDER!$B:$B,MATCH($D9,CDER!$A:$A,0)),
IF($C9="CDER-R",INDEX('CDER-R'!B:B,MATCH($D9,'CDER-R'!A:A,0)),
IF($C9="SICRO",INDEX(SICRO!B:B,MATCH($D9,SICRO!A:A,0)),
IF($C9="SINAPI",INDEX(CSINAPI!$B:$B,MATCH($D9,CSINAPI!$A:$A,0)),
IF($C9="CESAN",INDEX(CCESAN!$B:$B,MATCH($D9,CCESAN!$A:$A,0)),
IF($C9="SCORIO",INDEX(CSCORIO!$B:$B,MATCH($D9,CSCORIO!$A:$A,0)),
IF($C9="MERC",INDEX(MERCADO!$B:$B,MATCH($D9,MERCADO!$A:$A,0)),
IF($C9="COMP",INDEX(COMPOSICAO!$B:$B,MATCH($D9,COMPOSICAO!$A:$A,0)),
""))))))))),"*Verificar código*")</f>
        <v>Escavação Manual Em Material De 1A. Categoria, Até 1.50 M De Profundidade</v>
      </c>
      <c r="F9" s="151" t="str">
        <f>IFERROR(LOWER(
IF($C9="DER",INDEX(CDER!$C:$C,MATCH($D9,CDER!$A:$A,0)),
IF($C9="CDER-R",INDEX('CDER-R'!C:C,MATCH($D9,'CDER-R'!A:A,0)),
IF($C9="SICRO",INDEX(SICRO!C:C,MATCH($D9,SICRO!A:A,0)),
IF($C9="SINAPI",INDEX(CSINAPI!$C:$C,MATCH($D9,CSINAPI!$A:$A,0)),
IF($C9="CESAN",INDEX(CCESAN!$C:$C,MATCH($D9,CCESAN!$A:$A,0)),
IF($C9="SCORIO",INDEX(CSCORIO!$C:$C,MATCH($D9,CSCORIO!$A:$A,0)),
IF($C9="MERC",INDEX(MERCADO!$D:$D,MATCH($D9,MERCADO!$A:$A,0)),
IF($C9="COMP",INDEX(COMPOSICAO!$H:$H,MATCH($D9,COMPOSICAO!$A:$A,0)),
""))))))))),"")</f>
        <v>m3</v>
      </c>
      <c r="G9" s="152">
        <f>'MEMÓRIA DE CÁLCULO'!J12</f>
        <v>23.873350000000002</v>
      </c>
      <c r="H9" s="221">
        <f>IFERROR(
IF($C9="DER",INDEX(CDER!$D:$D,MATCH($D9,CDER!$A:$A,0)),
IF($C9="CDER-R",INDEX('CDER-R'!D:D,MATCH($D9,'CDER-R'!A:A,0)),
IF($C9="SICRO",INDEX(SICRO!D:D,MATCH($D9,SICRO!A:A,0)),
IF($C9="SINAPI",INDEX(CSINAPI!$D:$D,MATCH($D9,CSINAPI!$A:$A,0)),
IF($C9="CESAN",INDEX(CCESAN!$D:$D,MATCH($D9,CCESAN!$A:$A,0)),
IF($C9="SCORIO",INDEX(CSCORIO!$D:$D,MATCH($D9,CSCORIO!$A:$A,0)),
IF($C9="MERC",INDEX(MERCADO!$E:$E,MATCH($D9,MERCADO!$A:$A,0)),
IF($C9="COMP",INDEX(COMPOSICAO!$I:$I,MATCH($D9,COMPOSICAO!$A:$A,0)),
0)))))))),0)</f>
        <v>58.11</v>
      </c>
      <c r="I9" s="222">
        <f>IFERROR(ROUND(H9*(1+$J$2),2),"")</f>
        <v>79.37</v>
      </c>
      <c r="J9" s="220">
        <f>IFERROR(ROUND($I9*$G9,2),"")</f>
        <v>1894.83</v>
      </c>
      <c r="K9" s="155"/>
      <c r="L9" s="156">
        <f>IF((COUNTIF($A$5:$A9,$A9))&gt;1,0,SUMIF(A:A,$A9,G:G))</f>
        <v>23.873350000000002</v>
      </c>
      <c r="M9" s="157">
        <f>ROUND(L9*I9,2)</f>
        <v>1894.83</v>
      </c>
      <c r="N9" s="158">
        <f>M9/$J$114</f>
        <v>1.5123957740110381E-2</v>
      </c>
      <c r="O9" s="157" t="str">
        <f>VLOOKUP(M9,$Z$2:$AA$4,2,1)</f>
        <v>B</v>
      </c>
      <c r="P9" s="155"/>
    </row>
    <row r="10" spans="1:31" ht="29.25" customHeight="1">
      <c r="A10" s="260" t="str">
        <f t="shared" si="0"/>
        <v>SINAPI104737</v>
      </c>
      <c r="B10" s="118" t="s">
        <v>3661</v>
      </c>
      <c r="C10" s="149" t="s">
        <v>669</v>
      </c>
      <c r="D10" s="149">
        <v>104737</v>
      </c>
      <c r="E10" s="150" t="str">
        <f>IFERROR(PROPER(
IF($C10="DER",INDEX(CDER!$B:$B,MATCH($D10,CDER!$A:$A,0)),
IF($C10="CDER-R",INDEX('CDER-R'!B:B,MATCH($D10,'CDER-R'!A:A,0)),
IF($C10="SICRO",INDEX(SICRO!B:B,MATCH($D10,SICRO!A:A,0)),
IF($C10="SINAPI",INDEX(CSINAPI!$B:$B,MATCH($D10,CSINAPI!$A:$A,0)),
IF($C10="CESAN",INDEX(CCESAN!$B:$B,MATCH($D10,CCESAN!$A:$A,0)),
IF($C10="SCORIO",INDEX(CSCORIO!$B:$B,MATCH($D10,CSCORIO!$A:$A,0)),
IF($C10="MERC",INDEX(MERCADO!$B:$B,MATCH($D10,MERCADO!$A:$A,0)),
IF($C10="COMP",INDEX(COMPOSICAO!$B:$B,MATCH($D10,COMPOSICAO!$A:$A,0)),
""))))))))),"*Verificar código*")</f>
        <v>Reaterro Manual De Valas, Com Placa Vibratória. Af_08/2023</v>
      </c>
      <c r="F10" s="151" t="str">
        <f>IFERROR(LOWER(
IF($C10="DER",INDEX(CDER!$C:$C,MATCH($D10,CDER!$A:$A,0)),
IF($C10="CDER-R",INDEX('CDER-R'!C:C,MATCH($D10,'CDER-R'!A:A,0)),
IF($C10="SICRO",INDEX(SICRO!C:C,MATCH($D10,SICRO!A:A,0)),
IF($C10="SINAPI",INDEX(CSINAPI!$C:$C,MATCH($D10,CSINAPI!$A:$A,0)),
IF($C10="CESAN",INDEX(CCESAN!$C:$C,MATCH($D10,CCESAN!$A:$A,0)),
IF($C10="SCORIO",INDEX(CSCORIO!$C:$C,MATCH($D10,CSCORIO!$A:$A,0)),
IF($C10="MERC",INDEX(MERCADO!$D:$D,MATCH($D10,MERCADO!$A:$A,0)),
IF($C10="COMP",INDEX(COMPOSICAO!$H:$H,MATCH($D10,COMPOSICAO!$A:$A,0)),
""))))))))),"")</f>
        <v>m3</v>
      </c>
      <c r="G10" s="152">
        <f>'MEMÓRIA DE CÁLCULO'!J20</f>
        <v>17.7257</v>
      </c>
      <c r="H10" s="221">
        <f>IFERROR(
IF($C10="DER",INDEX(CDER!$D:$D,MATCH($D10,CDER!$A:$A,0)),
IF($C10="CDER-R",INDEX('CDER-R'!D:D,MATCH($D10,'CDER-R'!A:A,0)),
IF($C10="SICRO",INDEX(SICRO!D:D,MATCH($D10,SICRO!A:A,0)),
IF($C10="SINAPI",INDEX(CSINAPI!$D:$D,MATCH($D10,CSINAPI!$A:$A,0)),
IF($C10="CESAN",INDEX(CCESAN!$D:$D,MATCH($D10,CCESAN!$A:$A,0)),
IF($C10="SCORIO",INDEX(CSCORIO!$D:$D,MATCH($D10,CSCORIO!$A:$A,0)),
IF($C10="MERC",INDEX(MERCADO!$E:$E,MATCH($D10,MERCADO!$A:$A,0)),
IF($C10="COMP",INDEX(COMPOSICAO!$I:$I,MATCH($D10,COMPOSICAO!$A:$A,0)),
0)))))))),0)</f>
        <v>24.97</v>
      </c>
      <c r="I10" s="222">
        <f>IFERROR(ROUND(H10*(1+$J$2),2),"")</f>
        <v>34.11</v>
      </c>
      <c r="J10" s="220">
        <f>IFERROR(ROUND($I10*$G10,2),"")</f>
        <v>604.62</v>
      </c>
      <c r="K10" s="155"/>
      <c r="L10" s="156">
        <f>IF((COUNTIF($A$5:$A53,$A10))&gt;1,0,SUMIF(A:A,$A10,G:G))</f>
        <v>17.7257</v>
      </c>
      <c r="M10" s="157">
        <f>ROUND(L10*I10,2)</f>
        <v>604.62</v>
      </c>
      <c r="N10" s="158">
        <f>M10/$J$114</f>
        <v>4.8258932615725626E-3</v>
      </c>
      <c r="O10" s="157" t="str">
        <f>VLOOKUP(M10,$Z$2:$AA$4,2,1)</f>
        <v>C</v>
      </c>
      <c r="P10" s="155"/>
    </row>
    <row r="11" spans="1:31" ht="30" customHeight="1">
      <c r="B11" s="118">
        <v>3</v>
      </c>
      <c r="C11" s="149"/>
      <c r="D11" s="149"/>
      <c r="E11" s="150" t="s">
        <v>24140</v>
      </c>
      <c r="F11" s="151"/>
      <c r="G11" s="152">
        <f>VLOOKUP(B11,'MEMÓRIA DE CÁLCULO'!A:J,10,0)</f>
        <v>0</v>
      </c>
      <c r="H11" s="221"/>
      <c r="I11" s="222"/>
      <c r="J11" s="220">
        <f>SUM(J12,,J18,J23,J29,J33,J37)</f>
        <v>41689.089999999997</v>
      </c>
      <c r="K11" s="155"/>
      <c r="L11" s="156"/>
      <c r="M11" s="157"/>
      <c r="N11" s="158"/>
      <c r="O11" s="157"/>
      <c r="P11" s="155"/>
    </row>
    <row r="12" spans="1:31" ht="30" customHeight="1">
      <c r="C12" s="149"/>
      <c r="D12" s="149"/>
      <c r="E12" s="150" t="s">
        <v>25834</v>
      </c>
      <c r="F12" s="151"/>
      <c r="G12" s="152"/>
      <c r="H12" s="221"/>
      <c r="I12" s="222"/>
      <c r="J12" s="220">
        <f>SUM(J13:J17)</f>
        <v>8302.1299999999992</v>
      </c>
      <c r="K12" s="155"/>
      <c r="L12" s="156"/>
      <c r="M12" s="157"/>
      <c r="N12" s="158"/>
      <c r="O12" s="157"/>
      <c r="P12" s="155"/>
    </row>
    <row r="13" spans="1:31" s="437" customFormat="1" ht="46.5" customHeight="1">
      <c r="A13" s="425" t="str">
        <f t="shared" ref="A13:A22" si="6">CONCATENATE(C13,D13)</f>
        <v>DER40231</v>
      </c>
      <c r="B13" s="456" t="s">
        <v>3658</v>
      </c>
      <c r="C13" s="426" t="s">
        <v>683</v>
      </c>
      <c r="D13" s="446">
        <v>40231</v>
      </c>
      <c r="E13" s="427" t="str">
        <f>IFERROR(PROPER(
IF($C13="DER",INDEX(CDER!$B:$B,MATCH($D13,CDER!$A:$A,0)),
IF($C13="CDER-R",INDEX('CDER-R'!B:B,MATCH($D13,'CDER-R'!A:A,0)),
IF($C13="SICRO",INDEX(SICRO!B:B,MATCH($D13,SICRO!A:A,0)),
IF($C13="SINAPI",INDEX(CSINAPI!$B:$B,MATCH($D13,CSINAPI!$A:$A,0)),
IF($C13="CESAN",INDEX(CCESAN!$B:$B,MATCH($D13,CCESAN!$A:$A,0)),
IF($C13="SCORIO",INDEX(CSCORIO!$B:$B,MATCH($D13,CSCORIO!$A:$A,0)),
IF($C13="MERC",INDEX(MERCADO!$B:$B,MATCH($D13,MERCADO!$A:$A,0)),
IF($C13="COMP",INDEX(COMPOSICAO!$B:$B,MATCH($D13,COMPOSICAO!$A:$A,0)),
""))))))))),"*Verificar código*")</f>
        <v>Fornecimento, Preparo E Aplicação De Concreto Magro Com Consumo Mínimo De Cimento De 250 Kg/M3 (Brita 1 E 2) - (5% De Perdas Já Incluído No Custo)</v>
      </c>
      <c r="F13" s="428" t="str">
        <f>IFERROR(LOWER(
IF($C13="DER",INDEX(CDER!$C:$C,MATCH($D13,CDER!$A:$A,0)),
IF($C13="CDER-R",INDEX('CDER-R'!C:C,MATCH($D13,'CDER-R'!A:A,0)),
IF($C13="SICRO",INDEX(SICRO!C:C,MATCH($D13,SICRO!A:A,0)),
IF($C13="SINAPI",INDEX(CSINAPI!$C:$C,MATCH($D13,CSINAPI!$A:$A,0)),
IF($C13="CESAN",INDEX(CCESAN!$C:$C,MATCH($D13,CCESAN!$A:$A,0)),
IF($C13="SCORIO",INDEX(CSCORIO!$C:$C,MATCH($D13,CSCORIO!$A:$A,0)),
IF($C13="MERC",INDEX(MERCADO!$D:$D,MATCH($D13,MERCADO!$A:$A,0)),
IF($C13="COMP",INDEX(COMPOSICAO!$H:$H,MATCH($D13,COMPOSICAO!$A:$A,0)),
""))))))))),"")</f>
        <v>m3</v>
      </c>
      <c r="G13" s="429">
        <f>VLOOKUP(B13,'MEMÓRIA DE CÁLCULO'!A:J,10,0)</f>
        <v>0.27</v>
      </c>
      <c r="H13" s="450">
        <f>IFERROR(
IF($C13="DER",INDEX(CDER!$D:$D,MATCH($D13,CDER!$A:$A,0)),
IF($C13="CDER-R",INDEX('CDER-R'!D:D,MATCH($D13,'CDER-R'!A:A,0)),
IF($C13="SICRO",INDEX(SICRO!D:D,MATCH($D13,SICRO!A:A,0)),
IF($C13="SINAPI",INDEX(CSINAPI!$D:$D,MATCH($D13,CSINAPI!$A:$A,0)),
IF($C13="CESAN",INDEX(CCESAN!$D:$D,MATCH($D13,CCESAN!$A:$A,0)),
IF($C13="SCORIO",INDEX(CSCORIO!$D:$D,MATCH($D13,CSCORIO!$A:$A,0)),
IF($C13="MERC",INDEX(MERCADO!$E:$E,MATCH($D13,MERCADO!$A:$A,0)),
IF($C13="COMP",INDEX(COMPOSICAO!$I:$I,MATCH($D13,COMPOSICAO!$A:$A,0)),
0)))))))),0)</f>
        <v>670.16</v>
      </c>
      <c r="I13" s="430">
        <f>IFERROR(ROUND(H13*(1+$J$2),2),"")</f>
        <v>915.37</v>
      </c>
      <c r="J13" s="431">
        <f>IFERROR(ROUND($I13*$G13,2),"")</f>
        <v>247.15</v>
      </c>
      <c r="K13" s="432"/>
      <c r="L13" s="433">
        <f>IF((COUNTIF($A$5:$A13,$A13))&gt;1,0,SUMIF(A:A,$A13,G:G))</f>
        <v>0.63749999999999996</v>
      </c>
      <c r="M13" s="434">
        <f>J13</f>
        <v>247.15</v>
      </c>
      <c r="N13" s="435">
        <f>M13/$J$114</f>
        <v>1.9726762588033126E-3</v>
      </c>
      <c r="O13" s="434" t="str">
        <f>VLOOKUP(M13,$Z$2:$AA$4,2,1)</f>
        <v>C</v>
      </c>
      <c r="P13" s="432"/>
    </row>
    <row r="14" spans="1:31" s="437" customFormat="1" ht="46.5" customHeight="1">
      <c r="A14" s="425" t="str">
        <f t="shared" si="6"/>
        <v>DER40206</v>
      </c>
      <c r="B14" s="456" t="s">
        <v>3668</v>
      </c>
      <c r="C14" s="426" t="s">
        <v>683</v>
      </c>
      <c r="D14" s="426">
        <v>40206</v>
      </c>
      <c r="E14" s="427" t="str">
        <f>IFERROR(PROPER(
IF($C14="DER",INDEX(CDER!$B:$B,MATCH($D14,CDER!$A:$A,0)),
IF($C14="CDER-R",INDEX('CDER-R'!B:B,MATCH($D14,'CDER-R'!A:A,0)),
IF($C14="SICRO",INDEX(SICRO!B:B,MATCH($D14,SICRO!A:A,0)),
IF($C14="SINAPI",INDEX(CSINAPI!$B:$B,MATCH($D14,CSINAPI!$A:$A,0)),
IF($C14="CESAN",INDEX(CCESAN!$B:$B,MATCH($D14,CCESAN!$A:$A,0)),
IF($C14="SCORIO",INDEX(CSCORIO!$B:$B,MATCH($D14,CSCORIO!$A:$A,0)),
IF($C14="MERC",INDEX(MERCADO!$B:$B,MATCH($D14,MERCADO!$A:$A,0)),
IF($C14="COMP",INDEX(COMPOSICAO!$B:$B,MATCH($D14,COMPOSICAO!$A:$A,0)),
""))))))))),"*Verificar código*")</f>
        <v>Fôrma De Tábua De Madeira De 2.5 X 30.0 Cm Para Fundações, Levando-Se Em Conta A Utilização 5 Vezes (Incluido O Material, Corte, Montagem, Escoramento E Desforma)</v>
      </c>
      <c r="F14" s="428" t="str">
        <f>IFERROR(LOWER(
IF($C14="DER",INDEX(CDER!$C:$C,MATCH($D14,CDER!$A:$A,0)),
IF($C14="CDER-R",INDEX('CDER-R'!C:C,MATCH($D14,'CDER-R'!A:A,0)),
IF($C14="SICRO",INDEX(SICRO!C:C,MATCH($D14,SICRO!A:A,0)),
IF($C14="SINAPI",INDEX(CSINAPI!$C:$C,MATCH($D14,CSINAPI!$A:$A,0)),
IF($C14="CESAN",INDEX(CCESAN!$C:$C,MATCH($D14,CCESAN!$A:$A,0)),
IF($C14="SCORIO",INDEX(CSCORIO!$C:$C,MATCH($D14,CSCORIO!$A:$A,0)),
IF($C14="MERC",INDEX(MERCADO!$D:$D,MATCH($D14,MERCADO!$A:$A,0)),
IF($C14="COMP",INDEX(COMPOSICAO!$H:$H,MATCH($D14,COMPOSICAO!$A:$A,0)),
""))))))))),"")</f>
        <v>m2</v>
      </c>
      <c r="G14" s="429">
        <f>VLOOKUP(B14,'MEMÓRIA DE CÁLCULO'!A:J,10,0)</f>
        <v>18</v>
      </c>
      <c r="H14" s="430">
        <f>IFERROR(
IF($C14="DER",INDEX(CDER!$D:$D,MATCH($D14,CDER!$A:$A,0)),
IF($C14="CDER-R",INDEX('CDER-R'!D:D,MATCH($D14,'CDER-R'!A:A,0)),
IF($C14="SICRO",INDEX(SICRO!D:D,MATCH($D14,SICRO!A:A,0)),
IF($C14="SINAPI",INDEX(CSINAPI!$D:$D,MATCH($D14,CSINAPI!$A:$A,0)),
IF($C14="CESAN",INDEX(CCESAN!$D:$D,MATCH($D14,CCESAN!$A:$A,0)),
IF($C14="SCORIO",INDEX(CSCORIO!$D:$D,MATCH($D14,CSCORIO!$A:$A,0)),
IF($C14="MERC",INDEX(MERCADO!$E:$E,MATCH($D14,MERCADO!$A:$A,0)),
IF($C14="COMP",INDEX(COMPOSICAO!$I:$I,MATCH($D14,COMPOSICAO!$A:$A,0)),
0)))))))),0)</f>
        <v>84.56</v>
      </c>
      <c r="I14" s="430">
        <f>IFERROR(ROUND(H14*(1+$J$2),2),"")</f>
        <v>115.5</v>
      </c>
      <c r="J14" s="431">
        <f>IFERROR(ROUND($I14*$G14,2),"")</f>
        <v>2079</v>
      </c>
      <c r="K14" s="432"/>
      <c r="L14" s="433">
        <f>IF((COUNTIF($A$5:$A14,$A14))&gt;1,0,SUMIF(A:A,$A14,G:G))</f>
        <v>110.279</v>
      </c>
      <c r="M14" s="434">
        <f t="shared" ref="M14:M17" si="7">J14</f>
        <v>2079</v>
      </c>
      <c r="N14" s="435">
        <f>M14/$J$114</f>
        <v>1.6593946761287018E-2</v>
      </c>
      <c r="O14" s="434" t="str">
        <f>VLOOKUP(M14,$Z$2:$AA$4,2,1)</f>
        <v>B</v>
      </c>
      <c r="P14" s="432"/>
    </row>
    <row r="15" spans="1:31" s="437" customFormat="1" ht="42.75" customHeight="1">
      <c r="A15" s="425" t="str">
        <f t="shared" si="6"/>
        <v>DER40328</v>
      </c>
      <c r="B15" s="456" t="s">
        <v>3669</v>
      </c>
      <c r="C15" s="426" t="s">
        <v>683</v>
      </c>
      <c r="D15" s="426">
        <v>40328</v>
      </c>
      <c r="E15" s="427" t="str">
        <f>IFERROR(PROPER(
IF($C15="DER",INDEX(CDER!$B:$B,MATCH($D15,CDER!$A:$A,0)),
IF($C15="CDER-R",INDEX('CDER-R'!B:B,MATCH($D15,'CDER-R'!A:A,0)),
IF($C15="SICRO",INDEX(SICRO!B:B,MATCH($D15,SICRO!A:A,0)),
IF($C15="SINAPI",INDEX(CSINAPI!$B:$B,MATCH($D15,CSINAPI!$A:$A,0)),
IF($C15="CESAN",INDEX(CCESAN!$B:$B,MATCH($D15,CCESAN!$A:$A,0)),
IF($C15="SCORIO",INDEX(CSCORIO!$B:$B,MATCH($D15,CSCORIO!$A:$A,0)),
IF($C15="MERC",INDEX(MERCADO!$B:$B,MATCH($D15,MERCADO!$A:$A,0)),
IF($C15="COMP",INDEX(COMPOSICAO!$B:$B,MATCH($D15,COMPOSICAO!$A:$A,0)),
""))))))))),"*Verificar código*")</f>
        <v>Fornecimento, Dobragem E Colocação Em Fôrma, De Armadura Ca-50 A Média, Diâmetro De 6.3 A 10.0 Mm</v>
      </c>
      <c r="F15" s="428" t="str">
        <f>IFERROR(LOWER(
IF($C15="DER",INDEX(CDER!$C:$C,MATCH($D15,CDER!$A:$A,0)),
IF($C15="CDER-R",INDEX('CDER-R'!C:C,MATCH($D15,'CDER-R'!A:A,0)),
IF($C15="SICRO",INDEX(SICRO!C:C,MATCH($D15,SICRO!A:A,0)),
IF($C15="SINAPI",INDEX(CSINAPI!$C:$C,MATCH($D15,CSINAPI!$A:$A,0)),
IF($C15="CESAN",INDEX(CCESAN!$C:$C,MATCH($D15,CCESAN!$A:$A,0)),
IF($C15="SCORIO",INDEX(CSCORIO!$C:$C,MATCH($D15,CSCORIO!$A:$A,0)),
IF($C15="MERC",INDEX(MERCADO!$D:$D,MATCH($D15,MERCADO!$A:$A,0)),
IF($C15="COMP",INDEX(COMPOSICAO!$H:$H,MATCH($D15,COMPOSICAO!$A:$A,0)),
""))))))))),"")</f>
        <v>kg</v>
      </c>
      <c r="G15" s="429">
        <v>144.38</v>
      </c>
      <c r="H15" s="430">
        <f>IFERROR(
IF($C15="DER",INDEX(CDER!$D:$D,MATCH($D15,CDER!$A:$A,0)),
IF($C15="CDER-R",INDEX('CDER-R'!D:D,MATCH($D15,'CDER-R'!A:A,0)),
IF($C15="SICRO",INDEX(SICRO!D:D,MATCH($D15,SICRO!A:A,0)),
IF($C15="SINAPI",INDEX(CSINAPI!$D:$D,MATCH($D15,CSINAPI!$A:$A,0)),
IF($C15="CESAN",INDEX(CCESAN!$D:$D,MATCH($D15,CCESAN!$A:$A,0)),
IF($C15="SCORIO",INDEX(CSCORIO!$D:$D,MATCH($D15,CSCORIO!$A:$A,0)),
IF($C15="MERC",INDEX(MERCADO!$E:$E,MATCH($D15,MERCADO!$A:$A,0)),
IF($C15="COMP",INDEX(COMPOSICAO!$I:$I,MATCH($D15,COMPOSICAO!$A:$A,0)),
0)))))))),0)</f>
        <v>11.26</v>
      </c>
      <c r="I15" s="430">
        <f>IFERROR(ROUND(H15*(1+$J$2),2),"")</f>
        <v>15.38</v>
      </c>
      <c r="J15" s="431">
        <f>IFERROR(ROUND($I15*$G15,2),"")</f>
        <v>2220.56</v>
      </c>
      <c r="K15" s="432"/>
      <c r="L15" s="433">
        <f>IF((COUNTIF($A$5:$A15,$A15))&gt;1,0,SUMIF(A:A,$A15,G:G))</f>
        <v>586.55935999999997</v>
      </c>
      <c r="M15" s="434">
        <f t="shared" si="7"/>
        <v>2220.56</v>
      </c>
      <c r="N15" s="435">
        <f>M15/$J$114</f>
        <v>1.7723835699972823E-2</v>
      </c>
      <c r="O15" s="434" t="str">
        <f>VLOOKUP(M15,$Z$2:$AA$4,2,1)</f>
        <v>B</v>
      </c>
      <c r="P15" s="432"/>
    </row>
    <row r="16" spans="1:31" s="437" customFormat="1" ht="37.5" customHeight="1">
      <c r="A16" s="425" t="str">
        <f t="shared" si="6"/>
        <v>DER40324</v>
      </c>
      <c r="B16" s="456" t="s">
        <v>3670</v>
      </c>
      <c r="C16" s="426" t="s">
        <v>683</v>
      </c>
      <c r="D16" s="426">
        <v>40324</v>
      </c>
      <c r="E16" s="427" t="str">
        <f>IFERROR(PROPER(
IF($C16="DER",INDEX(CDER!$B:$B,MATCH($D16,CDER!$A:$A,0)),
IF($C16="CDER-R",INDEX('CDER-R'!B:B,MATCH($D16,'CDER-R'!A:A,0)),
IF($C16="SICRO",INDEX(SICRO!B:B,MATCH($D16,SICRO!A:A,0)),
IF($C16="SINAPI",INDEX(CSINAPI!$B:$B,MATCH($D16,CSINAPI!$A:$A,0)),
IF($C16="CESAN",INDEX(CCESAN!$B:$B,MATCH($D16,CCESAN!$A:$A,0)),
IF($C16="SCORIO",INDEX(CSCORIO!$B:$B,MATCH($D16,CSCORIO!$A:$A,0)),
IF($C16="MERC",INDEX(MERCADO!$B:$B,MATCH($D16,MERCADO!$A:$A,0)),
IF($C16="COMP",INDEX(COMPOSICAO!$B:$B,MATCH($D16,COMPOSICAO!$A:$A,0)),
""))))))))),"*Verificar código*")</f>
        <v>Fornecimento, Preparo E Aplicação De Concreto Fck=25 Mpa (Brita 1 E 2) - (5% De Perdas Já Incluído No Custo)</v>
      </c>
      <c r="F16" s="428" t="str">
        <f>IFERROR(LOWER(
IF($C16="DER",INDEX(CDER!$C:$C,MATCH($D16,CDER!$A:$A,0)),
IF($C16="CDER-R",INDEX('CDER-R'!C:C,MATCH($D16,'CDER-R'!A:A,0)),
IF($C16="SICRO",INDEX(SICRO!C:C,MATCH($D16,SICRO!A:A,0)),
IF($C16="SINAPI",INDEX(CSINAPI!$C:$C,MATCH($D16,CSINAPI!$A:$A,0)),
IF($C16="CESAN",INDEX(CCESAN!$C:$C,MATCH($D16,CCESAN!$A:$A,0)),
IF($C16="SCORIO",INDEX(CSCORIO!$C:$C,MATCH($D16,CSCORIO!$A:$A,0)),
IF($C16="MERC",INDEX(MERCADO!$D:$D,MATCH($D16,MERCADO!$A:$A,0)),
IF($C16="COMP",INDEX(COMPOSICAO!$H:$H,MATCH($D16,COMPOSICAO!$A:$A,0)),
""))))))))),"")</f>
        <v>m3</v>
      </c>
      <c r="G16" s="429">
        <f>VLOOKUP(B16,'MEMÓRIA DE CÁLCULO'!A:J,10,0)</f>
        <v>2.4300000000000002</v>
      </c>
      <c r="H16" s="430">
        <f>IFERROR(
IF($C16="DER",INDEX(CDER!$D:$D,MATCH($D16,CDER!$A:$A,0)),
IF($C16="CDER-R",INDEX('CDER-R'!D:D,MATCH($D16,'CDER-R'!A:A,0)),
IF($C16="SICRO",INDEX(SICRO!D:D,MATCH($D16,SICRO!A:A,0)),
IF($C16="SINAPI",INDEX(CSINAPI!$D:$D,MATCH($D16,CSINAPI!$A:$A,0)),
IF($C16="CESAN",INDEX(CCESAN!$D:$D,MATCH($D16,CCESAN!$A:$A,0)),
IF($C16="SCORIO",INDEX(CSCORIO!$D:$D,MATCH($D16,CSCORIO!$A:$A,0)),
IF($C16="MERC",INDEX(MERCADO!$E:$E,MATCH($D16,MERCADO!$A:$A,0)),
IF($C16="COMP",INDEX(COMPOSICAO!$I:$I,MATCH($D16,COMPOSICAO!$A:$A,0)),
0)))))))),0)</f>
        <v>849.58</v>
      </c>
      <c r="I16" s="430">
        <f>IFERROR(ROUND(H16*(1+$J$2),2),"")</f>
        <v>1160.44</v>
      </c>
      <c r="J16" s="431">
        <f>IFERROR(ROUND($I16*$G16,2),"")</f>
        <v>2819.87</v>
      </c>
      <c r="K16" s="432"/>
      <c r="L16" s="433">
        <f>IF((COUNTIF($A$5:$A16,$A16))&gt;1,0,SUMIF(A:A,$A16,G:G))</f>
        <v>7.6022499999999997</v>
      </c>
      <c r="M16" s="434">
        <f t="shared" si="7"/>
        <v>2819.87</v>
      </c>
      <c r="N16" s="435">
        <f>M16/$J$114</f>
        <v>2.2507346153800109E-2</v>
      </c>
      <c r="O16" s="434" t="str">
        <f>VLOOKUP(M16,$Z$2:$AA$4,2,1)</f>
        <v>A</v>
      </c>
      <c r="P16" s="432"/>
    </row>
    <row r="17" spans="1:16" s="437" customFormat="1" ht="33.75" customHeight="1">
      <c r="A17" s="425" t="str">
        <f t="shared" si="6"/>
        <v>SINAPI98557</v>
      </c>
      <c r="B17" s="456" t="s">
        <v>3671</v>
      </c>
      <c r="C17" s="426" t="s">
        <v>669</v>
      </c>
      <c r="D17" s="426">
        <v>98557</v>
      </c>
      <c r="E17" s="427" t="str">
        <f>IFERROR(PROPER(
IF($C17="DER",INDEX(CDER!$B:$B,MATCH($D17,CDER!$A:$A,0)),
IF($C17="CDER-R",INDEX('CDER-R'!B:B,MATCH($D17,'CDER-R'!A:A,0)),
IF($C17="SICRO",INDEX(SICRO!B:B,MATCH($D17,SICRO!A:A,0)),
IF($C17="SINAPI",INDEX(CSINAPI!$B:$B,MATCH($D17,CSINAPI!$A:$A,0)),
IF($C17="CESAN",INDEX(CCESAN!$B:$B,MATCH($D17,CCESAN!$A:$A,0)),
IF($C17="SCORIO",INDEX(CSCORIO!$B:$B,MATCH($D17,CSCORIO!$A:$A,0)),
IF($C17="MERC",INDEX(MERCADO!$B:$B,MATCH($D17,MERCADO!$A:$A,0)),
IF($C17="COMP",INDEX(COMPOSICAO!$B:$B,MATCH($D17,COMPOSICAO!$A:$A,0)),
""))))))))),"*Verificar código*")</f>
        <v>Impermeabilização De Superfície Com Emulsão Asfáltica, 2 Demãos. Af_09/2023</v>
      </c>
      <c r="F17" s="428" t="str">
        <f>IFERROR(LOWER(
IF($C17="DER",INDEX(CDER!$C:$C,MATCH($D17,CDER!$A:$A,0)),
IF($C17="CDER-R",INDEX('CDER-R'!C:C,MATCH($D17,'CDER-R'!A:A,0)),
IF($C17="SICRO",INDEX(SICRO!C:C,MATCH($D17,SICRO!A:A,0)),
IF($C17="SINAPI",INDEX(CSINAPI!$C:$C,MATCH($D17,CSINAPI!$A:$A,0)),
IF($C17="CESAN",INDEX(CCESAN!$C:$C,MATCH($D17,CCESAN!$A:$A,0)),
IF($C17="SCORIO",INDEX(CSCORIO!$C:$C,MATCH($D17,CSCORIO!$A:$A,0)),
IF($C17="MERC",INDEX(MERCADO!$D:$D,MATCH($D17,MERCADO!$A:$A,0)),
IF($C17="COMP",INDEX(COMPOSICAO!$H:$H,MATCH($D17,COMPOSICAO!$A:$A,0)),
""))))))))),"")</f>
        <v>m2</v>
      </c>
      <c r="G17" s="429">
        <f>VLOOKUP(B17,'MEMÓRIA DE CÁLCULO'!A:J,10,0)</f>
        <v>16.200000000000003</v>
      </c>
      <c r="H17" s="430">
        <f>IFERROR(
IF($C17="DER",INDEX(CDER!$D:$D,MATCH($D17,CDER!$A:$A,0)),
IF($C17="CDER-R",INDEX('CDER-R'!D:D,MATCH($D17,'CDER-R'!A:A,0)),
IF($C17="SICRO",INDEX(SICRO!D:D,MATCH($D17,SICRO!A:A,0)),
IF($C17="SINAPI",INDEX(CSINAPI!$D:$D,MATCH($D17,CSINAPI!$A:$A,0)),
IF($C17="CESAN",INDEX(CCESAN!$D:$D,MATCH($D17,CCESAN!$A:$A,0)),
IF($C17="SCORIO",INDEX(CSCORIO!$D:$D,MATCH($D17,CSCORIO!$A:$A,0)),
IF($C17="MERC",INDEX(MERCADO!$E:$E,MATCH($D17,MERCADO!$A:$A,0)),
IF($C17="COMP",INDEX(COMPOSICAO!$I:$I,MATCH($D17,COMPOSICAO!$A:$A,0)),
0)))))))),0)</f>
        <v>42.28</v>
      </c>
      <c r="I17" s="430">
        <f>IFERROR(ROUND(H17*(1+$J$2),2),"")</f>
        <v>57.75</v>
      </c>
      <c r="J17" s="431">
        <f>IFERROR(ROUND($I17*$G17,2),"")</f>
        <v>935.55</v>
      </c>
      <c r="K17" s="432"/>
      <c r="L17" s="433">
        <f>IF((COUNTIF($A$5:$A17,$A17))&gt;1,0,SUMIF(A:A,$A17,G:G))</f>
        <v>52.7</v>
      </c>
      <c r="M17" s="434">
        <f t="shared" si="7"/>
        <v>935.55</v>
      </c>
      <c r="N17" s="435">
        <f>M17/$J$114</f>
        <v>7.4672760425791582E-3</v>
      </c>
      <c r="O17" s="434" t="str">
        <f>VLOOKUP(M17,$Z$2:$AA$4,2,1)</f>
        <v>C</v>
      </c>
      <c r="P17" s="432"/>
    </row>
    <row r="18" spans="1:16" ht="30" customHeight="1">
      <c r="A18" s="260" t="str">
        <f t="shared" si="6"/>
        <v/>
      </c>
      <c r="C18" s="149"/>
      <c r="D18" s="149"/>
      <c r="E18" s="150" t="s">
        <v>25835</v>
      </c>
      <c r="F18" s="151"/>
      <c r="G18" s="152"/>
      <c r="H18" s="221"/>
      <c r="I18" s="222"/>
      <c r="J18" s="220">
        <f>SUM(J19:J22)</f>
        <v>2281.7399999999998</v>
      </c>
      <c r="K18" s="155"/>
      <c r="L18" s="156"/>
      <c r="M18" s="157"/>
      <c r="N18" s="158"/>
      <c r="O18" s="157"/>
      <c r="P18" s="155"/>
    </row>
    <row r="19" spans="1:16" s="437" customFormat="1" ht="42" customHeight="1">
      <c r="A19" s="425" t="str">
        <f t="shared" si="6"/>
        <v>DER40206</v>
      </c>
      <c r="B19" s="456" t="s">
        <v>25837</v>
      </c>
      <c r="C19" s="426" t="s">
        <v>683</v>
      </c>
      <c r="D19" s="426">
        <v>40206</v>
      </c>
      <c r="E19" s="427" t="str">
        <f>IFERROR(PROPER(
IF($C19="DER",INDEX(CDER!$B:$B,MATCH($D19,CDER!$A:$A,0)),
IF($C19="CDER-R",INDEX('CDER-R'!B:B,MATCH($D19,'CDER-R'!A:A,0)),
IF($C19="SICRO",INDEX(SICRO!B:B,MATCH($D19,SICRO!A:A,0)),
IF($C19="SINAPI",INDEX(CSINAPI!$B:$B,MATCH($D19,CSINAPI!$A:$A,0)),
IF($C19="ISINAPI",INDEX(ISINAPI!$B:$B,MATCH($D19,ISINAPI!$A:$A,0)),
IF($C19="CESAN",INDEX(CCESAN!$B:$B,MATCH($D19,CCESAN!$A:$A,0)),
IF($C19="SCORIO",INDEX(CSCORIO!$B:$B,MATCH($D19,CSCORIO!$A:$A,0)),
IF($C19="MERC",INDEX(MERCADO!$B:$B,MATCH($D19,MERCADO!$A:$A,0)),
IF($C19="COMP",INDEX(COMPOSICAO!$B:$B,MATCH($D19,COMPOSICAO!$A:$A,0)),
"")))))))))),"*Verificar código*")</f>
        <v>Fôrma De Tábua De Madeira De 2.5 X 30.0 Cm Para Fundações, Levando-Se Em Conta A Utilização 5 Vezes (Incluido O Material, Corte, Montagem, Escoramento E Desforma)</v>
      </c>
      <c r="F19" s="428" t="str">
        <f>IFERROR(LOWER(
IF($C19="DER",INDEX(CDER!$C:$C,MATCH($D19,CDER!$A:$A,0)),
IF($C19="CDER-R",INDEX('CDER-R'!C:C,MATCH($D19,'CDER-R'!A:A,0)),
IF($C19="SICRO",INDEX(SICRO!C:C,MATCH($D19,SICRO!A:A,0)),
IF($C19="SINAPI",INDEX(CSINAPI!$C:$C,MATCH($D19,CSINAPI!$A:$A,0)),
IF($C19="ISINAPI",INDEX(ISINAPI!$C:$C,MATCH($D19,ISINAPI!$A:$A,0)),
IF($C19="CESAN",INDEX(CCESAN!$C:$C,MATCH($D19,CCESAN!$A:$A,0)),
IF($C19="SCORIO",INDEX(CSCORIO!$C:$C,MATCH($D19,CSCORIO!$A:$A,0)),
IF($C19="MERC",INDEX(MERCADO!$D:$D,MATCH($D19,MERCADO!$A:$A,0)),
IF($C19="COMP",INDEX(COMPOSICAO!$H:$H,MATCH($D19,COMPOSICAO!$A:$A,0)),
"")))))))))),"")</f>
        <v>m2</v>
      </c>
      <c r="G19" s="429">
        <f>VLOOKUP(B19,'MEMÓRIA DE CÁLCULO'!A:J,10,0)</f>
        <v>6</v>
      </c>
      <c r="H19" s="430">
        <f>IFERROR(
IF($C19="DER",INDEX(CDER!$D:$D,MATCH($D19,CDER!$A:$A,0)),
IF($C19="CDER-R",INDEX('CDER-R'!D:D,MATCH($D19,'CDER-R'!A:A,0)),
IF($C19="SICRO",INDEX(SICRO!D:D,MATCH($D19,SICRO!A:A,0)),
IF($C19="SINAPI",INDEX(CSINAPI!$D:$D,MATCH($D19,CSINAPI!$A:$A,0)),
IF($C19="ISINAPI",INDEX(ISINAPI!$E:$E,MATCH($D19,ISINAPI!$A:$A,0)),
IF($C19="CESAN",INDEX(CCESAN!$D:$D,MATCH($D19,CCESAN!$A:$A,0)),
IF($C19="SCORIO",INDEX(CSCORIO!$D:$D,MATCH($D19,CSCORIO!$A:$A,0)),
IF($C19="MERC",INDEX(MERCADO!$E:$E,MATCH($D19,MERCADO!$A:$A,0)),
IF($C19="COMP",INDEX(COMPOSICAO!$I:$I,MATCH($D19,COMPOSICAO!$A:$A,0)),
0))))))))),0)</f>
        <v>84.56</v>
      </c>
      <c r="I19" s="430">
        <f>IFERROR(ROUND(H19*(1+$J$2),2),"")</f>
        <v>115.5</v>
      </c>
      <c r="J19" s="431">
        <f>IFERROR(ROUND($I19*$G19,2),"")</f>
        <v>693</v>
      </c>
      <c r="K19" s="432"/>
      <c r="L19" s="433">
        <f>G19</f>
        <v>6</v>
      </c>
      <c r="M19" s="434">
        <f>ROUND(L19*I19,2)</f>
        <v>693</v>
      </c>
      <c r="N19" s="435">
        <f>M19/$J$114</f>
        <v>5.5313155870956735E-3</v>
      </c>
      <c r="O19" s="434" t="str">
        <f>VLOOKUP(M19,$Z$2:$AA$4,2,1)</f>
        <v>C</v>
      </c>
      <c r="P19" s="474" t="e">
        <f>J19/#REF!</f>
        <v>#REF!</v>
      </c>
    </row>
    <row r="20" spans="1:16" s="437" customFormat="1" ht="42" customHeight="1">
      <c r="A20" s="425" t="str">
        <f t="shared" si="6"/>
        <v>DER40328</v>
      </c>
      <c r="B20" s="456" t="s">
        <v>25838</v>
      </c>
      <c r="C20" s="426" t="s">
        <v>683</v>
      </c>
      <c r="D20" s="426">
        <v>40328</v>
      </c>
      <c r="E20" s="427" t="str">
        <f>IFERROR(PROPER(
IF($C20="DER",INDEX(CDER!$B:$B,MATCH($D20,CDER!$A:$A,0)),
IF($C20="CDER-R",INDEX('CDER-R'!B:B,MATCH($D20,'CDER-R'!A:A,0)),
IF($C20="SICRO",INDEX(SICRO!B:B,MATCH($D20,SICRO!A:A,0)),
IF($C20="SINAPI",INDEX(CSINAPI!$B:$B,MATCH($D20,CSINAPI!$A:$A,0)),
IF($C20="ISINAPI",INDEX(ISINAPI!$B:$B,MATCH($D20,ISINAPI!$A:$A,0)),
IF($C20="CESAN",INDEX(CCESAN!$B:$B,MATCH($D20,CCESAN!$A:$A,0)),
IF($C20="SCORIO",INDEX(CSCORIO!$B:$B,MATCH($D20,CSCORIO!$A:$A,0)),
IF($C20="MERC",INDEX(MERCADO!$B:$B,MATCH($D20,MERCADO!$A:$A,0)),
IF($C20="COMP",INDEX(COMPOSICAO!$B:$B,MATCH($D20,COMPOSICAO!$A:$A,0)),
"")))))))))),"*Verificar código*")</f>
        <v>Fornecimento, Dobragem E Colocação Em Fôrma, De Armadura Ca-50 A Média, Diâmetro De 6.3 A 10.0 Mm</v>
      </c>
      <c r="F20" s="428" t="str">
        <f>IFERROR(LOWER(
IF($C20="DER",INDEX(CDER!$C:$C,MATCH($D20,CDER!$A:$A,0)),
IF($C20="CDER-R",INDEX('CDER-R'!C:C,MATCH($D20,'CDER-R'!A:A,0)),
IF($C20="SICRO",INDEX(SICRO!C:C,MATCH($D20,SICRO!A:A,0)),
IF($C20="SINAPI",INDEX(CSINAPI!$C:$C,MATCH($D20,CSINAPI!$A:$A,0)),
IF($C20="ISINAPI",INDEX(ISINAPI!$C:$C,MATCH($D20,ISINAPI!$A:$A,0)),
IF($C20="CESAN",INDEX(CCESAN!$C:$C,MATCH($D20,CCESAN!$A:$A,0)),
IF($C20="SCORIO",INDEX(CSCORIO!$C:$C,MATCH($D20,CSCORIO!$A:$A,0)),
IF($C20="MERC",INDEX(MERCADO!$D:$D,MATCH($D20,MERCADO!$A:$A,0)),
IF($C20="COMP",INDEX(COMPOSICAO!$H:$H,MATCH($D20,COMPOSICAO!$A:$A,0)),
"")))))))))),"")</f>
        <v>kg</v>
      </c>
      <c r="G20" s="429">
        <f>VLOOKUP(B20,'MEMÓRIA DE CÁLCULO'!A:J,10,0)</f>
        <v>37.019999999999996</v>
      </c>
      <c r="H20" s="430">
        <f>IFERROR(
IF($C20="DER",INDEX(CDER!$D:$D,MATCH($D20,CDER!$A:$A,0)),
IF($C20="CDER-R",INDEX('CDER-R'!D:D,MATCH($D20,'CDER-R'!A:A,0)),
IF($C20="SICRO",INDEX(SICRO!D:D,MATCH($D20,SICRO!A:A,0)),
IF($C20="SINAPI",INDEX(CSINAPI!$D:$D,MATCH($D20,CSINAPI!$A:$A,0)),
IF($C20="ISINAPI",INDEX(ISINAPI!$E:$E,MATCH($D20,ISINAPI!$A:$A,0)),
IF($C20="CESAN",INDEX(CCESAN!$D:$D,MATCH($D20,CCESAN!$A:$A,0)),
IF($C20="SCORIO",INDEX(CSCORIO!$D:$D,MATCH($D20,CSCORIO!$A:$A,0)),
IF($C20="MERC",INDEX(MERCADO!$E:$E,MATCH($D20,MERCADO!$A:$A,0)),
IF($C20="COMP",INDEX(COMPOSICAO!$I:$I,MATCH($D20,COMPOSICAO!$A:$A,0)),
0))))))))),0)</f>
        <v>11.26</v>
      </c>
      <c r="I20" s="430">
        <f>IFERROR(ROUND(H20*(1+$J$2),2),"")</f>
        <v>15.38</v>
      </c>
      <c r="J20" s="431">
        <f>IFERROR(ROUND($I20*$G20,2),"")</f>
        <v>569.37</v>
      </c>
      <c r="K20" s="432"/>
      <c r="L20" s="433">
        <f>G20</f>
        <v>37.019999999999996</v>
      </c>
      <c r="M20" s="434">
        <f>ROUND(L20*I20,2)</f>
        <v>569.37</v>
      </c>
      <c r="N20" s="435">
        <f>M20/$J$114</f>
        <v>4.5445384643934541E-3</v>
      </c>
      <c r="O20" s="434" t="str">
        <f>VLOOKUP(M20,$Z$2:$AA$4,2,1)</f>
        <v>C</v>
      </c>
      <c r="P20" s="474" t="e">
        <f>J20/#REF!</f>
        <v>#REF!</v>
      </c>
    </row>
    <row r="21" spans="1:16" s="437" customFormat="1" ht="35.25" customHeight="1">
      <c r="A21" s="425" t="str">
        <f t="shared" si="6"/>
        <v>DER40324</v>
      </c>
      <c r="B21" s="456" t="s">
        <v>25839</v>
      </c>
      <c r="C21" s="426" t="s">
        <v>683</v>
      </c>
      <c r="D21" s="426">
        <v>40324</v>
      </c>
      <c r="E21" s="427" t="str">
        <f>IFERROR(PROPER(
IF($C21="DER",INDEX(CDER!$B:$B,MATCH($D21,CDER!$A:$A,0)),
IF($C21="CDER-R",INDEX('CDER-R'!B:B,MATCH($D21,'CDER-R'!A:A,0)),
IF($C21="SICRO",INDEX(SICRO!B:B,MATCH($D21,SICRO!A:A,0)),
IF($C21="SINAPI",INDEX(CSINAPI!$B:$B,MATCH($D21,CSINAPI!$A:$A,0)),
IF($C21="ISINAPI",INDEX(ISINAPI!$B:$B,MATCH($D21,ISINAPI!$A:$A,0)),
IF($C21="CESAN",INDEX(CCESAN!$B:$B,MATCH($D21,CCESAN!$A:$A,0)),
IF($C21="SCORIO",INDEX(CSCORIO!$B:$B,MATCH($D21,CSCORIO!$A:$A,0)),
IF($C21="MERC",INDEX(MERCADO!$B:$B,MATCH($D21,MERCADO!$A:$A,0)),
IF($C21="COMP",INDEX(COMPOSICAO!$B:$B,MATCH($D21,COMPOSICAO!$A:$A,0)),
"")))))))))),"*Verificar código*")</f>
        <v>Fornecimento, Preparo E Aplicação De Concreto Fck=25 Mpa (Brita 1 E 2) - (5% De Perdas Já Incluído No Custo)</v>
      </c>
      <c r="F21" s="428" t="str">
        <f>IFERROR(LOWER(
IF($C21="DER",INDEX(CDER!$C:$C,MATCH($D21,CDER!$A:$A,0)),
IF($C21="CDER-R",INDEX('CDER-R'!C:C,MATCH($D21,'CDER-R'!A:A,0)),
IF($C21="SICRO",INDEX(SICRO!C:C,MATCH($D21,SICRO!A:A,0)),
IF($C21="SINAPI",INDEX(CSINAPI!$C:$C,MATCH($D21,CSINAPI!$A:$A,0)),
IF($C21="ISINAPI",INDEX(ISINAPI!$C:$C,MATCH($D21,ISINAPI!$A:$A,0)),
IF($C21="CESAN",INDEX(CCESAN!$C:$C,MATCH($D21,CCESAN!$A:$A,0)),
IF($C21="SCORIO",INDEX(CSCORIO!$C:$C,MATCH($D21,CSCORIO!$A:$A,0)),
IF($C21="MERC",INDEX(MERCADO!$D:$D,MATCH($D21,MERCADO!$A:$A,0)),
IF($C21="COMP",INDEX(COMPOSICAO!$H:$H,MATCH($D21,COMPOSICAO!$A:$A,0)),
"")))))))))),"")</f>
        <v>m3</v>
      </c>
      <c r="G21" s="429">
        <f>'MEMÓRIA DE CÁLCULO'!J59</f>
        <v>0.28125</v>
      </c>
      <c r="H21" s="430">
        <f>IFERROR(
IF($C21="DER",INDEX(CDER!$D:$D,MATCH($D21,CDER!$A:$A,0)),
IF($C21="CDER-R",INDEX('CDER-R'!D:D,MATCH($D21,'CDER-R'!A:A,0)),
IF($C21="SICRO",INDEX(SICRO!D:D,MATCH($D21,SICRO!A:A,0)),
IF($C21="SINAPI",INDEX(CSINAPI!$D:$D,MATCH($D21,CSINAPI!$A:$A,0)),
IF($C21="ISINAPI",INDEX(ISINAPI!$E:$E,MATCH($D21,ISINAPI!$A:$A,0)),
IF($C21="CESAN",INDEX(CCESAN!$D:$D,MATCH($D21,CCESAN!$A:$A,0)),
IF($C21="SCORIO",INDEX(CSCORIO!$D:$D,MATCH($D21,CSCORIO!$A:$A,0)),
IF($C21="MERC",INDEX(MERCADO!$E:$E,MATCH($D21,MERCADO!$A:$A,0)),
IF($C21="COMP",INDEX(COMPOSICAO!$I:$I,MATCH($D21,COMPOSICAO!$A:$A,0)),
0))))))))),0)</f>
        <v>849.58</v>
      </c>
      <c r="I21" s="430">
        <f>IFERROR(ROUND(H21*(1+$J$2),2),"")</f>
        <v>1160.44</v>
      </c>
      <c r="J21" s="431">
        <f>IFERROR(ROUND($I21*$G21,2),"")</f>
        <v>326.37</v>
      </c>
      <c r="K21" s="432"/>
      <c r="L21" s="433">
        <f>G21</f>
        <v>0.28125</v>
      </c>
      <c r="M21" s="434">
        <f>ROUND(L21*I21,2)</f>
        <v>326.37</v>
      </c>
      <c r="N21" s="435">
        <f>M21/$J$114</f>
        <v>2.6049862455417242E-3</v>
      </c>
      <c r="O21" s="434" t="str">
        <f>VLOOKUP(M21,$Z$2:$AA$4,2,1)</f>
        <v>C</v>
      </c>
      <c r="P21" s="474" t="e">
        <f>J21/#REF!</f>
        <v>#REF!</v>
      </c>
    </row>
    <row r="22" spans="1:16" s="437" customFormat="1" ht="32.25" customHeight="1">
      <c r="A22" s="425" t="str">
        <f t="shared" si="6"/>
        <v>SINAPI98557</v>
      </c>
      <c r="B22" s="456" t="s">
        <v>25840</v>
      </c>
      <c r="C22" s="426" t="s">
        <v>669</v>
      </c>
      <c r="D22" s="426">
        <v>98557</v>
      </c>
      <c r="E22" s="427" t="str">
        <f>IFERROR(PROPER(
IF($C22="DER",INDEX(CDER!$B:$B,MATCH($D22,CDER!$A:$A,0)),
IF($C22="CDER-R",INDEX('CDER-R'!B:B,MATCH($D22,'CDER-R'!A:A,0)),
IF($C22="SICRO",INDEX(SICRO!B:B,MATCH($D22,SICRO!A:A,0)),
IF($C22="SINAPI",INDEX(CSINAPI!$B:$B,MATCH($D22,CSINAPI!$A:$A,0)),
IF($C22="ISINAPI",INDEX(ISINAPI!$B:$B,MATCH($D22,ISINAPI!$A:$A,0)),
IF($C22="CESAN",INDEX(CCESAN!$B:$B,MATCH($D22,CCESAN!$A:$A,0)),
IF($C22="SCORIO",INDEX(CSCORIO!$B:$B,MATCH($D22,CSCORIO!$A:$A,0)),
IF($C22="MERC",INDEX(MERCADO!$B:$B,MATCH($D22,MERCADO!$A:$A,0)),
IF($C22="COMP",INDEX(COMPOSICAO!$B:$B,MATCH($D22,COMPOSICAO!$A:$A,0)),
"")))))))))),"*Verificar código*")</f>
        <v>Impermeabilização De Superfície Com Emulsão Asfáltica, 2 Demãos. Af_09/2023</v>
      </c>
      <c r="F22" s="428" t="str">
        <f>IFERROR(LOWER(
IF($C22="DER",INDEX(CDER!$C:$C,MATCH($D22,CDER!$A:$A,0)),
IF($C22="CDER-R",INDEX('CDER-R'!C:C,MATCH($D22,'CDER-R'!A:A,0)),
IF($C22="SICRO",INDEX(SICRO!C:C,MATCH($D22,SICRO!A:A,0)),
IF($C22="SINAPI",INDEX(CSINAPI!$C:$C,MATCH($D22,CSINAPI!$A:$A,0)),
IF($C22="ISINAPI",INDEX(ISINAPI!$C:$C,MATCH($D22,ISINAPI!$A:$A,0)),
IF($C22="CESAN",INDEX(CCESAN!$C:$C,MATCH($D22,CCESAN!$A:$A,0)),
IF($C22="SCORIO",INDEX(CSCORIO!$C:$C,MATCH($D22,CSCORIO!$A:$A,0)),
IF($C22="MERC",INDEX(MERCADO!$D:$D,MATCH($D22,MERCADO!$A:$A,0)),
IF($C22="COMP",INDEX(COMPOSICAO!$H:$H,MATCH($D22,COMPOSICAO!$A:$A,0)),
"")))))))))),"")</f>
        <v>m2</v>
      </c>
      <c r="G22" s="429">
        <f>VLOOKUP(B22,'MEMÓRIA DE CÁLCULO'!A:J,10,0)</f>
        <v>12</v>
      </c>
      <c r="H22" s="430">
        <f>IFERROR(
IF($C22="DER",INDEX(CDER!$D:$D,MATCH($D22,CDER!$A:$A,0)),
IF($C22="CDER-R",INDEX('CDER-R'!D:D,MATCH($D22,'CDER-R'!A:A,0)),
IF($C22="SICRO",INDEX(SICRO!D:D,MATCH($D22,SICRO!A:A,0)),
IF($C22="SINAPI",INDEX(CSINAPI!$D:$D,MATCH($D22,CSINAPI!$A:$A,0)),
IF($C22="ISINAPI",INDEX(ISINAPI!$E:$E,MATCH($D22,ISINAPI!$A:$A,0)),
IF($C22="CESAN",INDEX(CCESAN!$D:$D,MATCH($D22,CCESAN!$A:$A,0)),
IF($C22="SCORIO",INDEX(CSCORIO!$D:$D,MATCH($D22,CSCORIO!$A:$A,0)),
IF($C22="MERC",INDEX(MERCADO!$E:$E,MATCH($D22,MERCADO!$A:$A,0)),
IF($C22="COMP",INDEX(COMPOSICAO!$I:$I,MATCH($D22,COMPOSICAO!$A:$A,0)),
0))))))))),0)</f>
        <v>42.28</v>
      </c>
      <c r="I22" s="430">
        <f>IFERROR(ROUND(H22*(1+$J$2),2),"")</f>
        <v>57.75</v>
      </c>
      <c r="J22" s="431">
        <f>IFERROR(ROUND($I22*$G22,2),"")</f>
        <v>693</v>
      </c>
      <c r="K22" s="432"/>
      <c r="L22" s="433">
        <f>G22</f>
        <v>12</v>
      </c>
      <c r="M22" s="434">
        <f>ROUND(L22*I22,2)</f>
        <v>693</v>
      </c>
      <c r="N22" s="435">
        <f>M22/$J$114</f>
        <v>5.5313155870956735E-3</v>
      </c>
      <c r="O22" s="434" t="str">
        <f>VLOOKUP(M22,$Z$2:$AA$4,2,1)</f>
        <v>C</v>
      </c>
      <c r="P22" s="474" t="e">
        <f>J22/#REF!</f>
        <v>#REF!</v>
      </c>
    </row>
    <row r="23" spans="1:16" s="437" customFormat="1" ht="30" customHeight="1">
      <c r="A23" s="425"/>
      <c r="B23" s="456"/>
      <c r="C23" s="426"/>
      <c r="D23" s="426"/>
      <c r="E23" s="427" t="s">
        <v>25842</v>
      </c>
      <c r="F23" s="428"/>
      <c r="G23" s="429"/>
      <c r="H23" s="430"/>
      <c r="I23" s="430"/>
      <c r="J23" s="431">
        <f>SUM(J24:J28)</f>
        <v>8888.93</v>
      </c>
      <c r="K23" s="432"/>
      <c r="L23" s="433"/>
      <c r="M23" s="434"/>
      <c r="N23" s="435"/>
      <c r="O23" s="434"/>
      <c r="P23" s="432"/>
    </row>
    <row r="24" spans="1:16" s="437" customFormat="1" ht="46.5" customHeight="1">
      <c r="A24" s="425" t="str">
        <f>CONCATENATE(C24,D24)</f>
        <v>DER40231</v>
      </c>
      <c r="B24" s="456" t="s">
        <v>25841</v>
      </c>
      <c r="C24" s="426" t="s">
        <v>683</v>
      </c>
      <c r="D24" s="426">
        <v>40231</v>
      </c>
      <c r="E24" s="427" t="str">
        <f>IFERROR(PROPER(
IF($C24="DER",INDEX(CDER!$B:$B,MATCH($D24,CDER!$A:$A,0)),
IF($C24="CDER-R",INDEX('CDER-R'!B:B,MATCH($D24,'CDER-R'!A:A,0)),
IF($C24="SICRO",INDEX(SICRO!B:B,MATCH($D24,SICRO!A:A,0)),
IF($C24="SINAPI",INDEX(CSINAPI!$B:$B,MATCH($D24,CSINAPI!$A:$A,0)),
IF($C24="CESAN",INDEX(CCESAN!$B:$B,MATCH($D24,CCESAN!$A:$A,0)),
IF($C24="SCORIO",INDEX(CSCORIO!$B:$B,MATCH($D24,CSCORIO!$A:$A,0)),
IF($C24="MERC",INDEX(MERCADO!$B:$B,MATCH($D24,MERCADO!$A:$A,0)),
IF($C24="COMP",INDEX(COMPOSICAO!$B:$B,MATCH($D24,COMPOSICAO!$A:$A,0)),
""))))))))),"*Verificar código*")</f>
        <v>Fornecimento, Preparo E Aplicação De Concreto Magro Com Consumo Mínimo De Cimento De 250 Kg/M3 (Brita 1 E 2) - (5% De Perdas Já Incluído No Custo)</v>
      </c>
      <c r="F24" s="428" t="str">
        <f>IFERROR(LOWER(
IF($C24="DER",INDEX(CDER!$C:$C,MATCH($D24,CDER!$A:$A,0)),
IF($C24="CDER-R",INDEX('CDER-R'!C:C,MATCH($D24,'CDER-R'!A:A,0)),
IF($C24="SICRO",INDEX(SICRO!C:C,MATCH($D24,SICRO!A:A,0)),
IF($C24="SINAPI",INDEX(CSINAPI!$C:$C,MATCH($D24,CSINAPI!$A:$A,0)),
IF($C24="CESAN",INDEX(CCESAN!$C:$C,MATCH($D24,CCESAN!$A:$A,0)),
IF($C24="SCORIO",INDEX(CSCORIO!$C:$C,MATCH($D24,CSCORIO!$A:$A,0)),
IF($C24="MERC",INDEX(MERCADO!$D:$D,MATCH($D24,MERCADO!$A:$A,0)),
IF($C24="COMP",INDEX(COMPOSICAO!$H:$H,MATCH($D24,COMPOSICAO!$A:$A,0)),
""))))))))),"")</f>
        <v>m3</v>
      </c>
      <c r="G24" s="429">
        <f>'MEMÓRIA DE CÁLCULO'!J68</f>
        <v>0.36749999999999999</v>
      </c>
      <c r="H24" s="450">
        <f>IFERROR(
IF($C24="DER",INDEX(CDER!$D:$D,MATCH($D24,CDER!$A:$A,0)),
IF($C24="CDER-R",INDEX('CDER-R'!D:D,MATCH($D24,'CDER-R'!A:A,0)),
IF($C24="SICRO",INDEX(SICRO!D:D,MATCH($D24,SICRO!A:A,0)),
IF($C24="SINAPI",INDEX(CSINAPI!$D:$D,MATCH($D24,CSINAPI!$A:$A,0)),
IF($C24="CESAN",INDEX(CCESAN!$D:$D,MATCH($D24,CCESAN!$A:$A,0)),
IF($C24="SCORIO",INDEX(CSCORIO!$D:$D,MATCH($D24,CSCORIO!$A:$A,0)),
IF($C24="MERC",INDEX(MERCADO!$E:$E,MATCH($D24,MERCADO!$A:$A,0)),
IF($C24="COMP",INDEX(COMPOSICAO!$I:$I,MATCH($D24,COMPOSICAO!$A:$A,0)),
0)))))))),0)</f>
        <v>670.16</v>
      </c>
      <c r="I24" s="430">
        <f>IFERROR(ROUND(H24*(1+$J$2),2),"")</f>
        <v>915.37</v>
      </c>
      <c r="J24" s="431">
        <f t="shared" ref="J24:J38" si="8">IFERROR(ROUND($I24*$G24,2),"")</f>
        <v>336.4</v>
      </c>
      <c r="K24" s="432"/>
      <c r="L24" s="433">
        <f>IF((COUNTIF($A$5:$A24,$A24))&gt;1,0,SUMIF(A:A,$A24,G:G))</f>
        <v>0</v>
      </c>
      <c r="M24" s="434">
        <f>J24</f>
        <v>336.4</v>
      </c>
      <c r="N24" s="435">
        <f>M24/$J$114</f>
        <v>2.6850426601716946E-3</v>
      </c>
      <c r="O24" s="434" t="str">
        <f>VLOOKUP(M24,$Z$2:$AA$4,2,1)</f>
        <v>C</v>
      </c>
      <c r="P24" s="432"/>
    </row>
    <row r="25" spans="1:16" s="437" customFormat="1" ht="46.5" customHeight="1">
      <c r="A25" s="425" t="str">
        <f>CONCATENATE(C25,D25)</f>
        <v>DER40206</v>
      </c>
      <c r="B25" s="456" t="s">
        <v>25847</v>
      </c>
      <c r="C25" s="426" t="s">
        <v>683</v>
      </c>
      <c r="D25" s="426">
        <v>40206</v>
      </c>
      <c r="E25" s="427" t="str">
        <f>IFERROR(PROPER(
IF($C25="DER",INDEX(CDER!$B:$B,MATCH($D25,CDER!$A:$A,0)),
IF($C25="CDER-R",INDEX('CDER-R'!B:B,MATCH($D25,'CDER-R'!A:A,0)),
IF($C25="SICRO",INDEX(SICRO!B:B,MATCH($D25,SICRO!A:A,0)),
IF($C25="SINAPI",INDEX(CSINAPI!$B:$B,MATCH($D25,CSINAPI!$A:$A,0)),
IF($C25="CESAN",INDEX(CCESAN!$B:$B,MATCH($D25,CCESAN!$A:$A,0)),
IF($C25="SCORIO",INDEX(CSCORIO!$B:$B,MATCH($D25,CSCORIO!$A:$A,0)),
IF($C25="MERC",INDEX(MERCADO!$B:$B,MATCH($D25,MERCADO!$A:$A,0)),
IF($C25="COMP",INDEX(COMPOSICAO!$B:$B,MATCH($D25,COMPOSICAO!$A:$A,0)),
""))))))))),"*Verificar código*")</f>
        <v>Fôrma De Tábua De Madeira De 2.5 X 30.0 Cm Para Fundações, Levando-Se Em Conta A Utilização 5 Vezes (Incluido O Material, Corte, Montagem, Escoramento E Desforma)</v>
      </c>
      <c r="F25" s="428" t="str">
        <f>IFERROR(LOWER(
IF($C25="DER",INDEX(CDER!$C:$C,MATCH($D25,CDER!$A:$A,0)),
IF($C25="CDER-R",INDEX('CDER-R'!C:C,MATCH($D25,'CDER-R'!A:A,0)),
IF($C25="SICRO",INDEX(SICRO!C:C,MATCH($D25,SICRO!A:A,0)),
IF($C25="SINAPI",INDEX(CSINAPI!$C:$C,MATCH($D25,CSINAPI!$A:$A,0)),
IF($C25="CESAN",INDEX(CCESAN!$C:$C,MATCH($D25,CCESAN!$A:$A,0)),
IF($C25="SCORIO",INDEX(CSCORIO!$C:$C,MATCH($D25,CSCORIO!$A:$A,0)),
IF($C25="MERC",INDEX(MERCADO!$D:$D,MATCH($D25,MERCADO!$A:$A,0)),
IF($C25="COMP",INDEX(COMPOSICAO!$H:$H,MATCH($D25,COMPOSICAO!$A:$A,0)),
""))))))))),"")</f>
        <v>m2</v>
      </c>
      <c r="G25" s="429">
        <f>VLOOKUP(B25,'MEMÓRIA DE CÁLCULO'!A:J,10,0)</f>
        <v>24.5</v>
      </c>
      <c r="H25" s="430">
        <f>IFERROR(
IF($C25="DER",INDEX(CDER!$D:$D,MATCH($D25,CDER!$A:$A,0)),
IF($C25="CDER-R",INDEX('CDER-R'!D:D,MATCH($D25,'CDER-R'!A:A,0)),
IF($C25="SICRO",INDEX(SICRO!D:D,MATCH($D25,SICRO!A:A,0)),
IF($C25="SINAPI",INDEX(CSINAPI!$D:$D,MATCH($D25,CSINAPI!$A:$A,0)),
IF($C25="CESAN",INDEX(CCESAN!$D:$D,MATCH($D25,CCESAN!$A:$A,0)),
IF($C25="SCORIO",INDEX(CSCORIO!$D:$D,MATCH($D25,CSCORIO!$A:$A,0)),
IF($C25="MERC",INDEX(MERCADO!$E:$E,MATCH($D25,MERCADO!$A:$A,0)),
IF($C25="COMP",INDEX(COMPOSICAO!$I:$I,MATCH($D25,COMPOSICAO!$A:$A,0)),
0)))))))),0)</f>
        <v>84.56</v>
      </c>
      <c r="I25" s="430">
        <f>IFERROR(ROUND(H25*(1+$J$2),2),"")</f>
        <v>115.5</v>
      </c>
      <c r="J25" s="431">
        <f t="shared" si="8"/>
        <v>2829.75</v>
      </c>
      <c r="K25" s="432"/>
      <c r="L25" s="433">
        <f>IF((COUNTIF($A$5:$A25,$A25))&gt;1,0,SUMIF(A:A,$A25,G:G))</f>
        <v>0</v>
      </c>
      <c r="M25" s="434">
        <f t="shared" ref="M25:M28" si="9">J25</f>
        <v>2829.75</v>
      </c>
      <c r="N25" s="435">
        <f>M25/$J$114</f>
        <v>2.2586205313973998E-2</v>
      </c>
      <c r="O25" s="434" t="str">
        <f>VLOOKUP(M25,$Z$2:$AA$4,2,1)</f>
        <v>A</v>
      </c>
      <c r="P25" s="432"/>
    </row>
    <row r="26" spans="1:16" s="437" customFormat="1" ht="46.5" customHeight="1">
      <c r="A26" s="425" t="str">
        <f>CONCATENATE(C26,D26)</f>
        <v>DER40328</v>
      </c>
      <c r="B26" s="456" t="s">
        <v>25843</v>
      </c>
      <c r="C26" s="426" t="s">
        <v>683</v>
      </c>
      <c r="D26" s="426">
        <v>40328</v>
      </c>
      <c r="E26" s="427" t="str">
        <f>IFERROR(PROPER(
IF($C26="DER",INDEX(CDER!$B:$B,MATCH($D26,CDER!$A:$A,0)),
IF($C26="CDER-R",INDEX('CDER-R'!B:B,MATCH($D26,'CDER-R'!A:A,0)),
IF($C26="SICRO",INDEX(SICRO!B:B,MATCH($D26,SICRO!A:A,0)),
IF($C26="SINAPI",INDEX(CSINAPI!$B:$B,MATCH($D26,CSINAPI!$A:$A,0)),
IF($C26="CESAN",INDEX(CCESAN!$B:$B,MATCH($D26,CCESAN!$A:$A,0)),
IF($C26="SCORIO",INDEX(CSCORIO!$B:$B,MATCH($D26,CSCORIO!$A:$A,0)),
IF($C26="MERC",INDEX(MERCADO!$B:$B,MATCH($D26,MERCADO!$A:$A,0)),
IF($C26="COMP",INDEX(COMPOSICAO!$B:$B,MATCH($D26,COMPOSICAO!$A:$A,0)),
""))))))))),"*Verificar código*")</f>
        <v>Fornecimento, Dobragem E Colocação Em Fôrma, De Armadura Ca-50 A Média, Diâmetro De 6.3 A 10.0 Mm</v>
      </c>
      <c r="F26" s="428" t="str">
        <f>IFERROR(LOWER(
IF($C26="DER",INDEX(CDER!$C:$C,MATCH($D26,CDER!$A:$A,0)),
IF($C26="CDER-R",INDEX('CDER-R'!C:C,MATCH($D26,'CDER-R'!A:A,0)),
IF($C26="SICRO",INDEX(SICRO!C:C,MATCH($D26,SICRO!A:A,0)),
IF($C26="SINAPI",INDEX(CSINAPI!$C:$C,MATCH($D26,CSINAPI!$A:$A,0)),
IF($C26="CESAN",INDEX(CCESAN!$C:$C,MATCH($D26,CCESAN!$A:$A,0)),
IF($C26="SCORIO",INDEX(CSCORIO!$C:$C,MATCH($D26,CSCORIO!$A:$A,0)),
IF($C26="MERC",INDEX(MERCADO!$D:$D,MATCH($D26,MERCADO!$A:$A,0)),
IF($C26="COMP",INDEX(COMPOSICAO!$H:$H,MATCH($D26,COMPOSICAO!$A:$A,0)),
""))))))))),"")</f>
        <v>kg</v>
      </c>
      <c r="G26" s="429">
        <f>'MEMÓRIA DE CÁLCULO'!J76</f>
        <v>141.26704000000001</v>
      </c>
      <c r="H26" s="430">
        <f>IFERROR(
IF($C26="DER",INDEX(CDER!$D:$D,MATCH($D26,CDER!$A:$A,0)),
IF($C26="CDER-R",INDEX('CDER-R'!D:D,MATCH($D26,'CDER-R'!A:A,0)),
IF($C26="SICRO",INDEX(SICRO!D:D,MATCH($D26,SICRO!A:A,0)),
IF($C26="SINAPI",INDEX(CSINAPI!$D:$D,MATCH($D26,CSINAPI!$A:$A,0)),
IF($C26="CESAN",INDEX(CCESAN!$D:$D,MATCH($D26,CCESAN!$A:$A,0)),
IF($C26="SCORIO",INDEX(CSCORIO!$D:$D,MATCH($D26,CSCORIO!$A:$A,0)),
IF($C26="MERC",INDEX(MERCADO!$E:$E,MATCH($D26,MERCADO!$A:$A,0)),
IF($C26="COMP",INDEX(COMPOSICAO!$I:$I,MATCH($D26,COMPOSICAO!$A:$A,0)),
0)))))))),0)</f>
        <v>11.26</v>
      </c>
      <c r="I26" s="430">
        <f>IFERROR(ROUND(H26*(1+$J$2),2),"")</f>
        <v>15.38</v>
      </c>
      <c r="J26" s="431">
        <f t="shared" si="8"/>
        <v>2172.69</v>
      </c>
      <c r="K26" s="432"/>
      <c r="L26" s="433">
        <f>IF((COUNTIF($A$5:$A26,$A26))&gt;1,0,SUMIF(A:A,$A26,G:G))</f>
        <v>0</v>
      </c>
      <c r="M26" s="434">
        <f t="shared" si="9"/>
        <v>2172.69</v>
      </c>
      <c r="N26" s="435">
        <f>M26/$J$114</f>
        <v>1.7341751894555408E-2</v>
      </c>
      <c r="O26" s="434" t="str">
        <f>VLOOKUP(M26,$Z$2:$AA$4,2,1)</f>
        <v>B</v>
      </c>
      <c r="P26" s="432"/>
    </row>
    <row r="27" spans="1:16" s="437" customFormat="1" ht="42.75" customHeight="1">
      <c r="A27" s="425" t="str">
        <f>CONCATENATE(C27,D27)</f>
        <v>DER40324</v>
      </c>
      <c r="B27" s="456" t="s">
        <v>25844</v>
      </c>
      <c r="C27" s="426" t="s">
        <v>683</v>
      </c>
      <c r="D27" s="426">
        <v>40324</v>
      </c>
      <c r="E27" s="427" t="str">
        <f>IFERROR(PROPER(
IF($C27="DER",INDEX(CDER!$B:$B,MATCH($D27,CDER!$A:$A,0)),
IF($C27="CDER-R",INDEX('CDER-R'!B:B,MATCH($D27,'CDER-R'!A:A,0)),
IF($C27="SICRO",INDEX(SICRO!B:B,MATCH($D27,SICRO!A:A,0)),
IF($C27="SINAPI",INDEX(CSINAPI!$B:$B,MATCH($D27,CSINAPI!$A:$A,0)),
IF($C27="CESAN",INDEX(CCESAN!$B:$B,MATCH($D27,CCESAN!$A:$A,0)),
IF($C27="SCORIO",INDEX(CSCORIO!$B:$B,MATCH($D27,CSCORIO!$A:$A,0)),
IF($C27="MERC",INDEX(MERCADO!$B:$B,MATCH($D27,MERCADO!$A:$A,0)),
IF($C27="COMP",INDEX(COMPOSICAO!$B:$B,MATCH($D27,COMPOSICAO!$A:$A,0)),
""))))))))),"*Verificar código*")</f>
        <v>Fornecimento, Preparo E Aplicação De Concreto Fck=25 Mpa (Brita 1 E 2) - (5% De Perdas Já Incluído No Custo)</v>
      </c>
      <c r="F27" s="428" t="str">
        <f>IFERROR(LOWER(
IF($C27="DER",INDEX(CDER!$C:$C,MATCH($D27,CDER!$A:$A,0)),
IF($C27="CDER-R",INDEX('CDER-R'!C:C,MATCH($D27,'CDER-R'!A:A,0)),
IF($C27="SICRO",INDEX(SICRO!C:C,MATCH($D27,SICRO!A:A,0)),
IF($C27="SINAPI",INDEX(CSINAPI!$C:$C,MATCH($D27,CSINAPI!$A:$A,0)),
IF($C27="CESAN",INDEX(CCESAN!$C:$C,MATCH($D27,CCESAN!$A:$A,0)),
IF($C27="SCORIO",INDEX(CSCORIO!$C:$C,MATCH($D27,CSCORIO!$A:$A,0)),
IF($C27="MERC",INDEX(MERCADO!$D:$D,MATCH($D27,MERCADO!$A:$A,0)),
IF($C27="COMP",INDEX(COMPOSICAO!$H:$H,MATCH($D27,COMPOSICAO!$A:$A,0)),
""))))))))),"")</f>
        <v>m3</v>
      </c>
      <c r="G27" s="429">
        <v>1.84</v>
      </c>
      <c r="H27" s="430">
        <f>IFERROR(
IF($C27="DER",INDEX(CDER!$D:$D,MATCH($D27,CDER!$A:$A,0)),
IF($C27="CDER-R",INDEX('CDER-R'!D:D,MATCH($D27,'CDER-R'!A:A,0)),
IF($C27="SICRO",INDEX(SICRO!D:D,MATCH($D27,SICRO!A:A,0)),
IF($C27="SINAPI",INDEX(CSINAPI!$D:$D,MATCH($D27,CSINAPI!$A:$A,0)),
IF($C27="CESAN",INDEX(CCESAN!$D:$D,MATCH($D27,CCESAN!$A:$A,0)),
IF($C27="SCORIO",INDEX(CSCORIO!$D:$D,MATCH($D27,CSCORIO!$A:$A,0)),
IF($C27="MERC",INDEX(MERCADO!$E:$E,MATCH($D27,MERCADO!$A:$A,0)),
IF($C27="COMP",INDEX(COMPOSICAO!$I:$I,MATCH($D27,COMPOSICAO!$A:$A,0)),
0)))))))),0)</f>
        <v>849.58</v>
      </c>
      <c r="I27" s="430">
        <f>IFERROR(ROUND(H27*(1+$J$2),2),"")</f>
        <v>1160.44</v>
      </c>
      <c r="J27" s="431">
        <f t="shared" si="8"/>
        <v>2135.21</v>
      </c>
      <c r="K27" s="432"/>
      <c r="L27" s="433">
        <f>IF((COUNTIF($A$5:$A27,$A27))&gt;1,0,SUMIF(A:A,$A27,G:G))</f>
        <v>0</v>
      </c>
      <c r="M27" s="434">
        <f t="shared" si="9"/>
        <v>2135.21</v>
      </c>
      <c r="N27" s="435">
        <f>M27/$J$114</f>
        <v>1.7042597914462557E-2</v>
      </c>
      <c r="O27" s="434" t="str">
        <f>VLOOKUP(M27,$Z$2:$AA$4,2,1)</f>
        <v>B</v>
      </c>
      <c r="P27" s="432"/>
    </row>
    <row r="28" spans="1:16" s="437" customFormat="1" ht="30.75" customHeight="1">
      <c r="A28" s="425" t="str">
        <f>CONCATENATE(C28,D28)</f>
        <v>SINAPI98557</v>
      </c>
      <c r="B28" s="456" t="s">
        <v>25845</v>
      </c>
      <c r="C28" s="426" t="s">
        <v>669</v>
      </c>
      <c r="D28" s="426">
        <v>98557</v>
      </c>
      <c r="E28" s="427" t="str">
        <f>IFERROR(PROPER(
IF($C28="DER",INDEX(CDER!$B:$B,MATCH($D28,CDER!$A:$A,0)),
IF($C28="CDER-R",INDEX('CDER-R'!B:B,MATCH($D28,'CDER-R'!A:A,0)),
IF($C28="SICRO",INDEX(SICRO!B:B,MATCH($D28,SICRO!A:A,0)),
IF($C28="SINAPI",INDEX(CSINAPI!$B:$B,MATCH($D28,CSINAPI!$A:$A,0)),
IF($C28="CESAN",INDEX(CCESAN!$B:$B,MATCH($D28,CCESAN!$A:$A,0)),
IF($C28="SCORIO",INDEX(CSCORIO!$B:$B,MATCH($D28,CSCORIO!$A:$A,0)),
IF($C28="MERC",INDEX(MERCADO!$B:$B,MATCH($D28,MERCADO!$A:$A,0)),
IF($C28="COMP",INDEX(COMPOSICAO!$B:$B,MATCH($D28,COMPOSICAO!$A:$A,0)),
""))))))))),"*Verificar código*")</f>
        <v>Impermeabilização De Superfície Com Emulsão Asfáltica, 2 Demãos. Af_09/2023</v>
      </c>
      <c r="F28" s="428" t="str">
        <f>IFERROR(LOWER(
IF($C28="DER",INDEX(CDER!$C:$C,MATCH($D28,CDER!$A:$A,0)),
IF($C28="CDER-R",INDEX('CDER-R'!C:C,MATCH($D28,'CDER-R'!A:A,0)),
IF($C28="SICRO",INDEX(SICRO!C:C,MATCH($D28,SICRO!A:A,0)),
IF($C28="SINAPI",INDEX(CSINAPI!$C:$C,MATCH($D28,CSINAPI!$A:$A,0)),
IF($C28="CESAN",INDEX(CCESAN!$C:$C,MATCH($D28,CCESAN!$A:$A,0)),
IF($C28="SCORIO",INDEX(CSCORIO!$C:$C,MATCH($D28,CSCORIO!$A:$A,0)),
IF($C28="MERC",INDEX(MERCADO!$D:$D,MATCH($D28,MERCADO!$A:$A,0)),
IF($C28="COMP",INDEX(COMPOSICAO!$H:$H,MATCH($D28,COMPOSICAO!$A:$A,0)),
""))))))))),"")</f>
        <v>m2</v>
      </c>
      <c r="G28" s="429">
        <f>VLOOKUP(B28,'MEMÓRIA DE CÁLCULO'!A:J,10,0)</f>
        <v>24.5</v>
      </c>
      <c r="H28" s="430">
        <f>IFERROR(
IF($C28="DER",INDEX(CDER!$D:$D,MATCH($D28,CDER!$A:$A,0)),
IF($C28="CDER-R",INDEX('CDER-R'!D:D,MATCH($D28,'CDER-R'!A:A,0)),
IF($C28="SICRO",INDEX(SICRO!D:D,MATCH($D28,SICRO!A:A,0)),
IF($C28="SINAPI",INDEX(CSINAPI!$D:$D,MATCH($D28,CSINAPI!$A:$A,0)),
IF($C28="CESAN",INDEX(CCESAN!$D:$D,MATCH($D28,CCESAN!$A:$A,0)),
IF($C28="SCORIO",INDEX(CSCORIO!$D:$D,MATCH($D28,CSCORIO!$A:$A,0)),
IF($C28="MERC",INDEX(MERCADO!$E:$E,MATCH($D28,MERCADO!$A:$A,0)),
IF($C28="COMP",INDEX(COMPOSICAO!$I:$I,MATCH($D28,COMPOSICAO!$A:$A,0)),
0)))))))),0)</f>
        <v>42.28</v>
      </c>
      <c r="I28" s="430">
        <f>IFERROR(ROUND(H28*(1+$J$2),2),"")</f>
        <v>57.75</v>
      </c>
      <c r="J28" s="431">
        <f t="shared" si="8"/>
        <v>1414.88</v>
      </c>
      <c r="K28" s="432"/>
      <c r="L28" s="433">
        <f>IF((COUNTIF($A$5:$A28,$A28))&gt;1,0,SUMIF(A:A,$A28,G:G))</f>
        <v>0</v>
      </c>
      <c r="M28" s="434">
        <f t="shared" si="9"/>
        <v>1414.88</v>
      </c>
      <c r="N28" s="435">
        <f>M28/$J$114</f>
        <v>1.1293142565468869E-2</v>
      </c>
      <c r="O28" s="434" t="str">
        <f>VLOOKUP(M28,$Z$2:$AA$4,2,1)</f>
        <v>B</v>
      </c>
      <c r="P28" s="432"/>
    </row>
    <row r="29" spans="1:16" s="437" customFormat="1" ht="30" customHeight="1">
      <c r="A29" s="425"/>
      <c r="B29" s="456"/>
      <c r="C29" s="426"/>
      <c r="D29" s="426"/>
      <c r="E29" s="427" t="s">
        <v>25848</v>
      </c>
      <c r="F29" s="428"/>
      <c r="G29" s="429"/>
      <c r="H29" s="430"/>
      <c r="I29" s="430"/>
      <c r="J29" s="431">
        <f>SUM(J30:J32)</f>
        <v>7826.65</v>
      </c>
      <c r="K29" s="432"/>
      <c r="L29" s="433"/>
      <c r="M29" s="434"/>
      <c r="N29" s="435"/>
      <c r="O29" s="434"/>
      <c r="P29" s="432"/>
    </row>
    <row r="30" spans="1:16" s="437" customFormat="1" ht="43.5" customHeight="1">
      <c r="A30" s="425" t="str">
        <f>CONCATENATE(C30,D30)</f>
        <v>DER40206</v>
      </c>
      <c r="B30" s="456" t="s">
        <v>25846</v>
      </c>
      <c r="C30" s="426" t="s">
        <v>683</v>
      </c>
      <c r="D30" s="426">
        <v>40206</v>
      </c>
      <c r="E30" s="427" t="str">
        <f>IFERROR(PROPER(
IF($C30="DER",INDEX(CDER!$B:$B,MATCH($D30,CDER!$A:$A,0)),
IF($C30="CDER-R",INDEX('CDER-R'!B:B,MATCH($D30,'CDER-R'!A:A,0)),
IF($C30="SICRO",INDEX(SICRO!B:B,MATCH($D30,SICRO!A:A,0)),
IF($C30="SINAPI",INDEX(CSINAPI!$B:$B,MATCH($D30,CSINAPI!$A:$A,0)),
IF($C30="CESAN",INDEX(CCESAN!$B:$B,MATCH($D30,CCESAN!$A:$A,0)),
IF($C30="SCORIO",INDEX(CSCORIO!$B:$B,MATCH($D30,CSCORIO!$A:$A,0)),
IF($C30="MERC",INDEX(MERCADO!$B:$B,MATCH($D30,MERCADO!$A:$A,0)),
IF($C30="COMP",INDEX(COMPOSICAO!$B:$B,MATCH($D30,COMPOSICAO!$A:$A,0)),
""))))))))),"*Verificar código*")</f>
        <v>Fôrma De Tábua De Madeira De 2.5 X 30.0 Cm Para Fundações, Levando-Se Em Conta A Utilização 5 Vezes (Incluido O Material, Corte, Montagem, Escoramento E Desforma)</v>
      </c>
      <c r="F30" s="428" t="str">
        <f>IFERROR(LOWER(
IF($C30="DER",INDEX(CDER!$C:$C,MATCH($D30,CDER!$A:$A,0)),
IF($C30="CDER-R",INDEX('CDER-R'!C:C,MATCH($D30,'CDER-R'!A:A,0)),
IF($C30="SICRO",INDEX(SICRO!C:C,MATCH($D30,SICRO!A:A,0)),
IF($C30="SINAPI",INDEX(CSINAPI!$C:$C,MATCH($D30,CSINAPI!$A:$A,0)),
IF($C30="CESAN",INDEX(CCESAN!$C:$C,MATCH($D30,CCESAN!$A:$A,0)),
IF($C30="SCORIO",INDEX(CSCORIO!$C:$C,MATCH($D30,CSCORIO!$A:$A,0)),
IF($C30="MERC",INDEX(MERCADO!$D:$D,MATCH($D30,MERCADO!$A:$A,0)),
IF($C30="COMP",INDEX(COMPOSICAO!$H:$H,MATCH($D30,COMPOSICAO!$A:$A,0)),
""))))))))),"")</f>
        <v>m2</v>
      </c>
      <c r="G30" s="429">
        <f>'MEMÓRIA DE CÁLCULO'!J92</f>
        <v>32.256</v>
      </c>
      <c r="H30" s="430">
        <f>IFERROR(
IF($C30="DER",INDEX(CDER!$D:$D,MATCH($D30,CDER!$A:$A,0)),
IF($C30="CDER-R",INDEX('CDER-R'!D:D,MATCH($D30,'CDER-R'!A:A,0)),
IF($C30="SICRO",INDEX(SICRO!D:D,MATCH($D30,SICRO!A:A,0)),
IF($C30="SINAPI",INDEX(CSINAPI!$D:$D,MATCH($D30,CSINAPI!$A:$A,0)),
IF($C30="CESAN",INDEX(CCESAN!$D:$D,MATCH($D30,CCESAN!$A:$A,0)),
IF($C30="SCORIO",INDEX(CSCORIO!$D:$D,MATCH($D30,CSCORIO!$A:$A,0)),
IF($C30="MERC",INDEX(MERCADO!$E:$E,MATCH($D30,MERCADO!$A:$A,0)),
IF($C30="COMP",INDEX(COMPOSICAO!$I:$I,MATCH($D30,COMPOSICAO!$A:$A,0)),
0)))))))),0)</f>
        <v>84.56</v>
      </c>
      <c r="I30" s="430">
        <f>IFERROR(ROUND(H30*(1+$J$2),2),"")</f>
        <v>115.5</v>
      </c>
      <c r="J30" s="431">
        <f t="shared" si="8"/>
        <v>3725.57</v>
      </c>
      <c r="K30" s="432"/>
      <c r="L30" s="433">
        <f>IF((COUNTIF($A$5:$A30,$A30))&gt;1,0,SUMIF(A:A,$A30,G:G))</f>
        <v>0</v>
      </c>
      <c r="M30" s="434">
        <f>J30</f>
        <v>3725.57</v>
      </c>
      <c r="N30" s="435">
        <f>M30/$J$114</f>
        <v>2.9736368559619086E-2</v>
      </c>
      <c r="O30" s="434" t="str">
        <f>VLOOKUP(M30,$Z$2:$AA$4,2,1)</f>
        <v>A</v>
      </c>
      <c r="P30" s="432"/>
    </row>
    <row r="31" spans="1:16" s="437" customFormat="1" ht="42.75" customHeight="1">
      <c r="A31" s="425" t="str">
        <f>CONCATENATE(C31,D31)</f>
        <v>DER40328</v>
      </c>
      <c r="B31" s="456" t="s">
        <v>25849</v>
      </c>
      <c r="C31" s="426" t="s">
        <v>683</v>
      </c>
      <c r="D31" s="426">
        <v>40328</v>
      </c>
      <c r="E31" s="427" t="str">
        <f>IFERROR(PROPER(
IF($C31="DER",INDEX(CDER!$B:$B,MATCH($D31,CDER!$A:$A,0)),
IF($C31="CDER-R",INDEX('CDER-R'!B:B,MATCH($D31,'CDER-R'!A:A,0)),
IF($C31="SICRO",INDEX(SICRO!B:B,MATCH($D31,SICRO!A:A,0)),
IF($C31="SINAPI",INDEX(CSINAPI!$B:$B,MATCH($D31,CSINAPI!$A:$A,0)),
IF($C31="CESAN",INDEX(CCESAN!$B:$B,MATCH($D31,CCESAN!$A:$A,0)),
IF($C31="SCORIO",INDEX(CSCORIO!$B:$B,MATCH($D31,CSCORIO!$A:$A,0)),
IF($C31="MERC",INDEX(MERCADO!$B:$B,MATCH($D31,MERCADO!$A:$A,0)),
IF($C31="COMP",INDEX(COMPOSICAO!$B:$B,MATCH($D31,COMPOSICAO!$A:$A,0)),
""))))))))),"*Verificar código*")</f>
        <v>Fornecimento, Dobragem E Colocação Em Fôrma, De Armadura Ca-50 A Média, Diâmetro De 6.3 A 10.0 Mm</v>
      </c>
      <c r="F31" s="428" t="str">
        <f>IFERROR(LOWER(
IF($C31="DER",INDEX(CDER!$C:$C,MATCH($D31,CDER!$A:$A,0)),
IF($C31="CDER-R",INDEX('CDER-R'!C:C,MATCH($D31,'CDER-R'!A:A,0)),
IF($C31="SICRO",INDEX(SICRO!C:C,MATCH($D31,SICRO!A:A,0)),
IF($C31="SINAPI",INDEX(CSINAPI!$C:$C,MATCH($D31,CSINAPI!$A:$A,0)),
IF($C31="CESAN",INDEX(CCESAN!$C:$C,MATCH($D31,CCESAN!$A:$A,0)),
IF($C31="SCORIO",INDEX(CSCORIO!$C:$C,MATCH($D31,CSCORIO!$A:$A,0)),
IF($C31="MERC",INDEX(MERCADO!$D:$D,MATCH($D31,MERCADO!$A:$A,0)),
IF($C31="COMP",INDEX(COMPOSICAO!$H:$H,MATCH($D31,COMPOSICAO!$A:$A,0)),
""))))))))),"")</f>
        <v>kg</v>
      </c>
      <c r="G31" s="429">
        <f>'MEMÓRIA DE CÁLCULO'!J99</f>
        <v>152.56736000000001</v>
      </c>
      <c r="H31" s="430">
        <f>IFERROR(
IF($C31="DER",INDEX(CDER!$D:$D,MATCH($D31,CDER!$A:$A,0)),
IF($C31="CDER-R",INDEX('CDER-R'!D:D,MATCH($D31,'CDER-R'!A:A,0)),
IF($C31="SICRO",INDEX(SICRO!D:D,MATCH($D31,SICRO!A:A,0)),
IF($C31="SINAPI",INDEX(CSINAPI!$D:$D,MATCH($D31,CSINAPI!$A:$A,0)),
IF($C31="CESAN",INDEX(CCESAN!$D:$D,MATCH($D31,CCESAN!$A:$A,0)),
IF($C31="SCORIO",INDEX(CSCORIO!$D:$D,MATCH($D31,CSCORIO!$A:$A,0)),
IF($C31="MERC",INDEX(MERCADO!$E:$E,MATCH($D31,MERCADO!$A:$A,0)),
IF($C31="COMP",INDEX(COMPOSICAO!$I:$I,MATCH($D31,COMPOSICAO!$A:$A,0)),
0)))))))),0)</f>
        <v>11.26</v>
      </c>
      <c r="I31" s="430">
        <f>IFERROR(ROUND(H31*(1+$J$2),2),"")</f>
        <v>15.38</v>
      </c>
      <c r="J31" s="431">
        <f t="shared" si="8"/>
        <v>2346.4899999999998</v>
      </c>
      <c r="K31" s="432"/>
      <c r="L31" s="433">
        <f>IF((COUNTIF($A$5:$A31,$A31))&gt;1,0,SUMIF(A:A,$A31,G:G))</f>
        <v>0</v>
      </c>
      <c r="M31" s="434">
        <f t="shared" ref="M31:M32" si="10">J31</f>
        <v>2346.4899999999998</v>
      </c>
      <c r="N31" s="435">
        <f>M31/$J$114</f>
        <v>1.8728970724334958E-2</v>
      </c>
      <c r="O31" s="434" t="str">
        <f>VLOOKUP(M31,$Z$2:$AA$4,2,1)</f>
        <v>B</v>
      </c>
      <c r="P31" s="432"/>
    </row>
    <row r="32" spans="1:16" s="437" customFormat="1" ht="42.75" customHeight="1">
      <c r="A32" s="425" t="str">
        <f>CONCATENATE(C32,D32)</f>
        <v>DER40324</v>
      </c>
      <c r="B32" s="456" t="s">
        <v>25850</v>
      </c>
      <c r="C32" s="426" t="s">
        <v>683</v>
      </c>
      <c r="D32" s="426">
        <v>40324</v>
      </c>
      <c r="E32" s="427" t="str">
        <f>IFERROR(PROPER(
IF($C32="DER",INDEX(CDER!$B:$B,MATCH($D32,CDER!$A:$A,0)),
IF($C32="CDER-R",INDEX('CDER-R'!B:B,MATCH($D32,'CDER-R'!A:A,0)),
IF($C32="SICRO",INDEX(SICRO!B:B,MATCH($D32,SICRO!A:A,0)),
IF($C32="SINAPI",INDEX(CSINAPI!$B:$B,MATCH($D32,CSINAPI!$A:$A,0)),
IF($C32="CESAN",INDEX(CCESAN!$B:$B,MATCH($D32,CCESAN!$A:$A,0)),
IF($C32="SCORIO",INDEX(CSCORIO!$B:$B,MATCH($D32,CSCORIO!$A:$A,0)),
IF($C32="MERC",INDEX(MERCADO!$B:$B,MATCH($D32,MERCADO!$A:$A,0)),
IF($C32="COMP",INDEX(COMPOSICAO!$B:$B,MATCH($D32,COMPOSICAO!$A:$A,0)),
""))))))))),"*Verificar código*")</f>
        <v>Fornecimento, Preparo E Aplicação De Concreto Fck=25 Mpa (Brita 1 E 2) - (5% De Perdas Já Incluído No Custo)</v>
      </c>
      <c r="F32" s="428" t="str">
        <f>IFERROR(LOWER(
IF($C32="DER",INDEX(CDER!$C:$C,MATCH($D32,CDER!$A:$A,0)),
IF($C32="CDER-R",INDEX('CDER-R'!C:C,MATCH($D32,'CDER-R'!A:A,0)),
IF($C32="SICRO",INDEX(SICRO!C:C,MATCH($D32,SICRO!A:A,0)),
IF($C32="SINAPI",INDEX(CSINAPI!$C:$C,MATCH($D32,CSINAPI!$A:$A,0)),
IF($C32="CESAN",INDEX(CCESAN!$C:$C,MATCH($D32,CCESAN!$A:$A,0)),
IF($C32="SCORIO",INDEX(CSCORIO!$C:$C,MATCH($D32,CSCORIO!$A:$A,0)),
IF($C32="MERC",INDEX(MERCADO!$D:$D,MATCH($D32,MERCADO!$A:$A,0)),
IF($C32="COMP",INDEX(COMPOSICAO!$H:$H,MATCH($D32,COMPOSICAO!$A:$A,0)),
""))))))))),"")</f>
        <v>m3</v>
      </c>
      <c r="G32" s="429">
        <f>'MEMÓRIA DE CÁLCULO'!J109</f>
        <v>1.512</v>
      </c>
      <c r="H32" s="430">
        <f>IFERROR(
IF($C32="DER",INDEX(CDER!$D:$D,MATCH($D32,CDER!$A:$A,0)),
IF($C32="CDER-R",INDEX('CDER-R'!D:D,MATCH($D32,'CDER-R'!A:A,0)),
IF($C32="SICRO",INDEX(SICRO!D:D,MATCH($D32,SICRO!A:A,0)),
IF($C32="SINAPI",INDEX(CSINAPI!$D:$D,MATCH($D32,CSINAPI!$A:$A,0)),
IF($C32="CESAN",INDEX(CCESAN!$D:$D,MATCH($D32,CCESAN!$A:$A,0)),
IF($C32="SCORIO",INDEX(CSCORIO!$D:$D,MATCH($D32,CSCORIO!$A:$A,0)),
IF($C32="MERC",INDEX(MERCADO!$E:$E,MATCH($D32,MERCADO!$A:$A,0)),
IF($C32="COMP",INDEX(COMPOSICAO!$I:$I,MATCH($D32,COMPOSICAO!$A:$A,0)),
0)))))))),0)</f>
        <v>849.58</v>
      </c>
      <c r="I32" s="430">
        <f>IFERROR(ROUND(H32*(1+$J$2),2),"")</f>
        <v>1160.44</v>
      </c>
      <c r="J32" s="431">
        <f t="shared" si="8"/>
        <v>1754.59</v>
      </c>
      <c r="K32" s="432"/>
      <c r="L32" s="433">
        <f>IF((COUNTIF($A$5:$A32,$A32))&gt;1,0,SUMIF(A:A,$A32,G:G))</f>
        <v>0</v>
      </c>
      <c r="M32" s="434">
        <f t="shared" si="10"/>
        <v>1754.59</v>
      </c>
      <c r="N32" s="435">
        <f>M32/$J$114</f>
        <v>1.400460464063809E-2</v>
      </c>
      <c r="O32" s="434" t="str">
        <f>VLOOKUP(M32,$Z$2:$AA$4,2,1)</f>
        <v>B</v>
      </c>
      <c r="P32" s="432"/>
    </row>
    <row r="33" spans="1:16" ht="30" customHeight="1">
      <c r="C33" s="149"/>
      <c r="D33" s="149"/>
      <c r="E33" s="150" t="s">
        <v>25853</v>
      </c>
      <c r="F33" s="151"/>
      <c r="G33" s="152"/>
      <c r="H33" s="221"/>
      <c r="I33" s="222"/>
      <c r="J33" s="220">
        <f>SUM(J34:J36)</f>
        <v>6908.01</v>
      </c>
      <c r="K33" s="155"/>
      <c r="L33" s="156"/>
      <c r="M33" s="157"/>
      <c r="N33" s="158"/>
      <c r="O33" s="157"/>
      <c r="P33" s="155"/>
    </row>
    <row r="34" spans="1:16" ht="43.5" customHeight="1">
      <c r="A34" s="260" t="str">
        <f>CONCATENATE(C34,D34)</f>
        <v>DER40206</v>
      </c>
      <c r="B34" s="118" t="s">
        <v>25851</v>
      </c>
      <c r="C34" s="149" t="s">
        <v>683</v>
      </c>
      <c r="D34" s="149">
        <v>40206</v>
      </c>
      <c r="E34" s="150" t="str">
        <f>IFERROR(PROPER(
IF($C34="DER",INDEX(CDER!$B:$B,MATCH($D34,CDER!$A:$A,0)),
IF($C34="CDER-R",INDEX('CDER-R'!B:B,MATCH($D34,'CDER-R'!A:A,0)),
IF($C34="SICRO",INDEX(SICRO!B:B,MATCH($D34,SICRO!A:A,0)),
IF($C34="SINAPI",INDEX(CSINAPI!$B:$B,MATCH($D34,CSINAPI!$A:$A,0)),
IF($C34="CESAN",INDEX(CCESAN!$B:$B,MATCH($D34,CCESAN!$A:$A,0)),
IF($C34="SCORIO",INDEX(CSCORIO!$B:$B,MATCH($D34,CSCORIO!$A:$A,0)),
IF($C34="MERC",INDEX(MERCADO!$B:$B,MATCH($D34,MERCADO!$A:$A,0)),
IF($C34="COMP",INDEX(COMPOSICAO!$B:$B,MATCH($D34,COMPOSICAO!$A:$A,0)),
""))))))))),"*Verificar código*")</f>
        <v>Fôrma De Tábua De Madeira De 2.5 X 30.0 Cm Para Fundações, Levando-Se Em Conta A Utilização 5 Vezes (Incluido O Material, Corte, Montagem, Escoramento E Desforma)</v>
      </c>
      <c r="F34" s="151" t="str">
        <f>IFERROR(LOWER(
IF($C34="DER",INDEX(CDER!$C:$C,MATCH($D34,CDER!$A:$A,0)),
IF($C34="CDER-R",INDEX('CDER-R'!C:C,MATCH($D34,'CDER-R'!A:A,0)),
IF($C34="SICRO",INDEX(SICRO!C:C,MATCH($D34,SICRO!A:A,0)),
IF($C34="SINAPI",INDEX(CSINAPI!$C:$C,MATCH($D34,CSINAPI!$A:$A,0)),
IF($C34="CESAN",INDEX(CCESAN!$C:$C,MATCH($D34,CCESAN!$A:$A,0)),
IF($C34="SCORIO",INDEX(CSCORIO!$C:$C,MATCH($D34,CSCORIO!$A:$A,0)),
IF($C34="MERC",INDEX(MERCADO!$D:$D,MATCH($D34,MERCADO!$A:$A,0)),
IF($C34="COMP",INDEX(COMPOSICAO!$H:$H,MATCH($D34,COMPOSICAO!$A:$A,0)),
""))))))))),"")</f>
        <v>m2</v>
      </c>
      <c r="G34" s="152">
        <f>'MEMÓRIA DE CÁLCULO'!J117</f>
        <v>29.523</v>
      </c>
      <c r="H34" s="221">
        <f>IFERROR(
IF($C34="DER",INDEX(CDER!$D:$D,MATCH($D34,CDER!$A:$A,0)),
IF($C34="CDER-R",INDEX('CDER-R'!D:D,MATCH($D34,'CDER-R'!A:A,0)),
IF($C34="SICRO",INDEX(SICRO!D:D,MATCH($D34,SICRO!A:A,0)),
IF($C34="SINAPI",INDEX(CSINAPI!$D:$D,MATCH($D34,CSINAPI!$A:$A,0)),
IF($C34="CESAN",INDEX(CCESAN!$D:$D,MATCH($D34,CCESAN!$A:$A,0)),
IF($C34="SCORIO",INDEX(CSCORIO!$D:$D,MATCH($D34,CSCORIO!$A:$A,0)),
IF($C34="MERC",INDEX(MERCADO!$E:$E,MATCH($D34,MERCADO!$A:$A,0)),
IF($C34="COMP",INDEX(COMPOSICAO!$I:$I,MATCH($D34,COMPOSICAO!$A:$A,0)),
0)))))))),0)</f>
        <v>84.56</v>
      </c>
      <c r="I34" s="222">
        <f>IFERROR(ROUND(H34*(1+$J$2),2),"")</f>
        <v>115.5</v>
      </c>
      <c r="J34" s="220">
        <f t="shared" si="8"/>
        <v>3409.91</v>
      </c>
      <c r="K34" s="155"/>
      <c r="L34" s="156">
        <f>IF((COUNTIF($A$5:$A34,$A34))&gt;1,0,SUMIF(A:A,$A34,G:G))</f>
        <v>0</v>
      </c>
      <c r="M34" s="157">
        <f>J34</f>
        <v>3409.91</v>
      </c>
      <c r="N34" s="158">
        <f>M34/$J$114</f>
        <v>2.7216866282241566E-2</v>
      </c>
      <c r="O34" s="157" t="str">
        <f>VLOOKUP(M34,$Z$2:$AA$4,2,1)</f>
        <v>A</v>
      </c>
      <c r="P34" s="155"/>
    </row>
    <row r="35" spans="1:16" ht="42.75" customHeight="1">
      <c r="A35" s="260" t="str">
        <f>CONCATENATE(C35,D35)</f>
        <v>DER40328</v>
      </c>
      <c r="B35" s="118" t="s">
        <v>25852</v>
      </c>
      <c r="C35" s="149" t="s">
        <v>683</v>
      </c>
      <c r="D35" s="149">
        <v>40328</v>
      </c>
      <c r="E35" s="150" t="str">
        <f>IFERROR(PROPER(
IF($C35="DER",INDEX(CDER!$B:$B,MATCH($D35,CDER!$A:$A,0)),
IF($C35="CDER-R",INDEX('CDER-R'!B:B,MATCH($D35,'CDER-R'!A:A,0)),
IF($C35="SICRO",INDEX(SICRO!B:B,MATCH($D35,SICRO!A:A,0)),
IF($C35="SINAPI",INDEX(CSINAPI!$B:$B,MATCH($D35,CSINAPI!$A:$A,0)),
IF($C35="CESAN",INDEX(CCESAN!$B:$B,MATCH($D35,CCESAN!$A:$A,0)),
IF($C35="SCORIO",INDEX(CSCORIO!$B:$B,MATCH($D35,CSCORIO!$A:$A,0)),
IF($C35="MERC",INDEX(MERCADO!$B:$B,MATCH($D35,MERCADO!$A:$A,0)),
IF($C35="COMP",INDEX(COMPOSICAO!$B:$B,MATCH($D35,COMPOSICAO!$A:$A,0)),
""))))))))),"*Verificar código*")</f>
        <v>Fornecimento, Dobragem E Colocação Em Fôrma, De Armadura Ca-50 A Média, Diâmetro De 6.3 A 10.0 Mm</v>
      </c>
      <c r="F35" s="151" t="str">
        <f>IFERROR(LOWER(
IF($C35="DER",INDEX(CDER!$C:$C,MATCH($D35,CDER!$A:$A,0)),
IF($C35="CDER-R",INDEX('CDER-R'!C:C,MATCH($D35,'CDER-R'!A:A,0)),
IF($C35="SICRO",INDEX(SICRO!C:C,MATCH($D35,SICRO!A:A,0)),
IF($C35="SINAPI",INDEX(CSINAPI!$C:$C,MATCH($D35,CSINAPI!$A:$A,0)),
IF($C35="CESAN",INDEX(CCESAN!$C:$C,MATCH($D35,CCESAN!$A:$A,0)),
IF($C35="SCORIO",INDEX(CSCORIO!$C:$C,MATCH($D35,CSCORIO!$A:$A,0)),
IF($C35="MERC",INDEX(MERCADO!$D:$D,MATCH($D35,MERCADO!$A:$A,0)),
IF($C35="COMP",INDEX(COMPOSICAO!$H:$H,MATCH($D35,COMPOSICAO!$A:$A,0)),
""))))))))),"")</f>
        <v>kg</v>
      </c>
      <c r="G35" s="152">
        <f>'MEMÓRIA DE CÁLCULO'!J121</f>
        <v>111.32496</v>
      </c>
      <c r="H35" s="221">
        <f>IFERROR(
IF($C35="DER",INDEX(CDER!$D:$D,MATCH($D35,CDER!$A:$A,0)),
IF($C35="CDER-R",INDEX('CDER-R'!D:D,MATCH($D35,'CDER-R'!A:A,0)),
IF($C35="SICRO",INDEX(SICRO!D:D,MATCH($D35,SICRO!A:A,0)),
IF($C35="SINAPI",INDEX(CSINAPI!$D:$D,MATCH($D35,CSINAPI!$A:$A,0)),
IF($C35="CESAN",INDEX(CCESAN!$D:$D,MATCH($D35,CCESAN!$A:$A,0)),
IF($C35="SCORIO",INDEX(CSCORIO!$D:$D,MATCH($D35,CSCORIO!$A:$A,0)),
IF($C35="MERC",INDEX(MERCADO!$E:$E,MATCH($D35,MERCADO!$A:$A,0)),
IF($C35="COMP",INDEX(COMPOSICAO!$I:$I,MATCH($D35,COMPOSICAO!$A:$A,0)),
0)))))))),0)</f>
        <v>11.26</v>
      </c>
      <c r="I35" s="222">
        <f>IFERROR(ROUND(H35*(1+$J$2),2),"")</f>
        <v>15.38</v>
      </c>
      <c r="J35" s="220">
        <f t="shared" si="8"/>
        <v>1712.18</v>
      </c>
      <c r="K35" s="155"/>
      <c r="L35" s="156">
        <f>IF((COUNTIF($A$5:$A35,$A35))&gt;1,0,SUMIF(A:A,$A35,G:G))</f>
        <v>0</v>
      </c>
      <c r="M35" s="157">
        <f t="shared" ref="M35:M36" si="11">J35</f>
        <v>1712.18</v>
      </c>
      <c r="N35" s="158">
        <f>M35/$J$114</f>
        <v>1.3666100897422035E-2</v>
      </c>
      <c r="O35" s="157" t="str">
        <f>VLOOKUP(M35,$Z$2:$AA$4,2,1)</f>
        <v>B</v>
      </c>
      <c r="P35" s="155"/>
    </row>
    <row r="36" spans="1:16" ht="42.75" customHeight="1">
      <c r="A36" s="260" t="str">
        <f>CONCATENATE(C36,D36)</f>
        <v>DER40324</v>
      </c>
      <c r="B36" s="118" t="s">
        <v>25854</v>
      </c>
      <c r="C36" s="149" t="s">
        <v>683</v>
      </c>
      <c r="D36" s="149">
        <v>40324</v>
      </c>
      <c r="E36" s="150" t="str">
        <f>IFERROR(PROPER(
IF($C36="DER",INDEX(CDER!$B:$B,MATCH($D36,CDER!$A:$A,0)),
IF($C36="CDER-R",INDEX('CDER-R'!B:B,MATCH($D36,'CDER-R'!A:A,0)),
IF($C36="SICRO",INDEX(SICRO!B:B,MATCH($D36,SICRO!A:A,0)),
IF($C36="SINAPI",INDEX(CSINAPI!$B:$B,MATCH($D36,CSINAPI!$A:$A,0)),
IF($C36="CESAN",INDEX(CCESAN!$B:$B,MATCH($D36,CCESAN!$A:$A,0)),
IF($C36="SCORIO",INDEX(CSCORIO!$B:$B,MATCH($D36,CSCORIO!$A:$A,0)),
IF($C36="MERC",INDEX(MERCADO!$B:$B,MATCH($D36,MERCADO!$A:$A,0)),
IF($C36="COMP",INDEX(COMPOSICAO!$B:$B,MATCH($D36,COMPOSICAO!$A:$A,0)),
""))))))))),"*Verificar código*")</f>
        <v>Fornecimento, Preparo E Aplicação De Concreto Fck=25 Mpa (Brita 1 E 2) - (5% De Perdas Já Incluído No Custo)</v>
      </c>
      <c r="F36" s="151" t="str">
        <f>IFERROR(LOWER(
IF($C36="DER",INDEX(CDER!$C:$C,MATCH($D36,CDER!$A:$A,0)),
IF($C36="CDER-R",INDEX('CDER-R'!C:C,MATCH($D36,'CDER-R'!A:A,0)),
IF($C36="SICRO",INDEX(SICRO!C:C,MATCH($D36,SICRO!A:A,0)),
IF($C36="SINAPI",INDEX(CSINAPI!$C:$C,MATCH($D36,CSINAPI!$A:$A,0)),
IF($C36="CESAN",INDEX(CCESAN!$C:$C,MATCH($D36,CCESAN!$A:$A,0)),
IF($C36="SCORIO",INDEX(CSCORIO!$C:$C,MATCH($D36,CSCORIO!$A:$A,0)),
IF($C36="MERC",INDEX(MERCADO!$D:$D,MATCH($D36,MERCADO!$A:$A,0)),
IF($C36="COMP",INDEX(COMPOSICAO!$H:$H,MATCH($D36,COMPOSICAO!$A:$A,0)),
""))))))))),"")</f>
        <v>m3</v>
      </c>
      <c r="G36" s="152">
        <f>'MEMÓRIA DE CÁLCULO'!J128</f>
        <v>1.5389999999999999</v>
      </c>
      <c r="H36" s="221">
        <f>IFERROR(
IF($C36="DER",INDEX(CDER!$D:$D,MATCH($D36,CDER!$A:$A,0)),
IF($C36="CDER-R",INDEX('CDER-R'!D:D,MATCH($D36,'CDER-R'!A:A,0)),
IF($C36="SICRO",INDEX(SICRO!D:D,MATCH($D36,SICRO!A:A,0)),
IF($C36="SINAPI",INDEX(CSINAPI!$D:$D,MATCH($D36,CSINAPI!$A:$A,0)),
IF($C36="CESAN",INDEX(CCESAN!$D:$D,MATCH($D36,CCESAN!$A:$A,0)),
IF($C36="SCORIO",INDEX(CSCORIO!$D:$D,MATCH($D36,CSCORIO!$A:$A,0)),
IF($C36="MERC",INDEX(MERCADO!$E:$E,MATCH($D36,MERCADO!$A:$A,0)),
IF($C36="COMP",INDEX(COMPOSICAO!$I:$I,MATCH($D36,COMPOSICAO!$A:$A,0)),
0)))))))),0)</f>
        <v>849.58</v>
      </c>
      <c r="I36" s="222">
        <f>IFERROR(ROUND(H36*(1+$J$2),2),"")</f>
        <v>1160.44</v>
      </c>
      <c r="J36" s="220">
        <f t="shared" si="8"/>
        <v>1785.92</v>
      </c>
      <c r="K36" s="155"/>
      <c r="L36" s="156">
        <f>IF((COUNTIF($A$5:$A36,$A36))&gt;1,0,SUMIF(A:A,$A36,G:G))</f>
        <v>0</v>
      </c>
      <c r="M36" s="157">
        <f t="shared" si="11"/>
        <v>1785.92</v>
      </c>
      <c r="N36" s="158">
        <f>M36/$J$114</f>
        <v>1.4254671188031609E-2</v>
      </c>
      <c r="O36" s="157" t="str">
        <f>VLOOKUP(M36,$Z$2:$AA$4,2,1)</f>
        <v>B</v>
      </c>
      <c r="P36" s="155"/>
    </row>
    <row r="37" spans="1:16" ht="30" customHeight="1">
      <c r="C37" s="149"/>
      <c r="D37" s="149"/>
      <c r="E37" s="150" t="s">
        <v>25857</v>
      </c>
      <c r="F37" s="151"/>
      <c r="G37" s="152"/>
      <c r="H37" s="221"/>
      <c r="I37" s="222"/>
      <c r="J37" s="220">
        <f>SUM(J38)</f>
        <v>7481.63</v>
      </c>
      <c r="K37" s="155"/>
      <c r="L37" s="156"/>
      <c r="M37" s="157"/>
      <c r="N37" s="158"/>
      <c r="O37" s="157"/>
      <c r="P37" s="155"/>
    </row>
    <row r="38" spans="1:16" s="437" customFormat="1" ht="43.5" customHeight="1">
      <c r="A38" s="425" t="str">
        <f>CONCATENATE(C38,D38)</f>
        <v>DER40602</v>
      </c>
      <c r="B38" s="456" t="s">
        <v>25856</v>
      </c>
      <c r="C38" s="426" t="s">
        <v>683</v>
      </c>
      <c r="D38" s="426">
        <v>40602</v>
      </c>
      <c r="E38" s="427" t="str">
        <f>IFERROR(PROPER(
IF($C38="DER",INDEX(CDER!$B:$B,MATCH($D38,CDER!$A:$A,0)),
IF($C38="CDER-R",INDEX('CDER-R'!B:B,MATCH($D38,'CDER-R'!A:A,0)),
IF($C38="SICRO",INDEX(SICRO!B:B,MATCH($D38,SICRO!A:A,0)),
IF($C38="SINAPI",INDEX(CSINAPI!$B:$B,MATCH($D38,CSINAPI!$A:$A,0)),
IF($C38="CESAN",INDEX(CCESAN!$B:$B,MATCH($D38,CCESAN!$A:$A,0)),
IF($C38="SCORIO",INDEX(CSCORIO!$B:$B,MATCH($D38,CSCORIO!$A:$A,0)),
IF($C38="MERC",INDEX(MERCADO!$B:$B,MATCH($D38,MERCADO!$A:$A,0)),
IF($C38="COMP",INDEX(COMPOSICAO!$B:$B,MATCH($D38,COMPOSICAO!$A:$A,0)),
""))))))))),"*Verificar código*")</f>
        <v>Laje Pré-Fabricada Treliçada (H=8Cm), Sobrecarga 300 Kg/M2, Vão De 3.5 A 4.3M, Capeamento 4Cm, Elemento De Enchimento Em Bloco Cerâmico, Espessura Final Da Laje ? 12Cm, Fck = 150 Kg/Cm2</v>
      </c>
      <c r="F38" s="428" t="str">
        <f>IFERROR(LOWER(
IF($C38="DER",INDEX(CDER!$C:$C,MATCH($D38,CDER!$A:$A,0)),
IF($C38="CDER-R",INDEX('CDER-R'!C:C,MATCH($D38,'CDER-R'!A:A,0)),
IF($C38="SICRO",INDEX(SICRO!C:C,MATCH($D38,SICRO!A:A,0)),
IF($C38="SINAPI",INDEX(CSINAPI!$C:$C,MATCH($D38,CSINAPI!$A:$A,0)),
IF($C38="CESAN",INDEX(CCESAN!$C:$C,MATCH($D38,CCESAN!$A:$A,0)),
IF($C38="SCORIO",INDEX(CSCORIO!$C:$C,MATCH($D38,CSCORIO!$A:$A,0)),
IF($C38="MERC",INDEX(MERCADO!$D:$D,MATCH($D38,MERCADO!$A:$A,0)),
IF($C38="COMP",INDEX(COMPOSICAO!$H:$H,MATCH($D38,COMPOSICAO!$A:$A,0)),
""))))))))),"")</f>
        <v>m2</v>
      </c>
      <c r="G38" s="429">
        <f>VLOOKUP(B38,'MEMÓRIA DE CÁLCULO'!A:J,10,0)</f>
        <v>39.6</v>
      </c>
      <c r="H38" s="430">
        <f>IFERROR(
IF($C38="DER",INDEX(CDER!$D:$D,MATCH($D38,CDER!$A:$A,0)),
IF($C38="CDER-R",INDEX('CDER-R'!D:D,MATCH($D38,'CDER-R'!A:A,0)),
IF($C38="SICRO",INDEX(SICRO!D:D,MATCH($D38,SICRO!A:A,0)),
IF($C38="SINAPI",INDEX(CSINAPI!$D:$D,MATCH($D38,CSINAPI!$A:$A,0)),
IF($C38="CESAN",INDEX(CCESAN!$D:$D,MATCH($D38,CCESAN!$A:$A,0)),
IF($C38="SCORIO",INDEX(CSCORIO!$D:$D,MATCH($D38,CSCORIO!$A:$A,0)),
IF($C38="MERC",INDEX(MERCADO!$E:$E,MATCH($D38,MERCADO!$A:$A,0)),
IF($C38="COMP",INDEX(COMPOSICAO!$I:$I,MATCH($D38,COMPOSICAO!$A:$A,0)),
0)))))))),0)</f>
        <v>138.32</v>
      </c>
      <c r="I38" s="430">
        <f>IFERROR(ROUND(H38*(1+$J$2),2),"")</f>
        <v>188.93</v>
      </c>
      <c r="J38" s="431">
        <f t="shared" si="8"/>
        <v>7481.63</v>
      </c>
      <c r="K38" s="432"/>
      <c r="L38" s="433">
        <f>IF((COUNTIF($A$5:$A38,$A38))&gt;1,0,SUMIF(A:A,$A38,G:G))</f>
        <v>39.6</v>
      </c>
      <c r="M38" s="434">
        <f>ROUND(L38*I38,2)</f>
        <v>7481.63</v>
      </c>
      <c r="N38" s="435">
        <f>M38/$J$114</f>
        <v>5.9716099041677635E-2</v>
      </c>
      <c r="O38" s="434" t="str">
        <f>VLOOKUP(M38,$Z$2:$AA$4,2,1)</f>
        <v>A</v>
      </c>
      <c r="P38" s="432"/>
    </row>
    <row r="39" spans="1:16" ht="30" customHeight="1">
      <c r="B39" s="118">
        <v>4</v>
      </c>
      <c r="C39" s="149"/>
      <c r="D39" s="149"/>
      <c r="E39" s="150" t="s">
        <v>24141</v>
      </c>
      <c r="F39" s="151"/>
      <c r="G39" s="152">
        <f>VLOOKUP(B39,'MEMÓRIA DE CÁLCULO'!A:J,10,0)</f>
        <v>0</v>
      </c>
      <c r="H39" s="221"/>
      <c r="I39" s="222"/>
      <c r="J39" s="220">
        <f>SUM(J40:J45)</f>
        <v>23567.22</v>
      </c>
      <c r="K39" s="155"/>
      <c r="L39" s="156"/>
      <c r="M39" s="157"/>
      <c r="N39" s="158"/>
      <c r="O39" s="157"/>
      <c r="P39" s="155"/>
    </row>
    <row r="40" spans="1:16" s="437" customFormat="1" ht="42" customHeight="1">
      <c r="A40" s="425"/>
      <c r="B40" s="456" t="s">
        <v>3657</v>
      </c>
      <c r="C40" s="426" t="s">
        <v>669</v>
      </c>
      <c r="D40" s="426">
        <v>103323</v>
      </c>
      <c r="E40" s="427" t="str">
        <f>IFERROR(PROPER(
IF($C40="DER",INDEX(CDER!$B:$B,MATCH($D40,CDER!$A:$A,0)),
IF($C40="CDER-R",INDEX('CDER-R'!B:B,MATCH($D40,'CDER-R'!A:A,0)),
IF($C40="SICRO",INDEX(SICRO!B:B,MATCH($D40,SICRO!A:A,0)),
IF($C40="SINAPI",INDEX(CSINAPI!$B:$B,MATCH($D40,CSINAPI!$A:$A,0)),
IF($C40="ISINAPI",INDEX(ISINAPI!$B:$B,MATCH($D40,ISINAPI!$A:$A,0)),
IF($C40="CESAN",INDEX(CCESAN!$B:$B,MATCH($D40,CCESAN!$A:$A,0)),
IF($C40="SCORIO",INDEX(CSCORIO!$B:$B,MATCH($D40,CSCORIO!$A:$A,0)),
IF($C40="MERC",INDEX(MERCADO!$B:$B,MATCH($D40,MERCADO!$A:$A,0)),
IF($C40="COMP",INDEX(COMPOSICAO!$B:$B,MATCH($D40,COMPOSICAO!$A:$A,0)),
"")))))))))),"*Verificar código*")</f>
        <v>Alvenaria De Vedação De Blocos Cerâmicos Furados Na Vertical De 9X19X39 Cm (Espessura 9 Cm) E Argamassa De Assentamento Com Preparo Manual. Af_12/2021</v>
      </c>
      <c r="F40" s="428" t="str">
        <f>IFERROR(LOWER(
IF($C40="DER",INDEX(CDER!$C:$C,MATCH($D40,CDER!$A:$A,0)),
IF($C40="CDER-R",INDEX('CDER-R'!C:C,MATCH($D40,'CDER-R'!A:A,0)),
IF($C40="SICRO",INDEX(SICRO!C:C,MATCH($D40,SICRO!A:A,0)),
IF($C40="SINAPI",INDEX(CSINAPI!$C:$C,MATCH($D40,CSINAPI!$A:$A,0)),
IF($C40="ISINAPI",INDEX(ISINAPI!$C:$C,MATCH($D40,ISINAPI!$A:$A,0)),
IF($C40="CESAN",INDEX(CCESAN!$C:$C,MATCH($D40,CCESAN!$A:$A,0)),
IF($C40="SCORIO",INDEX(CSCORIO!$C:$C,MATCH($D40,CSCORIO!$A:$A,0)),
IF($C40="MERC",INDEX(MERCADO!$D:$D,MATCH($D40,MERCADO!$A:$A,0)),
IF($C40="COMP",INDEX(COMPOSICAO!$H:$H,MATCH($D40,COMPOSICAO!$A:$A,0)),
"")))))))))),"")</f>
        <v>m2</v>
      </c>
      <c r="G40" s="429">
        <f>VLOOKUP(B40,'MEMÓRIA DE CÁLCULO'!A:J,10,0)</f>
        <v>96.99</v>
      </c>
      <c r="H40" s="430">
        <f>IFERROR(
IF($C40="DER",INDEX(CDER!$D:$D,MATCH($D40,CDER!$A:$A,0)),
IF($C40="CDER-R",INDEX('CDER-R'!D:D,MATCH($D40,'CDER-R'!A:A,0)),
IF($C40="SICRO",INDEX(SICRO!D:D,MATCH($D40,SICRO!A:A,0)),
IF($C40="SINAPI",INDEX(CSINAPI!$D:$D,MATCH($D40,CSINAPI!$A:$A,0)),
IF($C40="ISINAPI",INDEX(ISINAPI!$E:$E,MATCH($D40,ISINAPI!$A:$A,0)),
IF($C40="CESAN",INDEX(CCESAN!$D:$D,MATCH($D40,CCESAN!$A:$A,0)),
IF($C40="SCORIO",INDEX(CSCORIO!$D:$D,MATCH($D40,CSCORIO!$A:$A,0)),
IF($C40="MERC",INDEX(MERCADO!$E:$E,MATCH($D40,MERCADO!$A:$A,0)),
IF($C40="COMP",INDEX(COMPOSICAO!$I:$I,MATCH($D40,COMPOSICAO!$A:$A,0)),
0))))))))),0)</f>
        <v>54.62</v>
      </c>
      <c r="I40" s="430">
        <f t="shared" ref="I40:I45" si="12">IFERROR(ROUND(H40*(1+$J$2),2),"")</f>
        <v>74.61</v>
      </c>
      <c r="J40" s="431">
        <f t="shared" ref="J40:J45" si="13">IFERROR(ROUND($I40*$G40,2),"")</f>
        <v>7236.42</v>
      </c>
      <c r="K40" s="432"/>
      <c r="L40" s="433">
        <f t="shared" ref="L40:L45" si="14">G40</f>
        <v>96.99</v>
      </c>
      <c r="M40" s="434">
        <f t="shared" ref="M40:M45" si="15">ROUND(L40*I40,2)</f>
        <v>7236.42</v>
      </c>
      <c r="N40" s="435">
        <f t="shared" ref="N40:N45" si="16">M40/$J$114</f>
        <v>5.7758907273839644E-2</v>
      </c>
      <c r="O40" s="434" t="str">
        <f t="shared" ref="O40:O45" si="17">VLOOKUP(M40,$Z$2:$AA$4,2,1)</f>
        <v>A</v>
      </c>
      <c r="P40" s="474" t="e">
        <f>J40/#REF!</f>
        <v>#REF!</v>
      </c>
    </row>
    <row r="41" spans="1:16" s="437" customFormat="1" ht="42" customHeight="1">
      <c r="A41" s="425"/>
      <c r="B41" s="456" t="s">
        <v>3659</v>
      </c>
      <c r="C41" s="426" t="s">
        <v>669</v>
      </c>
      <c r="D41" s="426">
        <v>103339</v>
      </c>
      <c r="E41" s="427" t="str">
        <f>IFERROR(PROPER(
IF($C41="DER",INDEX(CDER!$B:$B,MATCH($D41,CDER!$A:$A,0)),
IF($C41="CDER-R",INDEX('CDER-R'!B:B,MATCH($D41,'CDER-R'!A:A,0)),
IF($C41="SICRO",INDEX(SICRO!B:B,MATCH($D41,SICRO!A:A,0)),
IF($C41="SINAPI",INDEX(CSINAPI!$B:$B,MATCH($D41,CSINAPI!$A:$A,0)),
IF($C41="ISINAPI",INDEX(ISINAPI!$B:$B,MATCH($D41,ISINAPI!$A:$A,0)),
IF($C41="CESAN",INDEX(CCESAN!$B:$B,MATCH($D41,CCESAN!$A:$A,0)),
IF($C41="SCORIO",INDEX(CSCORIO!$B:$B,MATCH($D41,CSCORIO!$A:$A,0)),
IF($C41="MERC",INDEX(MERCADO!$B:$B,MATCH($D41,MERCADO!$A:$A,0)),
IF($C41="COMP",INDEX(COMPOSICAO!$B:$B,MATCH($D41,COMPOSICAO!$A:$A,0)),
"")))))))))),"*Verificar código*")</f>
        <v>Alvenaria De Vedação De Blocos Vazados De Concreto Aparente De 14X19X39 Cm (Espessura 14 Cm) E Argamassa De Assentamento Com Preparo Manual. Af_12/2021</v>
      </c>
      <c r="F41" s="428" t="str">
        <f>IFERROR(LOWER(
IF($C41="DER",INDEX(CDER!$C:$C,MATCH($D41,CDER!$A:$A,0)),
IF($C41="CDER-R",INDEX('CDER-R'!C:C,MATCH($D41,'CDER-R'!A:A,0)),
IF($C41="SICRO",INDEX(SICRO!C:C,MATCH($D41,SICRO!A:A,0)),
IF($C41="SINAPI",INDEX(CSINAPI!$C:$C,MATCH($D41,CSINAPI!$A:$A,0)),
IF($C41="ISINAPI",INDEX(ISINAPI!$C:$C,MATCH($D41,ISINAPI!$A:$A,0)),
IF($C41="CESAN",INDEX(CCESAN!$C:$C,MATCH($D41,CCESAN!$A:$A,0)),
IF($C41="SCORIO",INDEX(CSCORIO!$C:$C,MATCH($D41,CSCORIO!$A:$A,0)),
IF($C41="MERC",INDEX(MERCADO!$D:$D,MATCH($D41,MERCADO!$A:$A,0)),
IF($C41="COMP",INDEX(COMPOSICAO!$H:$H,MATCH($D41,COMPOSICAO!$A:$A,0)),
"")))))))))),"")</f>
        <v>m2</v>
      </c>
      <c r="G41" s="429">
        <f>VLOOKUP(B41,'MEMÓRIA DE CÁLCULO'!A:J,10,0)</f>
        <v>8.9400000000000013</v>
      </c>
      <c r="H41" s="430">
        <f>IFERROR(
IF($C41="DER",INDEX(CDER!$D:$D,MATCH($D41,CDER!$A:$A,0)),
IF($C41="CDER-R",INDEX('CDER-R'!D:D,MATCH($D41,'CDER-R'!A:A,0)),
IF($C41="SICRO",INDEX(SICRO!D:D,MATCH($D41,SICRO!A:A,0)),
IF($C41="SINAPI",INDEX(CSINAPI!$D:$D,MATCH($D41,CSINAPI!$A:$A,0)),
IF($C41="ISINAPI",INDEX(ISINAPI!$E:$E,MATCH($D41,ISINAPI!$A:$A,0)),
IF($C41="CESAN",INDEX(CCESAN!$D:$D,MATCH($D41,CCESAN!$A:$A,0)),
IF($C41="SCORIO",INDEX(CSCORIO!$D:$D,MATCH($D41,CSCORIO!$A:$A,0)),
IF($C41="MERC",INDEX(MERCADO!$E:$E,MATCH($D41,MERCADO!$A:$A,0)),
IF($C41="COMP",INDEX(COMPOSICAO!$I:$I,MATCH($D41,COMPOSICAO!$A:$A,0)),
0))))))))),0)</f>
        <v>123.53</v>
      </c>
      <c r="I41" s="430">
        <f t="shared" si="12"/>
        <v>168.73</v>
      </c>
      <c r="J41" s="431">
        <f t="shared" si="13"/>
        <v>1508.45</v>
      </c>
      <c r="K41" s="432"/>
      <c r="L41" s="433">
        <f t="shared" si="14"/>
        <v>8.9400000000000013</v>
      </c>
      <c r="M41" s="434">
        <f t="shared" si="15"/>
        <v>1508.45</v>
      </c>
      <c r="N41" s="435">
        <f t="shared" si="16"/>
        <v>1.2039989895172394E-2</v>
      </c>
      <c r="O41" s="434" t="str">
        <f t="shared" si="17"/>
        <v>B</v>
      </c>
      <c r="P41" s="474" t="e">
        <f>J41/#REF!</f>
        <v>#REF!</v>
      </c>
    </row>
    <row r="42" spans="1:16" s="437" customFormat="1" ht="42" customHeight="1">
      <c r="A42" s="425"/>
      <c r="B42" s="456" t="s">
        <v>3672</v>
      </c>
      <c r="C42" s="426" t="s">
        <v>669</v>
      </c>
      <c r="D42" s="426">
        <v>98557</v>
      </c>
      <c r="E42" s="427" t="str">
        <f>IFERROR(PROPER(
IF($C42="DER",INDEX(CDER!$B:$B,MATCH($D42,CDER!$A:$A,0)),
IF($C42="CDER-R",INDEX('CDER-R'!B:B,MATCH($D42,'CDER-R'!A:A,0)),
IF($C42="SICRO",INDEX(SICRO!B:B,MATCH($D42,SICRO!A:A,0)),
IF($C42="SINAPI",INDEX(CSINAPI!$B:$B,MATCH($D42,CSINAPI!$A:$A,0)),
IF($C42="ISINAPI",INDEX(ISINAPI!$B:$B,MATCH($D42,ISINAPI!$A:$A,0)),
IF($C42="CESAN",INDEX(CCESAN!$B:$B,MATCH($D42,CCESAN!$A:$A,0)),
IF($C42="SCORIO",INDEX(CSCORIO!$B:$B,MATCH($D42,CSCORIO!$A:$A,0)),
IF($C42="MERC",INDEX(MERCADO!$B:$B,MATCH($D42,MERCADO!$A:$A,0)),
IF($C42="COMP",INDEX(COMPOSICAO!$B:$B,MATCH($D42,COMPOSICAO!$A:$A,0)),
"")))))))))),"*Verificar código*")</f>
        <v>Impermeabilização De Superfície Com Emulsão Asfáltica, 2 Demãos. Af_09/2023</v>
      </c>
      <c r="F42" s="428" t="str">
        <f>IFERROR(LOWER(
IF($C42="DER",INDEX(CDER!$C:$C,MATCH($D42,CDER!$A:$A,0)),
IF($C42="CDER-R",INDEX('CDER-R'!C:C,MATCH($D42,'CDER-R'!A:A,0)),
IF($C42="SICRO",INDEX(SICRO!C:C,MATCH($D42,SICRO!A:A,0)),
IF($C42="SINAPI",INDEX(CSINAPI!$C:$C,MATCH($D42,CSINAPI!$A:$A,0)),
IF($C42="ISINAPI",INDEX(ISINAPI!$C:$C,MATCH($D42,ISINAPI!$A:$A,0)),
IF($C42="CESAN",INDEX(CCESAN!$C:$C,MATCH($D42,CCESAN!$A:$A,0)),
IF($C42="SCORIO",INDEX(CSCORIO!$C:$C,MATCH($D42,CSCORIO!$A:$A,0)),
IF($C42="MERC",INDEX(MERCADO!$D:$D,MATCH($D42,MERCADO!$A:$A,0)),
IF($C42="COMP",INDEX(COMPOSICAO!$H:$H,MATCH($D42,COMPOSICAO!$A:$A,0)),
"")))))))))),"")</f>
        <v>m2</v>
      </c>
      <c r="G42" s="429">
        <f>'MEMÓRIA DE CÁLCULO'!J144</f>
        <v>51.468000000000004</v>
      </c>
      <c r="H42" s="430">
        <f>IFERROR(
IF($C42="DER",INDEX(CDER!$D:$D,MATCH($D42,CDER!$A:$A,0)),
IF($C42="CDER-R",INDEX('CDER-R'!D:D,MATCH($D42,'CDER-R'!A:A,0)),
IF($C42="SICRO",INDEX(SICRO!D:D,MATCH($D42,SICRO!A:A,0)),
IF($C42="SINAPI",INDEX(CSINAPI!$D:$D,MATCH($D42,CSINAPI!$A:$A,0)),
IF($C42="ISINAPI",INDEX(ISINAPI!$E:$E,MATCH($D42,ISINAPI!$A:$A,0)),
IF($C42="CESAN",INDEX(CCESAN!$D:$D,MATCH($D42,CCESAN!$A:$A,0)),
IF($C42="SCORIO",INDEX(CSCORIO!$D:$D,MATCH($D42,CSCORIO!$A:$A,0)),
IF($C42="MERC",INDEX(MERCADO!$E:$E,MATCH($D42,MERCADO!$A:$A,0)),
IF($C42="COMP",INDEX(COMPOSICAO!$I:$I,MATCH($D42,COMPOSICAO!$A:$A,0)),
0))))))))),0)</f>
        <v>42.28</v>
      </c>
      <c r="I42" s="430">
        <f t="shared" si="12"/>
        <v>57.75</v>
      </c>
      <c r="J42" s="431">
        <f t="shared" si="13"/>
        <v>2972.28</v>
      </c>
      <c r="K42" s="432"/>
      <c r="L42" s="433">
        <f t="shared" si="14"/>
        <v>51.468000000000004</v>
      </c>
      <c r="M42" s="434">
        <f t="shared" si="15"/>
        <v>2972.28</v>
      </c>
      <c r="N42" s="435">
        <f t="shared" si="16"/>
        <v>2.3723836498142466E-2</v>
      </c>
      <c r="O42" s="434" t="str">
        <f t="shared" si="17"/>
        <v>A</v>
      </c>
      <c r="P42" s="474" t="e">
        <f>J42/#REF!</f>
        <v>#REF!</v>
      </c>
    </row>
    <row r="43" spans="1:16" s="437" customFormat="1" ht="42" customHeight="1">
      <c r="A43" s="425"/>
      <c r="B43" s="456" t="s">
        <v>3674</v>
      </c>
      <c r="C43" s="426" t="s">
        <v>683</v>
      </c>
      <c r="D43" s="426">
        <v>120101</v>
      </c>
      <c r="E43" s="427" t="str">
        <f>IFERROR(PROPER(
IF($C43="DER",INDEX(CDER!$B:$B,MATCH($D43,CDER!$A:$A,0)),
IF($C43="CDER-R",INDEX('CDER-R'!B:B,MATCH($D43,'CDER-R'!A:A,0)),
IF($C43="SICRO",INDEX(SICRO!B:B,MATCH($D43,SICRO!A:A,0)),
IF($C43="SINAPI",INDEX(CSINAPI!$B:$B,MATCH($D43,CSINAPI!$A:$A,0)),
IF($C43="ISINAPI",INDEX(ISINAPI!$B:$B,MATCH($D43,ISINAPI!$A:$A,0)),
IF($C43="CESAN",INDEX(CCESAN!$B:$B,MATCH($D43,CCESAN!$A:$A,0)),
IF($C43="SCORIO",INDEX(CSCORIO!$B:$B,MATCH($D43,CSCORIO!$A:$A,0)),
IF($C43="MERC",INDEX(MERCADO!$B:$B,MATCH($D43,MERCADO!$A:$A,0)),
IF($C43="COMP",INDEX(COMPOSICAO!$B:$B,MATCH($D43,COMPOSICAO!$A:$A,0)),
"")))))))))),"*Verificar código*")</f>
        <v>Chapisco De Argamassa De Cimento E Areia Média Ou Grossa Lavada, No Traço 1:3, Espessura 5 Mm</v>
      </c>
      <c r="F43" s="428" t="str">
        <f>IFERROR(LOWER(
IF($C43="DER",INDEX(CDER!$C:$C,MATCH($D43,CDER!$A:$A,0)),
IF($C43="CDER-R",INDEX('CDER-R'!C:C,MATCH($D43,'CDER-R'!A:A,0)),
IF($C43="SICRO",INDEX(SICRO!C:C,MATCH($D43,SICRO!A:A,0)),
IF($C43="SINAPI",INDEX(CSINAPI!$C:$C,MATCH($D43,CSINAPI!$A:$A,0)),
IF($C43="ISINAPI",INDEX(ISINAPI!$C:$C,MATCH($D43,ISINAPI!$A:$A,0)),
IF($C43="CESAN",INDEX(CCESAN!$C:$C,MATCH($D43,CCESAN!$A:$A,0)),
IF($C43="SCORIO",INDEX(CSCORIO!$C:$C,MATCH($D43,CSCORIO!$A:$A,0)),
IF($C43="MERC",INDEX(MERCADO!$D:$D,MATCH($D43,MERCADO!$A:$A,0)),
IF($C43="COMP",INDEX(COMPOSICAO!$H:$H,MATCH($D43,COMPOSICAO!$A:$A,0)),
"")))))))))),"")</f>
        <v>m2</v>
      </c>
      <c r="G43" s="429">
        <f>'MEMÓRIA DE CÁLCULO'!J150</f>
        <v>260.31400000000002</v>
      </c>
      <c r="H43" s="430">
        <f>IFERROR(
IF($C43="DER",INDEX(CDER!$D:$D,MATCH($D43,CDER!$A:$A,0)),
IF($C43="CDER-R",INDEX('CDER-R'!D:D,MATCH($D43,'CDER-R'!A:A,0)),
IF($C43="SICRO",INDEX(SICRO!D:D,MATCH($D43,SICRO!A:A,0)),
IF($C43="SINAPI",INDEX(CSINAPI!$D:$D,MATCH($D43,CSINAPI!$A:$A,0)),
IF($C43="ISINAPI",INDEX(ISINAPI!$E:$E,MATCH($D43,ISINAPI!$A:$A,0)),
IF($C43="CESAN",INDEX(CCESAN!$D:$D,MATCH($D43,CCESAN!$A:$A,0)),
IF($C43="SCORIO",INDEX(CSCORIO!$D:$D,MATCH($D43,CSCORIO!$A:$A,0)),
IF($C43="MERC",INDEX(MERCADO!$E:$E,MATCH($D43,MERCADO!$A:$A,0)),
IF($C43="COMP",INDEX(COMPOSICAO!$I:$I,MATCH($D43,COMPOSICAO!$A:$A,0)),
0))))))))),0)</f>
        <v>7.34</v>
      </c>
      <c r="I43" s="430">
        <f t="shared" si="12"/>
        <v>10.029999999999999</v>
      </c>
      <c r="J43" s="431">
        <f t="shared" si="13"/>
        <v>2610.9499999999998</v>
      </c>
      <c r="K43" s="432"/>
      <c r="L43" s="433">
        <f t="shared" si="14"/>
        <v>260.31400000000002</v>
      </c>
      <c r="M43" s="434">
        <f t="shared" si="15"/>
        <v>2610.9499999999998</v>
      </c>
      <c r="N43" s="435">
        <f t="shared" si="16"/>
        <v>2.0839810147370054E-2</v>
      </c>
      <c r="O43" s="434" t="str">
        <f t="shared" si="17"/>
        <v>A</v>
      </c>
      <c r="P43" s="474" t="e">
        <f>J43/#REF!</f>
        <v>#REF!</v>
      </c>
    </row>
    <row r="44" spans="1:16" ht="57.75" customHeight="1">
      <c r="B44" s="470" t="s">
        <v>3783</v>
      </c>
      <c r="C44" s="149" t="s">
        <v>683</v>
      </c>
      <c r="D44" s="149">
        <v>120301</v>
      </c>
      <c r="E44" s="150" t="str">
        <f>IFERROR(PROPER(
IF($C44="DER",INDEX(CDER!$B:$B,MATCH($D44,CDER!$A:$A,0)),
IF($C44="CDER-R",INDEX('CDER-R'!B:B,MATCH($D44,'CDER-R'!A:A,0)),
IF($C44="SICRO",INDEX(SICRO!B:B,MATCH($D44,SICRO!A:A,0)),
IF($C44="SINAPI",INDEX(CSINAPI!$B:$B,MATCH($D44,CSINAPI!$A:$A,0)),
IF($C44="ISINAPI",INDEX(ISINAPI!$B:$B,MATCH($D44,ISINAPI!$A:$A,0)),
IF($C44="CESAN",INDEX(CCESAN!$B:$B,MATCH($D44,CCESAN!$A:$A,0)),
IF($C44="SCORIO",INDEX(CSCORIO!$B:$B,MATCH($D44,CSCORIO!$A:$A,0)),
IF($C44="MERC",INDEX(MERCADO!$B:$B,MATCH($D44,MERCADO!$A:$A,0)),
IF($C44="COMP",INDEX(COMPOSICAO!$B:$B,MATCH($D44,COMPOSICAO!$A:$A,0)),
"")))))))))),"*Verificar código*")</f>
        <v>Emboço De Argamassa De Cimento, Cal Hidratada Ch1 E Areia Média Ou Grossa Lavada No Traço 1:0.5:6, Espessura 20 Mm</v>
      </c>
      <c r="F44" s="151" t="str">
        <f>IFERROR(LOWER(
IF($C44="DER",INDEX(CDER!$C:$C,MATCH($D44,CDER!$A:$A,0)),
IF($C44="CDER-R",INDEX('CDER-R'!C:C,MATCH($D44,'CDER-R'!A:A,0)),
IF($C44="SICRO",INDEX(SICRO!C:C,MATCH($D44,SICRO!A:A,0)),
IF($C44="SINAPI",INDEX(CSINAPI!$C:$C,MATCH($D44,CSINAPI!$A:$A,0)),
IF($C44="ISINAPI",INDEX(ISINAPI!$C:$C,MATCH($D44,ISINAPI!$A:$A,0)),
IF($C44="CESAN",INDEX(CCESAN!$C:$C,MATCH($D44,CCESAN!$A:$A,0)),
IF($C44="SCORIO",INDEX(CSCORIO!$C:$C,MATCH($D44,CSCORIO!$A:$A,0)),
IF($C44="MERC",INDEX(MERCADO!$D:$D,MATCH($D44,MERCADO!$A:$A,0)),
IF($C44="COMP",INDEX(COMPOSICAO!$H:$H,MATCH($D44,COMPOSICAO!$A:$A,0)),
"")))))))))),"")</f>
        <v>m2</v>
      </c>
      <c r="G44" s="152">
        <f>VLOOKUP(B44,'MEMÓRIA DE CÁLCULO'!A:J,10,0)</f>
        <v>24.229999999999997</v>
      </c>
      <c r="H44" s="221">
        <f>IFERROR(
IF($C44="DER",INDEX(CDER!$D:$D,MATCH($D44,CDER!$A:$A,0)),
IF($C44="CDER-R",INDEX('CDER-R'!D:D,MATCH($D44,'CDER-R'!A:A,0)),
IF($C44="SICRO",INDEX(SICRO!D:D,MATCH($D44,SICRO!A:A,0)),
IF($C44="SINAPI",INDEX(CSINAPI!$D:$D,MATCH($D44,CSINAPI!$A:$A,0)),
IF($C44="ISINAPI",INDEX(ISINAPI!$E:$E,MATCH($D44,ISINAPI!$A:$A,0)),
IF($C44="CESAN",INDEX(CCESAN!$D:$D,MATCH($D44,CCESAN!$A:$A,0)),
IF($C44="SCORIO",INDEX(CSCORIO!$D:$D,MATCH($D44,CSCORIO!$A:$A,0)),
IF($C44="MERC",INDEX(MERCADO!$E:$E,MATCH($D44,MERCADO!$A:$A,0)),
IF($C44="COMP",INDEX(COMPOSICAO!$I:$I,MATCH($D44,COMPOSICAO!$A:$A,0)),
0))))))))),0)</f>
        <v>35.56</v>
      </c>
      <c r="I44" s="222">
        <f t="shared" si="12"/>
        <v>48.57</v>
      </c>
      <c r="J44" s="220">
        <f t="shared" si="13"/>
        <v>1176.8499999999999</v>
      </c>
      <c r="K44" s="155"/>
      <c r="L44" s="156">
        <f t="shared" si="14"/>
        <v>24.229999999999997</v>
      </c>
      <c r="M44" s="157">
        <f t="shared" si="15"/>
        <v>1176.8499999999999</v>
      </c>
      <c r="N44" s="158">
        <f t="shared" si="16"/>
        <v>9.3932593775952998E-3</v>
      </c>
      <c r="O44" s="157" t="str">
        <f t="shared" si="17"/>
        <v>C</v>
      </c>
      <c r="P44" s="335" t="e">
        <f>J44/#REF!</f>
        <v>#REF!</v>
      </c>
    </row>
    <row r="45" spans="1:16" s="437" customFormat="1" ht="39" customHeight="1">
      <c r="A45" s="425"/>
      <c r="B45" s="456" t="s">
        <v>3784</v>
      </c>
      <c r="C45" s="426" t="s">
        <v>683</v>
      </c>
      <c r="D45" s="426">
        <v>120302</v>
      </c>
      <c r="E45" s="427" t="str">
        <f>IFERROR(PROPER(
IF($C45="DER",INDEX(CDER!$B:$B,MATCH($D45,CDER!$A:$A,0)),
IF($C45="CDER-R",INDEX('CDER-R'!B:B,MATCH($D45,'CDER-R'!A:A,0)),
IF($C45="SICRO",INDEX(SICRO!B:B,MATCH($D45,SICRO!A:A,0)),
IF($C45="SINAPI",INDEX(CSINAPI!$B:$B,MATCH($D45,CSINAPI!$A:$A,0)),
IF($C45="ISINAPI",INDEX(ISINAPI!$B:$B,MATCH($D45,ISINAPI!$A:$A,0)),
IF($C45="CESAN",INDEX(CCESAN!$B:$B,MATCH($D45,CCESAN!$A:$A,0)),
IF($C45="SCORIO",INDEX(CSCORIO!$B:$B,MATCH($D45,CSCORIO!$A:$A,0)),
IF($C45="MERC",INDEX(MERCADO!$B:$B,MATCH($D45,MERCADO!$A:$A,0)),
IF($C45="COMP",INDEX(COMPOSICAO!$B:$B,MATCH($D45,COMPOSICAO!$A:$A,0)),
"")))))))))),"*Verificar código*")</f>
        <v>Reboco De Argamassa De Cimento, Cal Hidratada Ch1 E Areia Média Ou Grossa Lavada No Traço 1:0.5:6, Espessura 5Mm</v>
      </c>
      <c r="F45" s="428" t="str">
        <f>IFERROR(LOWER(
IF($C45="DER",INDEX(CDER!$C:$C,MATCH($D45,CDER!$A:$A,0)),
IF($C45="CDER-R",INDEX('CDER-R'!C:C,MATCH($D45,'CDER-R'!A:A,0)),
IF($C45="SICRO",INDEX(SICRO!C:C,MATCH($D45,SICRO!A:A,0)),
IF($C45="SINAPI",INDEX(CSINAPI!$C:$C,MATCH($D45,CSINAPI!$A:$A,0)),
IF($C45="ISINAPI",INDEX(ISINAPI!$C:$C,MATCH($D45,ISINAPI!$A:$A,0)),
IF($C45="CESAN",INDEX(CCESAN!$C:$C,MATCH($D45,CCESAN!$A:$A,0)),
IF($C45="SCORIO",INDEX(CSCORIO!$C:$C,MATCH($D45,CSCORIO!$A:$A,0)),
IF($C45="MERC",INDEX(MERCADO!$D:$D,MATCH($D45,MERCADO!$A:$A,0)),
IF($C45="COMP",INDEX(COMPOSICAO!$H:$H,MATCH($D45,COMPOSICAO!$A:$A,0)),
"")))))))))),"")</f>
        <v>m2</v>
      </c>
      <c r="G45" s="429">
        <f>'MEMÓRIA DE CÁLCULO'!J165</f>
        <v>236.08400000000003</v>
      </c>
      <c r="H45" s="430">
        <f>IFERROR(
IF($C45="DER",INDEX(CDER!$D:$D,MATCH($D45,CDER!$A:$A,0)),
IF($C45="CDER-R",INDEX('CDER-R'!D:D,MATCH($D45,'CDER-R'!A:A,0)),
IF($C45="SICRO",INDEX(SICRO!D:D,MATCH($D45,SICRO!A:A,0)),
IF($C45="SINAPI",INDEX(CSINAPI!$D:$D,MATCH($D45,CSINAPI!$A:$A,0)),
IF($C45="ISINAPI",INDEX(ISINAPI!$E:$E,MATCH($D45,ISINAPI!$A:$A,0)),
IF($C45="CESAN",INDEX(CCESAN!$D:$D,MATCH($D45,CCESAN!$A:$A,0)),
IF($C45="SCORIO",INDEX(CSCORIO!$D:$D,MATCH($D45,CSCORIO!$A:$A,0)),
IF($C45="MERC",INDEX(MERCADO!$E:$E,MATCH($D45,MERCADO!$A:$A,0)),
IF($C45="COMP",INDEX(COMPOSICAO!$I:$I,MATCH($D45,COMPOSICAO!$A:$A,0)),
0))))))))),0)</f>
        <v>25</v>
      </c>
      <c r="I45" s="430">
        <f t="shared" si="12"/>
        <v>34.15</v>
      </c>
      <c r="J45" s="431">
        <f t="shared" si="13"/>
        <v>8062.27</v>
      </c>
      <c r="K45" s="432"/>
      <c r="L45" s="433">
        <f t="shared" si="14"/>
        <v>236.08400000000003</v>
      </c>
      <c r="M45" s="434">
        <f t="shared" si="15"/>
        <v>8062.27</v>
      </c>
      <c r="N45" s="435">
        <f t="shared" si="16"/>
        <v>6.4350591224204667E-2</v>
      </c>
      <c r="O45" s="434" t="str">
        <f t="shared" si="17"/>
        <v>A</v>
      </c>
      <c r="P45" s="474" t="e">
        <f>J45/#REF!</f>
        <v>#REF!</v>
      </c>
    </row>
    <row r="46" spans="1:16" ht="30" customHeight="1">
      <c r="B46" s="118">
        <v>5</v>
      </c>
      <c r="C46" s="149"/>
      <c r="D46" s="149"/>
      <c r="E46" s="150" t="s">
        <v>3656</v>
      </c>
      <c r="F46" s="151"/>
      <c r="G46" s="152">
        <f>VLOOKUP(B46,'MEMÓRIA DE CÁLCULO'!A:J,10,0)</f>
        <v>0</v>
      </c>
      <c r="H46" s="221"/>
      <c r="I46" s="222"/>
      <c r="J46" s="220">
        <f>SUM(J47:J58)</f>
        <v>14061.25</v>
      </c>
      <c r="K46" s="155"/>
      <c r="L46" s="156"/>
      <c r="M46" s="157"/>
      <c r="N46" s="158"/>
      <c r="O46" s="157"/>
      <c r="P46" s="155"/>
    </row>
    <row r="47" spans="1:16" ht="42" customHeight="1">
      <c r="A47" s="260" t="str">
        <f>CONCATENATE(C47,D47)</f>
        <v>DER50301</v>
      </c>
      <c r="B47" s="118" t="s">
        <v>3673</v>
      </c>
      <c r="C47" s="149" t="s">
        <v>683</v>
      </c>
      <c r="D47" s="149">
        <v>50301</v>
      </c>
      <c r="E47" s="150" t="str">
        <f>IFERROR(PROPER(
IF($C47="DER",INDEX(CDER!$B:$B,MATCH($D47,CDER!$A:$A,0)),
IF($C47="CDER-R",INDEX('CDER-R'!B:B,MATCH($D47,'CDER-R'!A:A,0)),
IF($C47="SICRO",INDEX(SICRO!B:B,MATCH($D47,SICRO!A:A,0)),
IF($C47="SINAPI",INDEX(CSINAPI!$B:$B,MATCH($D47,CSINAPI!$A:$A,0)),
IF($C47="CESAN",INDEX(CCESAN!$B:$B,MATCH($D47,CCESAN!$A:$A,0)),
IF($C47="SCORIO",INDEX(CSCORIO!$B:$B,MATCH($D47,CSCORIO!$A:$A,0)),
IF($C47="MERC",INDEX(MERCADO!$B:$B,MATCH($D47,MERCADO!$A:$A,0)),
IF($C47="COMP",INDEX(COMPOSICAO!$B:$B,MATCH($D47,COMPOSICAO!$A:$A,0)),
""))))))))),"*Verificar código*")</f>
        <v>Verga/Contraverga Reta De Concreto Armado Moldada In Loco 10 X 5 Cm, Fck = 15 Mpa, Inclusive Forma, Armação E Desforma, Comprimento Inferior A 2.0 Metros</v>
      </c>
      <c r="F47" s="151" t="str">
        <f>IFERROR(LOWER(
IF($C47="DER",INDEX(CDER!$C:$C,MATCH($D47,CDER!$A:$A,0)),
IF($C47="CDER-R",INDEX('CDER-R'!C:C,MATCH($D47,'CDER-R'!A:A,0)),
IF($C47="SICRO",INDEX(SICRO!C:C,MATCH($D47,SICRO!A:A,0)),
IF($C47="SINAPI",INDEX(CSINAPI!$C:$C,MATCH($D47,CSINAPI!$A:$A,0)),
IF($C47="CESAN",INDEX(CCESAN!$C:$C,MATCH($D47,CCESAN!$A:$A,0)),
IF($C47="SCORIO",INDEX(CSCORIO!$C:$C,MATCH($D47,CSCORIO!$A:$A,0)),
IF($C47="MERC",INDEX(MERCADO!$D:$D,MATCH($D47,MERCADO!$A:$A,0)),
IF($C47="COMP",INDEX(COMPOSICAO!$H:$H,MATCH($D47,COMPOSICAO!$A:$A,0)),
""))))))))),"")</f>
        <v>m</v>
      </c>
      <c r="G47" s="152">
        <f>VLOOKUP(B47,'MEMÓRIA DE CÁLCULO'!A:J,10,0)</f>
        <v>18.7</v>
      </c>
      <c r="H47" s="221">
        <f>IFERROR(
IF($C47="DER",INDEX(CDER!$D:$D,MATCH($D47,CDER!$A:$A,0)),
IF($C47="CDER-R",INDEX('CDER-R'!D:D,MATCH($D47,'CDER-R'!A:A,0)),
IF($C47="SICRO",INDEX(SICRO!D:D,MATCH($D47,SICRO!A:A,0)),
IF($C47="SINAPI",INDEX(CSINAPI!$D:$D,MATCH($D47,CSINAPI!$A:$A,0)),
IF($C47="CESAN",INDEX(CCESAN!$D:$D,MATCH($D47,CCESAN!$A:$A,0)),
IF($C47="SCORIO",INDEX(CSCORIO!$D:$D,MATCH($D47,CSCORIO!$A:$A,0)),
IF($C47="MERC",INDEX(MERCADO!$E:$E,MATCH($D47,MERCADO!$A:$A,0)),
IF($C47="COMP",INDEX(COMPOSICAO!$I:$I,MATCH($D47,COMPOSICAO!$A:$A,0)),
0)))))))),0)</f>
        <v>40.880000000000003</v>
      </c>
      <c r="I47" s="222">
        <f t="shared" ref="I47:I56" si="18">IFERROR(ROUND(H47*(1+$J$2),2),"")</f>
        <v>55.84</v>
      </c>
      <c r="J47" s="220">
        <f t="shared" ref="J47:J58" si="19">IFERROR(ROUND($I47*$G47,2),"")</f>
        <v>1044.21</v>
      </c>
      <c r="K47" s="155"/>
      <c r="L47" s="156">
        <f>IF((COUNTIF($A$5:$A47,$A47))&gt;1,0,SUMIF(A:A,$A47,G:G))</f>
        <v>18.7</v>
      </c>
      <c r="M47" s="157">
        <f t="shared" ref="M47:M56" si="20">ROUND(L47*I47,2)</f>
        <v>1044.21</v>
      </c>
      <c r="N47" s="158">
        <f t="shared" ref="N47:N58" si="21">M47/$J$114</f>
        <v>8.3345671705644629E-3</v>
      </c>
      <c r="O47" s="157" t="str">
        <f t="shared" ref="O47:O56" si="22">VLOOKUP(M47,$Z$2:$AA$4,2,1)</f>
        <v>C</v>
      </c>
      <c r="P47" s="155"/>
    </row>
    <row r="48" spans="1:16" ht="63" customHeight="1">
      <c r="A48" s="260" t="str">
        <f t="shared" ref="A48" si="23">CONCATENATE(C48,D48)</f>
        <v>DER60103</v>
      </c>
      <c r="B48" s="118" t="s">
        <v>3760</v>
      </c>
      <c r="C48" s="149" t="s">
        <v>683</v>
      </c>
      <c r="D48" s="149">
        <v>60103</v>
      </c>
      <c r="E48" s="150" t="str">
        <f>IFERROR(PROPER(
IF($C48="DER",INDEX(CDER!$B:$B,MATCH($D48,CDER!$A:$A,0)),
IF($C48="CDER-R",INDEX('CDER-R'!B:B,MATCH($D48,'CDER-R'!A:A,0)),
IF($C48="SICRO",INDEX(SICRO!B:B,MATCH($D48,SICRO!A:A,0)),
IF($C48="SINAPI",INDEX(CSINAPI!$B:$B,MATCH($D48,CSINAPI!$A:$A,0)),
IF($C48="ISINAPI",INDEX(ISINAPI!$B:$B,MATCH($D48,ISINAPI!$A:$A,0)),
IF($C48="CESAN",INDEX(CCESAN!$B:$B,MATCH($D48,CCESAN!$A:$A,0)),
IF($C48="SCORIO",INDEX(CSCORIO!$B:$B,MATCH($D48,CSCORIO!$A:$A,0)),
IF($C48="MERC",INDEX(MERCADO!$B:$B,MATCH($D48,MERCADO!$A:$A,0)),
IF($C48="COMP",INDEX(COMPOSICAO!$B:$B,MATCH($D48,COMPOSICAO!$A:$A,0)),
"")))))))))),"*Verificar código*")</f>
        <v>Marco Em Madeira De Lei Tipo Peroba, Ipê, Angelim Pedra Ou Equivalente, Com 15 X 3Cm De Batente, Nas Dimensões: 0,80 X 2,10 M</v>
      </c>
      <c r="F48" s="151" t="str">
        <f>IFERROR(LOWER(
IF($C48="DER",INDEX(CDER!$C:$C,MATCH($D48,CDER!$A:$A,0)),
IF($C48="CDER-R",INDEX('CDER-R'!C:C,MATCH($D48,'CDER-R'!A:A,0)),
IF($C48="SICRO",INDEX(SICRO!C:C,MATCH($D48,SICRO!A:A,0)),
IF($C48="SINAPI",INDEX(CSINAPI!$C:$C,MATCH($D48,CSINAPI!$A:$A,0)),
IF($C48="ISINAPI",INDEX(ISINAPI!$C:$C,MATCH($D48,ISINAPI!$A:$A,0)),
IF($C48="CESAN",INDEX(CCESAN!$C:$C,MATCH($D48,CCESAN!$A:$A,0)),
IF($C48="SCORIO",INDEX(CSCORIO!$C:$C,MATCH($D48,CSCORIO!$A:$A,0)),
IF($C48="MERC",INDEX(MERCADO!$D:$D,MATCH($D48,MERCADO!$A:$A,0)),
IF($C48="COMP",INDEX(COMPOSICAO!$H:$H,MATCH($D48,COMPOSICAO!$A:$A,0)),
"")))))))))),"")</f>
        <v>und</v>
      </c>
      <c r="G48" s="152">
        <f>VLOOKUP(B48,'MEMÓRIA DE CÁLCULO'!A:J,10,0)</f>
        <v>2</v>
      </c>
      <c r="H48" s="221">
        <f>IFERROR(
IF($C48="DER",INDEX(CDER!$D:$D,MATCH($D48,CDER!$A:$A,0)),
IF($C48="CDER-R",INDEX('CDER-R'!D:D,MATCH($D48,'CDER-R'!A:A,0)),
IF($C48="SICRO",INDEX(SICRO!D:D,MATCH($D48,SICRO!A:A,0)),
IF($C48="SINAPI",INDEX(CSINAPI!$D:$D,MATCH($D48,CSINAPI!$A:$A,0)),
IF($C48="CESAN",INDEX(CCESAN!$D:$D,MATCH($D48,CCESAN!$A:$A,0)),
IF($C48="SCORIO",INDEX(CSCORIO!$D:$D,MATCH($D48,CSCORIO!$A:$A,0)),
IF($C48="MERC",INDEX(MERCADO!$E:$E,MATCH($D48,MERCADO!$A:$A,0)),
IF($C48="COMP",INDEX(COMPOSICAO!$I:$I,MATCH($D48,COMPOSICAO!$A:$A,0)),
0)))))))),0)</f>
        <v>379.03</v>
      </c>
      <c r="I48" s="222">
        <f t="shared" ref="I48" si="24">IFERROR(ROUND(H48*(1+$J$2),2),"")</f>
        <v>517.72</v>
      </c>
      <c r="J48" s="220">
        <f t="shared" si="19"/>
        <v>1035.44</v>
      </c>
      <c r="K48" s="155"/>
      <c r="L48" s="156">
        <f t="shared" ref="L48" si="25">G48</f>
        <v>2</v>
      </c>
      <c r="M48" s="157">
        <f t="shared" ref="M48" si="26">ROUND(L48*I48,2)</f>
        <v>1035.44</v>
      </c>
      <c r="N48" s="158">
        <f t="shared" si="21"/>
        <v>8.2645676933655755E-3</v>
      </c>
      <c r="O48" s="157" t="str">
        <f t="shared" ref="O48" si="27">VLOOKUP(M48,$Z$2:$AA$4,2,1)</f>
        <v>C</v>
      </c>
      <c r="P48" s="335" t="e">
        <f>J48/#REF!</f>
        <v>#REF!</v>
      </c>
    </row>
    <row r="49" spans="1:16" ht="63" customHeight="1">
      <c r="A49" s="260" t="str">
        <f t="shared" ref="A49:A112" si="28">CONCATENATE(C49,D49)</f>
        <v>DER61303</v>
      </c>
      <c r="B49" s="118" t="s">
        <v>3675</v>
      </c>
      <c r="C49" s="149" t="s">
        <v>683</v>
      </c>
      <c r="D49" s="149">
        <v>61303</v>
      </c>
      <c r="E49" s="150" t="str">
        <f>IFERROR(PROPER(
IF($C49="DER",INDEX(CDER!$B:$B,MATCH($D49,CDER!$A:$A,0)),
IF($C49="CDER-R",INDEX('CDER-R'!B:B,MATCH($D49,'CDER-R'!A:A,0)),
IF($C49="SICRO",INDEX(SICRO!B:B,MATCH($D49,SICRO!A:A,0)),
IF($C49="SINAPI",INDEX(CSINAPI!$B:$B,MATCH($D49,CSINAPI!$A:$A,0)),
IF($C49="ISINAPI",INDEX(ISINAPI!$B:$B,MATCH($D49,ISINAPI!$A:$A,0)),
IF($C49="CESAN",INDEX(CCESAN!$B:$B,MATCH($D49,CCESAN!$A:$A,0)),
IF($C49="SCORIO",INDEX(CSCORIO!$B:$B,MATCH($D49,CSCORIO!$A:$A,0)),
IF($C49="MERC",INDEX(MERCADO!$B:$B,MATCH($D49,MERCADO!$A:$A,0)),
IF($C49="COMP",INDEX(COMPOSICAO!$B:$B,MATCH($D49,COMPOSICAO!$A:$A,0)),
"")))))))))),"*Verificar código*")</f>
        <v>Porta Em Madeira De Lei Tipo Angelim Pedra Ou Equivalente,Esp. 30 A 35Mm C/ Enchimento Em Madeira 1A Qualidade, Tipo Sarrafeada Para Pintura, Inclusive Alizares, Dobradiças E Fechadura Tipo Alavanca Em Latão Cromado Lafonte Ou Equivalente, Exclusive Marco, Nas Dimensões: 0,80 X 2,10 M</v>
      </c>
      <c r="F49" s="151" t="str">
        <f>IFERROR(LOWER(
IF($C49="DER",INDEX(CDER!$C:$C,MATCH($D49,CDER!$A:$A,0)),
IF($C49="CDER-R",INDEX('CDER-R'!C:C,MATCH($D49,'CDER-R'!A:A,0)),
IF($C49="SICRO",INDEX(SICRO!C:C,MATCH($D49,SICRO!A:A,0)),
IF($C49="SINAPI",INDEX(CSINAPI!$C:$C,MATCH($D49,CSINAPI!$A:$A,0)),
IF($C49="ISINAPI",INDEX(ISINAPI!$C:$C,MATCH($D49,ISINAPI!$A:$A,0)),
IF($C49="CESAN",INDEX(CCESAN!$C:$C,MATCH($D49,CCESAN!$A:$A,0)),
IF($C49="SCORIO",INDEX(CSCORIO!$C:$C,MATCH($D49,CSCORIO!$A:$A,0)),
IF($C49="MERC",INDEX(MERCADO!$D:$D,MATCH($D49,MERCADO!$A:$A,0)),
IF($C49="COMP",INDEX(COMPOSICAO!$H:$H,MATCH($D49,COMPOSICAO!$A:$A,0)),
"")))))))))),"")</f>
        <v>und</v>
      </c>
      <c r="G49" s="152">
        <f>VLOOKUP(B49,'MEMÓRIA DE CÁLCULO'!A:J,10,0)</f>
        <v>2</v>
      </c>
      <c r="H49" s="221">
        <f>IFERROR(
IF($C49="DER",INDEX(CDER!$D:$D,MATCH($D49,CDER!$A:$A,0)),
IF($C49="CDER-R",INDEX('CDER-R'!D:D,MATCH($D49,'CDER-R'!A:A,0)),
IF($C49="SICRO",INDEX(SICRO!D:D,MATCH($D49,SICRO!A:A,0)),
IF($C49="SINAPI",INDEX(CSINAPI!$D:$D,MATCH($D49,CSINAPI!$A:$A,0)),
IF($C49="CESAN",INDEX(CCESAN!$D:$D,MATCH($D49,CCESAN!$A:$A,0)),
IF($C49="SCORIO",INDEX(CSCORIO!$D:$D,MATCH($D49,CSCORIO!$A:$A,0)),
IF($C49="MERC",INDEX(MERCADO!$E:$E,MATCH($D49,MERCADO!$A:$A,0)),
IF($C49="COMP",INDEX(COMPOSICAO!$I:$I,MATCH($D49,COMPOSICAO!$A:$A,0)),
0)))))))),0)</f>
        <v>935.74</v>
      </c>
      <c r="I49" s="222">
        <f t="shared" si="18"/>
        <v>1278.1300000000001</v>
      </c>
      <c r="J49" s="220">
        <f t="shared" si="19"/>
        <v>2556.2600000000002</v>
      </c>
      <c r="K49" s="155"/>
      <c r="L49" s="156">
        <f t="shared" ref="L49:L56" si="29">G49</f>
        <v>2</v>
      </c>
      <c r="M49" s="157">
        <f t="shared" si="20"/>
        <v>2556.2600000000002</v>
      </c>
      <c r="N49" s="158">
        <f t="shared" si="21"/>
        <v>2.040329117268281E-2</v>
      </c>
      <c r="O49" s="157" t="str">
        <f t="shared" si="22"/>
        <v>B</v>
      </c>
      <c r="P49" s="335" t="e">
        <f>J49/#REF!</f>
        <v>#REF!</v>
      </c>
    </row>
    <row r="50" spans="1:16" ht="60" customHeight="1">
      <c r="A50" s="260" t="str">
        <f t="shared" si="28"/>
        <v>SINAPI100712</v>
      </c>
      <c r="B50" s="118" t="s">
        <v>3676</v>
      </c>
      <c r="C50" s="149" t="s">
        <v>669</v>
      </c>
      <c r="D50" s="149">
        <v>100712</v>
      </c>
      <c r="E50" s="150" t="str">
        <f>IFERROR(PROPER(
IF($C50="DER",INDEX(CDER!$B:$B,MATCH($D50,CDER!$A:$A,0)),
IF($C50="CDER-R",INDEX('CDER-R'!B:B,MATCH($D50,'CDER-R'!A:A,0)),
IF($C50="SICRO",INDEX(SICRO!B:B,MATCH($D50,SICRO!A:A,0)),
IF($C50="SINAPI",INDEX(CSINAPI!$B:$B,MATCH($D50,CSINAPI!$A:$A,0)),
IF($C50="ISINAPI",INDEX(ISINAPI!$B:$B,MATCH($D50,ISINAPI!$A:$A,0)),
IF($C50="CESAN",INDEX(CCESAN!$B:$B,MATCH($D50,CCESAN!$A:$A,0)),
IF($C50="SCORIO",INDEX(CSCORIO!$B:$B,MATCH($D50,CSCORIO!$A:$A,0)),
IF($C50="MERC",INDEX(MERCADO!$B:$B,MATCH($D50,MERCADO!$A:$A,0)),
IF($C50="COMP",INDEX(COMPOSICAO!$B:$B,MATCH($D50,COMPOSICAO!$A:$A,0)),
"")))))))))),"*Verificar código*")</f>
        <v>Kit De Porta De Madeira Para Verniz, Semi-Oca (Leve Ou Média), Padrão Popular, 70X210Cm, Espessura De 3,5Cm, Itens Inclusos: Dobradiças, Montagem E Instalação De Batente, Fechadura Com Execução Do Furo - Fornecimento E Instalação. Af_12/2019</v>
      </c>
      <c r="F50" s="151" t="str">
        <f>IFERROR(LOWER(
IF($C50="DER",INDEX(CDER!$C:$C,MATCH($D50,CDER!$A:$A,0)),
IF($C50="CDER-R",INDEX('CDER-R'!C:C,MATCH($D50,'CDER-R'!A:A,0)),
IF($C50="SICRO",INDEX(SICRO!C:C,MATCH($D50,SICRO!A:A,0)),
IF($C50="SINAPI",INDEX(CSINAPI!$C:$C,MATCH($D50,CSINAPI!$A:$A,0)),
IF($C50="ISINAPI",INDEX(ISINAPI!$C:$C,MATCH($D50,ISINAPI!$A:$A,0)),
IF($C50="CESAN",INDEX(CCESAN!$C:$C,MATCH($D50,CCESAN!$A:$A,0)),
IF($C50="SCORIO",INDEX(CSCORIO!$C:$C,MATCH($D50,CSCORIO!$A:$A,0)),
IF($C50="MERC",INDEX(MERCADO!$D:$D,MATCH($D50,MERCADO!$A:$A,0)),
IF($C50="COMP",INDEX(COMPOSICAO!$H:$H,MATCH($D50,COMPOSICAO!$A:$A,0)),
"")))))))))),"")</f>
        <v>un</v>
      </c>
      <c r="G50" s="152">
        <f>VLOOKUP(B50,'MEMÓRIA DE CÁLCULO'!A:J,10,0)</f>
        <v>1</v>
      </c>
      <c r="H50" s="221">
        <f>IFERROR(
IF($C50="DER",INDEX(CDER!$D:$D,MATCH($D50,CDER!$A:$A,0)),
IF($C50="CDER-R",INDEX('CDER-R'!D:D,MATCH($D50,'CDER-R'!A:A,0)),
IF($C50="SICRO",INDEX(SICRO!D:D,MATCH($D50,SICRO!A:A,0)),
IF($C50="SINAPI",INDEX(CSINAPI!$D:$D,MATCH($D50,CSINAPI!$A:$A,0)),
IF($C50="ISINAPI",INDEX(ISINAPI!$E:$E,MATCH($D50,ISINAPI!$A:$A,0)),
IF($C50="CESAN",INDEX(CCESAN!$D:$D,MATCH($D50,CCESAN!$A:$A,0)),
IF($C50="SCORIO",INDEX(CSCORIO!$D:$D,MATCH($D50,CSCORIO!$A:$A,0)),
IF($C50="MERC",INDEX(MERCADO!$E:$E,MATCH($D50,MERCADO!$A:$A,0)),
IF($C50="COMP",INDEX(COMPOSICAO!$I:$I,MATCH($D50,COMPOSICAO!$A:$A,0)),
0))))))))),0)</f>
        <v>866.99</v>
      </c>
      <c r="I50" s="222">
        <f t="shared" si="18"/>
        <v>1184.22</v>
      </c>
      <c r="J50" s="220">
        <f t="shared" si="19"/>
        <v>1184.22</v>
      </c>
      <c r="K50" s="155"/>
      <c r="L50" s="156">
        <f t="shared" si="29"/>
        <v>1</v>
      </c>
      <c r="M50" s="157">
        <f t="shared" si="20"/>
        <v>1184.22</v>
      </c>
      <c r="N50" s="158">
        <f t="shared" si="21"/>
        <v>9.4520844798707624E-3</v>
      </c>
      <c r="O50" s="157" t="str">
        <f t="shared" si="22"/>
        <v>C</v>
      </c>
      <c r="P50" s="335" t="e">
        <f>J50/#REF!</f>
        <v>#REF!</v>
      </c>
    </row>
    <row r="51" spans="1:16" ht="65.25" customHeight="1">
      <c r="A51" s="260" t="str">
        <f t="shared" si="28"/>
        <v>SINAPI100679</v>
      </c>
      <c r="B51" s="118" t="s">
        <v>24453</v>
      </c>
      <c r="C51" s="149" t="s">
        <v>669</v>
      </c>
      <c r="D51" s="149">
        <v>100679</v>
      </c>
      <c r="E51" s="150" t="str">
        <f>IFERROR(PROPER(
IF($C51="DER",INDEX(CDER!$B:$B,MATCH($D51,CDER!$A:$A,0)),
IF($C51="CDER-R",INDEX('CDER-R'!B:B,MATCH($D51,'CDER-R'!A:A,0)),
IF($C51="SICRO",INDEX(SICRO!B:B,MATCH($D51,SICRO!A:A,0)),
IF($C51="SINAPI",INDEX(CSINAPI!$B:$B,MATCH($D51,CSINAPI!$A:$A,0)),
IF($C51="ISINAPI",INDEX(ISINAPI!$B:$B,MATCH($D51,ISINAPI!$A:$A,0)),
IF($C51="CESAN",INDEX(CCESAN!$B:$B,MATCH($D51,CCESAN!$A:$A,0)),
IF($C51="SCORIO",INDEX(CSCORIO!$B:$B,MATCH($D51,CSCORIO!$A:$A,0)),
IF($C51="MERC",INDEX(MERCADO!$B:$B,MATCH($D51,MERCADO!$A:$A,0)),
IF($C51="COMP",INDEX(COMPOSICAO!$B:$B,MATCH($D51,COMPOSICAO!$A:$A,0)),
"")))))))))),"*Verificar código*")</f>
        <v>Kit De Porta De Madeira Para Verniz, Semi-Oca (Leve Ou Média), Padrão Popular, 60X210Cm, Espessura De 3,5Cm, Itens Inclusos: Dobradiças, Montagem E Instalação De Batente, Fechadura Com Execução Do Furo - Fornecimento E Instalação. Af_12/2019</v>
      </c>
      <c r="F51" s="151" t="str">
        <f>IFERROR(LOWER(
IF($C51="DER",INDEX(CDER!$C:$C,MATCH($D51,CDER!$A:$A,0)),
IF($C51="CDER-R",INDEX('CDER-R'!C:C,MATCH($D51,'CDER-R'!A:A,0)),
IF($C51="SICRO",INDEX(SICRO!C:C,MATCH($D51,SICRO!A:A,0)),
IF($C51="SINAPI",INDEX(CSINAPI!$C:$C,MATCH($D51,CSINAPI!$A:$A,0)),
IF($C51="ISINAPI",INDEX(ISINAPI!$C:$C,MATCH($D51,ISINAPI!$A:$A,0)),
IF($C51="CESAN",INDEX(CCESAN!$C:$C,MATCH($D51,CCESAN!$A:$A,0)),
IF($C51="SCORIO",INDEX(CSCORIO!$C:$C,MATCH($D51,CSCORIO!$A:$A,0)),
IF($C51="MERC",INDEX(MERCADO!$D:$D,MATCH($D51,MERCADO!$A:$A,0)),
IF($C51="COMP",INDEX(COMPOSICAO!$H:$H,MATCH($D51,COMPOSICAO!$A:$A,0)),
"")))))))))),"")</f>
        <v>un</v>
      </c>
      <c r="G51" s="152">
        <f>VLOOKUP(B51,'MEMÓRIA DE CÁLCULO'!A:J,10,0)</f>
        <v>1</v>
      </c>
      <c r="H51" s="221">
        <f>IFERROR(
IF($C51="DER",INDEX(CDER!$D:$D,MATCH($D51,CDER!$A:$A,0)),
IF($C51="CDER-R",INDEX('CDER-R'!D:D,MATCH($D51,'CDER-R'!A:A,0)),
IF($C51="SICRO",INDEX(SICRO!D:D,MATCH($D51,SICRO!A:A,0)),
IF($C51="SINAPI",INDEX(CSINAPI!$D:$D,MATCH($D51,CSINAPI!$A:$A,0)),
IF($C51="ISINAPI",INDEX(ISINAPI!$E:$E,MATCH($D51,ISINAPI!$A:$A,0)),
IF($C51="CESAN",INDEX(CCESAN!$D:$D,MATCH($D51,CCESAN!$A:$A,0)),
IF($C51="SCORIO",INDEX(CSCORIO!$D:$D,MATCH($D51,CSCORIO!$A:$A,0)),
IF($C51="MERC",INDEX(MERCADO!$E:$E,MATCH($D51,MERCADO!$A:$A,0)),
IF($C51="COMP",INDEX(COMPOSICAO!$I:$I,MATCH($D51,COMPOSICAO!$A:$A,0)),
0))))))))),0)</f>
        <v>869.29</v>
      </c>
      <c r="I51" s="222">
        <f t="shared" si="18"/>
        <v>1187.3599999999999</v>
      </c>
      <c r="J51" s="220">
        <f t="shared" si="19"/>
        <v>1187.3599999999999</v>
      </c>
      <c r="K51" s="155"/>
      <c r="L51" s="156">
        <f t="shared" si="29"/>
        <v>1</v>
      </c>
      <c r="M51" s="157">
        <f t="shared" si="20"/>
        <v>1187.3599999999999</v>
      </c>
      <c r="N51" s="158">
        <f t="shared" si="21"/>
        <v>9.4771470064847294E-3</v>
      </c>
      <c r="O51" s="157" t="str">
        <f t="shared" si="22"/>
        <v>C</v>
      </c>
      <c r="P51" s="335" t="e">
        <f>J51/#REF!</f>
        <v>#REF!</v>
      </c>
    </row>
    <row r="52" spans="1:16" ht="26.25" customHeight="1">
      <c r="A52" s="260" t="str">
        <f t="shared" si="28"/>
        <v>DER130308</v>
      </c>
      <c r="B52" s="118" t="s">
        <v>25872</v>
      </c>
      <c r="C52" s="149" t="s">
        <v>683</v>
      </c>
      <c r="D52" s="149">
        <v>130308</v>
      </c>
      <c r="E52" s="150" t="str">
        <f>IFERROR(PROPER(
IF($C52="DER",INDEX(CDER!$B:$B,MATCH($D52,CDER!$A:$A,0)),
IF($C52="CDER-R",INDEX('CDER-R'!B:B,MATCH($D52,'CDER-R'!A:A,0)),
IF($C52="SICRO",INDEX(SICRO!B:B,MATCH($D52,SICRO!A:A,0)),
IF($C52="SINAPI",INDEX(CSINAPI!$B:$B,MATCH($D52,CSINAPI!$A:$A,0)),
IF($C52="ISINAPI",INDEX(ISINAPI!$B:$B,MATCH($D52,ISINAPI!$A:$A,0)),
IF($C52="CESAN",INDEX(CCESAN!$B:$B,MATCH($D52,CCESAN!$A:$A,0)),
IF($C52="SCORIO",INDEX(CSCORIO!$B:$B,MATCH($D52,CSCORIO!$A:$A,0)),
IF($C52="MERC",INDEX(MERCADO!$B:$B,MATCH($D52,MERCADO!$A:$A,0)),
IF($C52="COMP",INDEX(COMPOSICAO!$B:$B,MATCH($D52,COMPOSICAO!$A:$A,0)),
"")))))))))),"*Verificar código*")</f>
        <v>Soleira De Granito Esp. 2 Cm E Largura De 15 Cm</v>
      </c>
      <c r="F52" s="151" t="str">
        <f>IFERROR(LOWER(
IF($C52="DER",INDEX(CDER!$C:$C,MATCH($D52,CDER!$A:$A,0)),
IF($C52="CDER-R",INDEX('CDER-R'!C:C,MATCH($D52,'CDER-R'!A:A,0)),
IF($C52="SICRO",INDEX(SICRO!C:C,MATCH($D52,SICRO!A:A,0)),
IF($C52="SINAPI",INDEX(CSINAPI!$C:$C,MATCH($D52,CSINAPI!$A:$A,0)),
IF($C52="ISINAPI",INDEX(ISINAPI!$C:$C,MATCH($D52,ISINAPI!$A:$A,0)),
IF($C52="CESAN",INDEX(CCESAN!$C:$C,MATCH($D52,CCESAN!$A:$A,0)),
IF($C52="SCORIO",INDEX(CSCORIO!$C:$C,MATCH($D52,CSCORIO!$A:$A,0)),
IF($C52="MERC",INDEX(MERCADO!$D:$D,MATCH($D52,MERCADO!$A:$A,0)),
IF($C52="COMP",INDEX(COMPOSICAO!$H:$H,MATCH($D52,COMPOSICAO!$A:$A,0)),
"")))))))))),"")</f>
        <v>m</v>
      </c>
      <c r="G52" s="152">
        <f>VLOOKUP(B52,'MEMÓRIA DE CÁLCULO'!A:J,10,0)</f>
        <v>2.2000000000000002</v>
      </c>
      <c r="H52" s="221">
        <f>IFERROR(
IF($C52="DER",INDEX(CDER!$D:$D,MATCH($D52,CDER!$A:$A,0)),
IF($C52="CDER-R",INDEX('CDER-R'!D:D,MATCH($D52,'CDER-R'!A:A,0)),
IF($C52="SICRO",INDEX(SICRO!D:D,MATCH($D52,SICRO!A:A,0)),
IF($C52="SINAPI",INDEX(CSINAPI!$D:$D,MATCH($D52,CSINAPI!$A:$A,0)),
IF($C52="ISINAPI",INDEX(ISINAPI!$E:$E,MATCH($D52,ISINAPI!$A:$A,0)),
IF($C52="CESAN",INDEX(CCESAN!$D:$D,MATCH($D52,CCESAN!$A:$A,0)),
IF($C52="SCORIO",INDEX(CSCORIO!$D:$D,MATCH($D52,CSCORIO!$A:$A,0)),
IF($C52="MERC",INDEX(MERCADO!$E:$E,MATCH($D52,MERCADO!$A:$A,0)),
IF($C52="COMP",INDEX(COMPOSICAO!$I:$I,MATCH($D52,COMPOSICAO!$A:$A,0)),
0))))))))),0)</f>
        <v>52.59</v>
      </c>
      <c r="I52" s="222">
        <f t="shared" si="18"/>
        <v>71.83</v>
      </c>
      <c r="J52" s="220">
        <f t="shared" si="19"/>
        <v>158.03</v>
      </c>
      <c r="K52" s="155"/>
      <c r="L52" s="156">
        <f t="shared" si="29"/>
        <v>2.2000000000000002</v>
      </c>
      <c r="M52" s="157">
        <f>J52</f>
        <v>158.03</v>
      </c>
      <c r="N52" s="158">
        <f t="shared" si="21"/>
        <v>1.2613474779635343E-3</v>
      </c>
      <c r="O52" s="157" t="e">
        <f t="shared" si="22"/>
        <v>#N/A</v>
      </c>
      <c r="P52" s="335" t="e">
        <f>J52/#REF!</f>
        <v>#REF!</v>
      </c>
    </row>
    <row r="53" spans="1:16" ht="21.75" customHeight="1">
      <c r="A53" s="260" t="str">
        <f t="shared" si="28"/>
        <v>DER130317</v>
      </c>
      <c r="B53" s="118" t="s">
        <v>25873</v>
      </c>
      <c r="C53" s="149" t="s">
        <v>683</v>
      </c>
      <c r="D53" s="149">
        <v>130317</v>
      </c>
      <c r="E53" s="150" t="str">
        <f>IFERROR(PROPER(
IF($C53="DER",INDEX(CDER!$B:$B,MATCH($D53,CDER!$A:$A,0)),
IF($C53="CDER-R",INDEX('CDER-R'!B:B,MATCH($D53,'CDER-R'!A:A,0)),
IF($C53="SICRO",INDEX(SICRO!B:B,MATCH($D53,SICRO!A:A,0)),
IF($C53="SINAPI",INDEX(CSINAPI!$B:$B,MATCH($D53,CSINAPI!$A:$A,0)),
IF($C53="ISINAPI",INDEX(ISINAPI!$B:$B,MATCH($D53,ISINAPI!$A:$A,0)),
IF($C53="CESAN",INDEX(CCESAN!$B:$B,MATCH($D53,CCESAN!$A:$A,0)),
IF($C53="SCORIO",INDEX(CSCORIO!$B:$B,MATCH($D53,CSCORIO!$A:$A,0)),
IF($C53="MERC",INDEX(MERCADO!$B:$B,MATCH($D53,MERCADO!$A:$A,0)),
IF($C53="COMP",INDEX(COMPOSICAO!$B:$B,MATCH($D53,COMPOSICAO!$A:$A,0)),
"")))))))))),"*Verificar código*")</f>
        <v>Peitoril De Granito Cinza Polido, 15 Cm, Esp. 3Cm</v>
      </c>
      <c r="F53" s="151" t="str">
        <f>IFERROR(LOWER(
IF($C53="DER",INDEX(CDER!$C:$C,MATCH($D53,CDER!$A:$A,0)),
IF($C53="CDER-R",INDEX('CDER-R'!C:C,MATCH($D53,'CDER-R'!A:A,0)),
IF($C53="SICRO",INDEX(SICRO!C:C,MATCH($D53,SICRO!A:A,0)),
IF($C53="SINAPI",INDEX(CSINAPI!$C:$C,MATCH($D53,CSINAPI!$A:$A,0)),
IF($C53="ISINAPI",INDEX(ISINAPI!$C:$C,MATCH($D53,ISINAPI!$A:$A,0)),
IF($C53="CESAN",INDEX(CCESAN!$C:$C,MATCH($D53,CCESAN!$A:$A,0)),
IF($C53="SCORIO",INDEX(CSCORIO!$C:$C,MATCH($D53,CSCORIO!$A:$A,0)),
IF($C53="MERC",INDEX(MERCADO!$D:$D,MATCH($D53,MERCADO!$A:$A,0)),
IF($C53="COMP",INDEX(COMPOSICAO!$H:$H,MATCH($D53,COMPOSICAO!$A:$A,0)),
"")))))))))),"")</f>
        <v>m</v>
      </c>
      <c r="G53" s="152">
        <f>VLOOKUP(B53,'MEMÓRIA DE CÁLCULO'!A:J,10,0)</f>
        <v>5.0999999999999996</v>
      </c>
      <c r="H53" s="221">
        <f>IFERROR(
IF($C53="DER",INDEX(CDER!$D:$D,MATCH($D53,CDER!$A:$A,0)),
IF($C53="CDER-R",INDEX('CDER-R'!D:D,MATCH($D53,'CDER-R'!A:A,0)),
IF($C53="SICRO",INDEX(SICRO!D:D,MATCH($D53,SICRO!A:A,0)),
IF($C53="SINAPI",INDEX(CSINAPI!$D:$D,MATCH($D53,CSINAPI!$A:$A,0)),
IF($C53="ISINAPI",INDEX(ISINAPI!$E:$E,MATCH($D53,ISINAPI!$A:$A,0)),
IF($C53="CESAN",INDEX(CCESAN!$D:$D,MATCH($D53,CCESAN!$A:$A,0)),
IF($C53="SCORIO",INDEX(CSCORIO!$D:$D,MATCH($D53,CSCORIO!$A:$A,0)),
IF($C53="MERC",INDEX(MERCADO!$E:$E,MATCH($D53,MERCADO!$A:$A,0)),
IF($C53="COMP",INDEX(COMPOSICAO!$I:$I,MATCH($D53,COMPOSICAO!$A:$A,0)),
0))))))))),0)</f>
        <v>79.739999999999995</v>
      </c>
      <c r="I53" s="222">
        <f t="shared" si="18"/>
        <v>108.92</v>
      </c>
      <c r="J53" s="220">
        <f t="shared" si="19"/>
        <v>555.49</v>
      </c>
      <c r="K53" s="155"/>
      <c r="L53" s="156">
        <f t="shared" si="29"/>
        <v>5.0999999999999996</v>
      </c>
      <c r="M53" s="157">
        <f t="shared" si="20"/>
        <v>555.49</v>
      </c>
      <c r="N53" s="158">
        <f t="shared" si="21"/>
        <v>4.4337525187240628E-3</v>
      </c>
      <c r="O53" s="157" t="str">
        <f t="shared" si="22"/>
        <v>C</v>
      </c>
      <c r="P53" s="335" t="e">
        <f>J53/#REF!</f>
        <v>#REF!</v>
      </c>
    </row>
    <row r="54" spans="1:16" ht="50.25" customHeight="1">
      <c r="A54" s="260" t="str">
        <f t="shared" si="28"/>
        <v>SINAPI94570</v>
      </c>
      <c r="B54" s="118" t="s">
        <v>25874</v>
      </c>
      <c r="C54" s="149" t="s">
        <v>669</v>
      </c>
      <c r="D54" s="149">
        <v>94570</v>
      </c>
      <c r="E54" s="150" t="str">
        <f>IFERROR(PROPER(
IF($C54="DER",INDEX(CDER!$B:$B,MATCH($D54,CDER!$A:$A,0)),
IF($C54="CDER-R",INDEX('CDER-R'!B:B,MATCH($D54,'CDER-R'!A:A,0)),
IF($C54="SICRO",INDEX(SICRO!B:B,MATCH($D54,SICRO!A:A,0)),
IF($C54="SINAPI",INDEX(CSINAPI!$B:$B,MATCH($D54,CSINAPI!$A:$A,0)),
IF($C54="ISINAPI",INDEX(ISINAPI!$B:$B,MATCH($D54,ISINAPI!$A:$A,0)),
IF($C54="CESAN",INDEX(CCESAN!$B:$B,MATCH($D54,CCESAN!$A:$A,0)),
IF($C54="SCORIO",INDEX(CSCORIO!$B:$B,MATCH($D54,CSCORIO!$A:$A,0)),
IF($C54="MERC",INDEX(MERCADO!$B:$B,MATCH($D54,MERCADO!$A:$A,0)),
IF($C54="COMP",INDEX(COMPOSICAO!$B:$B,MATCH($D54,COMPOSICAO!$A:$A,0)),
"")))))))))),"*Verificar código*")</f>
        <v>Janela De Alumínio De Correr Com 2 Folhas Para Vidros (Vidros Inclusos), Batente/ Requadro 6 A 14 Cm, Acabamento Com Acetato Ou Brilhante, Fixação Com Parafuso, Sem Guarnição/ Alizar, Dimensões 100X120 Cm, Vedação Com Silicone, Exclusive Contramarco - Fornecimento E Instalação. Af_11/2024</v>
      </c>
      <c r="F54" s="151" t="str">
        <f>IFERROR(LOWER(
IF($C54="DER",INDEX(CDER!$C:$C,MATCH($D54,CDER!$A:$A,0)),
IF($C54="CDER-R",INDEX('CDER-R'!C:C,MATCH($D54,'CDER-R'!A:A,0)),
IF($C54="SICRO",INDEX(SICRO!C:C,MATCH($D54,SICRO!A:A,0)),
IF($C54="SINAPI",INDEX(CSINAPI!$C:$C,MATCH($D54,CSINAPI!$A:$A,0)),
IF($C54="ISINAPI",INDEX(ISINAPI!$C:$C,MATCH($D54,ISINAPI!$A:$A,0)),
IF($C54="CESAN",INDEX(CCESAN!$C:$C,MATCH($D54,CCESAN!$A:$A,0)),
IF($C54="SCORIO",INDEX(CSCORIO!$C:$C,MATCH($D54,CSCORIO!$A:$A,0)),
IF($C54="MERC",INDEX(MERCADO!$D:$D,MATCH($D54,MERCADO!$A:$A,0)),
IF($C54="COMP",INDEX(COMPOSICAO!$H:$H,MATCH($D54,COMPOSICAO!$A:$A,0)),
"")))))))))),"")</f>
        <v>m2</v>
      </c>
      <c r="G54" s="152">
        <f>VLOOKUP(B54,'MEMÓRIA DE CÁLCULO'!A:J,10,0)</f>
        <v>4.5</v>
      </c>
      <c r="H54" s="221">
        <f>IFERROR(
IF($C54="DER",INDEX(CDER!$D:$D,MATCH($D54,CDER!$A:$A,0)),
IF($C54="CDER-R",INDEX('CDER-R'!D:D,MATCH($D54,'CDER-R'!A:A,0)),
IF($C54="SICRO",INDEX(SICRO!D:D,MATCH($D54,SICRO!A:A,0)),
IF($C54="SINAPI",INDEX(CSINAPI!$D:$D,MATCH($D54,CSINAPI!$A:$A,0)),
IF($C54="ISINAPI",INDEX(ISINAPI!$E:$E,MATCH($D54,ISINAPI!$A:$A,0)),
IF($C54="CESAN",INDEX(CCESAN!$D:$D,MATCH($D54,CCESAN!$A:$A,0)),
IF($C54="SCORIO",INDEX(CSCORIO!$D:$D,MATCH($D54,CSCORIO!$A:$A,0)),
IF($C54="MERC",INDEX(MERCADO!$E:$E,MATCH($D54,MERCADO!$A:$A,0)),
IF($C54="COMP",INDEX(COMPOSICAO!$I:$I,MATCH($D54,COMPOSICAO!$A:$A,0)),
0))))))))),0)</f>
        <v>250.25</v>
      </c>
      <c r="I54" s="222">
        <f t="shared" si="18"/>
        <v>341.82</v>
      </c>
      <c r="J54" s="220">
        <f t="shared" si="19"/>
        <v>1538.19</v>
      </c>
      <c r="K54" s="155"/>
      <c r="L54" s="156">
        <f t="shared" si="29"/>
        <v>4.5</v>
      </c>
      <c r="M54" s="157">
        <f t="shared" si="20"/>
        <v>1538.19</v>
      </c>
      <c r="N54" s="158">
        <f t="shared" si="21"/>
        <v>1.2277365545331449E-2</v>
      </c>
      <c r="O54" s="157" t="str">
        <f t="shared" si="22"/>
        <v>B</v>
      </c>
      <c r="P54" s="335" t="e">
        <f>J54/#REF!</f>
        <v>#REF!</v>
      </c>
    </row>
    <row r="55" spans="1:16" ht="75" customHeight="1">
      <c r="A55" s="260" t="str">
        <f t="shared" si="28"/>
        <v>SINAPI94569</v>
      </c>
      <c r="B55" s="118" t="s">
        <v>25904</v>
      </c>
      <c r="C55" s="149" t="s">
        <v>669</v>
      </c>
      <c r="D55" s="149">
        <v>94569</v>
      </c>
      <c r="E55" s="150" t="str">
        <f>IFERROR(PROPER(
IF($C55="DER",INDEX(CDER!$B:$B,MATCH($D55,CDER!$A:$A,0)),
IF($C55="CDER-R",INDEX('CDER-R'!B:B,MATCH($D55,'CDER-R'!A:A,0)),
IF($C55="SICRO",INDEX(SICRO!B:B,MATCH($D55,SICRO!A:A,0)),
IF($C55="SINAPI",INDEX(CSINAPI!$B:$B,MATCH($D55,CSINAPI!$A:$A,0)),
IF($C55="ISINAPI",INDEX(ISINAPI!$B:$B,MATCH($D55,ISINAPI!$A:$A,0)),
IF($C55="CESAN",INDEX(CCESAN!$B:$B,MATCH($D55,CCESAN!$A:$A,0)),
IF($C55="SCORIO",INDEX(CSCORIO!$B:$B,MATCH($D55,CSCORIO!$A:$A,0)),
IF($C55="MERC",INDEX(MERCADO!$B:$B,MATCH($D55,MERCADO!$A:$A,0)),
IF($C55="COMP",INDEX(COMPOSICAO!$B:$B,MATCH($D55,COMPOSICAO!$A:$A,0)),
"")))))))))),"*Verificar código*")</f>
        <v>Janela De Alumínio Tipo Maxim-Ar, Batente/ Requadro 3 A 14 Cm, Vidro Incluso, Fixação Com Parafuso, Sem Guarnição/ Alizar, Dimensões 60X80 (A X L) Cm, Sem Acabamento, Vedação Com Silicone, Exclusive Contramarco - Fornecimento E Instalação. Af_11/2024</v>
      </c>
      <c r="F55" s="151" t="str">
        <f>IFERROR(LOWER(
IF($C55="DER",INDEX(CDER!$C:$C,MATCH($D55,CDER!$A:$A,0)),
IF($C55="CDER-R",INDEX('CDER-R'!C:C,MATCH($D55,'CDER-R'!A:A,0)),
IF($C55="SICRO",INDEX(SICRO!C:C,MATCH($D55,SICRO!A:A,0)),
IF($C55="SINAPI",INDEX(CSINAPI!$C:$C,MATCH($D55,CSINAPI!$A:$A,0)),
IF($C55="ISINAPI",INDEX(ISINAPI!$C:$C,MATCH($D55,ISINAPI!$A:$A,0)),
IF($C55="CESAN",INDEX(CCESAN!$C:$C,MATCH($D55,CCESAN!$A:$A,0)),
IF($C55="SCORIO",INDEX(CSCORIO!$C:$C,MATCH($D55,CSCORIO!$A:$A,0)),
IF($C55="MERC",INDEX(MERCADO!$D:$D,MATCH($D55,MERCADO!$A:$A,0)),
IF($C55="COMP",INDEX(COMPOSICAO!$H:$H,MATCH($D55,COMPOSICAO!$A:$A,0)),
"")))))))))),"")</f>
        <v>m2</v>
      </c>
      <c r="G55" s="152">
        <f>VLOOKUP(B55,'MEMÓRIA DE CÁLCULO'!A:J,10,0)</f>
        <v>0.36</v>
      </c>
      <c r="H55" s="221">
        <f>IFERROR(
IF($C55="DER",INDEX(CDER!$D:$D,MATCH($D55,CDER!$A:$A,0)),
IF($C55="CDER-R",INDEX('CDER-R'!D:D,MATCH($D55,'CDER-R'!A:A,0)),
IF($C55="SICRO",INDEX(SICRO!D:D,MATCH($D55,SICRO!A:A,0)),
IF($C55="SINAPI",INDEX(CSINAPI!$D:$D,MATCH($D55,CSINAPI!$A:$A,0)),
IF($C55="ISINAPI",INDEX(ISINAPI!$E:$E,MATCH($D55,ISINAPI!$A:$A,0)),
IF($C55="CESAN",INDEX(CCESAN!$D:$D,MATCH($D55,CCESAN!$A:$A,0)),
IF($C55="SCORIO",INDEX(CSCORIO!$D:$D,MATCH($D55,CSCORIO!$A:$A,0)),
IF($C55="MERC",INDEX(MERCADO!$E:$E,MATCH($D55,MERCADO!$A:$A,0)),
IF($C55="COMP",INDEX(COMPOSICAO!$I:$I,MATCH($D55,COMPOSICAO!$A:$A,0)),
0))))))))),0)</f>
        <v>480.65</v>
      </c>
      <c r="I55" s="222">
        <f t="shared" si="18"/>
        <v>656.52</v>
      </c>
      <c r="J55" s="220">
        <f t="shared" si="19"/>
        <v>236.35</v>
      </c>
      <c r="K55" s="155"/>
      <c r="L55" s="156">
        <f t="shared" si="29"/>
        <v>0.36</v>
      </c>
      <c r="M55" s="157">
        <f t="shared" si="20"/>
        <v>236.35</v>
      </c>
      <c r="N55" s="158">
        <f t="shared" si="21"/>
        <v>1.886473937965458E-3</v>
      </c>
      <c r="O55" s="157" t="str">
        <f t="shared" si="22"/>
        <v>C</v>
      </c>
      <c r="P55" s="335" t="e">
        <f>J55/#REF!</f>
        <v>#REF!</v>
      </c>
    </row>
    <row r="56" spans="1:16" ht="41.25" customHeight="1">
      <c r="A56" s="260" t="str">
        <f t="shared" si="28"/>
        <v>SINAPI91338</v>
      </c>
      <c r="B56" s="118" t="s">
        <v>26050</v>
      </c>
      <c r="C56" s="149" t="s">
        <v>669</v>
      </c>
      <c r="D56" s="149">
        <v>91338</v>
      </c>
      <c r="E56" s="150" t="str">
        <f>IFERROR(PROPER(
IF($C56="DER",INDEX(CDER!$B:$B,MATCH($D56,CDER!$A:$A,0)),
IF($C56="CDER-R",INDEX('CDER-R'!B:B,MATCH($D56,'CDER-R'!A:A,0)),
IF($C56="SICRO",INDEX(SICRO!B:B,MATCH($D56,SICRO!A:A,0)),
IF($C56="SINAPI",INDEX(CSINAPI!$B:$B,MATCH($D56,CSINAPI!$A:$A,0)),
IF($C56="ISINAPI",INDEX(ISINAPI!$B:$B,MATCH($D56,ISINAPI!$A:$A,0)),
IF($C56="CESAN",INDEX(CCESAN!$B:$B,MATCH($D56,CCESAN!$A:$A,0)),
IF($C56="SCORIO",INDEX(CSCORIO!$B:$B,MATCH($D56,CSCORIO!$A:$A,0)),
IF($C56="MERC",INDEX(MERCADO!$B:$B,MATCH($D56,MERCADO!$A:$A,0)),
IF($C56="COMP",INDEX(COMPOSICAO!$B:$B,MATCH($D56,COMPOSICAO!$A:$A,0)),
"")))))))))),"*Verificar código*")</f>
        <v>Porta De Alumínio De Abrir Com Lambri, Com Guarnição, Fixação Com Parafusos - Fornecimento E Instalação. Af_12/2019</v>
      </c>
      <c r="F56" s="151" t="str">
        <f>IFERROR(LOWER(
IF($C56="DER",INDEX(CDER!$C:$C,MATCH($D56,CDER!$A:$A,0)),
IF($C56="CDER-R",INDEX('CDER-R'!C:C,MATCH($D56,'CDER-R'!A:A,0)),
IF($C56="SICRO",INDEX(SICRO!C:C,MATCH($D56,SICRO!A:A,0)),
IF($C56="SINAPI",INDEX(CSINAPI!$C:$C,MATCH($D56,CSINAPI!$A:$A,0)),
IF($C56="ISINAPI",INDEX(ISINAPI!$C:$C,MATCH($D56,ISINAPI!$A:$A,0)),
IF($C56="CESAN",INDEX(CCESAN!$C:$C,MATCH($D56,CCESAN!$A:$A,0)),
IF($C56="SCORIO",INDEX(CSCORIO!$C:$C,MATCH($D56,CSCORIO!$A:$A,0)),
IF($C56="MERC",INDEX(MERCADO!$D:$D,MATCH($D56,MERCADO!$A:$A,0)),
IF($C56="COMP",INDEX(COMPOSICAO!$H:$H,MATCH($D56,COMPOSICAO!$A:$A,0)),
"")))))))))),"")</f>
        <v>m2</v>
      </c>
      <c r="G56" s="152">
        <f>VLOOKUP(B56,'MEMÓRIA DE CÁLCULO'!A:J,10,0)</f>
        <v>0.42</v>
      </c>
      <c r="H56" s="221">
        <f>IFERROR(
IF($C56="DER",INDEX(CDER!$D:$D,MATCH($D56,CDER!$A:$A,0)),
IF($C56="CDER-R",INDEX('CDER-R'!D:D,MATCH($D56,'CDER-R'!A:A,0)),
IF($C56="SICRO",INDEX(SICRO!D:D,MATCH($D56,SICRO!A:A,0)),
IF($C56="SINAPI",INDEX(CSINAPI!$D:$D,MATCH($D56,CSINAPI!$A:$A,0)),
IF($C56="ISINAPI",INDEX(ISINAPI!$E:$E,MATCH($D56,ISINAPI!$A:$A,0)),
IF($C56="CESAN",INDEX(CCESAN!$D:$D,MATCH($D56,CCESAN!$A:$A,0)),
IF($C56="SCORIO",INDEX(CSCORIO!$D:$D,MATCH($D56,CSCORIO!$A:$A,0)),
IF($C56="MERC",INDEX(MERCADO!$E:$E,MATCH($D56,MERCADO!$A:$A,0)),
IF($C56="COMP",INDEX(COMPOSICAO!$I:$I,MATCH($D56,COMPOSICAO!$A:$A,0)),
0))))))))),0)</f>
        <v>752.94</v>
      </c>
      <c r="I56" s="222">
        <f t="shared" si="18"/>
        <v>1028.44</v>
      </c>
      <c r="J56" s="220">
        <f t="shared" si="19"/>
        <v>431.94</v>
      </c>
      <c r="K56" s="155"/>
      <c r="L56" s="156">
        <f t="shared" si="29"/>
        <v>0.42</v>
      </c>
      <c r="M56" s="157">
        <f t="shared" si="20"/>
        <v>431.94</v>
      </c>
      <c r="N56" s="158">
        <f t="shared" si="21"/>
        <v>3.4476139317317534E-3</v>
      </c>
      <c r="O56" s="157" t="str">
        <f t="shared" si="22"/>
        <v>C</v>
      </c>
      <c r="P56" s="335" t="e">
        <f>J56/#REF!</f>
        <v>#REF!</v>
      </c>
    </row>
    <row r="57" spans="1:16" s="437" customFormat="1" ht="41.25" customHeight="1">
      <c r="A57" s="425" t="str">
        <f t="shared" ref="A57" si="30">CONCATENATE(C57,D57)</f>
        <v>DER71104</v>
      </c>
      <c r="B57" s="118" t="s">
        <v>33265</v>
      </c>
      <c r="C57" s="426" t="s">
        <v>683</v>
      </c>
      <c r="D57" s="426">
        <v>71104</v>
      </c>
      <c r="E57" s="427" t="str">
        <f>IFERROR(PROPER(
IF($C57="DER",INDEX(CDER!$B:$B,MATCH($D57,CDER!$A:$A,0)),
IF($C57="CDER-R",INDEX('CDER-R'!B:B,MATCH($D57,'CDER-R'!A:A,0)),
IF($C57="SICRO",INDEX(SICRO!B:B,MATCH($D57,SICRO!A:A,0)),
IF($C57="SINAPI",INDEX(CSINAPI!$B:$B,MATCH($D57,CSINAPI!$A:$A,0)),
IF($C57="ISINAPI",INDEX(ISINAPI!$B:$B,MATCH($D57,ISINAPI!$A:$A,0)),
IF($C57="CESAN",INDEX(CCESAN!$B:$B,MATCH($D57,CCESAN!$A:$A,0)),
IF($C57="SCORIO",INDEX(CSCORIO!$B:$B,MATCH($D57,CSCORIO!$A:$A,0)),
IF($C57="MERC",INDEX(MERCADO!$B:$B,MATCH($D57,MERCADO!$A:$A,0)),
IF($C57="COMP",INDEX(COMPOSICAO!$B:$B,MATCH($D57,COMPOSICAO!$A:$A,0)),
"")))))))))),"*Verificar código*")</f>
        <v>Portão De Ferro De Abrir Em Barra Chata, Inclusive Chumbamento</v>
      </c>
      <c r="F57" s="428" t="str">
        <f>IFERROR(LOWER(
IF($C57="DER",INDEX(CDER!$C:$C,MATCH($D57,CDER!$A:$A,0)),
IF($C57="CDER-R",INDEX('CDER-R'!C:C,MATCH($D57,'CDER-R'!A:A,0)),
IF($C57="SICRO",INDEX(SICRO!C:C,MATCH($D57,SICRO!A:A,0)),
IF($C57="SINAPI",INDEX(CSINAPI!$C:$C,MATCH($D57,CSINAPI!$A:$A,0)),
IF($C57="ISINAPI",INDEX(ISINAPI!$C:$C,MATCH($D57,ISINAPI!$A:$A,0)),
IF($C57="CESAN",INDEX(CCESAN!$C:$C,MATCH($D57,CCESAN!$A:$A,0)),
IF($C57="SCORIO",INDEX(CSCORIO!$C:$C,MATCH($D57,CSCORIO!$A:$A,0)),
IF($C57="MERC",INDEX(MERCADO!$D:$D,MATCH($D57,MERCADO!$A:$A,0)),
IF($C57="COMP",INDEX(COMPOSICAO!$H:$H,MATCH($D57,COMPOSICAO!$A:$A,0)),
"")))))))))),"")</f>
        <v>m2</v>
      </c>
      <c r="G57" s="429">
        <f>VLOOKUP(B57,'MEMÓRIA DE CÁLCULO'!A:J,10,0)</f>
        <v>1.44</v>
      </c>
      <c r="H57" s="430">
        <f>IFERROR(
IF($C57="DER",INDEX(CDER!$D:$D,MATCH($D57,CDER!$A:$A,0)),
IF($C57="CDER-R",INDEX('CDER-R'!D:D,MATCH($D57,'CDER-R'!A:A,0)),
IF($C57="SICRO",INDEX(SICRO!D:D,MATCH($D57,SICRO!A:A,0)),
IF($C57="SINAPI",INDEX(CSINAPI!$D:$D,MATCH($D57,CSINAPI!$A:$A,0)),
IF($C57="ISINAPI",INDEX(ISINAPI!$E:$E,MATCH($D57,ISINAPI!$A:$A,0)),
IF($C57="CESAN",INDEX(CCESAN!$D:$D,MATCH($D57,CCESAN!$A:$A,0)),
IF($C57="SCORIO",INDEX(CSCORIO!$D:$D,MATCH($D57,CSCORIO!$A:$A,0)),
IF($C57="MERC",INDEX(MERCADO!$E:$E,MATCH($D57,MERCADO!$A:$A,0)),
IF($C57="COMP",INDEX(COMPOSICAO!$I:$I,MATCH($D57,COMPOSICAO!$A:$A,0)),
0))))))))),0)</f>
        <v>655.45</v>
      </c>
      <c r="I57" s="430">
        <f t="shared" ref="I57" si="31">IFERROR(ROUND(H57*(1+$J$2),2),"")</f>
        <v>895.28</v>
      </c>
      <c r="J57" s="431">
        <f t="shared" si="19"/>
        <v>1289.2</v>
      </c>
      <c r="K57" s="432"/>
      <c r="L57" s="433">
        <f t="shared" ref="L57" si="32">G57</f>
        <v>1.44</v>
      </c>
      <c r="M57" s="434">
        <f t="shared" ref="M57" si="33">ROUND(L57*I57,2)</f>
        <v>1289.2</v>
      </c>
      <c r="N57" s="435">
        <f t="shared" si="21"/>
        <v>1.0290002965200206E-2</v>
      </c>
      <c r="O57" s="434" t="str">
        <f t="shared" ref="O57" si="34">VLOOKUP(M57,$Z$2:$AA$4,2,1)</f>
        <v>B</v>
      </c>
      <c r="P57" s="474" t="e">
        <f>J57/#REF!</f>
        <v>#REF!</v>
      </c>
    </row>
    <row r="58" spans="1:16" s="437" customFormat="1" ht="41.25" customHeight="1">
      <c r="A58" s="425" t="str">
        <f t="shared" ref="A58" si="35">CONCATENATE(C58,D58)</f>
        <v>DER71105</v>
      </c>
      <c r="B58" s="118" t="s">
        <v>42334</v>
      </c>
      <c r="C58" s="426" t="s">
        <v>683</v>
      </c>
      <c r="D58" s="426">
        <v>71105</v>
      </c>
      <c r="E58" s="427" t="str">
        <f>IFERROR(PROPER(
IF($C58="DER",INDEX(CDER!$B:$B,MATCH($D58,CDER!$A:$A,0)),
IF($C58="CDER-R",INDEX('CDER-R'!B:B,MATCH($D58,'CDER-R'!A:A,0)),
IF($C58="SICRO",INDEX(SICRO!B:B,MATCH($D58,SICRO!A:A,0)),
IF($C58="SINAPI",INDEX(CSINAPI!$B:$B,MATCH($D58,CSINAPI!$A:$A,0)),
IF($C58="ISINAPI",INDEX(ISINAPI!$B:$B,MATCH($D58,ISINAPI!$A:$A,0)),
IF($C58="CESAN",INDEX(CCESAN!$B:$B,MATCH($D58,CCESAN!$A:$A,0)),
IF($C58="SCORIO",INDEX(CSCORIO!$B:$B,MATCH($D58,CSCORIO!$A:$A,0)),
IF($C58="MERC",INDEX(MERCADO!$B:$B,MATCH($D58,MERCADO!$A:$A,0)),
IF($C58="COMP",INDEX(COMPOSICAO!$B:$B,MATCH($D58,COMPOSICAO!$A:$A,0)),
"")))))))))),"*Verificar código*")</f>
        <v>Grade De Ferro Em Barra Chata, Inclusive Chumbamento</v>
      </c>
      <c r="F58" s="428" t="str">
        <f>IFERROR(LOWER(
IF($C58="DER",INDEX(CDER!$C:$C,MATCH($D58,CDER!$A:$A,0)),
IF($C58="CDER-R",INDEX('CDER-R'!C:C,MATCH($D58,'CDER-R'!A:A,0)),
IF($C58="SICRO",INDEX(SICRO!C:C,MATCH($D58,SICRO!A:A,0)),
IF($C58="SINAPI",INDEX(CSINAPI!$C:$C,MATCH($D58,CSINAPI!$A:$A,0)),
IF($C58="ISINAPI",INDEX(ISINAPI!$C:$C,MATCH($D58,ISINAPI!$A:$A,0)),
IF($C58="CESAN",INDEX(CCESAN!$C:$C,MATCH($D58,CCESAN!$A:$A,0)),
IF($C58="SCORIO",INDEX(CSCORIO!$C:$C,MATCH($D58,CSCORIO!$A:$A,0)),
IF($C58="MERC",INDEX(MERCADO!$D:$D,MATCH($D58,MERCADO!$A:$A,0)),
IF($C58="COMP",INDEX(COMPOSICAO!$H:$H,MATCH($D58,COMPOSICAO!$A:$A,0)),
"")))))))))),"")</f>
        <v>m2</v>
      </c>
      <c r="G58" s="429">
        <f>VLOOKUP(B58,'MEMÓRIA DE CÁLCULO'!A:J,10,0)</f>
        <v>5.21</v>
      </c>
      <c r="H58" s="430">
        <f>IFERROR(
IF($C58="DER",INDEX(CDER!$D:$D,MATCH($D58,CDER!$A:$A,0)),
IF($C58="CDER-R",INDEX('CDER-R'!D:D,MATCH($D58,'CDER-R'!A:A,0)),
IF($C58="SICRO",INDEX(SICRO!D:D,MATCH($D58,SICRO!A:A,0)),
IF($C58="SINAPI",INDEX(CSINAPI!$D:$D,MATCH($D58,CSINAPI!$A:$A,0)),
IF($C58="ISINAPI",INDEX(ISINAPI!$E:$E,MATCH($D58,ISINAPI!$A:$A,0)),
IF($C58="CESAN",INDEX(CCESAN!$D:$D,MATCH($D58,CCESAN!$A:$A,0)),
IF($C58="SCORIO",INDEX(CSCORIO!$D:$D,MATCH($D58,CSCORIO!$A:$A,0)),
IF($C58="MERC",INDEX(MERCADO!$E:$E,MATCH($D58,MERCADO!$A:$A,0)),
IF($C58="COMP",INDEX(COMPOSICAO!$I:$I,MATCH($D58,COMPOSICAO!$A:$A,0)),
0))))))))),0)</f>
        <v>399.72</v>
      </c>
      <c r="I58" s="430">
        <f t="shared" ref="I58" si="36">IFERROR(ROUND(H58*(1+$J$2),2),"")</f>
        <v>545.98</v>
      </c>
      <c r="J58" s="431">
        <f t="shared" si="19"/>
        <v>2844.56</v>
      </c>
      <c r="K58" s="432"/>
      <c r="L58" s="433">
        <f t="shared" ref="L58" si="37">G58</f>
        <v>5.21</v>
      </c>
      <c r="M58" s="434">
        <f t="shared" ref="M58" si="38">ROUND(L58*I58,2)</f>
        <v>2844.56</v>
      </c>
      <c r="N58" s="435">
        <f t="shared" si="21"/>
        <v>2.2704414237271094E-2</v>
      </c>
      <c r="O58" s="434" t="str">
        <f t="shared" ref="O58" si="39">VLOOKUP(M58,$Z$2:$AA$4,2,1)</f>
        <v>A</v>
      </c>
      <c r="P58" s="474" t="e">
        <f>J58/#REF!</f>
        <v>#REF!</v>
      </c>
    </row>
    <row r="59" spans="1:16" ht="30" customHeight="1">
      <c r="A59" s="260" t="str">
        <f t="shared" si="28"/>
        <v/>
      </c>
      <c r="B59" s="118">
        <v>6</v>
      </c>
      <c r="C59" s="149"/>
      <c r="D59" s="149"/>
      <c r="E59" s="150" t="s">
        <v>25877</v>
      </c>
      <c r="F59" s="151"/>
      <c r="G59" s="152">
        <f>VLOOKUP(B59,'MEMÓRIA DE CÁLCULO'!A:J,10,0)</f>
        <v>0</v>
      </c>
      <c r="H59" s="221"/>
      <c r="I59" s="222"/>
      <c r="J59" s="220">
        <f>SUM(J60:J64)</f>
        <v>10990.21</v>
      </c>
      <c r="K59" s="155"/>
      <c r="L59" s="156"/>
      <c r="M59" s="157"/>
      <c r="N59" s="158"/>
      <c r="O59" s="157"/>
      <c r="P59" s="155"/>
    </row>
    <row r="60" spans="1:16" ht="38.25" customHeight="1">
      <c r="A60" s="260" t="str">
        <f t="shared" si="28"/>
        <v>DER130113</v>
      </c>
      <c r="B60" s="118" t="s">
        <v>3678</v>
      </c>
      <c r="C60" s="149" t="s">
        <v>683</v>
      </c>
      <c r="D60" s="149">
        <v>130113</v>
      </c>
      <c r="E60" s="150" t="str">
        <f>IFERROR(PROPER(
IF($C60="DER",INDEX(CDER!$B:$B,MATCH($D60,CDER!$A:$A,0)),
IF($C60="CDER-R",INDEX('CDER-R'!B:B,MATCH($D60,'CDER-R'!A:A,0)),
IF($C60="SICRO",INDEX(SICRO!B:B,MATCH($D60,SICRO!A:A,0)),
IF($C60="SINAPI",INDEX(CSINAPI!$B:$B,MATCH($D60,CSINAPI!$A:$A,0)),
IF($C60="ISINAPI",INDEX(ISINAPI!$B:$B,MATCH($D60,ISINAPI!$A:$A,0)),
IF($C60="CESAN",INDEX(CCESAN!$B:$B,MATCH($D60,CCESAN!$A:$A,0)),
IF($C60="SCORIO",INDEX(CSCORIO!$B:$B,MATCH($D60,CSCORIO!$A:$A,0)),
IF($C60="MERC",INDEX(MERCADO!$B:$B,MATCH($D60,MERCADO!$A:$A,0)),
IF($C60="COMP",INDEX(COMPOSICAO!$B:$B,MATCH($D60,COMPOSICAO!$A:$A,0)),
"")))))))))),"*Verificar código*")</f>
        <v>Lastro Impermeabilizado De Concreto Não Estrutural, Espessura De 8Cm</v>
      </c>
      <c r="F60" s="151" t="str">
        <f>IFERROR(LOWER(
IF($C60="DER",INDEX(CDER!$C:$C,MATCH($D60,CDER!$A:$A,0)),
IF($C60="CDER-R",INDEX('CDER-R'!C:C,MATCH($D60,'CDER-R'!A:A,0)),
IF($C60="SICRO",INDEX(SICRO!C:C,MATCH($D60,SICRO!A:A,0)),
IF($C60="SINAPI",INDEX(CSINAPI!$C:$C,MATCH($D60,CSINAPI!$A:$A,0)),
IF($C60="ISINAPI",INDEX(ISINAPI!$C:$C,MATCH($D60,ISINAPI!$A:$A,0)),
IF($C60="CESAN",INDEX(CCESAN!$C:$C,MATCH($D60,CCESAN!$A:$A,0)),
IF($C60="SCORIO",INDEX(CSCORIO!$C:$C,MATCH($D60,CSCORIO!$A:$A,0)),
IF($C60="MERC",INDEX(MERCADO!$D:$D,MATCH($D60,MERCADO!$A:$A,0)),
IF($C60="COMP",INDEX(COMPOSICAO!$H:$H,MATCH($D60,COMPOSICAO!$A:$A,0)),
"")))))))))),"")</f>
        <v>m2</v>
      </c>
      <c r="G60" s="152">
        <f>VLOOKUP(B60,'MEMÓRIA DE CÁLCULO'!A:J,10,0)</f>
        <v>33.43</v>
      </c>
      <c r="H60" s="221">
        <f>IFERROR(
IF($C60="DER",INDEX(CDER!$D:$D,MATCH($D60,CDER!$A:$A,0)),
IF($C60="CDER-R",INDEX('CDER-R'!D:D,MATCH($D60,'CDER-R'!A:A,0)),
IF($C60="SICRO",INDEX(SICRO!D:D,MATCH($D60,SICRO!A:A,0)),
IF($C60="SINAPI",INDEX(CSINAPI!$D:$D,MATCH($D60,CSINAPI!$A:$A,0)),
IF($C60="ISINAPI",INDEX(ISINAPI!$E:$E,MATCH($D60,ISINAPI!$A:$A,0)),
IF($C60="CESAN",INDEX(CCESAN!$D:$D,MATCH($D60,CCESAN!$A:$A,0)),
IF($C60="SCORIO",INDEX(CSCORIO!$D:$D,MATCH($D60,CSCORIO!$A:$A,0)),
IF($C60="MERC",INDEX(MERCADO!$E:$E,MATCH($D60,MERCADO!$A:$A,0)),
IF($C60="COMP",INDEX(COMPOSICAO!$I:$I,MATCH($D60,COMPOSICAO!$A:$A,0)),
0))))))))),0)</f>
        <v>82.44</v>
      </c>
      <c r="I60" s="222">
        <f>IFERROR(ROUND(H60*(1+$J$2),2),"")</f>
        <v>112.6</v>
      </c>
      <c r="J60" s="220">
        <f>IFERROR(ROUND($I60*$G60,2),"")</f>
        <v>3764.22</v>
      </c>
      <c r="K60" s="155"/>
      <c r="L60" s="156">
        <f>G60</f>
        <v>33.43</v>
      </c>
      <c r="M60" s="157">
        <f>ROUND(L60*I60,2)</f>
        <v>3764.22</v>
      </c>
      <c r="N60" s="158">
        <f>M60/$J$114</f>
        <v>3.0044861124469371E-2</v>
      </c>
      <c r="O60" s="157" t="str">
        <f>VLOOKUP(M60,$Z$2:$AA$4,2,1)</f>
        <v>A</v>
      </c>
      <c r="P60" s="335" t="e">
        <f>J60/#REF!</f>
        <v>#REF!</v>
      </c>
    </row>
    <row r="61" spans="1:16" ht="39" customHeight="1">
      <c r="A61" s="260" t="str">
        <f t="shared" si="28"/>
        <v>DER130103</v>
      </c>
      <c r="B61" s="118" t="s">
        <v>3679</v>
      </c>
      <c r="C61" s="149" t="s">
        <v>683</v>
      </c>
      <c r="D61" s="149">
        <v>130103</v>
      </c>
      <c r="E61" s="150" t="str">
        <f>IFERROR(PROPER(
IF($C61="DER",INDEX(CDER!$B:$B,MATCH($D61,CDER!$A:$A,0)),
IF($C61="CDER-R",INDEX('CDER-R'!B:B,MATCH($D61,'CDER-R'!A:A,0)),
IF($C61="SICRO",INDEX(SICRO!B:B,MATCH($D61,SICRO!A:A,0)),
IF($C61="SINAPI",INDEX(CSINAPI!$B:$B,MATCH($D61,CSINAPI!$A:$A,0)),
IF($C61="ISINAPI",INDEX(ISINAPI!$B:$B,MATCH($D61,ISINAPI!$A:$A,0)),
IF($C61="CESAN",INDEX(CCESAN!$B:$B,MATCH($D61,CCESAN!$A:$A,0)),
IF($C61="SCORIO",INDEX(CSCORIO!$B:$B,MATCH($D61,CSCORIO!$A:$A,0)),
IF($C61="MERC",INDEX(MERCADO!$B:$B,MATCH($D61,MERCADO!$A:$A,0)),
IF($C61="COMP",INDEX(COMPOSICAO!$B:$B,MATCH($D61,COMPOSICAO!$A:$A,0)),
"")))))))))),"*Verificar código*")</f>
        <v>Regularização De Base Para Revestimento Cerâmico, Com Argamassa De Cimento E Areia No Traço 1:5, Espessura: 3 Cm</v>
      </c>
      <c r="F61" s="151" t="str">
        <f>IFERROR(LOWER(
IF($C61="DER",INDEX(CDER!$C:$C,MATCH($D61,CDER!$A:$A,0)),
IF($C61="CDER-R",INDEX('CDER-R'!C:C,MATCH($D61,'CDER-R'!A:A,0)),
IF($C61="SICRO",INDEX(SICRO!C:C,MATCH($D61,SICRO!A:A,0)),
IF($C61="SINAPI",INDEX(CSINAPI!$C:$C,MATCH($D61,CSINAPI!$A:$A,0)),
IF($C61="ISINAPI",INDEX(ISINAPI!$C:$C,MATCH($D61,ISINAPI!$A:$A,0)),
IF($C61="CESAN",INDEX(CCESAN!$C:$C,MATCH($D61,CCESAN!$A:$A,0)),
IF($C61="SCORIO",INDEX(CSCORIO!$C:$C,MATCH($D61,CSCORIO!$A:$A,0)),
IF($C61="MERC",INDEX(MERCADO!$D:$D,MATCH($D61,MERCADO!$A:$A,0)),
IF($C61="COMP",INDEX(COMPOSICAO!$H:$H,MATCH($D61,COMPOSICAO!$A:$A,0)),
"")))))))))),"")</f>
        <v>m2</v>
      </c>
      <c r="G61" s="152">
        <f>VLOOKUP(B61,'MEMÓRIA DE CÁLCULO'!A:J,10,0)</f>
        <v>33.43</v>
      </c>
      <c r="H61" s="221">
        <f>IFERROR(
IF($C61="DER",INDEX(CDER!$D:$D,MATCH($D61,CDER!$A:$A,0)),
IF($C61="CDER-R",INDEX('CDER-R'!D:D,MATCH($D61,'CDER-R'!A:A,0)),
IF($C61="SICRO",INDEX(SICRO!D:D,MATCH($D61,SICRO!A:A,0)),
IF($C61="SINAPI",INDEX(CSINAPI!$D:$D,MATCH($D61,CSINAPI!$A:$A,0)),
IF($C61="ISINAPI",INDEX(ISINAPI!$E:$E,MATCH($D61,ISINAPI!$A:$A,0)),
IF($C61="CESAN",INDEX(CCESAN!$D:$D,MATCH($D61,CCESAN!$A:$A,0)),
IF($C61="SCORIO",INDEX(CSCORIO!$D:$D,MATCH($D61,CSCORIO!$A:$A,0)),
IF($C61="MERC",INDEX(MERCADO!$E:$E,MATCH($D61,MERCADO!$A:$A,0)),
IF($C61="COMP",INDEX(COMPOSICAO!$I:$I,MATCH($D61,COMPOSICAO!$A:$A,0)),
0))))))))),0)</f>
        <v>26.07</v>
      </c>
      <c r="I61" s="222">
        <f>IFERROR(ROUND(H61*(1+$J$2),2),"")</f>
        <v>35.61</v>
      </c>
      <c r="J61" s="220">
        <f>IFERROR(ROUND($I61*$G61,2),"")</f>
        <v>1190.44</v>
      </c>
      <c r="K61" s="155"/>
      <c r="L61" s="156">
        <f>G61</f>
        <v>33.43</v>
      </c>
      <c r="M61" s="157">
        <f>ROUND(L61*I61,2)</f>
        <v>1190.44</v>
      </c>
      <c r="N61" s="158">
        <f>M61/$J$114</f>
        <v>9.5017306313162683E-3</v>
      </c>
      <c r="O61" s="157" t="str">
        <f>VLOOKUP(M61,$Z$2:$AA$4,2,1)</f>
        <v>B</v>
      </c>
      <c r="P61" s="335" t="e">
        <f>J61/#REF!</f>
        <v>#REF!</v>
      </c>
    </row>
    <row r="62" spans="1:16" ht="48" customHeight="1">
      <c r="A62" s="260" t="str">
        <f t="shared" si="28"/>
        <v>SINAPI87248</v>
      </c>
      <c r="B62" s="118" t="s">
        <v>3680</v>
      </c>
      <c r="C62" s="149" t="s">
        <v>669</v>
      </c>
      <c r="D62" s="149">
        <v>87248</v>
      </c>
      <c r="E62" s="150" t="str">
        <f>IFERROR(PROPER(
IF($C62="DER",INDEX(CDER!$B:$B,MATCH($D62,CDER!$A:$A,0)),
IF($C62="CDER-R",INDEX('CDER-R'!B:B,MATCH($D62,'CDER-R'!A:A,0)),
IF($C62="SICRO",INDEX(SICRO!B:B,MATCH($D62,SICRO!A:A,0)),
IF($C62="SINAPI",INDEX(CSINAPI!$B:$B,MATCH($D62,CSINAPI!$A:$A,0)),
IF($C62="ISINAPI",INDEX(ISINAPI!$B:$B,MATCH($D62,ISINAPI!$A:$A,0)),
IF($C62="CESAN",INDEX(CCESAN!$B:$B,MATCH($D62,CCESAN!$A:$A,0)),
IF($C62="SCORIO",INDEX(CSCORIO!$B:$B,MATCH($D62,CSCORIO!$A:$A,0)),
IF($C62="MERC",INDEX(MERCADO!$B:$B,MATCH($D62,MERCADO!$A:$A,0)),
IF($C62="COMP",INDEX(COMPOSICAO!$B:$B,MATCH($D62,COMPOSICAO!$A:$A,0)),
"")))))))))),"*Verificar código*")</f>
        <v>Revestimento Cerâmico Para Piso Com Placas Tipo Esmaltada De Dimensões 35X35 Cm Aplicada Em Ambientes De Área Maior Que 10 M2. Af_02/2023_Pe</v>
      </c>
      <c r="F62" s="151" t="str">
        <f>IFERROR(LOWER(
IF($C62="DER",INDEX(CDER!$C:$C,MATCH($D62,CDER!$A:$A,0)),
IF($C62="CDER-R",INDEX('CDER-R'!C:C,MATCH($D62,'CDER-R'!A:A,0)),
IF($C62="SICRO",INDEX(SICRO!C:C,MATCH($D62,SICRO!A:A,0)),
IF($C62="SINAPI",INDEX(CSINAPI!$C:$C,MATCH($D62,CSINAPI!$A:$A,0)),
IF($C62="ISINAPI",INDEX(ISINAPI!$C:$C,MATCH($D62,ISINAPI!$A:$A,0)),
IF($C62="CESAN",INDEX(CCESAN!$C:$C,MATCH($D62,CCESAN!$A:$A,0)),
IF($C62="SCORIO",INDEX(CSCORIO!$C:$C,MATCH($D62,CSCORIO!$A:$A,0)),
IF($C62="MERC",INDEX(MERCADO!$D:$D,MATCH($D62,MERCADO!$A:$A,0)),
IF($C62="COMP",INDEX(COMPOSICAO!$H:$H,MATCH($D62,COMPOSICAO!$A:$A,0)),
"")))))))))),"")</f>
        <v>m2</v>
      </c>
      <c r="G62" s="152">
        <f>VLOOKUP(B62,'MEMÓRIA DE CÁLCULO'!A:J,10,0)</f>
        <v>33.43</v>
      </c>
      <c r="H62" s="221">
        <f>IFERROR(
IF($C62="DER",INDEX(CDER!$D:$D,MATCH($D62,CDER!$A:$A,0)),
IF($C62="CDER-R",INDEX('CDER-R'!D:D,MATCH($D62,'CDER-R'!A:A,0)),
IF($C62="SICRO",INDEX(SICRO!D:D,MATCH($D62,SICRO!A:A,0)),
IF($C62="SINAPI",INDEX(CSINAPI!$D:$D,MATCH($D62,CSINAPI!$A:$A,0)),
IF($C62="ISINAPI",INDEX(ISINAPI!$E:$E,MATCH($D62,ISINAPI!$A:$A,0)),
IF($C62="CESAN",INDEX(CCESAN!$D:$D,MATCH($D62,CCESAN!$A:$A,0)),
IF($C62="SCORIO",INDEX(CSCORIO!$D:$D,MATCH($D62,CSCORIO!$A:$A,0)),
IF($C62="MERC",INDEX(MERCADO!$E:$E,MATCH($D62,MERCADO!$A:$A,0)),
IF($C62="COMP",INDEX(COMPOSICAO!$I:$I,MATCH($D62,COMPOSICAO!$A:$A,0)),
0))))))))),0)</f>
        <v>47.79</v>
      </c>
      <c r="I62" s="222">
        <f>IFERROR(ROUND(H62*(1+$J$2),2),"")</f>
        <v>65.28</v>
      </c>
      <c r="J62" s="220">
        <f>IFERROR(ROUND($I62*$G62,2),"")</f>
        <v>2182.31</v>
      </c>
      <c r="K62" s="155"/>
      <c r="L62" s="156">
        <f>G62</f>
        <v>33.43</v>
      </c>
      <c r="M62" s="157">
        <f>ROUND(L62*I62,2)</f>
        <v>2182.31</v>
      </c>
      <c r="N62" s="158">
        <f>M62/$J$114</f>
        <v>1.741853581367209E-2</v>
      </c>
      <c r="O62" s="157" t="str">
        <f>VLOOKUP(M62,$Z$2:$AA$4,2,1)</f>
        <v>B</v>
      </c>
      <c r="P62" s="335" t="e">
        <f>J62/#REF!</f>
        <v>#REF!</v>
      </c>
    </row>
    <row r="63" spans="1:16" ht="40.5" customHeight="1">
      <c r="A63" s="260" t="str">
        <f t="shared" si="28"/>
        <v>SINAPI88648</v>
      </c>
      <c r="B63" s="118" t="s">
        <v>3681</v>
      </c>
      <c r="C63" s="149" t="s">
        <v>669</v>
      </c>
      <c r="D63" s="149">
        <v>88648</v>
      </c>
      <c r="E63" s="150" t="str">
        <f>IFERROR(PROPER(
IF($C63="DER",INDEX(CDER!$B:$B,MATCH($D63,CDER!$A:$A,0)),
IF($C63="CDER-R",INDEX('CDER-R'!B:B,MATCH($D63,'CDER-R'!A:A,0)),
IF($C63="SICRO",INDEX(SICRO!B:B,MATCH($D63,SICRO!A:A,0)),
IF($C63="SINAPI",INDEX(CSINAPI!$B:$B,MATCH($D63,CSINAPI!$A:$A,0)),
IF($C63="ISINAPI",INDEX(ISINAPI!$B:$B,MATCH($D63,ISINAPI!$A:$A,0)),
IF($C63="CESAN",INDEX(CCESAN!$B:$B,MATCH($D63,CCESAN!$A:$A,0)),
IF($C63="SCORIO",INDEX(CSCORIO!$B:$B,MATCH($D63,CSCORIO!$A:$A,0)),
IF($C63="MERC",INDEX(MERCADO!$B:$B,MATCH($D63,MERCADO!$A:$A,0)),
IF($C63="COMP",INDEX(COMPOSICAO!$B:$B,MATCH($D63,COMPOSICAO!$A:$A,0)),
"")))))))))),"*Verificar código*")</f>
        <v>Rodapé Cerâmico De 7Cm De Altura Com Placas Tipo Esmaltada De Dimensões 35X35Cm. Af_02/2023</v>
      </c>
      <c r="F63" s="151" t="str">
        <f>IFERROR(LOWER(
IF($C63="DER",INDEX(CDER!$C:$C,MATCH($D63,CDER!$A:$A,0)),
IF($C63="CDER-R",INDEX('CDER-R'!C:C,MATCH($D63,'CDER-R'!A:A,0)),
IF($C63="SICRO",INDEX(SICRO!C:C,MATCH($D63,SICRO!A:A,0)),
IF($C63="SINAPI",INDEX(CSINAPI!$C:$C,MATCH($D63,CSINAPI!$A:$A,0)),
IF($C63="ISINAPI",INDEX(ISINAPI!$C:$C,MATCH($D63,ISINAPI!$A:$A,0)),
IF($C63="CESAN",INDEX(CCESAN!$C:$C,MATCH($D63,CCESAN!$A:$A,0)),
IF($C63="SCORIO",INDEX(CSCORIO!$C:$C,MATCH($D63,CSCORIO!$A:$A,0)),
IF($C63="MERC",INDEX(MERCADO!$D:$D,MATCH($D63,MERCADO!$A:$A,0)),
IF($C63="COMP",INDEX(COMPOSICAO!$H:$H,MATCH($D63,COMPOSICAO!$A:$A,0)),
"")))))))))),"")</f>
        <v>m</v>
      </c>
      <c r="G63" s="152">
        <f>VLOOKUP(B63,'MEMÓRIA DE CÁLCULO'!A:J,10,0)</f>
        <v>32.799999999999997</v>
      </c>
      <c r="H63" s="221">
        <f>IFERROR(
IF($C63="DER",INDEX(CDER!$D:$D,MATCH($D63,CDER!$A:$A,0)),
IF($C63="CDER-R",INDEX('CDER-R'!D:D,MATCH($D63,'CDER-R'!A:A,0)),
IF($C63="SICRO",INDEX(SICRO!D:D,MATCH($D63,SICRO!A:A,0)),
IF($C63="SINAPI",INDEX(CSINAPI!$D:$D,MATCH($D63,CSINAPI!$A:$A,0)),
IF($C63="ISINAPI",INDEX(ISINAPI!$E:$E,MATCH($D63,ISINAPI!$A:$A,0)),
IF($C63="CESAN",INDEX(CCESAN!$D:$D,MATCH($D63,CCESAN!$A:$A,0)),
IF($C63="SCORIO",INDEX(CSCORIO!$D:$D,MATCH($D63,CSCORIO!$A:$A,0)),
IF($C63="MERC",INDEX(MERCADO!$E:$E,MATCH($D63,MERCADO!$A:$A,0)),
IF($C63="COMP",INDEX(COMPOSICAO!$I:$I,MATCH($D63,COMPOSICAO!$A:$A,0)),
0))))))))),0)</f>
        <v>7.28</v>
      </c>
      <c r="I63" s="222">
        <f>IFERROR(ROUND(H63*(1+$J$2),2),"")</f>
        <v>9.94</v>
      </c>
      <c r="J63" s="220">
        <f>IFERROR(ROUND($I63*$G63,2),"")</f>
        <v>326.02999999999997</v>
      </c>
      <c r="K63" s="155"/>
      <c r="L63" s="156">
        <f>G63</f>
        <v>32.799999999999997</v>
      </c>
      <c r="M63" s="157">
        <f>ROUND(L63*I63,2)</f>
        <v>326.02999999999997</v>
      </c>
      <c r="N63" s="158">
        <f>M63/$J$114</f>
        <v>2.6022724687746065E-3</v>
      </c>
      <c r="O63" s="157" t="str">
        <f>VLOOKUP(M63,$Z$2:$AA$4,2,1)</f>
        <v>C</v>
      </c>
      <c r="P63" s="335" t="e">
        <f>J63/#REF!</f>
        <v>#REF!</v>
      </c>
    </row>
    <row r="64" spans="1:16" s="437" customFormat="1" ht="48" customHeight="1">
      <c r="A64" s="425" t="str">
        <f t="shared" si="28"/>
        <v>DER200209</v>
      </c>
      <c r="B64" s="456" t="s">
        <v>3682</v>
      </c>
      <c r="C64" s="426" t="s">
        <v>683</v>
      </c>
      <c r="D64" s="426">
        <v>200209</v>
      </c>
      <c r="E64" s="427" t="str">
        <f>IFERROR(PROPER(
IF($C64="DER",INDEX(CDER!$B:$B,MATCH($D64,CDER!$A:$A,0)),
IF($C64="CDER-R",INDEX('CDER-R'!B:B,MATCH($D64,'CDER-R'!A:A,0)),
IF($C64="SICRO",INDEX(SICRO!B:B,MATCH($D64,SICRO!A:A,0)),
IF($C64="SINAPI",INDEX(CSINAPI!$B:$B,MATCH($D64,CSINAPI!$A:$A,0)),
IF($C64="ISINAPI",INDEX(ISINAPI!$B:$B,MATCH($D64,ISINAPI!$A:$A,0)),
IF($C64="CESAN",INDEX(CCESAN!$B:$B,MATCH($D64,CCESAN!$A:$A,0)),
IF($C64="SCORIO",INDEX(CSCORIO!$B:$B,MATCH($D64,CSCORIO!$A:$A,0)),
IF($C64="MERC",INDEX(MERCADO!$B:$B,MATCH($D64,MERCADO!$A:$A,0)),
IF($C64="COMP",INDEX(COMPOSICAO!$B:$B,MATCH($D64,COMPOSICAO!$A:$A,0)),
"")))))))))),"*Verificar código*")</f>
        <v>Execução De Passeio Cimentado Com Acabamento Camurçado, Em Argamassa Traço 1:3 (Cimento E Areia) Com 1,5 Cm De Espessura, Sobre Lastro De Concreto De 8 Cm, Incluindo Preparo Da Caixa.</v>
      </c>
      <c r="F64" s="428" t="str">
        <f>IFERROR(LOWER(
IF($C64="DER",INDEX(CDER!$C:$C,MATCH($D64,CDER!$A:$A,0)),
IF($C64="CDER-R",INDEX('CDER-R'!C:C,MATCH($D64,'CDER-R'!A:A,0)),
IF($C64="SICRO",INDEX(SICRO!C:C,MATCH($D64,SICRO!A:A,0)),
IF($C64="SINAPI",INDEX(CSINAPI!$C:$C,MATCH($D64,CSINAPI!$A:$A,0)),
IF($C64="ISINAPI",INDEX(ISINAPI!$C:$C,MATCH($D64,ISINAPI!$A:$A,0)),
IF($C64="CESAN",INDEX(CCESAN!$C:$C,MATCH($D64,CCESAN!$A:$A,0)),
IF($C64="SCORIO",INDEX(CSCORIO!$C:$C,MATCH($D64,CSCORIO!$A:$A,0)),
IF($C64="MERC",INDEX(MERCADO!$D:$D,MATCH($D64,MERCADO!$A:$A,0)),
IF($C64="COMP",INDEX(COMPOSICAO!$H:$H,MATCH($D64,COMPOSICAO!$A:$A,0)),
"")))))))))),"")</f>
        <v>m2</v>
      </c>
      <c r="G64" s="429">
        <f>VLOOKUP(B64,'MEMÓRIA DE CÁLCULO'!A:J,10,0)</f>
        <v>16.489999999999998</v>
      </c>
      <c r="H64" s="430">
        <f>IFERROR(
IF($C64="DER",INDEX(CDER!$D:$D,MATCH($D64,CDER!$A:$A,0)),
IF($C64="CDER-R",INDEX('CDER-R'!D:D,MATCH($D64,'CDER-R'!A:A,0)),
IF($C64="SICRO",INDEX(SICRO!D:D,MATCH($D64,SICRO!A:A,0)),
IF($C64="SINAPI",INDEX(CSINAPI!$D:$D,MATCH($D64,CSINAPI!$A:$A,0)),
IF($C64="ISINAPI",INDEX(ISINAPI!$E:$E,MATCH($D64,ISINAPI!$A:$A,0)),
IF($C64="CESAN",INDEX(CCESAN!$D:$D,MATCH($D64,CCESAN!$A:$A,0)),
IF($C64="SCORIO",INDEX(CSCORIO!$D:$D,MATCH($D64,CSCORIO!$A:$A,0)),
IF($C64="MERC",INDEX(MERCADO!$E:$E,MATCH($D64,MERCADO!$A:$A,0)),
IF($C64="COMP",INDEX(COMPOSICAO!$I:$I,MATCH($D64,COMPOSICAO!$A:$A,0)),
0))))))))),0)</f>
        <v>156.6</v>
      </c>
      <c r="I64" s="430">
        <f>IFERROR(ROUND(H64*(1+$J$2),2),"")</f>
        <v>213.9</v>
      </c>
      <c r="J64" s="431">
        <f>IFERROR(ROUND($I64*$G64,2),"")</f>
        <v>3527.21</v>
      </c>
      <c r="K64" s="432"/>
      <c r="L64" s="433">
        <f>G64</f>
        <v>16.489999999999998</v>
      </c>
      <c r="M64" s="434">
        <f>ROUND(L64*I64,2)</f>
        <v>3527.21</v>
      </c>
      <c r="N64" s="435">
        <f>M64/$J$114</f>
        <v>2.8153119266897158E-2</v>
      </c>
      <c r="O64" s="434" t="str">
        <f>VLOOKUP(M64,$Z$2:$AA$4,2,1)</f>
        <v>A</v>
      </c>
      <c r="P64" s="474" t="e">
        <f>J64/#REF!</f>
        <v>#REF!</v>
      </c>
    </row>
    <row r="65" spans="1:32" ht="30" customHeight="1">
      <c r="A65" s="260" t="str">
        <f t="shared" si="28"/>
        <v/>
      </c>
      <c r="B65" s="118">
        <v>7</v>
      </c>
      <c r="C65" s="149"/>
      <c r="D65" s="149"/>
      <c r="E65" s="150" t="s">
        <v>25880</v>
      </c>
      <c r="F65" s="151"/>
      <c r="G65" s="152">
        <f>VLOOKUP(B65,'MEMÓRIA DE CÁLCULO'!A:J,10,0)</f>
        <v>0</v>
      </c>
      <c r="H65" s="221"/>
      <c r="I65" s="222"/>
      <c r="J65" s="220">
        <f>SUM(J66:J74)</f>
        <v>8474.2899999999991</v>
      </c>
      <c r="K65" s="155"/>
      <c r="L65" s="156"/>
      <c r="M65" s="157"/>
      <c r="N65" s="158"/>
      <c r="O65" s="157"/>
      <c r="P65" s="155"/>
    </row>
    <row r="66" spans="1:32" ht="53.25" customHeight="1">
      <c r="A66" s="260" t="str">
        <f t="shared" si="28"/>
        <v>SINAPI87265</v>
      </c>
      <c r="B66" s="118" t="s">
        <v>3686</v>
      </c>
      <c r="C66" s="149" t="s">
        <v>669</v>
      </c>
      <c r="D66" s="149">
        <v>87265</v>
      </c>
      <c r="E66" s="150" t="str">
        <f>IFERROR(PROPER(
IF($C66="DER",INDEX(CDER!$B:$B,MATCH($D66,CDER!$A:$A,0)),
IF($C66="CDER-R",INDEX('CDER-R'!B:B,MATCH($D66,'CDER-R'!A:A,0)),
IF($C66="SICRO",INDEX(SICRO!B:B,MATCH($D66,SICRO!A:A,0)),
IF($C66="SINAPI",INDEX(CSINAPI!$B:$B,MATCH($D66,CSINAPI!$A:$A,0)),
IF($C66="ISINAPI",INDEX(ISINAPI!$B:$B,MATCH($D66,ISINAPI!$A:$A,0)),
IF($C66="CESAN",INDEX(CCESAN!$B:$B,MATCH($D66,CCESAN!$A:$A,0)),
IF($C66="SCORIO",INDEX(CSCORIO!$B:$B,MATCH($D66,CSCORIO!$A:$A,0)),
IF($C66="MERC",INDEX(MERCADO!$B:$B,MATCH($D66,MERCADO!$A:$A,0)),
IF($C66="COMP",INDEX(COMPOSICAO!$B:$B,MATCH($D66,COMPOSICAO!$A:$A,0)),
"")))))))))),"*Verificar código*")</f>
        <v>Revestimento Cerâmico Para Paredes Internas Com Placas Tipo Esmaltada De Dimensões 20X20 Cm Aplicadas Na Altura Inteira Das Paredes. Af_02/2023_Pe</v>
      </c>
      <c r="F66" s="151" t="str">
        <f>IFERROR(LOWER(
IF($C66="DER",INDEX(CDER!$C:$C,MATCH($D66,CDER!$A:$A,0)),
IF($C66="CDER-R",INDEX('CDER-R'!C:C,MATCH($D66,'CDER-R'!A:A,0)),
IF($C66="SICRO",INDEX(SICRO!C:C,MATCH($D66,SICRO!A:A,0)),
IF($C66="SINAPI",INDEX(CSINAPI!$C:$C,MATCH($D66,CSINAPI!$A:$A,0)),
IF($C66="ISINAPI",INDEX(ISINAPI!$C:$C,MATCH($D66,ISINAPI!$A:$A,0)),
IF($C66="CESAN",INDEX(CCESAN!$C:$C,MATCH($D66,CCESAN!$A:$A,0)),
IF($C66="SCORIO",INDEX(CSCORIO!$C:$C,MATCH($D66,CSCORIO!$A:$A,0)),
IF($C66="MERC",INDEX(MERCADO!$D:$D,MATCH($D66,MERCADO!$A:$A,0)),
IF($C66="COMP",INDEX(COMPOSICAO!$H:$H,MATCH($D66,COMPOSICAO!$A:$A,0)),
"")))))))))),"")</f>
        <v>m2</v>
      </c>
      <c r="G66" s="152">
        <f>VLOOKUP(B66,'MEMÓRIA DE CÁLCULO'!A:J,10,0)</f>
        <v>15.83</v>
      </c>
      <c r="H66" s="221">
        <f>IFERROR(
IF($C66="DER",INDEX(CDER!$D:$D,MATCH($D66,CDER!$A:$A,0)),
IF($C66="CDER-R",INDEX('CDER-R'!D:D,MATCH($D66,'CDER-R'!A:A,0)),
IF($C66="SICRO",INDEX(SICRO!D:D,MATCH($D66,SICRO!A:A,0)),
IF($C66="SINAPI",INDEX(CSINAPI!$D:$D,MATCH($D66,CSINAPI!$A:$A,0)),
IF($C66="ISINAPI",INDEX(ISINAPI!$E:$E,MATCH($D66,ISINAPI!$A:$A,0)),
IF($C66="CESAN",INDEX(CCESAN!$D:$D,MATCH($D66,CCESAN!$A:$A,0)),
IF($C66="SCORIO",INDEX(CSCORIO!$D:$D,MATCH($D66,CSCORIO!$A:$A,0)),
IF($C66="MERC",INDEX(MERCADO!$E:$E,MATCH($D66,MERCADO!$A:$A,0)),
IF($C66="COMP",INDEX(COMPOSICAO!$I:$I,MATCH($D66,COMPOSICAO!$A:$A,0)),
0))))))))),0)</f>
        <v>56.44</v>
      </c>
      <c r="I66" s="222">
        <f t="shared" ref="I66:I72" si="40">IFERROR(ROUND(H66*(1+$J$2),2),"")</f>
        <v>77.09</v>
      </c>
      <c r="J66" s="220">
        <f>IFERROR(ROUND($I66*$G66,2),"")</f>
        <v>1220.33</v>
      </c>
      <c r="K66" s="155"/>
      <c r="L66" s="156">
        <f t="shared" ref="L66:L72" si="41">G66</f>
        <v>15.83</v>
      </c>
      <c r="M66" s="157">
        <f t="shared" ref="M66:M72" si="42">ROUND(L66*I66,2)</f>
        <v>1220.33</v>
      </c>
      <c r="N66" s="158">
        <f t="shared" ref="N66:N74" si="43">M66/$J$114</f>
        <v>9.7403035359314039E-3</v>
      </c>
      <c r="O66" s="157" t="str">
        <f t="shared" ref="O66:O73" si="44">VLOOKUP(M66,$Z$2:$AA$4,2,1)</f>
        <v>B</v>
      </c>
      <c r="P66" s="335" t="e">
        <f>J66/#REF!</f>
        <v>#REF!</v>
      </c>
    </row>
    <row r="67" spans="1:32" ht="37.15" customHeight="1">
      <c r="A67" s="260" t="str">
        <f t="shared" si="28"/>
        <v>SINAPI88485</v>
      </c>
      <c r="B67" s="118" t="s">
        <v>3687</v>
      </c>
      <c r="C67" s="149" t="s">
        <v>669</v>
      </c>
      <c r="D67" s="149">
        <v>88485</v>
      </c>
      <c r="E67" s="150" t="str">
        <f>IFERROR(PROPER(
IF($C67="DER",INDEX(CDER!$B:$B,MATCH($D67,CDER!$A:$A,0)),
IF($C67="CDER-R",INDEX('CDER-R'!B:B,MATCH($D67,'CDER-R'!A:A,0)),
IF($C67="SICRO",INDEX(SICRO!B:B,MATCH($D67,SICRO!A:A,0)),
IF($C67="SINAPI",INDEX(CSINAPI!$B:$B,MATCH($D67,CSINAPI!$A:$A,0)),
IF($C67="ISINAPI",INDEX(ISINAPI!$B:$B,MATCH($D67,ISINAPI!$A:$A,0)),
IF($C67="CESAN",INDEX(CCESAN!$B:$B,MATCH($D67,CCESAN!$A:$A,0)),
IF($C67="SCORIO",INDEX(CSCORIO!$B:$B,MATCH($D67,CSCORIO!$A:$A,0)),
IF($C67="MERC",INDEX(MERCADO!$B:$B,MATCH($D67,MERCADO!$A:$A,0)),
IF($C67="COMP",INDEX(COMPOSICAO!$B:$B,MATCH($D67,COMPOSICAO!$A:$A,0)),
"")))))))))),"*Verificar código*")</f>
        <v>Fundo Selador Acrílico, Aplicação Manual Em Parede, Uma Demão. Af_04/2023</v>
      </c>
      <c r="F67" s="151" t="str">
        <f>IFERROR(LOWER(
IF($C67="DER",INDEX(CDER!$C:$C,MATCH($D67,CDER!$A:$A,0)),
IF($C67="CDER-R",INDEX('CDER-R'!C:C,MATCH($D67,'CDER-R'!A:A,0)),
IF($C67="SICRO",INDEX(SICRO!C:C,MATCH($D67,SICRO!A:A,0)),
IF($C67="SINAPI",INDEX(CSINAPI!$C:$C,MATCH($D67,CSINAPI!$A:$A,0)),
IF($C67="ISINAPI",INDEX(ISINAPI!$C:$C,MATCH($D67,ISINAPI!$A:$A,0)),
IF($C67="CESAN",INDEX(CCESAN!$C:$C,MATCH($D67,CCESAN!$A:$A,0)),
IF($C67="SCORIO",INDEX(CSCORIO!$C:$C,MATCH($D67,CSCORIO!$A:$A,0)),
IF($C67="MERC",INDEX(MERCADO!$D:$D,MATCH($D67,MERCADO!$A:$A,0)),
IF($C67="COMP",INDEX(COMPOSICAO!$H:$H,MATCH($D67,COMPOSICAO!$A:$A,0)),
"")))))))))),"")</f>
        <v>m2</v>
      </c>
      <c r="G67" s="152">
        <f>VLOOKUP(B67,'MEMÓRIA DE CÁLCULO'!A:J,10,0)</f>
        <v>80.849999999999994</v>
      </c>
      <c r="H67" s="221">
        <f>IFERROR(
IF($C67="DER",INDEX(CDER!$D:$D,MATCH($D67,CDER!$A:$A,0)),
IF($C67="CDER-R",INDEX('CDER-R'!D:D,MATCH($D67,'CDER-R'!A:A,0)),
IF($C67="SICRO",INDEX(SICRO!D:D,MATCH($D67,SICRO!A:A,0)),
IF($C67="SINAPI",INDEX(CSINAPI!$D:$D,MATCH($D67,CSINAPI!$A:$A,0)),
IF($C67="ISINAPI",INDEX(ISINAPI!$E:$E,MATCH($D67,ISINAPI!$A:$A,0)),
IF($C67="CESAN",INDEX(CCESAN!$D:$D,MATCH($D67,CCESAN!$A:$A,0)),
IF($C67="SCORIO",INDEX(CSCORIO!$D:$D,MATCH($D67,CSCORIO!$A:$A,0)),
IF($C67="MERC",INDEX(MERCADO!$E:$E,MATCH($D67,MERCADO!$A:$A,0)),
IF($C67="COMP",INDEX(COMPOSICAO!$I:$I,MATCH($D67,COMPOSICAO!$A:$A,0)),
0))))))))),0)</f>
        <v>4.97</v>
      </c>
      <c r="I67" s="222">
        <f t="shared" si="40"/>
        <v>6.79</v>
      </c>
      <c r="J67" s="220">
        <f t="shared" ref="J67:J74" si="45">IFERROR(ROUND($I67*$G67,2),"")</f>
        <v>548.97</v>
      </c>
      <c r="K67" s="155"/>
      <c r="L67" s="156">
        <f t="shared" si="41"/>
        <v>80.849999999999994</v>
      </c>
      <c r="M67" s="157">
        <f t="shared" si="42"/>
        <v>548.97</v>
      </c>
      <c r="N67" s="158">
        <f t="shared" si="43"/>
        <v>4.3817118583663953E-3</v>
      </c>
      <c r="O67" s="157" t="str">
        <f t="shared" si="44"/>
        <v>C</v>
      </c>
      <c r="P67" s="335" t="e">
        <f>J67/#REF!</f>
        <v>#REF!</v>
      </c>
    </row>
    <row r="68" spans="1:32" ht="37.15" customHeight="1">
      <c r="A68" s="260" t="str">
        <f t="shared" si="28"/>
        <v>SINAPI88489</v>
      </c>
      <c r="B68" s="118" t="s">
        <v>11946</v>
      </c>
      <c r="C68" s="149" t="s">
        <v>669</v>
      </c>
      <c r="D68" s="149">
        <v>88489</v>
      </c>
      <c r="E68" s="150" t="str">
        <f>IFERROR(PROPER(
IF($C68="DER",INDEX(CDER!$B:$B,MATCH($D68,CDER!$A:$A,0)),
IF($C68="CDER-R",INDEX('CDER-R'!B:B,MATCH($D68,'CDER-R'!A:A,0)),
IF($C68="SICRO",INDEX(SICRO!B:B,MATCH($D68,SICRO!A:A,0)),
IF($C68="SINAPI",INDEX(CSINAPI!$B:$B,MATCH($D68,CSINAPI!$A:$A,0)),
IF($C68="ISINAPI",INDEX(ISINAPI!$B:$B,MATCH($D68,ISINAPI!$A:$A,0)),
IF($C68="CESAN",INDEX(CCESAN!$B:$B,MATCH($D68,CCESAN!$A:$A,0)),
IF($C68="SCORIO",INDEX(CSCORIO!$B:$B,MATCH($D68,CSCORIO!$A:$A,0)),
IF($C68="MERC",INDEX(MERCADO!$B:$B,MATCH($D68,MERCADO!$A:$A,0)),
IF($C68="COMP",INDEX(COMPOSICAO!$B:$B,MATCH($D68,COMPOSICAO!$A:$A,0)),
"")))))))))),"*Verificar código*")</f>
        <v>Pintura Látex Acrílica Premium, Aplicação Manual Em Paredes, Duas Demãos. Af_04/2023</v>
      </c>
      <c r="F68" s="151" t="str">
        <f>IFERROR(LOWER(
IF($C68="DER",INDEX(CDER!$C:$C,MATCH($D68,CDER!$A:$A,0)),
IF($C68="CDER-R",INDEX('CDER-R'!C:C,MATCH($D68,'CDER-R'!A:A,0)),
IF($C68="SICRO",INDEX(SICRO!C:C,MATCH($D68,SICRO!A:A,0)),
IF($C68="SINAPI",INDEX(CSINAPI!$C:$C,MATCH($D68,CSINAPI!$A:$A,0)),
IF($C68="ISINAPI",INDEX(ISINAPI!$C:$C,MATCH($D68,ISINAPI!$A:$A,0)),
IF($C68="CESAN",INDEX(CCESAN!$C:$C,MATCH($D68,CCESAN!$A:$A,0)),
IF($C68="SCORIO",INDEX(CSCORIO!$C:$C,MATCH($D68,CSCORIO!$A:$A,0)),
IF($C68="MERC",INDEX(MERCADO!$D:$D,MATCH($D68,MERCADO!$A:$A,0)),
IF($C68="COMP",INDEX(COMPOSICAO!$H:$H,MATCH($D68,COMPOSICAO!$A:$A,0)),
"")))))))))),"")</f>
        <v>m2</v>
      </c>
      <c r="G68" s="152">
        <f>VLOOKUP(B68,'MEMÓRIA DE CÁLCULO'!A:J,10,0)</f>
        <v>80.849999999999994</v>
      </c>
      <c r="H68" s="221">
        <f>IFERROR(
IF($C68="DER",INDEX(CDER!$D:$D,MATCH($D68,CDER!$A:$A,0)),
IF($C68="CDER-R",INDEX('CDER-R'!D:D,MATCH($D68,'CDER-R'!A:A,0)),
IF($C68="SICRO",INDEX(SICRO!D:D,MATCH($D68,SICRO!A:A,0)),
IF($C68="SINAPI",INDEX(CSINAPI!$D:$D,MATCH($D68,CSINAPI!$A:$A,0)),
IF($C68="ISINAPI",INDEX(ISINAPI!$E:$E,MATCH($D68,ISINAPI!$A:$A,0)),
IF($C68="CESAN",INDEX(CCESAN!$D:$D,MATCH($D68,CCESAN!$A:$A,0)),
IF($C68="SCORIO",INDEX(CSCORIO!$D:$D,MATCH($D68,CSCORIO!$A:$A,0)),
IF($C68="MERC",INDEX(MERCADO!$E:$E,MATCH($D68,MERCADO!$A:$A,0)),
IF($C68="COMP",INDEX(COMPOSICAO!$I:$I,MATCH($D68,COMPOSICAO!$A:$A,0)),
0))))))))),0)</f>
        <v>13.21</v>
      </c>
      <c r="I68" s="222">
        <f t="shared" si="40"/>
        <v>18.04</v>
      </c>
      <c r="J68" s="220">
        <f t="shared" si="45"/>
        <v>1458.53</v>
      </c>
      <c r="K68" s="155"/>
      <c r="L68" s="156">
        <f t="shared" si="41"/>
        <v>80.849999999999994</v>
      </c>
      <c r="M68" s="157">
        <f t="shared" si="42"/>
        <v>1458.53</v>
      </c>
      <c r="N68" s="158">
        <f t="shared" si="43"/>
        <v>1.1641543612188531E-2</v>
      </c>
      <c r="O68" s="157" t="str">
        <f t="shared" si="44"/>
        <v>B</v>
      </c>
      <c r="P68" s="335" t="e">
        <f>J68/#REF!</f>
        <v>#REF!</v>
      </c>
    </row>
    <row r="69" spans="1:32" ht="37.15" customHeight="1">
      <c r="A69" s="260" t="str">
        <f>CONCATENATE(C69,D69)</f>
        <v>SINAPI88484</v>
      </c>
      <c r="B69" s="118" t="s">
        <v>3688</v>
      </c>
      <c r="C69" s="149" t="s">
        <v>669</v>
      </c>
      <c r="D69" s="149">
        <v>88484</v>
      </c>
      <c r="E69" s="150" t="str">
        <f>IFERROR(PROPER(
IF($C69="DER",INDEX(CDER!$B:$B,MATCH($D69,CDER!$A:$A,0)),
IF($C69="CDER-R",INDEX('CDER-R'!B:B,MATCH($D69,'CDER-R'!A:A,0)),
IF($C69="SICRO",INDEX(SICRO!B:B,MATCH($D69,SICRO!A:A,0)),
IF($C69="SINAPI",INDEX(CSINAPI!$B:$B,MATCH($D69,CSINAPI!$A:$A,0)),
IF($C69="ISINAPI",INDEX(ISINAPI!$B:$B,MATCH($D69,ISINAPI!$A:$A,0)),
IF($C69="CESAN",INDEX(CCESAN!$B:$B,MATCH($D69,CCESAN!$A:$A,0)),
IF($C69="SCORIO",INDEX(CSCORIO!$B:$B,MATCH($D69,CSCORIO!$A:$A,0)),
IF($C69="MERC",INDEX(MERCADO!$B:$B,MATCH($D69,MERCADO!$A:$A,0)),
IF($C69="COMP",INDEX(COMPOSICAO!$B:$B,MATCH($D69,COMPOSICAO!$A:$A,0)),
"")))))))))),"*Verificar código*")</f>
        <v>Fundo Selador Acrílico, Aplicação Manual Em Teto, Uma Demão. Af_04/2023</v>
      </c>
      <c r="F69" s="151" t="str">
        <f>IFERROR(LOWER(
IF($C69="DER",INDEX(CDER!$C:$C,MATCH($D69,CDER!$A:$A,0)),
IF($C69="CDER-R",INDEX('CDER-R'!C:C,MATCH($D69,'CDER-R'!A:A,0)),
IF($C69="SICRO",INDEX(SICRO!C:C,MATCH($D69,SICRO!A:A,0)),
IF($C69="SINAPI",INDEX(CSINAPI!$C:$C,MATCH($D69,CSINAPI!$A:$A,0)),
IF($C69="ISINAPI",INDEX(ISINAPI!$C:$C,MATCH($D69,ISINAPI!$A:$A,0)),
IF($C69="CESAN",INDEX(CCESAN!$C:$C,MATCH($D69,CCESAN!$A:$A,0)),
IF($C69="SCORIO",INDEX(CSCORIO!$C:$C,MATCH($D69,CSCORIO!$A:$A,0)),
IF($C69="MERC",INDEX(MERCADO!$D:$D,MATCH($D69,MERCADO!$A:$A,0)),
IF($C69="COMP",INDEX(COMPOSICAO!$H:$H,MATCH($D69,COMPOSICAO!$A:$A,0)),
"")))))))))),"")</f>
        <v>m2</v>
      </c>
      <c r="G69" s="152">
        <f>VLOOKUP(B69,'MEMÓRIA DE CÁLCULO'!A:J,10,0)</f>
        <v>34.75</v>
      </c>
      <c r="H69" s="221">
        <f>IFERROR(
IF($C69="DER",INDEX(CDER!$D:$D,MATCH($D69,CDER!$A:$A,0)),
IF($C69="CDER-R",INDEX('CDER-R'!D:D,MATCH($D69,'CDER-R'!A:A,0)),
IF($C69="SICRO",INDEX(SICRO!D:D,MATCH($D69,SICRO!A:A,0)),
IF($C69="SINAPI",INDEX(CSINAPI!$D:$D,MATCH($D69,CSINAPI!$A:$A,0)),
IF($C69="ISINAPI",INDEX(ISINAPI!$E:$E,MATCH($D69,ISINAPI!$A:$A,0)),
IF($C69="CESAN",INDEX(CCESAN!$D:$D,MATCH($D69,CCESAN!$A:$A,0)),
IF($C69="SCORIO",INDEX(CSCORIO!$D:$D,MATCH($D69,CSCORIO!$A:$A,0)),
IF($C69="MERC",INDEX(MERCADO!$E:$E,MATCH($D69,MERCADO!$A:$A,0)),
IF($C69="COMP",INDEX(COMPOSICAO!$I:$I,MATCH($D69,COMPOSICAO!$A:$A,0)),
0))))))))),0)</f>
        <v>6.08</v>
      </c>
      <c r="I69" s="222">
        <f t="shared" si="40"/>
        <v>8.3000000000000007</v>
      </c>
      <c r="J69" s="220">
        <f t="shared" si="45"/>
        <v>288.43</v>
      </c>
      <c r="K69" s="155"/>
      <c r="L69" s="156">
        <f t="shared" si="41"/>
        <v>34.75</v>
      </c>
      <c r="M69" s="157">
        <f t="shared" si="42"/>
        <v>288.43</v>
      </c>
      <c r="N69" s="158">
        <f t="shared" si="43"/>
        <v>2.3021606851168904E-3</v>
      </c>
      <c r="O69" s="157" t="str">
        <f t="shared" si="44"/>
        <v>C</v>
      </c>
      <c r="P69" s="335" t="e">
        <f>J69/#REF!</f>
        <v>#REF!</v>
      </c>
    </row>
    <row r="70" spans="1:32" ht="37.15" customHeight="1">
      <c r="A70" s="260" t="str">
        <f>CONCATENATE(C70,D70)</f>
        <v>SINAPI88488</v>
      </c>
      <c r="B70" s="118" t="s">
        <v>3689</v>
      </c>
      <c r="C70" s="149" t="s">
        <v>669</v>
      </c>
      <c r="D70" s="149">
        <v>88488</v>
      </c>
      <c r="E70" s="150" t="str">
        <f>IFERROR(PROPER(
IF($C70="DER",INDEX(CDER!$B:$B,MATCH($D70,CDER!$A:$A,0)),
IF($C70="CDER-R",INDEX('CDER-R'!B:B,MATCH($D70,'CDER-R'!A:A,0)),
IF($C70="SICRO",INDEX(SICRO!B:B,MATCH($D70,SICRO!A:A,0)),
IF($C70="SINAPI",INDEX(CSINAPI!$B:$B,MATCH($D70,CSINAPI!$A:$A,0)),
IF($C70="ISINAPI",INDEX(ISINAPI!$B:$B,MATCH($D70,ISINAPI!$A:$A,0)),
IF($C70="CESAN",INDEX(CCESAN!$B:$B,MATCH($D70,CCESAN!$A:$A,0)),
IF($C70="SCORIO",INDEX(CSCORIO!$B:$B,MATCH($D70,CSCORIO!$A:$A,0)),
IF($C70="MERC",INDEX(MERCADO!$B:$B,MATCH($D70,MERCADO!$A:$A,0)),
IF($C70="COMP",INDEX(COMPOSICAO!$B:$B,MATCH($D70,COMPOSICAO!$A:$A,0)),
"")))))))))),"*Verificar código*")</f>
        <v>Pintura Látex Acrílica Premium, Aplicação Manual Em Teto, Duas Demãos. Af_04/2023</v>
      </c>
      <c r="F70" s="151" t="str">
        <f>IFERROR(LOWER(
IF($C70="DER",INDEX(CDER!$C:$C,MATCH($D70,CDER!$A:$A,0)),
IF($C70="CDER-R",INDEX('CDER-R'!C:C,MATCH($D70,'CDER-R'!A:A,0)),
IF($C70="SICRO",INDEX(SICRO!C:C,MATCH($D70,SICRO!A:A,0)),
IF($C70="SINAPI",INDEX(CSINAPI!$C:$C,MATCH($D70,CSINAPI!$A:$A,0)),
IF($C70="ISINAPI",INDEX(ISINAPI!$C:$C,MATCH($D70,ISINAPI!$A:$A,0)),
IF($C70="CESAN",INDEX(CCESAN!$C:$C,MATCH($D70,CCESAN!$A:$A,0)),
IF($C70="SCORIO",INDEX(CSCORIO!$C:$C,MATCH($D70,CSCORIO!$A:$A,0)),
IF($C70="MERC",INDEX(MERCADO!$D:$D,MATCH($D70,MERCADO!$A:$A,0)),
IF($C70="COMP",INDEX(COMPOSICAO!$H:$H,MATCH($D70,COMPOSICAO!$A:$A,0)),
"")))))))))),"")</f>
        <v>m2</v>
      </c>
      <c r="G70" s="152">
        <f>VLOOKUP(B70,'MEMÓRIA DE CÁLCULO'!A:J,10,0)</f>
        <v>34.75</v>
      </c>
      <c r="H70" s="221">
        <f>IFERROR(
IF($C70="DER",INDEX(CDER!$D:$D,MATCH($D70,CDER!$A:$A,0)),
IF($C70="CDER-R",INDEX('CDER-R'!D:D,MATCH($D70,'CDER-R'!A:A,0)),
IF($C70="SICRO",INDEX(SICRO!D:D,MATCH($D70,SICRO!A:A,0)),
IF($C70="SINAPI",INDEX(CSINAPI!$D:$D,MATCH($D70,CSINAPI!$A:$A,0)),
IF($C70="ISINAPI",INDEX(ISINAPI!$E:$E,MATCH($D70,ISINAPI!$A:$A,0)),
IF($C70="CESAN",INDEX(CCESAN!$D:$D,MATCH($D70,CCESAN!$A:$A,0)),
IF($C70="SCORIO",INDEX(CSCORIO!$D:$D,MATCH($D70,CSCORIO!$A:$A,0)),
IF($C70="MERC",INDEX(MERCADO!$E:$E,MATCH($D70,MERCADO!$A:$A,0)),
IF($C70="COMP",INDEX(COMPOSICAO!$I:$I,MATCH($D70,COMPOSICAO!$A:$A,0)),
0))))))))),0)</f>
        <v>15.92</v>
      </c>
      <c r="I70" s="222">
        <f t="shared" si="40"/>
        <v>21.75</v>
      </c>
      <c r="J70" s="220">
        <f t="shared" si="45"/>
        <v>755.81</v>
      </c>
      <c r="K70" s="155"/>
      <c r="L70" s="156">
        <f t="shared" si="41"/>
        <v>34.75</v>
      </c>
      <c r="M70" s="157">
        <f t="shared" si="42"/>
        <v>755.81</v>
      </c>
      <c r="N70" s="158">
        <f t="shared" si="43"/>
        <v>6.0326459363387883E-3</v>
      </c>
      <c r="O70" s="157" t="str">
        <f t="shared" si="44"/>
        <v>C</v>
      </c>
      <c r="P70" s="335" t="e">
        <f>J70/#REF!</f>
        <v>#REF!</v>
      </c>
    </row>
    <row r="71" spans="1:32" s="437" customFormat="1" ht="37.15" customHeight="1">
      <c r="A71" s="425" t="str">
        <f>CONCATENATE(C71,D71)</f>
        <v>SINAPI95626</v>
      </c>
      <c r="B71" s="456" t="s">
        <v>3690</v>
      </c>
      <c r="C71" s="426" t="s">
        <v>669</v>
      </c>
      <c r="D71" s="426">
        <v>95626</v>
      </c>
      <c r="E71" s="427" t="str">
        <f>IFERROR(PROPER(
IF($C71="DER",INDEX(CDER!$B:$B,MATCH($D71,CDER!$A:$A,0)),
IF($C71="CDER-R",INDEX('CDER-R'!B:B,MATCH($D71,'CDER-R'!A:A,0)),
IF($C71="SICRO",INDEX(SICRO!B:B,MATCH($D71,SICRO!A:A,0)),
IF($C71="SINAPI",INDEX(CSINAPI!$B:$B,MATCH($D71,CSINAPI!$A:$A,0)),
IF($C71="ISINAPI",INDEX(ISINAPI!$B:$B,MATCH($D71,ISINAPI!$A:$A,0)),
IF($C71="CESAN",INDEX(CCESAN!$B:$B,MATCH($D71,CCESAN!$A:$A,0)),
IF($C71="SCORIO",INDEX(CSCORIO!$B:$B,MATCH($D71,CSCORIO!$A:$A,0)),
IF($C71="MERC",INDEX(MERCADO!$B:$B,MATCH($D71,MERCADO!$A:$A,0)),
IF($C71="COMP",INDEX(COMPOSICAO!$B:$B,MATCH($D71,COMPOSICAO!$A:$A,0)),
"")))))))))),"*Verificar código*")</f>
        <v>Aplicação Manual De Tinta Látex Acrílica Em Parede Externas De Casas, Duas Demãos. Af_03/2024</v>
      </c>
      <c r="F71" s="428" t="str">
        <f>IFERROR(LOWER(
IF($C71="DER",INDEX(CDER!$C:$C,MATCH($D71,CDER!$A:$A,0)),
IF($C71="CDER-R",INDEX('CDER-R'!C:C,MATCH($D71,'CDER-R'!A:A,0)),
IF($C71="SICRO",INDEX(SICRO!C:C,MATCH($D71,SICRO!A:A,0)),
IF($C71="SINAPI",INDEX(CSINAPI!$C:$C,MATCH($D71,CSINAPI!$A:$A,0)),
IF($C71="ISINAPI",INDEX(ISINAPI!$C:$C,MATCH($D71,ISINAPI!$A:$A,0)),
IF($C71="CESAN",INDEX(CCESAN!$C:$C,MATCH($D71,CCESAN!$A:$A,0)),
IF($C71="SCORIO",INDEX(CSCORIO!$C:$C,MATCH($D71,CSCORIO!$A:$A,0)),
IF($C71="MERC",INDEX(MERCADO!$D:$D,MATCH($D71,MERCADO!$A:$A,0)),
IF($C71="COMP",INDEX(COMPOSICAO!$H:$H,MATCH($D71,COMPOSICAO!$A:$A,0)),
"")))))))))),"")</f>
        <v>m2</v>
      </c>
      <c r="G71" s="429">
        <f>VLOOKUP(B71,'MEMÓRIA DE CÁLCULO'!A:J,10,0)</f>
        <v>114.76</v>
      </c>
      <c r="H71" s="430">
        <f>IFERROR(
IF($C71="DER",INDEX(CDER!$D:$D,MATCH($D71,CDER!$A:$A,0)),
IF($C71="CDER-R",INDEX('CDER-R'!D:D,MATCH($D71,'CDER-R'!A:A,0)),
IF($C71="SICRO",INDEX(SICRO!D:D,MATCH($D71,SICRO!A:A,0)),
IF($C71="SINAPI",INDEX(CSINAPI!$D:$D,MATCH($D71,CSINAPI!$A:$A,0)),
IF($C71="ISINAPI",INDEX(ISINAPI!$E:$E,MATCH($D71,ISINAPI!$A:$A,0)),
IF($C71="CESAN",INDEX(CCESAN!$D:$D,MATCH($D71,CCESAN!$A:$A,0)),
IF($C71="SCORIO",INDEX(CSCORIO!$D:$D,MATCH($D71,CSCORIO!$A:$A,0)),
IF($C71="MERC",INDEX(MERCADO!$E:$E,MATCH($D71,MERCADO!$A:$A,0)),
IF($C71="COMP",INDEX(COMPOSICAO!$I:$I,MATCH($D71,COMPOSICAO!$A:$A,0)),
0))))))))),0)</f>
        <v>16.61</v>
      </c>
      <c r="I71" s="430">
        <f t="shared" si="40"/>
        <v>22.69</v>
      </c>
      <c r="J71" s="431">
        <f t="shared" si="45"/>
        <v>2603.9</v>
      </c>
      <c r="K71" s="432"/>
      <c r="L71" s="433">
        <f t="shared" si="41"/>
        <v>114.76</v>
      </c>
      <c r="M71" s="434">
        <f t="shared" si="42"/>
        <v>2603.9</v>
      </c>
      <c r="N71" s="435">
        <f t="shared" si="43"/>
        <v>2.0783539187934234E-2</v>
      </c>
      <c r="O71" s="434" t="str">
        <f t="shared" si="44"/>
        <v>B</v>
      </c>
      <c r="P71" s="474" t="e">
        <f>J71/#REF!</f>
        <v>#REF!</v>
      </c>
    </row>
    <row r="72" spans="1:32" s="437" customFormat="1" ht="37.15" customHeight="1">
      <c r="A72" s="425" t="str">
        <f>CONCATENATE(C72,D72)</f>
        <v>SINAPI88415</v>
      </c>
      <c r="B72" s="456" t="s">
        <v>3691</v>
      </c>
      <c r="C72" s="426" t="s">
        <v>669</v>
      </c>
      <c r="D72" s="426">
        <v>88415</v>
      </c>
      <c r="E72" s="427" t="str">
        <f>IFERROR(PROPER(
IF($C72="DER",INDEX(CDER!$B:$B,MATCH($D72,CDER!$A:$A,0)),
IF($C72="CDER-R",INDEX('CDER-R'!B:B,MATCH($D72,'CDER-R'!A:A,0)),
IF($C72="SICRO",INDEX(SICRO!B:B,MATCH($D72,SICRO!A:A,0)),
IF($C72="SINAPI",INDEX(CSINAPI!$B:$B,MATCH($D72,CSINAPI!$A:$A,0)),
IF($C72="ISINAPI",INDEX(ISINAPI!$B:$B,MATCH($D72,ISINAPI!$A:$A,0)),
IF($C72="CESAN",INDEX(CCESAN!$B:$B,MATCH($D72,CCESAN!$A:$A,0)),
IF($C72="SCORIO",INDEX(CSCORIO!$B:$B,MATCH($D72,CSCORIO!$A:$A,0)),
IF($C72="MERC",INDEX(MERCADO!$B:$B,MATCH($D72,MERCADO!$A:$A,0)),
IF($C72="COMP",INDEX(COMPOSICAO!$B:$B,MATCH($D72,COMPOSICAO!$A:$A,0)),
"")))))))))),"*Verificar código*")</f>
        <v>Aplicação Manual De Fundo Selador Acrílico Em Paredes Externas De Casas. Af_03/2024</v>
      </c>
      <c r="F72" s="428" t="str">
        <f>IFERROR(LOWER(
IF($C72="DER",INDEX(CDER!$C:$C,MATCH($D72,CDER!$A:$A,0)),
IF($C72="CDER-R",INDEX('CDER-R'!C:C,MATCH($D72,'CDER-R'!A:A,0)),
IF($C72="SICRO",INDEX(SICRO!C:C,MATCH($D72,SICRO!A:A,0)),
IF($C72="SINAPI",INDEX(CSINAPI!$C:$C,MATCH($D72,CSINAPI!$A:$A,0)),
IF($C72="ISINAPI",INDEX(ISINAPI!$C:$C,MATCH($D72,ISINAPI!$A:$A,0)),
IF($C72="CESAN",INDEX(CCESAN!$C:$C,MATCH($D72,CCESAN!$A:$A,0)),
IF($C72="SCORIO",INDEX(CSCORIO!$C:$C,MATCH($D72,CSCORIO!$A:$A,0)),
IF($C72="MERC",INDEX(MERCADO!$D:$D,MATCH($D72,MERCADO!$A:$A,0)),
IF($C72="COMP",INDEX(COMPOSICAO!$H:$H,MATCH($D72,COMPOSICAO!$A:$A,0)),
"")))))))))),"")</f>
        <v>m2</v>
      </c>
      <c r="G72" s="429">
        <f>VLOOKUP(B72,'MEMÓRIA DE CÁLCULO'!A:J,10,0)</f>
        <v>116.89</v>
      </c>
      <c r="H72" s="430">
        <f>IFERROR(
IF($C72="DER",INDEX(CDER!$D:$D,MATCH($D72,CDER!$A:$A,0)),
IF($C72="CDER-R",INDEX('CDER-R'!D:D,MATCH($D72,'CDER-R'!A:A,0)),
IF($C72="SICRO",INDEX(SICRO!D:D,MATCH($D72,SICRO!A:A,0)),
IF($C72="SINAPI",INDEX(CSINAPI!$D:$D,MATCH($D72,CSINAPI!$A:$A,0)),
IF($C72="ISINAPI",INDEX(ISINAPI!$E:$E,MATCH($D72,ISINAPI!$A:$A,0)),
IF($C72="CESAN",INDEX(CCESAN!$D:$D,MATCH($D72,CCESAN!$A:$A,0)),
IF($C72="SCORIO",INDEX(CSCORIO!$D:$D,MATCH($D72,CSCORIO!$A:$A,0)),
IF($C72="MERC",INDEX(MERCADO!$E:$E,MATCH($D72,MERCADO!$A:$A,0)),
IF($C72="COMP",INDEX(COMPOSICAO!$I:$I,MATCH($D72,COMPOSICAO!$A:$A,0)),
0))))))))),0)</f>
        <v>5.97</v>
      </c>
      <c r="I72" s="430">
        <f t="shared" si="40"/>
        <v>8.15</v>
      </c>
      <c r="J72" s="431">
        <f t="shared" si="45"/>
        <v>952.65</v>
      </c>
      <c r="K72" s="432"/>
      <c r="L72" s="433">
        <f t="shared" si="41"/>
        <v>116.89</v>
      </c>
      <c r="M72" s="434">
        <f t="shared" si="42"/>
        <v>952.65</v>
      </c>
      <c r="N72" s="435">
        <f t="shared" si="43"/>
        <v>7.6037630505724286E-3</v>
      </c>
      <c r="O72" s="434" t="str">
        <f t="shared" si="44"/>
        <v>C</v>
      </c>
      <c r="P72" s="474" t="e">
        <f>J72/#REF!</f>
        <v>#REF!</v>
      </c>
    </row>
    <row r="73" spans="1:32" s="425" customFormat="1" ht="40.5" customHeight="1">
      <c r="A73" s="425" t="str">
        <f t="shared" si="28"/>
        <v>SINAPI102213</v>
      </c>
      <c r="B73" s="456" t="s">
        <v>3692</v>
      </c>
      <c r="C73" s="446" t="s">
        <v>669</v>
      </c>
      <c r="D73" s="446">
        <v>102213</v>
      </c>
      <c r="E73" s="447" t="str">
        <f>IFERROR(PROPER(
IF($C73="DER",INDEX(CDER!$B:$B,MATCH($D73,CDER!$A:$A,0)),
IF($C73="CDER-R",INDEX('CDER-R'!B:B,MATCH($D73,'CDER-R'!A:A,0)),
IF($C73="SICRO",INDEX(SICRO!B:B,MATCH($D73,SICRO!A:A,0)),
IF($C73="SINAPI",INDEX(CSINAPI!$B:$B,MATCH($D73,CSINAPI!$A:$A,0)),
IF($C73="ISINAPI",INDEX(ISINAPI!$B:$B,MATCH($D73,ISINAPI!$A:$A,0)),
IF($C73="CESAN",INDEX(CCESAN!$B:$B,MATCH($D73,CCESAN!$A:$A,0)),
IF($C73="SCORIO",INDEX(CSCORIO!$B:$B,MATCH($D73,CSCORIO!$A:$A,0)),
IF($C73="MERC",INDEX(MERCADO!$B:$B,MATCH($D73,MERCADO!$A:$A,0)),
IF($C73="COMP",INDEX(COMPOSICAO!$B:$B,MATCH($D73,COMPOSICAO!$A:$A,0)),
"")))))))))),"*Verificar código*")</f>
        <v>Pintura Verniz (Incolor) Alquídico Em Madeira, Uso Interno E Externo, 2 Demãos. Af_01/2021</v>
      </c>
      <c r="F73" s="448" t="str">
        <f>IFERROR(LOWER(
IF($C73="DER",INDEX(CDER!$C:$C,MATCH($D73,CDER!$A:$A,0)),
IF($C73="CDER-R",INDEX('CDER-R'!C:C,MATCH($D73,'CDER-R'!A:A,0)),
IF($C73="SICRO",INDEX(SICRO!C:C,MATCH($D73,SICRO!A:A,0)),
IF($C73="SINAPI",INDEX(CSINAPI!$C:$C,MATCH($D73,CSINAPI!$A:$A,0)),
IF($C73="ISINAPI",INDEX(ISINAPI!$C:$C,MATCH($D73,ISINAPI!$A:$A,0)),
IF($C73="CESAN",INDEX(CCESAN!$C:$C,MATCH($D73,CCESAN!$A:$A,0)),
IF($C73="SCORIO",INDEX(CSCORIO!$C:$C,MATCH($D73,CSCORIO!$A:$A,0)),
IF($C73="MERC",INDEX(MERCADO!$D:$D,MATCH($D73,MERCADO!$A:$A,0)),
IF($C73="COMP",INDEX(COMPOSICAO!$H:$H,MATCH($D73,COMPOSICAO!$A:$A,0)),
"")))))))))),"")</f>
        <v>m2</v>
      </c>
      <c r="G73" s="449">
        <f>VLOOKUP(B73,'MEMÓRIA DE CÁLCULO'!A:J,10,0)</f>
        <v>17.11</v>
      </c>
      <c r="H73" s="450">
        <f>IFERROR(
IF($C73="DER",INDEX(CDER!$D:$D,MATCH($D73,CDER!$A:$A,0)),
IF($C73="CDER-R",INDEX('CDER-R'!D:D,MATCH($D73,'CDER-R'!A:A,0)),
IF($C73="SICRO",INDEX(SICRO!D:D,MATCH($D73,SICRO!A:A,0)),
IF($C73="SINAPI",INDEX(CSINAPI!$D:$D,MATCH($D73,CSINAPI!$A:$A,0)),
IF($C73="ISINAPI",INDEX(ISINAPI!$E:$E,MATCH($D73,ISINAPI!$A:$A,0)),
IF($C73="CESAN",INDEX(CCESAN!$D:$D,MATCH($D73,CCESAN!$A:$A,0)),
IF($C73="SCORIO",INDEX(CSCORIO!$D:$D,MATCH($D73,CSCORIO!$A:$A,0)),
IF($C73="MERC",INDEX(MERCADO!$E:$E,MATCH($D73,MERCADO!$A:$A,0)),
IF($C73="COMP",INDEX(COMPOSICAO!$I:$I,MATCH($D73,COMPOSICAO!$A:$A,0)),
0))))))))),0)</f>
        <v>23.12</v>
      </c>
      <c r="I73" s="450">
        <f>IFERROR(ROUND(H73*(1+$J$2),2),"")</f>
        <v>31.58</v>
      </c>
      <c r="J73" s="431">
        <f t="shared" si="45"/>
        <v>540.33000000000004</v>
      </c>
      <c r="K73" s="451"/>
      <c r="L73" s="452">
        <f>G73</f>
        <v>17.11</v>
      </c>
      <c r="M73" s="453">
        <f>ROUND(L73*I73,2)</f>
        <v>540.33000000000004</v>
      </c>
      <c r="N73" s="454">
        <f t="shared" si="43"/>
        <v>4.3127500016961117E-3</v>
      </c>
      <c r="O73" s="453" t="str">
        <f t="shared" si="44"/>
        <v>C</v>
      </c>
      <c r="P73" s="455" t="e">
        <f>J73/#REF!</f>
        <v>#REF!</v>
      </c>
    </row>
    <row r="74" spans="1:32" s="425" customFormat="1" ht="51" customHeight="1">
      <c r="A74" s="425" t="str">
        <f t="shared" ref="A74" si="46">CONCATENATE(C74,D74)</f>
        <v>DER190417</v>
      </c>
      <c r="B74" s="456" t="s">
        <v>3693</v>
      </c>
      <c r="C74" s="446" t="s">
        <v>683</v>
      </c>
      <c r="D74" s="446">
        <v>190417</v>
      </c>
      <c r="E74" s="447" t="str">
        <f>IFERROR(PROPER(
IF($C74="DER",INDEX(CDER!$B:$B,MATCH($D74,CDER!$A:$A,0)),
IF($C74="CDER-R",INDEX('CDER-R'!B:B,MATCH($D74,'CDER-R'!A:A,0)),
IF($C74="SICRO",INDEX(SICRO!B:B,MATCH($D74,SICRO!A:A,0)),
IF($C74="SINAPI",INDEX(CSINAPI!$B:$B,MATCH($D74,CSINAPI!$A:$A,0)),
IF($C74="ISINAPI",INDEX(ISINAPI!$B:$B,MATCH($D74,ISINAPI!$A:$A,0)),
IF($C74="CESAN",INDEX(CCESAN!$B:$B,MATCH($D74,CCESAN!$A:$A,0)),
IF($C74="SCORIO",INDEX(CSCORIO!$B:$B,MATCH($D74,CSCORIO!$A:$A,0)),
IF($C74="MERC",INDEX(MERCADO!$B:$B,MATCH($D74,MERCADO!$A:$A,0)),
IF($C74="COMP",INDEX(COMPOSICAO!$B:$B,MATCH($D74,COMPOSICAO!$A:$A,0)),
"")))))))))),"*Verificar código*")</f>
        <v>Pintura Sobre Metal, Aplicação Manual, Com Duas Demãos De Tinta Esmalte Sintético, Referência Suvinil, Coral Ou Metalatex, Inclusive Uma Demão De Fundo Anticorrosivo</v>
      </c>
      <c r="F74" s="448" t="str">
        <f>IFERROR(LOWER(
IF($C74="DER",INDEX(CDER!$C:$C,MATCH($D74,CDER!$A:$A,0)),
IF($C74="CDER-R",INDEX('CDER-R'!C:C,MATCH($D74,'CDER-R'!A:A,0)),
IF($C74="SICRO",INDEX(SICRO!C:C,MATCH($D74,SICRO!A:A,0)),
IF($C74="SINAPI",INDEX(CSINAPI!$C:$C,MATCH($D74,CSINAPI!$A:$A,0)),
IF($C74="ISINAPI",INDEX(ISINAPI!$C:$C,MATCH($D74,ISINAPI!$A:$A,0)),
IF($C74="CESAN",INDEX(CCESAN!$C:$C,MATCH($D74,CCESAN!$A:$A,0)),
IF($C74="SCORIO",INDEX(CSCORIO!$C:$C,MATCH($D74,CSCORIO!$A:$A,0)),
IF($C74="MERC",INDEX(MERCADO!$D:$D,MATCH($D74,MERCADO!$A:$A,0)),
IF($C74="COMP",INDEX(COMPOSICAO!$H:$H,MATCH($D74,COMPOSICAO!$A:$A,0)),
"")))))))))),"")</f>
        <v>m2</v>
      </c>
      <c r="G74" s="449">
        <f>VLOOKUP(B74,'MEMÓRIA DE CÁLCULO'!A:J,10,0)</f>
        <v>1.6</v>
      </c>
      <c r="H74" s="450">
        <f>IFERROR(
IF($C74="DER",INDEX(CDER!$D:$D,MATCH($D74,CDER!$A:$A,0)),
IF($C74="CDER-R",INDEX('CDER-R'!D:D,MATCH($D74,'CDER-R'!A:A,0)),
IF($C74="SICRO",INDEX(SICRO!D:D,MATCH($D74,SICRO!A:A,0)),
IF($C74="SINAPI",INDEX(CSINAPI!$D:$D,MATCH($D74,CSINAPI!$A:$A,0)),
IF($C74="ISINAPI",INDEX(ISINAPI!$E:$E,MATCH($D74,ISINAPI!$A:$A,0)),
IF($C74="CESAN",INDEX(CCESAN!$D:$D,MATCH($D74,CCESAN!$A:$A,0)),
IF($C74="SCORIO",INDEX(CSCORIO!$D:$D,MATCH($D74,CSCORIO!$A:$A,0)),
IF($C74="MERC",INDEX(MERCADO!$E:$E,MATCH($D74,MERCADO!$A:$A,0)),
IF($C74="COMP",INDEX(COMPOSICAO!$I:$I,MATCH($D74,COMPOSICAO!$A:$A,0)),
0))))))))),0)</f>
        <v>48.2</v>
      </c>
      <c r="I74" s="450">
        <f>IFERROR(ROUND(H74*(1+$J$2),2),"")</f>
        <v>65.84</v>
      </c>
      <c r="J74" s="431">
        <f t="shared" si="45"/>
        <v>105.34</v>
      </c>
      <c r="K74" s="451"/>
      <c r="L74" s="452">
        <f>G74</f>
        <v>1.6</v>
      </c>
      <c r="M74" s="453">
        <f>ROUND(L74*I74,2)</f>
        <v>105.34</v>
      </c>
      <c r="N74" s="454">
        <f t="shared" si="43"/>
        <v>8.4079189602403786E-4</v>
      </c>
      <c r="O74" s="453" t="e">
        <f t="shared" ref="O74" si="47">VLOOKUP(M74,$Z$2:$AA$4,2,1)</f>
        <v>#N/A</v>
      </c>
      <c r="P74" s="455" t="e">
        <f>J74/#REF!</f>
        <v>#REF!</v>
      </c>
    </row>
    <row r="75" spans="1:32" ht="30" customHeight="1">
      <c r="A75" s="260" t="str">
        <f t="shared" si="28"/>
        <v/>
      </c>
      <c r="B75" s="118">
        <v>8</v>
      </c>
      <c r="C75" s="149"/>
      <c r="D75" s="149"/>
      <c r="E75" s="150" t="s">
        <v>25890</v>
      </c>
      <c r="F75" s="151"/>
      <c r="G75" s="152">
        <f>VLOOKUP(B75,'MEMÓRIA DE CÁLCULO'!A:J,10,0)</f>
        <v>0</v>
      </c>
      <c r="H75" s="221"/>
      <c r="I75" s="222"/>
      <c r="J75" s="220">
        <f>SUM(J76:J78)</f>
        <v>4779.3900000000003</v>
      </c>
      <c r="K75" s="155"/>
      <c r="L75" s="156"/>
      <c r="M75" s="157"/>
      <c r="N75" s="158"/>
      <c r="O75" s="157"/>
      <c r="P75" s="155"/>
    </row>
    <row r="76" spans="1:32" s="437" customFormat="1" ht="47.45" customHeight="1">
      <c r="A76" s="425" t="str">
        <f t="shared" si="28"/>
        <v>SINAPI92544</v>
      </c>
      <c r="B76" s="456" t="s">
        <v>3695</v>
      </c>
      <c r="C76" s="426" t="s">
        <v>669</v>
      </c>
      <c r="D76" s="426">
        <v>92544</v>
      </c>
      <c r="E76" s="427" t="str">
        <f>IFERROR(PROPER(
IF($C76="DER",INDEX(CDER!$B:$B,MATCH($D76,CDER!$A:$A,0)),
IF($C76="CDER-R",INDEX('CDER-R'!B:B,MATCH($D76,'CDER-R'!A:A,0)),
IF($C76="SICRO",INDEX(SICRO!B:B,MATCH($D76,SICRO!A:A,0)),
IF($C76="SINAPI",INDEX(CSINAPI!$B:$B,MATCH($D76,CSINAPI!$A:$A,0)),
IF($C76="ISINAPI",INDEX(ISINAPI!$B:$B,MATCH($D76,ISINAPI!$A:$A,0)),
IF($C76="CESAN",INDEX(CCESAN!$B:$B,MATCH($D76,CCESAN!$A:$A,0)),
IF($C76="SCORIO",INDEX(CSCORIO!$B:$B,MATCH($D76,CSCORIO!$A:$A,0)),
IF($C76="MERC",INDEX(MERCADO!$B:$B,MATCH($D76,MERCADO!$A:$A,0)),
IF($C76="COMP",INDEX(COMPOSICAO!$B:$B,MATCH($D76,COMPOSICAO!$A:$A,0)),
"")))))))))),"*Verificar código*")</f>
        <v>Trama De Madeira Composta Por Terças Para Telhados De Até 2 Águas Para Telha Estrutural De Fibrocimento, Incluso Transporte Vertical. Af_07/2019</v>
      </c>
      <c r="F76" s="428" t="str">
        <f>IFERROR(LOWER(
IF($C76="DER",INDEX(CDER!$C:$C,MATCH($D76,CDER!$A:$A,0)),
IF($C76="CDER-R",INDEX('CDER-R'!C:C,MATCH($D76,'CDER-R'!A:A,0)),
IF($C76="SICRO",INDEX(SICRO!C:C,MATCH($D76,SICRO!A:A,0)),
IF($C76="SINAPI",INDEX(CSINAPI!$C:$C,MATCH($D76,CSINAPI!$A:$A,0)),
IF($C76="ISINAPI",INDEX(ISINAPI!$C:$C,MATCH($D76,ISINAPI!$A:$A,0)),
IF($C76="CESAN",INDEX(CCESAN!$C:$C,MATCH($D76,CCESAN!$A:$A,0)),
IF($C76="SCORIO",INDEX(CSCORIO!$C:$C,MATCH($D76,CSCORIO!$A:$A,0)),
IF($C76="MERC",INDEX(MERCADO!$D:$D,MATCH($D76,MERCADO!$A:$A,0)),
IF($C76="COMP",INDEX(COMPOSICAO!$H:$H,MATCH($D76,COMPOSICAO!$A:$A,0)),
"")))))))))),"")</f>
        <v>m2</v>
      </c>
      <c r="G76" s="429">
        <f>VLOOKUP(B76,'MEMÓRIA DE CÁLCULO'!A:J,10,0)</f>
        <v>49</v>
      </c>
      <c r="H76" s="430">
        <f>IFERROR(
IF($C76="DER",INDEX(CDER!$D:$D,MATCH($D76,CDER!$A:$A,0)),
IF($C76="CDER-R",INDEX('CDER-R'!D:D,MATCH($D76,'CDER-R'!A:A,0)),
IF($C76="SICRO",INDEX(SICRO!D:D,MATCH($D76,SICRO!A:A,0)),
IF($C76="SINAPI",INDEX(CSINAPI!$D:$D,MATCH($D76,CSINAPI!$A:$A,0)),
IF($C76="ISINAPI",INDEX(ISINAPI!$E:$E,MATCH($D76,ISINAPI!$A:$A,0)),
IF($C76="CESAN",INDEX(CCESAN!$D:$D,MATCH($D76,CCESAN!$A:$A,0)),
IF($C76="SCORIO",INDEX(CSCORIO!$D:$D,MATCH($D76,CSCORIO!$A:$A,0)),
IF($C76="MERC",INDEX(MERCADO!$E:$E,MATCH($D76,MERCADO!$A:$A,0)),
IF($C76="COMP",INDEX(COMPOSICAO!$I:$I,MATCH($D76,COMPOSICAO!$A:$A,0)),
0))))))))),0)</f>
        <v>19.75</v>
      </c>
      <c r="I76" s="430">
        <f>IFERROR(ROUND(H76*(1+$J$2),2),"")</f>
        <v>26.98</v>
      </c>
      <c r="J76" s="431">
        <f>IFERROR(ROUND($I76*$G76,2),"")</f>
        <v>1322.02</v>
      </c>
      <c r="K76" s="432"/>
      <c r="L76" s="433">
        <f>G76</f>
        <v>49</v>
      </c>
      <c r="M76" s="434">
        <f>ROUND(L76*I76,2)</f>
        <v>1322.02</v>
      </c>
      <c r="N76" s="435">
        <f>M76/$J$114</f>
        <v>1.0551962240190796E-2</v>
      </c>
      <c r="O76" s="434" t="str">
        <f>VLOOKUP(M76,$Z$2:$AA$4,2,1)</f>
        <v>B</v>
      </c>
      <c r="P76" s="474" t="e">
        <f>J76/#REF!</f>
        <v>#REF!</v>
      </c>
    </row>
    <row r="77" spans="1:32" s="437" customFormat="1" ht="47.45" customHeight="1">
      <c r="A77" s="425" t="str">
        <f t="shared" si="28"/>
        <v>SINAPI94207</v>
      </c>
      <c r="B77" s="456" t="s">
        <v>3697</v>
      </c>
      <c r="C77" s="426" t="s">
        <v>669</v>
      </c>
      <c r="D77" s="426">
        <v>94207</v>
      </c>
      <c r="E77" s="427" t="str">
        <f>IFERROR(PROPER(
IF($C77="DER",INDEX(CDER!$B:$B,MATCH($D77,CDER!$A:$A,0)),
IF($C77="CDER-R",INDEX('CDER-R'!B:B,MATCH($D77,'CDER-R'!A:A,0)),
IF($C77="SICRO",INDEX(SICRO!B:B,MATCH($D77,SICRO!A:A,0)),
IF($C77="SINAPI",INDEX(CSINAPI!$B:$B,MATCH($D77,CSINAPI!$A:$A,0)),
IF($C77="ISINAPI",INDEX(ISINAPI!$B:$B,MATCH($D77,ISINAPI!$A:$A,0)),
IF($C77="CESAN",INDEX(CCESAN!$B:$B,MATCH($D77,CCESAN!$A:$A,0)),
IF($C77="SCORIO",INDEX(CSCORIO!$B:$B,MATCH($D77,CSCORIO!$A:$A,0)),
IF($C77="MERC",INDEX(MERCADO!$B:$B,MATCH($D77,MERCADO!$A:$A,0)),
IF($C77="COMP",INDEX(COMPOSICAO!$B:$B,MATCH($D77,COMPOSICAO!$A:$A,0)),
"")))))))))),"*Verificar código*")</f>
        <v>Telhamento Com Telha Ondulada De Fibrocimento E = 6 Mm, Com Recobrimento Lateral De 1/4 De Onda Para Telhado Com Inclinação Maior Que 10°, Com Até 2 Águas, Incluso Içamento. Af_07/2019</v>
      </c>
      <c r="F77" s="428" t="str">
        <f>IFERROR(LOWER(
IF($C77="DER",INDEX(CDER!$C:$C,MATCH($D77,CDER!$A:$A,0)),
IF($C77="CDER-R",INDEX('CDER-R'!C:C,MATCH($D77,'CDER-R'!A:A,0)),
IF($C77="SICRO",INDEX(SICRO!C:C,MATCH($D77,SICRO!A:A,0)),
IF($C77="SINAPI",INDEX(CSINAPI!$C:$C,MATCH($D77,CSINAPI!$A:$A,0)),
IF($C77="ISINAPI",INDEX(ISINAPI!$C:$C,MATCH($D77,ISINAPI!$A:$A,0)),
IF($C77="CESAN",INDEX(CCESAN!$C:$C,MATCH($D77,CCESAN!$A:$A,0)),
IF($C77="SCORIO",INDEX(CSCORIO!$C:$C,MATCH($D77,CSCORIO!$A:$A,0)),
IF($C77="MERC",INDEX(MERCADO!$D:$D,MATCH($D77,MERCADO!$A:$A,0)),
IF($C77="COMP",INDEX(COMPOSICAO!$H:$H,MATCH($D77,COMPOSICAO!$A:$A,0)),
"")))))))))),"")</f>
        <v>m2</v>
      </c>
      <c r="G77" s="429">
        <f>VLOOKUP(B77,'MEMÓRIA DE CÁLCULO'!A:J,10,0)</f>
        <v>49</v>
      </c>
      <c r="H77" s="430">
        <f>IFERROR(
IF($C77="DER",INDEX(CDER!$D:$D,MATCH($D77,CDER!$A:$A,0)),
IF($C77="CDER-R",INDEX('CDER-R'!D:D,MATCH($D77,'CDER-R'!A:A,0)),
IF($C77="SICRO",INDEX(SICRO!D:D,MATCH($D77,SICRO!A:A,0)),
IF($C77="SINAPI",INDEX(CSINAPI!$D:$D,MATCH($D77,CSINAPI!$A:$A,0)),
IF($C77="ISINAPI",INDEX(ISINAPI!$E:$E,MATCH($D77,ISINAPI!$A:$A,0)),
IF($C77="CESAN",INDEX(CCESAN!$D:$D,MATCH($D77,CCESAN!$A:$A,0)),
IF($C77="SCORIO",INDEX(CSCORIO!$D:$D,MATCH($D77,CSCORIO!$A:$A,0)),
IF($C77="MERC",INDEX(MERCADO!$E:$E,MATCH($D77,MERCADO!$A:$A,0)),
IF($C77="COMP",INDEX(COMPOSICAO!$I:$I,MATCH($D77,COMPOSICAO!$A:$A,0)),
0))))))))),0)</f>
        <v>47.29</v>
      </c>
      <c r="I77" s="430">
        <f>IFERROR(ROUND(H77*(1+$J$2),2),"")</f>
        <v>64.59</v>
      </c>
      <c r="J77" s="431">
        <f>IFERROR(ROUND($I77*$G77,2),"")</f>
        <v>3164.91</v>
      </c>
      <c r="K77" s="432"/>
      <c r="L77" s="433">
        <f>G77</f>
        <v>49</v>
      </c>
      <c r="M77" s="434">
        <f>ROUND(L77*I77,2)</f>
        <v>3164.91</v>
      </c>
      <c r="N77" s="435">
        <f>M77/$J$114</f>
        <v>2.5261350670642085E-2</v>
      </c>
      <c r="O77" s="434" t="str">
        <f>VLOOKUP(M77,$Z$2:$AA$4,2,1)</f>
        <v>A</v>
      </c>
      <c r="P77" s="474" t="e">
        <f>J77/#REF!</f>
        <v>#REF!</v>
      </c>
    </row>
    <row r="78" spans="1:32" ht="47.45" customHeight="1">
      <c r="A78" s="260" t="str">
        <f>CONCATENATE(C78,D78)</f>
        <v>SINAPI94231</v>
      </c>
      <c r="B78" s="118" t="s">
        <v>3706</v>
      </c>
      <c r="C78" s="149" t="s">
        <v>669</v>
      </c>
      <c r="D78" s="149">
        <v>94231</v>
      </c>
      <c r="E78" s="150" t="str">
        <f>IFERROR(PROPER(
IF($S78="DER",INDEX(CDER!$B:$B,MATCH($T78,CDER!$A:$A,0)),
IF($S78="CDER-R",INDEX('CDER-R'!#REF!,MATCH($T78,'CDER-R'!#REF!,0)),
IF($S78="SICRO",INDEX(SICRO!#REF!,MATCH($T78,SICRO!#REF!,0)),
IF($S78="SINAPI",INDEX(CSINAPI!$B:$B,MATCH($T78,CSINAPI!$A:$A,0)),
IF($S78="ISINAPI",INDEX(ISINAPI!$B:$B,MATCH($T78,ISINAPI!$A:$A,0)),
IF($S78="CESAN",INDEX(CCESAN!$B:$B,MATCH($T78,CCESAN!$A:$A,0)),
IF($S78="SCORIO",INDEX(CSCORIO!$B:$B,MATCH($T78,CSCORIO!$A:$A,0)),
IF($S78="MERC",INDEX(MERCADO!$B:$B,MATCH($T78,MERCADO!$A:$A,0)),
IF($S78="COMP",INDEX(COMPOSICAO!$B:$B,MATCH($T78,COMPOSICAO!$A:$A,0)),
"")))))))))),"*Verificar código*")</f>
        <v>Rufo Em Chapa De Aço Galvanizado Número 24, Corte De 25 Cm, Incluso Transporte Vertical. Af_07/2019</v>
      </c>
      <c r="F78" s="151" t="str">
        <f>IFERROR(LOWER(
IF($S78="DER",INDEX(CDER!$C:$C,MATCH($T78,CDER!$A:$A,0)),
IF($S78="CDER-R",INDEX('CDER-R'!#REF!,MATCH($T78,'CDER-R'!#REF!,0)),
IF($S78="SICRO",INDEX(SICRO!#REF!,MATCH($T78,SICRO!#REF!,0)),
IF($S78="SINAPI",INDEX(CSINAPI!$C:$C,MATCH($T78,CSINAPI!$A:$A,0)),
IF($S78="ISINAPI",INDEX(ISINAPI!$C:$C,MATCH($T78,ISINAPI!$A:$A,0)),
IF($S78="CESAN",INDEX(CCESAN!$C:$C,MATCH($T78,CCESAN!$A:$A,0)),
IF($S78="SCORIO",INDEX(CSCORIO!$C:$C,MATCH($T78,CSCORIO!$A:$A,0)),
IF($S78="MERC",INDEX(MERCADO!$D:$D,MATCH($T78,MERCADO!$A:$A,0)),
IF($S78="COMP",INDEX(COMPOSICAO!$H:$H,MATCH($T78,COMPOSICAO!$A:$A,0)),
"")))))))))),"")</f>
        <v>m</v>
      </c>
      <c r="G78" s="152">
        <f>VLOOKUP(B78,'MEMÓRIA DE CÁLCULO'!A:J,10,0)</f>
        <v>4.5</v>
      </c>
      <c r="H78" s="221">
        <f>IFERROR(
IF($S78="DER",INDEX(CDER!$D:$D,MATCH($T78,CDER!$A:$A,0)),
IF($S78="CDER-R",INDEX('CDER-R'!#REF!,MATCH($T78,'CDER-R'!#REF!,0)),
IF($S78="SICRO",INDEX(SICRO!#REF!,MATCH($T78,SICRO!#REF!,0)),
IF($S78="SINAPI",INDEX(CSINAPI!$D:$D,MATCH($T78,CSINAPI!$A:$A,0)),
IF($S78="ISINAPI",INDEX(ISINAPI!$E:$E,MATCH($T78,ISINAPI!$A:$A,0)),
IF($S78="CESAN",INDEX(CCESAN!$D:$D,MATCH($T78,CCESAN!$A:$A,0)),
IF($S78="SCORIO",INDEX(CSCORIO!$D:$D,MATCH($T78,CSCORIO!$A:$A,0)),
IF($S78="MERC",INDEX(MERCADO!$E:$E,MATCH($T78,MERCADO!$A:$A,0)),
IF($S78="COMP",INDEX(COMPOSICAO!$I:$I,MATCH($T78,COMPOSICAO!$A:$A,0)),
0))))))))),0)</f>
        <v>47.58</v>
      </c>
      <c r="I78" s="222">
        <f>IFERROR(ROUND(H78*(1+$J$2),2),"")</f>
        <v>64.989999999999995</v>
      </c>
      <c r="J78" s="220">
        <f>IFERROR(ROUND($Y78*$W78,2),"")</f>
        <v>292.45999999999998</v>
      </c>
      <c r="K78" s="155"/>
      <c r="L78" s="156">
        <f>G78</f>
        <v>4.5</v>
      </c>
      <c r="M78" s="157">
        <f>ROUND(L78*I78,2)</f>
        <v>292.45999999999998</v>
      </c>
      <c r="N78" s="158">
        <f>M78/$J$114</f>
        <v>2.3343269215036081E-3</v>
      </c>
      <c r="O78" s="157" t="str">
        <f>VLOOKUP(M78,$Z$2:$AA$4,2,1)</f>
        <v>C</v>
      </c>
      <c r="P78" s="335" t="e">
        <f>J78/#REF!</f>
        <v>#REF!</v>
      </c>
      <c r="Q78" s="260" t="str">
        <f>CONCATENATE(S78,T78)</f>
        <v>SINAPI94231</v>
      </c>
      <c r="R78" s="118" t="s">
        <v>3706</v>
      </c>
      <c r="S78" s="149" t="s">
        <v>669</v>
      </c>
      <c r="T78" s="149">
        <v>94231</v>
      </c>
      <c r="U78" s="150" t="str">
        <f>IFERROR(PROPER(
IF($S78="DER",INDEX(CDER!$B:$B,MATCH($T78,CDER!$A:$A,0)),
IF($S78="CDER-R",INDEX('CDER-R'!B:B,MATCH($T78,'CDER-R'!A:A,0)),
IF($S78="SICRO",INDEX(SICRO!B:B,MATCH($T78,SICRO!A:A,0)),
IF($S78="SINAPI",INDEX(CSINAPI!$B:$B,MATCH($T78,CSINAPI!$A:$A,0)),
IF($S78="ISINAPI",INDEX(ISINAPI!$B:$B,MATCH($T78,ISINAPI!$A:$A,0)),
IF($S78="CESAN",INDEX(CCESAN!$B:$B,MATCH($T78,CCESAN!$A:$A,0)),
IF($S78="SCORIO",INDEX(CSCORIO!$B:$B,MATCH($T78,CSCORIO!$A:$A,0)),
IF($S78="MERC",INDEX(MERCADO!$B:$B,MATCH($T78,MERCADO!$A:$A,0)),
IF($S78="COMP",INDEX(COMPOSICAO!$B:$B,MATCH($T78,COMPOSICAO!$A:$A,0)),
"")))))))))),"*Verificar código*")</f>
        <v>Rufo Em Chapa De Aço Galvanizado Número 24, Corte De 25 Cm, Incluso Transporte Vertical. Af_07/2019</v>
      </c>
      <c r="V78" s="151" t="str">
        <f>IFERROR(LOWER(
IF($S78="DER",INDEX(CDER!$C:$C,MATCH($T78,CDER!$A:$A,0)),
IF($S78="CDER-R",INDEX('CDER-R'!C:C,MATCH($T78,'CDER-R'!A:A,0)),
IF($S78="SICRO",INDEX(SICRO!C:C,MATCH($T78,SICRO!A:A,0)),
IF($S78="SINAPI",INDEX(CSINAPI!$C:$C,MATCH($T78,CSINAPI!$A:$A,0)),
IF($S78="ISINAPI",INDEX(ISINAPI!$C:$C,MATCH($T78,ISINAPI!$A:$A,0)),
IF($S78="CESAN",INDEX(CCESAN!$C:$C,MATCH($T78,CCESAN!$A:$A,0)),
IF($S78="SCORIO",INDEX(CSCORIO!$C:$C,MATCH($T78,CSCORIO!$A:$A,0)),
IF($S78="MERC",INDEX(MERCADO!$D:$D,MATCH($T78,MERCADO!$A:$A,0)),
IF($S78="COMP",INDEX(COMPOSICAO!$H:$H,MATCH($T78,COMPOSICAO!$A:$A,0)),
"")))))))))),"")</f>
        <v>m</v>
      </c>
      <c r="W78" s="152">
        <f>VLOOKUP(R78,'MEMÓRIA DE CÁLCULO'!A:J,10,0)</f>
        <v>4.5</v>
      </c>
      <c r="X78" s="221">
        <f>IFERROR(
IF($S78="DER",INDEX(CDER!$D:$D,MATCH($T78,CDER!$A:$A,0)),
IF($S78="CDER-R",INDEX('CDER-R'!D:D,MATCH($T78,'CDER-R'!A:A,0)),
IF($S78="SICRO",INDEX(SICRO!D:D,MATCH($T78,SICRO!A:A,0)),
IF($S78="SINAPI",INDEX(CSINAPI!$D:$D,MATCH($T78,CSINAPI!$A:$A,0)),
IF($S78="ISINAPI",INDEX(ISINAPI!$E:$E,MATCH($T78,ISINAPI!$A:$A,0)),
IF($S78="CESAN",INDEX(CCESAN!$D:$D,MATCH($T78,CCESAN!$A:$A,0)),
IF($S78="SCORIO",INDEX(CSCORIO!$D:$D,MATCH($T78,CSCORIO!$A:$A,0)),
IF($S78="MERC",INDEX(MERCADO!$E:$E,MATCH($T78,MERCADO!$A:$A,0)),
IF($S78="COMP",INDEX(COMPOSICAO!$I:$I,MATCH($T78,COMPOSICAO!$A:$A,0)),
0))))))))),0)</f>
        <v>47.58</v>
      </c>
      <c r="Y78" s="222">
        <f>IFERROR(ROUND(X78*(1+$J$2),2),"")</f>
        <v>64.989999999999995</v>
      </c>
      <c r="Z78" s="220">
        <f>IFERROR(ROUND($Y78*$W78,2),"")</f>
        <v>292.45999999999998</v>
      </c>
      <c r="AA78" s="155"/>
      <c r="AB78" s="156">
        <f>W78</f>
        <v>4.5</v>
      </c>
      <c r="AC78" s="157">
        <f>ROUND(AB78*Y78,2)</f>
        <v>292.45999999999998</v>
      </c>
      <c r="AD78" s="158">
        <f>AC78/$J$114</f>
        <v>2.3343269215036081E-3</v>
      </c>
      <c r="AE78" s="157" t="str">
        <f>VLOOKUP(AC78,$Z$2:$AA$4,2,1)</f>
        <v>C</v>
      </c>
      <c r="AF78" s="335" t="e">
        <f>Z78/#REF!</f>
        <v>#REF!</v>
      </c>
    </row>
    <row r="79" spans="1:32" ht="30" customHeight="1">
      <c r="A79" s="260" t="str">
        <f t="shared" si="28"/>
        <v/>
      </c>
      <c r="B79" s="118">
        <v>9</v>
      </c>
      <c r="C79" s="149"/>
      <c r="D79" s="149"/>
      <c r="E79" s="150" t="s">
        <v>752</v>
      </c>
      <c r="F79" s="151"/>
      <c r="G79" s="152">
        <f>VLOOKUP(B79,'MEMÓRIA DE CÁLCULO'!A:J,10,0)</f>
        <v>0</v>
      </c>
      <c r="H79" s="221"/>
      <c r="I79" s="222"/>
      <c r="J79" s="220">
        <f>SUM(J80:J90)</f>
        <v>7539.73</v>
      </c>
      <c r="K79" s="155"/>
      <c r="L79" s="156"/>
      <c r="M79" s="157"/>
      <c r="N79" s="158"/>
      <c r="O79" s="157"/>
      <c r="P79" s="155"/>
    </row>
    <row r="80" spans="1:32" ht="36.75" customHeight="1">
      <c r="A80" s="260" t="str">
        <f t="shared" ref="A80" si="48">CONCATENATE(C80,D80)</f>
        <v>COMP1</v>
      </c>
      <c r="B80" s="118" t="s">
        <v>3702</v>
      </c>
      <c r="C80" s="149" t="s">
        <v>670</v>
      </c>
      <c r="D80" s="149">
        <v>1</v>
      </c>
      <c r="E80" s="150" t="str">
        <f>IFERROR(PROPER(
IF($C80="DER",INDEX(CDER!$B:$B,MATCH($D80,CDER!$A:$A,0)),
IF($C80="CDER-R",INDEX('CDER-R'!B:B,MATCH($D80,'CDER-R'!A:A,0)),
IF($C80="SICRO",INDEX(SICRO!B:B,MATCH($D80,SICRO!A:A,0)),
IF($C80="SINAPI",INDEX(CSINAPI!$B:$B,MATCH($D80,CSINAPI!$A:$A,0)),
IF($C80="ISINAPI",INDEX(ISINAPI!$B:$B,MATCH($D80,ISINAPI!$A:$A,0)),
IF($C80="CESAN",INDEX(CCESAN!$B:$B,MATCH($D80,CCESAN!$A:$A,0)),
IF($C80="SCORIO",INDEX(CSCORIO!$B:$B,MATCH($D80,CSCORIO!$A:$A,0)),
IF($C80="MERC",INDEX(MERCADO!$B:$B,MATCH($D80,MERCADO!$A:$A,0)),
IF($C80="COMP",INDEX(COMPOSICAO!$B:$B,MATCH($D80,COMPOSICAO!$A:$A,0)),
"")))))))))),"*Verificar código*")</f>
        <v>Poste De Concreto Duplo "T" (Dt) 7 Metros - 200 Dan, Fornecimento E Instalação</v>
      </c>
      <c r="F80" s="151" t="str">
        <f>IFERROR(LOWER(
IF($C80="DER",INDEX(CDER!$C:$C,MATCH($D80,CDER!$A:$A,0)),
IF($C80="CDER-R",INDEX('CDER-R'!C:C,MATCH($D80,'CDER-R'!A:A,0)),
IF($C80="SICRO",INDEX(SICRO!C:C,MATCH($D80,SICRO!A:A,0)),
IF($C80="SINAPI",INDEX(CSINAPI!$C:$C,MATCH($D80,CSINAPI!$A:$A,0)),
IF($C80="ISINAPI",INDEX(ISINAPI!$C:$C,MATCH($D80,ISINAPI!$A:$A,0)),
IF($C80="CESAN",INDEX(CCESAN!$C:$C,MATCH($D80,CCESAN!$A:$A,0)),
IF($C80="SCORIO",INDEX(CSCORIO!$C:$C,MATCH($D80,CSCORIO!$A:$A,0)),
IF($C80="MERC",INDEX(MERCADO!$D:$D,MATCH($D80,MERCADO!$A:$A,0)),
IF($C80="COMP",INDEX(COMPOSICAO!$H:$H,MATCH($D80,COMPOSICAO!$A:$A,0)),
"")))))))))),"")</f>
        <v>und</v>
      </c>
      <c r="G80" s="152">
        <f>VLOOKUP(B80,'MEMÓRIA DE CÁLCULO'!A:J,10,0)</f>
        <v>1</v>
      </c>
      <c r="H80" s="221">
        <f>IFERROR(
IF($C80="DER",INDEX(CDER!$D:$D,MATCH($D80,CDER!$A:$A,0)),
IF($C80="CDER-R",INDEX('CDER-R'!D:D,MATCH($D80,'CDER-R'!A:A,0)),
IF($C80="SICRO",INDEX(SICRO!D:D,MATCH($D80,SICRO!A:A,0)),
IF($C80="SINAPI",INDEX(CSINAPI!$D:$D,MATCH($D80,CSINAPI!$A:$A,0)),
IF($C80="ISINAPI",INDEX(ISINAPI!$E:$E,MATCH($D80,ISINAPI!$A:$A,0)),
IF($C80="CESAN",INDEX(CCESAN!$D:$D,MATCH($D80,CCESAN!$A:$A,0)),
IF($C80="SCORIO",INDEX(CSCORIO!$D:$D,MATCH($D80,CSCORIO!$A:$A,0)),
IF($C80="MERC",INDEX(MERCADO!$E:$E,MATCH($D80,MERCADO!$A:$A,0)),
IF($C80="COMP",INDEX(COMPOSICAO!$I:$I,MATCH($D80,COMPOSICAO!$A:$A,0)),
0))))))))),0)</f>
        <v>883.18000000000006</v>
      </c>
      <c r="I80" s="222">
        <f t="shared" ref="I80" si="49">IFERROR(ROUND(H80*(1+$J$2),2),"")</f>
        <v>1206.3399999999999</v>
      </c>
      <c r="J80" s="220">
        <f t="shared" ref="J80:J90" si="50">IFERROR(ROUND($I80*$G80,2),"")</f>
        <v>1206.3399999999999</v>
      </c>
      <c r="K80" s="155"/>
      <c r="L80" s="156">
        <f>G80</f>
        <v>1</v>
      </c>
      <c r="M80" s="157">
        <f>ROUND(L80*I80,2)</f>
        <v>1206.3399999999999</v>
      </c>
      <c r="N80" s="158">
        <f t="shared" ref="N80:N88" si="51">M80/$J$114</f>
        <v>9.6286396036608865E-3</v>
      </c>
      <c r="O80" s="157" t="str">
        <f>VLOOKUP(M80,$Z$2:$AA$4,2,1)</f>
        <v>B</v>
      </c>
      <c r="P80" s="335" t="e">
        <f>J80/#REF!</f>
        <v>#REF!</v>
      </c>
    </row>
    <row r="81" spans="1:16" ht="55.5" customHeight="1">
      <c r="A81" s="260" t="str">
        <f t="shared" ref="A81" si="52">CONCATENATE(C81,D81)</f>
        <v>COMP3</v>
      </c>
      <c r="B81" s="118" t="s">
        <v>24447</v>
      </c>
      <c r="C81" s="149" t="s">
        <v>670</v>
      </c>
      <c r="D81" s="149">
        <v>3</v>
      </c>
      <c r="E81" s="150" t="str">
        <f>IFERROR(PROPER(
IF($C81="DER",INDEX(CDER!$B:$B,MATCH($D81,CDER!$A:$A,0)),
IF($C81="CDER-R",INDEX('CDER-R'!B:B,MATCH($D81,'CDER-R'!A:A,0)),
IF($C81="SICRO",INDEX(SICRO!B:B,MATCH($D81,SICRO!A:A,0)),
IF($C81="SINAPI",INDEX(CSINAPI!$B:$B,MATCH($D81,CSINAPI!$A:$A,0)),
IF($C81="ISINAPI",INDEX(ISINAPI!$B:$B,MATCH($D81,ISINAPI!$A:$A,0)),
IF($C81="CESAN",INDEX(CCESAN!$B:$B,MATCH($D81,CCESAN!$A:$A,0)),
IF($C81="SCORIO",INDEX(CSCORIO!$B:$B,MATCH($D81,CSCORIO!$A:$A,0)),
IF($C81="MERC",INDEX(MERCADO!$B:$B,MATCH($D81,MERCADO!$A:$A,0)),
IF($C81="COMP",INDEX(COMPOSICAO!$B:$B,MATCH($D81,COMPOSICAO!$A:$A,0)),
"")))))))))),"*Verificar código*")</f>
        <v xml:space="preserve">Entrada De Energia Elétrica, Aérea, Monofásica, Com Caixa De Embutir, Cabo De 16 Mm2 E Disjuntor 63A (Não Incluso O Poste De Concreto). </v>
      </c>
      <c r="F81" s="151" t="str">
        <f>IFERROR(LOWER(
IF($C81="DER",INDEX(CDER!$C:$C,MATCH($D81,CDER!$A:$A,0)),
IF($C81="CDER-R",INDEX('CDER-R'!C:C,MATCH($D81,'CDER-R'!A:A,0)),
IF($C81="SICRO",INDEX(SICRO!C:C,MATCH($D81,SICRO!A:A,0)),
IF($C81="SINAPI",INDEX(CSINAPI!$C:$C,MATCH($D81,CSINAPI!$A:$A,0)),
IF($C81="ISINAPI",INDEX(ISINAPI!$C:$C,MATCH($D81,ISINAPI!$A:$A,0)),
IF($C81="CESAN",INDEX(CCESAN!$C:$C,MATCH($D81,CCESAN!$A:$A,0)),
IF($C81="SCORIO",INDEX(CSCORIO!$C:$C,MATCH($D81,CSCORIO!$A:$A,0)),
IF($C81="MERC",INDEX(MERCADO!$D:$D,MATCH($D81,MERCADO!$A:$A,0)),
IF($C81="COMP",INDEX(COMPOSICAO!$H:$H,MATCH($D81,COMPOSICAO!$A:$A,0)),
"")))))))))),"")</f>
        <v>und</v>
      </c>
      <c r="G81" s="152">
        <f>VLOOKUP(B81,'MEMÓRIA DE CÁLCULO'!A:J,10,0)</f>
        <v>1</v>
      </c>
      <c r="H81" s="221">
        <f>IFERROR(
IF($C81="DER",INDEX(CDER!$D:$D,MATCH($D81,CDER!$A:$A,0)),
IF($C81="CDER-R",INDEX('CDER-R'!D:D,MATCH($D81,'CDER-R'!A:A,0)),
IF($C81="SICRO",INDEX(SICRO!D:D,MATCH($D81,SICRO!A:A,0)),
IF($C81="SINAPI",INDEX(CSINAPI!$D:$D,MATCH($D81,CSINAPI!$A:$A,0)),
IF($C81="ISINAPI",INDEX(ISINAPI!$E:$E,MATCH($D81,ISINAPI!$A:$A,0)),
IF($C81="CESAN",INDEX(CCESAN!$D:$D,MATCH($D81,CCESAN!$A:$A,0)),
IF($C81="SCORIO",INDEX(CSCORIO!$D:$D,MATCH($D81,CSCORIO!$A:$A,0)),
IF($C81="MERC",INDEX(MERCADO!$E:$E,MATCH($D81,MERCADO!$A:$A,0)),
IF($C81="COMP",INDEX(COMPOSICAO!$I:$I,MATCH($D81,COMPOSICAO!$A:$A,0)),
0))))))))),0)</f>
        <v>1150.0999999999999</v>
      </c>
      <c r="I81" s="222">
        <f t="shared" ref="I81" si="53">IFERROR(ROUND(H81*(1+$J$2),2),"")</f>
        <v>1570.92</v>
      </c>
      <c r="J81" s="220">
        <f t="shared" si="50"/>
        <v>1570.92</v>
      </c>
      <c r="K81" s="155"/>
      <c r="L81" s="156">
        <f>G81</f>
        <v>1</v>
      </c>
      <c r="M81" s="157">
        <f>ROUND(L81*I81,2)</f>
        <v>1570.92</v>
      </c>
      <c r="N81" s="158">
        <f t="shared" si="51"/>
        <v>1.2538606467648391E-2</v>
      </c>
      <c r="O81" s="157" t="str">
        <f>VLOOKUP(M81,$Z$2:$AA$4,2,1)</f>
        <v>B</v>
      </c>
      <c r="P81" s="335" t="e">
        <f>J81/#REF!</f>
        <v>#REF!</v>
      </c>
    </row>
    <row r="82" spans="1:16" ht="39.75" customHeight="1">
      <c r="A82" s="260" t="str">
        <f t="shared" si="28"/>
        <v>SINAPI101876</v>
      </c>
      <c r="B82" s="118" t="s">
        <v>25898</v>
      </c>
      <c r="C82" s="149" t="s">
        <v>669</v>
      </c>
      <c r="D82" s="149">
        <v>101876</v>
      </c>
      <c r="E82" s="150" t="str">
        <f>IFERROR(PROPER(
IF($C82="DER",INDEX(CDER!$B:$B,MATCH($D82,CDER!$A:$A,0)),
IF($C82="CDER-R",INDEX('CDER-R'!B:B,MATCH($D82,'CDER-R'!A:A,0)),
IF($C82="SICRO",INDEX(SICRO!B:B,MATCH($D82,SICRO!A:A,0)),
IF($C82="SINAPI",INDEX(CSINAPI!$B:$B,MATCH($D82,CSINAPI!$A:$A,0)),
IF($C82="ISINAPI",INDEX(ISINAPI!$B:$B,MATCH($D82,ISINAPI!$A:$A,0)),
IF($C82="CESAN",INDEX(CCESAN!$B:$B,MATCH($D82,CCESAN!$A:$A,0)),
IF($C82="SCORIO",INDEX(CSCORIO!$B:$B,MATCH($D82,CSCORIO!$A:$A,0)),
IF($C82="MERC",INDEX(MERCADO!$B:$B,MATCH($D82,MERCADO!$A:$A,0)),
IF($C82="COMP",INDEX(COMPOSICAO!$B:$B,MATCH($D82,COMPOSICAO!$A:$A,0)),
"")))))))))),"*Verificar código*")</f>
        <v>Quadro De Distribuição De Energia Em Pvc, De Embutir, Sem Barramento, Para 6 Disjuntores - Fornecimento E Instalação. Af_10/2020</v>
      </c>
      <c r="F82" s="151" t="str">
        <f>IFERROR(LOWER(
IF($C82="DER",INDEX(CDER!$C:$C,MATCH($D82,CDER!$A:$A,0)),
IF($C82="CDER-R",INDEX('CDER-R'!C:C,MATCH($D82,'CDER-R'!A:A,0)),
IF($C82="SICRO",INDEX(SICRO!C:C,MATCH($D82,SICRO!A:A,0)),
IF($C82="SINAPI",INDEX(CSINAPI!$C:$C,MATCH($D82,CSINAPI!$A:$A,0)),
IF($C82="ISINAPI",INDEX(ISINAPI!$C:$C,MATCH($D82,ISINAPI!$A:$A,0)),
IF($C82="CESAN",INDEX(CCESAN!$C:$C,MATCH($D82,CCESAN!$A:$A,0)),
IF($C82="SCORIO",INDEX(CSCORIO!$C:$C,MATCH($D82,CSCORIO!$A:$A,0)),
IF($C82="MERC",INDEX(MERCADO!$D:$D,MATCH($D82,MERCADO!$A:$A,0)),
IF($C82="COMP",INDEX(COMPOSICAO!$H:$H,MATCH($D82,COMPOSICAO!$A:$A,0)),
"")))))))))),"")</f>
        <v>un</v>
      </c>
      <c r="G82" s="152">
        <f>VLOOKUP(B82,'MEMÓRIA DE CÁLCULO'!A:J,10,0)</f>
        <v>1</v>
      </c>
      <c r="H82" s="221">
        <f>IFERROR(
IF($C82="DER",INDEX(CDER!$D:$D,MATCH($D82,CDER!$A:$A,0)),
IF($C82="CDER-R",INDEX('CDER-R'!D:D,MATCH($D82,'CDER-R'!A:A,0)),
IF($C82="SICRO",INDEX(SICRO!D:D,MATCH($D82,SICRO!A:A,0)),
IF($C82="SINAPI",INDEX(CSINAPI!$D:$D,MATCH($D82,CSINAPI!$A:$A,0)),
IF($C82="ISINAPI",INDEX(ISINAPI!$E:$E,MATCH($D82,ISINAPI!$A:$A,0)),
IF($C82="CESAN",INDEX(CCESAN!$D:$D,MATCH($D82,CCESAN!$A:$A,0)),
IF($C82="SCORIO",INDEX(CSCORIO!$D:$D,MATCH($D82,CSCORIO!$A:$A,0)),
IF($C82="MERC",INDEX(MERCADO!$E:$E,MATCH($D82,MERCADO!$A:$A,0)),
IF($C82="COMP",INDEX(COMPOSICAO!$I:$I,MATCH($D82,COMPOSICAO!$A:$A,0)),
0))))))))),0)</f>
        <v>88.31</v>
      </c>
      <c r="I82" s="222">
        <f t="shared" ref="I82:I90" si="54">IFERROR(ROUND(H82*(1+$J$2),2),"")</f>
        <v>120.62</v>
      </c>
      <c r="J82" s="220">
        <f t="shared" si="50"/>
        <v>120.62</v>
      </c>
      <c r="K82" s="155"/>
      <c r="L82" s="156">
        <f>G82</f>
        <v>1</v>
      </c>
      <c r="M82" s="157">
        <f>ROUND(L82*I82,2)</f>
        <v>120.62</v>
      </c>
      <c r="N82" s="158">
        <f t="shared" si="51"/>
        <v>9.6275221661685443E-4</v>
      </c>
      <c r="O82" s="157" t="e">
        <f>VLOOKUP(M82,$Z$2:$AA$4,2,1)</f>
        <v>#N/A</v>
      </c>
      <c r="P82" s="335" t="e">
        <f>J82/#REF!</f>
        <v>#REF!</v>
      </c>
    </row>
    <row r="83" spans="1:16" s="437" customFormat="1" ht="39.75" customHeight="1">
      <c r="A83" s="425"/>
      <c r="B83" s="118" t="s">
        <v>25905</v>
      </c>
      <c r="C83" s="426" t="s">
        <v>669</v>
      </c>
      <c r="D83" s="426">
        <v>93654</v>
      </c>
      <c r="E83" s="427" t="str">
        <f>IFERROR(PROPER(
IF($C83="DER",INDEX(CDER!$B:$B,MATCH($D83,CDER!$A:$A,0)),
IF($C83="CDER-R",INDEX('CDER-R'!B:B,MATCH($D83,'CDER-R'!A:A,0)),
IF($C83="SICRO",INDEX(SICRO!B:B,MATCH($D83,SICRO!A:A,0)),
IF($C83="SINAPI",INDEX(CSINAPI!$B:$B,MATCH($D83,CSINAPI!$A:$A,0)),
IF($C83="ISINAPI",INDEX(ISINAPI!$B:$B,MATCH($D83,ISINAPI!$A:$A,0)),
IF($C83="CESAN",INDEX(CCESAN!$B:$B,MATCH($D83,CCESAN!$A:$A,0)),
IF($C83="SCORIO",INDEX(CSCORIO!$B:$B,MATCH($D83,CSCORIO!$A:$A,0)),
IF($C83="MERC",INDEX(MERCADO!$B:$B,MATCH($D83,MERCADO!$A:$A,0)),
IF($C83="COMP",INDEX(COMPOSICAO!$B:$B,MATCH($D83,COMPOSICAO!$A:$A,0)),
"")))))))))),"*Verificar código*")</f>
        <v>Disjuntor Monopolar Tipo Din, Corrente Nominal De 16A - Fornecimento E Instalação. Af_10/2020</v>
      </c>
      <c r="F83" s="428" t="str">
        <f>IFERROR(LOWER(
IF($C83="DER",INDEX(CDER!$C:$C,MATCH($D83,CDER!$A:$A,0)),
IF($C83="CDER-R",INDEX('CDER-R'!C:C,MATCH($D83,'CDER-R'!A:A,0)),
IF($C83="SICRO",INDEX(SICRO!C:C,MATCH($D83,SICRO!A:A,0)),
IF($C83="SINAPI",INDEX(CSINAPI!$C:$C,MATCH($D83,CSINAPI!$A:$A,0)),
IF($C83="ISINAPI",INDEX(ISINAPI!$C:$C,MATCH($D83,ISINAPI!$A:$A,0)),
IF($C83="CESAN",INDEX(CCESAN!$C:$C,MATCH($D83,CCESAN!$A:$A,0)),
IF($C83="SCORIO",INDEX(CSCORIO!$C:$C,MATCH($D83,CSCORIO!$A:$A,0)),
IF($C83="MERC",INDEX(MERCADO!$D:$D,MATCH($D83,MERCADO!$A:$A,0)),
IF($C83="COMP",INDEX(COMPOSICAO!$H:$H,MATCH($D83,COMPOSICAO!$A:$A,0)),
"")))))))))),"")</f>
        <v>un</v>
      </c>
      <c r="G83" s="429">
        <f>VLOOKUP(B83,'MEMÓRIA DE CÁLCULO'!A:J,10,0)</f>
        <v>1</v>
      </c>
      <c r="H83" s="430">
        <f>IFERROR(
IF($C83="DER",INDEX(CDER!$D:$D,MATCH($D83,CDER!$A:$A,0)),
IF($C83="CDER-R",INDEX('CDER-R'!D:D,MATCH($D83,'CDER-R'!A:A,0)),
IF($C83="SICRO",INDEX(SICRO!D:D,MATCH($D83,SICRO!A:A,0)),
IF($C83="SINAPI",INDEX(CSINAPI!$D:$D,MATCH($D83,CSINAPI!$A:$A,0)),
IF($C83="ISINAPI",INDEX(ISINAPI!$E:$E,MATCH($D83,ISINAPI!$A:$A,0)),
IF($C83="CESAN",INDEX(CCESAN!$D:$D,MATCH($D83,CCESAN!$A:$A,0)),
IF($C83="SCORIO",INDEX(CSCORIO!$D:$D,MATCH($D83,CSCORIO!$A:$A,0)),
IF($C83="MERC",INDEX(MERCADO!$E:$E,MATCH($D83,MERCADO!$A:$A,0)),
IF($C83="COMP",INDEX(COMPOSICAO!$I:$I,MATCH($D83,COMPOSICAO!$A:$A,0)),
0))))))))),0)</f>
        <v>12.78</v>
      </c>
      <c r="I83" s="430">
        <f t="shared" si="54"/>
        <v>17.46</v>
      </c>
      <c r="J83" s="431">
        <f t="shared" si="50"/>
        <v>17.46</v>
      </c>
      <c r="K83" s="432"/>
      <c r="L83" s="156">
        <f t="shared" ref="L83:L85" si="55">G83</f>
        <v>1</v>
      </c>
      <c r="M83" s="157">
        <f t="shared" ref="M83:M85" si="56">ROUND(L83*I83,2)</f>
        <v>17.46</v>
      </c>
      <c r="N83" s="158">
        <f t="shared" si="51"/>
        <v>1.3936041868786503E-4</v>
      </c>
      <c r="O83" s="157" t="e">
        <f t="shared" ref="O83:O85" si="57">VLOOKUP(M83,$Z$2:$AA$4,2,1)</f>
        <v>#N/A</v>
      </c>
      <c r="P83" s="474"/>
    </row>
    <row r="84" spans="1:16" s="437" customFormat="1" ht="39.75" customHeight="1">
      <c r="A84" s="425"/>
      <c r="B84" s="118" t="s">
        <v>25907</v>
      </c>
      <c r="C84" s="426" t="s">
        <v>669</v>
      </c>
      <c r="D84" s="426">
        <v>93655</v>
      </c>
      <c r="E84" s="427" t="str">
        <f>IFERROR(PROPER(
IF($C84="DER",INDEX(CDER!$B:$B,MATCH($D84,CDER!$A:$A,0)),
IF($C84="CDER-R",INDEX('CDER-R'!B:B,MATCH($D84,'CDER-R'!A:A,0)),
IF($C84="SICRO",INDEX(SICRO!B:B,MATCH($D84,SICRO!A:A,0)),
IF($C84="SINAPI",INDEX(CSINAPI!$B:$B,MATCH($D84,CSINAPI!$A:$A,0)),
IF($C84="ISINAPI",INDEX(ISINAPI!$B:$B,MATCH($D84,ISINAPI!$A:$A,0)),
IF($C84="CESAN",INDEX(CCESAN!$B:$B,MATCH($D84,CCESAN!$A:$A,0)),
IF($C84="SCORIO",INDEX(CSCORIO!$B:$B,MATCH($D84,CSCORIO!$A:$A,0)),
IF($C84="MERC",INDEX(MERCADO!$B:$B,MATCH($D84,MERCADO!$A:$A,0)),
IF($C84="COMP",INDEX(COMPOSICAO!$B:$B,MATCH($D84,COMPOSICAO!$A:$A,0)),
"")))))))))),"*Verificar código*")</f>
        <v>Disjuntor Monopolar Tipo Din, Corrente Nominal De 20A - Fornecimento E Instalação. Af_10/2020</v>
      </c>
      <c r="F84" s="428" t="str">
        <f>IFERROR(LOWER(
IF($C84="DER",INDEX(CDER!$C:$C,MATCH($D84,CDER!$A:$A,0)),
IF($C84="CDER-R",INDEX('CDER-R'!C:C,MATCH($D84,'CDER-R'!A:A,0)),
IF($C84="SICRO",INDEX(SICRO!C:C,MATCH($D84,SICRO!A:A,0)),
IF($C84="SINAPI",INDEX(CSINAPI!$C:$C,MATCH($D84,CSINAPI!$A:$A,0)),
IF($C84="ISINAPI",INDEX(ISINAPI!$C:$C,MATCH($D84,ISINAPI!$A:$A,0)),
IF($C84="CESAN",INDEX(CCESAN!$C:$C,MATCH($D84,CCESAN!$A:$A,0)),
IF($C84="SCORIO",INDEX(CSCORIO!$C:$C,MATCH($D84,CSCORIO!$A:$A,0)),
IF($C84="MERC",INDEX(MERCADO!$D:$D,MATCH($D84,MERCADO!$A:$A,0)),
IF($C84="COMP",INDEX(COMPOSICAO!$H:$H,MATCH($D84,COMPOSICAO!$A:$A,0)),
"")))))))))),"")</f>
        <v>un</v>
      </c>
      <c r="G84" s="429">
        <f>VLOOKUP(B84,'MEMÓRIA DE CÁLCULO'!A:J,10,0)</f>
        <v>1</v>
      </c>
      <c r="H84" s="430">
        <f>IFERROR(
IF($C84="DER",INDEX(CDER!$D:$D,MATCH($D84,CDER!$A:$A,0)),
IF($C84="CDER-R",INDEX('CDER-R'!D:D,MATCH($D84,'CDER-R'!A:A,0)),
IF($C84="SICRO",INDEX(SICRO!D:D,MATCH($D84,SICRO!A:A,0)),
IF($C84="SINAPI",INDEX(CSINAPI!$D:$D,MATCH($D84,CSINAPI!$A:$A,0)),
IF($C84="ISINAPI",INDEX(ISINAPI!$E:$E,MATCH($D84,ISINAPI!$A:$A,0)),
IF($C84="CESAN",INDEX(CCESAN!$D:$D,MATCH($D84,CCESAN!$A:$A,0)),
IF($C84="SCORIO",INDEX(CSCORIO!$D:$D,MATCH($D84,CSCORIO!$A:$A,0)),
IF($C84="MERC",INDEX(MERCADO!$E:$E,MATCH($D84,MERCADO!$A:$A,0)),
IF($C84="COMP",INDEX(COMPOSICAO!$I:$I,MATCH($D84,COMPOSICAO!$A:$A,0)),
0))))))))),0)</f>
        <v>14.38</v>
      </c>
      <c r="I84" s="430">
        <f t="shared" si="54"/>
        <v>19.64</v>
      </c>
      <c r="J84" s="431">
        <f t="shared" si="50"/>
        <v>19.64</v>
      </c>
      <c r="K84" s="432"/>
      <c r="L84" s="156">
        <f t="shared" si="55"/>
        <v>1</v>
      </c>
      <c r="M84" s="157">
        <f t="shared" si="56"/>
        <v>19.64</v>
      </c>
      <c r="N84" s="158">
        <f t="shared" si="51"/>
        <v>1.5676051678291346E-4</v>
      </c>
      <c r="O84" s="157" t="e">
        <f t="shared" si="57"/>
        <v>#N/A</v>
      </c>
      <c r="P84" s="474"/>
    </row>
    <row r="85" spans="1:16" s="437" customFormat="1" ht="39.75" customHeight="1">
      <c r="A85" s="425"/>
      <c r="B85" s="118" t="s">
        <v>26056</v>
      </c>
      <c r="C85" s="426" t="s">
        <v>669</v>
      </c>
      <c r="D85" s="426">
        <v>93659</v>
      </c>
      <c r="E85" s="427" t="str">
        <f>IFERROR(PROPER(
IF($C85="DER",INDEX(CDER!$B:$B,MATCH($D85,CDER!$A:$A,0)),
IF($C85="CDER-R",INDEX('CDER-R'!B:B,MATCH($D85,'CDER-R'!A:A,0)),
IF($C85="SICRO",INDEX(SICRO!B:B,MATCH($D85,SICRO!A:A,0)),
IF($C85="SINAPI",INDEX(CSINAPI!$B:$B,MATCH($D85,CSINAPI!$A:$A,0)),
IF($C85="ISINAPI",INDEX(ISINAPI!$B:$B,MATCH($D85,ISINAPI!$A:$A,0)),
IF($C85="CESAN",INDEX(CCESAN!$B:$B,MATCH($D85,CCESAN!$A:$A,0)),
IF($C85="SCORIO",INDEX(CSCORIO!$B:$B,MATCH($D85,CSCORIO!$A:$A,0)),
IF($C85="MERC",INDEX(MERCADO!$B:$B,MATCH($D85,MERCADO!$A:$A,0)),
IF($C85="COMP",INDEX(COMPOSICAO!$B:$B,MATCH($D85,COMPOSICAO!$A:$A,0)),
"")))))))))),"*Verificar código*")</f>
        <v>Disjuntor Monopolar Tipo Din, Corrente Nominal De 50A - Fornecimento E Instalação. Af_10/2020</v>
      </c>
      <c r="F85" s="428" t="str">
        <f>IFERROR(LOWER(
IF($C85="DER",INDEX(CDER!$C:$C,MATCH($D85,CDER!$A:$A,0)),
IF($C85="CDER-R",INDEX('CDER-R'!C:C,MATCH($D85,'CDER-R'!A:A,0)),
IF($C85="SICRO",INDEX(SICRO!C:C,MATCH($D85,SICRO!A:A,0)),
IF($C85="SINAPI",INDEX(CSINAPI!$C:$C,MATCH($D85,CSINAPI!$A:$A,0)),
IF($C85="ISINAPI",INDEX(ISINAPI!$C:$C,MATCH($D85,ISINAPI!$A:$A,0)),
IF($C85="CESAN",INDEX(CCESAN!$C:$C,MATCH($D85,CCESAN!$A:$A,0)),
IF($C85="SCORIO",INDEX(CSCORIO!$C:$C,MATCH($D85,CSCORIO!$A:$A,0)),
IF($C85="MERC",INDEX(MERCADO!$D:$D,MATCH($D85,MERCADO!$A:$A,0)),
IF($C85="COMP",INDEX(COMPOSICAO!$H:$H,MATCH($D85,COMPOSICAO!$A:$A,0)),
"")))))))))),"")</f>
        <v>un</v>
      </c>
      <c r="G85" s="429">
        <f>VLOOKUP(B85,'MEMÓRIA DE CÁLCULO'!A:J,10,0)</f>
        <v>1</v>
      </c>
      <c r="H85" s="430">
        <f>IFERROR(
IF($C85="DER",INDEX(CDER!$D:$D,MATCH($D85,CDER!$A:$A,0)),
IF($C85="CDER-R",INDEX('CDER-R'!D:D,MATCH($D85,'CDER-R'!A:A,0)),
IF($C85="SICRO",INDEX(SICRO!D:D,MATCH($D85,SICRO!A:A,0)),
IF($C85="SINAPI",INDEX(CSINAPI!$D:$D,MATCH($D85,CSINAPI!$A:$A,0)),
IF($C85="ISINAPI",INDEX(ISINAPI!$E:$E,MATCH($D85,ISINAPI!$A:$A,0)),
IF($C85="CESAN",INDEX(CCESAN!$D:$D,MATCH($D85,CCESAN!$A:$A,0)),
IF($C85="SCORIO",INDEX(CSCORIO!$D:$D,MATCH($D85,CSCORIO!$A:$A,0)),
IF($C85="MERC",INDEX(MERCADO!$E:$E,MATCH($D85,MERCADO!$A:$A,0)),
IF($C85="COMP",INDEX(COMPOSICAO!$I:$I,MATCH($D85,COMPOSICAO!$A:$A,0)),
0))))))))),0)</f>
        <v>27.47</v>
      </c>
      <c r="I85" s="430">
        <f t="shared" ref="I85:I86" si="58">IFERROR(ROUND(H85*(1+$J$2),2),"")</f>
        <v>37.520000000000003</v>
      </c>
      <c r="J85" s="431">
        <f t="shared" si="50"/>
        <v>37.520000000000003</v>
      </c>
      <c r="K85" s="432"/>
      <c r="L85" s="156">
        <f t="shared" si="55"/>
        <v>1</v>
      </c>
      <c r="M85" s="157">
        <f t="shared" si="56"/>
        <v>37.520000000000003</v>
      </c>
      <c r="N85" s="158">
        <f t="shared" si="51"/>
        <v>2.9947324794780619E-4</v>
      </c>
      <c r="O85" s="157" t="e">
        <f t="shared" si="57"/>
        <v>#N/A</v>
      </c>
      <c r="P85" s="474"/>
    </row>
    <row r="86" spans="1:16" s="437" customFormat="1" ht="36" customHeight="1">
      <c r="A86" s="425"/>
      <c r="B86" s="118" t="s">
        <v>26057</v>
      </c>
      <c r="C86" s="426" t="s">
        <v>683</v>
      </c>
      <c r="D86" s="426">
        <v>151318</v>
      </c>
      <c r="E86" s="427" t="str">
        <f>IFERROR(PROPER(
IF($C86="DER",INDEX(CDER!$B:$B,MATCH($D86,CDER!$A:$A,0)),
IF($C86="CDER-R",INDEX('CDER-R'!B:B,MATCH($D86,'CDER-R'!A:A,0)),
IF($C86="SICRO",INDEX(SICRO!B:B,MATCH($D86,SICRO!A:A,0)),
IF($C86="SINAPI",INDEX(CSINAPI!$B:$B,MATCH($D86,CSINAPI!$A:$A,0)),
IF($C86="ISINAPI",INDEX(ISINAPI!$B:$B,MATCH($D86,ISINAPI!$A:$A,0)),
IF($C86="CESAN",INDEX(CCESAN!$B:$B,MATCH($D86,CCESAN!$A:$A,0)),
IF($C86="SCORIO",INDEX(CSCORIO!$B:$B,MATCH($D86,CSCORIO!$A:$A,0)),
IF($C86="MERC",INDEX(MERCADO!$B:$B,MATCH($D86,MERCADO!$A:$A,0)),
IF($C86="COMP",INDEX(COMPOSICAO!$B:$B,MATCH($D86,COMPOSICAO!$A:$A,0)),
"")))))))))),"*Verificar código*")</f>
        <v>Mini-Disjuntor Monopolar 63A, Curva C, 5Ka, 127/220Vca, Referência Siemens, Ge, Schneider Ou Equivalente</v>
      </c>
      <c r="F86" s="428" t="str">
        <f>IFERROR(LOWER(
IF($C86="DER",INDEX(CDER!$C:$C,MATCH($D86,CDER!$A:$A,0)),
IF($C86="CDER-R",INDEX('CDER-R'!C:C,MATCH($D86,'CDER-R'!A:A,0)),
IF($C86="SICRO",INDEX(SICRO!C:C,MATCH($D86,SICRO!A:A,0)),
IF($C86="SINAPI",INDEX(CSINAPI!$C:$C,MATCH($D86,CSINAPI!$A:$A,0)),
IF($C86="ISINAPI",INDEX(ISINAPI!$C:$C,MATCH($D86,ISINAPI!$A:$A,0)),
IF($C86="CESAN",INDEX(CCESAN!$C:$C,MATCH($D86,CCESAN!$A:$A,0)),
IF($C86="SCORIO",INDEX(CSCORIO!$C:$C,MATCH($D86,CSCORIO!$A:$A,0)),
IF($C86="MERC",INDEX(MERCADO!$D:$D,MATCH($D86,MERCADO!$A:$A,0)),
IF($C86="COMP",INDEX(COMPOSICAO!$H:$H,MATCH($D86,COMPOSICAO!$A:$A,0)),
"")))))))))),"")</f>
        <v>und</v>
      </c>
      <c r="G86" s="429">
        <f>VLOOKUP(B86,'MEMÓRIA DE CÁLCULO'!A:J,10,0)</f>
        <v>1</v>
      </c>
      <c r="H86" s="430">
        <f>IFERROR(
IF($C86="DER",INDEX(CDER!$D:$D,MATCH($D86,CDER!$A:$A,0)),
IF($C86="CDER-R",INDEX('CDER-R'!D:D,MATCH($D86,'CDER-R'!A:A,0)),
IF($C86="SICRO",INDEX(SICRO!D:D,MATCH($D86,SICRO!A:A,0)),
IF($C86="SINAPI",INDEX(CSINAPI!$D:$D,MATCH($D86,CSINAPI!$A:$A,0)),
IF($C86="ISINAPI",INDEX(ISINAPI!$E:$E,MATCH($D86,ISINAPI!$A:$A,0)),
IF($C86="CESAN",INDEX(CCESAN!$D:$D,MATCH($D86,CCESAN!$A:$A,0)),
IF($C86="SCORIO",INDEX(CSCORIO!$D:$D,MATCH($D86,CSCORIO!$A:$A,0)),
IF($C86="MERC",INDEX(MERCADO!$E:$E,MATCH($D86,MERCADO!$A:$A,0)),
IF($C86="COMP",INDEX(COMPOSICAO!$I:$I,MATCH($D86,COMPOSICAO!$A:$A,0)),
0))))))))),0)</f>
        <v>28.92</v>
      </c>
      <c r="I86" s="430">
        <f t="shared" si="58"/>
        <v>39.5</v>
      </c>
      <c r="J86" s="431">
        <f t="shared" si="50"/>
        <v>39.5</v>
      </c>
      <c r="K86" s="432"/>
      <c r="L86" s="433">
        <f>G87</f>
        <v>4</v>
      </c>
      <c r="M86" s="157">
        <f>J86</f>
        <v>39.5</v>
      </c>
      <c r="N86" s="435">
        <f t="shared" si="51"/>
        <v>3.1527700676807952E-4</v>
      </c>
      <c r="O86" s="434" t="e">
        <f>VLOOKUP(M86,$Z$2:$AA$4,2,1)</f>
        <v>#N/A</v>
      </c>
      <c r="P86" s="474" t="e">
        <f>J87/#REF!</f>
        <v>#REF!</v>
      </c>
    </row>
    <row r="87" spans="1:16" ht="67.5" customHeight="1">
      <c r="A87" s="260" t="str">
        <f t="shared" si="28"/>
        <v>COMP4</v>
      </c>
      <c r="B87" s="118" t="s">
        <v>26059</v>
      </c>
      <c r="C87" s="149" t="s">
        <v>670</v>
      </c>
      <c r="D87" s="149">
        <v>4</v>
      </c>
      <c r="E87" s="150" t="str">
        <f>IFERROR(PROPER(
IF($C87="DER",INDEX(CDER!$B:$B,MATCH($D87,CDER!$A:$A,0)),
IF($C87="CDER-R",INDEX('CDER-R'!B:B,MATCH($D87,'CDER-R'!A:A,0)),
IF($C87="SICRO",INDEX(SICRO!B:B,MATCH($D87,SICRO!A:A,0)),
IF($C87="SINAPI",INDEX(CSINAPI!$B:$B,MATCH($D87,CSINAPI!$A:$A,0)),
IF($C87="ISINAPI",INDEX(ISINAPI!$B:$B,MATCH($D87,ISINAPI!$A:$A,0)),
IF($C87="CESAN",INDEX(CCESAN!$B:$B,MATCH($D87,CCESAN!$A:$A,0)),
IF($C87="SCORIO",INDEX(CSCORIO!$B:$B,MATCH($D87,CSCORIO!$A:$A,0)),
IF($C87="MERC",INDEX(MERCADO!$B:$B,MATCH($D87,MERCADO!$A:$A,0)),
IF($C87="COMP",INDEX(COMPOSICAO!$B:$B,MATCH($D87,COMPOSICAO!$A:$A,0)),
"")))))))))),"*Verificar código*")</f>
        <v>Ponto Elétrico De Iluminação, Com Interruptor Simples, Em Edificio Residencial Com Eletroduto Embutido Em Rasgos Nas Paredes, Incluso Tomada, Eletroduto, Cabo, Rasgo E Chumbamento (Não Incluso Luminaria E Lâmpada)</v>
      </c>
      <c r="F87" s="151" t="str">
        <f>IFERROR(LOWER(
IF($C87="DER",INDEX(CDER!$C:$C,MATCH($D87,CDER!$A:$A,0)),
IF($C87="CDER-R",INDEX('CDER-R'!C:C,MATCH($D87,'CDER-R'!A:A,0)),
IF($C87="SICRO",INDEX(SICRO!C:C,MATCH($D87,SICRO!A:A,0)),
IF($C87="SINAPI",INDEX(CSINAPI!$C:$C,MATCH($D87,CSINAPI!$A:$A,0)),
IF($C87="ISINAPI",INDEX(ISINAPI!$C:$C,MATCH($D87,ISINAPI!$A:$A,0)),
IF($C87="CESAN",INDEX(CCESAN!$C:$C,MATCH($D87,CCESAN!$A:$A,0)),
IF($C87="SCORIO",INDEX(CSCORIO!$C:$C,MATCH($D87,CSCORIO!$A:$A,0)),
IF($C87="MERC",INDEX(MERCADO!$D:$D,MATCH($D87,MERCADO!$A:$A,0)),
IF($C87="COMP",INDEX(COMPOSICAO!$H:$H,MATCH($D87,COMPOSICAO!$A:$A,0)),
"")))))))))),"")</f>
        <v>und</v>
      </c>
      <c r="G87" s="152">
        <f>VLOOKUP(B87,'MEMÓRIA DE CÁLCULO'!A:J,10,0)</f>
        <v>4</v>
      </c>
      <c r="H87" s="221">
        <f>IFERROR(
IF($C87="DER",INDEX(CDER!$D:$D,MATCH($D87,CDER!$A:$A,0)),
IF($C87="CDER-R",INDEX('CDER-R'!D:D,MATCH($D87,'CDER-R'!A:A,0)),
IF($C87="SICRO",INDEX(SICRO!D:D,MATCH($D87,SICRO!A:A,0)),
IF($C87="SINAPI",INDEX(CSINAPI!$D:$D,MATCH($D87,CSINAPI!$A:$A,0)),
IF($C87="ISINAPI",INDEX(ISINAPI!$E:$E,MATCH($D87,ISINAPI!$A:$A,0)),
IF($C87="CESAN",INDEX(CCESAN!$D:$D,MATCH($D87,CCESAN!$A:$A,0)),
IF($C87="SCORIO",INDEX(CSCORIO!$D:$D,MATCH($D87,CSCORIO!$A:$A,0)),
IF($C87="MERC",INDEX(MERCADO!$E:$E,MATCH($D87,MERCADO!$A:$A,0)),
IF($C87="COMP",INDEX(COMPOSICAO!$I:$I,MATCH($D87,COMPOSICAO!$A:$A,0)),
0))))))))),0)</f>
        <v>200.57999999999998</v>
      </c>
      <c r="I87" s="222">
        <f t="shared" si="54"/>
        <v>273.97000000000003</v>
      </c>
      <c r="J87" s="220">
        <f t="shared" si="50"/>
        <v>1095.8800000000001</v>
      </c>
      <c r="K87" s="155"/>
      <c r="L87" s="156">
        <f>G89</f>
        <v>10</v>
      </c>
      <c r="M87" s="157">
        <f t="shared" ref="M87:M89" si="59">J87</f>
        <v>1095.8800000000001</v>
      </c>
      <c r="N87" s="158">
        <f t="shared" si="51"/>
        <v>8.7469814222026071E-3</v>
      </c>
      <c r="O87" s="157" t="str">
        <f>VLOOKUP(M87,$Z$2:$AA$4,2,1)</f>
        <v>C</v>
      </c>
      <c r="P87" s="335" t="e">
        <f>J89/#REF!</f>
        <v>#REF!</v>
      </c>
    </row>
    <row r="88" spans="1:16" ht="49.5" customHeight="1">
      <c r="A88" s="260" t="str">
        <f>CONCATENATE(C88,D88)</f>
        <v>SINAPI103782</v>
      </c>
      <c r="B88" s="118" t="s">
        <v>26060</v>
      </c>
      <c r="C88" s="149" t="s">
        <v>669</v>
      </c>
      <c r="D88" s="149">
        <v>103782</v>
      </c>
      <c r="E88" s="150" t="str">
        <f>IFERROR(PROPER(
IF($C88="DER",INDEX(CDER!$B:$B,MATCH($D88,CDER!$A:$A,0)),
IF($C88="CDER-R",INDEX('CDER-R'!B:B,MATCH($D88,'CDER-R'!A:A,0)),
IF($C88="SICRO",INDEX(SICRO!B:B,MATCH($D88,SICRO!A:A,0)),
IF($C88="SINAPI",INDEX(CSINAPI!$B:$B,MATCH($D88,CSINAPI!$A:$A,0)),
IF($C88="ISINAPI",INDEX(ISINAPI!$B:$B,MATCH($D88,ISINAPI!$A:$A,0)),
IF($C88="CESAN",INDEX(CCESAN!$B:$B,MATCH($D88,CCESAN!$A:$A,0)),
IF($C88="SCORIO",INDEX(CSCORIO!$B:$B,MATCH($D88,CSCORIO!$A:$A,0)),
IF($C88="MERC",INDEX(MERCADO!$B:$B,MATCH($D88,MERCADO!$A:$A,0)),
IF($C88="COMP",INDEX(COMPOSICAO!$B:$B,MATCH($D88,COMPOSICAO!$A:$A,0)),
"")))))))))),"*Verificar código*")</f>
        <v>Luminária Tipo Plafon Circular, De Sobrepor, Com Led De 12/13 W - Fornecimento E Instalação. Af_09/2024</v>
      </c>
      <c r="F88" s="151" t="str">
        <f>IFERROR(LOWER(
IF($C88="DER",INDEX(CDER!$C:$C,MATCH($D88,CDER!$A:$A,0)),
IF($C88="CDER-R",INDEX('CDER-R'!C:C,MATCH($D88,'CDER-R'!A:A,0)),
IF($C88="SICRO",INDEX(SICRO!C:C,MATCH($D88,SICRO!A:A,0)),
IF($C88="SINAPI",INDEX(CSINAPI!$C:$C,MATCH($D88,CSINAPI!$A:$A,0)),
IF($C88="ISINAPI",INDEX(ISINAPI!$C:$C,MATCH($D88,ISINAPI!$A:$A,0)),
IF($C88="CESAN",INDEX(CCESAN!$C:$C,MATCH($D88,CCESAN!$A:$A,0)),
IF($C88="SCORIO",INDEX(CSCORIO!$C:$C,MATCH($D88,CSCORIO!$A:$A,0)),
IF($C88="MERC",INDEX(MERCADO!$D:$D,MATCH($D88,MERCADO!$A:$A,0)),
IF($C88="COMP",INDEX(COMPOSICAO!$H:$H,MATCH($D88,COMPOSICAO!$A:$A,0)),
"")))))))))),"")</f>
        <v>un</v>
      </c>
      <c r="G88" s="152">
        <f>VLOOKUP(B88,'MEMÓRIA DE CÁLCULO'!A:J,10,0)</f>
        <v>4</v>
      </c>
      <c r="H88" s="221">
        <f>IFERROR(
IF($C88="DER",INDEX(CDER!$D:$D,MATCH($D88,CDER!$A:$A,0)),
IF($C88="CDER-R",INDEX('CDER-R'!D:D,MATCH($D88,'CDER-R'!A:A,0)),
IF($C88="SICRO",INDEX(SICRO!D:D,MATCH($D88,SICRO!A:A,0)),
IF($C88="SINAPI",INDEX(CSINAPI!$D:$D,MATCH($D88,CSINAPI!$A:$A,0)),
IF($C88="ISINAPI",INDEX(ISINAPI!$E:$E,MATCH($D88,ISINAPI!$A:$A,0)),
IF($C88="CESAN",INDEX(CCESAN!$D:$D,MATCH($D88,CCESAN!$A:$A,0)),
IF($C88="SCORIO",INDEX(CSCORIO!$D:$D,MATCH($D88,CSCORIO!$A:$A,0)),
IF($C88="MERC",INDEX(MERCADO!$E:$E,MATCH($D88,MERCADO!$A:$A,0)),
IF($C88="COMP",INDEX(COMPOSICAO!$I:$I,MATCH($D88,COMPOSICAO!$A:$A,0)),
0))))))))),0)</f>
        <v>34.840000000000003</v>
      </c>
      <c r="I88" s="222">
        <f t="shared" si="54"/>
        <v>47.59</v>
      </c>
      <c r="J88" s="220">
        <f t="shared" si="50"/>
        <v>190.36</v>
      </c>
      <c r="K88" s="155"/>
      <c r="L88" s="156">
        <f>G90</f>
        <v>1</v>
      </c>
      <c r="M88" s="157">
        <f t="shared" si="59"/>
        <v>190.36</v>
      </c>
      <c r="N88" s="158">
        <f t="shared" si="51"/>
        <v>1.519395721730927E-3</v>
      </c>
      <c r="O88" s="157" t="e">
        <f>VLOOKUP(M88,$Z$2:$AA$4,2,1)</f>
        <v>#N/A</v>
      </c>
      <c r="P88" s="335" t="e">
        <f>J90/#REF!</f>
        <v>#REF!</v>
      </c>
    </row>
    <row r="89" spans="1:16" ht="58.5" customHeight="1">
      <c r="A89" s="260" t="str">
        <f t="shared" si="28"/>
        <v>COMP5</v>
      </c>
      <c r="B89" s="118" t="s">
        <v>32633</v>
      </c>
      <c r="C89" s="149" t="s">
        <v>670</v>
      </c>
      <c r="D89" s="149">
        <v>5</v>
      </c>
      <c r="E89" s="150" t="str">
        <f>IFERROR(PROPER(
IF($C89="DER",INDEX(CDER!$B:$B,MATCH($D89,CDER!$A:$A,0)),
IF($C89="CDER-R",INDEX('CDER-R'!B:B,MATCH($D89,'CDER-R'!A:A,0)),
IF($C89="SICRO",INDEX(SICRO!B:B,MATCH($D89,SICRO!A:A,0)),
IF($C89="SINAPI",INDEX(CSINAPI!$B:$B,MATCH($D89,CSINAPI!$A:$A,0)),
IF($C89="ISINAPI",INDEX(ISINAPI!$B:$B,MATCH($D89,ISINAPI!$A:$A,0)),
IF($C89="CESAN",INDEX(CCESAN!$B:$B,MATCH($D89,CCESAN!$A:$A,0)),
IF($C89="SCORIO",INDEX(CSCORIO!$B:$B,MATCH($D89,CSCORIO!$A:$A,0)),
IF($C89="MERC",INDEX(MERCADO!$B:$B,MATCH($D89,MERCADO!$A:$A,0)),
IF($C89="COMP",INDEX(COMPOSICAO!$B:$B,MATCH($D89,COMPOSICAO!$A:$A,0)),
"")))))))))),"*Verificar código*")</f>
        <v>Ponto Elétrico De Tomada De Uso Geral 2P + T (10A/250V), Em Edificio Residencial Com Eletroduto Embutido Em Rasgos Nas Paredes, Incluso Tomada, Eletroduto, Cabo, Rasgo, Quebra E Chumbamento</v>
      </c>
      <c r="F89" s="151" t="str">
        <f>IFERROR(LOWER(
IF($C89="DER",INDEX(CDER!$C:$C,MATCH($D89,CDER!$A:$A,0)),
IF($C89="CDER-R",INDEX('CDER-R'!C:C,MATCH($D89,'CDER-R'!A:A,0)),
IF($C89="SICRO",INDEX(SICRO!C:C,MATCH($D89,SICRO!A:A,0)),
IF($C89="SINAPI",INDEX(CSINAPI!$C:$C,MATCH($D89,CSINAPI!$A:$A,0)),
IF($C89="ISINAPI",INDEX(ISINAPI!$C:$C,MATCH($D89,ISINAPI!$A:$A,0)),
IF($C89="CESAN",INDEX(CCESAN!$C:$C,MATCH($D89,CCESAN!$A:$A,0)),
IF($C89="SCORIO",INDEX(CSCORIO!$C:$C,MATCH($D89,CSCORIO!$A:$A,0)),
IF($C89="MERC",INDEX(MERCADO!$D:$D,MATCH($D89,MERCADO!$A:$A,0)),
IF($C89="COMP",INDEX(COMPOSICAO!$H:$H,MATCH($D89,COMPOSICAO!$A:$A,0)),
"")))))))))),"")</f>
        <v>und</v>
      </c>
      <c r="G89" s="152">
        <f>VLOOKUP(B89,'MEMÓRIA DE CÁLCULO'!A:J,10,0)</f>
        <v>10</v>
      </c>
      <c r="H89" s="221">
        <f>IFERROR(
IF($C89="DER",INDEX(CDER!$D:$D,MATCH($D89,CDER!$A:$A,0)),
IF($C89="CDER-R",INDEX('CDER-R'!D:D,MATCH($D89,'CDER-R'!A:A,0)),
IF($C89="SICRO",INDEX(SICRO!D:D,MATCH($D89,SICRO!A:A,0)),
IF($C89="SINAPI",INDEX(CSINAPI!$D:$D,MATCH($D89,CSINAPI!$A:$A,0)),
IF($C89="ISINAPI",INDEX(ISINAPI!$E:$E,MATCH($D89,ISINAPI!$A:$A,0)),
IF($C89="CESAN",INDEX(CCESAN!$D:$D,MATCH($D89,CCESAN!$A:$A,0)),
IF($C89="SCORIO",INDEX(CSCORIO!$D:$D,MATCH($D89,CSCORIO!$A:$A,0)),
IF($C89="MERC",INDEX(MERCADO!$E:$E,MATCH($D89,MERCADO!$A:$A,0)),
IF($C89="COMP",INDEX(COMPOSICAO!$I:$I,MATCH($D89,COMPOSICAO!$A:$A,0)),
0))))))))),0)</f>
        <v>171.95</v>
      </c>
      <c r="I89" s="222">
        <f t="shared" si="54"/>
        <v>234.87</v>
      </c>
      <c r="J89" s="220">
        <f t="shared" si="50"/>
        <v>2348.6999999999998</v>
      </c>
      <c r="K89" s="155"/>
      <c r="L89" s="156"/>
      <c r="M89" s="157">
        <f t="shared" si="59"/>
        <v>2348.6999999999998</v>
      </c>
      <c r="N89" s="158"/>
      <c r="O89" s="157"/>
      <c r="P89" s="155"/>
    </row>
    <row r="90" spans="1:16" s="437" customFormat="1" ht="66.75" customHeight="1">
      <c r="A90" s="425" t="str">
        <f t="shared" si="28"/>
        <v>COMP2</v>
      </c>
      <c r="B90" s="118" t="s">
        <v>32634</v>
      </c>
      <c r="C90" s="426" t="s">
        <v>670</v>
      </c>
      <c r="D90" s="426">
        <v>2</v>
      </c>
      <c r="E90" s="427" t="str">
        <f>IFERROR(PROPER(
IF($C90="DER",INDEX(CDER!$B:$B,MATCH($D90,CDER!$A:$A,0)),
IF($C90="CDER-R",INDEX('CDER-R'!B:B,MATCH($D90,'CDER-R'!A:A,0)),
IF($C90="SICRO",INDEX(SICRO!B:B,MATCH($D90,SICRO!A:A,0)),
IF($C90="SINAPI",INDEX(CSINAPI!$B:$B,MATCH($D90,CSINAPI!$A:$A,0)),
IF($C90="ISINAPI",INDEX(ISINAPI!$B:$B,MATCH($D90,ISINAPI!$A:$A,0)),
IF($C90="CESAN",INDEX(CCESAN!$B:$B,MATCH($D90,CCESAN!$A:$A,0)),
IF($C90="SCORIO",INDEX(CSCORIO!$B:$B,MATCH($D90,CSCORIO!$A:$A,0)),
IF($C90="MERC",INDEX(MERCADO!$B:$B,MATCH($D90,MERCADO!$A:$A,0)),
IF($C90="COMP",INDEX(COMPOSICAO!$B:$B,MATCH($D90,COMPOSICAO!$A:$A,0)),
"")))))))))),"*Verificar código*")</f>
        <v>Composição Paramétrica De Ponto Elétrico De Tomada Para Chuveiro (40A) Em Edifício Residencial Com Eletroduto Embutido Em Rasgos Nas Paredes, Incluso Tomada, Eletroduto, Cabo, Rasgo, Quebra E Chumbamento.</v>
      </c>
      <c r="F90" s="428" t="str">
        <f>IFERROR(LOWER(
IF($C90="DER",INDEX(CDER!$C:$C,MATCH($D90,CDER!$A:$A,0)),
IF($C90="CDER-R",INDEX('CDER-R'!C:C,MATCH($D90,'CDER-R'!A:A,0)),
IF($C90="SICRO",INDEX(SICRO!C:C,MATCH($D90,SICRO!A:A,0)),
IF($C90="SINAPI",INDEX(CSINAPI!$C:$C,MATCH($D90,CSINAPI!$A:$A,0)),
IF($C90="ISINAPI",INDEX(ISINAPI!$C:$C,MATCH($D90,ISINAPI!$A:$A,0)),
IF($C90="CESAN",INDEX(CCESAN!$C:$C,MATCH($D90,CCESAN!$A:$A,0)),
IF($C90="SCORIO",INDEX(CSCORIO!$C:$C,MATCH($D90,CSCORIO!$A:$A,0)),
IF($C90="MERC",INDEX(MERCADO!$D:$D,MATCH($D90,MERCADO!$A:$A,0)),
IF($C90="COMP",INDEX(COMPOSICAO!$H:$H,MATCH($D90,COMPOSICAO!$A:$A,0)),
"")))))))))),"")</f>
        <v>und</v>
      </c>
      <c r="G90" s="429">
        <f>VLOOKUP(B90,'MEMÓRIA DE CÁLCULO'!A:J,10,0)</f>
        <v>1</v>
      </c>
      <c r="H90" s="430">
        <f>IFERROR(
IF($C90="DER",INDEX(CDER!$D:$D,MATCH($D90,CDER!$A:$A,0)),
IF($C90="CDER-R",INDEX('CDER-R'!D:D,MATCH($D90,'CDER-R'!A:A,0)),
IF($C90="SICRO",INDEX(SICRO!D:D,MATCH($D90,SICRO!A:A,0)),
IF($C90="SINAPI",INDEX(CSINAPI!$D:$D,MATCH($D90,CSINAPI!$A:$A,0)),
IF($C90="ISINAPI",INDEX(ISINAPI!$E:$E,MATCH($D90,ISINAPI!$A:$A,0)),
IF($C90="CESAN",INDEX(CCESAN!$D:$D,MATCH($D90,CCESAN!$A:$A,0)),
IF($C90="SCORIO",INDEX(CSCORIO!$D:$D,MATCH($D90,CSCORIO!$A:$A,0)),
IF($C90="MERC",INDEX(MERCADO!$E:$E,MATCH($D90,MERCADO!$A:$A,0)),
IF($C90="COMP",INDEX(COMPOSICAO!$I:$I,MATCH($D90,COMPOSICAO!$A:$A,0)),
0))))))))),0)</f>
        <v>653.63000000000011</v>
      </c>
      <c r="I90" s="430">
        <f t="shared" si="54"/>
        <v>892.79</v>
      </c>
      <c r="J90" s="431">
        <f t="shared" si="50"/>
        <v>892.79</v>
      </c>
      <c r="K90" s="432"/>
      <c r="L90" s="433">
        <f>G93</f>
        <v>1</v>
      </c>
      <c r="M90" s="157">
        <f>J90</f>
        <v>892.79</v>
      </c>
      <c r="N90" s="435">
        <f t="shared" ref="N90:N108" si="60">M90/$J$114</f>
        <v>7.1259787056322452E-3</v>
      </c>
      <c r="O90" s="434" t="str">
        <f t="shared" ref="O90:O104" si="61">VLOOKUP(M90,$Z$2:$AA$4,2,1)</f>
        <v>C</v>
      </c>
      <c r="P90" s="474" t="e">
        <f>J93/#REF!</f>
        <v>#REF!</v>
      </c>
    </row>
    <row r="91" spans="1:16" ht="30" customHeight="1">
      <c r="A91" s="260" t="str">
        <f t="shared" si="28"/>
        <v/>
      </c>
      <c r="B91" s="118">
        <v>10</v>
      </c>
      <c r="C91" s="149"/>
      <c r="D91" s="149"/>
      <c r="E91" s="150" t="s">
        <v>3685</v>
      </c>
      <c r="F91" s="151"/>
      <c r="G91" s="152">
        <f>VLOOKUP(B91,'MEMÓRIA DE CÁLCULO'!A:J,10,0)</f>
        <v>0</v>
      </c>
      <c r="H91" s="221"/>
      <c r="I91" s="222"/>
      <c r="J91" s="220">
        <f>SUM(J92:J110)</f>
        <v>7589.17</v>
      </c>
      <c r="K91" s="155"/>
      <c r="L91" s="156">
        <f>G94</f>
        <v>1</v>
      </c>
      <c r="M91" s="157"/>
      <c r="N91" s="158">
        <f t="shared" si="60"/>
        <v>0</v>
      </c>
      <c r="O91" s="157" t="e">
        <f t="shared" si="61"/>
        <v>#N/A</v>
      </c>
      <c r="P91" s="335" t="e">
        <f>J94/#REF!</f>
        <v>#REF!</v>
      </c>
    </row>
    <row r="92" spans="1:16" ht="37.5" customHeight="1">
      <c r="A92" s="260" t="str">
        <f t="shared" ref="A92" si="62">CONCATENATE(C92,D92)</f>
        <v>SINAPI95675</v>
      </c>
      <c r="B92" s="118" t="s">
        <v>3764</v>
      </c>
      <c r="C92" s="149" t="s">
        <v>669</v>
      </c>
      <c r="D92" s="149">
        <v>95675</v>
      </c>
      <c r="E92" s="150" t="str">
        <f>IFERROR(PROPER(
IF($C92="DER",INDEX(CDER!$B:$B,MATCH($D92,CDER!$A:$A,0)),
IF($C92="CDER-R",INDEX('CDER-R'!B:B,MATCH($D92,'CDER-R'!A:A,0)),
IF($C92="SICRO",INDEX(SICRO!B:B,MATCH($D92,SICRO!A:A,0)),
IF($C92="SINAPI",INDEX(CSINAPI!$B:$B,MATCH($D92,CSINAPI!$A:$A,0)),
IF($C92="ISINAPI",INDEX(ISINAPI!$B:$B,MATCH($D92,ISINAPI!$A:$A,0)),
IF($C92="CESAN",INDEX(CCESAN!$B:$B,MATCH($D92,CCESAN!$A:$A,0)),
IF($C92="SCORIO",INDEX(CSCORIO!$B:$B,MATCH($D92,CSCORIO!$A:$A,0)),
IF($C92="MERC",INDEX(MERCADO!$B:$B,MATCH($D92,MERCADO!$A:$A,0)),
IF($C92="COMP",INDEX(COMPOSICAO!$B:$B,MATCH($D92,COMPOSICAO!$A:$A,0)),
"")))))))))),"*Verificar código*")</f>
        <v>Hidrômetro Dn 3/4", 5,0 M3/H - Fornecimento E Instalação. Af_03/2024</v>
      </c>
      <c r="F92" s="151" t="str">
        <f>IFERROR(LOWER(
IF($C92="DER",INDEX(CDER!$C:$C,MATCH($D92,CDER!$A:$A,0)),
IF($C92="CDER-R",INDEX('CDER-R'!C:C,MATCH($D92,'CDER-R'!A:A,0)),
IF($C92="SICRO",INDEX(SICRO!C:C,MATCH($D92,SICRO!A:A,0)),
IF($C92="SINAPI",INDEX(CSINAPI!$C:$C,MATCH($D92,CSINAPI!$A:$A,0)),
IF($C92="ISINAPI",INDEX(ISINAPI!$C:$C,MATCH($D92,ISINAPI!$A:$A,0)),
IF($C92="CESAN",INDEX(CCESAN!$C:$C,MATCH($D92,CCESAN!$A:$A,0)),
IF($C92="SCORIO",INDEX(CSCORIO!$C:$C,MATCH($D92,CSCORIO!$A:$A,0)),
IF($C92="MERC",INDEX(MERCADO!$D:$D,MATCH($D92,MERCADO!$A:$A,0)),
IF($C92="COMP",INDEX(COMPOSICAO!$H:$H,MATCH($D92,COMPOSICAO!$A:$A,0)),
"")))))))))),"")</f>
        <v>un</v>
      </c>
      <c r="G92" s="152">
        <f>VLOOKUP(B92,'MEMÓRIA DE CÁLCULO'!A:J,10,0)</f>
        <v>1</v>
      </c>
      <c r="H92" s="221">
        <f>IFERROR(
IF($C92="DER",INDEX(CDER!$D:$D,MATCH($D92,CDER!$A:$A,0)),
IF($C92="CDER-R",INDEX('CDER-R'!D:D,MATCH($D92,'CDER-R'!A:A,0)),
IF($C92="SICRO",INDEX(SICRO!D:D,MATCH($D92,SICRO!A:A,0)),
IF($C92="SINAPI",INDEX(CSINAPI!$D:$D,MATCH($D92,CSINAPI!$A:$A,0)),
IF($C92="ISINAPI",INDEX(ISINAPI!$E:$E,MATCH($D92,ISINAPI!$A:$A,0)),
IF($C92="CESAN",INDEX(CCESAN!$D:$D,MATCH($D92,CCESAN!$A:$A,0)),
IF($C92="SCORIO",INDEX(CSCORIO!$D:$D,MATCH($D92,CSCORIO!$A:$A,0)),
IF($C92="MERC",INDEX(MERCADO!$E:$E,MATCH($D92,MERCADO!$A:$A,0)),
IF($C92="COMP",INDEX(COMPOSICAO!$I:$I,MATCH($D92,COMPOSICAO!$A:$A,0)),
0))))))))),0)</f>
        <v>155.30000000000001</v>
      </c>
      <c r="I92" s="222">
        <f t="shared" ref="I92" si="63">IFERROR(ROUND(H92*(1+$J$2),2),"")</f>
        <v>212.12</v>
      </c>
      <c r="J92" s="220">
        <f t="shared" ref="J92:J97" si="64">IFERROR(ROUND($I92*$G92,2),"")</f>
        <v>212.12</v>
      </c>
      <c r="K92" s="155"/>
      <c r="L92" s="156">
        <f t="shared" ref="L92" si="65">G94</f>
        <v>1</v>
      </c>
      <c r="M92" s="157">
        <f>J92</f>
        <v>212.12</v>
      </c>
      <c r="N92" s="158">
        <f t="shared" si="60"/>
        <v>1.6930774348264564E-3</v>
      </c>
      <c r="O92" s="157" t="e">
        <f t="shared" ref="O92" si="66">VLOOKUP(M92,$Z$2:$AA$4,2,1)</f>
        <v>#N/A</v>
      </c>
      <c r="P92" s="335" t="e">
        <f>J94/#REF!</f>
        <v>#REF!</v>
      </c>
    </row>
    <row r="93" spans="1:16" ht="45.75" customHeight="1">
      <c r="A93" s="260" t="str">
        <f t="shared" si="28"/>
        <v>SINAPI86888</v>
      </c>
      <c r="B93" s="118" t="s">
        <v>3765</v>
      </c>
      <c r="C93" s="149" t="s">
        <v>669</v>
      </c>
      <c r="D93" s="149">
        <v>86888</v>
      </c>
      <c r="E93" s="150" t="str">
        <f>IFERROR(PROPER(
IF($C93="DER",INDEX(CDER!$B:$B,MATCH($D93,CDER!$A:$A,0)),
IF($C93="CDER-R",INDEX('CDER-R'!B:B,MATCH($D93,'CDER-R'!A:A,0)),
IF($C93="SICRO",INDEX(SICRO!B:B,MATCH($D93,SICRO!A:A,0)),
IF($C93="SINAPI",INDEX(CSINAPI!$B:$B,MATCH($D93,CSINAPI!$A:$A,0)),
IF($C93="ISINAPI",INDEX(ISINAPI!$B:$B,MATCH($D93,ISINAPI!$A:$A,0)),
IF($C93="CESAN",INDEX(CCESAN!$B:$B,MATCH($D93,CCESAN!$A:$A,0)),
IF($C93="SCORIO",INDEX(CSCORIO!$B:$B,MATCH($D93,CSCORIO!$A:$A,0)),
IF($C93="MERC",INDEX(MERCADO!$B:$B,MATCH($D93,MERCADO!$A:$A,0)),
IF($C93="COMP",INDEX(COMPOSICAO!$B:$B,MATCH($D93,COMPOSICAO!$A:$A,0)),
"")))))))))),"*Verificar código*")</f>
        <v>Vaso Sanitário Sifonado Com Caixa Acoplada Louça Branca - Fornecimento E Instalação. Af_01/2020</v>
      </c>
      <c r="F93" s="151" t="str">
        <f>IFERROR(LOWER(
IF($C93="DER",INDEX(CDER!$C:$C,MATCH($D93,CDER!$A:$A,0)),
IF($C93="CDER-R",INDEX('CDER-R'!C:C,MATCH($D93,'CDER-R'!A:A,0)),
IF($C93="SICRO",INDEX(SICRO!C:C,MATCH($D93,SICRO!A:A,0)),
IF($C93="SINAPI",INDEX(CSINAPI!$C:$C,MATCH($D93,CSINAPI!$A:$A,0)),
IF($C93="ISINAPI",INDEX(ISINAPI!$C:$C,MATCH($D93,ISINAPI!$A:$A,0)),
IF($C93="CESAN",INDEX(CCESAN!$C:$C,MATCH($D93,CCESAN!$A:$A,0)),
IF($C93="SCORIO",INDEX(CSCORIO!$C:$C,MATCH($D93,CSCORIO!$A:$A,0)),
IF($C93="MERC",INDEX(MERCADO!$D:$D,MATCH($D93,MERCADO!$A:$A,0)),
IF($C93="COMP",INDEX(COMPOSICAO!$H:$H,MATCH($D93,COMPOSICAO!$A:$A,0)),
"")))))))))),"")</f>
        <v>un</v>
      </c>
      <c r="G93" s="152">
        <f>VLOOKUP(B93,'MEMÓRIA DE CÁLCULO'!A:J,10,0)</f>
        <v>1</v>
      </c>
      <c r="H93" s="221">
        <f>IFERROR(
IF($C93="DER",INDEX(CDER!$D:$D,MATCH($D93,CDER!$A:$A,0)),
IF($C93="CDER-R",INDEX('CDER-R'!D:D,MATCH($D93,'CDER-R'!A:A,0)),
IF($C93="SICRO",INDEX(SICRO!D:D,MATCH($D93,SICRO!A:A,0)),
IF($C93="SINAPI",INDEX(CSINAPI!$D:$D,MATCH($D93,CSINAPI!$A:$A,0)),
IF($C93="ISINAPI",INDEX(ISINAPI!$E:$E,MATCH($D93,ISINAPI!$A:$A,0)),
IF($C93="CESAN",INDEX(CCESAN!$D:$D,MATCH($D93,CCESAN!$A:$A,0)),
IF($C93="SCORIO",INDEX(CSCORIO!$D:$D,MATCH($D93,CSCORIO!$A:$A,0)),
IF($C93="MERC",INDEX(MERCADO!$E:$E,MATCH($D93,MERCADO!$A:$A,0)),
IF($C93="COMP",INDEX(COMPOSICAO!$I:$I,MATCH($D93,COMPOSICAO!$A:$A,0)),
0))))))))),0)</f>
        <v>562.71</v>
      </c>
      <c r="I93" s="222">
        <f t="shared" ref="I93:I110" si="67">IFERROR(ROUND(H93*(1+$J$2),2),"")</f>
        <v>768.61</v>
      </c>
      <c r="J93" s="220">
        <f t="shared" si="64"/>
        <v>768.61</v>
      </c>
      <c r="K93" s="155"/>
      <c r="L93" s="156">
        <f t="shared" ref="L93:L108" si="68">G95</f>
        <v>1</v>
      </c>
      <c r="M93" s="157">
        <f t="shared" ref="M93:M110" si="69">J93</f>
        <v>768.61</v>
      </c>
      <c r="N93" s="158">
        <f t="shared" si="60"/>
        <v>6.1348116499243942E-3</v>
      </c>
      <c r="O93" s="157" t="str">
        <f t="shared" si="61"/>
        <v>C</v>
      </c>
      <c r="P93" s="335" t="e">
        <f>J95/#REF!</f>
        <v>#REF!</v>
      </c>
    </row>
    <row r="94" spans="1:16" ht="25.5" customHeight="1">
      <c r="A94" s="260" t="str">
        <f t="shared" si="28"/>
        <v>DER140705</v>
      </c>
      <c r="B94" s="118" t="s">
        <v>3766</v>
      </c>
      <c r="C94" s="149" t="s">
        <v>683</v>
      </c>
      <c r="D94" s="149">
        <v>140705</v>
      </c>
      <c r="E94" s="150" t="str">
        <f>IFERROR(PROPER(
IF($C94="DER",INDEX(CDER!$B:$B,MATCH($D94,CDER!$A:$A,0)),
IF($C94="CDER-R",INDEX('CDER-R'!B:B,MATCH($D94,'CDER-R'!A:A,0)),
IF($C94="SICRO",INDEX(SICRO!B:B,MATCH($D94,SICRO!A:A,0)),
IF($C94="SINAPI",INDEX(CSINAPI!$B:$B,MATCH($D94,CSINAPI!$A:$A,0)),
IF($C94="ISINAPI",INDEX(ISINAPI!$B:$B,MATCH($D94,ISINAPI!$A:$A,0)),
IF($C94="CESAN",INDEX(CCESAN!$B:$B,MATCH($D94,CCESAN!$A:$A,0)),
IF($C94="SCORIO",INDEX(CSCORIO!$B:$B,MATCH($D94,CSCORIO!$A:$A,0)),
IF($C94="MERC",INDEX(MERCADO!$B:$B,MATCH($D94,MERCADO!$A:$A,0)),
IF($C94="COMP",INDEX(COMPOSICAO!$B:$B,MATCH($D94,COMPOSICAO!$A:$A,0)),
"")))))))))),"*Verificar código*")</f>
        <v>Ponto Para Esgoto Primário (Vaso Sanitário)</v>
      </c>
      <c r="F94" s="151" t="str">
        <f>IFERROR(LOWER(
IF($C94="DER",INDEX(CDER!$C:$C,MATCH($D94,CDER!$A:$A,0)),
IF($C94="CDER-R",INDEX('CDER-R'!C:C,MATCH($D94,'CDER-R'!A:A,0)),
IF($C94="SICRO",INDEX(SICRO!C:C,MATCH($D94,SICRO!A:A,0)),
IF($C94="SINAPI",INDEX(CSINAPI!$C:$C,MATCH($D94,CSINAPI!$A:$A,0)),
IF($C94="ISINAPI",INDEX(ISINAPI!$C:$C,MATCH($D94,ISINAPI!$A:$A,0)),
IF($C94="CESAN",INDEX(CCESAN!$C:$C,MATCH($D94,CCESAN!$A:$A,0)),
IF($C94="SCORIO",INDEX(CSCORIO!$C:$C,MATCH($D94,CSCORIO!$A:$A,0)),
IF($C94="MERC",INDEX(MERCADO!$D:$D,MATCH($D94,MERCADO!$A:$A,0)),
IF($C94="COMP",INDEX(COMPOSICAO!$H:$H,MATCH($D94,COMPOSICAO!$A:$A,0)),
"")))))))))),"")</f>
        <v>pt</v>
      </c>
      <c r="G94" s="152">
        <f>VLOOKUP(B94,'MEMÓRIA DE CÁLCULO'!A:J,10,0)</f>
        <v>1</v>
      </c>
      <c r="H94" s="221">
        <f>IFERROR(
IF($C94="DER",INDEX(CDER!$D:$D,MATCH($D94,CDER!$A:$A,0)),
IF($C94="CDER-R",INDEX('CDER-R'!D:D,MATCH($D94,'CDER-R'!A:A,0)),
IF($C94="SICRO",INDEX(SICRO!D:D,MATCH($D94,SICRO!A:A,0)),
IF($C94="SINAPI",INDEX(CSINAPI!$D:$D,MATCH($D94,CSINAPI!$A:$A,0)),
IF($C94="ISINAPI",INDEX(ISINAPI!$E:$E,MATCH($D94,ISINAPI!$A:$A,0)),
IF($C94="CESAN",INDEX(CCESAN!$D:$D,MATCH($D94,CCESAN!$A:$A,0)),
IF($C94="SCORIO",INDEX(CSCORIO!$D:$D,MATCH($D94,CSCORIO!$A:$A,0)),
IF($C94="MERC",INDEX(MERCADO!$E:$E,MATCH($D94,MERCADO!$A:$A,0)),
IF($C94="COMP",INDEX(COMPOSICAO!$I:$I,MATCH($D94,COMPOSICAO!$A:$A,0)),
0))))))))),0)</f>
        <v>129.03</v>
      </c>
      <c r="I94" s="222">
        <f t="shared" si="67"/>
        <v>176.24</v>
      </c>
      <c r="J94" s="220">
        <f t="shared" si="64"/>
        <v>176.24</v>
      </c>
      <c r="K94" s="155"/>
      <c r="L94" s="156">
        <f t="shared" si="68"/>
        <v>5</v>
      </c>
      <c r="M94" s="157">
        <f t="shared" si="69"/>
        <v>176.24</v>
      </c>
      <c r="N94" s="158">
        <f t="shared" si="60"/>
        <v>1.4066941689318058E-3</v>
      </c>
      <c r="O94" s="157" t="e">
        <f t="shared" si="61"/>
        <v>#N/A</v>
      </c>
      <c r="P94" s="335" t="e">
        <f>J96/#REF!</f>
        <v>#REF!</v>
      </c>
    </row>
    <row r="95" spans="1:16" ht="63" customHeight="1">
      <c r="A95" s="260" t="str">
        <f t="shared" si="28"/>
        <v>SINAPI86942</v>
      </c>
      <c r="B95" s="118" t="s">
        <v>25910</v>
      </c>
      <c r="C95" s="149" t="s">
        <v>669</v>
      </c>
      <c r="D95" s="149">
        <v>86942</v>
      </c>
      <c r="E95" s="150" t="str">
        <f>IFERROR(PROPER(
IF($C95="DER",INDEX(CDER!$B:$B,MATCH($D95,CDER!$A:$A,0)),
IF($C95="CDER-R",INDEX('CDER-R'!B:B,MATCH($D95,'CDER-R'!A:A,0)),
IF($C95="SICRO",INDEX(SICRO!B:B,MATCH($D95,SICRO!A:A,0)),
IF($C95="SINAPI",INDEX(CSINAPI!$B:$B,MATCH($D95,CSINAPI!$A:$A,0)),
IF($C95="ISINAPI",INDEX(ISINAPI!$B:$B,MATCH($D95,ISINAPI!$A:$A,0)),
IF($C95="CESAN",INDEX(CCESAN!$B:$B,MATCH($D95,CCESAN!$A:$A,0)),
IF($C95="SCORIO",INDEX(CSCORIO!$B:$B,MATCH($D95,CSCORIO!$A:$A,0)),
IF($C95="MERC",INDEX(MERCADO!$B:$B,MATCH($D95,MERCADO!$A:$A,0)),
IF($C95="COMP",INDEX(COMPOSICAO!$B:$B,MATCH($D95,COMPOSICAO!$A:$A,0)),
"")))))))))),"*Verificar código*")</f>
        <v>Lavatório Louça Branca Suspenso, 29,5 X 39Cm Ou Equivalente, Padrão Popular, Incluso Sifão Tipo Garrafa Em Pvc, Válvula E Engate Flexível 30Cm Em Plástico E Torneira Cromada De Mesa, Padrão Popular - Fornecimento E Instalação. Af_01/2020</v>
      </c>
      <c r="F95" s="151" t="str">
        <f>IFERROR(LOWER(
IF($C95="DER",INDEX(CDER!$C:$C,MATCH($D95,CDER!$A:$A,0)),
IF($C95="CDER-R",INDEX('CDER-R'!C:C,MATCH($D95,'CDER-R'!A:A,0)),
IF($C95="SICRO",INDEX(SICRO!C:C,MATCH($D95,SICRO!A:A,0)),
IF($C95="SINAPI",INDEX(CSINAPI!$C:$C,MATCH($D95,CSINAPI!$A:$A,0)),
IF($C95="ISINAPI",INDEX(ISINAPI!$C:$C,MATCH($D95,ISINAPI!$A:$A,0)),
IF($C95="CESAN",INDEX(CCESAN!$C:$C,MATCH($D95,CCESAN!$A:$A,0)),
IF($C95="SCORIO",INDEX(CSCORIO!$C:$C,MATCH($D95,CSCORIO!$A:$A,0)),
IF($C95="MERC",INDEX(MERCADO!$D:$D,MATCH($D95,MERCADO!$A:$A,0)),
IF($C95="COMP",INDEX(COMPOSICAO!$H:$H,MATCH($D95,COMPOSICAO!$A:$A,0)),
"")))))))))),"")</f>
        <v>un</v>
      </c>
      <c r="G95" s="152">
        <f>VLOOKUP(B95,'MEMÓRIA DE CÁLCULO'!A:J,10,0)</f>
        <v>1</v>
      </c>
      <c r="H95" s="221">
        <f>IFERROR(
IF($C95="DER",INDEX(CDER!$D:$D,MATCH($D95,CDER!$A:$A,0)),
IF($C95="CDER-R",INDEX('CDER-R'!D:D,MATCH($D95,'CDER-R'!A:A,0)),
IF($C95="SICRO",INDEX(SICRO!D:D,MATCH($D95,SICRO!A:A,0)),
IF($C95="SINAPI",INDEX(CSINAPI!$D:$D,MATCH($D95,CSINAPI!$A:$A,0)),
IF($C95="ISINAPI",INDEX(ISINAPI!$E:$E,MATCH($D95,ISINAPI!$A:$A,0)),
IF($C95="CESAN",INDEX(CCESAN!$D:$D,MATCH($D95,CCESAN!$A:$A,0)),
IF($C95="SCORIO",INDEX(CSCORIO!$D:$D,MATCH($D95,CSCORIO!$A:$A,0)),
IF($C95="MERC",INDEX(MERCADO!$E:$E,MATCH($D95,MERCADO!$A:$A,0)),
IF($C95="COMP",INDEX(COMPOSICAO!$I:$I,MATCH($D95,COMPOSICAO!$A:$A,0)),
0))))))))),0)</f>
        <v>270.33999999999997</v>
      </c>
      <c r="I95" s="222">
        <f t="shared" si="67"/>
        <v>369.26</v>
      </c>
      <c r="J95" s="220">
        <f t="shared" si="64"/>
        <v>369.26</v>
      </c>
      <c r="K95" s="155"/>
      <c r="L95" s="156">
        <f t="shared" si="68"/>
        <v>4</v>
      </c>
      <c r="M95" s="157">
        <f t="shared" si="69"/>
        <v>369.26</v>
      </c>
      <c r="N95" s="158">
        <f t="shared" si="60"/>
        <v>2.9473212030172412E-3</v>
      </c>
      <c r="O95" s="157" t="str">
        <f t="shared" si="61"/>
        <v>C</v>
      </c>
      <c r="P95" s="335" t="e">
        <f>J97/#REF!</f>
        <v>#REF!</v>
      </c>
    </row>
    <row r="96" spans="1:16" ht="40.5" customHeight="1">
      <c r="A96" s="260" t="str">
        <f t="shared" si="28"/>
        <v>DER140701</v>
      </c>
      <c r="B96" s="118" t="s">
        <v>25911</v>
      </c>
      <c r="C96" s="149" t="s">
        <v>683</v>
      </c>
      <c r="D96" s="149">
        <v>140701</v>
      </c>
      <c r="E96" s="150" t="str">
        <f>IFERROR(PROPER(
IF($C96="DER",INDEX(CDER!$B:$B,MATCH($D96,CDER!$A:$A,0)),
IF($C96="CDER-R",INDEX('CDER-R'!B:B,MATCH($D96,'CDER-R'!A:A,0)),
IF($C96="SICRO",INDEX(SICRO!B:B,MATCH($D96,SICRO!A:A,0)),
IF($C96="SINAPI",INDEX(CSINAPI!$B:$B,MATCH($D96,CSINAPI!$A:$A,0)),
IF($C96="ISINAPI",INDEX(ISINAPI!$B:$B,MATCH($D96,ISINAPI!$A:$A,0)),
IF($C96="CESAN",INDEX(CCESAN!$B:$B,MATCH($D96,CCESAN!$A:$A,0)),
IF($C96="SCORIO",INDEX(CSCORIO!$B:$B,MATCH($D96,CSCORIO!$A:$A,0)),
IF($C96="MERC",INDEX(MERCADO!$B:$B,MATCH($D96,MERCADO!$A:$A,0)),
IF($C96="COMP",INDEX(COMPOSICAO!$B:$B,MATCH($D96,COMPOSICAO!$A:$A,0)),
"")))))))))),"*Verificar código*")</f>
        <v>Ponto De Água Fria (Lavatório, Tanque, Pia De Cozinha, Etc...)</v>
      </c>
      <c r="F96" s="151" t="str">
        <f>IFERROR(LOWER(
IF($C96="DER",INDEX(CDER!$C:$C,MATCH($D96,CDER!$A:$A,0)),
IF($C96="CDER-R",INDEX('CDER-R'!C:C,MATCH($D96,'CDER-R'!A:A,0)),
IF($C96="SICRO",INDEX(SICRO!C:C,MATCH($D96,SICRO!A:A,0)),
IF($C96="SINAPI",INDEX(CSINAPI!$C:$C,MATCH($D96,CSINAPI!$A:$A,0)),
IF($C96="ISINAPI",INDEX(ISINAPI!$C:$C,MATCH($D96,ISINAPI!$A:$A,0)),
IF($C96="CESAN",INDEX(CCESAN!$C:$C,MATCH($D96,CCESAN!$A:$A,0)),
IF($C96="SCORIO",INDEX(CSCORIO!$C:$C,MATCH($D96,CSCORIO!$A:$A,0)),
IF($C96="MERC",INDEX(MERCADO!$D:$D,MATCH($D96,MERCADO!$A:$A,0)),
IF($C96="COMP",INDEX(COMPOSICAO!$H:$H,MATCH($D96,COMPOSICAO!$A:$A,0)),
"")))))))))),"")</f>
        <v>pt</v>
      </c>
      <c r="G96" s="152">
        <f>VLOOKUP(B96,'MEMÓRIA DE CÁLCULO'!A:J,10,0)</f>
        <v>5</v>
      </c>
      <c r="H96" s="221">
        <f>IFERROR(
IF($C96="DER",INDEX(CDER!$D:$D,MATCH($D96,CDER!$A:$A,0)),
IF($C96="CDER-R",INDEX('CDER-R'!D:D,MATCH($D96,'CDER-R'!A:A,0)),
IF($C96="SICRO",INDEX(SICRO!D:D,MATCH($D96,SICRO!A:A,0)),
IF($C96="SINAPI",INDEX(CSINAPI!$D:$D,MATCH($D96,CSINAPI!$A:$A,0)),
IF($C96="ISINAPI",INDEX(ISINAPI!$E:$E,MATCH($D96,ISINAPI!$A:$A,0)),
IF($C96="CESAN",INDEX(CCESAN!$D:$D,MATCH($D96,CCESAN!$A:$A,0)),
IF($C96="SCORIO",INDEX(CSCORIO!$D:$D,MATCH($D96,CSCORIO!$A:$A,0)),
IF($C96="MERC",INDEX(MERCADO!$E:$E,MATCH($D96,MERCADO!$A:$A,0)),
IF($C96="COMP",INDEX(COMPOSICAO!$I:$I,MATCH($D96,COMPOSICAO!$A:$A,0)),
0))))))))),0)</f>
        <v>110.75</v>
      </c>
      <c r="I96" s="222">
        <f t="shared" si="67"/>
        <v>151.27000000000001</v>
      </c>
      <c r="J96" s="220">
        <f t="shared" si="64"/>
        <v>756.35</v>
      </c>
      <c r="K96" s="155"/>
      <c r="L96" s="156">
        <f t="shared" si="68"/>
        <v>1</v>
      </c>
      <c r="M96" s="157">
        <f t="shared" si="69"/>
        <v>756.35</v>
      </c>
      <c r="N96" s="158">
        <f t="shared" si="60"/>
        <v>6.0369560523806818E-3</v>
      </c>
      <c r="O96" s="157" t="str">
        <f t="shared" si="61"/>
        <v>C</v>
      </c>
      <c r="P96" s="335" t="e">
        <f>J98/#REF!</f>
        <v>#REF!</v>
      </c>
    </row>
    <row r="97" spans="1:16" ht="42.75" customHeight="1">
      <c r="A97" s="260" t="str">
        <f t="shared" si="28"/>
        <v>DER140706</v>
      </c>
      <c r="B97" s="118" t="s">
        <v>25912</v>
      </c>
      <c r="C97" s="149" t="s">
        <v>683</v>
      </c>
      <c r="D97" s="149">
        <v>140706</v>
      </c>
      <c r="E97" s="150" t="str">
        <f>IFERROR(PROPER(
IF($C97="DER",INDEX(CDER!$B:$B,MATCH($D97,CDER!$A:$A,0)),
IF($C97="CDER-R",INDEX('CDER-R'!B:B,MATCH($D97,'CDER-R'!A:A,0)),
IF($C97="SICRO",INDEX(SICRO!B:B,MATCH($D97,SICRO!A:A,0)),
IF($C97="SINAPI",INDEX(CSINAPI!$B:$B,MATCH($D97,CSINAPI!$A:$A,0)),
IF($C97="ISINAPI",INDEX(ISINAPI!$B:$B,MATCH($D97,ISINAPI!$A:$A,0)),
IF($C97="CESAN",INDEX(CCESAN!$B:$B,MATCH($D97,CCESAN!$A:$A,0)),
IF($C97="SCORIO",INDEX(CSCORIO!$B:$B,MATCH($D97,CSCORIO!$A:$A,0)),
IF($C97="MERC",INDEX(MERCADO!$B:$B,MATCH($D97,MERCADO!$A:$A,0)),
IF($C97="COMP",INDEX(COMPOSICAO!$B:$B,MATCH($D97,COMPOSICAO!$A:$A,0)),
"")))))))))),"*Verificar código*")</f>
        <v>Ponto Para Esgoto Secundário (Pia, Lavatório, Mictório, Tanque, Bidê, Etc...)</v>
      </c>
      <c r="F97" s="151" t="str">
        <f>IFERROR(LOWER(
IF($C97="DER",INDEX(CDER!$C:$C,MATCH($D97,CDER!$A:$A,0)),
IF($C97="CDER-R",INDEX('CDER-R'!C:C,MATCH($D97,'CDER-R'!A:A,0)),
IF($C97="SICRO",INDEX(SICRO!C:C,MATCH($D97,SICRO!A:A,0)),
IF($C97="SINAPI",INDEX(CSINAPI!$C:$C,MATCH($D97,CSINAPI!$A:$A,0)),
IF($C97="ISINAPI",INDEX(ISINAPI!$C:$C,MATCH($D97,ISINAPI!$A:$A,0)),
IF($C97="CESAN",INDEX(CCESAN!$C:$C,MATCH($D97,CCESAN!$A:$A,0)),
IF($C97="SCORIO",INDEX(CSCORIO!$C:$C,MATCH($D97,CSCORIO!$A:$A,0)),
IF($C97="MERC",INDEX(MERCADO!$D:$D,MATCH($D97,MERCADO!$A:$A,0)),
IF($C97="COMP",INDEX(COMPOSICAO!$H:$H,MATCH($D97,COMPOSICAO!$A:$A,0)),
"")))))))))),"")</f>
        <v>pt</v>
      </c>
      <c r="G97" s="152">
        <f>VLOOKUP(B97,'MEMÓRIA DE CÁLCULO'!A:J,10,0)</f>
        <v>4</v>
      </c>
      <c r="H97" s="221">
        <f>IFERROR(
IF($C97="DER",INDEX(CDER!$D:$D,MATCH($D97,CDER!$A:$A,0)),
IF($C97="CDER-R",INDEX('CDER-R'!D:D,MATCH($D97,'CDER-R'!A:A,0)),
IF($C97="SICRO",INDEX(SICRO!D:D,MATCH($D97,SICRO!A:A,0)),
IF($C97="SINAPI",INDEX(CSINAPI!$D:$D,MATCH($D97,CSINAPI!$A:$A,0)),
IF($C97="ISINAPI",INDEX(ISINAPI!$E:$E,MATCH($D97,ISINAPI!$A:$A,0)),
IF($C97="CESAN",INDEX(CCESAN!$D:$D,MATCH($D97,CCESAN!$A:$A,0)),
IF($C97="SCORIO",INDEX(CSCORIO!$D:$D,MATCH($D97,CSCORIO!$A:$A,0)),
IF($C97="MERC",INDEX(MERCADO!$E:$E,MATCH($D97,MERCADO!$A:$A,0)),
IF($C97="COMP",INDEX(COMPOSICAO!$I:$I,MATCH($D97,COMPOSICAO!$A:$A,0)),
0))))))))),0)</f>
        <v>99.94</v>
      </c>
      <c r="I97" s="222">
        <f t="shared" si="67"/>
        <v>136.51</v>
      </c>
      <c r="J97" s="220">
        <f t="shared" si="64"/>
        <v>546.04</v>
      </c>
      <c r="K97" s="155"/>
      <c r="L97" s="156">
        <f t="shared" si="68"/>
        <v>1</v>
      </c>
      <c r="M97" s="157">
        <f t="shared" si="69"/>
        <v>546.04</v>
      </c>
      <c r="N97" s="158">
        <f t="shared" si="60"/>
        <v>4.3583254879909399E-3</v>
      </c>
      <c r="O97" s="157" t="str">
        <f t="shared" si="61"/>
        <v>C</v>
      </c>
      <c r="P97" s="335" t="e">
        <f>J99/#REF!</f>
        <v>#REF!</v>
      </c>
    </row>
    <row r="98" spans="1:16" ht="39.75" customHeight="1">
      <c r="A98" s="260" t="str">
        <f t="shared" si="28"/>
        <v>SINAPI100860</v>
      </c>
      <c r="B98" s="118" t="s">
        <v>25916</v>
      </c>
      <c r="C98" s="149" t="s">
        <v>669</v>
      </c>
      <c r="D98" s="149">
        <v>100860</v>
      </c>
      <c r="E98" s="150" t="str">
        <f>IFERROR(PROPER(
IF($C98="DER",INDEX(CDER!$B:$B,MATCH($D98,CDER!$A:$A,0)),
IF($C98="CDER-R",INDEX('CDER-R'!B:B,MATCH($D98,'CDER-R'!A:A,0)),
IF($C98="SICRO",INDEX(SICRO!B:B,MATCH($D98,SICRO!A:A,0)),
IF($C98="SINAPI",INDEX(CSINAPI!$B:$B,MATCH($D98,CSINAPI!$A:$A,0)),
IF($C98="ISINAPI",INDEX(ISINAPI!$B:$B,MATCH($D98,ISINAPI!$A:$A,0)),
IF($C98="CESAN",INDEX(CCESAN!$B:$B,MATCH($D98,CCESAN!$A:$A,0)),
IF($C98="SCORIO",INDEX(CSCORIO!$B:$B,MATCH($D98,CSCORIO!$A:$A,0)),
IF($C98="MERC",INDEX(MERCADO!$B:$B,MATCH($D98,MERCADO!$A:$A,0)),
IF($C98="COMP",INDEX(COMPOSICAO!$B:$B,MATCH($D98,COMPOSICAO!$A:$A,0)),
"")))))))))),"*Verificar código*")</f>
        <v>Chuveiro Elétrico Comum Corpo Plástico, Tipo Ducha - Fornecimento E Instalação. Af_01/2020</v>
      </c>
      <c r="F98" s="151" t="str">
        <f>IFERROR(LOWER(
IF($C98="DER",INDEX(CDER!$C:$C,MATCH($D98,CDER!$A:$A,0)),
IF($C98="CDER-R",INDEX('CDER-R'!C:C,MATCH($D98,'CDER-R'!A:A,0)),
IF($C98="SICRO",INDEX(SICRO!C:C,MATCH($D98,SICRO!A:A,0)),
IF($C98="SINAPI",INDEX(CSINAPI!$C:$C,MATCH($D98,CSINAPI!$A:$A,0)),
IF($C98="ISINAPI",INDEX(ISINAPI!$C:$C,MATCH($D98,ISINAPI!$A:$A,0)),
IF($C98="CESAN",INDEX(CCESAN!$C:$C,MATCH($D98,CCESAN!$A:$A,0)),
IF($C98="SCORIO",INDEX(CSCORIO!$C:$C,MATCH($D98,CSCORIO!$A:$A,0)),
IF($C98="MERC",INDEX(MERCADO!$D:$D,MATCH($D98,MERCADO!$A:$A,0)),
IF($C98="COMP",INDEX(COMPOSICAO!$H:$H,MATCH($D98,COMPOSICAO!$A:$A,0)),
"")))))))))),"")</f>
        <v>un</v>
      </c>
      <c r="G98" s="152">
        <f>VLOOKUP(B98,'MEMÓRIA DE CÁLCULO'!A:J,10,0)</f>
        <v>1</v>
      </c>
      <c r="H98" s="221">
        <f>IFERROR(
IF($C98="DER",INDEX(CDER!$D:$D,MATCH($D98,CDER!$A:$A,0)),
IF($C98="CDER-R",INDEX('CDER-R'!D:D,MATCH($D98,'CDER-R'!A:A,0)),
IF($C98="SICRO",INDEX(SICRO!D:D,MATCH($D98,SICRO!A:A,0)),
IF($C98="SINAPI",INDEX(CSINAPI!$D:$D,MATCH($D98,CSINAPI!$A:$A,0)),
IF($C98="ISINAPI",INDEX(ISINAPI!$E:$E,MATCH($D98,ISINAPI!$A:$A,0)),
IF($C98="CESAN",INDEX(CCESAN!$D:$D,MATCH($D98,CCESAN!$A:$A,0)),
IF($C98="SCORIO",INDEX(CSCORIO!$D:$D,MATCH($D98,CSCORIO!$A:$A,0)),
IF($C98="MERC",INDEX(MERCADO!$E:$E,MATCH($D98,MERCADO!$A:$A,0)),
IF($C98="COMP",INDEX(COMPOSICAO!$I:$I,MATCH($D98,COMPOSICAO!$A:$A,0)),
0))))))))),0)</f>
        <v>102.37</v>
      </c>
      <c r="I98" s="222">
        <f t="shared" si="67"/>
        <v>139.83000000000001</v>
      </c>
      <c r="J98" s="220">
        <f t="shared" ref="J98:J113" si="70">IFERROR(ROUND($I98*$G98,2),"")</f>
        <v>139.83000000000001</v>
      </c>
      <c r="K98" s="155"/>
      <c r="L98" s="156">
        <f t="shared" si="68"/>
        <v>1</v>
      </c>
      <c r="M98" s="157">
        <f t="shared" si="69"/>
        <v>139.83000000000001</v>
      </c>
      <c r="N98" s="158">
        <f t="shared" si="60"/>
        <v>1.1160806039590015E-3</v>
      </c>
      <c r="O98" s="157" t="e">
        <f t="shared" si="61"/>
        <v>#N/A</v>
      </c>
      <c r="P98" s="335" t="e">
        <f>J100/#REF!</f>
        <v>#REF!</v>
      </c>
    </row>
    <row r="99" spans="1:16" ht="39.75" customHeight="1">
      <c r="A99" s="260" t="str">
        <f>CONCATENATE(C99,D99)</f>
        <v>DER140702</v>
      </c>
      <c r="B99" s="118" t="s">
        <v>25918</v>
      </c>
      <c r="C99" s="149" t="s">
        <v>683</v>
      </c>
      <c r="D99" s="149">
        <v>140702</v>
      </c>
      <c r="E99" s="150" t="str">
        <f>IFERROR(PROPER(
IF($C99="DER",INDEX(CDER!$B:$B,MATCH($D99,CDER!$A:$A,0)),
IF($C99="CDER-R",INDEX('CDER-R'!B:B,MATCH($D99,'CDER-R'!A:A,0)),
IF($C99="SICRO",INDEX(SICRO!B:B,MATCH($D99,SICRO!A:A,0)),
IF($C99="SINAPI",INDEX(CSINAPI!$B:$B,MATCH($D99,CSINAPI!$A:$A,0)),
IF($C99="ISINAPI",INDEX(ISINAPI!$B:$B,MATCH($D99,ISINAPI!$A:$A,0)),
IF($C99="CESAN",INDEX(CCESAN!$B:$B,MATCH($D99,CCESAN!$A:$A,0)),
IF($C99="SCORIO",INDEX(CSCORIO!$B:$B,MATCH($D99,CSCORIO!$A:$A,0)),
IF($C99="MERC",INDEX(MERCADO!$B:$B,MATCH($D99,MERCADO!$A:$A,0)),
IF($C99="COMP",INDEX(COMPOSICAO!$B:$B,MATCH($D99,COMPOSICAO!$A:$A,0)),
"")))))))))),"*Verificar código*")</f>
        <v>Ponto Com Registro De Pressão (Chuveiro, Caixa De Descarga, Etc...)</v>
      </c>
      <c r="F99" s="151" t="str">
        <f>IFERROR(LOWER(
IF($C99="DER",INDEX(CDER!$C:$C,MATCH($D99,CDER!$A:$A,0)),
IF($C99="CDER-R",INDEX('CDER-R'!C:C,MATCH($D99,'CDER-R'!A:A,0)),
IF($C99="SICRO",INDEX(SICRO!C:C,MATCH($D99,SICRO!A:A,0)),
IF($C99="SINAPI",INDEX(CSINAPI!$C:$C,MATCH($D99,CSINAPI!$A:$A,0)),
IF($C99="ISINAPI",INDEX(ISINAPI!$C:$C,MATCH($D99,ISINAPI!$A:$A,0)),
IF($C99="CESAN",INDEX(CCESAN!$C:$C,MATCH($D99,CCESAN!$A:$A,0)),
IF($C99="SCORIO",INDEX(CSCORIO!$C:$C,MATCH($D99,CSCORIO!$A:$A,0)),
IF($C99="MERC",INDEX(MERCADO!$D:$D,MATCH($D99,MERCADO!$A:$A,0)),
IF($C99="COMP",INDEX(COMPOSICAO!$H:$H,MATCH($D99,COMPOSICAO!$A:$A,0)),
"")))))))))),"")</f>
        <v>pt</v>
      </c>
      <c r="G99" s="152">
        <f>VLOOKUP(B99,'MEMÓRIA DE CÁLCULO'!A:J,10,0)</f>
        <v>1</v>
      </c>
      <c r="H99" s="221">
        <f>IFERROR(
IF($C99="DER",INDEX(CDER!$D:$D,MATCH($D99,CDER!$A:$A,0)),
IF($C99="CDER-R",INDEX('CDER-R'!D:D,MATCH($D99,'CDER-R'!A:A,0)),
IF($C99="SICRO",INDEX(SICRO!D:D,MATCH($D99,SICRO!A:A,0)),
IF($C99="SINAPI",INDEX(CSINAPI!$D:$D,MATCH($D99,CSINAPI!$A:$A,0)),
IF($C99="ISINAPI",INDEX(ISINAPI!$E:$E,MATCH($D99,ISINAPI!$A:$A,0)),
IF($C99="CESAN",INDEX(CCESAN!$D:$D,MATCH($D99,CCESAN!$A:$A,0)),
IF($C99="SCORIO",INDEX(CSCORIO!$D:$D,MATCH($D99,CSCORIO!$A:$A,0)),
IF($C99="MERC",INDEX(MERCADO!$E:$E,MATCH($D99,MERCADO!$A:$A,0)),
IF($C99="COMP",INDEX(COMPOSICAO!$I:$I,MATCH($D99,COMPOSICAO!$A:$A,0)),
0))))))))),0)</f>
        <v>240.39</v>
      </c>
      <c r="I99" s="222">
        <f t="shared" si="67"/>
        <v>328.35</v>
      </c>
      <c r="J99" s="220">
        <f t="shared" si="70"/>
        <v>328.35</v>
      </c>
      <c r="K99" s="155"/>
      <c r="L99" s="156">
        <f t="shared" si="68"/>
        <v>1</v>
      </c>
      <c r="M99" s="157">
        <f t="shared" si="69"/>
        <v>328.35</v>
      </c>
      <c r="N99" s="158">
        <f t="shared" si="60"/>
        <v>2.6207900043619978E-3</v>
      </c>
      <c r="O99" s="157" t="str">
        <f t="shared" si="61"/>
        <v>C</v>
      </c>
      <c r="P99" s="335" t="e">
        <f>J101/#REF!</f>
        <v>#REF!</v>
      </c>
    </row>
    <row r="100" spans="1:16" ht="27" customHeight="1">
      <c r="A100" s="260" t="str">
        <f t="shared" si="28"/>
        <v>DER140709</v>
      </c>
      <c r="B100" s="118" t="s">
        <v>25919</v>
      </c>
      <c r="C100" s="149" t="s">
        <v>683</v>
      </c>
      <c r="D100" s="149">
        <v>140709</v>
      </c>
      <c r="E100" s="150" t="str">
        <f>IFERROR(PROPER(
IF($C100="DER",INDEX(CDER!$B:$B,MATCH($D100,CDER!$A:$A,0)),
IF($C100="CDER-R",INDEX('CDER-R'!B:B,MATCH($D100,'CDER-R'!A:A,0)),
IF($C100="SICRO",INDEX(SICRO!B:B,MATCH($D100,SICRO!A:A,0)),
IF($C100="SINAPI",INDEX(CSINAPI!$B:$B,MATCH($D100,CSINAPI!$A:$A,0)),
IF($C100="ISINAPI",INDEX(ISINAPI!$B:$B,MATCH($D100,ISINAPI!$A:$A,0)),
IF($C100="CESAN",INDEX(CCESAN!$B:$B,MATCH($D100,CCESAN!$A:$A,0)),
IF($C100="SCORIO",INDEX(CSCORIO!$B:$B,MATCH($D100,CSCORIO!$A:$A,0)),
IF($C100="MERC",INDEX(MERCADO!$B:$B,MATCH($D100,MERCADO!$A:$A,0)),
IF($C100="COMP",INDEX(COMPOSICAO!$B:$B,MATCH($D100,COMPOSICAO!$A:$A,0)),
"")))))))))),"*Verificar código*")</f>
        <v>Ponto Para Ralo Seco, Inclusive Ralo Pvc 10 Cm Com Grelha Em Pvc</v>
      </c>
      <c r="F100" s="151" t="str">
        <f>IFERROR(LOWER(
IF($C100="DER",INDEX(CDER!$C:$C,MATCH($D100,CDER!$A:$A,0)),
IF($C100="CDER-R",INDEX('CDER-R'!C:C,MATCH($D100,'CDER-R'!A:A,0)),
IF($C100="SICRO",INDEX(SICRO!C:C,MATCH($D100,SICRO!A:A,0)),
IF($C100="SINAPI",INDEX(CSINAPI!$C:$C,MATCH($D100,CSINAPI!$A:$A,0)),
IF($C100="ISINAPI",INDEX(ISINAPI!$C:$C,MATCH($D100,ISINAPI!$A:$A,0)),
IF($C100="CESAN",INDEX(CCESAN!$C:$C,MATCH($D100,CCESAN!$A:$A,0)),
IF($C100="SCORIO",INDEX(CSCORIO!$C:$C,MATCH($D100,CSCORIO!$A:$A,0)),
IF($C100="MERC",INDEX(MERCADO!$D:$D,MATCH($D100,MERCADO!$A:$A,0)),
IF($C100="COMP",INDEX(COMPOSICAO!$H:$H,MATCH($D100,COMPOSICAO!$A:$A,0)),
"")))))))))),"")</f>
        <v>pt</v>
      </c>
      <c r="G100" s="152">
        <f>VLOOKUP(B100,'MEMÓRIA DE CÁLCULO'!A:J,10,0)</f>
        <v>1</v>
      </c>
      <c r="H100" s="221">
        <f>IFERROR(
IF($C100="DER",INDEX(CDER!$D:$D,MATCH($D100,CDER!$A:$A,0)),
IF($C100="CDER-R",INDEX('CDER-R'!D:D,MATCH($D100,'CDER-R'!A:A,0)),
IF($C100="SICRO",INDEX(SICRO!D:D,MATCH($D100,SICRO!A:A,0)),
IF($C100="SINAPI",INDEX(CSINAPI!$D:$D,MATCH($D100,CSINAPI!$A:$A,0)),
IF($C100="ISINAPI",INDEX(ISINAPI!$E:$E,MATCH($D100,ISINAPI!$A:$A,0)),
IF($C100="CESAN",INDEX(CCESAN!$D:$D,MATCH($D100,CCESAN!$A:$A,0)),
IF($C100="SCORIO",INDEX(CSCORIO!$D:$D,MATCH($D100,CSCORIO!$A:$A,0)),
IF($C100="MERC",INDEX(MERCADO!$E:$E,MATCH($D100,MERCADO!$A:$A,0)),
IF($C100="COMP",INDEX(COMPOSICAO!$I:$I,MATCH($D100,COMPOSICAO!$A:$A,0)),
0))))))))),0)</f>
        <v>104.36</v>
      </c>
      <c r="I100" s="222">
        <f t="shared" si="67"/>
        <v>142.55000000000001</v>
      </c>
      <c r="J100" s="220">
        <f t="shared" si="70"/>
        <v>142.55000000000001</v>
      </c>
      <c r="K100" s="155"/>
      <c r="L100" s="156">
        <f t="shared" si="68"/>
        <v>1</v>
      </c>
      <c r="M100" s="157">
        <f t="shared" si="69"/>
        <v>142.55000000000001</v>
      </c>
      <c r="N100" s="158">
        <f t="shared" si="60"/>
        <v>1.1377908180959426E-3</v>
      </c>
      <c r="O100" s="157" t="e">
        <f t="shared" si="61"/>
        <v>#N/A</v>
      </c>
      <c r="P100" s="335" t="e">
        <f>J102/#REF!</f>
        <v>#REF!</v>
      </c>
    </row>
    <row r="101" spans="1:16" ht="40.5" customHeight="1">
      <c r="A101" s="260" t="str">
        <f t="shared" si="28"/>
        <v>DER140708</v>
      </c>
      <c r="B101" s="118" t="s">
        <v>25920</v>
      </c>
      <c r="C101" s="149" t="s">
        <v>683</v>
      </c>
      <c r="D101" s="149">
        <v>140708</v>
      </c>
      <c r="E101" s="150" t="str">
        <f>IFERROR(PROPER(
IF($C101="DER",INDEX(CDER!$B:$B,MATCH($D101,CDER!$A:$A,0)),
IF($C101="CDER-R",INDEX('CDER-R'!B:B,MATCH($D101,'CDER-R'!A:A,0)),
IF($C101="SICRO",INDEX(SICRO!B:B,MATCH($D101,SICRO!A:A,0)),
IF($C101="SINAPI",INDEX(CSINAPI!$B:$B,MATCH($D101,CSINAPI!$A:$A,0)),
IF($C101="ISINAPI",INDEX(ISINAPI!$B:$B,MATCH($D101,ISINAPI!$A:$A,0)),
IF($C101="CESAN",INDEX(CCESAN!$B:$B,MATCH($D101,CCESAN!$A:$A,0)),
IF($C101="SCORIO",INDEX(CSCORIO!$B:$B,MATCH($D101,CSCORIO!$A:$A,0)),
IF($C101="MERC",INDEX(MERCADO!$B:$B,MATCH($D101,MERCADO!$A:$A,0)),
IF($C101="COMP",INDEX(COMPOSICAO!$B:$B,MATCH($D101,COMPOSICAO!$A:$A,0)),
"")))))))))),"*Verificar código*")</f>
        <v>Ponto Para Ralo Sifonado, Inclusive Ralo Sifonado 100 X 40 Mm C/ Grelha Em Pvc</v>
      </c>
      <c r="F101" s="151" t="str">
        <f>IFERROR(LOWER(
IF($C101="DER",INDEX(CDER!$C:$C,MATCH($D101,CDER!$A:$A,0)),
IF($C101="CDER-R",INDEX('CDER-R'!C:C,MATCH($D101,'CDER-R'!A:A,0)),
IF($C101="SICRO",INDEX(SICRO!C:C,MATCH($D101,SICRO!A:A,0)),
IF($C101="SINAPI",INDEX(CSINAPI!$C:$C,MATCH($D101,CSINAPI!$A:$A,0)),
IF($C101="ISINAPI",INDEX(ISINAPI!$C:$C,MATCH($D101,ISINAPI!$A:$A,0)),
IF($C101="CESAN",INDEX(CCESAN!$C:$C,MATCH($D101,CCESAN!$A:$A,0)),
IF($C101="SCORIO",INDEX(CSCORIO!$C:$C,MATCH($D101,CSCORIO!$A:$A,0)),
IF($C101="MERC",INDEX(MERCADO!$D:$D,MATCH($D101,MERCADO!$A:$A,0)),
IF($C101="COMP",INDEX(COMPOSICAO!$H:$H,MATCH($D101,COMPOSICAO!$A:$A,0)),
"")))))))))),"")</f>
        <v>pt</v>
      </c>
      <c r="G101" s="152">
        <f>VLOOKUP(B101,'MEMÓRIA DE CÁLCULO'!A:J,10,0)</f>
        <v>1</v>
      </c>
      <c r="H101" s="221">
        <f>IFERROR(
IF($C101="DER",INDEX(CDER!$D:$D,MATCH($D101,CDER!$A:$A,0)),
IF($C101="CDER-R",INDEX('CDER-R'!D:D,MATCH($D101,'CDER-R'!A:A,0)),
IF($C101="SICRO",INDEX(SICRO!D:D,MATCH($D101,SICRO!A:A,0)),
IF($C101="SINAPI",INDEX(CSINAPI!$D:$D,MATCH($D101,CSINAPI!$A:$A,0)),
IF($C101="ISINAPI",INDEX(ISINAPI!$E:$E,MATCH($D101,ISINAPI!$A:$A,0)),
IF($C101="CESAN",INDEX(CCESAN!$D:$D,MATCH($D101,CCESAN!$A:$A,0)),
IF($C101="SCORIO",INDEX(CSCORIO!$D:$D,MATCH($D101,CSCORIO!$A:$A,0)),
IF($C101="MERC",INDEX(MERCADO!$E:$E,MATCH($D101,MERCADO!$A:$A,0)),
IF($C101="COMP",INDEX(COMPOSICAO!$I:$I,MATCH($D101,COMPOSICAO!$A:$A,0)),
0))))))))),0)</f>
        <v>100.88</v>
      </c>
      <c r="I101" s="222">
        <f t="shared" si="67"/>
        <v>137.79</v>
      </c>
      <c r="J101" s="220">
        <f t="shared" si="70"/>
        <v>137.79</v>
      </c>
      <c r="K101" s="155"/>
      <c r="L101" s="156" t="e">
        <f>#REF!</f>
        <v>#REF!</v>
      </c>
      <c r="M101" s="157">
        <f t="shared" si="69"/>
        <v>137.79</v>
      </c>
      <c r="N101" s="158">
        <f t="shared" si="60"/>
        <v>1.0997979433562954E-3</v>
      </c>
      <c r="O101" s="157" t="e">
        <f t="shared" si="61"/>
        <v>#N/A</v>
      </c>
      <c r="P101" s="335" t="e">
        <f>#REF!/#REF!</f>
        <v>#REF!</v>
      </c>
    </row>
    <row r="102" spans="1:16" ht="64.5" customHeight="1">
      <c r="A102" s="260" t="str">
        <f t="shared" si="28"/>
        <v>SINAPI86934</v>
      </c>
      <c r="B102" s="118" t="s">
        <v>25921</v>
      </c>
      <c r="C102" s="149" t="s">
        <v>669</v>
      </c>
      <c r="D102" s="149">
        <v>86934</v>
      </c>
      <c r="E102" s="150" t="str">
        <f>IFERROR(PROPER(
IF($C102="DER",INDEX(CDER!$B:$B,MATCH($D102,CDER!$A:$A,0)),
IF($C102="CDER-R",INDEX('CDER-R'!B:B,MATCH($D102,'CDER-R'!A:A,0)),
IF($C102="SICRO",INDEX(SICRO!B:B,MATCH($D102,SICRO!A:A,0)),
IF($C102="SINAPI",INDEX(CSINAPI!$B:$B,MATCH($D102,CSINAPI!$A:$A,0)),
IF($C102="ISINAPI",INDEX(ISINAPI!$B:$B,MATCH($D102,ISINAPI!$A:$A,0)),
IF($C102="CESAN",INDEX(CCESAN!$B:$B,MATCH($D102,CCESAN!$A:$A,0)),
IF($C102="SCORIO",INDEX(CSCORIO!$B:$B,MATCH($D102,CSCORIO!$A:$A,0)),
IF($C102="MERC",INDEX(MERCADO!$B:$B,MATCH($D102,MERCADO!$A:$A,0)),
IF($C102="COMP",INDEX(COMPOSICAO!$B:$B,MATCH($D102,COMPOSICAO!$A:$A,0)),
"")))))))))),"*Verificar código*")</f>
        <v>Bancada De Mármore Sintético 120 X 60Cm, Com Cuba Integrada, Incluso Sifão Tipo Flexível Em Pvc, Válvula Em Plástico Cromado Tipo Americana E Torneira Cromada Longa, De Parede, Padrão Popular - Fornecimento E Instalação. Af_01/2020</v>
      </c>
      <c r="F102" s="151" t="str">
        <f>IFERROR(LOWER(
IF($C102="DER",INDEX(CDER!$C:$C,MATCH($D102,CDER!$A:$A,0)),
IF($C102="CDER-R",INDEX('CDER-R'!C:C,MATCH($D102,'CDER-R'!A:A,0)),
IF($C102="SICRO",INDEX(SICRO!C:C,MATCH($D102,SICRO!A:A,0)),
IF($C102="SINAPI",INDEX(CSINAPI!$C:$C,MATCH($D102,CSINAPI!$A:$A,0)),
IF($C102="ISINAPI",INDEX(ISINAPI!$C:$C,MATCH($D102,ISINAPI!$A:$A,0)),
IF($C102="CESAN",INDEX(CCESAN!$C:$C,MATCH($D102,CCESAN!$A:$A,0)),
IF($C102="SCORIO",INDEX(CSCORIO!$C:$C,MATCH($D102,CSCORIO!$A:$A,0)),
IF($C102="MERC",INDEX(MERCADO!$D:$D,MATCH($D102,MERCADO!$A:$A,0)),
IF($C102="COMP",INDEX(COMPOSICAO!$H:$H,MATCH($D102,COMPOSICAO!$A:$A,0)),
"")))))))))),"")</f>
        <v>un</v>
      </c>
      <c r="G102" s="152">
        <f>VLOOKUP(B102,'MEMÓRIA DE CÁLCULO'!A:J,10,0)</f>
        <v>1</v>
      </c>
      <c r="H102" s="221">
        <f>IFERROR(
IF($C102="DER",INDEX(CDER!$D:$D,MATCH($D102,CDER!$A:$A,0)),
IF($C102="CDER-R",INDEX('CDER-R'!D:D,MATCH($D102,'CDER-R'!A:A,0)),
IF($C102="SICRO",INDEX(SICRO!D:D,MATCH($D102,SICRO!A:A,0)),
IF($C102="SINAPI",INDEX(CSINAPI!$D:$D,MATCH($D102,CSINAPI!$A:$A,0)),
IF($C102="ISINAPI",INDEX(ISINAPI!$E:$E,MATCH($D102,ISINAPI!$A:$A,0)),
IF($C102="CESAN",INDEX(CCESAN!$D:$D,MATCH($D102,CCESAN!$A:$A,0)),
IF($C102="SCORIO",INDEX(CSCORIO!$D:$D,MATCH($D102,CSCORIO!$A:$A,0)),
IF($C102="MERC",INDEX(MERCADO!$E:$E,MATCH($D102,MERCADO!$A:$A,0)),
IF($C102="COMP",INDEX(COMPOSICAO!$I:$I,MATCH($D102,COMPOSICAO!$A:$A,0)),
0))))))))),0)</f>
        <v>356.17</v>
      </c>
      <c r="I102" s="222">
        <f t="shared" si="67"/>
        <v>486.49</v>
      </c>
      <c r="J102" s="220">
        <f t="shared" si="70"/>
        <v>486.49</v>
      </c>
      <c r="K102" s="155"/>
      <c r="L102" s="156" t="e">
        <f>#REF!</f>
        <v>#REF!</v>
      </c>
      <c r="M102" s="157">
        <f t="shared" si="69"/>
        <v>486.49</v>
      </c>
      <c r="N102" s="158">
        <f t="shared" si="60"/>
        <v>3.883015468926658E-3</v>
      </c>
      <c r="O102" s="157" t="str">
        <f t="shared" si="61"/>
        <v>C</v>
      </c>
      <c r="P102" s="335" t="e">
        <f>#REF!/#REF!</f>
        <v>#REF!</v>
      </c>
    </row>
    <row r="103" spans="1:16" ht="39" customHeight="1">
      <c r="A103" s="260" t="str">
        <f t="shared" si="28"/>
        <v>DER170546</v>
      </c>
      <c r="B103" s="118" t="s">
        <v>25922</v>
      </c>
      <c r="C103" s="149" t="s">
        <v>683</v>
      </c>
      <c r="D103" s="149">
        <v>170546</v>
      </c>
      <c r="E103" s="150" t="str">
        <f>IFERROR(PROPER(
IF($C103="DER",INDEX(CDER!$B:$B,MATCH($D103,CDER!$A:$A,0)),
IF($C103="CDER-R",INDEX('CDER-R'!B:B,MATCH($D103,'CDER-R'!A:A,0)),
IF($C103="SICRO",INDEX(SICRO!B:B,MATCH($D103,SICRO!A:A,0)),
IF($C103="SINAPI",INDEX(CSINAPI!$B:$B,MATCH($D103,CSINAPI!$A:$A,0)),
IF($C103="ISINAPI",INDEX(ISINAPI!$B:$B,MATCH($D103,ISINAPI!$A:$A,0)),
IF($C103="CESAN",INDEX(CCESAN!$B:$B,MATCH($D103,CCESAN!$A:$A,0)),
IF($C103="SCORIO",INDEX(CSCORIO!$B:$B,MATCH($D103,CSCORIO!$A:$A,0)),
IF($C103="MERC",INDEX(MERCADO!$B:$B,MATCH($D103,MERCADO!$A:$A,0)),
IF($C103="COMP",INDEX(COMPOSICAO!$B:$B,MATCH($D103,COMPOSICAO!$A:$A,0)),
"")))))))))),"*Verificar código*")</f>
        <v>Tanque Em Mármore Sintético Com 2 Bojos, Inclusive Válvula E Sifão Em Pvc</v>
      </c>
      <c r="F103" s="151" t="str">
        <f>IFERROR(LOWER(
IF($C103="DER",INDEX(CDER!$C:$C,MATCH($D103,CDER!$A:$A,0)),
IF($C103="CDER-R",INDEX('CDER-R'!C:C,MATCH($D103,'CDER-R'!A:A,0)),
IF($C103="SICRO",INDEX(SICRO!C:C,MATCH($D103,SICRO!A:A,0)),
IF($C103="SINAPI",INDEX(CSINAPI!$C:$C,MATCH($D103,CSINAPI!$A:$A,0)),
IF($C103="ISINAPI",INDEX(ISINAPI!$C:$C,MATCH($D103,ISINAPI!$A:$A,0)),
IF($C103="CESAN",INDEX(CCESAN!$C:$C,MATCH($D103,CCESAN!$A:$A,0)),
IF($C103="SCORIO",INDEX(CSCORIO!$C:$C,MATCH($D103,CSCORIO!$A:$A,0)),
IF($C103="MERC",INDEX(MERCADO!$D:$D,MATCH($D103,MERCADO!$A:$A,0)),
IF($C103="COMP",INDEX(COMPOSICAO!$H:$H,MATCH($D103,COMPOSICAO!$A:$A,0)),
"")))))))))),"")</f>
        <v>und</v>
      </c>
      <c r="G103" s="152">
        <f>VLOOKUP(B103,'MEMÓRIA DE CÁLCULO'!A:J,10,0)</f>
        <v>1</v>
      </c>
      <c r="H103" s="221">
        <f>IFERROR(
IF($C103="DER",INDEX(CDER!$D:$D,MATCH($D103,CDER!$A:$A,0)),
IF($C103="CDER-R",INDEX('CDER-R'!D:D,MATCH($D103,'CDER-R'!A:A,0)),
IF($C103="SICRO",INDEX(SICRO!D:D,MATCH($D103,SICRO!A:A,0)),
IF($C103="SINAPI",INDEX(CSINAPI!$D:$D,MATCH($D103,CSINAPI!$A:$A,0)),
IF($C103="ISINAPI",INDEX(ISINAPI!$E:$E,MATCH($D103,ISINAPI!$A:$A,0)),
IF($C103="CESAN",INDEX(CCESAN!$D:$D,MATCH($D103,CCESAN!$A:$A,0)),
IF($C103="SCORIO",INDEX(CSCORIO!$D:$D,MATCH($D103,CSCORIO!$A:$A,0)),
IF($C103="MERC",INDEX(MERCADO!$E:$E,MATCH($D103,MERCADO!$A:$A,0)),
IF($C103="COMP",INDEX(COMPOSICAO!$I:$I,MATCH($D103,COMPOSICAO!$A:$A,0)),
0))))))))),0)</f>
        <v>430.86</v>
      </c>
      <c r="I103" s="222">
        <f t="shared" si="67"/>
        <v>588.51</v>
      </c>
      <c r="J103" s="220">
        <f t="shared" si="70"/>
        <v>588.51</v>
      </c>
      <c r="K103" s="155"/>
      <c r="L103" s="156">
        <f t="shared" si="68"/>
        <v>1</v>
      </c>
      <c r="M103" s="157">
        <f t="shared" si="69"/>
        <v>588.51</v>
      </c>
      <c r="N103" s="158">
        <f t="shared" si="60"/>
        <v>4.6973081329894292E-3</v>
      </c>
      <c r="O103" s="157" t="str">
        <f t="shared" si="61"/>
        <v>C</v>
      </c>
      <c r="P103" s="335" t="e">
        <f>J105/#REF!</f>
        <v>#REF!</v>
      </c>
    </row>
    <row r="104" spans="1:16" ht="40.5" customHeight="1">
      <c r="A104" s="260" t="str">
        <f t="shared" si="28"/>
        <v>SINAPI86916</v>
      </c>
      <c r="B104" s="118" t="s">
        <v>25928</v>
      </c>
      <c r="C104" s="149" t="s">
        <v>669</v>
      </c>
      <c r="D104" s="149">
        <v>86916</v>
      </c>
      <c r="E104" s="150" t="str">
        <f>IFERROR(PROPER(
IF($C104="DER",INDEX(CDER!$B:$B,MATCH($D104,CDER!$A:$A,0)),
IF($C104="CDER-R",INDEX('CDER-R'!B:B,MATCH($D104,'CDER-R'!A:A,0)),
IF($C104="SICRO",INDEX(SICRO!B:B,MATCH($D104,SICRO!A:A,0)),
IF($C104="SINAPI",INDEX(CSINAPI!$B:$B,MATCH($D104,CSINAPI!$A:$A,0)),
IF($C104="ISINAPI",INDEX(ISINAPI!$B:$B,MATCH($D104,ISINAPI!$A:$A,0)),
IF($C104="CESAN",INDEX(CCESAN!$B:$B,MATCH($D104,CCESAN!$A:$A,0)),
IF($C104="SCORIO",INDEX(CSCORIO!$B:$B,MATCH($D104,CSCORIO!$A:$A,0)),
IF($C104="MERC",INDEX(MERCADO!$B:$B,MATCH($D104,MERCADO!$A:$A,0)),
IF($C104="COMP",INDEX(COMPOSICAO!$B:$B,MATCH($D104,COMPOSICAO!$A:$A,0)),
"")))))))))),"*Verificar código*")</f>
        <v>Torneira Plástica 3/4" Para Tanque - Fornecimento E Instalação. Af_01/2020</v>
      </c>
      <c r="F104" s="151" t="str">
        <f>IFERROR(LOWER(
IF($C104="DER",INDEX(CDER!$C:$C,MATCH($D104,CDER!$A:$A,0)),
IF($C104="CDER-R",INDEX('CDER-R'!C:C,MATCH($D104,'CDER-R'!A:A,0)),
IF($C104="SICRO",INDEX(SICRO!C:C,MATCH($D104,SICRO!A:A,0)),
IF($C104="SINAPI",INDEX(CSINAPI!$C:$C,MATCH($D104,CSINAPI!$A:$A,0)),
IF($C104="ISINAPI",INDEX(ISINAPI!$C:$C,MATCH($D104,ISINAPI!$A:$A,0)),
IF($C104="CESAN",INDEX(CCESAN!$C:$C,MATCH($D104,CCESAN!$A:$A,0)),
IF($C104="SCORIO",INDEX(CSCORIO!$C:$C,MATCH($D104,CSCORIO!$A:$A,0)),
IF($C104="MERC",INDEX(MERCADO!$D:$D,MATCH($D104,MERCADO!$A:$A,0)),
IF($C104="COMP",INDEX(COMPOSICAO!$H:$H,MATCH($D104,COMPOSICAO!$A:$A,0)),
"")))))))))),"")</f>
        <v>un</v>
      </c>
      <c r="G104" s="152">
        <f>VLOOKUP(B104,'MEMÓRIA DE CÁLCULO'!A:J,10,0)</f>
        <v>2</v>
      </c>
      <c r="H104" s="221">
        <f>IFERROR(
IF($C104="DER",INDEX(CDER!$D:$D,MATCH($D104,CDER!$A:$A,0)),
IF($C104="CDER-R",INDEX('CDER-R'!D:D,MATCH($D104,'CDER-R'!A:A,0)),
IF($C104="SICRO",INDEX(SICRO!D:D,MATCH($D104,SICRO!A:A,0)),
IF($C104="SINAPI",INDEX(CSINAPI!$D:$D,MATCH($D104,CSINAPI!$A:$A,0)),
IF($C104="ISINAPI",INDEX(ISINAPI!$E:$E,MATCH($D104,ISINAPI!$A:$A,0)),
IF($C104="CESAN",INDEX(CCESAN!$D:$D,MATCH($D104,CCESAN!$A:$A,0)),
IF($C104="SCORIO",INDEX(CSCORIO!$D:$D,MATCH($D104,CSCORIO!$A:$A,0)),
IF($C104="MERC",INDEX(MERCADO!$E:$E,MATCH($D104,MERCADO!$A:$A,0)),
IF($C104="COMP",INDEX(COMPOSICAO!$I:$I,MATCH($D104,COMPOSICAO!$A:$A,0)),
0))))))))),0)</f>
        <v>22.15</v>
      </c>
      <c r="I104" s="222">
        <f t="shared" si="67"/>
        <v>30.25</v>
      </c>
      <c r="J104" s="220">
        <f t="shared" si="70"/>
        <v>60.5</v>
      </c>
      <c r="K104" s="155"/>
      <c r="L104" s="156">
        <f t="shared" si="68"/>
        <v>1</v>
      </c>
      <c r="M104" s="157">
        <f t="shared" si="69"/>
        <v>60.5</v>
      </c>
      <c r="N104" s="158">
        <f t="shared" si="60"/>
        <v>4.8289263061946351E-4</v>
      </c>
      <c r="O104" s="157" t="e">
        <f t="shared" si="61"/>
        <v>#N/A</v>
      </c>
      <c r="P104" s="335" t="e">
        <f>J106/#REF!</f>
        <v>#REF!</v>
      </c>
    </row>
    <row r="105" spans="1:16" ht="40.5" customHeight="1">
      <c r="A105" s="260" t="str">
        <f t="shared" si="28"/>
        <v>SINAPI102605</v>
      </c>
      <c r="B105" s="118" t="s">
        <v>25929</v>
      </c>
      <c r="C105" s="149" t="s">
        <v>669</v>
      </c>
      <c r="D105" s="149">
        <v>102605</v>
      </c>
      <c r="E105" s="150" t="str">
        <f>IFERROR(PROPER(
IF($C105="DER",INDEX(CDER!$B:$B,MATCH($D105,CDER!$A:$A,0)),
IF($C105="CDER-R",INDEX('CDER-R'!B:B,MATCH($D105,'CDER-R'!A:A,0)),
IF($C105="SICRO",INDEX(SICRO!B:B,MATCH($D105,SICRO!A:A,0)),
IF($C105="SINAPI",INDEX(CSINAPI!$B:$B,MATCH($D105,CSINAPI!$A:$A,0)),
IF($C105="ISINAPI",INDEX(ISINAPI!$B:$B,MATCH($D105,ISINAPI!$A:$A,0)),
IF($C105="CESAN",INDEX(CCESAN!$B:$B,MATCH($D105,CCESAN!$A:$A,0)),
IF($C105="SCORIO",INDEX(CSCORIO!$B:$B,MATCH($D105,CSCORIO!$A:$A,0)),
IF($C105="MERC",INDEX(MERCADO!$B:$B,MATCH($D105,MERCADO!$A:$A,0)),
IF($C105="COMP",INDEX(COMPOSICAO!$B:$B,MATCH($D105,COMPOSICAO!$A:$A,0)),
"")))))))))),"*Verificar código*")</f>
        <v>Caixa D´Água Em Polietileno, 500 Litros - Fornecimento E Instalação. Af_06/2021</v>
      </c>
      <c r="F105" s="151" t="str">
        <f>IFERROR(LOWER(
IF($C105="DER",INDEX(CDER!$C:$C,MATCH($D105,CDER!$A:$A,0)),
IF($C105="CDER-R",INDEX('CDER-R'!C:C,MATCH($D105,'CDER-R'!A:A,0)),
IF($C105="SICRO",INDEX(SICRO!C:C,MATCH($D105,SICRO!A:A,0)),
IF($C105="SINAPI",INDEX(CSINAPI!$C:$C,MATCH($D105,CSINAPI!$A:$A,0)),
IF($C105="ISINAPI",INDEX(ISINAPI!$C:$C,MATCH($D105,ISINAPI!$A:$A,0)),
IF($C105="CESAN",INDEX(CCESAN!$C:$C,MATCH($D105,CCESAN!$A:$A,0)),
IF($C105="SCORIO",INDEX(CSCORIO!$C:$C,MATCH($D105,CSCORIO!$A:$A,0)),
IF($C105="MERC",INDEX(MERCADO!$D:$D,MATCH($D105,MERCADO!$A:$A,0)),
IF($C105="COMP",INDEX(COMPOSICAO!$H:$H,MATCH($D105,COMPOSICAO!$A:$A,0)),
"")))))))))),"")</f>
        <v>un</v>
      </c>
      <c r="G105" s="152">
        <f>VLOOKUP(B105,'MEMÓRIA DE CÁLCULO'!A:J,10,0)</f>
        <v>1</v>
      </c>
      <c r="H105" s="221">
        <f>IFERROR(
IF($C105="DER",INDEX(CDER!$D:$D,MATCH($D105,CDER!$A:$A,0)),
IF($C105="CDER-R",INDEX('CDER-R'!D:D,MATCH($D105,'CDER-R'!A:A,0)),
IF($C105="SICRO",INDEX(SICRO!D:D,MATCH($D105,SICRO!A:A,0)),
IF($C105="SINAPI",INDEX(CSINAPI!$D:$D,MATCH($D105,CSINAPI!$A:$A,0)),
IF($C105="ISINAPI",INDEX(ISINAPI!$E:$E,MATCH($D105,ISINAPI!$A:$A,0)),
IF($C105="CESAN",INDEX(CCESAN!$D:$D,MATCH($D105,CCESAN!$A:$A,0)),
IF($C105="SCORIO",INDEX(CSCORIO!$D:$D,MATCH($D105,CSCORIO!$A:$A,0)),
IF($C105="MERC",INDEX(MERCADO!$E:$E,MATCH($D105,MERCADO!$A:$A,0)),
IF($C105="COMP",INDEX(COMPOSICAO!$I:$I,MATCH($D105,COMPOSICAO!$A:$A,0)),
0))))))))),0)</f>
        <v>284.5</v>
      </c>
      <c r="I105" s="222">
        <f t="shared" si="67"/>
        <v>388.6</v>
      </c>
      <c r="J105" s="220">
        <f>IFERROR(ROUND($I105*$G105,2),"")</f>
        <v>388.6</v>
      </c>
      <c r="K105" s="155"/>
      <c r="L105" s="156">
        <f t="shared" si="68"/>
        <v>3</v>
      </c>
      <c r="M105" s="157">
        <f t="shared" si="69"/>
        <v>388.6</v>
      </c>
      <c r="N105" s="158">
        <f t="shared" si="60"/>
        <v>3.1016872108879925E-3</v>
      </c>
      <c r="O105" s="157" t="str">
        <f>VLOOKUP(M105,$Z$2:$AA$4,2,1)</f>
        <v>C</v>
      </c>
      <c r="P105" s="335" t="e">
        <f>J107/#REF!</f>
        <v>#REF!</v>
      </c>
    </row>
    <row r="106" spans="1:16" ht="40.5" customHeight="1">
      <c r="A106" s="260" t="str">
        <f>CONCATENATE(C106,D106)</f>
        <v>SINAPI98102</v>
      </c>
      <c r="B106" s="118" t="s">
        <v>25930</v>
      </c>
      <c r="C106" s="149" t="s">
        <v>669</v>
      </c>
      <c r="D106" s="149">
        <v>98102</v>
      </c>
      <c r="E106" s="150" t="str">
        <f>IFERROR(PROPER(
IF($C106="DER",INDEX(CDER!$B:$B,MATCH($D106,CDER!$A:$A,0)),
IF($C106="CDER-R",INDEX('CDER-R'!B:B,MATCH($D106,'CDER-R'!A:A,0)),
IF($C106="SICRO",INDEX(SICRO!B:B,MATCH($D106,SICRO!A:A,0)),
IF($C106="SINAPI",INDEX(CSINAPI!$B:$B,MATCH($D106,CSINAPI!$A:$A,0)),
IF($C106="ISINAPI",INDEX(ISINAPI!$B:$B,MATCH($D106,ISINAPI!$A:$A,0)),
IF($C106="CESAN",INDEX(CCESAN!$B:$B,MATCH($D106,CCESAN!$A:$A,0)),
IF($C106="SCORIO",INDEX(CSCORIO!$B:$B,MATCH($D106,CSCORIO!$A:$A,0)),
IF($C106="MERC",INDEX(MERCADO!$B:$B,MATCH($D106,MERCADO!$A:$A,0)),
IF($C106="COMP",INDEX(COMPOSICAO!$B:$B,MATCH($D106,COMPOSICAO!$A:$A,0)),
"")))))))))),"*Verificar código*")</f>
        <v>Caixa De Gordura Simples, Circular, Em Concreto Pré-Moldado, Diâmetro Interno = 0,4 M, Altura Interna = 0,4 M. Af_12/2020</v>
      </c>
      <c r="F106" s="151" t="str">
        <f>IFERROR(LOWER(
IF($C106="DER",INDEX(CDER!$C:$C,MATCH($D106,CDER!$A:$A,0)),
IF($C106="CDER-R",INDEX('CDER-R'!C:C,MATCH($D106,'CDER-R'!A:A,0)),
IF($C106="SICRO",INDEX(SICRO!C:C,MATCH($D106,SICRO!A:A,0)),
IF($C106="SINAPI",INDEX(CSINAPI!$C:$C,MATCH($D106,CSINAPI!$A:$A,0)),
IF($C106="ISINAPI",INDEX(ISINAPI!$C:$C,MATCH($D106,ISINAPI!$A:$A,0)),
IF($C106="CESAN",INDEX(CCESAN!$C:$C,MATCH($D106,CCESAN!$A:$A,0)),
IF($C106="SCORIO",INDEX(CSCORIO!$C:$C,MATCH($D106,CSCORIO!$A:$A,0)),
IF($C106="MERC",INDEX(MERCADO!$D:$D,MATCH($D106,MERCADO!$A:$A,0)),
IF($C106="COMP",INDEX(COMPOSICAO!$H:$H,MATCH($D106,COMPOSICAO!$A:$A,0)),
"")))))))))),"")</f>
        <v>un</v>
      </c>
      <c r="G106" s="152">
        <f>VLOOKUP(B106,'MEMÓRIA DE CÁLCULO'!A:J,10,0)</f>
        <v>1</v>
      </c>
      <c r="H106" s="221">
        <f>IFERROR(
IF($C106="DER",INDEX(CDER!$D:$D,MATCH($D106,CDER!$A:$A,0)),
IF($C106="CDER-R",INDEX('CDER-R'!D:D,MATCH($D106,'CDER-R'!A:A,0)),
IF($C106="SICRO",INDEX(SICRO!D:D,MATCH($D106,SICRO!A:A,0)),
IF($C106="SINAPI",INDEX(CSINAPI!$D:$D,MATCH($D106,CSINAPI!$A:$A,0)),
IF($C106="ISINAPI",INDEX(ISINAPI!$E:$E,MATCH($D106,ISINAPI!$A:$A,0)),
IF($C106="CESAN",INDEX(CCESAN!$D:$D,MATCH($D106,CCESAN!$A:$A,0)),
IF($C106="SCORIO",INDEX(CSCORIO!$D:$D,MATCH($D106,CSCORIO!$A:$A,0)),
IF($C106="MERC",INDEX(MERCADO!$E:$E,MATCH($D106,MERCADO!$A:$A,0)),
IF($C106="COMP",INDEX(COMPOSICAO!$I:$I,MATCH($D106,COMPOSICAO!$A:$A,0)),
0))))))))),0)</f>
        <v>172.63</v>
      </c>
      <c r="I106" s="222">
        <f t="shared" si="67"/>
        <v>235.8</v>
      </c>
      <c r="J106" s="220">
        <f>IFERROR(ROUND($I106*$G106,2),"")</f>
        <v>235.8</v>
      </c>
      <c r="K106" s="155"/>
      <c r="L106" s="156">
        <f t="shared" si="68"/>
        <v>1</v>
      </c>
      <c r="M106" s="157">
        <f t="shared" si="69"/>
        <v>235.8</v>
      </c>
      <c r="N106" s="158">
        <f t="shared" si="60"/>
        <v>1.8820840049598266E-3</v>
      </c>
      <c r="O106" s="157" t="e">
        <f>VLOOKUP(M106,$Z$2:$AA$4,2,1)</f>
        <v>#N/A</v>
      </c>
      <c r="P106" s="335" t="e">
        <f>J108/#REF!</f>
        <v>#REF!</v>
      </c>
    </row>
    <row r="107" spans="1:16" ht="40.5" customHeight="1">
      <c r="A107" s="260" t="str">
        <f>CONCATENATE(C107,D107)</f>
        <v>DER170324</v>
      </c>
      <c r="B107" s="118" t="s">
        <v>25931</v>
      </c>
      <c r="C107" s="149" t="s">
        <v>683</v>
      </c>
      <c r="D107" s="149">
        <v>170324</v>
      </c>
      <c r="E107" s="150" t="str">
        <f>IFERROR(PROPER(
IF($C107="DER",INDEX(CDER!$B:$B,MATCH($D107,CDER!$A:$A,0)),
IF($C107="CDER-R",INDEX('CDER-R'!B:B,MATCH($D107,'CDER-R'!A:A,0)),
IF($C107="SICRO",INDEX(SICRO!B:B,MATCH($D107,SICRO!A:A,0)),
IF($C107="SINAPI",INDEX(CSINAPI!$B:$B,MATCH($D107,CSINAPI!$A:$A,0)),
IF($C107="ISINAPI",INDEX(ISINAPI!$B:$B,MATCH($D107,ISINAPI!$A:$A,0)),
IF($C107="CESAN",INDEX(CCESAN!$B:$B,MATCH($D107,CCESAN!$A:$A,0)),
IF($C107="SCORIO",INDEX(CSCORIO!$B:$B,MATCH($D107,CSCORIO!$A:$A,0)),
IF($C107="MERC",INDEX(MERCADO!$B:$B,MATCH($D107,MERCADO!$A:$A,0)),
IF($C107="COMP",INDEX(COMPOSICAO!$B:$B,MATCH($D107,COMPOSICAO!$A:$A,0)),
"")))))))))),"*Verificar código*")</f>
        <v>Registro De Gaveta Bruto Abnt Diâmetro 2" (50Mm) ? Docol, Deca Ou Equivalente</v>
      </c>
      <c r="F107" s="151" t="str">
        <f>IFERROR(LOWER(
IF($C107="DER",INDEX(CDER!$C:$C,MATCH($D107,CDER!$A:$A,0)),
IF($C107="CDER-R",INDEX('CDER-R'!C:C,MATCH($D107,'CDER-R'!A:A,0)),
IF($C107="SICRO",INDEX(SICRO!C:C,MATCH($D107,SICRO!A:A,0)),
IF($C107="SINAPI",INDEX(CSINAPI!$C:$C,MATCH($D107,CSINAPI!$A:$A,0)),
IF($C107="ISINAPI",INDEX(ISINAPI!$C:$C,MATCH($D107,ISINAPI!$A:$A,0)),
IF($C107="CESAN",INDEX(CCESAN!$C:$C,MATCH($D107,CCESAN!$A:$A,0)),
IF($C107="SCORIO",INDEX(CSCORIO!$C:$C,MATCH($D107,CSCORIO!$A:$A,0)),
IF($C107="MERC",INDEX(MERCADO!$D:$D,MATCH($D107,MERCADO!$A:$A,0)),
IF($C107="COMP",INDEX(COMPOSICAO!$H:$H,MATCH($D107,COMPOSICAO!$A:$A,0)),
"")))))))))),"")</f>
        <v>und</v>
      </c>
      <c r="G107" s="152">
        <f>VLOOKUP(B107,'MEMÓRIA DE CÁLCULO'!A:J,10,0)</f>
        <v>3</v>
      </c>
      <c r="H107" s="221">
        <f>IFERROR(
IF($C107="DER",INDEX(CDER!$D:$D,MATCH($D107,CDER!$A:$A,0)),
IF($C107="CDER-R",INDEX('CDER-R'!D:D,MATCH($D107,'CDER-R'!A:A,0)),
IF($C107="SICRO",INDEX(SICRO!D:D,MATCH($D107,SICRO!A:A,0)),
IF($C107="SINAPI",INDEX(CSINAPI!$D:$D,MATCH($D107,CSINAPI!$A:$A,0)),
IF($C107="ISINAPI",INDEX(ISINAPI!$E:$E,MATCH($D107,ISINAPI!$A:$A,0)),
IF($C107="CESAN",INDEX(CCESAN!$D:$D,MATCH($D107,CCESAN!$A:$A,0)),
IF($C107="SCORIO",INDEX(CSCORIO!$D:$D,MATCH($D107,CSCORIO!$A:$A,0)),
IF($C107="MERC",INDEX(MERCADO!$E:$E,MATCH($D107,MERCADO!$A:$A,0)),
IF($C107="COMP",INDEX(COMPOSICAO!$I:$I,MATCH($D107,COMPOSICAO!$A:$A,0)),
0))))))))),0)</f>
        <v>245.35</v>
      </c>
      <c r="I107" s="222">
        <f t="shared" si="67"/>
        <v>335.12</v>
      </c>
      <c r="J107" s="220">
        <f t="shared" si="70"/>
        <v>1005.36</v>
      </c>
      <c r="K107" s="155"/>
      <c r="L107" s="156">
        <f t="shared" si="68"/>
        <v>1</v>
      </c>
      <c r="M107" s="157">
        <f t="shared" si="69"/>
        <v>1005.36</v>
      </c>
      <c r="N107" s="158">
        <f t="shared" si="60"/>
        <v>8.0244782664394033E-3</v>
      </c>
      <c r="O107" s="157" t="str">
        <f>VLOOKUP(M107,$Z$2:$AA$4,2,1)</f>
        <v>C</v>
      </c>
      <c r="P107" s="335" t="e">
        <f>J109/#REF!</f>
        <v>#REF!</v>
      </c>
    </row>
    <row r="108" spans="1:16" ht="57.75" customHeight="1">
      <c r="A108" s="260" t="str">
        <f>CONCATENATE(C108,D108)</f>
        <v>SINAPI94796</v>
      </c>
      <c r="B108" s="118" t="s">
        <v>25935</v>
      </c>
      <c r="C108" s="149" t="s">
        <v>669</v>
      </c>
      <c r="D108" s="149">
        <v>94796</v>
      </c>
      <c r="E108" s="150" t="str">
        <f>IFERROR(PROPER(
IF($C108="DER",INDEX(CDER!$B:$B,MATCH($D108,CDER!$A:$A,0)),
IF($C108="CDER-R",INDEX('CDER-R'!B:B,MATCH($D108,'CDER-R'!A:A,0)),
IF($C108="SICRO",INDEX(SICRO!B:B,MATCH($D108,SICRO!A:A,0)),
IF($C108="SINAPI",INDEX(CSINAPI!$B:$B,MATCH($D108,CSINAPI!$A:$A,0)),
IF($C108="ISINAPI",INDEX(ISINAPI!$B:$B,MATCH($D108,ISINAPI!$A:$A,0)),
IF($C108="CESAN",INDEX(CCESAN!$B:$B,MATCH($D108,CCESAN!$A:$A,0)),
IF($C108="SCORIO",INDEX(CSCORIO!$B:$B,MATCH($D108,CSCORIO!$A:$A,0)),
IF($C108="MERC",INDEX(MERCADO!$B:$B,MATCH($D108,MERCADO!$A:$A,0)),
IF($C108="COMP",INDEX(COMPOSICAO!$B:$B,MATCH($D108,COMPOSICAO!$A:$A,0)),
"")))))))))),"*Verificar código*")</f>
        <v>Torneira De Boia Para Caixa D'Água, Roscável, 3/4" - Fornecimento E Instalação. Af_08/2021</v>
      </c>
      <c r="F108" s="151" t="str">
        <f>IFERROR(LOWER(
IF($C108="DER",INDEX(CDER!$C:$C,MATCH($D108,CDER!$A:$A,0)),
IF($C108="CDER-R",INDEX('CDER-R'!C:C,MATCH($D108,'CDER-R'!A:A,0)),
IF($C108="SICRO",INDEX(SICRO!C:C,MATCH($D108,SICRO!A:A,0)),
IF($C108="SINAPI",INDEX(CSINAPI!$C:$C,MATCH($D108,CSINAPI!$A:$A,0)),
IF($C108="ISINAPI",INDEX(ISINAPI!$C:$C,MATCH($D108,ISINAPI!$A:$A,0)),
IF($C108="CESAN",INDEX(CCESAN!$C:$C,MATCH($D108,CCESAN!$A:$A,0)),
IF($C108="SCORIO",INDEX(CSCORIO!$C:$C,MATCH($D108,CSCORIO!$A:$A,0)),
IF($C108="MERC",INDEX(MERCADO!$D:$D,MATCH($D108,MERCADO!$A:$A,0)),
IF($C108="COMP",INDEX(COMPOSICAO!$H:$H,MATCH($D108,COMPOSICAO!$A:$A,0)),
"")))))))))),"")</f>
        <v>un</v>
      </c>
      <c r="G108" s="152">
        <f>VLOOKUP(B108,'MEMÓRIA DE CÁLCULO'!A:J,10,0)</f>
        <v>1</v>
      </c>
      <c r="H108" s="221">
        <f>IFERROR(
IF($C108="DER",INDEX(CDER!$D:$D,MATCH($D108,CDER!$A:$A,0)),
IF($C108="CDER-R",INDEX('CDER-R'!D:D,MATCH($D108,'CDER-R'!A:A,0)),
IF($C108="SICRO",INDEX(SICRO!D:D,MATCH($D108,SICRO!A:A,0)),
IF($C108="SINAPI",INDEX(CSINAPI!$D:$D,MATCH($D108,CSINAPI!$A:$A,0)),
IF($C108="ISINAPI",INDEX(ISINAPI!$E:$E,MATCH($D108,ISINAPI!$A:$A,0)),
IF($C108="CESAN",INDEX(CCESAN!$D:$D,MATCH($D108,CCESAN!$A:$A,0)),
IF($C108="SCORIO",INDEX(CSCORIO!$D:$D,MATCH($D108,CSCORIO!$A:$A,0)),
IF($C108="MERC",INDEX(MERCADO!$E:$E,MATCH($D108,MERCADO!$A:$A,0)),
IF($C108="COMP",INDEX(COMPOSICAO!$I:$I,MATCH($D108,COMPOSICAO!$A:$A,0)),
0))))))))),0)</f>
        <v>43.77</v>
      </c>
      <c r="I108" s="222">
        <f t="shared" si="67"/>
        <v>59.79</v>
      </c>
      <c r="J108" s="220">
        <f t="shared" si="70"/>
        <v>59.79</v>
      </c>
      <c r="K108" s="155"/>
      <c r="L108" s="156">
        <f t="shared" si="68"/>
        <v>2</v>
      </c>
      <c r="M108" s="157">
        <f t="shared" si="69"/>
        <v>59.79</v>
      </c>
      <c r="N108" s="158">
        <f t="shared" si="60"/>
        <v>4.7722562619401197E-4</v>
      </c>
      <c r="O108" s="157" t="e">
        <f>VLOOKUP(M108,$Z$2:$AA$4,2,1)</f>
        <v>#N/A</v>
      </c>
      <c r="P108" s="335" t="e">
        <f>J110/#REF!</f>
        <v>#REF!</v>
      </c>
    </row>
    <row r="109" spans="1:16" ht="33" customHeight="1">
      <c r="A109" s="260" t="str">
        <f>CONCATENATE(C109,D109)</f>
        <v>DER170324</v>
      </c>
      <c r="B109" s="118" t="s">
        <v>25938</v>
      </c>
      <c r="C109" s="149" t="s">
        <v>683</v>
      </c>
      <c r="D109" s="149">
        <v>170324</v>
      </c>
      <c r="E109" s="150" t="str">
        <f>IFERROR(PROPER(
IF($C109="DER",INDEX(CDER!$B:$B,MATCH($D109,CDER!$A:$A,0)),
IF($C109="CDER-R",INDEX('CDER-R'!B:B,MATCH($D109,'CDER-R'!A:A,0)),
IF($C109="SICRO",INDEX(SICRO!B:B,MATCH($D109,SICRO!A:A,0)),
IF($C109="SINAPI",INDEX(CSINAPI!$B:$B,MATCH($D109,CSINAPI!$A:$A,0)),
IF($C109="ISINAPI",INDEX(ISINAPI!$B:$B,MATCH($D109,ISINAPI!$A:$A,0)),
IF($C109="CESAN",INDEX(CCESAN!$B:$B,MATCH($D109,CCESAN!$A:$A,0)),
IF($C109="SCORIO",INDEX(CSCORIO!$B:$B,MATCH($D109,CSCORIO!$A:$A,0)),
IF($C109="MERC",INDEX(MERCADO!$B:$B,MATCH($D109,MERCADO!$A:$A,0)),
IF($C109="COMP",INDEX(COMPOSICAO!$B:$B,MATCH($D109,COMPOSICAO!$A:$A,0)),
"")))))))))),"*Verificar código*")</f>
        <v>Registro De Gaveta Bruto Abnt Diâmetro 2" (50Mm) ? Docol, Deca Ou Equivalente</v>
      </c>
      <c r="F109" s="151" t="str">
        <f>IFERROR(LOWER(
IF($C109="DER",INDEX(CDER!$C:$C,MATCH($D109,CDER!$A:$A,0)),
IF($C109="CDER-R",INDEX('CDER-R'!C:C,MATCH($D109,'CDER-R'!A:A,0)),
IF($C109="SICRO",INDEX(SICRO!C:C,MATCH($D109,SICRO!A:A,0)),
IF($C109="SINAPI",INDEX(CSINAPI!$C:$C,MATCH($D109,CSINAPI!$A:$A,0)),
IF($C109="ISINAPI",INDEX(ISINAPI!$C:$C,MATCH($D109,ISINAPI!$A:$A,0)),
IF($C109="CESAN",INDEX(CCESAN!$C:$C,MATCH($D109,CCESAN!$A:$A,0)),
IF($C109="SCORIO",INDEX(CSCORIO!$C:$C,MATCH($D109,CSCORIO!$A:$A,0)),
IF($C109="MERC",INDEX(MERCADO!$D:$D,MATCH($D109,MERCADO!$A:$A,0)),
IF($C109="COMP",INDEX(COMPOSICAO!$H:$H,MATCH($D109,COMPOSICAO!$A:$A,0)),
"")))))))))),"")</f>
        <v>und</v>
      </c>
      <c r="G109" s="152">
        <f>VLOOKUP(B109,'MEMÓRIA DE CÁLCULO'!A:J,10,0)</f>
        <v>1</v>
      </c>
      <c r="H109" s="221">
        <f>IFERROR(
IF($C109="DER",INDEX(CDER!$D:$D,MATCH($D109,CDER!$A:$A,0)),
IF($C109="CDER-R",INDEX('CDER-R'!D:D,MATCH($D109,'CDER-R'!A:A,0)),
IF($C109="SICRO",INDEX(SICRO!D:D,MATCH($D109,SICRO!A:A,0)),
IF($C109="SINAPI",INDEX(CSINAPI!$D:$D,MATCH($D109,CSINAPI!$A:$A,0)),
IF($C109="ISINAPI",INDEX(ISINAPI!$E:$E,MATCH($D109,ISINAPI!$A:$A,0)),
IF($C109="CESAN",INDEX(CCESAN!$D:$D,MATCH($D109,CCESAN!$A:$A,0)),
IF($C109="SCORIO",INDEX(CSCORIO!$D:$D,MATCH($D109,CSCORIO!$A:$A,0)),
IF($C109="MERC",INDEX(MERCADO!$E:$E,MATCH($D109,MERCADO!$A:$A,0)),
IF($C109="COMP",INDEX(COMPOSICAO!$I:$I,MATCH($D109,COMPOSICAO!$A:$A,0)),
0))))))))),0)</f>
        <v>245.35</v>
      </c>
      <c r="I109" s="222">
        <f t="shared" si="67"/>
        <v>335.12</v>
      </c>
      <c r="J109" s="220">
        <f>IFERROR(ROUND($I109*$G109,2),"")</f>
        <v>335.12</v>
      </c>
      <c r="K109" s="155"/>
      <c r="L109" s="156"/>
      <c r="M109" s="157">
        <f t="shared" si="69"/>
        <v>335.12</v>
      </c>
      <c r="N109" s="158"/>
      <c r="O109" s="157"/>
      <c r="P109" s="155"/>
    </row>
    <row r="110" spans="1:16" ht="66.75" customHeight="1">
      <c r="A110" s="260" t="str">
        <f>CONCATENATE(C110,D110)</f>
        <v>DER151002</v>
      </c>
      <c r="B110" s="118" t="s">
        <v>25963</v>
      </c>
      <c r="C110" s="149" t="s">
        <v>683</v>
      </c>
      <c r="D110" s="149">
        <v>151002</v>
      </c>
      <c r="E110" s="150" t="str">
        <f>IFERROR(PROPER(
IF($C110="DER",INDEX(CDER!$B:$B,MATCH($D110,CDER!$A:$A,0)),
IF($C110="CDER-R",INDEX('CDER-R'!B:B,MATCH($D110,'CDER-R'!A:A,0)),
IF($C110="SICRO",INDEX(SICRO!B:B,MATCH($D110,SICRO!A:A,0)),
IF($C110="SINAPI",INDEX(CSINAPI!$B:$B,MATCH($D110,CSINAPI!$A:$A,0)),
IF($C110="ISINAPI",INDEX(ISINAPI!$B:$B,MATCH($D110,ISINAPI!$A:$A,0)),
IF($C110="CESAN",INDEX(CCESAN!$B:$B,MATCH($D110,CCESAN!$A:$A,0)),
IF($C110="SCORIO",INDEX(CSCORIO!$B:$B,MATCH($D110,CSCORIO!$A:$A,0)),
IF($C110="MERC",INDEX(MERCADO!$B:$B,MATCH($D110,MERCADO!$A:$A,0)),
IF($C110="COMP",INDEX(COMPOSICAO!$B:$B,MATCH($D110,COMPOSICAO!$A:$A,0)),
"")))))))))),"*Verificar código*")</f>
        <v>Caixa De Passagem De Alvenaria De Blocos Cerâmicos 10 Furos 10X20X20Cm Dimensões De 50X50X50Cm, Com Revestimento Interno Em Chapisco E Reboco, Tampa De Concreto Esp.5Cm E Lastro De Brita 5 Cm</v>
      </c>
      <c r="F110" s="151" t="str">
        <f>IFERROR(LOWER(
IF($C110="DER",INDEX(CDER!$C:$C,MATCH($D110,CDER!$A:$A,0)),
IF($C110="CDER-R",INDEX('CDER-R'!C:C,MATCH($D110,'CDER-R'!A:A,0)),
IF($C110="SICRO",INDEX(SICRO!C:C,MATCH($D110,SICRO!A:A,0)),
IF($C110="SINAPI",INDEX(CSINAPI!$C:$C,MATCH($D110,CSINAPI!$A:$A,0)),
IF($C110="ISINAPI",INDEX(ISINAPI!$C:$C,MATCH($D110,ISINAPI!$A:$A,0)),
IF($C110="CESAN",INDEX(CCESAN!$C:$C,MATCH($D110,CCESAN!$A:$A,0)),
IF($C110="SCORIO",INDEX(CSCORIO!$C:$C,MATCH($D110,CSCORIO!$A:$A,0)),
IF($C110="MERC",INDEX(MERCADO!$D:$D,MATCH($D110,MERCADO!$A:$A,0)),
IF($C110="COMP",INDEX(COMPOSICAO!$H:$H,MATCH($D110,COMPOSICAO!$A:$A,0)),
"")))))))))),"")</f>
        <v>und</v>
      </c>
      <c r="G110" s="152">
        <f>VLOOKUP(B110,'MEMÓRIA DE CÁLCULO'!A:J,10,0)</f>
        <v>2</v>
      </c>
      <c r="H110" s="221">
        <f>IFERROR(
IF($C110="DER",INDEX(CDER!$D:$D,MATCH($D110,CDER!$A:$A,0)),
IF($C110="CDER-R",INDEX('CDER-R'!D:D,MATCH($D110,'CDER-R'!A:A,0)),
IF($C110="SICRO",INDEX(SICRO!D:D,MATCH($D110,SICRO!A:A,0)),
IF($C110="SINAPI",INDEX(CSINAPI!$D:$D,MATCH($D110,CSINAPI!$A:$A,0)),
IF($C110="ISINAPI",INDEX(ISINAPI!$E:$E,MATCH($D110,ISINAPI!$A:$A,0)),
IF($C110="CESAN",INDEX(CCESAN!$D:$D,MATCH($D110,CCESAN!$A:$A,0)),
IF($C110="SCORIO",INDEX(CSCORIO!$D:$D,MATCH($D110,CSCORIO!$A:$A,0)),
IF($C110="MERC",INDEX(MERCADO!$E:$E,MATCH($D110,MERCADO!$A:$A,0)),
IF($C110="COMP",INDEX(COMPOSICAO!$I:$I,MATCH($D110,COMPOSICAO!$A:$A,0)),
0))))))))),0)</f>
        <v>311.83</v>
      </c>
      <c r="I110" s="222">
        <f t="shared" si="67"/>
        <v>425.93</v>
      </c>
      <c r="J110" s="220">
        <f>IFERROR(ROUND($I110*$G110,2),"")</f>
        <v>851.86</v>
      </c>
      <c r="K110" s="155"/>
      <c r="L110" s="156">
        <f>G112</f>
        <v>38.1</v>
      </c>
      <c r="M110" s="157">
        <f t="shared" si="69"/>
        <v>851.86</v>
      </c>
      <c r="N110" s="158">
        <f>M110/$J$114</f>
        <v>6.7992878730495244E-3</v>
      </c>
      <c r="O110" s="157" t="str">
        <f>VLOOKUP(M110,$Z$2:$AA$4,2,1)</f>
        <v>C</v>
      </c>
      <c r="P110" s="335" t="e">
        <f>J112/#REF!</f>
        <v>#REF!</v>
      </c>
    </row>
    <row r="111" spans="1:16" ht="26.25" customHeight="1">
      <c r="A111" s="260" t="str">
        <f t="shared" si="28"/>
        <v/>
      </c>
      <c r="B111" s="118">
        <v>11</v>
      </c>
      <c r="C111" s="149"/>
      <c r="D111" s="149"/>
      <c r="E111" s="150" t="s">
        <v>3703</v>
      </c>
      <c r="F111" s="151"/>
      <c r="G111" s="152">
        <f>VLOOKUP(B111,'MEMÓRIA DE CÁLCULO'!A:J,10,0)</f>
        <v>0</v>
      </c>
      <c r="H111" s="221"/>
      <c r="I111" s="222"/>
      <c r="J111" s="220">
        <f>SUM(J112:J113)</f>
        <v>855.82999999999993</v>
      </c>
      <c r="K111" s="155"/>
      <c r="L111" s="156"/>
      <c r="M111" s="157"/>
      <c r="N111" s="158"/>
      <c r="O111" s="157"/>
      <c r="P111" s="155"/>
    </row>
    <row r="112" spans="1:16" ht="30" customHeight="1">
      <c r="A112" s="260" t="str">
        <f t="shared" si="28"/>
        <v>DER200401</v>
      </c>
      <c r="B112" s="118" t="s">
        <v>3796</v>
      </c>
      <c r="C112" s="149" t="s">
        <v>683</v>
      </c>
      <c r="D112" s="149">
        <v>200401</v>
      </c>
      <c r="E112" s="150" t="str">
        <f>IFERROR(PROPER(
IF($C112="DER",INDEX(CDER!$B:$B,MATCH($D112,CDER!$A:$A,0)),
IF($C112="CDER-R",INDEX('CDER-R'!B:B,MATCH($D112,'CDER-R'!A:A,0)),
IF($C112="SICRO",INDEX(SICRO!B:B,MATCH($D112,SICRO!A:A,0)),
IF($C112="SINAPI",INDEX(CSINAPI!$B:$B,MATCH($D112,CSINAPI!$A:$A,0)),
IF($C112="ISINAPI",INDEX(ISINAPI!$B:$B,MATCH($D112,ISINAPI!$A:$A,0)),
IF($C112="CESAN",INDEX(CCESAN!$B:$B,MATCH($D112,CCESAN!$A:$A,0)),
IF($C112="SCORIO",INDEX(CSCORIO!$B:$B,MATCH($D112,CSCORIO!$A:$A,0)),
IF($C112="MERC",INDEX(MERCADO!$B:$B,MATCH($D112,MERCADO!$A:$A,0)),
IF($C112="COMP",INDEX(COMPOSICAO!$B:$B,MATCH($D112,COMPOSICAO!$A:$A,0)),
"")))))))))),"*Verificar código*")</f>
        <v>Limpeza Geral Da Obra (Edificação)</v>
      </c>
      <c r="F112" s="151" t="str">
        <f>IFERROR(LOWER(
IF($C112="DER",INDEX(CDER!$C:$C,MATCH($D112,CDER!$A:$A,0)),
IF($C112="CDER-R",INDEX('CDER-R'!C:C,MATCH($D112,'CDER-R'!A:A,0)),
IF($C112="SICRO",INDEX(SICRO!C:C,MATCH($D112,SICRO!A:A,0)),
IF($C112="SINAPI",INDEX(CSINAPI!$C:$C,MATCH($D112,CSINAPI!$A:$A,0)),
IF($C112="ISINAPI",INDEX(ISINAPI!$C:$C,MATCH($D112,ISINAPI!$A:$A,0)),
IF($C112="CESAN",INDEX(CCESAN!$C:$C,MATCH($D112,CCESAN!$A:$A,0)),
IF($C112="SCORIO",INDEX(CSCORIO!$C:$C,MATCH($D112,CSCORIO!$A:$A,0)),
IF($C112="MERC",INDEX(MERCADO!$D:$D,MATCH($D112,MERCADO!$A:$A,0)),
IF($C112="COMP",INDEX(COMPOSICAO!$H:$H,MATCH($D112,COMPOSICAO!$A:$A,0)),
"")))))))))),"")</f>
        <v>m2</v>
      </c>
      <c r="G112" s="152">
        <f>VLOOKUP(B112,'MEMÓRIA DE CÁLCULO'!A:J,10,0)</f>
        <v>38.1</v>
      </c>
      <c r="H112" s="221">
        <f>IFERROR(
IF($C112="DER",INDEX(CDER!$D:$D,MATCH($D112,CDER!$A:$A,0)),
IF($C112="CDER-R",INDEX('CDER-R'!D:D,MATCH($D112,'CDER-R'!A:A,0)),
IF($C112="SICRO",INDEX(SICRO!D:D,MATCH($D112,SICRO!A:A,0)),
IF($C112="SINAPI",INDEX(CSINAPI!$D:$D,MATCH($D112,CSINAPI!$A:$A,0)),
IF($C112="ISINAPI",INDEX(ISINAPI!$E:$E,MATCH($D112,ISINAPI!$A:$A,0)),
IF($C112="CESAN",INDEX(CCESAN!$D:$D,MATCH($D112,CCESAN!$A:$A,0)),
IF($C112="SCORIO",INDEX(CSCORIO!$D:$D,MATCH($D112,CSCORIO!$A:$A,0)),
IF($C112="MERC",INDEX(MERCADO!$E:$E,MATCH($D112,MERCADO!$A:$A,0)),
IF($C112="COMP",INDEX(COMPOSICAO!$I:$I,MATCH($D112,COMPOSICAO!$A:$A,0)),
0))))))))),0)</f>
        <v>12.51</v>
      </c>
      <c r="I112" s="222">
        <f>IFERROR(ROUND(H112*(1+$J$2),2),"")</f>
        <v>17.09</v>
      </c>
      <c r="J112" s="220">
        <f t="shared" si="70"/>
        <v>651.13</v>
      </c>
      <c r="L112" s="156">
        <f>IF((COUNTIF($A$5:$A115,$A115))&gt;1,0,SUMIF(A:A,$A115,G:G))</f>
        <v>0</v>
      </c>
      <c r="M112" s="157">
        <f>J112</f>
        <v>651.13</v>
      </c>
      <c r="N112" s="158" t="e">
        <f>M112/#REF!</f>
        <v>#REF!</v>
      </c>
      <c r="O112" s="157" t="str">
        <f t="shared" ref="O112:O114" si="71">VLOOKUP(M112,$Z$2:$AA$4,2,1)</f>
        <v>C</v>
      </c>
    </row>
    <row r="113" spans="1:15" ht="36.75" customHeight="1">
      <c r="A113" s="260" t="str">
        <f t="shared" ref="A113" si="72">CONCATENATE(C113,D113)</f>
        <v>DER200326</v>
      </c>
      <c r="B113" s="118" t="s">
        <v>3797</v>
      </c>
      <c r="C113" s="149" t="s">
        <v>683</v>
      </c>
      <c r="D113" s="149">
        <v>200326</v>
      </c>
      <c r="E113" s="150" t="str">
        <f>IFERROR(PROPER(
IF($C113="DER",INDEX(CDER!$B:$B,MATCH($D113,CDER!$A:$A,0)),
IF($C113="CDER-R",INDEX('CDER-R'!B:B,MATCH($D113,'CDER-R'!A:A,0)),
IF($C113="SICRO",INDEX(SICRO!B:B,MATCH($D113,SICRO!A:A,0)),
IF($C113="SINAPI",INDEX(CSINAPI!$B:$B,MATCH($D113,CSINAPI!$A:$A,0)),
IF($C113="ISINAPI",INDEX(ISINAPI!$B:$B,MATCH($D113,ISINAPI!$A:$A,0)),
IF($C113="CESAN",INDEX(CCESAN!$B:$B,MATCH($D113,CCESAN!$A:$A,0)),
IF($C113="SCORIO",INDEX(CSCORIO!$B:$B,MATCH($D113,CSCORIO!$A:$A,0)),
IF($C113="MERC",INDEX(MERCADO!$B:$B,MATCH($D113,MERCADO!$A:$A,0)),
IF($C113="COMP",INDEX(COMPOSICAO!$B:$B,MATCH($D113,COMPOSICAO!$A:$A,0)),
"")))))))))),"*Verificar código*")</f>
        <v>Fornecimento E Plantio De Grama Em Placas Tipo Esmeralda, Inclusive Fornecimento De Terra Vegetal</v>
      </c>
      <c r="F113" s="151" t="str">
        <f>IFERROR(LOWER(
IF($C113="DER",INDEX(CDER!$C:$C,MATCH($D113,CDER!$A:$A,0)),
IF($C113="CDER-R",INDEX('CDER-R'!C:C,MATCH($D113,'CDER-R'!A:A,0)),
IF($C113="SICRO",INDEX(SICRO!C:C,MATCH($D113,SICRO!A:A,0)),
IF($C113="SINAPI",INDEX(CSINAPI!$C:$C,MATCH($D113,CSINAPI!$A:$A,0)),
IF($C113="ISINAPI",INDEX(ISINAPI!$C:$C,MATCH($D113,ISINAPI!$A:$A,0)),
IF($C113="CESAN",INDEX(CCESAN!$C:$C,MATCH($D113,CCESAN!$A:$A,0)),
IF($C113="SCORIO",INDEX(CSCORIO!$C:$C,MATCH($D113,CSCORIO!$A:$A,0)),
IF($C113="MERC",INDEX(MERCADO!$D:$D,MATCH($D113,MERCADO!$A:$A,0)),
IF($C113="COMP",INDEX(COMPOSICAO!$H:$H,MATCH($D113,COMPOSICAO!$A:$A,0)),
"")))))))))),"")</f>
        <v>m2</v>
      </c>
      <c r="G113" s="152">
        <f>VLOOKUP(B113,'MEMÓRIA DE CÁLCULO'!A:J,10,0)</f>
        <v>4.68</v>
      </c>
      <c r="H113" s="221">
        <f>IFERROR(
IF($C113="DER",INDEX(CDER!$D:$D,MATCH($D113,CDER!$A:$A,0)),
IF($C113="CDER-R",INDEX('CDER-R'!D:D,MATCH($D113,'CDER-R'!A:A,0)),
IF($C113="SICRO",INDEX(SICRO!D:D,MATCH($D113,SICRO!A:A,0)),
IF($C113="SINAPI",INDEX(CSINAPI!$D:$D,MATCH($D113,CSINAPI!$A:$A,0)),
IF($C113="ISINAPI",INDEX(ISINAPI!$E:$E,MATCH($D113,ISINAPI!$A:$A,0)),
IF($C113="CESAN",INDEX(CCESAN!$D:$D,MATCH($D113,CCESAN!$A:$A,0)),
IF($C113="SCORIO",INDEX(CSCORIO!$D:$D,MATCH($D113,CSCORIO!$A:$A,0)),
IF($C113="MERC",INDEX(MERCADO!$E:$E,MATCH($D113,MERCADO!$A:$A,0)),
IF($C113="COMP",INDEX(COMPOSICAO!$I:$I,MATCH($D113,COMPOSICAO!$A:$A,0)),
0))))))))),0)</f>
        <v>32.020000000000003</v>
      </c>
      <c r="I113" s="222">
        <f>IFERROR(ROUND(H113*(1+$J$2),2),"")</f>
        <v>43.74</v>
      </c>
      <c r="J113" s="220">
        <f t="shared" si="70"/>
        <v>204.7</v>
      </c>
      <c r="L113" s="156">
        <f>IF((COUNTIF($A$5:$A116,$A116))&gt;1,0,SUMIF(A:A,$A116,G:G))</f>
        <v>0</v>
      </c>
      <c r="M113" s="157">
        <f>J113</f>
        <v>204.7</v>
      </c>
      <c r="N113" s="158" t="e">
        <f>M113/#REF!</f>
        <v>#REF!</v>
      </c>
      <c r="O113" s="157" t="e">
        <f t="shared" ref="O113" si="73">VLOOKUP(M113,$Z$2:$AA$4,2,1)</f>
        <v>#N/A</v>
      </c>
    </row>
    <row r="114" spans="1:15" ht="36" customHeight="1">
      <c r="A114" s="71" t="str">
        <f>CONCATENATE(C114,D114)</f>
        <v/>
      </c>
      <c r="C114" s="149"/>
      <c r="D114" s="149"/>
      <c r="E114" s="252" t="s">
        <v>26054</v>
      </c>
      <c r="F114" s="151" t="str">
        <f>IFERROR(LOWER(
IF($C114="IOPES",INDEX(CDER!$C:$C,MATCH($D114,CDER!$A:$A,0)),
IF($C114="SINAPI",INDEX(CSINAPI!$C:$C,MATCH($D114,CSINAPI!$A:$A,0)),
IF($C114="CESAN",INDEX(CCESAN!$C:$C,MATCH($D114,CCESAN!$A:$A,0)),
IF($C114="SCORIO",INDEX(CSCORIO!$C:$C,MATCH($D114,CSCORIO!$A:$A,0)),
IF($C114="MERC",INDEX(MERCADO!$D:$D,MATCH($D114,MERCADO!$A:$A,0)),
IF($C114="COMP",INDEX(COMPOSICAO!$H:$H,MATCH($D114,COMPOSICAO!$A:$A,0)),
""))))))),"")</f>
        <v/>
      </c>
      <c r="G114" s="152"/>
      <c r="H114" s="153"/>
      <c r="I114" s="150" t="s">
        <v>664</v>
      </c>
      <c r="J114" s="220">
        <f>SUM(J75,J65,J59,J46,J8,J5,J11,J79,J39,J91,J111)</f>
        <v>125286.64999999998</v>
      </c>
      <c r="L114" s="156">
        <f>IF((COUNTIF($A$5:$A116,$A116))&gt;1,0,SUMIF(A:A,$A116,G:G))</f>
        <v>0</v>
      </c>
      <c r="M114" s="157">
        <f>SUM(M6:M113)</f>
        <v>125286.65</v>
      </c>
      <c r="N114" s="158" t="e">
        <f>M114/#REF!</f>
        <v>#REF!</v>
      </c>
      <c r="O114" s="157" t="str">
        <f t="shared" si="71"/>
        <v>A</v>
      </c>
    </row>
    <row r="115" spans="1:15" ht="18.75" customHeight="1">
      <c r="B115" s="323"/>
      <c r="C115" s="324"/>
      <c r="D115" s="324"/>
      <c r="E115" s="324"/>
      <c r="F115" s="324"/>
      <c r="G115" s="325"/>
      <c r="H115" s="326"/>
      <c r="I115" s="326"/>
      <c r="J115" s="326"/>
    </row>
    <row r="116" spans="1:15" ht="18.75" customHeight="1">
      <c r="B116" s="480"/>
      <c r="C116" s="481"/>
      <c r="D116" s="481"/>
      <c r="E116" s="481"/>
      <c r="F116" s="481"/>
      <c r="G116" s="482"/>
      <c r="H116" s="85"/>
      <c r="I116" s="85"/>
      <c r="J116" s="85"/>
    </row>
    <row r="117" spans="1:15" ht="18.75" customHeight="1" thickBot="1">
      <c r="B117" s="71"/>
      <c r="C117" s="71"/>
      <c r="D117" s="317" t="s">
        <v>11939</v>
      </c>
      <c r="E117" s="28" t="s">
        <v>42337</v>
      </c>
      <c r="F117" s="663"/>
      <c r="G117" s="663"/>
      <c r="H117" s="663"/>
      <c r="I117" s="663"/>
      <c r="J117" s="330"/>
    </row>
    <row r="118" spans="1:15" ht="18.75" customHeight="1">
      <c r="B118" s="71"/>
      <c r="C118" s="71"/>
      <c r="D118" s="71"/>
      <c r="E118" s="331"/>
      <c r="F118" s="661" t="s">
        <v>11940</v>
      </c>
      <c r="G118" s="661"/>
      <c r="H118" s="661"/>
      <c r="I118" s="661"/>
      <c r="J118" s="330"/>
    </row>
    <row r="119" spans="1:15" ht="18.75" customHeight="1">
      <c r="B119" s="71"/>
      <c r="C119" s="71"/>
      <c r="D119" s="71"/>
      <c r="E119" s="332"/>
      <c r="F119" s="662" t="s">
        <v>11941</v>
      </c>
      <c r="G119" s="662"/>
      <c r="H119" s="662"/>
      <c r="I119" s="662"/>
      <c r="J119" s="330"/>
    </row>
    <row r="120" spans="1:15" ht="18.75" customHeight="1">
      <c r="B120" s="71"/>
      <c r="C120" s="71"/>
      <c r="D120" s="71"/>
      <c r="E120" s="331"/>
      <c r="F120" s="327"/>
      <c r="G120" s="328"/>
      <c r="H120" s="329"/>
      <c r="I120" s="329"/>
      <c r="J120" s="330"/>
    </row>
    <row r="121" spans="1:15" ht="18.75" customHeight="1">
      <c r="B121" s="318"/>
      <c r="C121" s="318"/>
      <c r="D121" s="318"/>
      <c r="E121" s="319"/>
      <c r="F121" s="320"/>
      <c r="G121" s="321"/>
      <c r="H121" s="322"/>
      <c r="I121" s="322"/>
    </row>
    <row r="122" spans="1:15" ht="18.75" customHeight="1">
      <c r="B122" s="112"/>
      <c r="C122" s="112"/>
      <c r="D122" s="112"/>
    </row>
    <row r="123" spans="1:15" ht="18.75" customHeight="1">
      <c r="B123" s="112"/>
      <c r="C123" s="112"/>
      <c r="D123" s="112"/>
    </row>
    <row r="124" spans="1:15" ht="18.75" customHeight="1">
      <c r="B124" s="112"/>
      <c r="C124" s="112"/>
      <c r="D124" s="112"/>
    </row>
    <row r="125" spans="1:15" ht="18.75" customHeight="1">
      <c r="B125" s="117"/>
    </row>
  </sheetData>
  <autoFilter ref="B4:O111"/>
  <mergeCells count="12">
    <mergeCell ref="F118:I118"/>
    <mergeCell ref="F119:I119"/>
    <mergeCell ref="F117:I117"/>
    <mergeCell ref="Y1:Y4"/>
    <mergeCell ref="L3:O3"/>
    <mergeCell ref="L1:O2"/>
    <mergeCell ref="B1:J1"/>
    <mergeCell ref="C3:E3"/>
    <mergeCell ref="R1:R2"/>
    <mergeCell ref="Q1:Q2"/>
    <mergeCell ref="C2:H2"/>
    <mergeCell ref="G3:H3"/>
  </mergeCells>
  <phoneticPr fontId="58" type="noConversion"/>
  <conditionalFormatting sqref="E114 G75 L59:O59 C51:J54 L46:O47 B46:J47 B59:J59 L73:O73 C67:I67 L76:O76 B76:J76 B12 B10 B18:B22 D30:D32 L61:O62 B61:J61 J67:J68 B77 B65:J66 L64:O67 C64:J64 C62:J62 B62:B64 L5:O9 C73:J73 B67:B73 L26 C26 E26:J26 D24:D28 B30:B32 C107:J110 B40:B45 C83:J86 B5:J9 G10 H49 B93:B110 N26:O26 L82:O85 M86:M90 L51:O54">
    <cfRule type="expression" dxfId="883" priority="11515">
      <formula>IFERROR($E5,TRUE)</formula>
    </cfRule>
  </conditionalFormatting>
  <conditionalFormatting sqref="N59 N46:N47 N73 N76 N61:N62 N64:N67 N26 N5:N9 N82:N85 N51:N54">
    <cfRule type="expression" dxfId="882" priority="11583">
      <formula>IFERROR($E5,TRUE)</formula>
    </cfRule>
  </conditionalFormatting>
  <conditionalFormatting sqref="F114:J114 B114:D114 G75 L59:O59 C51:J54 L46:O47 B46:J47 B59:J59 L73:O73 C67:I67 L76:O76 B76:J76 B12 B10 B18:B22 D30:D32 L61:O62 B61:J61 J67:J68 B77 B65:J66 L64:O67 C64:J64 C62:J62 B62:B64 L5:O9 C73:J73 B67:B73 L26 C26 E26:J26 D24:D28 B30:B32 C107:J110 B40:B45 C83:J86 B5:J9 G10 H49 B93:B110 N26:O26 L82:O85 M86:M90 L51:O54">
    <cfRule type="expression" dxfId="881" priority="9275">
      <formula>IF(AND($C5="",$D5=""),TRUE,FALSE)</formula>
    </cfRule>
  </conditionalFormatting>
  <conditionalFormatting sqref="R4:S4">
    <cfRule type="cellIs" dxfId="880" priority="19183" operator="lessThan">
      <formula>R$3</formula>
    </cfRule>
    <cfRule type="cellIs" dxfId="879" priority="19184" operator="greaterThan">
      <formula>R$3</formula>
    </cfRule>
  </conditionalFormatting>
  <conditionalFormatting sqref="G51:G54 G59 B59:D59 C51:D54 G46:G47 B46:D47 C67:D67 B76:D76 B114:D114 G114 G73 B12 B10 B18:B22 D30:D32 G61:G62 B61:D61 B77 B65:D66 G64:G67 C64:D64 C62:D62 B62:B64 C73:D73 B67:B73 G26 C26 D24:D28 B30:B32 G107:G110 C107:D110 B40:B45 G75:G76 G83:G87 C83:D87 B5:D9 G5:G10 B93:B110">
    <cfRule type="expression" dxfId="878" priority="11404">
      <formula>IF(OR($C5&lt;&gt;"",$D5&lt;&gt;""),TRUE,FALSE)</formula>
    </cfRule>
  </conditionalFormatting>
  <conditionalFormatting sqref="I51:I54 I59 I46:I47 I73 I76 I114 I61:I62 I64:I67 I26 I107:I110 I83:I87 I5:I9">
    <cfRule type="expression" dxfId="877" priority="9276">
      <formula>IF(OR($C5&lt;&gt;"",$D5&lt;&gt;""),TRUE,FALSE)</formula>
    </cfRule>
  </conditionalFormatting>
  <conditionalFormatting sqref="E114 E8 E9:F9 H51:H54 E51:F54 H59 E46:F47 E59:F59 E73:F73 H73 H76 E76:F76 F6 E5:E6 H9 E61:F62 H61:H62 H64:H67 E64:F67 E26:F26 H26 H107:H110 E107:F110 H83:H87 E83:F87 E7:F7 H6:H7 H46:H47 H49">
    <cfRule type="expression" dxfId="876" priority="9277">
      <formula>IF($E5="*VERIFICAR CÓDIGO*",TRUE,FALSE)</formula>
    </cfRule>
  </conditionalFormatting>
  <conditionalFormatting sqref="F5">
    <cfRule type="expression" dxfId="875" priority="9274">
      <formula>IF($E5="*VERIFICAR CÓDIGO*",TRUE,FALSE)</formula>
    </cfRule>
  </conditionalFormatting>
  <conditionalFormatting sqref="H5">
    <cfRule type="expression" dxfId="874" priority="9273">
      <formula>IF($E5="*VERIFICAR CÓDIGO*",TRUE,FALSE)</formula>
    </cfRule>
  </conditionalFormatting>
  <conditionalFormatting sqref="H5">
    <cfRule type="expression" dxfId="873" priority="9272">
      <formula>IF($E5="*VERIFICAR CÓDIGO*",TRUE,FALSE)</formula>
    </cfRule>
  </conditionalFormatting>
  <conditionalFormatting sqref="O59 O46:O47 O73 O76 O61:O62 O64:O67 O105:O108 O5:O9 O51:O54 O111:O114">
    <cfRule type="cellIs" dxfId="872" priority="8945" operator="equal">
      <formula>"C"</formula>
    </cfRule>
    <cfRule type="cellIs" dxfId="871" priority="8946" operator="equal">
      <formula>"A"</formula>
    </cfRule>
    <cfRule type="cellIs" dxfId="870" priority="8999" operator="equal">
      <formula>"B"</formula>
    </cfRule>
  </conditionalFormatting>
  <conditionalFormatting sqref="H79:H114 H5:H77">
    <cfRule type="expression" dxfId="869" priority="19789">
      <formula>IF((SUMIF(A:A,A5,H:H)/COUNTIF(A:A,A5))&lt;&gt;H5,TRUE,FALSE)</formula>
    </cfRule>
  </conditionalFormatting>
  <conditionalFormatting sqref="B114:D114 F114:J114">
    <cfRule type="expression" dxfId="868" priority="25880">
      <formula>IFERROR($I114,TRUE)</formula>
    </cfRule>
  </conditionalFormatting>
  <conditionalFormatting sqref="N114">
    <cfRule type="expression" dxfId="867" priority="25885">
      <formula>IFERROR($I116,TRUE)</formula>
    </cfRule>
  </conditionalFormatting>
  <conditionalFormatting sqref="F114 H114:I114">
    <cfRule type="expression" dxfId="866" priority="25888">
      <formula>IF($I114="*VERIFICAR CÓDIGO*",TRUE,FALSE)</formula>
    </cfRule>
  </conditionalFormatting>
  <conditionalFormatting sqref="E114">
    <cfRule type="expression" dxfId="865" priority="27524">
      <formula>IF(AND(#REF!="",#REF!=""),TRUE,FALSE)</formula>
    </cfRule>
  </conditionalFormatting>
  <conditionalFormatting sqref="B75:F75 L75:O75 H75:J75">
    <cfRule type="expression" dxfId="864" priority="2434">
      <formula>IFERROR($E75,TRUE)</formula>
    </cfRule>
  </conditionalFormatting>
  <conditionalFormatting sqref="N75">
    <cfRule type="expression" dxfId="863" priority="2435">
      <formula>IFERROR($E75,TRUE)</formula>
    </cfRule>
  </conditionalFormatting>
  <conditionalFormatting sqref="B75:F75 L75:O75 H75:J75">
    <cfRule type="expression" dxfId="862" priority="2430">
      <formula>IF(AND($C75="",$D75=""),TRUE,FALSE)</formula>
    </cfRule>
  </conditionalFormatting>
  <conditionalFormatting sqref="B75:D75">
    <cfRule type="expression" dxfId="861" priority="2433">
      <formula>IF(OR($C75&lt;&gt;"",$D75&lt;&gt;""),TRUE,FALSE)</formula>
    </cfRule>
  </conditionalFormatting>
  <conditionalFormatting sqref="I75">
    <cfRule type="expression" dxfId="860" priority="2431">
      <formula>IF(OR($C75&lt;&gt;"",$D75&lt;&gt;""),TRUE,FALSE)</formula>
    </cfRule>
  </conditionalFormatting>
  <conditionalFormatting sqref="E75">
    <cfRule type="expression" dxfId="859" priority="2432">
      <formula>IF($E75="*VERIFICAR CÓDIGO*",TRUE,FALSE)</formula>
    </cfRule>
  </conditionalFormatting>
  <conditionalFormatting sqref="F75">
    <cfRule type="expression" dxfId="858" priority="2429">
      <formula>IF($E75="*VERIFICAR CÓDIGO*",TRUE,FALSE)</formula>
    </cfRule>
  </conditionalFormatting>
  <conditionalFormatting sqref="H75">
    <cfRule type="expression" dxfId="857" priority="2428">
      <formula>IF($E75="*VERIFICAR CÓDIGO*",TRUE,FALSE)</formula>
    </cfRule>
  </conditionalFormatting>
  <conditionalFormatting sqref="H75">
    <cfRule type="expression" dxfId="856" priority="2427">
      <formula>IF($E75="*VERIFICAR CÓDIGO*",TRUE,FALSE)</formula>
    </cfRule>
  </conditionalFormatting>
  <conditionalFormatting sqref="O75">
    <cfRule type="cellIs" dxfId="855" priority="2424" operator="equal">
      <formula>"C"</formula>
    </cfRule>
    <cfRule type="cellIs" dxfId="854" priority="2425" operator="equal">
      <formula>"A"</formula>
    </cfRule>
    <cfRule type="cellIs" dxfId="853" priority="2426" operator="equal">
      <formula>"B"</formula>
    </cfRule>
  </conditionalFormatting>
  <conditionalFormatting sqref="F8">
    <cfRule type="expression" dxfId="852" priority="2308">
      <formula>IF($E8="*VERIFICAR CÓDIGO*",TRUE,FALSE)</formula>
    </cfRule>
  </conditionalFormatting>
  <conditionalFormatting sqref="H8">
    <cfRule type="expression" dxfId="851" priority="2307">
      <formula>IF($E8="*VERIFICAR CÓDIGO*",TRUE,FALSE)</formula>
    </cfRule>
  </conditionalFormatting>
  <conditionalFormatting sqref="H8">
    <cfRule type="expression" dxfId="850" priority="2306">
      <formula>IF($E8="*VERIFICAR CÓDIGO*",TRUE,FALSE)</formula>
    </cfRule>
  </conditionalFormatting>
  <conditionalFormatting sqref="D52 D54:D58">
    <cfRule type="expression" dxfId="849" priority="39879">
      <formula>IF((COUNTIF($A$5:$A73,A52))&gt;1,TRUE,FALSE)</formula>
    </cfRule>
  </conditionalFormatting>
  <conditionalFormatting sqref="L49:O49 C49:J49">
    <cfRule type="expression" dxfId="848" priority="2245">
      <formula>IFERROR($E49,TRUE)</formula>
    </cfRule>
  </conditionalFormatting>
  <conditionalFormatting sqref="N49">
    <cfRule type="expression" dxfId="847" priority="2246">
      <formula>IFERROR($E49,TRUE)</formula>
    </cfRule>
  </conditionalFormatting>
  <conditionalFormatting sqref="L49:O49 C49:J49">
    <cfRule type="expression" dxfId="846" priority="2241">
      <formula>IF(AND($C49="",$D49=""),TRUE,FALSE)</formula>
    </cfRule>
  </conditionalFormatting>
  <conditionalFormatting sqref="G49 C49:D49">
    <cfRule type="expression" dxfId="845" priority="2244">
      <formula>IF(OR($C49&lt;&gt;"",$D49&lt;&gt;""),TRUE,FALSE)</formula>
    </cfRule>
  </conditionalFormatting>
  <conditionalFormatting sqref="I49">
    <cfRule type="expression" dxfId="844" priority="2242">
      <formula>IF(OR($C49&lt;&gt;"",$D49&lt;&gt;""),TRUE,FALSE)</formula>
    </cfRule>
  </conditionalFormatting>
  <conditionalFormatting sqref="H49 E49:F49">
    <cfRule type="expression" dxfId="843" priority="2243">
      <formula>IF($E49="*VERIFICAR CÓDIGO*",TRUE,FALSE)</formula>
    </cfRule>
  </conditionalFormatting>
  <conditionalFormatting sqref="O49">
    <cfRule type="cellIs" dxfId="842" priority="2238" operator="equal">
      <formula>"C"</formula>
    </cfRule>
    <cfRule type="cellIs" dxfId="841" priority="2239" operator="equal">
      <formula>"A"</formula>
    </cfRule>
    <cfRule type="cellIs" dxfId="840" priority="2240" operator="equal">
      <formula>"B"</formula>
    </cfRule>
  </conditionalFormatting>
  <conditionalFormatting sqref="L50:O50 C50:J50">
    <cfRule type="expression" dxfId="839" priority="2057">
      <formula>IFERROR($E50,TRUE)</formula>
    </cfRule>
  </conditionalFormatting>
  <conditionalFormatting sqref="N50">
    <cfRule type="expression" dxfId="838" priority="2058">
      <formula>IFERROR($E50,TRUE)</formula>
    </cfRule>
  </conditionalFormatting>
  <conditionalFormatting sqref="L50:O50 C50:J50">
    <cfRule type="expression" dxfId="837" priority="2053">
      <formula>IF(AND($C50="",$D50=""),TRUE,FALSE)</formula>
    </cfRule>
  </conditionalFormatting>
  <conditionalFormatting sqref="G50 C50:D50">
    <cfRule type="expression" dxfId="836" priority="2056">
      <formula>IF(OR($C50&lt;&gt;"",$D50&lt;&gt;""),TRUE,FALSE)</formula>
    </cfRule>
  </conditionalFormatting>
  <conditionalFormatting sqref="I50">
    <cfRule type="expression" dxfId="835" priority="2054">
      <formula>IF(OR($C50&lt;&gt;"",$D50&lt;&gt;""),TRUE,FALSE)</formula>
    </cfRule>
  </conditionalFormatting>
  <conditionalFormatting sqref="H50 E50:F50">
    <cfRule type="expression" dxfId="834" priority="2055">
      <formula>IF($E50="*VERIFICAR CÓDIGO*",TRUE,FALSE)</formula>
    </cfRule>
  </conditionalFormatting>
  <conditionalFormatting sqref="O50">
    <cfRule type="cellIs" dxfId="833" priority="2050" operator="equal">
      <formula>"C"</formula>
    </cfRule>
    <cfRule type="cellIs" dxfId="832" priority="2051" operator="equal">
      <formula>"A"</formula>
    </cfRule>
    <cfRule type="cellIs" dxfId="831" priority="2052" operator="equal">
      <formula>"B"</formula>
    </cfRule>
  </conditionalFormatting>
  <conditionalFormatting sqref="C55:J55 L55:O55">
    <cfRule type="expression" dxfId="830" priority="2031">
      <formula>IFERROR($E55,TRUE)</formula>
    </cfRule>
  </conditionalFormatting>
  <conditionalFormatting sqref="N55">
    <cfRule type="expression" dxfId="829" priority="2032">
      <formula>IFERROR($E55,TRUE)</formula>
    </cfRule>
  </conditionalFormatting>
  <conditionalFormatting sqref="C55:J55 L55:O55">
    <cfRule type="expression" dxfId="828" priority="2027">
      <formula>IF(AND($C55="",$D55=""),TRUE,FALSE)</formula>
    </cfRule>
  </conditionalFormatting>
  <conditionalFormatting sqref="C55:D55 G55">
    <cfRule type="expression" dxfId="827" priority="2030">
      <formula>IF(OR($C55&lt;&gt;"",$D55&lt;&gt;""),TRUE,FALSE)</formula>
    </cfRule>
  </conditionalFormatting>
  <conditionalFormatting sqref="I55">
    <cfRule type="expression" dxfId="826" priority="2028">
      <formula>IF(OR($C55&lt;&gt;"",$D55&lt;&gt;""),TRUE,FALSE)</formula>
    </cfRule>
  </conditionalFormatting>
  <conditionalFormatting sqref="E55:F55 H55">
    <cfRule type="expression" dxfId="825" priority="2029">
      <formula>IF($E55="*VERIFICAR CÓDIGO*",TRUE,FALSE)</formula>
    </cfRule>
  </conditionalFormatting>
  <conditionalFormatting sqref="O55">
    <cfRule type="cellIs" dxfId="824" priority="2024" operator="equal">
      <formula>"C"</formula>
    </cfRule>
    <cfRule type="cellIs" dxfId="823" priority="2025" operator="equal">
      <formula>"A"</formula>
    </cfRule>
    <cfRule type="cellIs" dxfId="822" priority="2026" operator="equal">
      <formula>"B"</formula>
    </cfRule>
  </conditionalFormatting>
  <conditionalFormatting sqref="L10:O10 C10:F10 H10:J10">
    <cfRule type="expression" dxfId="821" priority="1950">
      <formula>IFERROR($E10,TRUE)</formula>
    </cfRule>
  </conditionalFormatting>
  <conditionalFormatting sqref="N10">
    <cfRule type="expression" dxfId="820" priority="1951">
      <formula>IFERROR($E10,TRUE)</formula>
    </cfRule>
  </conditionalFormatting>
  <conditionalFormatting sqref="L10:O10 C10:F10 H10:J10">
    <cfRule type="expression" dxfId="819" priority="1946">
      <formula>IF(AND($C10="",$D10=""),TRUE,FALSE)</formula>
    </cfRule>
  </conditionalFormatting>
  <conditionalFormatting sqref="C10:D10">
    <cfRule type="expression" dxfId="818" priority="1949">
      <formula>IF(OR($C10&lt;&gt;"",$D10&lt;&gt;""),TRUE,FALSE)</formula>
    </cfRule>
  </conditionalFormatting>
  <conditionalFormatting sqref="I10">
    <cfRule type="expression" dxfId="817" priority="1947">
      <formula>IF(OR($C10&lt;&gt;"",$D10&lt;&gt;""),TRUE,FALSE)</formula>
    </cfRule>
  </conditionalFormatting>
  <conditionalFormatting sqref="H10 E10:F10">
    <cfRule type="expression" dxfId="816" priority="1948">
      <formula>IF($E10="*VERIFICAR CÓDIGO*",TRUE,FALSE)</formula>
    </cfRule>
  </conditionalFormatting>
  <conditionalFormatting sqref="O10">
    <cfRule type="cellIs" dxfId="815" priority="1943" operator="equal">
      <formula>"C"</formula>
    </cfRule>
    <cfRule type="cellIs" dxfId="814" priority="1944" operator="equal">
      <formula>"A"</formula>
    </cfRule>
    <cfRule type="cellIs" dxfId="813" priority="1945" operator="equal">
      <formula>"B"</formula>
    </cfRule>
  </conditionalFormatting>
  <conditionalFormatting sqref="L68:O68 C68:I68">
    <cfRule type="expression" dxfId="812" priority="1855">
      <formula>IFERROR($E68,TRUE)</formula>
    </cfRule>
  </conditionalFormatting>
  <conditionalFormatting sqref="N68">
    <cfRule type="expression" dxfId="811" priority="1856">
      <formula>IFERROR($E68,TRUE)</formula>
    </cfRule>
  </conditionalFormatting>
  <conditionalFormatting sqref="L68:O68 C68:I68">
    <cfRule type="expression" dxfId="810" priority="1851">
      <formula>IF(AND($C68="",$D68=""),TRUE,FALSE)</formula>
    </cfRule>
  </conditionalFormatting>
  <conditionalFormatting sqref="G68 C68:D68">
    <cfRule type="expression" dxfId="809" priority="1854">
      <formula>IF(OR($C68&lt;&gt;"",$D68&lt;&gt;""),TRUE,FALSE)</formula>
    </cfRule>
  </conditionalFormatting>
  <conditionalFormatting sqref="I68">
    <cfRule type="expression" dxfId="808" priority="1852">
      <formula>IF(OR($C68&lt;&gt;"",$D68&lt;&gt;""),TRUE,FALSE)</formula>
    </cfRule>
  </conditionalFormatting>
  <conditionalFormatting sqref="H68 E68:F68">
    <cfRule type="expression" dxfId="807" priority="1853">
      <formula>IF($E68="*VERIFICAR CÓDIGO*",TRUE,FALSE)</formula>
    </cfRule>
  </conditionalFormatting>
  <conditionalFormatting sqref="O68">
    <cfRule type="cellIs" dxfId="806" priority="1848" operator="equal">
      <formula>"C"</formula>
    </cfRule>
    <cfRule type="cellIs" dxfId="805" priority="1849" operator="equal">
      <formula>"A"</formula>
    </cfRule>
    <cfRule type="cellIs" dxfId="804" priority="1850" operator="equal">
      <formula>"B"</formula>
    </cfRule>
  </conditionalFormatting>
  <conditionalFormatting sqref="D43 D45">
    <cfRule type="expression" dxfId="803" priority="1846">
      <formula>IF((COUNTIF($A$5:$A73,A43))&gt;1,TRUE,FALSE)</formula>
    </cfRule>
  </conditionalFormatting>
  <conditionalFormatting sqref="L11:O11 B11:J11">
    <cfRule type="expression" dxfId="802" priority="1683">
      <formula>IFERROR($E11,TRUE)</formula>
    </cfRule>
  </conditionalFormatting>
  <conditionalFormatting sqref="N11">
    <cfRule type="expression" dxfId="801" priority="1684">
      <formula>IFERROR($E11,TRUE)</formula>
    </cfRule>
  </conditionalFormatting>
  <conditionalFormatting sqref="L11:O11 B11:J11">
    <cfRule type="expression" dxfId="800" priority="1679">
      <formula>IF(AND($C11="",$D11=""),TRUE,FALSE)</formula>
    </cfRule>
  </conditionalFormatting>
  <conditionalFormatting sqref="G11 B11:D11">
    <cfRule type="expression" dxfId="799" priority="1682">
      <formula>IF(OR($C11&lt;&gt;"",$D11&lt;&gt;""),TRUE,FALSE)</formula>
    </cfRule>
  </conditionalFormatting>
  <conditionalFormatting sqref="I11">
    <cfRule type="expression" dxfId="798" priority="1680">
      <formula>IF(OR($C11&lt;&gt;"",$D11&lt;&gt;""),TRUE,FALSE)</formula>
    </cfRule>
  </conditionalFormatting>
  <conditionalFormatting sqref="H11 E11:F11">
    <cfRule type="expression" dxfId="797" priority="1681">
      <formula>IF($E11="*VERIFICAR CÓDIGO*",TRUE,FALSE)</formula>
    </cfRule>
  </conditionalFormatting>
  <conditionalFormatting sqref="O11">
    <cfRule type="cellIs" dxfId="796" priority="1676" operator="equal">
      <formula>"C"</formula>
    </cfRule>
    <cfRule type="cellIs" dxfId="795" priority="1677" operator="equal">
      <formula>"A"</formula>
    </cfRule>
    <cfRule type="cellIs" dxfId="794" priority="1678" operator="equal">
      <formula>"B"</formula>
    </cfRule>
  </conditionalFormatting>
  <conditionalFormatting sqref="L12:O12 C12:J12">
    <cfRule type="expression" dxfId="793" priority="1638">
      <formula>IFERROR($E12,TRUE)</formula>
    </cfRule>
  </conditionalFormatting>
  <conditionalFormatting sqref="N12">
    <cfRule type="expression" dxfId="792" priority="1639">
      <formula>IFERROR($E12,TRUE)</formula>
    </cfRule>
  </conditionalFormatting>
  <conditionalFormatting sqref="L12:O12 C12:J12">
    <cfRule type="expression" dxfId="791" priority="1634">
      <formula>IF(AND($C12="",$D12=""),TRUE,FALSE)</formula>
    </cfRule>
  </conditionalFormatting>
  <conditionalFormatting sqref="G12 C12:D12">
    <cfRule type="expression" dxfId="790" priority="1637">
      <formula>IF(OR($C12&lt;&gt;"",$D12&lt;&gt;""),TRUE,FALSE)</formula>
    </cfRule>
  </conditionalFormatting>
  <conditionalFormatting sqref="I12">
    <cfRule type="expression" dxfId="789" priority="1635">
      <formula>IF(OR($C12&lt;&gt;"",$D12&lt;&gt;""),TRUE,FALSE)</formula>
    </cfRule>
  </conditionalFormatting>
  <conditionalFormatting sqref="H12 E12:F12">
    <cfRule type="expression" dxfId="788" priority="1636">
      <formula>IF($E12="*VERIFICAR CÓDIGO*",TRUE,FALSE)</formula>
    </cfRule>
  </conditionalFormatting>
  <conditionalFormatting sqref="O12">
    <cfRule type="cellIs" dxfId="787" priority="1631" operator="equal">
      <formula>"C"</formula>
    </cfRule>
    <cfRule type="cellIs" dxfId="786" priority="1632" operator="equal">
      <formula>"A"</formula>
    </cfRule>
    <cfRule type="cellIs" dxfId="785" priority="1633" operator="equal">
      <formula>"B"</formula>
    </cfRule>
  </conditionalFormatting>
  <conditionalFormatting sqref="L14 C14:J14 N14:O14">
    <cfRule type="expression" dxfId="784" priority="1627">
      <formula>IFERROR($E14,TRUE)</formula>
    </cfRule>
  </conditionalFormatting>
  <conditionalFormatting sqref="N14">
    <cfRule type="expression" dxfId="783" priority="1628">
      <formula>IFERROR($E14,TRUE)</formula>
    </cfRule>
  </conditionalFormatting>
  <conditionalFormatting sqref="L14 C14:J14 N14:O14">
    <cfRule type="expression" dxfId="782" priority="1623">
      <formula>IF(AND($C14="",$D14=""),TRUE,FALSE)</formula>
    </cfRule>
  </conditionalFormatting>
  <conditionalFormatting sqref="G14 C14:D14">
    <cfRule type="expression" dxfId="781" priority="1626">
      <formula>IF(OR($C14&lt;&gt;"",$D14&lt;&gt;""),TRUE,FALSE)</formula>
    </cfRule>
  </conditionalFormatting>
  <conditionalFormatting sqref="I14">
    <cfRule type="expression" dxfId="780" priority="1624">
      <formula>IF(OR($C14&lt;&gt;"",$D14&lt;&gt;""),TRUE,FALSE)</formula>
    </cfRule>
  </conditionalFormatting>
  <conditionalFormatting sqref="H14 E14:F14">
    <cfRule type="expression" dxfId="779" priority="1625">
      <formula>IF($E14="*VERIFICAR CÓDIGO*",TRUE,FALSE)</formula>
    </cfRule>
  </conditionalFormatting>
  <conditionalFormatting sqref="O14">
    <cfRule type="cellIs" dxfId="778" priority="1620" operator="equal">
      <formula>"C"</formula>
    </cfRule>
    <cfRule type="cellIs" dxfId="777" priority="1621" operator="equal">
      <formula>"A"</formula>
    </cfRule>
    <cfRule type="cellIs" dxfId="776" priority="1622" operator="equal">
      <formula>"B"</formula>
    </cfRule>
  </conditionalFormatting>
  <conditionalFormatting sqref="L15 C15:J15 N15:O15">
    <cfRule type="expression" dxfId="775" priority="1618">
      <formula>IFERROR($E15,TRUE)</formula>
    </cfRule>
  </conditionalFormatting>
  <conditionalFormatting sqref="N15">
    <cfRule type="expression" dxfId="774" priority="1619">
      <formula>IFERROR($E15,TRUE)</formula>
    </cfRule>
  </conditionalFormatting>
  <conditionalFormatting sqref="L15 C15:J15 N15:O15">
    <cfRule type="expression" dxfId="773" priority="1614">
      <formula>IF(AND($C15="",$D15=""),TRUE,FALSE)</formula>
    </cfRule>
  </conditionalFormatting>
  <conditionalFormatting sqref="G15 C15:D15">
    <cfRule type="expression" dxfId="772" priority="1617">
      <formula>IF(OR($C15&lt;&gt;"",$D15&lt;&gt;""),TRUE,FALSE)</formula>
    </cfRule>
  </conditionalFormatting>
  <conditionalFormatting sqref="I15">
    <cfRule type="expression" dxfId="771" priority="1615">
      <formula>IF(OR($C15&lt;&gt;"",$D15&lt;&gt;""),TRUE,FALSE)</formula>
    </cfRule>
  </conditionalFormatting>
  <conditionalFormatting sqref="E15:F15 H15">
    <cfRule type="expression" dxfId="770" priority="1616">
      <formula>IF($E15="*VERIFICAR CÓDIGO*",TRUE,FALSE)</formula>
    </cfRule>
  </conditionalFormatting>
  <conditionalFormatting sqref="O15">
    <cfRule type="cellIs" dxfId="769" priority="1611" operator="equal">
      <formula>"C"</formula>
    </cfRule>
    <cfRule type="cellIs" dxfId="768" priority="1612" operator="equal">
      <formula>"A"</formula>
    </cfRule>
    <cfRule type="cellIs" dxfId="767" priority="1613" operator="equal">
      <formula>"B"</formula>
    </cfRule>
  </conditionalFormatting>
  <conditionalFormatting sqref="L17 C17:J17 N17:O17">
    <cfRule type="expression" dxfId="766" priority="1609">
      <formula>IFERROR($E17,TRUE)</formula>
    </cfRule>
  </conditionalFormatting>
  <conditionalFormatting sqref="N17">
    <cfRule type="expression" dxfId="765" priority="1610">
      <formula>IFERROR($E17,TRUE)</formula>
    </cfRule>
  </conditionalFormatting>
  <conditionalFormatting sqref="L17 C17:J17 N17:O17">
    <cfRule type="expression" dxfId="764" priority="1605">
      <formula>IF(AND($C17="",$D17=""),TRUE,FALSE)</formula>
    </cfRule>
  </conditionalFormatting>
  <conditionalFormatting sqref="G17 C17:D17">
    <cfRule type="expression" dxfId="763" priority="1608">
      <formula>IF(OR($C17&lt;&gt;"",$D17&lt;&gt;""),TRUE,FALSE)</formula>
    </cfRule>
  </conditionalFormatting>
  <conditionalFormatting sqref="I17">
    <cfRule type="expression" dxfId="762" priority="1606">
      <formula>IF(OR($C17&lt;&gt;"",$D17&lt;&gt;""),TRUE,FALSE)</formula>
    </cfRule>
  </conditionalFormatting>
  <conditionalFormatting sqref="E17:F17 H17">
    <cfRule type="expression" dxfId="761" priority="1607">
      <formula>IF($E17="*VERIFICAR CÓDIGO*",TRUE,FALSE)</formula>
    </cfRule>
  </conditionalFormatting>
  <conditionalFormatting sqref="O17">
    <cfRule type="cellIs" dxfId="760" priority="1602" operator="equal">
      <formula>"C"</formula>
    </cfRule>
    <cfRule type="cellIs" dxfId="759" priority="1603" operator="equal">
      <formula>"A"</formula>
    </cfRule>
    <cfRule type="cellIs" dxfId="758" priority="1604" operator="equal">
      <formula>"B"</formula>
    </cfRule>
  </conditionalFormatting>
  <conditionalFormatting sqref="L16 C16:J16 N16:O16">
    <cfRule type="expression" dxfId="757" priority="1595">
      <formula>IFERROR($E16,TRUE)</formula>
    </cfRule>
  </conditionalFormatting>
  <conditionalFormatting sqref="G16 C16:D16">
    <cfRule type="expression" dxfId="756" priority="1594">
      <formula>IF(OR($C16&lt;&gt;"",$D16&lt;&gt;""),TRUE,FALSE)</formula>
    </cfRule>
  </conditionalFormatting>
  <conditionalFormatting sqref="N16">
    <cfRule type="expression" dxfId="755" priority="1596">
      <formula>IFERROR($E16,TRUE)</formula>
    </cfRule>
  </conditionalFormatting>
  <conditionalFormatting sqref="L16 C16:J16 N16:O16">
    <cfRule type="expression" dxfId="754" priority="1591">
      <formula>IF(AND($C16="",$D16=""),TRUE,FALSE)</formula>
    </cfRule>
  </conditionalFormatting>
  <conditionalFormatting sqref="I16">
    <cfRule type="expression" dxfId="753" priority="1592">
      <formula>IF(OR($C16&lt;&gt;"",$D16&lt;&gt;""),TRUE,FALSE)</formula>
    </cfRule>
  </conditionalFormatting>
  <conditionalFormatting sqref="E16:F16 H16">
    <cfRule type="expression" dxfId="752" priority="1593">
      <formula>IF($E16="*VERIFICAR CÓDIGO*",TRUE,FALSE)</formula>
    </cfRule>
  </conditionalFormatting>
  <conditionalFormatting sqref="O16">
    <cfRule type="cellIs" dxfId="751" priority="1588" operator="equal">
      <formula>"C"</formula>
    </cfRule>
    <cfRule type="cellIs" dxfId="750" priority="1589" operator="equal">
      <formula>"A"</formula>
    </cfRule>
    <cfRule type="cellIs" dxfId="749" priority="1590" operator="equal">
      <formula>"B"</formula>
    </cfRule>
  </conditionalFormatting>
  <conditionalFormatting sqref="L18:O18 C18:J18">
    <cfRule type="expression" dxfId="748" priority="1480">
      <formula>IFERROR($E18,TRUE)</formula>
    </cfRule>
  </conditionalFormatting>
  <conditionalFormatting sqref="N18">
    <cfRule type="expression" dxfId="747" priority="1481">
      <formula>IFERROR($E18,TRUE)</formula>
    </cfRule>
  </conditionalFormatting>
  <conditionalFormatting sqref="L18:O18 C18:J18">
    <cfRule type="expression" dxfId="746" priority="1476">
      <formula>IF(AND($C18="",$D18=""),TRUE,FALSE)</formula>
    </cfRule>
  </conditionalFormatting>
  <conditionalFormatting sqref="G18 C18:D18">
    <cfRule type="expression" dxfId="745" priority="1479">
      <formula>IF(OR($C18&lt;&gt;"",$D18&lt;&gt;""),TRUE,FALSE)</formula>
    </cfRule>
  </conditionalFormatting>
  <conditionalFormatting sqref="I18">
    <cfRule type="expression" dxfId="744" priority="1477">
      <formula>IF(OR($C18&lt;&gt;"",$D18&lt;&gt;""),TRUE,FALSE)</formula>
    </cfRule>
  </conditionalFormatting>
  <conditionalFormatting sqref="H18 E18:F18">
    <cfRule type="expression" dxfId="743" priority="1478">
      <formula>IF($E18="*VERIFICAR CÓDIGO*",TRUE,FALSE)</formula>
    </cfRule>
  </conditionalFormatting>
  <conditionalFormatting sqref="O18">
    <cfRule type="cellIs" dxfId="742" priority="1473" operator="equal">
      <formula>"C"</formula>
    </cfRule>
    <cfRule type="cellIs" dxfId="741" priority="1474" operator="equal">
      <formula>"A"</formula>
    </cfRule>
    <cfRule type="cellIs" dxfId="740" priority="1475" operator="equal">
      <formula>"B"</formula>
    </cfRule>
  </conditionalFormatting>
  <conditionalFormatting sqref="L19:O19 C19:J19">
    <cfRule type="expression" dxfId="739" priority="1467">
      <formula>IFERROR($E19,TRUE)</formula>
    </cfRule>
  </conditionalFormatting>
  <conditionalFormatting sqref="N19">
    <cfRule type="expression" dxfId="738" priority="1468">
      <formula>IFERROR($E19,TRUE)</formula>
    </cfRule>
  </conditionalFormatting>
  <conditionalFormatting sqref="L19:O19 C19:J19">
    <cfRule type="expression" dxfId="737" priority="1463">
      <formula>IF(AND($C19="",$D19=""),TRUE,FALSE)</formula>
    </cfRule>
  </conditionalFormatting>
  <conditionalFormatting sqref="G19 C19:D19">
    <cfRule type="expression" dxfId="736" priority="1466">
      <formula>IF(OR($C19&lt;&gt;"",$D19&lt;&gt;""),TRUE,FALSE)</formula>
    </cfRule>
  </conditionalFormatting>
  <conditionalFormatting sqref="I19">
    <cfRule type="expression" dxfId="735" priority="1464">
      <formula>IF(OR($C19&lt;&gt;"",$D19&lt;&gt;""),TRUE,FALSE)</formula>
    </cfRule>
  </conditionalFormatting>
  <conditionalFormatting sqref="H19 E19:F19">
    <cfRule type="expression" dxfId="734" priority="1465">
      <formula>IF($E19="*VERIFICAR CÓDIGO*",TRUE,FALSE)</formula>
    </cfRule>
  </conditionalFormatting>
  <conditionalFormatting sqref="O19">
    <cfRule type="cellIs" dxfId="733" priority="1460" operator="equal">
      <formula>"C"</formula>
    </cfRule>
    <cfRule type="cellIs" dxfId="732" priority="1461" operator="equal">
      <formula>"A"</formula>
    </cfRule>
    <cfRule type="cellIs" dxfId="731" priority="1462" operator="equal">
      <formula>"B"</formula>
    </cfRule>
  </conditionalFormatting>
  <conditionalFormatting sqref="L39:O39 B39:J39">
    <cfRule type="expression" dxfId="730" priority="1455">
      <formula>IFERROR($E39,TRUE)</formula>
    </cfRule>
  </conditionalFormatting>
  <conditionalFormatting sqref="N39">
    <cfRule type="expression" dxfId="729" priority="1456">
      <formula>IFERROR($E39,TRUE)</formula>
    </cfRule>
  </conditionalFormatting>
  <conditionalFormatting sqref="L39:O39 B39:J39">
    <cfRule type="expression" dxfId="728" priority="1451">
      <formula>IF(AND($C39="",$D39=""),TRUE,FALSE)</formula>
    </cfRule>
  </conditionalFormatting>
  <conditionalFormatting sqref="G39 B39:D39">
    <cfRule type="expression" dxfId="727" priority="1454">
      <formula>IF(OR($C39&lt;&gt;"",$D39&lt;&gt;""),TRUE,FALSE)</formula>
    </cfRule>
  </conditionalFormatting>
  <conditionalFormatting sqref="I39">
    <cfRule type="expression" dxfId="726" priority="1452">
      <formula>IF(OR($C39&lt;&gt;"",$D39&lt;&gt;""),TRUE,FALSE)</formula>
    </cfRule>
  </conditionalFormatting>
  <conditionalFormatting sqref="H39 E39:F39">
    <cfRule type="expression" dxfId="725" priority="1453">
      <formula>IF($E39="*VERIFICAR CÓDIGO*",TRUE,FALSE)</formula>
    </cfRule>
  </conditionalFormatting>
  <conditionalFormatting sqref="O39">
    <cfRule type="cellIs" dxfId="724" priority="1448" operator="equal">
      <formula>"C"</formula>
    </cfRule>
    <cfRule type="cellIs" dxfId="723" priority="1449" operator="equal">
      <formula>"A"</formula>
    </cfRule>
    <cfRule type="cellIs" dxfId="722" priority="1450" operator="equal">
      <formula>"B"</formula>
    </cfRule>
  </conditionalFormatting>
  <conditionalFormatting sqref="L40:O40 C40:J40">
    <cfRule type="expression" dxfId="721" priority="1442">
      <formula>IFERROR($E40,TRUE)</formula>
    </cfRule>
  </conditionalFormatting>
  <conditionalFormatting sqref="N40">
    <cfRule type="expression" dxfId="720" priority="1443">
      <formula>IFERROR($E40,TRUE)</formula>
    </cfRule>
  </conditionalFormatting>
  <conditionalFormatting sqref="L40:O40 C40:J40">
    <cfRule type="expression" dxfId="719" priority="1438">
      <formula>IF(AND($C40="",$D40=""),TRUE,FALSE)</formula>
    </cfRule>
  </conditionalFormatting>
  <conditionalFormatting sqref="G40 C40:D40">
    <cfRule type="expression" dxfId="718" priority="1441">
      <formula>IF(OR($C40&lt;&gt;"",$D40&lt;&gt;""),TRUE,FALSE)</formula>
    </cfRule>
  </conditionalFormatting>
  <conditionalFormatting sqref="I40">
    <cfRule type="expression" dxfId="717" priority="1439">
      <formula>IF(OR($C40&lt;&gt;"",$D40&lt;&gt;""),TRUE,FALSE)</formula>
    </cfRule>
  </conditionalFormatting>
  <conditionalFormatting sqref="H40 E40:F40">
    <cfRule type="expression" dxfId="716" priority="1440">
      <formula>IF($E40="*VERIFICAR CÓDIGO*",TRUE,FALSE)</formula>
    </cfRule>
  </conditionalFormatting>
  <conditionalFormatting sqref="O40">
    <cfRule type="cellIs" dxfId="715" priority="1435" operator="equal">
      <formula>"C"</formula>
    </cfRule>
    <cfRule type="cellIs" dxfId="714" priority="1436" operator="equal">
      <formula>"A"</formula>
    </cfRule>
    <cfRule type="cellIs" dxfId="713" priority="1437" operator="equal">
      <formula>"B"</formula>
    </cfRule>
  </conditionalFormatting>
  <conditionalFormatting sqref="L43:O43 C43:J43">
    <cfRule type="expression" dxfId="712" priority="1414">
      <formula>IFERROR($E43,TRUE)</formula>
    </cfRule>
  </conditionalFormatting>
  <conditionalFormatting sqref="N43">
    <cfRule type="expression" dxfId="711" priority="1415">
      <formula>IFERROR($E43,TRUE)</formula>
    </cfRule>
  </conditionalFormatting>
  <conditionalFormatting sqref="L43:O43 C43:J43">
    <cfRule type="expression" dxfId="710" priority="1410">
      <formula>IF(AND($C43="",$D43=""),TRUE,FALSE)</formula>
    </cfRule>
  </conditionalFormatting>
  <conditionalFormatting sqref="G43 C43:D43">
    <cfRule type="expression" dxfId="709" priority="1413">
      <formula>IF(OR($C43&lt;&gt;"",$D43&lt;&gt;""),TRUE,FALSE)</formula>
    </cfRule>
  </conditionalFormatting>
  <conditionalFormatting sqref="I43">
    <cfRule type="expression" dxfId="708" priority="1411">
      <formula>IF(OR($C43&lt;&gt;"",$D43&lt;&gt;""),TRUE,FALSE)</formula>
    </cfRule>
  </conditionalFormatting>
  <conditionalFormatting sqref="H43 E43:F43">
    <cfRule type="expression" dxfId="707" priority="1412">
      <formula>IF($E43="*VERIFICAR CÓDIGO*",TRUE,FALSE)</formula>
    </cfRule>
  </conditionalFormatting>
  <conditionalFormatting sqref="O43">
    <cfRule type="cellIs" dxfId="706" priority="1407" operator="equal">
      <formula>"C"</formula>
    </cfRule>
    <cfRule type="cellIs" dxfId="705" priority="1408" operator="equal">
      <formula>"A"</formula>
    </cfRule>
    <cfRule type="cellIs" dxfId="704" priority="1409" operator="equal">
      <formula>"B"</formula>
    </cfRule>
  </conditionalFormatting>
  <conditionalFormatting sqref="L45:O45 C45:J45">
    <cfRule type="expression" dxfId="703" priority="1401">
      <formula>IFERROR($E45,TRUE)</formula>
    </cfRule>
  </conditionalFormatting>
  <conditionalFormatting sqref="N45">
    <cfRule type="expression" dxfId="702" priority="1402">
      <formula>IFERROR($E45,TRUE)</formula>
    </cfRule>
  </conditionalFormatting>
  <conditionalFormatting sqref="L45:O45 C45:J45">
    <cfRule type="expression" dxfId="701" priority="1397">
      <formula>IF(AND($C45="",$D45=""),TRUE,FALSE)</formula>
    </cfRule>
  </conditionalFormatting>
  <conditionalFormatting sqref="G45 C45:D45">
    <cfRule type="expression" dxfId="700" priority="1400">
      <formula>IF(OR($C45&lt;&gt;"",$D45&lt;&gt;""),TRUE,FALSE)</formula>
    </cfRule>
  </conditionalFormatting>
  <conditionalFormatting sqref="I45">
    <cfRule type="expression" dxfId="699" priority="1398">
      <formula>IF(OR($C45&lt;&gt;"",$D45&lt;&gt;""),TRUE,FALSE)</formula>
    </cfRule>
  </conditionalFormatting>
  <conditionalFormatting sqref="H45 E45:F45">
    <cfRule type="expression" dxfId="698" priority="1399">
      <formula>IF($E45="*VERIFICAR CÓDIGO*",TRUE,FALSE)</formula>
    </cfRule>
  </conditionalFormatting>
  <conditionalFormatting sqref="O45">
    <cfRule type="cellIs" dxfId="697" priority="1394" operator="equal">
      <formula>"C"</formula>
    </cfRule>
    <cfRule type="cellIs" dxfId="696" priority="1395" operator="equal">
      <formula>"A"</formula>
    </cfRule>
    <cfRule type="cellIs" dxfId="695" priority="1396" operator="equal">
      <formula>"B"</formula>
    </cfRule>
  </conditionalFormatting>
  <conditionalFormatting sqref="L44:O44 C44:J44">
    <cfRule type="expression" dxfId="694" priority="1387">
      <formula>IFERROR($E44,TRUE)</formula>
    </cfRule>
  </conditionalFormatting>
  <conditionalFormatting sqref="N44">
    <cfRule type="expression" dxfId="693" priority="1388">
      <formula>IFERROR($E44,TRUE)</formula>
    </cfRule>
  </conditionalFormatting>
  <conditionalFormatting sqref="L44:O44 C44:J44">
    <cfRule type="expression" dxfId="692" priority="1383">
      <formula>IF(AND($C44="",$D44=""),TRUE,FALSE)</formula>
    </cfRule>
  </conditionalFormatting>
  <conditionalFormatting sqref="G44 C44:D44">
    <cfRule type="expression" dxfId="691" priority="1386">
      <formula>IF(OR($C44&lt;&gt;"",$D44&lt;&gt;""),TRUE,FALSE)</formula>
    </cfRule>
  </conditionalFormatting>
  <conditionalFormatting sqref="I44">
    <cfRule type="expression" dxfId="690" priority="1384">
      <formula>IF(OR($C44&lt;&gt;"",$D44&lt;&gt;""),TRUE,FALSE)</formula>
    </cfRule>
  </conditionalFormatting>
  <conditionalFormatting sqref="H44 E44:F44">
    <cfRule type="expression" dxfId="689" priority="1385">
      <formula>IF($E44="*VERIFICAR CÓDIGO*",TRUE,FALSE)</formula>
    </cfRule>
  </conditionalFormatting>
  <conditionalFormatting sqref="O44">
    <cfRule type="cellIs" dxfId="688" priority="1380" operator="equal">
      <formula>"C"</formula>
    </cfRule>
    <cfRule type="cellIs" dxfId="687" priority="1381" operator="equal">
      <formula>"A"</formula>
    </cfRule>
    <cfRule type="cellIs" dxfId="686" priority="1382" operator="equal">
      <formula>"B"</formula>
    </cfRule>
  </conditionalFormatting>
  <conditionalFormatting sqref="D49">
    <cfRule type="expression" dxfId="685" priority="44721">
      <formula>IF((COUNTIF($A$5:$A73,A49))&gt;1,TRUE,FALSE)</formula>
    </cfRule>
  </conditionalFormatting>
  <conditionalFormatting sqref="G79">
    <cfRule type="expression" dxfId="684" priority="1211">
      <formula>IFERROR($E79,TRUE)</formula>
    </cfRule>
  </conditionalFormatting>
  <conditionalFormatting sqref="G79">
    <cfRule type="expression" dxfId="683" priority="1209">
      <formula>IF(AND($C79="",$D79=""),TRUE,FALSE)</formula>
    </cfRule>
  </conditionalFormatting>
  <conditionalFormatting sqref="G79">
    <cfRule type="expression" dxfId="682" priority="1210">
      <formula>IF(OR($C79&lt;&gt;"",$D79&lt;&gt;""),TRUE,FALSE)</formula>
    </cfRule>
  </conditionalFormatting>
  <conditionalFormatting sqref="B79:F79 L79:O79 H79:J79">
    <cfRule type="expression" dxfId="681" priority="1207">
      <formula>IFERROR($E79,TRUE)</formula>
    </cfRule>
  </conditionalFormatting>
  <conditionalFormatting sqref="N79">
    <cfRule type="expression" dxfId="680" priority="1208">
      <formula>IFERROR($E79,TRUE)</formula>
    </cfRule>
  </conditionalFormatting>
  <conditionalFormatting sqref="B79:F79 L79:O79 H79:J79">
    <cfRule type="expression" dxfId="679" priority="1203">
      <formula>IF(AND($C79="",$D79=""),TRUE,FALSE)</formula>
    </cfRule>
  </conditionalFormatting>
  <conditionalFormatting sqref="B79:D79">
    <cfRule type="expression" dxfId="678" priority="1206">
      <formula>IF(OR($C79&lt;&gt;"",$D79&lt;&gt;""),TRUE,FALSE)</formula>
    </cfRule>
  </conditionalFormatting>
  <conditionalFormatting sqref="I79">
    <cfRule type="expression" dxfId="677" priority="1204">
      <formula>IF(OR($C79&lt;&gt;"",$D79&lt;&gt;""),TRUE,FALSE)</formula>
    </cfRule>
  </conditionalFormatting>
  <conditionalFormatting sqref="E79">
    <cfRule type="expression" dxfId="676" priority="1205">
      <formula>IF($E79="*VERIFICAR CÓDIGO*",TRUE,FALSE)</formula>
    </cfRule>
  </conditionalFormatting>
  <conditionalFormatting sqref="F79">
    <cfRule type="expression" dxfId="675" priority="1202">
      <formula>IF($E79="*VERIFICAR CÓDIGO*",TRUE,FALSE)</formula>
    </cfRule>
  </conditionalFormatting>
  <conditionalFormatting sqref="H79">
    <cfRule type="expression" dxfId="674" priority="1201">
      <formula>IF($E79="*VERIFICAR CÓDIGO*",TRUE,FALSE)</formula>
    </cfRule>
  </conditionalFormatting>
  <conditionalFormatting sqref="H79">
    <cfRule type="expression" dxfId="673" priority="1200">
      <formula>IF($E79="*VERIFICAR CÓDIGO*",TRUE,FALSE)</formula>
    </cfRule>
  </conditionalFormatting>
  <conditionalFormatting sqref="O79">
    <cfRule type="cellIs" dxfId="672" priority="1197" operator="equal">
      <formula>"C"</formula>
    </cfRule>
    <cfRule type="cellIs" dxfId="671" priority="1198" operator="equal">
      <formula>"A"</formula>
    </cfRule>
    <cfRule type="cellIs" dxfId="670" priority="1199" operator="equal">
      <formula>"B"</formula>
    </cfRule>
  </conditionalFormatting>
  <conditionalFormatting sqref="C82:J82">
    <cfRule type="expression" dxfId="669" priority="1190">
      <formula>IFERROR($E82,TRUE)</formula>
    </cfRule>
  </conditionalFormatting>
  <conditionalFormatting sqref="C82:J82">
    <cfRule type="expression" dxfId="668" priority="1186">
      <formula>IF(AND($C82="",$D82=""),TRUE,FALSE)</formula>
    </cfRule>
  </conditionalFormatting>
  <conditionalFormatting sqref="G82 C82:D82">
    <cfRule type="expression" dxfId="667" priority="1189">
      <formula>IF(OR($C82&lt;&gt;"",$D82&lt;&gt;""),TRUE,FALSE)</formula>
    </cfRule>
  </conditionalFormatting>
  <conditionalFormatting sqref="I82">
    <cfRule type="expression" dxfId="666" priority="1187">
      <formula>IF(OR($C82&lt;&gt;"",$D82&lt;&gt;""),TRUE,FALSE)</formula>
    </cfRule>
  </conditionalFormatting>
  <conditionalFormatting sqref="H82 E82:F82">
    <cfRule type="expression" dxfId="665" priority="1188">
      <formula>IF($E82="*VERIFICAR CÓDIGO*",TRUE,FALSE)</formula>
    </cfRule>
  </conditionalFormatting>
  <conditionalFormatting sqref="O82:O85">
    <cfRule type="cellIs" dxfId="664" priority="1183" operator="equal">
      <formula>"C"</formula>
    </cfRule>
    <cfRule type="cellIs" dxfId="663" priority="1184" operator="equal">
      <formula>"A"</formula>
    </cfRule>
    <cfRule type="cellIs" dxfId="662" priority="1185" operator="equal">
      <formula>"B"</formula>
    </cfRule>
  </conditionalFormatting>
  <conditionalFormatting sqref="L77:O77 C77:J77 G78">
    <cfRule type="expression" dxfId="661" priority="1140">
      <formula>IFERROR($E77,TRUE)</formula>
    </cfRule>
  </conditionalFormatting>
  <conditionalFormatting sqref="N77">
    <cfRule type="expression" dxfId="660" priority="1141">
      <formula>IFERROR($E77,TRUE)</formula>
    </cfRule>
  </conditionalFormatting>
  <conditionalFormatting sqref="L77:O77 C77:J77 G78">
    <cfRule type="expression" dxfId="659" priority="1136">
      <formula>IF(AND($C77="",$D77=""),TRUE,FALSE)</formula>
    </cfRule>
  </conditionalFormatting>
  <conditionalFormatting sqref="C77:D77 G77:G78">
    <cfRule type="expression" dxfId="658" priority="1139">
      <formula>IF(OR($C77&lt;&gt;"",$D77&lt;&gt;""),TRUE,FALSE)</formula>
    </cfRule>
  </conditionalFormatting>
  <conditionalFormatting sqref="I77">
    <cfRule type="expression" dxfId="657" priority="1137">
      <formula>IF(OR($C77&lt;&gt;"",$D77&lt;&gt;""),TRUE,FALSE)</formula>
    </cfRule>
  </conditionalFormatting>
  <conditionalFormatting sqref="H77 E77:F77">
    <cfRule type="expression" dxfId="656" priority="1138">
      <formula>IF($E77="*VERIFICAR CÓDIGO*",TRUE,FALSE)</formula>
    </cfRule>
  </conditionalFormatting>
  <conditionalFormatting sqref="O77">
    <cfRule type="cellIs" dxfId="655" priority="1133" operator="equal">
      <formula>"C"</formula>
    </cfRule>
    <cfRule type="cellIs" dxfId="654" priority="1134" operator="equal">
      <formula>"A"</formula>
    </cfRule>
    <cfRule type="cellIs" dxfId="653" priority="1135" operator="equal">
      <formula>"B"</formula>
    </cfRule>
  </conditionalFormatting>
  <conditionalFormatting sqref="L13:O13 B13:C13 E13:J13 B14:B17 M14:M17">
    <cfRule type="expression" dxfId="652" priority="1117">
      <formula>IFERROR($E13,TRUE)</formula>
    </cfRule>
  </conditionalFormatting>
  <conditionalFormatting sqref="N13">
    <cfRule type="expression" dxfId="651" priority="1118">
      <formula>IFERROR($E13,TRUE)</formula>
    </cfRule>
  </conditionalFormatting>
  <conditionalFormatting sqref="L13:O13 B13:C13 E13:J13 B14:B17 M14:M17">
    <cfRule type="expression" dxfId="650" priority="1113">
      <formula>IF(AND($C13="",$D13=""),TRUE,FALSE)</formula>
    </cfRule>
  </conditionalFormatting>
  <conditionalFormatting sqref="G13 B13:C13 B14:B17">
    <cfRule type="expression" dxfId="649" priority="1116">
      <formula>IF(OR($C13&lt;&gt;"",$D13&lt;&gt;""),TRUE,FALSE)</formula>
    </cfRule>
  </conditionalFormatting>
  <conditionalFormatting sqref="I13">
    <cfRule type="expression" dxfId="648" priority="1114">
      <formula>IF(OR($C13&lt;&gt;"",$D13&lt;&gt;""),TRUE,FALSE)</formula>
    </cfRule>
  </conditionalFormatting>
  <conditionalFormatting sqref="H13 E13:F13">
    <cfRule type="expression" dxfId="647" priority="1115">
      <formula>IF($E13="*VERIFICAR CÓDIGO*",TRUE,FALSE)</formula>
    </cfRule>
  </conditionalFormatting>
  <conditionalFormatting sqref="O13">
    <cfRule type="cellIs" dxfId="646" priority="1110" operator="equal">
      <formula>"C"</formula>
    </cfRule>
    <cfRule type="cellIs" dxfId="645" priority="1111" operator="equal">
      <formula>"A"</formula>
    </cfRule>
    <cfRule type="cellIs" dxfId="644" priority="1112" operator="equal">
      <formula>"B"</formula>
    </cfRule>
  </conditionalFormatting>
  <conditionalFormatting sqref="D13">
    <cfRule type="expression" dxfId="643" priority="1109">
      <formula>IFERROR($E13,TRUE)</formula>
    </cfRule>
  </conditionalFormatting>
  <conditionalFormatting sqref="D13">
    <cfRule type="expression" dxfId="642" priority="1107">
      <formula>IF(AND($C13="",$D13=""),TRUE,FALSE)</formula>
    </cfRule>
  </conditionalFormatting>
  <conditionalFormatting sqref="D13">
    <cfRule type="expression" dxfId="641" priority="1108">
      <formula>IF(OR($C13&lt;&gt;"",$D13&lt;&gt;""),TRUE,FALSE)</formula>
    </cfRule>
  </conditionalFormatting>
  <conditionalFormatting sqref="L20:O20 C20:J20">
    <cfRule type="expression" dxfId="640" priority="1088">
      <formula>IFERROR($E20,TRUE)</formula>
    </cfRule>
  </conditionalFormatting>
  <conditionalFormatting sqref="N20">
    <cfRule type="expression" dxfId="639" priority="1089">
      <formula>IFERROR($E20,TRUE)</formula>
    </cfRule>
  </conditionalFormatting>
  <conditionalFormatting sqref="L20:O20 C20:J20">
    <cfRule type="expression" dxfId="638" priority="1084">
      <formula>IF(AND($C20="",$D20=""),TRUE,FALSE)</formula>
    </cfRule>
  </conditionalFormatting>
  <conditionalFormatting sqref="G20 C20:D20">
    <cfRule type="expression" dxfId="637" priority="1087">
      <formula>IF(OR($C20&lt;&gt;"",$D20&lt;&gt;""),TRUE,FALSE)</formula>
    </cfRule>
  </conditionalFormatting>
  <conditionalFormatting sqref="I20">
    <cfRule type="expression" dxfId="636" priority="1085">
      <formula>IF(OR($C20&lt;&gt;"",$D20&lt;&gt;""),TRUE,FALSE)</formula>
    </cfRule>
  </conditionalFormatting>
  <conditionalFormatting sqref="H20 E20:F20">
    <cfRule type="expression" dxfId="635" priority="1086">
      <formula>IF($E20="*VERIFICAR CÓDIGO*",TRUE,FALSE)</formula>
    </cfRule>
  </conditionalFormatting>
  <conditionalFormatting sqref="O20">
    <cfRule type="cellIs" dxfId="634" priority="1081" operator="equal">
      <formula>"C"</formula>
    </cfRule>
    <cfRule type="cellIs" dxfId="633" priority="1082" operator="equal">
      <formula>"A"</formula>
    </cfRule>
    <cfRule type="cellIs" dxfId="632" priority="1083" operator="equal">
      <formula>"B"</formula>
    </cfRule>
  </conditionalFormatting>
  <conditionalFormatting sqref="L21:O21 C21:J21">
    <cfRule type="expression" dxfId="631" priority="1074">
      <formula>IFERROR($E21,TRUE)</formula>
    </cfRule>
  </conditionalFormatting>
  <conditionalFormatting sqref="N21">
    <cfRule type="expression" dxfId="630" priority="1075">
      <formula>IFERROR($E21,TRUE)</formula>
    </cfRule>
  </conditionalFormatting>
  <conditionalFormatting sqref="L21:O21 C21:J21">
    <cfRule type="expression" dxfId="629" priority="1070">
      <formula>IF(AND($C21="",$D21=""),TRUE,FALSE)</formula>
    </cfRule>
  </conditionalFormatting>
  <conditionalFormatting sqref="G21 C21:D21">
    <cfRule type="expression" dxfId="628" priority="1073">
      <formula>IF(OR($C21&lt;&gt;"",$D21&lt;&gt;""),TRUE,FALSE)</formula>
    </cfRule>
  </conditionalFormatting>
  <conditionalFormatting sqref="I21">
    <cfRule type="expression" dxfId="627" priority="1071">
      <formula>IF(OR($C21&lt;&gt;"",$D21&lt;&gt;""),TRUE,FALSE)</formula>
    </cfRule>
  </conditionalFormatting>
  <conditionalFormatting sqref="H21 E21:F21">
    <cfRule type="expression" dxfId="626" priority="1072">
      <formula>IF($E21="*VERIFICAR CÓDIGO*",TRUE,FALSE)</formula>
    </cfRule>
  </conditionalFormatting>
  <conditionalFormatting sqref="O21">
    <cfRule type="cellIs" dxfId="625" priority="1067" operator="equal">
      <formula>"C"</formula>
    </cfRule>
    <cfRule type="cellIs" dxfId="624" priority="1068" operator="equal">
      <formula>"A"</formula>
    </cfRule>
    <cfRule type="cellIs" dxfId="623" priority="1069" operator="equal">
      <formula>"B"</formula>
    </cfRule>
  </conditionalFormatting>
  <conditionalFormatting sqref="D51">
    <cfRule type="expression" dxfId="622" priority="1052">
      <formula>IF((COUNTIF($A$5:$A73,A51))&gt;1,TRUE,FALSE)</formula>
    </cfRule>
  </conditionalFormatting>
  <conditionalFormatting sqref="L22:O22 C22:J22">
    <cfRule type="expression" dxfId="621" priority="942">
      <formula>IFERROR($E22,TRUE)</formula>
    </cfRule>
  </conditionalFormatting>
  <conditionalFormatting sqref="N22">
    <cfRule type="expression" dxfId="620" priority="943">
      <formula>IFERROR($E22,TRUE)</formula>
    </cfRule>
  </conditionalFormatting>
  <conditionalFormatting sqref="L22:O22 C22:J22">
    <cfRule type="expression" dxfId="619" priority="938">
      <formula>IF(AND($C22="",$D22=""),TRUE,FALSE)</formula>
    </cfRule>
  </conditionalFormatting>
  <conditionalFormatting sqref="G22 C22:D22">
    <cfRule type="expression" dxfId="618" priority="941">
      <formula>IF(OR($C22&lt;&gt;"",$D22&lt;&gt;""),TRUE,FALSE)</formula>
    </cfRule>
  </conditionalFormatting>
  <conditionalFormatting sqref="I22">
    <cfRule type="expression" dxfId="617" priority="939">
      <formula>IF(OR($C22&lt;&gt;"",$D22&lt;&gt;""),TRUE,FALSE)</formula>
    </cfRule>
  </conditionalFormatting>
  <conditionalFormatting sqref="H22 E22:F22">
    <cfRule type="expression" dxfId="616" priority="940">
      <formula>IF($E22="*VERIFICAR CÓDIGO*",TRUE,FALSE)</formula>
    </cfRule>
  </conditionalFormatting>
  <conditionalFormatting sqref="O22">
    <cfRule type="cellIs" dxfId="615" priority="935" operator="equal">
      <formula>"C"</formula>
    </cfRule>
    <cfRule type="cellIs" dxfId="614" priority="936" operator="equal">
      <formula>"A"</formula>
    </cfRule>
    <cfRule type="cellIs" dxfId="613" priority="937" operator="equal">
      <formula>"B"</formula>
    </cfRule>
  </conditionalFormatting>
  <conditionalFormatting sqref="B23">
    <cfRule type="expression" dxfId="612" priority="929">
      <formula>IFERROR($E23,TRUE)</formula>
    </cfRule>
  </conditionalFormatting>
  <conditionalFormatting sqref="B23">
    <cfRule type="expression" dxfId="611" priority="927">
      <formula>IF(AND($C23="",$D23=""),TRUE,FALSE)</formula>
    </cfRule>
  </conditionalFormatting>
  <conditionalFormatting sqref="B23">
    <cfRule type="expression" dxfId="610" priority="928">
      <formula>IF(OR($C23&lt;&gt;"",$D23&lt;&gt;""),TRUE,FALSE)</formula>
    </cfRule>
  </conditionalFormatting>
  <conditionalFormatting sqref="L23:O23 C23:J23">
    <cfRule type="expression" dxfId="609" priority="925">
      <formula>IFERROR($E23,TRUE)</formula>
    </cfRule>
  </conditionalFormatting>
  <conditionalFormatting sqref="N23">
    <cfRule type="expression" dxfId="608" priority="926">
      <formula>IFERROR($E23,TRUE)</formula>
    </cfRule>
  </conditionalFormatting>
  <conditionalFormatting sqref="L23:O23 C23:J23">
    <cfRule type="expression" dxfId="607" priority="921">
      <formula>IF(AND($C23="",$D23=""),TRUE,FALSE)</formula>
    </cfRule>
  </conditionalFormatting>
  <conditionalFormatting sqref="G23 C23:D23">
    <cfRule type="expression" dxfId="606" priority="924">
      <formula>IF(OR($C23&lt;&gt;"",$D23&lt;&gt;""),TRUE,FALSE)</formula>
    </cfRule>
  </conditionalFormatting>
  <conditionalFormatting sqref="I23">
    <cfRule type="expression" dxfId="605" priority="922">
      <formula>IF(OR($C23&lt;&gt;"",$D23&lt;&gt;""),TRUE,FALSE)</formula>
    </cfRule>
  </conditionalFormatting>
  <conditionalFormatting sqref="H23 E23:F23">
    <cfRule type="expression" dxfId="604" priority="923">
      <formula>IF($E23="*VERIFICAR CÓDIGO*",TRUE,FALSE)</formula>
    </cfRule>
  </conditionalFormatting>
  <conditionalFormatting sqref="O23">
    <cfRule type="cellIs" dxfId="603" priority="918" operator="equal">
      <formula>"C"</formula>
    </cfRule>
    <cfRule type="cellIs" dxfId="602" priority="919" operator="equal">
      <formula>"A"</formula>
    </cfRule>
    <cfRule type="cellIs" dxfId="601" priority="920" operator="equal">
      <formula>"B"</formula>
    </cfRule>
  </conditionalFormatting>
  <conditionalFormatting sqref="L25 C25 E25:J25 N25:O25">
    <cfRule type="expression" dxfId="600" priority="916">
      <formula>IFERROR($E25,TRUE)</formula>
    </cfRule>
  </conditionalFormatting>
  <conditionalFormatting sqref="N25">
    <cfRule type="expression" dxfId="599" priority="917">
      <formula>IFERROR($E25,TRUE)</formula>
    </cfRule>
  </conditionalFormatting>
  <conditionalFormatting sqref="L25 C25 E25:J25 N25:O25">
    <cfRule type="expression" dxfId="598" priority="912">
      <formula>IF(AND($C25="",$D25=""),TRUE,FALSE)</formula>
    </cfRule>
  </conditionalFormatting>
  <conditionalFormatting sqref="G25 C25">
    <cfRule type="expression" dxfId="597" priority="915">
      <formula>IF(OR($C25&lt;&gt;"",$D25&lt;&gt;""),TRUE,FALSE)</formula>
    </cfRule>
  </conditionalFormatting>
  <conditionalFormatting sqref="I25">
    <cfRule type="expression" dxfId="596" priority="913">
      <formula>IF(OR($C25&lt;&gt;"",$D25&lt;&gt;""),TRUE,FALSE)</formula>
    </cfRule>
  </conditionalFormatting>
  <conditionalFormatting sqref="H25 E25:F25">
    <cfRule type="expression" dxfId="595" priority="914">
      <formula>IF($E25="*VERIFICAR CÓDIGO*",TRUE,FALSE)</formula>
    </cfRule>
  </conditionalFormatting>
  <conditionalFormatting sqref="O25">
    <cfRule type="cellIs" dxfId="594" priority="909" operator="equal">
      <formula>"C"</formula>
    </cfRule>
    <cfRule type="cellIs" dxfId="593" priority="910" operator="equal">
      <formula>"A"</formula>
    </cfRule>
    <cfRule type="cellIs" dxfId="592" priority="911" operator="equal">
      <formula>"B"</formula>
    </cfRule>
  </conditionalFormatting>
  <conditionalFormatting sqref="O26">
    <cfRule type="cellIs" dxfId="591" priority="900" operator="equal">
      <formula>"C"</formula>
    </cfRule>
    <cfRule type="cellIs" dxfId="590" priority="901" operator="equal">
      <formula>"A"</formula>
    </cfRule>
    <cfRule type="cellIs" dxfId="589" priority="902" operator="equal">
      <formula>"B"</formula>
    </cfRule>
  </conditionalFormatting>
  <conditionalFormatting sqref="L28 C28 E28:J28 N28:O28">
    <cfRule type="expression" dxfId="588" priority="898">
      <formula>IFERROR($E28,TRUE)</formula>
    </cfRule>
  </conditionalFormatting>
  <conditionalFormatting sqref="N28">
    <cfRule type="expression" dxfId="587" priority="899">
      <formula>IFERROR($E28,TRUE)</formula>
    </cfRule>
  </conditionalFormatting>
  <conditionalFormatting sqref="L28 C28 E28:J28 N28:O28">
    <cfRule type="expression" dxfId="586" priority="894">
      <formula>IF(AND($C28="",$D28=""),TRUE,FALSE)</formula>
    </cfRule>
  </conditionalFormatting>
  <conditionalFormatting sqref="G28 C28">
    <cfRule type="expression" dxfId="585" priority="897">
      <formula>IF(OR($C28&lt;&gt;"",$D28&lt;&gt;""),TRUE,FALSE)</formula>
    </cfRule>
  </conditionalFormatting>
  <conditionalFormatting sqref="I28">
    <cfRule type="expression" dxfId="584" priority="895">
      <formula>IF(OR($C28&lt;&gt;"",$D28&lt;&gt;""),TRUE,FALSE)</formula>
    </cfRule>
  </conditionalFormatting>
  <conditionalFormatting sqref="E28:F28 H28">
    <cfRule type="expression" dxfId="583" priority="896">
      <formula>IF($E28="*VERIFICAR CÓDIGO*",TRUE,FALSE)</formula>
    </cfRule>
  </conditionalFormatting>
  <conditionalFormatting sqref="O28">
    <cfRule type="cellIs" dxfId="582" priority="891" operator="equal">
      <formula>"C"</formula>
    </cfRule>
    <cfRule type="cellIs" dxfId="581" priority="892" operator="equal">
      <formula>"A"</formula>
    </cfRule>
    <cfRule type="cellIs" dxfId="580" priority="893" operator="equal">
      <formula>"B"</formula>
    </cfRule>
  </conditionalFormatting>
  <conditionalFormatting sqref="L27 C27 E27:J27 N27:O27">
    <cfRule type="expression" dxfId="579" priority="889">
      <formula>IFERROR($E27,TRUE)</formula>
    </cfRule>
  </conditionalFormatting>
  <conditionalFormatting sqref="G27 C27">
    <cfRule type="expression" dxfId="578" priority="888">
      <formula>IF(OR($C27&lt;&gt;"",$D27&lt;&gt;""),TRUE,FALSE)</formula>
    </cfRule>
  </conditionalFormatting>
  <conditionalFormatting sqref="N27">
    <cfRule type="expression" dxfId="577" priority="890">
      <formula>IFERROR($E27,TRUE)</formula>
    </cfRule>
  </conditionalFormatting>
  <conditionalFormatting sqref="L27 C27 E27:J27 N27:O27">
    <cfRule type="expression" dxfId="576" priority="885">
      <formula>IF(AND($C27="",$D27=""),TRUE,FALSE)</formula>
    </cfRule>
  </conditionalFormatting>
  <conditionalFormatting sqref="I27">
    <cfRule type="expression" dxfId="575" priority="886">
      <formula>IF(OR($C27&lt;&gt;"",$D27&lt;&gt;""),TRUE,FALSE)</formula>
    </cfRule>
  </conditionalFormatting>
  <conditionalFormatting sqref="E27:F27 H27">
    <cfRule type="expression" dxfId="574" priority="887">
      <formula>IF($E27="*VERIFICAR CÓDIGO*",TRUE,FALSE)</formula>
    </cfRule>
  </conditionalFormatting>
  <conditionalFormatting sqref="O27">
    <cfRule type="cellIs" dxfId="573" priority="882" operator="equal">
      <formula>"C"</formula>
    </cfRule>
    <cfRule type="cellIs" dxfId="572" priority="883" operator="equal">
      <formula>"A"</formula>
    </cfRule>
    <cfRule type="cellIs" dxfId="571" priority="884" operator="equal">
      <formula>"B"</formula>
    </cfRule>
  </conditionalFormatting>
  <conditionalFormatting sqref="L24:O24 B24:C24 E24:J24 B25:B28 M25:M28">
    <cfRule type="expression" dxfId="570" priority="880">
      <formula>IFERROR($E24,TRUE)</formula>
    </cfRule>
  </conditionalFormatting>
  <conditionalFormatting sqref="N24">
    <cfRule type="expression" dxfId="569" priority="881">
      <formula>IFERROR($E24,TRUE)</formula>
    </cfRule>
  </conditionalFormatting>
  <conditionalFormatting sqref="L24:O24 B24:C24 E24:J24 B25:B28 M25:M28">
    <cfRule type="expression" dxfId="568" priority="876">
      <formula>IF(AND($C24="",$D24=""),TRUE,FALSE)</formula>
    </cfRule>
  </conditionalFormatting>
  <conditionalFormatting sqref="G24 B24:C24 B25:B28">
    <cfRule type="expression" dxfId="567" priority="879">
      <formula>IF(OR($C24&lt;&gt;"",$D24&lt;&gt;""),TRUE,FALSE)</formula>
    </cfRule>
  </conditionalFormatting>
  <conditionalFormatting sqref="I24">
    <cfRule type="expression" dxfId="566" priority="877">
      <formula>IF(OR($C24&lt;&gt;"",$D24&lt;&gt;""),TRUE,FALSE)</formula>
    </cfRule>
  </conditionalFormatting>
  <conditionalFormatting sqref="H24 E24:F24">
    <cfRule type="expression" dxfId="565" priority="878">
      <formula>IF($E24="*VERIFICAR CÓDIGO*",TRUE,FALSE)</formula>
    </cfRule>
  </conditionalFormatting>
  <conditionalFormatting sqref="O24">
    <cfRule type="cellIs" dxfId="564" priority="873" operator="equal">
      <formula>"C"</formula>
    </cfRule>
    <cfRule type="cellIs" dxfId="563" priority="874" operator="equal">
      <formula>"A"</formula>
    </cfRule>
    <cfRule type="cellIs" dxfId="562" priority="875" operator="equal">
      <formula>"B"</formula>
    </cfRule>
  </conditionalFormatting>
  <conditionalFormatting sqref="B29">
    <cfRule type="expression" dxfId="561" priority="850">
      <formula>IFERROR($E29,TRUE)</formula>
    </cfRule>
  </conditionalFormatting>
  <conditionalFormatting sqref="B29">
    <cfRule type="expression" dxfId="560" priority="848">
      <formula>IF(AND($C29="",$D29=""),TRUE,FALSE)</formula>
    </cfRule>
  </conditionalFormatting>
  <conditionalFormatting sqref="B29">
    <cfRule type="expression" dxfId="559" priority="849">
      <formula>IF(OR($C29&lt;&gt;"",$D29&lt;&gt;""),TRUE,FALSE)</formula>
    </cfRule>
  </conditionalFormatting>
  <conditionalFormatting sqref="L29:O29 C29:J29">
    <cfRule type="expression" dxfId="558" priority="846">
      <formula>IFERROR($E29,TRUE)</formula>
    </cfRule>
  </conditionalFormatting>
  <conditionalFormatting sqref="N29">
    <cfRule type="expression" dxfId="557" priority="847">
      <formula>IFERROR($E29,TRUE)</formula>
    </cfRule>
  </conditionalFormatting>
  <conditionalFormatting sqref="L29:O29 C29:J29">
    <cfRule type="expression" dxfId="556" priority="842">
      <formula>IF(AND($C29="",$D29=""),TRUE,FALSE)</formula>
    </cfRule>
  </conditionalFormatting>
  <conditionalFormatting sqref="G29 C29:D29">
    <cfRule type="expression" dxfId="555" priority="845">
      <formula>IF(OR($C29&lt;&gt;"",$D29&lt;&gt;""),TRUE,FALSE)</formula>
    </cfRule>
  </conditionalFormatting>
  <conditionalFormatting sqref="I29">
    <cfRule type="expression" dxfId="554" priority="843">
      <formula>IF(OR($C29&lt;&gt;"",$D29&lt;&gt;""),TRUE,FALSE)</formula>
    </cfRule>
  </conditionalFormatting>
  <conditionalFormatting sqref="H29 E29:F29">
    <cfRule type="expression" dxfId="553" priority="844">
      <formula>IF($E29="*VERIFICAR CÓDIGO*",TRUE,FALSE)</formula>
    </cfRule>
  </conditionalFormatting>
  <conditionalFormatting sqref="O29">
    <cfRule type="cellIs" dxfId="552" priority="839" operator="equal">
      <formula>"C"</formula>
    </cfRule>
    <cfRule type="cellIs" dxfId="551" priority="840" operator="equal">
      <formula>"A"</formula>
    </cfRule>
    <cfRule type="cellIs" dxfId="550" priority="841" operator="equal">
      <formula>"B"</formula>
    </cfRule>
  </conditionalFormatting>
  <conditionalFormatting sqref="L30:O30 C30 E30:J30 M31:M32">
    <cfRule type="expression" dxfId="549" priority="837">
      <formula>IFERROR($E30,TRUE)</formula>
    </cfRule>
  </conditionalFormatting>
  <conditionalFormatting sqref="N30">
    <cfRule type="expression" dxfId="548" priority="838">
      <formula>IFERROR($E30,TRUE)</formula>
    </cfRule>
  </conditionalFormatting>
  <conditionalFormatting sqref="L30:O30 C30 E30:J30 M31:M32">
    <cfRule type="expression" dxfId="547" priority="833">
      <formula>IF(AND($C30="",$D30=""),TRUE,FALSE)</formula>
    </cfRule>
  </conditionalFormatting>
  <conditionalFormatting sqref="G30 C30">
    <cfRule type="expression" dxfId="546" priority="836">
      <formula>IF(OR($C30&lt;&gt;"",$D30&lt;&gt;""),TRUE,FALSE)</formula>
    </cfRule>
  </conditionalFormatting>
  <conditionalFormatting sqref="I30">
    <cfRule type="expression" dxfId="545" priority="834">
      <formula>IF(OR($C30&lt;&gt;"",$D30&lt;&gt;""),TRUE,FALSE)</formula>
    </cfRule>
  </conditionalFormatting>
  <conditionalFormatting sqref="H30 E30:F30">
    <cfRule type="expression" dxfId="544" priority="835">
      <formula>IF($E30="*VERIFICAR CÓDIGO*",TRUE,FALSE)</formula>
    </cfRule>
  </conditionalFormatting>
  <conditionalFormatting sqref="O30">
    <cfRule type="cellIs" dxfId="543" priority="830" operator="equal">
      <formula>"C"</formula>
    </cfRule>
    <cfRule type="cellIs" dxfId="542" priority="831" operator="equal">
      <formula>"A"</formula>
    </cfRule>
    <cfRule type="cellIs" dxfId="541" priority="832" operator="equal">
      <formula>"B"</formula>
    </cfRule>
  </conditionalFormatting>
  <conditionalFormatting sqref="L31 C31 E31:J31 N31:O31">
    <cfRule type="expression" dxfId="540" priority="828">
      <formula>IFERROR($E31,TRUE)</formula>
    </cfRule>
  </conditionalFormatting>
  <conditionalFormatting sqref="N31">
    <cfRule type="expression" dxfId="539" priority="829">
      <formula>IFERROR($E31,TRUE)</formula>
    </cfRule>
  </conditionalFormatting>
  <conditionalFormatting sqref="L31 C31 E31:J31 N31:O31">
    <cfRule type="expression" dxfId="538" priority="824">
      <formula>IF(AND($C31="",$D31=""),TRUE,FALSE)</formula>
    </cfRule>
  </conditionalFormatting>
  <conditionalFormatting sqref="G31 C31">
    <cfRule type="expression" dxfId="537" priority="827">
      <formula>IF(OR($C31&lt;&gt;"",$D31&lt;&gt;""),TRUE,FALSE)</formula>
    </cfRule>
  </conditionalFormatting>
  <conditionalFormatting sqref="I31">
    <cfRule type="expression" dxfId="536" priority="825">
      <formula>IF(OR($C31&lt;&gt;"",$D31&lt;&gt;""),TRUE,FALSE)</formula>
    </cfRule>
  </conditionalFormatting>
  <conditionalFormatting sqref="E31:F31 H31">
    <cfRule type="expression" dxfId="535" priority="826">
      <formula>IF($E31="*VERIFICAR CÓDIGO*",TRUE,FALSE)</formula>
    </cfRule>
  </conditionalFormatting>
  <conditionalFormatting sqref="O31">
    <cfRule type="cellIs" dxfId="534" priority="821" operator="equal">
      <formula>"C"</formula>
    </cfRule>
    <cfRule type="cellIs" dxfId="533" priority="822" operator="equal">
      <formula>"A"</formula>
    </cfRule>
    <cfRule type="cellIs" dxfId="532" priority="823" operator="equal">
      <formula>"B"</formula>
    </cfRule>
  </conditionalFormatting>
  <conditionalFormatting sqref="L32 C32 E32:J32 N32:O32">
    <cfRule type="expression" dxfId="531" priority="810">
      <formula>IFERROR($E32,TRUE)</formula>
    </cfRule>
  </conditionalFormatting>
  <conditionalFormatting sqref="G32 C32">
    <cfRule type="expression" dxfId="530" priority="809">
      <formula>IF(OR($C32&lt;&gt;"",$D32&lt;&gt;""),TRUE,FALSE)</formula>
    </cfRule>
  </conditionalFormatting>
  <conditionalFormatting sqref="N32">
    <cfRule type="expression" dxfId="529" priority="811">
      <formula>IFERROR($E32,TRUE)</formula>
    </cfRule>
  </conditionalFormatting>
  <conditionalFormatting sqref="L32 C32 E32:J32 N32:O32">
    <cfRule type="expression" dxfId="528" priority="806">
      <formula>IF(AND($C32="",$D32=""),TRUE,FALSE)</formula>
    </cfRule>
  </conditionalFormatting>
  <conditionalFormatting sqref="I32">
    <cfRule type="expression" dxfId="527" priority="807">
      <formula>IF(OR($C32&lt;&gt;"",$D32&lt;&gt;""),TRUE,FALSE)</formula>
    </cfRule>
  </conditionalFormatting>
  <conditionalFormatting sqref="E32:F32 H32">
    <cfRule type="expression" dxfId="526" priority="808">
      <formula>IF($E32="*VERIFICAR CÓDIGO*",TRUE,FALSE)</formula>
    </cfRule>
  </conditionalFormatting>
  <conditionalFormatting sqref="O32">
    <cfRule type="cellIs" dxfId="525" priority="803" operator="equal">
      <formula>"C"</formula>
    </cfRule>
    <cfRule type="cellIs" dxfId="524" priority="804" operator="equal">
      <formula>"A"</formula>
    </cfRule>
    <cfRule type="cellIs" dxfId="523" priority="805" operator="equal">
      <formula>"B"</formula>
    </cfRule>
  </conditionalFormatting>
  <conditionalFormatting sqref="D38 B38">
    <cfRule type="expression" dxfId="522" priority="787">
      <formula>IFERROR($E38,TRUE)</formula>
    </cfRule>
  </conditionalFormatting>
  <conditionalFormatting sqref="D38 B38">
    <cfRule type="expression" dxfId="521" priority="785">
      <formula>IF(AND($C38="",$D38=""),TRUE,FALSE)</formula>
    </cfRule>
  </conditionalFormatting>
  <conditionalFormatting sqref="D38 B38">
    <cfRule type="expression" dxfId="520" priority="786">
      <formula>IF(OR($C38&lt;&gt;"",$D38&lt;&gt;""),TRUE,FALSE)</formula>
    </cfRule>
  </conditionalFormatting>
  <conditionalFormatting sqref="B33">
    <cfRule type="expression" dxfId="519" priority="784">
      <formula>IFERROR($E33,TRUE)</formula>
    </cfRule>
  </conditionalFormatting>
  <conditionalFormatting sqref="B33">
    <cfRule type="expression" dxfId="518" priority="782">
      <formula>IF(AND($C33="",$D33=""),TRUE,FALSE)</formula>
    </cfRule>
  </conditionalFormatting>
  <conditionalFormatting sqref="B33">
    <cfRule type="expression" dxfId="517" priority="783">
      <formula>IF(OR($C33&lt;&gt;"",$D33&lt;&gt;""),TRUE,FALSE)</formula>
    </cfRule>
  </conditionalFormatting>
  <conditionalFormatting sqref="L33:O33 C33:J33">
    <cfRule type="expression" dxfId="516" priority="780">
      <formula>IFERROR($E33,TRUE)</formula>
    </cfRule>
  </conditionalFormatting>
  <conditionalFormatting sqref="N33">
    <cfRule type="expression" dxfId="515" priority="781">
      <formula>IFERROR($E33,TRUE)</formula>
    </cfRule>
  </conditionalFormatting>
  <conditionalFormatting sqref="L33:O33 C33:J33">
    <cfRule type="expression" dxfId="514" priority="776">
      <formula>IF(AND($C33="",$D33=""),TRUE,FALSE)</formula>
    </cfRule>
  </conditionalFormatting>
  <conditionalFormatting sqref="G33 C33:D33">
    <cfRule type="expression" dxfId="513" priority="779">
      <formula>IF(OR($C33&lt;&gt;"",$D33&lt;&gt;""),TRUE,FALSE)</formula>
    </cfRule>
  </conditionalFormatting>
  <conditionalFormatting sqref="I33">
    <cfRule type="expression" dxfId="512" priority="777">
      <formula>IF(OR($C33&lt;&gt;"",$D33&lt;&gt;""),TRUE,FALSE)</formula>
    </cfRule>
  </conditionalFormatting>
  <conditionalFormatting sqref="H33 E33:F33">
    <cfRule type="expression" dxfId="511" priority="778">
      <formula>IF($E33="*VERIFICAR CÓDIGO*",TRUE,FALSE)</formula>
    </cfRule>
  </conditionalFormatting>
  <conditionalFormatting sqref="O33">
    <cfRule type="cellIs" dxfId="510" priority="773" operator="equal">
      <formula>"C"</formula>
    </cfRule>
    <cfRule type="cellIs" dxfId="509" priority="774" operator="equal">
      <formula>"A"</formula>
    </cfRule>
    <cfRule type="cellIs" dxfId="508" priority="775" operator="equal">
      <formula>"B"</formula>
    </cfRule>
  </conditionalFormatting>
  <conditionalFormatting sqref="L38:O38 C38 E38:J38">
    <cfRule type="expression" dxfId="507" priority="771">
      <formula>IFERROR($E38,TRUE)</formula>
    </cfRule>
  </conditionalFormatting>
  <conditionalFormatting sqref="N38">
    <cfRule type="expression" dxfId="506" priority="772">
      <formula>IFERROR($E38,TRUE)</formula>
    </cfRule>
  </conditionalFormatting>
  <conditionalFormatting sqref="L38:O38 C38 E38:J38">
    <cfRule type="expression" dxfId="505" priority="767">
      <formula>IF(AND($C38="",$D38=""),TRUE,FALSE)</formula>
    </cfRule>
  </conditionalFormatting>
  <conditionalFormatting sqref="G38 C38">
    <cfRule type="expression" dxfId="504" priority="770">
      <formula>IF(OR($C38&lt;&gt;"",$D38&lt;&gt;""),TRUE,FALSE)</formula>
    </cfRule>
  </conditionalFormatting>
  <conditionalFormatting sqref="I38">
    <cfRule type="expression" dxfId="503" priority="768">
      <formula>IF(OR($C38&lt;&gt;"",$D38&lt;&gt;""),TRUE,FALSE)</formula>
    </cfRule>
  </conditionalFormatting>
  <conditionalFormatting sqref="H38 E38:F38">
    <cfRule type="expression" dxfId="502" priority="769">
      <formula>IF($E38="*VERIFICAR CÓDIGO*",TRUE,FALSE)</formula>
    </cfRule>
  </conditionalFormatting>
  <conditionalFormatting sqref="O38">
    <cfRule type="cellIs" dxfId="501" priority="764" operator="equal">
      <formula>"C"</formula>
    </cfRule>
    <cfRule type="cellIs" dxfId="500" priority="765" operator="equal">
      <formula>"A"</formula>
    </cfRule>
    <cfRule type="cellIs" dxfId="499" priority="766" operator="equal">
      <formula>"B"</formula>
    </cfRule>
  </conditionalFormatting>
  <conditionalFormatting sqref="D34:D36 B34:B36">
    <cfRule type="expression" dxfId="498" priority="761">
      <formula>IFERROR($E34,TRUE)</formula>
    </cfRule>
  </conditionalFormatting>
  <conditionalFormatting sqref="D34:D36 B34:B36">
    <cfRule type="expression" dxfId="497" priority="759">
      <formula>IF(AND($C34="",$D34=""),TRUE,FALSE)</formula>
    </cfRule>
  </conditionalFormatting>
  <conditionalFormatting sqref="D34:D36 B34:B36">
    <cfRule type="expression" dxfId="496" priority="760">
      <formula>IF(OR($C34&lt;&gt;"",$D34&lt;&gt;""),TRUE,FALSE)</formula>
    </cfRule>
  </conditionalFormatting>
  <conditionalFormatting sqref="L34:O34 C34 E34:J34 M35:M36">
    <cfRule type="expression" dxfId="495" priority="757">
      <formula>IFERROR($E34,TRUE)</formula>
    </cfRule>
  </conditionalFormatting>
  <conditionalFormatting sqref="N34">
    <cfRule type="expression" dxfId="494" priority="758">
      <formula>IFERROR($E34,TRUE)</formula>
    </cfRule>
  </conditionalFormatting>
  <conditionalFormatting sqref="L34:O34 C34 E34:J34 M35:M36">
    <cfRule type="expression" dxfId="493" priority="753">
      <formula>IF(AND($C34="",$D34=""),TRUE,FALSE)</formula>
    </cfRule>
  </conditionalFormatting>
  <conditionalFormatting sqref="G34 C34">
    <cfRule type="expression" dxfId="492" priority="756">
      <formula>IF(OR($C34&lt;&gt;"",$D34&lt;&gt;""),TRUE,FALSE)</formula>
    </cfRule>
  </conditionalFormatting>
  <conditionalFormatting sqref="I34">
    <cfRule type="expression" dxfId="491" priority="754">
      <formula>IF(OR($C34&lt;&gt;"",$D34&lt;&gt;""),TRUE,FALSE)</formula>
    </cfRule>
  </conditionalFormatting>
  <conditionalFormatting sqref="H34 E34:F34">
    <cfRule type="expression" dxfId="490" priority="755">
      <formula>IF($E34="*VERIFICAR CÓDIGO*",TRUE,FALSE)</formula>
    </cfRule>
  </conditionalFormatting>
  <conditionalFormatting sqref="O34">
    <cfRule type="cellIs" dxfId="489" priority="750" operator="equal">
      <formula>"C"</formula>
    </cfRule>
    <cfRule type="cellIs" dxfId="488" priority="751" operator="equal">
      <formula>"A"</formula>
    </cfRule>
    <cfRule type="cellIs" dxfId="487" priority="752" operator="equal">
      <formula>"B"</formula>
    </cfRule>
  </conditionalFormatting>
  <conditionalFormatting sqref="L35 C35 E35:J35 N35:O35">
    <cfRule type="expression" dxfId="486" priority="748">
      <formula>IFERROR($E35,TRUE)</formula>
    </cfRule>
  </conditionalFormatting>
  <conditionalFormatting sqref="N35">
    <cfRule type="expression" dxfId="485" priority="749">
      <formula>IFERROR($E35,TRUE)</formula>
    </cfRule>
  </conditionalFormatting>
  <conditionalFormatting sqref="L35 C35 E35:J35 N35:O35">
    <cfRule type="expression" dxfId="484" priority="744">
      <formula>IF(AND($C35="",$D35=""),TRUE,FALSE)</formula>
    </cfRule>
  </conditionalFormatting>
  <conditionalFormatting sqref="G35 C35">
    <cfRule type="expression" dxfId="483" priority="747">
      <formula>IF(OR($C35&lt;&gt;"",$D35&lt;&gt;""),TRUE,FALSE)</formula>
    </cfRule>
  </conditionalFormatting>
  <conditionalFormatting sqref="I35">
    <cfRule type="expression" dxfId="482" priority="745">
      <formula>IF(OR($C35&lt;&gt;"",$D35&lt;&gt;""),TRUE,FALSE)</formula>
    </cfRule>
  </conditionalFormatting>
  <conditionalFormatting sqref="E35:F35 H35">
    <cfRule type="expression" dxfId="481" priority="746">
      <formula>IF($E35="*VERIFICAR CÓDIGO*",TRUE,FALSE)</formula>
    </cfRule>
  </conditionalFormatting>
  <conditionalFormatting sqref="O35">
    <cfRule type="cellIs" dxfId="480" priority="741" operator="equal">
      <formula>"C"</formula>
    </cfRule>
    <cfRule type="cellIs" dxfId="479" priority="742" operator="equal">
      <formula>"A"</formula>
    </cfRule>
    <cfRule type="cellIs" dxfId="478" priority="743" operator="equal">
      <formula>"B"</formula>
    </cfRule>
  </conditionalFormatting>
  <conditionalFormatting sqref="L36 C36 E36:J36 N36:O36">
    <cfRule type="expression" dxfId="477" priority="739">
      <formula>IFERROR($E36,TRUE)</formula>
    </cfRule>
  </conditionalFormatting>
  <conditionalFormatting sqref="G36 C36">
    <cfRule type="expression" dxfId="476" priority="738">
      <formula>IF(OR($C36&lt;&gt;"",$D36&lt;&gt;""),TRUE,FALSE)</formula>
    </cfRule>
  </conditionalFormatting>
  <conditionalFormatting sqref="N36">
    <cfRule type="expression" dxfId="475" priority="740">
      <formula>IFERROR($E36,TRUE)</formula>
    </cfRule>
  </conditionalFormatting>
  <conditionalFormatting sqref="L36 C36 E36:J36 N36:O36">
    <cfRule type="expression" dxfId="474" priority="735">
      <formula>IF(AND($C36="",$D36=""),TRUE,FALSE)</formula>
    </cfRule>
  </conditionalFormatting>
  <conditionalFormatting sqref="I36">
    <cfRule type="expression" dxfId="473" priority="736">
      <formula>IF(OR($C36&lt;&gt;"",$D36&lt;&gt;""),TRUE,FALSE)</formula>
    </cfRule>
  </conditionalFormatting>
  <conditionalFormatting sqref="E36:F36 H36">
    <cfRule type="expression" dxfId="472" priority="737">
      <formula>IF($E36="*VERIFICAR CÓDIGO*",TRUE,FALSE)</formula>
    </cfRule>
  </conditionalFormatting>
  <conditionalFormatting sqref="O36">
    <cfRule type="cellIs" dxfId="471" priority="732" operator="equal">
      <formula>"C"</formula>
    </cfRule>
    <cfRule type="cellIs" dxfId="470" priority="733" operator="equal">
      <formula>"A"</formula>
    </cfRule>
    <cfRule type="cellIs" dxfId="469" priority="734" operator="equal">
      <formula>"B"</formula>
    </cfRule>
  </conditionalFormatting>
  <conditionalFormatting sqref="B37">
    <cfRule type="expression" dxfId="468" priority="729">
      <formula>IFERROR($E37,TRUE)</formula>
    </cfRule>
  </conditionalFormatting>
  <conditionalFormatting sqref="B37">
    <cfRule type="expression" dxfId="467" priority="727">
      <formula>IF(AND($C37="",$D37=""),TRUE,FALSE)</formula>
    </cfRule>
  </conditionalFormatting>
  <conditionalFormatting sqref="B37">
    <cfRule type="expression" dxfId="466" priority="728">
      <formula>IF(OR($C37&lt;&gt;"",$D37&lt;&gt;""),TRUE,FALSE)</formula>
    </cfRule>
  </conditionalFormatting>
  <conditionalFormatting sqref="L37:O37 C37:J37">
    <cfRule type="expression" dxfId="465" priority="725">
      <formula>IFERROR($E37,TRUE)</formula>
    </cfRule>
  </conditionalFormatting>
  <conditionalFormatting sqref="N37">
    <cfRule type="expression" dxfId="464" priority="726">
      <formula>IFERROR($E37,TRUE)</formula>
    </cfRule>
  </conditionalFormatting>
  <conditionalFormatting sqref="L37:O37 C37:J37">
    <cfRule type="expression" dxfId="463" priority="721">
      <formula>IF(AND($C37="",$D37=""),TRUE,FALSE)</formula>
    </cfRule>
  </conditionalFormatting>
  <conditionalFormatting sqref="G37 C37:D37">
    <cfRule type="expression" dxfId="462" priority="724">
      <formula>IF(OR($C37&lt;&gt;"",$D37&lt;&gt;""),TRUE,FALSE)</formula>
    </cfRule>
  </conditionalFormatting>
  <conditionalFormatting sqref="I37">
    <cfRule type="expression" dxfId="461" priority="722">
      <formula>IF(OR($C37&lt;&gt;"",$D37&lt;&gt;""),TRUE,FALSE)</formula>
    </cfRule>
  </conditionalFormatting>
  <conditionalFormatting sqref="H37 E37:F37">
    <cfRule type="expression" dxfId="460" priority="723">
      <formula>IF($E37="*VERIFICAR CÓDIGO*",TRUE,FALSE)</formula>
    </cfRule>
  </conditionalFormatting>
  <conditionalFormatting sqref="O37">
    <cfRule type="cellIs" dxfId="459" priority="718" operator="equal">
      <formula>"C"</formula>
    </cfRule>
    <cfRule type="cellIs" dxfId="458" priority="719" operator="equal">
      <formula>"A"</formula>
    </cfRule>
    <cfRule type="cellIs" dxfId="457" priority="720" operator="equal">
      <formula>"B"</formula>
    </cfRule>
  </conditionalFormatting>
  <conditionalFormatting sqref="L42:O42 C42:J42">
    <cfRule type="expression" dxfId="456" priority="711">
      <formula>IFERROR($E42,TRUE)</formula>
    </cfRule>
  </conditionalFormatting>
  <conditionalFormatting sqref="N42">
    <cfRule type="expression" dxfId="455" priority="712">
      <formula>IFERROR($E42,TRUE)</formula>
    </cfRule>
  </conditionalFormatting>
  <conditionalFormatting sqref="L42:O42 C42:J42">
    <cfRule type="expression" dxfId="454" priority="707">
      <formula>IF(AND($C42="",$D42=""),TRUE,FALSE)</formula>
    </cfRule>
  </conditionalFormatting>
  <conditionalFormatting sqref="G42 C42:D42">
    <cfRule type="expression" dxfId="453" priority="710">
      <formula>IF(OR($C42&lt;&gt;"",$D42&lt;&gt;""),TRUE,FALSE)</formula>
    </cfRule>
  </conditionalFormatting>
  <conditionalFormatting sqref="I42">
    <cfRule type="expression" dxfId="452" priority="708">
      <formula>IF(OR($C42&lt;&gt;"",$D42&lt;&gt;""),TRUE,FALSE)</formula>
    </cfRule>
  </conditionalFormatting>
  <conditionalFormatting sqref="H42 E42:F42">
    <cfRule type="expression" dxfId="451" priority="709">
      <formula>IF($E42="*VERIFICAR CÓDIGO*",TRUE,FALSE)</formula>
    </cfRule>
  </conditionalFormatting>
  <conditionalFormatting sqref="O42">
    <cfRule type="cellIs" dxfId="450" priority="704" operator="equal">
      <formula>"C"</formula>
    </cfRule>
    <cfRule type="cellIs" dxfId="449" priority="705" operator="equal">
      <formula>"A"</formula>
    </cfRule>
    <cfRule type="cellIs" dxfId="448" priority="706" operator="equal">
      <formula>"B"</formula>
    </cfRule>
  </conditionalFormatting>
  <conditionalFormatting sqref="D50">
    <cfRule type="expression" dxfId="447" priority="47201">
      <formula>IF((COUNTIF($A$5:$A73,A50))&gt;1,TRUE,FALSE)</formula>
    </cfRule>
  </conditionalFormatting>
  <conditionalFormatting sqref="B60:J60 L60:O60">
    <cfRule type="expression" dxfId="446" priority="699">
      <formula>IFERROR($E60,TRUE)</formula>
    </cfRule>
  </conditionalFormatting>
  <conditionalFormatting sqref="N60">
    <cfRule type="expression" dxfId="445" priority="700">
      <formula>IFERROR($E60,TRUE)</formula>
    </cfRule>
  </conditionalFormatting>
  <conditionalFormatting sqref="B60:J60 L60:O60">
    <cfRule type="expression" dxfId="444" priority="695">
      <formula>IF(AND($C60="",$D60=""),TRUE,FALSE)</formula>
    </cfRule>
  </conditionalFormatting>
  <conditionalFormatting sqref="B60:D60 G60">
    <cfRule type="expression" dxfId="443" priority="698">
      <formula>IF(OR($C60&lt;&gt;"",$D60&lt;&gt;""),TRUE,FALSE)</formula>
    </cfRule>
  </conditionalFormatting>
  <conditionalFormatting sqref="I60">
    <cfRule type="expression" dxfId="442" priority="696">
      <formula>IF(OR($C60&lt;&gt;"",$D60&lt;&gt;""),TRUE,FALSE)</formula>
    </cfRule>
  </conditionalFormatting>
  <conditionalFormatting sqref="E60:F60 H60">
    <cfRule type="expression" dxfId="441" priority="697">
      <formula>IF($E60="*VERIFICAR CÓDIGO*",TRUE,FALSE)</formula>
    </cfRule>
  </conditionalFormatting>
  <conditionalFormatting sqref="O60">
    <cfRule type="cellIs" dxfId="440" priority="692" operator="equal">
      <formula>"C"</formula>
    </cfRule>
    <cfRule type="cellIs" dxfId="439" priority="693" operator="equal">
      <formula>"A"</formula>
    </cfRule>
    <cfRule type="cellIs" dxfId="438" priority="694" operator="equal">
      <formula>"B"</formula>
    </cfRule>
  </conditionalFormatting>
  <conditionalFormatting sqref="D60:D61">
    <cfRule type="expression" dxfId="437" priority="47219">
      <formula>IF((COUNTIF($A$5:$A64,A60))&gt;1,TRUE,FALSE)</formula>
    </cfRule>
  </conditionalFormatting>
  <conditionalFormatting sqref="D24 D107:D110">
    <cfRule type="expression" dxfId="436" priority="47296">
      <formula>IF((COUNTIF($A$5:$A73,A24))&gt;1,TRUE,FALSE)</formula>
    </cfRule>
  </conditionalFormatting>
  <conditionalFormatting sqref="D54 D56:D58">
    <cfRule type="expression" dxfId="435" priority="47308">
      <formula>IF((COUNTIF($A$5:$A73,A54))&gt;1,TRUE,FALSE)</formula>
    </cfRule>
  </conditionalFormatting>
  <conditionalFormatting sqref="D62">
    <cfRule type="expression" dxfId="434" priority="47311">
      <formula>IF((COUNTIF($A$5:$A73,A62))&gt;1,TRUE,FALSE)</formula>
    </cfRule>
  </conditionalFormatting>
  <conditionalFormatting sqref="D60:D61">
    <cfRule type="expression" dxfId="433" priority="47312">
      <formula>IF((COUNTIF($A$5:$A65,A60))&gt;1,TRUE,FALSE)</formula>
    </cfRule>
  </conditionalFormatting>
  <conditionalFormatting sqref="L63:O63 C63:J63">
    <cfRule type="expression" dxfId="432" priority="688">
      <formula>IFERROR($E63,TRUE)</formula>
    </cfRule>
  </conditionalFormatting>
  <conditionalFormatting sqref="N63">
    <cfRule type="expression" dxfId="431" priority="689">
      <formula>IFERROR($E63,TRUE)</formula>
    </cfRule>
  </conditionalFormatting>
  <conditionalFormatting sqref="L63:O63 C63:J63">
    <cfRule type="expression" dxfId="430" priority="684">
      <formula>IF(AND($C63="",$D63=""),TRUE,FALSE)</formula>
    </cfRule>
  </conditionalFormatting>
  <conditionalFormatting sqref="G63 C63:D63">
    <cfRule type="expression" dxfId="429" priority="687">
      <formula>IF(OR($C63&lt;&gt;"",$D63&lt;&gt;""),TRUE,FALSE)</formula>
    </cfRule>
  </conditionalFormatting>
  <conditionalFormatting sqref="I63">
    <cfRule type="expression" dxfId="428" priority="685">
      <formula>IF(OR($C63&lt;&gt;"",$D63&lt;&gt;""),TRUE,FALSE)</formula>
    </cfRule>
  </conditionalFormatting>
  <conditionalFormatting sqref="E63:F63 H63">
    <cfRule type="expression" dxfId="427" priority="686">
      <formula>IF($E63="*VERIFICAR CÓDIGO*",TRUE,FALSE)</formula>
    </cfRule>
  </conditionalFormatting>
  <conditionalFormatting sqref="O63">
    <cfRule type="cellIs" dxfId="426" priority="681" operator="equal">
      <formula>"C"</formula>
    </cfRule>
    <cfRule type="cellIs" dxfId="425" priority="682" operator="equal">
      <formula>"A"</formula>
    </cfRule>
    <cfRule type="cellIs" dxfId="424" priority="683" operator="equal">
      <formula>"B"</formula>
    </cfRule>
  </conditionalFormatting>
  <conditionalFormatting sqref="R78:Z78">
    <cfRule type="expression" dxfId="423" priority="677">
      <formula>IFERROR($U78,TRUE)</formula>
    </cfRule>
  </conditionalFormatting>
  <conditionalFormatting sqref="R78:Z78">
    <cfRule type="expression" dxfId="422" priority="675">
      <formula>IF(AND($S78="",$T78=""),TRUE,FALSE)</formula>
    </cfRule>
  </conditionalFormatting>
  <conditionalFormatting sqref="R78 W78">
    <cfRule type="expression" dxfId="421" priority="676">
      <formula>IF(OR($S78&lt;&gt;"",$T78&lt;&gt;""),TRUE,FALSE)</formula>
    </cfRule>
  </conditionalFormatting>
  <conditionalFormatting sqref="AB78:AE78">
    <cfRule type="expression" dxfId="420" priority="672">
      <formula>IFERROR($U78,TRUE)</formula>
    </cfRule>
  </conditionalFormatting>
  <conditionalFormatting sqref="AD78">
    <cfRule type="expression" dxfId="419" priority="673">
      <formula>IFERROR($U78,TRUE)</formula>
    </cfRule>
  </conditionalFormatting>
  <conditionalFormatting sqref="AB78:AE78">
    <cfRule type="expression" dxfId="418" priority="668">
      <formula>IF(AND($S78="",$T78=""),TRUE,FALSE)</formula>
    </cfRule>
  </conditionalFormatting>
  <conditionalFormatting sqref="S78:T78">
    <cfRule type="expression" dxfId="417" priority="671">
      <formula>IF(OR($S78&lt;&gt;"",$T78&lt;&gt;""),TRUE,FALSE)</formula>
    </cfRule>
  </conditionalFormatting>
  <conditionalFormatting sqref="Y78">
    <cfRule type="expression" dxfId="416" priority="669">
      <formula>IF(OR($S78&lt;&gt;"",$T78&lt;&gt;""),TRUE,FALSE)</formula>
    </cfRule>
  </conditionalFormatting>
  <conditionalFormatting sqref="X78 U78:V78">
    <cfRule type="expression" dxfId="415" priority="670">
      <formula>IF($U78="*VERIFICAR CÓDIGO*",TRUE,FALSE)</formula>
    </cfRule>
  </conditionalFormatting>
  <conditionalFormatting sqref="AE78">
    <cfRule type="cellIs" dxfId="414" priority="665" operator="equal">
      <formula>"C"</formula>
    </cfRule>
    <cfRule type="cellIs" dxfId="413" priority="666" operator="equal">
      <formula>"A"</formula>
    </cfRule>
    <cfRule type="cellIs" dxfId="412" priority="667" operator="equal">
      <formula>"B"</formula>
    </cfRule>
  </conditionalFormatting>
  <conditionalFormatting sqref="C87:J87">
    <cfRule type="expression" dxfId="411" priority="659">
      <formula>IFERROR($E87,TRUE)</formula>
    </cfRule>
  </conditionalFormatting>
  <conditionalFormatting sqref="N105:N108">
    <cfRule type="expression" dxfId="410" priority="660">
      <formula>IFERROR($E107,TRUE)</formula>
    </cfRule>
  </conditionalFormatting>
  <conditionalFormatting sqref="C87:J87">
    <cfRule type="expression" dxfId="409" priority="655">
      <formula>IF(AND($C87="",$D87=""),TRUE,FALSE)</formula>
    </cfRule>
  </conditionalFormatting>
  <conditionalFormatting sqref="O86">
    <cfRule type="cellIs" dxfId="408" priority="652" operator="equal">
      <formula>"C"</formula>
    </cfRule>
    <cfRule type="cellIs" dxfId="407" priority="653" operator="equal">
      <formula>"A"</formula>
    </cfRule>
    <cfRule type="cellIs" dxfId="406" priority="654" operator="equal">
      <formula>"B"</formula>
    </cfRule>
  </conditionalFormatting>
  <conditionalFormatting sqref="C88:J88">
    <cfRule type="expression" dxfId="405" priority="646">
      <formula>IFERROR($E88,TRUE)</formula>
    </cfRule>
  </conditionalFormatting>
  <conditionalFormatting sqref="C88:J88">
    <cfRule type="expression" dxfId="404" priority="642">
      <formula>IF(AND($C88="",$D88=""),TRUE,FALSE)</formula>
    </cfRule>
  </conditionalFormatting>
  <conditionalFormatting sqref="G88 C88:D88">
    <cfRule type="expression" dxfId="403" priority="645">
      <formula>IF(OR($C88&lt;&gt;"",$D88&lt;&gt;""),TRUE,FALSE)</formula>
    </cfRule>
  </conditionalFormatting>
  <conditionalFormatting sqref="I88">
    <cfRule type="expression" dxfId="402" priority="643">
      <formula>IF(OR($C88&lt;&gt;"",$D88&lt;&gt;""),TRUE,FALSE)</formula>
    </cfRule>
  </conditionalFormatting>
  <conditionalFormatting sqref="H88 E88:F88">
    <cfRule type="expression" dxfId="401" priority="644">
      <formula>IF($E88="*VERIFICAR CÓDIGO*",TRUE,FALSE)</formula>
    </cfRule>
  </conditionalFormatting>
  <conditionalFormatting sqref="C56:J56 L56:O56">
    <cfRule type="expression" dxfId="400" priority="631">
      <formula>IFERROR($E56,TRUE)</formula>
    </cfRule>
  </conditionalFormatting>
  <conditionalFormatting sqref="N56">
    <cfRule type="expression" dxfId="399" priority="632">
      <formula>IFERROR($E56,TRUE)</formula>
    </cfRule>
  </conditionalFormatting>
  <conditionalFormatting sqref="C56:J56 L56:O56">
    <cfRule type="expression" dxfId="398" priority="627">
      <formula>IF(AND($C56="",$D56=""),TRUE,FALSE)</formula>
    </cfRule>
  </conditionalFormatting>
  <conditionalFormatting sqref="C56:D56 G56">
    <cfRule type="expression" dxfId="397" priority="630">
      <formula>IF(OR($C56&lt;&gt;"",$D56&lt;&gt;""),TRUE,FALSE)</formula>
    </cfRule>
  </conditionalFormatting>
  <conditionalFormatting sqref="I56">
    <cfRule type="expression" dxfId="396" priority="628">
      <formula>IF(OR($C56&lt;&gt;"",$D56&lt;&gt;""),TRUE,FALSE)</formula>
    </cfRule>
  </conditionalFormatting>
  <conditionalFormatting sqref="E56:F56 H56">
    <cfRule type="expression" dxfId="395" priority="629">
      <formula>IF($E56="*VERIFICAR CÓDIGO*",TRUE,FALSE)</formula>
    </cfRule>
  </conditionalFormatting>
  <conditionalFormatting sqref="O56">
    <cfRule type="cellIs" dxfId="394" priority="624" operator="equal">
      <formula>"C"</formula>
    </cfRule>
    <cfRule type="cellIs" dxfId="393" priority="625" operator="equal">
      <formula>"A"</formula>
    </cfRule>
    <cfRule type="cellIs" dxfId="392" priority="626" operator="equal">
      <formula>"B"</formula>
    </cfRule>
  </conditionalFormatting>
  <conditionalFormatting sqref="C89:J89">
    <cfRule type="expression" dxfId="391" priority="615">
      <formula>IFERROR($E89,TRUE)</formula>
    </cfRule>
  </conditionalFormatting>
  <conditionalFormatting sqref="N87">
    <cfRule type="expression" dxfId="390" priority="616">
      <formula>IFERROR($E89,TRUE)</formula>
    </cfRule>
  </conditionalFormatting>
  <conditionalFormatting sqref="C89:J89">
    <cfRule type="expression" dxfId="389" priority="611">
      <formula>IF(AND($C89="",$D89=""),TRUE,FALSE)</formula>
    </cfRule>
  </conditionalFormatting>
  <conditionalFormatting sqref="G89 C89:D89">
    <cfRule type="expression" dxfId="388" priority="614">
      <formula>IF(OR($C89&lt;&gt;"",$D89&lt;&gt;""),TRUE,FALSE)</formula>
    </cfRule>
  </conditionalFormatting>
  <conditionalFormatting sqref="I89">
    <cfRule type="expression" dxfId="387" priority="612">
      <formula>IF(OR($C89&lt;&gt;"",$D89&lt;&gt;""),TRUE,FALSE)</formula>
    </cfRule>
  </conditionalFormatting>
  <conditionalFormatting sqref="H89 E89:F89">
    <cfRule type="expression" dxfId="386" priority="613">
      <formula>IF($E89="*VERIFICAR CÓDIGO*",TRUE,FALSE)</formula>
    </cfRule>
  </conditionalFormatting>
  <conditionalFormatting sqref="O87">
    <cfRule type="cellIs" dxfId="385" priority="608" operator="equal">
      <formula>"C"</formula>
    </cfRule>
    <cfRule type="cellIs" dxfId="384" priority="609" operator="equal">
      <formula>"A"</formula>
    </cfRule>
    <cfRule type="cellIs" dxfId="383" priority="610" operator="equal">
      <formula>"B"</formula>
    </cfRule>
  </conditionalFormatting>
  <conditionalFormatting sqref="C90:J90">
    <cfRule type="expression" dxfId="382" priority="599">
      <formula>IFERROR($E90,TRUE)</formula>
    </cfRule>
  </conditionalFormatting>
  <conditionalFormatting sqref="N88">
    <cfRule type="expression" dxfId="381" priority="600">
      <formula>IFERROR($E90,TRUE)</formula>
    </cfRule>
  </conditionalFormatting>
  <conditionalFormatting sqref="C90:J90">
    <cfRule type="expression" dxfId="380" priority="595">
      <formula>IF(AND($C90="",$D90=""),TRUE,FALSE)</formula>
    </cfRule>
  </conditionalFormatting>
  <conditionalFormatting sqref="G90 C90:D90">
    <cfRule type="expression" dxfId="379" priority="598">
      <formula>IF(OR($C90&lt;&gt;"",$D90&lt;&gt;""),TRUE,FALSE)</formula>
    </cfRule>
  </conditionalFormatting>
  <conditionalFormatting sqref="I90">
    <cfRule type="expression" dxfId="378" priority="596">
      <formula>IF(OR($C90&lt;&gt;"",$D90&lt;&gt;""),TRUE,FALSE)</formula>
    </cfRule>
  </conditionalFormatting>
  <conditionalFormatting sqref="H90 E90:F90">
    <cfRule type="expression" dxfId="377" priority="597">
      <formula>IF($E90="*VERIFICAR CÓDIGO*",TRUE,FALSE)</formula>
    </cfRule>
  </conditionalFormatting>
  <conditionalFormatting sqref="O88">
    <cfRule type="cellIs" dxfId="376" priority="592" operator="equal">
      <formula>"C"</formula>
    </cfRule>
    <cfRule type="cellIs" dxfId="375" priority="593" operator="equal">
      <formula>"A"</formula>
    </cfRule>
    <cfRule type="cellIs" dxfId="374" priority="594" operator="equal">
      <formula>"B"</formula>
    </cfRule>
  </conditionalFormatting>
  <conditionalFormatting sqref="G91">
    <cfRule type="expression" dxfId="373" priority="578">
      <formula>IFERROR($E91,TRUE)</formula>
    </cfRule>
  </conditionalFormatting>
  <conditionalFormatting sqref="G91">
    <cfRule type="expression" dxfId="372" priority="576">
      <formula>IF(AND($C91="",$D91=""),TRUE,FALSE)</formula>
    </cfRule>
  </conditionalFormatting>
  <conditionalFormatting sqref="G91">
    <cfRule type="expression" dxfId="371" priority="577">
      <formula>IF(OR($C91&lt;&gt;"",$D91&lt;&gt;""),TRUE,FALSE)</formula>
    </cfRule>
  </conditionalFormatting>
  <conditionalFormatting sqref="B91:F91 H91:J91">
    <cfRule type="expression" dxfId="370" priority="574">
      <formula>IFERROR($E91,TRUE)</formula>
    </cfRule>
  </conditionalFormatting>
  <conditionalFormatting sqref="N89">
    <cfRule type="expression" dxfId="369" priority="575">
      <formula>IFERROR($E91,TRUE)</formula>
    </cfRule>
  </conditionalFormatting>
  <conditionalFormatting sqref="B91:F91 H91:J91">
    <cfRule type="expression" dxfId="368" priority="570">
      <formula>IF(AND($C91="",$D91=""),TRUE,FALSE)</formula>
    </cfRule>
  </conditionalFormatting>
  <conditionalFormatting sqref="B91:D91">
    <cfRule type="expression" dxfId="367" priority="573">
      <formula>IF(OR($C91&lt;&gt;"",$D91&lt;&gt;""),TRUE,FALSE)</formula>
    </cfRule>
  </conditionalFormatting>
  <conditionalFormatting sqref="I91">
    <cfRule type="expression" dxfId="366" priority="571">
      <formula>IF(OR($C91&lt;&gt;"",$D91&lt;&gt;""),TRUE,FALSE)</formula>
    </cfRule>
  </conditionalFormatting>
  <conditionalFormatting sqref="E91">
    <cfRule type="expression" dxfId="365" priority="572">
      <formula>IF($E91="*VERIFICAR CÓDIGO*",TRUE,FALSE)</formula>
    </cfRule>
  </conditionalFormatting>
  <conditionalFormatting sqref="F91">
    <cfRule type="expression" dxfId="364" priority="569">
      <formula>IF($E91="*VERIFICAR CÓDIGO*",TRUE,FALSE)</formula>
    </cfRule>
  </conditionalFormatting>
  <conditionalFormatting sqref="H91">
    <cfRule type="expression" dxfId="363" priority="568">
      <formula>IF($E91="*VERIFICAR CÓDIGO*",TRUE,FALSE)</formula>
    </cfRule>
  </conditionalFormatting>
  <conditionalFormatting sqref="H91">
    <cfRule type="expression" dxfId="362" priority="567">
      <formula>IF($E91="*VERIFICAR CÓDIGO*",TRUE,FALSE)</formula>
    </cfRule>
  </conditionalFormatting>
  <conditionalFormatting sqref="O89">
    <cfRule type="cellIs" dxfId="361" priority="564" operator="equal">
      <formula>"C"</formula>
    </cfRule>
    <cfRule type="cellIs" dxfId="360" priority="565" operator="equal">
      <formula>"A"</formula>
    </cfRule>
    <cfRule type="cellIs" dxfId="359" priority="566" operator="equal">
      <formula>"B"</formula>
    </cfRule>
  </conditionalFormatting>
  <conditionalFormatting sqref="C93:J93">
    <cfRule type="expression" dxfId="358" priority="560">
      <formula>IFERROR($E93,TRUE)</formula>
    </cfRule>
  </conditionalFormatting>
  <conditionalFormatting sqref="N90">
    <cfRule type="expression" dxfId="357" priority="561">
      <formula>IFERROR($E93,TRUE)</formula>
    </cfRule>
  </conditionalFormatting>
  <conditionalFormatting sqref="C93:J93">
    <cfRule type="expression" dxfId="356" priority="556">
      <formula>IF(AND($C93="",$D93=""),TRUE,FALSE)</formula>
    </cfRule>
  </conditionalFormatting>
  <conditionalFormatting sqref="G93 C93:D93">
    <cfRule type="expression" dxfId="355" priority="559">
      <formula>IF(OR($C93&lt;&gt;"",$D93&lt;&gt;""),TRUE,FALSE)</formula>
    </cfRule>
  </conditionalFormatting>
  <conditionalFormatting sqref="I93">
    <cfRule type="expression" dxfId="354" priority="557">
      <formula>IF(OR($C93&lt;&gt;"",$D93&lt;&gt;""),TRUE,FALSE)</formula>
    </cfRule>
  </conditionalFormatting>
  <conditionalFormatting sqref="H93 E93:F93">
    <cfRule type="expression" dxfId="353" priority="558">
      <formula>IF($E93="*VERIFICAR CÓDIGO*",TRUE,FALSE)</formula>
    </cfRule>
  </conditionalFormatting>
  <conditionalFormatting sqref="O90">
    <cfRule type="cellIs" dxfId="352" priority="553" operator="equal">
      <formula>"C"</formula>
    </cfRule>
    <cfRule type="cellIs" dxfId="351" priority="554" operator="equal">
      <formula>"A"</formula>
    </cfRule>
    <cfRule type="cellIs" dxfId="350" priority="555" operator="equal">
      <formula>"B"</formula>
    </cfRule>
  </conditionalFormatting>
  <conditionalFormatting sqref="C94:J94">
    <cfRule type="expression" dxfId="349" priority="547">
      <formula>IFERROR($E94,TRUE)</formula>
    </cfRule>
  </conditionalFormatting>
  <conditionalFormatting sqref="N91">
    <cfRule type="expression" dxfId="348" priority="548">
      <formula>IFERROR($E94,TRUE)</formula>
    </cfRule>
  </conditionalFormatting>
  <conditionalFormatting sqref="C94:J94">
    <cfRule type="expression" dxfId="347" priority="543">
      <formula>IF(AND($C94="",$D94=""),TRUE,FALSE)</formula>
    </cfRule>
  </conditionalFormatting>
  <conditionalFormatting sqref="G94 C94:D94">
    <cfRule type="expression" dxfId="346" priority="546">
      <formula>IF(OR($C94&lt;&gt;"",$D94&lt;&gt;""),TRUE,FALSE)</formula>
    </cfRule>
  </conditionalFormatting>
  <conditionalFormatting sqref="I94">
    <cfRule type="expression" dxfId="345" priority="544">
      <formula>IF(OR($C94&lt;&gt;"",$D94&lt;&gt;""),TRUE,FALSE)</formula>
    </cfRule>
  </conditionalFormatting>
  <conditionalFormatting sqref="H94 E94:F94">
    <cfRule type="expression" dxfId="344" priority="545">
      <formula>IF($E94="*VERIFICAR CÓDIGO*",TRUE,FALSE)</formula>
    </cfRule>
  </conditionalFormatting>
  <conditionalFormatting sqref="O91">
    <cfRule type="cellIs" dxfId="343" priority="540" operator="equal">
      <formula>"C"</formula>
    </cfRule>
    <cfRule type="cellIs" dxfId="342" priority="541" operator="equal">
      <formula>"A"</formula>
    </cfRule>
    <cfRule type="cellIs" dxfId="341" priority="542" operator="equal">
      <formula>"B"</formula>
    </cfRule>
  </conditionalFormatting>
  <conditionalFormatting sqref="C95:J95">
    <cfRule type="expression" dxfId="340" priority="534">
      <formula>IFERROR($E95,TRUE)</formula>
    </cfRule>
  </conditionalFormatting>
  <conditionalFormatting sqref="N93">
    <cfRule type="expression" dxfId="339" priority="535">
      <formula>IFERROR($E95,TRUE)</formula>
    </cfRule>
  </conditionalFormatting>
  <conditionalFormatting sqref="C95:J95">
    <cfRule type="expression" dxfId="338" priority="530">
      <formula>IF(AND($C95="",$D95=""),TRUE,FALSE)</formula>
    </cfRule>
  </conditionalFormatting>
  <conditionalFormatting sqref="G95 C95:D95">
    <cfRule type="expression" dxfId="337" priority="533">
      <formula>IF(OR($C95&lt;&gt;"",$D95&lt;&gt;""),TRUE,FALSE)</formula>
    </cfRule>
  </conditionalFormatting>
  <conditionalFormatting sqref="I95">
    <cfRule type="expression" dxfId="336" priority="531">
      <formula>IF(OR($C95&lt;&gt;"",$D95&lt;&gt;""),TRUE,FALSE)</formula>
    </cfRule>
  </conditionalFormatting>
  <conditionalFormatting sqref="H95 E95:F95">
    <cfRule type="expression" dxfId="335" priority="532">
      <formula>IF($E95="*VERIFICAR CÓDIGO*",TRUE,FALSE)</formula>
    </cfRule>
  </conditionalFormatting>
  <conditionalFormatting sqref="O93">
    <cfRule type="cellIs" dxfId="334" priority="527" operator="equal">
      <formula>"C"</formula>
    </cfRule>
    <cfRule type="cellIs" dxfId="333" priority="528" operator="equal">
      <formula>"A"</formula>
    </cfRule>
    <cfRule type="cellIs" dxfId="332" priority="529" operator="equal">
      <formula>"B"</formula>
    </cfRule>
  </conditionalFormatting>
  <conditionalFormatting sqref="C96:J96">
    <cfRule type="expression" dxfId="331" priority="521">
      <formula>IFERROR($E96,TRUE)</formula>
    </cfRule>
  </conditionalFormatting>
  <conditionalFormatting sqref="N94">
    <cfRule type="expression" dxfId="330" priority="522">
      <formula>IFERROR($E96,TRUE)</formula>
    </cfRule>
  </conditionalFormatting>
  <conditionalFormatting sqref="C96:J96">
    <cfRule type="expression" dxfId="329" priority="517">
      <formula>IF(AND($C96="",$D96=""),TRUE,FALSE)</formula>
    </cfRule>
  </conditionalFormatting>
  <conditionalFormatting sqref="G96 C96:D96">
    <cfRule type="expression" dxfId="328" priority="520">
      <formula>IF(OR($C96&lt;&gt;"",$D96&lt;&gt;""),TRUE,FALSE)</formula>
    </cfRule>
  </conditionalFormatting>
  <conditionalFormatting sqref="I96">
    <cfRule type="expression" dxfId="327" priority="518">
      <formula>IF(OR($C96&lt;&gt;"",$D96&lt;&gt;""),TRUE,FALSE)</formula>
    </cfRule>
  </conditionalFormatting>
  <conditionalFormatting sqref="H96 E96:F96">
    <cfRule type="expression" dxfId="326" priority="519">
      <formula>IF($E96="*VERIFICAR CÓDIGO*",TRUE,FALSE)</formula>
    </cfRule>
  </conditionalFormatting>
  <conditionalFormatting sqref="O94">
    <cfRule type="cellIs" dxfId="325" priority="514" operator="equal">
      <formula>"C"</formula>
    </cfRule>
    <cfRule type="cellIs" dxfId="324" priority="515" operator="equal">
      <formula>"A"</formula>
    </cfRule>
    <cfRule type="cellIs" dxfId="323" priority="516" operator="equal">
      <formula>"B"</formula>
    </cfRule>
  </conditionalFormatting>
  <conditionalFormatting sqref="C97:J97">
    <cfRule type="expression" dxfId="322" priority="508">
      <formula>IFERROR($E97,TRUE)</formula>
    </cfRule>
  </conditionalFormatting>
  <conditionalFormatting sqref="N95">
    <cfRule type="expression" dxfId="321" priority="509">
      <formula>IFERROR($E97,TRUE)</formula>
    </cfRule>
  </conditionalFormatting>
  <conditionalFormatting sqref="C97:J97">
    <cfRule type="expression" dxfId="320" priority="504">
      <formula>IF(AND($C97="",$D97=""),TRUE,FALSE)</formula>
    </cfRule>
  </conditionalFormatting>
  <conditionalFormatting sqref="G97 C97:D97">
    <cfRule type="expression" dxfId="319" priority="507">
      <formula>IF(OR($C97&lt;&gt;"",$D97&lt;&gt;""),TRUE,FALSE)</formula>
    </cfRule>
  </conditionalFormatting>
  <conditionalFormatting sqref="I97">
    <cfRule type="expression" dxfId="318" priority="505">
      <formula>IF(OR($C97&lt;&gt;"",$D97&lt;&gt;""),TRUE,FALSE)</formula>
    </cfRule>
  </conditionalFormatting>
  <conditionalFormatting sqref="H97 E97:F97">
    <cfRule type="expression" dxfId="317" priority="506">
      <formula>IF($E97="*VERIFICAR CÓDIGO*",TRUE,FALSE)</formula>
    </cfRule>
  </conditionalFormatting>
  <conditionalFormatting sqref="O95">
    <cfRule type="cellIs" dxfId="316" priority="501" operator="equal">
      <formula>"C"</formula>
    </cfRule>
    <cfRule type="cellIs" dxfId="315" priority="502" operator="equal">
      <formula>"A"</formula>
    </cfRule>
    <cfRule type="cellIs" dxfId="314" priority="503" operator="equal">
      <formula>"B"</formula>
    </cfRule>
  </conditionalFormatting>
  <conditionalFormatting sqref="C98:J98">
    <cfRule type="expression" dxfId="313" priority="496">
      <formula>IFERROR($E98,TRUE)</formula>
    </cfRule>
  </conditionalFormatting>
  <conditionalFormatting sqref="N96">
    <cfRule type="expression" dxfId="312" priority="497">
      <formula>IFERROR($E98,TRUE)</formula>
    </cfRule>
  </conditionalFormatting>
  <conditionalFormatting sqref="C98:J98">
    <cfRule type="expression" dxfId="311" priority="492">
      <formula>IF(AND($C98="",$D98=""),TRUE,FALSE)</formula>
    </cfRule>
  </conditionalFormatting>
  <conditionalFormatting sqref="G98 C98:D98">
    <cfRule type="expression" dxfId="310" priority="495">
      <formula>IF(OR($C98&lt;&gt;"",$D98&lt;&gt;""),TRUE,FALSE)</formula>
    </cfRule>
  </conditionalFormatting>
  <conditionalFormatting sqref="I98">
    <cfRule type="expression" dxfId="309" priority="493">
      <formula>IF(OR($C98&lt;&gt;"",$D98&lt;&gt;""),TRUE,FALSE)</formula>
    </cfRule>
  </conditionalFormatting>
  <conditionalFormatting sqref="H98 E98:F98">
    <cfRule type="expression" dxfId="308" priority="494">
      <formula>IF($E98="*VERIFICAR CÓDIGO*",TRUE,FALSE)</formula>
    </cfRule>
  </conditionalFormatting>
  <conditionalFormatting sqref="O96">
    <cfRule type="cellIs" dxfId="307" priority="489" operator="equal">
      <formula>"C"</formula>
    </cfRule>
    <cfRule type="cellIs" dxfId="306" priority="490" operator="equal">
      <formula>"A"</formula>
    </cfRule>
    <cfRule type="cellIs" dxfId="305" priority="491" operator="equal">
      <formula>"B"</formula>
    </cfRule>
  </conditionalFormatting>
  <conditionalFormatting sqref="C99:J99">
    <cfRule type="expression" dxfId="304" priority="480">
      <formula>IFERROR($E99,TRUE)</formula>
    </cfRule>
  </conditionalFormatting>
  <conditionalFormatting sqref="N97">
    <cfRule type="expression" dxfId="303" priority="481">
      <formula>IFERROR($E99,TRUE)</formula>
    </cfRule>
  </conditionalFormatting>
  <conditionalFormatting sqref="C99:J99">
    <cfRule type="expression" dxfId="302" priority="476">
      <formula>IF(AND($C99="",$D99=""),TRUE,FALSE)</formula>
    </cfRule>
  </conditionalFormatting>
  <conditionalFormatting sqref="G99 C99:D99">
    <cfRule type="expression" dxfId="301" priority="479">
      <formula>IF(OR($C99&lt;&gt;"",$D99&lt;&gt;""),TRUE,FALSE)</formula>
    </cfRule>
  </conditionalFormatting>
  <conditionalFormatting sqref="I99">
    <cfRule type="expression" dxfId="300" priority="477">
      <formula>IF(OR($C99&lt;&gt;"",$D99&lt;&gt;""),TRUE,FALSE)</formula>
    </cfRule>
  </conditionalFormatting>
  <conditionalFormatting sqref="H99 E99:F99">
    <cfRule type="expression" dxfId="299" priority="478">
      <formula>IF($E99="*VERIFICAR CÓDIGO*",TRUE,FALSE)</formula>
    </cfRule>
  </conditionalFormatting>
  <conditionalFormatting sqref="O97">
    <cfRule type="cellIs" dxfId="298" priority="473" operator="equal">
      <formula>"C"</formula>
    </cfRule>
    <cfRule type="cellIs" dxfId="297" priority="474" operator="equal">
      <formula>"A"</formula>
    </cfRule>
    <cfRule type="cellIs" dxfId="296" priority="475" operator="equal">
      <formula>"B"</formula>
    </cfRule>
  </conditionalFormatting>
  <conditionalFormatting sqref="C100:J100">
    <cfRule type="expression" dxfId="295" priority="464">
      <formula>IFERROR($E100,TRUE)</formula>
    </cfRule>
  </conditionalFormatting>
  <conditionalFormatting sqref="N98">
    <cfRule type="expression" dxfId="294" priority="465">
      <formula>IFERROR($E100,TRUE)</formula>
    </cfRule>
  </conditionalFormatting>
  <conditionalFormatting sqref="C100:J100">
    <cfRule type="expression" dxfId="293" priority="460">
      <formula>IF(AND($C100="",$D100=""),TRUE,FALSE)</formula>
    </cfRule>
  </conditionalFormatting>
  <conditionalFormatting sqref="G100 C100:D100">
    <cfRule type="expression" dxfId="292" priority="463">
      <formula>IF(OR($C100&lt;&gt;"",$D100&lt;&gt;""),TRUE,FALSE)</formula>
    </cfRule>
  </conditionalFormatting>
  <conditionalFormatting sqref="I100">
    <cfRule type="expression" dxfId="291" priority="461">
      <formula>IF(OR($C100&lt;&gt;"",$D100&lt;&gt;""),TRUE,FALSE)</formula>
    </cfRule>
  </conditionalFormatting>
  <conditionalFormatting sqref="H100 E100:F100">
    <cfRule type="expression" dxfId="290" priority="462">
      <formula>IF($E100="*VERIFICAR CÓDIGO*",TRUE,FALSE)</formula>
    </cfRule>
  </conditionalFormatting>
  <conditionalFormatting sqref="O98">
    <cfRule type="cellIs" dxfId="289" priority="457" operator="equal">
      <formula>"C"</formula>
    </cfRule>
    <cfRule type="cellIs" dxfId="288" priority="458" operator="equal">
      <formula>"A"</formula>
    </cfRule>
    <cfRule type="cellIs" dxfId="287" priority="459" operator="equal">
      <formula>"B"</formula>
    </cfRule>
  </conditionalFormatting>
  <conditionalFormatting sqref="C101:J101">
    <cfRule type="expression" dxfId="286" priority="448">
      <formula>IFERROR($E101,TRUE)</formula>
    </cfRule>
  </conditionalFormatting>
  <conditionalFormatting sqref="N99">
    <cfRule type="expression" dxfId="285" priority="449">
      <formula>IFERROR($E101,TRUE)</formula>
    </cfRule>
  </conditionalFormatting>
  <conditionalFormatting sqref="C101:J101">
    <cfRule type="expression" dxfId="284" priority="444">
      <formula>IF(AND($C101="",$D101=""),TRUE,FALSE)</formula>
    </cfRule>
  </conditionalFormatting>
  <conditionalFormatting sqref="G101 C101:D101">
    <cfRule type="expression" dxfId="283" priority="447">
      <formula>IF(OR($C101&lt;&gt;"",$D101&lt;&gt;""),TRUE,FALSE)</formula>
    </cfRule>
  </conditionalFormatting>
  <conditionalFormatting sqref="I101">
    <cfRule type="expression" dxfId="282" priority="445">
      <formula>IF(OR($C101&lt;&gt;"",$D101&lt;&gt;""),TRUE,FALSE)</formula>
    </cfRule>
  </conditionalFormatting>
  <conditionalFormatting sqref="H101 E101:F101">
    <cfRule type="expression" dxfId="281" priority="446">
      <formula>IF($E101="*VERIFICAR CÓDIGO*",TRUE,FALSE)</formula>
    </cfRule>
  </conditionalFormatting>
  <conditionalFormatting sqref="O99">
    <cfRule type="cellIs" dxfId="280" priority="441" operator="equal">
      <formula>"C"</formula>
    </cfRule>
    <cfRule type="cellIs" dxfId="279" priority="442" operator="equal">
      <formula>"A"</formula>
    </cfRule>
    <cfRule type="cellIs" dxfId="278" priority="443" operator="equal">
      <formula>"B"</formula>
    </cfRule>
  </conditionalFormatting>
  <conditionalFormatting sqref="C102:J102">
    <cfRule type="expression" dxfId="277" priority="432">
      <formula>IFERROR($E102,TRUE)</formula>
    </cfRule>
  </conditionalFormatting>
  <conditionalFormatting sqref="N100">
    <cfRule type="expression" dxfId="276" priority="433">
      <formula>IFERROR($E102,TRUE)</formula>
    </cfRule>
  </conditionalFormatting>
  <conditionalFormatting sqref="C102:J102">
    <cfRule type="expression" dxfId="275" priority="428">
      <formula>IF(AND($C102="",$D102=""),TRUE,FALSE)</formula>
    </cfRule>
  </conditionalFormatting>
  <conditionalFormatting sqref="G102 C102:D102">
    <cfRule type="expression" dxfId="274" priority="431">
      <formula>IF(OR($C102&lt;&gt;"",$D102&lt;&gt;""),TRUE,FALSE)</formula>
    </cfRule>
  </conditionalFormatting>
  <conditionalFormatting sqref="I102">
    <cfRule type="expression" dxfId="273" priority="429">
      <formula>IF(OR($C102&lt;&gt;"",$D102&lt;&gt;""),TRUE,FALSE)</formula>
    </cfRule>
  </conditionalFormatting>
  <conditionalFormatting sqref="H102 E102:F102">
    <cfRule type="expression" dxfId="272" priority="430">
      <formula>IF($E102="*VERIFICAR CÓDIGO*",TRUE,FALSE)</formula>
    </cfRule>
  </conditionalFormatting>
  <conditionalFormatting sqref="O100">
    <cfRule type="cellIs" dxfId="271" priority="425" operator="equal">
      <formula>"C"</formula>
    </cfRule>
    <cfRule type="cellIs" dxfId="270" priority="426" operator="equal">
      <formula>"A"</formula>
    </cfRule>
    <cfRule type="cellIs" dxfId="269" priority="427" operator="equal">
      <formula>"B"</formula>
    </cfRule>
  </conditionalFormatting>
  <conditionalFormatting sqref="O101">
    <cfRule type="cellIs" dxfId="268" priority="409" operator="equal">
      <formula>"C"</formula>
    </cfRule>
    <cfRule type="cellIs" dxfId="267" priority="410" operator="equal">
      <formula>"A"</formula>
    </cfRule>
    <cfRule type="cellIs" dxfId="266" priority="411" operator="equal">
      <formula>"B"</formula>
    </cfRule>
  </conditionalFormatting>
  <conditionalFormatting sqref="O102">
    <cfRule type="cellIs" dxfId="265" priority="394" operator="equal">
      <formula>"C"</formula>
    </cfRule>
    <cfRule type="cellIs" dxfId="264" priority="395" operator="equal">
      <formula>"A"</formula>
    </cfRule>
    <cfRule type="cellIs" dxfId="263" priority="396" operator="equal">
      <formula>"B"</formula>
    </cfRule>
  </conditionalFormatting>
  <conditionalFormatting sqref="C103:J103">
    <cfRule type="expression" dxfId="262" priority="369">
      <formula>IFERROR($E103,TRUE)</formula>
    </cfRule>
  </conditionalFormatting>
  <conditionalFormatting sqref="C103:J103">
    <cfRule type="expression" dxfId="261" priority="365">
      <formula>IF(AND($C103="",$D103=""),TRUE,FALSE)</formula>
    </cfRule>
  </conditionalFormatting>
  <conditionalFormatting sqref="G103 C103:D103">
    <cfRule type="expression" dxfId="260" priority="368">
      <formula>IF(OR($C103&lt;&gt;"",$D103&lt;&gt;""),TRUE,FALSE)</formula>
    </cfRule>
  </conditionalFormatting>
  <conditionalFormatting sqref="I103">
    <cfRule type="expression" dxfId="259" priority="366">
      <formula>IF(OR($C103&lt;&gt;"",$D103&lt;&gt;""),TRUE,FALSE)</formula>
    </cfRule>
  </conditionalFormatting>
  <conditionalFormatting sqref="H103 E103:F103">
    <cfRule type="expression" dxfId="258" priority="367">
      <formula>IF($E103="*VERIFICAR CÓDIGO*",TRUE,FALSE)</formula>
    </cfRule>
  </conditionalFormatting>
  <conditionalFormatting sqref="C104:J104">
    <cfRule type="expression" dxfId="257" priority="353">
      <formula>IFERROR($E104,TRUE)</formula>
    </cfRule>
  </conditionalFormatting>
  <conditionalFormatting sqref="C104:J104">
    <cfRule type="expression" dxfId="256" priority="349">
      <formula>IF(AND($C104="",$D104=""),TRUE,FALSE)</formula>
    </cfRule>
  </conditionalFormatting>
  <conditionalFormatting sqref="G104 C104:D104">
    <cfRule type="expression" dxfId="255" priority="352">
      <formula>IF(OR($C104&lt;&gt;"",$D104&lt;&gt;""),TRUE,FALSE)</formula>
    </cfRule>
  </conditionalFormatting>
  <conditionalFormatting sqref="I104">
    <cfRule type="expression" dxfId="254" priority="350">
      <formula>IF(OR($C104&lt;&gt;"",$D104&lt;&gt;""),TRUE,FALSE)</formula>
    </cfRule>
  </conditionalFormatting>
  <conditionalFormatting sqref="H104 E104:F104">
    <cfRule type="expression" dxfId="253" priority="351">
      <formula>IF($E104="*VERIFICAR CÓDIGO*",TRUE,FALSE)</formula>
    </cfRule>
  </conditionalFormatting>
  <conditionalFormatting sqref="C105:J105">
    <cfRule type="expression" dxfId="252" priority="337">
      <formula>IFERROR($E105,TRUE)</formula>
    </cfRule>
  </conditionalFormatting>
  <conditionalFormatting sqref="N103">
    <cfRule type="expression" dxfId="251" priority="338">
      <formula>IFERROR($E105,TRUE)</formula>
    </cfRule>
  </conditionalFormatting>
  <conditionalFormatting sqref="C105:J105">
    <cfRule type="expression" dxfId="250" priority="333">
      <formula>IF(AND($C105="",$D105=""),TRUE,FALSE)</formula>
    </cfRule>
  </conditionalFormatting>
  <conditionalFormatting sqref="G105 C105:D105">
    <cfRule type="expression" dxfId="249" priority="336">
      <formula>IF(OR($C105&lt;&gt;"",$D105&lt;&gt;""),TRUE,FALSE)</formula>
    </cfRule>
  </conditionalFormatting>
  <conditionalFormatting sqref="I105">
    <cfRule type="expression" dxfId="248" priority="334">
      <formula>IF(OR($C105&lt;&gt;"",$D105&lt;&gt;""),TRUE,FALSE)</formula>
    </cfRule>
  </conditionalFormatting>
  <conditionalFormatting sqref="H105 E105:F105">
    <cfRule type="expression" dxfId="247" priority="335">
      <formula>IF($E105="*VERIFICAR CÓDIGO*",TRUE,FALSE)</formula>
    </cfRule>
  </conditionalFormatting>
  <conditionalFormatting sqref="O103">
    <cfRule type="cellIs" dxfId="246" priority="330" operator="equal">
      <formula>"C"</formula>
    </cfRule>
    <cfRule type="cellIs" dxfId="245" priority="331" operator="equal">
      <formula>"A"</formula>
    </cfRule>
    <cfRule type="cellIs" dxfId="244" priority="332" operator="equal">
      <formula>"B"</formula>
    </cfRule>
  </conditionalFormatting>
  <conditionalFormatting sqref="G111">
    <cfRule type="expression" dxfId="243" priority="326">
      <formula>IFERROR($E111,TRUE)</formula>
    </cfRule>
  </conditionalFormatting>
  <conditionalFormatting sqref="G111">
    <cfRule type="expression" dxfId="242" priority="324">
      <formula>IF(AND($C111="",$D111=""),TRUE,FALSE)</formula>
    </cfRule>
  </conditionalFormatting>
  <conditionalFormatting sqref="G111">
    <cfRule type="expression" dxfId="241" priority="325">
      <formula>IF(OR($C111&lt;&gt;"",$D111&lt;&gt;""),TRUE,FALSE)</formula>
    </cfRule>
  </conditionalFormatting>
  <conditionalFormatting sqref="B111:F111 H111:J111">
    <cfRule type="expression" dxfId="240" priority="322">
      <formula>IFERROR($E111,TRUE)</formula>
    </cfRule>
  </conditionalFormatting>
  <conditionalFormatting sqref="N109">
    <cfRule type="expression" dxfId="239" priority="323">
      <formula>IFERROR($E111,TRUE)</formula>
    </cfRule>
  </conditionalFormatting>
  <conditionalFormatting sqref="B111:F111 H111:J111">
    <cfRule type="expression" dxfId="238" priority="318">
      <formula>IF(AND($C111="",$D111=""),TRUE,FALSE)</formula>
    </cfRule>
  </conditionalFormatting>
  <conditionalFormatting sqref="B111:D111">
    <cfRule type="expression" dxfId="237" priority="321">
      <formula>IF(OR($C111&lt;&gt;"",$D111&lt;&gt;""),TRUE,FALSE)</formula>
    </cfRule>
  </conditionalFormatting>
  <conditionalFormatting sqref="I111">
    <cfRule type="expression" dxfId="236" priority="319">
      <formula>IF(OR($C111&lt;&gt;"",$D111&lt;&gt;""),TRUE,FALSE)</formula>
    </cfRule>
  </conditionalFormatting>
  <conditionalFormatting sqref="E111">
    <cfRule type="expression" dxfId="235" priority="320">
      <formula>IF($E111="*VERIFICAR CÓDIGO*",TRUE,FALSE)</formula>
    </cfRule>
  </conditionalFormatting>
  <conditionalFormatting sqref="F111">
    <cfRule type="expression" dxfId="234" priority="317">
      <formula>IF($E111="*VERIFICAR CÓDIGO*",TRUE,FALSE)</formula>
    </cfRule>
  </conditionalFormatting>
  <conditionalFormatting sqref="H111">
    <cfRule type="expression" dxfId="233" priority="316">
      <formula>IF($E111="*VERIFICAR CÓDIGO*",TRUE,FALSE)</formula>
    </cfRule>
  </conditionalFormatting>
  <conditionalFormatting sqref="H111">
    <cfRule type="expression" dxfId="232" priority="315">
      <formula>IF($E111="*VERIFICAR CÓDIGO*",TRUE,FALSE)</formula>
    </cfRule>
  </conditionalFormatting>
  <conditionalFormatting sqref="O109">
    <cfRule type="cellIs" dxfId="231" priority="312" operator="equal">
      <formula>"C"</formula>
    </cfRule>
    <cfRule type="cellIs" dxfId="230" priority="313" operator="equal">
      <formula>"A"</formula>
    </cfRule>
    <cfRule type="cellIs" dxfId="229" priority="314" operator="equal">
      <formula>"B"</formula>
    </cfRule>
  </conditionalFormatting>
  <conditionalFormatting sqref="B112:B113">
    <cfRule type="expression" dxfId="228" priority="309">
      <formula>IFERROR($E112,TRUE)</formula>
    </cfRule>
  </conditionalFormatting>
  <conditionalFormatting sqref="B112:B113">
    <cfRule type="expression" dxfId="227" priority="307">
      <formula>IF(AND($C112="",$D112=""),TRUE,FALSE)</formula>
    </cfRule>
  </conditionalFormatting>
  <conditionalFormatting sqref="B112:B113">
    <cfRule type="expression" dxfId="226" priority="308">
      <formula>IF(OR($C112&lt;&gt;"",$D112&lt;&gt;""),TRUE,FALSE)</formula>
    </cfRule>
  </conditionalFormatting>
  <conditionalFormatting sqref="D9 D112:D113">
    <cfRule type="expression" dxfId="225" priority="306">
      <formula>IF((COUNTIF($A$5:$A75,A9))&gt;1,TRUE,FALSE)</formula>
    </cfRule>
  </conditionalFormatting>
  <conditionalFormatting sqref="C112:J113">
    <cfRule type="expression" dxfId="224" priority="304">
      <formula>IFERROR($E112,TRUE)</formula>
    </cfRule>
  </conditionalFormatting>
  <conditionalFormatting sqref="N110">
    <cfRule type="expression" dxfId="223" priority="305">
      <formula>IFERROR($E112,TRUE)</formula>
    </cfRule>
  </conditionalFormatting>
  <conditionalFormatting sqref="C112:J113">
    <cfRule type="expression" dxfId="222" priority="300">
      <formula>IF(AND($C112="",$D112=""),TRUE,FALSE)</formula>
    </cfRule>
  </conditionalFormatting>
  <conditionalFormatting sqref="G112:G113 C112:D113">
    <cfRule type="expression" dxfId="221" priority="303">
      <formula>IF(OR($C112&lt;&gt;"",$D112&lt;&gt;""),TRUE,FALSE)</formula>
    </cfRule>
  </conditionalFormatting>
  <conditionalFormatting sqref="I112:I113">
    <cfRule type="expression" dxfId="220" priority="301">
      <formula>IF(OR($C112&lt;&gt;"",$D112&lt;&gt;""),TRUE,FALSE)</formula>
    </cfRule>
  </conditionalFormatting>
  <conditionalFormatting sqref="H112:H113 E112:F113">
    <cfRule type="expression" dxfId="219" priority="302">
      <formula>IF($E112="*VERIFICAR CÓDIGO*",TRUE,FALSE)</formula>
    </cfRule>
  </conditionalFormatting>
  <conditionalFormatting sqref="O110">
    <cfRule type="cellIs" dxfId="218" priority="297" operator="equal">
      <formula>"C"</formula>
    </cfRule>
    <cfRule type="cellIs" dxfId="217" priority="298" operator="equal">
      <formula>"A"</formula>
    </cfRule>
    <cfRule type="cellIs" dxfId="216" priority="299" operator="equal">
      <formula>"B"</formula>
    </cfRule>
  </conditionalFormatting>
  <conditionalFormatting sqref="C106:J106">
    <cfRule type="expression" dxfId="215" priority="288">
      <formula>IFERROR($E106,TRUE)</formula>
    </cfRule>
  </conditionalFormatting>
  <conditionalFormatting sqref="N104">
    <cfRule type="expression" dxfId="214" priority="289">
      <formula>IFERROR($E106,TRUE)</formula>
    </cfRule>
  </conditionalFormatting>
  <conditionalFormatting sqref="C106:J106">
    <cfRule type="expression" dxfId="213" priority="284">
      <formula>IF(AND($C106="",$D106=""),TRUE,FALSE)</formula>
    </cfRule>
  </conditionalFormatting>
  <conditionalFormatting sqref="G106 C106:D106">
    <cfRule type="expression" dxfId="212" priority="287">
      <formula>IF(OR($C106&lt;&gt;"",$D106&lt;&gt;""),TRUE,FALSE)</formula>
    </cfRule>
  </conditionalFormatting>
  <conditionalFormatting sqref="I106">
    <cfRule type="expression" dxfId="211" priority="285">
      <formula>IF(OR($C106&lt;&gt;"",$D106&lt;&gt;""),TRUE,FALSE)</formula>
    </cfRule>
  </conditionalFormatting>
  <conditionalFormatting sqref="H106 E106:F106">
    <cfRule type="expression" dxfId="210" priority="286">
      <formula>IF($E106="*VERIFICAR CÓDIGO*",TRUE,FALSE)</formula>
    </cfRule>
  </conditionalFormatting>
  <conditionalFormatting sqref="O104">
    <cfRule type="cellIs" dxfId="209" priority="281" operator="equal">
      <formula>"C"</formula>
    </cfRule>
    <cfRule type="cellIs" dxfId="208" priority="282" operator="equal">
      <formula>"A"</formula>
    </cfRule>
    <cfRule type="cellIs" dxfId="207" priority="283" operator="equal">
      <formula>"B"</formula>
    </cfRule>
  </conditionalFormatting>
  <conditionalFormatting sqref="D64 D66">
    <cfRule type="expression" dxfId="206" priority="47841">
      <formula>IF((COUNTIF($A$5:$A73,A64))&gt;1,TRUE,FALSE)</formula>
    </cfRule>
  </conditionalFormatting>
  <conditionalFormatting sqref="J71">
    <cfRule type="expression" dxfId="205" priority="245">
      <formula>IFERROR($E71,TRUE)</formula>
    </cfRule>
  </conditionalFormatting>
  <conditionalFormatting sqref="J71">
    <cfRule type="expression" dxfId="204" priority="243">
      <formula>IF(AND($C71="",$D71=""),TRUE,FALSE)</formula>
    </cfRule>
  </conditionalFormatting>
  <conditionalFormatting sqref="L71:O71 C71:I71">
    <cfRule type="expression" dxfId="203" priority="241">
      <formula>IFERROR($E71,TRUE)</formula>
    </cfRule>
  </conditionalFormatting>
  <conditionalFormatting sqref="N71">
    <cfRule type="expression" dxfId="202" priority="242">
      <formula>IFERROR($E71,TRUE)</formula>
    </cfRule>
  </conditionalFormatting>
  <conditionalFormatting sqref="L71:O71 C71:I71">
    <cfRule type="expression" dxfId="201" priority="237">
      <formula>IF(AND($C71="",$D71=""),TRUE,FALSE)</formula>
    </cfRule>
  </conditionalFormatting>
  <conditionalFormatting sqref="G71 C71:D71">
    <cfRule type="expression" dxfId="200" priority="240">
      <formula>IF(OR($C71&lt;&gt;"",$D71&lt;&gt;""),TRUE,FALSE)</formula>
    </cfRule>
  </conditionalFormatting>
  <conditionalFormatting sqref="I71">
    <cfRule type="expression" dxfId="199" priority="238">
      <formula>IF(OR($C71&lt;&gt;"",$D71&lt;&gt;""),TRUE,FALSE)</formula>
    </cfRule>
  </conditionalFormatting>
  <conditionalFormatting sqref="H71 E71:F71">
    <cfRule type="expression" dxfId="198" priority="239">
      <formula>IF($E71="*VERIFICAR CÓDIGO*",TRUE,FALSE)</formula>
    </cfRule>
  </conditionalFormatting>
  <conditionalFormatting sqref="O71">
    <cfRule type="cellIs" dxfId="197" priority="234" operator="equal">
      <formula>"C"</formula>
    </cfRule>
    <cfRule type="cellIs" dxfId="196" priority="235" operator="equal">
      <formula>"A"</formula>
    </cfRule>
    <cfRule type="cellIs" dxfId="195" priority="236" operator="equal">
      <formula>"B"</formula>
    </cfRule>
  </conditionalFormatting>
  <conditionalFormatting sqref="J72">
    <cfRule type="expression" dxfId="194" priority="230">
      <formula>IFERROR($E72,TRUE)</formula>
    </cfRule>
  </conditionalFormatting>
  <conditionalFormatting sqref="J72">
    <cfRule type="expression" dxfId="193" priority="228">
      <formula>IF(AND($C72="",$D72=""),TRUE,FALSE)</formula>
    </cfRule>
  </conditionalFormatting>
  <conditionalFormatting sqref="L72:O72 C72:I72">
    <cfRule type="expression" dxfId="192" priority="226">
      <formula>IFERROR($E72,TRUE)</formula>
    </cfRule>
  </conditionalFormatting>
  <conditionalFormatting sqref="N72">
    <cfRule type="expression" dxfId="191" priority="227">
      <formula>IFERROR($E72,TRUE)</formula>
    </cfRule>
  </conditionalFormatting>
  <conditionalFormatting sqref="L72:O72 C72:I72">
    <cfRule type="expression" dxfId="190" priority="222">
      <formula>IF(AND($C72="",$D72=""),TRUE,FALSE)</formula>
    </cfRule>
  </conditionalFormatting>
  <conditionalFormatting sqref="G72 C72:D72">
    <cfRule type="expression" dxfId="189" priority="225">
      <formula>IF(OR($C72&lt;&gt;"",$D72&lt;&gt;""),TRUE,FALSE)</formula>
    </cfRule>
  </conditionalFormatting>
  <conditionalFormatting sqref="I72">
    <cfRule type="expression" dxfId="188" priority="223">
      <formula>IF(OR($C72&lt;&gt;"",$D72&lt;&gt;""),TRUE,FALSE)</formula>
    </cfRule>
  </conditionalFormatting>
  <conditionalFormatting sqref="H72 E72:F72">
    <cfRule type="expression" dxfId="187" priority="224">
      <formula>IF($E72="*VERIFICAR CÓDIGO*",TRUE,FALSE)</formula>
    </cfRule>
  </conditionalFormatting>
  <conditionalFormatting sqref="O72">
    <cfRule type="cellIs" dxfId="186" priority="219" operator="equal">
      <formula>"C"</formula>
    </cfRule>
    <cfRule type="cellIs" dxfId="185" priority="220" operator="equal">
      <formula>"A"</formula>
    </cfRule>
    <cfRule type="cellIs" dxfId="184" priority="221" operator="equal">
      <formula>"B"</formula>
    </cfRule>
  </conditionalFormatting>
  <conditionalFormatting sqref="J69">
    <cfRule type="expression" dxfId="183" priority="215">
      <formula>IFERROR($E69,TRUE)</formula>
    </cfRule>
  </conditionalFormatting>
  <conditionalFormatting sqref="J69">
    <cfRule type="expression" dxfId="182" priority="213">
      <formula>IF(AND($C69="",$D69=""),TRUE,FALSE)</formula>
    </cfRule>
  </conditionalFormatting>
  <conditionalFormatting sqref="L69:O69 C69:I69">
    <cfRule type="expression" dxfId="181" priority="211">
      <formula>IFERROR($E69,TRUE)</formula>
    </cfRule>
  </conditionalFormatting>
  <conditionalFormatting sqref="N69">
    <cfRule type="expression" dxfId="180" priority="212">
      <formula>IFERROR($E69,TRUE)</formula>
    </cfRule>
  </conditionalFormatting>
  <conditionalFormatting sqref="L69:O69 C69:I69">
    <cfRule type="expression" dxfId="179" priority="207">
      <formula>IF(AND($C69="",$D69=""),TRUE,FALSE)</formula>
    </cfRule>
  </conditionalFormatting>
  <conditionalFormatting sqref="G69 C69:D69">
    <cfRule type="expression" dxfId="178" priority="210">
      <formula>IF(OR($C69&lt;&gt;"",$D69&lt;&gt;""),TRUE,FALSE)</formula>
    </cfRule>
  </conditionalFormatting>
  <conditionalFormatting sqref="I69">
    <cfRule type="expression" dxfId="177" priority="208">
      <formula>IF(OR($C69&lt;&gt;"",$D69&lt;&gt;""),TRUE,FALSE)</formula>
    </cfRule>
  </conditionalFormatting>
  <conditionalFormatting sqref="H69 E69:F69">
    <cfRule type="expression" dxfId="176" priority="209">
      <formula>IF($E69="*VERIFICAR CÓDIGO*",TRUE,FALSE)</formula>
    </cfRule>
  </conditionalFormatting>
  <conditionalFormatting sqref="O69">
    <cfRule type="cellIs" dxfId="175" priority="204" operator="equal">
      <formula>"C"</formula>
    </cfRule>
    <cfRule type="cellIs" dxfId="174" priority="205" operator="equal">
      <formula>"A"</formula>
    </cfRule>
    <cfRule type="cellIs" dxfId="173" priority="206" operator="equal">
      <formula>"B"</formula>
    </cfRule>
  </conditionalFormatting>
  <conditionalFormatting sqref="D42 D40">
    <cfRule type="expression" dxfId="172" priority="47941">
      <formula>IF((COUNTIF($A$5:$A73,A40))&gt;1,TRUE,FALSE)</formula>
    </cfRule>
  </conditionalFormatting>
  <conditionalFormatting sqref="J70">
    <cfRule type="expression" dxfId="171" priority="200">
      <formula>IFERROR($E70,TRUE)</formula>
    </cfRule>
  </conditionalFormatting>
  <conditionalFormatting sqref="J70">
    <cfRule type="expression" dxfId="170" priority="198">
      <formula>IF(AND($C70="",$D70=""),TRUE,FALSE)</formula>
    </cfRule>
  </conditionalFormatting>
  <conditionalFormatting sqref="L70:O70 C70:I70">
    <cfRule type="expression" dxfId="169" priority="196">
      <formula>IFERROR($E70,TRUE)</formula>
    </cfRule>
  </conditionalFormatting>
  <conditionalFormatting sqref="N70">
    <cfRule type="expression" dxfId="168" priority="197">
      <formula>IFERROR($E70,TRUE)</formula>
    </cfRule>
  </conditionalFormatting>
  <conditionalFormatting sqref="L70:O70 C70:I70">
    <cfRule type="expression" dxfId="167" priority="192">
      <formula>IF(AND($C70="",$D70=""),TRUE,FALSE)</formula>
    </cfRule>
  </conditionalFormatting>
  <conditionalFormatting sqref="G70 C70:D70">
    <cfRule type="expression" dxfId="166" priority="195">
      <formula>IF(OR($C70&lt;&gt;"",$D70&lt;&gt;""),TRUE,FALSE)</formula>
    </cfRule>
  </conditionalFormatting>
  <conditionalFormatting sqref="I70">
    <cfRule type="expression" dxfId="165" priority="193">
      <formula>IF(OR($C70&lt;&gt;"",$D70&lt;&gt;""),TRUE,FALSE)</formula>
    </cfRule>
  </conditionalFormatting>
  <conditionalFormatting sqref="H70 E70:F70">
    <cfRule type="expression" dxfId="164" priority="194">
      <formula>IF($E70="*VERIFICAR CÓDIGO*",TRUE,FALSE)</formula>
    </cfRule>
  </conditionalFormatting>
  <conditionalFormatting sqref="O70">
    <cfRule type="cellIs" dxfId="163" priority="189" operator="equal">
      <formula>"C"</formula>
    </cfRule>
    <cfRule type="cellIs" dxfId="162" priority="190" operator="equal">
      <formula>"A"</formula>
    </cfRule>
    <cfRule type="cellIs" dxfId="161" priority="191" operator="equal">
      <formula>"B"</formula>
    </cfRule>
  </conditionalFormatting>
  <conditionalFormatting sqref="D25 D103:D106">
    <cfRule type="expression" dxfId="160" priority="47948">
      <formula>IF((COUNTIF($A$5:$A75,A25))&gt;1,TRUE,FALSE)</formula>
    </cfRule>
  </conditionalFormatting>
  <conditionalFormatting sqref="D26">
    <cfRule type="expression" dxfId="159" priority="48017">
      <formula>IF((COUNTIF($A$5:$A75,A26))&gt;1,TRUE,FALSE)</formula>
    </cfRule>
  </conditionalFormatting>
  <conditionalFormatting sqref="D10">
    <cfRule type="expression" dxfId="158" priority="48026">
      <formula>IF((COUNTIF($A$5:$A73,A10))&gt;1,TRUE,FALSE)</formula>
    </cfRule>
  </conditionalFormatting>
  <conditionalFormatting sqref="D19">
    <cfRule type="expression" dxfId="157" priority="48109">
      <formula>IF((COUNTIF($A$5:$A73,A19))&gt;1,TRUE,FALSE)</formula>
    </cfRule>
  </conditionalFormatting>
  <conditionalFormatting sqref="X78 H78">
    <cfRule type="expression" dxfId="156" priority="48111">
      <formula>IF((SUMIF(XEO:XEO,A78,XEV:XEV)/COUNTIF(XEO:XEO,A78))&lt;&gt;H78,TRUE,FALSE)</formula>
    </cfRule>
  </conditionalFormatting>
  <conditionalFormatting sqref="B78:F78 H78:J78">
    <cfRule type="expression" dxfId="155" priority="187">
      <formula>IFERROR($U78,TRUE)</formula>
    </cfRule>
  </conditionalFormatting>
  <conditionalFormatting sqref="B78:F78 H78:J78">
    <cfRule type="expression" dxfId="154" priority="185">
      <formula>IF(AND($S78="",$T78=""),TRUE,FALSE)</formula>
    </cfRule>
  </conditionalFormatting>
  <conditionalFormatting sqref="B78">
    <cfRule type="expression" dxfId="153" priority="186">
      <formula>IF(OR($S78&lt;&gt;"",$T78&lt;&gt;""),TRUE,FALSE)</formula>
    </cfRule>
  </conditionalFormatting>
  <conditionalFormatting sqref="L78:O78">
    <cfRule type="expression" dxfId="152" priority="183">
      <formula>IFERROR($U78,TRUE)</formula>
    </cfRule>
  </conditionalFormatting>
  <conditionalFormatting sqref="N78">
    <cfRule type="expression" dxfId="151" priority="184">
      <formula>IFERROR($U78,TRUE)</formula>
    </cfRule>
  </conditionalFormatting>
  <conditionalFormatting sqref="L78:O78">
    <cfRule type="expression" dxfId="150" priority="179">
      <formula>IF(AND($S78="",$T78=""),TRUE,FALSE)</formula>
    </cfRule>
  </conditionalFormatting>
  <conditionalFormatting sqref="C78:D78">
    <cfRule type="expression" dxfId="149" priority="182">
      <formula>IF(OR($S78&lt;&gt;"",$T78&lt;&gt;""),TRUE,FALSE)</formula>
    </cfRule>
  </conditionalFormatting>
  <conditionalFormatting sqref="I78">
    <cfRule type="expression" dxfId="148" priority="180">
      <formula>IF(OR($S78&lt;&gt;"",$T78&lt;&gt;""),TRUE,FALSE)</formula>
    </cfRule>
  </conditionalFormatting>
  <conditionalFormatting sqref="H78 E78:F78">
    <cfRule type="expression" dxfId="147" priority="181">
      <formula>IF($U78="*VERIFICAR CÓDIGO*",TRUE,FALSE)</formula>
    </cfRule>
  </conditionalFormatting>
  <conditionalFormatting sqref="O78">
    <cfRule type="cellIs" dxfId="146" priority="176" operator="equal">
      <formula>"C"</formula>
    </cfRule>
    <cfRule type="cellIs" dxfId="145" priority="177" operator="equal">
      <formula>"A"</formula>
    </cfRule>
    <cfRule type="cellIs" dxfId="144" priority="178" operator="equal">
      <formula>"B"</formula>
    </cfRule>
  </conditionalFormatting>
  <conditionalFormatting sqref="L41:O41 C41:J41">
    <cfRule type="expression" dxfId="143" priority="169">
      <formula>IFERROR($E41,TRUE)</formula>
    </cfRule>
  </conditionalFormatting>
  <conditionalFormatting sqref="N41">
    <cfRule type="expression" dxfId="142" priority="170">
      <formula>IFERROR($E41,TRUE)</formula>
    </cfRule>
  </conditionalFormatting>
  <conditionalFormatting sqref="L41:O41 C41:J41">
    <cfRule type="expression" dxfId="141" priority="165">
      <formula>IF(AND($C41="",$D41=""),TRUE,FALSE)</formula>
    </cfRule>
  </conditionalFormatting>
  <conditionalFormatting sqref="G41 C41:D41">
    <cfRule type="expression" dxfId="140" priority="168">
      <formula>IF(OR($C41&lt;&gt;"",$D41&lt;&gt;""),TRUE,FALSE)</formula>
    </cfRule>
  </conditionalFormatting>
  <conditionalFormatting sqref="I41">
    <cfRule type="expression" dxfId="139" priority="166">
      <formula>IF(OR($C41&lt;&gt;"",$D41&lt;&gt;""),TRUE,FALSE)</formula>
    </cfRule>
  </conditionalFormatting>
  <conditionalFormatting sqref="H41 E41:F41">
    <cfRule type="expression" dxfId="138" priority="167">
      <formula>IF($E41="*VERIFICAR CÓDIGO*",TRUE,FALSE)</formula>
    </cfRule>
  </conditionalFormatting>
  <conditionalFormatting sqref="O41">
    <cfRule type="cellIs" dxfId="137" priority="162" operator="equal">
      <formula>"C"</formula>
    </cfRule>
    <cfRule type="cellIs" dxfId="136" priority="163" operator="equal">
      <formula>"A"</formula>
    </cfRule>
    <cfRule type="cellIs" dxfId="135" priority="164" operator="equal">
      <formula>"B"</formula>
    </cfRule>
  </conditionalFormatting>
  <conditionalFormatting sqref="D41">
    <cfRule type="expression" dxfId="134" priority="175">
      <formula>IF((COUNTIF($A$5:$A75,A41))&gt;1,TRUE,FALSE)</formula>
    </cfRule>
  </conditionalFormatting>
  <conditionalFormatting sqref="D55">
    <cfRule type="expression" dxfId="133" priority="48256">
      <formula>IF((COUNTIF($A$5:$A73,A55))&gt;1,TRUE,FALSE)</formula>
    </cfRule>
  </conditionalFormatting>
  <conditionalFormatting sqref="D53">
    <cfRule type="expression" dxfId="132" priority="48272">
      <formula>IF((COUNTIF($A$5:$A73,A53))&gt;1,TRUE,FALSE)</formula>
    </cfRule>
  </conditionalFormatting>
  <conditionalFormatting sqref="D44">
    <cfRule type="expression" dxfId="131" priority="48273">
      <formula>IF((COUNTIF($A$5:$A73,A44))&gt;1,TRUE,FALSE)</formula>
    </cfRule>
  </conditionalFormatting>
  <conditionalFormatting sqref="C57:J58 L57:O58">
    <cfRule type="expression" dxfId="130" priority="154">
      <formula>IFERROR($E57,TRUE)</formula>
    </cfRule>
  </conditionalFormatting>
  <conditionalFormatting sqref="N57:N58">
    <cfRule type="expression" dxfId="129" priority="155">
      <formula>IFERROR($E57,TRUE)</formula>
    </cfRule>
  </conditionalFormatting>
  <conditionalFormatting sqref="C57:J58 L57:O58">
    <cfRule type="expression" dxfId="128" priority="150">
      <formula>IF(AND($C57="",$D57=""),TRUE,FALSE)</formula>
    </cfRule>
  </conditionalFormatting>
  <conditionalFormatting sqref="C57:D58 G57:G58">
    <cfRule type="expression" dxfId="127" priority="153">
      <formula>IF(OR($C57&lt;&gt;"",$D57&lt;&gt;""),TRUE,FALSE)</formula>
    </cfRule>
  </conditionalFormatting>
  <conditionalFormatting sqref="I57:I58">
    <cfRule type="expression" dxfId="126" priority="151">
      <formula>IF(OR($C57&lt;&gt;"",$D57&lt;&gt;""),TRUE,FALSE)</formula>
    </cfRule>
  </conditionalFormatting>
  <conditionalFormatting sqref="E57:F58 H57:H58">
    <cfRule type="expression" dxfId="125" priority="152">
      <formula>IF($E57="*VERIFICAR CÓDIGO*",TRUE,FALSE)</formula>
    </cfRule>
  </conditionalFormatting>
  <conditionalFormatting sqref="O57:O58">
    <cfRule type="cellIs" dxfId="124" priority="147" operator="equal">
      <formula>"C"</formula>
    </cfRule>
    <cfRule type="cellIs" dxfId="123" priority="148" operator="equal">
      <formula>"A"</formula>
    </cfRule>
    <cfRule type="cellIs" dxfId="122" priority="149" operator="equal">
      <formula>"B"</formula>
    </cfRule>
  </conditionalFormatting>
  <conditionalFormatting sqref="D63">
    <cfRule type="expression" dxfId="121" priority="48384">
      <formula>IF((COUNTIF($A$5:$A75,A63))&gt;1,TRUE,FALSE)</formula>
    </cfRule>
  </conditionalFormatting>
  <conditionalFormatting sqref="D71:D72">
    <cfRule type="expression" dxfId="120" priority="48385">
      <formula>IF((COUNTIF($A$5:$A77,A71))&gt;1,TRUE,FALSE)</formula>
    </cfRule>
  </conditionalFormatting>
  <conditionalFormatting sqref="D67:D70">
    <cfRule type="expression" dxfId="119" priority="48392">
      <formula>IF((COUNTIF($A$5:$A75,A67))&gt;1,TRUE,FALSE)</formula>
    </cfRule>
  </conditionalFormatting>
  <conditionalFormatting sqref="D67 D92:D102">
    <cfRule type="expression" dxfId="118" priority="48395">
      <formula>IF((COUNTIF($A$5:$A114,A67))&gt;1,TRUE,FALSE)</formula>
    </cfRule>
  </conditionalFormatting>
  <conditionalFormatting sqref="L74:O74 B74:J74">
    <cfRule type="expression" dxfId="117" priority="98">
      <formula>IFERROR($E74,TRUE)</formula>
    </cfRule>
  </conditionalFormatting>
  <conditionalFormatting sqref="N74">
    <cfRule type="expression" dxfId="116" priority="99">
      <formula>IFERROR($E74,TRUE)</formula>
    </cfRule>
  </conditionalFormatting>
  <conditionalFormatting sqref="L74:O74 B74:J74">
    <cfRule type="expression" dxfId="115" priority="94">
      <formula>IF(AND($C74="",$D74=""),TRUE,FALSE)</formula>
    </cfRule>
  </conditionalFormatting>
  <conditionalFormatting sqref="G74 B74:D74">
    <cfRule type="expression" dxfId="114" priority="97">
      <formula>IF(OR($C74&lt;&gt;"",$D74&lt;&gt;""),TRUE,FALSE)</formula>
    </cfRule>
  </conditionalFormatting>
  <conditionalFormatting sqref="I74">
    <cfRule type="expression" dxfId="113" priority="95">
      <formula>IF(OR($C74&lt;&gt;"",$D74&lt;&gt;""),TRUE,FALSE)</formula>
    </cfRule>
  </conditionalFormatting>
  <conditionalFormatting sqref="E74:F74 H74">
    <cfRule type="expression" dxfId="112" priority="96">
      <formula>IF($E74="*VERIFICAR CÓDIGO*",TRUE,FALSE)</formula>
    </cfRule>
  </conditionalFormatting>
  <conditionalFormatting sqref="O74">
    <cfRule type="cellIs" dxfId="111" priority="91" operator="equal">
      <formula>"C"</formula>
    </cfRule>
    <cfRule type="cellIs" dxfId="110" priority="92" operator="equal">
      <formula>"A"</formula>
    </cfRule>
    <cfRule type="cellIs" dxfId="109" priority="93" operator="equal">
      <formula>"B"</formula>
    </cfRule>
  </conditionalFormatting>
  <conditionalFormatting sqref="L93:L100 L103:L110 L87:L89 N87:O89 N103:O110 N93:O100">
    <cfRule type="expression" dxfId="108" priority="48457">
      <formula>IFERROR($E89,TRUE)</formula>
    </cfRule>
  </conditionalFormatting>
  <conditionalFormatting sqref="L93:L100 L87:L89 N87:O89 L103:L110 N103:O110 N93:O100 L114:O114">
    <cfRule type="expression" dxfId="107" priority="48459">
      <formula>IF(AND($C89="",$D89=""),TRUE,FALSE)</formula>
    </cfRule>
  </conditionalFormatting>
  <conditionalFormatting sqref="L114:O114">
    <cfRule type="expression" dxfId="106" priority="48464">
      <formula>IFERROR($I116,TRUE)</formula>
    </cfRule>
  </conditionalFormatting>
  <conditionalFormatting sqref="N86">
    <cfRule type="expression" dxfId="105" priority="48622">
      <formula>IFERROR($E87,TRUE)</formula>
    </cfRule>
  </conditionalFormatting>
  <conditionalFormatting sqref="O85">
    <cfRule type="expression" dxfId="104" priority="48648">
      <formula>IFERROR(#REF!,TRUE)</formula>
    </cfRule>
  </conditionalFormatting>
  <conditionalFormatting sqref="L86 N86:O86">
    <cfRule type="expression" dxfId="103" priority="48650">
      <formula>IFERROR($E87,TRUE)</formula>
    </cfRule>
  </conditionalFormatting>
  <conditionalFormatting sqref="O85">
    <cfRule type="expression" dxfId="102" priority="48651">
      <formula>IF(AND(#REF!="",#REF!=""),TRUE,FALSE)</formula>
    </cfRule>
  </conditionalFormatting>
  <conditionalFormatting sqref="L86 N86:O86">
    <cfRule type="expression" dxfId="101" priority="48653">
      <formula>IF(AND($C87="",$D87=""),TRUE,FALSE)</formula>
    </cfRule>
  </conditionalFormatting>
  <conditionalFormatting sqref="L80:O80">
    <cfRule type="expression" dxfId="100" priority="69">
      <formula>IFERROR($E80,TRUE)</formula>
    </cfRule>
  </conditionalFormatting>
  <conditionalFormatting sqref="N80">
    <cfRule type="expression" dxfId="99" priority="70">
      <formula>IFERROR($E80,TRUE)</formula>
    </cfRule>
  </conditionalFormatting>
  <conditionalFormatting sqref="L80:O80">
    <cfRule type="expression" dxfId="98" priority="68">
      <formula>IF(AND($C80="",$D80=""),TRUE,FALSE)</formula>
    </cfRule>
  </conditionalFormatting>
  <conditionalFormatting sqref="B80:J80 B81:B90">
    <cfRule type="expression" dxfId="97" priority="67">
      <formula>IFERROR($E80,TRUE)</formula>
    </cfRule>
  </conditionalFormatting>
  <conditionalFormatting sqref="B80:J80 B81:B90">
    <cfRule type="expression" dxfId="96" priority="63">
      <formula>IF(AND($C80="",$D80=""),TRUE,FALSE)</formula>
    </cfRule>
  </conditionalFormatting>
  <conditionalFormatting sqref="G80 B80:D80 B81:B90">
    <cfRule type="expression" dxfId="95" priority="66">
      <formula>IF(OR($C80&lt;&gt;"",$D80&lt;&gt;""),TRUE,FALSE)</formula>
    </cfRule>
  </conditionalFormatting>
  <conditionalFormatting sqref="I80">
    <cfRule type="expression" dxfId="94" priority="64">
      <formula>IF(OR($C80&lt;&gt;"",$D80&lt;&gt;""),TRUE,FALSE)</formula>
    </cfRule>
  </conditionalFormatting>
  <conditionalFormatting sqref="H80 E80:F80">
    <cfRule type="expression" dxfId="93" priority="65">
      <formula>IF($E80="*VERIFICAR CÓDIGO*",TRUE,FALSE)</formula>
    </cfRule>
  </conditionalFormatting>
  <conditionalFormatting sqref="O80">
    <cfRule type="cellIs" dxfId="92" priority="60" operator="equal">
      <formula>"C"</formula>
    </cfRule>
    <cfRule type="cellIs" dxfId="91" priority="61" operator="equal">
      <formula>"A"</formula>
    </cfRule>
    <cfRule type="cellIs" dxfId="90" priority="62" operator="equal">
      <formula>"B"</formula>
    </cfRule>
  </conditionalFormatting>
  <conditionalFormatting sqref="D30">
    <cfRule type="expression" dxfId="89" priority="48752">
      <formula>IF((COUNTIF($A$5:$A82,A30))&gt;1,TRUE,FALSE)</formula>
    </cfRule>
  </conditionalFormatting>
  <conditionalFormatting sqref="L81:O81">
    <cfRule type="expression" dxfId="88" priority="54">
      <formula>IFERROR($E81,TRUE)</formula>
    </cfRule>
  </conditionalFormatting>
  <conditionalFormatting sqref="N81">
    <cfRule type="expression" dxfId="87" priority="55">
      <formula>IFERROR($E81,TRUE)</formula>
    </cfRule>
  </conditionalFormatting>
  <conditionalFormatting sqref="L81:O81">
    <cfRule type="expression" dxfId="86" priority="53">
      <formula>IF(AND($C81="",$D81=""),TRUE,FALSE)</formula>
    </cfRule>
  </conditionalFormatting>
  <conditionalFormatting sqref="C81:J81">
    <cfRule type="expression" dxfId="85" priority="52">
      <formula>IFERROR($E81,TRUE)</formula>
    </cfRule>
  </conditionalFormatting>
  <conditionalFormatting sqref="C81:J81">
    <cfRule type="expression" dxfId="84" priority="48">
      <formula>IF(AND($C81="",$D81=""),TRUE,FALSE)</formula>
    </cfRule>
  </conditionalFormatting>
  <conditionalFormatting sqref="G81 C81:D81">
    <cfRule type="expression" dxfId="83" priority="51">
      <formula>IF(OR($C81&lt;&gt;"",$D81&lt;&gt;""),TRUE,FALSE)</formula>
    </cfRule>
  </conditionalFormatting>
  <conditionalFormatting sqref="I81">
    <cfRule type="expression" dxfId="82" priority="49">
      <formula>IF(OR($C81&lt;&gt;"",$D81&lt;&gt;""),TRUE,FALSE)</formula>
    </cfRule>
  </conditionalFormatting>
  <conditionalFormatting sqref="H81 E81:F81">
    <cfRule type="expression" dxfId="81" priority="50">
      <formula>IF($E81="*VERIFICAR CÓDIGO*",TRUE,FALSE)</formula>
    </cfRule>
  </conditionalFormatting>
  <conditionalFormatting sqref="O81">
    <cfRule type="cellIs" dxfId="80" priority="45" operator="equal">
      <formula>"C"</formula>
    </cfRule>
    <cfRule type="cellIs" dxfId="79" priority="46" operator="equal">
      <formula>"A"</formula>
    </cfRule>
    <cfRule type="cellIs" dxfId="78" priority="47" operator="equal">
      <formula>"B"</formula>
    </cfRule>
  </conditionalFormatting>
  <conditionalFormatting sqref="L91:O91 L90 N90:O90">
    <cfRule type="expression" dxfId="77" priority="48805">
      <formula>IFERROR($E93,TRUE)</formula>
    </cfRule>
  </conditionalFormatting>
  <conditionalFormatting sqref="L91:O91 L90 N90:O90 L111:O113">
    <cfRule type="expression" dxfId="76" priority="48808">
      <formula>IF(AND($C93="",$D93=""),TRUE,FALSE)</formula>
    </cfRule>
  </conditionalFormatting>
  <conditionalFormatting sqref="B92:J92">
    <cfRule type="expression" dxfId="75" priority="38">
      <formula>IFERROR($E92,TRUE)</formula>
    </cfRule>
  </conditionalFormatting>
  <conditionalFormatting sqref="B92:J92">
    <cfRule type="expression" dxfId="74" priority="34">
      <formula>IF(AND($C92="",$D92=""),TRUE,FALSE)</formula>
    </cfRule>
  </conditionalFormatting>
  <conditionalFormatting sqref="G92 B92:D92">
    <cfRule type="expression" dxfId="73" priority="37">
      <formula>IF(OR($C92&lt;&gt;"",$D92&lt;&gt;""),TRUE,FALSE)</formula>
    </cfRule>
  </conditionalFormatting>
  <conditionalFormatting sqref="I92">
    <cfRule type="expression" dxfId="72" priority="35">
      <formula>IF(OR($C92&lt;&gt;"",$D92&lt;&gt;""),TRUE,FALSE)</formula>
    </cfRule>
  </conditionalFormatting>
  <conditionalFormatting sqref="H92 E92:F92">
    <cfRule type="expression" dxfId="71" priority="36">
      <formula>IF($E92="*VERIFICAR CÓDIGO*",TRUE,FALSE)</formula>
    </cfRule>
  </conditionalFormatting>
  <conditionalFormatting sqref="N92">
    <cfRule type="expression" dxfId="70" priority="33">
      <formula>IFERROR($E94,TRUE)</formula>
    </cfRule>
  </conditionalFormatting>
  <conditionalFormatting sqref="O92">
    <cfRule type="cellIs" dxfId="69" priority="30" operator="equal">
      <formula>"C"</formula>
    </cfRule>
    <cfRule type="cellIs" dxfId="68" priority="31" operator="equal">
      <formula>"A"</formula>
    </cfRule>
    <cfRule type="cellIs" dxfId="67" priority="32" operator="equal">
      <formula>"B"</formula>
    </cfRule>
  </conditionalFormatting>
  <conditionalFormatting sqref="L92:O92 M93:M110">
    <cfRule type="expression" dxfId="66" priority="43">
      <formula>IFERROR($E94,TRUE)</formula>
    </cfRule>
  </conditionalFormatting>
  <conditionalFormatting sqref="L92:O92 M93:M110">
    <cfRule type="expression" dxfId="65" priority="44">
      <formula>IF(AND($C94="",$D94=""),TRUE,FALSE)</formula>
    </cfRule>
  </conditionalFormatting>
  <conditionalFormatting sqref="D114 D103:D110">
    <cfRule type="expression" dxfId="64" priority="49062">
      <formula>IF((COUNTIF($A$5:$A174,A103))&gt;1,TRUE,FALSE)</formula>
    </cfRule>
  </conditionalFormatting>
  <conditionalFormatting sqref="D87:D90 D92:D102 D108:D110">
    <cfRule type="expression" dxfId="63" priority="49209">
      <formula>IF((COUNTIF($A$5:$A156,A87))&gt;1,TRUE,FALSE)</formula>
    </cfRule>
  </conditionalFormatting>
  <conditionalFormatting sqref="D79">
    <cfRule type="expression" dxfId="62" priority="49215">
      <formula>IF((COUNTIF($A$5:$A133,A79))&gt;1,TRUE,FALSE)</formula>
    </cfRule>
  </conditionalFormatting>
  <conditionalFormatting sqref="D32">
    <cfRule type="expression" dxfId="61" priority="49260">
      <formula>IF((COUNTIF($A$5:$A114,A32))&gt;1,TRUE,FALSE)</formula>
    </cfRule>
  </conditionalFormatting>
  <conditionalFormatting sqref="D112:D113">
    <cfRule type="expression" dxfId="60" priority="49276">
      <formula>IF((COUNTIF($A$5:$A179,A112))&gt;1,TRUE,FALSE)</formula>
    </cfRule>
  </conditionalFormatting>
  <conditionalFormatting sqref="D92:D102">
    <cfRule type="expression" dxfId="59" priority="49277">
      <formula>IF((COUNTIF($A$5:$A160,A92))&gt;1,TRUE,FALSE)</formula>
    </cfRule>
  </conditionalFormatting>
  <conditionalFormatting sqref="D65">
    <cfRule type="expression" dxfId="58" priority="49327">
      <formula>IF((COUNTIF($A$5:$A145,A65))&gt;1,TRUE,FALSE)</formula>
    </cfRule>
  </conditionalFormatting>
  <conditionalFormatting sqref="D103:D106 D83:D86">
    <cfRule type="expression" dxfId="57" priority="49363">
      <formula>IF((COUNTIF($A$5:$A155,A83))&gt;1,TRUE,FALSE)</formula>
    </cfRule>
  </conditionalFormatting>
  <conditionalFormatting sqref="D59 T78 D76:D78">
    <cfRule type="expression" dxfId="56" priority="49364">
      <formula>IF((COUNTIF($A$5:$A137,A59))&gt;1,TRUE,FALSE)</formula>
    </cfRule>
  </conditionalFormatting>
  <conditionalFormatting sqref="D107:D110 D87:D90">
    <cfRule type="expression" dxfId="55" priority="49366">
      <formula>IF((COUNTIF($A$5:$A157,A87))&gt;1,TRUE,FALSE)</formula>
    </cfRule>
  </conditionalFormatting>
  <conditionalFormatting sqref="D73:D74">
    <cfRule type="expression" dxfId="54" priority="49376">
      <formula>IF((COUNTIF($A$5:$A117,A73))&gt;1,TRUE,FALSE)</formula>
    </cfRule>
  </conditionalFormatting>
  <conditionalFormatting sqref="D80:D82">
    <cfRule type="expression" dxfId="53" priority="49385">
      <formula>IF((COUNTIF($A$5:$A154,A80))&gt;1,TRUE,FALSE)</formula>
    </cfRule>
  </conditionalFormatting>
  <conditionalFormatting sqref="D9">
    <cfRule type="expression" dxfId="52" priority="49455">
      <formula>IF((COUNTIF($A$5:$A126,A9))&gt;1,TRUE,FALSE)</formula>
    </cfRule>
  </conditionalFormatting>
  <conditionalFormatting sqref="D22 D83:D86">
    <cfRule type="expression" dxfId="51" priority="49469">
      <formula>IF((COUNTIF($A$5:$A73,A22))&gt;1,TRUE,FALSE)</formula>
    </cfRule>
  </conditionalFormatting>
  <conditionalFormatting sqref="D31">
    <cfRule type="expression" dxfId="50" priority="49489">
      <formula>IF((COUNTIF($A$5:$A114,A31))&gt;1,TRUE,FALSE)</formula>
    </cfRule>
  </conditionalFormatting>
  <conditionalFormatting sqref="H48 B48:B58">
    <cfRule type="expression" dxfId="49" priority="13">
      <formula>IFERROR($E48,TRUE)</formula>
    </cfRule>
  </conditionalFormatting>
  <conditionalFormatting sqref="H48 B48:B58">
    <cfRule type="expression" dxfId="48" priority="10">
      <formula>IF(AND($C48="",$D48=""),TRUE,FALSE)</formula>
    </cfRule>
  </conditionalFormatting>
  <conditionalFormatting sqref="B48:B58">
    <cfRule type="expression" dxfId="47" priority="12">
      <formula>IF(OR($C48&lt;&gt;"",$D48&lt;&gt;""),TRUE,FALSE)</formula>
    </cfRule>
  </conditionalFormatting>
  <conditionalFormatting sqref="H48">
    <cfRule type="expression" dxfId="46" priority="11">
      <formula>IF($E48="*VERIFICAR CÓDIGO*",TRUE,FALSE)</formula>
    </cfRule>
  </conditionalFormatting>
  <conditionalFormatting sqref="L48:O48 C48:J48">
    <cfRule type="expression" dxfId="45" priority="8">
      <formula>IFERROR($E48,TRUE)</formula>
    </cfRule>
  </conditionalFormatting>
  <conditionalFormatting sqref="N48">
    <cfRule type="expression" dxfId="44" priority="9">
      <formula>IFERROR($E48,TRUE)</formula>
    </cfRule>
  </conditionalFormatting>
  <conditionalFormatting sqref="L48:O48 C48:J48">
    <cfRule type="expression" dxfId="43" priority="4">
      <formula>IF(AND($C48="",$D48=""),TRUE,FALSE)</formula>
    </cfRule>
  </conditionalFormatting>
  <conditionalFormatting sqref="G48 C48:D48">
    <cfRule type="expression" dxfId="42" priority="7">
      <formula>IF(OR($C48&lt;&gt;"",$D48&lt;&gt;""),TRUE,FALSE)</formula>
    </cfRule>
  </conditionalFormatting>
  <conditionalFormatting sqref="I48">
    <cfRule type="expression" dxfId="41" priority="5">
      <formula>IF(OR($C48&lt;&gt;"",$D48&lt;&gt;""),TRUE,FALSE)</formula>
    </cfRule>
  </conditionalFormatting>
  <conditionalFormatting sqref="H48 E48:F48">
    <cfRule type="expression" dxfId="40" priority="6">
      <formula>IF($E48="*VERIFICAR CÓDIGO*",TRUE,FALSE)</formula>
    </cfRule>
  </conditionalFormatting>
  <conditionalFormatting sqref="O48">
    <cfRule type="cellIs" dxfId="39" priority="1" operator="equal">
      <formula>"C"</formula>
    </cfRule>
    <cfRule type="cellIs" dxfId="38" priority="2" operator="equal">
      <formula>"A"</formula>
    </cfRule>
    <cfRule type="cellIs" dxfId="37" priority="3" operator="equal">
      <formula>"B"</formula>
    </cfRule>
  </conditionalFormatting>
  <conditionalFormatting sqref="D48">
    <cfRule type="expression" dxfId="36" priority="15">
      <formula>IF((COUNTIF($A$5:$A72,A48))&gt;1,TRUE,FALSE)</formula>
    </cfRule>
  </conditionalFormatting>
  <conditionalFormatting sqref="N101:N102">
    <cfRule type="expression" dxfId="35" priority="49512">
      <formula>IFERROR(#REF!,TRUE)</formula>
    </cfRule>
  </conditionalFormatting>
  <conditionalFormatting sqref="L101:L102 N101:O102">
    <cfRule type="expression" dxfId="34" priority="49523">
      <formula>IFERROR(#REF!,TRUE)</formula>
    </cfRule>
  </conditionalFormatting>
  <conditionalFormatting sqref="L101:L102 N101:O102">
    <cfRule type="expression" dxfId="33" priority="49526">
      <formula>IF(AND(#REF!="",#REF!=""),TRUE,FALSE)</formula>
    </cfRule>
  </conditionalFormatting>
  <conditionalFormatting sqref="D82">
    <cfRule type="expression" dxfId="32" priority="49543">
      <formula>IF((COUNTIF($A$5:$A134,A82))&gt;1,TRUE,FALSE)</formula>
    </cfRule>
  </conditionalFormatting>
  <conditionalFormatting sqref="D38">
    <cfRule type="expression" dxfId="31" priority="49545">
      <formula>IF((COUNTIF($A$5:$A118,A38))&gt;1,TRUE,FALSE)</formula>
    </cfRule>
  </conditionalFormatting>
  <conditionalFormatting sqref="D5 D10">
    <cfRule type="expression" dxfId="30" priority="49578">
      <formula>IF((COUNTIF($A$5:$A121,A5))&gt;1,TRUE,FALSE)</formula>
    </cfRule>
  </conditionalFormatting>
  <conditionalFormatting sqref="D6">
    <cfRule type="expression" dxfId="29" priority="49579">
      <formula>IF((COUNTIF($A$5:$A121,A6))&gt;1,TRUE,FALSE)</formula>
    </cfRule>
  </conditionalFormatting>
  <conditionalFormatting sqref="D47 D80:D81">
    <cfRule type="expression" dxfId="28" priority="49583">
      <formula>IF((COUNTIF($A$5:$A122,A47))&gt;1,TRUE,FALSE)</formula>
    </cfRule>
  </conditionalFormatting>
  <conditionalFormatting sqref="D68 D71:D72">
    <cfRule type="expression" dxfId="27" priority="49605">
      <formula>IF((COUNTIF($A$5:$A114,A68))&gt;1,TRUE,FALSE)</formula>
    </cfRule>
  </conditionalFormatting>
  <conditionalFormatting sqref="T78 D75:D78">
    <cfRule type="expression" dxfId="26" priority="49612">
      <formula>IF((COUNTIF($A$5:$A131,A75))&gt;1,TRUE,FALSE)</formula>
    </cfRule>
  </conditionalFormatting>
  <conditionalFormatting sqref="D74">
    <cfRule type="expression" dxfId="25" priority="49623">
      <formula>IF((COUNTIF($A$5:$A117,A74))&gt;1,TRUE,FALSE)</formula>
    </cfRule>
  </conditionalFormatting>
  <conditionalFormatting sqref="T78 D76:D78">
    <cfRule type="expression" dxfId="24" priority="49627">
      <formula>IF((COUNTIF($A$5:$A153,A76))&gt;1,TRUE,FALSE)</formula>
    </cfRule>
  </conditionalFormatting>
  <conditionalFormatting sqref="D73">
    <cfRule type="expression" dxfId="23" priority="49648">
      <formula>IF((COUNTIF($A$5:$A114,A73))&gt;1,TRUE,FALSE)</formula>
    </cfRule>
  </conditionalFormatting>
  <conditionalFormatting sqref="D8">
    <cfRule type="expression" dxfId="22" priority="49649">
      <formula>IF((COUNTIF($A$5:$A130,A8))&gt;1,TRUE,FALSE)</formula>
    </cfRule>
  </conditionalFormatting>
  <conditionalFormatting sqref="D13">
    <cfRule type="expression" dxfId="21" priority="49650">
      <formula>IF((COUNTIF($A$5:$A119,A13))&gt;1,TRUE,FALSE)</formula>
    </cfRule>
  </conditionalFormatting>
  <conditionalFormatting sqref="D46">
    <cfRule type="expression" dxfId="20" priority="49651">
      <formula>IF((COUNTIF($A$5:$A139,A46))&gt;1,TRUE,FALSE)</formula>
    </cfRule>
  </conditionalFormatting>
  <conditionalFormatting sqref="D29 D33 D37 D23 D12">
    <cfRule type="expression" dxfId="19" priority="49652">
      <formula>IF((COUNTIF($A$5:$A142,A12))&gt;1,TRUE,FALSE)</formula>
    </cfRule>
  </conditionalFormatting>
  <conditionalFormatting sqref="D39">
    <cfRule type="expression" dxfId="18" priority="49657">
      <formula>IF((COUNTIF($A$5:$A138,A39))&gt;1,TRUE,FALSE)</formula>
    </cfRule>
  </conditionalFormatting>
  <conditionalFormatting sqref="D11">
    <cfRule type="expression" dxfId="17" priority="49658">
      <formula>IF((COUNTIF($A$5:$A137,A11))&gt;1,TRUE,FALSE)</formula>
    </cfRule>
  </conditionalFormatting>
  <conditionalFormatting sqref="D18">
    <cfRule type="expression" dxfId="16" priority="49659">
      <formula>IF((COUNTIF($A$5:$A155,A18))&gt;1,TRUE,FALSE)</formula>
    </cfRule>
  </conditionalFormatting>
  <conditionalFormatting sqref="D7">
    <cfRule type="expression" dxfId="15" priority="49661">
      <formula>IF((COUNTIF($A$5:$A121,A7))&gt;1,TRUE,FALSE)</formula>
    </cfRule>
  </conditionalFormatting>
  <conditionalFormatting sqref="N111:N113">
    <cfRule type="expression" dxfId="14" priority="49665">
      <formula>IFERROR($I114,TRUE)</formula>
    </cfRule>
  </conditionalFormatting>
  <conditionalFormatting sqref="L111:O113">
    <cfRule type="expression" dxfId="13" priority="49676">
      <formula>IFERROR($I114,TRUE)</formula>
    </cfRule>
  </conditionalFormatting>
  <conditionalFormatting sqref="D16:D17">
    <cfRule type="expression" dxfId="12" priority="49688">
      <formula>IF((COUNTIF($A$5:$A124,A16))&gt;1,TRUE,FALSE)</formula>
    </cfRule>
  </conditionalFormatting>
  <conditionalFormatting sqref="D82:D86">
    <cfRule type="expression" dxfId="11" priority="49689">
      <formula>IF((COUNTIF($A$5:$A155,A82))&gt;1,TRUE,FALSE)</formula>
    </cfRule>
  </conditionalFormatting>
  <conditionalFormatting sqref="D111:D113">
    <cfRule type="expression" dxfId="10" priority="49693">
      <formula>IF((COUNTIF($A$5:$A156,A111))&gt;1,TRUE,FALSE)</formula>
    </cfRule>
  </conditionalFormatting>
  <conditionalFormatting sqref="D87:D91 D69:D70 D108:D110 D27:D28">
    <cfRule type="expression" dxfId="9" priority="49701">
      <formula>IF((COUNTIF($A$5:$A75,A27))&gt;1,TRUE,FALSE)</formula>
    </cfRule>
  </conditionalFormatting>
  <conditionalFormatting sqref="D80:D81">
    <cfRule type="expression" dxfId="8" priority="49708">
      <formula>IF((COUNTIF($A$5:$A133,A80))&gt;1,TRUE,FALSE)</formula>
    </cfRule>
  </conditionalFormatting>
  <conditionalFormatting sqref="D20:D21">
    <cfRule type="expression" dxfId="7" priority="49719">
      <formula>IF((COUNTIF($A$5:$A75,A20))&gt;1,TRUE,FALSE)</formula>
    </cfRule>
  </conditionalFormatting>
  <conditionalFormatting sqref="D34:D36">
    <cfRule type="expression" dxfId="6" priority="49741">
      <formula>IF((COUNTIF($A$5:$A118,A34))&gt;1,TRUE,FALSE)</formula>
    </cfRule>
  </conditionalFormatting>
  <conditionalFormatting sqref="D14:D15">
    <cfRule type="expression" dxfId="5" priority="49742">
      <formula>IF((COUNTIF($A$5:$A123,A14))&gt;1,TRUE,FALSE)</formula>
    </cfRule>
  </conditionalFormatting>
  <dataValidations count="2">
    <dataValidation type="list" errorStyle="warning" allowBlank="1" showInputMessage="1" showErrorMessage="1" error="Selecionar Referencial compatível" sqref="I3:J3 AF1:XFD2 Z1:AE1 U1:W2 Q1:S2">
      <formula1>DADOS</formula1>
    </dataValidation>
    <dataValidation type="list" allowBlank="1" showInputMessage="1" showErrorMessage="1" error="Selecionar Referencial compatível" sqref="S78 C5:C114">
      <formula1>DADOS</formula1>
    </dataValidation>
  </dataValidations>
  <printOptions horizontalCentered="1"/>
  <pageMargins left="0.78740157480314965" right="0.39370078740157483" top="1.7716535433070868" bottom="0.78740157480314965" header="0.19685039370078741" footer="0.19685039370078741"/>
  <pageSetup paperSize="9" scale="51" fitToHeight="0" pageOrder="overThenDown" orientation="portrait" useFirstPageNumber="1" r:id="rId1"/>
  <headerFooter scaleWithDoc="0">
    <oddHeader xml:space="preserve">&amp;C
&amp;G
</oddHeader>
    <oddFooter>&amp;R&amp;"Glacial Indifference,Regular"&amp;8Página &amp;P/&amp;N</oddFooter>
  </headerFooter>
  <rowBreaks count="3" manualBreakCount="3">
    <brk id="36" min="1" max="9" man="1"/>
    <brk id="64" min="1" max="9" man="1"/>
    <brk id="90" min="1" max="9"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076" r:id="rId5" name="Button 4">
              <controlPr defaultSize="0" print="0" autoFill="0" autoPict="0" macro="[0]!ESPELHO" altText="Gerar planilha para licitação">
                <anchor moveWithCells="1">
                  <from>
                    <xdr:col>13</xdr:col>
                    <xdr:colOff>295275</xdr:colOff>
                    <xdr:row>0</xdr:row>
                    <xdr:rowOff>114300</xdr:rowOff>
                  </from>
                  <to>
                    <xdr:col>14</xdr:col>
                    <xdr:colOff>504825</xdr:colOff>
                    <xdr:row>1</xdr:row>
                    <xdr:rowOff>123825</xdr:rowOff>
                  </to>
                </anchor>
              </controlPr>
            </control>
          </mc:Choice>
        </mc:AlternateContent>
        <mc:AlternateContent xmlns:mc="http://schemas.openxmlformats.org/markup-compatibility/2006">
          <mc:Choice Requires="x14">
            <control shapeId="3078" r:id="rId6" name="Button 6">
              <controlPr defaultSize="0" print="0" autoFill="0" autoPict="0" macro="[0]!OCULTAR" altText="Gerar planilha para licitação">
                <anchor moveWithCells="1">
                  <from>
                    <xdr:col>12</xdr:col>
                    <xdr:colOff>371475</xdr:colOff>
                    <xdr:row>0</xdr:row>
                    <xdr:rowOff>114300</xdr:rowOff>
                  </from>
                  <to>
                    <xdr:col>13</xdr:col>
                    <xdr:colOff>247650</xdr:colOff>
                    <xdr:row>1</xdr:row>
                    <xdr:rowOff>123825</xdr:rowOff>
                  </to>
                </anchor>
              </controlPr>
            </control>
          </mc:Choice>
        </mc:AlternateContent>
        <mc:AlternateContent xmlns:mc="http://schemas.openxmlformats.org/markup-compatibility/2006">
          <mc:Choice Requires="x14">
            <control shapeId="3079" r:id="rId7" name="Button 7">
              <controlPr defaultSize="0" print="0" autoFill="0" autoPict="0" macro="[0]!EXIBIR" altText="Gerar planilha para licitação">
                <anchor moveWithCells="1">
                  <from>
                    <xdr:col>11</xdr:col>
                    <xdr:colOff>161925</xdr:colOff>
                    <xdr:row>0</xdr:row>
                    <xdr:rowOff>114300</xdr:rowOff>
                  </from>
                  <to>
                    <xdr:col>12</xdr:col>
                    <xdr:colOff>314325</xdr:colOff>
                    <xdr:row>1</xdr:row>
                    <xdr:rowOff>123825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5">
    <pageSetUpPr fitToPage="1"/>
  </sheetPr>
  <dimension ref="A1:WPW158"/>
  <sheetViews>
    <sheetView topLeftCell="B85" zoomScaleNormal="100" zoomScaleSheetLayoutView="100" zoomScalePageLayoutView="90" workbookViewId="0">
      <selection activeCell="D57" sqref="D57"/>
    </sheetView>
  </sheetViews>
  <sheetFormatPr defaultColWidth="9" defaultRowHeight="14.25"/>
  <cols>
    <col min="1" max="1" width="9.875" style="118" customWidth="1"/>
    <col min="2" max="2" width="9.875" style="114" customWidth="1"/>
    <col min="3" max="3" width="11.25" style="114" bestFit="1" customWidth="1"/>
    <col min="4" max="4" width="57.625" style="113" customWidth="1"/>
    <col min="5" max="5" width="9.625" style="114" customWidth="1"/>
    <col min="6" max="6" width="9.625" style="120" customWidth="1"/>
    <col min="7" max="7" width="10.75" style="115" customWidth="1"/>
    <col min="8" max="8" width="12.375" style="95" customWidth="1"/>
  </cols>
  <sheetData>
    <row r="1" spans="1:15987" ht="15">
      <c r="A1" s="684" t="s">
        <v>2364</v>
      </c>
      <c r="B1" s="684"/>
      <c r="C1" s="684"/>
      <c r="D1" s="684"/>
      <c r="E1" s="684"/>
      <c r="F1" s="684"/>
      <c r="G1" s="684"/>
      <c r="H1" s="684"/>
    </row>
    <row r="2" spans="1:15987">
      <c r="A2" s="162" t="s">
        <v>624</v>
      </c>
      <c r="B2" s="685" t="s">
        <v>3834</v>
      </c>
      <c r="C2" s="686"/>
      <c r="D2" s="686"/>
      <c r="E2" s="163"/>
      <c r="F2" s="164"/>
      <c r="G2" s="165" t="s">
        <v>13</v>
      </c>
      <c r="H2" s="166">
        <v>0.3453</v>
      </c>
    </row>
    <row r="3" spans="1:15987" ht="30.75" customHeight="1">
      <c r="A3" s="162" t="s">
        <v>2365</v>
      </c>
      <c r="B3" s="686" t="s">
        <v>3835</v>
      </c>
      <c r="C3" s="686"/>
      <c r="D3" s="686"/>
      <c r="E3" s="163" t="s">
        <v>2366</v>
      </c>
      <c r="F3" s="167" t="s">
        <v>2370</v>
      </c>
      <c r="G3" s="162" t="s">
        <v>660</v>
      </c>
      <c r="H3" s="168" t="s">
        <v>3648</v>
      </c>
    </row>
    <row r="4" spans="1:15987" ht="29.25" customHeight="1">
      <c r="A4" s="76" t="s">
        <v>662</v>
      </c>
      <c r="B4" s="76" t="s">
        <v>663</v>
      </c>
      <c r="C4" s="76" t="s">
        <v>14</v>
      </c>
      <c r="D4" s="77" t="s">
        <v>673</v>
      </c>
      <c r="E4" s="76" t="s">
        <v>15</v>
      </c>
      <c r="F4" s="78" t="s">
        <v>3287</v>
      </c>
      <c r="G4" s="80" t="s">
        <v>3281</v>
      </c>
      <c r="H4" s="121" t="s">
        <v>664</v>
      </c>
    </row>
    <row r="5" spans="1:15987" s="179" customFormat="1" ht="15">
      <c r="A5" s="118">
        <v>1</v>
      </c>
      <c r="B5" s="149"/>
      <c r="C5" s="149"/>
      <c r="D5" s="150" t="s">
        <v>667</v>
      </c>
      <c r="E5" s="151"/>
      <c r="F5" s="152"/>
      <c r="G5" s="153"/>
      <c r="H5" s="220">
        <f>SUM(H6:H8)</f>
        <v>8080.0300000000007</v>
      </c>
    </row>
    <row r="6" spans="1:15987">
      <c r="A6" s="118" t="s">
        <v>2353</v>
      </c>
      <c r="B6" s="149" t="s">
        <v>18</v>
      </c>
      <c r="C6" s="149">
        <v>20305</v>
      </c>
      <c r="D6" s="150" t="s">
        <v>3708</v>
      </c>
      <c r="E6" s="151" t="s">
        <v>21</v>
      </c>
      <c r="F6" s="152">
        <v>8</v>
      </c>
      <c r="G6" s="222">
        <v>335.48</v>
      </c>
      <c r="H6" s="220">
        <f>IFERROR(ROUND($G6*$F6,2),"")</f>
        <v>2683.84</v>
      </c>
    </row>
    <row r="7" spans="1:15987" ht="25.5">
      <c r="A7" s="118" t="s">
        <v>3293</v>
      </c>
      <c r="B7" s="149" t="s">
        <v>18</v>
      </c>
      <c r="C7" s="149">
        <v>30101</v>
      </c>
      <c r="D7" s="150" t="s">
        <v>3649</v>
      </c>
      <c r="E7" s="151" t="s">
        <v>29</v>
      </c>
      <c r="F7" s="152">
        <v>13.43</v>
      </c>
      <c r="G7" s="222">
        <v>57.36</v>
      </c>
      <c r="H7" s="220">
        <f>IFERROR(ROUND($G7*$F7,2),"")</f>
        <v>770.34</v>
      </c>
    </row>
    <row r="8" spans="1:15987" ht="38.25">
      <c r="A8" s="229" t="s">
        <v>3810</v>
      </c>
      <c r="B8" s="230" t="s">
        <v>18</v>
      </c>
      <c r="C8" s="230">
        <v>20802</v>
      </c>
      <c r="D8" s="231" t="s">
        <v>3768</v>
      </c>
      <c r="E8" s="232" t="s">
        <v>21</v>
      </c>
      <c r="F8" s="233">
        <v>10.89</v>
      </c>
      <c r="G8" s="234">
        <v>424.78</v>
      </c>
      <c r="H8" s="235">
        <f>IFERROR(ROUND($G8*$F8,2),"")</f>
        <v>4625.8500000000004</v>
      </c>
    </row>
    <row r="9" spans="1:15987" s="179" customFormat="1" ht="15">
      <c r="A9" s="155">
        <v>2</v>
      </c>
      <c r="B9" s="239"/>
      <c r="C9" s="239"/>
      <c r="D9" s="240" t="s">
        <v>685</v>
      </c>
      <c r="E9" s="241"/>
      <c r="F9" s="242">
        <v>0</v>
      </c>
      <c r="G9" s="243"/>
      <c r="H9" s="244">
        <f>SUM(H10:H20)</f>
        <v>29445.170000000002</v>
      </c>
      <c r="I9" s="249"/>
      <c r="J9" s="245"/>
      <c r="K9" s="246"/>
      <c r="L9" s="687"/>
      <c r="M9" s="687"/>
      <c r="N9" s="687"/>
      <c r="O9" s="247"/>
      <c r="P9" s="248"/>
      <c r="Q9" s="249"/>
      <c r="R9" s="245"/>
      <c r="S9" s="246"/>
      <c r="T9" s="687"/>
      <c r="U9" s="687"/>
      <c r="V9" s="687"/>
      <c r="W9" s="247"/>
      <c r="X9" s="248"/>
      <c r="Y9" s="249"/>
      <c r="Z9" s="245"/>
      <c r="AA9" s="246"/>
      <c r="AB9" s="687"/>
      <c r="AC9" s="687"/>
      <c r="AD9" s="687"/>
      <c r="AE9" s="247"/>
      <c r="AF9" s="248"/>
      <c r="AG9" s="249"/>
      <c r="AH9" s="245"/>
      <c r="AI9" s="246"/>
      <c r="AJ9" s="687"/>
      <c r="AK9" s="687"/>
      <c r="AL9" s="687"/>
      <c r="AM9" s="247"/>
      <c r="AN9" s="248"/>
      <c r="AO9" s="249"/>
      <c r="AP9" s="245"/>
      <c r="AQ9" s="246"/>
      <c r="AR9" s="687"/>
      <c r="AS9" s="687"/>
      <c r="AT9" s="687"/>
      <c r="AU9" s="247"/>
      <c r="AV9" s="248"/>
      <c r="AW9" s="249"/>
      <c r="AX9" s="245"/>
      <c r="AY9" s="246"/>
      <c r="AZ9" s="687"/>
      <c r="BA9" s="687"/>
      <c r="BB9" s="687"/>
      <c r="BC9" s="247"/>
      <c r="BD9" s="248"/>
      <c r="BE9" s="249"/>
      <c r="BF9" s="245"/>
      <c r="BG9" s="246"/>
      <c r="BH9" s="687"/>
      <c r="BI9" s="687"/>
      <c r="BJ9" s="687"/>
      <c r="BK9" s="247"/>
      <c r="BL9" s="248"/>
      <c r="BM9" s="249"/>
      <c r="BN9" s="245"/>
      <c r="BO9" s="246"/>
      <c r="BP9" s="687"/>
      <c r="BQ9" s="687"/>
      <c r="BR9" s="687"/>
      <c r="BS9" s="247"/>
      <c r="BT9" s="248"/>
      <c r="BU9" s="249"/>
      <c r="BV9" s="245"/>
      <c r="BW9" s="246"/>
      <c r="BX9" s="687"/>
      <c r="BY9" s="687"/>
      <c r="BZ9" s="687"/>
      <c r="CA9" s="247"/>
      <c r="CB9" s="248"/>
      <c r="CC9" s="249"/>
      <c r="CD9" s="245"/>
      <c r="CE9" s="246"/>
      <c r="CF9" s="687"/>
      <c r="CG9" s="687"/>
      <c r="CH9" s="687"/>
      <c r="CI9" s="247"/>
      <c r="CJ9" s="248"/>
      <c r="CK9" s="249"/>
      <c r="CL9" s="245"/>
      <c r="CM9" s="246"/>
      <c r="CN9" s="687"/>
      <c r="CO9" s="687"/>
      <c r="CP9" s="687"/>
      <c r="CQ9" s="247"/>
      <c r="CR9" s="248"/>
      <c r="CS9" s="249"/>
      <c r="CT9" s="245"/>
      <c r="CU9" s="246"/>
      <c r="CV9" s="687"/>
      <c r="CW9" s="687"/>
      <c r="CX9" s="687"/>
      <c r="CY9" s="247"/>
      <c r="CZ9" s="248"/>
      <c r="DA9" s="249"/>
      <c r="DB9" s="245"/>
      <c r="DC9" s="246"/>
      <c r="DD9" s="687"/>
      <c r="DE9" s="687"/>
      <c r="DF9" s="687"/>
      <c r="DG9" s="247"/>
      <c r="DH9" s="248"/>
      <c r="DI9" s="249"/>
      <c r="DJ9" s="245"/>
      <c r="DK9" s="246"/>
      <c r="DL9" s="687"/>
      <c r="DM9" s="687"/>
      <c r="DN9" s="687"/>
      <c r="DO9" s="247"/>
      <c r="DP9" s="248"/>
      <c r="DQ9" s="249"/>
      <c r="DR9" s="245"/>
      <c r="DS9" s="246"/>
      <c r="DT9" s="687"/>
      <c r="DU9" s="687"/>
      <c r="DV9" s="687"/>
      <c r="DW9" s="247"/>
      <c r="DX9" s="248"/>
      <c r="DY9" s="249"/>
      <c r="DZ9" s="245"/>
      <c r="EA9" s="246"/>
      <c r="EB9" s="687"/>
      <c r="EC9" s="687"/>
      <c r="ED9" s="687"/>
      <c r="EE9" s="247"/>
      <c r="EF9" s="248"/>
      <c r="EG9" s="249"/>
      <c r="EH9" s="245"/>
      <c r="EI9" s="246"/>
      <c r="EJ9" s="687"/>
      <c r="EK9" s="687"/>
      <c r="EL9" s="687"/>
      <c r="EM9" s="247"/>
      <c r="EN9" s="248"/>
      <c r="EO9" s="249"/>
      <c r="EP9" s="245"/>
      <c r="EQ9" s="246"/>
      <c r="ER9" s="687"/>
      <c r="ES9" s="687"/>
      <c r="ET9" s="687"/>
      <c r="EU9" s="247"/>
      <c r="EV9" s="248"/>
      <c r="EW9" s="249"/>
      <c r="EX9" s="245"/>
      <c r="EY9" s="246"/>
      <c r="EZ9" s="687"/>
      <c r="FA9" s="687"/>
      <c r="FB9" s="687"/>
      <c r="FC9" s="247"/>
      <c r="FD9" s="248"/>
      <c r="FE9" s="249"/>
      <c r="FF9" s="245"/>
      <c r="FG9" s="246"/>
      <c r="FH9" s="687"/>
      <c r="FI9" s="687"/>
      <c r="FJ9" s="687"/>
      <c r="FK9" s="247"/>
      <c r="FL9" s="248"/>
      <c r="FM9" s="249"/>
      <c r="FN9" s="245"/>
      <c r="FO9" s="246"/>
      <c r="FP9" s="687"/>
      <c r="FQ9" s="687"/>
      <c r="FR9" s="687"/>
      <c r="FS9" s="247"/>
      <c r="FT9" s="248"/>
      <c r="FU9" s="249"/>
      <c r="FV9" s="245"/>
      <c r="FW9" s="246"/>
      <c r="FX9" s="687"/>
      <c r="FY9" s="687"/>
      <c r="FZ9" s="687"/>
      <c r="GA9" s="247"/>
      <c r="GB9" s="248"/>
      <c r="GC9" s="249"/>
      <c r="GD9" s="245"/>
      <c r="GE9" s="246"/>
      <c r="GF9" s="687"/>
      <c r="GG9" s="687"/>
      <c r="GH9" s="687"/>
      <c r="GI9" s="247"/>
      <c r="GJ9" s="248"/>
      <c r="GK9" s="249"/>
      <c r="GL9" s="245"/>
      <c r="GM9" s="246"/>
      <c r="GN9" s="687"/>
      <c r="GO9" s="687"/>
      <c r="GP9" s="687"/>
      <c r="GQ9" s="247"/>
      <c r="GR9" s="248"/>
      <c r="GS9" s="249"/>
      <c r="GT9" s="245"/>
      <c r="GU9" s="246"/>
      <c r="GV9" s="687"/>
      <c r="GW9" s="687"/>
      <c r="GX9" s="687"/>
      <c r="GY9" s="247"/>
      <c r="GZ9" s="248"/>
      <c r="HA9" s="249"/>
      <c r="HB9" s="245"/>
      <c r="HC9" s="246"/>
      <c r="HD9" s="687"/>
      <c r="HE9" s="687"/>
      <c r="HF9" s="687"/>
      <c r="HG9" s="247"/>
      <c r="HH9" s="248"/>
      <c r="HI9" s="249"/>
      <c r="HJ9" s="245"/>
      <c r="HK9" s="246"/>
      <c r="HL9" s="687"/>
      <c r="HM9" s="687"/>
      <c r="HN9" s="687"/>
      <c r="HO9" s="247"/>
      <c r="HP9" s="248"/>
      <c r="HQ9" s="249"/>
      <c r="HR9" s="245"/>
      <c r="HS9" s="246"/>
      <c r="HT9" s="687"/>
      <c r="HU9" s="687"/>
      <c r="HV9" s="687"/>
      <c r="HW9" s="247"/>
      <c r="HX9" s="248"/>
      <c r="HY9" s="249"/>
      <c r="HZ9" s="245"/>
      <c r="IA9" s="246"/>
      <c r="IB9" s="687"/>
      <c r="IC9" s="687"/>
      <c r="ID9" s="687"/>
      <c r="IE9" s="247"/>
      <c r="IF9" s="248"/>
      <c r="IG9" s="249"/>
      <c r="IH9" s="245"/>
      <c r="II9" s="246"/>
      <c r="IJ9" s="687"/>
      <c r="IK9" s="687"/>
      <c r="IL9" s="687"/>
      <c r="IM9" s="247"/>
      <c r="IN9" s="248"/>
      <c r="IO9" s="249"/>
      <c r="IP9" s="245"/>
      <c r="IQ9" s="246"/>
      <c r="IR9" s="687"/>
      <c r="IS9" s="687"/>
      <c r="IT9" s="687"/>
      <c r="IU9" s="247"/>
      <c r="IV9" s="248"/>
      <c r="IW9" s="249"/>
      <c r="IX9" s="245"/>
      <c r="IY9" s="246"/>
      <c r="IZ9" s="687"/>
      <c r="JA9" s="687"/>
      <c r="JB9" s="687"/>
      <c r="JC9" s="247"/>
      <c r="JD9" s="248"/>
      <c r="JE9" s="249"/>
      <c r="JF9" s="245"/>
      <c r="JG9" s="246"/>
      <c r="JH9" s="687"/>
      <c r="JI9" s="687"/>
      <c r="JJ9" s="687"/>
      <c r="JK9" s="247"/>
      <c r="JL9" s="248"/>
      <c r="JM9" s="249"/>
      <c r="JN9" s="245"/>
      <c r="JO9" s="246"/>
      <c r="JP9" s="687"/>
      <c r="JQ9" s="687"/>
      <c r="JR9" s="687"/>
      <c r="JS9" s="247"/>
      <c r="JT9" s="248"/>
      <c r="JU9" s="249"/>
      <c r="JV9" s="245"/>
      <c r="JW9" s="246"/>
      <c r="JX9" s="687"/>
      <c r="JY9" s="687"/>
      <c r="JZ9" s="687"/>
      <c r="KA9" s="247"/>
      <c r="KB9" s="248"/>
      <c r="KC9" s="249"/>
      <c r="KD9" s="245"/>
      <c r="KE9" s="246"/>
      <c r="KF9" s="687"/>
      <c r="KG9" s="687"/>
      <c r="KH9" s="687"/>
      <c r="KI9" s="247"/>
      <c r="KJ9" s="248"/>
      <c r="KK9" s="249"/>
      <c r="KL9" s="245"/>
      <c r="KM9" s="246"/>
      <c r="KN9" s="687"/>
      <c r="KO9" s="687"/>
      <c r="KP9" s="687"/>
      <c r="KQ9" s="247"/>
      <c r="KR9" s="248"/>
      <c r="KS9" s="249"/>
      <c r="KT9" s="245"/>
      <c r="KU9" s="246"/>
      <c r="KV9" s="687"/>
      <c r="KW9" s="687"/>
      <c r="KX9" s="687"/>
      <c r="KY9" s="247"/>
      <c r="KZ9" s="248"/>
      <c r="LA9" s="249"/>
      <c r="LB9" s="245"/>
      <c r="LC9" s="246"/>
      <c r="LD9" s="687"/>
      <c r="LE9" s="687"/>
      <c r="LF9" s="687"/>
      <c r="LG9" s="247"/>
      <c r="LH9" s="248"/>
      <c r="LI9" s="249"/>
      <c r="LJ9" s="245"/>
      <c r="LK9" s="246"/>
      <c r="LL9" s="687"/>
      <c r="LM9" s="687"/>
      <c r="LN9" s="687"/>
      <c r="LO9" s="247"/>
      <c r="LP9" s="248"/>
      <c r="LQ9" s="249"/>
      <c r="LR9" s="245"/>
      <c r="LS9" s="246"/>
      <c r="LT9" s="687"/>
      <c r="LU9" s="687"/>
      <c r="LV9" s="687"/>
      <c r="LW9" s="247"/>
      <c r="LX9" s="248"/>
      <c r="LY9" s="249"/>
      <c r="LZ9" s="245"/>
      <c r="MA9" s="246"/>
      <c r="MB9" s="687"/>
      <c r="MC9" s="687"/>
      <c r="MD9" s="687"/>
      <c r="ME9" s="247"/>
      <c r="MF9" s="248"/>
      <c r="MG9" s="249"/>
      <c r="MH9" s="245"/>
      <c r="MI9" s="246"/>
      <c r="MJ9" s="687"/>
      <c r="MK9" s="687"/>
      <c r="ML9" s="687"/>
      <c r="MM9" s="247"/>
      <c r="MN9" s="248"/>
      <c r="MO9" s="249"/>
      <c r="MP9" s="245"/>
      <c r="MQ9" s="246"/>
      <c r="MR9" s="687"/>
      <c r="MS9" s="687"/>
      <c r="MT9" s="687"/>
      <c r="MU9" s="247"/>
      <c r="MV9" s="248"/>
      <c r="MW9" s="249"/>
      <c r="MX9" s="245"/>
      <c r="MY9" s="246"/>
      <c r="MZ9" s="687"/>
      <c r="NA9" s="687"/>
      <c r="NB9" s="687"/>
      <c r="NC9" s="247"/>
      <c r="ND9" s="248"/>
      <c r="NE9" s="249"/>
      <c r="NF9" s="245"/>
      <c r="NG9" s="246"/>
      <c r="NH9" s="687"/>
      <c r="NI9" s="687"/>
      <c r="NJ9" s="687"/>
      <c r="NK9" s="247"/>
      <c r="NL9" s="248"/>
      <c r="NM9" s="249"/>
      <c r="NN9" s="245"/>
      <c r="NO9" s="246"/>
      <c r="NP9" s="687"/>
      <c r="NQ9" s="687"/>
      <c r="NR9" s="687"/>
      <c r="NS9" s="247"/>
      <c r="NT9" s="248"/>
      <c r="NU9" s="249"/>
      <c r="NV9" s="245"/>
      <c r="NW9" s="246"/>
      <c r="NX9" s="687"/>
      <c r="NY9" s="687"/>
      <c r="NZ9" s="687"/>
      <c r="OA9" s="247"/>
      <c r="OB9" s="248"/>
      <c r="OC9" s="249"/>
      <c r="OD9" s="245"/>
      <c r="OE9" s="246"/>
      <c r="OF9" s="687"/>
      <c r="OG9" s="687"/>
      <c r="OH9" s="687"/>
      <c r="OI9" s="247"/>
      <c r="OJ9" s="248"/>
      <c r="OK9" s="249"/>
      <c r="OL9" s="245"/>
      <c r="OM9" s="246"/>
      <c r="ON9" s="687"/>
      <c r="OO9" s="687"/>
      <c r="OP9" s="687"/>
      <c r="OQ9" s="247"/>
      <c r="OR9" s="248"/>
      <c r="OS9" s="249"/>
      <c r="OT9" s="245"/>
      <c r="OU9" s="246"/>
      <c r="OV9" s="687"/>
      <c r="OW9" s="687"/>
      <c r="OX9" s="687"/>
      <c r="OY9" s="247"/>
      <c r="OZ9" s="248"/>
      <c r="PA9" s="249"/>
      <c r="PB9" s="245"/>
      <c r="PC9" s="246"/>
      <c r="PD9" s="687"/>
      <c r="PE9" s="687"/>
      <c r="PF9" s="687"/>
      <c r="PG9" s="247"/>
      <c r="PH9" s="248"/>
      <c r="PI9" s="249"/>
      <c r="PJ9" s="245"/>
      <c r="PK9" s="246"/>
      <c r="PL9" s="687"/>
      <c r="PM9" s="687"/>
      <c r="PN9" s="687"/>
      <c r="PO9" s="247"/>
      <c r="PP9" s="248"/>
      <c r="PQ9" s="249"/>
      <c r="PR9" s="245"/>
      <c r="PS9" s="246"/>
      <c r="PT9" s="687"/>
      <c r="PU9" s="687"/>
      <c r="PV9" s="687"/>
      <c r="PW9" s="247"/>
      <c r="PX9" s="248"/>
      <c r="PY9" s="249"/>
      <c r="PZ9" s="245"/>
      <c r="QA9" s="246"/>
      <c r="QB9" s="687"/>
      <c r="QC9" s="687"/>
      <c r="QD9" s="687"/>
      <c r="QE9" s="247"/>
      <c r="QF9" s="248"/>
      <c r="QG9" s="249"/>
      <c r="QH9" s="245"/>
      <c r="QI9" s="246"/>
      <c r="QJ9" s="687"/>
      <c r="QK9" s="687"/>
      <c r="QL9" s="687"/>
      <c r="QM9" s="247"/>
      <c r="QN9" s="248"/>
      <c r="QO9" s="249"/>
      <c r="QP9" s="245"/>
      <c r="QQ9" s="246"/>
      <c r="QR9" s="687"/>
      <c r="QS9" s="687"/>
      <c r="QT9" s="687"/>
      <c r="QU9" s="247"/>
      <c r="QV9" s="248"/>
      <c r="QW9" s="249"/>
      <c r="QX9" s="245"/>
      <c r="QY9" s="246"/>
      <c r="QZ9" s="687"/>
      <c r="RA9" s="687"/>
      <c r="RB9" s="687"/>
      <c r="RC9" s="247"/>
      <c r="RD9" s="248"/>
      <c r="RE9" s="249"/>
      <c r="RF9" s="245"/>
      <c r="RG9" s="246"/>
      <c r="RH9" s="687"/>
      <c r="RI9" s="687"/>
      <c r="RJ9" s="687"/>
      <c r="RK9" s="247"/>
      <c r="RL9" s="248"/>
      <c r="RM9" s="249"/>
      <c r="RN9" s="245"/>
      <c r="RO9" s="246"/>
      <c r="RP9" s="687"/>
      <c r="RQ9" s="687"/>
      <c r="RR9" s="687"/>
      <c r="RS9" s="247"/>
      <c r="RT9" s="248"/>
      <c r="RU9" s="249"/>
      <c r="RV9" s="245"/>
      <c r="RW9" s="246"/>
      <c r="RX9" s="687"/>
      <c r="RY9" s="687"/>
      <c r="RZ9" s="687"/>
      <c r="SA9" s="247"/>
      <c r="SB9" s="248"/>
      <c r="SC9" s="249"/>
      <c r="SD9" s="245"/>
      <c r="SE9" s="246"/>
      <c r="SF9" s="687"/>
      <c r="SG9" s="687"/>
      <c r="SH9" s="687"/>
      <c r="SI9" s="247"/>
      <c r="SJ9" s="248"/>
      <c r="SK9" s="249"/>
      <c r="SL9" s="245"/>
      <c r="SM9" s="246"/>
      <c r="SN9" s="687"/>
      <c r="SO9" s="687"/>
      <c r="SP9" s="687"/>
      <c r="SQ9" s="247"/>
      <c r="SR9" s="248"/>
      <c r="SS9" s="249"/>
      <c r="ST9" s="245"/>
      <c r="SU9" s="246"/>
      <c r="SV9" s="687"/>
      <c r="SW9" s="687"/>
      <c r="SX9" s="687"/>
      <c r="SY9" s="247"/>
      <c r="SZ9" s="248"/>
      <c r="TA9" s="249"/>
      <c r="TB9" s="245"/>
      <c r="TC9" s="246"/>
      <c r="TD9" s="687"/>
      <c r="TE9" s="687"/>
      <c r="TF9" s="687"/>
      <c r="TG9" s="247"/>
      <c r="TH9" s="248"/>
      <c r="TI9" s="249"/>
      <c r="TJ9" s="245"/>
      <c r="TK9" s="246"/>
      <c r="TL9" s="687"/>
      <c r="TM9" s="687"/>
      <c r="TN9" s="687"/>
      <c r="TO9" s="247"/>
      <c r="TP9" s="248"/>
      <c r="TQ9" s="249"/>
      <c r="TR9" s="245"/>
      <c r="TS9" s="246"/>
      <c r="TT9" s="687"/>
      <c r="TU9" s="687"/>
      <c r="TV9" s="687"/>
      <c r="TW9" s="247"/>
      <c r="TX9" s="248"/>
      <c r="TY9" s="249"/>
      <c r="TZ9" s="245"/>
      <c r="UA9" s="246"/>
      <c r="UB9" s="687"/>
      <c r="UC9" s="687"/>
      <c r="UD9" s="687"/>
      <c r="UE9" s="247"/>
      <c r="UF9" s="248"/>
      <c r="UG9" s="249"/>
      <c r="UH9" s="245"/>
      <c r="UI9" s="246"/>
      <c r="UJ9" s="687"/>
      <c r="UK9" s="687"/>
      <c r="UL9" s="687"/>
      <c r="UM9" s="247"/>
      <c r="UN9" s="248"/>
      <c r="UO9" s="249"/>
      <c r="UP9" s="245"/>
      <c r="UQ9" s="246"/>
      <c r="UR9" s="687"/>
      <c r="US9" s="687"/>
      <c r="UT9" s="687"/>
      <c r="UU9" s="247"/>
      <c r="UV9" s="248"/>
      <c r="UW9" s="249"/>
      <c r="UX9" s="245"/>
      <c r="UY9" s="246"/>
      <c r="UZ9" s="687"/>
      <c r="VA9" s="687"/>
      <c r="VB9" s="687"/>
      <c r="VC9" s="247"/>
      <c r="VD9" s="248"/>
      <c r="VE9" s="249"/>
      <c r="VF9" s="245"/>
      <c r="VG9" s="246"/>
      <c r="VH9" s="687"/>
      <c r="VI9" s="687"/>
      <c r="VJ9" s="687"/>
      <c r="VK9" s="247"/>
      <c r="VL9" s="248"/>
      <c r="VM9" s="249"/>
      <c r="VN9" s="245"/>
      <c r="VO9" s="246"/>
      <c r="VP9" s="687"/>
      <c r="VQ9" s="687"/>
      <c r="VR9" s="687"/>
      <c r="VS9" s="247"/>
      <c r="VT9" s="248"/>
      <c r="VU9" s="249"/>
      <c r="VV9" s="245"/>
      <c r="VW9" s="246"/>
      <c r="VX9" s="687"/>
      <c r="VY9" s="687"/>
      <c r="VZ9" s="687"/>
      <c r="WA9" s="247"/>
      <c r="WB9" s="248"/>
      <c r="WC9" s="249"/>
      <c r="WD9" s="245"/>
      <c r="WE9" s="246"/>
      <c r="WF9" s="687"/>
      <c r="WG9" s="687"/>
      <c r="WH9" s="687"/>
      <c r="WI9" s="247"/>
      <c r="WJ9" s="248"/>
      <c r="WK9" s="249"/>
      <c r="WL9" s="245"/>
      <c r="WM9" s="246"/>
      <c r="WN9" s="687"/>
      <c r="WO9" s="687"/>
      <c r="WP9" s="687"/>
      <c r="WQ9" s="247"/>
      <c r="WR9" s="248"/>
      <c r="WS9" s="249"/>
      <c r="WT9" s="245"/>
      <c r="WU9" s="246"/>
      <c r="WV9" s="687"/>
      <c r="WW9" s="687"/>
      <c r="WX9" s="687"/>
      <c r="WY9" s="247"/>
      <c r="WZ9" s="248"/>
      <c r="XA9" s="249"/>
      <c r="XB9" s="245"/>
      <c r="XC9" s="246"/>
      <c r="XD9" s="687"/>
      <c r="XE9" s="687"/>
      <c r="XF9" s="687"/>
      <c r="XG9" s="247"/>
      <c r="XH9" s="248"/>
      <c r="XI9" s="249"/>
      <c r="XJ9" s="245"/>
      <c r="XK9" s="246"/>
      <c r="XL9" s="687"/>
      <c r="XM9" s="687"/>
      <c r="XN9" s="687"/>
      <c r="XO9" s="247"/>
      <c r="XP9" s="248"/>
      <c r="XQ9" s="249"/>
      <c r="XR9" s="245"/>
      <c r="XS9" s="246"/>
      <c r="XT9" s="687"/>
      <c r="XU9" s="687"/>
      <c r="XV9" s="687"/>
      <c r="XW9" s="247"/>
      <c r="XX9" s="248"/>
      <c r="XY9" s="249"/>
      <c r="XZ9" s="245"/>
      <c r="YA9" s="246"/>
      <c r="YB9" s="687"/>
      <c r="YC9" s="687"/>
      <c r="YD9" s="687"/>
      <c r="YE9" s="247"/>
      <c r="YF9" s="248"/>
      <c r="YG9" s="249"/>
      <c r="YH9" s="245"/>
      <c r="YI9" s="246"/>
      <c r="YJ9" s="687"/>
      <c r="YK9" s="687"/>
      <c r="YL9" s="687"/>
      <c r="YM9" s="247"/>
      <c r="YN9" s="248"/>
      <c r="YO9" s="249"/>
      <c r="YP9" s="245"/>
      <c r="YQ9" s="246"/>
      <c r="YR9" s="687"/>
      <c r="YS9" s="687"/>
      <c r="YT9" s="687"/>
      <c r="YU9" s="247"/>
      <c r="YV9" s="248"/>
      <c r="YW9" s="249"/>
      <c r="YX9" s="245"/>
      <c r="YY9" s="246"/>
      <c r="YZ9" s="687"/>
      <c r="ZA9" s="687"/>
      <c r="ZB9" s="687"/>
      <c r="ZC9" s="247"/>
      <c r="ZD9" s="248"/>
      <c r="ZE9" s="249"/>
      <c r="ZF9" s="245"/>
      <c r="ZG9" s="246"/>
      <c r="ZH9" s="687"/>
      <c r="ZI9" s="687"/>
      <c r="ZJ9" s="687"/>
      <c r="ZK9" s="247"/>
      <c r="ZL9" s="248"/>
      <c r="ZM9" s="249"/>
      <c r="ZN9" s="245"/>
      <c r="ZO9" s="246"/>
      <c r="ZP9" s="687"/>
      <c r="ZQ9" s="687"/>
      <c r="ZR9" s="687"/>
      <c r="ZS9" s="247"/>
      <c r="ZT9" s="248"/>
      <c r="ZU9" s="249"/>
      <c r="ZV9" s="245"/>
      <c r="ZW9" s="246"/>
      <c r="ZX9" s="687"/>
      <c r="ZY9" s="687"/>
      <c r="ZZ9" s="687"/>
      <c r="AAA9" s="247"/>
      <c r="AAB9" s="248"/>
      <c r="AAC9" s="249"/>
      <c r="AAD9" s="245"/>
      <c r="AAE9" s="246"/>
      <c r="AAF9" s="687"/>
      <c r="AAG9" s="687"/>
      <c r="AAH9" s="687"/>
      <c r="AAI9" s="247"/>
      <c r="AAJ9" s="248"/>
      <c r="AAK9" s="249"/>
      <c r="AAL9" s="245"/>
      <c r="AAM9" s="246"/>
      <c r="AAN9" s="687"/>
      <c r="AAO9" s="687"/>
      <c r="AAP9" s="687"/>
      <c r="AAQ9" s="247"/>
      <c r="AAR9" s="248"/>
      <c r="AAS9" s="249"/>
      <c r="AAT9" s="245"/>
      <c r="AAU9" s="246"/>
      <c r="AAV9" s="687"/>
      <c r="AAW9" s="687"/>
      <c r="AAX9" s="687"/>
      <c r="AAY9" s="247"/>
      <c r="AAZ9" s="248"/>
      <c r="ABA9" s="249"/>
      <c r="ABB9" s="245"/>
      <c r="ABC9" s="246"/>
      <c r="ABD9" s="687"/>
      <c r="ABE9" s="687"/>
      <c r="ABF9" s="687"/>
      <c r="ABG9" s="247"/>
      <c r="ABH9" s="248"/>
      <c r="ABI9" s="249"/>
      <c r="ABJ9" s="245"/>
      <c r="ABK9" s="246"/>
      <c r="ABL9" s="687"/>
      <c r="ABM9" s="687"/>
      <c r="ABN9" s="687"/>
      <c r="ABO9" s="247"/>
      <c r="ABP9" s="248"/>
      <c r="ABQ9" s="249"/>
      <c r="ABR9" s="245"/>
      <c r="ABS9" s="246"/>
      <c r="ABT9" s="687"/>
      <c r="ABU9" s="687"/>
      <c r="ABV9" s="687"/>
      <c r="ABW9" s="247"/>
      <c r="ABX9" s="248"/>
      <c r="ABY9" s="249"/>
      <c r="ABZ9" s="245"/>
      <c r="ACA9" s="246"/>
      <c r="ACB9" s="687"/>
      <c r="ACC9" s="687"/>
      <c r="ACD9" s="687"/>
      <c r="ACE9" s="247"/>
      <c r="ACF9" s="248"/>
      <c r="ACG9" s="249"/>
      <c r="ACH9" s="245"/>
      <c r="ACI9" s="246"/>
      <c r="ACJ9" s="687"/>
      <c r="ACK9" s="687"/>
      <c r="ACL9" s="687"/>
      <c r="ACM9" s="247"/>
      <c r="ACN9" s="248"/>
      <c r="ACO9" s="249"/>
      <c r="ACP9" s="245"/>
      <c r="ACQ9" s="246"/>
      <c r="ACR9" s="687"/>
      <c r="ACS9" s="687"/>
      <c r="ACT9" s="687"/>
      <c r="ACU9" s="247"/>
      <c r="ACV9" s="248"/>
      <c r="ACW9" s="249"/>
      <c r="ACX9" s="245"/>
      <c r="ACY9" s="246"/>
      <c r="ACZ9" s="687"/>
      <c r="ADA9" s="687"/>
      <c r="ADB9" s="687"/>
      <c r="ADC9" s="247"/>
      <c r="ADD9" s="248"/>
      <c r="ADE9" s="249"/>
      <c r="ADF9" s="245"/>
      <c r="ADG9" s="246"/>
      <c r="ADH9" s="687"/>
      <c r="ADI9" s="687"/>
      <c r="ADJ9" s="687"/>
      <c r="ADK9" s="247"/>
      <c r="ADL9" s="248"/>
      <c r="ADM9" s="249"/>
      <c r="ADN9" s="245"/>
      <c r="ADO9" s="246"/>
      <c r="ADP9" s="687"/>
      <c r="ADQ9" s="687"/>
      <c r="ADR9" s="687"/>
      <c r="ADS9" s="247"/>
      <c r="ADT9" s="248"/>
      <c r="ADU9" s="249"/>
      <c r="ADV9" s="245"/>
      <c r="ADW9" s="246"/>
      <c r="ADX9" s="687"/>
      <c r="ADY9" s="687"/>
      <c r="ADZ9" s="687"/>
      <c r="AEA9" s="247"/>
      <c r="AEB9" s="248"/>
      <c r="AEC9" s="249"/>
      <c r="AED9" s="245"/>
      <c r="AEE9" s="246"/>
      <c r="AEF9" s="687"/>
      <c r="AEG9" s="687"/>
      <c r="AEH9" s="687"/>
      <c r="AEI9" s="247"/>
      <c r="AEJ9" s="248"/>
      <c r="AEK9" s="249"/>
      <c r="AEL9" s="245"/>
      <c r="AEM9" s="246"/>
      <c r="AEN9" s="687"/>
      <c r="AEO9" s="687"/>
      <c r="AEP9" s="687"/>
      <c r="AEQ9" s="247"/>
      <c r="AER9" s="248"/>
      <c r="AES9" s="249"/>
      <c r="AET9" s="245"/>
      <c r="AEU9" s="246"/>
      <c r="AEV9" s="687"/>
      <c r="AEW9" s="687"/>
      <c r="AEX9" s="687"/>
      <c r="AEY9" s="247"/>
      <c r="AEZ9" s="248"/>
      <c r="AFA9" s="249"/>
      <c r="AFB9" s="245"/>
      <c r="AFC9" s="246"/>
      <c r="AFD9" s="687"/>
      <c r="AFE9" s="687"/>
      <c r="AFF9" s="687"/>
      <c r="AFG9" s="247"/>
      <c r="AFH9" s="248"/>
      <c r="AFI9" s="249"/>
      <c r="AFJ9" s="245"/>
      <c r="AFK9" s="246"/>
      <c r="AFL9" s="687"/>
      <c r="AFM9" s="687"/>
      <c r="AFN9" s="687"/>
      <c r="AFO9" s="247"/>
      <c r="AFP9" s="248"/>
      <c r="AFQ9" s="249"/>
      <c r="AFR9" s="245"/>
      <c r="AFS9" s="246"/>
      <c r="AFT9" s="687"/>
      <c r="AFU9" s="687"/>
      <c r="AFV9" s="687"/>
      <c r="AFW9" s="247"/>
      <c r="AFX9" s="248"/>
      <c r="AFY9" s="249"/>
      <c r="AFZ9" s="245"/>
      <c r="AGA9" s="246"/>
      <c r="AGB9" s="687"/>
      <c r="AGC9" s="687"/>
      <c r="AGD9" s="687"/>
      <c r="AGE9" s="247"/>
      <c r="AGF9" s="248"/>
      <c r="AGG9" s="249"/>
      <c r="AGH9" s="245"/>
      <c r="AGI9" s="246"/>
      <c r="AGJ9" s="687"/>
      <c r="AGK9" s="687"/>
      <c r="AGL9" s="687"/>
      <c r="AGM9" s="247"/>
      <c r="AGN9" s="248"/>
      <c r="AGO9" s="249"/>
      <c r="AGP9" s="245"/>
      <c r="AGQ9" s="246"/>
      <c r="AGR9" s="687"/>
      <c r="AGS9" s="687"/>
      <c r="AGT9" s="687"/>
      <c r="AGU9" s="247"/>
      <c r="AGV9" s="248"/>
      <c r="AGW9" s="249"/>
      <c r="AGX9" s="245"/>
      <c r="AGY9" s="246"/>
      <c r="AGZ9" s="687"/>
      <c r="AHA9" s="687"/>
      <c r="AHB9" s="687"/>
      <c r="AHC9" s="247"/>
      <c r="AHD9" s="248"/>
      <c r="AHE9" s="249"/>
      <c r="AHF9" s="245"/>
      <c r="AHG9" s="246"/>
      <c r="AHH9" s="687"/>
      <c r="AHI9" s="687"/>
      <c r="AHJ9" s="687"/>
      <c r="AHK9" s="247"/>
      <c r="AHL9" s="248"/>
      <c r="AHM9" s="249"/>
      <c r="AHN9" s="245"/>
      <c r="AHO9" s="246"/>
      <c r="AHP9" s="687"/>
      <c r="AHQ9" s="687"/>
      <c r="AHR9" s="687"/>
      <c r="AHS9" s="247"/>
      <c r="AHT9" s="248"/>
      <c r="AHU9" s="249"/>
      <c r="AHV9" s="245"/>
      <c r="AHW9" s="246"/>
      <c r="AHX9" s="687"/>
      <c r="AHY9" s="687"/>
      <c r="AHZ9" s="687"/>
      <c r="AIA9" s="247"/>
      <c r="AIB9" s="248"/>
      <c r="AIC9" s="249"/>
      <c r="AID9" s="245"/>
      <c r="AIE9" s="246"/>
      <c r="AIF9" s="687"/>
      <c r="AIG9" s="687"/>
      <c r="AIH9" s="687"/>
      <c r="AII9" s="247"/>
      <c r="AIJ9" s="248"/>
      <c r="AIK9" s="249"/>
      <c r="AIL9" s="245"/>
      <c r="AIM9" s="246"/>
      <c r="AIN9" s="687"/>
      <c r="AIO9" s="687"/>
      <c r="AIP9" s="687"/>
      <c r="AIQ9" s="247"/>
      <c r="AIR9" s="248"/>
      <c r="AIS9" s="249"/>
      <c r="AIT9" s="245"/>
      <c r="AIU9" s="246"/>
      <c r="AIV9" s="687"/>
      <c r="AIW9" s="687"/>
      <c r="AIX9" s="687"/>
      <c r="AIY9" s="247"/>
      <c r="AIZ9" s="248"/>
      <c r="AJA9" s="249"/>
      <c r="AJB9" s="245"/>
      <c r="AJC9" s="246"/>
      <c r="AJD9" s="687"/>
      <c r="AJE9" s="687"/>
      <c r="AJF9" s="687"/>
      <c r="AJG9" s="247"/>
      <c r="AJH9" s="248"/>
      <c r="AJI9" s="249"/>
      <c r="AJJ9" s="245"/>
      <c r="AJK9" s="246"/>
      <c r="AJL9" s="687"/>
      <c r="AJM9" s="687"/>
      <c r="AJN9" s="687"/>
      <c r="AJO9" s="247"/>
      <c r="AJP9" s="248"/>
      <c r="AJQ9" s="249"/>
      <c r="AJR9" s="245"/>
      <c r="AJS9" s="246"/>
      <c r="AJT9" s="687"/>
      <c r="AJU9" s="687"/>
      <c r="AJV9" s="687"/>
      <c r="AJW9" s="247"/>
      <c r="AJX9" s="248"/>
      <c r="AJY9" s="249"/>
      <c r="AJZ9" s="245"/>
      <c r="AKA9" s="246"/>
      <c r="AKB9" s="687"/>
      <c r="AKC9" s="687"/>
      <c r="AKD9" s="687"/>
      <c r="AKE9" s="247"/>
      <c r="AKF9" s="248"/>
      <c r="AKG9" s="249"/>
      <c r="AKH9" s="245"/>
      <c r="AKI9" s="246"/>
      <c r="AKJ9" s="687"/>
      <c r="AKK9" s="687"/>
      <c r="AKL9" s="687"/>
      <c r="AKM9" s="247"/>
      <c r="AKN9" s="248"/>
      <c r="AKO9" s="249"/>
      <c r="AKP9" s="245"/>
      <c r="AKQ9" s="246"/>
      <c r="AKR9" s="687"/>
      <c r="AKS9" s="687"/>
      <c r="AKT9" s="687"/>
      <c r="AKU9" s="247"/>
      <c r="AKV9" s="248"/>
      <c r="AKW9" s="249"/>
      <c r="AKX9" s="245"/>
      <c r="AKY9" s="246"/>
      <c r="AKZ9" s="687"/>
      <c r="ALA9" s="687"/>
      <c r="ALB9" s="687"/>
      <c r="ALC9" s="247"/>
      <c r="ALD9" s="248"/>
      <c r="ALE9" s="249"/>
      <c r="ALF9" s="245"/>
      <c r="ALG9" s="246"/>
      <c r="ALH9" s="687"/>
      <c r="ALI9" s="687"/>
      <c r="ALJ9" s="687"/>
      <c r="ALK9" s="247"/>
      <c r="ALL9" s="248"/>
      <c r="ALM9" s="249"/>
      <c r="ALN9" s="245"/>
      <c r="ALO9" s="246"/>
      <c r="ALP9" s="687"/>
      <c r="ALQ9" s="687"/>
      <c r="ALR9" s="687"/>
      <c r="ALS9" s="247"/>
      <c r="ALT9" s="248"/>
      <c r="ALU9" s="249"/>
      <c r="ALV9" s="245"/>
      <c r="ALW9" s="246"/>
      <c r="ALX9" s="687"/>
      <c r="ALY9" s="687"/>
      <c r="ALZ9" s="687"/>
      <c r="AMA9" s="247"/>
      <c r="AMB9" s="248"/>
      <c r="AMC9" s="249"/>
      <c r="AMD9" s="245"/>
      <c r="AME9" s="246"/>
      <c r="AMF9" s="687"/>
      <c r="AMG9" s="687"/>
      <c r="AMH9" s="687"/>
      <c r="AMI9" s="247"/>
      <c r="AMJ9" s="248"/>
      <c r="AMK9" s="249"/>
      <c r="AML9" s="245"/>
      <c r="AMM9" s="246"/>
      <c r="AMN9" s="687"/>
      <c r="AMO9" s="687"/>
      <c r="AMP9" s="687"/>
      <c r="AMQ9" s="247"/>
      <c r="AMR9" s="248"/>
      <c r="AMS9" s="249"/>
      <c r="AMT9" s="245"/>
      <c r="AMU9" s="246"/>
      <c r="AMV9" s="687"/>
      <c r="AMW9" s="687"/>
      <c r="AMX9" s="687"/>
      <c r="AMY9" s="247"/>
      <c r="AMZ9" s="248"/>
      <c r="ANA9" s="249"/>
      <c r="ANB9" s="245"/>
      <c r="ANC9" s="246"/>
      <c r="AND9" s="687"/>
      <c r="ANE9" s="687"/>
      <c r="ANF9" s="687"/>
      <c r="ANG9" s="247"/>
      <c r="ANH9" s="248"/>
      <c r="ANI9" s="249"/>
      <c r="ANJ9" s="245"/>
      <c r="ANK9" s="246"/>
      <c r="ANL9" s="687"/>
      <c r="ANM9" s="687"/>
      <c r="ANN9" s="687"/>
      <c r="ANO9" s="247"/>
      <c r="ANP9" s="248"/>
      <c r="ANQ9" s="249"/>
      <c r="ANR9" s="245"/>
      <c r="ANS9" s="246"/>
      <c r="ANT9" s="687"/>
      <c r="ANU9" s="687"/>
      <c r="ANV9" s="687"/>
      <c r="ANW9" s="247"/>
      <c r="ANX9" s="248"/>
      <c r="ANY9" s="249"/>
      <c r="ANZ9" s="245"/>
      <c r="AOA9" s="246"/>
      <c r="AOB9" s="687"/>
      <c r="AOC9" s="687"/>
      <c r="AOD9" s="687"/>
      <c r="AOE9" s="247"/>
      <c r="AOF9" s="248"/>
      <c r="AOG9" s="249"/>
      <c r="AOH9" s="245"/>
      <c r="AOI9" s="246"/>
      <c r="AOJ9" s="687"/>
      <c r="AOK9" s="687"/>
      <c r="AOL9" s="687"/>
      <c r="AOM9" s="247"/>
      <c r="AON9" s="248"/>
      <c r="AOO9" s="249"/>
      <c r="AOP9" s="245"/>
      <c r="AOQ9" s="246"/>
      <c r="AOR9" s="687"/>
      <c r="AOS9" s="687"/>
      <c r="AOT9" s="687"/>
      <c r="AOU9" s="247"/>
      <c r="AOV9" s="248"/>
      <c r="AOW9" s="249"/>
      <c r="AOX9" s="245"/>
      <c r="AOY9" s="246"/>
      <c r="AOZ9" s="687"/>
      <c r="APA9" s="687"/>
      <c r="APB9" s="687"/>
      <c r="APC9" s="247"/>
      <c r="APD9" s="248"/>
      <c r="APE9" s="249"/>
      <c r="APF9" s="245"/>
      <c r="APG9" s="246"/>
      <c r="APH9" s="687"/>
      <c r="API9" s="687"/>
      <c r="APJ9" s="687"/>
      <c r="APK9" s="247"/>
      <c r="APL9" s="248"/>
      <c r="APM9" s="249"/>
      <c r="APN9" s="245"/>
      <c r="APO9" s="246"/>
      <c r="APP9" s="687"/>
      <c r="APQ9" s="687"/>
      <c r="APR9" s="687"/>
      <c r="APS9" s="247"/>
      <c r="APT9" s="248"/>
      <c r="APU9" s="249"/>
      <c r="APV9" s="245"/>
      <c r="APW9" s="246"/>
      <c r="APX9" s="687"/>
      <c r="APY9" s="687"/>
      <c r="APZ9" s="687"/>
      <c r="AQA9" s="247"/>
      <c r="AQB9" s="248"/>
      <c r="AQC9" s="249"/>
      <c r="AQD9" s="245"/>
      <c r="AQE9" s="246"/>
      <c r="AQF9" s="687"/>
      <c r="AQG9" s="687"/>
      <c r="AQH9" s="687"/>
      <c r="AQI9" s="247"/>
      <c r="AQJ9" s="248"/>
      <c r="AQK9" s="249"/>
      <c r="AQL9" s="245"/>
      <c r="AQM9" s="246"/>
      <c r="AQN9" s="687"/>
      <c r="AQO9" s="687"/>
      <c r="AQP9" s="687"/>
      <c r="AQQ9" s="247"/>
      <c r="AQR9" s="248"/>
      <c r="AQS9" s="249"/>
      <c r="AQT9" s="245"/>
      <c r="AQU9" s="246"/>
      <c r="AQV9" s="687"/>
      <c r="AQW9" s="687"/>
      <c r="AQX9" s="687"/>
      <c r="AQY9" s="247"/>
      <c r="AQZ9" s="248"/>
      <c r="ARA9" s="249"/>
      <c r="ARB9" s="245"/>
      <c r="ARC9" s="246"/>
      <c r="ARD9" s="687"/>
      <c r="ARE9" s="687"/>
      <c r="ARF9" s="687"/>
      <c r="ARG9" s="247"/>
      <c r="ARH9" s="248"/>
      <c r="ARI9" s="249"/>
      <c r="ARJ9" s="245"/>
      <c r="ARK9" s="246"/>
      <c r="ARL9" s="687"/>
      <c r="ARM9" s="687"/>
      <c r="ARN9" s="687"/>
      <c r="ARO9" s="247"/>
      <c r="ARP9" s="248"/>
      <c r="ARQ9" s="249"/>
      <c r="ARR9" s="245"/>
      <c r="ARS9" s="246"/>
      <c r="ART9" s="687"/>
      <c r="ARU9" s="687"/>
      <c r="ARV9" s="687"/>
      <c r="ARW9" s="247"/>
      <c r="ARX9" s="248"/>
      <c r="ARY9" s="249"/>
      <c r="ARZ9" s="245"/>
      <c r="ASA9" s="246"/>
      <c r="ASB9" s="687"/>
      <c r="ASC9" s="687"/>
      <c r="ASD9" s="687"/>
      <c r="ASE9" s="247"/>
      <c r="ASF9" s="248"/>
      <c r="ASG9" s="249"/>
      <c r="ASH9" s="245"/>
      <c r="ASI9" s="246"/>
      <c r="ASJ9" s="687"/>
      <c r="ASK9" s="687"/>
      <c r="ASL9" s="687"/>
      <c r="ASM9" s="247"/>
      <c r="ASN9" s="248"/>
      <c r="ASO9" s="249"/>
      <c r="ASP9" s="245"/>
      <c r="ASQ9" s="246"/>
      <c r="ASR9" s="687"/>
      <c r="ASS9" s="687"/>
      <c r="AST9" s="687"/>
      <c r="ASU9" s="247"/>
      <c r="ASV9" s="248"/>
      <c r="ASW9" s="249"/>
      <c r="ASX9" s="245"/>
      <c r="ASY9" s="246"/>
      <c r="ASZ9" s="687"/>
      <c r="ATA9" s="687"/>
      <c r="ATB9" s="687"/>
      <c r="ATC9" s="247"/>
      <c r="ATD9" s="248"/>
      <c r="ATE9" s="249"/>
      <c r="ATF9" s="245"/>
      <c r="ATG9" s="246"/>
      <c r="ATH9" s="687"/>
      <c r="ATI9" s="687"/>
      <c r="ATJ9" s="687"/>
      <c r="ATK9" s="247"/>
      <c r="ATL9" s="248"/>
      <c r="ATM9" s="249"/>
      <c r="ATN9" s="245"/>
      <c r="ATO9" s="246"/>
      <c r="ATP9" s="687"/>
      <c r="ATQ9" s="687"/>
      <c r="ATR9" s="687"/>
      <c r="ATS9" s="247"/>
      <c r="ATT9" s="248"/>
      <c r="ATU9" s="249"/>
      <c r="ATV9" s="245"/>
      <c r="ATW9" s="246"/>
      <c r="ATX9" s="687"/>
      <c r="ATY9" s="687"/>
      <c r="ATZ9" s="687"/>
      <c r="AUA9" s="247"/>
      <c r="AUB9" s="248"/>
      <c r="AUC9" s="249"/>
      <c r="AUD9" s="245"/>
      <c r="AUE9" s="246"/>
      <c r="AUF9" s="687"/>
      <c r="AUG9" s="687"/>
      <c r="AUH9" s="687"/>
      <c r="AUI9" s="247"/>
      <c r="AUJ9" s="248"/>
      <c r="AUK9" s="249"/>
      <c r="AUL9" s="245"/>
      <c r="AUM9" s="246"/>
      <c r="AUN9" s="687"/>
      <c r="AUO9" s="687"/>
      <c r="AUP9" s="687"/>
      <c r="AUQ9" s="247"/>
      <c r="AUR9" s="248"/>
      <c r="AUS9" s="249"/>
      <c r="AUT9" s="245"/>
      <c r="AUU9" s="246"/>
      <c r="AUV9" s="687"/>
      <c r="AUW9" s="687"/>
      <c r="AUX9" s="687"/>
      <c r="AUY9" s="247"/>
      <c r="AUZ9" s="248"/>
      <c r="AVA9" s="249"/>
      <c r="AVB9" s="245"/>
      <c r="AVC9" s="246"/>
      <c r="AVD9" s="687"/>
      <c r="AVE9" s="687"/>
      <c r="AVF9" s="687"/>
      <c r="AVG9" s="247"/>
      <c r="AVH9" s="248"/>
      <c r="AVI9" s="249"/>
      <c r="AVJ9" s="245"/>
      <c r="AVK9" s="246"/>
      <c r="AVL9" s="687"/>
      <c r="AVM9" s="687"/>
      <c r="AVN9" s="687"/>
      <c r="AVO9" s="247"/>
      <c r="AVP9" s="248"/>
      <c r="AVQ9" s="249"/>
      <c r="AVR9" s="245"/>
      <c r="AVS9" s="246"/>
      <c r="AVT9" s="687"/>
      <c r="AVU9" s="687"/>
      <c r="AVV9" s="687"/>
      <c r="AVW9" s="247"/>
      <c r="AVX9" s="248"/>
      <c r="AVY9" s="249"/>
      <c r="AVZ9" s="245"/>
      <c r="AWA9" s="246"/>
      <c r="AWB9" s="687"/>
      <c r="AWC9" s="687"/>
      <c r="AWD9" s="687"/>
      <c r="AWE9" s="247"/>
      <c r="AWF9" s="248"/>
      <c r="AWG9" s="249"/>
      <c r="AWH9" s="245"/>
      <c r="AWI9" s="246"/>
      <c r="AWJ9" s="687"/>
      <c r="AWK9" s="687"/>
      <c r="AWL9" s="687"/>
      <c r="AWM9" s="247"/>
      <c r="AWN9" s="248"/>
      <c r="AWO9" s="249"/>
      <c r="AWP9" s="245"/>
      <c r="AWQ9" s="246"/>
      <c r="AWR9" s="687"/>
      <c r="AWS9" s="687"/>
      <c r="AWT9" s="687"/>
      <c r="AWU9" s="247"/>
      <c r="AWV9" s="248"/>
      <c r="AWW9" s="249"/>
      <c r="AWX9" s="245"/>
      <c r="AWY9" s="246"/>
      <c r="AWZ9" s="687"/>
      <c r="AXA9" s="687"/>
      <c r="AXB9" s="687"/>
      <c r="AXC9" s="247"/>
      <c r="AXD9" s="248"/>
      <c r="AXE9" s="249"/>
      <c r="AXF9" s="245"/>
      <c r="AXG9" s="246"/>
      <c r="AXH9" s="687"/>
      <c r="AXI9" s="687"/>
      <c r="AXJ9" s="687"/>
      <c r="AXK9" s="247"/>
      <c r="AXL9" s="248"/>
      <c r="AXM9" s="249"/>
      <c r="AXN9" s="245"/>
      <c r="AXO9" s="246"/>
      <c r="AXP9" s="687"/>
      <c r="AXQ9" s="687"/>
      <c r="AXR9" s="687"/>
      <c r="AXS9" s="247"/>
      <c r="AXT9" s="248"/>
      <c r="AXU9" s="249"/>
      <c r="AXV9" s="245"/>
      <c r="AXW9" s="246"/>
      <c r="AXX9" s="687"/>
      <c r="AXY9" s="687"/>
      <c r="AXZ9" s="687"/>
      <c r="AYA9" s="247"/>
      <c r="AYB9" s="248"/>
      <c r="AYC9" s="249"/>
      <c r="AYD9" s="245"/>
      <c r="AYE9" s="246"/>
      <c r="AYF9" s="687"/>
      <c r="AYG9" s="687"/>
      <c r="AYH9" s="687"/>
      <c r="AYI9" s="247"/>
      <c r="AYJ9" s="248"/>
      <c r="AYK9" s="249"/>
      <c r="AYL9" s="245"/>
      <c r="AYM9" s="246"/>
      <c r="AYN9" s="687"/>
      <c r="AYO9" s="687"/>
      <c r="AYP9" s="687"/>
      <c r="AYQ9" s="247"/>
      <c r="AYR9" s="248"/>
      <c r="AYS9" s="249"/>
      <c r="AYT9" s="245"/>
      <c r="AYU9" s="246"/>
      <c r="AYV9" s="687"/>
      <c r="AYW9" s="687"/>
      <c r="AYX9" s="687"/>
      <c r="AYY9" s="247"/>
      <c r="AYZ9" s="248"/>
      <c r="AZA9" s="249"/>
      <c r="AZB9" s="245"/>
      <c r="AZC9" s="246"/>
      <c r="AZD9" s="687"/>
      <c r="AZE9" s="687"/>
      <c r="AZF9" s="687"/>
      <c r="AZG9" s="247"/>
      <c r="AZH9" s="248"/>
      <c r="AZI9" s="249"/>
      <c r="AZJ9" s="245"/>
      <c r="AZK9" s="246"/>
      <c r="AZL9" s="687"/>
      <c r="AZM9" s="687"/>
      <c r="AZN9" s="687"/>
      <c r="AZO9" s="247"/>
      <c r="AZP9" s="248"/>
      <c r="AZQ9" s="249"/>
      <c r="AZR9" s="245"/>
      <c r="AZS9" s="246"/>
      <c r="AZT9" s="687"/>
      <c r="AZU9" s="687"/>
      <c r="AZV9" s="687"/>
      <c r="AZW9" s="247"/>
      <c r="AZX9" s="248"/>
      <c r="AZY9" s="249"/>
      <c r="AZZ9" s="245"/>
      <c r="BAA9" s="246"/>
      <c r="BAB9" s="687"/>
      <c r="BAC9" s="687"/>
      <c r="BAD9" s="687"/>
      <c r="BAE9" s="247"/>
      <c r="BAF9" s="248"/>
      <c r="BAG9" s="249"/>
      <c r="BAH9" s="245"/>
      <c r="BAI9" s="246"/>
      <c r="BAJ9" s="687"/>
      <c r="BAK9" s="687"/>
      <c r="BAL9" s="687"/>
      <c r="BAM9" s="247"/>
      <c r="BAN9" s="248"/>
      <c r="BAO9" s="249"/>
      <c r="BAP9" s="245"/>
      <c r="BAQ9" s="246"/>
      <c r="BAR9" s="687"/>
      <c r="BAS9" s="687"/>
      <c r="BAT9" s="687"/>
      <c r="BAU9" s="247"/>
      <c r="BAV9" s="248"/>
      <c r="BAW9" s="249"/>
      <c r="BAX9" s="245"/>
      <c r="BAY9" s="246"/>
      <c r="BAZ9" s="687"/>
      <c r="BBA9" s="687"/>
      <c r="BBB9" s="687"/>
      <c r="BBC9" s="247"/>
      <c r="BBD9" s="248"/>
      <c r="BBE9" s="249"/>
      <c r="BBF9" s="245"/>
      <c r="BBG9" s="246"/>
      <c r="BBH9" s="687"/>
      <c r="BBI9" s="687"/>
      <c r="BBJ9" s="687"/>
      <c r="BBK9" s="247"/>
      <c r="BBL9" s="248"/>
      <c r="BBM9" s="249"/>
      <c r="BBN9" s="245"/>
      <c r="BBO9" s="246"/>
      <c r="BBP9" s="687"/>
      <c r="BBQ9" s="687"/>
      <c r="BBR9" s="687"/>
      <c r="BBS9" s="247"/>
      <c r="BBT9" s="248"/>
      <c r="BBU9" s="249"/>
      <c r="BBV9" s="245"/>
      <c r="BBW9" s="246"/>
      <c r="BBX9" s="687"/>
      <c r="BBY9" s="687"/>
      <c r="BBZ9" s="687"/>
      <c r="BCA9" s="247"/>
      <c r="BCB9" s="248"/>
      <c r="BCC9" s="249"/>
      <c r="BCD9" s="245"/>
      <c r="BCE9" s="246"/>
      <c r="BCF9" s="687"/>
      <c r="BCG9" s="687"/>
      <c r="BCH9" s="687"/>
      <c r="BCI9" s="247"/>
      <c r="BCJ9" s="248"/>
      <c r="BCK9" s="249"/>
      <c r="BCL9" s="245"/>
      <c r="BCM9" s="246"/>
      <c r="BCN9" s="687"/>
      <c r="BCO9" s="687"/>
      <c r="BCP9" s="687"/>
      <c r="BCQ9" s="247"/>
      <c r="BCR9" s="248"/>
      <c r="BCS9" s="249"/>
      <c r="BCT9" s="245"/>
      <c r="BCU9" s="246"/>
      <c r="BCV9" s="687"/>
      <c r="BCW9" s="687"/>
      <c r="BCX9" s="687"/>
      <c r="BCY9" s="247"/>
      <c r="BCZ9" s="248"/>
      <c r="BDA9" s="249"/>
      <c r="BDB9" s="245"/>
      <c r="BDC9" s="246"/>
      <c r="BDD9" s="687"/>
      <c r="BDE9" s="687"/>
      <c r="BDF9" s="687"/>
      <c r="BDG9" s="247"/>
      <c r="BDH9" s="248"/>
      <c r="BDI9" s="249"/>
      <c r="BDJ9" s="245"/>
      <c r="BDK9" s="246"/>
      <c r="BDL9" s="687"/>
      <c r="BDM9" s="687"/>
      <c r="BDN9" s="687"/>
      <c r="BDO9" s="247"/>
      <c r="BDP9" s="248"/>
      <c r="BDQ9" s="249"/>
      <c r="BDR9" s="245"/>
      <c r="BDS9" s="246"/>
      <c r="BDT9" s="687"/>
      <c r="BDU9" s="687"/>
      <c r="BDV9" s="687"/>
      <c r="BDW9" s="247"/>
      <c r="BDX9" s="248"/>
      <c r="BDY9" s="249"/>
      <c r="BDZ9" s="245"/>
      <c r="BEA9" s="246"/>
      <c r="BEB9" s="687"/>
      <c r="BEC9" s="687"/>
      <c r="BED9" s="687"/>
      <c r="BEE9" s="247"/>
      <c r="BEF9" s="248"/>
      <c r="BEG9" s="249"/>
      <c r="BEH9" s="245"/>
      <c r="BEI9" s="246"/>
      <c r="BEJ9" s="687"/>
      <c r="BEK9" s="687"/>
      <c r="BEL9" s="687"/>
      <c r="BEM9" s="247"/>
      <c r="BEN9" s="248"/>
      <c r="BEO9" s="249"/>
      <c r="BEP9" s="245"/>
      <c r="BEQ9" s="246"/>
      <c r="BER9" s="687"/>
      <c r="BES9" s="687"/>
      <c r="BET9" s="687"/>
      <c r="BEU9" s="247"/>
      <c r="BEV9" s="248"/>
      <c r="BEW9" s="249"/>
      <c r="BEX9" s="245"/>
      <c r="BEY9" s="246"/>
      <c r="BEZ9" s="687"/>
      <c r="BFA9" s="687"/>
      <c r="BFB9" s="687"/>
      <c r="BFC9" s="247"/>
      <c r="BFD9" s="248"/>
      <c r="BFE9" s="249"/>
      <c r="BFF9" s="245"/>
      <c r="BFG9" s="246"/>
      <c r="BFH9" s="687"/>
      <c r="BFI9" s="687"/>
      <c r="BFJ9" s="687"/>
      <c r="BFK9" s="247"/>
      <c r="BFL9" s="248"/>
      <c r="BFM9" s="249"/>
      <c r="BFN9" s="245"/>
      <c r="BFO9" s="246"/>
      <c r="BFP9" s="687"/>
      <c r="BFQ9" s="687"/>
      <c r="BFR9" s="687"/>
      <c r="BFS9" s="247"/>
      <c r="BFT9" s="248"/>
      <c r="BFU9" s="249"/>
      <c r="BFV9" s="245"/>
      <c r="BFW9" s="246"/>
      <c r="BFX9" s="687"/>
      <c r="BFY9" s="687"/>
      <c r="BFZ9" s="687"/>
      <c r="BGA9" s="247"/>
      <c r="BGB9" s="248"/>
      <c r="BGC9" s="249"/>
      <c r="BGD9" s="245"/>
      <c r="BGE9" s="246"/>
      <c r="BGF9" s="687"/>
      <c r="BGG9" s="687"/>
      <c r="BGH9" s="687"/>
      <c r="BGI9" s="247"/>
      <c r="BGJ9" s="248"/>
      <c r="BGK9" s="249"/>
      <c r="BGL9" s="245"/>
      <c r="BGM9" s="246"/>
      <c r="BGN9" s="687"/>
      <c r="BGO9" s="687"/>
      <c r="BGP9" s="687"/>
      <c r="BGQ9" s="247"/>
      <c r="BGR9" s="248"/>
      <c r="BGS9" s="249"/>
      <c r="BGT9" s="245"/>
      <c r="BGU9" s="246"/>
      <c r="BGV9" s="687"/>
      <c r="BGW9" s="687"/>
      <c r="BGX9" s="687"/>
      <c r="BGY9" s="247"/>
      <c r="BGZ9" s="248"/>
      <c r="BHA9" s="249"/>
      <c r="BHB9" s="245"/>
      <c r="BHC9" s="246"/>
      <c r="BHD9" s="687"/>
      <c r="BHE9" s="687"/>
      <c r="BHF9" s="687"/>
      <c r="BHG9" s="247"/>
      <c r="BHH9" s="248"/>
      <c r="BHI9" s="249"/>
      <c r="BHJ9" s="245"/>
      <c r="BHK9" s="246"/>
      <c r="BHL9" s="687"/>
      <c r="BHM9" s="687"/>
      <c r="BHN9" s="687"/>
      <c r="BHO9" s="247"/>
      <c r="BHP9" s="248"/>
      <c r="BHQ9" s="249"/>
      <c r="BHR9" s="245"/>
      <c r="BHS9" s="246"/>
      <c r="BHT9" s="687"/>
      <c r="BHU9" s="687"/>
      <c r="BHV9" s="687"/>
      <c r="BHW9" s="247"/>
      <c r="BHX9" s="248"/>
      <c r="BHY9" s="249"/>
      <c r="BHZ9" s="245"/>
      <c r="BIA9" s="246"/>
      <c r="BIB9" s="687"/>
      <c r="BIC9" s="687"/>
      <c r="BID9" s="687"/>
      <c r="BIE9" s="247"/>
      <c r="BIF9" s="248"/>
      <c r="BIG9" s="249"/>
      <c r="BIH9" s="245"/>
      <c r="BII9" s="246"/>
      <c r="BIJ9" s="687"/>
      <c r="BIK9" s="687"/>
      <c r="BIL9" s="687"/>
      <c r="BIM9" s="247"/>
      <c r="BIN9" s="248"/>
      <c r="BIO9" s="249"/>
      <c r="BIP9" s="245"/>
      <c r="BIQ9" s="246"/>
      <c r="BIR9" s="687"/>
      <c r="BIS9" s="687"/>
      <c r="BIT9" s="687"/>
      <c r="BIU9" s="247"/>
      <c r="BIV9" s="248"/>
      <c r="BIW9" s="249"/>
      <c r="BIX9" s="245"/>
      <c r="BIY9" s="246"/>
      <c r="BIZ9" s="687"/>
      <c r="BJA9" s="687"/>
      <c r="BJB9" s="687"/>
      <c r="BJC9" s="247"/>
      <c r="BJD9" s="248"/>
      <c r="BJE9" s="249"/>
      <c r="BJF9" s="245"/>
      <c r="BJG9" s="246"/>
      <c r="BJH9" s="687"/>
      <c r="BJI9" s="687"/>
      <c r="BJJ9" s="687"/>
      <c r="BJK9" s="247"/>
      <c r="BJL9" s="248"/>
      <c r="BJM9" s="249"/>
      <c r="BJN9" s="245"/>
      <c r="BJO9" s="246"/>
      <c r="BJP9" s="687"/>
      <c r="BJQ9" s="687"/>
      <c r="BJR9" s="687"/>
      <c r="BJS9" s="247"/>
      <c r="BJT9" s="248"/>
      <c r="BJU9" s="249"/>
      <c r="BJV9" s="245"/>
      <c r="BJW9" s="246"/>
      <c r="BJX9" s="687"/>
      <c r="BJY9" s="687"/>
      <c r="BJZ9" s="687"/>
      <c r="BKA9" s="247"/>
      <c r="BKB9" s="248"/>
      <c r="BKC9" s="249"/>
      <c r="BKD9" s="245"/>
      <c r="BKE9" s="246"/>
      <c r="BKF9" s="687"/>
      <c r="BKG9" s="687"/>
      <c r="BKH9" s="687"/>
      <c r="BKI9" s="247"/>
      <c r="BKJ9" s="248"/>
      <c r="BKK9" s="249"/>
      <c r="BKL9" s="245"/>
      <c r="BKM9" s="246"/>
      <c r="BKN9" s="687"/>
      <c r="BKO9" s="687"/>
      <c r="BKP9" s="687"/>
      <c r="BKQ9" s="247"/>
      <c r="BKR9" s="248"/>
      <c r="BKS9" s="249"/>
      <c r="BKT9" s="245"/>
      <c r="BKU9" s="246"/>
      <c r="BKV9" s="687"/>
      <c r="BKW9" s="687"/>
      <c r="BKX9" s="687"/>
      <c r="BKY9" s="247"/>
      <c r="BKZ9" s="248"/>
      <c r="BLA9" s="249"/>
      <c r="BLB9" s="245"/>
      <c r="BLC9" s="246"/>
      <c r="BLD9" s="687"/>
      <c r="BLE9" s="687"/>
      <c r="BLF9" s="687"/>
      <c r="BLG9" s="247"/>
      <c r="BLH9" s="248"/>
      <c r="BLI9" s="249"/>
      <c r="BLJ9" s="245"/>
      <c r="BLK9" s="246"/>
      <c r="BLL9" s="687"/>
      <c r="BLM9" s="687"/>
      <c r="BLN9" s="687"/>
      <c r="BLO9" s="247"/>
      <c r="BLP9" s="248"/>
      <c r="BLQ9" s="249"/>
      <c r="BLR9" s="245"/>
      <c r="BLS9" s="246"/>
      <c r="BLT9" s="687"/>
      <c r="BLU9" s="687"/>
      <c r="BLV9" s="687"/>
      <c r="BLW9" s="247"/>
      <c r="BLX9" s="248"/>
      <c r="BLY9" s="249"/>
      <c r="BLZ9" s="245"/>
      <c r="BMA9" s="246"/>
      <c r="BMB9" s="687"/>
      <c r="BMC9" s="687"/>
      <c r="BMD9" s="687"/>
      <c r="BME9" s="247"/>
      <c r="BMF9" s="248"/>
      <c r="BMG9" s="249"/>
      <c r="BMH9" s="245"/>
      <c r="BMI9" s="246"/>
      <c r="BMJ9" s="687"/>
      <c r="BMK9" s="687"/>
      <c r="BML9" s="687"/>
      <c r="BMM9" s="247"/>
      <c r="BMN9" s="248"/>
      <c r="BMO9" s="249"/>
      <c r="BMP9" s="245"/>
      <c r="BMQ9" s="246"/>
      <c r="BMR9" s="687"/>
      <c r="BMS9" s="687"/>
      <c r="BMT9" s="687"/>
      <c r="BMU9" s="247"/>
      <c r="BMV9" s="248"/>
      <c r="BMW9" s="249"/>
      <c r="BMX9" s="245"/>
      <c r="BMY9" s="246"/>
      <c r="BMZ9" s="687"/>
      <c r="BNA9" s="687"/>
      <c r="BNB9" s="687"/>
      <c r="BNC9" s="247"/>
      <c r="BND9" s="248"/>
      <c r="BNE9" s="249"/>
      <c r="BNF9" s="245"/>
      <c r="BNG9" s="246"/>
      <c r="BNH9" s="687"/>
      <c r="BNI9" s="687"/>
      <c r="BNJ9" s="687"/>
      <c r="BNK9" s="247"/>
      <c r="BNL9" s="248"/>
      <c r="BNM9" s="249"/>
      <c r="BNN9" s="245"/>
      <c r="BNO9" s="246"/>
      <c r="BNP9" s="687"/>
      <c r="BNQ9" s="687"/>
      <c r="BNR9" s="687"/>
      <c r="BNS9" s="247"/>
      <c r="BNT9" s="248"/>
      <c r="BNU9" s="249"/>
      <c r="BNV9" s="245"/>
      <c r="BNW9" s="246"/>
      <c r="BNX9" s="687"/>
      <c r="BNY9" s="687"/>
      <c r="BNZ9" s="687"/>
      <c r="BOA9" s="247"/>
      <c r="BOB9" s="248"/>
      <c r="BOC9" s="249"/>
      <c r="BOD9" s="245"/>
      <c r="BOE9" s="246"/>
      <c r="BOF9" s="687"/>
      <c r="BOG9" s="687"/>
      <c r="BOH9" s="687"/>
      <c r="BOI9" s="247"/>
      <c r="BOJ9" s="248"/>
      <c r="BOK9" s="249"/>
      <c r="BOL9" s="245"/>
      <c r="BOM9" s="246"/>
      <c r="BON9" s="687"/>
      <c r="BOO9" s="687"/>
      <c r="BOP9" s="687"/>
      <c r="BOQ9" s="247"/>
      <c r="BOR9" s="248"/>
      <c r="BOS9" s="249"/>
      <c r="BOT9" s="245"/>
      <c r="BOU9" s="246"/>
      <c r="BOV9" s="687"/>
      <c r="BOW9" s="687"/>
      <c r="BOX9" s="687"/>
      <c r="BOY9" s="247"/>
      <c r="BOZ9" s="248"/>
      <c r="BPA9" s="249"/>
      <c r="BPB9" s="245"/>
      <c r="BPC9" s="246"/>
      <c r="BPD9" s="687"/>
      <c r="BPE9" s="687"/>
      <c r="BPF9" s="687"/>
      <c r="BPG9" s="247"/>
      <c r="BPH9" s="248"/>
      <c r="BPI9" s="249"/>
      <c r="BPJ9" s="245"/>
      <c r="BPK9" s="246"/>
      <c r="BPL9" s="687"/>
      <c r="BPM9" s="687"/>
      <c r="BPN9" s="687"/>
      <c r="BPO9" s="247"/>
      <c r="BPP9" s="248"/>
      <c r="BPQ9" s="249"/>
      <c r="BPR9" s="245"/>
      <c r="BPS9" s="246"/>
      <c r="BPT9" s="687"/>
      <c r="BPU9" s="687"/>
      <c r="BPV9" s="687"/>
      <c r="BPW9" s="247"/>
      <c r="BPX9" s="248"/>
      <c r="BPY9" s="249"/>
      <c r="BPZ9" s="245"/>
      <c r="BQA9" s="246"/>
      <c r="BQB9" s="687"/>
      <c r="BQC9" s="687"/>
      <c r="BQD9" s="687"/>
      <c r="BQE9" s="247"/>
      <c r="BQF9" s="248"/>
      <c r="BQG9" s="249"/>
      <c r="BQH9" s="245"/>
      <c r="BQI9" s="246"/>
      <c r="BQJ9" s="687"/>
      <c r="BQK9" s="687"/>
      <c r="BQL9" s="687"/>
      <c r="BQM9" s="247"/>
      <c r="BQN9" s="248"/>
      <c r="BQO9" s="249"/>
      <c r="BQP9" s="245"/>
      <c r="BQQ9" s="246"/>
      <c r="BQR9" s="687"/>
      <c r="BQS9" s="687"/>
      <c r="BQT9" s="687"/>
      <c r="BQU9" s="247"/>
      <c r="BQV9" s="248"/>
      <c r="BQW9" s="249"/>
      <c r="BQX9" s="245"/>
      <c r="BQY9" s="246"/>
      <c r="BQZ9" s="687"/>
      <c r="BRA9" s="687"/>
      <c r="BRB9" s="687"/>
      <c r="BRC9" s="247"/>
      <c r="BRD9" s="248"/>
      <c r="BRE9" s="249"/>
      <c r="BRF9" s="245"/>
      <c r="BRG9" s="246"/>
      <c r="BRH9" s="687"/>
      <c r="BRI9" s="687"/>
      <c r="BRJ9" s="687"/>
      <c r="BRK9" s="247"/>
      <c r="BRL9" s="248"/>
      <c r="BRM9" s="249"/>
      <c r="BRN9" s="245"/>
      <c r="BRO9" s="246"/>
      <c r="BRP9" s="687"/>
      <c r="BRQ9" s="687"/>
      <c r="BRR9" s="687"/>
      <c r="BRS9" s="247"/>
      <c r="BRT9" s="248"/>
      <c r="BRU9" s="249"/>
      <c r="BRV9" s="245"/>
      <c r="BRW9" s="246"/>
      <c r="BRX9" s="687"/>
      <c r="BRY9" s="687"/>
      <c r="BRZ9" s="687"/>
      <c r="BSA9" s="247"/>
      <c r="BSB9" s="248"/>
      <c r="BSC9" s="249"/>
      <c r="BSD9" s="245"/>
      <c r="BSE9" s="246"/>
      <c r="BSF9" s="687"/>
      <c r="BSG9" s="687"/>
      <c r="BSH9" s="687"/>
      <c r="BSI9" s="247"/>
      <c r="BSJ9" s="248"/>
      <c r="BSK9" s="249"/>
      <c r="BSL9" s="245"/>
      <c r="BSM9" s="246"/>
      <c r="BSN9" s="687"/>
      <c r="BSO9" s="687"/>
      <c r="BSP9" s="687"/>
      <c r="BSQ9" s="247"/>
      <c r="BSR9" s="248"/>
      <c r="BSS9" s="249"/>
      <c r="BST9" s="245"/>
      <c r="BSU9" s="246"/>
      <c r="BSV9" s="687"/>
      <c r="BSW9" s="687"/>
      <c r="BSX9" s="687"/>
      <c r="BSY9" s="247"/>
      <c r="BSZ9" s="248"/>
      <c r="BTA9" s="249"/>
      <c r="BTB9" s="245"/>
      <c r="BTC9" s="246"/>
      <c r="BTD9" s="687"/>
      <c r="BTE9" s="687"/>
      <c r="BTF9" s="687"/>
      <c r="BTG9" s="247"/>
      <c r="BTH9" s="248"/>
      <c r="BTI9" s="249"/>
      <c r="BTJ9" s="245"/>
      <c r="BTK9" s="246"/>
      <c r="BTL9" s="687"/>
      <c r="BTM9" s="687"/>
      <c r="BTN9" s="687"/>
      <c r="BTO9" s="247"/>
      <c r="BTP9" s="248"/>
      <c r="BTQ9" s="249"/>
      <c r="BTR9" s="245"/>
      <c r="BTS9" s="246"/>
      <c r="BTT9" s="687"/>
      <c r="BTU9" s="687"/>
      <c r="BTV9" s="687"/>
      <c r="BTW9" s="247"/>
      <c r="BTX9" s="248"/>
      <c r="BTY9" s="249"/>
      <c r="BTZ9" s="245"/>
      <c r="BUA9" s="246"/>
      <c r="BUB9" s="687"/>
      <c r="BUC9" s="687"/>
      <c r="BUD9" s="687"/>
      <c r="BUE9" s="247"/>
      <c r="BUF9" s="248"/>
      <c r="BUG9" s="249"/>
      <c r="BUH9" s="245"/>
      <c r="BUI9" s="246"/>
      <c r="BUJ9" s="687"/>
      <c r="BUK9" s="687"/>
      <c r="BUL9" s="687"/>
      <c r="BUM9" s="247"/>
      <c r="BUN9" s="248"/>
      <c r="BUO9" s="249"/>
      <c r="BUP9" s="245"/>
      <c r="BUQ9" s="246"/>
      <c r="BUR9" s="687"/>
      <c r="BUS9" s="687"/>
      <c r="BUT9" s="687"/>
      <c r="BUU9" s="247"/>
      <c r="BUV9" s="248"/>
      <c r="BUW9" s="249"/>
      <c r="BUX9" s="245"/>
      <c r="BUY9" s="246"/>
      <c r="BUZ9" s="687"/>
      <c r="BVA9" s="687"/>
      <c r="BVB9" s="687"/>
      <c r="BVC9" s="247"/>
      <c r="BVD9" s="248"/>
      <c r="BVE9" s="249"/>
      <c r="BVF9" s="245"/>
      <c r="BVG9" s="246"/>
      <c r="BVH9" s="687"/>
      <c r="BVI9" s="687"/>
      <c r="BVJ9" s="687"/>
      <c r="BVK9" s="247"/>
      <c r="BVL9" s="248"/>
      <c r="BVM9" s="249"/>
      <c r="BVN9" s="245"/>
      <c r="BVO9" s="246"/>
      <c r="BVP9" s="687"/>
      <c r="BVQ9" s="687"/>
      <c r="BVR9" s="687"/>
      <c r="BVS9" s="247"/>
      <c r="BVT9" s="248"/>
      <c r="BVU9" s="249"/>
      <c r="BVV9" s="245"/>
      <c r="BVW9" s="246"/>
      <c r="BVX9" s="687"/>
      <c r="BVY9" s="687"/>
      <c r="BVZ9" s="687"/>
      <c r="BWA9" s="247"/>
      <c r="BWB9" s="248"/>
      <c r="BWC9" s="249"/>
      <c r="BWD9" s="245"/>
      <c r="BWE9" s="246"/>
      <c r="BWF9" s="687"/>
      <c r="BWG9" s="687"/>
      <c r="BWH9" s="687"/>
      <c r="BWI9" s="247"/>
      <c r="BWJ9" s="248"/>
      <c r="BWK9" s="249"/>
      <c r="BWL9" s="245"/>
      <c r="BWM9" s="246"/>
      <c r="BWN9" s="687"/>
      <c r="BWO9" s="687"/>
      <c r="BWP9" s="687"/>
      <c r="BWQ9" s="247"/>
      <c r="BWR9" s="248"/>
      <c r="BWS9" s="249"/>
      <c r="BWT9" s="245"/>
      <c r="BWU9" s="246"/>
      <c r="BWV9" s="687"/>
      <c r="BWW9" s="687"/>
      <c r="BWX9" s="687"/>
      <c r="BWY9" s="247"/>
      <c r="BWZ9" s="248"/>
      <c r="BXA9" s="249"/>
      <c r="BXB9" s="245"/>
      <c r="BXC9" s="246"/>
      <c r="BXD9" s="687"/>
      <c r="BXE9" s="687"/>
      <c r="BXF9" s="687"/>
      <c r="BXG9" s="247"/>
      <c r="BXH9" s="248"/>
      <c r="BXI9" s="249"/>
      <c r="BXJ9" s="245"/>
      <c r="BXK9" s="246"/>
      <c r="BXL9" s="687"/>
      <c r="BXM9" s="687"/>
      <c r="BXN9" s="687"/>
      <c r="BXO9" s="247"/>
      <c r="BXP9" s="248"/>
      <c r="BXQ9" s="249"/>
      <c r="BXR9" s="245"/>
      <c r="BXS9" s="246"/>
      <c r="BXT9" s="687"/>
      <c r="BXU9" s="687"/>
      <c r="BXV9" s="687"/>
      <c r="BXW9" s="247"/>
      <c r="BXX9" s="248"/>
      <c r="BXY9" s="249"/>
      <c r="BXZ9" s="245"/>
      <c r="BYA9" s="246"/>
      <c r="BYB9" s="687"/>
      <c r="BYC9" s="687"/>
      <c r="BYD9" s="687"/>
      <c r="BYE9" s="247"/>
      <c r="BYF9" s="248"/>
      <c r="BYG9" s="249"/>
      <c r="BYH9" s="245"/>
      <c r="BYI9" s="246"/>
      <c r="BYJ9" s="687"/>
      <c r="BYK9" s="687"/>
      <c r="BYL9" s="687"/>
      <c r="BYM9" s="247"/>
      <c r="BYN9" s="248"/>
      <c r="BYO9" s="249"/>
      <c r="BYP9" s="245"/>
      <c r="BYQ9" s="246"/>
      <c r="BYR9" s="687"/>
      <c r="BYS9" s="687"/>
      <c r="BYT9" s="687"/>
      <c r="BYU9" s="247"/>
      <c r="BYV9" s="248"/>
      <c r="BYW9" s="249"/>
      <c r="BYX9" s="245"/>
      <c r="BYY9" s="246"/>
      <c r="BYZ9" s="687"/>
      <c r="BZA9" s="687"/>
      <c r="BZB9" s="687"/>
      <c r="BZC9" s="247"/>
      <c r="BZD9" s="248"/>
      <c r="BZE9" s="249"/>
      <c r="BZF9" s="245"/>
      <c r="BZG9" s="246"/>
      <c r="BZH9" s="687"/>
      <c r="BZI9" s="687"/>
      <c r="BZJ9" s="687"/>
      <c r="BZK9" s="247"/>
      <c r="BZL9" s="248"/>
      <c r="BZM9" s="249"/>
      <c r="BZN9" s="245"/>
      <c r="BZO9" s="246"/>
      <c r="BZP9" s="687"/>
      <c r="BZQ9" s="687"/>
      <c r="BZR9" s="687"/>
      <c r="BZS9" s="247"/>
      <c r="BZT9" s="248"/>
      <c r="BZU9" s="249"/>
      <c r="BZV9" s="245"/>
      <c r="BZW9" s="246"/>
      <c r="BZX9" s="687"/>
      <c r="BZY9" s="687"/>
      <c r="BZZ9" s="687"/>
      <c r="CAA9" s="247"/>
      <c r="CAB9" s="248"/>
      <c r="CAC9" s="249"/>
      <c r="CAD9" s="245"/>
      <c r="CAE9" s="246"/>
      <c r="CAF9" s="687"/>
      <c r="CAG9" s="687"/>
      <c r="CAH9" s="687"/>
      <c r="CAI9" s="247"/>
      <c r="CAJ9" s="248"/>
      <c r="CAK9" s="249"/>
      <c r="CAL9" s="245"/>
      <c r="CAM9" s="246"/>
      <c r="CAN9" s="687"/>
      <c r="CAO9" s="687"/>
      <c r="CAP9" s="687"/>
      <c r="CAQ9" s="247"/>
      <c r="CAR9" s="248"/>
      <c r="CAS9" s="249"/>
      <c r="CAT9" s="245"/>
      <c r="CAU9" s="246"/>
      <c r="CAV9" s="687"/>
      <c r="CAW9" s="687"/>
      <c r="CAX9" s="687"/>
      <c r="CAY9" s="247"/>
      <c r="CAZ9" s="248"/>
      <c r="CBA9" s="249"/>
      <c r="CBB9" s="245"/>
      <c r="CBC9" s="246"/>
      <c r="CBD9" s="687"/>
      <c r="CBE9" s="687"/>
      <c r="CBF9" s="687"/>
      <c r="CBG9" s="247"/>
      <c r="CBH9" s="248"/>
      <c r="CBI9" s="249"/>
      <c r="CBJ9" s="245"/>
      <c r="CBK9" s="246"/>
      <c r="CBL9" s="687"/>
      <c r="CBM9" s="687"/>
      <c r="CBN9" s="687"/>
      <c r="CBO9" s="247"/>
      <c r="CBP9" s="248"/>
      <c r="CBQ9" s="249"/>
      <c r="CBR9" s="245"/>
      <c r="CBS9" s="246"/>
      <c r="CBT9" s="687"/>
      <c r="CBU9" s="687"/>
      <c r="CBV9" s="687"/>
      <c r="CBW9" s="247"/>
      <c r="CBX9" s="248"/>
      <c r="CBY9" s="249"/>
      <c r="CBZ9" s="245"/>
      <c r="CCA9" s="246"/>
      <c r="CCB9" s="687"/>
      <c r="CCC9" s="687"/>
      <c r="CCD9" s="687"/>
      <c r="CCE9" s="247"/>
      <c r="CCF9" s="248"/>
      <c r="CCG9" s="249"/>
      <c r="CCH9" s="245"/>
      <c r="CCI9" s="246"/>
      <c r="CCJ9" s="687"/>
      <c r="CCK9" s="687"/>
      <c r="CCL9" s="687"/>
      <c r="CCM9" s="247"/>
      <c r="CCN9" s="248"/>
      <c r="CCO9" s="249"/>
      <c r="CCP9" s="245"/>
      <c r="CCQ9" s="246"/>
      <c r="CCR9" s="687"/>
      <c r="CCS9" s="687"/>
      <c r="CCT9" s="687"/>
      <c r="CCU9" s="247"/>
      <c r="CCV9" s="248"/>
      <c r="CCW9" s="249"/>
      <c r="CCX9" s="245"/>
      <c r="CCY9" s="246"/>
      <c r="CCZ9" s="687"/>
      <c r="CDA9" s="687"/>
      <c r="CDB9" s="687"/>
      <c r="CDC9" s="247"/>
      <c r="CDD9" s="248"/>
      <c r="CDE9" s="249"/>
      <c r="CDF9" s="245"/>
      <c r="CDG9" s="246"/>
      <c r="CDH9" s="687"/>
      <c r="CDI9" s="687"/>
      <c r="CDJ9" s="687"/>
      <c r="CDK9" s="247"/>
      <c r="CDL9" s="248"/>
      <c r="CDM9" s="249"/>
      <c r="CDN9" s="245"/>
      <c r="CDO9" s="246"/>
      <c r="CDP9" s="687"/>
      <c r="CDQ9" s="687"/>
      <c r="CDR9" s="687"/>
      <c r="CDS9" s="247"/>
      <c r="CDT9" s="248"/>
      <c r="CDU9" s="249"/>
      <c r="CDV9" s="245"/>
      <c r="CDW9" s="246"/>
      <c r="CDX9" s="687"/>
      <c r="CDY9" s="687"/>
      <c r="CDZ9" s="687"/>
      <c r="CEA9" s="247"/>
      <c r="CEB9" s="248"/>
      <c r="CEC9" s="249"/>
      <c r="CED9" s="245"/>
      <c r="CEE9" s="246"/>
      <c r="CEF9" s="687"/>
      <c r="CEG9" s="687"/>
      <c r="CEH9" s="687"/>
      <c r="CEI9" s="247"/>
      <c r="CEJ9" s="248"/>
      <c r="CEK9" s="249"/>
      <c r="CEL9" s="245"/>
      <c r="CEM9" s="246"/>
      <c r="CEN9" s="687"/>
      <c r="CEO9" s="687"/>
      <c r="CEP9" s="687"/>
      <c r="CEQ9" s="247"/>
      <c r="CER9" s="248"/>
      <c r="CES9" s="249"/>
      <c r="CET9" s="245"/>
      <c r="CEU9" s="246"/>
      <c r="CEV9" s="687"/>
      <c r="CEW9" s="687"/>
      <c r="CEX9" s="687"/>
      <c r="CEY9" s="247"/>
      <c r="CEZ9" s="248"/>
      <c r="CFA9" s="249"/>
      <c r="CFB9" s="245"/>
      <c r="CFC9" s="246"/>
      <c r="CFD9" s="687"/>
      <c r="CFE9" s="687"/>
      <c r="CFF9" s="687"/>
      <c r="CFG9" s="247"/>
      <c r="CFH9" s="248"/>
      <c r="CFI9" s="249"/>
      <c r="CFJ9" s="245"/>
      <c r="CFK9" s="246"/>
      <c r="CFL9" s="687"/>
      <c r="CFM9" s="687"/>
      <c r="CFN9" s="687"/>
      <c r="CFO9" s="247"/>
      <c r="CFP9" s="248"/>
      <c r="CFQ9" s="249"/>
      <c r="CFR9" s="245"/>
      <c r="CFS9" s="246"/>
      <c r="CFT9" s="687"/>
      <c r="CFU9" s="687"/>
      <c r="CFV9" s="687"/>
      <c r="CFW9" s="247"/>
      <c r="CFX9" s="248"/>
      <c r="CFY9" s="249"/>
      <c r="CFZ9" s="245"/>
      <c r="CGA9" s="246"/>
      <c r="CGB9" s="687"/>
      <c r="CGC9" s="687"/>
      <c r="CGD9" s="687"/>
      <c r="CGE9" s="247"/>
      <c r="CGF9" s="248"/>
      <c r="CGG9" s="249"/>
      <c r="CGH9" s="245"/>
      <c r="CGI9" s="246"/>
      <c r="CGJ9" s="687"/>
      <c r="CGK9" s="687"/>
      <c r="CGL9" s="687"/>
      <c r="CGM9" s="247"/>
      <c r="CGN9" s="248"/>
      <c r="CGO9" s="249"/>
      <c r="CGP9" s="245"/>
      <c r="CGQ9" s="246"/>
      <c r="CGR9" s="687"/>
      <c r="CGS9" s="687"/>
      <c r="CGT9" s="687"/>
      <c r="CGU9" s="247"/>
      <c r="CGV9" s="248"/>
      <c r="CGW9" s="249"/>
      <c r="CGX9" s="245"/>
      <c r="CGY9" s="246"/>
      <c r="CGZ9" s="687"/>
      <c r="CHA9" s="687"/>
      <c r="CHB9" s="687"/>
      <c r="CHC9" s="247"/>
      <c r="CHD9" s="248"/>
      <c r="CHE9" s="249"/>
      <c r="CHF9" s="245"/>
      <c r="CHG9" s="246"/>
      <c r="CHH9" s="687"/>
      <c r="CHI9" s="687"/>
      <c r="CHJ9" s="687"/>
      <c r="CHK9" s="247"/>
      <c r="CHL9" s="248"/>
      <c r="CHM9" s="249"/>
      <c r="CHN9" s="245"/>
      <c r="CHO9" s="246"/>
      <c r="CHP9" s="687"/>
      <c r="CHQ9" s="687"/>
      <c r="CHR9" s="687"/>
      <c r="CHS9" s="247"/>
      <c r="CHT9" s="248"/>
      <c r="CHU9" s="249"/>
      <c r="CHV9" s="245"/>
      <c r="CHW9" s="246"/>
      <c r="CHX9" s="687"/>
      <c r="CHY9" s="687"/>
      <c r="CHZ9" s="687"/>
      <c r="CIA9" s="247"/>
      <c r="CIB9" s="248"/>
      <c r="CIC9" s="249"/>
      <c r="CID9" s="245"/>
      <c r="CIE9" s="246"/>
      <c r="CIF9" s="687"/>
      <c r="CIG9" s="687"/>
      <c r="CIH9" s="687"/>
      <c r="CII9" s="247"/>
      <c r="CIJ9" s="248"/>
      <c r="CIK9" s="249"/>
      <c r="CIL9" s="245"/>
      <c r="CIM9" s="246"/>
      <c r="CIN9" s="687"/>
      <c r="CIO9" s="687"/>
      <c r="CIP9" s="687"/>
      <c r="CIQ9" s="247"/>
      <c r="CIR9" s="248"/>
      <c r="CIS9" s="249"/>
      <c r="CIT9" s="245"/>
      <c r="CIU9" s="246"/>
      <c r="CIV9" s="687"/>
      <c r="CIW9" s="687"/>
      <c r="CIX9" s="687"/>
      <c r="CIY9" s="247"/>
      <c r="CIZ9" s="248"/>
      <c r="CJA9" s="249"/>
      <c r="CJB9" s="245"/>
      <c r="CJC9" s="246"/>
      <c r="CJD9" s="687"/>
      <c r="CJE9" s="687"/>
      <c r="CJF9" s="687"/>
      <c r="CJG9" s="247"/>
      <c r="CJH9" s="248"/>
      <c r="CJI9" s="249"/>
      <c r="CJJ9" s="245"/>
      <c r="CJK9" s="246"/>
      <c r="CJL9" s="687"/>
      <c r="CJM9" s="687"/>
      <c r="CJN9" s="687"/>
      <c r="CJO9" s="247"/>
      <c r="CJP9" s="248"/>
      <c r="CJQ9" s="249"/>
      <c r="CJR9" s="245"/>
      <c r="CJS9" s="246"/>
      <c r="CJT9" s="687"/>
      <c r="CJU9" s="687"/>
      <c r="CJV9" s="687"/>
      <c r="CJW9" s="247"/>
      <c r="CJX9" s="248"/>
      <c r="CJY9" s="249"/>
      <c r="CJZ9" s="245"/>
      <c r="CKA9" s="246"/>
      <c r="CKB9" s="687"/>
      <c r="CKC9" s="687"/>
      <c r="CKD9" s="687"/>
      <c r="CKE9" s="247"/>
      <c r="CKF9" s="248"/>
      <c r="CKG9" s="249"/>
      <c r="CKH9" s="245"/>
      <c r="CKI9" s="246"/>
      <c r="CKJ9" s="687"/>
      <c r="CKK9" s="687"/>
      <c r="CKL9" s="687"/>
      <c r="CKM9" s="247"/>
      <c r="CKN9" s="248"/>
      <c r="CKO9" s="249"/>
      <c r="CKP9" s="245"/>
      <c r="CKQ9" s="246"/>
      <c r="CKR9" s="687"/>
      <c r="CKS9" s="687"/>
      <c r="CKT9" s="687"/>
      <c r="CKU9" s="247"/>
      <c r="CKV9" s="248"/>
      <c r="CKW9" s="249"/>
      <c r="CKX9" s="245"/>
      <c r="CKY9" s="246"/>
      <c r="CKZ9" s="687"/>
      <c r="CLA9" s="687"/>
      <c r="CLB9" s="687"/>
      <c r="CLC9" s="247"/>
      <c r="CLD9" s="248"/>
      <c r="CLE9" s="249"/>
      <c r="CLF9" s="245"/>
      <c r="CLG9" s="246"/>
      <c r="CLH9" s="687"/>
      <c r="CLI9" s="687"/>
      <c r="CLJ9" s="687"/>
      <c r="CLK9" s="247"/>
      <c r="CLL9" s="248"/>
      <c r="CLM9" s="249"/>
      <c r="CLN9" s="245"/>
      <c r="CLO9" s="246"/>
      <c r="CLP9" s="687"/>
      <c r="CLQ9" s="687"/>
      <c r="CLR9" s="687"/>
      <c r="CLS9" s="247"/>
      <c r="CLT9" s="248"/>
      <c r="CLU9" s="249"/>
      <c r="CLV9" s="245"/>
      <c r="CLW9" s="246"/>
      <c r="CLX9" s="687"/>
      <c r="CLY9" s="687"/>
      <c r="CLZ9" s="687"/>
      <c r="CMA9" s="247"/>
      <c r="CMB9" s="248"/>
      <c r="CMC9" s="249"/>
      <c r="CMD9" s="245"/>
      <c r="CME9" s="246"/>
      <c r="CMF9" s="687"/>
      <c r="CMG9" s="687"/>
      <c r="CMH9" s="687"/>
      <c r="CMI9" s="247"/>
      <c r="CMJ9" s="248"/>
      <c r="CMK9" s="249"/>
      <c r="CML9" s="245"/>
      <c r="CMM9" s="246"/>
      <c r="CMN9" s="687"/>
      <c r="CMO9" s="687"/>
      <c r="CMP9" s="687"/>
      <c r="CMQ9" s="247"/>
      <c r="CMR9" s="248"/>
      <c r="CMS9" s="249"/>
      <c r="CMT9" s="245"/>
      <c r="CMU9" s="246"/>
      <c r="CMV9" s="687"/>
      <c r="CMW9" s="687"/>
      <c r="CMX9" s="687"/>
      <c r="CMY9" s="247"/>
      <c r="CMZ9" s="248"/>
      <c r="CNA9" s="249"/>
      <c r="CNB9" s="245"/>
      <c r="CNC9" s="246"/>
      <c r="CND9" s="687"/>
      <c r="CNE9" s="687"/>
      <c r="CNF9" s="687"/>
      <c r="CNG9" s="247"/>
      <c r="CNH9" s="248"/>
      <c r="CNI9" s="249"/>
      <c r="CNJ9" s="245"/>
      <c r="CNK9" s="246"/>
      <c r="CNL9" s="687"/>
      <c r="CNM9" s="687"/>
      <c r="CNN9" s="687"/>
      <c r="CNO9" s="247"/>
      <c r="CNP9" s="248"/>
      <c r="CNQ9" s="249"/>
      <c r="CNR9" s="245"/>
      <c r="CNS9" s="246"/>
      <c r="CNT9" s="687"/>
      <c r="CNU9" s="687"/>
      <c r="CNV9" s="687"/>
      <c r="CNW9" s="247"/>
      <c r="CNX9" s="248"/>
      <c r="CNY9" s="249"/>
      <c r="CNZ9" s="245"/>
      <c r="COA9" s="246"/>
      <c r="COB9" s="687"/>
      <c r="COC9" s="687"/>
      <c r="COD9" s="687"/>
      <c r="COE9" s="247"/>
      <c r="COF9" s="248"/>
      <c r="COG9" s="249"/>
      <c r="COH9" s="245"/>
      <c r="COI9" s="246"/>
      <c r="COJ9" s="687"/>
      <c r="COK9" s="687"/>
      <c r="COL9" s="687"/>
      <c r="COM9" s="247"/>
      <c r="CON9" s="248"/>
      <c r="COO9" s="249"/>
      <c r="COP9" s="245"/>
      <c r="COQ9" s="246"/>
      <c r="COR9" s="687"/>
      <c r="COS9" s="687"/>
      <c r="COT9" s="687"/>
      <c r="COU9" s="247"/>
      <c r="COV9" s="248"/>
      <c r="COW9" s="249"/>
      <c r="COX9" s="245"/>
      <c r="COY9" s="246"/>
      <c r="COZ9" s="687"/>
      <c r="CPA9" s="687"/>
      <c r="CPB9" s="687"/>
      <c r="CPC9" s="247"/>
      <c r="CPD9" s="248"/>
      <c r="CPE9" s="249"/>
      <c r="CPF9" s="245"/>
      <c r="CPG9" s="246"/>
      <c r="CPH9" s="687"/>
      <c r="CPI9" s="687"/>
      <c r="CPJ9" s="687"/>
      <c r="CPK9" s="247"/>
      <c r="CPL9" s="248"/>
      <c r="CPM9" s="249"/>
      <c r="CPN9" s="245"/>
      <c r="CPO9" s="246"/>
      <c r="CPP9" s="687"/>
      <c r="CPQ9" s="687"/>
      <c r="CPR9" s="687"/>
      <c r="CPS9" s="247"/>
      <c r="CPT9" s="248"/>
      <c r="CPU9" s="249"/>
      <c r="CPV9" s="245"/>
      <c r="CPW9" s="246"/>
      <c r="CPX9" s="687"/>
      <c r="CPY9" s="687"/>
      <c r="CPZ9" s="687"/>
      <c r="CQA9" s="247"/>
      <c r="CQB9" s="248"/>
      <c r="CQC9" s="249"/>
      <c r="CQD9" s="245"/>
      <c r="CQE9" s="246"/>
      <c r="CQF9" s="687"/>
      <c r="CQG9" s="687"/>
      <c r="CQH9" s="687"/>
      <c r="CQI9" s="247"/>
      <c r="CQJ9" s="248"/>
      <c r="CQK9" s="249"/>
      <c r="CQL9" s="245"/>
      <c r="CQM9" s="246"/>
      <c r="CQN9" s="687"/>
      <c r="CQO9" s="687"/>
      <c r="CQP9" s="687"/>
      <c r="CQQ9" s="247"/>
      <c r="CQR9" s="248"/>
      <c r="CQS9" s="249"/>
      <c r="CQT9" s="245"/>
      <c r="CQU9" s="246"/>
      <c r="CQV9" s="687"/>
      <c r="CQW9" s="687"/>
      <c r="CQX9" s="687"/>
      <c r="CQY9" s="247"/>
      <c r="CQZ9" s="248"/>
      <c r="CRA9" s="249"/>
      <c r="CRB9" s="245"/>
      <c r="CRC9" s="246"/>
      <c r="CRD9" s="687"/>
      <c r="CRE9" s="687"/>
      <c r="CRF9" s="687"/>
      <c r="CRG9" s="247"/>
      <c r="CRH9" s="248"/>
      <c r="CRI9" s="249"/>
      <c r="CRJ9" s="245"/>
      <c r="CRK9" s="246"/>
      <c r="CRL9" s="687"/>
      <c r="CRM9" s="687"/>
      <c r="CRN9" s="687"/>
      <c r="CRO9" s="247"/>
      <c r="CRP9" s="248"/>
      <c r="CRQ9" s="249"/>
      <c r="CRR9" s="245"/>
      <c r="CRS9" s="246"/>
      <c r="CRT9" s="687"/>
      <c r="CRU9" s="687"/>
      <c r="CRV9" s="687"/>
      <c r="CRW9" s="247"/>
      <c r="CRX9" s="248"/>
      <c r="CRY9" s="249"/>
      <c r="CRZ9" s="245"/>
      <c r="CSA9" s="246"/>
      <c r="CSB9" s="687"/>
      <c r="CSC9" s="687"/>
      <c r="CSD9" s="687"/>
      <c r="CSE9" s="247"/>
      <c r="CSF9" s="248"/>
      <c r="CSG9" s="249"/>
      <c r="CSH9" s="245"/>
      <c r="CSI9" s="246"/>
      <c r="CSJ9" s="687"/>
      <c r="CSK9" s="687"/>
      <c r="CSL9" s="687"/>
      <c r="CSM9" s="247"/>
      <c r="CSN9" s="248"/>
      <c r="CSO9" s="249"/>
      <c r="CSP9" s="245"/>
      <c r="CSQ9" s="246"/>
      <c r="CSR9" s="687"/>
      <c r="CSS9" s="687"/>
      <c r="CST9" s="687"/>
      <c r="CSU9" s="247"/>
      <c r="CSV9" s="248"/>
      <c r="CSW9" s="249"/>
      <c r="CSX9" s="245"/>
      <c r="CSY9" s="246"/>
      <c r="CSZ9" s="687"/>
      <c r="CTA9" s="687"/>
      <c r="CTB9" s="687"/>
      <c r="CTC9" s="247"/>
      <c r="CTD9" s="248"/>
      <c r="CTE9" s="249"/>
      <c r="CTF9" s="245"/>
      <c r="CTG9" s="246"/>
      <c r="CTH9" s="687"/>
      <c r="CTI9" s="687"/>
      <c r="CTJ9" s="687"/>
      <c r="CTK9" s="247"/>
      <c r="CTL9" s="248"/>
      <c r="CTM9" s="249"/>
      <c r="CTN9" s="245"/>
      <c r="CTO9" s="246"/>
      <c r="CTP9" s="687"/>
      <c r="CTQ9" s="687"/>
      <c r="CTR9" s="687"/>
      <c r="CTS9" s="247"/>
      <c r="CTT9" s="248"/>
      <c r="CTU9" s="249"/>
      <c r="CTV9" s="245"/>
      <c r="CTW9" s="246"/>
      <c r="CTX9" s="687"/>
      <c r="CTY9" s="687"/>
      <c r="CTZ9" s="687"/>
      <c r="CUA9" s="247"/>
      <c r="CUB9" s="248"/>
      <c r="CUC9" s="249"/>
      <c r="CUD9" s="245"/>
      <c r="CUE9" s="246"/>
      <c r="CUF9" s="687"/>
      <c r="CUG9" s="687"/>
      <c r="CUH9" s="687"/>
      <c r="CUI9" s="247"/>
      <c r="CUJ9" s="248"/>
      <c r="CUK9" s="249"/>
      <c r="CUL9" s="245"/>
      <c r="CUM9" s="246"/>
      <c r="CUN9" s="687"/>
      <c r="CUO9" s="687"/>
      <c r="CUP9" s="687"/>
      <c r="CUQ9" s="247"/>
      <c r="CUR9" s="248"/>
      <c r="CUS9" s="249"/>
      <c r="CUT9" s="245"/>
      <c r="CUU9" s="246"/>
      <c r="CUV9" s="687"/>
      <c r="CUW9" s="687"/>
      <c r="CUX9" s="687"/>
      <c r="CUY9" s="247"/>
      <c r="CUZ9" s="248"/>
      <c r="CVA9" s="249"/>
      <c r="CVB9" s="245"/>
      <c r="CVC9" s="246"/>
      <c r="CVD9" s="687"/>
      <c r="CVE9" s="687"/>
      <c r="CVF9" s="687"/>
      <c r="CVG9" s="247"/>
      <c r="CVH9" s="248"/>
      <c r="CVI9" s="249"/>
      <c r="CVJ9" s="245"/>
      <c r="CVK9" s="246"/>
      <c r="CVL9" s="687"/>
      <c r="CVM9" s="687"/>
      <c r="CVN9" s="687"/>
      <c r="CVO9" s="247"/>
      <c r="CVP9" s="248"/>
      <c r="CVQ9" s="249"/>
      <c r="CVR9" s="245"/>
      <c r="CVS9" s="246"/>
      <c r="CVT9" s="687"/>
      <c r="CVU9" s="687"/>
      <c r="CVV9" s="687"/>
      <c r="CVW9" s="247"/>
      <c r="CVX9" s="248"/>
      <c r="CVY9" s="249"/>
      <c r="CVZ9" s="245"/>
      <c r="CWA9" s="246"/>
      <c r="CWB9" s="687"/>
      <c r="CWC9" s="687"/>
      <c r="CWD9" s="687"/>
      <c r="CWE9" s="247"/>
      <c r="CWF9" s="248"/>
      <c r="CWG9" s="249"/>
      <c r="CWH9" s="245"/>
      <c r="CWI9" s="246"/>
      <c r="CWJ9" s="687"/>
      <c r="CWK9" s="687"/>
      <c r="CWL9" s="687"/>
      <c r="CWM9" s="247"/>
      <c r="CWN9" s="248"/>
      <c r="CWO9" s="249"/>
      <c r="CWP9" s="245"/>
      <c r="CWQ9" s="246"/>
      <c r="CWR9" s="687"/>
      <c r="CWS9" s="687"/>
      <c r="CWT9" s="687"/>
      <c r="CWU9" s="247"/>
      <c r="CWV9" s="248"/>
      <c r="CWW9" s="249"/>
      <c r="CWX9" s="245"/>
      <c r="CWY9" s="246"/>
      <c r="CWZ9" s="687"/>
      <c r="CXA9" s="687"/>
      <c r="CXB9" s="687"/>
      <c r="CXC9" s="247"/>
      <c r="CXD9" s="248"/>
      <c r="CXE9" s="249"/>
      <c r="CXF9" s="245"/>
      <c r="CXG9" s="246"/>
      <c r="CXH9" s="687"/>
      <c r="CXI9" s="687"/>
      <c r="CXJ9" s="687"/>
      <c r="CXK9" s="247"/>
      <c r="CXL9" s="248"/>
      <c r="CXM9" s="249"/>
      <c r="CXN9" s="245"/>
      <c r="CXO9" s="246"/>
      <c r="CXP9" s="687"/>
      <c r="CXQ9" s="687"/>
      <c r="CXR9" s="687"/>
      <c r="CXS9" s="247"/>
      <c r="CXT9" s="248"/>
      <c r="CXU9" s="249"/>
      <c r="CXV9" s="245"/>
      <c r="CXW9" s="246"/>
      <c r="CXX9" s="687"/>
      <c r="CXY9" s="687"/>
      <c r="CXZ9" s="687"/>
      <c r="CYA9" s="247"/>
      <c r="CYB9" s="248"/>
      <c r="CYC9" s="249"/>
      <c r="CYD9" s="245"/>
      <c r="CYE9" s="246"/>
      <c r="CYF9" s="687"/>
      <c r="CYG9" s="687"/>
      <c r="CYH9" s="687"/>
      <c r="CYI9" s="247"/>
      <c r="CYJ9" s="248"/>
      <c r="CYK9" s="249"/>
      <c r="CYL9" s="245"/>
      <c r="CYM9" s="246"/>
      <c r="CYN9" s="687"/>
      <c r="CYO9" s="687"/>
      <c r="CYP9" s="687"/>
      <c r="CYQ9" s="247"/>
      <c r="CYR9" s="248"/>
      <c r="CYS9" s="249"/>
      <c r="CYT9" s="245"/>
      <c r="CYU9" s="246"/>
      <c r="CYV9" s="687"/>
      <c r="CYW9" s="687"/>
      <c r="CYX9" s="687"/>
      <c r="CYY9" s="247"/>
      <c r="CYZ9" s="248"/>
      <c r="CZA9" s="249"/>
      <c r="CZB9" s="245"/>
      <c r="CZC9" s="246"/>
      <c r="CZD9" s="687"/>
      <c r="CZE9" s="687"/>
      <c r="CZF9" s="687"/>
      <c r="CZG9" s="247"/>
      <c r="CZH9" s="248"/>
      <c r="CZI9" s="249"/>
      <c r="CZJ9" s="245"/>
      <c r="CZK9" s="246"/>
      <c r="CZL9" s="687"/>
      <c r="CZM9" s="687"/>
      <c r="CZN9" s="687"/>
      <c r="CZO9" s="247"/>
      <c r="CZP9" s="248"/>
      <c r="CZQ9" s="249"/>
      <c r="CZR9" s="245"/>
      <c r="CZS9" s="246"/>
      <c r="CZT9" s="687"/>
      <c r="CZU9" s="687"/>
      <c r="CZV9" s="687"/>
      <c r="CZW9" s="247"/>
      <c r="CZX9" s="248"/>
      <c r="CZY9" s="249"/>
      <c r="CZZ9" s="245"/>
      <c r="DAA9" s="246"/>
      <c r="DAB9" s="687"/>
      <c r="DAC9" s="687"/>
      <c r="DAD9" s="687"/>
      <c r="DAE9" s="247"/>
      <c r="DAF9" s="248"/>
      <c r="DAG9" s="249"/>
      <c r="DAH9" s="245"/>
      <c r="DAI9" s="246"/>
      <c r="DAJ9" s="687"/>
      <c r="DAK9" s="687"/>
      <c r="DAL9" s="687"/>
      <c r="DAM9" s="247"/>
      <c r="DAN9" s="248"/>
      <c r="DAO9" s="249"/>
      <c r="DAP9" s="245"/>
      <c r="DAQ9" s="246"/>
      <c r="DAR9" s="687"/>
      <c r="DAS9" s="687"/>
      <c r="DAT9" s="687"/>
      <c r="DAU9" s="247"/>
      <c r="DAV9" s="248"/>
      <c r="DAW9" s="249"/>
      <c r="DAX9" s="245"/>
      <c r="DAY9" s="246"/>
      <c r="DAZ9" s="687"/>
      <c r="DBA9" s="687"/>
      <c r="DBB9" s="687"/>
      <c r="DBC9" s="247"/>
      <c r="DBD9" s="248"/>
      <c r="DBE9" s="249"/>
      <c r="DBF9" s="245"/>
      <c r="DBG9" s="246"/>
      <c r="DBH9" s="687"/>
      <c r="DBI9" s="687"/>
      <c r="DBJ9" s="687"/>
      <c r="DBK9" s="247"/>
      <c r="DBL9" s="248"/>
      <c r="DBM9" s="249"/>
      <c r="DBN9" s="245"/>
      <c r="DBO9" s="246"/>
      <c r="DBP9" s="687"/>
      <c r="DBQ9" s="687"/>
      <c r="DBR9" s="687"/>
      <c r="DBS9" s="247"/>
      <c r="DBT9" s="248"/>
      <c r="DBU9" s="249"/>
      <c r="DBV9" s="245"/>
      <c r="DBW9" s="246"/>
      <c r="DBX9" s="687"/>
      <c r="DBY9" s="687"/>
      <c r="DBZ9" s="687"/>
      <c r="DCA9" s="247"/>
      <c r="DCB9" s="248"/>
      <c r="DCC9" s="249"/>
      <c r="DCD9" s="245"/>
      <c r="DCE9" s="246"/>
      <c r="DCF9" s="687"/>
      <c r="DCG9" s="687"/>
      <c r="DCH9" s="687"/>
      <c r="DCI9" s="247"/>
      <c r="DCJ9" s="248"/>
      <c r="DCK9" s="249"/>
      <c r="DCL9" s="245"/>
      <c r="DCM9" s="246"/>
      <c r="DCN9" s="687"/>
      <c r="DCO9" s="687"/>
      <c r="DCP9" s="687"/>
      <c r="DCQ9" s="247"/>
      <c r="DCR9" s="248"/>
      <c r="DCS9" s="249"/>
      <c r="DCT9" s="245"/>
      <c r="DCU9" s="246"/>
      <c r="DCV9" s="687"/>
      <c r="DCW9" s="687"/>
      <c r="DCX9" s="687"/>
      <c r="DCY9" s="247"/>
      <c r="DCZ9" s="248"/>
      <c r="DDA9" s="249"/>
      <c r="DDB9" s="245"/>
      <c r="DDC9" s="246"/>
      <c r="DDD9" s="687"/>
      <c r="DDE9" s="687"/>
      <c r="DDF9" s="687"/>
      <c r="DDG9" s="247"/>
      <c r="DDH9" s="248"/>
      <c r="DDI9" s="249"/>
      <c r="DDJ9" s="245"/>
      <c r="DDK9" s="246"/>
      <c r="DDL9" s="687"/>
      <c r="DDM9" s="687"/>
      <c r="DDN9" s="687"/>
      <c r="DDO9" s="247"/>
      <c r="DDP9" s="248"/>
      <c r="DDQ9" s="249"/>
      <c r="DDR9" s="245"/>
      <c r="DDS9" s="246"/>
      <c r="DDT9" s="687"/>
      <c r="DDU9" s="687"/>
      <c r="DDV9" s="687"/>
      <c r="DDW9" s="247"/>
      <c r="DDX9" s="248"/>
      <c r="DDY9" s="249"/>
      <c r="DDZ9" s="245"/>
      <c r="DEA9" s="246"/>
      <c r="DEB9" s="687"/>
      <c r="DEC9" s="687"/>
      <c r="DED9" s="687"/>
      <c r="DEE9" s="247"/>
      <c r="DEF9" s="248"/>
      <c r="DEG9" s="249"/>
      <c r="DEH9" s="245"/>
      <c r="DEI9" s="246"/>
      <c r="DEJ9" s="687"/>
      <c r="DEK9" s="687"/>
      <c r="DEL9" s="687"/>
      <c r="DEM9" s="247"/>
      <c r="DEN9" s="248"/>
      <c r="DEO9" s="249"/>
      <c r="DEP9" s="245"/>
      <c r="DEQ9" s="246"/>
      <c r="DER9" s="687"/>
      <c r="DES9" s="687"/>
      <c r="DET9" s="687"/>
      <c r="DEU9" s="247"/>
      <c r="DEV9" s="248"/>
      <c r="DEW9" s="249"/>
      <c r="DEX9" s="245"/>
      <c r="DEY9" s="246"/>
      <c r="DEZ9" s="687"/>
      <c r="DFA9" s="687"/>
      <c r="DFB9" s="687"/>
      <c r="DFC9" s="247"/>
      <c r="DFD9" s="248"/>
      <c r="DFE9" s="249"/>
      <c r="DFF9" s="245"/>
      <c r="DFG9" s="246"/>
      <c r="DFH9" s="687"/>
      <c r="DFI9" s="687"/>
      <c r="DFJ9" s="687"/>
      <c r="DFK9" s="247"/>
      <c r="DFL9" s="248"/>
      <c r="DFM9" s="249"/>
      <c r="DFN9" s="245"/>
      <c r="DFO9" s="246"/>
      <c r="DFP9" s="687"/>
      <c r="DFQ9" s="687"/>
      <c r="DFR9" s="687"/>
      <c r="DFS9" s="247"/>
      <c r="DFT9" s="248"/>
      <c r="DFU9" s="249"/>
      <c r="DFV9" s="245"/>
      <c r="DFW9" s="246"/>
      <c r="DFX9" s="687"/>
      <c r="DFY9" s="687"/>
      <c r="DFZ9" s="687"/>
      <c r="DGA9" s="247"/>
      <c r="DGB9" s="248"/>
      <c r="DGC9" s="249"/>
      <c r="DGD9" s="245"/>
      <c r="DGE9" s="246"/>
      <c r="DGF9" s="687"/>
      <c r="DGG9" s="687"/>
      <c r="DGH9" s="687"/>
      <c r="DGI9" s="247"/>
      <c r="DGJ9" s="248"/>
      <c r="DGK9" s="249"/>
      <c r="DGL9" s="245"/>
      <c r="DGM9" s="246"/>
      <c r="DGN9" s="687"/>
      <c r="DGO9" s="687"/>
      <c r="DGP9" s="687"/>
      <c r="DGQ9" s="247"/>
      <c r="DGR9" s="248"/>
      <c r="DGS9" s="249"/>
      <c r="DGT9" s="245"/>
      <c r="DGU9" s="246"/>
      <c r="DGV9" s="687"/>
      <c r="DGW9" s="687"/>
      <c r="DGX9" s="687"/>
      <c r="DGY9" s="247"/>
      <c r="DGZ9" s="248"/>
      <c r="DHA9" s="249"/>
      <c r="DHB9" s="245"/>
      <c r="DHC9" s="246"/>
      <c r="DHD9" s="687"/>
      <c r="DHE9" s="687"/>
      <c r="DHF9" s="687"/>
      <c r="DHG9" s="247"/>
      <c r="DHH9" s="248"/>
      <c r="DHI9" s="249"/>
      <c r="DHJ9" s="245"/>
      <c r="DHK9" s="246"/>
      <c r="DHL9" s="687"/>
      <c r="DHM9" s="687"/>
      <c r="DHN9" s="687"/>
      <c r="DHO9" s="247"/>
      <c r="DHP9" s="248"/>
      <c r="DHQ9" s="249"/>
      <c r="DHR9" s="245"/>
      <c r="DHS9" s="246"/>
      <c r="DHT9" s="687"/>
      <c r="DHU9" s="687"/>
      <c r="DHV9" s="687"/>
      <c r="DHW9" s="247"/>
      <c r="DHX9" s="248"/>
      <c r="DHY9" s="249"/>
      <c r="DHZ9" s="245"/>
      <c r="DIA9" s="246"/>
      <c r="DIB9" s="687"/>
      <c r="DIC9" s="687"/>
      <c r="DID9" s="687"/>
      <c r="DIE9" s="247"/>
      <c r="DIF9" s="248"/>
      <c r="DIG9" s="249"/>
      <c r="DIH9" s="245"/>
      <c r="DII9" s="246"/>
      <c r="DIJ9" s="687"/>
      <c r="DIK9" s="687"/>
      <c r="DIL9" s="687"/>
      <c r="DIM9" s="247"/>
      <c r="DIN9" s="248"/>
      <c r="DIO9" s="249"/>
      <c r="DIP9" s="245"/>
      <c r="DIQ9" s="246"/>
      <c r="DIR9" s="687"/>
      <c r="DIS9" s="687"/>
      <c r="DIT9" s="687"/>
      <c r="DIU9" s="247"/>
      <c r="DIV9" s="248"/>
      <c r="DIW9" s="249"/>
      <c r="DIX9" s="245"/>
      <c r="DIY9" s="246"/>
      <c r="DIZ9" s="687"/>
      <c r="DJA9" s="687"/>
      <c r="DJB9" s="687"/>
      <c r="DJC9" s="247"/>
      <c r="DJD9" s="248"/>
      <c r="DJE9" s="249"/>
      <c r="DJF9" s="245"/>
      <c r="DJG9" s="246"/>
      <c r="DJH9" s="687"/>
      <c r="DJI9" s="687"/>
      <c r="DJJ9" s="687"/>
      <c r="DJK9" s="247"/>
      <c r="DJL9" s="248"/>
      <c r="DJM9" s="249"/>
      <c r="DJN9" s="245"/>
      <c r="DJO9" s="246"/>
      <c r="DJP9" s="687"/>
      <c r="DJQ9" s="687"/>
      <c r="DJR9" s="687"/>
      <c r="DJS9" s="247"/>
      <c r="DJT9" s="248"/>
      <c r="DJU9" s="249"/>
      <c r="DJV9" s="245"/>
      <c r="DJW9" s="246"/>
      <c r="DJX9" s="687"/>
      <c r="DJY9" s="687"/>
      <c r="DJZ9" s="687"/>
      <c r="DKA9" s="247"/>
      <c r="DKB9" s="248"/>
      <c r="DKC9" s="249"/>
      <c r="DKD9" s="245"/>
      <c r="DKE9" s="246"/>
      <c r="DKF9" s="687"/>
      <c r="DKG9" s="687"/>
      <c r="DKH9" s="687"/>
      <c r="DKI9" s="247"/>
      <c r="DKJ9" s="248"/>
      <c r="DKK9" s="249"/>
      <c r="DKL9" s="245"/>
      <c r="DKM9" s="246"/>
      <c r="DKN9" s="687"/>
      <c r="DKO9" s="687"/>
      <c r="DKP9" s="687"/>
      <c r="DKQ9" s="247"/>
      <c r="DKR9" s="248"/>
      <c r="DKS9" s="249"/>
      <c r="DKT9" s="245"/>
      <c r="DKU9" s="246"/>
      <c r="DKV9" s="687"/>
      <c r="DKW9" s="687"/>
      <c r="DKX9" s="687"/>
      <c r="DKY9" s="247"/>
      <c r="DKZ9" s="248"/>
      <c r="DLA9" s="249"/>
      <c r="DLB9" s="245"/>
      <c r="DLC9" s="246"/>
      <c r="DLD9" s="687"/>
      <c r="DLE9" s="687"/>
      <c r="DLF9" s="687"/>
      <c r="DLG9" s="247"/>
      <c r="DLH9" s="248"/>
      <c r="DLI9" s="249"/>
      <c r="DLJ9" s="245"/>
      <c r="DLK9" s="246"/>
      <c r="DLL9" s="687"/>
      <c r="DLM9" s="687"/>
      <c r="DLN9" s="687"/>
      <c r="DLO9" s="247"/>
      <c r="DLP9" s="248"/>
      <c r="DLQ9" s="249"/>
      <c r="DLR9" s="245"/>
      <c r="DLS9" s="246"/>
      <c r="DLT9" s="687"/>
      <c r="DLU9" s="687"/>
      <c r="DLV9" s="687"/>
      <c r="DLW9" s="247"/>
      <c r="DLX9" s="248"/>
      <c r="DLY9" s="249"/>
      <c r="DLZ9" s="245"/>
      <c r="DMA9" s="246"/>
      <c r="DMB9" s="687"/>
      <c r="DMC9" s="687"/>
      <c r="DMD9" s="687"/>
      <c r="DME9" s="247"/>
      <c r="DMF9" s="248"/>
      <c r="DMG9" s="249"/>
      <c r="DMH9" s="245"/>
      <c r="DMI9" s="246"/>
      <c r="DMJ9" s="687"/>
      <c r="DMK9" s="687"/>
      <c r="DML9" s="687"/>
      <c r="DMM9" s="247"/>
      <c r="DMN9" s="248"/>
      <c r="DMO9" s="249"/>
      <c r="DMP9" s="245"/>
      <c r="DMQ9" s="246"/>
      <c r="DMR9" s="687"/>
      <c r="DMS9" s="687"/>
      <c r="DMT9" s="687"/>
      <c r="DMU9" s="247"/>
      <c r="DMV9" s="248"/>
      <c r="DMW9" s="249"/>
      <c r="DMX9" s="245"/>
      <c r="DMY9" s="246"/>
      <c r="DMZ9" s="687"/>
      <c r="DNA9" s="687"/>
      <c r="DNB9" s="687"/>
      <c r="DNC9" s="247"/>
      <c r="DND9" s="248"/>
      <c r="DNE9" s="249"/>
      <c r="DNF9" s="245"/>
      <c r="DNG9" s="246"/>
      <c r="DNH9" s="687"/>
      <c r="DNI9" s="687"/>
      <c r="DNJ9" s="687"/>
      <c r="DNK9" s="247"/>
      <c r="DNL9" s="248"/>
      <c r="DNM9" s="249"/>
      <c r="DNN9" s="245"/>
      <c r="DNO9" s="246"/>
      <c r="DNP9" s="687"/>
      <c r="DNQ9" s="687"/>
      <c r="DNR9" s="687"/>
      <c r="DNS9" s="247"/>
      <c r="DNT9" s="248"/>
      <c r="DNU9" s="249"/>
      <c r="DNV9" s="245"/>
      <c r="DNW9" s="246"/>
      <c r="DNX9" s="687"/>
      <c r="DNY9" s="687"/>
      <c r="DNZ9" s="687"/>
      <c r="DOA9" s="247"/>
      <c r="DOB9" s="248"/>
      <c r="DOC9" s="249"/>
      <c r="DOD9" s="245"/>
      <c r="DOE9" s="246"/>
      <c r="DOF9" s="687"/>
      <c r="DOG9" s="687"/>
      <c r="DOH9" s="687"/>
      <c r="DOI9" s="247"/>
      <c r="DOJ9" s="248"/>
      <c r="DOK9" s="249"/>
      <c r="DOL9" s="245"/>
      <c r="DOM9" s="246"/>
      <c r="DON9" s="687"/>
      <c r="DOO9" s="687"/>
      <c r="DOP9" s="687"/>
      <c r="DOQ9" s="247"/>
      <c r="DOR9" s="248"/>
      <c r="DOS9" s="249"/>
      <c r="DOT9" s="245"/>
      <c r="DOU9" s="246"/>
      <c r="DOV9" s="687"/>
      <c r="DOW9" s="687"/>
      <c r="DOX9" s="687"/>
      <c r="DOY9" s="247"/>
      <c r="DOZ9" s="248"/>
      <c r="DPA9" s="249"/>
      <c r="DPB9" s="245"/>
      <c r="DPC9" s="246"/>
      <c r="DPD9" s="687"/>
      <c r="DPE9" s="687"/>
      <c r="DPF9" s="687"/>
      <c r="DPG9" s="247"/>
      <c r="DPH9" s="248"/>
      <c r="DPI9" s="249"/>
      <c r="DPJ9" s="245"/>
      <c r="DPK9" s="246"/>
      <c r="DPL9" s="687"/>
      <c r="DPM9" s="687"/>
      <c r="DPN9" s="687"/>
      <c r="DPO9" s="247"/>
      <c r="DPP9" s="248"/>
      <c r="DPQ9" s="249"/>
      <c r="DPR9" s="245"/>
      <c r="DPS9" s="246"/>
      <c r="DPT9" s="687"/>
      <c r="DPU9" s="687"/>
      <c r="DPV9" s="687"/>
      <c r="DPW9" s="247"/>
      <c r="DPX9" s="248"/>
      <c r="DPY9" s="249"/>
      <c r="DPZ9" s="245"/>
      <c r="DQA9" s="246"/>
      <c r="DQB9" s="687"/>
      <c r="DQC9" s="687"/>
      <c r="DQD9" s="687"/>
      <c r="DQE9" s="247"/>
      <c r="DQF9" s="248"/>
      <c r="DQG9" s="249"/>
      <c r="DQH9" s="245"/>
      <c r="DQI9" s="246"/>
      <c r="DQJ9" s="687"/>
      <c r="DQK9" s="687"/>
      <c r="DQL9" s="687"/>
      <c r="DQM9" s="247"/>
      <c r="DQN9" s="248"/>
      <c r="DQO9" s="249"/>
      <c r="DQP9" s="245"/>
      <c r="DQQ9" s="246"/>
      <c r="DQR9" s="687"/>
      <c r="DQS9" s="687"/>
      <c r="DQT9" s="687"/>
      <c r="DQU9" s="247"/>
      <c r="DQV9" s="248"/>
      <c r="DQW9" s="249"/>
      <c r="DQX9" s="245"/>
      <c r="DQY9" s="246"/>
      <c r="DQZ9" s="687"/>
      <c r="DRA9" s="687"/>
      <c r="DRB9" s="687"/>
      <c r="DRC9" s="247"/>
      <c r="DRD9" s="248"/>
      <c r="DRE9" s="249"/>
      <c r="DRF9" s="245"/>
      <c r="DRG9" s="246"/>
      <c r="DRH9" s="687"/>
      <c r="DRI9" s="687"/>
      <c r="DRJ9" s="687"/>
      <c r="DRK9" s="247"/>
      <c r="DRL9" s="248"/>
      <c r="DRM9" s="249"/>
      <c r="DRN9" s="245"/>
      <c r="DRO9" s="246"/>
      <c r="DRP9" s="687"/>
      <c r="DRQ9" s="687"/>
      <c r="DRR9" s="687"/>
      <c r="DRS9" s="247"/>
      <c r="DRT9" s="248"/>
      <c r="DRU9" s="249"/>
      <c r="DRV9" s="245"/>
      <c r="DRW9" s="246"/>
      <c r="DRX9" s="687"/>
      <c r="DRY9" s="687"/>
      <c r="DRZ9" s="687"/>
      <c r="DSA9" s="247"/>
      <c r="DSB9" s="248"/>
      <c r="DSC9" s="249"/>
      <c r="DSD9" s="245"/>
      <c r="DSE9" s="246"/>
      <c r="DSF9" s="687"/>
      <c r="DSG9" s="687"/>
      <c r="DSH9" s="687"/>
      <c r="DSI9" s="247"/>
      <c r="DSJ9" s="248"/>
      <c r="DSK9" s="249"/>
      <c r="DSL9" s="245"/>
      <c r="DSM9" s="246"/>
      <c r="DSN9" s="687"/>
      <c r="DSO9" s="687"/>
      <c r="DSP9" s="687"/>
      <c r="DSQ9" s="247"/>
      <c r="DSR9" s="248"/>
      <c r="DSS9" s="249"/>
      <c r="DST9" s="245"/>
      <c r="DSU9" s="246"/>
      <c r="DSV9" s="687"/>
      <c r="DSW9" s="687"/>
      <c r="DSX9" s="687"/>
      <c r="DSY9" s="247"/>
      <c r="DSZ9" s="248"/>
      <c r="DTA9" s="249"/>
      <c r="DTB9" s="245"/>
      <c r="DTC9" s="246"/>
      <c r="DTD9" s="687"/>
      <c r="DTE9" s="687"/>
      <c r="DTF9" s="687"/>
      <c r="DTG9" s="247"/>
      <c r="DTH9" s="248"/>
      <c r="DTI9" s="249"/>
      <c r="DTJ9" s="245"/>
      <c r="DTK9" s="246"/>
      <c r="DTL9" s="687"/>
      <c r="DTM9" s="687"/>
      <c r="DTN9" s="687"/>
      <c r="DTO9" s="247"/>
      <c r="DTP9" s="248"/>
      <c r="DTQ9" s="249"/>
      <c r="DTR9" s="245"/>
      <c r="DTS9" s="246"/>
      <c r="DTT9" s="687"/>
      <c r="DTU9" s="687"/>
      <c r="DTV9" s="687"/>
      <c r="DTW9" s="247"/>
      <c r="DTX9" s="248"/>
      <c r="DTY9" s="249"/>
      <c r="DTZ9" s="245"/>
      <c r="DUA9" s="246"/>
      <c r="DUB9" s="687"/>
      <c r="DUC9" s="687"/>
      <c r="DUD9" s="687"/>
      <c r="DUE9" s="247"/>
      <c r="DUF9" s="248"/>
      <c r="DUG9" s="249"/>
      <c r="DUH9" s="245"/>
      <c r="DUI9" s="246"/>
      <c r="DUJ9" s="687"/>
      <c r="DUK9" s="687"/>
      <c r="DUL9" s="687"/>
      <c r="DUM9" s="247"/>
      <c r="DUN9" s="248"/>
      <c r="DUO9" s="249"/>
      <c r="DUP9" s="245"/>
      <c r="DUQ9" s="246"/>
      <c r="DUR9" s="687"/>
      <c r="DUS9" s="687"/>
      <c r="DUT9" s="687"/>
      <c r="DUU9" s="247"/>
      <c r="DUV9" s="248"/>
      <c r="DUW9" s="249"/>
      <c r="DUX9" s="245"/>
      <c r="DUY9" s="246"/>
      <c r="DUZ9" s="687"/>
      <c r="DVA9" s="687"/>
      <c r="DVB9" s="687"/>
      <c r="DVC9" s="247"/>
      <c r="DVD9" s="248"/>
      <c r="DVE9" s="249"/>
      <c r="DVF9" s="245"/>
      <c r="DVG9" s="246"/>
      <c r="DVH9" s="687"/>
      <c r="DVI9" s="687"/>
      <c r="DVJ9" s="687"/>
      <c r="DVK9" s="247"/>
      <c r="DVL9" s="248"/>
      <c r="DVM9" s="249"/>
      <c r="DVN9" s="245"/>
      <c r="DVO9" s="246"/>
      <c r="DVP9" s="687"/>
      <c r="DVQ9" s="687"/>
      <c r="DVR9" s="687"/>
      <c r="DVS9" s="247"/>
      <c r="DVT9" s="248"/>
      <c r="DVU9" s="249"/>
      <c r="DVV9" s="245"/>
      <c r="DVW9" s="246"/>
      <c r="DVX9" s="687"/>
      <c r="DVY9" s="687"/>
      <c r="DVZ9" s="687"/>
      <c r="DWA9" s="247"/>
      <c r="DWB9" s="248"/>
      <c r="DWC9" s="249"/>
      <c r="DWD9" s="245"/>
      <c r="DWE9" s="246"/>
      <c r="DWF9" s="687"/>
      <c r="DWG9" s="687"/>
      <c r="DWH9" s="687"/>
      <c r="DWI9" s="247"/>
      <c r="DWJ9" s="248"/>
      <c r="DWK9" s="249"/>
      <c r="DWL9" s="245"/>
      <c r="DWM9" s="246"/>
      <c r="DWN9" s="687"/>
      <c r="DWO9" s="687"/>
      <c r="DWP9" s="687"/>
      <c r="DWQ9" s="247"/>
      <c r="DWR9" s="248"/>
      <c r="DWS9" s="249"/>
      <c r="DWT9" s="245"/>
      <c r="DWU9" s="246"/>
      <c r="DWV9" s="687"/>
      <c r="DWW9" s="687"/>
      <c r="DWX9" s="687"/>
      <c r="DWY9" s="247"/>
      <c r="DWZ9" s="248"/>
      <c r="DXA9" s="249"/>
      <c r="DXB9" s="245"/>
      <c r="DXC9" s="246"/>
      <c r="DXD9" s="687"/>
      <c r="DXE9" s="687"/>
      <c r="DXF9" s="687"/>
      <c r="DXG9" s="247"/>
      <c r="DXH9" s="248"/>
      <c r="DXI9" s="249"/>
      <c r="DXJ9" s="245"/>
      <c r="DXK9" s="246"/>
      <c r="DXL9" s="687"/>
      <c r="DXM9" s="687"/>
      <c r="DXN9" s="687"/>
      <c r="DXO9" s="247"/>
      <c r="DXP9" s="248"/>
      <c r="DXQ9" s="249"/>
      <c r="DXR9" s="245"/>
      <c r="DXS9" s="246"/>
      <c r="DXT9" s="687"/>
      <c r="DXU9" s="687"/>
      <c r="DXV9" s="687"/>
      <c r="DXW9" s="247"/>
      <c r="DXX9" s="248"/>
      <c r="DXY9" s="249"/>
      <c r="DXZ9" s="245"/>
      <c r="DYA9" s="246"/>
      <c r="DYB9" s="687"/>
      <c r="DYC9" s="687"/>
      <c r="DYD9" s="687"/>
      <c r="DYE9" s="247"/>
      <c r="DYF9" s="248"/>
      <c r="DYG9" s="249"/>
      <c r="DYH9" s="245"/>
      <c r="DYI9" s="246"/>
      <c r="DYJ9" s="687"/>
      <c r="DYK9" s="687"/>
      <c r="DYL9" s="687"/>
      <c r="DYM9" s="247"/>
      <c r="DYN9" s="248"/>
      <c r="DYO9" s="249"/>
      <c r="DYP9" s="245"/>
      <c r="DYQ9" s="246"/>
      <c r="DYR9" s="687"/>
      <c r="DYS9" s="687"/>
      <c r="DYT9" s="687"/>
      <c r="DYU9" s="247"/>
      <c r="DYV9" s="248"/>
      <c r="DYW9" s="249"/>
      <c r="DYX9" s="245"/>
      <c r="DYY9" s="246"/>
      <c r="DYZ9" s="687"/>
      <c r="DZA9" s="687"/>
      <c r="DZB9" s="687"/>
      <c r="DZC9" s="247"/>
      <c r="DZD9" s="248"/>
      <c r="DZE9" s="249"/>
      <c r="DZF9" s="245"/>
      <c r="DZG9" s="246"/>
      <c r="DZH9" s="687"/>
      <c r="DZI9" s="687"/>
      <c r="DZJ9" s="687"/>
      <c r="DZK9" s="247"/>
      <c r="DZL9" s="248"/>
      <c r="DZM9" s="249"/>
      <c r="DZN9" s="245"/>
      <c r="DZO9" s="246"/>
      <c r="DZP9" s="687"/>
      <c r="DZQ9" s="687"/>
      <c r="DZR9" s="687"/>
      <c r="DZS9" s="247"/>
      <c r="DZT9" s="248"/>
      <c r="DZU9" s="249"/>
      <c r="DZV9" s="245"/>
      <c r="DZW9" s="246"/>
      <c r="DZX9" s="687"/>
      <c r="DZY9" s="687"/>
      <c r="DZZ9" s="687"/>
      <c r="EAA9" s="247"/>
      <c r="EAB9" s="248"/>
      <c r="EAC9" s="249"/>
      <c r="EAD9" s="245"/>
      <c r="EAE9" s="246"/>
      <c r="EAF9" s="687"/>
      <c r="EAG9" s="687"/>
      <c r="EAH9" s="687"/>
      <c r="EAI9" s="247"/>
      <c r="EAJ9" s="248"/>
      <c r="EAK9" s="249"/>
      <c r="EAL9" s="245"/>
      <c r="EAM9" s="246"/>
      <c r="EAN9" s="687"/>
      <c r="EAO9" s="687"/>
      <c r="EAP9" s="687"/>
      <c r="EAQ9" s="247"/>
      <c r="EAR9" s="248"/>
      <c r="EAS9" s="249"/>
      <c r="EAT9" s="245"/>
      <c r="EAU9" s="246"/>
      <c r="EAV9" s="687"/>
      <c r="EAW9" s="687"/>
      <c r="EAX9" s="687"/>
      <c r="EAY9" s="247"/>
      <c r="EAZ9" s="248"/>
      <c r="EBA9" s="249"/>
      <c r="EBB9" s="245"/>
      <c r="EBC9" s="246"/>
      <c r="EBD9" s="687"/>
      <c r="EBE9" s="687"/>
      <c r="EBF9" s="687"/>
      <c r="EBG9" s="247"/>
      <c r="EBH9" s="248"/>
      <c r="EBI9" s="249"/>
      <c r="EBJ9" s="245"/>
      <c r="EBK9" s="246"/>
      <c r="EBL9" s="687"/>
      <c r="EBM9" s="687"/>
      <c r="EBN9" s="687"/>
      <c r="EBO9" s="247"/>
      <c r="EBP9" s="248"/>
      <c r="EBQ9" s="249"/>
      <c r="EBR9" s="245"/>
      <c r="EBS9" s="246"/>
      <c r="EBT9" s="687"/>
      <c r="EBU9" s="687"/>
      <c r="EBV9" s="687"/>
      <c r="EBW9" s="247"/>
      <c r="EBX9" s="248"/>
      <c r="EBY9" s="249"/>
      <c r="EBZ9" s="245"/>
      <c r="ECA9" s="246"/>
      <c r="ECB9" s="687"/>
      <c r="ECC9" s="687"/>
      <c r="ECD9" s="687"/>
      <c r="ECE9" s="247"/>
      <c r="ECF9" s="248"/>
      <c r="ECG9" s="249"/>
      <c r="ECH9" s="245"/>
      <c r="ECI9" s="246"/>
      <c r="ECJ9" s="687"/>
      <c r="ECK9" s="687"/>
      <c r="ECL9" s="687"/>
      <c r="ECM9" s="247"/>
      <c r="ECN9" s="248"/>
      <c r="ECO9" s="249"/>
      <c r="ECP9" s="245"/>
      <c r="ECQ9" s="246"/>
      <c r="ECR9" s="687"/>
      <c r="ECS9" s="687"/>
      <c r="ECT9" s="687"/>
      <c r="ECU9" s="247"/>
      <c r="ECV9" s="248"/>
      <c r="ECW9" s="249"/>
      <c r="ECX9" s="245"/>
      <c r="ECY9" s="246"/>
      <c r="ECZ9" s="687"/>
      <c r="EDA9" s="687"/>
      <c r="EDB9" s="687"/>
      <c r="EDC9" s="247"/>
      <c r="EDD9" s="248"/>
      <c r="EDE9" s="249"/>
      <c r="EDF9" s="245"/>
      <c r="EDG9" s="246"/>
      <c r="EDH9" s="687"/>
      <c r="EDI9" s="687"/>
      <c r="EDJ9" s="687"/>
      <c r="EDK9" s="247"/>
      <c r="EDL9" s="248"/>
      <c r="EDM9" s="249"/>
      <c r="EDN9" s="245"/>
      <c r="EDO9" s="246"/>
      <c r="EDP9" s="687"/>
      <c r="EDQ9" s="687"/>
      <c r="EDR9" s="687"/>
      <c r="EDS9" s="247"/>
      <c r="EDT9" s="248"/>
      <c r="EDU9" s="249"/>
      <c r="EDV9" s="245"/>
      <c r="EDW9" s="246"/>
      <c r="EDX9" s="687"/>
      <c r="EDY9" s="687"/>
      <c r="EDZ9" s="687"/>
      <c r="EEA9" s="247"/>
      <c r="EEB9" s="248"/>
      <c r="EEC9" s="249"/>
      <c r="EED9" s="245"/>
      <c r="EEE9" s="246"/>
      <c r="EEF9" s="687"/>
      <c r="EEG9" s="687"/>
      <c r="EEH9" s="687"/>
      <c r="EEI9" s="247"/>
      <c r="EEJ9" s="248"/>
      <c r="EEK9" s="249"/>
      <c r="EEL9" s="245"/>
      <c r="EEM9" s="246"/>
      <c r="EEN9" s="687"/>
      <c r="EEO9" s="687"/>
      <c r="EEP9" s="687"/>
      <c r="EEQ9" s="247"/>
      <c r="EER9" s="248"/>
      <c r="EES9" s="249"/>
      <c r="EET9" s="245"/>
      <c r="EEU9" s="246"/>
      <c r="EEV9" s="687"/>
      <c r="EEW9" s="687"/>
      <c r="EEX9" s="687"/>
      <c r="EEY9" s="247"/>
      <c r="EEZ9" s="248"/>
      <c r="EFA9" s="249"/>
      <c r="EFB9" s="245"/>
      <c r="EFC9" s="246"/>
      <c r="EFD9" s="687"/>
      <c r="EFE9" s="687"/>
      <c r="EFF9" s="687"/>
      <c r="EFG9" s="247"/>
      <c r="EFH9" s="248"/>
      <c r="EFI9" s="249"/>
      <c r="EFJ9" s="245"/>
      <c r="EFK9" s="246"/>
      <c r="EFL9" s="687"/>
      <c r="EFM9" s="687"/>
      <c r="EFN9" s="687"/>
      <c r="EFO9" s="247"/>
      <c r="EFP9" s="248"/>
      <c r="EFQ9" s="249"/>
      <c r="EFR9" s="245"/>
      <c r="EFS9" s="246"/>
      <c r="EFT9" s="687"/>
      <c r="EFU9" s="687"/>
      <c r="EFV9" s="687"/>
      <c r="EFW9" s="247"/>
      <c r="EFX9" s="248"/>
      <c r="EFY9" s="249"/>
      <c r="EFZ9" s="245"/>
      <c r="EGA9" s="246"/>
      <c r="EGB9" s="687"/>
      <c r="EGC9" s="687"/>
      <c r="EGD9" s="687"/>
      <c r="EGE9" s="247"/>
      <c r="EGF9" s="248"/>
      <c r="EGG9" s="249"/>
      <c r="EGH9" s="245"/>
      <c r="EGI9" s="246"/>
      <c r="EGJ9" s="687"/>
      <c r="EGK9" s="687"/>
      <c r="EGL9" s="687"/>
      <c r="EGM9" s="247"/>
      <c r="EGN9" s="248"/>
      <c r="EGO9" s="249"/>
      <c r="EGP9" s="245"/>
      <c r="EGQ9" s="246"/>
      <c r="EGR9" s="687"/>
      <c r="EGS9" s="687"/>
      <c r="EGT9" s="687"/>
      <c r="EGU9" s="247"/>
      <c r="EGV9" s="248"/>
      <c r="EGW9" s="249"/>
      <c r="EGX9" s="245"/>
      <c r="EGY9" s="246"/>
      <c r="EGZ9" s="687"/>
      <c r="EHA9" s="687"/>
      <c r="EHB9" s="687"/>
      <c r="EHC9" s="247"/>
      <c r="EHD9" s="248"/>
      <c r="EHE9" s="249"/>
      <c r="EHF9" s="245"/>
      <c r="EHG9" s="246"/>
      <c r="EHH9" s="687"/>
      <c r="EHI9" s="687"/>
      <c r="EHJ9" s="687"/>
      <c r="EHK9" s="247"/>
      <c r="EHL9" s="248"/>
      <c r="EHM9" s="249"/>
      <c r="EHN9" s="245"/>
      <c r="EHO9" s="246"/>
      <c r="EHP9" s="687"/>
      <c r="EHQ9" s="687"/>
      <c r="EHR9" s="687"/>
      <c r="EHS9" s="247"/>
      <c r="EHT9" s="248"/>
      <c r="EHU9" s="249"/>
      <c r="EHV9" s="245"/>
      <c r="EHW9" s="246"/>
      <c r="EHX9" s="687"/>
      <c r="EHY9" s="687"/>
      <c r="EHZ9" s="687"/>
      <c r="EIA9" s="247"/>
      <c r="EIB9" s="248"/>
      <c r="EIC9" s="249"/>
      <c r="EID9" s="245"/>
      <c r="EIE9" s="246"/>
      <c r="EIF9" s="687"/>
      <c r="EIG9" s="687"/>
      <c r="EIH9" s="687"/>
      <c r="EII9" s="247"/>
      <c r="EIJ9" s="248"/>
      <c r="EIK9" s="249"/>
      <c r="EIL9" s="245"/>
      <c r="EIM9" s="246"/>
      <c r="EIN9" s="687"/>
      <c r="EIO9" s="687"/>
      <c r="EIP9" s="687"/>
      <c r="EIQ9" s="247"/>
      <c r="EIR9" s="248"/>
      <c r="EIS9" s="249"/>
      <c r="EIT9" s="245"/>
      <c r="EIU9" s="246"/>
      <c r="EIV9" s="687"/>
      <c r="EIW9" s="687"/>
      <c r="EIX9" s="687"/>
      <c r="EIY9" s="247"/>
      <c r="EIZ9" s="248"/>
      <c r="EJA9" s="249"/>
      <c r="EJB9" s="245"/>
      <c r="EJC9" s="246"/>
      <c r="EJD9" s="687"/>
      <c r="EJE9" s="687"/>
      <c r="EJF9" s="687"/>
      <c r="EJG9" s="247"/>
      <c r="EJH9" s="248"/>
      <c r="EJI9" s="249"/>
      <c r="EJJ9" s="245"/>
      <c r="EJK9" s="246"/>
      <c r="EJL9" s="687"/>
      <c r="EJM9" s="687"/>
      <c r="EJN9" s="687"/>
      <c r="EJO9" s="247"/>
      <c r="EJP9" s="248"/>
      <c r="EJQ9" s="249"/>
      <c r="EJR9" s="245"/>
      <c r="EJS9" s="246"/>
      <c r="EJT9" s="687"/>
      <c r="EJU9" s="687"/>
      <c r="EJV9" s="687"/>
      <c r="EJW9" s="247"/>
      <c r="EJX9" s="248"/>
      <c r="EJY9" s="249"/>
      <c r="EJZ9" s="245"/>
      <c r="EKA9" s="246"/>
      <c r="EKB9" s="687"/>
      <c r="EKC9" s="687"/>
      <c r="EKD9" s="687"/>
      <c r="EKE9" s="247"/>
      <c r="EKF9" s="248"/>
      <c r="EKG9" s="249"/>
      <c r="EKH9" s="245"/>
      <c r="EKI9" s="246"/>
      <c r="EKJ9" s="687"/>
      <c r="EKK9" s="687"/>
      <c r="EKL9" s="687"/>
      <c r="EKM9" s="247"/>
      <c r="EKN9" s="248"/>
      <c r="EKO9" s="249"/>
      <c r="EKP9" s="245"/>
      <c r="EKQ9" s="246"/>
      <c r="EKR9" s="687"/>
      <c r="EKS9" s="687"/>
      <c r="EKT9" s="687"/>
      <c r="EKU9" s="247"/>
      <c r="EKV9" s="248"/>
      <c r="EKW9" s="249"/>
      <c r="EKX9" s="245"/>
      <c r="EKY9" s="246"/>
      <c r="EKZ9" s="687"/>
      <c r="ELA9" s="687"/>
      <c r="ELB9" s="687"/>
      <c r="ELC9" s="247"/>
      <c r="ELD9" s="248"/>
      <c r="ELE9" s="249"/>
      <c r="ELF9" s="245"/>
      <c r="ELG9" s="246"/>
      <c r="ELH9" s="687"/>
      <c r="ELI9" s="687"/>
      <c r="ELJ9" s="687"/>
      <c r="ELK9" s="247"/>
      <c r="ELL9" s="248"/>
      <c r="ELM9" s="249"/>
      <c r="ELN9" s="245"/>
      <c r="ELO9" s="246"/>
      <c r="ELP9" s="687"/>
      <c r="ELQ9" s="687"/>
      <c r="ELR9" s="687"/>
      <c r="ELS9" s="247"/>
      <c r="ELT9" s="248"/>
      <c r="ELU9" s="249"/>
      <c r="ELV9" s="245"/>
      <c r="ELW9" s="246"/>
      <c r="ELX9" s="687"/>
      <c r="ELY9" s="687"/>
      <c r="ELZ9" s="687"/>
      <c r="EMA9" s="247"/>
      <c r="EMB9" s="248"/>
      <c r="EMC9" s="249"/>
      <c r="EMD9" s="245"/>
      <c r="EME9" s="246"/>
      <c r="EMF9" s="687"/>
      <c r="EMG9" s="687"/>
      <c r="EMH9" s="687"/>
      <c r="EMI9" s="247"/>
      <c r="EMJ9" s="248"/>
      <c r="EMK9" s="249"/>
      <c r="EML9" s="245"/>
      <c r="EMM9" s="246"/>
      <c r="EMN9" s="687"/>
      <c r="EMO9" s="687"/>
      <c r="EMP9" s="687"/>
      <c r="EMQ9" s="247"/>
      <c r="EMR9" s="248"/>
      <c r="EMS9" s="249"/>
      <c r="EMT9" s="245"/>
      <c r="EMU9" s="246"/>
      <c r="EMV9" s="687"/>
      <c r="EMW9" s="687"/>
      <c r="EMX9" s="687"/>
      <c r="EMY9" s="247"/>
      <c r="EMZ9" s="248"/>
      <c r="ENA9" s="249"/>
      <c r="ENB9" s="245"/>
      <c r="ENC9" s="246"/>
      <c r="END9" s="687"/>
      <c r="ENE9" s="687"/>
      <c r="ENF9" s="687"/>
      <c r="ENG9" s="247"/>
      <c r="ENH9" s="248"/>
      <c r="ENI9" s="249"/>
      <c r="ENJ9" s="245"/>
      <c r="ENK9" s="246"/>
      <c r="ENL9" s="687"/>
      <c r="ENM9" s="687"/>
      <c r="ENN9" s="687"/>
      <c r="ENO9" s="247"/>
      <c r="ENP9" s="248"/>
      <c r="ENQ9" s="249"/>
      <c r="ENR9" s="245"/>
      <c r="ENS9" s="246"/>
      <c r="ENT9" s="687"/>
      <c r="ENU9" s="687"/>
      <c r="ENV9" s="687"/>
      <c r="ENW9" s="247"/>
      <c r="ENX9" s="248"/>
      <c r="ENY9" s="249"/>
      <c r="ENZ9" s="245"/>
      <c r="EOA9" s="246"/>
      <c r="EOB9" s="687"/>
      <c r="EOC9" s="687"/>
      <c r="EOD9" s="687"/>
      <c r="EOE9" s="247"/>
      <c r="EOF9" s="248"/>
      <c r="EOG9" s="249"/>
      <c r="EOH9" s="245"/>
      <c r="EOI9" s="246"/>
      <c r="EOJ9" s="687"/>
      <c r="EOK9" s="687"/>
      <c r="EOL9" s="687"/>
      <c r="EOM9" s="247"/>
      <c r="EON9" s="248"/>
      <c r="EOO9" s="249"/>
      <c r="EOP9" s="245"/>
      <c r="EOQ9" s="246"/>
      <c r="EOR9" s="687"/>
      <c r="EOS9" s="687"/>
      <c r="EOT9" s="687"/>
      <c r="EOU9" s="247"/>
      <c r="EOV9" s="248"/>
      <c r="EOW9" s="249"/>
      <c r="EOX9" s="245"/>
      <c r="EOY9" s="246"/>
      <c r="EOZ9" s="687"/>
      <c r="EPA9" s="687"/>
      <c r="EPB9" s="687"/>
      <c r="EPC9" s="247"/>
      <c r="EPD9" s="248"/>
      <c r="EPE9" s="249"/>
      <c r="EPF9" s="245"/>
      <c r="EPG9" s="246"/>
      <c r="EPH9" s="687"/>
      <c r="EPI9" s="687"/>
      <c r="EPJ9" s="687"/>
      <c r="EPK9" s="247"/>
      <c r="EPL9" s="248"/>
      <c r="EPM9" s="249"/>
      <c r="EPN9" s="245"/>
      <c r="EPO9" s="246"/>
      <c r="EPP9" s="687"/>
      <c r="EPQ9" s="687"/>
      <c r="EPR9" s="687"/>
      <c r="EPS9" s="247"/>
      <c r="EPT9" s="248"/>
      <c r="EPU9" s="249"/>
      <c r="EPV9" s="245"/>
      <c r="EPW9" s="246"/>
      <c r="EPX9" s="687"/>
      <c r="EPY9" s="687"/>
      <c r="EPZ9" s="687"/>
      <c r="EQA9" s="247"/>
      <c r="EQB9" s="248"/>
      <c r="EQC9" s="249"/>
      <c r="EQD9" s="245"/>
      <c r="EQE9" s="246"/>
      <c r="EQF9" s="687"/>
      <c r="EQG9" s="687"/>
      <c r="EQH9" s="687"/>
      <c r="EQI9" s="247"/>
      <c r="EQJ9" s="248"/>
      <c r="EQK9" s="249"/>
      <c r="EQL9" s="245"/>
      <c r="EQM9" s="246"/>
      <c r="EQN9" s="687"/>
      <c r="EQO9" s="687"/>
      <c r="EQP9" s="687"/>
      <c r="EQQ9" s="247"/>
      <c r="EQR9" s="248"/>
      <c r="EQS9" s="249"/>
      <c r="EQT9" s="245"/>
      <c r="EQU9" s="246"/>
      <c r="EQV9" s="687"/>
      <c r="EQW9" s="687"/>
      <c r="EQX9" s="687"/>
      <c r="EQY9" s="247"/>
      <c r="EQZ9" s="248"/>
      <c r="ERA9" s="249"/>
      <c r="ERB9" s="245"/>
      <c r="ERC9" s="246"/>
      <c r="ERD9" s="687"/>
      <c r="ERE9" s="687"/>
      <c r="ERF9" s="687"/>
      <c r="ERG9" s="247"/>
      <c r="ERH9" s="248"/>
      <c r="ERI9" s="249"/>
      <c r="ERJ9" s="245"/>
      <c r="ERK9" s="246"/>
      <c r="ERL9" s="687"/>
      <c r="ERM9" s="687"/>
      <c r="ERN9" s="687"/>
      <c r="ERO9" s="247"/>
      <c r="ERP9" s="248"/>
      <c r="ERQ9" s="249"/>
      <c r="ERR9" s="245"/>
      <c r="ERS9" s="246"/>
      <c r="ERT9" s="687"/>
      <c r="ERU9" s="687"/>
      <c r="ERV9" s="687"/>
      <c r="ERW9" s="247"/>
      <c r="ERX9" s="248"/>
      <c r="ERY9" s="249"/>
      <c r="ERZ9" s="245"/>
      <c r="ESA9" s="246"/>
      <c r="ESB9" s="687"/>
      <c r="ESC9" s="687"/>
      <c r="ESD9" s="687"/>
      <c r="ESE9" s="247"/>
      <c r="ESF9" s="248"/>
      <c r="ESG9" s="249"/>
      <c r="ESH9" s="245"/>
      <c r="ESI9" s="246"/>
      <c r="ESJ9" s="687"/>
      <c r="ESK9" s="687"/>
      <c r="ESL9" s="687"/>
      <c r="ESM9" s="247"/>
      <c r="ESN9" s="248"/>
      <c r="ESO9" s="249"/>
      <c r="ESP9" s="245"/>
      <c r="ESQ9" s="246"/>
      <c r="ESR9" s="687"/>
      <c r="ESS9" s="687"/>
      <c r="EST9" s="687"/>
      <c r="ESU9" s="247"/>
      <c r="ESV9" s="248"/>
      <c r="ESW9" s="249"/>
      <c r="ESX9" s="245"/>
      <c r="ESY9" s="246"/>
      <c r="ESZ9" s="687"/>
      <c r="ETA9" s="687"/>
      <c r="ETB9" s="687"/>
      <c r="ETC9" s="247"/>
      <c r="ETD9" s="248"/>
      <c r="ETE9" s="249"/>
      <c r="ETF9" s="245"/>
      <c r="ETG9" s="246"/>
      <c r="ETH9" s="687"/>
      <c r="ETI9" s="687"/>
      <c r="ETJ9" s="687"/>
      <c r="ETK9" s="247"/>
      <c r="ETL9" s="248"/>
      <c r="ETM9" s="249"/>
      <c r="ETN9" s="245"/>
      <c r="ETO9" s="246"/>
      <c r="ETP9" s="687"/>
      <c r="ETQ9" s="687"/>
      <c r="ETR9" s="687"/>
      <c r="ETS9" s="247"/>
      <c r="ETT9" s="248"/>
      <c r="ETU9" s="249"/>
      <c r="ETV9" s="245"/>
      <c r="ETW9" s="246"/>
      <c r="ETX9" s="687"/>
      <c r="ETY9" s="687"/>
      <c r="ETZ9" s="687"/>
      <c r="EUA9" s="247"/>
      <c r="EUB9" s="248"/>
      <c r="EUC9" s="249"/>
      <c r="EUD9" s="245"/>
      <c r="EUE9" s="246"/>
      <c r="EUF9" s="687"/>
      <c r="EUG9" s="687"/>
      <c r="EUH9" s="687"/>
      <c r="EUI9" s="247"/>
      <c r="EUJ9" s="248"/>
      <c r="EUK9" s="249"/>
      <c r="EUL9" s="245"/>
      <c r="EUM9" s="246"/>
      <c r="EUN9" s="687"/>
      <c r="EUO9" s="687"/>
      <c r="EUP9" s="687"/>
      <c r="EUQ9" s="247"/>
      <c r="EUR9" s="248"/>
      <c r="EUS9" s="249"/>
      <c r="EUT9" s="245"/>
      <c r="EUU9" s="246"/>
      <c r="EUV9" s="687"/>
      <c r="EUW9" s="687"/>
      <c r="EUX9" s="687"/>
      <c r="EUY9" s="247"/>
      <c r="EUZ9" s="248"/>
      <c r="EVA9" s="249"/>
      <c r="EVB9" s="245"/>
      <c r="EVC9" s="246"/>
      <c r="EVD9" s="687"/>
      <c r="EVE9" s="687"/>
      <c r="EVF9" s="687"/>
      <c r="EVG9" s="247"/>
      <c r="EVH9" s="248"/>
      <c r="EVI9" s="249"/>
      <c r="EVJ9" s="245"/>
      <c r="EVK9" s="246"/>
      <c r="EVL9" s="687"/>
      <c r="EVM9" s="687"/>
      <c r="EVN9" s="687"/>
      <c r="EVO9" s="247"/>
      <c r="EVP9" s="248"/>
      <c r="EVQ9" s="249"/>
      <c r="EVR9" s="245"/>
      <c r="EVS9" s="246"/>
      <c r="EVT9" s="687"/>
      <c r="EVU9" s="687"/>
      <c r="EVV9" s="687"/>
      <c r="EVW9" s="247"/>
      <c r="EVX9" s="248"/>
      <c r="EVY9" s="249"/>
      <c r="EVZ9" s="245"/>
      <c r="EWA9" s="246"/>
      <c r="EWB9" s="687"/>
      <c r="EWC9" s="687"/>
      <c r="EWD9" s="687"/>
      <c r="EWE9" s="247"/>
      <c r="EWF9" s="248"/>
      <c r="EWG9" s="249"/>
      <c r="EWH9" s="245"/>
      <c r="EWI9" s="246"/>
      <c r="EWJ9" s="687"/>
      <c r="EWK9" s="687"/>
      <c r="EWL9" s="687"/>
      <c r="EWM9" s="247"/>
      <c r="EWN9" s="248"/>
      <c r="EWO9" s="249"/>
      <c r="EWP9" s="245"/>
      <c r="EWQ9" s="246"/>
      <c r="EWR9" s="687"/>
      <c r="EWS9" s="687"/>
      <c r="EWT9" s="687"/>
      <c r="EWU9" s="247"/>
      <c r="EWV9" s="248"/>
      <c r="EWW9" s="249"/>
      <c r="EWX9" s="245"/>
      <c r="EWY9" s="246"/>
      <c r="EWZ9" s="687"/>
      <c r="EXA9" s="687"/>
      <c r="EXB9" s="687"/>
      <c r="EXC9" s="247"/>
      <c r="EXD9" s="248"/>
      <c r="EXE9" s="249"/>
      <c r="EXF9" s="245"/>
      <c r="EXG9" s="246"/>
      <c r="EXH9" s="687"/>
      <c r="EXI9" s="687"/>
      <c r="EXJ9" s="687"/>
      <c r="EXK9" s="247"/>
      <c r="EXL9" s="248"/>
      <c r="EXM9" s="249"/>
      <c r="EXN9" s="245"/>
      <c r="EXO9" s="246"/>
      <c r="EXP9" s="687"/>
      <c r="EXQ9" s="687"/>
      <c r="EXR9" s="687"/>
      <c r="EXS9" s="247"/>
      <c r="EXT9" s="248"/>
      <c r="EXU9" s="249"/>
      <c r="EXV9" s="245"/>
      <c r="EXW9" s="246"/>
      <c r="EXX9" s="687"/>
      <c r="EXY9" s="687"/>
      <c r="EXZ9" s="687"/>
      <c r="EYA9" s="247"/>
      <c r="EYB9" s="248"/>
      <c r="EYC9" s="249"/>
      <c r="EYD9" s="245"/>
      <c r="EYE9" s="246"/>
      <c r="EYF9" s="687"/>
      <c r="EYG9" s="687"/>
      <c r="EYH9" s="687"/>
      <c r="EYI9" s="247"/>
      <c r="EYJ9" s="248"/>
      <c r="EYK9" s="249"/>
      <c r="EYL9" s="245"/>
      <c r="EYM9" s="246"/>
      <c r="EYN9" s="687"/>
      <c r="EYO9" s="687"/>
      <c r="EYP9" s="687"/>
      <c r="EYQ9" s="247"/>
      <c r="EYR9" s="248"/>
      <c r="EYS9" s="249"/>
      <c r="EYT9" s="245"/>
      <c r="EYU9" s="246"/>
      <c r="EYV9" s="687"/>
      <c r="EYW9" s="687"/>
      <c r="EYX9" s="687"/>
      <c r="EYY9" s="247"/>
      <c r="EYZ9" s="248"/>
      <c r="EZA9" s="249"/>
      <c r="EZB9" s="245"/>
      <c r="EZC9" s="246"/>
      <c r="EZD9" s="687"/>
      <c r="EZE9" s="687"/>
      <c r="EZF9" s="687"/>
      <c r="EZG9" s="247"/>
      <c r="EZH9" s="248"/>
      <c r="EZI9" s="249"/>
      <c r="EZJ9" s="245"/>
      <c r="EZK9" s="246"/>
      <c r="EZL9" s="687"/>
      <c r="EZM9" s="687"/>
      <c r="EZN9" s="687"/>
      <c r="EZO9" s="247"/>
      <c r="EZP9" s="248"/>
      <c r="EZQ9" s="249"/>
      <c r="EZR9" s="245"/>
      <c r="EZS9" s="246"/>
      <c r="EZT9" s="687"/>
      <c r="EZU9" s="687"/>
      <c r="EZV9" s="687"/>
      <c r="EZW9" s="247"/>
      <c r="EZX9" s="248"/>
      <c r="EZY9" s="249"/>
      <c r="EZZ9" s="245"/>
      <c r="FAA9" s="246"/>
      <c r="FAB9" s="687"/>
      <c r="FAC9" s="687"/>
      <c r="FAD9" s="687"/>
      <c r="FAE9" s="247"/>
      <c r="FAF9" s="248"/>
      <c r="FAG9" s="249"/>
      <c r="FAH9" s="245"/>
      <c r="FAI9" s="246"/>
      <c r="FAJ9" s="687"/>
      <c r="FAK9" s="687"/>
      <c r="FAL9" s="687"/>
      <c r="FAM9" s="247"/>
      <c r="FAN9" s="248"/>
      <c r="FAO9" s="249"/>
      <c r="FAP9" s="245"/>
      <c r="FAQ9" s="246"/>
      <c r="FAR9" s="687"/>
      <c r="FAS9" s="687"/>
      <c r="FAT9" s="687"/>
      <c r="FAU9" s="247"/>
      <c r="FAV9" s="248"/>
      <c r="FAW9" s="249"/>
      <c r="FAX9" s="245"/>
      <c r="FAY9" s="246"/>
      <c r="FAZ9" s="687"/>
      <c r="FBA9" s="687"/>
      <c r="FBB9" s="687"/>
      <c r="FBC9" s="247"/>
      <c r="FBD9" s="248"/>
      <c r="FBE9" s="249"/>
      <c r="FBF9" s="245"/>
      <c r="FBG9" s="246"/>
      <c r="FBH9" s="687"/>
      <c r="FBI9" s="687"/>
      <c r="FBJ9" s="687"/>
      <c r="FBK9" s="247"/>
      <c r="FBL9" s="248"/>
      <c r="FBM9" s="249"/>
      <c r="FBN9" s="245"/>
      <c r="FBO9" s="246"/>
      <c r="FBP9" s="687"/>
      <c r="FBQ9" s="687"/>
      <c r="FBR9" s="687"/>
      <c r="FBS9" s="247"/>
      <c r="FBT9" s="248"/>
      <c r="FBU9" s="249"/>
      <c r="FBV9" s="245"/>
      <c r="FBW9" s="246"/>
      <c r="FBX9" s="687"/>
      <c r="FBY9" s="687"/>
      <c r="FBZ9" s="687"/>
      <c r="FCA9" s="247"/>
      <c r="FCB9" s="248"/>
      <c r="FCC9" s="249"/>
      <c r="FCD9" s="245"/>
      <c r="FCE9" s="246"/>
      <c r="FCF9" s="687"/>
      <c r="FCG9" s="687"/>
      <c r="FCH9" s="687"/>
      <c r="FCI9" s="247"/>
      <c r="FCJ9" s="248"/>
      <c r="FCK9" s="249"/>
      <c r="FCL9" s="245"/>
      <c r="FCM9" s="246"/>
      <c r="FCN9" s="687"/>
      <c r="FCO9" s="687"/>
      <c r="FCP9" s="687"/>
      <c r="FCQ9" s="247"/>
      <c r="FCR9" s="248"/>
      <c r="FCS9" s="249"/>
      <c r="FCT9" s="245"/>
      <c r="FCU9" s="246"/>
      <c r="FCV9" s="687"/>
      <c r="FCW9" s="687"/>
      <c r="FCX9" s="687"/>
      <c r="FCY9" s="247"/>
      <c r="FCZ9" s="248"/>
      <c r="FDA9" s="249"/>
      <c r="FDB9" s="245"/>
      <c r="FDC9" s="246"/>
      <c r="FDD9" s="687"/>
      <c r="FDE9" s="687"/>
      <c r="FDF9" s="687"/>
      <c r="FDG9" s="247"/>
      <c r="FDH9" s="248"/>
      <c r="FDI9" s="249"/>
      <c r="FDJ9" s="245"/>
      <c r="FDK9" s="246"/>
      <c r="FDL9" s="687"/>
      <c r="FDM9" s="687"/>
      <c r="FDN9" s="687"/>
      <c r="FDO9" s="247"/>
      <c r="FDP9" s="248"/>
      <c r="FDQ9" s="249"/>
      <c r="FDR9" s="245"/>
      <c r="FDS9" s="246"/>
      <c r="FDT9" s="687"/>
      <c r="FDU9" s="687"/>
      <c r="FDV9" s="687"/>
      <c r="FDW9" s="247"/>
      <c r="FDX9" s="248"/>
      <c r="FDY9" s="249"/>
      <c r="FDZ9" s="245"/>
      <c r="FEA9" s="246"/>
      <c r="FEB9" s="687"/>
      <c r="FEC9" s="687"/>
      <c r="FED9" s="687"/>
      <c r="FEE9" s="247"/>
      <c r="FEF9" s="248"/>
      <c r="FEG9" s="249"/>
      <c r="FEH9" s="245"/>
      <c r="FEI9" s="246"/>
      <c r="FEJ9" s="687"/>
      <c r="FEK9" s="687"/>
      <c r="FEL9" s="687"/>
      <c r="FEM9" s="247"/>
      <c r="FEN9" s="248"/>
      <c r="FEO9" s="249"/>
      <c r="FEP9" s="245"/>
      <c r="FEQ9" s="246"/>
      <c r="FER9" s="687"/>
      <c r="FES9" s="687"/>
      <c r="FET9" s="687"/>
      <c r="FEU9" s="247"/>
      <c r="FEV9" s="248"/>
      <c r="FEW9" s="249"/>
      <c r="FEX9" s="245"/>
      <c r="FEY9" s="246"/>
      <c r="FEZ9" s="687"/>
      <c r="FFA9" s="687"/>
      <c r="FFB9" s="687"/>
      <c r="FFC9" s="247"/>
      <c r="FFD9" s="248"/>
      <c r="FFE9" s="249"/>
      <c r="FFF9" s="245"/>
      <c r="FFG9" s="246"/>
      <c r="FFH9" s="687"/>
      <c r="FFI9" s="687"/>
      <c r="FFJ9" s="687"/>
      <c r="FFK9" s="247"/>
      <c r="FFL9" s="248"/>
      <c r="FFM9" s="249"/>
      <c r="FFN9" s="245"/>
      <c r="FFO9" s="246"/>
      <c r="FFP9" s="687"/>
      <c r="FFQ9" s="687"/>
      <c r="FFR9" s="687"/>
      <c r="FFS9" s="247"/>
      <c r="FFT9" s="248"/>
      <c r="FFU9" s="249"/>
      <c r="FFV9" s="245"/>
      <c r="FFW9" s="246"/>
      <c r="FFX9" s="687"/>
      <c r="FFY9" s="687"/>
      <c r="FFZ9" s="687"/>
      <c r="FGA9" s="247"/>
      <c r="FGB9" s="248"/>
      <c r="FGC9" s="249"/>
      <c r="FGD9" s="245"/>
      <c r="FGE9" s="246"/>
      <c r="FGF9" s="687"/>
      <c r="FGG9" s="687"/>
      <c r="FGH9" s="687"/>
      <c r="FGI9" s="247"/>
      <c r="FGJ9" s="248"/>
      <c r="FGK9" s="249"/>
      <c r="FGL9" s="245"/>
      <c r="FGM9" s="246"/>
      <c r="FGN9" s="687"/>
      <c r="FGO9" s="687"/>
      <c r="FGP9" s="687"/>
      <c r="FGQ9" s="247"/>
      <c r="FGR9" s="248"/>
      <c r="FGS9" s="249"/>
      <c r="FGT9" s="245"/>
      <c r="FGU9" s="246"/>
      <c r="FGV9" s="687"/>
      <c r="FGW9" s="687"/>
      <c r="FGX9" s="687"/>
      <c r="FGY9" s="247"/>
      <c r="FGZ9" s="248"/>
      <c r="FHA9" s="249"/>
      <c r="FHB9" s="245"/>
      <c r="FHC9" s="246"/>
      <c r="FHD9" s="687"/>
      <c r="FHE9" s="687"/>
      <c r="FHF9" s="687"/>
      <c r="FHG9" s="247"/>
      <c r="FHH9" s="248"/>
      <c r="FHI9" s="249"/>
      <c r="FHJ9" s="245"/>
      <c r="FHK9" s="246"/>
      <c r="FHL9" s="687"/>
      <c r="FHM9" s="687"/>
      <c r="FHN9" s="687"/>
      <c r="FHO9" s="247"/>
      <c r="FHP9" s="248"/>
      <c r="FHQ9" s="249"/>
      <c r="FHR9" s="245"/>
      <c r="FHS9" s="246"/>
      <c r="FHT9" s="687"/>
      <c r="FHU9" s="687"/>
      <c r="FHV9" s="687"/>
      <c r="FHW9" s="247"/>
      <c r="FHX9" s="248"/>
      <c r="FHY9" s="249"/>
      <c r="FHZ9" s="245"/>
      <c r="FIA9" s="246"/>
      <c r="FIB9" s="687"/>
      <c r="FIC9" s="687"/>
      <c r="FID9" s="687"/>
      <c r="FIE9" s="247"/>
      <c r="FIF9" s="248"/>
      <c r="FIG9" s="249"/>
      <c r="FIH9" s="245"/>
      <c r="FII9" s="246"/>
      <c r="FIJ9" s="687"/>
      <c r="FIK9" s="687"/>
      <c r="FIL9" s="687"/>
      <c r="FIM9" s="247"/>
      <c r="FIN9" s="248"/>
      <c r="FIO9" s="249"/>
      <c r="FIP9" s="245"/>
      <c r="FIQ9" s="246"/>
      <c r="FIR9" s="687"/>
      <c r="FIS9" s="687"/>
      <c r="FIT9" s="687"/>
      <c r="FIU9" s="247"/>
      <c r="FIV9" s="248"/>
      <c r="FIW9" s="249"/>
      <c r="FIX9" s="245"/>
      <c r="FIY9" s="246"/>
      <c r="FIZ9" s="687"/>
      <c r="FJA9" s="687"/>
      <c r="FJB9" s="687"/>
      <c r="FJC9" s="247"/>
      <c r="FJD9" s="248"/>
      <c r="FJE9" s="249"/>
      <c r="FJF9" s="245"/>
      <c r="FJG9" s="246"/>
      <c r="FJH9" s="687"/>
      <c r="FJI9" s="687"/>
      <c r="FJJ9" s="687"/>
      <c r="FJK9" s="247"/>
      <c r="FJL9" s="248"/>
      <c r="FJM9" s="249"/>
      <c r="FJN9" s="245"/>
      <c r="FJO9" s="246"/>
      <c r="FJP9" s="687"/>
      <c r="FJQ9" s="687"/>
      <c r="FJR9" s="687"/>
      <c r="FJS9" s="247"/>
      <c r="FJT9" s="248"/>
      <c r="FJU9" s="249"/>
      <c r="FJV9" s="245"/>
      <c r="FJW9" s="246"/>
      <c r="FJX9" s="687"/>
      <c r="FJY9" s="687"/>
      <c r="FJZ9" s="687"/>
      <c r="FKA9" s="247"/>
      <c r="FKB9" s="248"/>
      <c r="FKC9" s="249"/>
      <c r="FKD9" s="245"/>
      <c r="FKE9" s="246"/>
      <c r="FKF9" s="687"/>
      <c r="FKG9" s="687"/>
      <c r="FKH9" s="687"/>
      <c r="FKI9" s="247"/>
      <c r="FKJ9" s="248"/>
      <c r="FKK9" s="249"/>
      <c r="FKL9" s="245"/>
      <c r="FKM9" s="246"/>
      <c r="FKN9" s="687"/>
      <c r="FKO9" s="687"/>
      <c r="FKP9" s="687"/>
      <c r="FKQ9" s="247"/>
      <c r="FKR9" s="248"/>
      <c r="FKS9" s="249"/>
      <c r="FKT9" s="245"/>
      <c r="FKU9" s="246"/>
      <c r="FKV9" s="687"/>
      <c r="FKW9" s="687"/>
      <c r="FKX9" s="687"/>
      <c r="FKY9" s="247"/>
      <c r="FKZ9" s="248"/>
      <c r="FLA9" s="249"/>
      <c r="FLB9" s="245"/>
      <c r="FLC9" s="246"/>
      <c r="FLD9" s="687"/>
      <c r="FLE9" s="687"/>
      <c r="FLF9" s="687"/>
      <c r="FLG9" s="247"/>
      <c r="FLH9" s="248"/>
      <c r="FLI9" s="249"/>
      <c r="FLJ9" s="245"/>
      <c r="FLK9" s="246"/>
      <c r="FLL9" s="687"/>
      <c r="FLM9" s="687"/>
      <c r="FLN9" s="687"/>
      <c r="FLO9" s="247"/>
      <c r="FLP9" s="248"/>
      <c r="FLQ9" s="249"/>
      <c r="FLR9" s="245"/>
      <c r="FLS9" s="246"/>
      <c r="FLT9" s="687"/>
      <c r="FLU9" s="687"/>
      <c r="FLV9" s="687"/>
      <c r="FLW9" s="247"/>
      <c r="FLX9" s="248"/>
      <c r="FLY9" s="249"/>
      <c r="FLZ9" s="245"/>
      <c r="FMA9" s="246"/>
      <c r="FMB9" s="687"/>
      <c r="FMC9" s="687"/>
      <c r="FMD9" s="687"/>
      <c r="FME9" s="247"/>
      <c r="FMF9" s="248"/>
      <c r="FMG9" s="249"/>
      <c r="FMH9" s="245"/>
      <c r="FMI9" s="246"/>
      <c r="FMJ9" s="687"/>
      <c r="FMK9" s="687"/>
      <c r="FML9" s="687"/>
      <c r="FMM9" s="247"/>
      <c r="FMN9" s="248"/>
      <c r="FMO9" s="249"/>
      <c r="FMP9" s="245"/>
      <c r="FMQ9" s="246"/>
      <c r="FMR9" s="687"/>
      <c r="FMS9" s="687"/>
      <c r="FMT9" s="687"/>
      <c r="FMU9" s="247"/>
      <c r="FMV9" s="248"/>
      <c r="FMW9" s="249"/>
      <c r="FMX9" s="245"/>
      <c r="FMY9" s="246"/>
      <c r="FMZ9" s="687"/>
      <c r="FNA9" s="687"/>
      <c r="FNB9" s="687"/>
      <c r="FNC9" s="247"/>
      <c r="FND9" s="248"/>
      <c r="FNE9" s="249"/>
      <c r="FNF9" s="245"/>
      <c r="FNG9" s="246"/>
      <c r="FNH9" s="687"/>
      <c r="FNI9" s="687"/>
      <c r="FNJ9" s="687"/>
      <c r="FNK9" s="247"/>
      <c r="FNL9" s="248"/>
      <c r="FNM9" s="249"/>
      <c r="FNN9" s="245"/>
      <c r="FNO9" s="246"/>
      <c r="FNP9" s="687"/>
      <c r="FNQ9" s="687"/>
      <c r="FNR9" s="687"/>
      <c r="FNS9" s="247"/>
      <c r="FNT9" s="248"/>
      <c r="FNU9" s="249"/>
      <c r="FNV9" s="245"/>
      <c r="FNW9" s="246"/>
      <c r="FNX9" s="687"/>
      <c r="FNY9" s="687"/>
      <c r="FNZ9" s="687"/>
      <c r="FOA9" s="247"/>
      <c r="FOB9" s="248"/>
      <c r="FOC9" s="249"/>
      <c r="FOD9" s="245"/>
      <c r="FOE9" s="246"/>
      <c r="FOF9" s="687"/>
      <c r="FOG9" s="687"/>
      <c r="FOH9" s="687"/>
      <c r="FOI9" s="247"/>
      <c r="FOJ9" s="248"/>
      <c r="FOK9" s="249"/>
      <c r="FOL9" s="245"/>
      <c r="FOM9" s="246"/>
      <c r="FON9" s="687"/>
      <c r="FOO9" s="687"/>
      <c r="FOP9" s="687"/>
      <c r="FOQ9" s="247"/>
      <c r="FOR9" s="248"/>
      <c r="FOS9" s="249"/>
      <c r="FOT9" s="245"/>
      <c r="FOU9" s="246"/>
      <c r="FOV9" s="687"/>
      <c r="FOW9" s="687"/>
      <c r="FOX9" s="687"/>
      <c r="FOY9" s="247"/>
      <c r="FOZ9" s="248"/>
      <c r="FPA9" s="249"/>
      <c r="FPB9" s="245"/>
      <c r="FPC9" s="246"/>
      <c r="FPD9" s="687"/>
      <c r="FPE9" s="687"/>
      <c r="FPF9" s="687"/>
      <c r="FPG9" s="247"/>
      <c r="FPH9" s="248"/>
      <c r="FPI9" s="249"/>
      <c r="FPJ9" s="245"/>
      <c r="FPK9" s="246"/>
      <c r="FPL9" s="687"/>
      <c r="FPM9" s="687"/>
      <c r="FPN9" s="687"/>
      <c r="FPO9" s="247"/>
      <c r="FPP9" s="248"/>
      <c r="FPQ9" s="249"/>
      <c r="FPR9" s="245"/>
      <c r="FPS9" s="246"/>
      <c r="FPT9" s="687"/>
      <c r="FPU9" s="687"/>
      <c r="FPV9" s="687"/>
      <c r="FPW9" s="247"/>
      <c r="FPX9" s="248"/>
      <c r="FPY9" s="249"/>
      <c r="FPZ9" s="245"/>
      <c r="FQA9" s="246"/>
      <c r="FQB9" s="687"/>
      <c r="FQC9" s="687"/>
      <c r="FQD9" s="687"/>
      <c r="FQE9" s="247"/>
      <c r="FQF9" s="248"/>
      <c r="FQG9" s="249"/>
      <c r="FQH9" s="245"/>
      <c r="FQI9" s="246"/>
      <c r="FQJ9" s="687"/>
      <c r="FQK9" s="687"/>
      <c r="FQL9" s="687"/>
      <c r="FQM9" s="247"/>
      <c r="FQN9" s="248"/>
      <c r="FQO9" s="249"/>
      <c r="FQP9" s="245"/>
      <c r="FQQ9" s="246"/>
      <c r="FQR9" s="687"/>
      <c r="FQS9" s="687"/>
      <c r="FQT9" s="687"/>
      <c r="FQU9" s="247"/>
      <c r="FQV9" s="248"/>
      <c r="FQW9" s="249"/>
      <c r="FQX9" s="245"/>
      <c r="FQY9" s="246"/>
      <c r="FQZ9" s="687"/>
      <c r="FRA9" s="687"/>
      <c r="FRB9" s="687"/>
      <c r="FRC9" s="247"/>
      <c r="FRD9" s="248"/>
      <c r="FRE9" s="249"/>
      <c r="FRF9" s="245"/>
      <c r="FRG9" s="246"/>
      <c r="FRH9" s="687"/>
      <c r="FRI9" s="687"/>
      <c r="FRJ9" s="687"/>
      <c r="FRK9" s="247"/>
      <c r="FRL9" s="248"/>
      <c r="FRM9" s="249"/>
      <c r="FRN9" s="245"/>
      <c r="FRO9" s="246"/>
      <c r="FRP9" s="687"/>
      <c r="FRQ9" s="687"/>
      <c r="FRR9" s="687"/>
      <c r="FRS9" s="247"/>
      <c r="FRT9" s="248"/>
      <c r="FRU9" s="249"/>
      <c r="FRV9" s="245"/>
      <c r="FRW9" s="246"/>
      <c r="FRX9" s="687"/>
      <c r="FRY9" s="687"/>
      <c r="FRZ9" s="687"/>
      <c r="FSA9" s="247"/>
      <c r="FSB9" s="248"/>
      <c r="FSC9" s="249"/>
      <c r="FSD9" s="245"/>
      <c r="FSE9" s="246"/>
      <c r="FSF9" s="687"/>
      <c r="FSG9" s="687"/>
      <c r="FSH9" s="687"/>
      <c r="FSI9" s="247"/>
      <c r="FSJ9" s="248"/>
      <c r="FSK9" s="249"/>
      <c r="FSL9" s="245"/>
      <c r="FSM9" s="246"/>
      <c r="FSN9" s="687"/>
      <c r="FSO9" s="687"/>
      <c r="FSP9" s="687"/>
      <c r="FSQ9" s="247"/>
      <c r="FSR9" s="248"/>
      <c r="FSS9" s="249"/>
      <c r="FST9" s="245"/>
      <c r="FSU9" s="246"/>
      <c r="FSV9" s="687"/>
      <c r="FSW9" s="687"/>
      <c r="FSX9" s="687"/>
      <c r="FSY9" s="247"/>
      <c r="FSZ9" s="248"/>
      <c r="FTA9" s="249"/>
      <c r="FTB9" s="245"/>
      <c r="FTC9" s="246"/>
      <c r="FTD9" s="687"/>
      <c r="FTE9" s="687"/>
      <c r="FTF9" s="687"/>
      <c r="FTG9" s="247"/>
      <c r="FTH9" s="248"/>
      <c r="FTI9" s="249"/>
      <c r="FTJ9" s="245"/>
      <c r="FTK9" s="246"/>
      <c r="FTL9" s="687"/>
      <c r="FTM9" s="687"/>
      <c r="FTN9" s="687"/>
      <c r="FTO9" s="247"/>
      <c r="FTP9" s="248"/>
      <c r="FTQ9" s="249"/>
      <c r="FTR9" s="245"/>
      <c r="FTS9" s="246"/>
      <c r="FTT9" s="687"/>
      <c r="FTU9" s="687"/>
      <c r="FTV9" s="687"/>
      <c r="FTW9" s="247"/>
      <c r="FTX9" s="248"/>
      <c r="FTY9" s="249"/>
      <c r="FTZ9" s="245"/>
      <c r="FUA9" s="246"/>
      <c r="FUB9" s="687"/>
      <c r="FUC9" s="687"/>
      <c r="FUD9" s="687"/>
      <c r="FUE9" s="247"/>
      <c r="FUF9" s="248"/>
      <c r="FUG9" s="249"/>
      <c r="FUH9" s="245"/>
      <c r="FUI9" s="246"/>
      <c r="FUJ9" s="687"/>
      <c r="FUK9" s="687"/>
      <c r="FUL9" s="687"/>
      <c r="FUM9" s="247"/>
      <c r="FUN9" s="248"/>
      <c r="FUO9" s="249"/>
      <c r="FUP9" s="245"/>
      <c r="FUQ9" s="246"/>
      <c r="FUR9" s="687"/>
      <c r="FUS9" s="687"/>
      <c r="FUT9" s="687"/>
      <c r="FUU9" s="247"/>
      <c r="FUV9" s="248"/>
      <c r="FUW9" s="249"/>
      <c r="FUX9" s="245"/>
      <c r="FUY9" s="246"/>
      <c r="FUZ9" s="687"/>
      <c r="FVA9" s="687"/>
      <c r="FVB9" s="687"/>
      <c r="FVC9" s="247"/>
      <c r="FVD9" s="248"/>
      <c r="FVE9" s="249"/>
      <c r="FVF9" s="245"/>
      <c r="FVG9" s="246"/>
      <c r="FVH9" s="687"/>
      <c r="FVI9" s="687"/>
      <c r="FVJ9" s="687"/>
      <c r="FVK9" s="247"/>
      <c r="FVL9" s="248"/>
      <c r="FVM9" s="249"/>
      <c r="FVN9" s="245"/>
      <c r="FVO9" s="246"/>
      <c r="FVP9" s="687"/>
      <c r="FVQ9" s="687"/>
      <c r="FVR9" s="687"/>
      <c r="FVS9" s="247"/>
      <c r="FVT9" s="248"/>
      <c r="FVU9" s="249"/>
      <c r="FVV9" s="245"/>
      <c r="FVW9" s="246"/>
      <c r="FVX9" s="687"/>
      <c r="FVY9" s="687"/>
      <c r="FVZ9" s="687"/>
      <c r="FWA9" s="247"/>
      <c r="FWB9" s="248"/>
      <c r="FWC9" s="249"/>
      <c r="FWD9" s="245"/>
      <c r="FWE9" s="246"/>
      <c r="FWF9" s="687"/>
      <c r="FWG9" s="687"/>
      <c r="FWH9" s="687"/>
      <c r="FWI9" s="247"/>
      <c r="FWJ9" s="248"/>
      <c r="FWK9" s="249"/>
      <c r="FWL9" s="245"/>
      <c r="FWM9" s="246"/>
      <c r="FWN9" s="687"/>
      <c r="FWO9" s="687"/>
      <c r="FWP9" s="687"/>
      <c r="FWQ9" s="247"/>
      <c r="FWR9" s="248"/>
      <c r="FWS9" s="249"/>
      <c r="FWT9" s="245"/>
      <c r="FWU9" s="246"/>
      <c r="FWV9" s="687"/>
      <c r="FWW9" s="687"/>
      <c r="FWX9" s="687"/>
      <c r="FWY9" s="247"/>
      <c r="FWZ9" s="248"/>
      <c r="FXA9" s="249"/>
      <c r="FXB9" s="245"/>
      <c r="FXC9" s="246"/>
      <c r="FXD9" s="687"/>
      <c r="FXE9" s="687"/>
      <c r="FXF9" s="687"/>
      <c r="FXG9" s="247"/>
      <c r="FXH9" s="248"/>
      <c r="FXI9" s="249"/>
      <c r="FXJ9" s="245"/>
      <c r="FXK9" s="246"/>
      <c r="FXL9" s="687"/>
      <c r="FXM9" s="687"/>
      <c r="FXN9" s="687"/>
      <c r="FXO9" s="247"/>
      <c r="FXP9" s="248"/>
      <c r="FXQ9" s="249"/>
      <c r="FXR9" s="245"/>
      <c r="FXS9" s="246"/>
      <c r="FXT9" s="687"/>
      <c r="FXU9" s="687"/>
      <c r="FXV9" s="687"/>
      <c r="FXW9" s="247"/>
      <c r="FXX9" s="248"/>
      <c r="FXY9" s="249"/>
      <c r="FXZ9" s="245"/>
      <c r="FYA9" s="246"/>
      <c r="FYB9" s="687"/>
      <c r="FYC9" s="687"/>
      <c r="FYD9" s="687"/>
      <c r="FYE9" s="247"/>
      <c r="FYF9" s="248"/>
      <c r="FYG9" s="249"/>
      <c r="FYH9" s="245"/>
      <c r="FYI9" s="246"/>
      <c r="FYJ9" s="687"/>
      <c r="FYK9" s="687"/>
      <c r="FYL9" s="687"/>
      <c r="FYM9" s="247"/>
      <c r="FYN9" s="248"/>
      <c r="FYO9" s="249"/>
      <c r="FYP9" s="245"/>
      <c r="FYQ9" s="246"/>
      <c r="FYR9" s="687"/>
      <c r="FYS9" s="687"/>
      <c r="FYT9" s="687"/>
      <c r="FYU9" s="247"/>
      <c r="FYV9" s="248"/>
      <c r="FYW9" s="249"/>
      <c r="FYX9" s="245"/>
      <c r="FYY9" s="246"/>
      <c r="FYZ9" s="687"/>
      <c r="FZA9" s="687"/>
      <c r="FZB9" s="687"/>
      <c r="FZC9" s="247"/>
      <c r="FZD9" s="248"/>
      <c r="FZE9" s="249"/>
      <c r="FZF9" s="245"/>
      <c r="FZG9" s="246"/>
      <c r="FZH9" s="687"/>
      <c r="FZI9" s="687"/>
      <c r="FZJ9" s="687"/>
      <c r="FZK9" s="247"/>
      <c r="FZL9" s="248"/>
      <c r="FZM9" s="249"/>
      <c r="FZN9" s="245"/>
      <c r="FZO9" s="246"/>
      <c r="FZP9" s="687"/>
      <c r="FZQ9" s="687"/>
      <c r="FZR9" s="687"/>
      <c r="FZS9" s="247"/>
      <c r="FZT9" s="248"/>
      <c r="FZU9" s="249"/>
      <c r="FZV9" s="245"/>
      <c r="FZW9" s="246"/>
      <c r="FZX9" s="687"/>
      <c r="FZY9" s="687"/>
      <c r="FZZ9" s="687"/>
      <c r="GAA9" s="247"/>
      <c r="GAB9" s="248"/>
      <c r="GAC9" s="249"/>
      <c r="GAD9" s="245"/>
      <c r="GAE9" s="246"/>
      <c r="GAF9" s="687"/>
      <c r="GAG9" s="687"/>
      <c r="GAH9" s="687"/>
      <c r="GAI9" s="247"/>
      <c r="GAJ9" s="248"/>
      <c r="GAK9" s="249"/>
      <c r="GAL9" s="245"/>
      <c r="GAM9" s="246"/>
      <c r="GAN9" s="687"/>
      <c r="GAO9" s="687"/>
      <c r="GAP9" s="687"/>
      <c r="GAQ9" s="247"/>
      <c r="GAR9" s="248"/>
      <c r="GAS9" s="249"/>
      <c r="GAT9" s="245"/>
      <c r="GAU9" s="246"/>
      <c r="GAV9" s="687"/>
      <c r="GAW9" s="687"/>
      <c r="GAX9" s="687"/>
      <c r="GAY9" s="247"/>
      <c r="GAZ9" s="248"/>
      <c r="GBA9" s="249"/>
      <c r="GBB9" s="245"/>
      <c r="GBC9" s="246"/>
      <c r="GBD9" s="687"/>
      <c r="GBE9" s="687"/>
      <c r="GBF9" s="687"/>
      <c r="GBG9" s="247"/>
      <c r="GBH9" s="248"/>
      <c r="GBI9" s="249"/>
      <c r="GBJ9" s="245"/>
      <c r="GBK9" s="246"/>
      <c r="GBL9" s="687"/>
      <c r="GBM9" s="687"/>
      <c r="GBN9" s="687"/>
      <c r="GBO9" s="247"/>
      <c r="GBP9" s="248"/>
      <c r="GBQ9" s="249"/>
      <c r="GBR9" s="245"/>
      <c r="GBS9" s="246"/>
      <c r="GBT9" s="687"/>
      <c r="GBU9" s="687"/>
      <c r="GBV9" s="687"/>
      <c r="GBW9" s="247"/>
      <c r="GBX9" s="248"/>
      <c r="GBY9" s="249"/>
      <c r="GBZ9" s="245"/>
      <c r="GCA9" s="246"/>
      <c r="GCB9" s="687"/>
      <c r="GCC9" s="687"/>
      <c r="GCD9" s="687"/>
      <c r="GCE9" s="247"/>
      <c r="GCF9" s="248"/>
      <c r="GCG9" s="249"/>
      <c r="GCH9" s="245"/>
      <c r="GCI9" s="246"/>
      <c r="GCJ9" s="687"/>
      <c r="GCK9" s="687"/>
      <c r="GCL9" s="687"/>
      <c r="GCM9" s="247"/>
      <c r="GCN9" s="248"/>
      <c r="GCO9" s="249"/>
      <c r="GCP9" s="245"/>
      <c r="GCQ9" s="246"/>
      <c r="GCR9" s="687"/>
      <c r="GCS9" s="687"/>
      <c r="GCT9" s="687"/>
      <c r="GCU9" s="247"/>
      <c r="GCV9" s="248"/>
      <c r="GCW9" s="249"/>
      <c r="GCX9" s="245"/>
      <c r="GCY9" s="246"/>
      <c r="GCZ9" s="687"/>
      <c r="GDA9" s="687"/>
      <c r="GDB9" s="687"/>
      <c r="GDC9" s="247"/>
      <c r="GDD9" s="248"/>
      <c r="GDE9" s="249"/>
      <c r="GDF9" s="245"/>
      <c r="GDG9" s="246"/>
      <c r="GDH9" s="687"/>
      <c r="GDI9" s="687"/>
      <c r="GDJ9" s="687"/>
      <c r="GDK9" s="247"/>
      <c r="GDL9" s="248"/>
      <c r="GDM9" s="249"/>
      <c r="GDN9" s="245"/>
      <c r="GDO9" s="246"/>
      <c r="GDP9" s="687"/>
      <c r="GDQ9" s="687"/>
      <c r="GDR9" s="687"/>
      <c r="GDS9" s="247"/>
      <c r="GDT9" s="248"/>
      <c r="GDU9" s="249"/>
      <c r="GDV9" s="245"/>
      <c r="GDW9" s="246"/>
      <c r="GDX9" s="687"/>
      <c r="GDY9" s="687"/>
      <c r="GDZ9" s="687"/>
      <c r="GEA9" s="247"/>
      <c r="GEB9" s="248"/>
      <c r="GEC9" s="249"/>
      <c r="GED9" s="245"/>
      <c r="GEE9" s="246"/>
      <c r="GEF9" s="687"/>
      <c r="GEG9" s="687"/>
      <c r="GEH9" s="687"/>
      <c r="GEI9" s="247"/>
      <c r="GEJ9" s="248"/>
      <c r="GEK9" s="249"/>
      <c r="GEL9" s="245"/>
      <c r="GEM9" s="246"/>
      <c r="GEN9" s="687"/>
      <c r="GEO9" s="687"/>
      <c r="GEP9" s="687"/>
      <c r="GEQ9" s="247"/>
      <c r="GER9" s="248"/>
      <c r="GES9" s="249"/>
      <c r="GET9" s="245"/>
      <c r="GEU9" s="246"/>
      <c r="GEV9" s="687"/>
      <c r="GEW9" s="687"/>
      <c r="GEX9" s="687"/>
      <c r="GEY9" s="247"/>
      <c r="GEZ9" s="248"/>
      <c r="GFA9" s="249"/>
      <c r="GFB9" s="245"/>
      <c r="GFC9" s="246"/>
      <c r="GFD9" s="687"/>
      <c r="GFE9" s="687"/>
      <c r="GFF9" s="687"/>
      <c r="GFG9" s="247"/>
      <c r="GFH9" s="248"/>
      <c r="GFI9" s="249"/>
      <c r="GFJ9" s="245"/>
      <c r="GFK9" s="246"/>
      <c r="GFL9" s="687"/>
      <c r="GFM9" s="687"/>
      <c r="GFN9" s="687"/>
      <c r="GFO9" s="247"/>
      <c r="GFP9" s="248"/>
      <c r="GFQ9" s="249"/>
      <c r="GFR9" s="245"/>
      <c r="GFS9" s="246"/>
      <c r="GFT9" s="687"/>
      <c r="GFU9" s="687"/>
      <c r="GFV9" s="687"/>
      <c r="GFW9" s="247"/>
      <c r="GFX9" s="248"/>
      <c r="GFY9" s="249"/>
      <c r="GFZ9" s="245"/>
      <c r="GGA9" s="246"/>
      <c r="GGB9" s="687"/>
      <c r="GGC9" s="687"/>
      <c r="GGD9" s="687"/>
      <c r="GGE9" s="247"/>
      <c r="GGF9" s="248"/>
      <c r="GGG9" s="249"/>
      <c r="GGH9" s="245"/>
      <c r="GGI9" s="246"/>
      <c r="GGJ9" s="687"/>
      <c r="GGK9" s="687"/>
      <c r="GGL9" s="687"/>
      <c r="GGM9" s="247"/>
      <c r="GGN9" s="248"/>
      <c r="GGO9" s="249"/>
      <c r="GGP9" s="245"/>
      <c r="GGQ9" s="246"/>
      <c r="GGR9" s="687"/>
      <c r="GGS9" s="687"/>
      <c r="GGT9" s="687"/>
      <c r="GGU9" s="247"/>
      <c r="GGV9" s="248"/>
      <c r="GGW9" s="249"/>
      <c r="GGX9" s="245"/>
      <c r="GGY9" s="246"/>
      <c r="GGZ9" s="687"/>
      <c r="GHA9" s="687"/>
      <c r="GHB9" s="687"/>
      <c r="GHC9" s="247"/>
      <c r="GHD9" s="248"/>
      <c r="GHE9" s="249"/>
      <c r="GHF9" s="245"/>
      <c r="GHG9" s="246"/>
      <c r="GHH9" s="687"/>
      <c r="GHI9" s="687"/>
      <c r="GHJ9" s="687"/>
      <c r="GHK9" s="247"/>
      <c r="GHL9" s="248"/>
      <c r="GHM9" s="249"/>
      <c r="GHN9" s="245"/>
      <c r="GHO9" s="246"/>
      <c r="GHP9" s="687"/>
      <c r="GHQ9" s="687"/>
      <c r="GHR9" s="687"/>
      <c r="GHS9" s="247"/>
      <c r="GHT9" s="248"/>
      <c r="GHU9" s="249"/>
      <c r="GHV9" s="245"/>
      <c r="GHW9" s="246"/>
      <c r="GHX9" s="687"/>
      <c r="GHY9" s="687"/>
      <c r="GHZ9" s="687"/>
      <c r="GIA9" s="247"/>
      <c r="GIB9" s="248"/>
      <c r="GIC9" s="249"/>
      <c r="GID9" s="245"/>
      <c r="GIE9" s="246"/>
      <c r="GIF9" s="687"/>
      <c r="GIG9" s="687"/>
      <c r="GIH9" s="687"/>
      <c r="GII9" s="247"/>
      <c r="GIJ9" s="248"/>
      <c r="GIK9" s="249"/>
      <c r="GIL9" s="245"/>
      <c r="GIM9" s="246"/>
      <c r="GIN9" s="687"/>
      <c r="GIO9" s="687"/>
      <c r="GIP9" s="687"/>
      <c r="GIQ9" s="247"/>
      <c r="GIR9" s="248"/>
      <c r="GIS9" s="249"/>
      <c r="GIT9" s="245"/>
      <c r="GIU9" s="246"/>
      <c r="GIV9" s="687"/>
      <c r="GIW9" s="687"/>
      <c r="GIX9" s="687"/>
      <c r="GIY9" s="247"/>
      <c r="GIZ9" s="248"/>
      <c r="GJA9" s="249"/>
      <c r="GJB9" s="245"/>
      <c r="GJC9" s="246"/>
      <c r="GJD9" s="687"/>
      <c r="GJE9" s="687"/>
      <c r="GJF9" s="687"/>
      <c r="GJG9" s="247"/>
      <c r="GJH9" s="248"/>
      <c r="GJI9" s="249"/>
      <c r="GJJ9" s="245"/>
      <c r="GJK9" s="246"/>
      <c r="GJL9" s="687"/>
      <c r="GJM9" s="687"/>
      <c r="GJN9" s="687"/>
      <c r="GJO9" s="247"/>
      <c r="GJP9" s="248"/>
      <c r="GJQ9" s="249"/>
      <c r="GJR9" s="245"/>
      <c r="GJS9" s="246"/>
      <c r="GJT9" s="687"/>
      <c r="GJU9" s="687"/>
      <c r="GJV9" s="687"/>
      <c r="GJW9" s="247"/>
      <c r="GJX9" s="248"/>
      <c r="GJY9" s="249"/>
      <c r="GJZ9" s="245"/>
      <c r="GKA9" s="246"/>
      <c r="GKB9" s="687"/>
      <c r="GKC9" s="687"/>
      <c r="GKD9" s="687"/>
      <c r="GKE9" s="247"/>
      <c r="GKF9" s="248"/>
      <c r="GKG9" s="249"/>
      <c r="GKH9" s="245"/>
      <c r="GKI9" s="246"/>
      <c r="GKJ9" s="687"/>
      <c r="GKK9" s="687"/>
      <c r="GKL9" s="687"/>
      <c r="GKM9" s="247"/>
      <c r="GKN9" s="248"/>
      <c r="GKO9" s="249"/>
      <c r="GKP9" s="245"/>
      <c r="GKQ9" s="246"/>
      <c r="GKR9" s="687"/>
      <c r="GKS9" s="687"/>
      <c r="GKT9" s="687"/>
      <c r="GKU9" s="247"/>
      <c r="GKV9" s="248"/>
      <c r="GKW9" s="249"/>
      <c r="GKX9" s="245"/>
      <c r="GKY9" s="246"/>
      <c r="GKZ9" s="687"/>
      <c r="GLA9" s="687"/>
      <c r="GLB9" s="687"/>
      <c r="GLC9" s="247"/>
      <c r="GLD9" s="248"/>
      <c r="GLE9" s="249"/>
      <c r="GLF9" s="245"/>
      <c r="GLG9" s="246"/>
      <c r="GLH9" s="687"/>
      <c r="GLI9" s="687"/>
      <c r="GLJ9" s="687"/>
      <c r="GLK9" s="247"/>
      <c r="GLL9" s="248"/>
      <c r="GLM9" s="249"/>
      <c r="GLN9" s="245"/>
      <c r="GLO9" s="246"/>
      <c r="GLP9" s="687"/>
      <c r="GLQ9" s="687"/>
      <c r="GLR9" s="687"/>
      <c r="GLS9" s="247"/>
      <c r="GLT9" s="248"/>
      <c r="GLU9" s="249"/>
      <c r="GLV9" s="245"/>
      <c r="GLW9" s="246"/>
      <c r="GLX9" s="687"/>
      <c r="GLY9" s="687"/>
      <c r="GLZ9" s="687"/>
      <c r="GMA9" s="247"/>
      <c r="GMB9" s="248"/>
      <c r="GMC9" s="249"/>
      <c r="GMD9" s="245"/>
      <c r="GME9" s="246"/>
      <c r="GMF9" s="687"/>
      <c r="GMG9" s="687"/>
      <c r="GMH9" s="687"/>
      <c r="GMI9" s="247"/>
      <c r="GMJ9" s="248"/>
      <c r="GMK9" s="249"/>
      <c r="GML9" s="245"/>
      <c r="GMM9" s="246"/>
      <c r="GMN9" s="687"/>
      <c r="GMO9" s="687"/>
      <c r="GMP9" s="687"/>
      <c r="GMQ9" s="247"/>
      <c r="GMR9" s="248"/>
      <c r="GMS9" s="249"/>
      <c r="GMT9" s="245"/>
      <c r="GMU9" s="246"/>
      <c r="GMV9" s="687"/>
      <c r="GMW9" s="687"/>
      <c r="GMX9" s="687"/>
      <c r="GMY9" s="247"/>
      <c r="GMZ9" s="248"/>
      <c r="GNA9" s="249"/>
      <c r="GNB9" s="245"/>
      <c r="GNC9" s="246"/>
      <c r="GND9" s="687"/>
      <c r="GNE9" s="687"/>
      <c r="GNF9" s="687"/>
      <c r="GNG9" s="247"/>
      <c r="GNH9" s="248"/>
      <c r="GNI9" s="249"/>
      <c r="GNJ9" s="245"/>
      <c r="GNK9" s="246"/>
      <c r="GNL9" s="687"/>
      <c r="GNM9" s="687"/>
      <c r="GNN9" s="687"/>
      <c r="GNO9" s="247"/>
      <c r="GNP9" s="248"/>
      <c r="GNQ9" s="249"/>
      <c r="GNR9" s="245"/>
      <c r="GNS9" s="246"/>
      <c r="GNT9" s="687"/>
      <c r="GNU9" s="687"/>
      <c r="GNV9" s="687"/>
      <c r="GNW9" s="247"/>
      <c r="GNX9" s="248"/>
      <c r="GNY9" s="249"/>
      <c r="GNZ9" s="245"/>
      <c r="GOA9" s="246"/>
      <c r="GOB9" s="687"/>
      <c r="GOC9" s="687"/>
      <c r="GOD9" s="687"/>
      <c r="GOE9" s="247"/>
      <c r="GOF9" s="248"/>
      <c r="GOG9" s="249"/>
      <c r="GOH9" s="245"/>
      <c r="GOI9" s="246"/>
      <c r="GOJ9" s="687"/>
      <c r="GOK9" s="687"/>
      <c r="GOL9" s="687"/>
      <c r="GOM9" s="247"/>
      <c r="GON9" s="248"/>
      <c r="GOO9" s="249"/>
      <c r="GOP9" s="245"/>
      <c r="GOQ9" s="246"/>
      <c r="GOR9" s="687"/>
      <c r="GOS9" s="687"/>
      <c r="GOT9" s="687"/>
      <c r="GOU9" s="247"/>
      <c r="GOV9" s="248"/>
      <c r="GOW9" s="249"/>
      <c r="GOX9" s="245"/>
      <c r="GOY9" s="246"/>
      <c r="GOZ9" s="687"/>
      <c r="GPA9" s="687"/>
      <c r="GPB9" s="687"/>
      <c r="GPC9" s="247"/>
      <c r="GPD9" s="248"/>
      <c r="GPE9" s="249"/>
      <c r="GPF9" s="245"/>
      <c r="GPG9" s="246"/>
      <c r="GPH9" s="687"/>
      <c r="GPI9" s="687"/>
      <c r="GPJ9" s="687"/>
      <c r="GPK9" s="247"/>
      <c r="GPL9" s="248"/>
      <c r="GPM9" s="249"/>
      <c r="GPN9" s="245"/>
      <c r="GPO9" s="246"/>
      <c r="GPP9" s="687"/>
      <c r="GPQ9" s="687"/>
      <c r="GPR9" s="687"/>
      <c r="GPS9" s="247"/>
      <c r="GPT9" s="248"/>
      <c r="GPU9" s="249"/>
      <c r="GPV9" s="245"/>
      <c r="GPW9" s="246"/>
      <c r="GPX9" s="687"/>
      <c r="GPY9" s="687"/>
      <c r="GPZ9" s="687"/>
      <c r="GQA9" s="247"/>
      <c r="GQB9" s="248"/>
      <c r="GQC9" s="249"/>
      <c r="GQD9" s="245"/>
      <c r="GQE9" s="246"/>
      <c r="GQF9" s="687"/>
      <c r="GQG9" s="687"/>
      <c r="GQH9" s="687"/>
      <c r="GQI9" s="247"/>
      <c r="GQJ9" s="248"/>
      <c r="GQK9" s="249"/>
      <c r="GQL9" s="245"/>
      <c r="GQM9" s="246"/>
      <c r="GQN9" s="687"/>
      <c r="GQO9" s="687"/>
      <c r="GQP9" s="687"/>
      <c r="GQQ9" s="247"/>
      <c r="GQR9" s="248"/>
      <c r="GQS9" s="249"/>
      <c r="GQT9" s="245"/>
      <c r="GQU9" s="246"/>
      <c r="GQV9" s="687"/>
      <c r="GQW9" s="687"/>
      <c r="GQX9" s="687"/>
      <c r="GQY9" s="247"/>
      <c r="GQZ9" s="248"/>
      <c r="GRA9" s="249"/>
      <c r="GRB9" s="245"/>
      <c r="GRC9" s="246"/>
      <c r="GRD9" s="687"/>
      <c r="GRE9" s="687"/>
      <c r="GRF9" s="687"/>
      <c r="GRG9" s="247"/>
      <c r="GRH9" s="248"/>
      <c r="GRI9" s="249"/>
      <c r="GRJ9" s="245"/>
      <c r="GRK9" s="246"/>
      <c r="GRL9" s="687"/>
      <c r="GRM9" s="687"/>
      <c r="GRN9" s="687"/>
      <c r="GRO9" s="247"/>
      <c r="GRP9" s="248"/>
      <c r="GRQ9" s="249"/>
      <c r="GRR9" s="245"/>
      <c r="GRS9" s="246"/>
      <c r="GRT9" s="687"/>
      <c r="GRU9" s="687"/>
      <c r="GRV9" s="687"/>
      <c r="GRW9" s="247"/>
      <c r="GRX9" s="248"/>
      <c r="GRY9" s="249"/>
      <c r="GRZ9" s="245"/>
      <c r="GSA9" s="246"/>
      <c r="GSB9" s="687"/>
      <c r="GSC9" s="687"/>
      <c r="GSD9" s="687"/>
      <c r="GSE9" s="247"/>
      <c r="GSF9" s="248"/>
      <c r="GSG9" s="249"/>
      <c r="GSH9" s="245"/>
      <c r="GSI9" s="246"/>
      <c r="GSJ9" s="687"/>
      <c r="GSK9" s="687"/>
      <c r="GSL9" s="687"/>
      <c r="GSM9" s="247"/>
      <c r="GSN9" s="248"/>
      <c r="GSO9" s="249"/>
      <c r="GSP9" s="245"/>
      <c r="GSQ9" s="246"/>
      <c r="GSR9" s="687"/>
      <c r="GSS9" s="687"/>
      <c r="GST9" s="687"/>
      <c r="GSU9" s="247"/>
      <c r="GSV9" s="248"/>
      <c r="GSW9" s="249"/>
      <c r="GSX9" s="245"/>
      <c r="GSY9" s="246"/>
      <c r="GSZ9" s="687"/>
      <c r="GTA9" s="687"/>
      <c r="GTB9" s="687"/>
      <c r="GTC9" s="247"/>
      <c r="GTD9" s="248"/>
      <c r="GTE9" s="249"/>
      <c r="GTF9" s="245"/>
      <c r="GTG9" s="246"/>
      <c r="GTH9" s="687"/>
      <c r="GTI9" s="687"/>
      <c r="GTJ9" s="687"/>
      <c r="GTK9" s="247"/>
      <c r="GTL9" s="248"/>
      <c r="GTM9" s="249"/>
      <c r="GTN9" s="245"/>
      <c r="GTO9" s="246"/>
      <c r="GTP9" s="687"/>
      <c r="GTQ9" s="687"/>
      <c r="GTR9" s="687"/>
      <c r="GTS9" s="247"/>
      <c r="GTT9" s="248"/>
      <c r="GTU9" s="249"/>
      <c r="GTV9" s="245"/>
      <c r="GTW9" s="246"/>
      <c r="GTX9" s="687"/>
      <c r="GTY9" s="687"/>
      <c r="GTZ9" s="687"/>
      <c r="GUA9" s="247"/>
      <c r="GUB9" s="248"/>
      <c r="GUC9" s="249"/>
      <c r="GUD9" s="245"/>
      <c r="GUE9" s="246"/>
      <c r="GUF9" s="687"/>
      <c r="GUG9" s="687"/>
      <c r="GUH9" s="687"/>
      <c r="GUI9" s="247"/>
      <c r="GUJ9" s="248"/>
      <c r="GUK9" s="249"/>
      <c r="GUL9" s="245"/>
      <c r="GUM9" s="246"/>
      <c r="GUN9" s="687"/>
      <c r="GUO9" s="687"/>
      <c r="GUP9" s="687"/>
      <c r="GUQ9" s="247"/>
      <c r="GUR9" s="248"/>
      <c r="GUS9" s="249"/>
      <c r="GUT9" s="245"/>
      <c r="GUU9" s="246"/>
      <c r="GUV9" s="687"/>
      <c r="GUW9" s="687"/>
      <c r="GUX9" s="687"/>
      <c r="GUY9" s="247"/>
      <c r="GUZ9" s="248"/>
      <c r="GVA9" s="249"/>
      <c r="GVB9" s="245"/>
      <c r="GVC9" s="246"/>
      <c r="GVD9" s="687"/>
      <c r="GVE9" s="687"/>
      <c r="GVF9" s="687"/>
      <c r="GVG9" s="247"/>
      <c r="GVH9" s="248"/>
      <c r="GVI9" s="249"/>
      <c r="GVJ9" s="245"/>
      <c r="GVK9" s="246"/>
      <c r="GVL9" s="687"/>
      <c r="GVM9" s="687"/>
      <c r="GVN9" s="687"/>
      <c r="GVO9" s="247"/>
      <c r="GVP9" s="248"/>
      <c r="GVQ9" s="249"/>
      <c r="GVR9" s="245"/>
      <c r="GVS9" s="246"/>
      <c r="GVT9" s="687"/>
      <c r="GVU9" s="687"/>
      <c r="GVV9" s="687"/>
      <c r="GVW9" s="247"/>
      <c r="GVX9" s="248"/>
      <c r="GVY9" s="249"/>
      <c r="GVZ9" s="245"/>
      <c r="GWA9" s="246"/>
      <c r="GWB9" s="687"/>
      <c r="GWC9" s="687"/>
      <c r="GWD9" s="687"/>
      <c r="GWE9" s="247"/>
      <c r="GWF9" s="248"/>
      <c r="GWG9" s="249"/>
      <c r="GWH9" s="245"/>
      <c r="GWI9" s="246"/>
      <c r="GWJ9" s="687"/>
      <c r="GWK9" s="687"/>
      <c r="GWL9" s="687"/>
      <c r="GWM9" s="247"/>
      <c r="GWN9" s="248"/>
      <c r="GWO9" s="249"/>
      <c r="GWP9" s="245"/>
      <c r="GWQ9" s="246"/>
      <c r="GWR9" s="687"/>
      <c r="GWS9" s="687"/>
      <c r="GWT9" s="687"/>
      <c r="GWU9" s="247"/>
      <c r="GWV9" s="248"/>
      <c r="GWW9" s="249"/>
      <c r="GWX9" s="245"/>
      <c r="GWY9" s="246"/>
      <c r="GWZ9" s="687"/>
      <c r="GXA9" s="687"/>
      <c r="GXB9" s="687"/>
      <c r="GXC9" s="247"/>
      <c r="GXD9" s="248"/>
      <c r="GXE9" s="249"/>
      <c r="GXF9" s="245"/>
      <c r="GXG9" s="246"/>
      <c r="GXH9" s="687"/>
      <c r="GXI9" s="687"/>
      <c r="GXJ9" s="687"/>
      <c r="GXK9" s="247"/>
      <c r="GXL9" s="248"/>
      <c r="GXM9" s="249"/>
      <c r="GXN9" s="245"/>
      <c r="GXO9" s="246"/>
      <c r="GXP9" s="687"/>
      <c r="GXQ9" s="687"/>
      <c r="GXR9" s="687"/>
      <c r="GXS9" s="247"/>
      <c r="GXT9" s="248"/>
      <c r="GXU9" s="249"/>
      <c r="GXV9" s="245"/>
      <c r="GXW9" s="246"/>
      <c r="GXX9" s="687"/>
      <c r="GXY9" s="687"/>
      <c r="GXZ9" s="687"/>
      <c r="GYA9" s="247"/>
      <c r="GYB9" s="248"/>
      <c r="GYC9" s="249"/>
      <c r="GYD9" s="245"/>
      <c r="GYE9" s="246"/>
      <c r="GYF9" s="687"/>
      <c r="GYG9" s="687"/>
      <c r="GYH9" s="687"/>
      <c r="GYI9" s="247"/>
      <c r="GYJ9" s="248"/>
      <c r="GYK9" s="249"/>
      <c r="GYL9" s="245"/>
      <c r="GYM9" s="246"/>
      <c r="GYN9" s="687"/>
      <c r="GYO9" s="687"/>
      <c r="GYP9" s="687"/>
      <c r="GYQ9" s="247"/>
      <c r="GYR9" s="248"/>
      <c r="GYS9" s="249"/>
      <c r="GYT9" s="245"/>
      <c r="GYU9" s="246"/>
      <c r="GYV9" s="687"/>
      <c r="GYW9" s="687"/>
      <c r="GYX9" s="687"/>
      <c r="GYY9" s="247"/>
      <c r="GYZ9" s="248"/>
      <c r="GZA9" s="249"/>
      <c r="GZB9" s="245"/>
      <c r="GZC9" s="246"/>
      <c r="GZD9" s="687"/>
      <c r="GZE9" s="687"/>
      <c r="GZF9" s="687"/>
      <c r="GZG9" s="247"/>
      <c r="GZH9" s="248"/>
      <c r="GZI9" s="249"/>
      <c r="GZJ9" s="245"/>
      <c r="GZK9" s="246"/>
      <c r="GZL9" s="687"/>
      <c r="GZM9" s="687"/>
      <c r="GZN9" s="687"/>
      <c r="GZO9" s="247"/>
      <c r="GZP9" s="248"/>
      <c r="GZQ9" s="249"/>
      <c r="GZR9" s="245"/>
      <c r="GZS9" s="246"/>
      <c r="GZT9" s="687"/>
      <c r="GZU9" s="687"/>
      <c r="GZV9" s="687"/>
      <c r="GZW9" s="247"/>
      <c r="GZX9" s="248"/>
      <c r="GZY9" s="249"/>
      <c r="GZZ9" s="245"/>
      <c r="HAA9" s="246"/>
      <c r="HAB9" s="687"/>
      <c r="HAC9" s="687"/>
      <c r="HAD9" s="687"/>
      <c r="HAE9" s="247"/>
      <c r="HAF9" s="248"/>
      <c r="HAG9" s="249"/>
      <c r="HAH9" s="245"/>
      <c r="HAI9" s="246"/>
      <c r="HAJ9" s="687"/>
      <c r="HAK9" s="687"/>
      <c r="HAL9" s="687"/>
      <c r="HAM9" s="247"/>
      <c r="HAN9" s="248"/>
      <c r="HAO9" s="249"/>
      <c r="HAP9" s="245"/>
      <c r="HAQ9" s="246"/>
      <c r="HAR9" s="687"/>
      <c r="HAS9" s="687"/>
      <c r="HAT9" s="687"/>
      <c r="HAU9" s="247"/>
      <c r="HAV9" s="248"/>
      <c r="HAW9" s="249"/>
      <c r="HAX9" s="245"/>
      <c r="HAY9" s="246"/>
      <c r="HAZ9" s="687"/>
      <c r="HBA9" s="687"/>
      <c r="HBB9" s="687"/>
      <c r="HBC9" s="247"/>
      <c r="HBD9" s="248"/>
      <c r="HBE9" s="249"/>
      <c r="HBF9" s="245"/>
      <c r="HBG9" s="246"/>
      <c r="HBH9" s="687"/>
      <c r="HBI9" s="687"/>
      <c r="HBJ9" s="687"/>
      <c r="HBK9" s="247"/>
      <c r="HBL9" s="248"/>
      <c r="HBM9" s="249"/>
      <c r="HBN9" s="245"/>
      <c r="HBO9" s="246"/>
      <c r="HBP9" s="687"/>
      <c r="HBQ9" s="687"/>
      <c r="HBR9" s="687"/>
      <c r="HBS9" s="247"/>
      <c r="HBT9" s="248"/>
      <c r="HBU9" s="249"/>
      <c r="HBV9" s="245"/>
      <c r="HBW9" s="246"/>
      <c r="HBX9" s="687"/>
      <c r="HBY9" s="687"/>
      <c r="HBZ9" s="687"/>
      <c r="HCA9" s="247"/>
      <c r="HCB9" s="248"/>
      <c r="HCC9" s="249"/>
      <c r="HCD9" s="245"/>
      <c r="HCE9" s="246"/>
      <c r="HCF9" s="687"/>
      <c r="HCG9" s="687"/>
      <c r="HCH9" s="687"/>
      <c r="HCI9" s="247"/>
      <c r="HCJ9" s="248"/>
      <c r="HCK9" s="249"/>
      <c r="HCL9" s="245"/>
      <c r="HCM9" s="246"/>
      <c r="HCN9" s="687"/>
      <c r="HCO9" s="687"/>
      <c r="HCP9" s="687"/>
      <c r="HCQ9" s="247"/>
      <c r="HCR9" s="248"/>
      <c r="HCS9" s="249"/>
      <c r="HCT9" s="245"/>
      <c r="HCU9" s="246"/>
      <c r="HCV9" s="687"/>
      <c r="HCW9" s="687"/>
      <c r="HCX9" s="687"/>
      <c r="HCY9" s="247"/>
      <c r="HCZ9" s="248"/>
      <c r="HDA9" s="249"/>
      <c r="HDB9" s="245"/>
      <c r="HDC9" s="246"/>
      <c r="HDD9" s="687"/>
      <c r="HDE9" s="687"/>
      <c r="HDF9" s="687"/>
      <c r="HDG9" s="247"/>
      <c r="HDH9" s="248"/>
      <c r="HDI9" s="249"/>
      <c r="HDJ9" s="245"/>
      <c r="HDK9" s="246"/>
      <c r="HDL9" s="687"/>
      <c r="HDM9" s="687"/>
      <c r="HDN9" s="687"/>
      <c r="HDO9" s="247"/>
      <c r="HDP9" s="248"/>
      <c r="HDQ9" s="249"/>
      <c r="HDR9" s="245"/>
      <c r="HDS9" s="246"/>
      <c r="HDT9" s="687"/>
      <c r="HDU9" s="687"/>
      <c r="HDV9" s="687"/>
      <c r="HDW9" s="247"/>
      <c r="HDX9" s="248"/>
      <c r="HDY9" s="249"/>
      <c r="HDZ9" s="245"/>
      <c r="HEA9" s="246"/>
      <c r="HEB9" s="687"/>
      <c r="HEC9" s="687"/>
      <c r="HED9" s="687"/>
      <c r="HEE9" s="247"/>
      <c r="HEF9" s="248"/>
      <c r="HEG9" s="249"/>
      <c r="HEH9" s="245"/>
      <c r="HEI9" s="246"/>
      <c r="HEJ9" s="687"/>
      <c r="HEK9" s="687"/>
      <c r="HEL9" s="687"/>
      <c r="HEM9" s="247"/>
      <c r="HEN9" s="248"/>
      <c r="HEO9" s="249"/>
      <c r="HEP9" s="245"/>
      <c r="HEQ9" s="246"/>
      <c r="HER9" s="687"/>
      <c r="HES9" s="687"/>
      <c r="HET9" s="687"/>
      <c r="HEU9" s="247"/>
      <c r="HEV9" s="248"/>
      <c r="HEW9" s="249"/>
      <c r="HEX9" s="245"/>
      <c r="HEY9" s="246"/>
      <c r="HEZ9" s="687"/>
      <c r="HFA9" s="687"/>
      <c r="HFB9" s="687"/>
      <c r="HFC9" s="247"/>
      <c r="HFD9" s="248"/>
      <c r="HFE9" s="249"/>
      <c r="HFF9" s="245"/>
      <c r="HFG9" s="246"/>
      <c r="HFH9" s="687"/>
      <c r="HFI9" s="687"/>
      <c r="HFJ9" s="687"/>
      <c r="HFK9" s="247"/>
      <c r="HFL9" s="248"/>
      <c r="HFM9" s="249"/>
      <c r="HFN9" s="245"/>
      <c r="HFO9" s="246"/>
      <c r="HFP9" s="687"/>
      <c r="HFQ9" s="687"/>
      <c r="HFR9" s="687"/>
      <c r="HFS9" s="247"/>
      <c r="HFT9" s="248"/>
      <c r="HFU9" s="249"/>
      <c r="HFV9" s="245"/>
      <c r="HFW9" s="246"/>
      <c r="HFX9" s="687"/>
      <c r="HFY9" s="687"/>
      <c r="HFZ9" s="687"/>
      <c r="HGA9" s="247"/>
      <c r="HGB9" s="248"/>
      <c r="HGC9" s="249"/>
      <c r="HGD9" s="245"/>
      <c r="HGE9" s="246"/>
      <c r="HGF9" s="687"/>
      <c r="HGG9" s="687"/>
      <c r="HGH9" s="687"/>
      <c r="HGI9" s="247"/>
      <c r="HGJ9" s="248"/>
      <c r="HGK9" s="249"/>
      <c r="HGL9" s="245"/>
      <c r="HGM9" s="246"/>
      <c r="HGN9" s="687"/>
      <c r="HGO9" s="687"/>
      <c r="HGP9" s="687"/>
      <c r="HGQ9" s="247"/>
      <c r="HGR9" s="248"/>
      <c r="HGS9" s="249"/>
      <c r="HGT9" s="245"/>
      <c r="HGU9" s="246"/>
      <c r="HGV9" s="687"/>
      <c r="HGW9" s="687"/>
      <c r="HGX9" s="687"/>
      <c r="HGY9" s="247"/>
      <c r="HGZ9" s="248"/>
      <c r="HHA9" s="249"/>
      <c r="HHB9" s="245"/>
      <c r="HHC9" s="246"/>
      <c r="HHD9" s="687"/>
      <c r="HHE9" s="687"/>
      <c r="HHF9" s="687"/>
      <c r="HHG9" s="247"/>
      <c r="HHH9" s="248"/>
      <c r="HHI9" s="249"/>
      <c r="HHJ9" s="245"/>
      <c r="HHK9" s="246"/>
      <c r="HHL9" s="687"/>
      <c r="HHM9" s="687"/>
      <c r="HHN9" s="687"/>
      <c r="HHO9" s="247"/>
      <c r="HHP9" s="248"/>
      <c r="HHQ9" s="249"/>
      <c r="HHR9" s="245"/>
      <c r="HHS9" s="246"/>
      <c r="HHT9" s="687"/>
      <c r="HHU9" s="687"/>
      <c r="HHV9" s="687"/>
      <c r="HHW9" s="247"/>
      <c r="HHX9" s="248"/>
      <c r="HHY9" s="249"/>
      <c r="HHZ9" s="245"/>
      <c r="HIA9" s="246"/>
      <c r="HIB9" s="687"/>
      <c r="HIC9" s="687"/>
      <c r="HID9" s="687"/>
      <c r="HIE9" s="247"/>
      <c r="HIF9" s="248"/>
      <c r="HIG9" s="249"/>
      <c r="HIH9" s="245"/>
      <c r="HII9" s="246"/>
      <c r="HIJ9" s="687"/>
      <c r="HIK9" s="687"/>
      <c r="HIL9" s="687"/>
      <c r="HIM9" s="247"/>
      <c r="HIN9" s="248"/>
      <c r="HIO9" s="249"/>
      <c r="HIP9" s="245"/>
      <c r="HIQ9" s="246"/>
      <c r="HIR9" s="687"/>
      <c r="HIS9" s="687"/>
      <c r="HIT9" s="687"/>
      <c r="HIU9" s="247"/>
      <c r="HIV9" s="248"/>
      <c r="HIW9" s="249"/>
      <c r="HIX9" s="245"/>
      <c r="HIY9" s="246"/>
      <c r="HIZ9" s="687"/>
      <c r="HJA9" s="687"/>
      <c r="HJB9" s="687"/>
      <c r="HJC9" s="247"/>
      <c r="HJD9" s="248"/>
      <c r="HJE9" s="249"/>
      <c r="HJF9" s="245"/>
      <c r="HJG9" s="246"/>
      <c r="HJH9" s="687"/>
      <c r="HJI9" s="687"/>
      <c r="HJJ9" s="687"/>
      <c r="HJK9" s="247"/>
      <c r="HJL9" s="248"/>
      <c r="HJM9" s="249"/>
      <c r="HJN9" s="245"/>
      <c r="HJO9" s="246"/>
      <c r="HJP9" s="687"/>
      <c r="HJQ9" s="687"/>
      <c r="HJR9" s="687"/>
      <c r="HJS9" s="247"/>
      <c r="HJT9" s="248"/>
      <c r="HJU9" s="249"/>
      <c r="HJV9" s="245"/>
      <c r="HJW9" s="246"/>
      <c r="HJX9" s="687"/>
      <c r="HJY9" s="687"/>
      <c r="HJZ9" s="687"/>
      <c r="HKA9" s="247"/>
      <c r="HKB9" s="248"/>
      <c r="HKC9" s="249"/>
      <c r="HKD9" s="245"/>
      <c r="HKE9" s="246"/>
      <c r="HKF9" s="687"/>
      <c r="HKG9" s="687"/>
      <c r="HKH9" s="687"/>
      <c r="HKI9" s="247"/>
      <c r="HKJ9" s="248"/>
      <c r="HKK9" s="249"/>
      <c r="HKL9" s="245"/>
      <c r="HKM9" s="246"/>
      <c r="HKN9" s="687"/>
      <c r="HKO9" s="687"/>
      <c r="HKP9" s="687"/>
      <c r="HKQ9" s="247"/>
      <c r="HKR9" s="248"/>
      <c r="HKS9" s="249"/>
      <c r="HKT9" s="245"/>
      <c r="HKU9" s="246"/>
      <c r="HKV9" s="687"/>
      <c r="HKW9" s="687"/>
      <c r="HKX9" s="687"/>
      <c r="HKY9" s="247"/>
      <c r="HKZ9" s="248"/>
      <c r="HLA9" s="249"/>
      <c r="HLB9" s="245"/>
      <c r="HLC9" s="246"/>
      <c r="HLD9" s="687"/>
      <c r="HLE9" s="687"/>
      <c r="HLF9" s="687"/>
      <c r="HLG9" s="247"/>
      <c r="HLH9" s="248"/>
      <c r="HLI9" s="249"/>
      <c r="HLJ9" s="245"/>
      <c r="HLK9" s="246"/>
      <c r="HLL9" s="687"/>
      <c r="HLM9" s="687"/>
      <c r="HLN9" s="687"/>
      <c r="HLO9" s="247"/>
      <c r="HLP9" s="248"/>
      <c r="HLQ9" s="249"/>
      <c r="HLR9" s="245"/>
      <c r="HLS9" s="246"/>
      <c r="HLT9" s="687"/>
      <c r="HLU9" s="687"/>
      <c r="HLV9" s="687"/>
      <c r="HLW9" s="247"/>
      <c r="HLX9" s="248"/>
      <c r="HLY9" s="249"/>
      <c r="HLZ9" s="245"/>
      <c r="HMA9" s="246"/>
      <c r="HMB9" s="687"/>
      <c r="HMC9" s="687"/>
      <c r="HMD9" s="687"/>
      <c r="HME9" s="247"/>
      <c r="HMF9" s="248"/>
      <c r="HMG9" s="249"/>
      <c r="HMH9" s="245"/>
      <c r="HMI9" s="246"/>
      <c r="HMJ9" s="687"/>
      <c r="HMK9" s="687"/>
      <c r="HML9" s="687"/>
      <c r="HMM9" s="247"/>
      <c r="HMN9" s="248"/>
      <c r="HMO9" s="249"/>
      <c r="HMP9" s="245"/>
      <c r="HMQ9" s="246"/>
      <c r="HMR9" s="687"/>
      <c r="HMS9" s="687"/>
      <c r="HMT9" s="687"/>
      <c r="HMU9" s="247"/>
      <c r="HMV9" s="248"/>
      <c r="HMW9" s="249"/>
      <c r="HMX9" s="245"/>
      <c r="HMY9" s="246"/>
      <c r="HMZ9" s="687"/>
      <c r="HNA9" s="687"/>
      <c r="HNB9" s="687"/>
      <c r="HNC9" s="247"/>
      <c r="HND9" s="248"/>
      <c r="HNE9" s="249"/>
      <c r="HNF9" s="245"/>
      <c r="HNG9" s="246"/>
      <c r="HNH9" s="687"/>
      <c r="HNI9" s="687"/>
      <c r="HNJ9" s="687"/>
      <c r="HNK9" s="247"/>
      <c r="HNL9" s="248"/>
      <c r="HNM9" s="249"/>
      <c r="HNN9" s="245"/>
      <c r="HNO9" s="246"/>
      <c r="HNP9" s="687"/>
      <c r="HNQ9" s="687"/>
      <c r="HNR9" s="687"/>
      <c r="HNS9" s="247"/>
      <c r="HNT9" s="248"/>
      <c r="HNU9" s="249"/>
      <c r="HNV9" s="245"/>
      <c r="HNW9" s="246"/>
      <c r="HNX9" s="687"/>
      <c r="HNY9" s="687"/>
      <c r="HNZ9" s="687"/>
      <c r="HOA9" s="247"/>
      <c r="HOB9" s="248"/>
      <c r="HOC9" s="249"/>
      <c r="HOD9" s="245"/>
      <c r="HOE9" s="246"/>
      <c r="HOF9" s="687"/>
      <c r="HOG9" s="687"/>
      <c r="HOH9" s="687"/>
      <c r="HOI9" s="247"/>
      <c r="HOJ9" s="248"/>
      <c r="HOK9" s="249"/>
      <c r="HOL9" s="245"/>
      <c r="HOM9" s="246"/>
      <c r="HON9" s="687"/>
      <c r="HOO9" s="687"/>
      <c r="HOP9" s="687"/>
      <c r="HOQ9" s="247"/>
      <c r="HOR9" s="248"/>
      <c r="HOS9" s="249"/>
      <c r="HOT9" s="245"/>
      <c r="HOU9" s="246"/>
      <c r="HOV9" s="687"/>
      <c r="HOW9" s="687"/>
      <c r="HOX9" s="687"/>
      <c r="HOY9" s="247"/>
      <c r="HOZ9" s="248"/>
      <c r="HPA9" s="249"/>
      <c r="HPB9" s="245"/>
      <c r="HPC9" s="246"/>
      <c r="HPD9" s="687"/>
      <c r="HPE9" s="687"/>
      <c r="HPF9" s="687"/>
      <c r="HPG9" s="247"/>
      <c r="HPH9" s="248"/>
      <c r="HPI9" s="249"/>
      <c r="HPJ9" s="245"/>
      <c r="HPK9" s="246"/>
      <c r="HPL9" s="687"/>
      <c r="HPM9" s="687"/>
      <c r="HPN9" s="687"/>
      <c r="HPO9" s="247"/>
      <c r="HPP9" s="248"/>
      <c r="HPQ9" s="249"/>
      <c r="HPR9" s="245"/>
      <c r="HPS9" s="246"/>
      <c r="HPT9" s="687"/>
      <c r="HPU9" s="687"/>
      <c r="HPV9" s="687"/>
      <c r="HPW9" s="247"/>
      <c r="HPX9" s="248"/>
      <c r="HPY9" s="249"/>
      <c r="HPZ9" s="245"/>
      <c r="HQA9" s="246"/>
      <c r="HQB9" s="687"/>
      <c r="HQC9" s="687"/>
      <c r="HQD9" s="687"/>
      <c r="HQE9" s="247"/>
      <c r="HQF9" s="248"/>
      <c r="HQG9" s="249"/>
      <c r="HQH9" s="245"/>
      <c r="HQI9" s="246"/>
      <c r="HQJ9" s="687"/>
      <c r="HQK9" s="687"/>
      <c r="HQL9" s="687"/>
      <c r="HQM9" s="247"/>
      <c r="HQN9" s="248"/>
      <c r="HQO9" s="249"/>
      <c r="HQP9" s="245"/>
      <c r="HQQ9" s="246"/>
      <c r="HQR9" s="687"/>
      <c r="HQS9" s="687"/>
      <c r="HQT9" s="687"/>
      <c r="HQU9" s="247"/>
      <c r="HQV9" s="248"/>
      <c r="HQW9" s="249"/>
      <c r="HQX9" s="245"/>
      <c r="HQY9" s="246"/>
      <c r="HQZ9" s="687"/>
      <c r="HRA9" s="687"/>
      <c r="HRB9" s="687"/>
      <c r="HRC9" s="247"/>
      <c r="HRD9" s="248"/>
      <c r="HRE9" s="249"/>
      <c r="HRF9" s="245"/>
      <c r="HRG9" s="246"/>
      <c r="HRH9" s="687"/>
      <c r="HRI9" s="687"/>
      <c r="HRJ9" s="687"/>
      <c r="HRK9" s="247"/>
      <c r="HRL9" s="248"/>
      <c r="HRM9" s="249"/>
      <c r="HRN9" s="245"/>
      <c r="HRO9" s="246"/>
      <c r="HRP9" s="687"/>
      <c r="HRQ9" s="687"/>
      <c r="HRR9" s="687"/>
      <c r="HRS9" s="247"/>
      <c r="HRT9" s="248"/>
      <c r="HRU9" s="249"/>
      <c r="HRV9" s="245"/>
      <c r="HRW9" s="246"/>
      <c r="HRX9" s="687"/>
      <c r="HRY9" s="687"/>
      <c r="HRZ9" s="687"/>
      <c r="HSA9" s="247"/>
      <c r="HSB9" s="248"/>
      <c r="HSC9" s="249"/>
      <c r="HSD9" s="245"/>
      <c r="HSE9" s="246"/>
      <c r="HSF9" s="687"/>
      <c r="HSG9" s="687"/>
      <c r="HSH9" s="687"/>
      <c r="HSI9" s="247"/>
      <c r="HSJ9" s="248"/>
      <c r="HSK9" s="249"/>
      <c r="HSL9" s="245"/>
      <c r="HSM9" s="246"/>
      <c r="HSN9" s="687"/>
      <c r="HSO9" s="687"/>
      <c r="HSP9" s="687"/>
      <c r="HSQ9" s="247"/>
      <c r="HSR9" s="248"/>
      <c r="HSS9" s="249"/>
      <c r="HST9" s="245"/>
      <c r="HSU9" s="246"/>
      <c r="HSV9" s="687"/>
      <c r="HSW9" s="687"/>
      <c r="HSX9" s="687"/>
      <c r="HSY9" s="247"/>
      <c r="HSZ9" s="248"/>
      <c r="HTA9" s="249"/>
      <c r="HTB9" s="245"/>
      <c r="HTC9" s="246"/>
      <c r="HTD9" s="687"/>
      <c r="HTE9" s="687"/>
      <c r="HTF9" s="687"/>
      <c r="HTG9" s="247"/>
      <c r="HTH9" s="248"/>
      <c r="HTI9" s="249"/>
      <c r="HTJ9" s="245"/>
      <c r="HTK9" s="246"/>
      <c r="HTL9" s="687"/>
      <c r="HTM9" s="687"/>
      <c r="HTN9" s="687"/>
      <c r="HTO9" s="247"/>
      <c r="HTP9" s="248"/>
      <c r="HTQ9" s="249"/>
      <c r="HTR9" s="245"/>
      <c r="HTS9" s="246"/>
      <c r="HTT9" s="687"/>
      <c r="HTU9" s="687"/>
      <c r="HTV9" s="687"/>
      <c r="HTW9" s="247"/>
      <c r="HTX9" s="248"/>
      <c r="HTY9" s="249"/>
      <c r="HTZ9" s="245"/>
      <c r="HUA9" s="246"/>
      <c r="HUB9" s="687"/>
      <c r="HUC9" s="687"/>
      <c r="HUD9" s="687"/>
      <c r="HUE9" s="247"/>
      <c r="HUF9" s="248"/>
      <c r="HUG9" s="249"/>
      <c r="HUH9" s="245"/>
      <c r="HUI9" s="246"/>
      <c r="HUJ9" s="687"/>
      <c r="HUK9" s="687"/>
      <c r="HUL9" s="687"/>
      <c r="HUM9" s="247"/>
      <c r="HUN9" s="248"/>
      <c r="HUO9" s="249"/>
      <c r="HUP9" s="245"/>
      <c r="HUQ9" s="246"/>
      <c r="HUR9" s="687"/>
      <c r="HUS9" s="687"/>
      <c r="HUT9" s="687"/>
      <c r="HUU9" s="247"/>
      <c r="HUV9" s="248"/>
      <c r="HUW9" s="249"/>
      <c r="HUX9" s="245"/>
      <c r="HUY9" s="246"/>
      <c r="HUZ9" s="687"/>
      <c r="HVA9" s="687"/>
      <c r="HVB9" s="687"/>
      <c r="HVC9" s="247"/>
      <c r="HVD9" s="248"/>
      <c r="HVE9" s="249"/>
      <c r="HVF9" s="245"/>
      <c r="HVG9" s="246"/>
      <c r="HVH9" s="687"/>
      <c r="HVI9" s="687"/>
      <c r="HVJ9" s="687"/>
      <c r="HVK9" s="247"/>
      <c r="HVL9" s="248"/>
      <c r="HVM9" s="249"/>
      <c r="HVN9" s="245"/>
      <c r="HVO9" s="246"/>
      <c r="HVP9" s="687"/>
      <c r="HVQ9" s="687"/>
      <c r="HVR9" s="687"/>
      <c r="HVS9" s="247"/>
      <c r="HVT9" s="248"/>
      <c r="HVU9" s="249"/>
      <c r="HVV9" s="245"/>
      <c r="HVW9" s="246"/>
      <c r="HVX9" s="687"/>
      <c r="HVY9" s="687"/>
      <c r="HVZ9" s="687"/>
      <c r="HWA9" s="247"/>
      <c r="HWB9" s="248"/>
      <c r="HWC9" s="249"/>
      <c r="HWD9" s="245"/>
      <c r="HWE9" s="246"/>
      <c r="HWF9" s="687"/>
      <c r="HWG9" s="687"/>
      <c r="HWH9" s="687"/>
      <c r="HWI9" s="247"/>
      <c r="HWJ9" s="248"/>
      <c r="HWK9" s="249"/>
      <c r="HWL9" s="245"/>
      <c r="HWM9" s="246"/>
      <c r="HWN9" s="687"/>
      <c r="HWO9" s="687"/>
      <c r="HWP9" s="687"/>
      <c r="HWQ9" s="247"/>
      <c r="HWR9" s="248"/>
      <c r="HWS9" s="249"/>
      <c r="HWT9" s="245"/>
      <c r="HWU9" s="246"/>
      <c r="HWV9" s="687"/>
      <c r="HWW9" s="687"/>
      <c r="HWX9" s="687"/>
      <c r="HWY9" s="247"/>
      <c r="HWZ9" s="248"/>
      <c r="HXA9" s="249"/>
      <c r="HXB9" s="245"/>
      <c r="HXC9" s="246"/>
      <c r="HXD9" s="687"/>
      <c r="HXE9" s="687"/>
      <c r="HXF9" s="687"/>
      <c r="HXG9" s="247"/>
      <c r="HXH9" s="248"/>
      <c r="HXI9" s="249"/>
      <c r="HXJ9" s="245"/>
      <c r="HXK9" s="246"/>
      <c r="HXL9" s="687"/>
      <c r="HXM9" s="687"/>
      <c r="HXN9" s="687"/>
      <c r="HXO9" s="247"/>
      <c r="HXP9" s="248"/>
      <c r="HXQ9" s="249"/>
      <c r="HXR9" s="245"/>
      <c r="HXS9" s="246"/>
      <c r="HXT9" s="687"/>
      <c r="HXU9" s="687"/>
      <c r="HXV9" s="687"/>
      <c r="HXW9" s="247"/>
      <c r="HXX9" s="248"/>
      <c r="HXY9" s="249"/>
      <c r="HXZ9" s="245"/>
      <c r="HYA9" s="246"/>
      <c r="HYB9" s="687"/>
      <c r="HYC9" s="687"/>
      <c r="HYD9" s="687"/>
      <c r="HYE9" s="247"/>
      <c r="HYF9" s="248"/>
      <c r="HYG9" s="249"/>
      <c r="HYH9" s="245"/>
      <c r="HYI9" s="246"/>
      <c r="HYJ9" s="687"/>
      <c r="HYK9" s="687"/>
      <c r="HYL9" s="687"/>
      <c r="HYM9" s="247"/>
      <c r="HYN9" s="248"/>
      <c r="HYO9" s="249"/>
      <c r="HYP9" s="245"/>
      <c r="HYQ9" s="246"/>
      <c r="HYR9" s="687"/>
      <c r="HYS9" s="687"/>
      <c r="HYT9" s="687"/>
      <c r="HYU9" s="247"/>
      <c r="HYV9" s="248"/>
      <c r="HYW9" s="249"/>
      <c r="HYX9" s="245"/>
      <c r="HYY9" s="246"/>
      <c r="HYZ9" s="687"/>
      <c r="HZA9" s="687"/>
      <c r="HZB9" s="687"/>
      <c r="HZC9" s="247"/>
      <c r="HZD9" s="248"/>
      <c r="HZE9" s="249"/>
      <c r="HZF9" s="245"/>
      <c r="HZG9" s="246"/>
      <c r="HZH9" s="687"/>
      <c r="HZI9" s="687"/>
      <c r="HZJ9" s="687"/>
      <c r="HZK9" s="247"/>
      <c r="HZL9" s="248"/>
      <c r="HZM9" s="249"/>
      <c r="HZN9" s="245"/>
      <c r="HZO9" s="246"/>
      <c r="HZP9" s="687"/>
      <c r="HZQ9" s="687"/>
      <c r="HZR9" s="687"/>
      <c r="HZS9" s="247"/>
      <c r="HZT9" s="248"/>
      <c r="HZU9" s="249"/>
      <c r="HZV9" s="245"/>
      <c r="HZW9" s="246"/>
      <c r="HZX9" s="687"/>
      <c r="HZY9" s="687"/>
      <c r="HZZ9" s="687"/>
      <c r="IAA9" s="247"/>
      <c r="IAB9" s="248"/>
      <c r="IAC9" s="249"/>
      <c r="IAD9" s="245"/>
      <c r="IAE9" s="246"/>
      <c r="IAF9" s="687"/>
      <c r="IAG9" s="687"/>
      <c r="IAH9" s="687"/>
      <c r="IAI9" s="247"/>
      <c r="IAJ9" s="248"/>
      <c r="IAK9" s="249"/>
      <c r="IAL9" s="245"/>
      <c r="IAM9" s="246"/>
      <c r="IAN9" s="687"/>
      <c r="IAO9" s="687"/>
      <c r="IAP9" s="687"/>
      <c r="IAQ9" s="247"/>
      <c r="IAR9" s="248"/>
      <c r="IAS9" s="249"/>
      <c r="IAT9" s="245"/>
      <c r="IAU9" s="246"/>
      <c r="IAV9" s="687"/>
      <c r="IAW9" s="687"/>
      <c r="IAX9" s="687"/>
      <c r="IAY9" s="247"/>
      <c r="IAZ9" s="248"/>
      <c r="IBA9" s="249"/>
      <c r="IBB9" s="245"/>
      <c r="IBC9" s="246"/>
      <c r="IBD9" s="687"/>
      <c r="IBE9" s="687"/>
      <c r="IBF9" s="687"/>
      <c r="IBG9" s="247"/>
      <c r="IBH9" s="248"/>
      <c r="IBI9" s="249"/>
      <c r="IBJ9" s="245"/>
      <c r="IBK9" s="246"/>
      <c r="IBL9" s="687"/>
      <c r="IBM9" s="687"/>
      <c r="IBN9" s="687"/>
      <c r="IBO9" s="247"/>
      <c r="IBP9" s="248"/>
      <c r="IBQ9" s="249"/>
      <c r="IBR9" s="245"/>
      <c r="IBS9" s="246"/>
      <c r="IBT9" s="687"/>
      <c r="IBU9" s="687"/>
      <c r="IBV9" s="687"/>
      <c r="IBW9" s="247"/>
      <c r="IBX9" s="248"/>
      <c r="IBY9" s="249"/>
      <c r="IBZ9" s="245"/>
      <c r="ICA9" s="246"/>
      <c r="ICB9" s="687"/>
      <c r="ICC9" s="687"/>
      <c r="ICD9" s="687"/>
      <c r="ICE9" s="247"/>
      <c r="ICF9" s="248"/>
      <c r="ICG9" s="249"/>
      <c r="ICH9" s="245"/>
      <c r="ICI9" s="246"/>
      <c r="ICJ9" s="687"/>
      <c r="ICK9" s="687"/>
      <c r="ICL9" s="687"/>
      <c r="ICM9" s="247"/>
      <c r="ICN9" s="248"/>
      <c r="ICO9" s="249"/>
      <c r="ICP9" s="245"/>
      <c r="ICQ9" s="246"/>
      <c r="ICR9" s="687"/>
      <c r="ICS9" s="687"/>
      <c r="ICT9" s="687"/>
      <c r="ICU9" s="247"/>
      <c r="ICV9" s="248"/>
      <c r="ICW9" s="249"/>
      <c r="ICX9" s="245"/>
      <c r="ICY9" s="246"/>
      <c r="ICZ9" s="687"/>
      <c r="IDA9" s="687"/>
      <c r="IDB9" s="687"/>
      <c r="IDC9" s="247"/>
      <c r="IDD9" s="248"/>
      <c r="IDE9" s="249"/>
      <c r="IDF9" s="245"/>
      <c r="IDG9" s="246"/>
      <c r="IDH9" s="687"/>
      <c r="IDI9" s="687"/>
      <c r="IDJ9" s="687"/>
      <c r="IDK9" s="247"/>
      <c r="IDL9" s="248"/>
      <c r="IDM9" s="249"/>
      <c r="IDN9" s="245"/>
      <c r="IDO9" s="246"/>
      <c r="IDP9" s="687"/>
      <c r="IDQ9" s="687"/>
      <c r="IDR9" s="687"/>
      <c r="IDS9" s="247"/>
      <c r="IDT9" s="248"/>
      <c r="IDU9" s="249"/>
      <c r="IDV9" s="245"/>
      <c r="IDW9" s="246"/>
      <c r="IDX9" s="687"/>
      <c r="IDY9" s="687"/>
      <c r="IDZ9" s="687"/>
      <c r="IEA9" s="247"/>
      <c r="IEB9" s="248"/>
      <c r="IEC9" s="249"/>
      <c r="IED9" s="245"/>
      <c r="IEE9" s="246"/>
      <c r="IEF9" s="687"/>
      <c r="IEG9" s="687"/>
      <c r="IEH9" s="687"/>
      <c r="IEI9" s="247"/>
      <c r="IEJ9" s="248"/>
      <c r="IEK9" s="249"/>
      <c r="IEL9" s="245"/>
      <c r="IEM9" s="246"/>
      <c r="IEN9" s="687"/>
      <c r="IEO9" s="687"/>
      <c r="IEP9" s="687"/>
      <c r="IEQ9" s="247"/>
      <c r="IER9" s="248"/>
      <c r="IES9" s="249"/>
      <c r="IET9" s="245"/>
      <c r="IEU9" s="246"/>
      <c r="IEV9" s="687"/>
      <c r="IEW9" s="687"/>
      <c r="IEX9" s="687"/>
      <c r="IEY9" s="247"/>
      <c r="IEZ9" s="248"/>
      <c r="IFA9" s="249"/>
      <c r="IFB9" s="245"/>
      <c r="IFC9" s="246"/>
      <c r="IFD9" s="687"/>
      <c r="IFE9" s="687"/>
      <c r="IFF9" s="687"/>
      <c r="IFG9" s="247"/>
      <c r="IFH9" s="248"/>
      <c r="IFI9" s="249"/>
      <c r="IFJ9" s="245"/>
      <c r="IFK9" s="246"/>
      <c r="IFL9" s="687"/>
      <c r="IFM9" s="687"/>
      <c r="IFN9" s="687"/>
      <c r="IFO9" s="247"/>
      <c r="IFP9" s="248"/>
      <c r="IFQ9" s="249"/>
      <c r="IFR9" s="245"/>
      <c r="IFS9" s="246"/>
      <c r="IFT9" s="687"/>
      <c r="IFU9" s="687"/>
      <c r="IFV9" s="687"/>
      <c r="IFW9" s="247"/>
      <c r="IFX9" s="248"/>
      <c r="IFY9" s="249"/>
      <c r="IFZ9" s="245"/>
      <c r="IGA9" s="246"/>
      <c r="IGB9" s="687"/>
      <c r="IGC9" s="687"/>
      <c r="IGD9" s="687"/>
      <c r="IGE9" s="247"/>
      <c r="IGF9" s="248"/>
      <c r="IGG9" s="249"/>
      <c r="IGH9" s="245"/>
      <c r="IGI9" s="246"/>
      <c r="IGJ9" s="687"/>
      <c r="IGK9" s="687"/>
      <c r="IGL9" s="687"/>
      <c r="IGM9" s="247"/>
      <c r="IGN9" s="248"/>
      <c r="IGO9" s="249"/>
      <c r="IGP9" s="245"/>
      <c r="IGQ9" s="246"/>
      <c r="IGR9" s="687"/>
      <c r="IGS9" s="687"/>
      <c r="IGT9" s="687"/>
      <c r="IGU9" s="247"/>
      <c r="IGV9" s="248"/>
      <c r="IGW9" s="249"/>
      <c r="IGX9" s="245"/>
      <c r="IGY9" s="246"/>
      <c r="IGZ9" s="687"/>
      <c r="IHA9" s="687"/>
      <c r="IHB9" s="687"/>
      <c r="IHC9" s="247"/>
      <c r="IHD9" s="248"/>
      <c r="IHE9" s="249"/>
      <c r="IHF9" s="245"/>
      <c r="IHG9" s="246"/>
      <c r="IHH9" s="687"/>
      <c r="IHI9" s="687"/>
      <c r="IHJ9" s="687"/>
      <c r="IHK9" s="247"/>
      <c r="IHL9" s="248"/>
      <c r="IHM9" s="249"/>
      <c r="IHN9" s="245"/>
      <c r="IHO9" s="246"/>
      <c r="IHP9" s="687"/>
      <c r="IHQ9" s="687"/>
      <c r="IHR9" s="687"/>
      <c r="IHS9" s="247"/>
      <c r="IHT9" s="248"/>
      <c r="IHU9" s="249"/>
      <c r="IHV9" s="245"/>
      <c r="IHW9" s="246"/>
      <c r="IHX9" s="687"/>
      <c r="IHY9" s="687"/>
      <c r="IHZ9" s="687"/>
      <c r="IIA9" s="247"/>
      <c r="IIB9" s="248"/>
      <c r="IIC9" s="249"/>
      <c r="IID9" s="245"/>
      <c r="IIE9" s="246"/>
      <c r="IIF9" s="687"/>
      <c r="IIG9" s="687"/>
      <c r="IIH9" s="687"/>
      <c r="III9" s="247"/>
      <c r="IIJ9" s="248"/>
      <c r="IIK9" s="249"/>
      <c r="IIL9" s="245"/>
      <c r="IIM9" s="246"/>
      <c r="IIN9" s="687"/>
      <c r="IIO9" s="687"/>
      <c r="IIP9" s="687"/>
      <c r="IIQ9" s="247"/>
      <c r="IIR9" s="248"/>
      <c r="IIS9" s="249"/>
      <c r="IIT9" s="245"/>
      <c r="IIU9" s="246"/>
      <c r="IIV9" s="687"/>
      <c r="IIW9" s="687"/>
      <c r="IIX9" s="687"/>
      <c r="IIY9" s="247"/>
      <c r="IIZ9" s="248"/>
      <c r="IJA9" s="249"/>
      <c r="IJB9" s="245"/>
      <c r="IJC9" s="246"/>
      <c r="IJD9" s="687"/>
      <c r="IJE9" s="687"/>
      <c r="IJF9" s="687"/>
      <c r="IJG9" s="247"/>
      <c r="IJH9" s="248"/>
      <c r="IJI9" s="249"/>
      <c r="IJJ9" s="245"/>
      <c r="IJK9" s="246"/>
      <c r="IJL9" s="687"/>
      <c r="IJM9" s="687"/>
      <c r="IJN9" s="687"/>
      <c r="IJO9" s="247"/>
      <c r="IJP9" s="248"/>
      <c r="IJQ9" s="249"/>
      <c r="IJR9" s="245"/>
      <c r="IJS9" s="246"/>
      <c r="IJT9" s="687"/>
      <c r="IJU9" s="687"/>
      <c r="IJV9" s="687"/>
      <c r="IJW9" s="247"/>
      <c r="IJX9" s="248"/>
      <c r="IJY9" s="249"/>
      <c r="IJZ9" s="245"/>
      <c r="IKA9" s="246"/>
      <c r="IKB9" s="687"/>
      <c r="IKC9" s="687"/>
      <c r="IKD9" s="687"/>
      <c r="IKE9" s="247"/>
      <c r="IKF9" s="248"/>
      <c r="IKG9" s="249"/>
      <c r="IKH9" s="245"/>
      <c r="IKI9" s="246"/>
      <c r="IKJ9" s="687"/>
      <c r="IKK9" s="687"/>
      <c r="IKL9" s="687"/>
      <c r="IKM9" s="247"/>
      <c r="IKN9" s="248"/>
      <c r="IKO9" s="249"/>
      <c r="IKP9" s="245"/>
      <c r="IKQ9" s="246"/>
      <c r="IKR9" s="687"/>
      <c r="IKS9" s="687"/>
      <c r="IKT9" s="687"/>
      <c r="IKU9" s="247"/>
      <c r="IKV9" s="248"/>
      <c r="IKW9" s="249"/>
      <c r="IKX9" s="245"/>
      <c r="IKY9" s="246"/>
      <c r="IKZ9" s="687"/>
      <c r="ILA9" s="687"/>
      <c r="ILB9" s="687"/>
      <c r="ILC9" s="247"/>
      <c r="ILD9" s="248"/>
      <c r="ILE9" s="249"/>
      <c r="ILF9" s="245"/>
      <c r="ILG9" s="246"/>
      <c r="ILH9" s="687"/>
      <c r="ILI9" s="687"/>
      <c r="ILJ9" s="687"/>
      <c r="ILK9" s="247"/>
      <c r="ILL9" s="248"/>
      <c r="ILM9" s="249"/>
      <c r="ILN9" s="245"/>
      <c r="ILO9" s="246"/>
      <c r="ILP9" s="687"/>
      <c r="ILQ9" s="687"/>
      <c r="ILR9" s="687"/>
      <c r="ILS9" s="247"/>
      <c r="ILT9" s="248"/>
      <c r="ILU9" s="249"/>
      <c r="ILV9" s="245"/>
      <c r="ILW9" s="246"/>
      <c r="ILX9" s="687"/>
      <c r="ILY9" s="687"/>
      <c r="ILZ9" s="687"/>
      <c r="IMA9" s="247"/>
      <c r="IMB9" s="248"/>
      <c r="IMC9" s="249"/>
      <c r="IMD9" s="245"/>
      <c r="IME9" s="246"/>
      <c r="IMF9" s="687"/>
      <c r="IMG9" s="687"/>
      <c r="IMH9" s="687"/>
      <c r="IMI9" s="247"/>
      <c r="IMJ9" s="248"/>
      <c r="IMK9" s="249"/>
      <c r="IML9" s="245"/>
      <c r="IMM9" s="246"/>
      <c r="IMN9" s="687"/>
      <c r="IMO9" s="687"/>
      <c r="IMP9" s="687"/>
      <c r="IMQ9" s="247"/>
      <c r="IMR9" s="248"/>
      <c r="IMS9" s="249"/>
      <c r="IMT9" s="245"/>
      <c r="IMU9" s="246"/>
      <c r="IMV9" s="687"/>
      <c r="IMW9" s="687"/>
      <c r="IMX9" s="687"/>
      <c r="IMY9" s="247"/>
      <c r="IMZ9" s="248"/>
      <c r="INA9" s="249"/>
      <c r="INB9" s="245"/>
      <c r="INC9" s="246"/>
      <c r="IND9" s="687"/>
      <c r="INE9" s="687"/>
      <c r="INF9" s="687"/>
      <c r="ING9" s="247"/>
      <c r="INH9" s="248"/>
      <c r="INI9" s="249"/>
      <c r="INJ9" s="245"/>
      <c r="INK9" s="246"/>
      <c r="INL9" s="687"/>
      <c r="INM9" s="687"/>
      <c r="INN9" s="687"/>
      <c r="INO9" s="247"/>
      <c r="INP9" s="248"/>
      <c r="INQ9" s="249"/>
      <c r="INR9" s="245"/>
      <c r="INS9" s="246"/>
      <c r="INT9" s="687"/>
      <c r="INU9" s="687"/>
      <c r="INV9" s="687"/>
      <c r="INW9" s="247"/>
      <c r="INX9" s="248"/>
      <c r="INY9" s="249"/>
      <c r="INZ9" s="245"/>
      <c r="IOA9" s="246"/>
      <c r="IOB9" s="687"/>
      <c r="IOC9" s="687"/>
      <c r="IOD9" s="687"/>
      <c r="IOE9" s="247"/>
      <c r="IOF9" s="248"/>
      <c r="IOG9" s="249"/>
      <c r="IOH9" s="245"/>
      <c r="IOI9" s="246"/>
      <c r="IOJ9" s="687"/>
      <c r="IOK9" s="687"/>
      <c r="IOL9" s="687"/>
      <c r="IOM9" s="247"/>
      <c r="ION9" s="248"/>
      <c r="IOO9" s="249"/>
      <c r="IOP9" s="245"/>
      <c r="IOQ9" s="246"/>
      <c r="IOR9" s="687"/>
      <c r="IOS9" s="687"/>
      <c r="IOT9" s="687"/>
      <c r="IOU9" s="247"/>
      <c r="IOV9" s="248"/>
      <c r="IOW9" s="249"/>
      <c r="IOX9" s="245"/>
      <c r="IOY9" s="246"/>
      <c r="IOZ9" s="687"/>
      <c r="IPA9" s="687"/>
      <c r="IPB9" s="687"/>
      <c r="IPC9" s="247"/>
      <c r="IPD9" s="248"/>
      <c r="IPE9" s="249"/>
      <c r="IPF9" s="245"/>
      <c r="IPG9" s="246"/>
      <c r="IPH9" s="687"/>
      <c r="IPI9" s="687"/>
      <c r="IPJ9" s="687"/>
      <c r="IPK9" s="247"/>
      <c r="IPL9" s="248"/>
      <c r="IPM9" s="249"/>
      <c r="IPN9" s="245"/>
      <c r="IPO9" s="246"/>
      <c r="IPP9" s="687"/>
      <c r="IPQ9" s="687"/>
      <c r="IPR9" s="687"/>
      <c r="IPS9" s="247"/>
      <c r="IPT9" s="248"/>
      <c r="IPU9" s="249"/>
      <c r="IPV9" s="245"/>
      <c r="IPW9" s="246"/>
      <c r="IPX9" s="687"/>
      <c r="IPY9" s="687"/>
      <c r="IPZ9" s="687"/>
      <c r="IQA9" s="247"/>
      <c r="IQB9" s="248"/>
      <c r="IQC9" s="249"/>
      <c r="IQD9" s="245"/>
      <c r="IQE9" s="246"/>
      <c r="IQF9" s="687"/>
      <c r="IQG9" s="687"/>
      <c r="IQH9" s="687"/>
      <c r="IQI9" s="247"/>
      <c r="IQJ9" s="248"/>
      <c r="IQK9" s="249"/>
      <c r="IQL9" s="245"/>
      <c r="IQM9" s="246"/>
      <c r="IQN9" s="687"/>
      <c r="IQO9" s="687"/>
      <c r="IQP9" s="687"/>
      <c r="IQQ9" s="247"/>
      <c r="IQR9" s="248"/>
      <c r="IQS9" s="249"/>
      <c r="IQT9" s="245"/>
      <c r="IQU9" s="246"/>
      <c r="IQV9" s="687"/>
      <c r="IQW9" s="687"/>
      <c r="IQX9" s="687"/>
      <c r="IQY9" s="247"/>
      <c r="IQZ9" s="248"/>
      <c r="IRA9" s="249"/>
      <c r="IRB9" s="245"/>
      <c r="IRC9" s="246"/>
      <c r="IRD9" s="687"/>
      <c r="IRE9" s="687"/>
      <c r="IRF9" s="687"/>
      <c r="IRG9" s="247"/>
      <c r="IRH9" s="248"/>
      <c r="IRI9" s="249"/>
      <c r="IRJ9" s="245"/>
      <c r="IRK9" s="246"/>
      <c r="IRL9" s="687"/>
      <c r="IRM9" s="687"/>
      <c r="IRN9" s="687"/>
      <c r="IRO9" s="247"/>
      <c r="IRP9" s="248"/>
      <c r="IRQ9" s="249"/>
      <c r="IRR9" s="245"/>
      <c r="IRS9" s="246"/>
      <c r="IRT9" s="687"/>
      <c r="IRU9" s="687"/>
      <c r="IRV9" s="687"/>
      <c r="IRW9" s="247"/>
      <c r="IRX9" s="248"/>
      <c r="IRY9" s="249"/>
      <c r="IRZ9" s="245"/>
      <c r="ISA9" s="246"/>
      <c r="ISB9" s="687"/>
      <c r="ISC9" s="687"/>
      <c r="ISD9" s="687"/>
      <c r="ISE9" s="247"/>
      <c r="ISF9" s="248"/>
      <c r="ISG9" s="249"/>
      <c r="ISH9" s="245"/>
      <c r="ISI9" s="246"/>
      <c r="ISJ9" s="687"/>
      <c r="ISK9" s="687"/>
      <c r="ISL9" s="687"/>
      <c r="ISM9" s="247"/>
      <c r="ISN9" s="248"/>
      <c r="ISO9" s="249"/>
      <c r="ISP9" s="245"/>
      <c r="ISQ9" s="246"/>
      <c r="ISR9" s="687"/>
      <c r="ISS9" s="687"/>
      <c r="IST9" s="687"/>
      <c r="ISU9" s="247"/>
      <c r="ISV9" s="248"/>
      <c r="ISW9" s="249"/>
      <c r="ISX9" s="245"/>
      <c r="ISY9" s="246"/>
      <c r="ISZ9" s="687"/>
      <c r="ITA9" s="687"/>
      <c r="ITB9" s="687"/>
      <c r="ITC9" s="247"/>
      <c r="ITD9" s="248"/>
      <c r="ITE9" s="249"/>
      <c r="ITF9" s="245"/>
      <c r="ITG9" s="246"/>
      <c r="ITH9" s="687"/>
      <c r="ITI9" s="687"/>
      <c r="ITJ9" s="687"/>
      <c r="ITK9" s="247"/>
      <c r="ITL9" s="248"/>
      <c r="ITM9" s="249"/>
      <c r="ITN9" s="245"/>
      <c r="ITO9" s="246"/>
      <c r="ITP9" s="687"/>
      <c r="ITQ9" s="687"/>
      <c r="ITR9" s="687"/>
      <c r="ITS9" s="247"/>
      <c r="ITT9" s="248"/>
      <c r="ITU9" s="249"/>
      <c r="ITV9" s="245"/>
      <c r="ITW9" s="246"/>
      <c r="ITX9" s="687"/>
      <c r="ITY9" s="687"/>
      <c r="ITZ9" s="687"/>
      <c r="IUA9" s="247"/>
      <c r="IUB9" s="248"/>
      <c r="IUC9" s="249"/>
      <c r="IUD9" s="245"/>
      <c r="IUE9" s="246"/>
      <c r="IUF9" s="687"/>
      <c r="IUG9" s="687"/>
      <c r="IUH9" s="687"/>
      <c r="IUI9" s="247"/>
      <c r="IUJ9" s="248"/>
      <c r="IUK9" s="249"/>
      <c r="IUL9" s="245"/>
      <c r="IUM9" s="246"/>
      <c r="IUN9" s="687"/>
      <c r="IUO9" s="687"/>
      <c r="IUP9" s="687"/>
      <c r="IUQ9" s="247"/>
      <c r="IUR9" s="248"/>
      <c r="IUS9" s="249"/>
      <c r="IUT9" s="245"/>
      <c r="IUU9" s="246"/>
      <c r="IUV9" s="687"/>
      <c r="IUW9" s="687"/>
      <c r="IUX9" s="687"/>
      <c r="IUY9" s="247"/>
      <c r="IUZ9" s="248"/>
      <c r="IVA9" s="249"/>
      <c r="IVB9" s="245"/>
      <c r="IVC9" s="246"/>
      <c r="IVD9" s="687"/>
      <c r="IVE9" s="687"/>
      <c r="IVF9" s="687"/>
      <c r="IVG9" s="247"/>
      <c r="IVH9" s="248"/>
      <c r="IVI9" s="249"/>
      <c r="IVJ9" s="245"/>
      <c r="IVK9" s="246"/>
      <c r="IVL9" s="687"/>
      <c r="IVM9" s="687"/>
      <c r="IVN9" s="687"/>
      <c r="IVO9" s="247"/>
      <c r="IVP9" s="248"/>
      <c r="IVQ9" s="249"/>
      <c r="IVR9" s="245"/>
      <c r="IVS9" s="246"/>
      <c r="IVT9" s="687"/>
      <c r="IVU9" s="687"/>
      <c r="IVV9" s="687"/>
      <c r="IVW9" s="247"/>
      <c r="IVX9" s="248"/>
      <c r="IVY9" s="249"/>
      <c r="IVZ9" s="245"/>
      <c r="IWA9" s="246"/>
      <c r="IWB9" s="687"/>
      <c r="IWC9" s="687"/>
      <c r="IWD9" s="687"/>
      <c r="IWE9" s="247"/>
      <c r="IWF9" s="248"/>
      <c r="IWG9" s="249"/>
      <c r="IWH9" s="245"/>
      <c r="IWI9" s="246"/>
      <c r="IWJ9" s="687"/>
      <c r="IWK9" s="687"/>
      <c r="IWL9" s="687"/>
      <c r="IWM9" s="247"/>
      <c r="IWN9" s="248"/>
      <c r="IWO9" s="249"/>
      <c r="IWP9" s="245"/>
      <c r="IWQ9" s="246"/>
      <c r="IWR9" s="687"/>
      <c r="IWS9" s="687"/>
      <c r="IWT9" s="687"/>
      <c r="IWU9" s="247"/>
      <c r="IWV9" s="248"/>
      <c r="IWW9" s="249"/>
      <c r="IWX9" s="245"/>
      <c r="IWY9" s="246"/>
      <c r="IWZ9" s="687"/>
      <c r="IXA9" s="687"/>
      <c r="IXB9" s="687"/>
      <c r="IXC9" s="247"/>
      <c r="IXD9" s="248"/>
      <c r="IXE9" s="249"/>
      <c r="IXF9" s="245"/>
      <c r="IXG9" s="246"/>
      <c r="IXH9" s="687"/>
      <c r="IXI9" s="687"/>
      <c r="IXJ9" s="687"/>
      <c r="IXK9" s="247"/>
      <c r="IXL9" s="248"/>
      <c r="IXM9" s="249"/>
      <c r="IXN9" s="245"/>
      <c r="IXO9" s="246"/>
      <c r="IXP9" s="687"/>
      <c r="IXQ9" s="687"/>
      <c r="IXR9" s="687"/>
      <c r="IXS9" s="247"/>
      <c r="IXT9" s="248"/>
      <c r="IXU9" s="249"/>
      <c r="IXV9" s="245"/>
      <c r="IXW9" s="246"/>
      <c r="IXX9" s="687"/>
      <c r="IXY9" s="687"/>
      <c r="IXZ9" s="687"/>
      <c r="IYA9" s="247"/>
      <c r="IYB9" s="248"/>
      <c r="IYC9" s="249"/>
      <c r="IYD9" s="245"/>
      <c r="IYE9" s="246"/>
      <c r="IYF9" s="687"/>
      <c r="IYG9" s="687"/>
      <c r="IYH9" s="687"/>
      <c r="IYI9" s="247"/>
      <c r="IYJ9" s="248"/>
      <c r="IYK9" s="249"/>
      <c r="IYL9" s="245"/>
      <c r="IYM9" s="246"/>
      <c r="IYN9" s="687"/>
      <c r="IYO9" s="687"/>
      <c r="IYP9" s="687"/>
      <c r="IYQ9" s="247"/>
      <c r="IYR9" s="248"/>
      <c r="IYS9" s="249"/>
      <c r="IYT9" s="245"/>
      <c r="IYU9" s="246"/>
      <c r="IYV9" s="687"/>
      <c r="IYW9" s="687"/>
      <c r="IYX9" s="687"/>
      <c r="IYY9" s="247"/>
      <c r="IYZ9" s="248"/>
      <c r="IZA9" s="249"/>
      <c r="IZB9" s="245"/>
      <c r="IZC9" s="246"/>
      <c r="IZD9" s="687"/>
      <c r="IZE9" s="687"/>
      <c r="IZF9" s="687"/>
      <c r="IZG9" s="247"/>
      <c r="IZH9" s="248"/>
      <c r="IZI9" s="249"/>
      <c r="IZJ9" s="245"/>
      <c r="IZK9" s="246"/>
      <c r="IZL9" s="687"/>
      <c r="IZM9" s="687"/>
      <c r="IZN9" s="687"/>
      <c r="IZO9" s="247"/>
      <c r="IZP9" s="248"/>
      <c r="IZQ9" s="249"/>
      <c r="IZR9" s="245"/>
      <c r="IZS9" s="246"/>
      <c r="IZT9" s="687"/>
      <c r="IZU9" s="687"/>
      <c r="IZV9" s="687"/>
      <c r="IZW9" s="247"/>
      <c r="IZX9" s="248"/>
      <c r="IZY9" s="249"/>
      <c r="IZZ9" s="245"/>
      <c r="JAA9" s="246"/>
      <c r="JAB9" s="687"/>
      <c r="JAC9" s="687"/>
      <c r="JAD9" s="687"/>
      <c r="JAE9" s="247"/>
      <c r="JAF9" s="248"/>
      <c r="JAG9" s="249"/>
      <c r="JAH9" s="245"/>
      <c r="JAI9" s="246"/>
      <c r="JAJ9" s="687"/>
      <c r="JAK9" s="687"/>
      <c r="JAL9" s="687"/>
      <c r="JAM9" s="247"/>
      <c r="JAN9" s="248"/>
      <c r="JAO9" s="249"/>
      <c r="JAP9" s="245"/>
      <c r="JAQ9" s="246"/>
      <c r="JAR9" s="687"/>
      <c r="JAS9" s="687"/>
      <c r="JAT9" s="687"/>
      <c r="JAU9" s="247"/>
      <c r="JAV9" s="248"/>
      <c r="JAW9" s="249"/>
      <c r="JAX9" s="245"/>
      <c r="JAY9" s="246"/>
      <c r="JAZ9" s="687"/>
      <c r="JBA9" s="687"/>
      <c r="JBB9" s="687"/>
      <c r="JBC9" s="247"/>
      <c r="JBD9" s="248"/>
      <c r="JBE9" s="249"/>
      <c r="JBF9" s="245"/>
      <c r="JBG9" s="246"/>
      <c r="JBH9" s="687"/>
      <c r="JBI9" s="687"/>
      <c r="JBJ9" s="687"/>
      <c r="JBK9" s="247"/>
      <c r="JBL9" s="248"/>
      <c r="JBM9" s="249"/>
      <c r="JBN9" s="245"/>
      <c r="JBO9" s="246"/>
      <c r="JBP9" s="687"/>
      <c r="JBQ9" s="687"/>
      <c r="JBR9" s="687"/>
      <c r="JBS9" s="247"/>
      <c r="JBT9" s="248"/>
      <c r="JBU9" s="249"/>
      <c r="JBV9" s="245"/>
      <c r="JBW9" s="246"/>
      <c r="JBX9" s="687"/>
      <c r="JBY9" s="687"/>
      <c r="JBZ9" s="687"/>
      <c r="JCA9" s="247"/>
      <c r="JCB9" s="248"/>
      <c r="JCC9" s="249"/>
      <c r="JCD9" s="245"/>
      <c r="JCE9" s="246"/>
      <c r="JCF9" s="687"/>
      <c r="JCG9" s="687"/>
      <c r="JCH9" s="687"/>
      <c r="JCI9" s="247"/>
      <c r="JCJ9" s="248"/>
      <c r="JCK9" s="249"/>
      <c r="JCL9" s="245"/>
      <c r="JCM9" s="246"/>
      <c r="JCN9" s="687"/>
      <c r="JCO9" s="687"/>
      <c r="JCP9" s="687"/>
      <c r="JCQ9" s="247"/>
      <c r="JCR9" s="248"/>
      <c r="JCS9" s="249"/>
      <c r="JCT9" s="245"/>
      <c r="JCU9" s="246"/>
      <c r="JCV9" s="687"/>
      <c r="JCW9" s="687"/>
      <c r="JCX9" s="687"/>
      <c r="JCY9" s="247"/>
      <c r="JCZ9" s="248"/>
      <c r="JDA9" s="249"/>
      <c r="JDB9" s="245"/>
      <c r="JDC9" s="246"/>
      <c r="JDD9" s="687"/>
      <c r="JDE9" s="687"/>
      <c r="JDF9" s="687"/>
      <c r="JDG9" s="247"/>
      <c r="JDH9" s="248"/>
      <c r="JDI9" s="249"/>
      <c r="JDJ9" s="245"/>
      <c r="JDK9" s="246"/>
      <c r="JDL9" s="687"/>
      <c r="JDM9" s="687"/>
      <c r="JDN9" s="687"/>
      <c r="JDO9" s="247"/>
      <c r="JDP9" s="248"/>
      <c r="JDQ9" s="249"/>
      <c r="JDR9" s="245"/>
      <c r="JDS9" s="246"/>
      <c r="JDT9" s="687"/>
      <c r="JDU9" s="687"/>
      <c r="JDV9" s="687"/>
      <c r="JDW9" s="247"/>
      <c r="JDX9" s="248"/>
      <c r="JDY9" s="249"/>
      <c r="JDZ9" s="245"/>
      <c r="JEA9" s="246"/>
      <c r="JEB9" s="687"/>
      <c r="JEC9" s="687"/>
      <c r="JED9" s="687"/>
      <c r="JEE9" s="247"/>
      <c r="JEF9" s="248"/>
      <c r="JEG9" s="249"/>
      <c r="JEH9" s="245"/>
      <c r="JEI9" s="246"/>
      <c r="JEJ9" s="687"/>
      <c r="JEK9" s="687"/>
      <c r="JEL9" s="687"/>
      <c r="JEM9" s="247"/>
      <c r="JEN9" s="248"/>
      <c r="JEO9" s="249"/>
      <c r="JEP9" s="245"/>
      <c r="JEQ9" s="246"/>
      <c r="JER9" s="687"/>
      <c r="JES9" s="687"/>
      <c r="JET9" s="687"/>
      <c r="JEU9" s="247"/>
      <c r="JEV9" s="248"/>
      <c r="JEW9" s="249"/>
      <c r="JEX9" s="245"/>
      <c r="JEY9" s="246"/>
      <c r="JEZ9" s="687"/>
      <c r="JFA9" s="687"/>
      <c r="JFB9" s="687"/>
      <c r="JFC9" s="247"/>
      <c r="JFD9" s="248"/>
      <c r="JFE9" s="249"/>
      <c r="JFF9" s="245"/>
      <c r="JFG9" s="246"/>
      <c r="JFH9" s="687"/>
      <c r="JFI9" s="687"/>
      <c r="JFJ9" s="687"/>
      <c r="JFK9" s="247"/>
      <c r="JFL9" s="248"/>
      <c r="JFM9" s="249"/>
      <c r="JFN9" s="245"/>
      <c r="JFO9" s="246"/>
      <c r="JFP9" s="687"/>
      <c r="JFQ9" s="687"/>
      <c r="JFR9" s="687"/>
      <c r="JFS9" s="247"/>
      <c r="JFT9" s="248"/>
      <c r="JFU9" s="249"/>
      <c r="JFV9" s="245"/>
      <c r="JFW9" s="246"/>
      <c r="JFX9" s="687"/>
      <c r="JFY9" s="687"/>
      <c r="JFZ9" s="687"/>
      <c r="JGA9" s="247"/>
      <c r="JGB9" s="248"/>
      <c r="JGC9" s="249"/>
      <c r="JGD9" s="245"/>
      <c r="JGE9" s="246"/>
      <c r="JGF9" s="687"/>
      <c r="JGG9" s="687"/>
      <c r="JGH9" s="687"/>
      <c r="JGI9" s="247"/>
      <c r="JGJ9" s="248"/>
      <c r="JGK9" s="249"/>
      <c r="JGL9" s="245"/>
      <c r="JGM9" s="246"/>
      <c r="JGN9" s="687"/>
      <c r="JGO9" s="687"/>
      <c r="JGP9" s="687"/>
      <c r="JGQ9" s="247"/>
      <c r="JGR9" s="248"/>
      <c r="JGS9" s="249"/>
      <c r="JGT9" s="245"/>
      <c r="JGU9" s="246"/>
      <c r="JGV9" s="687"/>
      <c r="JGW9" s="687"/>
      <c r="JGX9" s="687"/>
      <c r="JGY9" s="247"/>
      <c r="JGZ9" s="248"/>
      <c r="JHA9" s="249"/>
      <c r="JHB9" s="245"/>
      <c r="JHC9" s="246"/>
      <c r="JHD9" s="687"/>
      <c r="JHE9" s="687"/>
      <c r="JHF9" s="687"/>
      <c r="JHG9" s="247"/>
      <c r="JHH9" s="248"/>
      <c r="JHI9" s="249"/>
      <c r="JHJ9" s="245"/>
      <c r="JHK9" s="246"/>
      <c r="JHL9" s="687"/>
      <c r="JHM9" s="687"/>
      <c r="JHN9" s="687"/>
      <c r="JHO9" s="247"/>
      <c r="JHP9" s="248"/>
      <c r="JHQ9" s="249"/>
      <c r="JHR9" s="245"/>
      <c r="JHS9" s="246"/>
      <c r="JHT9" s="687"/>
      <c r="JHU9" s="687"/>
      <c r="JHV9" s="687"/>
      <c r="JHW9" s="247"/>
      <c r="JHX9" s="248"/>
      <c r="JHY9" s="249"/>
      <c r="JHZ9" s="245"/>
      <c r="JIA9" s="246"/>
      <c r="JIB9" s="687"/>
      <c r="JIC9" s="687"/>
      <c r="JID9" s="687"/>
      <c r="JIE9" s="247"/>
      <c r="JIF9" s="248"/>
      <c r="JIG9" s="249"/>
      <c r="JIH9" s="245"/>
      <c r="JII9" s="246"/>
      <c r="JIJ9" s="687"/>
      <c r="JIK9" s="687"/>
      <c r="JIL9" s="687"/>
      <c r="JIM9" s="247"/>
      <c r="JIN9" s="248"/>
      <c r="JIO9" s="249"/>
      <c r="JIP9" s="245"/>
      <c r="JIQ9" s="246"/>
      <c r="JIR9" s="687"/>
      <c r="JIS9" s="687"/>
      <c r="JIT9" s="687"/>
      <c r="JIU9" s="247"/>
      <c r="JIV9" s="248"/>
      <c r="JIW9" s="249"/>
      <c r="JIX9" s="245"/>
      <c r="JIY9" s="246"/>
      <c r="JIZ9" s="687"/>
      <c r="JJA9" s="687"/>
      <c r="JJB9" s="687"/>
      <c r="JJC9" s="247"/>
      <c r="JJD9" s="248"/>
      <c r="JJE9" s="249"/>
      <c r="JJF9" s="245"/>
      <c r="JJG9" s="246"/>
      <c r="JJH9" s="687"/>
      <c r="JJI9" s="687"/>
      <c r="JJJ9" s="687"/>
      <c r="JJK9" s="247"/>
      <c r="JJL9" s="248"/>
      <c r="JJM9" s="249"/>
      <c r="JJN9" s="245"/>
      <c r="JJO9" s="246"/>
      <c r="JJP9" s="687"/>
      <c r="JJQ9" s="687"/>
      <c r="JJR9" s="687"/>
      <c r="JJS9" s="247"/>
      <c r="JJT9" s="248"/>
      <c r="JJU9" s="249"/>
      <c r="JJV9" s="245"/>
      <c r="JJW9" s="246"/>
      <c r="JJX9" s="687"/>
      <c r="JJY9" s="687"/>
      <c r="JJZ9" s="687"/>
      <c r="JKA9" s="247"/>
      <c r="JKB9" s="248"/>
      <c r="JKC9" s="249"/>
      <c r="JKD9" s="245"/>
      <c r="JKE9" s="246"/>
      <c r="JKF9" s="687"/>
      <c r="JKG9" s="687"/>
      <c r="JKH9" s="687"/>
      <c r="JKI9" s="247"/>
      <c r="JKJ9" s="248"/>
      <c r="JKK9" s="249"/>
      <c r="JKL9" s="245"/>
      <c r="JKM9" s="246"/>
      <c r="JKN9" s="687"/>
      <c r="JKO9" s="687"/>
      <c r="JKP9" s="687"/>
      <c r="JKQ9" s="247"/>
      <c r="JKR9" s="248"/>
      <c r="JKS9" s="249"/>
      <c r="JKT9" s="245"/>
      <c r="JKU9" s="246"/>
      <c r="JKV9" s="687"/>
      <c r="JKW9" s="687"/>
      <c r="JKX9" s="687"/>
      <c r="JKY9" s="247"/>
      <c r="JKZ9" s="248"/>
      <c r="JLA9" s="249"/>
      <c r="JLB9" s="245"/>
      <c r="JLC9" s="246"/>
      <c r="JLD9" s="687"/>
      <c r="JLE9" s="687"/>
      <c r="JLF9" s="687"/>
      <c r="JLG9" s="247"/>
      <c r="JLH9" s="248"/>
      <c r="JLI9" s="249"/>
      <c r="JLJ9" s="245"/>
      <c r="JLK9" s="246"/>
      <c r="JLL9" s="687"/>
      <c r="JLM9" s="687"/>
      <c r="JLN9" s="687"/>
      <c r="JLO9" s="247"/>
      <c r="JLP9" s="248"/>
      <c r="JLQ9" s="249"/>
      <c r="JLR9" s="245"/>
      <c r="JLS9" s="246"/>
      <c r="JLT9" s="687"/>
      <c r="JLU9" s="687"/>
      <c r="JLV9" s="687"/>
      <c r="JLW9" s="247"/>
      <c r="JLX9" s="248"/>
      <c r="JLY9" s="249"/>
      <c r="JLZ9" s="245"/>
      <c r="JMA9" s="246"/>
      <c r="JMB9" s="687"/>
      <c r="JMC9" s="687"/>
      <c r="JMD9" s="687"/>
      <c r="JME9" s="247"/>
      <c r="JMF9" s="248"/>
      <c r="JMG9" s="249"/>
      <c r="JMH9" s="245"/>
      <c r="JMI9" s="246"/>
      <c r="JMJ9" s="687"/>
      <c r="JMK9" s="687"/>
      <c r="JML9" s="687"/>
      <c r="JMM9" s="247"/>
      <c r="JMN9" s="248"/>
      <c r="JMO9" s="249"/>
      <c r="JMP9" s="245"/>
      <c r="JMQ9" s="246"/>
      <c r="JMR9" s="687"/>
      <c r="JMS9" s="687"/>
      <c r="JMT9" s="687"/>
      <c r="JMU9" s="247"/>
      <c r="JMV9" s="248"/>
      <c r="JMW9" s="249"/>
      <c r="JMX9" s="245"/>
      <c r="JMY9" s="246"/>
      <c r="JMZ9" s="687"/>
      <c r="JNA9" s="687"/>
      <c r="JNB9" s="687"/>
      <c r="JNC9" s="247"/>
      <c r="JND9" s="248"/>
      <c r="JNE9" s="249"/>
      <c r="JNF9" s="245"/>
      <c r="JNG9" s="246"/>
      <c r="JNH9" s="687"/>
      <c r="JNI9" s="687"/>
      <c r="JNJ9" s="687"/>
      <c r="JNK9" s="247"/>
      <c r="JNL9" s="248"/>
      <c r="JNM9" s="249"/>
      <c r="JNN9" s="245"/>
      <c r="JNO9" s="246"/>
      <c r="JNP9" s="687"/>
      <c r="JNQ9" s="687"/>
      <c r="JNR9" s="687"/>
      <c r="JNS9" s="247"/>
      <c r="JNT9" s="248"/>
      <c r="JNU9" s="249"/>
      <c r="JNV9" s="245"/>
      <c r="JNW9" s="246"/>
      <c r="JNX9" s="687"/>
      <c r="JNY9" s="687"/>
      <c r="JNZ9" s="687"/>
      <c r="JOA9" s="247"/>
      <c r="JOB9" s="248"/>
      <c r="JOC9" s="249"/>
      <c r="JOD9" s="245"/>
      <c r="JOE9" s="246"/>
      <c r="JOF9" s="687"/>
      <c r="JOG9" s="687"/>
      <c r="JOH9" s="687"/>
      <c r="JOI9" s="247"/>
      <c r="JOJ9" s="248"/>
      <c r="JOK9" s="249"/>
      <c r="JOL9" s="245"/>
      <c r="JOM9" s="246"/>
      <c r="JON9" s="687"/>
      <c r="JOO9" s="687"/>
      <c r="JOP9" s="687"/>
      <c r="JOQ9" s="247"/>
      <c r="JOR9" s="248"/>
      <c r="JOS9" s="249"/>
      <c r="JOT9" s="245"/>
      <c r="JOU9" s="246"/>
      <c r="JOV9" s="687"/>
      <c r="JOW9" s="687"/>
      <c r="JOX9" s="687"/>
      <c r="JOY9" s="247"/>
      <c r="JOZ9" s="248"/>
      <c r="JPA9" s="249"/>
      <c r="JPB9" s="245"/>
      <c r="JPC9" s="246"/>
      <c r="JPD9" s="687"/>
      <c r="JPE9" s="687"/>
      <c r="JPF9" s="687"/>
      <c r="JPG9" s="247"/>
      <c r="JPH9" s="248"/>
      <c r="JPI9" s="249"/>
      <c r="JPJ9" s="245"/>
      <c r="JPK9" s="246"/>
      <c r="JPL9" s="687"/>
      <c r="JPM9" s="687"/>
      <c r="JPN9" s="687"/>
      <c r="JPO9" s="247"/>
      <c r="JPP9" s="248"/>
      <c r="JPQ9" s="249"/>
      <c r="JPR9" s="245"/>
      <c r="JPS9" s="246"/>
      <c r="JPT9" s="687"/>
      <c r="JPU9" s="687"/>
      <c r="JPV9" s="687"/>
      <c r="JPW9" s="247"/>
      <c r="JPX9" s="248"/>
      <c r="JPY9" s="249"/>
      <c r="JPZ9" s="245"/>
      <c r="JQA9" s="246"/>
      <c r="JQB9" s="687"/>
      <c r="JQC9" s="687"/>
      <c r="JQD9" s="687"/>
      <c r="JQE9" s="247"/>
      <c r="JQF9" s="248"/>
      <c r="JQG9" s="249"/>
      <c r="JQH9" s="245"/>
      <c r="JQI9" s="246"/>
      <c r="JQJ9" s="687"/>
      <c r="JQK9" s="687"/>
      <c r="JQL9" s="687"/>
      <c r="JQM9" s="247"/>
      <c r="JQN9" s="248"/>
      <c r="JQO9" s="249"/>
      <c r="JQP9" s="245"/>
      <c r="JQQ9" s="246"/>
      <c r="JQR9" s="687"/>
      <c r="JQS9" s="687"/>
      <c r="JQT9" s="687"/>
      <c r="JQU9" s="247"/>
      <c r="JQV9" s="248"/>
      <c r="JQW9" s="249"/>
      <c r="JQX9" s="245"/>
      <c r="JQY9" s="246"/>
      <c r="JQZ9" s="687"/>
      <c r="JRA9" s="687"/>
      <c r="JRB9" s="687"/>
      <c r="JRC9" s="247"/>
      <c r="JRD9" s="248"/>
      <c r="JRE9" s="249"/>
      <c r="JRF9" s="245"/>
      <c r="JRG9" s="246"/>
      <c r="JRH9" s="687"/>
      <c r="JRI9" s="687"/>
      <c r="JRJ9" s="687"/>
      <c r="JRK9" s="247"/>
      <c r="JRL9" s="248"/>
      <c r="JRM9" s="249"/>
      <c r="JRN9" s="245"/>
      <c r="JRO9" s="246"/>
      <c r="JRP9" s="687"/>
      <c r="JRQ9" s="687"/>
      <c r="JRR9" s="687"/>
      <c r="JRS9" s="247"/>
      <c r="JRT9" s="248"/>
      <c r="JRU9" s="249"/>
      <c r="JRV9" s="245"/>
      <c r="JRW9" s="246"/>
      <c r="JRX9" s="687"/>
      <c r="JRY9" s="687"/>
      <c r="JRZ9" s="687"/>
      <c r="JSA9" s="247"/>
      <c r="JSB9" s="248"/>
      <c r="JSC9" s="249"/>
      <c r="JSD9" s="245"/>
      <c r="JSE9" s="246"/>
      <c r="JSF9" s="687"/>
      <c r="JSG9" s="687"/>
      <c r="JSH9" s="687"/>
      <c r="JSI9" s="247"/>
      <c r="JSJ9" s="248"/>
      <c r="JSK9" s="249"/>
      <c r="JSL9" s="245"/>
      <c r="JSM9" s="246"/>
      <c r="JSN9" s="687"/>
      <c r="JSO9" s="687"/>
      <c r="JSP9" s="687"/>
      <c r="JSQ9" s="247"/>
      <c r="JSR9" s="248"/>
      <c r="JSS9" s="249"/>
      <c r="JST9" s="245"/>
      <c r="JSU9" s="246"/>
      <c r="JSV9" s="687"/>
      <c r="JSW9" s="687"/>
      <c r="JSX9" s="687"/>
      <c r="JSY9" s="247"/>
      <c r="JSZ9" s="248"/>
      <c r="JTA9" s="249"/>
      <c r="JTB9" s="245"/>
      <c r="JTC9" s="246"/>
      <c r="JTD9" s="687"/>
      <c r="JTE9" s="687"/>
      <c r="JTF9" s="687"/>
      <c r="JTG9" s="247"/>
      <c r="JTH9" s="248"/>
      <c r="JTI9" s="249"/>
      <c r="JTJ9" s="245"/>
      <c r="JTK9" s="246"/>
      <c r="JTL9" s="687"/>
      <c r="JTM9" s="687"/>
      <c r="JTN9" s="687"/>
      <c r="JTO9" s="247"/>
      <c r="JTP9" s="248"/>
      <c r="JTQ9" s="249"/>
      <c r="JTR9" s="245"/>
      <c r="JTS9" s="246"/>
      <c r="JTT9" s="687"/>
      <c r="JTU9" s="687"/>
      <c r="JTV9" s="687"/>
      <c r="JTW9" s="247"/>
      <c r="JTX9" s="248"/>
      <c r="JTY9" s="249"/>
      <c r="JTZ9" s="245"/>
      <c r="JUA9" s="246"/>
      <c r="JUB9" s="687"/>
      <c r="JUC9" s="687"/>
      <c r="JUD9" s="687"/>
      <c r="JUE9" s="247"/>
      <c r="JUF9" s="248"/>
      <c r="JUG9" s="249"/>
      <c r="JUH9" s="245"/>
      <c r="JUI9" s="246"/>
      <c r="JUJ9" s="687"/>
      <c r="JUK9" s="687"/>
      <c r="JUL9" s="687"/>
      <c r="JUM9" s="247"/>
      <c r="JUN9" s="248"/>
      <c r="JUO9" s="249"/>
      <c r="JUP9" s="245"/>
      <c r="JUQ9" s="246"/>
      <c r="JUR9" s="687"/>
      <c r="JUS9" s="687"/>
      <c r="JUT9" s="687"/>
      <c r="JUU9" s="247"/>
      <c r="JUV9" s="248"/>
      <c r="JUW9" s="249"/>
      <c r="JUX9" s="245"/>
      <c r="JUY9" s="246"/>
      <c r="JUZ9" s="687"/>
      <c r="JVA9" s="687"/>
      <c r="JVB9" s="687"/>
      <c r="JVC9" s="247"/>
      <c r="JVD9" s="248"/>
      <c r="JVE9" s="249"/>
      <c r="JVF9" s="245"/>
      <c r="JVG9" s="246"/>
      <c r="JVH9" s="687"/>
      <c r="JVI9" s="687"/>
      <c r="JVJ9" s="687"/>
      <c r="JVK9" s="247"/>
      <c r="JVL9" s="248"/>
      <c r="JVM9" s="249"/>
      <c r="JVN9" s="245"/>
      <c r="JVO9" s="246"/>
      <c r="JVP9" s="687"/>
      <c r="JVQ9" s="687"/>
      <c r="JVR9" s="687"/>
      <c r="JVS9" s="247"/>
      <c r="JVT9" s="248"/>
      <c r="JVU9" s="249"/>
      <c r="JVV9" s="245"/>
      <c r="JVW9" s="246"/>
      <c r="JVX9" s="687"/>
      <c r="JVY9" s="687"/>
      <c r="JVZ9" s="687"/>
      <c r="JWA9" s="247"/>
      <c r="JWB9" s="248"/>
      <c r="JWC9" s="249"/>
      <c r="JWD9" s="245"/>
      <c r="JWE9" s="246"/>
      <c r="JWF9" s="687"/>
      <c r="JWG9" s="687"/>
      <c r="JWH9" s="687"/>
      <c r="JWI9" s="247"/>
      <c r="JWJ9" s="248"/>
      <c r="JWK9" s="249"/>
      <c r="JWL9" s="245"/>
      <c r="JWM9" s="246"/>
      <c r="JWN9" s="687"/>
      <c r="JWO9" s="687"/>
      <c r="JWP9" s="687"/>
      <c r="JWQ9" s="247"/>
      <c r="JWR9" s="248"/>
      <c r="JWS9" s="249"/>
      <c r="JWT9" s="245"/>
      <c r="JWU9" s="246"/>
      <c r="JWV9" s="687"/>
      <c r="JWW9" s="687"/>
      <c r="JWX9" s="687"/>
      <c r="JWY9" s="247"/>
      <c r="JWZ9" s="248"/>
      <c r="JXA9" s="249"/>
      <c r="JXB9" s="245"/>
      <c r="JXC9" s="246"/>
      <c r="JXD9" s="687"/>
      <c r="JXE9" s="687"/>
      <c r="JXF9" s="687"/>
      <c r="JXG9" s="247"/>
      <c r="JXH9" s="248"/>
      <c r="JXI9" s="249"/>
      <c r="JXJ9" s="245"/>
      <c r="JXK9" s="246"/>
      <c r="JXL9" s="687"/>
      <c r="JXM9" s="687"/>
      <c r="JXN9" s="687"/>
      <c r="JXO9" s="247"/>
      <c r="JXP9" s="248"/>
      <c r="JXQ9" s="249"/>
      <c r="JXR9" s="245"/>
      <c r="JXS9" s="246"/>
      <c r="JXT9" s="687"/>
      <c r="JXU9" s="687"/>
      <c r="JXV9" s="687"/>
      <c r="JXW9" s="247"/>
      <c r="JXX9" s="248"/>
      <c r="JXY9" s="249"/>
      <c r="JXZ9" s="245"/>
      <c r="JYA9" s="246"/>
      <c r="JYB9" s="687"/>
      <c r="JYC9" s="687"/>
      <c r="JYD9" s="687"/>
      <c r="JYE9" s="247"/>
      <c r="JYF9" s="248"/>
      <c r="JYG9" s="249"/>
      <c r="JYH9" s="245"/>
      <c r="JYI9" s="246"/>
      <c r="JYJ9" s="687"/>
      <c r="JYK9" s="687"/>
      <c r="JYL9" s="687"/>
      <c r="JYM9" s="247"/>
      <c r="JYN9" s="248"/>
      <c r="JYO9" s="249"/>
      <c r="JYP9" s="245"/>
      <c r="JYQ9" s="246"/>
      <c r="JYR9" s="687"/>
      <c r="JYS9" s="687"/>
      <c r="JYT9" s="687"/>
      <c r="JYU9" s="247"/>
      <c r="JYV9" s="248"/>
      <c r="JYW9" s="249"/>
      <c r="JYX9" s="245"/>
      <c r="JYY9" s="246"/>
      <c r="JYZ9" s="687"/>
      <c r="JZA9" s="687"/>
      <c r="JZB9" s="687"/>
      <c r="JZC9" s="247"/>
      <c r="JZD9" s="248"/>
      <c r="JZE9" s="249"/>
      <c r="JZF9" s="245"/>
      <c r="JZG9" s="246"/>
      <c r="JZH9" s="687"/>
      <c r="JZI9" s="687"/>
      <c r="JZJ9" s="687"/>
      <c r="JZK9" s="247"/>
      <c r="JZL9" s="248"/>
      <c r="JZM9" s="249"/>
      <c r="JZN9" s="245"/>
      <c r="JZO9" s="246"/>
      <c r="JZP9" s="687"/>
      <c r="JZQ9" s="687"/>
      <c r="JZR9" s="687"/>
      <c r="JZS9" s="247"/>
      <c r="JZT9" s="248"/>
      <c r="JZU9" s="249"/>
      <c r="JZV9" s="245"/>
      <c r="JZW9" s="246"/>
      <c r="JZX9" s="687"/>
      <c r="JZY9" s="687"/>
      <c r="JZZ9" s="687"/>
      <c r="KAA9" s="247"/>
      <c r="KAB9" s="248"/>
      <c r="KAC9" s="249"/>
      <c r="KAD9" s="245"/>
      <c r="KAE9" s="246"/>
      <c r="KAF9" s="687"/>
      <c r="KAG9" s="687"/>
      <c r="KAH9" s="687"/>
      <c r="KAI9" s="247"/>
      <c r="KAJ9" s="248"/>
      <c r="KAK9" s="249"/>
      <c r="KAL9" s="245"/>
      <c r="KAM9" s="246"/>
      <c r="KAN9" s="687"/>
      <c r="KAO9" s="687"/>
      <c r="KAP9" s="687"/>
      <c r="KAQ9" s="247"/>
      <c r="KAR9" s="248"/>
      <c r="KAS9" s="249"/>
      <c r="KAT9" s="245"/>
      <c r="KAU9" s="246"/>
      <c r="KAV9" s="687"/>
      <c r="KAW9" s="687"/>
      <c r="KAX9" s="687"/>
      <c r="KAY9" s="247"/>
      <c r="KAZ9" s="248"/>
      <c r="KBA9" s="249"/>
      <c r="KBB9" s="245"/>
      <c r="KBC9" s="246"/>
      <c r="KBD9" s="687"/>
      <c r="KBE9" s="687"/>
      <c r="KBF9" s="687"/>
      <c r="KBG9" s="247"/>
      <c r="KBH9" s="248"/>
      <c r="KBI9" s="249"/>
      <c r="KBJ9" s="245"/>
      <c r="KBK9" s="246"/>
      <c r="KBL9" s="687"/>
      <c r="KBM9" s="687"/>
      <c r="KBN9" s="687"/>
      <c r="KBO9" s="247"/>
      <c r="KBP9" s="248"/>
      <c r="KBQ9" s="249"/>
      <c r="KBR9" s="245"/>
      <c r="KBS9" s="246"/>
      <c r="KBT9" s="687"/>
      <c r="KBU9" s="687"/>
      <c r="KBV9" s="687"/>
      <c r="KBW9" s="247"/>
      <c r="KBX9" s="248"/>
      <c r="KBY9" s="249"/>
      <c r="KBZ9" s="245"/>
      <c r="KCA9" s="246"/>
      <c r="KCB9" s="687"/>
      <c r="KCC9" s="687"/>
      <c r="KCD9" s="687"/>
      <c r="KCE9" s="247"/>
      <c r="KCF9" s="248"/>
      <c r="KCG9" s="249"/>
      <c r="KCH9" s="245"/>
      <c r="KCI9" s="246"/>
      <c r="KCJ9" s="687"/>
      <c r="KCK9" s="687"/>
      <c r="KCL9" s="687"/>
      <c r="KCM9" s="247"/>
      <c r="KCN9" s="248"/>
      <c r="KCO9" s="249"/>
      <c r="KCP9" s="245"/>
      <c r="KCQ9" s="246"/>
      <c r="KCR9" s="687"/>
      <c r="KCS9" s="687"/>
      <c r="KCT9" s="687"/>
      <c r="KCU9" s="247"/>
      <c r="KCV9" s="248"/>
      <c r="KCW9" s="249"/>
      <c r="KCX9" s="245"/>
      <c r="KCY9" s="246"/>
      <c r="KCZ9" s="687"/>
      <c r="KDA9" s="687"/>
      <c r="KDB9" s="687"/>
      <c r="KDC9" s="247"/>
      <c r="KDD9" s="248"/>
      <c r="KDE9" s="249"/>
      <c r="KDF9" s="245"/>
      <c r="KDG9" s="246"/>
      <c r="KDH9" s="687"/>
      <c r="KDI9" s="687"/>
      <c r="KDJ9" s="687"/>
      <c r="KDK9" s="247"/>
      <c r="KDL9" s="248"/>
      <c r="KDM9" s="249"/>
      <c r="KDN9" s="245"/>
      <c r="KDO9" s="246"/>
      <c r="KDP9" s="687"/>
      <c r="KDQ9" s="687"/>
      <c r="KDR9" s="687"/>
      <c r="KDS9" s="247"/>
      <c r="KDT9" s="248"/>
      <c r="KDU9" s="249"/>
      <c r="KDV9" s="245"/>
      <c r="KDW9" s="246"/>
      <c r="KDX9" s="687"/>
      <c r="KDY9" s="687"/>
      <c r="KDZ9" s="687"/>
      <c r="KEA9" s="247"/>
      <c r="KEB9" s="248"/>
      <c r="KEC9" s="249"/>
      <c r="KED9" s="245"/>
      <c r="KEE9" s="246"/>
      <c r="KEF9" s="687"/>
      <c r="KEG9" s="687"/>
      <c r="KEH9" s="687"/>
      <c r="KEI9" s="247"/>
      <c r="KEJ9" s="248"/>
      <c r="KEK9" s="249"/>
      <c r="KEL9" s="245"/>
      <c r="KEM9" s="246"/>
      <c r="KEN9" s="687"/>
      <c r="KEO9" s="687"/>
      <c r="KEP9" s="687"/>
      <c r="KEQ9" s="247"/>
      <c r="KER9" s="248"/>
      <c r="KES9" s="249"/>
      <c r="KET9" s="245"/>
      <c r="KEU9" s="246"/>
      <c r="KEV9" s="687"/>
      <c r="KEW9" s="687"/>
      <c r="KEX9" s="687"/>
      <c r="KEY9" s="247"/>
      <c r="KEZ9" s="248"/>
      <c r="KFA9" s="249"/>
      <c r="KFB9" s="245"/>
      <c r="KFC9" s="246"/>
      <c r="KFD9" s="687"/>
      <c r="KFE9" s="687"/>
      <c r="KFF9" s="687"/>
      <c r="KFG9" s="247"/>
      <c r="KFH9" s="248"/>
      <c r="KFI9" s="249"/>
      <c r="KFJ9" s="245"/>
      <c r="KFK9" s="246"/>
      <c r="KFL9" s="687"/>
      <c r="KFM9" s="687"/>
      <c r="KFN9" s="687"/>
      <c r="KFO9" s="247"/>
      <c r="KFP9" s="248"/>
      <c r="KFQ9" s="249"/>
      <c r="KFR9" s="245"/>
      <c r="KFS9" s="246"/>
      <c r="KFT9" s="687"/>
      <c r="KFU9" s="687"/>
      <c r="KFV9" s="687"/>
      <c r="KFW9" s="247"/>
      <c r="KFX9" s="248"/>
      <c r="KFY9" s="249"/>
      <c r="KFZ9" s="245"/>
      <c r="KGA9" s="246"/>
      <c r="KGB9" s="687"/>
      <c r="KGC9" s="687"/>
      <c r="KGD9" s="687"/>
      <c r="KGE9" s="247"/>
      <c r="KGF9" s="248"/>
      <c r="KGG9" s="249"/>
      <c r="KGH9" s="245"/>
      <c r="KGI9" s="246"/>
      <c r="KGJ9" s="687"/>
      <c r="KGK9" s="687"/>
      <c r="KGL9" s="687"/>
      <c r="KGM9" s="247"/>
      <c r="KGN9" s="248"/>
      <c r="KGO9" s="249"/>
      <c r="KGP9" s="245"/>
      <c r="KGQ9" s="246"/>
      <c r="KGR9" s="687"/>
      <c r="KGS9" s="687"/>
      <c r="KGT9" s="687"/>
      <c r="KGU9" s="247"/>
      <c r="KGV9" s="248"/>
      <c r="KGW9" s="249"/>
      <c r="KGX9" s="245"/>
      <c r="KGY9" s="246"/>
      <c r="KGZ9" s="687"/>
      <c r="KHA9" s="687"/>
      <c r="KHB9" s="687"/>
      <c r="KHC9" s="247"/>
      <c r="KHD9" s="248"/>
      <c r="KHE9" s="249"/>
      <c r="KHF9" s="245"/>
      <c r="KHG9" s="246"/>
      <c r="KHH9" s="687"/>
      <c r="KHI9" s="687"/>
      <c r="KHJ9" s="687"/>
      <c r="KHK9" s="247"/>
      <c r="KHL9" s="248"/>
      <c r="KHM9" s="249"/>
      <c r="KHN9" s="245"/>
      <c r="KHO9" s="246"/>
      <c r="KHP9" s="687"/>
      <c r="KHQ9" s="687"/>
      <c r="KHR9" s="687"/>
      <c r="KHS9" s="247"/>
      <c r="KHT9" s="248"/>
      <c r="KHU9" s="249"/>
      <c r="KHV9" s="245"/>
      <c r="KHW9" s="246"/>
      <c r="KHX9" s="687"/>
      <c r="KHY9" s="687"/>
      <c r="KHZ9" s="687"/>
      <c r="KIA9" s="247"/>
      <c r="KIB9" s="248"/>
      <c r="KIC9" s="249"/>
      <c r="KID9" s="245"/>
      <c r="KIE9" s="246"/>
      <c r="KIF9" s="687"/>
      <c r="KIG9" s="687"/>
      <c r="KIH9" s="687"/>
      <c r="KII9" s="247"/>
      <c r="KIJ9" s="248"/>
      <c r="KIK9" s="249"/>
      <c r="KIL9" s="245"/>
      <c r="KIM9" s="246"/>
      <c r="KIN9" s="687"/>
      <c r="KIO9" s="687"/>
      <c r="KIP9" s="687"/>
      <c r="KIQ9" s="247"/>
      <c r="KIR9" s="248"/>
      <c r="KIS9" s="249"/>
      <c r="KIT9" s="245"/>
      <c r="KIU9" s="246"/>
      <c r="KIV9" s="687"/>
      <c r="KIW9" s="687"/>
      <c r="KIX9" s="687"/>
      <c r="KIY9" s="247"/>
      <c r="KIZ9" s="248"/>
      <c r="KJA9" s="249"/>
      <c r="KJB9" s="245"/>
      <c r="KJC9" s="246"/>
      <c r="KJD9" s="687"/>
      <c r="KJE9" s="687"/>
      <c r="KJF9" s="687"/>
      <c r="KJG9" s="247"/>
      <c r="KJH9" s="248"/>
      <c r="KJI9" s="249"/>
      <c r="KJJ9" s="245"/>
      <c r="KJK9" s="246"/>
      <c r="KJL9" s="687"/>
      <c r="KJM9" s="687"/>
      <c r="KJN9" s="687"/>
      <c r="KJO9" s="247"/>
      <c r="KJP9" s="248"/>
      <c r="KJQ9" s="249"/>
      <c r="KJR9" s="245"/>
      <c r="KJS9" s="246"/>
      <c r="KJT9" s="687"/>
      <c r="KJU9" s="687"/>
      <c r="KJV9" s="687"/>
      <c r="KJW9" s="247"/>
      <c r="KJX9" s="248"/>
      <c r="KJY9" s="249"/>
      <c r="KJZ9" s="245"/>
      <c r="KKA9" s="246"/>
      <c r="KKB9" s="687"/>
      <c r="KKC9" s="687"/>
      <c r="KKD9" s="687"/>
      <c r="KKE9" s="247"/>
      <c r="KKF9" s="248"/>
      <c r="KKG9" s="249"/>
      <c r="KKH9" s="245"/>
      <c r="KKI9" s="246"/>
      <c r="KKJ9" s="687"/>
      <c r="KKK9" s="687"/>
      <c r="KKL9" s="687"/>
      <c r="KKM9" s="247"/>
      <c r="KKN9" s="248"/>
      <c r="KKO9" s="249"/>
      <c r="KKP9" s="245"/>
      <c r="KKQ9" s="246"/>
      <c r="KKR9" s="687"/>
      <c r="KKS9" s="687"/>
      <c r="KKT9" s="687"/>
      <c r="KKU9" s="247"/>
      <c r="KKV9" s="248"/>
      <c r="KKW9" s="249"/>
      <c r="KKX9" s="245"/>
      <c r="KKY9" s="246"/>
      <c r="KKZ9" s="687"/>
      <c r="KLA9" s="687"/>
      <c r="KLB9" s="687"/>
      <c r="KLC9" s="247"/>
      <c r="KLD9" s="248"/>
      <c r="KLE9" s="249"/>
      <c r="KLF9" s="245"/>
      <c r="KLG9" s="246"/>
      <c r="KLH9" s="687"/>
      <c r="KLI9" s="687"/>
      <c r="KLJ9" s="687"/>
      <c r="KLK9" s="247"/>
      <c r="KLL9" s="248"/>
      <c r="KLM9" s="249"/>
      <c r="KLN9" s="245"/>
      <c r="KLO9" s="246"/>
      <c r="KLP9" s="687"/>
      <c r="KLQ9" s="687"/>
      <c r="KLR9" s="687"/>
      <c r="KLS9" s="247"/>
      <c r="KLT9" s="248"/>
      <c r="KLU9" s="249"/>
      <c r="KLV9" s="245"/>
      <c r="KLW9" s="246"/>
      <c r="KLX9" s="687"/>
      <c r="KLY9" s="687"/>
      <c r="KLZ9" s="687"/>
      <c r="KMA9" s="247"/>
      <c r="KMB9" s="248"/>
      <c r="KMC9" s="249"/>
      <c r="KMD9" s="245"/>
      <c r="KME9" s="246"/>
      <c r="KMF9" s="687"/>
      <c r="KMG9" s="687"/>
      <c r="KMH9" s="687"/>
      <c r="KMI9" s="247"/>
      <c r="KMJ9" s="248"/>
      <c r="KMK9" s="249"/>
      <c r="KML9" s="245"/>
      <c r="KMM9" s="246"/>
      <c r="KMN9" s="687"/>
      <c r="KMO9" s="687"/>
      <c r="KMP9" s="687"/>
      <c r="KMQ9" s="247"/>
      <c r="KMR9" s="248"/>
      <c r="KMS9" s="249"/>
      <c r="KMT9" s="245"/>
      <c r="KMU9" s="246"/>
      <c r="KMV9" s="687"/>
      <c r="KMW9" s="687"/>
      <c r="KMX9" s="687"/>
      <c r="KMY9" s="247"/>
      <c r="KMZ9" s="248"/>
      <c r="KNA9" s="249"/>
      <c r="KNB9" s="245"/>
      <c r="KNC9" s="246"/>
      <c r="KND9" s="687"/>
      <c r="KNE9" s="687"/>
      <c r="KNF9" s="687"/>
      <c r="KNG9" s="247"/>
      <c r="KNH9" s="248"/>
      <c r="KNI9" s="249"/>
      <c r="KNJ9" s="245"/>
      <c r="KNK9" s="246"/>
      <c r="KNL9" s="687"/>
      <c r="KNM9" s="687"/>
      <c r="KNN9" s="687"/>
      <c r="KNO9" s="247"/>
      <c r="KNP9" s="248"/>
      <c r="KNQ9" s="249"/>
      <c r="KNR9" s="245"/>
      <c r="KNS9" s="246"/>
      <c r="KNT9" s="687"/>
      <c r="KNU9" s="687"/>
      <c r="KNV9" s="687"/>
      <c r="KNW9" s="247"/>
      <c r="KNX9" s="248"/>
      <c r="KNY9" s="249"/>
      <c r="KNZ9" s="245"/>
      <c r="KOA9" s="246"/>
      <c r="KOB9" s="687"/>
      <c r="KOC9" s="687"/>
      <c r="KOD9" s="687"/>
      <c r="KOE9" s="247"/>
      <c r="KOF9" s="248"/>
      <c r="KOG9" s="249"/>
      <c r="KOH9" s="245"/>
      <c r="KOI9" s="246"/>
      <c r="KOJ9" s="687"/>
      <c r="KOK9" s="687"/>
      <c r="KOL9" s="687"/>
      <c r="KOM9" s="247"/>
      <c r="KON9" s="248"/>
      <c r="KOO9" s="249"/>
      <c r="KOP9" s="245"/>
      <c r="KOQ9" s="246"/>
      <c r="KOR9" s="687"/>
      <c r="KOS9" s="687"/>
      <c r="KOT9" s="687"/>
      <c r="KOU9" s="247"/>
      <c r="KOV9" s="248"/>
      <c r="KOW9" s="249"/>
      <c r="KOX9" s="245"/>
      <c r="KOY9" s="246"/>
      <c r="KOZ9" s="687"/>
      <c r="KPA9" s="687"/>
      <c r="KPB9" s="687"/>
      <c r="KPC9" s="247"/>
      <c r="KPD9" s="248"/>
      <c r="KPE9" s="249"/>
      <c r="KPF9" s="245"/>
      <c r="KPG9" s="246"/>
      <c r="KPH9" s="687"/>
      <c r="KPI9" s="687"/>
      <c r="KPJ9" s="687"/>
      <c r="KPK9" s="247"/>
      <c r="KPL9" s="248"/>
      <c r="KPM9" s="249"/>
      <c r="KPN9" s="245"/>
      <c r="KPO9" s="246"/>
      <c r="KPP9" s="687"/>
      <c r="KPQ9" s="687"/>
      <c r="KPR9" s="687"/>
      <c r="KPS9" s="247"/>
      <c r="KPT9" s="248"/>
      <c r="KPU9" s="249"/>
      <c r="KPV9" s="245"/>
      <c r="KPW9" s="246"/>
      <c r="KPX9" s="687"/>
      <c r="KPY9" s="687"/>
      <c r="KPZ9" s="687"/>
      <c r="KQA9" s="247"/>
      <c r="KQB9" s="248"/>
      <c r="KQC9" s="249"/>
      <c r="KQD9" s="245"/>
      <c r="KQE9" s="246"/>
      <c r="KQF9" s="687"/>
      <c r="KQG9" s="687"/>
      <c r="KQH9" s="687"/>
      <c r="KQI9" s="247"/>
      <c r="KQJ9" s="248"/>
      <c r="KQK9" s="249"/>
      <c r="KQL9" s="245"/>
      <c r="KQM9" s="246"/>
      <c r="KQN9" s="687"/>
      <c r="KQO9" s="687"/>
      <c r="KQP9" s="687"/>
      <c r="KQQ9" s="247"/>
      <c r="KQR9" s="248"/>
      <c r="KQS9" s="249"/>
      <c r="KQT9" s="245"/>
      <c r="KQU9" s="246"/>
      <c r="KQV9" s="687"/>
      <c r="KQW9" s="687"/>
      <c r="KQX9" s="687"/>
      <c r="KQY9" s="247"/>
      <c r="KQZ9" s="248"/>
      <c r="KRA9" s="249"/>
      <c r="KRB9" s="245"/>
      <c r="KRC9" s="246"/>
      <c r="KRD9" s="687"/>
      <c r="KRE9" s="687"/>
      <c r="KRF9" s="687"/>
      <c r="KRG9" s="247"/>
      <c r="KRH9" s="248"/>
      <c r="KRI9" s="249"/>
      <c r="KRJ9" s="245"/>
      <c r="KRK9" s="246"/>
      <c r="KRL9" s="687"/>
      <c r="KRM9" s="687"/>
      <c r="KRN9" s="687"/>
      <c r="KRO9" s="247"/>
      <c r="KRP9" s="248"/>
      <c r="KRQ9" s="249"/>
      <c r="KRR9" s="245"/>
      <c r="KRS9" s="246"/>
      <c r="KRT9" s="687"/>
      <c r="KRU9" s="687"/>
      <c r="KRV9" s="687"/>
      <c r="KRW9" s="247"/>
      <c r="KRX9" s="248"/>
      <c r="KRY9" s="249"/>
      <c r="KRZ9" s="245"/>
      <c r="KSA9" s="246"/>
      <c r="KSB9" s="687"/>
      <c r="KSC9" s="687"/>
      <c r="KSD9" s="687"/>
      <c r="KSE9" s="247"/>
      <c r="KSF9" s="248"/>
      <c r="KSG9" s="249"/>
      <c r="KSH9" s="245"/>
      <c r="KSI9" s="246"/>
      <c r="KSJ9" s="687"/>
      <c r="KSK9" s="687"/>
      <c r="KSL9" s="687"/>
      <c r="KSM9" s="247"/>
      <c r="KSN9" s="248"/>
      <c r="KSO9" s="249"/>
      <c r="KSP9" s="245"/>
      <c r="KSQ9" s="246"/>
      <c r="KSR9" s="687"/>
      <c r="KSS9" s="687"/>
      <c r="KST9" s="687"/>
      <c r="KSU9" s="247"/>
      <c r="KSV9" s="248"/>
      <c r="KSW9" s="249"/>
      <c r="KSX9" s="245"/>
      <c r="KSY9" s="246"/>
      <c r="KSZ9" s="687"/>
      <c r="KTA9" s="687"/>
      <c r="KTB9" s="687"/>
      <c r="KTC9" s="247"/>
      <c r="KTD9" s="248"/>
      <c r="KTE9" s="249"/>
      <c r="KTF9" s="245"/>
      <c r="KTG9" s="246"/>
      <c r="KTH9" s="687"/>
      <c r="KTI9" s="687"/>
      <c r="KTJ9" s="687"/>
      <c r="KTK9" s="247"/>
      <c r="KTL9" s="248"/>
      <c r="KTM9" s="249"/>
      <c r="KTN9" s="245"/>
      <c r="KTO9" s="246"/>
      <c r="KTP9" s="687"/>
      <c r="KTQ9" s="687"/>
      <c r="KTR9" s="687"/>
      <c r="KTS9" s="247"/>
      <c r="KTT9" s="248"/>
      <c r="KTU9" s="249"/>
      <c r="KTV9" s="245"/>
      <c r="KTW9" s="246"/>
      <c r="KTX9" s="687"/>
      <c r="KTY9" s="687"/>
      <c r="KTZ9" s="687"/>
      <c r="KUA9" s="247"/>
      <c r="KUB9" s="248"/>
      <c r="KUC9" s="249"/>
      <c r="KUD9" s="245"/>
      <c r="KUE9" s="246"/>
      <c r="KUF9" s="687"/>
      <c r="KUG9" s="687"/>
      <c r="KUH9" s="687"/>
      <c r="KUI9" s="247"/>
      <c r="KUJ9" s="248"/>
      <c r="KUK9" s="249"/>
      <c r="KUL9" s="245"/>
      <c r="KUM9" s="246"/>
      <c r="KUN9" s="687"/>
      <c r="KUO9" s="687"/>
      <c r="KUP9" s="687"/>
      <c r="KUQ9" s="247"/>
      <c r="KUR9" s="248"/>
      <c r="KUS9" s="249"/>
      <c r="KUT9" s="245"/>
      <c r="KUU9" s="246"/>
      <c r="KUV9" s="687"/>
      <c r="KUW9" s="687"/>
      <c r="KUX9" s="687"/>
      <c r="KUY9" s="247"/>
      <c r="KUZ9" s="248"/>
      <c r="KVA9" s="249"/>
      <c r="KVB9" s="245"/>
      <c r="KVC9" s="246"/>
      <c r="KVD9" s="687"/>
      <c r="KVE9" s="687"/>
      <c r="KVF9" s="687"/>
      <c r="KVG9" s="247"/>
      <c r="KVH9" s="248"/>
      <c r="KVI9" s="249"/>
      <c r="KVJ9" s="245"/>
      <c r="KVK9" s="246"/>
      <c r="KVL9" s="687"/>
      <c r="KVM9" s="687"/>
      <c r="KVN9" s="687"/>
      <c r="KVO9" s="247"/>
      <c r="KVP9" s="248"/>
      <c r="KVQ9" s="249"/>
      <c r="KVR9" s="245"/>
      <c r="KVS9" s="246"/>
      <c r="KVT9" s="687"/>
      <c r="KVU9" s="687"/>
      <c r="KVV9" s="687"/>
      <c r="KVW9" s="247"/>
      <c r="KVX9" s="248"/>
      <c r="KVY9" s="249"/>
      <c r="KVZ9" s="245"/>
      <c r="KWA9" s="246"/>
      <c r="KWB9" s="687"/>
      <c r="KWC9" s="687"/>
      <c r="KWD9" s="687"/>
      <c r="KWE9" s="247"/>
      <c r="KWF9" s="248"/>
      <c r="KWG9" s="249"/>
      <c r="KWH9" s="245"/>
      <c r="KWI9" s="246"/>
      <c r="KWJ9" s="687"/>
      <c r="KWK9" s="687"/>
      <c r="KWL9" s="687"/>
      <c r="KWM9" s="247"/>
      <c r="KWN9" s="248"/>
      <c r="KWO9" s="249"/>
      <c r="KWP9" s="245"/>
      <c r="KWQ9" s="246"/>
      <c r="KWR9" s="687"/>
      <c r="KWS9" s="687"/>
      <c r="KWT9" s="687"/>
      <c r="KWU9" s="247"/>
      <c r="KWV9" s="248"/>
      <c r="KWW9" s="249"/>
      <c r="KWX9" s="245"/>
      <c r="KWY9" s="246"/>
      <c r="KWZ9" s="687"/>
      <c r="KXA9" s="687"/>
      <c r="KXB9" s="687"/>
      <c r="KXC9" s="247"/>
      <c r="KXD9" s="248"/>
      <c r="KXE9" s="249"/>
      <c r="KXF9" s="245"/>
      <c r="KXG9" s="246"/>
      <c r="KXH9" s="687"/>
      <c r="KXI9" s="687"/>
      <c r="KXJ9" s="687"/>
      <c r="KXK9" s="247"/>
      <c r="KXL9" s="248"/>
      <c r="KXM9" s="249"/>
      <c r="KXN9" s="245"/>
      <c r="KXO9" s="246"/>
      <c r="KXP9" s="687"/>
      <c r="KXQ9" s="687"/>
      <c r="KXR9" s="687"/>
      <c r="KXS9" s="247"/>
      <c r="KXT9" s="248"/>
      <c r="KXU9" s="249"/>
      <c r="KXV9" s="245"/>
      <c r="KXW9" s="246"/>
      <c r="KXX9" s="687"/>
      <c r="KXY9" s="687"/>
      <c r="KXZ9" s="687"/>
      <c r="KYA9" s="247"/>
      <c r="KYB9" s="248"/>
      <c r="KYC9" s="249"/>
      <c r="KYD9" s="245"/>
      <c r="KYE9" s="246"/>
      <c r="KYF9" s="687"/>
      <c r="KYG9" s="687"/>
      <c r="KYH9" s="687"/>
      <c r="KYI9" s="247"/>
      <c r="KYJ9" s="248"/>
      <c r="KYK9" s="249"/>
      <c r="KYL9" s="245"/>
      <c r="KYM9" s="246"/>
      <c r="KYN9" s="687"/>
      <c r="KYO9" s="687"/>
      <c r="KYP9" s="687"/>
      <c r="KYQ9" s="247"/>
      <c r="KYR9" s="248"/>
      <c r="KYS9" s="249"/>
      <c r="KYT9" s="245"/>
      <c r="KYU9" s="246"/>
      <c r="KYV9" s="687"/>
      <c r="KYW9" s="687"/>
      <c r="KYX9" s="687"/>
      <c r="KYY9" s="247"/>
      <c r="KYZ9" s="248"/>
      <c r="KZA9" s="249"/>
      <c r="KZB9" s="245"/>
      <c r="KZC9" s="246"/>
      <c r="KZD9" s="687"/>
      <c r="KZE9" s="687"/>
      <c r="KZF9" s="687"/>
      <c r="KZG9" s="247"/>
      <c r="KZH9" s="248"/>
      <c r="KZI9" s="249"/>
      <c r="KZJ9" s="245"/>
      <c r="KZK9" s="246"/>
      <c r="KZL9" s="687"/>
      <c r="KZM9" s="687"/>
      <c r="KZN9" s="687"/>
      <c r="KZO9" s="247"/>
      <c r="KZP9" s="248"/>
      <c r="KZQ9" s="249"/>
      <c r="KZR9" s="245"/>
      <c r="KZS9" s="246"/>
      <c r="KZT9" s="687"/>
      <c r="KZU9" s="687"/>
      <c r="KZV9" s="687"/>
      <c r="KZW9" s="247"/>
      <c r="KZX9" s="248"/>
      <c r="KZY9" s="249"/>
      <c r="KZZ9" s="245"/>
      <c r="LAA9" s="246"/>
      <c r="LAB9" s="687"/>
      <c r="LAC9" s="687"/>
      <c r="LAD9" s="687"/>
      <c r="LAE9" s="247"/>
      <c r="LAF9" s="248"/>
      <c r="LAG9" s="249"/>
      <c r="LAH9" s="245"/>
      <c r="LAI9" s="246"/>
      <c r="LAJ9" s="687"/>
      <c r="LAK9" s="687"/>
      <c r="LAL9" s="687"/>
      <c r="LAM9" s="247"/>
      <c r="LAN9" s="248"/>
      <c r="LAO9" s="249"/>
      <c r="LAP9" s="245"/>
      <c r="LAQ9" s="246"/>
      <c r="LAR9" s="687"/>
      <c r="LAS9" s="687"/>
      <c r="LAT9" s="687"/>
      <c r="LAU9" s="247"/>
      <c r="LAV9" s="248"/>
      <c r="LAW9" s="249"/>
      <c r="LAX9" s="245"/>
      <c r="LAY9" s="246"/>
      <c r="LAZ9" s="687"/>
      <c r="LBA9" s="687"/>
      <c r="LBB9" s="687"/>
      <c r="LBC9" s="247"/>
      <c r="LBD9" s="248"/>
      <c r="LBE9" s="249"/>
      <c r="LBF9" s="245"/>
      <c r="LBG9" s="246"/>
      <c r="LBH9" s="687"/>
      <c r="LBI9" s="687"/>
      <c r="LBJ9" s="687"/>
      <c r="LBK9" s="247"/>
      <c r="LBL9" s="248"/>
      <c r="LBM9" s="249"/>
      <c r="LBN9" s="245"/>
      <c r="LBO9" s="246"/>
      <c r="LBP9" s="687"/>
      <c r="LBQ9" s="687"/>
      <c r="LBR9" s="687"/>
      <c r="LBS9" s="247"/>
      <c r="LBT9" s="248"/>
      <c r="LBU9" s="249"/>
      <c r="LBV9" s="245"/>
      <c r="LBW9" s="246"/>
      <c r="LBX9" s="687"/>
      <c r="LBY9" s="687"/>
      <c r="LBZ9" s="687"/>
      <c r="LCA9" s="247"/>
      <c r="LCB9" s="248"/>
      <c r="LCC9" s="249"/>
      <c r="LCD9" s="245"/>
      <c r="LCE9" s="246"/>
      <c r="LCF9" s="687"/>
      <c r="LCG9" s="687"/>
      <c r="LCH9" s="687"/>
      <c r="LCI9" s="247"/>
      <c r="LCJ9" s="248"/>
      <c r="LCK9" s="249"/>
      <c r="LCL9" s="245"/>
      <c r="LCM9" s="246"/>
      <c r="LCN9" s="687"/>
      <c r="LCO9" s="687"/>
      <c r="LCP9" s="687"/>
      <c r="LCQ9" s="247"/>
      <c r="LCR9" s="248"/>
      <c r="LCS9" s="249"/>
      <c r="LCT9" s="245"/>
      <c r="LCU9" s="246"/>
      <c r="LCV9" s="687"/>
      <c r="LCW9" s="687"/>
      <c r="LCX9" s="687"/>
      <c r="LCY9" s="247"/>
      <c r="LCZ9" s="248"/>
      <c r="LDA9" s="249"/>
      <c r="LDB9" s="245"/>
      <c r="LDC9" s="246"/>
      <c r="LDD9" s="687"/>
      <c r="LDE9" s="687"/>
      <c r="LDF9" s="687"/>
      <c r="LDG9" s="247"/>
      <c r="LDH9" s="248"/>
      <c r="LDI9" s="249"/>
      <c r="LDJ9" s="245"/>
      <c r="LDK9" s="246"/>
      <c r="LDL9" s="687"/>
      <c r="LDM9" s="687"/>
      <c r="LDN9" s="687"/>
      <c r="LDO9" s="247"/>
      <c r="LDP9" s="248"/>
      <c r="LDQ9" s="249"/>
      <c r="LDR9" s="245"/>
      <c r="LDS9" s="246"/>
      <c r="LDT9" s="687"/>
      <c r="LDU9" s="687"/>
      <c r="LDV9" s="687"/>
      <c r="LDW9" s="247"/>
      <c r="LDX9" s="248"/>
      <c r="LDY9" s="249"/>
      <c r="LDZ9" s="245"/>
      <c r="LEA9" s="246"/>
      <c r="LEB9" s="687"/>
      <c r="LEC9" s="687"/>
      <c r="LED9" s="687"/>
      <c r="LEE9" s="247"/>
      <c r="LEF9" s="248"/>
      <c r="LEG9" s="249"/>
      <c r="LEH9" s="245"/>
      <c r="LEI9" s="246"/>
      <c r="LEJ9" s="687"/>
      <c r="LEK9" s="687"/>
      <c r="LEL9" s="687"/>
      <c r="LEM9" s="247"/>
      <c r="LEN9" s="248"/>
      <c r="LEO9" s="249"/>
      <c r="LEP9" s="245"/>
      <c r="LEQ9" s="246"/>
      <c r="LER9" s="687"/>
      <c r="LES9" s="687"/>
      <c r="LET9" s="687"/>
      <c r="LEU9" s="247"/>
      <c r="LEV9" s="248"/>
      <c r="LEW9" s="249"/>
      <c r="LEX9" s="245"/>
      <c r="LEY9" s="246"/>
      <c r="LEZ9" s="687"/>
      <c r="LFA9" s="687"/>
      <c r="LFB9" s="687"/>
      <c r="LFC9" s="247"/>
      <c r="LFD9" s="248"/>
      <c r="LFE9" s="249"/>
      <c r="LFF9" s="245"/>
      <c r="LFG9" s="246"/>
      <c r="LFH9" s="687"/>
      <c r="LFI9" s="687"/>
      <c r="LFJ9" s="687"/>
      <c r="LFK9" s="247"/>
      <c r="LFL9" s="248"/>
      <c r="LFM9" s="249"/>
      <c r="LFN9" s="245"/>
      <c r="LFO9" s="246"/>
      <c r="LFP9" s="687"/>
      <c r="LFQ9" s="687"/>
      <c r="LFR9" s="687"/>
      <c r="LFS9" s="247"/>
      <c r="LFT9" s="248"/>
      <c r="LFU9" s="249"/>
      <c r="LFV9" s="245"/>
      <c r="LFW9" s="246"/>
      <c r="LFX9" s="687"/>
      <c r="LFY9" s="687"/>
      <c r="LFZ9" s="687"/>
      <c r="LGA9" s="247"/>
      <c r="LGB9" s="248"/>
      <c r="LGC9" s="249"/>
      <c r="LGD9" s="245"/>
      <c r="LGE9" s="246"/>
      <c r="LGF9" s="687"/>
      <c r="LGG9" s="687"/>
      <c r="LGH9" s="687"/>
      <c r="LGI9" s="247"/>
      <c r="LGJ9" s="248"/>
      <c r="LGK9" s="249"/>
      <c r="LGL9" s="245"/>
      <c r="LGM9" s="246"/>
      <c r="LGN9" s="687"/>
      <c r="LGO9" s="687"/>
      <c r="LGP9" s="687"/>
      <c r="LGQ9" s="247"/>
      <c r="LGR9" s="248"/>
      <c r="LGS9" s="249"/>
      <c r="LGT9" s="245"/>
      <c r="LGU9" s="246"/>
      <c r="LGV9" s="687"/>
      <c r="LGW9" s="687"/>
      <c r="LGX9" s="687"/>
      <c r="LGY9" s="247"/>
      <c r="LGZ9" s="248"/>
      <c r="LHA9" s="249"/>
      <c r="LHB9" s="245"/>
      <c r="LHC9" s="246"/>
      <c r="LHD9" s="687"/>
      <c r="LHE9" s="687"/>
      <c r="LHF9" s="687"/>
      <c r="LHG9" s="247"/>
      <c r="LHH9" s="248"/>
      <c r="LHI9" s="249"/>
      <c r="LHJ9" s="245"/>
      <c r="LHK9" s="246"/>
      <c r="LHL9" s="687"/>
      <c r="LHM9" s="687"/>
      <c r="LHN9" s="687"/>
      <c r="LHO9" s="247"/>
      <c r="LHP9" s="248"/>
      <c r="LHQ9" s="249"/>
      <c r="LHR9" s="245"/>
      <c r="LHS9" s="246"/>
      <c r="LHT9" s="687"/>
      <c r="LHU9" s="687"/>
      <c r="LHV9" s="687"/>
      <c r="LHW9" s="247"/>
      <c r="LHX9" s="248"/>
      <c r="LHY9" s="249"/>
      <c r="LHZ9" s="245"/>
      <c r="LIA9" s="246"/>
      <c r="LIB9" s="687"/>
      <c r="LIC9" s="687"/>
      <c r="LID9" s="687"/>
      <c r="LIE9" s="247"/>
      <c r="LIF9" s="248"/>
      <c r="LIG9" s="249"/>
      <c r="LIH9" s="245"/>
      <c r="LII9" s="246"/>
      <c r="LIJ9" s="687"/>
      <c r="LIK9" s="687"/>
      <c r="LIL9" s="687"/>
      <c r="LIM9" s="247"/>
      <c r="LIN9" s="248"/>
      <c r="LIO9" s="249"/>
      <c r="LIP9" s="245"/>
      <c r="LIQ9" s="246"/>
      <c r="LIR9" s="687"/>
      <c r="LIS9" s="687"/>
      <c r="LIT9" s="687"/>
      <c r="LIU9" s="247"/>
      <c r="LIV9" s="248"/>
      <c r="LIW9" s="249"/>
      <c r="LIX9" s="245"/>
      <c r="LIY9" s="246"/>
      <c r="LIZ9" s="687"/>
      <c r="LJA9" s="687"/>
      <c r="LJB9" s="687"/>
      <c r="LJC9" s="247"/>
      <c r="LJD9" s="248"/>
      <c r="LJE9" s="249"/>
      <c r="LJF9" s="245"/>
      <c r="LJG9" s="246"/>
      <c r="LJH9" s="687"/>
      <c r="LJI9" s="687"/>
      <c r="LJJ9" s="687"/>
      <c r="LJK9" s="247"/>
      <c r="LJL9" s="248"/>
      <c r="LJM9" s="249"/>
      <c r="LJN9" s="245"/>
      <c r="LJO9" s="246"/>
      <c r="LJP9" s="687"/>
      <c r="LJQ9" s="687"/>
      <c r="LJR9" s="687"/>
      <c r="LJS9" s="247"/>
      <c r="LJT9" s="248"/>
      <c r="LJU9" s="249"/>
      <c r="LJV9" s="245"/>
      <c r="LJW9" s="246"/>
      <c r="LJX9" s="687"/>
      <c r="LJY9" s="687"/>
      <c r="LJZ9" s="687"/>
      <c r="LKA9" s="247"/>
      <c r="LKB9" s="248"/>
      <c r="LKC9" s="249"/>
      <c r="LKD9" s="245"/>
      <c r="LKE9" s="246"/>
      <c r="LKF9" s="687"/>
      <c r="LKG9" s="687"/>
      <c r="LKH9" s="687"/>
      <c r="LKI9" s="247"/>
      <c r="LKJ9" s="248"/>
      <c r="LKK9" s="249"/>
      <c r="LKL9" s="245"/>
      <c r="LKM9" s="246"/>
      <c r="LKN9" s="687"/>
      <c r="LKO9" s="687"/>
      <c r="LKP9" s="687"/>
      <c r="LKQ9" s="247"/>
      <c r="LKR9" s="248"/>
      <c r="LKS9" s="249"/>
      <c r="LKT9" s="245"/>
      <c r="LKU9" s="246"/>
      <c r="LKV9" s="687"/>
      <c r="LKW9" s="687"/>
      <c r="LKX9" s="687"/>
      <c r="LKY9" s="247"/>
      <c r="LKZ9" s="248"/>
      <c r="LLA9" s="249"/>
      <c r="LLB9" s="245"/>
      <c r="LLC9" s="246"/>
      <c r="LLD9" s="687"/>
      <c r="LLE9" s="687"/>
      <c r="LLF9" s="687"/>
      <c r="LLG9" s="247"/>
      <c r="LLH9" s="248"/>
      <c r="LLI9" s="249"/>
      <c r="LLJ9" s="245"/>
      <c r="LLK9" s="246"/>
      <c r="LLL9" s="687"/>
      <c r="LLM9" s="687"/>
      <c r="LLN9" s="687"/>
      <c r="LLO9" s="247"/>
      <c r="LLP9" s="248"/>
      <c r="LLQ9" s="249"/>
      <c r="LLR9" s="245"/>
      <c r="LLS9" s="246"/>
      <c r="LLT9" s="687"/>
      <c r="LLU9" s="687"/>
      <c r="LLV9" s="687"/>
      <c r="LLW9" s="247"/>
      <c r="LLX9" s="248"/>
      <c r="LLY9" s="249"/>
      <c r="LLZ9" s="245"/>
      <c r="LMA9" s="246"/>
      <c r="LMB9" s="687"/>
      <c r="LMC9" s="687"/>
      <c r="LMD9" s="687"/>
      <c r="LME9" s="247"/>
      <c r="LMF9" s="248"/>
      <c r="LMG9" s="249"/>
      <c r="LMH9" s="245"/>
      <c r="LMI9" s="246"/>
      <c r="LMJ9" s="687"/>
      <c r="LMK9" s="687"/>
      <c r="LML9" s="687"/>
      <c r="LMM9" s="247"/>
      <c r="LMN9" s="248"/>
      <c r="LMO9" s="249"/>
      <c r="LMP9" s="245"/>
      <c r="LMQ9" s="246"/>
      <c r="LMR9" s="687"/>
      <c r="LMS9" s="687"/>
      <c r="LMT9" s="687"/>
      <c r="LMU9" s="247"/>
      <c r="LMV9" s="248"/>
      <c r="LMW9" s="249"/>
      <c r="LMX9" s="245"/>
      <c r="LMY9" s="246"/>
      <c r="LMZ9" s="687"/>
      <c r="LNA9" s="687"/>
      <c r="LNB9" s="687"/>
      <c r="LNC9" s="247"/>
      <c r="LND9" s="248"/>
      <c r="LNE9" s="249"/>
      <c r="LNF9" s="245"/>
      <c r="LNG9" s="246"/>
      <c r="LNH9" s="687"/>
      <c r="LNI9" s="687"/>
      <c r="LNJ9" s="687"/>
      <c r="LNK9" s="247"/>
      <c r="LNL9" s="248"/>
      <c r="LNM9" s="249"/>
      <c r="LNN9" s="245"/>
      <c r="LNO9" s="246"/>
      <c r="LNP9" s="687"/>
      <c r="LNQ9" s="687"/>
      <c r="LNR9" s="687"/>
      <c r="LNS9" s="247"/>
      <c r="LNT9" s="248"/>
      <c r="LNU9" s="249"/>
      <c r="LNV9" s="245"/>
      <c r="LNW9" s="246"/>
      <c r="LNX9" s="687"/>
      <c r="LNY9" s="687"/>
      <c r="LNZ9" s="687"/>
      <c r="LOA9" s="247"/>
      <c r="LOB9" s="248"/>
      <c r="LOC9" s="249"/>
      <c r="LOD9" s="245"/>
      <c r="LOE9" s="246"/>
      <c r="LOF9" s="687"/>
      <c r="LOG9" s="687"/>
      <c r="LOH9" s="687"/>
      <c r="LOI9" s="247"/>
      <c r="LOJ9" s="248"/>
      <c r="LOK9" s="249"/>
      <c r="LOL9" s="245"/>
      <c r="LOM9" s="246"/>
      <c r="LON9" s="687"/>
      <c r="LOO9" s="687"/>
      <c r="LOP9" s="687"/>
      <c r="LOQ9" s="247"/>
      <c r="LOR9" s="248"/>
      <c r="LOS9" s="249"/>
      <c r="LOT9" s="245"/>
      <c r="LOU9" s="246"/>
      <c r="LOV9" s="687"/>
      <c r="LOW9" s="687"/>
      <c r="LOX9" s="687"/>
      <c r="LOY9" s="247"/>
      <c r="LOZ9" s="248"/>
      <c r="LPA9" s="249"/>
      <c r="LPB9" s="245"/>
      <c r="LPC9" s="246"/>
      <c r="LPD9" s="687"/>
      <c r="LPE9" s="687"/>
      <c r="LPF9" s="687"/>
      <c r="LPG9" s="247"/>
      <c r="LPH9" s="248"/>
      <c r="LPI9" s="249"/>
      <c r="LPJ9" s="245"/>
      <c r="LPK9" s="246"/>
      <c r="LPL9" s="687"/>
      <c r="LPM9" s="687"/>
      <c r="LPN9" s="687"/>
      <c r="LPO9" s="247"/>
      <c r="LPP9" s="248"/>
      <c r="LPQ9" s="249"/>
      <c r="LPR9" s="245"/>
      <c r="LPS9" s="246"/>
      <c r="LPT9" s="687"/>
      <c r="LPU9" s="687"/>
      <c r="LPV9" s="687"/>
      <c r="LPW9" s="247"/>
      <c r="LPX9" s="248"/>
      <c r="LPY9" s="249"/>
      <c r="LPZ9" s="245"/>
      <c r="LQA9" s="246"/>
      <c r="LQB9" s="687"/>
      <c r="LQC9" s="687"/>
      <c r="LQD9" s="687"/>
      <c r="LQE9" s="247"/>
      <c r="LQF9" s="248"/>
      <c r="LQG9" s="249"/>
      <c r="LQH9" s="245"/>
      <c r="LQI9" s="246"/>
      <c r="LQJ9" s="687"/>
      <c r="LQK9" s="687"/>
      <c r="LQL9" s="687"/>
      <c r="LQM9" s="247"/>
      <c r="LQN9" s="248"/>
      <c r="LQO9" s="249"/>
      <c r="LQP9" s="245"/>
      <c r="LQQ9" s="246"/>
      <c r="LQR9" s="687"/>
      <c r="LQS9" s="687"/>
      <c r="LQT9" s="687"/>
      <c r="LQU9" s="247"/>
      <c r="LQV9" s="248"/>
      <c r="LQW9" s="249"/>
      <c r="LQX9" s="245"/>
      <c r="LQY9" s="246"/>
      <c r="LQZ9" s="687"/>
      <c r="LRA9" s="687"/>
      <c r="LRB9" s="687"/>
      <c r="LRC9" s="247"/>
      <c r="LRD9" s="248"/>
      <c r="LRE9" s="249"/>
      <c r="LRF9" s="245"/>
      <c r="LRG9" s="246"/>
      <c r="LRH9" s="687"/>
      <c r="LRI9" s="687"/>
      <c r="LRJ9" s="687"/>
      <c r="LRK9" s="247"/>
      <c r="LRL9" s="248"/>
      <c r="LRM9" s="249"/>
      <c r="LRN9" s="245"/>
      <c r="LRO9" s="246"/>
      <c r="LRP9" s="687"/>
      <c r="LRQ9" s="687"/>
      <c r="LRR9" s="687"/>
      <c r="LRS9" s="247"/>
      <c r="LRT9" s="248"/>
      <c r="LRU9" s="249"/>
      <c r="LRV9" s="245"/>
      <c r="LRW9" s="246"/>
      <c r="LRX9" s="687"/>
      <c r="LRY9" s="687"/>
      <c r="LRZ9" s="687"/>
      <c r="LSA9" s="247"/>
      <c r="LSB9" s="248"/>
      <c r="LSC9" s="249"/>
      <c r="LSD9" s="245"/>
      <c r="LSE9" s="246"/>
      <c r="LSF9" s="687"/>
      <c r="LSG9" s="687"/>
      <c r="LSH9" s="687"/>
      <c r="LSI9" s="247"/>
      <c r="LSJ9" s="248"/>
      <c r="LSK9" s="249"/>
      <c r="LSL9" s="245"/>
      <c r="LSM9" s="246"/>
      <c r="LSN9" s="687"/>
      <c r="LSO9" s="687"/>
      <c r="LSP9" s="687"/>
      <c r="LSQ9" s="247"/>
      <c r="LSR9" s="248"/>
      <c r="LSS9" s="249"/>
      <c r="LST9" s="245"/>
      <c r="LSU9" s="246"/>
      <c r="LSV9" s="687"/>
      <c r="LSW9" s="687"/>
      <c r="LSX9" s="687"/>
      <c r="LSY9" s="247"/>
      <c r="LSZ9" s="248"/>
      <c r="LTA9" s="249"/>
      <c r="LTB9" s="245"/>
      <c r="LTC9" s="246"/>
      <c r="LTD9" s="687"/>
      <c r="LTE9" s="687"/>
      <c r="LTF9" s="687"/>
      <c r="LTG9" s="247"/>
      <c r="LTH9" s="248"/>
      <c r="LTI9" s="249"/>
      <c r="LTJ9" s="245"/>
      <c r="LTK9" s="246"/>
      <c r="LTL9" s="687"/>
      <c r="LTM9" s="687"/>
      <c r="LTN9" s="687"/>
      <c r="LTO9" s="247"/>
      <c r="LTP9" s="248"/>
      <c r="LTQ9" s="249"/>
      <c r="LTR9" s="245"/>
      <c r="LTS9" s="246"/>
      <c r="LTT9" s="687"/>
      <c r="LTU9" s="687"/>
      <c r="LTV9" s="687"/>
      <c r="LTW9" s="247"/>
      <c r="LTX9" s="248"/>
      <c r="LTY9" s="249"/>
      <c r="LTZ9" s="245"/>
      <c r="LUA9" s="246"/>
      <c r="LUB9" s="687"/>
      <c r="LUC9" s="687"/>
      <c r="LUD9" s="687"/>
      <c r="LUE9" s="247"/>
      <c r="LUF9" s="248"/>
      <c r="LUG9" s="249"/>
      <c r="LUH9" s="245"/>
      <c r="LUI9" s="246"/>
      <c r="LUJ9" s="687"/>
      <c r="LUK9" s="687"/>
      <c r="LUL9" s="687"/>
      <c r="LUM9" s="247"/>
      <c r="LUN9" s="248"/>
      <c r="LUO9" s="249"/>
      <c r="LUP9" s="245"/>
      <c r="LUQ9" s="246"/>
      <c r="LUR9" s="687"/>
      <c r="LUS9" s="687"/>
      <c r="LUT9" s="687"/>
      <c r="LUU9" s="247"/>
      <c r="LUV9" s="248"/>
      <c r="LUW9" s="249"/>
      <c r="LUX9" s="245"/>
      <c r="LUY9" s="246"/>
      <c r="LUZ9" s="687"/>
      <c r="LVA9" s="687"/>
      <c r="LVB9" s="687"/>
      <c r="LVC9" s="247"/>
      <c r="LVD9" s="248"/>
      <c r="LVE9" s="249"/>
      <c r="LVF9" s="245"/>
      <c r="LVG9" s="246"/>
      <c r="LVH9" s="687"/>
      <c r="LVI9" s="687"/>
      <c r="LVJ9" s="687"/>
      <c r="LVK9" s="247"/>
      <c r="LVL9" s="248"/>
      <c r="LVM9" s="249"/>
      <c r="LVN9" s="245"/>
      <c r="LVO9" s="246"/>
      <c r="LVP9" s="687"/>
      <c r="LVQ9" s="687"/>
      <c r="LVR9" s="687"/>
      <c r="LVS9" s="247"/>
      <c r="LVT9" s="248"/>
      <c r="LVU9" s="249"/>
      <c r="LVV9" s="245"/>
      <c r="LVW9" s="246"/>
      <c r="LVX9" s="687"/>
      <c r="LVY9" s="687"/>
      <c r="LVZ9" s="687"/>
      <c r="LWA9" s="247"/>
      <c r="LWB9" s="248"/>
      <c r="LWC9" s="249"/>
      <c r="LWD9" s="245"/>
      <c r="LWE9" s="246"/>
      <c r="LWF9" s="687"/>
      <c r="LWG9" s="687"/>
      <c r="LWH9" s="687"/>
      <c r="LWI9" s="247"/>
      <c r="LWJ9" s="248"/>
      <c r="LWK9" s="249"/>
      <c r="LWL9" s="245"/>
      <c r="LWM9" s="246"/>
      <c r="LWN9" s="687"/>
      <c r="LWO9" s="687"/>
      <c r="LWP9" s="687"/>
      <c r="LWQ9" s="247"/>
      <c r="LWR9" s="248"/>
      <c r="LWS9" s="249"/>
      <c r="LWT9" s="245"/>
      <c r="LWU9" s="246"/>
      <c r="LWV9" s="687"/>
      <c r="LWW9" s="687"/>
      <c r="LWX9" s="687"/>
      <c r="LWY9" s="247"/>
      <c r="LWZ9" s="248"/>
      <c r="LXA9" s="249"/>
      <c r="LXB9" s="245"/>
      <c r="LXC9" s="246"/>
      <c r="LXD9" s="687"/>
      <c r="LXE9" s="687"/>
      <c r="LXF9" s="687"/>
      <c r="LXG9" s="247"/>
      <c r="LXH9" s="248"/>
      <c r="LXI9" s="249"/>
      <c r="LXJ9" s="245"/>
      <c r="LXK9" s="246"/>
      <c r="LXL9" s="687"/>
      <c r="LXM9" s="687"/>
      <c r="LXN9" s="687"/>
      <c r="LXO9" s="247"/>
      <c r="LXP9" s="248"/>
      <c r="LXQ9" s="249"/>
      <c r="LXR9" s="245"/>
      <c r="LXS9" s="246"/>
      <c r="LXT9" s="687"/>
      <c r="LXU9" s="687"/>
      <c r="LXV9" s="687"/>
      <c r="LXW9" s="247"/>
      <c r="LXX9" s="248"/>
      <c r="LXY9" s="249"/>
      <c r="LXZ9" s="245"/>
      <c r="LYA9" s="246"/>
      <c r="LYB9" s="687"/>
      <c r="LYC9" s="687"/>
      <c r="LYD9" s="687"/>
      <c r="LYE9" s="247"/>
      <c r="LYF9" s="248"/>
      <c r="LYG9" s="249"/>
      <c r="LYH9" s="245"/>
      <c r="LYI9" s="246"/>
      <c r="LYJ9" s="687"/>
      <c r="LYK9" s="687"/>
      <c r="LYL9" s="687"/>
      <c r="LYM9" s="247"/>
      <c r="LYN9" s="248"/>
      <c r="LYO9" s="249"/>
      <c r="LYP9" s="245"/>
      <c r="LYQ9" s="246"/>
      <c r="LYR9" s="687"/>
      <c r="LYS9" s="687"/>
      <c r="LYT9" s="687"/>
      <c r="LYU9" s="247"/>
      <c r="LYV9" s="248"/>
      <c r="LYW9" s="249"/>
      <c r="LYX9" s="245"/>
      <c r="LYY9" s="246"/>
      <c r="LYZ9" s="687"/>
      <c r="LZA9" s="687"/>
      <c r="LZB9" s="687"/>
      <c r="LZC9" s="247"/>
      <c r="LZD9" s="248"/>
      <c r="LZE9" s="249"/>
      <c r="LZF9" s="245"/>
      <c r="LZG9" s="246"/>
      <c r="LZH9" s="687"/>
      <c r="LZI9" s="687"/>
      <c r="LZJ9" s="687"/>
      <c r="LZK9" s="247"/>
      <c r="LZL9" s="248"/>
      <c r="LZM9" s="249"/>
      <c r="LZN9" s="245"/>
      <c r="LZO9" s="246"/>
      <c r="LZP9" s="687"/>
      <c r="LZQ9" s="687"/>
      <c r="LZR9" s="687"/>
      <c r="LZS9" s="247"/>
      <c r="LZT9" s="248"/>
      <c r="LZU9" s="249"/>
      <c r="LZV9" s="245"/>
      <c r="LZW9" s="246"/>
      <c r="LZX9" s="687"/>
      <c r="LZY9" s="687"/>
      <c r="LZZ9" s="687"/>
      <c r="MAA9" s="247"/>
      <c r="MAB9" s="248"/>
      <c r="MAC9" s="249"/>
      <c r="MAD9" s="245"/>
      <c r="MAE9" s="246"/>
      <c r="MAF9" s="687"/>
      <c r="MAG9" s="687"/>
      <c r="MAH9" s="687"/>
      <c r="MAI9" s="247"/>
      <c r="MAJ9" s="248"/>
      <c r="MAK9" s="249"/>
      <c r="MAL9" s="245"/>
      <c r="MAM9" s="246"/>
      <c r="MAN9" s="687"/>
      <c r="MAO9" s="687"/>
      <c r="MAP9" s="687"/>
      <c r="MAQ9" s="247"/>
      <c r="MAR9" s="248"/>
      <c r="MAS9" s="249"/>
      <c r="MAT9" s="245"/>
      <c r="MAU9" s="246"/>
      <c r="MAV9" s="687"/>
      <c r="MAW9" s="687"/>
      <c r="MAX9" s="687"/>
      <c r="MAY9" s="247"/>
      <c r="MAZ9" s="248"/>
      <c r="MBA9" s="249"/>
      <c r="MBB9" s="245"/>
      <c r="MBC9" s="246"/>
      <c r="MBD9" s="687"/>
      <c r="MBE9" s="687"/>
      <c r="MBF9" s="687"/>
      <c r="MBG9" s="247"/>
      <c r="MBH9" s="248"/>
      <c r="MBI9" s="249"/>
      <c r="MBJ9" s="245"/>
      <c r="MBK9" s="246"/>
      <c r="MBL9" s="687"/>
      <c r="MBM9" s="687"/>
      <c r="MBN9" s="687"/>
      <c r="MBO9" s="247"/>
      <c r="MBP9" s="248"/>
      <c r="MBQ9" s="249"/>
      <c r="MBR9" s="245"/>
      <c r="MBS9" s="246"/>
      <c r="MBT9" s="687"/>
      <c r="MBU9" s="687"/>
      <c r="MBV9" s="687"/>
      <c r="MBW9" s="247"/>
      <c r="MBX9" s="248"/>
      <c r="MBY9" s="249"/>
      <c r="MBZ9" s="245"/>
      <c r="MCA9" s="246"/>
      <c r="MCB9" s="687"/>
      <c r="MCC9" s="687"/>
      <c r="MCD9" s="687"/>
      <c r="MCE9" s="247"/>
      <c r="MCF9" s="248"/>
      <c r="MCG9" s="249"/>
      <c r="MCH9" s="245"/>
      <c r="MCI9" s="246"/>
      <c r="MCJ9" s="687"/>
      <c r="MCK9" s="687"/>
      <c r="MCL9" s="687"/>
      <c r="MCM9" s="247"/>
      <c r="MCN9" s="248"/>
      <c r="MCO9" s="249"/>
      <c r="MCP9" s="245"/>
      <c r="MCQ9" s="246"/>
      <c r="MCR9" s="687"/>
      <c r="MCS9" s="687"/>
      <c r="MCT9" s="687"/>
      <c r="MCU9" s="247"/>
      <c r="MCV9" s="248"/>
      <c r="MCW9" s="249"/>
      <c r="MCX9" s="245"/>
      <c r="MCY9" s="246"/>
      <c r="MCZ9" s="687"/>
      <c r="MDA9" s="687"/>
      <c r="MDB9" s="687"/>
      <c r="MDC9" s="247"/>
      <c r="MDD9" s="248"/>
      <c r="MDE9" s="249"/>
      <c r="MDF9" s="245"/>
      <c r="MDG9" s="246"/>
      <c r="MDH9" s="687"/>
      <c r="MDI9" s="687"/>
      <c r="MDJ9" s="687"/>
      <c r="MDK9" s="247"/>
      <c r="MDL9" s="248"/>
      <c r="MDM9" s="249"/>
      <c r="MDN9" s="245"/>
      <c r="MDO9" s="246"/>
      <c r="MDP9" s="687"/>
      <c r="MDQ9" s="687"/>
      <c r="MDR9" s="687"/>
      <c r="MDS9" s="247"/>
      <c r="MDT9" s="248"/>
      <c r="MDU9" s="249"/>
      <c r="MDV9" s="245"/>
      <c r="MDW9" s="246"/>
      <c r="MDX9" s="687"/>
      <c r="MDY9" s="687"/>
      <c r="MDZ9" s="687"/>
      <c r="MEA9" s="247"/>
      <c r="MEB9" s="248"/>
      <c r="MEC9" s="249"/>
      <c r="MED9" s="245"/>
      <c r="MEE9" s="246"/>
      <c r="MEF9" s="687"/>
      <c r="MEG9" s="687"/>
      <c r="MEH9" s="687"/>
      <c r="MEI9" s="247"/>
      <c r="MEJ9" s="248"/>
      <c r="MEK9" s="249"/>
      <c r="MEL9" s="245"/>
      <c r="MEM9" s="246"/>
      <c r="MEN9" s="687"/>
      <c r="MEO9" s="687"/>
      <c r="MEP9" s="687"/>
      <c r="MEQ9" s="247"/>
      <c r="MER9" s="248"/>
      <c r="MES9" s="249"/>
      <c r="MET9" s="245"/>
      <c r="MEU9" s="246"/>
      <c r="MEV9" s="687"/>
      <c r="MEW9" s="687"/>
      <c r="MEX9" s="687"/>
      <c r="MEY9" s="247"/>
      <c r="MEZ9" s="248"/>
      <c r="MFA9" s="249"/>
      <c r="MFB9" s="245"/>
      <c r="MFC9" s="246"/>
      <c r="MFD9" s="687"/>
      <c r="MFE9" s="687"/>
      <c r="MFF9" s="687"/>
      <c r="MFG9" s="247"/>
      <c r="MFH9" s="248"/>
      <c r="MFI9" s="249"/>
      <c r="MFJ9" s="245"/>
      <c r="MFK9" s="246"/>
      <c r="MFL9" s="687"/>
      <c r="MFM9" s="687"/>
      <c r="MFN9" s="687"/>
      <c r="MFO9" s="247"/>
      <c r="MFP9" s="248"/>
      <c r="MFQ9" s="249"/>
      <c r="MFR9" s="245"/>
      <c r="MFS9" s="246"/>
      <c r="MFT9" s="687"/>
      <c r="MFU9" s="687"/>
      <c r="MFV9" s="687"/>
      <c r="MFW9" s="247"/>
      <c r="MFX9" s="248"/>
      <c r="MFY9" s="249"/>
      <c r="MFZ9" s="245"/>
      <c r="MGA9" s="246"/>
      <c r="MGB9" s="687"/>
      <c r="MGC9" s="687"/>
      <c r="MGD9" s="687"/>
      <c r="MGE9" s="247"/>
      <c r="MGF9" s="248"/>
      <c r="MGG9" s="249"/>
      <c r="MGH9" s="245"/>
      <c r="MGI9" s="246"/>
      <c r="MGJ9" s="687"/>
      <c r="MGK9" s="687"/>
      <c r="MGL9" s="687"/>
      <c r="MGM9" s="247"/>
      <c r="MGN9" s="248"/>
      <c r="MGO9" s="249"/>
      <c r="MGP9" s="245"/>
      <c r="MGQ9" s="246"/>
      <c r="MGR9" s="687"/>
      <c r="MGS9" s="687"/>
      <c r="MGT9" s="687"/>
      <c r="MGU9" s="247"/>
      <c r="MGV9" s="248"/>
      <c r="MGW9" s="249"/>
      <c r="MGX9" s="245"/>
      <c r="MGY9" s="246"/>
      <c r="MGZ9" s="687"/>
      <c r="MHA9" s="687"/>
      <c r="MHB9" s="687"/>
      <c r="MHC9" s="247"/>
      <c r="MHD9" s="248"/>
      <c r="MHE9" s="249"/>
      <c r="MHF9" s="245"/>
      <c r="MHG9" s="246"/>
      <c r="MHH9" s="687"/>
      <c r="MHI9" s="687"/>
      <c r="MHJ9" s="687"/>
      <c r="MHK9" s="247"/>
      <c r="MHL9" s="248"/>
      <c r="MHM9" s="249"/>
      <c r="MHN9" s="245"/>
      <c r="MHO9" s="246"/>
      <c r="MHP9" s="687"/>
      <c r="MHQ9" s="687"/>
      <c r="MHR9" s="687"/>
      <c r="MHS9" s="247"/>
      <c r="MHT9" s="248"/>
      <c r="MHU9" s="249"/>
      <c r="MHV9" s="245"/>
      <c r="MHW9" s="246"/>
      <c r="MHX9" s="687"/>
      <c r="MHY9" s="687"/>
      <c r="MHZ9" s="687"/>
      <c r="MIA9" s="247"/>
      <c r="MIB9" s="248"/>
      <c r="MIC9" s="249"/>
      <c r="MID9" s="245"/>
      <c r="MIE9" s="246"/>
      <c r="MIF9" s="687"/>
      <c r="MIG9" s="687"/>
      <c r="MIH9" s="687"/>
      <c r="MII9" s="247"/>
      <c r="MIJ9" s="248"/>
      <c r="MIK9" s="249"/>
      <c r="MIL9" s="245"/>
      <c r="MIM9" s="246"/>
      <c r="MIN9" s="687"/>
      <c r="MIO9" s="687"/>
      <c r="MIP9" s="687"/>
      <c r="MIQ9" s="247"/>
      <c r="MIR9" s="248"/>
      <c r="MIS9" s="249"/>
      <c r="MIT9" s="245"/>
      <c r="MIU9" s="246"/>
      <c r="MIV9" s="687"/>
      <c r="MIW9" s="687"/>
      <c r="MIX9" s="687"/>
      <c r="MIY9" s="247"/>
      <c r="MIZ9" s="248"/>
      <c r="MJA9" s="249"/>
      <c r="MJB9" s="245"/>
      <c r="MJC9" s="246"/>
      <c r="MJD9" s="687"/>
      <c r="MJE9" s="687"/>
      <c r="MJF9" s="687"/>
      <c r="MJG9" s="247"/>
      <c r="MJH9" s="248"/>
      <c r="MJI9" s="249"/>
      <c r="MJJ9" s="245"/>
      <c r="MJK9" s="246"/>
      <c r="MJL9" s="687"/>
      <c r="MJM9" s="687"/>
      <c r="MJN9" s="687"/>
      <c r="MJO9" s="247"/>
      <c r="MJP9" s="248"/>
      <c r="MJQ9" s="249"/>
      <c r="MJR9" s="245"/>
      <c r="MJS9" s="246"/>
      <c r="MJT9" s="687"/>
      <c r="MJU9" s="687"/>
      <c r="MJV9" s="687"/>
      <c r="MJW9" s="247"/>
      <c r="MJX9" s="248"/>
      <c r="MJY9" s="249"/>
      <c r="MJZ9" s="245"/>
      <c r="MKA9" s="246"/>
      <c r="MKB9" s="687"/>
      <c r="MKC9" s="687"/>
      <c r="MKD9" s="687"/>
      <c r="MKE9" s="247"/>
      <c r="MKF9" s="248"/>
      <c r="MKG9" s="249"/>
      <c r="MKH9" s="245"/>
      <c r="MKI9" s="246"/>
      <c r="MKJ9" s="687"/>
      <c r="MKK9" s="687"/>
      <c r="MKL9" s="687"/>
      <c r="MKM9" s="247"/>
      <c r="MKN9" s="248"/>
      <c r="MKO9" s="249"/>
      <c r="MKP9" s="245"/>
      <c r="MKQ9" s="246"/>
      <c r="MKR9" s="687"/>
      <c r="MKS9" s="687"/>
      <c r="MKT9" s="687"/>
      <c r="MKU9" s="247"/>
      <c r="MKV9" s="248"/>
      <c r="MKW9" s="249"/>
      <c r="MKX9" s="245"/>
      <c r="MKY9" s="246"/>
      <c r="MKZ9" s="687"/>
      <c r="MLA9" s="687"/>
      <c r="MLB9" s="687"/>
      <c r="MLC9" s="247"/>
      <c r="MLD9" s="248"/>
      <c r="MLE9" s="249"/>
      <c r="MLF9" s="245"/>
      <c r="MLG9" s="246"/>
      <c r="MLH9" s="687"/>
      <c r="MLI9" s="687"/>
      <c r="MLJ9" s="687"/>
      <c r="MLK9" s="247"/>
      <c r="MLL9" s="248"/>
      <c r="MLM9" s="249"/>
      <c r="MLN9" s="245"/>
      <c r="MLO9" s="246"/>
      <c r="MLP9" s="687"/>
      <c r="MLQ9" s="687"/>
      <c r="MLR9" s="687"/>
      <c r="MLS9" s="247"/>
      <c r="MLT9" s="248"/>
      <c r="MLU9" s="249"/>
      <c r="MLV9" s="245"/>
      <c r="MLW9" s="246"/>
      <c r="MLX9" s="687"/>
      <c r="MLY9" s="687"/>
      <c r="MLZ9" s="687"/>
      <c r="MMA9" s="247"/>
      <c r="MMB9" s="248"/>
      <c r="MMC9" s="249"/>
      <c r="MMD9" s="245"/>
      <c r="MME9" s="246"/>
      <c r="MMF9" s="687"/>
      <c r="MMG9" s="687"/>
      <c r="MMH9" s="687"/>
      <c r="MMI9" s="247"/>
      <c r="MMJ9" s="248"/>
      <c r="MMK9" s="249"/>
      <c r="MML9" s="245"/>
      <c r="MMM9" s="246"/>
      <c r="MMN9" s="687"/>
      <c r="MMO9" s="687"/>
      <c r="MMP9" s="687"/>
      <c r="MMQ9" s="247"/>
      <c r="MMR9" s="248"/>
      <c r="MMS9" s="249"/>
      <c r="MMT9" s="245"/>
      <c r="MMU9" s="246"/>
      <c r="MMV9" s="687"/>
      <c r="MMW9" s="687"/>
      <c r="MMX9" s="687"/>
      <c r="MMY9" s="247"/>
      <c r="MMZ9" s="248"/>
      <c r="MNA9" s="249"/>
      <c r="MNB9" s="245"/>
      <c r="MNC9" s="246"/>
      <c r="MND9" s="687"/>
      <c r="MNE9" s="687"/>
      <c r="MNF9" s="687"/>
      <c r="MNG9" s="247"/>
      <c r="MNH9" s="248"/>
      <c r="MNI9" s="249"/>
      <c r="MNJ9" s="245"/>
      <c r="MNK9" s="246"/>
      <c r="MNL9" s="687"/>
      <c r="MNM9" s="687"/>
      <c r="MNN9" s="687"/>
      <c r="MNO9" s="247"/>
      <c r="MNP9" s="248"/>
      <c r="MNQ9" s="249"/>
      <c r="MNR9" s="245"/>
      <c r="MNS9" s="246"/>
      <c r="MNT9" s="687"/>
      <c r="MNU9" s="687"/>
      <c r="MNV9" s="687"/>
      <c r="MNW9" s="247"/>
      <c r="MNX9" s="248"/>
      <c r="MNY9" s="249"/>
      <c r="MNZ9" s="245"/>
      <c r="MOA9" s="246"/>
      <c r="MOB9" s="687"/>
      <c r="MOC9" s="687"/>
      <c r="MOD9" s="687"/>
      <c r="MOE9" s="247"/>
      <c r="MOF9" s="248"/>
      <c r="MOG9" s="249"/>
      <c r="MOH9" s="245"/>
      <c r="MOI9" s="246"/>
      <c r="MOJ9" s="687"/>
      <c r="MOK9" s="687"/>
      <c r="MOL9" s="687"/>
      <c r="MOM9" s="247"/>
      <c r="MON9" s="248"/>
      <c r="MOO9" s="249"/>
      <c r="MOP9" s="245"/>
      <c r="MOQ9" s="246"/>
      <c r="MOR9" s="687"/>
      <c r="MOS9" s="687"/>
      <c r="MOT9" s="687"/>
      <c r="MOU9" s="247"/>
      <c r="MOV9" s="248"/>
      <c r="MOW9" s="249"/>
      <c r="MOX9" s="245"/>
      <c r="MOY9" s="246"/>
      <c r="MOZ9" s="687"/>
      <c r="MPA9" s="687"/>
      <c r="MPB9" s="687"/>
      <c r="MPC9" s="247"/>
      <c r="MPD9" s="248"/>
      <c r="MPE9" s="249"/>
      <c r="MPF9" s="245"/>
      <c r="MPG9" s="246"/>
      <c r="MPH9" s="687"/>
      <c r="MPI9" s="687"/>
      <c r="MPJ9" s="687"/>
      <c r="MPK9" s="247"/>
      <c r="MPL9" s="248"/>
      <c r="MPM9" s="249"/>
      <c r="MPN9" s="245"/>
      <c r="MPO9" s="246"/>
      <c r="MPP9" s="687"/>
      <c r="MPQ9" s="687"/>
      <c r="MPR9" s="687"/>
      <c r="MPS9" s="247"/>
      <c r="MPT9" s="248"/>
      <c r="MPU9" s="249"/>
      <c r="MPV9" s="245"/>
      <c r="MPW9" s="246"/>
      <c r="MPX9" s="687"/>
      <c r="MPY9" s="687"/>
      <c r="MPZ9" s="687"/>
      <c r="MQA9" s="247"/>
      <c r="MQB9" s="248"/>
      <c r="MQC9" s="249"/>
      <c r="MQD9" s="245"/>
      <c r="MQE9" s="246"/>
      <c r="MQF9" s="687"/>
      <c r="MQG9" s="687"/>
      <c r="MQH9" s="687"/>
      <c r="MQI9" s="247"/>
      <c r="MQJ9" s="248"/>
      <c r="MQK9" s="249"/>
      <c r="MQL9" s="245"/>
      <c r="MQM9" s="246"/>
      <c r="MQN9" s="687"/>
      <c r="MQO9" s="687"/>
      <c r="MQP9" s="687"/>
      <c r="MQQ9" s="247"/>
      <c r="MQR9" s="248"/>
      <c r="MQS9" s="249"/>
      <c r="MQT9" s="245"/>
      <c r="MQU9" s="246"/>
      <c r="MQV9" s="687"/>
      <c r="MQW9" s="687"/>
      <c r="MQX9" s="687"/>
      <c r="MQY9" s="247"/>
      <c r="MQZ9" s="248"/>
      <c r="MRA9" s="249"/>
      <c r="MRB9" s="245"/>
      <c r="MRC9" s="246"/>
      <c r="MRD9" s="687"/>
      <c r="MRE9" s="687"/>
      <c r="MRF9" s="687"/>
      <c r="MRG9" s="247"/>
      <c r="MRH9" s="248"/>
      <c r="MRI9" s="249"/>
      <c r="MRJ9" s="245"/>
      <c r="MRK9" s="246"/>
      <c r="MRL9" s="687"/>
      <c r="MRM9" s="687"/>
      <c r="MRN9" s="687"/>
      <c r="MRO9" s="247"/>
      <c r="MRP9" s="248"/>
      <c r="MRQ9" s="249"/>
      <c r="MRR9" s="245"/>
      <c r="MRS9" s="246"/>
      <c r="MRT9" s="687"/>
      <c r="MRU9" s="687"/>
      <c r="MRV9" s="687"/>
      <c r="MRW9" s="247"/>
      <c r="MRX9" s="248"/>
      <c r="MRY9" s="249"/>
      <c r="MRZ9" s="245"/>
      <c r="MSA9" s="246"/>
      <c r="MSB9" s="687"/>
      <c r="MSC9" s="687"/>
      <c r="MSD9" s="687"/>
      <c r="MSE9" s="247"/>
      <c r="MSF9" s="248"/>
      <c r="MSG9" s="249"/>
      <c r="MSH9" s="245"/>
      <c r="MSI9" s="246"/>
      <c r="MSJ9" s="687"/>
      <c r="MSK9" s="687"/>
      <c r="MSL9" s="687"/>
      <c r="MSM9" s="247"/>
      <c r="MSN9" s="248"/>
      <c r="MSO9" s="249"/>
      <c r="MSP9" s="245"/>
      <c r="MSQ9" s="246"/>
      <c r="MSR9" s="687"/>
      <c r="MSS9" s="687"/>
      <c r="MST9" s="687"/>
      <c r="MSU9" s="247"/>
      <c r="MSV9" s="248"/>
      <c r="MSW9" s="249"/>
      <c r="MSX9" s="245"/>
      <c r="MSY9" s="246"/>
      <c r="MSZ9" s="687"/>
      <c r="MTA9" s="687"/>
      <c r="MTB9" s="687"/>
      <c r="MTC9" s="247"/>
      <c r="MTD9" s="248"/>
      <c r="MTE9" s="249"/>
      <c r="MTF9" s="245"/>
      <c r="MTG9" s="246"/>
      <c r="MTH9" s="687"/>
      <c r="MTI9" s="687"/>
      <c r="MTJ9" s="687"/>
      <c r="MTK9" s="247"/>
      <c r="MTL9" s="248"/>
      <c r="MTM9" s="249"/>
      <c r="MTN9" s="245"/>
      <c r="MTO9" s="246"/>
      <c r="MTP9" s="687"/>
      <c r="MTQ9" s="687"/>
      <c r="MTR9" s="687"/>
      <c r="MTS9" s="247"/>
      <c r="MTT9" s="248"/>
      <c r="MTU9" s="249"/>
      <c r="MTV9" s="245"/>
      <c r="MTW9" s="246"/>
      <c r="MTX9" s="687"/>
      <c r="MTY9" s="687"/>
      <c r="MTZ9" s="687"/>
      <c r="MUA9" s="247"/>
      <c r="MUB9" s="248"/>
      <c r="MUC9" s="249"/>
      <c r="MUD9" s="245"/>
      <c r="MUE9" s="246"/>
      <c r="MUF9" s="687"/>
      <c r="MUG9" s="687"/>
      <c r="MUH9" s="687"/>
      <c r="MUI9" s="247"/>
      <c r="MUJ9" s="248"/>
      <c r="MUK9" s="249"/>
      <c r="MUL9" s="245"/>
      <c r="MUM9" s="246"/>
      <c r="MUN9" s="687"/>
      <c r="MUO9" s="687"/>
      <c r="MUP9" s="687"/>
      <c r="MUQ9" s="247"/>
      <c r="MUR9" s="248"/>
      <c r="MUS9" s="249"/>
      <c r="MUT9" s="245"/>
      <c r="MUU9" s="246"/>
      <c r="MUV9" s="687"/>
      <c r="MUW9" s="687"/>
      <c r="MUX9" s="687"/>
      <c r="MUY9" s="247"/>
      <c r="MUZ9" s="248"/>
      <c r="MVA9" s="249"/>
      <c r="MVB9" s="245"/>
      <c r="MVC9" s="246"/>
      <c r="MVD9" s="687"/>
      <c r="MVE9" s="687"/>
      <c r="MVF9" s="687"/>
      <c r="MVG9" s="247"/>
      <c r="MVH9" s="248"/>
      <c r="MVI9" s="249"/>
      <c r="MVJ9" s="245"/>
      <c r="MVK9" s="246"/>
      <c r="MVL9" s="687"/>
      <c r="MVM9" s="687"/>
      <c r="MVN9" s="687"/>
      <c r="MVO9" s="247"/>
      <c r="MVP9" s="248"/>
      <c r="MVQ9" s="249"/>
      <c r="MVR9" s="245"/>
      <c r="MVS9" s="246"/>
      <c r="MVT9" s="687"/>
      <c r="MVU9" s="687"/>
      <c r="MVV9" s="687"/>
      <c r="MVW9" s="247"/>
      <c r="MVX9" s="248"/>
      <c r="MVY9" s="249"/>
      <c r="MVZ9" s="245"/>
      <c r="MWA9" s="246"/>
      <c r="MWB9" s="687"/>
      <c r="MWC9" s="687"/>
      <c r="MWD9" s="687"/>
      <c r="MWE9" s="247"/>
      <c r="MWF9" s="248"/>
      <c r="MWG9" s="249"/>
      <c r="MWH9" s="245"/>
      <c r="MWI9" s="246"/>
      <c r="MWJ9" s="687"/>
      <c r="MWK9" s="687"/>
      <c r="MWL9" s="687"/>
      <c r="MWM9" s="247"/>
      <c r="MWN9" s="248"/>
      <c r="MWO9" s="249"/>
      <c r="MWP9" s="245"/>
      <c r="MWQ9" s="246"/>
      <c r="MWR9" s="687"/>
      <c r="MWS9" s="687"/>
      <c r="MWT9" s="687"/>
      <c r="MWU9" s="247"/>
      <c r="MWV9" s="248"/>
      <c r="MWW9" s="249"/>
      <c r="MWX9" s="245"/>
      <c r="MWY9" s="246"/>
      <c r="MWZ9" s="687"/>
      <c r="MXA9" s="687"/>
      <c r="MXB9" s="687"/>
      <c r="MXC9" s="247"/>
      <c r="MXD9" s="248"/>
      <c r="MXE9" s="249"/>
      <c r="MXF9" s="245"/>
      <c r="MXG9" s="246"/>
      <c r="MXH9" s="687"/>
      <c r="MXI9" s="687"/>
      <c r="MXJ9" s="687"/>
      <c r="MXK9" s="247"/>
      <c r="MXL9" s="248"/>
      <c r="MXM9" s="249"/>
      <c r="MXN9" s="245"/>
      <c r="MXO9" s="246"/>
      <c r="MXP9" s="687"/>
      <c r="MXQ9" s="687"/>
      <c r="MXR9" s="687"/>
      <c r="MXS9" s="247"/>
      <c r="MXT9" s="248"/>
      <c r="MXU9" s="249"/>
      <c r="MXV9" s="245"/>
      <c r="MXW9" s="246"/>
      <c r="MXX9" s="687"/>
      <c r="MXY9" s="687"/>
      <c r="MXZ9" s="687"/>
      <c r="MYA9" s="247"/>
      <c r="MYB9" s="248"/>
      <c r="MYC9" s="249"/>
      <c r="MYD9" s="245"/>
      <c r="MYE9" s="246"/>
      <c r="MYF9" s="687"/>
      <c r="MYG9" s="687"/>
      <c r="MYH9" s="687"/>
      <c r="MYI9" s="247"/>
      <c r="MYJ9" s="248"/>
      <c r="MYK9" s="249"/>
      <c r="MYL9" s="245"/>
      <c r="MYM9" s="246"/>
      <c r="MYN9" s="687"/>
      <c r="MYO9" s="687"/>
      <c r="MYP9" s="687"/>
      <c r="MYQ9" s="247"/>
      <c r="MYR9" s="248"/>
      <c r="MYS9" s="249"/>
      <c r="MYT9" s="245"/>
      <c r="MYU9" s="246"/>
      <c r="MYV9" s="687"/>
      <c r="MYW9" s="687"/>
      <c r="MYX9" s="687"/>
      <c r="MYY9" s="247"/>
      <c r="MYZ9" s="248"/>
      <c r="MZA9" s="249"/>
      <c r="MZB9" s="245"/>
      <c r="MZC9" s="246"/>
      <c r="MZD9" s="687"/>
      <c r="MZE9" s="687"/>
      <c r="MZF9" s="687"/>
      <c r="MZG9" s="247"/>
      <c r="MZH9" s="248"/>
      <c r="MZI9" s="249"/>
      <c r="MZJ9" s="245"/>
      <c r="MZK9" s="246"/>
      <c r="MZL9" s="687"/>
      <c r="MZM9" s="687"/>
      <c r="MZN9" s="687"/>
      <c r="MZO9" s="247"/>
      <c r="MZP9" s="248"/>
      <c r="MZQ9" s="249"/>
      <c r="MZR9" s="245"/>
      <c r="MZS9" s="246"/>
      <c r="MZT9" s="687"/>
      <c r="MZU9" s="687"/>
      <c r="MZV9" s="687"/>
      <c r="MZW9" s="247"/>
      <c r="MZX9" s="248"/>
      <c r="MZY9" s="249"/>
      <c r="MZZ9" s="245"/>
      <c r="NAA9" s="246"/>
      <c r="NAB9" s="687"/>
      <c r="NAC9" s="687"/>
      <c r="NAD9" s="687"/>
      <c r="NAE9" s="247"/>
      <c r="NAF9" s="248"/>
      <c r="NAG9" s="249"/>
      <c r="NAH9" s="245"/>
      <c r="NAI9" s="246"/>
      <c r="NAJ9" s="687"/>
      <c r="NAK9" s="687"/>
      <c r="NAL9" s="687"/>
      <c r="NAM9" s="247"/>
      <c r="NAN9" s="248"/>
      <c r="NAO9" s="249"/>
      <c r="NAP9" s="245"/>
      <c r="NAQ9" s="246"/>
      <c r="NAR9" s="687"/>
      <c r="NAS9" s="687"/>
      <c r="NAT9" s="687"/>
      <c r="NAU9" s="247"/>
      <c r="NAV9" s="248"/>
      <c r="NAW9" s="249"/>
      <c r="NAX9" s="245"/>
      <c r="NAY9" s="246"/>
      <c r="NAZ9" s="687"/>
      <c r="NBA9" s="687"/>
      <c r="NBB9" s="687"/>
      <c r="NBC9" s="247"/>
      <c r="NBD9" s="248"/>
      <c r="NBE9" s="249"/>
      <c r="NBF9" s="245"/>
      <c r="NBG9" s="246"/>
      <c r="NBH9" s="687"/>
      <c r="NBI9" s="687"/>
      <c r="NBJ9" s="687"/>
      <c r="NBK9" s="247"/>
      <c r="NBL9" s="248"/>
      <c r="NBM9" s="249"/>
      <c r="NBN9" s="245"/>
      <c r="NBO9" s="246"/>
      <c r="NBP9" s="687"/>
      <c r="NBQ9" s="687"/>
      <c r="NBR9" s="687"/>
      <c r="NBS9" s="247"/>
      <c r="NBT9" s="248"/>
      <c r="NBU9" s="249"/>
      <c r="NBV9" s="245"/>
      <c r="NBW9" s="246"/>
      <c r="NBX9" s="687"/>
      <c r="NBY9" s="687"/>
      <c r="NBZ9" s="687"/>
      <c r="NCA9" s="247"/>
      <c r="NCB9" s="248"/>
      <c r="NCC9" s="249"/>
      <c r="NCD9" s="245"/>
      <c r="NCE9" s="246"/>
      <c r="NCF9" s="687"/>
      <c r="NCG9" s="687"/>
      <c r="NCH9" s="687"/>
      <c r="NCI9" s="247"/>
      <c r="NCJ9" s="248"/>
      <c r="NCK9" s="249"/>
      <c r="NCL9" s="245"/>
      <c r="NCM9" s="246"/>
      <c r="NCN9" s="687"/>
      <c r="NCO9" s="687"/>
      <c r="NCP9" s="687"/>
      <c r="NCQ9" s="247"/>
      <c r="NCR9" s="248"/>
      <c r="NCS9" s="249"/>
      <c r="NCT9" s="245"/>
      <c r="NCU9" s="246"/>
      <c r="NCV9" s="687"/>
      <c r="NCW9" s="687"/>
      <c r="NCX9" s="687"/>
      <c r="NCY9" s="247"/>
      <c r="NCZ9" s="248"/>
      <c r="NDA9" s="249"/>
      <c r="NDB9" s="245"/>
      <c r="NDC9" s="246"/>
      <c r="NDD9" s="687"/>
      <c r="NDE9" s="687"/>
      <c r="NDF9" s="687"/>
      <c r="NDG9" s="247"/>
      <c r="NDH9" s="248"/>
      <c r="NDI9" s="249"/>
      <c r="NDJ9" s="245"/>
      <c r="NDK9" s="246"/>
      <c r="NDL9" s="687"/>
      <c r="NDM9" s="687"/>
      <c r="NDN9" s="687"/>
      <c r="NDO9" s="247"/>
      <c r="NDP9" s="248"/>
      <c r="NDQ9" s="249"/>
      <c r="NDR9" s="245"/>
      <c r="NDS9" s="246"/>
      <c r="NDT9" s="687"/>
      <c r="NDU9" s="687"/>
      <c r="NDV9" s="687"/>
      <c r="NDW9" s="247"/>
      <c r="NDX9" s="248"/>
      <c r="NDY9" s="249"/>
      <c r="NDZ9" s="245"/>
      <c r="NEA9" s="246"/>
      <c r="NEB9" s="687"/>
      <c r="NEC9" s="687"/>
      <c r="NED9" s="687"/>
      <c r="NEE9" s="247"/>
      <c r="NEF9" s="248"/>
      <c r="NEG9" s="249"/>
      <c r="NEH9" s="245"/>
      <c r="NEI9" s="246"/>
      <c r="NEJ9" s="687"/>
      <c r="NEK9" s="687"/>
      <c r="NEL9" s="687"/>
      <c r="NEM9" s="247"/>
      <c r="NEN9" s="248"/>
      <c r="NEO9" s="249"/>
      <c r="NEP9" s="245"/>
      <c r="NEQ9" s="246"/>
      <c r="NER9" s="687"/>
      <c r="NES9" s="687"/>
      <c r="NET9" s="687"/>
      <c r="NEU9" s="247"/>
      <c r="NEV9" s="248"/>
      <c r="NEW9" s="249"/>
      <c r="NEX9" s="245"/>
      <c r="NEY9" s="246"/>
      <c r="NEZ9" s="687"/>
      <c r="NFA9" s="687"/>
      <c r="NFB9" s="687"/>
      <c r="NFC9" s="247"/>
      <c r="NFD9" s="248"/>
      <c r="NFE9" s="249"/>
      <c r="NFF9" s="245"/>
      <c r="NFG9" s="246"/>
      <c r="NFH9" s="687"/>
      <c r="NFI9" s="687"/>
      <c r="NFJ9" s="687"/>
      <c r="NFK9" s="247"/>
      <c r="NFL9" s="248"/>
      <c r="NFM9" s="249"/>
      <c r="NFN9" s="245"/>
      <c r="NFO9" s="246"/>
      <c r="NFP9" s="687"/>
      <c r="NFQ9" s="687"/>
      <c r="NFR9" s="687"/>
      <c r="NFS9" s="247"/>
      <c r="NFT9" s="248"/>
      <c r="NFU9" s="249"/>
      <c r="NFV9" s="245"/>
      <c r="NFW9" s="246"/>
      <c r="NFX9" s="687"/>
      <c r="NFY9" s="687"/>
      <c r="NFZ9" s="687"/>
      <c r="NGA9" s="247"/>
      <c r="NGB9" s="248"/>
      <c r="NGC9" s="249"/>
      <c r="NGD9" s="245"/>
      <c r="NGE9" s="246"/>
      <c r="NGF9" s="687"/>
      <c r="NGG9" s="687"/>
      <c r="NGH9" s="687"/>
      <c r="NGI9" s="247"/>
      <c r="NGJ9" s="248"/>
      <c r="NGK9" s="249"/>
      <c r="NGL9" s="245"/>
      <c r="NGM9" s="246"/>
      <c r="NGN9" s="687"/>
      <c r="NGO9" s="687"/>
      <c r="NGP9" s="687"/>
      <c r="NGQ9" s="247"/>
      <c r="NGR9" s="248"/>
      <c r="NGS9" s="249"/>
      <c r="NGT9" s="245"/>
      <c r="NGU9" s="246"/>
      <c r="NGV9" s="687"/>
      <c r="NGW9" s="687"/>
      <c r="NGX9" s="687"/>
      <c r="NGY9" s="247"/>
      <c r="NGZ9" s="248"/>
      <c r="NHA9" s="249"/>
      <c r="NHB9" s="245"/>
      <c r="NHC9" s="246"/>
      <c r="NHD9" s="687"/>
      <c r="NHE9" s="687"/>
      <c r="NHF9" s="687"/>
      <c r="NHG9" s="247"/>
      <c r="NHH9" s="248"/>
      <c r="NHI9" s="249"/>
      <c r="NHJ9" s="245"/>
      <c r="NHK9" s="246"/>
      <c r="NHL9" s="687"/>
      <c r="NHM9" s="687"/>
      <c r="NHN9" s="687"/>
      <c r="NHO9" s="247"/>
      <c r="NHP9" s="248"/>
      <c r="NHQ9" s="249"/>
      <c r="NHR9" s="245"/>
      <c r="NHS9" s="246"/>
      <c r="NHT9" s="687"/>
      <c r="NHU9" s="687"/>
      <c r="NHV9" s="687"/>
      <c r="NHW9" s="247"/>
      <c r="NHX9" s="248"/>
      <c r="NHY9" s="249"/>
      <c r="NHZ9" s="245"/>
      <c r="NIA9" s="246"/>
      <c r="NIB9" s="687"/>
      <c r="NIC9" s="687"/>
      <c r="NID9" s="687"/>
      <c r="NIE9" s="247"/>
      <c r="NIF9" s="248"/>
      <c r="NIG9" s="249"/>
      <c r="NIH9" s="245"/>
      <c r="NII9" s="246"/>
      <c r="NIJ9" s="687"/>
      <c r="NIK9" s="687"/>
      <c r="NIL9" s="687"/>
      <c r="NIM9" s="247"/>
      <c r="NIN9" s="248"/>
      <c r="NIO9" s="249"/>
      <c r="NIP9" s="245"/>
      <c r="NIQ9" s="246"/>
      <c r="NIR9" s="687"/>
      <c r="NIS9" s="687"/>
      <c r="NIT9" s="687"/>
      <c r="NIU9" s="247"/>
      <c r="NIV9" s="248"/>
      <c r="NIW9" s="249"/>
      <c r="NIX9" s="245"/>
      <c r="NIY9" s="246"/>
      <c r="NIZ9" s="687"/>
      <c r="NJA9" s="687"/>
      <c r="NJB9" s="687"/>
      <c r="NJC9" s="247"/>
      <c r="NJD9" s="248"/>
      <c r="NJE9" s="249"/>
      <c r="NJF9" s="245"/>
      <c r="NJG9" s="246"/>
      <c r="NJH9" s="687"/>
      <c r="NJI9" s="687"/>
      <c r="NJJ9" s="687"/>
      <c r="NJK9" s="247"/>
      <c r="NJL9" s="248"/>
      <c r="NJM9" s="249"/>
      <c r="NJN9" s="245"/>
      <c r="NJO9" s="246"/>
      <c r="NJP9" s="687"/>
      <c r="NJQ9" s="687"/>
      <c r="NJR9" s="687"/>
      <c r="NJS9" s="247"/>
      <c r="NJT9" s="248"/>
      <c r="NJU9" s="249"/>
      <c r="NJV9" s="245"/>
      <c r="NJW9" s="246"/>
      <c r="NJX9" s="687"/>
      <c r="NJY9" s="687"/>
      <c r="NJZ9" s="687"/>
      <c r="NKA9" s="247"/>
      <c r="NKB9" s="248"/>
      <c r="NKC9" s="249"/>
      <c r="NKD9" s="245"/>
      <c r="NKE9" s="246"/>
      <c r="NKF9" s="687"/>
      <c r="NKG9" s="687"/>
      <c r="NKH9" s="687"/>
      <c r="NKI9" s="247"/>
      <c r="NKJ9" s="248"/>
      <c r="NKK9" s="249"/>
      <c r="NKL9" s="245"/>
      <c r="NKM9" s="246"/>
      <c r="NKN9" s="687"/>
      <c r="NKO9" s="687"/>
      <c r="NKP9" s="687"/>
      <c r="NKQ9" s="247"/>
      <c r="NKR9" s="248"/>
      <c r="NKS9" s="249"/>
      <c r="NKT9" s="245"/>
      <c r="NKU9" s="246"/>
      <c r="NKV9" s="687"/>
      <c r="NKW9" s="687"/>
      <c r="NKX9" s="687"/>
      <c r="NKY9" s="247"/>
      <c r="NKZ9" s="248"/>
      <c r="NLA9" s="249"/>
      <c r="NLB9" s="245"/>
      <c r="NLC9" s="246"/>
      <c r="NLD9" s="687"/>
      <c r="NLE9" s="687"/>
      <c r="NLF9" s="687"/>
      <c r="NLG9" s="247"/>
      <c r="NLH9" s="248"/>
      <c r="NLI9" s="249"/>
      <c r="NLJ9" s="245"/>
      <c r="NLK9" s="246"/>
      <c r="NLL9" s="687"/>
      <c r="NLM9" s="687"/>
      <c r="NLN9" s="687"/>
      <c r="NLO9" s="247"/>
      <c r="NLP9" s="248"/>
      <c r="NLQ9" s="249"/>
      <c r="NLR9" s="245"/>
      <c r="NLS9" s="246"/>
      <c r="NLT9" s="687"/>
      <c r="NLU9" s="687"/>
      <c r="NLV9" s="687"/>
      <c r="NLW9" s="247"/>
      <c r="NLX9" s="248"/>
      <c r="NLY9" s="249"/>
      <c r="NLZ9" s="245"/>
      <c r="NMA9" s="246"/>
      <c r="NMB9" s="687"/>
      <c r="NMC9" s="687"/>
      <c r="NMD9" s="687"/>
      <c r="NME9" s="247"/>
      <c r="NMF9" s="248"/>
      <c r="NMG9" s="249"/>
      <c r="NMH9" s="245"/>
      <c r="NMI9" s="246"/>
      <c r="NMJ9" s="687"/>
      <c r="NMK9" s="687"/>
      <c r="NML9" s="687"/>
      <c r="NMM9" s="247"/>
      <c r="NMN9" s="248"/>
      <c r="NMO9" s="249"/>
      <c r="NMP9" s="245"/>
      <c r="NMQ9" s="246"/>
      <c r="NMR9" s="687"/>
      <c r="NMS9" s="687"/>
      <c r="NMT9" s="687"/>
      <c r="NMU9" s="247"/>
      <c r="NMV9" s="248"/>
      <c r="NMW9" s="249"/>
      <c r="NMX9" s="245"/>
      <c r="NMY9" s="246"/>
      <c r="NMZ9" s="687"/>
      <c r="NNA9" s="687"/>
      <c r="NNB9" s="687"/>
      <c r="NNC9" s="247"/>
      <c r="NND9" s="248"/>
      <c r="NNE9" s="249"/>
      <c r="NNF9" s="245"/>
      <c r="NNG9" s="246"/>
      <c r="NNH9" s="687"/>
      <c r="NNI9" s="687"/>
      <c r="NNJ9" s="687"/>
      <c r="NNK9" s="247"/>
      <c r="NNL9" s="248"/>
      <c r="NNM9" s="249"/>
      <c r="NNN9" s="245"/>
      <c r="NNO9" s="246"/>
      <c r="NNP9" s="687"/>
      <c r="NNQ9" s="687"/>
      <c r="NNR9" s="687"/>
      <c r="NNS9" s="247"/>
      <c r="NNT9" s="248"/>
      <c r="NNU9" s="249"/>
      <c r="NNV9" s="245"/>
      <c r="NNW9" s="246"/>
      <c r="NNX9" s="687"/>
      <c r="NNY9" s="687"/>
      <c r="NNZ9" s="687"/>
      <c r="NOA9" s="247"/>
      <c r="NOB9" s="248"/>
      <c r="NOC9" s="249"/>
      <c r="NOD9" s="245"/>
      <c r="NOE9" s="246"/>
      <c r="NOF9" s="687"/>
      <c r="NOG9" s="687"/>
      <c r="NOH9" s="687"/>
      <c r="NOI9" s="247"/>
      <c r="NOJ9" s="248"/>
      <c r="NOK9" s="249"/>
      <c r="NOL9" s="245"/>
      <c r="NOM9" s="246"/>
      <c r="NON9" s="687"/>
      <c r="NOO9" s="687"/>
      <c r="NOP9" s="687"/>
      <c r="NOQ9" s="247"/>
      <c r="NOR9" s="248"/>
      <c r="NOS9" s="249"/>
      <c r="NOT9" s="245"/>
      <c r="NOU9" s="246"/>
      <c r="NOV9" s="687"/>
      <c r="NOW9" s="687"/>
      <c r="NOX9" s="687"/>
      <c r="NOY9" s="247"/>
      <c r="NOZ9" s="248"/>
      <c r="NPA9" s="249"/>
      <c r="NPB9" s="245"/>
      <c r="NPC9" s="246"/>
      <c r="NPD9" s="687"/>
      <c r="NPE9" s="687"/>
      <c r="NPF9" s="687"/>
      <c r="NPG9" s="247"/>
      <c r="NPH9" s="248"/>
      <c r="NPI9" s="249"/>
      <c r="NPJ9" s="245"/>
      <c r="NPK9" s="246"/>
      <c r="NPL9" s="687"/>
      <c r="NPM9" s="687"/>
      <c r="NPN9" s="687"/>
      <c r="NPO9" s="247"/>
      <c r="NPP9" s="248"/>
      <c r="NPQ9" s="249"/>
      <c r="NPR9" s="245"/>
      <c r="NPS9" s="246"/>
      <c r="NPT9" s="687"/>
      <c r="NPU9" s="687"/>
      <c r="NPV9" s="687"/>
      <c r="NPW9" s="247"/>
      <c r="NPX9" s="248"/>
      <c r="NPY9" s="249"/>
      <c r="NPZ9" s="245"/>
      <c r="NQA9" s="246"/>
      <c r="NQB9" s="687"/>
      <c r="NQC9" s="687"/>
      <c r="NQD9" s="687"/>
      <c r="NQE9" s="247"/>
      <c r="NQF9" s="248"/>
      <c r="NQG9" s="249"/>
      <c r="NQH9" s="245"/>
      <c r="NQI9" s="246"/>
      <c r="NQJ9" s="687"/>
      <c r="NQK9" s="687"/>
      <c r="NQL9" s="687"/>
      <c r="NQM9" s="247"/>
      <c r="NQN9" s="248"/>
      <c r="NQO9" s="249"/>
      <c r="NQP9" s="245"/>
      <c r="NQQ9" s="246"/>
      <c r="NQR9" s="687"/>
      <c r="NQS9" s="687"/>
      <c r="NQT9" s="687"/>
      <c r="NQU9" s="247"/>
      <c r="NQV9" s="248"/>
      <c r="NQW9" s="249"/>
      <c r="NQX9" s="245"/>
      <c r="NQY9" s="246"/>
      <c r="NQZ9" s="687"/>
      <c r="NRA9" s="687"/>
      <c r="NRB9" s="687"/>
      <c r="NRC9" s="247"/>
      <c r="NRD9" s="248"/>
      <c r="NRE9" s="249"/>
      <c r="NRF9" s="245"/>
      <c r="NRG9" s="246"/>
      <c r="NRH9" s="687"/>
      <c r="NRI9" s="687"/>
      <c r="NRJ9" s="687"/>
      <c r="NRK9" s="247"/>
      <c r="NRL9" s="248"/>
      <c r="NRM9" s="249"/>
      <c r="NRN9" s="245"/>
      <c r="NRO9" s="246"/>
      <c r="NRP9" s="687"/>
      <c r="NRQ9" s="687"/>
      <c r="NRR9" s="687"/>
      <c r="NRS9" s="247"/>
      <c r="NRT9" s="248"/>
      <c r="NRU9" s="249"/>
      <c r="NRV9" s="245"/>
      <c r="NRW9" s="246"/>
      <c r="NRX9" s="687"/>
      <c r="NRY9" s="687"/>
      <c r="NRZ9" s="687"/>
      <c r="NSA9" s="247"/>
      <c r="NSB9" s="248"/>
      <c r="NSC9" s="249"/>
      <c r="NSD9" s="245"/>
      <c r="NSE9" s="246"/>
      <c r="NSF9" s="687"/>
      <c r="NSG9" s="687"/>
      <c r="NSH9" s="687"/>
      <c r="NSI9" s="247"/>
      <c r="NSJ9" s="248"/>
      <c r="NSK9" s="249"/>
      <c r="NSL9" s="245"/>
      <c r="NSM9" s="246"/>
      <c r="NSN9" s="687"/>
      <c r="NSO9" s="687"/>
      <c r="NSP9" s="687"/>
      <c r="NSQ9" s="247"/>
      <c r="NSR9" s="248"/>
      <c r="NSS9" s="249"/>
      <c r="NST9" s="245"/>
      <c r="NSU9" s="246"/>
      <c r="NSV9" s="687"/>
      <c r="NSW9" s="687"/>
      <c r="NSX9" s="687"/>
      <c r="NSY9" s="247"/>
      <c r="NSZ9" s="248"/>
      <c r="NTA9" s="249"/>
      <c r="NTB9" s="245"/>
      <c r="NTC9" s="246"/>
      <c r="NTD9" s="687"/>
      <c r="NTE9" s="687"/>
      <c r="NTF9" s="687"/>
      <c r="NTG9" s="247"/>
      <c r="NTH9" s="248"/>
      <c r="NTI9" s="249"/>
      <c r="NTJ9" s="245"/>
      <c r="NTK9" s="246"/>
      <c r="NTL9" s="687"/>
      <c r="NTM9" s="687"/>
      <c r="NTN9" s="687"/>
      <c r="NTO9" s="247"/>
      <c r="NTP9" s="248"/>
      <c r="NTQ9" s="249"/>
      <c r="NTR9" s="245"/>
      <c r="NTS9" s="246"/>
      <c r="NTT9" s="687"/>
      <c r="NTU9" s="687"/>
      <c r="NTV9" s="687"/>
      <c r="NTW9" s="247"/>
      <c r="NTX9" s="248"/>
      <c r="NTY9" s="249"/>
      <c r="NTZ9" s="245"/>
      <c r="NUA9" s="246"/>
      <c r="NUB9" s="687"/>
      <c r="NUC9" s="687"/>
      <c r="NUD9" s="687"/>
      <c r="NUE9" s="247"/>
      <c r="NUF9" s="248"/>
      <c r="NUG9" s="249"/>
      <c r="NUH9" s="245"/>
      <c r="NUI9" s="246"/>
      <c r="NUJ9" s="687"/>
      <c r="NUK9" s="687"/>
      <c r="NUL9" s="687"/>
      <c r="NUM9" s="247"/>
      <c r="NUN9" s="248"/>
      <c r="NUO9" s="249"/>
      <c r="NUP9" s="245"/>
      <c r="NUQ9" s="246"/>
      <c r="NUR9" s="687"/>
      <c r="NUS9" s="687"/>
      <c r="NUT9" s="687"/>
      <c r="NUU9" s="247"/>
      <c r="NUV9" s="248"/>
      <c r="NUW9" s="249"/>
      <c r="NUX9" s="245"/>
      <c r="NUY9" s="246"/>
      <c r="NUZ9" s="687"/>
      <c r="NVA9" s="687"/>
      <c r="NVB9" s="687"/>
      <c r="NVC9" s="247"/>
      <c r="NVD9" s="248"/>
      <c r="NVE9" s="249"/>
      <c r="NVF9" s="245"/>
      <c r="NVG9" s="246"/>
      <c r="NVH9" s="687"/>
      <c r="NVI9" s="687"/>
      <c r="NVJ9" s="687"/>
      <c r="NVK9" s="247"/>
      <c r="NVL9" s="248"/>
      <c r="NVM9" s="249"/>
      <c r="NVN9" s="245"/>
      <c r="NVO9" s="246"/>
      <c r="NVP9" s="687"/>
      <c r="NVQ9" s="687"/>
      <c r="NVR9" s="687"/>
      <c r="NVS9" s="247"/>
      <c r="NVT9" s="248"/>
      <c r="NVU9" s="249"/>
      <c r="NVV9" s="245"/>
      <c r="NVW9" s="246"/>
      <c r="NVX9" s="687"/>
      <c r="NVY9" s="687"/>
      <c r="NVZ9" s="687"/>
      <c r="NWA9" s="247"/>
      <c r="NWB9" s="248"/>
      <c r="NWC9" s="249"/>
      <c r="NWD9" s="245"/>
      <c r="NWE9" s="246"/>
      <c r="NWF9" s="687"/>
      <c r="NWG9" s="687"/>
      <c r="NWH9" s="687"/>
      <c r="NWI9" s="247"/>
      <c r="NWJ9" s="248"/>
      <c r="NWK9" s="249"/>
      <c r="NWL9" s="245"/>
      <c r="NWM9" s="246"/>
      <c r="NWN9" s="687"/>
      <c r="NWO9" s="687"/>
      <c r="NWP9" s="687"/>
      <c r="NWQ9" s="247"/>
      <c r="NWR9" s="248"/>
      <c r="NWS9" s="249"/>
      <c r="NWT9" s="245"/>
      <c r="NWU9" s="246"/>
      <c r="NWV9" s="687"/>
      <c r="NWW9" s="687"/>
      <c r="NWX9" s="687"/>
      <c r="NWY9" s="247"/>
      <c r="NWZ9" s="248"/>
      <c r="NXA9" s="249"/>
      <c r="NXB9" s="245"/>
      <c r="NXC9" s="246"/>
      <c r="NXD9" s="687"/>
      <c r="NXE9" s="687"/>
      <c r="NXF9" s="687"/>
      <c r="NXG9" s="247"/>
      <c r="NXH9" s="248"/>
      <c r="NXI9" s="249"/>
      <c r="NXJ9" s="245"/>
      <c r="NXK9" s="246"/>
      <c r="NXL9" s="687"/>
      <c r="NXM9" s="687"/>
      <c r="NXN9" s="687"/>
      <c r="NXO9" s="247"/>
      <c r="NXP9" s="248"/>
      <c r="NXQ9" s="249"/>
      <c r="NXR9" s="245"/>
      <c r="NXS9" s="246"/>
      <c r="NXT9" s="687"/>
      <c r="NXU9" s="687"/>
      <c r="NXV9" s="687"/>
      <c r="NXW9" s="247"/>
      <c r="NXX9" s="248"/>
      <c r="NXY9" s="249"/>
      <c r="NXZ9" s="245"/>
      <c r="NYA9" s="246"/>
      <c r="NYB9" s="687"/>
      <c r="NYC9" s="687"/>
      <c r="NYD9" s="687"/>
      <c r="NYE9" s="247"/>
      <c r="NYF9" s="248"/>
      <c r="NYG9" s="249"/>
      <c r="NYH9" s="245"/>
      <c r="NYI9" s="246"/>
      <c r="NYJ9" s="687"/>
      <c r="NYK9" s="687"/>
      <c r="NYL9" s="687"/>
      <c r="NYM9" s="247"/>
      <c r="NYN9" s="248"/>
      <c r="NYO9" s="249"/>
      <c r="NYP9" s="245"/>
      <c r="NYQ9" s="246"/>
      <c r="NYR9" s="687"/>
      <c r="NYS9" s="687"/>
      <c r="NYT9" s="687"/>
      <c r="NYU9" s="247"/>
      <c r="NYV9" s="248"/>
      <c r="NYW9" s="249"/>
      <c r="NYX9" s="245"/>
      <c r="NYY9" s="246"/>
      <c r="NYZ9" s="687"/>
      <c r="NZA9" s="687"/>
      <c r="NZB9" s="687"/>
      <c r="NZC9" s="247"/>
      <c r="NZD9" s="248"/>
      <c r="NZE9" s="249"/>
      <c r="NZF9" s="245"/>
      <c r="NZG9" s="246"/>
      <c r="NZH9" s="687"/>
      <c r="NZI9" s="687"/>
      <c r="NZJ9" s="687"/>
      <c r="NZK9" s="247"/>
      <c r="NZL9" s="248"/>
      <c r="NZM9" s="249"/>
      <c r="NZN9" s="245"/>
      <c r="NZO9" s="246"/>
      <c r="NZP9" s="687"/>
      <c r="NZQ9" s="687"/>
      <c r="NZR9" s="687"/>
      <c r="NZS9" s="247"/>
      <c r="NZT9" s="248"/>
      <c r="NZU9" s="249"/>
      <c r="NZV9" s="245"/>
      <c r="NZW9" s="246"/>
      <c r="NZX9" s="687"/>
      <c r="NZY9" s="687"/>
      <c r="NZZ9" s="687"/>
      <c r="OAA9" s="247"/>
      <c r="OAB9" s="248"/>
      <c r="OAC9" s="249"/>
      <c r="OAD9" s="245"/>
      <c r="OAE9" s="246"/>
      <c r="OAF9" s="687"/>
      <c r="OAG9" s="687"/>
      <c r="OAH9" s="687"/>
      <c r="OAI9" s="247"/>
      <c r="OAJ9" s="248"/>
      <c r="OAK9" s="249"/>
      <c r="OAL9" s="245"/>
      <c r="OAM9" s="246"/>
      <c r="OAN9" s="687"/>
      <c r="OAO9" s="687"/>
      <c r="OAP9" s="687"/>
      <c r="OAQ9" s="247"/>
      <c r="OAR9" s="248"/>
      <c r="OAS9" s="249"/>
      <c r="OAT9" s="245"/>
      <c r="OAU9" s="246"/>
      <c r="OAV9" s="687"/>
      <c r="OAW9" s="687"/>
      <c r="OAX9" s="687"/>
      <c r="OAY9" s="247"/>
      <c r="OAZ9" s="248"/>
      <c r="OBA9" s="249"/>
      <c r="OBB9" s="245"/>
      <c r="OBC9" s="246"/>
      <c r="OBD9" s="687"/>
      <c r="OBE9" s="687"/>
      <c r="OBF9" s="687"/>
      <c r="OBG9" s="247"/>
      <c r="OBH9" s="248"/>
      <c r="OBI9" s="249"/>
      <c r="OBJ9" s="245"/>
      <c r="OBK9" s="246"/>
      <c r="OBL9" s="687"/>
      <c r="OBM9" s="687"/>
      <c r="OBN9" s="687"/>
      <c r="OBO9" s="247"/>
      <c r="OBP9" s="248"/>
      <c r="OBQ9" s="249"/>
      <c r="OBR9" s="245"/>
      <c r="OBS9" s="246"/>
      <c r="OBT9" s="687"/>
      <c r="OBU9" s="687"/>
      <c r="OBV9" s="687"/>
      <c r="OBW9" s="247"/>
      <c r="OBX9" s="248"/>
      <c r="OBY9" s="249"/>
      <c r="OBZ9" s="245"/>
      <c r="OCA9" s="246"/>
      <c r="OCB9" s="687"/>
      <c r="OCC9" s="687"/>
      <c r="OCD9" s="687"/>
      <c r="OCE9" s="247"/>
      <c r="OCF9" s="248"/>
      <c r="OCG9" s="249"/>
      <c r="OCH9" s="245"/>
      <c r="OCI9" s="246"/>
      <c r="OCJ9" s="687"/>
      <c r="OCK9" s="687"/>
      <c r="OCL9" s="687"/>
      <c r="OCM9" s="247"/>
      <c r="OCN9" s="248"/>
      <c r="OCO9" s="249"/>
      <c r="OCP9" s="245"/>
      <c r="OCQ9" s="246"/>
      <c r="OCR9" s="687"/>
      <c r="OCS9" s="687"/>
      <c r="OCT9" s="687"/>
      <c r="OCU9" s="247"/>
      <c r="OCV9" s="248"/>
      <c r="OCW9" s="249"/>
      <c r="OCX9" s="245"/>
      <c r="OCY9" s="246"/>
      <c r="OCZ9" s="687"/>
      <c r="ODA9" s="687"/>
      <c r="ODB9" s="687"/>
      <c r="ODC9" s="247"/>
      <c r="ODD9" s="248"/>
      <c r="ODE9" s="249"/>
      <c r="ODF9" s="245"/>
      <c r="ODG9" s="246"/>
      <c r="ODH9" s="687"/>
      <c r="ODI9" s="687"/>
      <c r="ODJ9" s="687"/>
      <c r="ODK9" s="247"/>
      <c r="ODL9" s="248"/>
      <c r="ODM9" s="249"/>
      <c r="ODN9" s="245"/>
      <c r="ODO9" s="246"/>
      <c r="ODP9" s="687"/>
      <c r="ODQ9" s="687"/>
      <c r="ODR9" s="687"/>
      <c r="ODS9" s="247"/>
      <c r="ODT9" s="248"/>
      <c r="ODU9" s="249"/>
      <c r="ODV9" s="245"/>
      <c r="ODW9" s="246"/>
      <c r="ODX9" s="687"/>
      <c r="ODY9" s="687"/>
      <c r="ODZ9" s="687"/>
      <c r="OEA9" s="247"/>
      <c r="OEB9" s="248"/>
      <c r="OEC9" s="249"/>
      <c r="OED9" s="245"/>
      <c r="OEE9" s="246"/>
      <c r="OEF9" s="687"/>
      <c r="OEG9" s="687"/>
      <c r="OEH9" s="687"/>
      <c r="OEI9" s="247"/>
      <c r="OEJ9" s="248"/>
      <c r="OEK9" s="249"/>
      <c r="OEL9" s="245"/>
      <c r="OEM9" s="246"/>
      <c r="OEN9" s="687"/>
      <c r="OEO9" s="687"/>
      <c r="OEP9" s="687"/>
      <c r="OEQ9" s="247"/>
      <c r="OER9" s="248"/>
      <c r="OES9" s="249"/>
      <c r="OET9" s="245"/>
      <c r="OEU9" s="246"/>
      <c r="OEV9" s="687"/>
      <c r="OEW9" s="687"/>
      <c r="OEX9" s="687"/>
      <c r="OEY9" s="247"/>
      <c r="OEZ9" s="248"/>
      <c r="OFA9" s="249"/>
      <c r="OFB9" s="245"/>
      <c r="OFC9" s="246"/>
      <c r="OFD9" s="687"/>
      <c r="OFE9" s="687"/>
      <c r="OFF9" s="687"/>
      <c r="OFG9" s="247"/>
      <c r="OFH9" s="248"/>
      <c r="OFI9" s="249"/>
      <c r="OFJ9" s="245"/>
      <c r="OFK9" s="246"/>
      <c r="OFL9" s="687"/>
      <c r="OFM9" s="687"/>
      <c r="OFN9" s="687"/>
      <c r="OFO9" s="247"/>
      <c r="OFP9" s="248"/>
      <c r="OFQ9" s="249"/>
      <c r="OFR9" s="245"/>
      <c r="OFS9" s="246"/>
      <c r="OFT9" s="687"/>
      <c r="OFU9" s="687"/>
      <c r="OFV9" s="687"/>
      <c r="OFW9" s="247"/>
      <c r="OFX9" s="248"/>
      <c r="OFY9" s="249"/>
      <c r="OFZ9" s="245"/>
      <c r="OGA9" s="246"/>
      <c r="OGB9" s="687"/>
      <c r="OGC9" s="687"/>
      <c r="OGD9" s="687"/>
      <c r="OGE9" s="247"/>
      <c r="OGF9" s="248"/>
      <c r="OGG9" s="249"/>
      <c r="OGH9" s="245"/>
      <c r="OGI9" s="246"/>
      <c r="OGJ9" s="687"/>
      <c r="OGK9" s="687"/>
      <c r="OGL9" s="687"/>
      <c r="OGM9" s="247"/>
      <c r="OGN9" s="248"/>
      <c r="OGO9" s="249"/>
      <c r="OGP9" s="245"/>
      <c r="OGQ9" s="246"/>
      <c r="OGR9" s="687"/>
      <c r="OGS9" s="687"/>
      <c r="OGT9" s="687"/>
      <c r="OGU9" s="247"/>
      <c r="OGV9" s="248"/>
      <c r="OGW9" s="249"/>
      <c r="OGX9" s="245"/>
      <c r="OGY9" s="246"/>
      <c r="OGZ9" s="687"/>
      <c r="OHA9" s="687"/>
      <c r="OHB9" s="687"/>
      <c r="OHC9" s="247"/>
      <c r="OHD9" s="248"/>
      <c r="OHE9" s="249"/>
      <c r="OHF9" s="245"/>
      <c r="OHG9" s="246"/>
      <c r="OHH9" s="687"/>
      <c r="OHI9" s="687"/>
      <c r="OHJ9" s="687"/>
      <c r="OHK9" s="247"/>
      <c r="OHL9" s="248"/>
      <c r="OHM9" s="249"/>
      <c r="OHN9" s="245"/>
      <c r="OHO9" s="246"/>
      <c r="OHP9" s="687"/>
      <c r="OHQ9" s="687"/>
      <c r="OHR9" s="687"/>
      <c r="OHS9" s="247"/>
      <c r="OHT9" s="248"/>
      <c r="OHU9" s="249"/>
      <c r="OHV9" s="245"/>
      <c r="OHW9" s="246"/>
      <c r="OHX9" s="687"/>
      <c r="OHY9" s="687"/>
      <c r="OHZ9" s="687"/>
      <c r="OIA9" s="247"/>
      <c r="OIB9" s="248"/>
      <c r="OIC9" s="249"/>
      <c r="OID9" s="245"/>
      <c r="OIE9" s="246"/>
      <c r="OIF9" s="687"/>
      <c r="OIG9" s="687"/>
      <c r="OIH9" s="687"/>
      <c r="OII9" s="247"/>
      <c r="OIJ9" s="248"/>
      <c r="OIK9" s="249"/>
      <c r="OIL9" s="245"/>
      <c r="OIM9" s="246"/>
      <c r="OIN9" s="687"/>
      <c r="OIO9" s="687"/>
      <c r="OIP9" s="687"/>
      <c r="OIQ9" s="247"/>
      <c r="OIR9" s="248"/>
      <c r="OIS9" s="249"/>
      <c r="OIT9" s="245"/>
      <c r="OIU9" s="246"/>
      <c r="OIV9" s="687"/>
      <c r="OIW9" s="687"/>
      <c r="OIX9" s="687"/>
      <c r="OIY9" s="247"/>
      <c r="OIZ9" s="248"/>
      <c r="OJA9" s="249"/>
      <c r="OJB9" s="245"/>
      <c r="OJC9" s="246"/>
      <c r="OJD9" s="687"/>
      <c r="OJE9" s="687"/>
      <c r="OJF9" s="687"/>
      <c r="OJG9" s="247"/>
      <c r="OJH9" s="248"/>
      <c r="OJI9" s="249"/>
      <c r="OJJ9" s="245"/>
      <c r="OJK9" s="246"/>
      <c r="OJL9" s="687"/>
      <c r="OJM9" s="687"/>
      <c r="OJN9" s="687"/>
      <c r="OJO9" s="247"/>
      <c r="OJP9" s="248"/>
      <c r="OJQ9" s="249"/>
      <c r="OJR9" s="245"/>
      <c r="OJS9" s="246"/>
      <c r="OJT9" s="687"/>
      <c r="OJU9" s="687"/>
      <c r="OJV9" s="687"/>
      <c r="OJW9" s="247"/>
      <c r="OJX9" s="248"/>
      <c r="OJY9" s="249"/>
      <c r="OJZ9" s="245"/>
      <c r="OKA9" s="246"/>
      <c r="OKB9" s="687"/>
      <c r="OKC9" s="687"/>
      <c r="OKD9" s="687"/>
      <c r="OKE9" s="247"/>
      <c r="OKF9" s="248"/>
      <c r="OKG9" s="249"/>
      <c r="OKH9" s="245"/>
      <c r="OKI9" s="246"/>
      <c r="OKJ9" s="687"/>
      <c r="OKK9" s="687"/>
      <c r="OKL9" s="687"/>
      <c r="OKM9" s="247"/>
      <c r="OKN9" s="248"/>
      <c r="OKO9" s="249"/>
      <c r="OKP9" s="245"/>
      <c r="OKQ9" s="246"/>
      <c r="OKR9" s="687"/>
      <c r="OKS9" s="687"/>
      <c r="OKT9" s="687"/>
      <c r="OKU9" s="247"/>
      <c r="OKV9" s="248"/>
      <c r="OKW9" s="249"/>
      <c r="OKX9" s="245"/>
      <c r="OKY9" s="246"/>
      <c r="OKZ9" s="687"/>
      <c r="OLA9" s="687"/>
      <c r="OLB9" s="687"/>
      <c r="OLC9" s="247"/>
      <c r="OLD9" s="248"/>
      <c r="OLE9" s="249"/>
      <c r="OLF9" s="245"/>
      <c r="OLG9" s="246"/>
      <c r="OLH9" s="687"/>
      <c r="OLI9" s="687"/>
      <c r="OLJ9" s="687"/>
      <c r="OLK9" s="247"/>
      <c r="OLL9" s="248"/>
      <c r="OLM9" s="249"/>
      <c r="OLN9" s="245"/>
      <c r="OLO9" s="246"/>
      <c r="OLP9" s="687"/>
      <c r="OLQ9" s="687"/>
      <c r="OLR9" s="687"/>
      <c r="OLS9" s="247"/>
      <c r="OLT9" s="248"/>
      <c r="OLU9" s="249"/>
      <c r="OLV9" s="245"/>
      <c r="OLW9" s="246"/>
      <c r="OLX9" s="687"/>
      <c r="OLY9" s="687"/>
      <c r="OLZ9" s="687"/>
      <c r="OMA9" s="247"/>
      <c r="OMB9" s="248"/>
      <c r="OMC9" s="249"/>
      <c r="OMD9" s="245"/>
      <c r="OME9" s="246"/>
      <c r="OMF9" s="687"/>
      <c r="OMG9" s="687"/>
      <c r="OMH9" s="687"/>
      <c r="OMI9" s="247"/>
      <c r="OMJ9" s="248"/>
      <c r="OMK9" s="249"/>
      <c r="OML9" s="245"/>
      <c r="OMM9" s="246"/>
      <c r="OMN9" s="687"/>
      <c r="OMO9" s="687"/>
      <c r="OMP9" s="687"/>
      <c r="OMQ9" s="247"/>
      <c r="OMR9" s="248"/>
      <c r="OMS9" s="249"/>
      <c r="OMT9" s="245"/>
      <c r="OMU9" s="246"/>
      <c r="OMV9" s="687"/>
      <c r="OMW9" s="687"/>
      <c r="OMX9" s="687"/>
      <c r="OMY9" s="247"/>
      <c r="OMZ9" s="248"/>
      <c r="ONA9" s="249"/>
      <c r="ONB9" s="245"/>
      <c r="ONC9" s="246"/>
      <c r="OND9" s="687"/>
      <c r="ONE9" s="687"/>
      <c r="ONF9" s="687"/>
      <c r="ONG9" s="247"/>
      <c r="ONH9" s="248"/>
      <c r="ONI9" s="249"/>
      <c r="ONJ9" s="245"/>
      <c r="ONK9" s="246"/>
      <c r="ONL9" s="687"/>
      <c r="ONM9" s="687"/>
      <c r="ONN9" s="687"/>
      <c r="ONO9" s="247"/>
      <c r="ONP9" s="248"/>
      <c r="ONQ9" s="249"/>
      <c r="ONR9" s="245"/>
      <c r="ONS9" s="246"/>
      <c r="ONT9" s="687"/>
      <c r="ONU9" s="687"/>
      <c r="ONV9" s="687"/>
      <c r="ONW9" s="247"/>
      <c r="ONX9" s="248"/>
      <c r="ONY9" s="249"/>
      <c r="ONZ9" s="245"/>
      <c r="OOA9" s="246"/>
      <c r="OOB9" s="687"/>
      <c r="OOC9" s="687"/>
      <c r="OOD9" s="687"/>
      <c r="OOE9" s="247"/>
      <c r="OOF9" s="248"/>
      <c r="OOG9" s="249"/>
      <c r="OOH9" s="245"/>
      <c r="OOI9" s="246"/>
      <c r="OOJ9" s="687"/>
      <c r="OOK9" s="687"/>
      <c r="OOL9" s="687"/>
      <c r="OOM9" s="247"/>
      <c r="OON9" s="248"/>
      <c r="OOO9" s="249"/>
      <c r="OOP9" s="245"/>
      <c r="OOQ9" s="246"/>
      <c r="OOR9" s="687"/>
      <c r="OOS9" s="687"/>
      <c r="OOT9" s="687"/>
      <c r="OOU9" s="247"/>
      <c r="OOV9" s="248"/>
      <c r="OOW9" s="249"/>
      <c r="OOX9" s="245"/>
      <c r="OOY9" s="246"/>
      <c r="OOZ9" s="687"/>
      <c r="OPA9" s="687"/>
      <c r="OPB9" s="687"/>
      <c r="OPC9" s="247"/>
      <c r="OPD9" s="248"/>
      <c r="OPE9" s="249"/>
      <c r="OPF9" s="245"/>
      <c r="OPG9" s="246"/>
      <c r="OPH9" s="687"/>
      <c r="OPI9" s="687"/>
      <c r="OPJ9" s="687"/>
      <c r="OPK9" s="247"/>
      <c r="OPL9" s="248"/>
      <c r="OPM9" s="249"/>
      <c r="OPN9" s="245"/>
      <c r="OPO9" s="246"/>
      <c r="OPP9" s="687"/>
      <c r="OPQ9" s="687"/>
      <c r="OPR9" s="687"/>
      <c r="OPS9" s="247"/>
      <c r="OPT9" s="248"/>
      <c r="OPU9" s="249"/>
      <c r="OPV9" s="245"/>
      <c r="OPW9" s="246"/>
      <c r="OPX9" s="687"/>
      <c r="OPY9" s="687"/>
      <c r="OPZ9" s="687"/>
      <c r="OQA9" s="247"/>
      <c r="OQB9" s="248"/>
      <c r="OQC9" s="249"/>
      <c r="OQD9" s="245"/>
      <c r="OQE9" s="246"/>
      <c r="OQF9" s="687"/>
      <c r="OQG9" s="687"/>
      <c r="OQH9" s="687"/>
      <c r="OQI9" s="247"/>
      <c r="OQJ9" s="248"/>
      <c r="OQK9" s="249"/>
      <c r="OQL9" s="245"/>
      <c r="OQM9" s="246"/>
      <c r="OQN9" s="687"/>
      <c r="OQO9" s="687"/>
      <c r="OQP9" s="687"/>
      <c r="OQQ9" s="247"/>
      <c r="OQR9" s="248"/>
      <c r="OQS9" s="249"/>
      <c r="OQT9" s="245"/>
      <c r="OQU9" s="246"/>
      <c r="OQV9" s="687"/>
      <c r="OQW9" s="687"/>
      <c r="OQX9" s="687"/>
      <c r="OQY9" s="247"/>
      <c r="OQZ9" s="248"/>
      <c r="ORA9" s="249"/>
      <c r="ORB9" s="245"/>
      <c r="ORC9" s="246"/>
      <c r="ORD9" s="687"/>
      <c r="ORE9" s="687"/>
      <c r="ORF9" s="687"/>
      <c r="ORG9" s="247"/>
      <c r="ORH9" s="248"/>
      <c r="ORI9" s="249"/>
      <c r="ORJ9" s="245"/>
      <c r="ORK9" s="246"/>
      <c r="ORL9" s="687"/>
      <c r="ORM9" s="687"/>
      <c r="ORN9" s="687"/>
      <c r="ORO9" s="247"/>
      <c r="ORP9" s="248"/>
      <c r="ORQ9" s="249"/>
      <c r="ORR9" s="245"/>
      <c r="ORS9" s="246"/>
      <c r="ORT9" s="687"/>
      <c r="ORU9" s="687"/>
      <c r="ORV9" s="687"/>
      <c r="ORW9" s="247"/>
      <c r="ORX9" s="248"/>
      <c r="ORY9" s="249"/>
      <c r="ORZ9" s="245"/>
      <c r="OSA9" s="246"/>
      <c r="OSB9" s="687"/>
      <c r="OSC9" s="687"/>
      <c r="OSD9" s="687"/>
      <c r="OSE9" s="247"/>
      <c r="OSF9" s="248"/>
      <c r="OSG9" s="249"/>
      <c r="OSH9" s="245"/>
      <c r="OSI9" s="246"/>
      <c r="OSJ9" s="687"/>
      <c r="OSK9" s="687"/>
      <c r="OSL9" s="687"/>
      <c r="OSM9" s="247"/>
      <c r="OSN9" s="248"/>
      <c r="OSO9" s="249"/>
      <c r="OSP9" s="245"/>
      <c r="OSQ9" s="246"/>
      <c r="OSR9" s="687"/>
      <c r="OSS9" s="687"/>
      <c r="OST9" s="687"/>
      <c r="OSU9" s="247"/>
      <c r="OSV9" s="248"/>
      <c r="OSW9" s="249"/>
      <c r="OSX9" s="245"/>
      <c r="OSY9" s="246"/>
      <c r="OSZ9" s="687"/>
      <c r="OTA9" s="687"/>
      <c r="OTB9" s="687"/>
      <c r="OTC9" s="247"/>
      <c r="OTD9" s="248"/>
      <c r="OTE9" s="249"/>
      <c r="OTF9" s="245"/>
      <c r="OTG9" s="246"/>
      <c r="OTH9" s="687"/>
      <c r="OTI9" s="687"/>
      <c r="OTJ9" s="687"/>
      <c r="OTK9" s="247"/>
      <c r="OTL9" s="248"/>
      <c r="OTM9" s="249"/>
      <c r="OTN9" s="245"/>
      <c r="OTO9" s="246"/>
      <c r="OTP9" s="687"/>
      <c r="OTQ9" s="687"/>
      <c r="OTR9" s="687"/>
      <c r="OTS9" s="247"/>
      <c r="OTT9" s="248"/>
      <c r="OTU9" s="249"/>
      <c r="OTV9" s="245"/>
      <c r="OTW9" s="246"/>
      <c r="OTX9" s="687"/>
      <c r="OTY9" s="687"/>
      <c r="OTZ9" s="687"/>
      <c r="OUA9" s="247"/>
      <c r="OUB9" s="248"/>
      <c r="OUC9" s="249"/>
      <c r="OUD9" s="245"/>
      <c r="OUE9" s="246"/>
      <c r="OUF9" s="687"/>
      <c r="OUG9" s="687"/>
      <c r="OUH9" s="687"/>
      <c r="OUI9" s="247"/>
      <c r="OUJ9" s="248"/>
      <c r="OUK9" s="249"/>
      <c r="OUL9" s="245"/>
      <c r="OUM9" s="246"/>
      <c r="OUN9" s="687"/>
      <c r="OUO9" s="687"/>
      <c r="OUP9" s="687"/>
      <c r="OUQ9" s="247"/>
      <c r="OUR9" s="248"/>
      <c r="OUS9" s="249"/>
      <c r="OUT9" s="245"/>
      <c r="OUU9" s="246"/>
      <c r="OUV9" s="687"/>
      <c r="OUW9" s="687"/>
      <c r="OUX9" s="687"/>
      <c r="OUY9" s="247"/>
      <c r="OUZ9" s="248"/>
      <c r="OVA9" s="249"/>
      <c r="OVB9" s="245"/>
      <c r="OVC9" s="246"/>
      <c r="OVD9" s="687"/>
      <c r="OVE9" s="687"/>
      <c r="OVF9" s="687"/>
      <c r="OVG9" s="247"/>
      <c r="OVH9" s="248"/>
      <c r="OVI9" s="249"/>
      <c r="OVJ9" s="245"/>
      <c r="OVK9" s="246"/>
      <c r="OVL9" s="687"/>
      <c r="OVM9" s="687"/>
      <c r="OVN9" s="687"/>
      <c r="OVO9" s="247"/>
      <c r="OVP9" s="248"/>
      <c r="OVQ9" s="249"/>
      <c r="OVR9" s="245"/>
      <c r="OVS9" s="246"/>
      <c r="OVT9" s="687"/>
      <c r="OVU9" s="687"/>
      <c r="OVV9" s="687"/>
      <c r="OVW9" s="247"/>
      <c r="OVX9" s="248"/>
      <c r="OVY9" s="249"/>
      <c r="OVZ9" s="245"/>
      <c r="OWA9" s="246"/>
      <c r="OWB9" s="687"/>
      <c r="OWC9" s="687"/>
      <c r="OWD9" s="687"/>
      <c r="OWE9" s="247"/>
      <c r="OWF9" s="248"/>
      <c r="OWG9" s="249"/>
      <c r="OWH9" s="245"/>
      <c r="OWI9" s="246"/>
      <c r="OWJ9" s="687"/>
      <c r="OWK9" s="687"/>
      <c r="OWL9" s="687"/>
      <c r="OWM9" s="247"/>
      <c r="OWN9" s="248"/>
      <c r="OWO9" s="249"/>
      <c r="OWP9" s="245"/>
      <c r="OWQ9" s="246"/>
      <c r="OWR9" s="687"/>
      <c r="OWS9" s="687"/>
      <c r="OWT9" s="687"/>
      <c r="OWU9" s="247"/>
      <c r="OWV9" s="248"/>
      <c r="OWW9" s="249"/>
      <c r="OWX9" s="245"/>
      <c r="OWY9" s="246"/>
      <c r="OWZ9" s="687"/>
      <c r="OXA9" s="687"/>
      <c r="OXB9" s="687"/>
      <c r="OXC9" s="247"/>
      <c r="OXD9" s="248"/>
      <c r="OXE9" s="249"/>
      <c r="OXF9" s="245"/>
      <c r="OXG9" s="246"/>
      <c r="OXH9" s="687"/>
      <c r="OXI9" s="687"/>
      <c r="OXJ9" s="687"/>
      <c r="OXK9" s="247"/>
      <c r="OXL9" s="248"/>
      <c r="OXM9" s="249"/>
      <c r="OXN9" s="245"/>
      <c r="OXO9" s="246"/>
      <c r="OXP9" s="687"/>
      <c r="OXQ9" s="687"/>
      <c r="OXR9" s="687"/>
      <c r="OXS9" s="247"/>
      <c r="OXT9" s="248"/>
      <c r="OXU9" s="249"/>
      <c r="OXV9" s="245"/>
      <c r="OXW9" s="246"/>
      <c r="OXX9" s="687"/>
      <c r="OXY9" s="687"/>
      <c r="OXZ9" s="687"/>
      <c r="OYA9" s="247"/>
      <c r="OYB9" s="248"/>
      <c r="OYC9" s="249"/>
      <c r="OYD9" s="245"/>
      <c r="OYE9" s="246"/>
      <c r="OYF9" s="687"/>
      <c r="OYG9" s="687"/>
      <c r="OYH9" s="687"/>
      <c r="OYI9" s="247"/>
      <c r="OYJ9" s="248"/>
      <c r="OYK9" s="249"/>
      <c r="OYL9" s="245"/>
      <c r="OYM9" s="246"/>
      <c r="OYN9" s="687"/>
      <c r="OYO9" s="687"/>
      <c r="OYP9" s="687"/>
      <c r="OYQ9" s="247"/>
      <c r="OYR9" s="248"/>
      <c r="OYS9" s="249"/>
      <c r="OYT9" s="245"/>
      <c r="OYU9" s="246"/>
      <c r="OYV9" s="687"/>
      <c r="OYW9" s="687"/>
      <c r="OYX9" s="687"/>
      <c r="OYY9" s="247"/>
      <c r="OYZ9" s="248"/>
      <c r="OZA9" s="249"/>
      <c r="OZB9" s="245"/>
      <c r="OZC9" s="246"/>
      <c r="OZD9" s="687"/>
      <c r="OZE9" s="687"/>
      <c r="OZF9" s="687"/>
      <c r="OZG9" s="247"/>
      <c r="OZH9" s="248"/>
      <c r="OZI9" s="249"/>
      <c r="OZJ9" s="245"/>
      <c r="OZK9" s="246"/>
      <c r="OZL9" s="687"/>
      <c r="OZM9" s="687"/>
      <c r="OZN9" s="687"/>
      <c r="OZO9" s="247"/>
      <c r="OZP9" s="248"/>
      <c r="OZQ9" s="249"/>
      <c r="OZR9" s="245"/>
      <c r="OZS9" s="246"/>
      <c r="OZT9" s="687"/>
      <c r="OZU9" s="687"/>
      <c r="OZV9" s="687"/>
      <c r="OZW9" s="247"/>
      <c r="OZX9" s="248"/>
      <c r="OZY9" s="249"/>
      <c r="OZZ9" s="245"/>
      <c r="PAA9" s="246"/>
      <c r="PAB9" s="687"/>
      <c r="PAC9" s="687"/>
      <c r="PAD9" s="687"/>
      <c r="PAE9" s="247"/>
      <c r="PAF9" s="248"/>
      <c r="PAG9" s="249"/>
      <c r="PAH9" s="245"/>
      <c r="PAI9" s="246"/>
      <c r="PAJ9" s="687"/>
      <c r="PAK9" s="687"/>
      <c r="PAL9" s="687"/>
      <c r="PAM9" s="247"/>
      <c r="PAN9" s="248"/>
      <c r="PAO9" s="249"/>
      <c r="PAP9" s="245"/>
      <c r="PAQ9" s="246"/>
      <c r="PAR9" s="687"/>
      <c r="PAS9" s="687"/>
      <c r="PAT9" s="687"/>
      <c r="PAU9" s="247"/>
      <c r="PAV9" s="248"/>
      <c r="PAW9" s="249"/>
      <c r="PAX9" s="245"/>
      <c r="PAY9" s="246"/>
      <c r="PAZ9" s="687"/>
      <c r="PBA9" s="687"/>
      <c r="PBB9" s="687"/>
      <c r="PBC9" s="247"/>
      <c r="PBD9" s="248"/>
      <c r="PBE9" s="249"/>
      <c r="PBF9" s="245"/>
      <c r="PBG9" s="246"/>
      <c r="PBH9" s="687"/>
      <c r="PBI9" s="687"/>
      <c r="PBJ9" s="687"/>
      <c r="PBK9" s="247"/>
      <c r="PBL9" s="248"/>
      <c r="PBM9" s="249"/>
      <c r="PBN9" s="245"/>
      <c r="PBO9" s="246"/>
      <c r="PBP9" s="687"/>
      <c r="PBQ9" s="687"/>
      <c r="PBR9" s="687"/>
      <c r="PBS9" s="247"/>
      <c r="PBT9" s="248"/>
      <c r="PBU9" s="249"/>
      <c r="PBV9" s="245"/>
      <c r="PBW9" s="246"/>
      <c r="PBX9" s="687"/>
      <c r="PBY9" s="687"/>
      <c r="PBZ9" s="687"/>
      <c r="PCA9" s="247"/>
      <c r="PCB9" s="248"/>
      <c r="PCC9" s="249"/>
      <c r="PCD9" s="245"/>
      <c r="PCE9" s="246"/>
      <c r="PCF9" s="687"/>
      <c r="PCG9" s="687"/>
      <c r="PCH9" s="687"/>
      <c r="PCI9" s="247"/>
      <c r="PCJ9" s="248"/>
      <c r="PCK9" s="249"/>
      <c r="PCL9" s="245"/>
      <c r="PCM9" s="246"/>
      <c r="PCN9" s="687"/>
      <c r="PCO9" s="687"/>
      <c r="PCP9" s="687"/>
      <c r="PCQ9" s="247"/>
      <c r="PCR9" s="248"/>
      <c r="PCS9" s="249"/>
      <c r="PCT9" s="245"/>
      <c r="PCU9" s="246"/>
      <c r="PCV9" s="687"/>
      <c r="PCW9" s="687"/>
      <c r="PCX9" s="687"/>
      <c r="PCY9" s="247"/>
      <c r="PCZ9" s="248"/>
      <c r="PDA9" s="249"/>
      <c r="PDB9" s="245"/>
      <c r="PDC9" s="246"/>
      <c r="PDD9" s="687"/>
      <c r="PDE9" s="687"/>
      <c r="PDF9" s="687"/>
      <c r="PDG9" s="247"/>
      <c r="PDH9" s="248"/>
      <c r="PDI9" s="249"/>
      <c r="PDJ9" s="245"/>
      <c r="PDK9" s="246"/>
      <c r="PDL9" s="687"/>
      <c r="PDM9" s="687"/>
      <c r="PDN9" s="687"/>
      <c r="PDO9" s="247"/>
      <c r="PDP9" s="248"/>
      <c r="PDQ9" s="249"/>
      <c r="PDR9" s="245"/>
      <c r="PDS9" s="246"/>
      <c r="PDT9" s="687"/>
      <c r="PDU9" s="687"/>
      <c r="PDV9" s="687"/>
      <c r="PDW9" s="247"/>
      <c r="PDX9" s="248"/>
      <c r="PDY9" s="249"/>
      <c r="PDZ9" s="245"/>
      <c r="PEA9" s="246"/>
      <c r="PEB9" s="687"/>
      <c r="PEC9" s="687"/>
      <c r="PED9" s="687"/>
      <c r="PEE9" s="247"/>
      <c r="PEF9" s="248"/>
      <c r="PEG9" s="249"/>
      <c r="PEH9" s="245"/>
      <c r="PEI9" s="246"/>
      <c r="PEJ9" s="687"/>
      <c r="PEK9" s="687"/>
      <c r="PEL9" s="687"/>
      <c r="PEM9" s="247"/>
      <c r="PEN9" s="248"/>
      <c r="PEO9" s="249"/>
      <c r="PEP9" s="245"/>
      <c r="PEQ9" s="246"/>
      <c r="PER9" s="687"/>
      <c r="PES9" s="687"/>
      <c r="PET9" s="687"/>
      <c r="PEU9" s="247"/>
      <c r="PEV9" s="248"/>
      <c r="PEW9" s="249"/>
      <c r="PEX9" s="245"/>
      <c r="PEY9" s="246"/>
      <c r="PEZ9" s="687"/>
      <c r="PFA9" s="687"/>
      <c r="PFB9" s="687"/>
      <c r="PFC9" s="247"/>
      <c r="PFD9" s="248"/>
      <c r="PFE9" s="249"/>
      <c r="PFF9" s="245"/>
      <c r="PFG9" s="246"/>
      <c r="PFH9" s="687"/>
      <c r="PFI9" s="687"/>
      <c r="PFJ9" s="687"/>
      <c r="PFK9" s="247"/>
      <c r="PFL9" s="248"/>
      <c r="PFM9" s="249"/>
      <c r="PFN9" s="245"/>
      <c r="PFO9" s="246"/>
      <c r="PFP9" s="687"/>
      <c r="PFQ9" s="687"/>
      <c r="PFR9" s="687"/>
      <c r="PFS9" s="247"/>
      <c r="PFT9" s="248"/>
      <c r="PFU9" s="249"/>
      <c r="PFV9" s="245"/>
      <c r="PFW9" s="246"/>
      <c r="PFX9" s="687"/>
      <c r="PFY9" s="687"/>
      <c r="PFZ9" s="687"/>
      <c r="PGA9" s="247"/>
      <c r="PGB9" s="248"/>
      <c r="PGC9" s="249"/>
      <c r="PGD9" s="245"/>
      <c r="PGE9" s="246"/>
      <c r="PGF9" s="687"/>
      <c r="PGG9" s="687"/>
      <c r="PGH9" s="687"/>
      <c r="PGI9" s="247"/>
      <c r="PGJ9" s="248"/>
      <c r="PGK9" s="249"/>
      <c r="PGL9" s="245"/>
      <c r="PGM9" s="246"/>
      <c r="PGN9" s="687"/>
      <c r="PGO9" s="687"/>
      <c r="PGP9" s="687"/>
      <c r="PGQ9" s="247"/>
      <c r="PGR9" s="248"/>
      <c r="PGS9" s="249"/>
      <c r="PGT9" s="245"/>
      <c r="PGU9" s="246"/>
      <c r="PGV9" s="687"/>
      <c r="PGW9" s="687"/>
      <c r="PGX9" s="687"/>
      <c r="PGY9" s="247"/>
      <c r="PGZ9" s="248"/>
      <c r="PHA9" s="249"/>
      <c r="PHB9" s="245"/>
      <c r="PHC9" s="246"/>
      <c r="PHD9" s="687"/>
      <c r="PHE9" s="687"/>
      <c r="PHF9" s="687"/>
      <c r="PHG9" s="247"/>
      <c r="PHH9" s="248"/>
      <c r="PHI9" s="249"/>
      <c r="PHJ9" s="245"/>
      <c r="PHK9" s="246"/>
      <c r="PHL9" s="687"/>
      <c r="PHM9" s="687"/>
      <c r="PHN9" s="687"/>
      <c r="PHO9" s="247"/>
      <c r="PHP9" s="248"/>
      <c r="PHQ9" s="249"/>
      <c r="PHR9" s="245"/>
      <c r="PHS9" s="246"/>
      <c r="PHT9" s="687"/>
      <c r="PHU9" s="687"/>
      <c r="PHV9" s="687"/>
      <c r="PHW9" s="247"/>
      <c r="PHX9" s="248"/>
      <c r="PHY9" s="249"/>
      <c r="PHZ9" s="245"/>
      <c r="PIA9" s="246"/>
      <c r="PIB9" s="687"/>
      <c r="PIC9" s="687"/>
      <c r="PID9" s="687"/>
      <c r="PIE9" s="247"/>
      <c r="PIF9" s="248"/>
      <c r="PIG9" s="249"/>
      <c r="PIH9" s="245"/>
      <c r="PII9" s="246"/>
      <c r="PIJ9" s="687"/>
      <c r="PIK9" s="687"/>
      <c r="PIL9" s="687"/>
      <c r="PIM9" s="247"/>
      <c r="PIN9" s="248"/>
      <c r="PIO9" s="249"/>
      <c r="PIP9" s="245"/>
      <c r="PIQ9" s="246"/>
      <c r="PIR9" s="687"/>
      <c r="PIS9" s="687"/>
      <c r="PIT9" s="687"/>
      <c r="PIU9" s="247"/>
      <c r="PIV9" s="248"/>
      <c r="PIW9" s="249"/>
      <c r="PIX9" s="245"/>
      <c r="PIY9" s="246"/>
      <c r="PIZ9" s="687"/>
      <c r="PJA9" s="687"/>
      <c r="PJB9" s="687"/>
      <c r="PJC9" s="247"/>
      <c r="PJD9" s="248"/>
      <c r="PJE9" s="249"/>
      <c r="PJF9" s="245"/>
      <c r="PJG9" s="246"/>
      <c r="PJH9" s="687"/>
      <c r="PJI9" s="687"/>
      <c r="PJJ9" s="687"/>
      <c r="PJK9" s="247"/>
      <c r="PJL9" s="248"/>
      <c r="PJM9" s="249"/>
      <c r="PJN9" s="245"/>
      <c r="PJO9" s="246"/>
      <c r="PJP9" s="687"/>
      <c r="PJQ9" s="687"/>
      <c r="PJR9" s="687"/>
      <c r="PJS9" s="247"/>
      <c r="PJT9" s="248"/>
      <c r="PJU9" s="249"/>
      <c r="PJV9" s="245"/>
      <c r="PJW9" s="246"/>
      <c r="PJX9" s="687"/>
      <c r="PJY9" s="687"/>
      <c r="PJZ9" s="687"/>
      <c r="PKA9" s="247"/>
      <c r="PKB9" s="248"/>
      <c r="PKC9" s="249"/>
      <c r="PKD9" s="245"/>
      <c r="PKE9" s="246"/>
      <c r="PKF9" s="687"/>
      <c r="PKG9" s="687"/>
      <c r="PKH9" s="687"/>
      <c r="PKI9" s="247"/>
      <c r="PKJ9" s="248"/>
      <c r="PKK9" s="249"/>
      <c r="PKL9" s="245"/>
      <c r="PKM9" s="246"/>
      <c r="PKN9" s="687"/>
      <c r="PKO9" s="687"/>
      <c r="PKP9" s="687"/>
      <c r="PKQ9" s="247"/>
      <c r="PKR9" s="248"/>
      <c r="PKS9" s="249"/>
      <c r="PKT9" s="245"/>
      <c r="PKU9" s="246"/>
      <c r="PKV9" s="687"/>
      <c r="PKW9" s="687"/>
      <c r="PKX9" s="687"/>
      <c r="PKY9" s="247"/>
      <c r="PKZ9" s="248"/>
      <c r="PLA9" s="249"/>
      <c r="PLB9" s="245"/>
      <c r="PLC9" s="246"/>
      <c r="PLD9" s="687"/>
      <c r="PLE9" s="687"/>
      <c r="PLF9" s="687"/>
      <c r="PLG9" s="247"/>
      <c r="PLH9" s="248"/>
      <c r="PLI9" s="249"/>
      <c r="PLJ9" s="245"/>
      <c r="PLK9" s="246"/>
      <c r="PLL9" s="687"/>
      <c r="PLM9" s="687"/>
      <c r="PLN9" s="687"/>
      <c r="PLO9" s="247"/>
      <c r="PLP9" s="248"/>
      <c r="PLQ9" s="249"/>
      <c r="PLR9" s="245"/>
      <c r="PLS9" s="246"/>
      <c r="PLT9" s="687"/>
      <c r="PLU9" s="687"/>
      <c r="PLV9" s="687"/>
      <c r="PLW9" s="247"/>
      <c r="PLX9" s="248"/>
      <c r="PLY9" s="249"/>
      <c r="PLZ9" s="245"/>
      <c r="PMA9" s="246"/>
      <c r="PMB9" s="687"/>
      <c r="PMC9" s="687"/>
      <c r="PMD9" s="687"/>
      <c r="PME9" s="247"/>
      <c r="PMF9" s="248"/>
      <c r="PMG9" s="249"/>
      <c r="PMH9" s="245"/>
      <c r="PMI9" s="246"/>
      <c r="PMJ9" s="687"/>
      <c r="PMK9" s="687"/>
      <c r="PML9" s="687"/>
      <c r="PMM9" s="247"/>
      <c r="PMN9" s="248"/>
      <c r="PMO9" s="249"/>
      <c r="PMP9" s="245"/>
      <c r="PMQ9" s="246"/>
      <c r="PMR9" s="687"/>
      <c r="PMS9" s="687"/>
      <c r="PMT9" s="687"/>
      <c r="PMU9" s="247"/>
      <c r="PMV9" s="248"/>
      <c r="PMW9" s="249"/>
      <c r="PMX9" s="245"/>
      <c r="PMY9" s="246"/>
      <c r="PMZ9" s="687"/>
      <c r="PNA9" s="687"/>
      <c r="PNB9" s="687"/>
      <c r="PNC9" s="247"/>
      <c r="PND9" s="248"/>
      <c r="PNE9" s="249"/>
      <c r="PNF9" s="245"/>
      <c r="PNG9" s="246"/>
      <c r="PNH9" s="687"/>
      <c r="PNI9" s="687"/>
      <c r="PNJ9" s="687"/>
      <c r="PNK9" s="247"/>
      <c r="PNL9" s="248"/>
      <c r="PNM9" s="249"/>
      <c r="PNN9" s="245"/>
      <c r="PNO9" s="246"/>
      <c r="PNP9" s="687"/>
      <c r="PNQ9" s="687"/>
      <c r="PNR9" s="687"/>
      <c r="PNS9" s="247"/>
      <c r="PNT9" s="248"/>
      <c r="PNU9" s="249"/>
      <c r="PNV9" s="245"/>
      <c r="PNW9" s="246"/>
      <c r="PNX9" s="687"/>
      <c r="PNY9" s="687"/>
      <c r="PNZ9" s="687"/>
      <c r="POA9" s="247"/>
      <c r="POB9" s="248"/>
      <c r="POC9" s="249"/>
      <c r="POD9" s="245"/>
      <c r="POE9" s="246"/>
      <c r="POF9" s="687"/>
      <c r="POG9" s="687"/>
      <c r="POH9" s="687"/>
      <c r="POI9" s="247"/>
      <c r="POJ9" s="248"/>
      <c r="POK9" s="249"/>
      <c r="POL9" s="245"/>
      <c r="POM9" s="246"/>
      <c r="PON9" s="687"/>
      <c r="POO9" s="687"/>
      <c r="POP9" s="687"/>
      <c r="POQ9" s="247"/>
      <c r="POR9" s="248"/>
      <c r="POS9" s="249"/>
      <c r="POT9" s="245"/>
      <c r="POU9" s="246"/>
      <c r="POV9" s="687"/>
      <c r="POW9" s="687"/>
      <c r="POX9" s="687"/>
      <c r="POY9" s="247"/>
      <c r="POZ9" s="248"/>
      <c r="PPA9" s="249"/>
      <c r="PPB9" s="245"/>
      <c r="PPC9" s="246"/>
      <c r="PPD9" s="687"/>
      <c r="PPE9" s="687"/>
      <c r="PPF9" s="687"/>
      <c r="PPG9" s="247"/>
      <c r="PPH9" s="248"/>
      <c r="PPI9" s="249"/>
      <c r="PPJ9" s="245"/>
      <c r="PPK9" s="246"/>
      <c r="PPL9" s="687"/>
      <c r="PPM9" s="687"/>
      <c r="PPN9" s="687"/>
      <c r="PPO9" s="247"/>
      <c r="PPP9" s="248"/>
      <c r="PPQ9" s="249"/>
      <c r="PPR9" s="245"/>
      <c r="PPS9" s="246"/>
      <c r="PPT9" s="687"/>
      <c r="PPU9" s="687"/>
      <c r="PPV9" s="687"/>
      <c r="PPW9" s="247"/>
      <c r="PPX9" s="248"/>
      <c r="PPY9" s="249"/>
      <c r="PPZ9" s="245"/>
      <c r="PQA9" s="246"/>
      <c r="PQB9" s="687"/>
      <c r="PQC9" s="687"/>
      <c r="PQD9" s="687"/>
      <c r="PQE9" s="247"/>
      <c r="PQF9" s="248"/>
      <c r="PQG9" s="249"/>
      <c r="PQH9" s="245"/>
      <c r="PQI9" s="246"/>
      <c r="PQJ9" s="687"/>
      <c r="PQK9" s="687"/>
      <c r="PQL9" s="687"/>
      <c r="PQM9" s="247"/>
      <c r="PQN9" s="248"/>
      <c r="PQO9" s="249"/>
      <c r="PQP9" s="245"/>
      <c r="PQQ9" s="246"/>
      <c r="PQR9" s="687"/>
      <c r="PQS9" s="687"/>
      <c r="PQT9" s="687"/>
      <c r="PQU9" s="247"/>
      <c r="PQV9" s="248"/>
      <c r="PQW9" s="249"/>
      <c r="PQX9" s="245"/>
      <c r="PQY9" s="246"/>
      <c r="PQZ9" s="687"/>
      <c r="PRA9" s="687"/>
      <c r="PRB9" s="687"/>
      <c r="PRC9" s="247"/>
      <c r="PRD9" s="248"/>
      <c r="PRE9" s="249"/>
      <c r="PRF9" s="245"/>
      <c r="PRG9" s="246"/>
      <c r="PRH9" s="687"/>
      <c r="PRI9" s="687"/>
      <c r="PRJ9" s="687"/>
      <c r="PRK9" s="247"/>
      <c r="PRL9" s="248"/>
      <c r="PRM9" s="249"/>
      <c r="PRN9" s="245"/>
      <c r="PRO9" s="246"/>
      <c r="PRP9" s="687"/>
      <c r="PRQ9" s="687"/>
      <c r="PRR9" s="687"/>
      <c r="PRS9" s="247"/>
      <c r="PRT9" s="248"/>
      <c r="PRU9" s="249"/>
      <c r="PRV9" s="245"/>
      <c r="PRW9" s="246"/>
      <c r="PRX9" s="687"/>
      <c r="PRY9" s="687"/>
      <c r="PRZ9" s="687"/>
      <c r="PSA9" s="247"/>
      <c r="PSB9" s="248"/>
      <c r="PSC9" s="249"/>
      <c r="PSD9" s="245"/>
      <c r="PSE9" s="246"/>
      <c r="PSF9" s="687"/>
      <c r="PSG9" s="687"/>
      <c r="PSH9" s="687"/>
      <c r="PSI9" s="247"/>
      <c r="PSJ9" s="248"/>
      <c r="PSK9" s="249"/>
      <c r="PSL9" s="245"/>
      <c r="PSM9" s="246"/>
      <c r="PSN9" s="687"/>
      <c r="PSO9" s="687"/>
      <c r="PSP9" s="687"/>
      <c r="PSQ9" s="247"/>
      <c r="PSR9" s="248"/>
      <c r="PSS9" s="249"/>
      <c r="PST9" s="245"/>
      <c r="PSU9" s="246"/>
      <c r="PSV9" s="687"/>
      <c r="PSW9" s="687"/>
      <c r="PSX9" s="687"/>
      <c r="PSY9" s="247"/>
      <c r="PSZ9" s="248"/>
      <c r="PTA9" s="249"/>
      <c r="PTB9" s="245"/>
      <c r="PTC9" s="246"/>
      <c r="PTD9" s="687"/>
      <c r="PTE9" s="687"/>
      <c r="PTF9" s="687"/>
      <c r="PTG9" s="247"/>
      <c r="PTH9" s="248"/>
      <c r="PTI9" s="249"/>
      <c r="PTJ9" s="245"/>
      <c r="PTK9" s="246"/>
      <c r="PTL9" s="687"/>
      <c r="PTM9" s="687"/>
      <c r="PTN9" s="687"/>
      <c r="PTO9" s="247"/>
      <c r="PTP9" s="248"/>
      <c r="PTQ9" s="249"/>
      <c r="PTR9" s="245"/>
      <c r="PTS9" s="246"/>
      <c r="PTT9" s="687"/>
      <c r="PTU9" s="687"/>
      <c r="PTV9" s="687"/>
      <c r="PTW9" s="247"/>
      <c r="PTX9" s="248"/>
      <c r="PTY9" s="249"/>
      <c r="PTZ9" s="245"/>
      <c r="PUA9" s="246"/>
      <c r="PUB9" s="687"/>
      <c r="PUC9" s="687"/>
      <c r="PUD9" s="687"/>
      <c r="PUE9" s="247"/>
      <c r="PUF9" s="248"/>
      <c r="PUG9" s="249"/>
      <c r="PUH9" s="245"/>
      <c r="PUI9" s="246"/>
      <c r="PUJ9" s="687"/>
      <c r="PUK9" s="687"/>
      <c r="PUL9" s="687"/>
      <c r="PUM9" s="247"/>
      <c r="PUN9" s="248"/>
      <c r="PUO9" s="249"/>
      <c r="PUP9" s="245"/>
      <c r="PUQ9" s="246"/>
      <c r="PUR9" s="687"/>
      <c r="PUS9" s="687"/>
      <c r="PUT9" s="687"/>
      <c r="PUU9" s="247"/>
      <c r="PUV9" s="248"/>
      <c r="PUW9" s="249"/>
      <c r="PUX9" s="245"/>
      <c r="PUY9" s="246"/>
      <c r="PUZ9" s="687"/>
      <c r="PVA9" s="687"/>
      <c r="PVB9" s="687"/>
      <c r="PVC9" s="247"/>
      <c r="PVD9" s="248"/>
      <c r="PVE9" s="249"/>
      <c r="PVF9" s="245"/>
      <c r="PVG9" s="246"/>
      <c r="PVH9" s="687"/>
      <c r="PVI9" s="687"/>
      <c r="PVJ9" s="687"/>
      <c r="PVK9" s="247"/>
      <c r="PVL9" s="248"/>
      <c r="PVM9" s="249"/>
      <c r="PVN9" s="245"/>
      <c r="PVO9" s="246"/>
      <c r="PVP9" s="687"/>
      <c r="PVQ9" s="687"/>
      <c r="PVR9" s="687"/>
      <c r="PVS9" s="247"/>
      <c r="PVT9" s="248"/>
      <c r="PVU9" s="249"/>
      <c r="PVV9" s="245"/>
      <c r="PVW9" s="246"/>
      <c r="PVX9" s="687"/>
      <c r="PVY9" s="687"/>
      <c r="PVZ9" s="687"/>
      <c r="PWA9" s="247"/>
      <c r="PWB9" s="248"/>
      <c r="PWC9" s="249"/>
      <c r="PWD9" s="245"/>
      <c r="PWE9" s="246"/>
      <c r="PWF9" s="687"/>
      <c r="PWG9" s="687"/>
      <c r="PWH9" s="687"/>
      <c r="PWI9" s="247"/>
      <c r="PWJ9" s="248"/>
      <c r="PWK9" s="249"/>
      <c r="PWL9" s="245"/>
      <c r="PWM9" s="246"/>
      <c r="PWN9" s="687"/>
      <c r="PWO9" s="687"/>
      <c r="PWP9" s="687"/>
      <c r="PWQ9" s="247"/>
      <c r="PWR9" s="248"/>
      <c r="PWS9" s="249"/>
      <c r="PWT9" s="245"/>
      <c r="PWU9" s="246"/>
      <c r="PWV9" s="687"/>
      <c r="PWW9" s="687"/>
      <c r="PWX9" s="687"/>
      <c r="PWY9" s="247"/>
      <c r="PWZ9" s="248"/>
      <c r="PXA9" s="249"/>
      <c r="PXB9" s="245"/>
      <c r="PXC9" s="246"/>
      <c r="PXD9" s="687"/>
      <c r="PXE9" s="687"/>
      <c r="PXF9" s="687"/>
      <c r="PXG9" s="247"/>
      <c r="PXH9" s="248"/>
      <c r="PXI9" s="249"/>
      <c r="PXJ9" s="245"/>
      <c r="PXK9" s="246"/>
      <c r="PXL9" s="687"/>
      <c r="PXM9" s="687"/>
      <c r="PXN9" s="687"/>
      <c r="PXO9" s="247"/>
      <c r="PXP9" s="248"/>
      <c r="PXQ9" s="249"/>
      <c r="PXR9" s="245"/>
      <c r="PXS9" s="246"/>
      <c r="PXT9" s="687"/>
      <c r="PXU9" s="687"/>
      <c r="PXV9" s="687"/>
      <c r="PXW9" s="247"/>
      <c r="PXX9" s="248"/>
      <c r="PXY9" s="249"/>
      <c r="PXZ9" s="245"/>
      <c r="PYA9" s="246"/>
      <c r="PYB9" s="687"/>
      <c r="PYC9" s="687"/>
      <c r="PYD9" s="687"/>
      <c r="PYE9" s="247"/>
      <c r="PYF9" s="248"/>
      <c r="PYG9" s="249"/>
      <c r="PYH9" s="245"/>
      <c r="PYI9" s="246"/>
      <c r="PYJ9" s="687"/>
      <c r="PYK9" s="687"/>
      <c r="PYL9" s="687"/>
      <c r="PYM9" s="247"/>
      <c r="PYN9" s="248"/>
      <c r="PYO9" s="249"/>
      <c r="PYP9" s="245"/>
      <c r="PYQ9" s="246"/>
      <c r="PYR9" s="687"/>
      <c r="PYS9" s="687"/>
      <c r="PYT9" s="687"/>
      <c r="PYU9" s="247"/>
      <c r="PYV9" s="248"/>
      <c r="PYW9" s="249"/>
      <c r="PYX9" s="245"/>
      <c r="PYY9" s="246"/>
      <c r="PYZ9" s="687"/>
      <c r="PZA9" s="687"/>
      <c r="PZB9" s="687"/>
      <c r="PZC9" s="247"/>
      <c r="PZD9" s="248"/>
      <c r="PZE9" s="249"/>
      <c r="PZF9" s="245"/>
      <c r="PZG9" s="246"/>
      <c r="PZH9" s="687"/>
      <c r="PZI9" s="687"/>
      <c r="PZJ9" s="687"/>
      <c r="PZK9" s="247"/>
      <c r="PZL9" s="248"/>
      <c r="PZM9" s="249"/>
      <c r="PZN9" s="245"/>
      <c r="PZO9" s="246"/>
      <c r="PZP9" s="687"/>
      <c r="PZQ9" s="687"/>
      <c r="PZR9" s="687"/>
      <c r="PZS9" s="247"/>
      <c r="PZT9" s="248"/>
      <c r="PZU9" s="249"/>
      <c r="PZV9" s="245"/>
      <c r="PZW9" s="246"/>
      <c r="PZX9" s="687"/>
      <c r="PZY9" s="687"/>
      <c r="PZZ9" s="687"/>
      <c r="QAA9" s="247"/>
      <c r="QAB9" s="248"/>
      <c r="QAC9" s="249"/>
      <c r="QAD9" s="245"/>
      <c r="QAE9" s="246"/>
      <c r="QAF9" s="687"/>
      <c r="QAG9" s="687"/>
      <c r="QAH9" s="687"/>
      <c r="QAI9" s="247"/>
      <c r="QAJ9" s="248"/>
      <c r="QAK9" s="249"/>
      <c r="QAL9" s="245"/>
      <c r="QAM9" s="246"/>
      <c r="QAN9" s="687"/>
      <c r="QAO9" s="687"/>
      <c r="QAP9" s="687"/>
      <c r="QAQ9" s="247"/>
      <c r="QAR9" s="248"/>
      <c r="QAS9" s="249"/>
      <c r="QAT9" s="245"/>
      <c r="QAU9" s="246"/>
      <c r="QAV9" s="687"/>
      <c r="QAW9" s="687"/>
      <c r="QAX9" s="687"/>
      <c r="QAY9" s="247"/>
      <c r="QAZ9" s="248"/>
      <c r="QBA9" s="249"/>
      <c r="QBB9" s="245"/>
      <c r="QBC9" s="246"/>
      <c r="QBD9" s="687"/>
      <c r="QBE9" s="687"/>
      <c r="QBF9" s="687"/>
      <c r="QBG9" s="247"/>
      <c r="QBH9" s="248"/>
      <c r="QBI9" s="249"/>
      <c r="QBJ9" s="245"/>
      <c r="QBK9" s="246"/>
      <c r="QBL9" s="687"/>
      <c r="QBM9" s="687"/>
      <c r="QBN9" s="687"/>
      <c r="QBO9" s="247"/>
      <c r="QBP9" s="248"/>
      <c r="QBQ9" s="249"/>
      <c r="QBR9" s="245"/>
      <c r="QBS9" s="246"/>
      <c r="QBT9" s="687"/>
      <c r="QBU9" s="687"/>
      <c r="QBV9" s="687"/>
      <c r="QBW9" s="247"/>
      <c r="QBX9" s="248"/>
      <c r="QBY9" s="249"/>
      <c r="QBZ9" s="245"/>
      <c r="QCA9" s="246"/>
      <c r="QCB9" s="687"/>
      <c r="QCC9" s="687"/>
      <c r="QCD9" s="687"/>
      <c r="QCE9" s="247"/>
      <c r="QCF9" s="248"/>
      <c r="QCG9" s="249"/>
      <c r="QCH9" s="245"/>
      <c r="QCI9" s="246"/>
      <c r="QCJ9" s="687"/>
      <c r="QCK9" s="687"/>
      <c r="QCL9" s="687"/>
      <c r="QCM9" s="247"/>
      <c r="QCN9" s="248"/>
      <c r="QCO9" s="249"/>
      <c r="QCP9" s="245"/>
      <c r="QCQ9" s="246"/>
      <c r="QCR9" s="687"/>
      <c r="QCS9" s="687"/>
      <c r="QCT9" s="687"/>
      <c r="QCU9" s="247"/>
      <c r="QCV9" s="248"/>
      <c r="QCW9" s="249"/>
      <c r="QCX9" s="245"/>
      <c r="QCY9" s="246"/>
      <c r="QCZ9" s="687"/>
      <c r="QDA9" s="687"/>
      <c r="QDB9" s="687"/>
      <c r="QDC9" s="247"/>
      <c r="QDD9" s="248"/>
      <c r="QDE9" s="249"/>
      <c r="QDF9" s="245"/>
      <c r="QDG9" s="246"/>
      <c r="QDH9" s="687"/>
      <c r="QDI9" s="687"/>
      <c r="QDJ9" s="687"/>
      <c r="QDK9" s="247"/>
      <c r="QDL9" s="248"/>
      <c r="QDM9" s="249"/>
      <c r="QDN9" s="245"/>
      <c r="QDO9" s="246"/>
      <c r="QDP9" s="687"/>
      <c r="QDQ9" s="687"/>
      <c r="QDR9" s="687"/>
      <c r="QDS9" s="247"/>
      <c r="QDT9" s="248"/>
      <c r="QDU9" s="249"/>
      <c r="QDV9" s="245"/>
      <c r="QDW9" s="246"/>
      <c r="QDX9" s="687"/>
      <c r="QDY9" s="687"/>
      <c r="QDZ9" s="687"/>
      <c r="QEA9" s="247"/>
      <c r="QEB9" s="248"/>
      <c r="QEC9" s="249"/>
      <c r="QED9" s="245"/>
      <c r="QEE9" s="246"/>
      <c r="QEF9" s="687"/>
      <c r="QEG9" s="687"/>
      <c r="QEH9" s="687"/>
      <c r="QEI9" s="247"/>
      <c r="QEJ9" s="248"/>
      <c r="QEK9" s="249"/>
      <c r="QEL9" s="245"/>
      <c r="QEM9" s="246"/>
      <c r="QEN9" s="687"/>
      <c r="QEO9" s="687"/>
      <c r="QEP9" s="687"/>
      <c r="QEQ9" s="247"/>
      <c r="QER9" s="248"/>
      <c r="QES9" s="249"/>
      <c r="QET9" s="245"/>
      <c r="QEU9" s="246"/>
      <c r="QEV9" s="687"/>
      <c r="QEW9" s="687"/>
      <c r="QEX9" s="687"/>
      <c r="QEY9" s="247"/>
      <c r="QEZ9" s="248"/>
      <c r="QFA9" s="249"/>
      <c r="QFB9" s="245"/>
      <c r="QFC9" s="246"/>
      <c r="QFD9" s="687"/>
      <c r="QFE9" s="687"/>
      <c r="QFF9" s="687"/>
      <c r="QFG9" s="247"/>
      <c r="QFH9" s="248"/>
      <c r="QFI9" s="249"/>
      <c r="QFJ9" s="245"/>
      <c r="QFK9" s="246"/>
      <c r="QFL9" s="687"/>
      <c r="QFM9" s="687"/>
      <c r="QFN9" s="687"/>
      <c r="QFO9" s="247"/>
      <c r="QFP9" s="248"/>
      <c r="QFQ9" s="249"/>
      <c r="QFR9" s="245"/>
      <c r="QFS9" s="246"/>
      <c r="QFT9" s="687"/>
      <c r="QFU9" s="687"/>
      <c r="QFV9" s="687"/>
      <c r="QFW9" s="247"/>
      <c r="QFX9" s="248"/>
      <c r="QFY9" s="249"/>
      <c r="QFZ9" s="245"/>
      <c r="QGA9" s="246"/>
      <c r="QGB9" s="687"/>
      <c r="QGC9" s="687"/>
      <c r="QGD9" s="687"/>
      <c r="QGE9" s="247"/>
      <c r="QGF9" s="248"/>
      <c r="QGG9" s="249"/>
      <c r="QGH9" s="245"/>
      <c r="QGI9" s="246"/>
      <c r="QGJ9" s="687"/>
      <c r="QGK9" s="687"/>
      <c r="QGL9" s="687"/>
      <c r="QGM9" s="247"/>
      <c r="QGN9" s="248"/>
      <c r="QGO9" s="249"/>
      <c r="QGP9" s="245"/>
      <c r="QGQ9" s="246"/>
      <c r="QGR9" s="687"/>
      <c r="QGS9" s="687"/>
      <c r="QGT9" s="687"/>
      <c r="QGU9" s="247"/>
      <c r="QGV9" s="248"/>
      <c r="QGW9" s="249"/>
      <c r="QGX9" s="245"/>
      <c r="QGY9" s="246"/>
      <c r="QGZ9" s="687"/>
      <c r="QHA9" s="687"/>
      <c r="QHB9" s="687"/>
      <c r="QHC9" s="247"/>
      <c r="QHD9" s="248"/>
      <c r="QHE9" s="249"/>
      <c r="QHF9" s="245"/>
      <c r="QHG9" s="246"/>
      <c r="QHH9" s="687"/>
      <c r="QHI9" s="687"/>
      <c r="QHJ9" s="687"/>
      <c r="QHK9" s="247"/>
      <c r="QHL9" s="248"/>
      <c r="QHM9" s="249"/>
      <c r="QHN9" s="245"/>
      <c r="QHO9" s="246"/>
      <c r="QHP9" s="687"/>
      <c r="QHQ9" s="687"/>
      <c r="QHR9" s="687"/>
      <c r="QHS9" s="247"/>
      <c r="QHT9" s="248"/>
      <c r="QHU9" s="249"/>
      <c r="QHV9" s="245"/>
      <c r="QHW9" s="246"/>
      <c r="QHX9" s="687"/>
      <c r="QHY9" s="687"/>
      <c r="QHZ9" s="687"/>
      <c r="QIA9" s="247"/>
      <c r="QIB9" s="248"/>
      <c r="QIC9" s="249"/>
      <c r="QID9" s="245"/>
      <c r="QIE9" s="246"/>
      <c r="QIF9" s="687"/>
      <c r="QIG9" s="687"/>
      <c r="QIH9" s="687"/>
      <c r="QII9" s="247"/>
      <c r="QIJ9" s="248"/>
      <c r="QIK9" s="249"/>
      <c r="QIL9" s="245"/>
      <c r="QIM9" s="246"/>
      <c r="QIN9" s="687"/>
      <c r="QIO9" s="687"/>
      <c r="QIP9" s="687"/>
      <c r="QIQ9" s="247"/>
      <c r="QIR9" s="248"/>
      <c r="QIS9" s="249"/>
      <c r="QIT9" s="245"/>
      <c r="QIU9" s="246"/>
      <c r="QIV9" s="687"/>
      <c r="QIW9" s="687"/>
      <c r="QIX9" s="687"/>
      <c r="QIY9" s="247"/>
      <c r="QIZ9" s="248"/>
      <c r="QJA9" s="249"/>
      <c r="QJB9" s="245"/>
      <c r="QJC9" s="246"/>
      <c r="QJD9" s="687"/>
      <c r="QJE9" s="687"/>
      <c r="QJF9" s="687"/>
      <c r="QJG9" s="247"/>
      <c r="QJH9" s="248"/>
      <c r="QJI9" s="249"/>
      <c r="QJJ9" s="245"/>
      <c r="QJK9" s="246"/>
      <c r="QJL9" s="687"/>
      <c r="QJM9" s="687"/>
      <c r="QJN9" s="687"/>
      <c r="QJO9" s="247"/>
      <c r="QJP9" s="248"/>
      <c r="QJQ9" s="249"/>
      <c r="QJR9" s="245"/>
      <c r="QJS9" s="246"/>
      <c r="QJT9" s="687"/>
      <c r="QJU9" s="687"/>
      <c r="QJV9" s="687"/>
      <c r="QJW9" s="247"/>
      <c r="QJX9" s="248"/>
      <c r="QJY9" s="249"/>
      <c r="QJZ9" s="245"/>
      <c r="QKA9" s="246"/>
      <c r="QKB9" s="687"/>
      <c r="QKC9" s="687"/>
      <c r="QKD9" s="687"/>
      <c r="QKE9" s="247"/>
      <c r="QKF9" s="248"/>
      <c r="QKG9" s="249"/>
      <c r="QKH9" s="245"/>
      <c r="QKI9" s="246"/>
      <c r="QKJ9" s="687"/>
      <c r="QKK9" s="687"/>
      <c r="QKL9" s="687"/>
      <c r="QKM9" s="247"/>
      <c r="QKN9" s="248"/>
      <c r="QKO9" s="249"/>
      <c r="QKP9" s="245"/>
      <c r="QKQ9" s="246"/>
      <c r="QKR9" s="687"/>
      <c r="QKS9" s="687"/>
      <c r="QKT9" s="687"/>
      <c r="QKU9" s="247"/>
      <c r="QKV9" s="248"/>
      <c r="QKW9" s="249"/>
      <c r="QKX9" s="245"/>
      <c r="QKY9" s="246"/>
      <c r="QKZ9" s="687"/>
      <c r="QLA9" s="687"/>
      <c r="QLB9" s="687"/>
      <c r="QLC9" s="247"/>
      <c r="QLD9" s="248"/>
      <c r="QLE9" s="249"/>
      <c r="QLF9" s="245"/>
      <c r="QLG9" s="246"/>
      <c r="QLH9" s="687"/>
      <c r="QLI9" s="687"/>
      <c r="QLJ9" s="687"/>
      <c r="QLK9" s="247"/>
      <c r="QLL9" s="248"/>
      <c r="QLM9" s="249"/>
      <c r="QLN9" s="245"/>
      <c r="QLO9" s="246"/>
      <c r="QLP9" s="687"/>
      <c r="QLQ9" s="687"/>
      <c r="QLR9" s="687"/>
      <c r="QLS9" s="247"/>
      <c r="QLT9" s="248"/>
      <c r="QLU9" s="249"/>
      <c r="QLV9" s="245"/>
      <c r="QLW9" s="246"/>
      <c r="QLX9" s="687"/>
      <c r="QLY9" s="687"/>
      <c r="QLZ9" s="687"/>
      <c r="QMA9" s="247"/>
      <c r="QMB9" s="248"/>
      <c r="QMC9" s="249"/>
      <c r="QMD9" s="245"/>
      <c r="QME9" s="246"/>
      <c r="QMF9" s="687"/>
      <c r="QMG9" s="687"/>
      <c r="QMH9" s="687"/>
      <c r="QMI9" s="247"/>
      <c r="QMJ9" s="248"/>
      <c r="QMK9" s="249"/>
      <c r="QML9" s="245"/>
      <c r="QMM9" s="246"/>
      <c r="QMN9" s="687"/>
      <c r="QMO9" s="687"/>
      <c r="QMP9" s="687"/>
      <c r="QMQ9" s="247"/>
      <c r="QMR9" s="248"/>
      <c r="QMS9" s="249"/>
      <c r="QMT9" s="245"/>
      <c r="QMU9" s="246"/>
      <c r="QMV9" s="687"/>
      <c r="QMW9" s="687"/>
      <c r="QMX9" s="687"/>
      <c r="QMY9" s="247"/>
      <c r="QMZ9" s="248"/>
      <c r="QNA9" s="249"/>
      <c r="QNB9" s="245"/>
      <c r="QNC9" s="246"/>
      <c r="QND9" s="687"/>
      <c r="QNE9" s="687"/>
      <c r="QNF9" s="687"/>
      <c r="QNG9" s="247"/>
      <c r="QNH9" s="248"/>
      <c r="QNI9" s="249"/>
      <c r="QNJ9" s="245"/>
      <c r="QNK9" s="246"/>
      <c r="QNL9" s="687"/>
      <c r="QNM9" s="687"/>
      <c r="QNN9" s="687"/>
      <c r="QNO9" s="247"/>
      <c r="QNP9" s="248"/>
      <c r="QNQ9" s="249"/>
      <c r="QNR9" s="245"/>
      <c r="QNS9" s="246"/>
      <c r="QNT9" s="687"/>
      <c r="QNU9" s="687"/>
      <c r="QNV9" s="687"/>
      <c r="QNW9" s="247"/>
      <c r="QNX9" s="248"/>
      <c r="QNY9" s="249"/>
      <c r="QNZ9" s="245"/>
      <c r="QOA9" s="246"/>
      <c r="QOB9" s="687"/>
      <c r="QOC9" s="687"/>
      <c r="QOD9" s="687"/>
      <c r="QOE9" s="247"/>
      <c r="QOF9" s="248"/>
      <c r="QOG9" s="249"/>
      <c r="QOH9" s="245"/>
      <c r="QOI9" s="246"/>
      <c r="QOJ9" s="687"/>
      <c r="QOK9" s="687"/>
      <c r="QOL9" s="687"/>
      <c r="QOM9" s="247"/>
      <c r="QON9" s="248"/>
      <c r="QOO9" s="249"/>
      <c r="QOP9" s="245"/>
      <c r="QOQ9" s="246"/>
      <c r="QOR9" s="687"/>
      <c r="QOS9" s="687"/>
      <c r="QOT9" s="687"/>
      <c r="QOU9" s="247"/>
      <c r="QOV9" s="248"/>
      <c r="QOW9" s="249"/>
      <c r="QOX9" s="245"/>
      <c r="QOY9" s="246"/>
      <c r="QOZ9" s="687"/>
      <c r="QPA9" s="687"/>
      <c r="QPB9" s="687"/>
      <c r="QPC9" s="247"/>
      <c r="QPD9" s="248"/>
      <c r="QPE9" s="249"/>
      <c r="QPF9" s="245"/>
      <c r="QPG9" s="246"/>
      <c r="QPH9" s="687"/>
      <c r="QPI9" s="687"/>
      <c r="QPJ9" s="687"/>
      <c r="QPK9" s="247"/>
      <c r="QPL9" s="248"/>
      <c r="QPM9" s="249"/>
      <c r="QPN9" s="245"/>
      <c r="QPO9" s="246"/>
      <c r="QPP9" s="687"/>
      <c r="QPQ9" s="687"/>
      <c r="QPR9" s="687"/>
      <c r="QPS9" s="247"/>
      <c r="QPT9" s="248"/>
      <c r="QPU9" s="249"/>
      <c r="QPV9" s="245"/>
      <c r="QPW9" s="246"/>
      <c r="QPX9" s="687"/>
      <c r="QPY9" s="687"/>
      <c r="QPZ9" s="687"/>
      <c r="QQA9" s="247"/>
      <c r="QQB9" s="248"/>
      <c r="QQC9" s="249"/>
      <c r="QQD9" s="245"/>
      <c r="QQE9" s="246"/>
      <c r="QQF9" s="687"/>
      <c r="QQG9" s="687"/>
      <c r="QQH9" s="687"/>
      <c r="QQI9" s="247"/>
      <c r="QQJ9" s="248"/>
      <c r="QQK9" s="249"/>
      <c r="QQL9" s="245"/>
      <c r="QQM9" s="246"/>
      <c r="QQN9" s="687"/>
      <c r="QQO9" s="687"/>
      <c r="QQP9" s="687"/>
      <c r="QQQ9" s="247"/>
      <c r="QQR9" s="248"/>
      <c r="QQS9" s="249"/>
      <c r="QQT9" s="245"/>
      <c r="QQU9" s="246"/>
      <c r="QQV9" s="687"/>
      <c r="QQW9" s="687"/>
      <c r="QQX9" s="687"/>
      <c r="QQY9" s="247"/>
      <c r="QQZ9" s="248"/>
      <c r="QRA9" s="249"/>
      <c r="QRB9" s="245"/>
      <c r="QRC9" s="246"/>
      <c r="QRD9" s="687"/>
      <c r="QRE9" s="687"/>
      <c r="QRF9" s="687"/>
      <c r="QRG9" s="247"/>
      <c r="QRH9" s="248"/>
      <c r="QRI9" s="249"/>
      <c r="QRJ9" s="245"/>
      <c r="QRK9" s="246"/>
      <c r="QRL9" s="687"/>
      <c r="QRM9" s="687"/>
      <c r="QRN9" s="687"/>
      <c r="QRO9" s="247"/>
      <c r="QRP9" s="248"/>
      <c r="QRQ9" s="249"/>
      <c r="QRR9" s="245"/>
      <c r="QRS9" s="246"/>
      <c r="QRT9" s="687"/>
      <c r="QRU9" s="687"/>
      <c r="QRV9" s="687"/>
      <c r="QRW9" s="247"/>
      <c r="QRX9" s="248"/>
      <c r="QRY9" s="249"/>
      <c r="QRZ9" s="245"/>
      <c r="QSA9" s="246"/>
      <c r="QSB9" s="687"/>
      <c r="QSC9" s="687"/>
      <c r="QSD9" s="687"/>
      <c r="QSE9" s="247"/>
      <c r="QSF9" s="248"/>
      <c r="QSG9" s="249"/>
      <c r="QSH9" s="245"/>
      <c r="QSI9" s="246"/>
      <c r="QSJ9" s="687"/>
      <c r="QSK9" s="687"/>
      <c r="QSL9" s="687"/>
      <c r="QSM9" s="247"/>
      <c r="QSN9" s="248"/>
      <c r="QSO9" s="249"/>
      <c r="QSP9" s="245"/>
      <c r="QSQ9" s="246"/>
      <c r="QSR9" s="687"/>
      <c r="QSS9" s="687"/>
      <c r="QST9" s="687"/>
      <c r="QSU9" s="247"/>
      <c r="QSV9" s="248"/>
      <c r="QSW9" s="249"/>
      <c r="QSX9" s="245"/>
      <c r="QSY9" s="246"/>
      <c r="QSZ9" s="687"/>
      <c r="QTA9" s="687"/>
      <c r="QTB9" s="687"/>
      <c r="QTC9" s="247"/>
      <c r="QTD9" s="248"/>
      <c r="QTE9" s="249"/>
      <c r="QTF9" s="245"/>
      <c r="QTG9" s="246"/>
      <c r="QTH9" s="687"/>
      <c r="QTI9" s="687"/>
      <c r="QTJ9" s="687"/>
      <c r="QTK9" s="247"/>
      <c r="QTL9" s="248"/>
      <c r="QTM9" s="249"/>
      <c r="QTN9" s="245"/>
      <c r="QTO9" s="246"/>
      <c r="QTP9" s="687"/>
      <c r="QTQ9" s="687"/>
      <c r="QTR9" s="687"/>
      <c r="QTS9" s="247"/>
      <c r="QTT9" s="248"/>
      <c r="QTU9" s="249"/>
      <c r="QTV9" s="245"/>
      <c r="QTW9" s="246"/>
      <c r="QTX9" s="687"/>
      <c r="QTY9" s="687"/>
      <c r="QTZ9" s="687"/>
      <c r="QUA9" s="247"/>
      <c r="QUB9" s="248"/>
      <c r="QUC9" s="249"/>
      <c r="QUD9" s="245"/>
      <c r="QUE9" s="246"/>
      <c r="QUF9" s="687"/>
      <c r="QUG9" s="687"/>
      <c r="QUH9" s="687"/>
      <c r="QUI9" s="247"/>
      <c r="QUJ9" s="248"/>
      <c r="QUK9" s="249"/>
      <c r="QUL9" s="245"/>
      <c r="QUM9" s="246"/>
      <c r="QUN9" s="687"/>
      <c r="QUO9" s="687"/>
      <c r="QUP9" s="687"/>
      <c r="QUQ9" s="247"/>
      <c r="QUR9" s="248"/>
      <c r="QUS9" s="249"/>
      <c r="QUT9" s="245"/>
      <c r="QUU9" s="246"/>
      <c r="QUV9" s="687"/>
      <c r="QUW9" s="687"/>
      <c r="QUX9" s="687"/>
      <c r="QUY9" s="247"/>
      <c r="QUZ9" s="248"/>
      <c r="QVA9" s="249"/>
      <c r="QVB9" s="245"/>
      <c r="QVC9" s="246"/>
      <c r="QVD9" s="687"/>
      <c r="QVE9" s="687"/>
      <c r="QVF9" s="687"/>
      <c r="QVG9" s="247"/>
      <c r="QVH9" s="248"/>
      <c r="QVI9" s="249"/>
      <c r="QVJ9" s="245"/>
      <c r="QVK9" s="246"/>
      <c r="QVL9" s="687"/>
      <c r="QVM9" s="687"/>
      <c r="QVN9" s="687"/>
      <c r="QVO9" s="247"/>
      <c r="QVP9" s="248"/>
      <c r="QVQ9" s="249"/>
      <c r="QVR9" s="245"/>
      <c r="QVS9" s="246"/>
      <c r="QVT9" s="687"/>
      <c r="QVU9" s="687"/>
      <c r="QVV9" s="687"/>
      <c r="QVW9" s="247"/>
      <c r="QVX9" s="248"/>
      <c r="QVY9" s="249"/>
      <c r="QVZ9" s="245"/>
      <c r="QWA9" s="246"/>
      <c r="QWB9" s="687"/>
      <c r="QWC9" s="687"/>
      <c r="QWD9" s="687"/>
      <c r="QWE9" s="247"/>
      <c r="QWF9" s="248"/>
      <c r="QWG9" s="249"/>
      <c r="QWH9" s="245"/>
      <c r="QWI9" s="246"/>
      <c r="QWJ9" s="687"/>
      <c r="QWK9" s="687"/>
      <c r="QWL9" s="687"/>
      <c r="QWM9" s="247"/>
      <c r="QWN9" s="248"/>
      <c r="QWO9" s="249"/>
      <c r="QWP9" s="245"/>
      <c r="QWQ9" s="246"/>
      <c r="QWR9" s="687"/>
      <c r="QWS9" s="687"/>
      <c r="QWT9" s="687"/>
      <c r="QWU9" s="247"/>
      <c r="QWV9" s="248"/>
      <c r="QWW9" s="249"/>
      <c r="QWX9" s="245"/>
      <c r="QWY9" s="246"/>
      <c r="QWZ9" s="687"/>
      <c r="QXA9" s="687"/>
      <c r="QXB9" s="687"/>
      <c r="QXC9" s="247"/>
      <c r="QXD9" s="248"/>
      <c r="QXE9" s="249"/>
      <c r="QXF9" s="245"/>
      <c r="QXG9" s="246"/>
      <c r="QXH9" s="687"/>
      <c r="QXI9" s="687"/>
      <c r="QXJ9" s="687"/>
      <c r="QXK9" s="247"/>
      <c r="QXL9" s="248"/>
      <c r="QXM9" s="249"/>
      <c r="QXN9" s="245"/>
      <c r="QXO9" s="246"/>
      <c r="QXP9" s="687"/>
      <c r="QXQ9" s="687"/>
      <c r="QXR9" s="687"/>
      <c r="QXS9" s="247"/>
      <c r="QXT9" s="248"/>
      <c r="QXU9" s="249"/>
      <c r="QXV9" s="245"/>
      <c r="QXW9" s="246"/>
      <c r="QXX9" s="687"/>
      <c r="QXY9" s="687"/>
      <c r="QXZ9" s="687"/>
      <c r="QYA9" s="247"/>
      <c r="QYB9" s="248"/>
      <c r="QYC9" s="249"/>
      <c r="QYD9" s="245"/>
      <c r="QYE9" s="246"/>
      <c r="QYF9" s="687"/>
      <c r="QYG9" s="687"/>
      <c r="QYH9" s="687"/>
      <c r="QYI9" s="247"/>
      <c r="QYJ9" s="248"/>
      <c r="QYK9" s="249"/>
      <c r="QYL9" s="245"/>
      <c r="QYM9" s="246"/>
      <c r="QYN9" s="687"/>
      <c r="QYO9" s="687"/>
      <c r="QYP9" s="687"/>
      <c r="QYQ9" s="247"/>
      <c r="QYR9" s="248"/>
      <c r="QYS9" s="249"/>
      <c r="QYT9" s="245"/>
      <c r="QYU9" s="246"/>
      <c r="QYV9" s="687"/>
      <c r="QYW9" s="687"/>
      <c r="QYX9" s="687"/>
      <c r="QYY9" s="247"/>
      <c r="QYZ9" s="248"/>
      <c r="QZA9" s="249"/>
      <c r="QZB9" s="245"/>
      <c r="QZC9" s="246"/>
      <c r="QZD9" s="687"/>
      <c r="QZE9" s="687"/>
      <c r="QZF9" s="687"/>
      <c r="QZG9" s="247"/>
      <c r="QZH9" s="248"/>
      <c r="QZI9" s="249"/>
      <c r="QZJ9" s="245"/>
      <c r="QZK9" s="246"/>
      <c r="QZL9" s="687"/>
      <c r="QZM9" s="687"/>
      <c r="QZN9" s="687"/>
      <c r="QZO9" s="247"/>
      <c r="QZP9" s="248"/>
      <c r="QZQ9" s="249"/>
      <c r="QZR9" s="245"/>
      <c r="QZS9" s="246"/>
      <c r="QZT9" s="687"/>
      <c r="QZU9" s="687"/>
      <c r="QZV9" s="687"/>
      <c r="QZW9" s="247"/>
      <c r="QZX9" s="248"/>
      <c r="QZY9" s="249"/>
      <c r="QZZ9" s="245"/>
      <c r="RAA9" s="246"/>
      <c r="RAB9" s="687"/>
      <c r="RAC9" s="687"/>
      <c r="RAD9" s="687"/>
      <c r="RAE9" s="247"/>
      <c r="RAF9" s="248"/>
      <c r="RAG9" s="249"/>
      <c r="RAH9" s="245"/>
      <c r="RAI9" s="246"/>
      <c r="RAJ9" s="687"/>
      <c r="RAK9" s="687"/>
      <c r="RAL9" s="687"/>
      <c r="RAM9" s="247"/>
      <c r="RAN9" s="248"/>
      <c r="RAO9" s="249"/>
      <c r="RAP9" s="245"/>
      <c r="RAQ9" s="246"/>
      <c r="RAR9" s="687"/>
      <c r="RAS9" s="687"/>
      <c r="RAT9" s="687"/>
      <c r="RAU9" s="247"/>
      <c r="RAV9" s="248"/>
      <c r="RAW9" s="249"/>
      <c r="RAX9" s="245"/>
      <c r="RAY9" s="246"/>
      <c r="RAZ9" s="687"/>
      <c r="RBA9" s="687"/>
      <c r="RBB9" s="687"/>
      <c r="RBC9" s="247"/>
      <c r="RBD9" s="248"/>
      <c r="RBE9" s="249"/>
      <c r="RBF9" s="245"/>
      <c r="RBG9" s="246"/>
      <c r="RBH9" s="687"/>
      <c r="RBI9" s="687"/>
      <c r="RBJ9" s="687"/>
      <c r="RBK9" s="247"/>
      <c r="RBL9" s="248"/>
      <c r="RBM9" s="249"/>
      <c r="RBN9" s="245"/>
      <c r="RBO9" s="246"/>
      <c r="RBP9" s="687"/>
      <c r="RBQ9" s="687"/>
      <c r="RBR9" s="687"/>
      <c r="RBS9" s="247"/>
      <c r="RBT9" s="248"/>
      <c r="RBU9" s="249"/>
      <c r="RBV9" s="245"/>
      <c r="RBW9" s="246"/>
      <c r="RBX9" s="687"/>
      <c r="RBY9" s="687"/>
      <c r="RBZ9" s="687"/>
      <c r="RCA9" s="247"/>
      <c r="RCB9" s="248"/>
      <c r="RCC9" s="249"/>
      <c r="RCD9" s="245"/>
      <c r="RCE9" s="246"/>
      <c r="RCF9" s="687"/>
      <c r="RCG9" s="687"/>
      <c r="RCH9" s="687"/>
      <c r="RCI9" s="247"/>
      <c r="RCJ9" s="248"/>
      <c r="RCK9" s="249"/>
      <c r="RCL9" s="245"/>
      <c r="RCM9" s="246"/>
      <c r="RCN9" s="687"/>
      <c r="RCO9" s="687"/>
      <c r="RCP9" s="687"/>
      <c r="RCQ9" s="247"/>
      <c r="RCR9" s="248"/>
      <c r="RCS9" s="249"/>
      <c r="RCT9" s="245"/>
      <c r="RCU9" s="246"/>
      <c r="RCV9" s="687"/>
      <c r="RCW9" s="687"/>
      <c r="RCX9" s="687"/>
      <c r="RCY9" s="247"/>
      <c r="RCZ9" s="248"/>
      <c r="RDA9" s="249"/>
      <c r="RDB9" s="245"/>
      <c r="RDC9" s="246"/>
      <c r="RDD9" s="687"/>
      <c r="RDE9" s="687"/>
      <c r="RDF9" s="687"/>
      <c r="RDG9" s="247"/>
      <c r="RDH9" s="248"/>
      <c r="RDI9" s="249"/>
      <c r="RDJ9" s="245"/>
      <c r="RDK9" s="246"/>
      <c r="RDL9" s="687"/>
      <c r="RDM9" s="687"/>
      <c r="RDN9" s="687"/>
      <c r="RDO9" s="247"/>
      <c r="RDP9" s="248"/>
      <c r="RDQ9" s="249"/>
      <c r="RDR9" s="245"/>
      <c r="RDS9" s="246"/>
      <c r="RDT9" s="687"/>
      <c r="RDU9" s="687"/>
      <c r="RDV9" s="687"/>
      <c r="RDW9" s="247"/>
      <c r="RDX9" s="248"/>
      <c r="RDY9" s="249"/>
      <c r="RDZ9" s="245"/>
      <c r="REA9" s="246"/>
      <c r="REB9" s="687"/>
      <c r="REC9" s="687"/>
      <c r="RED9" s="687"/>
      <c r="REE9" s="247"/>
      <c r="REF9" s="248"/>
      <c r="REG9" s="249"/>
      <c r="REH9" s="245"/>
      <c r="REI9" s="246"/>
      <c r="REJ9" s="687"/>
      <c r="REK9" s="687"/>
      <c r="REL9" s="687"/>
      <c r="REM9" s="247"/>
      <c r="REN9" s="248"/>
      <c r="REO9" s="249"/>
      <c r="REP9" s="245"/>
      <c r="REQ9" s="246"/>
      <c r="RER9" s="687"/>
      <c r="RES9" s="687"/>
      <c r="RET9" s="687"/>
      <c r="REU9" s="247"/>
      <c r="REV9" s="248"/>
      <c r="REW9" s="249"/>
      <c r="REX9" s="245"/>
      <c r="REY9" s="246"/>
      <c r="REZ9" s="687"/>
      <c r="RFA9" s="687"/>
      <c r="RFB9" s="687"/>
      <c r="RFC9" s="247"/>
      <c r="RFD9" s="248"/>
      <c r="RFE9" s="249"/>
      <c r="RFF9" s="245"/>
      <c r="RFG9" s="246"/>
      <c r="RFH9" s="687"/>
      <c r="RFI9" s="687"/>
      <c r="RFJ9" s="687"/>
      <c r="RFK9" s="247"/>
      <c r="RFL9" s="248"/>
      <c r="RFM9" s="249"/>
      <c r="RFN9" s="245"/>
      <c r="RFO9" s="246"/>
      <c r="RFP9" s="687"/>
      <c r="RFQ9" s="687"/>
      <c r="RFR9" s="687"/>
      <c r="RFS9" s="247"/>
      <c r="RFT9" s="248"/>
      <c r="RFU9" s="249"/>
      <c r="RFV9" s="245"/>
      <c r="RFW9" s="246"/>
      <c r="RFX9" s="687"/>
      <c r="RFY9" s="687"/>
      <c r="RFZ9" s="687"/>
      <c r="RGA9" s="247"/>
      <c r="RGB9" s="248"/>
      <c r="RGC9" s="249"/>
      <c r="RGD9" s="245"/>
      <c r="RGE9" s="246"/>
      <c r="RGF9" s="687"/>
      <c r="RGG9" s="687"/>
      <c r="RGH9" s="687"/>
      <c r="RGI9" s="247"/>
      <c r="RGJ9" s="248"/>
      <c r="RGK9" s="249"/>
      <c r="RGL9" s="245"/>
      <c r="RGM9" s="246"/>
      <c r="RGN9" s="687"/>
      <c r="RGO9" s="687"/>
      <c r="RGP9" s="687"/>
      <c r="RGQ9" s="247"/>
      <c r="RGR9" s="248"/>
      <c r="RGS9" s="249"/>
      <c r="RGT9" s="245"/>
      <c r="RGU9" s="246"/>
      <c r="RGV9" s="687"/>
      <c r="RGW9" s="687"/>
      <c r="RGX9" s="687"/>
      <c r="RGY9" s="247"/>
      <c r="RGZ9" s="248"/>
      <c r="RHA9" s="249"/>
      <c r="RHB9" s="245"/>
      <c r="RHC9" s="246"/>
      <c r="RHD9" s="687"/>
      <c r="RHE9" s="687"/>
      <c r="RHF9" s="687"/>
      <c r="RHG9" s="247"/>
      <c r="RHH9" s="248"/>
      <c r="RHI9" s="249"/>
      <c r="RHJ9" s="245"/>
      <c r="RHK9" s="246"/>
      <c r="RHL9" s="687"/>
      <c r="RHM9" s="687"/>
      <c r="RHN9" s="687"/>
      <c r="RHO9" s="247"/>
      <c r="RHP9" s="248"/>
      <c r="RHQ9" s="249"/>
      <c r="RHR9" s="245"/>
      <c r="RHS9" s="246"/>
      <c r="RHT9" s="687"/>
      <c r="RHU9" s="687"/>
      <c r="RHV9" s="687"/>
      <c r="RHW9" s="247"/>
      <c r="RHX9" s="248"/>
      <c r="RHY9" s="249"/>
      <c r="RHZ9" s="245"/>
      <c r="RIA9" s="246"/>
      <c r="RIB9" s="687"/>
      <c r="RIC9" s="687"/>
      <c r="RID9" s="687"/>
      <c r="RIE9" s="247"/>
      <c r="RIF9" s="248"/>
      <c r="RIG9" s="249"/>
      <c r="RIH9" s="245"/>
      <c r="RII9" s="246"/>
      <c r="RIJ9" s="687"/>
      <c r="RIK9" s="687"/>
      <c r="RIL9" s="687"/>
      <c r="RIM9" s="247"/>
      <c r="RIN9" s="248"/>
      <c r="RIO9" s="249"/>
      <c r="RIP9" s="245"/>
      <c r="RIQ9" s="246"/>
      <c r="RIR9" s="687"/>
      <c r="RIS9" s="687"/>
      <c r="RIT9" s="687"/>
      <c r="RIU9" s="247"/>
      <c r="RIV9" s="248"/>
      <c r="RIW9" s="249"/>
      <c r="RIX9" s="245"/>
      <c r="RIY9" s="246"/>
      <c r="RIZ9" s="687"/>
      <c r="RJA9" s="687"/>
      <c r="RJB9" s="687"/>
      <c r="RJC9" s="247"/>
      <c r="RJD9" s="248"/>
      <c r="RJE9" s="249"/>
      <c r="RJF9" s="245"/>
      <c r="RJG9" s="246"/>
      <c r="RJH9" s="687"/>
      <c r="RJI9" s="687"/>
      <c r="RJJ9" s="687"/>
      <c r="RJK9" s="247"/>
      <c r="RJL9" s="248"/>
      <c r="RJM9" s="249"/>
      <c r="RJN9" s="245"/>
      <c r="RJO9" s="246"/>
      <c r="RJP9" s="687"/>
      <c r="RJQ9" s="687"/>
      <c r="RJR9" s="687"/>
      <c r="RJS9" s="247"/>
      <c r="RJT9" s="248"/>
      <c r="RJU9" s="249"/>
      <c r="RJV9" s="245"/>
      <c r="RJW9" s="246"/>
      <c r="RJX9" s="687"/>
      <c r="RJY9" s="687"/>
      <c r="RJZ9" s="687"/>
      <c r="RKA9" s="247"/>
      <c r="RKB9" s="248"/>
      <c r="RKC9" s="249"/>
      <c r="RKD9" s="245"/>
      <c r="RKE9" s="246"/>
      <c r="RKF9" s="687"/>
      <c r="RKG9" s="687"/>
      <c r="RKH9" s="687"/>
      <c r="RKI9" s="247"/>
      <c r="RKJ9" s="248"/>
      <c r="RKK9" s="249"/>
      <c r="RKL9" s="245"/>
      <c r="RKM9" s="246"/>
      <c r="RKN9" s="687"/>
      <c r="RKO9" s="687"/>
      <c r="RKP9" s="687"/>
      <c r="RKQ9" s="247"/>
      <c r="RKR9" s="248"/>
      <c r="RKS9" s="249"/>
      <c r="RKT9" s="245"/>
      <c r="RKU9" s="246"/>
      <c r="RKV9" s="687"/>
      <c r="RKW9" s="687"/>
      <c r="RKX9" s="687"/>
      <c r="RKY9" s="247"/>
      <c r="RKZ9" s="248"/>
      <c r="RLA9" s="249"/>
      <c r="RLB9" s="245"/>
      <c r="RLC9" s="246"/>
      <c r="RLD9" s="687"/>
      <c r="RLE9" s="687"/>
      <c r="RLF9" s="687"/>
      <c r="RLG9" s="247"/>
      <c r="RLH9" s="248"/>
      <c r="RLI9" s="249"/>
      <c r="RLJ9" s="245"/>
      <c r="RLK9" s="246"/>
      <c r="RLL9" s="687"/>
      <c r="RLM9" s="687"/>
      <c r="RLN9" s="687"/>
      <c r="RLO9" s="247"/>
      <c r="RLP9" s="248"/>
      <c r="RLQ9" s="249"/>
      <c r="RLR9" s="245"/>
      <c r="RLS9" s="246"/>
      <c r="RLT9" s="687"/>
      <c r="RLU9" s="687"/>
      <c r="RLV9" s="687"/>
      <c r="RLW9" s="247"/>
      <c r="RLX9" s="248"/>
      <c r="RLY9" s="249"/>
      <c r="RLZ9" s="245"/>
      <c r="RMA9" s="246"/>
      <c r="RMB9" s="687"/>
      <c r="RMC9" s="687"/>
      <c r="RMD9" s="687"/>
      <c r="RME9" s="247"/>
      <c r="RMF9" s="248"/>
      <c r="RMG9" s="249"/>
      <c r="RMH9" s="245"/>
      <c r="RMI9" s="246"/>
      <c r="RMJ9" s="687"/>
      <c r="RMK9" s="687"/>
      <c r="RML9" s="687"/>
      <c r="RMM9" s="247"/>
      <c r="RMN9" s="248"/>
      <c r="RMO9" s="249"/>
      <c r="RMP9" s="245"/>
      <c r="RMQ9" s="246"/>
      <c r="RMR9" s="687"/>
      <c r="RMS9" s="687"/>
      <c r="RMT9" s="687"/>
      <c r="RMU9" s="247"/>
      <c r="RMV9" s="248"/>
      <c r="RMW9" s="249"/>
      <c r="RMX9" s="245"/>
      <c r="RMY9" s="246"/>
      <c r="RMZ9" s="687"/>
      <c r="RNA9" s="687"/>
      <c r="RNB9" s="687"/>
      <c r="RNC9" s="247"/>
      <c r="RND9" s="248"/>
      <c r="RNE9" s="249"/>
      <c r="RNF9" s="245"/>
      <c r="RNG9" s="246"/>
      <c r="RNH9" s="687"/>
      <c r="RNI9" s="687"/>
      <c r="RNJ9" s="687"/>
      <c r="RNK9" s="247"/>
      <c r="RNL9" s="248"/>
      <c r="RNM9" s="249"/>
      <c r="RNN9" s="245"/>
      <c r="RNO9" s="246"/>
      <c r="RNP9" s="687"/>
      <c r="RNQ9" s="687"/>
      <c r="RNR9" s="687"/>
      <c r="RNS9" s="247"/>
      <c r="RNT9" s="248"/>
      <c r="RNU9" s="249"/>
      <c r="RNV9" s="245"/>
      <c r="RNW9" s="246"/>
      <c r="RNX9" s="687"/>
      <c r="RNY9" s="687"/>
      <c r="RNZ9" s="687"/>
      <c r="ROA9" s="247"/>
      <c r="ROB9" s="248"/>
      <c r="ROC9" s="249"/>
      <c r="ROD9" s="245"/>
      <c r="ROE9" s="246"/>
      <c r="ROF9" s="687"/>
      <c r="ROG9" s="687"/>
      <c r="ROH9" s="687"/>
      <c r="ROI9" s="247"/>
      <c r="ROJ9" s="248"/>
      <c r="ROK9" s="249"/>
      <c r="ROL9" s="245"/>
      <c r="ROM9" s="246"/>
      <c r="RON9" s="687"/>
      <c r="ROO9" s="687"/>
      <c r="ROP9" s="687"/>
      <c r="ROQ9" s="247"/>
      <c r="ROR9" s="248"/>
      <c r="ROS9" s="249"/>
      <c r="ROT9" s="245"/>
      <c r="ROU9" s="246"/>
      <c r="ROV9" s="687"/>
      <c r="ROW9" s="687"/>
      <c r="ROX9" s="687"/>
      <c r="ROY9" s="247"/>
      <c r="ROZ9" s="248"/>
      <c r="RPA9" s="249"/>
      <c r="RPB9" s="245"/>
      <c r="RPC9" s="246"/>
      <c r="RPD9" s="687"/>
      <c r="RPE9" s="687"/>
      <c r="RPF9" s="687"/>
      <c r="RPG9" s="247"/>
      <c r="RPH9" s="248"/>
      <c r="RPI9" s="249"/>
      <c r="RPJ9" s="245"/>
      <c r="RPK9" s="246"/>
      <c r="RPL9" s="687"/>
      <c r="RPM9" s="687"/>
      <c r="RPN9" s="687"/>
      <c r="RPO9" s="247"/>
      <c r="RPP9" s="248"/>
      <c r="RPQ9" s="249"/>
      <c r="RPR9" s="245"/>
      <c r="RPS9" s="246"/>
      <c r="RPT9" s="687"/>
      <c r="RPU9" s="687"/>
      <c r="RPV9" s="687"/>
      <c r="RPW9" s="247"/>
      <c r="RPX9" s="248"/>
      <c r="RPY9" s="249"/>
      <c r="RPZ9" s="245"/>
      <c r="RQA9" s="246"/>
      <c r="RQB9" s="687"/>
      <c r="RQC9" s="687"/>
      <c r="RQD9" s="687"/>
      <c r="RQE9" s="247"/>
      <c r="RQF9" s="248"/>
      <c r="RQG9" s="249"/>
      <c r="RQH9" s="245"/>
      <c r="RQI9" s="246"/>
      <c r="RQJ9" s="687"/>
      <c r="RQK9" s="687"/>
      <c r="RQL9" s="687"/>
      <c r="RQM9" s="247"/>
      <c r="RQN9" s="248"/>
      <c r="RQO9" s="249"/>
      <c r="RQP9" s="245"/>
      <c r="RQQ9" s="246"/>
      <c r="RQR9" s="687"/>
      <c r="RQS9" s="687"/>
      <c r="RQT9" s="687"/>
      <c r="RQU9" s="247"/>
      <c r="RQV9" s="248"/>
      <c r="RQW9" s="249"/>
      <c r="RQX9" s="245"/>
      <c r="RQY9" s="246"/>
      <c r="RQZ9" s="687"/>
      <c r="RRA9" s="687"/>
      <c r="RRB9" s="687"/>
      <c r="RRC9" s="247"/>
      <c r="RRD9" s="248"/>
      <c r="RRE9" s="249"/>
      <c r="RRF9" s="245"/>
      <c r="RRG9" s="246"/>
      <c r="RRH9" s="687"/>
      <c r="RRI9" s="687"/>
      <c r="RRJ9" s="687"/>
      <c r="RRK9" s="247"/>
      <c r="RRL9" s="248"/>
      <c r="RRM9" s="249"/>
      <c r="RRN9" s="245"/>
      <c r="RRO9" s="246"/>
      <c r="RRP9" s="687"/>
      <c r="RRQ9" s="687"/>
      <c r="RRR9" s="687"/>
      <c r="RRS9" s="247"/>
      <c r="RRT9" s="248"/>
      <c r="RRU9" s="249"/>
      <c r="RRV9" s="245"/>
      <c r="RRW9" s="246"/>
      <c r="RRX9" s="687"/>
      <c r="RRY9" s="687"/>
      <c r="RRZ9" s="687"/>
      <c r="RSA9" s="247"/>
      <c r="RSB9" s="248"/>
      <c r="RSC9" s="249"/>
      <c r="RSD9" s="245"/>
      <c r="RSE9" s="246"/>
      <c r="RSF9" s="687"/>
      <c r="RSG9" s="687"/>
      <c r="RSH9" s="687"/>
      <c r="RSI9" s="247"/>
      <c r="RSJ9" s="248"/>
      <c r="RSK9" s="249"/>
      <c r="RSL9" s="245"/>
      <c r="RSM9" s="246"/>
      <c r="RSN9" s="687"/>
      <c r="RSO9" s="687"/>
      <c r="RSP9" s="687"/>
      <c r="RSQ9" s="247"/>
      <c r="RSR9" s="248"/>
      <c r="RSS9" s="249"/>
      <c r="RST9" s="245"/>
      <c r="RSU9" s="246"/>
      <c r="RSV9" s="687"/>
      <c r="RSW9" s="687"/>
      <c r="RSX9" s="687"/>
      <c r="RSY9" s="247"/>
      <c r="RSZ9" s="248"/>
      <c r="RTA9" s="249"/>
      <c r="RTB9" s="245"/>
      <c r="RTC9" s="246"/>
      <c r="RTD9" s="687"/>
      <c r="RTE9" s="687"/>
      <c r="RTF9" s="687"/>
      <c r="RTG9" s="247"/>
      <c r="RTH9" s="248"/>
      <c r="RTI9" s="249"/>
      <c r="RTJ9" s="245"/>
      <c r="RTK9" s="246"/>
      <c r="RTL9" s="687"/>
      <c r="RTM9" s="687"/>
      <c r="RTN9" s="687"/>
      <c r="RTO9" s="247"/>
      <c r="RTP9" s="248"/>
      <c r="RTQ9" s="249"/>
      <c r="RTR9" s="245"/>
      <c r="RTS9" s="246"/>
      <c r="RTT9" s="687"/>
      <c r="RTU9" s="687"/>
      <c r="RTV9" s="687"/>
      <c r="RTW9" s="247"/>
      <c r="RTX9" s="248"/>
      <c r="RTY9" s="249"/>
      <c r="RTZ9" s="245"/>
      <c r="RUA9" s="246"/>
      <c r="RUB9" s="687"/>
      <c r="RUC9" s="687"/>
      <c r="RUD9" s="687"/>
      <c r="RUE9" s="247"/>
      <c r="RUF9" s="248"/>
      <c r="RUG9" s="249"/>
      <c r="RUH9" s="245"/>
      <c r="RUI9" s="246"/>
      <c r="RUJ9" s="687"/>
      <c r="RUK9" s="687"/>
      <c r="RUL9" s="687"/>
      <c r="RUM9" s="247"/>
      <c r="RUN9" s="248"/>
      <c r="RUO9" s="249"/>
      <c r="RUP9" s="245"/>
      <c r="RUQ9" s="246"/>
      <c r="RUR9" s="687"/>
      <c r="RUS9" s="687"/>
      <c r="RUT9" s="687"/>
      <c r="RUU9" s="247"/>
      <c r="RUV9" s="248"/>
      <c r="RUW9" s="249"/>
      <c r="RUX9" s="245"/>
      <c r="RUY9" s="246"/>
      <c r="RUZ9" s="687"/>
      <c r="RVA9" s="687"/>
      <c r="RVB9" s="687"/>
      <c r="RVC9" s="247"/>
      <c r="RVD9" s="248"/>
      <c r="RVE9" s="249"/>
      <c r="RVF9" s="245"/>
      <c r="RVG9" s="246"/>
      <c r="RVH9" s="687"/>
      <c r="RVI9" s="687"/>
      <c r="RVJ9" s="687"/>
      <c r="RVK9" s="247"/>
      <c r="RVL9" s="248"/>
      <c r="RVM9" s="249"/>
      <c r="RVN9" s="245"/>
      <c r="RVO9" s="246"/>
      <c r="RVP9" s="687"/>
      <c r="RVQ9" s="687"/>
      <c r="RVR9" s="687"/>
      <c r="RVS9" s="247"/>
      <c r="RVT9" s="248"/>
      <c r="RVU9" s="249"/>
      <c r="RVV9" s="245"/>
      <c r="RVW9" s="246"/>
      <c r="RVX9" s="687"/>
      <c r="RVY9" s="687"/>
      <c r="RVZ9" s="687"/>
      <c r="RWA9" s="247"/>
      <c r="RWB9" s="248"/>
      <c r="RWC9" s="249"/>
      <c r="RWD9" s="245"/>
      <c r="RWE9" s="246"/>
      <c r="RWF9" s="687"/>
      <c r="RWG9" s="687"/>
      <c r="RWH9" s="687"/>
      <c r="RWI9" s="247"/>
      <c r="RWJ9" s="248"/>
      <c r="RWK9" s="249"/>
      <c r="RWL9" s="245"/>
      <c r="RWM9" s="246"/>
      <c r="RWN9" s="687"/>
      <c r="RWO9" s="687"/>
      <c r="RWP9" s="687"/>
      <c r="RWQ9" s="247"/>
      <c r="RWR9" s="248"/>
      <c r="RWS9" s="249"/>
      <c r="RWT9" s="245"/>
      <c r="RWU9" s="246"/>
      <c r="RWV9" s="687"/>
      <c r="RWW9" s="687"/>
      <c r="RWX9" s="687"/>
      <c r="RWY9" s="247"/>
      <c r="RWZ9" s="248"/>
      <c r="RXA9" s="249"/>
      <c r="RXB9" s="245"/>
      <c r="RXC9" s="246"/>
      <c r="RXD9" s="687"/>
      <c r="RXE9" s="687"/>
      <c r="RXF9" s="687"/>
      <c r="RXG9" s="247"/>
      <c r="RXH9" s="248"/>
      <c r="RXI9" s="249"/>
      <c r="RXJ9" s="245"/>
      <c r="RXK9" s="246"/>
      <c r="RXL9" s="687"/>
      <c r="RXM9" s="687"/>
      <c r="RXN9" s="687"/>
      <c r="RXO9" s="247"/>
      <c r="RXP9" s="248"/>
      <c r="RXQ9" s="249"/>
      <c r="RXR9" s="245"/>
      <c r="RXS9" s="246"/>
      <c r="RXT9" s="687"/>
      <c r="RXU9" s="687"/>
      <c r="RXV9" s="687"/>
      <c r="RXW9" s="247"/>
      <c r="RXX9" s="248"/>
      <c r="RXY9" s="249"/>
      <c r="RXZ9" s="245"/>
      <c r="RYA9" s="246"/>
      <c r="RYB9" s="687"/>
      <c r="RYC9" s="687"/>
      <c r="RYD9" s="687"/>
      <c r="RYE9" s="247"/>
      <c r="RYF9" s="248"/>
      <c r="RYG9" s="249"/>
      <c r="RYH9" s="245"/>
      <c r="RYI9" s="246"/>
      <c r="RYJ9" s="687"/>
      <c r="RYK9" s="687"/>
      <c r="RYL9" s="687"/>
      <c r="RYM9" s="247"/>
      <c r="RYN9" s="248"/>
      <c r="RYO9" s="249"/>
      <c r="RYP9" s="245"/>
      <c r="RYQ9" s="246"/>
      <c r="RYR9" s="687"/>
      <c r="RYS9" s="687"/>
      <c r="RYT9" s="687"/>
      <c r="RYU9" s="247"/>
      <c r="RYV9" s="248"/>
      <c r="RYW9" s="249"/>
      <c r="RYX9" s="245"/>
      <c r="RYY9" s="246"/>
      <c r="RYZ9" s="687"/>
      <c r="RZA9" s="687"/>
      <c r="RZB9" s="687"/>
      <c r="RZC9" s="247"/>
      <c r="RZD9" s="248"/>
      <c r="RZE9" s="249"/>
      <c r="RZF9" s="245"/>
      <c r="RZG9" s="246"/>
      <c r="RZH9" s="687"/>
      <c r="RZI9" s="687"/>
      <c r="RZJ9" s="687"/>
      <c r="RZK9" s="247"/>
      <c r="RZL9" s="248"/>
      <c r="RZM9" s="249"/>
      <c r="RZN9" s="245"/>
      <c r="RZO9" s="246"/>
      <c r="RZP9" s="687"/>
      <c r="RZQ9" s="687"/>
      <c r="RZR9" s="687"/>
      <c r="RZS9" s="247"/>
      <c r="RZT9" s="248"/>
      <c r="RZU9" s="249"/>
      <c r="RZV9" s="245"/>
      <c r="RZW9" s="246"/>
      <c r="RZX9" s="687"/>
      <c r="RZY9" s="687"/>
      <c r="RZZ9" s="687"/>
      <c r="SAA9" s="247"/>
      <c r="SAB9" s="248"/>
      <c r="SAC9" s="249"/>
      <c r="SAD9" s="245"/>
      <c r="SAE9" s="246"/>
      <c r="SAF9" s="687"/>
      <c r="SAG9" s="687"/>
      <c r="SAH9" s="687"/>
      <c r="SAI9" s="247"/>
      <c r="SAJ9" s="248"/>
      <c r="SAK9" s="249"/>
      <c r="SAL9" s="245"/>
      <c r="SAM9" s="246"/>
      <c r="SAN9" s="687"/>
      <c r="SAO9" s="687"/>
      <c r="SAP9" s="687"/>
      <c r="SAQ9" s="247"/>
      <c r="SAR9" s="248"/>
      <c r="SAS9" s="249"/>
      <c r="SAT9" s="245"/>
      <c r="SAU9" s="246"/>
      <c r="SAV9" s="687"/>
      <c r="SAW9" s="687"/>
      <c r="SAX9" s="687"/>
      <c r="SAY9" s="247"/>
      <c r="SAZ9" s="248"/>
      <c r="SBA9" s="249"/>
      <c r="SBB9" s="245"/>
      <c r="SBC9" s="246"/>
      <c r="SBD9" s="687"/>
      <c r="SBE9" s="687"/>
      <c r="SBF9" s="687"/>
      <c r="SBG9" s="247"/>
      <c r="SBH9" s="248"/>
      <c r="SBI9" s="249"/>
      <c r="SBJ9" s="245"/>
      <c r="SBK9" s="246"/>
      <c r="SBL9" s="687"/>
      <c r="SBM9" s="687"/>
      <c r="SBN9" s="687"/>
      <c r="SBO9" s="247"/>
      <c r="SBP9" s="248"/>
      <c r="SBQ9" s="249"/>
      <c r="SBR9" s="245"/>
      <c r="SBS9" s="246"/>
      <c r="SBT9" s="687"/>
      <c r="SBU9" s="687"/>
      <c r="SBV9" s="687"/>
      <c r="SBW9" s="247"/>
      <c r="SBX9" s="248"/>
      <c r="SBY9" s="249"/>
      <c r="SBZ9" s="245"/>
      <c r="SCA9" s="246"/>
      <c r="SCB9" s="687"/>
      <c r="SCC9" s="687"/>
      <c r="SCD9" s="687"/>
      <c r="SCE9" s="247"/>
      <c r="SCF9" s="248"/>
      <c r="SCG9" s="249"/>
      <c r="SCH9" s="245"/>
      <c r="SCI9" s="246"/>
      <c r="SCJ9" s="687"/>
      <c r="SCK9" s="687"/>
      <c r="SCL9" s="687"/>
      <c r="SCM9" s="247"/>
      <c r="SCN9" s="248"/>
      <c r="SCO9" s="249"/>
      <c r="SCP9" s="245"/>
      <c r="SCQ9" s="246"/>
      <c r="SCR9" s="687"/>
      <c r="SCS9" s="687"/>
      <c r="SCT9" s="687"/>
      <c r="SCU9" s="247"/>
      <c r="SCV9" s="248"/>
      <c r="SCW9" s="249"/>
      <c r="SCX9" s="245"/>
      <c r="SCY9" s="246"/>
      <c r="SCZ9" s="687"/>
      <c r="SDA9" s="687"/>
      <c r="SDB9" s="687"/>
      <c r="SDC9" s="247"/>
      <c r="SDD9" s="248"/>
      <c r="SDE9" s="249"/>
      <c r="SDF9" s="245"/>
      <c r="SDG9" s="246"/>
      <c r="SDH9" s="687"/>
      <c r="SDI9" s="687"/>
      <c r="SDJ9" s="687"/>
      <c r="SDK9" s="247"/>
      <c r="SDL9" s="248"/>
      <c r="SDM9" s="249"/>
      <c r="SDN9" s="245"/>
      <c r="SDO9" s="246"/>
      <c r="SDP9" s="687"/>
      <c r="SDQ9" s="687"/>
      <c r="SDR9" s="687"/>
      <c r="SDS9" s="247"/>
      <c r="SDT9" s="248"/>
      <c r="SDU9" s="249"/>
      <c r="SDV9" s="245"/>
      <c r="SDW9" s="246"/>
      <c r="SDX9" s="687"/>
      <c r="SDY9" s="687"/>
      <c r="SDZ9" s="687"/>
      <c r="SEA9" s="247"/>
      <c r="SEB9" s="248"/>
      <c r="SEC9" s="249"/>
      <c r="SED9" s="245"/>
      <c r="SEE9" s="246"/>
      <c r="SEF9" s="687"/>
      <c r="SEG9" s="687"/>
      <c r="SEH9" s="687"/>
      <c r="SEI9" s="247"/>
      <c r="SEJ9" s="248"/>
      <c r="SEK9" s="249"/>
      <c r="SEL9" s="245"/>
      <c r="SEM9" s="246"/>
      <c r="SEN9" s="687"/>
      <c r="SEO9" s="687"/>
      <c r="SEP9" s="687"/>
      <c r="SEQ9" s="247"/>
      <c r="SER9" s="248"/>
      <c r="SES9" s="249"/>
      <c r="SET9" s="245"/>
      <c r="SEU9" s="246"/>
      <c r="SEV9" s="687"/>
      <c r="SEW9" s="687"/>
      <c r="SEX9" s="687"/>
      <c r="SEY9" s="247"/>
      <c r="SEZ9" s="248"/>
      <c r="SFA9" s="249"/>
      <c r="SFB9" s="245"/>
      <c r="SFC9" s="246"/>
      <c r="SFD9" s="687"/>
      <c r="SFE9" s="687"/>
      <c r="SFF9" s="687"/>
      <c r="SFG9" s="247"/>
      <c r="SFH9" s="248"/>
      <c r="SFI9" s="249"/>
      <c r="SFJ9" s="245"/>
      <c r="SFK9" s="246"/>
      <c r="SFL9" s="687"/>
      <c r="SFM9" s="687"/>
      <c r="SFN9" s="687"/>
      <c r="SFO9" s="247"/>
      <c r="SFP9" s="248"/>
      <c r="SFQ9" s="249"/>
      <c r="SFR9" s="245"/>
      <c r="SFS9" s="246"/>
      <c r="SFT9" s="687"/>
      <c r="SFU9" s="687"/>
      <c r="SFV9" s="687"/>
      <c r="SFW9" s="247"/>
      <c r="SFX9" s="248"/>
      <c r="SFY9" s="249"/>
      <c r="SFZ9" s="245"/>
      <c r="SGA9" s="246"/>
      <c r="SGB9" s="687"/>
      <c r="SGC9" s="687"/>
      <c r="SGD9" s="687"/>
      <c r="SGE9" s="247"/>
      <c r="SGF9" s="248"/>
      <c r="SGG9" s="249"/>
      <c r="SGH9" s="245"/>
      <c r="SGI9" s="246"/>
      <c r="SGJ9" s="687"/>
      <c r="SGK9" s="687"/>
      <c r="SGL9" s="687"/>
      <c r="SGM9" s="247"/>
      <c r="SGN9" s="248"/>
      <c r="SGO9" s="249"/>
      <c r="SGP9" s="245"/>
      <c r="SGQ9" s="246"/>
      <c r="SGR9" s="687"/>
      <c r="SGS9" s="687"/>
      <c r="SGT9" s="687"/>
      <c r="SGU9" s="247"/>
      <c r="SGV9" s="248"/>
      <c r="SGW9" s="249"/>
      <c r="SGX9" s="245"/>
      <c r="SGY9" s="246"/>
      <c r="SGZ9" s="687"/>
      <c r="SHA9" s="687"/>
      <c r="SHB9" s="687"/>
      <c r="SHC9" s="247"/>
      <c r="SHD9" s="248"/>
      <c r="SHE9" s="249"/>
      <c r="SHF9" s="245"/>
      <c r="SHG9" s="246"/>
      <c r="SHH9" s="687"/>
      <c r="SHI9" s="687"/>
      <c r="SHJ9" s="687"/>
      <c r="SHK9" s="247"/>
      <c r="SHL9" s="248"/>
      <c r="SHM9" s="249"/>
      <c r="SHN9" s="245"/>
      <c r="SHO9" s="246"/>
      <c r="SHP9" s="687"/>
      <c r="SHQ9" s="687"/>
      <c r="SHR9" s="687"/>
      <c r="SHS9" s="247"/>
      <c r="SHT9" s="248"/>
      <c r="SHU9" s="249"/>
      <c r="SHV9" s="245"/>
      <c r="SHW9" s="246"/>
      <c r="SHX9" s="687"/>
      <c r="SHY9" s="687"/>
      <c r="SHZ9" s="687"/>
      <c r="SIA9" s="247"/>
      <c r="SIB9" s="248"/>
      <c r="SIC9" s="249"/>
      <c r="SID9" s="245"/>
      <c r="SIE9" s="246"/>
      <c r="SIF9" s="687"/>
      <c r="SIG9" s="687"/>
      <c r="SIH9" s="687"/>
      <c r="SII9" s="247"/>
      <c r="SIJ9" s="248"/>
      <c r="SIK9" s="249"/>
      <c r="SIL9" s="245"/>
      <c r="SIM9" s="246"/>
      <c r="SIN9" s="687"/>
      <c r="SIO9" s="687"/>
      <c r="SIP9" s="687"/>
      <c r="SIQ9" s="247"/>
      <c r="SIR9" s="248"/>
      <c r="SIS9" s="249"/>
      <c r="SIT9" s="245"/>
      <c r="SIU9" s="246"/>
      <c r="SIV9" s="687"/>
      <c r="SIW9" s="687"/>
      <c r="SIX9" s="687"/>
      <c r="SIY9" s="247"/>
      <c r="SIZ9" s="248"/>
      <c r="SJA9" s="249"/>
      <c r="SJB9" s="245"/>
      <c r="SJC9" s="246"/>
      <c r="SJD9" s="687"/>
      <c r="SJE9" s="687"/>
      <c r="SJF9" s="687"/>
      <c r="SJG9" s="247"/>
      <c r="SJH9" s="248"/>
      <c r="SJI9" s="249"/>
      <c r="SJJ9" s="245"/>
      <c r="SJK9" s="246"/>
      <c r="SJL9" s="687"/>
      <c r="SJM9" s="687"/>
      <c r="SJN9" s="687"/>
      <c r="SJO9" s="247"/>
      <c r="SJP9" s="248"/>
      <c r="SJQ9" s="249"/>
      <c r="SJR9" s="245"/>
      <c r="SJS9" s="246"/>
      <c r="SJT9" s="687"/>
      <c r="SJU9" s="687"/>
      <c r="SJV9" s="687"/>
      <c r="SJW9" s="247"/>
      <c r="SJX9" s="248"/>
      <c r="SJY9" s="249"/>
      <c r="SJZ9" s="245"/>
      <c r="SKA9" s="246"/>
      <c r="SKB9" s="687"/>
      <c r="SKC9" s="687"/>
      <c r="SKD9" s="687"/>
      <c r="SKE9" s="247"/>
      <c r="SKF9" s="248"/>
      <c r="SKG9" s="249"/>
      <c r="SKH9" s="245"/>
      <c r="SKI9" s="246"/>
      <c r="SKJ9" s="687"/>
      <c r="SKK9" s="687"/>
      <c r="SKL9" s="687"/>
      <c r="SKM9" s="247"/>
      <c r="SKN9" s="248"/>
      <c r="SKO9" s="249"/>
      <c r="SKP9" s="245"/>
      <c r="SKQ9" s="246"/>
      <c r="SKR9" s="687"/>
      <c r="SKS9" s="687"/>
      <c r="SKT9" s="687"/>
      <c r="SKU9" s="247"/>
      <c r="SKV9" s="248"/>
      <c r="SKW9" s="249"/>
      <c r="SKX9" s="245"/>
      <c r="SKY9" s="246"/>
      <c r="SKZ9" s="687"/>
      <c r="SLA9" s="687"/>
      <c r="SLB9" s="687"/>
      <c r="SLC9" s="247"/>
      <c r="SLD9" s="248"/>
      <c r="SLE9" s="249"/>
      <c r="SLF9" s="245"/>
      <c r="SLG9" s="246"/>
      <c r="SLH9" s="687"/>
      <c r="SLI9" s="687"/>
      <c r="SLJ9" s="687"/>
      <c r="SLK9" s="247"/>
      <c r="SLL9" s="248"/>
      <c r="SLM9" s="249"/>
      <c r="SLN9" s="245"/>
      <c r="SLO9" s="246"/>
      <c r="SLP9" s="687"/>
      <c r="SLQ9" s="687"/>
      <c r="SLR9" s="687"/>
      <c r="SLS9" s="247"/>
      <c r="SLT9" s="248"/>
      <c r="SLU9" s="249"/>
      <c r="SLV9" s="245"/>
      <c r="SLW9" s="246"/>
      <c r="SLX9" s="687"/>
      <c r="SLY9" s="687"/>
      <c r="SLZ9" s="687"/>
      <c r="SMA9" s="247"/>
      <c r="SMB9" s="248"/>
      <c r="SMC9" s="249"/>
      <c r="SMD9" s="245"/>
      <c r="SME9" s="246"/>
      <c r="SMF9" s="687"/>
      <c r="SMG9" s="687"/>
      <c r="SMH9" s="687"/>
      <c r="SMI9" s="247"/>
      <c r="SMJ9" s="248"/>
      <c r="SMK9" s="249"/>
      <c r="SML9" s="245"/>
      <c r="SMM9" s="246"/>
      <c r="SMN9" s="687"/>
      <c r="SMO9" s="687"/>
      <c r="SMP9" s="687"/>
      <c r="SMQ9" s="247"/>
      <c r="SMR9" s="248"/>
      <c r="SMS9" s="249"/>
      <c r="SMT9" s="245"/>
      <c r="SMU9" s="246"/>
      <c r="SMV9" s="687"/>
      <c r="SMW9" s="687"/>
      <c r="SMX9" s="687"/>
      <c r="SMY9" s="247"/>
      <c r="SMZ9" s="248"/>
      <c r="SNA9" s="249"/>
      <c r="SNB9" s="245"/>
      <c r="SNC9" s="246"/>
      <c r="SND9" s="687"/>
      <c r="SNE9" s="687"/>
      <c r="SNF9" s="687"/>
      <c r="SNG9" s="247"/>
      <c r="SNH9" s="248"/>
      <c r="SNI9" s="249"/>
      <c r="SNJ9" s="245"/>
      <c r="SNK9" s="246"/>
      <c r="SNL9" s="687"/>
      <c r="SNM9" s="687"/>
      <c r="SNN9" s="687"/>
      <c r="SNO9" s="247"/>
      <c r="SNP9" s="248"/>
      <c r="SNQ9" s="249"/>
      <c r="SNR9" s="245"/>
      <c r="SNS9" s="246"/>
      <c r="SNT9" s="687"/>
      <c r="SNU9" s="687"/>
      <c r="SNV9" s="687"/>
      <c r="SNW9" s="247"/>
      <c r="SNX9" s="248"/>
      <c r="SNY9" s="249"/>
      <c r="SNZ9" s="245"/>
      <c r="SOA9" s="246"/>
      <c r="SOB9" s="687"/>
      <c r="SOC9" s="687"/>
      <c r="SOD9" s="687"/>
      <c r="SOE9" s="247"/>
      <c r="SOF9" s="248"/>
      <c r="SOG9" s="249"/>
      <c r="SOH9" s="245"/>
      <c r="SOI9" s="246"/>
      <c r="SOJ9" s="687"/>
      <c r="SOK9" s="687"/>
      <c r="SOL9" s="687"/>
      <c r="SOM9" s="247"/>
      <c r="SON9" s="248"/>
      <c r="SOO9" s="249"/>
      <c r="SOP9" s="245"/>
      <c r="SOQ9" s="246"/>
      <c r="SOR9" s="687"/>
      <c r="SOS9" s="687"/>
      <c r="SOT9" s="687"/>
      <c r="SOU9" s="247"/>
      <c r="SOV9" s="248"/>
      <c r="SOW9" s="249"/>
      <c r="SOX9" s="245"/>
      <c r="SOY9" s="246"/>
      <c r="SOZ9" s="687"/>
      <c r="SPA9" s="687"/>
      <c r="SPB9" s="687"/>
      <c r="SPC9" s="247"/>
      <c r="SPD9" s="248"/>
      <c r="SPE9" s="249"/>
      <c r="SPF9" s="245"/>
      <c r="SPG9" s="246"/>
      <c r="SPH9" s="687"/>
      <c r="SPI9" s="687"/>
      <c r="SPJ9" s="687"/>
      <c r="SPK9" s="247"/>
      <c r="SPL9" s="248"/>
      <c r="SPM9" s="249"/>
      <c r="SPN9" s="245"/>
      <c r="SPO9" s="246"/>
      <c r="SPP9" s="687"/>
      <c r="SPQ9" s="687"/>
      <c r="SPR9" s="687"/>
      <c r="SPS9" s="247"/>
      <c r="SPT9" s="248"/>
      <c r="SPU9" s="249"/>
      <c r="SPV9" s="245"/>
      <c r="SPW9" s="246"/>
      <c r="SPX9" s="687"/>
      <c r="SPY9" s="687"/>
      <c r="SPZ9" s="687"/>
      <c r="SQA9" s="247"/>
      <c r="SQB9" s="248"/>
      <c r="SQC9" s="249"/>
      <c r="SQD9" s="245"/>
      <c r="SQE9" s="246"/>
      <c r="SQF9" s="687"/>
      <c r="SQG9" s="687"/>
      <c r="SQH9" s="687"/>
      <c r="SQI9" s="247"/>
      <c r="SQJ9" s="248"/>
      <c r="SQK9" s="249"/>
      <c r="SQL9" s="245"/>
      <c r="SQM9" s="246"/>
      <c r="SQN9" s="687"/>
      <c r="SQO9" s="687"/>
      <c r="SQP9" s="687"/>
      <c r="SQQ9" s="247"/>
      <c r="SQR9" s="248"/>
      <c r="SQS9" s="249"/>
      <c r="SQT9" s="245"/>
      <c r="SQU9" s="246"/>
      <c r="SQV9" s="687"/>
      <c r="SQW9" s="687"/>
      <c r="SQX9" s="687"/>
      <c r="SQY9" s="247"/>
      <c r="SQZ9" s="248"/>
      <c r="SRA9" s="249"/>
      <c r="SRB9" s="245"/>
      <c r="SRC9" s="246"/>
      <c r="SRD9" s="687"/>
      <c r="SRE9" s="687"/>
      <c r="SRF9" s="687"/>
      <c r="SRG9" s="247"/>
      <c r="SRH9" s="248"/>
      <c r="SRI9" s="249"/>
      <c r="SRJ9" s="245"/>
      <c r="SRK9" s="246"/>
      <c r="SRL9" s="687"/>
      <c r="SRM9" s="687"/>
      <c r="SRN9" s="687"/>
      <c r="SRO9" s="247"/>
      <c r="SRP9" s="248"/>
      <c r="SRQ9" s="249"/>
      <c r="SRR9" s="245"/>
      <c r="SRS9" s="246"/>
      <c r="SRT9" s="687"/>
      <c r="SRU9" s="687"/>
      <c r="SRV9" s="687"/>
      <c r="SRW9" s="247"/>
      <c r="SRX9" s="248"/>
      <c r="SRY9" s="249"/>
      <c r="SRZ9" s="245"/>
      <c r="SSA9" s="246"/>
      <c r="SSB9" s="687"/>
      <c r="SSC9" s="687"/>
      <c r="SSD9" s="687"/>
      <c r="SSE9" s="247"/>
      <c r="SSF9" s="248"/>
      <c r="SSG9" s="249"/>
      <c r="SSH9" s="245"/>
      <c r="SSI9" s="246"/>
      <c r="SSJ9" s="687"/>
      <c r="SSK9" s="687"/>
      <c r="SSL9" s="687"/>
      <c r="SSM9" s="247"/>
      <c r="SSN9" s="248"/>
      <c r="SSO9" s="249"/>
      <c r="SSP9" s="245"/>
      <c r="SSQ9" s="246"/>
      <c r="SSR9" s="687"/>
      <c r="SSS9" s="687"/>
      <c r="SST9" s="687"/>
      <c r="SSU9" s="247"/>
      <c r="SSV9" s="248"/>
      <c r="SSW9" s="249"/>
      <c r="SSX9" s="245"/>
      <c r="SSY9" s="246"/>
      <c r="SSZ9" s="687"/>
      <c r="STA9" s="687"/>
      <c r="STB9" s="687"/>
      <c r="STC9" s="247"/>
      <c r="STD9" s="248"/>
      <c r="STE9" s="249"/>
      <c r="STF9" s="245"/>
      <c r="STG9" s="246"/>
      <c r="STH9" s="687"/>
      <c r="STI9" s="687"/>
      <c r="STJ9" s="687"/>
      <c r="STK9" s="247"/>
      <c r="STL9" s="248"/>
      <c r="STM9" s="249"/>
      <c r="STN9" s="245"/>
      <c r="STO9" s="246"/>
      <c r="STP9" s="687"/>
      <c r="STQ9" s="687"/>
      <c r="STR9" s="687"/>
      <c r="STS9" s="247"/>
      <c r="STT9" s="248"/>
      <c r="STU9" s="249"/>
      <c r="STV9" s="245"/>
      <c r="STW9" s="246"/>
      <c r="STX9" s="687"/>
      <c r="STY9" s="687"/>
      <c r="STZ9" s="687"/>
      <c r="SUA9" s="247"/>
      <c r="SUB9" s="248"/>
      <c r="SUC9" s="249"/>
      <c r="SUD9" s="245"/>
      <c r="SUE9" s="246"/>
      <c r="SUF9" s="687"/>
      <c r="SUG9" s="687"/>
      <c r="SUH9" s="687"/>
      <c r="SUI9" s="247"/>
      <c r="SUJ9" s="248"/>
      <c r="SUK9" s="249"/>
      <c r="SUL9" s="245"/>
      <c r="SUM9" s="246"/>
      <c r="SUN9" s="687"/>
      <c r="SUO9" s="687"/>
      <c r="SUP9" s="687"/>
      <c r="SUQ9" s="247"/>
      <c r="SUR9" s="248"/>
      <c r="SUS9" s="249"/>
      <c r="SUT9" s="245"/>
      <c r="SUU9" s="246"/>
      <c r="SUV9" s="687"/>
      <c r="SUW9" s="687"/>
      <c r="SUX9" s="687"/>
      <c r="SUY9" s="247"/>
      <c r="SUZ9" s="248"/>
      <c r="SVA9" s="249"/>
      <c r="SVB9" s="245"/>
      <c r="SVC9" s="246"/>
      <c r="SVD9" s="687"/>
      <c r="SVE9" s="687"/>
      <c r="SVF9" s="687"/>
      <c r="SVG9" s="247"/>
      <c r="SVH9" s="248"/>
      <c r="SVI9" s="249"/>
      <c r="SVJ9" s="245"/>
      <c r="SVK9" s="246"/>
      <c r="SVL9" s="687"/>
      <c r="SVM9" s="687"/>
      <c r="SVN9" s="687"/>
      <c r="SVO9" s="247"/>
      <c r="SVP9" s="248"/>
      <c r="SVQ9" s="249"/>
      <c r="SVR9" s="245"/>
      <c r="SVS9" s="246"/>
      <c r="SVT9" s="687"/>
      <c r="SVU9" s="687"/>
      <c r="SVV9" s="687"/>
      <c r="SVW9" s="247"/>
      <c r="SVX9" s="248"/>
      <c r="SVY9" s="249"/>
      <c r="SVZ9" s="245"/>
      <c r="SWA9" s="246"/>
      <c r="SWB9" s="687"/>
      <c r="SWC9" s="687"/>
      <c r="SWD9" s="687"/>
      <c r="SWE9" s="247"/>
      <c r="SWF9" s="248"/>
      <c r="SWG9" s="249"/>
      <c r="SWH9" s="245"/>
      <c r="SWI9" s="246"/>
      <c r="SWJ9" s="687"/>
      <c r="SWK9" s="687"/>
      <c r="SWL9" s="687"/>
      <c r="SWM9" s="247"/>
      <c r="SWN9" s="248"/>
      <c r="SWO9" s="249"/>
      <c r="SWP9" s="245"/>
      <c r="SWQ9" s="246"/>
      <c r="SWR9" s="687"/>
      <c r="SWS9" s="687"/>
      <c r="SWT9" s="687"/>
      <c r="SWU9" s="247"/>
      <c r="SWV9" s="248"/>
      <c r="SWW9" s="249"/>
      <c r="SWX9" s="245"/>
      <c r="SWY9" s="246"/>
      <c r="SWZ9" s="687"/>
      <c r="SXA9" s="687"/>
      <c r="SXB9" s="687"/>
      <c r="SXC9" s="247"/>
      <c r="SXD9" s="248"/>
      <c r="SXE9" s="249"/>
      <c r="SXF9" s="245"/>
      <c r="SXG9" s="246"/>
      <c r="SXH9" s="687"/>
      <c r="SXI9" s="687"/>
      <c r="SXJ9" s="687"/>
      <c r="SXK9" s="247"/>
      <c r="SXL9" s="248"/>
      <c r="SXM9" s="249"/>
      <c r="SXN9" s="245"/>
      <c r="SXO9" s="246"/>
      <c r="SXP9" s="687"/>
      <c r="SXQ9" s="687"/>
      <c r="SXR9" s="687"/>
      <c r="SXS9" s="247"/>
      <c r="SXT9" s="248"/>
      <c r="SXU9" s="249"/>
      <c r="SXV9" s="245"/>
      <c r="SXW9" s="246"/>
      <c r="SXX9" s="687"/>
      <c r="SXY9" s="687"/>
      <c r="SXZ9" s="687"/>
      <c r="SYA9" s="247"/>
      <c r="SYB9" s="248"/>
      <c r="SYC9" s="249"/>
      <c r="SYD9" s="245"/>
      <c r="SYE9" s="246"/>
      <c r="SYF9" s="687"/>
      <c r="SYG9" s="687"/>
      <c r="SYH9" s="687"/>
      <c r="SYI9" s="247"/>
      <c r="SYJ9" s="248"/>
      <c r="SYK9" s="249"/>
      <c r="SYL9" s="245"/>
      <c r="SYM9" s="246"/>
      <c r="SYN9" s="687"/>
      <c r="SYO9" s="687"/>
      <c r="SYP9" s="687"/>
      <c r="SYQ9" s="247"/>
      <c r="SYR9" s="248"/>
      <c r="SYS9" s="249"/>
      <c r="SYT9" s="245"/>
      <c r="SYU9" s="246"/>
      <c r="SYV9" s="687"/>
      <c r="SYW9" s="687"/>
      <c r="SYX9" s="687"/>
      <c r="SYY9" s="247"/>
      <c r="SYZ9" s="248"/>
      <c r="SZA9" s="249"/>
      <c r="SZB9" s="245"/>
      <c r="SZC9" s="246"/>
      <c r="SZD9" s="687"/>
      <c r="SZE9" s="687"/>
      <c r="SZF9" s="687"/>
      <c r="SZG9" s="247"/>
      <c r="SZH9" s="248"/>
      <c r="SZI9" s="249"/>
      <c r="SZJ9" s="245"/>
      <c r="SZK9" s="246"/>
      <c r="SZL9" s="687"/>
      <c r="SZM9" s="687"/>
      <c r="SZN9" s="687"/>
      <c r="SZO9" s="247"/>
      <c r="SZP9" s="248"/>
      <c r="SZQ9" s="249"/>
      <c r="SZR9" s="245"/>
      <c r="SZS9" s="246"/>
      <c r="SZT9" s="687"/>
      <c r="SZU9" s="687"/>
      <c r="SZV9" s="687"/>
      <c r="SZW9" s="247"/>
      <c r="SZX9" s="248"/>
      <c r="SZY9" s="249"/>
      <c r="SZZ9" s="245"/>
      <c r="TAA9" s="246"/>
      <c r="TAB9" s="687"/>
      <c r="TAC9" s="687"/>
      <c r="TAD9" s="687"/>
      <c r="TAE9" s="247"/>
      <c r="TAF9" s="248"/>
      <c r="TAG9" s="249"/>
      <c r="TAH9" s="245"/>
      <c r="TAI9" s="246"/>
      <c r="TAJ9" s="687"/>
      <c r="TAK9" s="687"/>
      <c r="TAL9" s="687"/>
      <c r="TAM9" s="247"/>
      <c r="TAN9" s="248"/>
      <c r="TAO9" s="249"/>
      <c r="TAP9" s="245"/>
      <c r="TAQ9" s="246"/>
      <c r="TAR9" s="687"/>
      <c r="TAS9" s="687"/>
      <c r="TAT9" s="687"/>
      <c r="TAU9" s="247"/>
      <c r="TAV9" s="248"/>
      <c r="TAW9" s="249"/>
      <c r="TAX9" s="245"/>
      <c r="TAY9" s="246"/>
      <c r="TAZ9" s="687"/>
      <c r="TBA9" s="687"/>
      <c r="TBB9" s="687"/>
      <c r="TBC9" s="247"/>
      <c r="TBD9" s="248"/>
      <c r="TBE9" s="249"/>
      <c r="TBF9" s="245"/>
      <c r="TBG9" s="246"/>
      <c r="TBH9" s="687"/>
      <c r="TBI9" s="687"/>
      <c r="TBJ9" s="687"/>
      <c r="TBK9" s="247"/>
      <c r="TBL9" s="248"/>
      <c r="TBM9" s="249"/>
      <c r="TBN9" s="245"/>
      <c r="TBO9" s="246"/>
      <c r="TBP9" s="687"/>
      <c r="TBQ9" s="687"/>
      <c r="TBR9" s="687"/>
      <c r="TBS9" s="247"/>
      <c r="TBT9" s="248"/>
      <c r="TBU9" s="249"/>
      <c r="TBV9" s="245"/>
      <c r="TBW9" s="246"/>
      <c r="TBX9" s="687"/>
      <c r="TBY9" s="687"/>
      <c r="TBZ9" s="687"/>
      <c r="TCA9" s="247"/>
      <c r="TCB9" s="248"/>
      <c r="TCC9" s="249"/>
      <c r="TCD9" s="245"/>
      <c r="TCE9" s="246"/>
      <c r="TCF9" s="687"/>
      <c r="TCG9" s="687"/>
      <c r="TCH9" s="687"/>
      <c r="TCI9" s="247"/>
      <c r="TCJ9" s="248"/>
      <c r="TCK9" s="249"/>
      <c r="TCL9" s="245"/>
      <c r="TCM9" s="246"/>
      <c r="TCN9" s="687"/>
      <c r="TCO9" s="687"/>
      <c r="TCP9" s="687"/>
      <c r="TCQ9" s="247"/>
      <c r="TCR9" s="248"/>
      <c r="TCS9" s="249"/>
      <c r="TCT9" s="245"/>
      <c r="TCU9" s="246"/>
      <c r="TCV9" s="687"/>
      <c r="TCW9" s="687"/>
      <c r="TCX9" s="687"/>
      <c r="TCY9" s="247"/>
      <c r="TCZ9" s="248"/>
      <c r="TDA9" s="249"/>
      <c r="TDB9" s="245"/>
      <c r="TDC9" s="246"/>
      <c r="TDD9" s="687"/>
      <c r="TDE9" s="687"/>
      <c r="TDF9" s="687"/>
      <c r="TDG9" s="247"/>
      <c r="TDH9" s="248"/>
      <c r="TDI9" s="249"/>
      <c r="TDJ9" s="245"/>
      <c r="TDK9" s="246"/>
      <c r="TDL9" s="687"/>
      <c r="TDM9" s="687"/>
      <c r="TDN9" s="687"/>
      <c r="TDO9" s="247"/>
      <c r="TDP9" s="248"/>
      <c r="TDQ9" s="249"/>
      <c r="TDR9" s="245"/>
      <c r="TDS9" s="246"/>
      <c r="TDT9" s="687"/>
      <c r="TDU9" s="687"/>
      <c r="TDV9" s="687"/>
      <c r="TDW9" s="247"/>
      <c r="TDX9" s="248"/>
      <c r="TDY9" s="249"/>
      <c r="TDZ9" s="245"/>
      <c r="TEA9" s="246"/>
      <c r="TEB9" s="687"/>
      <c r="TEC9" s="687"/>
      <c r="TED9" s="687"/>
      <c r="TEE9" s="247"/>
      <c r="TEF9" s="248"/>
      <c r="TEG9" s="249"/>
      <c r="TEH9" s="245"/>
      <c r="TEI9" s="246"/>
      <c r="TEJ9" s="687"/>
      <c r="TEK9" s="687"/>
      <c r="TEL9" s="687"/>
      <c r="TEM9" s="247"/>
      <c r="TEN9" s="248"/>
      <c r="TEO9" s="249"/>
      <c r="TEP9" s="245"/>
      <c r="TEQ9" s="246"/>
      <c r="TER9" s="687"/>
      <c r="TES9" s="687"/>
      <c r="TET9" s="687"/>
      <c r="TEU9" s="247"/>
      <c r="TEV9" s="248"/>
      <c r="TEW9" s="249"/>
      <c r="TEX9" s="245"/>
      <c r="TEY9" s="246"/>
      <c r="TEZ9" s="687"/>
      <c r="TFA9" s="687"/>
      <c r="TFB9" s="687"/>
      <c r="TFC9" s="247"/>
      <c r="TFD9" s="248"/>
      <c r="TFE9" s="249"/>
      <c r="TFF9" s="245"/>
      <c r="TFG9" s="246"/>
      <c r="TFH9" s="687"/>
      <c r="TFI9" s="687"/>
      <c r="TFJ9" s="687"/>
      <c r="TFK9" s="247"/>
      <c r="TFL9" s="248"/>
      <c r="TFM9" s="249"/>
      <c r="TFN9" s="245"/>
      <c r="TFO9" s="246"/>
      <c r="TFP9" s="687"/>
      <c r="TFQ9" s="687"/>
      <c r="TFR9" s="687"/>
      <c r="TFS9" s="247"/>
      <c r="TFT9" s="248"/>
      <c r="TFU9" s="249"/>
      <c r="TFV9" s="245"/>
      <c r="TFW9" s="246"/>
      <c r="TFX9" s="687"/>
      <c r="TFY9" s="687"/>
      <c r="TFZ9" s="687"/>
      <c r="TGA9" s="247"/>
      <c r="TGB9" s="248"/>
      <c r="TGC9" s="249"/>
      <c r="TGD9" s="245"/>
      <c r="TGE9" s="246"/>
      <c r="TGF9" s="687"/>
      <c r="TGG9" s="687"/>
      <c r="TGH9" s="687"/>
      <c r="TGI9" s="247"/>
      <c r="TGJ9" s="248"/>
      <c r="TGK9" s="249"/>
      <c r="TGL9" s="245"/>
      <c r="TGM9" s="246"/>
      <c r="TGN9" s="687"/>
      <c r="TGO9" s="687"/>
      <c r="TGP9" s="687"/>
      <c r="TGQ9" s="247"/>
      <c r="TGR9" s="248"/>
      <c r="TGS9" s="249"/>
      <c r="TGT9" s="245"/>
      <c r="TGU9" s="246"/>
      <c r="TGV9" s="687"/>
      <c r="TGW9" s="687"/>
      <c r="TGX9" s="687"/>
      <c r="TGY9" s="247"/>
      <c r="TGZ9" s="248"/>
      <c r="THA9" s="249"/>
      <c r="THB9" s="245"/>
      <c r="THC9" s="246"/>
      <c r="THD9" s="687"/>
      <c r="THE9" s="687"/>
      <c r="THF9" s="687"/>
      <c r="THG9" s="247"/>
      <c r="THH9" s="248"/>
      <c r="THI9" s="249"/>
      <c r="THJ9" s="245"/>
      <c r="THK9" s="246"/>
      <c r="THL9" s="687"/>
      <c r="THM9" s="687"/>
      <c r="THN9" s="687"/>
      <c r="THO9" s="247"/>
      <c r="THP9" s="248"/>
      <c r="THQ9" s="249"/>
      <c r="THR9" s="245"/>
      <c r="THS9" s="246"/>
      <c r="THT9" s="687"/>
      <c r="THU9" s="687"/>
      <c r="THV9" s="687"/>
      <c r="THW9" s="247"/>
      <c r="THX9" s="248"/>
      <c r="THY9" s="249"/>
      <c r="THZ9" s="245"/>
      <c r="TIA9" s="246"/>
      <c r="TIB9" s="687"/>
      <c r="TIC9" s="687"/>
      <c r="TID9" s="687"/>
      <c r="TIE9" s="247"/>
      <c r="TIF9" s="248"/>
      <c r="TIG9" s="249"/>
      <c r="TIH9" s="245"/>
      <c r="TII9" s="246"/>
      <c r="TIJ9" s="687"/>
      <c r="TIK9" s="687"/>
      <c r="TIL9" s="687"/>
      <c r="TIM9" s="247"/>
      <c r="TIN9" s="248"/>
      <c r="TIO9" s="249"/>
      <c r="TIP9" s="245"/>
      <c r="TIQ9" s="246"/>
      <c r="TIR9" s="687"/>
      <c r="TIS9" s="687"/>
      <c r="TIT9" s="687"/>
      <c r="TIU9" s="247"/>
      <c r="TIV9" s="248"/>
      <c r="TIW9" s="249"/>
      <c r="TIX9" s="245"/>
      <c r="TIY9" s="246"/>
      <c r="TIZ9" s="687"/>
      <c r="TJA9" s="687"/>
      <c r="TJB9" s="687"/>
      <c r="TJC9" s="247"/>
      <c r="TJD9" s="248"/>
      <c r="TJE9" s="249"/>
      <c r="TJF9" s="245"/>
      <c r="TJG9" s="246"/>
      <c r="TJH9" s="687"/>
      <c r="TJI9" s="687"/>
      <c r="TJJ9" s="687"/>
      <c r="TJK9" s="247"/>
      <c r="TJL9" s="248"/>
      <c r="TJM9" s="249"/>
      <c r="TJN9" s="245"/>
      <c r="TJO9" s="246"/>
      <c r="TJP9" s="687"/>
      <c r="TJQ9" s="687"/>
      <c r="TJR9" s="687"/>
      <c r="TJS9" s="247"/>
      <c r="TJT9" s="248"/>
      <c r="TJU9" s="249"/>
      <c r="TJV9" s="245"/>
      <c r="TJW9" s="246"/>
      <c r="TJX9" s="687"/>
      <c r="TJY9" s="687"/>
      <c r="TJZ9" s="687"/>
      <c r="TKA9" s="247"/>
      <c r="TKB9" s="248"/>
      <c r="TKC9" s="249"/>
      <c r="TKD9" s="245"/>
      <c r="TKE9" s="246"/>
      <c r="TKF9" s="687"/>
      <c r="TKG9" s="687"/>
      <c r="TKH9" s="687"/>
      <c r="TKI9" s="247"/>
      <c r="TKJ9" s="248"/>
      <c r="TKK9" s="249"/>
      <c r="TKL9" s="245"/>
      <c r="TKM9" s="246"/>
      <c r="TKN9" s="687"/>
      <c r="TKO9" s="687"/>
      <c r="TKP9" s="687"/>
      <c r="TKQ9" s="247"/>
      <c r="TKR9" s="248"/>
      <c r="TKS9" s="249"/>
      <c r="TKT9" s="245"/>
      <c r="TKU9" s="246"/>
      <c r="TKV9" s="687"/>
      <c r="TKW9" s="687"/>
      <c r="TKX9" s="687"/>
      <c r="TKY9" s="247"/>
      <c r="TKZ9" s="248"/>
      <c r="TLA9" s="249"/>
      <c r="TLB9" s="245"/>
      <c r="TLC9" s="246"/>
      <c r="TLD9" s="687"/>
      <c r="TLE9" s="687"/>
      <c r="TLF9" s="687"/>
      <c r="TLG9" s="247"/>
      <c r="TLH9" s="248"/>
      <c r="TLI9" s="249"/>
      <c r="TLJ9" s="245"/>
      <c r="TLK9" s="246"/>
      <c r="TLL9" s="687"/>
      <c r="TLM9" s="687"/>
      <c r="TLN9" s="687"/>
      <c r="TLO9" s="247"/>
      <c r="TLP9" s="248"/>
      <c r="TLQ9" s="249"/>
      <c r="TLR9" s="245"/>
      <c r="TLS9" s="246"/>
      <c r="TLT9" s="687"/>
      <c r="TLU9" s="687"/>
      <c r="TLV9" s="687"/>
      <c r="TLW9" s="247"/>
      <c r="TLX9" s="248"/>
      <c r="TLY9" s="249"/>
      <c r="TLZ9" s="245"/>
      <c r="TMA9" s="246"/>
      <c r="TMB9" s="687"/>
      <c r="TMC9" s="687"/>
      <c r="TMD9" s="687"/>
      <c r="TME9" s="247"/>
      <c r="TMF9" s="248"/>
      <c r="TMG9" s="249"/>
      <c r="TMH9" s="245"/>
      <c r="TMI9" s="246"/>
      <c r="TMJ9" s="687"/>
      <c r="TMK9" s="687"/>
      <c r="TML9" s="687"/>
      <c r="TMM9" s="247"/>
      <c r="TMN9" s="248"/>
      <c r="TMO9" s="249"/>
      <c r="TMP9" s="245"/>
      <c r="TMQ9" s="246"/>
      <c r="TMR9" s="687"/>
      <c r="TMS9" s="687"/>
      <c r="TMT9" s="687"/>
      <c r="TMU9" s="247"/>
      <c r="TMV9" s="248"/>
      <c r="TMW9" s="249"/>
      <c r="TMX9" s="245"/>
      <c r="TMY9" s="246"/>
      <c r="TMZ9" s="687"/>
      <c r="TNA9" s="687"/>
      <c r="TNB9" s="687"/>
      <c r="TNC9" s="247"/>
      <c r="TND9" s="248"/>
      <c r="TNE9" s="249"/>
      <c r="TNF9" s="245"/>
      <c r="TNG9" s="246"/>
      <c r="TNH9" s="687"/>
      <c r="TNI9" s="687"/>
      <c r="TNJ9" s="687"/>
      <c r="TNK9" s="247"/>
      <c r="TNL9" s="248"/>
      <c r="TNM9" s="249"/>
      <c r="TNN9" s="245"/>
      <c r="TNO9" s="246"/>
      <c r="TNP9" s="687"/>
      <c r="TNQ9" s="687"/>
      <c r="TNR9" s="687"/>
      <c r="TNS9" s="247"/>
      <c r="TNT9" s="248"/>
      <c r="TNU9" s="249"/>
      <c r="TNV9" s="245"/>
      <c r="TNW9" s="246"/>
      <c r="TNX9" s="687"/>
      <c r="TNY9" s="687"/>
      <c r="TNZ9" s="687"/>
      <c r="TOA9" s="247"/>
      <c r="TOB9" s="248"/>
      <c r="TOC9" s="249"/>
      <c r="TOD9" s="245"/>
      <c r="TOE9" s="246"/>
      <c r="TOF9" s="687"/>
      <c r="TOG9" s="687"/>
      <c r="TOH9" s="687"/>
      <c r="TOI9" s="247"/>
      <c r="TOJ9" s="248"/>
      <c r="TOK9" s="249"/>
      <c r="TOL9" s="245"/>
      <c r="TOM9" s="246"/>
      <c r="TON9" s="687"/>
      <c r="TOO9" s="687"/>
      <c r="TOP9" s="687"/>
      <c r="TOQ9" s="247"/>
      <c r="TOR9" s="248"/>
      <c r="TOS9" s="249"/>
      <c r="TOT9" s="245"/>
      <c r="TOU9" s="246"/>
      <c r="TOV9" s="687"/>
      <c r="TOW9" s="687"/>
      <c r="TOX9" s="687"/>
      <c r="TOY9" s="247"/>
      <c r="TOZ9" s="248"/>
      <c r="TPA9" s="249"/>
      <c r="TPB9" s="245"/>
      <c r="TPC9" s="246"/>
      <c r="TPD9" s="687"/>
      <c r="TPE9" s="687"/>
      <c r="TPF9" s="687"/>
      <c r="TPG9" s="247"/>
      <c r="TPH9" s="248"/>
      <c r="TPI9" s="249"/>
      <c r="TPJ9" s="245"/>
      <c r="TPK9" s="246"/>
      <c r="TPL9" s="687"/>
      <c r="TPM9" s="687"/>
      <c r="TPN9" s="687"/>
      <c r="TPO9" s="247"/>
      <c r="TPP9" s="248"/>
      <c r="TPQ9" s="249"/>
      <c r="TPR9" s="245"/>
      <c r="TPS9" s="246"/>
      <c r="TPT9" s="687"/>
      <c r="TPU9" s="687"/>
      <c r="TPV9" s="687"/>
      <c r="TPW9" s="247"/>
      <c r="TPX9" s="248"/>
      <c r="TPY9" s="249"/>
      <c r="TPZ9" s="245"/>
      <c r="TQA9" s="246"/>
      <c r="TQB9" s="687"/>
      <c r="TQC9" s="687"/>
      <c r="TQD9" s="687"/>
      <c r="TQE9" s="247"/>
      <c r="TQF9" s="248"/>
      <c r="TQG9" s="249"/>
      <c r="TQH9" s="245"/>
      <c r="TQI9" s="246"/>
      <c r="TQJ9" s="687"/>
      <c r="TQK9" s="687"/>
      <c r="TQL9" s="687"/>
      <c r="TQM9" s="247"/>
      <c r="TQN9" s="248"/>
      <c r="TQO9" s="249"/>
      <c r="TQP9" s="245"/>
      <c r="TQQ9" s="246"/>
      <c r="TQR9" s="687"/>
      <c r="TQS9" s="687"/>
      <c r="TQT9" s="687"/>
      <c r="TQU9" s="247"/>
      <c r="TQV9" s="248"/>
      <c r="TQW9" s="249"/>
      <c r="TQX9" s="245"/>
      <c r="TQY9" s="246"/>
      <c r="TQZ9" s="687"/>
      <c r="TRA9" s="687"/>
      <c r="TRB9" s="687"/>
      <c r="TRC9" s="247"/>
      <c r="TRD9" s="248"/>
      <c r="TRE9" s="249"/>
      <c r="TRF9" s="245"/>
      <c r="TRG9" s="246"/>
      <c r="TRH9" s="687"/>
      <c r="TRI9" s="687"/>
      <c r="TRJ9" s="687"/>
      <c r="TRK9" s="247"/>
      <c r="TRL9" s="248"/>
      <c r="TRM9" s="249"/>
      <c r="TRN9" s="245"/>
      <c r="TRO9" s="246"/>
      <c r="TRP9" s="687"/>
      <c r="TRQ9" s="687"/>
      <c r="TRR9" s="687"/>
      <c r="TRS9" s="247"/>
      <c r="TRT9" s="248"/>
      <c r="TRU9" s="249"/>
      <c r="TRV9" s="245"/>
      <c r="TRW9" s="246"/>
      <c r="TRX9" s="687"/>
      <c r="TRY9" s="687"/>
      <c r="TRZ9" s="687"/>
      <c r="TSA9" s="247"/>
      <c r="TSB9" s="248"/>
      <c r="TSC9" s="249"/>
      <c r="TSD9" s="245"/>
      <c r="TSE9" s="246"/>
      <c r="TSF9" s="687"/>
      <c r="TSG9" s="687"/>
      <c r="TSH9" s="687"/>
      <c r="TSI9" s="247"/>
      <c r="TSJ9" s="248"/>
      <c r="TSK9" s="249"/>
      <c r="TSL9" s="245"/>
      <c r="TSM9" s="246"/>
      <c r="TSN9" s="687"/>
      <c r="TSO9" s="687"/>
      <c r="TSP9" s="687"/>
      <c r="TSQ9" s="247"/>
      <c r="TSR9" s="248"/>
      <c r="TSS9" s="249"/>
      <c r="TST9" s="245"/>
      <c r="TSU9" s="246"/>
      <c r="TSV9" s="687"/>
      <c r="TSW9" s="687"/>
      <c r="TSX9" s="687"/>
      <c r="TSY9" s="247"/>
      <c r="TSZ9" s="248"/>
      <c r="TTA9" s="249"/>
      <c r="TTB9" s="245"/>
      <c r="TTC9" s="246"/>
      <c r="TTD9" s="687"/>
      <c r="TTE9" s="687"/>
      <c r="TTF9" s="687"/>
      <c r="TTG9" s="247"/>
      <c r="TTH9" s="248"/>
      <c r="TTI9" s="249"/>
      <c r="TTJ9" s="245"/>
      <c r="TTK9" s="246"/>
      <c r="TTL9" s="687"/>
      <c r="TTM9" s="687"/>
      <c r="TTN9" s="687"/>
      <c r="TTO9" s="247"/>
      <c r="TTP9" s="248"/>
      <c r="TTQ9" s="249"/>
      <c r="TTR9" s="245"/>
      <c r="TTS9" s="246"/>
      <c r="TTT9" s="687"/>
      <c r="TTU9" s="687"/>
      <c r="TTV9" s="687"/>
      <c r="TTW9" s="247"/>
      <c r="TTX9" s="248"/>
      <c r="TTY9" s="249"/>
      <c r="TTZ9" s="245"/>
      <c r="TUA9" s="246"/>
      <c r="TUB9" s="687"/>
      <c r="TUC9" s="687"/>
      <c r="TUD9" s="687"/>
      <c r="TUE9" s="247"/>
      <c r="TUF9" s="248"/>
      <c r="TUG9" s="249"/>
      <c r="TUH9" s="245"/>
      <c r="TUI9" s="246"/>
      <c r="TUJ9" s="687"/>
      <c r="TUK9" s="687"/>
      <c r="TUL9" s="687"/>
      <c r="TUM9" s="247"/>
      <c r="TUN9" s="248"/>
      <c r="TUO9" s="249"/>
      <c r="TUP9" s="245"/>
      <c r="TUQ9" s="246"/>
      <c r="TUR9" s="687"/>
      <c r="TUS9" s="687"/>
      <c r="TUT9" s="687"/>
      <c r="TUU9" s="247"/>
      <c r="TUV9" s="248"/>
      <c r="TUW9" s="249"/>
      <c r="TUX9" s="245"/>
      <c r="TUY9" s="246"/>
      <c r="TUZ9" s="687"/>
      <c r="TVA9" s="687"/>
      <c r="TVB9" s="687"/>
      <c r="TVC9" s="247"/>
      <c r="TVD9" s="248"/>
      <c r="TVE9" s="249"/>
      <c r="TVF9" s="245"/>
      <c r="TVG9" s="246"/>
      <c r="TVH9" s="687"/>
      <c r="TVI9" s="687"/>
      <c r="TVJ9" s="687"/>
      <c r="TVK9" s="247"/>
      <c r="TVL9" s="248"/>
      <c r="TVM9" s="249"/>
      <c r="TVN9" s="245"/>
      <c r="TVO9" s="246"/>
      <c r="TVP9" s="687"/>
      <c r="TVQ9" s="687"/>
      <c r="TVR9" s="687"/>
      <c r="TVS9" s="247"/>
      <c r="TVT9" s="248"/>
      <c r="TVU9" s="249"/>
      <c r="TVV9" s="245"/>
      <c r="TVW9" s="246"/>
      <c r="TVX9" s="687"/>
      <c r="TVY9" s="687"/>
      <c r="TVZ9" s="687"/>
      <c r="TWA9" s="247"/>
      <c r="TWB9" s="248"/>
      <c r="TWC9" s="249"/>
      <c r="TWD9" s="245"/>
      <c r="TWE9" s="246"/>
      <c r="TWF9" s="687"/>
      <c r="TWG9" s="687"/>
      <c r="TWH9" s="687"/>
      <c r="TWI9" s="247"/>
      <c r="TWJ9" s="248"/>
      <c r="TWK9" s="249"/>
      <c r="TWL9" s="245"/>
      <c r="TWM9" s="246"/>
      <c r="TWN9" s="687"/>
      <c r="TWO9" s="687"/>
      <c r="TWP9" s="687"/>
      <c r="TWQ9" s="247"/>
      <c r="TWR9" s="248"/>
      <c r="TWS9" s="249"/>
      <c r="TWT9" s="245"/>
      <c r="TWU9" s="246"/>
      <c r="TWV9" s="687"/>
      <c r="TWW9" s="687"/>
      <c r="TWX9" s="687"/>
      <c r="TWY9" s="247"/>
      <c r="TWZ9" s="248"/>
      <c r="TXA9" s="249"/>
      <c r="TXB9" s="245"/>
      <c r="TXC9" s="246"/>
      <c r="TXD9" s="687"/>
      <c r="TXE9" s="687"/>
      <c r="TXF9" s="687"/>
      <c r="TXG9" s="247"/>
      <c r="TXH9" s="248"/>
      <c r="TXI9" s="249"/>
      <c r="TXJ9" s="245"/>
      <c r="TXK9" s="246"/>
      <c r="TXL9" s="687"/>
      <c r="TXM9" s="687"/>
      <c r="TXN9" s="687"/>
      <c r="TXO9" s="247"/>
      <c r="TXP9" s="248"/>
      <c r="TXQ9" s="249"/>
      <c r="TXR9" s="245"/>
      <c r="TXS9" s="246"/>
      <c r="TXT9" s="687"/>
      <c r="TXU9" s="687"/>
      <c r="TXV9" s="687"/>
      <c r="TXW9" s="247"/>
      <c r="TXX9" s="248"/>
      <c r="TXY9" s="249"/>
      <c r="TXZ9" s="245"/>
      <c r="TYA9" s="246"/>
      <c r="TYB9" s="687"/>
      <c r="TYC9" s="687"/>
      <c r="TYD9" s="687"/>
      <c r="TYE9" s="247"/>
      <c r="TYF9" s="248"/>
      <c r="TYG9" s="249"/>
      <c r="TYH9" s="245"/>
      <c r="TYI9" s="246"/>
      <c r="TYJ9" s="687"/>
      <c r="TYK9" s="687"/>
      <c r="TYL9" s="687"/>
      <c r="TYM9" s="247"/>
      <c r="TYN9" s="248"/>
      <c r="TYO9" s="249"/>
      <c r="TYP9" s="245"/>
      <c r="TYQ9" s="246"/>
      <c r="TYR9" s="687"/>
      <c r="TYS9" s="687"/>
      <c r="TYT9" s="687"/>
      <c r="TYU9" s="247"/>
      <c r="TYV9" s="248"/>
      <c r="TYW9" s="249"/>
      <c r="TYX9" s="245"/>
      <c r="TYY9" s="246"/>
      <c r="TYZ9" s="687"/>
      <c r="TZA9" s="687"/>
      <c r="TZB9" s="687"/>
      <c r="TZC9" s="247"/>
      <c r="TZD9" s="248"/>
      <c r="TZE9" s="249"/>
      <c r="TZF9" s="245"/>
      <c r="TZG9" s="246"/>
      <c r="TZH9" s="687"/>
      <c r="TZI9" s="687"/>
      <c r="TZJ9" s="687"/>
      <c r="TZK9" s="247"/>
      <c r="TZL9" s="248"/>
      <c r="TZM9" s="249"/>
      <c r="TZN9" s="245"/>
      <c r="TZO9" s="246"/>
      <c r="TZP9" s="687"/>
      <c r="TZQ9" s="687"/>
      <c r="TZR9" s="687"/>
      <c r="TZS9" s="247"/>
      <c r="TZT9" s="248"/>
      <c r="TZU9" s="249"/>
      <c r="TZV9" s="245"/>
      <c r="TZW9" s="246"/>
      <c r="TZX9" s="687"/>
      <c r="TZY9" s="687"/>
      <c r="TZZ9" s="687"/>
      <c r="UAA9" s="247"/>
      <c r="UAB9" s="248"/>
      <c r="UAC9" s="249"/>
      <c r="UAD9" s="245"/>
      <c r="UAE9" s="246"/>
      <c r="UAF9" s="687"/>
      <c r="UAG9" s="687"/>
      <c r="UAH9" s="687"/>
      <c r="UAI9" s="247"/>
      <c r="UAJ9" s="248"/>
      <c r="UAK9" s="249"/>
      <c r="UAL9" s="245"/>
      <c r="UAM9" s="246"/>
      <c r="UAN9" s="687"/>
      <c r="UAO9" s="687"/>
      <c r="UAP9" s="687"/>
      <c r="UAQ9" s="247"/>
      <c r="UAR9" s="248"/>
      <c r="UAS9" s="249"/>
      <c r="UAT9" s="245"/>
      <c r="UAU9" s="246"/>
      <c r="UAV9" s="687"/>
      <c r="UAW9" s="687"/>
      <c r="UAX9" s="687"/>
      <c r="UAY9" s="247"/>
      <c r="UAZ9" s="248"/>
      <c r="UBA9" s="249"/>
      <c r="UBB9" s="245"/>
      <c r="UBC9" s="246"/>
      <c r="UBD9" s="687"/>
      <c r="UBE9" s="687"/>
      <c r="UBF9" s="687"/>
      <c r="UBG9" s="247"/>
      <c r="UBH9" s="248"/>
      <c r="UBI9" s="249"/>
      <c r="UBJ9" s="245"/>
      <c r="UBK9" s="246"/>
      <c r="UBL9" s="687"/>
      <c r="UBM9" s="687"/>
      <c r="UBN9" s="687"/>
      <c r="UBO9" s="247"/>
      <c r="UBP9" s="248"/>
      <c r="UBQ9" s="249"/>
      <c r="UBR9" s="245"/>
      <c r="UBS9" s="246"/>
      <c r="UBT9" s="687"/>
      <c r="UBU9" s="687"/>
      <c r="UBV9" s="687"/>
      <c r="UBW9" s="247"/>
      <c r="UBX9" s="248"/>
      <c r="UBY9" s="249"/>
      <c r="UBZ9" s="245"/>
      <c r="UCA9" s="246"/>
      <c r="UCB9" s="687"/>
      <c r="UCC9" s="687"/>
      <c r="UCD9" s="687"/>
      <c r="UCE9" s="247"/>
      <c r="UCF9" s="248"/>
      <c r="UCG9" s="249"/>
      <c r="UCH9" s="245"/>
      <c r="UCI9" s="246"/>
      <c r="UCJ9" s="687"/>
      <c r="UCK9" s="687"/>
      <c r="UCL9" s="687"/>
      <c r="UCM9" s="247"/>
      <c r="UCN9" s="248"/>
      <c r="UCO9" s="249"/>
      <c r="UCP9" s="245"/>
      <c r="UCQ9" s="246"/>
      <c r="UCR9" s="687"/>
      <c r="UCS9" s="687"/>
      <c r="UCT9" s="687"/>
      <c r="UCU9" s="247"/>
      <c r="UCV9" s="248"/>
      <c r="UCW9" s="249"/>
      <c r="UCX9" s="245"/>
      <c r="UCY9" s="246"/>
      <c r="UCZ9" s="687"/>
      <c r="UDA9" s="687"/>
      <c r="UDB9" s="687"/>
      <c r="UDC9" s="247"/>
      <c r="UDD9" s="248"/>
      <c r="UDE9" s="249"/>
      <c r="UDF9" s="245"/>
      <c r="UDG9" s="246"/>
      <c r="UDH9" s="687"/>
      <c r="UDI9" s="687"/>
      <c r="UDJ9" s="687"/>
      <c r="UDK9" s="247"/>
      <c r="UDL9" s="248"/>
      <c r="UDM9" s="249"/>
      <c r="UDN9" s="245"/>
      <c r="UDO9" s="246"/>
      <c r="UDP9" s="687"/>
      <c r="UDQ9" s="687"/>
      <c r="UDR9" s="687"/>
      <c r="UDS9" s="247"/>
      <c r="UDT9" s="248"/>
      <c r="UDU9" s="249"/>
      <c r="UDV9" s="245"/>
      <c r="UDW9" s="246"/>
      <c r="UDX9" s="687"/>
      <c r="UDY9" s="687"/>
      <c r="UDZ9" s="687"/>
      <c r="UEA9" s="247"/>
      <c r="UEB9" s="248"/>
      <c r="UEC9" s="249"/>
      <c r="UED9" s="245"/>
      <c r="UEE9" s="246"/>
      <c r="UEF9" s="687"/>
      <c r="UEG9" s="687"/>
      <c r="UEH9" s="687"/>
      <c r="UEI9" s="247"/>
      <c r="UEJ9" s="248"/>
      <c r="UEK9" s="249"/>
      <c r="UEL9" s="245"/>
      <c r="UEM9" s="246"/>
      <c r="UEN9" s="687"/>
      <c r="UEO9" s="687"/>
      <c r="UEP9" s="687"/>
      <c r="UEQ9" s="247"/>
      <c r="UER9" s="248"/>
      <c r="UES9" s="249"/>
      <c r="UET9" s="245"/>
      <c r="UEU9" s="246"/>
      <c r="UEV9" s="687"/>
      <c r="UEW9" s="687"/>
      <c r="UEX9" s="687"/>
      <c r="UEY9" s="247"/>
      <c r="UEZ9" s="248"/>
      <c r="UFA9" s="249"/>
      <c r="UFB9" s="245"/>
      <c r="UFC9" s="246"/>
      <c r="UFD9" s="687"/>
      <c r="UFE9" s="687"/>
      <c r="UFF9" s="687"/>
      <c r="UFG9" s="247"/>
      <c r="UFH9" s="248"/>
      <c r="UFI9" s="249"/>
      <c r="UFJ9" s="245"/>
      <c r="UFK9" s="246"/>
      <c r="UFL9" s="687"/>
      <c r="UFM9" s="687"/>
      <c r="UFN9" s="687"/>
      <c r="UFO9" s="247"/>
      <c r="UFP9" s="248"/>
      <c r="UFQ9" s="249"/>
      <c r="UFR9" s="245"/>
      <c r="UFS9" s="246"/>
      <c r="UFT9" s="687"/>
      <c r="UFU9" s="687"/>
      <c r="UFV9" s="687"/>
      <c r="UFW9" s="247"/>
      <c r="UFX9" s="248"/>
      <c r="UFY9" s="249"/>
      <c r="UFZ9" s="245"/>
      <c r="UGA9" s="246"/>
      <c r="UGB9" s="687"/>
      <c r="UGC9" s="687"/>
      <c r="UGD9" s="687"/>
      <c r="UGE9" s="247"/>
      <c r="UGF9" s="248"/>
      <c r="UGG9" s="249"/>
      <c r="UGH9" s="245"/>
      <c r="UGI9" s="246"/>
      <c r="UGJ9" s="687"/>
      <c r="UGK9" s="687"/>
      <c r="UGL9" s="687"/>
      <c r="UGM9" s="247"/>
      <c r="UGN9" s="248"/>
      <c r="UGO9" s="249"/>
      <c r="UGP9" s="245"/>
      <c r="UGQ9" s="246"/>
      <c r="UGR9" s="687"/>
      <c r="UGS9" s="687"/>
      <c r="UGT9" s="687"/>
      <c r="UGU9" s="247"/>
      <c r="UGV9" s="248"/>
      <c r="UGW9" s="249"/>
      <c r="UGX9" s="245"/>
      <c r="UGY9" s="246"/>
      <c r="UGZ9" s="687"/>
      <c r="UHA9" s="687"/>
      <c r="UHB9" s="687"/>
      <c r="UHC9" s="247"/>
      <c r="UHD9" s="248"/>
      <c r="UHE9" s="249"/>
      <c r="UHF9" s="245"/>
      <c r="UHG9" s="246"/>
      <c r="UHH9" s="687"/>
      <c r="UHI9" s="687"/>
      <c r="UHJ9" s="687"/>
      <c r="UHK9" s="247"/>
      <c r="UHL9" s="248"/>
      <c r="UHM9" s="249"/>
      <c r="UHN9" s="245"/>
      <c r="UHO9" s="246"/>
      <c r="UHP9" s="687"/>
      <c r="UHQ9" s="687"/>
      <c r="UHR9" s="687"/>
      <c r="UHS9" s="247"/>
      <c r="UHT9" s="248"/>
      <c r="UHU9" s="249"/>
      <c r="UHV9" s="245"/>
      <c r="UHW9" s="246"/>
      <c r="UHX9" s="687"/>
      <c r="UHY9" s="687"/>
      <c r="UHZ9" s="687"/>
      <c r="UIA9" s="247"/>
      <c r="UIB9" s="248"/>
      <c r="UIC9" s="249"/>
      <c r="UID9" s="245"/>
      <c r="UIE9" s="246"/>
      <c r="UIF9" s="687"/>
      <c r="UIG9" s="687"/>
      <c r="UIH9" s="687"/>
      <c r="UII9" s="247"/>
      <c r="UIJ9" s="248"/>
      <c r="UIK9" s="249"/>
      <c r="UIL9" s="245"/>
      <c r="UIM9" s="246"/>
      <c r="UIN9" s="687"/>
      <c r="UIO9" s="687"/>
      <c r="UIP9" s="687"/>
      <c r="UIQ9" s="247"/>
      <c r="UIR9" s="248"/>
      <c r="UIS9" s="249"/>
      <c r="UIT9" s="245"/>
      <c r="UIU9" s="246"/>
      <c r="UIV9" s="687"/>
      <c r="UIW9" s="687"/>
      <c r="UIX9" s="687"/>
      <c r="UIY9" s="247"/>
      <c r="UIZ9" s="248"/>
      <c r="UJA9" s="249"/>
      <c r="UJB9" s="245"/>
      <c r="UJC9" s="246"/>
      <c r="UJD9" s="687"/>
      <c r="UJE9" s="687"/>
      <c r="UJF9" s="687"/>
      <c r="UJG9" s="247"/>
      <c r="UJH9" s="248"/>
      <c r="UJI9" s="249"/>
      <c r="UJJ9" s="245"/>
      <c r="UJK9" s="246"/>
      <c r="UJL9" s="687"/>
      <c r="UJM9" s="687"/>
      <c r="UJN9" s="687"/>
      <c r="UJO9" s="247"/>
      <c r="UJP9" s="248"/>
      <c r="UJQ9" s="249"/>
      <c r="UJR9" s="245"/>
      <c r="UJS9" s="246"/>
      <c r="UJT9" s="687"/>
      <c r="UJU9" s="687"/>
      <c r="UJV9" s="687"/>
      <c r="UJW9" s="247"/>
      <c r="UJX9" s="248"/>
      <c r="UJY9" s="249"/>
      <c r="UJZ9" s="245"/>
      <c r="UKA9" s="246"/>
      <c r="UKB9" s="687"/>
      <c r="UKC9" s="687"/>
      <c r="UKD9" s="687"/>
      <c r="UKE9" s="247"/>
      <c r="UKF9" s="248"/>
      <c r="UKG9" s="249"/>
      <c r="UKH9" s="245"/>
      <c r="UKI9" s="246"/>
      <c r="UKJ9" s="687"/>
      <c r="UKK9" s="687"/>
      <c r="UKL9" s="687"/>
      <c r="UKM9" s="247"/>
      <c r="UKN9" s="248"/>
      <c r="UKO9" s="249"/>
      <c r="UKP9" s="245"/>
      <c r="UKQ9" s="246"/>
      <c r="UKR9" s="687"/>
      <c r="UKS9" s="687"/>
      <c r="UKT9" s="687"/>
      <c r="UKU9" s="247"/>
      <c r="UKV9" s="248"/>
      <c r="UKW9" s="249"/>
      <c r="UKX9" s="245"/>
      <c r="UKY9" s="246"/>
      <c r="UKZ9" s="687"/>
      <c r="ULA9" s="687"/>
      <c r="ULB9" s="687"/>
      <c r="ULC9" s="247"/>
      <c r="ULD9" s="248"/>
      <c r="ULE9" s="249"/>
      <c r="ULF9" s="245"/>
      <c r="ULG9" s="246"/>
      <c r="ULH9" s="687"/>
      <c r="ULI9" s="687"/>
      <c r="ULJ9" s="687"/>
      <c r="ULK9" s="247"/>
      <c r="ULL9" s="248"/>
      <c r="ULM9" s="249"/>
      <c r="ULN9" s="245"/>
      <c r="ULO9" s="246"/>
      <c r="ULP9" s="687"/>
      <c r="ULQ9" s="687"/>
      <c r="ULR9" s="687"/>
      <c r="ULS9" s="247"/>
      <c r="ULT9" s="248"/>
      <c r="ULU9" s="249"/>
      <c r="ULV9" s="245"/>
      <c r="ULW9" s="246"/>
      <c r="ULX9" s="687"/>
      <c r="ULY9" s="687"/>
      <c r="ULZ9" s="687"/>
      <c r="UMA9" s="247"/>
      <c r="UMB9" s="248"/>
      <c r="UMC9" s="249"/>
      <c r="UMD9" s="245"/>
      <c r="UME9" s="246"/>
      <c r="UMF9" s="687"/>
      <c r="UMG9" s="687"/>
      <c r="UMH9" s="687"/>
      <c r="UMI9" s="247"/>
      <c r="UMJ9" s="248"/>
      <c r="UMK9" s="249"/>
      <c r="UML9" s="245"/>
      <c r="UMM9" s="246"/>
      <c r="UMN9" s="687"/>
      <c r="UMO9" s="687"/>
      <c r="UMP9" s="687"/>
      <c r="UMQ9" s="247"/>
      <c r="UMR9" s="248"/>
      <c r="UMS9" s="249"/>
      <c r="UMT9" s="245"/>
      <c r="UMU9" s="246"/>
      <c r="UMV9" s="687"/>
      <c r="UMW9" s="687"/>
      <c r="UMX9" s="687"/>
      <c r="UMY9" s="247"/>
      <c r="UMZ9" s="248"/>
      <c r="UNA9" s="249"/>
      <c r="UNB9" s="245"/>
      <c r="UNC9" s="246"/>
      <c r="UND9" s="687"/>
      <c r="UNE9" s="687"/>
      <c r="UNF9" s="687"/>
      <c r="UNG9" s="247"/>
      <c r="UNH9" s="248"/>
      <c r="UNI9" s="249"/>
      <c r="UNJ9" s="245"/>
      <c r="UNK9" s="246"/>
      <c r="UNL9" s="687"/>
      <c r="UNM9" s="687"/>
      <c r="UNN9" s="687"/>
      <c r="UNO9" s="247"/>
      <c r="UNP9" s="248"/>
      <c r="UNQ9" s="249"/>
      <c r="UNR9" s="245"/>
      <c r="UNS9" s="246"/>
      <c r="UNT9" s="687"/>
      <c r="UNU9" s="687"/>
      <c r="UNV9" s="687"/>
      <c r="UNW9" s="247"/>
      <c r="UNX9" s="248"/>
      <c r="UNY9" s="249"/>
      <c r="UNZ9" s="245"/>
      <c r="UOA9" s="246"/>
      <c r="UOB9" s="687"/>
      <c r="UOC9" s="687"/>
      <c r="UOD9" s="687"/>
      <c r="UOE9" s="247"/>
      <c r="UOF9" s="248"/>
      <c r="UOG9" s="249"/>
      <c r="UOH9" s="245"/>
      <c r="UOI9" s="246"/>
      <c r="UOJ9" s="687"/>
      <c r="UOK9" s="687"/>
      <c r="UOL9" s="687"/>
      <c r="UOM9" s="247"/>
      <c r="UON9" s="248"/>
      <c r="UOO9" s="249"/>
      <c r="UOP9" s="245"/>
      <c r="UOQ9" s="246"/>
      <c r="UOR9" s="687"/>
      <c r="UOS9" s="687"/>
      <c r="UOT9" s="687"/>
      <c r="UOU9" s="247"/>
      <c r="UOV9" s="248"/>
      <c r="UOW9" s="249"/>
      <c r="UOX9" s="245"/>
      <c r="UOY9" s="246"/>
      <c r="UOZ9" s="687"/>
      <c r="UPA9" s="687"/>
      <c r="UPB9" s="687"/>
      <c r="UPC9" s="247"/>
      <c r="UPD9" s="248"/>
      <c r="UPE9" s="249"/>
      <c r="UPF9" s="245"/>
      <c r="UPG9" s="246"/>
      <c r="UPH9" s="687"/>
      <c r="UPI9" s="687"/>
      <c r="UPJ9" s="687"/>
      <c r="UPK9" s="247"/>
      <c r="UPL9" s="248"/>
      <c r="UPM9" s="249"/>
      <c r="UPN9" s="245"/>
      <c r="UPO9" s="246"/>
      <c r="UPP9" s="687"/>
      <c r="UPQ9" s="687"/>
      <c r="UPR9" s="687"/>
      <c r="UPS9" s="247"/>
      <c r="UPT9" s="248"/>
      <c r="UPU9" s="249"/>
      <c r="UPV9" s="245"/>
      <c r="UPW9" s="246"/>
      <c r="UPX9" s="687"/>
      <c r="UPY9" s="687"/>
      <c r="UPZ9" s="687"/>
      <c r="UQA9" s="247"/>
      <c r="UQB9" s="248"/>
      <c r="UQC9" s="249"/>
      <c r="UQD9" s="245"/>
      <c r="UQE9" s="246"/>
      <c r="UQF9" s="687"/>
      <c r="UQG9" s="687"/>
      <c r="UQH9" s="687"/>
      <c r="UQI9" s="247"/>
      <c r="UQJ9" s="248"/>
      <c r="UQK9" s="249"/>
      <c r="UQL9" s="245"/>
      <c r="UQM9" s="246"/>
      <c r="UQN9" s="687"/>
      <c r="UQO9" s="687"/>
      <c r="UQP9" s="687"/>
      <c r="UQQ9" s="247"/>
      <c r="UQR9" s="248"/>
      <c r="UQS9" s="249"/>
      <c r="UQT9" s="245"/>
      <c r="UQU9" s="246"/>
      <c r="UQV9" s="687"/>
      <c r="UQW9" s="687"/>
      <c r="UQX9" s="687"/>
      <c r="UQY9" s="247"/>
      <c r="UQZ9" s="248"/>
      <c r="URA9" s="249"/>
      <c r="URB9" s="245"/>
      <c r="URC9" s="246"/>
      <c r="URD9" s="687"/>
      <c r="URE9" s="687"/>
      <c r="URF9" s="687"/>
      <c r="URG9" s="247"/>
      <c r="URH9" s="248"/>
      <c r="URI9" s="249"/>
      <c r="URJ9" s="245"/>
      <c r="URK9" s="246"/>
      <c r="URL9" s="687"/>
      <c r="URM9" s="687"/>
      <c r="URN9" s="687"/>
      <c r="URO9" s="247"/>
      <c r="URP9" s="248"/>
      <c r="URQ9" s="249"/>
      <c r="URR9" s="245"/>
      <c r="URS9" s="246"/>
      <c r="URT9" s="687"/>
      <c r="URU9" s="687"/>
      <c r="URV9" s="687"/>
      <c r="URW9" s="247"/>
      <c r="URX9" s="248"/>
      <c r="URY9" s="249"/>
      <c r="URZ9" s="245"/>
      <c r="USA9" s="246"/>
      <c r="USB9" s="687"/>
      <c r="USC9" s="687"/>
      <c r="USD9" s="687"/>
      <c r="USE9" s="247"/>
      <c r="USF9" s="248"/>
      <c r="USG9" s="249"/>
      <c r="USH9" s="245"/>
      <c r="USI9" s="246"/>
      <c r="USJ9" s="687"/>
      <c r="USK9" s="687"/>
      <c r="USL9" s="687"/>
      <c r="USM9" s="247"/>
      <c r="USN9" s="248"/>
      <c r="USO9" s="249"/>
      <c r="USP9" s="245"/>
      <c r="USQ9" s="246"/>
      <c r="USR9" s="687"/>
      <c r="USS9" s="687"/>
      <c r="UST9" s="687"/>
      <c r="USU9" s="247"/>
      <c r="USV9" s="248"/>
      <c r="USW9" s="249"/>
      <c r="USX9" s="245"/>
      <c r="USY9" s="246"/>
      <c r="USZ9" s="687"/>
      <c r="UTA9" s="687"/>
      <c r="UTB9" s="687"/>
      <c r="UTC9" s="247"/>
      <c r="UTD9" s="248"/>
      <c r="UTE9" s="249"/>
      <c r="UTF9" s="245"/>
      <c r="UTG9" s="246"/>
      <c r="UTH9" s="687"/>
      <c r="UTI9" s="687"/>
      <c r="UTJ9" s="687"/>
      <c r="UTK9" s="247"/>
      <c r="UTL9" s="248"/>
      <c r="UTM9" s="249"/>
      <c r="UTN9" s="245"/>
      <c r="UTO9" s="246"/>
      <c r="UTP9" s="687"/>
      <c r="UTQ9" s="687"/>
      <c r="UTR9" s="687"/>
      <c r="UTS9" s="247"/>
      <c r="UTT9" s="248"/>
      <c r="UTU9" s="249"/>
      <c r="UTV9" s="245"/>
      <c r="UTW9" s="246"/>
      <c r="UTX9" s="687"/>
      <c r="UTY9" s="687"/>
      <c r="UTZ9" s="687"/>
      <c r="UUA9" s="247"/>
      <c r="UUB9" s="248"/>
      <c r="UUC9" s="249"/>
      <c r="UUD9" s="245"/>
      <c r="UUE9" s="246"/>
      <c r="UUF9" s="687"/>
      <c r="UUG9" s="687"/>
      <c r="UUH9" s="687"/>
      <c r="UUI9" s="247"/>
      <c r="UUJ9" s="248"/>
      <c r="UUK9" s="249"/>
      <c r="UUL9" s="245"/>
      <c r="UUM9" s="246"/>
      <c r="UUN9" s="687"/>
      <c r="UUO9" s="687"/>
      <c r="UUP9" s="687"/>
      <c r="UUQ9" s="247"/>
      <c r="UUR9" s="248"/>
      <c r="UUS9" s="249"/>
      <c r="UUT9" s="245"/>
      <c r="UUU9" s="246"/>
      <c r="UUV9" s="687"/>
      <c r="UUW9" s="687"/>
      <c r="UUX9" s="687"/>
      <c r="UUY9" s="247"/>
      <c r="UUZ9" s="248"/>
      <c r="UVA9" s="249"/>
      <c r="UVB9" s="245"/>
      <c r="UVC9" s="246"/>
      <c r="UVD9" s="687"/>
      <c r="UVE9" s="687"/>
      <c r="UVF9" s="687"/>
      <c r="UVG9" s="247"/>
      <c r="UVH9" s="248"/>
      <c r="UVI9" s="249"/>
      <c r="UVJ9" s="245"/>
      <c r="UVK9" s="246"/>
      <c r="UVL9" s="687"/>
      <c r="UVM9" s="687"/>
      <c r="UVN9" s="687"/>
      <c r="UVO9" s="247"/>
      <c r="UVP9" s="248"/>
      <c r="UVQ9" s="249"/>
      <c r="UVR9" s="245"/>
      <c r="UVS9" s="246"/>
      <c r="UVT9" s="687"/>
      <c r="UVU9" s="687"/>
      <c r="UVV9" s="687"/>
      <c r="UVW9" s="247"/>
      <c r="UVX9" s="248"/>
      <c r="UVY9" s="249"/>
      <c r="UVZ9" s="245"/>
      <c r="UWA9" s="246"/>
      <c r="UWB9" s="687"/>
      <c r="UWC9" s="687"/>
      <c r="UWD9" s="687"/>
      <c r="UWE9" s="247"/>
      <c r="UWF9" s="248"/>
      <c r="UWG9" s="249"/>
      <c r="UWH9" s="245"/>
      <c r="UWI9" s="246"/>
      <c r="UWJ9" s="687"/>
      <c r="UWK9" s="687"/>
      <c r="UWL9" s="687"/>
      <c r="UWM9" s="247"/>
      <c r="UWN9" s="248"/>
      <c r="UWO9" s="249"/>
      <c r="UWP9" s="245"/>
      <c r="UWQ9" s="246"/>
      <c r="UWR9" s="687"/>
      <c r="UWS9" s="687"/>
      <c r="UWT9" s="687"/>
      <c r="UWU9" s="247"/>
      <c r="UWV9" s="248"/>
      <c r="UWW9" s="249"/>
      <c r="UWX9" s="245"/>
      <c r="UWY9" s="246"/>
      <c r="UWZ9" s="687"/>
      <c r="UXA9" s="687"/>
      <c r="UXB9" s="687"/>
      <c r="UXC9" s="247"/>
      <c r="UXD9" s="248"/>
      <c r="UXE9" s="249"/>
      <c r="UXF9" s="245"/>
      <c r="UXG9" s="246"/>
      <c r="UXH9" s="687"/>
      <c r="UXI9" s="687"/>
      <c r="UXJ9" s="687"/>
      <c r="UXK9" s="247"/>
      <c r="UXL9" s="248"/>
      <c r="UXM9" s="249"/>
      <c r="UXN9" s="245"/>
      <c r="UXO9" s="246"/>
      <c r="UXP9" s="687"/>
      <c r="UXQ9" s="687"/>
      <c r="UXR9" s="687"/>
      <c r="UXS9" s="247"/>
      <c r="UXT9" s="248"/>
      <c r="UXU9" s="249"/>
      <c r="UXV9" s="245"/>
      <c r="UXW9" s="246"/>
      <c r="UXX9" s="687"/>
      <c r="UXY9" s="687"/>
      <c r="UXZ9" s="687"/>
      <c r="UYA9" s="247"/>
      <c r="UYB9" s="248"/>
      <c r="UYC9" s="249"/>
      <c r="UYD9" s="245"/>
      <c r="UYE9" s="246"/>
      <c r="UYF9" s="687"/>
      <c r="UYG9" s="687"/>
      <c r="UYH9" s="687"/>
      <c r="UYI9" s="247"/>
      <c r="UYJ9" s="248"/>
      <c r="UYK9" s="249"/>
      <c r="UYL9" s="245"/>
      <c r="UYM9" s="246"/>
      <c r="UYN9" s="687"/>
      <c r="UYO9" s="687"/>
      <c r="UYP9" s="687"/>
      <c r="UYQ9" s="247"/>
      <c r="UYR9" s="248"/>
      <c r="UYS9" s="249"/>
      <c r="UYT9" s="245"/>
      <c r="UYU9" s="246"/>
      <c r="UYV9" s="687"/>
      <c r="UYW9" s="687"/>
      <c r="UYX9" s="687"/>
      <c r="UYY9" s="247"/>
      <c r="UYZ9" s="248"/>
      <c r="UZA9" s="249"/>
      <c r="UZB9" s="245"/>
      <c r="UZC9" s="246"/>
      <c r="UZD9" s="687"/>
      <c r="UZE9" s="687"/>
      <c r="UZF9" s="687"/>
      <c r="UZG9" s="247"/>
      <c r="UZH9" s="248"/>
      <c r="UZI9" s="249"/>
      <c r="UZJ9" s="245"/>
      <c r="UZK9" s="246"/>
      <c r="UZL9" s="687"/>
      <c r="UZM9" s="687"/>
      <c r="UZN9" s="687"/>
      <c r="UZO9" s="247"/>
      <c r="UZP9" s="248"/>
      <c r="UZQ9" s="249"/>
      <c r="UZR9" s="245"/>
      <c r="UZS9" s="246"/>
      <c r="UZT9" s="687"/>
      <c r="UZU9" s="687"/>
      <c r="UZV9" s="687"/>
      <c r="UZW9" s="247"/>
      <c r="UZX9" s="248"/>
      <c r="UZY9" s="249"/>
      <c r="UZZ9" s="245"/>
      <c r="VAA9" s="246"/>
      <c r="VAB9" s="687"/>
      <c r="VAC9" s="687"/>
      <c r="VAD9" s="687"/>
      <c r="VAE9" s="247"/>
      <c r="VAF9" s="248"/>
      <c r="VAG9" s="249"/>
      <c r="VAH9" s="245"/>
      <c r="VAI9" s="246"/>
      <c r="VAJ9" s="687"/>
      <c r="VAK9" s="687"/>
      <c r="VAL9" s="687"/>
      <c r="VAM9" s="247"/>
      <c r="VAN9" s="248"/>
      <c r="VAO9" s="249"/>
      <c r="VAP9" s="245"/>
      <c r="VAQ9" s="246"/>
      <c r="VAR9" s="687"/>
      <c r="VAS9" s="687"/>
      <c r="VAT9" s="687"/>
      <c r="VAU9" s="247"/>
      <c r="VAV9" s="248"/>
      <c r="VAW9" s="249"/>
      <c r="VAX9" s="245"/>
      <c r="VAY9" s="246"/>
      <c r="VAZ9" s="687"/>
      <c r="VBA9" s="687"/>
      <c r="VBB9" s="687"/>
      <c r="VBC9" s="247"/>
      <c r="VBD9" s="248"/>
      <c r="VBE9" s="249"/>
      <c r="VBF9" s="245"/>
      <c r="VBG9" s="246"/>
      <c r="VBH9" s="687"/>
      <c r="VBI9" s="687"/>
      <c r="VBJ9" s="687"/>
      <c r="VBK9" s="247"/>
      <c r="VBL9" s="248"/>
      <c r="VBM9" s="249"/>
      <c r="VBN9" s="245"/>
      <c r="VBO9" s="246"/>
      <c r="VBP9" s="687"/>
      <c r="VBQ9" s="687"/>
      <c r="VBR9" s="687"/>
      <c r="VBS9" s="247"/>
      <c r="VBT9" s="248"/>
      <c r="VBU9" s="249"/>
      <c r="VBV9" s="245"/>
      <c r="VBW9" s="246"/>
      <c r="VBX9" s="687"/>
      <c r="VBY9" s="687"/>
      <c r="VBZ9" s="687"/>
      <c r="VCA9" s="247"/>
      <c r="VCB9" s="248"/>
      <c r="VCC9" s="249"/>
      <c r="VCD9" s="245"/>
      <c r="VCE9" s="246"/>
      <c r="VCF9" s="687"/>
      <c r="VCG9" s="687"/>
      <c r="VCH9" s="687"/>
      <c r="VCI9" s="247"/>
      <c r="VCJ9" s="248"/>
      <c r="VCK9" s="249"/>
      <c r="VCL9" s="245"/>
      <c r="VCM9" s="246"/>
      <c r="VCN9" s="687"/>
      <c r="VCO9" s="687"/>
      <c r="VCP9" s="687"/>
      <c r="VCQ9" s="247"/>
      <c r="VCR9" s="248"/>
      <c r="VCS9" s="249"/>
      <c r="VCT9" s="245"/>
      <c r="VCU9" s="246"/>
      <c r="VCV9" s="687"/>
      <c r="VCW9" s="687"/>
      <c r="VCX9" s="687"/>
      <c r="VCY9" s="247"/>
      <c r="VCZ9" s="248"/>
      <c r="VDA9" s="249"/>
      <c r="VDB9" s="245"/>
      <c r="VDC9" s="246"/>
      <c r="VDD9" s="687"/>
      <c r="VDE9" s="687"/>
      <c r="VDF9" s="687"/>
      <c r="VDG9" s="247"/>
      <c r="VDH9" s="248"/>
      <c r="VDI9" s="249"/>
      <c r="VDJ9" s="245"/>
      <c r="VDK9" s="246"/>
      <c r="VDL9" s="687"/>
      <c r="VDM9" s="687"/>
      <c r="VDN9" s="687"/>
      <c r="VDO9" s="247"/>
      <c r="VDP9" s="248"/>
      <c r="VDQ9" s="249"/>
      <c r="VDR9" s="245"/>
      <c r="VDS9" s="246"/>
      <c r="VDT9" s="687"/>
      <c r="VDU9" s="687"/>
      <c r="VDV9" s="687"/>
      <c r="VDW9" s="247"/>
      <c r="VDX9" s="248"/>
      <c r="VDY9" s="249"/>
      <c r="VDZ9" s="245"/>
      <c r="VEA9" s="246"/>
      <c r="VEB9" s="687"/>
      <c r="VEC9" s="687"/>
      <c r="VED9" s="687"/>
      <c r="VEE9" s="247"/>
      <c r="VEF9" s="248"/>
      <c r="VEG9" s="249"/>
      <c r="VEH9" s="245"/>
      <c r="VEI9" s="246"/>
      <c r="VEJ9" s="687"/>
      <c r="VEK9" s="687"/>
      <c r="VEL9" s="687"/>
      <c r="VEM9" s="247"/>
      <c r="VEN9" s="248"/>
      <c r="VEO9" s="249"/>
      <c r="VEP9" s="245"/>
      <c r="VEQ9" s="246"/>
      <c r="VER9" s="687"/>
      <c r="VES9" s="687"/>
      <c r="VET9" s="687"/>
      <c r="VEU9" s="247"/>
      <c r="VEV9" s="248"/>
      <c r="VEW9" s="249"/>
      <c r="VEX9" s="245"/>
      <c r="VEY9" s="246"/>
      <c r="VEZ9" s="687"/>
      <c r="VFA9" s="687"/>
      <c r="VFB9" s="687"/>
      <c r="VFC9" s="247"/>
      <c r="VFD9" s="248"/>
      <c r="VFE9" s="249"/>
      <c r="VFF9" s="245"/>
      <c r="VFG9" s="246"/>
      <c r="VFH9" s="687"/>
      <c r="VFI9" s="687"/>
      <c r="VFJ9" s="687"/>
      <c r="VFK9" s="247"/>
      <c r="VFL9" s="248"/>
      <c r="VFM9" s="249"/>
      <c r="VFN9" s="245"/>
      <c r="VFO9" s="246"/>
      <c r="VFP9" s="687"/>
      <c r="VFQ9" s="687"/>
      <c r="VFR9" s="687"/>
      <c r="VFS9" s="247"/>
      <c r="VFT9" s="248"/>
      <c r="VFU9" s="249"/>
      <c r="VFV9" s="245"/>
      <c r="VFW9" s="246"/>
      <c r="VFX9" s="687"/>
      <c r="VFY9" s="687"/>
      <c r="VFZ9" s="687"/>
      <c r="VGA9" s="247"/>
      <c r="VGB9" s="248"/>
      <c r="VGC9" s="249"/>
      <c r="VGD9" s="245"/>
      <c r="VGE9" s="246"/>
      <c r="VGF9" s="687"/>
      <c r="VGG9" s="687"/>
      <c r="VGH9" s="687"/>
      <c r="VGI9" s="247"/>
      <c r="VGJ9" s="248"/>
      <c r="VGK9" s="249"/>
      <c r="VGL9" s="245"/>
      <c r="VGM9" s="246"/>
      <c r="VGN9" s="687"/>
      <c r="VGO9" s="687"/>
      <c r="VGP9" s="687"/>
      <c r="VGQ9" s="247"/>
      <c r="VGR9" s="248"/>
      <c r="VGS9" s="249"/>
      <c r="VGT9" s="245"/>
      <c r="VGU9" s="246"/>
      <c r="VGV9" s="687"/>
      <c r="VGW9" s="687"/>
      <c r="VGX9" s="687"/>
      <c r="VGY9" s="247"/>
      <c r="VGZ9" s="248"/>
      <c r="VHA9" s="249"/>
      <c r="VHB9" s="245"/>
      <c r="VHC9" s="246"/>
      <c r="VHD9" s="687"/>
      <c r="VHE9" s="687"/>
      <c r="VHF9" s="687"/>
      <c r="VHG9" s="247"/>
      <c r="VHH9" s="248"/>
      <c r="VHI9" s="249"/>
      <c r="VHJ9" s="245"/>
      <c r="VHK9" s="246"/>
      <c r="VHL9" s="687"/>
      <c r="VHM9" s="687"/>
      <c r="VHN9" s="687"/>
      <c r="VHO9" s="247"/>
      <c r="VHP9" s="248"/>
      <c r="VHQ9" s="249"/>
      <c r="VHR9" s="245"/>
      <c r="VHS9" s="246"/>
      <c r="VHT9" s="687"/>
      <c r="VHU9" s="687"/>
      <c r="VHV9" s="687"/>
      <c r="VHW9" s="247"/>
      <c r="VHX9" s="248"/>
      <c r="VHY9" s="249"/>
      <c r="VHZ9" s="245"/>
      <c r="VIA9" s="246"/>
      <c r="VIB9" s="687"/>
      <c r="VIC9" s="687"/>
      <c r="VID9" s="687"/>
      <c r="VIE9" s="247"/>
      <c r="VIF9" s="248"/>
      <c r="VIG9" s="249"/>
      <c r="VIH9" s="245"/>
      <c r="VII9" s="246"/>
      <c r="VIJ9" s="687"/>
      <c r="VIK9" s="687"/>
      <c r="VIL9" s="687"/>
      <c r="VIM9" s="247"/>
      <c r="VIN9" s="248"/>
      <c r="VIO9" s="249"/>
      <c r="VIP9" s="245"/>
      <c r="VIQ9" s="246"/>
      <c r="VIR9" s="687"/>
      <c r="VIS9" s="687"/>
      <c r="VIT9" s="687"/>
      <c r="VIU9" s="247"/>
      <c r="VIV9" s="248"/>
      <c r="VIW9" s="249"/>
      <c r="VIX9" s="245"/>
      <c r="VIY9" s="246"/>
      <c r="VIZ9" s="687"/>
      <c r="VJA9" s="687"/>
      <c r="VJB9" s="687"/>
      <c r="VJC9" s="247"/>
      <c r="VJD9" s="248"/>
      <c r="VJE9" s="249"/>
      <c r="VJF9" s="245"/>
      <c r="VJG9" s="246"/>
      <c r="VJH9" s="687"/>
      <c r="VJI9" s="687"/>
      <c r="VJJ9" s="687"/>
      <c r="VJK9" s="247"/>
      <c r="VJL9" s="248"/>
      <c r="VJM9" s="249"/>
      <c r="VJN9" s="245"/>
      <c r="VJO9" s="246"/>
      <c r="VJP9" s="687"/>
      <c r="VJQ9" s="687"/>
      <c r="VJR9" s="687"/>
      <c r="VJS9" s="247"/>
      <c r="VJT9" s="248"/>
      <c r="VJU9" s="249"/>
      <c r="VJV9" s="245"/>
      <c r="VJW9" s="246"/>
      <c r="VJX9" s="687"/>
      <c r="VJY9" s="687"/>
      <c r="VJZ9" s="687"/>
      <c r="VKA9" s="247"/>
      <c r="VKB9" s="248"/>
      <c r="VKC9" s="249"/>
      <c r="VKD9" s="245"/>
      <c r="VKE9" s="246"/>
      <c r="VKF9" s="687"/>
      <c r="VKG9" s="687"/>
      <c r="VKH9" s="687"/>
      <c r="VKI9" s="247"/>
      <c r="VKJ9" s="248"/>
      <c r="VKK9" s="249"/>
      <c r="VKL9" s="245"/>
      <c r="VKM9" s="246"/>
      <c r="VKN9" s="687"/>
      <c r="VKO9" s="687"/>
      <c r="VKP9" s="687"/>
      <c r="VKQ9" s="247"/>
      <c r="VKR9" s="248"/>
      <c r="VKS9" s="249"/>
      <c r="VKT9" s="245"/>
      <c r="VKU9" s="246"/>
      <c r="VKV9" s="687"/>
      <c r="VKW9" s="687"/>
      <c r="VKX9" s="687"/>
      <c r="VKY9" s="247"/>
      <c r="VKZ9" s="248"/>
      <c r="VLA9" s="249"/>
      <c r="VLB9" s="245"/>
      <c r="VLC9" s="246"/>
      <c r="VLD9" s="687"/>
      <c r="VLE9" s="687"/>
      <c r="VLF9" s="687"/>
      <c r="VLG9" s="247"/>
      <c r="VLH9" s="248"/>
      <c r="VLI9" s="249"/>
      <c r="VLJ9" s="245"/>
      <c r="VLK9" s="246"/>
      <c r="VLL9" s="687"/>
      <c r="VLM9" s="687"/>
      <c r="VLN9" s="687"/>
      <c r="VLO9" s="247"/>
      <c r="VLP9" s="248"/>
      <c r="VLQ9" s="249"/>
      <c r="VLR9" s="245"/>
      <c r="VLS9" s="246"/>
      <c r="VLT9" s="687"/>
      <c r="VLU9" s="687"/>
      <c r="VLV9" s="687"/>
      <c r="VLW9" s="247"/>
      <c r="VLX9" s="248"/>
      <c r="VLY9" s="249"/>
      <c r="VLZ9" s="245"/>
      <c r="VMA9" s="246"/>
      <c r="VMB9" s="687"/>
      <c r="VMC9" s="687"/>
      <c r="VMD9" s="687"/>
      <c r="VME9" s="247"/>
      <c r="VMF9" s="248"/>
      <c r="VMG9" s="249"/>
      <c r="VMH9" s="245"/>
      <c r="VMI9" s="246"/>
      <c r="VMJ9" s="687"/>
      <c r="VMK9" s="687"/>
      <c r="VML9" s="687"/>
      <c r="VMM9" s="247"/>
      <c r="VMN9" s="248"/>
      <c r="VMO9" s="249"/>
      <c r="VMP9" s="245"/>
      <c r="VMQ9" s="246"/>
      <c r="VMR9" s="687"/>
      <c r="VMS9" s="687"/>
      <c r="VMT9" s="687"/>
      <c r="VMU9" s="247"/>
      <c r="VMV9" s="248"/>
      <c r="VMW9" s="249"/>
      <c r="VMX9" s="245"/>
      <c r="VMY9" s="246"/>
      <c r="VMZ9" s="687"/>
      <c r="VNA9" s="687"/>
      <c r="VNB9" s="687"/>
      <c r="VNC9" s="247"/>
      <c r="VND9" s="248"/>
      <c r="VNE9" s="249"/>
      <c r="VNF9" s="245"/>
      <c r="VNG9" s="246"/>
      <c r="VNH9" s="687"/>
      <c r="VNI9" s="687"/>
      <c r="VNJ9" s="687"/>
      <c r="VNK9" s="247"/>
      <c r="VNL9" s="248"/>
      <c r="VNM9" s="249"/>
      <c r="VNN9" s="245"/>
      <c r="VNO9" s="246"/>
      <c r="VNP9" s="687"/>
      <c r="VNQ9" s="687"/>
      <c r="VNR9" s="687"/>
      <c r="VNS9" s="247"/>
      <c r="VNT9" s="248"/>
      <c r="VNU9" s="249"/>
      <c r="VNV9" s="245"/>
      <c r="VNW9" s="246"/>
      <c r="VNX9" s="687"/>
      <c r="VNY9" s="687"/>
      <c r="VNZ9" s="687"/>
      <c r="VOA9" s="247"/>
      <c r="VOB9" s="248"/>
      <c r="VOC9" s="249"/>
      <c r="VOD9" s="245"/>
      <c r="VOE9" s="246"/>
      <c r="VOF9" s="687"/>
      <c r="VOG9" s="687"/>
      <c r="VOH9" s="687"/>
      <c r="VOI9" s="247"/>
      <c r="VOJ9" s="248"/>
      <c r="VOK9" s="249"/>
      <c r="VOL9" s="245"/>
      <c r="VOM9" s="246"/>
      <c r="VON9" s="687"/>
      <c r="VOO9" s="687"/>
      <c r="VOP9" s="687"/>
      <c r="VOQ9" s="247"/>
      <c r="VOR9" s="248"/>
      <c r="VOS9" s="249"/>
      <c r="VOT9" s="245"/>
      <c r="VOU9" s="246"/>
      <c r="VOV9" s="687"/>
      <c r="VOW9" s="687"/>
      <c r="VOX9" s="687"/>
      <c r="VOY9" s="247"/>
      <c r="VOZ9" s="248"/>
      <c r="VPA9" s="249"/>
      <c r="VPB9" s="245"/>
      <c r="VPC9" s="246"/>
      <c r="VPD9" s="687"/>
      <c r="VPE9" s="687"/>
      <c r="VPF9" s="687"/>
      <c r="VPG9" s="247"/>
      <c r="VPH9" s="248"/>
      <c r="VPI9" s="249"/>
      <c r="VPJ9" s="245"/>
      <c r="VPK9" s="246"/>
      <c r="VPL9" s="687"/>
      <c r="VPM9" s="687"/>
      <c r="VPN9" s="687"/>
      <c r="VPO9" s="247"/>
      <c r="VPP9" s="248"/>
      <c r="VPQ9" s="249"/>
      <c r="VPR9" s="245"/>
      <c r="VPS9" s="246"/>
      <c r="VPT9" s="687"/>
      <c r="VPU9" s="687"/>
      <c r="VPV9" s="687"/>
      <c r="VPW9" s="247"/>
      <c r="VPX9" s="248"/>
      <c r="VPY9" s="249"/>
      <c r="VPZ9" s="245"/>
      <c r="VQA9" s="246"/>
      <c r="VQB9" s="687"/>
      <c r="VQC9" s="687"/>
      <c r="VQD9" s="687"/>
      <c r="VQE9" s="247"/>
      <c r="VQF9" s="248"/>
      <c r="VQG9" s="249"/>
      <c r="VQH9" s="245"/>
      <c r="VQI9" s="246"/>
      <c r="VQJ9" s="687"/>
      <c r="VQK9" s="687"/>
      <c r="VQL9" s="687"/>
      <c r="VQM9" s="247"/>
      <c r="VQN9" s="248"/>
      <c r="VQO9" s="249"/>
      <c r="VQP9" s="245"/>
      <c r="VQQ9" s="246"/>
      <c r="VQR9" s="687"/>
      <c r="VQS9" s="687"/>
      <c r="VQT9" s="687"/>
      <c r="VQU9" s="247"/>
      <c r="VQV9" s="248"/>
      <c r="VQW9" s="249"/>
      <c r="VQX9" s="245"/>
      <c r="VQY9" s="246"/>
      <c r="VQZ9" s="687"/>
      <c r="VRA9" s="687"/>
      <c r="VRB9" s="687"/>
      <c r="VRC9" s="247"/>
      <c r="VRD9" s="248"/>
      <c r="VRE9" s="249"/>
      <c r="VRF9" s="245"/>
      <c r="VRG9" s="246"/>
      <c r="VRH9" s="687"/>
      <c r="VRI9" s="687"/>
      <c r="VRJ9" s="687"/>
      <c r="VRK9" s="247"/>
      <c r="VRL9" s="248"/>
      <c r="VRM9" s="249"/>
      <c r="VRN9" s="245"/>
      <c r="VRO9" s="246"/>
      <c r="VRP9" s="687"/>
      <c r="VRQ9" s="687"/>
      <c r="VRR9" s="687"/>
      <c r="VRS9" s="247"/>
      <c r="VRT9" s="248"/>
      <c r="VRU9" s="249"/>
      <c r="VRV9" s="245"/>
      <c r="VRW9" s="246"/>
      <c r="VRX9" s="687"/>
      <c r="VRY9" s="687"/>
      <c r="VRZ9" s="687"/>
      <c r="VSA9" s="247"/>
      <c r="VSB9" s="248"/>
      <c r="VSC9" s="249"/>
      <c r="VSD9" s="245"/>
      <c r="VSE9" s="246"/>
      <c r="VSF9" s="687"/>
      <c r="VSG9" s="687"/>
      <c r="VSH9" s="687"/>
      <c r="VSI9" s="247"/>
      <c r="VSJ9" s="248"/>
      <c r="VSK9" s="249"/>
      <c r="VSL9" s="245"/>
      <c r="VSM9" s="246"/>
      <c r="VSN9" s="687"/>
      <c r="VSO9" s="687"/>
      <c r="VSP9" s="687"/>
      <c r="VSQ9" s="247"/>
      <c r="VSR9" s="248"/>
      <c r="VSS9" s="249"/>
      <c r="VST9" s="245"/>
      <c r="VSU9" s="246"/>
      <c r="VSV9" s="687"/>
      <c r="VSW9" s="687"/>
      <c r="VSX9" s="687"/>
      <c r="VSY9" s="247"/>
      <c r="VSZ9" s="248"/>
      <c r="VTA9" s="249"/>
      <c r="VTB9" s="245"/>
      <c r="VTC9" s="246"/>
      <c r="VTD9" s="687"/>
      <c r="VTE9" s="687"/>
      <c r="VTF9" s="687"/>
      <c r="VTG9" s="247"/>
      <c r="VTH9" s="248"/>
      <c r="VTI9" s="249"/>
      <c r="VTJ9" s="245"/>
      <c r="VTK9" s="246"/>
      <c r="VTL9" s="687"/>
      <c r="VTM9" s="687"/>
      <c r="VTN9" s="687"/>
      <c r="VTO9" s="247"/>
      <c r="VTP9" s="248"/>
      <c r="VTQ9" s="249"/>
      <c r="VTR9" s="245"/>
      <c r="VTS9" s="246"/>
      <c r="VTT9" s="687"/>
      <c r="VTU9" s="687"/>
      <c r="VTV9" s="687"/>
      <c r="VTW9" s="247"/>
      <c r="VTX9" s="248"/>
      <c r="VTY9" s="249"/>
      <c r="VTZ9" s="245"/>
      <c r="VUA9" s="246"/>
      <c r="VUB9" s="687"/>
      <c r="VUC9" s="687"/>
      <c r="VUD9" s="687"/>
      <c r="VUE9" s="247"/>
      <c r="VUF9" s="248"/>
      <c r="VUG9" s="249"/>
      <c r="VUH9" s="245"/>
      <c r="VUI9" s="246"/>
      <c r="VUJ9" s="687"/>
      <c r="VUK9" s="687"/>
      <c r="VUL9" s="687"/>
      <c r="VUM9" s="247"/>
      <c r="VUN9" s="248"/>
      <c r="VUO9" s="249"/>
      <c r="VUP9" s="245"/>
      <c r="VUQ9" s="246"/>
      <c r="VUR9" s="687"/>
      <c r="VUS9" s="687"/>
      <c r="VUT9" s="687"/>
      <c r="VUU9" s="247"/>
      <c r="VUV9" s="248"/>
      <c r="VUW9" s="249"/>
      <c r="VUX9" s="245"/>
      <c r="VUY9" s="246"/>
      <c r="VUZ9" s="687"/>
      <c r="VVA9" s="687"/>
      <c r="VVB9" s="687"/>
      <c r="VVC9" s="247"/>
      <c r="VVD9" s="248"/>
      <c r="VVE9" s="249"/>
      <c r="VVF9" s="245"/>
      <c r="VVG9" s="246"/>
      <c r="VVH9" s="687"/>
      <c r="VVI9" s="687"/>
      <c r="VVJ9" s="687"/>
      <c r="VVK9" s="247"/>
      <c r="VVL9" s="248"/>
      <c r="VVM9" s="249"/>
      <c r="VVN9" s="245"/>
      <c r="VVO9" s="246"/>
      <c r="VVP9" s="687"/>
      <c r="VVQ9" s="687"/>
      <c r="VVR9" s="687"/>
      <c r="VVS9" s="247"/>
      <c r="VVT9" s="248"/>
      <c r="VVU9" s="249"/>
      <c r="VVV9" s="245"/>
      <c r="VVW9" s="246"/>
      <c r="VVX9" s="687"/>
      <c r="VVY9" s="687"/>
      <c r="VVZ9" s="687"/>
      <c r="VWA9" s="247"/>
      <c r="VWB9" s="248"/>
      <c r="VWC9" s="249"/>
      <c r="VWD9" s="245"/>
      <c r="VWE9" s="246"/>
      <c r="VWF9" s="687"/>
      <c r="VWG9" s="687"/>
      <c r="VWH9" s="687"/>
      <c r="VWI9" s="247"/>
      <c r="VWJ9" s="248"/>
      <c r="VWK9" s="249"/>
      <c r="VWL9" s="245"/>
      <c r="VWM9" s="246"/>
      <c r="VWN9" s="687"/>
      <c r="VWO9" s="687"/>
      <c r="VWP9" s="687"/>
      <c r="VWQ9" s="247"/>
      <c r="VWR9" s="248"/>
      <c r="VWS9" s="249"/>
      <c r="VWT9" s="245"/>
      <c r="VWU9" s="246"/>
      <c r="VWV9" s="687"/>
      <c r="VWW9" s="687"/>
      <c r="VWX9" s="687"/>
      <c r="VWY9" s="247"/>
      <c r="VWZ9" s="248"/>
      <c r="VXA9" s="249"/>
      <c r="VXB9" s="245"/>
      <c r="VXC9" s="246"/>
      <c r="VXD9" s="687"/>
      <c r="VXE9" s="687"/>
      <c r="VXF9" s="687"/>
      <c r="VXG9" s="247"/>
      <c r="VXH9" s="248"/>
      <c r="VXI9" s="249"/>
      <c r="VXJ9" s="245"/>
      <c r="VXK9" s="246"/>
      <c r="VXL9" s="687"/>
      <c r="VXM9" s="687"/>
      <c r="VXN9" s="687"/>
      <c r="VXO9" s="247"/>
      <c r="VXP9" s="248"/>
      <c r="VXQ9" s="249"/>
      <c r="VXR9" s="245"/>
      <c r="VXS9" s="246"/>
      <c r="VXT9" s="687"/>
      <c r="VXU9" s="687"/>
      <c r="VXV9" s="687"/>
      <c r="VXW9" s="247"/>
      <c r="VXX9" s="248"/>
      <c r="VXY9" s="249"/>
      <c r="VXZ9" s="245"/>
      <c r="VYA9" s="246"/>
      <c r="VYB9" s="687"/>
      <c r="VYC9" s="687"/>
      <c r="VYD9" s="687"/>
      <c r="VYE9" s="247"/>
      <c r="VYF9" s="248"/>
      <c r="VYG9" s="249"/>
      <c r="VYH9" s="245"/>
      <c r="VYI9" s="246"/>
      <c r="VYJ9" s="687"/>
      <c r="VYK9" s="687"/>
      <c r="VYL9" s="687"/>
      <c r="VYM9" s="247"/>
      <c r="VYN9" s="248"/>
      <c r="VYO9" s="249"/>
      <c r="VYP9" s="245"/>
      <c r="VYQ9" s="246"/>
      <c r="VYR9" s="687"/>
      <c r="VYS9" s="687"/>
      <c r="VYT9" s="687"/>
      <c r="VYU9" s="247"/>
      <c r="VYV9" s="248"/>
      <c r="VYW9" s="249"/>
      <c r="VYX9" s="245"/>
      <c r="VYY9" s="246"/>
      <c r="VYZ9" s="687"/>
      <c r="VZA9" s="687"/>
      <c r="VZB9" s="687"/>
      <c r="VZC9" s="247"/>
      <c r="VZD9" s="248"/>
      <c r="VZE9" s="249"/>
      <c r="VZF9" s="245"/>
      <c r="VZG9" s="246"/>
      <c r="VZH9" s="687"/>
      <c r="VZI9" s="687"/>
      <c r="VZJ9" s="687"/>
      <c r="VZK9" s="247"/>
      <c r="VZL9" s="248"/>
      <c r="VZM9" s="249"/>
      <c r="VZN9" s="245"/>
      <c r="VZO9" s="246"/>
      <c r="VZP9" s="687"/>
      <c r="VZQ9" s="687"/>
      <c r="VZR9" s="687"/>
      <c r="VZS9" s="247"/>
      <c r="VZT9" s="248"/>
      <c r="VZU9" s="249"/>
      <c r="VZV9" s="245"/>
      <c r="VZW9" s="246"/>
      <c r="VZX9" s="687"/>
      <c r="VZY9" s="687"/>
      <c r="VZZ9" s="687"/>
      <c r="WAA9" s="247"/>
      <c r="WAB9" s="248"/>
      <c r="WAC9" s="249"/>
      <c r="WAD9" s="245"/>
      <c r="WAE9" s="246"/>
      <c r="WAF9" s="687"/>
      <c r="WAG9" s="687"/>
      <c r="WAH9" s="687"/>
      <c r="WAI9" s="247"/>
      <c r="WAJ9" s="248"/>
      <c r="WAK9" s="249"/>
      <c r="WAL9" s="245"/>
      <c r="WAM9" s="246"/>
      <c r="WAN9" s="687"/>
      <c r="WAO9" s="687"/>
      <c r="WAP9" s="687"/>
      <c r="WAQ9" s="247"/>
      <c r="WAR9" s="248"/>
      <c r="WAS9" s="249"/>
      <c r="WAT9" s="245"/>
      <c r="WAU9" s="246"/>
      <c r="WAV9" s="687"/>
      <c r="WAW9" s="687"/>
      <c r="WAX9" s="687"/>
      <c r="WAY9" s="247"/>
      <c r="WAZ9" s="248"/>
      <c r="WBA9" s="249"/>
      <c r="WBB9" s="245"/>
      <c r="WBC9" s="246"/>
      <c r="WBD9" s="687"/>
      <c r="WBE9" s="687"/>
      <c r="WBF9" s="687"/>
      <c r="WBG9" s="247"/>
      <c r="WBH9" s="248"/>
      <c r="WBI9" s="249"/>
      <c r="WBJ9" s="245"/>
      <c r="WBK9" s="246"/>
      <c r="WBL9" s="687"/>
      <c r="WBM9" s="687"/>
      <c r="WBN9" s="687"/>
      <c r="WBO9" s="247"/>
      <c r="WBP9" s="248"/>
      <c r="WBQ9" s="249"/>
      <c r="WBR9" s="245"/>
      <c r="WBS9" s="246"/>
      <c r="WBT9" s="687"/>
      <c r="WBU9" s="687"/>
      <c r="WBV9" s="687"/>
      <c r="WBW9" s="247"/>
      <c r="WBX9" s="248"/>
      <c r="WBY9" s="249"/>
      <c r="WBZ9" s="245"/>
      <c r="WCA9" s="246"/>
      <c r="WCB9" s="687"/>
      <c r="WCC9" s="687"/>
      <c r="WCD9" s="687"/>
      <c r="WCE9" s="247"/>
      <c r="WCF9" s="248"/>
      <c r="WCG9" s="249"/>
      <c r="WCH9" s="245"/>
      <c r="WCI9" s="246"/>
      <c r="WCJ9" s="687"/>
      <c r="WCK9" s="687"/>
      <c r="WCL9" s="687"/>
      <c r="WCM9" s="247"/>
      <c r="WCN9" s="248"/>
      <c r="WCO9" s="249"/>
      <c r="WCP9" s="245"/>
      <c r="WCQ9" s="246"/>
      <c r="WCR9" s="687"/>
      <c r="WCS9" s="687"/>
      <c r="WCT9" s="687"/>
      <c r="WCU9" s="247"/>
      <c r="WCV9" s="248"/>
      <c r="WCW9" s="249"/>
      <c r="WCX9" s="245"/>
      <c r="WCY9" s="246"/>
      <c r="WCZ9" s="687"/>
      <c r="WDA9" s="687"/>
      <c r="WDB9" s="687"/>
      <c r="WDC9" s="247"/>
      <c r="WDD9" s="248"/>
      <c r="WDE9" s="249"/>
      <c r="WDF9" s="245"/>
      <c r="WDG9" s="246"/>
      <c r="WDH9" s="687"/>
      <c r="WDI9" s="687"/>
      <c r="WDJ9" s="687"/>
      <c r="WDK9" s="247"/>
      <c r="WDL9" s="248"/>
      <c r="WDM9" s="249"/>
      <c r="WDN9" s="245"/>
      <c r="WDO9" s="246"/>
      <c r="WDP9" s="687"/>
      <c r="WDQ9" s="687"/>
      <c r="WDR9" s="687"/>
      <c r="WDS9" s="247"/>
      <c r="WDT9" s="248"/>
      <c r="WDU9" s="249"/>
      <c r="WDV9" s="245"/>
      <c r="WDW9" s="246"/>
      <c r="WDX9" s="687"/>
      <c r="WDY9" s="687"/>
      <c r="WDZ9" s="687"/>
      <c r="WEA9" s="247"/>
      <c r="WEB9" s="248"/>
      <c r="WEC9" s="249"/>
      <c r="WED9" s="245"/>
      <c r="WEE9" s="246"/>
      <c r="WEF9" s="687"/>
      <c r="WEG9" s="687"/>
      <c r="WEH9" s="687"/>
      <c r="WEI9" s="247"/>
      <c r="WEJ9" s="248"/>
      <c r="WEK9" s="249"/>
      <c r="WEL9" s="245"/>
      <c r="WEM9" s="246"/>
      <c r="WEN9" s="687"/>
      <c r="WEO9" s="687"/>
      <c r="WEP9" s="687"/>
      <c r="WEQ9" s="247"/>
      <c r="WER9" s="248"/>
      <c r="WES9" s="249"/>
      <c r="WET9" s="245"/>
      <c r="WEU9" s="246"/>
      <c r="WEV9" s="687"/>
      <c r="WEW9" s="687"/>
      <c r="WEX9" s="687"/>
      <c r="WEY9" s="247"/>
      <c r="WEZ9" s="248"/>
      <c r="WFA9" s="249"/>
      <c r="WFB9" s="245"/>
      <c r="WFC9" s="246"/>
      <c r="WFD9" s="687"/>
      <c r="WFE9" s="687"/>
      <c r="WFF9" s="687"/>
      <c r="WFG9" s="247"/>
      <c r="WFH9" s="248"/>
      <c r="WFI9" s="249"/>
      <c r="WFJ9" s="245"/>
      <c r="WFK9" s="246"/>
      <c r="WFL9" s="687"/>
      <c r="WFM9" s="687"/>
      <c r="WFN9" s="687"/>
      <c r="WFO9" s="247"/>
      <c r="WFP9" s="248"/>
      <c r="WFQ9" s="249"/>
      <c r="WFR9" s="245"/>
      <c r="WFS9" s="246"/>
      <c r="WFT9" s="687"/>
      <c r="WFU9" s="687"/>
      <c r="WFV9" s="687"/>
      <c r="WFW9" s="247"/>
      <c r="WFX9" s="248"/>
      <c r="WFY9" s="249"/>
      <c r="WFZ9" s="245"/>
      <c r="WGA9" s="246"/>
      <c r="WGB9" s="687"/>
      <c r="WGC9" s="687"/>
      <c r="WGD9" s="687"/>
      <c r="WGE9" s="247"/>
      <c r="WGF9" s="248"/>
      <c r="WGG9" s="249"/>
      <c r="WGH9" s="245"/>
      <c r="WGI9" s="246"/>
      <c r="WGJ9" s="687"/>
      <c r="WGK9" s="687"/>
      <c r="WGL9" s="687"/>
      <c r="WGM9" s="247"/>
      <c r="WGN9" s="248"/>
      <c r="WGO9" s="249"/>
      <c r="WGP9" s="245"/>
      <c r="WGQ9" s="246"/>
      <c r="WGR9" s="687"/>
      <c r="WGS9" s="687"/>
      <c r="WGT9" s="687"/>
      <c r="WGU9" s="247"/>
      <c r="WGV9" s="248"/>
      <c r="WGW9" s="249"/>
      <c r="WGX9" s="245"/>
      <c r="WGY9" s="246"/>
      <c r="WGZ9" s="687"/>
      <c r="WHA9" s="687"/>
      <c r="WHB9" s="687"/>
      <c r="WHC9" s="247"/>
      <c r="WHD9" s="248"/>
      <c r="WHE9" s="249"/>
      <c r="WHF9" s="245"/>
      <c r="WHG9" s="246"/>
      <c r="WHH9" s="687"/>
      <c r="WHI9" s="687"/>
      <c r="WHJ9" s="687"/>
      <c r="WHK9" s="247"/>
      <c r="WHL9" s="248"/>
      <c r="WHM9" s="249"/>
      <c r="WHN9" s="245"/>
      <c r="WHO9" s="246"/>
      <c r="WHP9" s="687"/>
      <c r="WHQ9" s="687"/>
      <c r="WHR9" s="687"/>
      <c r="WHS9" s="247"/>
      <c r="WHT9" s="248"/>
      <c r="WHU9" s="249"/>
      <c r="WHV9" s="245"/>
      <c r="WHW9" s="246"/>
      <c r="WHX9" s="687"/>
      <c r="WHY9" s="687"/>
      <c r="WHZ9" s="687"/>
      <c r="WIA9" s="247"/>
      <c r="WIB9" s="248"/>
      <c r="WIC9" s="249"/>
      <c r="WID9" s="245"/>
      <c r="WIE9" s="246"/>
      <c r="WIF9" s="687"/>
      <c r="WIG9" s="687"/>
      <c r="WIH9" s="687"/>
      <c r="WII9" s="247"/>
      <c r="WIJ9" s="248"/>
      <c r="WIK9" s="249"/>
      <c r="WIL9" s="245"/>
      <c r="WIM9" s="246"/>
      <c r="WIN9" s="687"/>
      <c r="WIO9" s="687"/>
      <c r="WIP9" s="687"/>
      <c r="WIQ9" s="247"/>
      <c r="WIR9" s="248"/>
      <c r="WIS9" s="249"/>
      <c r="WIT9" s="245"/>
      <c r="WIU9" s="246"/>
      <c r="WIV9" s="687"/>
      <c r="WIW9" s="687"/>
      <c r="WIX9" s="687"/>
      <c r="WIY9" s="247"/>
      <c r="WIZ9" s="248"/>
      <c r="WJA9" s="249"/>
      <c r="WJB9" s="245"/>
      <c r="WJC9" s="246"/>
      <c r="WJD9" s="687"/>
      <c r="WJE9" s="687"/>
      <c r="WJF9" s="687"/>
      <c r="WJG9" s="247"/>
      <c r="WJH9" s="248"/>
      <c r="WJI9" s="249"/>
      <c r="WJJ9" s="245"/>
      <c r="WJK9" s="246"/>
      <c r="WJL9" s="687"/>
      <c r="WJM9" s="687"/>
      <c r="WJN9" s="687"/>
      <c r="WJO9" s="247"/>
      <c r="WJP9" s="248"/>
      <c r="WJQ9" s="249"/>
      <c r="WJR9" s="245"/>
      <c r="WJS9" s="246"/>
      <c r="WJT9" s="687"/>
      <c r="WJU9" s="687"/>
      <c r="WJV9" s="687"/>
      <c r="WJW9" s="247"/>
      <c r="WJX9" s="248"/>
      <c r="WJY9" s="249"/>
      <c r="WJZ9" s="245"/>
      <c r="WKA9" s="246"/>
      <c r="WKB9" s="687"/>
      <c r="WKC9" s="687"/>
      <c r="WKD9" s="687"/>
      <c r="WKE9" s="247"/>
      <c r="WKF9" s="248"/>
      <c r="WKG9" s="249"/>
      <c r="WKH9" s="245"/>
      <c r="WKI9" s="246"/>
      <c r="WKJ9" s="687"/>
      <c r="WKK9" s="687"/>
      <c r="WKL9" s="687"/>
      <c r="WKM9" s="247"/>
      <c r="WKN9" s="248"/>
      <c r="WKO9" s="249"/>
      <c r="WKP9" s="245"/>
      <c r="WKQ9" s="246"/>
      <c r="WKR9" s="687"/>
      <c r="WKS9" s="687"/>
      <c r="WKT9" s="687"/>
      <c r="WKU9" s="247"/>
      <c r="WKV9" s="248"/>
      <c r="WKW9" s="249"/>
      <c r="WKX9" s="245"/>
      <c r="WKY9" s="246"/>
      <c r="WKZ9" s="687"/>
      <c r="WLA9" s="687"/>
      <c r="WLB9" s="687"/>
      <c r="WLC9" s="247"/>
      <c r="WLD9" s="248"/>
      <c r="WLE9" s="249"/>
      <c r="WLF9" s="245"/>
      <c r="WLG9" s="246"/>
      <c r="WLH9" s="687"/>
      <c r="WLI9" s="687"/>
      <c r="WLJ9" s="687"/>
      <c r="WLK9" s="247"/>
      <c r="WLL9" s="248"/>
      <c r="WLM9" s="249"/>
      <c r="WLN9" s="245"/>
      <c r="WLO9" s="246"/>
      <c r="WLP9" s="687"/>
      <c r="WLQ9" s="687"/>
      <c r="WLR9" s="687"/>
      <c r="WLS9" s="247"/>
      <c r="WLT9" s="248"/>
      <c r="WLU9" s="249"/>
      <c r="WLV9" s="245"/>
      <c r="WLW9" s="246"/>
      <c r="WLX9" s="687"/>
      <c r="WLY9" s="687"/>
      <c r="WLZ9" s="687"/>
      <c r="WMA9" s="247"/>
      <c r="WMB9" s="248"/>
      <c r="WMC9" s="249"/>
      <c r="WMD9" s="245"/>
      <c r="WME9" s="246"/>
      <c r="WMF9" s="687"/>
      <c r="WMG9" s="687"/>
      <c r="WMH9" s="687"/>
      <c r="WMI9" s="247"/>
      <c r="WMJ9" s="248"/>
      <c r="WMK9" s="249"/>
      <c r="WML9" s="245"/>
      <c r="WMM9" s="246"/>
      <c r="WMN9" s="687"/>
      <c r="WMO9" s="687"/>
      <c r="WMP9" s="687"/>
      <c r="WMQ9" s="247"/>
      <c r="WMR9" s="248"/>
      <c r="WMS9" s="249"/>
      <c r="WMT9" s="245"/>
      <c r="WMU9" s="246"/>
      <c r="WMV9" s="687"/>
      <c r="WMW9" s="687"/>
      <c r="WMX9" s="687"/>
      <c r="WMY9" s="247"/>
      <c r="WMZ9" s="248"/>
      <c r="WNA9" s="249"/>
      <c r="WNB9" s="245"/>
      <c r="WNC9" s="246"/>
      <c r="WND9" s="687"/>
      <c r="WNE9" s="687"/>
      <c r="WNF9" s="687"/>
      <c r="WNG9" s="247"/>
      <c r="WNH9" s="248"/>
      <c r="WNI9" s="249"/>
      <c r="WNJ9" s="245"/>
      <c r="WNK9" s="246"/>
      <c r="WNL9" s="687"/>
      <c r="WNM9" s="687"/>
      <c r="WNN9" s="687"/>
      <c r="WNO9" s="247"/>
      <c r="WNP9" s="248"/>
      <c r="WNQ9" s="249"/>
      <c r="WNR9" s="245"/>
      <c r="WNS9" s="246"/>
      <c r="WNT9" s="687"/>
      <c r="WNU9" s="687"/>
      <c r="WNV9" s="687"/>
      <c r="WNW9" s="247"/>
      <c r="WNX9" s="248"/>
      <c r="WNY9" s="249"/>
      <c r="WNZ9" s="245"/>
      <c r="WOA9" s="246"/>
      <c r="WOB9" s="687"/>
      <c r="WOC9" s="687"/>
      <c r="WOD9" s="687"/>
      <c r="WOE9" s="247"/>
      <c r="WOF9" s="248"/>
      <c r="WOG9" s="249"/>
      <c r="WOH9" s="245"/>
      <c r="WOI9" s="246"/>
      <c r="WOJ9" s="687"/>
      <c r="WOK9" s="687"/>
      <c r="WOL9" s="687"/>
      <c r="WOM9" s="247"/>
      <c r="WON9" s="248"/>
      <c r="WOO9" s="249"/>
      <c r="WOP9" s="245"/>
      <c r="WOQ9" s="246"/>
      <c r="WOR9" s="687"/>
      <c r="WOS9" s="687"/>
      <c r="WOT9" s="687"/>
      <c r="WOU9" s="247"/>
      <c r="WOV9" s="248"/>
      <c r="WOW9" s="249"/>
      <c r="WOX9" s="245"/>
      <c r="WOY9" s="246"/>
      <c r="WOZ9" s="687"/>
      <c r="WPA9" s="687"/>
      <c r="WPB9" s="687"/>
      <c r="WPC9" s="247"/>
      <c r="WPD9" s="248"/>
      <c r="WPE9" s="249"/>
      <c r="WPF9" s="245"/>
      <c r="WPG9" s="246"/>
      <c r="WPH9" s="687"/>
      <c r="WPI9" s="687"/>
      <c r="WPJ9" s="687"/>
      <c r="WPK9" s="247"/>
      <c r="WPL9" s="248"/>
      <c r="WPM9" s="249"/>
      <c r="WPN9" s="245"/>
      <c r="WPO9" s="246"/>
      <c r="WPP9" s="687"/>
      <c r="WPQ9" s="687"/>
      <c r="WPR9" s="687"/>
      <c r="WPS9" s="247"/>
      <c r="WPT9" s="248"/>
      <c r="WPU9" s="249"/>
      <c r="WPV9" s="245"/>
      <c r="WPW9" s="246"/>
    </row>
    <row r="10" spans="1:15987" s="179" customFormat="1" ht="15.75" customHeight="1">
      <c r="A10" s="224" t="s">
        <v>3660</v>
      </c>
      <c r="B10" s="225" t="s">
        <v>18</v>
      </c>
      <c r="C10" s="225">
        <v>10214</v>
      </c>
      <c r="D10" s="226" t="s">
        <v>3709</v>
      </c>
      <c r="E10" s="227" t="s">
        <v>21</v>
      </c>
      <c r="F10" s="228">
        <v>36.99</v>
      </c>
      <c r="G10" s="238">
        <v>16.04</v>
      </c>
      <c r="H10" s="237">
        <f t="shared" ref="H10:H20" si="0">IFERROR(ROUND($G10*$F10,2),"")</f>
        <v>593.32000000000005</v>
      </c>
    </row>
    <row r="11" spans="1:15987">
      <c r="A11" s="118" t="s">
        <v>3661</v>
      </c>
      <c r="B11" s="149" t="s">
        <v>18</v>
      </c>
      <c r="C11" s="149">
        <v>10209</v>
      </c>
      <c r="D11" s="150" t="s">
        <v>3710</v>
      </c>
      <c r="E11" s="151" t="s">
        <v>29</v>
      </c>
      <c r="F11" s="152">
        <v>11.7</v>
      </c>
      <c r="G11" s="222">
        <v>60.16</v>
      </c>
      <c r="H11" s="220">
        <f t="shared" si="0"/>
        <v>703.87</v>
      </c>
    </row>
    <row r="12" spans="1:15987">
      <c r="A12" s="118" t="s">
        <v>3662</v>
      </c>
      <c r="B12" s="149" t="s">
        <v>18</v>
      </c>
      <c r="C12" s="149">
        <v>10223</v>
      </c>
      <c r="D12" s="150" t="s">
        <v>3711</v>
      </c>
      <c r="E12" s="151" t="s">
        <v>19</v>
      </c>
      <c r="F12" s="152">
        <v>10</v>
      </c>
      <c r="G12" s="222">
        <v>20.84</v>
      </c>
      <c r="H12" s="220">
        <f t="shared" si="0"/>
        <v>208.4</v>
      </c>
    </row>
    <row r="13" spans="1:15987">
      <c r="A13" s="118" t="s">
        <v>3663</v>
      </c>
      <c r="B13" s="149" t="s">
        <v>18</v>
      </c>
      <c r="C13" s="149">
        <v>10323</v>
      </c>
      <c r="D13" s="150" t="s">
        <v>3712</v>
      </c>
      <c r="E13" s="151" t="s">
        <v>19</v>
      </c>
      <c r="F13" s="152">
        <v>6</v>
      </c>
      <c r="G13" s="222">
        <v>11.07</v>
      </c>
      <c r="H13" s="220">
        <f t="shared" si="0"/>
        <v>66.42</v>
      </c>
    </row>
    <row r="14" spans="1:15987">
      <c r="A14" s="118" t="s">
        <v>3664</v>
      </c>
      <c r="B14" s="149" t="s">
        <v>18</v>
      </c>
      <c r="C14" s="149">
        <v>10215</v>
      </c>
      <c r="D14" s="150" t="s">
        <v>3713</v>
      </c>
      <c r="E14" s="151" t="s">
        <v>21</v>
      </c>
      <c r="F14" s="152">
        <v>12</v>
      </c>
      <c r="G14" s="222">
        <v>10.02</v>
      </c>
      <c r="H14" s="220">
        <f t="shared" si="0"/>
        <v>120.24</v>
      </c>
    </row>
    <row r="15" spans="1:15987">
      <c r="A15" s="118" t="s">
        <v>3665</v>
      </c>
      <c r="B15" s="149" t="s">
        <v>18</v>
      </c>
      <c r="C15" s="149">
        <v>10206</v>
      </c>
      <c r="D15" s="150" t="s">
        <v>3714</v>
      </c>
      <c r="E15" s="151" t="s">
        <v>21</v>
      </c>
      <c r="F15" s="152">
        <v>496.55</v>
      </c>
      <c r="G15" s="222">
        <v>50.13</v>
      </c>
      <c r="H15" s="220">
        <f t="shared" si="0"/>
        <v>24892.05</v>
      </c>
    </row>
    <row r="16" spans="1:15987">
      <c r="A16" s="118" t="s">
        <v>3666</v>
      </c>
      <c r="B16" s="149" t="s">
        <v>18</v>
      </c>
      <c r="C16" s="149">
        <v>10202</v>
      </c>
      <c r="D16" s="150" t="s">
        <v>3715</v>
      </c>
      <c r="E16" s="151" t="s">
        <v>21</v>
      </c>
      <c r="F16" s="152">
        <v>67.95</v>
      </c>
      <c r="G16" s="221">
        <v>14.03</v>
      </c>
      <c r="H16" s="220">
        <f t="shared" si="0"/>
        <v>953.34</v>
      </c>
    </row>
    <row r="17" spans="1:8" ht="25.5">
      <c r="A17" s="118" t="s">
        <v>3667</v>
      </c>
      <c r="B17" s="149" t="s">
        <v>669</v>
      </c>
      <c r="C17" s="149">
        <v>97665</v>
      </c>
      <c r="D17" s="150" t="s">
        <v>3716</v>
      </c>
      <c r="E17" s="151" t="s">
        <v>2352</v>
      </c>
      <c r="F17" s="152">
        <v>67</v>
      </c>
      <c r="G17" s="222">
        <v>1.41</v>
      </c>
      <c r="H17" s="220">
        <f t="shared" si="0"/>
        <v>94.47</v>
      </c>
    </row>
    <row r="18" spans="1:8" ht="25.5">
      <c r="A18" s="118" t="s">
        <v>3780</v>
      </c>
      <c r="B18" s="149" t="s">
        <v>669</v>
      </c>
      <c r="C18" s="149">
        <v>97626</v>
      </c>
      <c r="D18" s="150" t="s">
        <v>3717</v>
      </c>
      <c r="E18" s="151" t="s">
        <v>29</v>
      </c>
      <c r="F18" s="152">
        <v>1.53</v>
      </c>
      <c r="G18" s="222">
        <v>633.45000000000005</v>
      </c>
      <c r="H18" s="220">
        <f t="shared" si="0"/>
        <v>969.18</v>
      </c>
    </row>
    <row r="19" spans="1:8">
      <c r="A19" s="118" t="s">
        <v>3781</v>
      </c>
      <c r="B19" s="149" t="s">
        <v>18</v>
      </c>
      <c r="C19" s="149">
        <v>10201</v>
      </c>
      <c r="D19" s="150" t="s">
        <v>3812</v>
      </c>
      <c r="E19" s="151" t="s">
        <v>21</v>
      </c>
      <c r="F19" s="152">
        <v>25.92</v>
      </c>
      <c r="G19" s="222">
        <v>26.07</v>
      </c>
      <c r="H19" s="220">
        <f t="shared" si="0"/>
        <v>675.73</v>
      </c>
    </row>
    <row r="20" spans="1:8">
      <c r="A20" s="118" t="s">
        <v>3782</v>
      </c>
      <c r="B20" s="149" t="s">
        <v>670</v>
      </c>
      <c r="C20" s="149">
        <v>1</v>
      </c>
      <c r="D20" s="150" t="s">
        <v>3769</v>
      </c>
      <c r="E20" s="151" t="s">
        <v>19</v>
      </c>
      <c r="F20" s="152">
        <v>15</v>
      </c>
      <c r="G20" s="222">
        <v>11.21</v>
      </c>
      <c r="H20" s="220">
        <f t="shared" si="0"/>
        <v>168.15</v>
      </c>
    </row>
    <row r="21" spans="1:8" s="179" customFormat="1" ht="15">
      <c r="A21" s="118">
        <v>3</v>
      </c>
      <c r="B21" s="149"/>
      <c r="C21" s="149"/>
      <c r="D21" s="150" t="s">
        <v>3779</v>
      </c>
      <c r="E21" s="151"/>
      <c r="F21" s="152">
        <v>0</v>
      </c>
      <c r="G21" s="222"/>
      <c r="H21" s="220">
        <f>SUM(H22:H26)</f>
        <v>49099.35</v>
      </c>
    </row>
    <row r="22" spans="1:8" ht="38.25">
      <c r="A22" s="118" t="s">
        <v>3658</v>
      </c>
      <c r="B22" s="149" t="s">
        <v>18</v>
      </c>
      <c r="C22" s="149">
        <v>130236</v>
      </c>
      <c r="D22" s="150" t="s">
        <v>3719</v>
      </c>
      <c r="E22" s="151" t="s">
        <v>21</v>
      </c>
      <c r="F22" s="152">
        <v>67.95</v>
      </c>
      <c r="G22" s="222">
        <v>86.56</v>
      </c>
      <c r="H22" s="220">
        <f>IFERROR(ROUND($G22*$F22,2),"")</f>
        <v>5881.75</v>
      </c>
    </row>
    <row r="23" spans="1:8">
      <c r="A23" s="118" t="s">
        <v>3668</v>
      </c>
      <c r="B23" s="149" t="s">
        <v>18</v>
      </c>
      <c r="C23" s="149">
        <v>30201</v>
      </c>
      <c r="D23" s="150" t="s">
        <v>3813</v>
      </c>
      <c r="E23" s="151" t="s">
        <v>29</v>
      </c>
      <c r="F23" s="152">
        <v>13.43</v>
      </c>
      <c r="G23" s="222">
        <v>61.78</v>
      </c>
      <c r="H23" s="220">
        <f>IFERROR(ROUND($G23*$F23,2),"")</f>
        <v>829.71</v>
      </c>
    </row>
    <row r="24" spans="1:8" ht="25.5">
      <c r="A24" s="118" t="s">
        <v>3669</v>
      </c>
      <c r="B24" s="149" t="s">
        <v>18</v>
      </c>
      <c r="C24" s="149">
        <v>130109</v>
      </c>
      <c r="D24" s="150" t="s">
        <v>3814</v>
      </c>
      <c r="E24" s="151" t="s">
        <v>21</v>
      </c>
      <c r="F24" s="152">
        <v>25.92</v>
      </c>
      <c r="G24" s="222">
        <v>78.23</v>
      </c>
      <c r="H24" s="220">
        <f>IFERROR(ROUND($G24*$F24,2),"")</f>
        <v>2027.72</v>
      </c>
    </row>
    <row r="25" spans="1:8" s="179" customFormat="1" ht="51">
      <c r="A25" s="118" t="s">
        <v>3670</v>
      </c>
      <c r="B25" s="149" t="s">
        <v>18</v>
      </c>
      <c r="C25" s="149">
        <v>130231</v>
      </c>
      <c r="D25" s="150" t="s">
        <v>3815</v>
      </c>
      <c r="E25" s="151" t="s">
        <v>21</v>
      </c>
      <c r="F25" s="152">
        <v>25.92</v>
      </c>
      <c r="G25" s="222">
        <v>148.79</v>
      </c>
      <c r="H25" s="220">
        <f>IFERROR(ROUND($G25*$F25,2),"")</f>
        <v>3856.64</v>
      </c>
    </row>
    <row r="26" spans="1:8">
      <c r="A26" s="118" t="s">
        <v>3671</v>
      </c>
      <c r="B26" s="149" t="s">
        <v>670</v>
      </c>
      <c r="C26" s="149">
        <v>4</v>
      </c>
      <c r="D26" s="150" t="s">
        <v>3816</v>
      </c>
      <c r="E26" s="151" t="s">
        <v>3704</v>
      </c>
      <c r="F26" s="152">
        <v>580.25</v>
      </c>
      <c r="G26" s="222">
        <v>62.91</v>
      </c>
      <c r="H26" s="220">
        <f>IFERROR(ROUND($G26*$F26,2),"")</f>
        <v>36503.53</v>
      </c>
    </row>
    <row r="27" spans="1:8" s="179" customFormat="1" ht="15">
      <c r="A27" s="118">
        <v>4</v>
      </c>
      <c r="B27" s="149"/>
      <c r="C27" s="149"/>
      <c r="D27" s="150" t="s">
        <v>3656</v>
      </c>
      <c r="E27" s="151"/>
      <c r="F27" s="152">
        <v>0</v>
      </c>
      <c r="G27" s="222"/>
      <c r="H27" s="220">
        <f>SUM(H28:H49)</f>
        <v>52646.84</v>
      </c>
    </row>
    <row r="28" spans="1:8" ht="25.5">
      <c r="A28" s="118" t="s">
        <v>3657</v>
      </c>
      <c r="B28" s="149" t="s">
        <v>18</v>
      </c>
      <c r="C28" s="149">
        <v>50301</v>
      </c>
      <c r="D28" s="150" t="s">
        <v>3720</v>
      </c>
      <c r="E28" s="151" t="s">
        <v>36</v>
      </c>
      <c r="F28" s="152">
        <v>17.899999999999999</v>
      </c>
      <c r="G28" s="222">
        <v>11.09</v>
      </c>
      <c r="H28" s="220">
        <f t="shared" ref="H28:H49" si="1">IFERROR(ROUND($G28*$F28,2),"")</f>
        <v>198.51</v>
      </c>
    </row>
    <row r="29" spans="1:8">
      <c r="A29" s="118" t="s">
        <v>3659</v>
      </c>
      <c r="B29" s="149" t="s">
        <v>18</v>
      </c>
      <c r="C29" s="149">
        <v>130308</v>
      </c>
      <c r="D29" s="150" t="s">
        <v>3721</v>
      </c>
      <c r="E29" s="151" t="s">
        <v>36</v>
      </c>
      <c r="F29" s="152">
        <v>6.2</v>
      </c>
      <c r="G29" s="222">
        <v>48.42</v>
      </c>
      <c r="H29" s="220">
        <f t="shared" si="1"/>
        <v>300.2</v>
      </c>
    </row>
    <row r="30" spans="1:8" ht="38.25">
      <c r="A30" s="118" t="s">
        <v>3672</v>
      </c>
      <c r="B30" s="149" t="s">
        <v>18</v>
      </c>
      <c r="C30" s="149">
        <v>190417</v>
      </c>
      <c r="D30" s="150" t="s">
        <v>3722</v>
      </c>
      <c r="E30" s="151" t="s">
        <v>21</v>
      </c>
      <c r="F30" s="152">
        <v>165.21</v>
      </c>
      <c r="G30" s="222">
        <v>23.46</v>
      </c>
      <c r="H30" s="220">
        <f t="shared" si="1"/>
        <v>3875.83</v>
      </c>
    </row>
    <row r="31" spans="1:8" ht="25.5">
      <c r="A31" s="118" t="s">
        <v>3674</v>
      </c>
      <c r="B31" s="149" t="s">
        <v>18</v>
      </c>
      <c r="C31" s="149">
        <v>190303</v>
      </c>
      <c r="D31" s="150" t="s">
        <v>3770</v>
      </c>
      <c r="E31" s="151" t="s">
        <v>21</v>
      </c>
      <c r="F31" s="152">
        <v>89.35</v>
      </c>
      <c r="G31" s="222">
        <v>31.17</v>
      </c>
      <c r="H31" s="220">
        <f t="shared" si="1"/>
        <v>2785.04</v>
      </c>
    </row>
    <row r="32" spans="1:8" ht="38.25">
      <c r="A32" s="118" t="s">
        <v>3783</v>
      </c>
      <c r="B32" s="149" t="s">
        <v>18</v>
      </c>
      <c r="C32" s="149">
        <v>71701</v>
      </c>
      <c r="D32" s="150" t="s">
        <v>3723</v>
      </c>
      <c r="E32" s="151" t="s">
        <v>21</v>
      </c>
      <c r="F32" s="152">
        <v>6</v>
      </c>
      <c r="G32" s="222">
        <v>459.27</v>
      </c>
      <c r="H32" s="220">
        <f t="shared" si="1"/>
        <v>2755.62</v>
      </c>
    </row>
    <row r="33" spans="1:8">
      <c r="A33" s="118" t="s">
        <v>3784</v>
      </c>
      <c r="B33" s="149" t="s">
        <v>18</v>
      </c>
      <c r="C33" s="149">
        <v>80102</v>
      </c>
      <c r="D33" s="150" t="s">
        <v>3725</v>
      </c>
      <c r="E33" s="151" t="s">
        <v>21</v>
      </c>
      <c r="F33" s="152">
        <v>6</v>
      </c>
      <c r="G33" s="222">
        <v>198.42</v>
      </c>
      <c r="H33" s="220">
        <f t="shared" si="1"/>
        <v>1190.52</v>
      </c>
    </row>
    <row r="34" spans="1:8" ht="38.25">
      <c r="A34" s="118" t="s">
        <v>3785</v>
      </c>
      <c r="B34" s="149" t="s">
        <v>18</v>
      </c>
      <c r="C34" s="149">
        <v>71703</v>
      </c>
      <c r="D34" s="150" t="s">
        <v>3726</v>
      </c>
      <c r="E34" s="151" t="s">
        <v>21</v>
      </c>
      <c r="F34" s="152">
        <v>11.52</v>
      </c>
      <c r="G34" s="222">
        <v>455.45</v>
      </c>
      <c r="H34" s="220">
        <f t="shared" si="1"/>
        <v>5246.78</v>
      </c>
    </row>
    <row r="35" spans="1:8" ht="25.5">
      <c r="A35" s="118" t="s">
        <v>3786</v>
      </c>
      <c r="B35" s="149" t="s">
        <v>18</v>
      </c>
      <c r="C35" s="149">
        <v>60107</v>
      </c>
      <c r="D35" s="150" t="s">
        <v>3727</v>
      </c>
      <c r="E35" s="151" t="s">
        <v>36</v>
      </c>
      <c r="F35" s="152">
        <v>181.6</v>
      </c>
      <c r="G35" s="222">
        <v>15.12</v>
      </c>
      <c r="H35" s="220">
        <f t="shared" si="1"/>
        <v>2745.79</v>
      </c>
    </row>
    <row r="36" spans="1:8" ht="25.5">
      <c r="A36" s="118" t="s">
        <v>3787</v>
      </c>
      <c r="B36" s="149" t="s">
        <v>669</v>
      </c>
      <c r="C36" s="149">
        <v>99862</v>
      </c>
      <c r="D36" s="150" t="s">
        <v>3729</v>
      </c>
      <c r="E36" s="151" t="s">
        <v>21</v>
      </c>
      <c r="F36" s="152">
        <v>5.66</v>
      </c>
      <c r="G36" s="222">
        <v>676.89</v>
      </c>
      <c r="H36" s="220">
        <f t="shared" si="1"/>
        <v>3831.2</v>
      </c>
    </row>
    <row r="37" spans="1:8" ht="25.5">
      <c r="A37" s="118" t="s">
        <v>3788</v>
      </c>
      <c r="B37" s="149" t="s">
        <v>669</v>
      </c>
      <c r="C37" s="149">
        <v>102179</v>
      </c>
      <c r="D37" s="150" t="s">
        <v>3730</v>
      </c>
      <c r="E37" s="151" t="s">
        <v>21</v>
      </c>
      <c r="F37" s="152">
        <v>1.5</v>
      </c>
      <c r="G37" s="222">
        <v>468.68</v>
      </c>
      <c r="H37" s="220">
        <f t="shared" si="1"/>
        <v>703.02</v>
      </c>
    </row>
    <row r="38" spans="1:8" ht="38.25">
      <c r="A38" s="118" t="s">
        <v>3789</v>
      </c>
      <c r="B38" s="149" t="s">
        <v>18</v>
      </c>
      <c r="C38" s="149">
        <v>40806</v>
      </c>
      <c r="D38" s="150" t="s">
        <v>3771</v>
      </c>
      <c r="E38" s="151" t="s">
        <v>21</v>
      </c>
      <c r="F38" s="152">
        <v>208.95</v>
      </c>
      <c r="G38" s="222">
        <v>26.48</v>
      </c>
      <c r="H38" s="220">
        <f t="shared" si="1"/>
        <v>5533</v>
      </c>
    </row>
    <row r="39" spans="1:8">
      <c r="A39" s="118" t="s">
        <v>3790</v>
      </c>
      <c r="B39" s="149" t="s">
        <v>669</v>
      </c>
      <c r="C39" s="149">
        <v>102193</v>
      </c>
      <c r="D39" s="150" t="s">
        <v>3772</v>
      </c>
      <c r="E39" s="151" t="s">
        <v>21</v>
      </c>
      <c r="F39" s="152">
        <v>89.35</v>
      </c>
      <c r="G39" s="222">
        <v>2.2200000000000002</v>
      </c>
      <c r="H39" s="220">
        <f t="shared" si="1"/>
        <v>198.36</v>
      </c>
    </row>
    <row r="40" spans="1:8" ht="51">
      <c r="A40" s="118" t="s">
        <v>3791</v>
      </c>
      <c r="B40" s="149" t="s">
        <v>18</v>
      </c>
      <c r="C40" s="149">
        <v>62504</v>
      </c>
      <c r="D40" s="150" t="s">
        <v>3817</v>
      </c>
      <c r="E40" s="151" t="s">
        <v>19</v>
      </c>
      <c r="F40" s="152">
        <v>1</v>
      </c>
      <c r="G40" s="222">
        <v>1823.19</v>
      </c>
      <c r="H40" s="220">
        <f t="shared" si="1"/>
        <v>1823.19</v>
      </c>
    </row>
    <row r="41" spans="1:8" ht="25.5">
      <c r="A41" s="118" t="s">
        <v>3792</v>
      </c>
      <c r="B41" s="149" t="s">
        <v>18</v>
      </c>
      <c r="C41" s="149">
        <v>60108</v>
      </c>
      <c r="D41" s="150" t="s">
        <v>3818</v>
      </c>
      <c r="E41" s="151" t="s">
        <v>19</v>
      </c>
      <c r="F41" s="152">
        <v>11</v>
      </c>
      <c r="G41" s="222">
        <v>412.19</v>
      </c>
      <c r="H41" s="220">
        <f t="shared" si="1"/>
        <v>4534.09</v>
      </c>
    </row>
    <row r="42" spans="1:8" ht="51">
      <c r="A42" s="118" t="s">
        <v>3793</v>
      </c>
      <c r="B42" s="149" t="s">
        <v>18</v>
      </c>
      <c r="C42" s="149">
        <v>62503</v>
      </c>
      <c r="D42" s="150" t="s">
        <v>3819</v>
      </c>
      <c r="E42" s="151" t="s">
        <v>19</v>
      </c>
      <c r="F42" s="152">
        <v>1</v>
      </c>
      <c r="G42" s="222">
        <v>1729.93</v>
      </c>
      <c r="H42" s="220">
        <f t="shared" si="1"/>
        <v>1729.93</v>
      </c>
    </row>
    <row r="43" spans="1:8" ht="25.5">
      <c r="A43" s="118" t="s">
        <v>3799</v>
      </c>
      <c r="B43" s="149" t="s">
        <v>18</v>
      </c>
      <c r="C43" s="149">
        <v>60103</v>
      </c>
      <c r="D43" s="150" t="s">
        <v>3820</v>
      </c>
      <c r="E43" s="151" t="s">
        <v>19</v>
      </c>
      <c r="F43" s="152">
        <v>4</v>
      </c>
      <c r="G43" s="222">
        <v>345.88</v>
      </c>
      <c r="H43" s="220">
        <f t="shared" si="1"/>
        <v>1383.52</v>
      </c>
    </row>
    <row r="44" spans="1:8" ht="51">
      <c r="A44" s="118" t="s">
        <v>3800</v>
      </c>
      <c r="B44" s="149" t="s">
        <v>18</v>
      </c>
      <c r="C44" s="149">
        <v>62502</v>
      </c>
      <c r="D44" s="150" t="s">
        <v>3821</v>
      </c>
      <c r="E44" s="151" t="s">
        <v>19</v>
      </c>
      <c r="F44" s="152">
        <v>2</v>
      </c>
      <c r="G44" s="222">
        <v>1535.61</v>
      </c>
      <c r="H44" s="220">
        <f t="shared" si="1"/>
        <v>3071.22</v>
      </c>
    </row>
    <row r="45" spans="1:8" ht="25.5">
      <c r="A45" s="118" t="s">
        <v>3801</v>
      </c>
      <c r="B45" s="149" t="s">
        <v>18</v>
      </c>
      <c r="C45" s="149">
        <v>60102</v>
      </c>
      <c r="D45" s="150" t="s">
        <v>3724</v>
      </c>
      <c r="E45" s="151" t="s">
        <v>19</v>
      </c>
      <c r="F45" s="152">
        <v>3</v>
      </c>
      <c r="G45" s="222">
        <v>345.88</v>
      </c>
      <c r="H45" s="220">
        <f t="shared" si="1"/>
        <v>1037.6400000000001</v>
      </c>
    </row>
    <row r="46" spans="1:8">
      <c r="A46" s="118" t="s">
        <v>3805</v>
      </c>
      <c r="B46" s="149" t="s">
        <v>18</v>
      </c>
      <c r="C46" s="149">
        <v>71104</v>
      </c>
      <c r="D46" s="150" t="s">
        <v>3728</v>
      </c>
      <c r="E46" s="151" t="s">
        <v>21</v>
      </c>
      <c r="F46" s="152">
        <v>0.49</v>
      </c>
      <c r="G46" s="222">
        <v>652.48</v>
      </c>
      <c r="H46" s="220">
        <f t="shared" si="1"/>
        <v>319.72000000000003</v>
      </c>
    </row>
    <row r="47" spans="1:8">
      <c r="A47" s="118" t="s">
        <v>3807</v>
      </c>
      <c r="B47" s="149" t="s">
        <v>18</v>
      </c>
      <c r="C47" s="149">
        <v>170220</v>
      </c>
      <c r="D47" s="150" t="s">
        <v>3750</v>
      </c>
      <c r="E47" s="151" t="s">
        <v>21</v>
      </c>
      <c r="F47" s="152">
        <v>0.6</v>
      </c>
      <c r="G47" s="222">
        <v>429.96</v>
      </c>
      <c r="H47" s="220">
        <f t="shared" si="1"/>
        <v>257.98</v>
      </c>
    </row>
    <row r="48" spans="1:8" ht="25.5">
      <c r="A48" s="118" t="s">
        <v>3808</v>
      </c>
      <c r="B48" s="149" t="s">
        <v>18</v>
      </c>
      <c r="C48" s="149">
        <v>62204</v>
      </c>
      <c r="D48" s="150" t="s">
        <v>3822</v>
      </c>
      <c r="E48" s="151" t="s">
        <v>19</v>
      </c>
      <c r="F48" s="152">
        <v>14</v>
      </c>
      <c r="G48" s="222">
        <v>83.68</v>
      </c>
      <c r="H48" s="220">
        <f t="shared" si="1"/>
        <v>1171.52</v>
      </c>
    </row>
    <row r="49" spans="1:15987" ht="25.5">
      <c r="A49" s="118" t="s">
        <v>3809</v>
      </c>
      <c r="B49" s="149" t="s">
        <v>18</v>
      </c>
      <c r="C49" s="149">
        <v>71704</v>
      </c>
      <c r="D49" s="150" t="s">
        <v>3823</v>
      </c>
      <c r="E49" s="151" t="s">
        <v>21</v>
      </c>
      <c r="F49" s="152">
        <v>8</v>
      </c>
      <c r="G49" s="222">
        <v>994.27</v>
      </c>
      <c r="H49" s="220">
        <f t="shared" si="1"/>
        <v>7954.16</v>
      </c>
    </row>
    <row r="50" spans="1:15987" s="179" customFormat="1" ht="15">
      <c r="A50" s="118">
        <v>5</v>
      </c>
      <c r="B50" s="149"/>
      <c r="C50" s="149"/>
      <c r="D50" s="150" t="s">
        <v>793</v>
      </c>
      <c r="E50" s="151"/>
      <c r="F50" s="152">
        <v>0</v>
      </c>
      <c r="G50" s="222"/>
      <c r="H50" s="220">
        <f>SUM(H51:H54)</f>
        <v>49146.53</v>
      </c>
    </row>
    <row r="51" spans="1:15987" ht="25.5">
      <c r="A51" s="118" t="s">
        <v>3673</v>
      </c>
      <c r="B51" s="149" t="s">
        <v>18</v>
      </c>
      <c r="C51" s="149">
        <v>10246</v>
      </c>
      <c r="D51" s="150" t="s">
        <v>3731</v>
      </c>
      <c r="E51" s="151" t="s">
        <v>21</v>
      </c>
      <c r="F51" s="152">
        <v>949.9</v>
      </c>
      <c r="G51" s="222">
        <v>3.73</v>
      </c>
      <c r="H51" s="220">
        <f>IFERROR(ROUND($G51*$F51,2),"")</f>
        <v>3543.13</v>
      </c>
    </row>
    <row r="52" spans="1:15987" ht="25.5">
      <c r="A52" s="118" t="s">
        <v>3760</v>
      </c>
      <c r="B52" s="149" t="s">
        <v>18</v>
      </c>
      <c r="C52" s="149">
        <v>160707</v>
      </c>
      <c r="D52" s="150" t="s">
        <v>3732</v>
      </c>
      <c r="E52" s="151" t="s">
        <v>21</v>
      </c>
      <c r="F52" s="152">
        <v>658.86</v>
      </c>
      <c r="G52" s="222">
        <v>26.05</v>
      </c>
      <c r="H52" s="220">
        <f>IFERROR(ROUND($G52*$F52,2),"")</f>
        <v>17163.3</v>
      </c>
    </row>
    <row r="53" spans="1:15987" ht="25.5">
      <c r="A53" s="118" t="s">
        <v>3675</v>
      </c>
      <c r="B53" s="149" t="s">
        <v>18</v>
      </c>
      <c r="C53" s="149">
        <v>160707</v>
      </c>
      <c r="D53" s="150" t="s">
        <v>3732</v>
      </c>
      <c r="E53" s="151" t="s">
        <v>21</v>
      </c>
      <c r="F53" s="152">
        <v>726.85</v>
      </c>
      <c r="G53" s="222">
        <v>26.05</v>
      </c>
      <c r="H53" s="220">
        <f>IFERROR(ROUND($G53*$F53,2),"")</f>
        <v>18934.439999999999</v>
      </c>
    </row>
    <row r="54" spans="1:15987" ht="25.5">
      <c r="A54" s="229" t="s">
        <v>3676</v>
      </c>
      <c r="B54" s="230" t="s">
        <v>18</v>
      </c>
      <c r="C54" s="230">
        <v>160708</v>
      </c>
      <c r="D54" s="231" t="s">
        <v>3655</v>
      </c>
      <c r="E54" s="232" t="s">
        <v>21</v>
      </c>
      <c r="F54" s="233">
        <v>361.02</v>
      </c>
      <c r="G54" s="234">
        <v>26.33</v>
      </c>
      <c r="H54" s="235">
        <f>IFERROR(ROUND($G54*$F54,2),"")</f>
        <v>9505.66</v>
      </c>
    </row>
    <row r="55" spans="1:15987" s="179" customFormat="1" ht="15">
      <c r="A55" s="155">
        <v>6</v>
      </c>
      <c r="B55" s="239"/>
      <c r="C55" s="239"/>
      <c r="D55" s="240" t="s">
        <v>3677</v>
      </c>
      <c r="E55" s="241"/>
      <c r="F55" s="242">
        <v>0</v>
      </c>
      <c r="G55" s="243"/>
      <c r="H55" s="244">
        <f>SUM(H56:H64)</f>
        <v>78458.639999999985</v>
      </c>
      <c r="I55" s="249"/>
      <c r="J55" s="245"/>
      <c r="K55" s="246"/>
      <c r="L55" s="687"/>
      <c r="M55" s="687"/>
      <c r="N55" s="687"/>
      <c r="O55" s="247"/>
      <c r="P55" s="248"/>
      <c r="Q55" s="249"/>
      <c r="R55" s="245"/>
      <c r="S55" s="246"/>
      <c r="T55" s="687"/>
      <c r="U55" s="687"/>
      <c r="V55" s="687"/>
      <c r="W55" s="247"/>
      <c r="X55" s="248"/>
      <c r="Y55" s="249"/>
      <c r="Z55" s="245"/>
      <c r="AA55" s="246"/>
      <c r="AB55" s="687"/>
      <c r="AC55" s="687"/>
      <c r="AD55" s="687"/>
      <c r="AE55" s="247"/>
      <c r="AF55" s="248"/>
      <c r="AG55" s="249"/>
      <c r="AH55" s="245"/>
      <c r="AI55" s="246"/>
      <c r="AJ55" s="687"/>
      <c r="AK55" s="687"/>
      <c r="AL55" s="687"/>
      <c r="AM55" s="247"/>
      <c r="AN55" s="248"/>
      <c r="AO55" s="249"/>
      <c r="AP55" s="245"/>
      <c r="AQ55" s="246"/>
      <c r="AR55" s="687"/>
      <c r="AS55" s="687"/>
      <c r="AT55" s="687"/>
      <c r="AU55" s="247"/>
      <c r="AV55" s="248"/>
      <c r="AW55" s="249"/>
      <c r="AX55" s="245"/>
      <c r="AY55" s="246"/>
      <c r="AZ55" s="687"/>
      <c r="BA55" s="687"/>
      <c r="BB55" s="687"/>
      <c r="BC55" s="247"/>
      <c r="BD55" s="248"/>
      <c r="BE55" s="249"/>
      <c r="BF55" s="245"/>
      <c r="BG55" s="246"/>
      <c r="BH55" s="687"/>
      <c r="BI55" s="687"/>
      <c r="BJ55" s="687"/>
      <c r="BK55" s="247"/>
      <c r="BL55" s="248"/>
      <c r="BM55" s="249"/>
      <c r="BN55" s="245"/>
      <c r="BO55" s="246"/>
      <c r="BP55" s="687"/>
      <c r="BQ55" s="687"/>
      <c r="BR55" s="687"/>
      <c r="BS55" s="247"/>
      <c r="BT55" s="248"/>
      <c r="BU55" s="249"/>
      <c r="BV55" s="245"/>
      <c r="BW55" s="246"/>
      <c r="BX55" s="687"/>
      <c r="BY55" s="687"/>
      <c r="BZ55" s="687"/>
      <c r="CA55" s="247"/>
      <c r="CB55" s="248"/>
      <c r="CC55" s="249"/>
      <c r="CD55" s="245"/>
      <c r="CE55" s="246"/>
      <c r="CF55" s="687"/>
      <c r="CG55" s="687"/>
      <c r="CH55" s="687"/>
      <c r="CI55" s="247"/>
      <c r="CJ55" s="248"/>
      <c r="CK55" s="249"/>
      <c r="CL55" s="245"/>
      <c r="CM55" s="246"/>
      <c r="CN55" s="687"/>
      <c r="CO55" s="687"/>
      <c r="CP55" s="687"/>
      <c r="CQ55" s="247"/>
      <c r="CR55" s="248"/>
      <c r="CS55" s="249"/>
      <c r="CT55" s="245"/>
      <c r="CU55" s="246"/>
      <c r="CV55" s="687"/>
      <c r="CW55" s="687"/>
      <c r="CX55" s="687"/>
      <c r="CY55" s="247"/>
      <c r="CZ55" s="248"/>
      <c r="DA55" s="249"/>
      <c r="DB55" s="245"/>
      <c r="DC55" s="246"/>
      <c r="DD55" s="687"/>
      <c r="DE55" s="687"/>
      <c r="DF55" s="687"/>
      <c r="DG55" s="247"/>
      <c r="DH55" s="248"/>
      <c r="DI55" s="249"/>
      <c r="DJ55" s="245"/>
      <c r="DK55" s="246"/>
      <c r="DL55" s="687"/>
      <c r="DM55" s="687"/>
      <c r="DN55" s="687"/>
      <c r="DO55" s="247"/>
      <c r="DP55" s="248"/>
      <c r="DQ55" s="249"/>
      <c r="DR55" s="245"/>
      <c r="DS55" s="246"/>
      <c r="DT55" s="687"/>
      <c r="DU55" s="687"/>
      <c r="DV55" s="687"/>
      <c r="DW55" s="247"/>
      <c r="DX55" s="248"/>
      <c r="DY55" s="249"/>
      <c r="DZ55" s="245"/>
      <c r="EA55" s="246"/>
      <c r="EB55" s="687"/>
      <c r="EC55" s="687"/>
      <c r="ED55" s="687"/>
      <c r="EE55" s="247"/>
      <c r="EF55" s="248"/>
      <c r="EG55" s="249"/>
      <c r="EH55" s="245"/>
      <c r="EI55" s="246"/>
      <c r="EJ55" s="687"/>
      <c r="EK55" s="687"/>
      <c r="EL55" s="687"/>
      <c r="EM55" s="247"/>
      <c r="EN55" s="248"/>
      <c r="EO55" s="249"/>
      <c r="EP55" s="245"/>
      <c r="EQ55" s="246"/>
      <c r="ER55" s="687"/>
      <c r="ES55" s="687"/>
      <c r="ET55" s="687"/>
      <c r="EU55" s="247"/>
      <c r="EV55" s="248"/>
      <c r="EW55" s="249"/>
      <c r="EX55" s="245"/>
      <c r="EY55" s="246"/>
      <c r="EZ55" s="687"/>
      <c r="FA55" s="687"/>
      <c r="FB55" s="687"/>
      <c r="FC55" s="247"/>
      <c r="FD55" s="248"/>
      <c r="FE55" s="249"/>
      <c r="FF55" s="245"/>
      <c r="FG55" s="246"/>
      <c r="FH55" s="687"/>
      <c r="FI55" s="687"/>
      <c r="FJ55" s="687"/>
      <c r="FK55" s="247"/>
      <c r="FL55" s="248"/>
      <c r="FM55" s="249"/>
      <c r="FN55" s="245"/>
      <c r="FO55" s="246"/>
      <c r="FP55" s="687"/>
      <c r="FQ55" s="687"/>
      <c r="FR55" s="687"/>
      <c r="FS55" s="247"/>
      <c r="FT55" s="248"/>
      <c r="FU55" s="249"/>
      <c r="FV55" s="245"/>
      <c r="FW55" s="246"/>
      <c r="FX55" s="687"/>
      <c r="FY55" s="687"/>
      <c r="FZ55" s="687"/>
      <c r="GA55" s="247"/>
      <c r="GB55" s="248"/>
      <c r="GC55" s="249"/>
      <c r="GD55" s="245"/>
      <c r="GE55" s="246"/>
      <c r="GF55" s="687"/>
      <c r="GG55" s="687"/>
      <c r="GH55" s="687"/>
      <c r="GI55" s="247"/>
      <c r="GJ55" s="248"/>
      <c r="GK55" s="249"/>
      <c r="GL55" s="245"/>
      <c r="GM55" s="246"/>
      <c r="GN55" s="687"/>
      <c r="GO55" s="687"/>
      <c r="GP55" s="687"/>
      <c r="GQ55" s="247"/>
      <c r="GR55" s="248"/>
      <c r="GS55" s="249"/>
      <c r="GT55" s="245"/>
      <c r="GU55" s="246"/>
      <c r="GV55" s="687"/>
      <c r="GW55" s="687"/>
      <c r="GX55" s="687"/>
      <c r="GY55" s="247"/>
      <c r="GZ55" s="248"/>
      <c r="HA55" s="249"/>
      <c r="HB55" s="245"/>
      <c r="HC55" s="246"/>
      <c r="HD55" s="687"/>
      <c r="HE55" s="687"/>
      <c r="HF55" s="687"/>
      <c r="HG55" s="247"/>
      <c r="HH55" s="248"/>
      <c r="HI55" s="249"/>
      <c r="HJ55" s="245"/>
      <c r="HK55" s="246"/>
      <c r="HL55" s="687"/>
      <c r="HM55" s="687"/>
      <c r="HN55" s="687"/>
      <c r="HO55" s="247"/>
      <c r="HP55" s="248"/>
      <c r="HQ55" s="249"/>
      <c r="HR55" s="245"/>
      <c r="HS55" s="246"/>
      <c r="HT55" s="687"/>
      <c r="HU55" s="687"/>
      <c r="HV55" s="687"/>
      <c r="HW55" s="247"/>
      <c r="HX55" s="248"/>
      <c r="HY55" s="249"/>
      <c r="HZ55" s="245"/>
      <c r="IA55" s="246"/>
      <c r="IB55" s="687"/>
      <c r="IC55" s="687"/>
      <c r="ID55" s="687"/>
      <c r="IE55" s="247"/>
      <c r="IF55" s="248"/>
      <c r="IG55" s="249"/>
      <c r="IH55" s="245"/>
      <c r="II55" s="246"/>
      <c r="IJ55" s="687"/>
      <c r="IK55" s="687"/>
      <c r="IL55" s="687"/>
      <c r="IM55" s="247"/>
      <c r="IN55" s="248"/>
      <c r="IO55" s="249"/>
      <c r="IP55" s="245"/>
      <c r="IQ55" s="246"/>
      <c r="IR55" s="687"/>
      <c r="IS55" s="687"/>
      <c r="IT55" s="687"/>
      <c r="IU55" s="247"/>
      <c r="IV55" s="248"/>
      <c r="IW55" s="249"/>
      <c r="IX55" s="245"/>
      <c r="IY55" s="246"/>
      <c r="IZ55" s="687"/>
      <c r="JA55" s="687"/>
      <c r="JB55" s="687"/>
      <c r="JC55" s="247"/>
      <c r="JD55" s="248"/>
      <c r="JE55" s="249"/>
      <c r="JF55" s="245"/>
      <c r="JG55" s="246"/>
      <c r="JH55" s="687"/>
      <c r="JI55" s="687"/>
      <c r="JJ55" s="687"/>
      <c r="JK55" s="247"/>
      <c r="JL55" s="248"/>
      <c r="JM55" s="249"/>
      <c r="JN55" s="245"/>
      <c r="JO55" s="246"/>
      <c r="JP55" s="687"/>
      <c r="JQ55" s="687"/>
      <c r="JR55" s="687"/>
      <c r="JS55" s="247"/>
      <c r="JT55" s="248"/>
      <c r="JU55" s="249"/>
      <c r="JV55" s="245"/>
      <c r="JW55" s="246"/>
      <c r="JX55" s="687"/>
      <c r="JY55" s="687"/>
      <c r="JZ55" s="687"/>
      <c r="KA55" s="247"/>
      <c r="KB55" s="248"/>
      <c r="KC55" s="249"/>
      <c r="KD55" s="245"/>
      <c r="KE55" s="246"/>
      <c r="KF55" s="687"/>
      <c r="KG55" s="687"/>
      <c r="KH55" s="687"/>
      <c r="KI55" s="247"/>
      <c r="KJ55" s="248"/>
      <c r="KK55" s="249"/>
      <c r="KL55" s="245"/>
      <c r="KM55" s="246"/>
      <c r="KN55" s="687"/>
      <c r="KO55" s="687"/>
      <c r="KP55" s="687"/>
      <c r="KQ55" s="247"/>
      <c r="KR55" s="248"/>
      <c r="KS55" s="249"/>
      <c r="KT55" s="245"/>
      <c r="KU55" s="246"/>
      <c r="KV55" s="687"/>
      <c r="KW55" s="687"/>
      <c r="KX55" s="687"/>
      <c r="KY55" s="247"/>
      <c r="KZ55" s="248"/>
      <c r="LA55" s="249"/>
      <c r="LB55" s="245"/>
      <c r="LC55" s="246"/>
      <c r="LD55" s="687"/>
      <c r="LE55" s="687"/>
      <c r="LF55" s="687"/>
      <c r="LG55" s="247"/>
      <c r="LH55" s="248"/>
      <c r="LI55" s="249"/>
      <c r="LJ55" s="245"/>
      <c r="LK55" s="246"/>
      <c r="LL55" s="687"/>
      <c r="LM55" s="687"/>
      <c r="LN55" s="687"/>
      <c r="LO55" s="247"/>
      <c r="LP55" s="248"/>
      <c r="LQ55" s="249"/>
      <c r="LR55" s="245"/>
      <c r="LS55" s="246"/>
      <c r="LT55" s="687"/>
      <c r="LU55" s="687"/>
      <c r="LV55" s="687"/>
      <c r="LW55" s="247"/>
      <c r="LX55" s="248"/>
      <c r="LY55" s="249"/>
      <c r="LZ55" s="245"/>
      <c r="MA55" s="246"/>
      <c r="MB55" s="687"/>
      <c r="MC55" s="687"/>
      <c r="MD55" s="687"/>
      <c r="ME55" s="247"/>
      <c r="MF55" s="248"/>
      <c r="MG55" s="249"/>
      <c r="MH55" s="245"/>
      <c r="MI55" s="246"/>
      <c r="MJ55" s="687"/>
      <c r="MK55" s="687"/>
      <c r="ML55" s="687"/>
      <c r="MM55" s="247"/>
      <c r="MN55" s="248"/>
      <c r="MO55" s="249"/>
      <c r="MP55" s="245"/>
      <c r="MQ55" s="246"/>
      <c r="MR55" s="687"/>
      <c r="MS55" s="687"/>
      <c r="MT55" s="687"/>
      <c r="MU55" s="247"/>
      <c r="MV55" s="248"/>
      <c r="MW55" s="249"/>
      <c r="MX55" s="245"/>
      <c r="MY55" s="246"/>
      <c r="MZ55" s="687"/>
      <c r="NA55" s="687"/>
      <c r="NB55" s="687"/>
      <c r="NC55" s="247"/>
      <c r="ND55" s="248"/>
      <c r="NE55" s="249"/>
      <c r="NF55" s="245"/>
      <c r="NG55" s="246"/>
      <c r="NH55" s="687"/>
      <c r="NI55" s="687"/>
      <c r="NJ55" s="687"/>
      <c r="NK55" s="247"/>
      <c r="NL55" s="248"/>
      <c r="NM55" s="249"/>
      <c r="NN55" s="245"/>
      <c r="NO55" s="246"/>
      <c r="NP55" s="687"/>
      <c r="NQ55" s="687"/>
      <c r="NR55" s="687"/>
      <c r="NS55" s="247"/>
      <c r="NT55" s="248"/>
      <c r="NU55" s="249"/>
      <c r="NV55" s="245"/>
      <c r="NW55" s="246"/>
      <c r="NX55" s="687"/>
      <c r="NY55" s="687"/>
      <c r="NZ55" s="687"/>
      <c r="OA55" s="247"/>
      <c r="OB55" s="248"/>
      <c r="OC55" s="249"/>
      <c r="OD55" s="245"/>
      <c r="OE55" s="246"/>
      <c r="OF55" s="687"/>
      <c r="OG55" s="687"/>
      <c r="OH55" s="687"/>
      <c r="OI55" s="247"/>
      <c r="OJ55" s="248"/>
      <c r="OK55" s="249"/>
      <c r="OL55" s="245"/>
      <c r="OM55" s="246"/>
      <c r="ON55" s="687"/>
      <c r="OO55" s="687"/>
      <c r="OP55" s="687"/>
      <c r="OQ55" s="247"/>
      <c r="OR55" s="248"/>
      <c r="OS55" s="249"/>
      <c r="OT55" s="245"/>
      <c r="OU55" s="246"/>
      <c r="OV55" s="687"/>
      <c r="OW55" s="687"/>
      <c r="OX55" s="687"/>
      <c r="OY55" s="247"/>
      <c r="OZ55" s="248"/>
      <c r="PA55" s="249"/>
      <c r="PB55" s="245"/>
      <c r="PC55" s="246"/>
      <c r="PD55" s="687"/>
      <c r="PE55" s="687"/>
      <c r="PF55" s="687"/>
      <c r="PG55" s="247"/>
      <c r="PH55" s="248"/>
      <c r="PI55" s="249"/>
      <c r="PJ55" s="245"/>
      <c r="PK55" s="246"/>
      <c r="PL55" s="687"/>
      <c r="PM55" s="687"/>
      <c r="PN55" s="687"/>
      <c r="PO55" s="247"/>
      <c r="PP55" s="248"/>
      <c r="PQ55" s="249"/>
      <c r="PR55" s="245"/>
      <c r="PS55" s="246"/>
      <c r="PT55" s="687"/>
      <c r="PU55" s="687"/>
      <c r="PV55" s="687"/>
      <c r="PW55" s="247"/>
      <c r="PX55" s="248"/>
      <c r="PY55" s="249"/>
      <c r="PZ55" s="245"/>
      <c r="QA55" s="246"/>
      <c r="QB55" s="687"/>
      <c r="QC55" s="687"/>
      <c r="QD55" s="687"/>
      <c r="QE55" s="247"/>
      <c r="QF55" s="248"/>
      <c r="QG55" s="249"/>
      <c r="QH55" s="245"/>
      <c r="QI55" s="246"/>
      <c r="QJ55" s="687"/>
      <c r="QK55" s="687"/>
      <c r="QL55" s="687"/>
      <c r="QM55" s="247"/>
      <c r="QN55" s="248"/>
      <c r="QO55" s="249"/>
      <c r="QP55" s="245"/>
      <c r="QQ55" s="246"/>
      <c r="QR55" s="687"/>
      <c r="QS55" s="687"/>
      <c r="QT55" s="687"/>
      <c r="QU55" s="247"/>
      <c r="QV55" s="248"/>
      <c r="QW55" s="249"/>
      <c r="QX55" s="245"/>
      <c r="QY55" s="246"/>
      <c r="QZ55" s="687"/>
      <c r="RA55" s="687"/>
      <c r="RB55" s="687"/>
      <c r="RC55" s="247"/>
      <c r="RD55" s="248"/>
      <c r="RE55" s="249"/>
      <c r="RF55" s="245"/>
      <c r="RG55" s="246"/>
      <c r="RH55" s="687"/>
      <c r="RI55" s="687"/>
      <c r="RJ55" s="687"/>
      <c r="RK55" s="247"/>
      <c r="RL55" s="248"/>
      <c r="RM55" s="249"/>
      <c r="RN55" s="245"/>
      <c r="RO55" s="246"/>
      <c r="RP55" s="687"/>
      <c r="RQ55" s="687"/>
      <c r="RR55" s="687"/>
      <c r="RS55" s="247"/>
      <c r="RT55" s="248"/>
      <c r="RU55" s="249"/>
      <c r="RV55" s="245"/>
      <c r="RW55" s="246"/>
      <c r="RX55" s="687"/>
      <c r="RY55" s="687"/>
      <c r="RZ55" s="687"/>
      <c r="SA55" s="247"/>
      <c r="SB55" s="248"/>
      <c r="SC55" s="249"/>
      <c r="SD55" s="245"/>
      <c r="SE55" s="246"/>
      <c r="SF55" s="687"/>
      <c r="SG55" s="687"/>
      <c r="SH55" s="687"/>
      <c r="SI55" s="247"/>
      <c r="SJ55" s="248"/>
      <c r="SK55" s="249"/>
      <c r="SL55" s="245"/>
      <c r="SM55" s="246"/>
      <c r="SN55" s="687"/>
      <c r="SO55" s="687"/>
      <c r="SP55" s="687"/>
      <c r="SQ55" s="247"/>
      <c r="SR55" s="248"/>
      <c r="SS55" s="249"/>
      <c r="ST55" s="245"/>
      <c r="SU55" s="246"/>
      <c r="SV55" s="687"/>
      <c r="SW55" s="687"/>
      <c r="SX55" s="687"/>
      <c r="SY55" s="247"/>
      <c r="SZ55" s="248"/>
      <c r="TA55" s="249"/>
      <c r="TB55" s="245"/>
      <c r="TC55" s="246"/>
      <c r="TD55" s="687"/>
      <c r="TE55" s="687"/>
      <c r="TF55" s="687"/>
      <c r="TG55" s="247"/>
      <c r="TH55" s="248"/>
      <c r="TI55" s="249"/>
      <c r="TJ55" s="245"/>
      <c r="TK55" s="246"/>
      <c r="TL55" s="687"/>
      <c r="TM55" s="687"/>
      <c r="TN55" s="687"/>
      <c r="TO55" s="247"/>
      <c r="TP55" s="248"/>
      <c r="TQ55" s="249"/>
      <c r="TR55" s="245"/>
      <c r="TS55" s="246"/>
      <c r="TT55" s="687"/>
      <c r="TU55" s="687"/>
      <c r="TV55" s="687"/>
      <c r="TW55" s="247"/>
      <c r="TX55" s="248"/>
      <c r="TY55" s="249"/>
      <c r="TZ55" s="245"/>
      <c r="UA55" s="246"/>
      <c r="UB55" s="687"/>
      <c r="UC55" s="687"/>
      <c r="UD55" s="687"/>
      <c r="UE55" s="247"/>
      <c r="UF55" s="248"/>
      <c r="UG55" s="249"/>
      <c r="UH55" s="245"/>
      <c r="UI55" s="246"/>
      <c r="UJ55" s="687"/>
      <c r="UK55" s="687"/>
      <c r="UL55" s="687"/>
      <c r="UM55" s="247"/>
      <c r="UN55" s="248"/>
      <c r="UO55" s="249"/>
      <c r="UP55" s="245"/>
      <c r="UQ55" s="246"/>
      <c r="UR55" s="687"/>
      <c r="US55" s="687"/>
      <c r="UT55" s="687"/>
      <c r="UU55" s="247"/>
      <c r="UV55" s="248"/>
      <c r="UW55" s="249"/>
      <c r="UX55" s="245"/>
      <c r="UY55" s="246"/>
      <c r="UZ55" s="687"/>
      <c r="VA55" s="687"/>
      <c r="VB55" s="687"/>
      <c r="VC55" s="247"/>
      <c r="VD55" s="248"/>
      <c r="VE55" s="249"/>
      <c r="VF55" s="245"/>
      <c r="VG55" s="246"/>
      <c r="VH55" s="687"/>
      <c r="VI55" s="687"/>
      <c r="VJ55" s="687"/>
      <c r="VK55" s="247"/>
      <c r="VL55" s="248"/>
      <c r="VM55" s="249"/>
      <c r="VN55" s="245"/>
      <c r="VO55" s="246"/>
      <c r="VP55" s="687"/>
      <c r="VQ55" s="687"/>
      <c r="VR55" s="687"/>
      <c r="VS55" s="247"/>
      <c r="VT55" s="248"/>
      <c r="VU55" s="249"/>
      <c r="VV55" s="245"/>
      <c r="VW55" s="246"/>
      <c r="VX55" s="687"/>
      <c r="VY55" s="687"/>
      <c r="VZ55" s="687"/>
      <c r="WA55" s="247"/>
      <c r="WB55" s="248"/>
      <c r="WC55" s="249"/>
      <c r="WD55" s="245"/>
      <c r="WE55" s="246"/>
      <c r="WF55" s="687"/>
      <c r="WG55" s="687"/>
      <c r="WH55" s="687"/>
      <c r="WI55" s="247"/>
      <c r="WJ55" s="248"/>
      <c r="WK55" s="249"/>
      <c r="WL55" s="245"/>
      <c r="WM55" s="246"/>
      <c r="WN55" s="687"/>
      <c r="WO55" s="687"/>
      <c r="WP55" s="687"/>
      <c r="WQ55" s="247"/>
      <c r="WR55" s="248"/>
      <c r="WS55" s="249"/>
      <c r="WT55" s="245"/>
      <c r="WU55" s="246"/>
      <c r="WV55" s="687"/>
      <c r="WW55" s="687"/>
      <c r="WX55" s="687"/>
      <c r="WY55" s="247"/>
      <c r="WZ55" s="248"/>
      <c r="XA55" s="249"/>
      <c r="XB55" s="245"/>
      <c r="XC55" s="246"/>
      <c r="XD55" s="687"/>
      <c r="XE55" s="687"/>
      <c r="XF55" s="687"/>
      <c r="XG55" s="247"/>
      <c r="XH55" s="248"/>
      <c r="XI55" s="249"/>
      <c r="XJ55" s="245"/>
      <c r="XK55" s="246"/>
      <c r="XL55" s="687"/>
      <c r="XM55" s="687"/>
      <c r="XN55" s="687"/>
      <c r="XO55" s="247"/>
      <c r="XP55" s="248"/>
      <c r="XQ55" s="249"/>
      <c r="XR55" s="245"/>
      <c r="XS55" s="246"/>
      <c r="XT55" s="687"/>
      <c r="XU55" s="687"/>
      <c r="XV55" s="687"/>
      <c r="XW55" s="247"/>
      <c r="XX55" s="248"/>
      <c r="XY55" s="249"/>
      <c r="XZ55" s="245"/>
      <c r="YA55" s="246"/>
      <c r="YB55" s="687"/>
      <c r="YC55" s="687"/>
      <c r="YD55" s="687"/>
      <c r="YE55" s="247"/>
      <c r="YF55" s="248"/>
      <c r="YG55" s="249"/>
      <c r="YH55" s="245"/>
      <c r="YI55" s="246"/>
      <c r="YJ55" s="687"/>
      <c r="YK55" s="687"/>
      <c r="YL55" s="687"/>
      <c r="YM55" s="247"/>
      <c r="YN55" s="248"/>
      <c r="YO55" s="249"/>
      <c r="YP55" s="245"/>
      <c r="YQ55" s="246"/>
      <c r="YR55" s="687"/>
      <c r="YS55" s="687"/>
      <c r="YT55" s="687"/>
      <c r="YU55" s="247"/>
      <c r="YV55" s="248"/>
      <c r="YW55" s="249"/>
      <c r="YX55" s="245"/>
      <c r="YY55" s="246"/>
      <c r="YZ55" s="687"/>
      <c r="ZA55" s="687"/>
      <c r="ZB55" s="687"/>
      <c r="ZC55" s="247"/>
      <c r="ZD55" s="248"/>
      <c r="ZE55" s="249"/>
      <c r="ZF55" s="245"/>
      <c r="ZG55" s="246"/>
      <c r="ZH55" s="687"/>
      <c r="ZI55" s="687"/>
      <c r="ZJ55" s="687"/>
      <c r="ZK55" s="247"/>
      <c r="ZL55" s="248"/>
      <c r="ZM55" s="249"/>
      <c r="ZN55" s="245"/>
      <c r="ZO55" s="246"/>
      <c r="ZP55" s="687"/>
      <c r="ZQ55" s="687"/>
      <c r="ZR55" s="687"/>
      <c r="ZS55" s="247"/>
      <c r="ZT55" s="248"/>
      <c r="ZU55" s="249"/>
      <c r="ZV55" s="245"/>
      <c r="ZW55" s="246"/>
      <c r="ZX55" s="687"/>
      <c r="ZY55" s="687"/>
      <c r="ZZ55" s="687"/>
      <c r="AAA55" s="247"/>
      <c r="AAB55" s="248"/>
      <c r="AAC55" s="249"/>
      <c r="AAD55" s="245"/>
      <c r="AAE55" s="246"/>
      <c r="AAF55" s="687"/>
      <c r="AAG55" s="687"/>
      <c r="AAH55" s="687"/>
      <c r="AAI55" s="247"/>
      <c r="AAJ55" s="248"/>
      <c r="AAK55" s="249"/>
      <c r="AAL55" s="245"/>
      <c r="AAM55" s="246"/>
      <c r="AAN55" s="687"/>
      <c r="AAO55" s="687"/>
      <c r="AAP55" s="687"/>
      <c r="AAQ55" s="247"/>
      <c r="AAR55" s="248"/>
      <c r="AAS55" s="249"/>
      <c r="AAT55" s="245"/>
      <c r="AAU55" s="246"/>
      <c r="AAV55" s="687"/>
      <c r="AAW55" s="687"/>
      <c r="AAX55" s="687"/>
      <c r="AAY55" s="247"/>
      <c r="AAZ55" s="248"/>
      <c r="ABA55" s="249"/>
      <c r="ABB55" s="245"/>
      <c r="ABC55" s="246"/>
      <c r="ABD55" s="687"/>
      <c r="ABE55" s="687"/>
      <c r="ABF55" s="687"/>
      <c r="ABG55" s="247"/>
      <c r="ABH55" s="248"/>
      <c r="ABI55" s="249"/>
      <c r="ABJ55" s="245"/>
      <c r="ABK55" s="246"/>
      <c r="ABL55" s="687"/>
      <c r="ABM55" s="687"/>
      <c r="ABN55" s="687"/>
      <c r="ABO55" s="247"/>
      <c r="ABP55" s="248"/>
      <c r="ABQ55" s="249"/>
      <c r="ABR55" s="245"/>
      <c r="ABS55" s="246"/>
      <c r="ABT55" s="687"/>
      <c r="ABU55" s="687"/>
      <c r="ABV55" s="687"/>
      <c r="ABW55" s="247"/>
      <c r="ABX55" s="248"/>
      <c r="ABY55" s="249"/>
      <c r="ABZ55" s="245"/>
      <c r="ACA55" s="246"/>
      <c r="ACB55" s="687"/>
      <c r="ACC55" s="687"/>
      <c r="ACD55" s="687"/>
      <c r="ACE55" s="247"/>
      <c r="ACF55" s="248"/>
      <c r="ACG55" s="249"/>
      <c r="ACH55" s="245"/>
      <c r="ACI55" s="246"/>
      <c r="ACJ55" s="687"/>
      <c r="ACK55" s="687"/>
      <c r="ACL55" s="687"/>
      <c r="ACM55" s="247"/>
      <c r="ACN55" s="248"/>
      <c r="ACO55" s="249"/>
      <c r="ACP55" s="245"/>
      <c r="ACQ55" s="246"/>
      <c r="ACR55" s="687"/>
      <c r="ACS55" s="687"/>
      <c r="ACT55" s="687"/>
      <c r="ACU55" s="247"/>
      <c r="ACV55" s="248"/>
      <c r="ACW55" s="249"/>
      <c r="ACX55" s="245"/>
      <c r="ACY55" s="246"/>
      <c r="ACZ55" s="687"/>
      <c r="ADA55" s="687"/>
      <c r="ADB55" s="687"/>
      <c r="ADC55" s="247"/>
      <c r="ADD55" s="248"/>
      <c r="ADE55" s="249"/>
      <c r="ADF55" s="245"/>
      <c r="ADG55" s="246"/>
      <c r="ADH55" s="687"/>
      <c r="ADI55" s="687"/>
      <c r="ADJ55" s="687"/>
      <c r="ADK55" s="247"/>
      <c r="ADL55" s="248"/>
      <c r="ADM55" s="249"/>
      <c r="ADN55" s="245"/>
      <c r="ADO55" s="246"/>
      <c r="ADP55" s="687"/>
      <c r="ADQ55" s="687"/>
      <c r="ADR55" s="687"/>
      <c r="ADS55" s="247"/>
      <c r="ADT55" s="248"/>
      <c r="ADU55" s="249"/>
      <c r="ADV55" s="245"/>
      <c r="ADW55" s="246"/>
      <c r="ADX55" s="687"/>
      <c r="ADY55" s="687"/>
      <c r="ADZ55" s="687"/>
      <c r="AEA55" s="247"/>
      <c r="AEB55" s="248"/>
      <c r="AEC55" s="249"/>
      <c r="AED55" s="245"/>
      <c r="AEE55" s="246"/>
      <c r="AEF55" s="687"/>
      <c r="AEG55" s="687"/>
      <c r="AEH55" s="687"/>
      <c r="AEI55" s="247"/>
      <c r="AEJ55" s="248"/>
      <c r="AEK55" s="249"/>
      <c r="AEL55" s="245"/>
      <c r="AEM55" s="246"/>
      <c r="AEN55" s="687"/>
      <c r="AEO55" s="687"/>
      <c r="AEP55" s="687"/>
      <c r="AEQ55" s="247"/>
      <c r="AER55" s="248"/>
      <c r="AES55" s="249"/>
      <c r="AET55" s="245"/>
      <c r="AEU55" s="246"/>
      <c r="AEV55" s="687"/>
      <c r="AEW55" s="687"/>
      <c r="AEX55" s="687"/>
      <c r="AEY55" s="247"/>
      <c r="AEZ55" s="248"/>
      <c r="AFA55" s="249"/>
      <c r="AFB55" s="245"/>
      <c r="AFC55" s="246"/>
      <c r="AFD55" s="687"/>
      <c r="AFE55" s="687"/>
      <c r="AFF55" s="687"/>
      <c r="AFG55" s="247"/>
      <c r="AFH55" s="248"/>
      <c r="AFI55" s="249"/>
      <c r="AFJ55" s="245"/>
      <c r="AFK55" s="246"/>
      <c r="AFL55" s="687"/>
      <c r="AFM55" s="687"/>
      <c r="AFN55" s="687"/>
      <c r="AFO55" s="247"/>
      <c r="AFP55" s="248"/>
      <c r="AFQ55" s="249"/>
      <c r="AFR55" s="245"/>
      <c r="AFS55" s="246"/>
      <c r="AFT55" s="687"/>
      <c r="AFU55" s="687"/>
      <c r="AFV55" s="687"/>
      <c r="AFW55" s="247"/>
      <c r="AFX55" s="248"/>
      <c r="AFY55" s="249"/>
      <c r="AFZ55" s="245"/>
      <c r="AGA55" s="246"/>
      <c r="AGB55" s="687"/>
      <c r="AGC55" s="687"/>
      <c r="AGD55" s="687"/>
      <c r="AGE55" s="247"/>
      <c r="AGF55" s="248"/>
      <c r="AGG55" s="249"/>
      <c r="AGH55" s="245"/>
      <c r="AGI55" s="246"/>
      <c r="AGJ55" s="687"/>
      <c r="AGK55" s="687"/>
      <c r="AGL55" s="687"/>
      <c r="AGM55" s="247"/>
      <c r="AGN55" s="248"/>
      <c r="AGO55" s="249"/>
      <c r="AGP55" s="245"/>
      <c r="AGQ55" s="246"/>
      <c r="AGR55" s="687"/>
      <c r="AGS55" s="687"/>
      <c r="AGT55" s="687"/>
      <c r="AGU55" s="247"/>
      <c r="AGV55" s="248"/>
      <c r="AGW55" s="249"/>
      <c r="AGX55" s="245"/>
      <c r="AGY55" s="246"/>
      <c r="AGZ55" s="687"/>
      <c r="AHA55" s="687"/>
      <c r="AHB55" s="687"/>
      <c r="AHC55" s="247"/>
      <c r="AHD55" s="248"/>
      <c r="AHE55" s="249"/>
      <c r="AHF55" s="245"/>
      <c r="AHG55" s="246"/>
      <c r="AHH55" s="687"/>
      <c r="AHI55" s="687"/>
      <c r="AHJ55" s="687"/>
      <c r="AHK55" s="247"/>
      <c r="AHL55" s="248"/>
      <c r="AHM55" s="249"/>
      <c r="AHN55" s="245"/>
      <c r="AHO55" s="246"/>
      <c r="AHP55" s="687"/>
      <c r="AHQ55" s="687"/>
      <c r="AHR55" s="687"/>
      <c r="AHS55" s="247"/>
      <c r="AHT55" s="248"/>
      <c r="AHU55" s="249"/>
      <c r="AHV55" s="245"/>
      <c r="AHW55" s="246"/>
      <c r="AHX55" s="687"/>
      <c r="AHY55" s="687"/>
      <c r="AHZ55" s="687"/>
      <c r="AIA55" s="247"/>
      <c r="AIB55" s="248"/>
      <c r="AIC55" s="249"/>
      <c r="AID55" s="245"/>
      <c r="AIE55" s="246"/>
      <c r="AIF55" s="687"/>
      <c r="AIG55" s="687"/>
      <c r="AIH55" s="687"/>
      <c r="AII55" s="247"/>
      <c r="AIJ55" s="248"/>
      <c r="AIK55" s="249"/>
      <c r="AIL55" s="245"/>
      <c r="AIM55" s="246"/>
      <c r="AIN55" s="687"/>
      <c r="AIO55" s="687"/>
      <c r="AIP55" s="687"/>
      <c r="AIQ55" s="247"/>
      <c r="AIR55" s="248"/>
      <c r="AIS55" s="249"/>
      <c r="AIT55" s="245"/>
      <c r="AIU55" s="246"/>
      <c r="AIV55" s="687"/>
      <c r="AIW55" s="687"/>
      <c r="AIX55" s="687"/>
      <c r="AIY55" s="247"/>
      <c r="AIZ55" s="248"/>
      <c r="AJA55" s="249"/>
      <c r="AJB55" s="245"/>
      <c r="AJC55" s="246"/>
      <c r="AJD55" s="687"/>
      <c r="AJE55" s="687"/>
      <c r="AJF55" s="687"/>
      <c r="AJG55" s="247"/>
      <c r="AJH55" s="248"/>
      <c r="AJI55" s="249"/>
      <c r="AJJ55" s="245"/>
      <c r="AJK55" s="246"/>
      <c r="AJL55" s="687"/>
      <c r="AJM55" s="687"/>
      <c r="AJN55" s="687"/>
      <c r="AJO55" s="247"/>
      <c r="AJP55" s="248"/>
      <c r="AJQ55" s="249"/>
      <c r="AJR55" s="245"/>
      <c r="AJS55" s="246"/>
      <c r="AJT55" s="687"/>
      <c r="AJU55" s="687"/>
      <c r="AJV55" s="687"/>
      <c r="AJW55" s="247"/>
      <c r="AJX55" s="248"/>
      <c r="AJY55" s="249"/>
      <c r="AJZ55" s="245"/>
      <c r="AKA55" s="246"/>
      <c r="AKB55" s="687"/>
      <c r="AKC55" s="687"/>
      <c r="AKD55" s="687"/>
      <c r="AKE55" s="247"/>
      <c r="AKF55" s="248"/>
      <c r="AKG55" s="249"/>
      <c r="AKH55" s="245"/>
      <c r="AKI55" s="246"/>
      <c r="AKJ55" s="687"/>
      <c r="AKK55" s="687"/>
      <c r="AKL55" s="687"/>
      <c r="AKM55" s="247"/>
      <c r="AKN55" s="248"/>
      <c r="AKO55" s="249"/>
      <c r="AKP55" s="245"/>
      <c r="AKQ55" s="246"/>
      <c r="AKR55" s="687"/>
      <c r="AKS55" s="687"/>
      <c r="AKT55" s="687"/>
      <c r="AKU55" s="247"/>
      <c r="AKV55" s="248"/>
      <c r="AKW55" s="249"/>
      <c r="AKX55" s="245"/>
      <c r="AKY55" s="246"/>
      <c r="AKZ55" s="687"/>
      <c r="ALA55" s="687"/>
      <c r="ALB55" s="687"/>
      <c r="ALC55" s="247"/>
      <c r="ALD55" s="248"/>
      <c r="ALE55" s="249"/>
      <c r="ALF55" s="245"/>
      <c r="ALG55" s="246"/>
      <c r="ALH55" s="687"/>
      <c r="ALI55" s="687"/>
      <c r="ALJ55" s="687"/>
      <c r="ALK55" s="247"/>
      <c r="ALL55" s="248"/>
      <c r="ALM55" s="249"/>
      <c r="ALN55" s="245"/>
      <c r="ALO55" s="246"/>
      <c r="ALP55" s="687"/>
      <c r="ALQ55" s="687"/>
      <c r="ALR55" s="687"/>
      <c r="ALS55" s="247"/>
      <c r="ALT55" s="248"/>
      <c r="ALU55" s="249"/>
      <c r="ALV55" s="245"/>
      <c r="ALW55" s="246"/>
      <c r="ALX55" s="687"/>
      <c r="ALY55" s="687"/>
      <c r="ALZ55" s="687"/>
      <c r="AMA55" s="247"/>
      <c r="AMB55" s="248"/>
      <c r="AMC55" s="249"/>
      <c r="AMD55" s="245"/>
      <c r="AME55" s="246"/>
      <c r="AMF55" s="687"/>
      <c r="AMG55" s="687"/>
      <c r="AMH55" s="687"/>
      <c r="AMI55" s="247"/>
      <c r="AMJ55" s="248"/>
      <c r="AMK55" s="249"/>
      <c r="AML55" s="245"/>
      <c r="AMM55" s="246"/>
      <c r="AMN55" s="687"/>
      <c r="AMO55" s="687"/>
      <c r="AMP55" s="687"/>
      <c r="AMQ55" s="247"/>
      <c r="AMR55" s="248"/>
      <c r="AMS55" s="249"/>
      <c r="AMT55" s="245"/>
      <c r="AMU55" s="246"/>
      <c r="AMV55" s="687"/>
      <c r="AMW55" s="687"/>
      <c r="AMX55" s="687"/>
      <c r="AMY55" s="247"/>
      <c r="AMZ55" s="248"/>
      <c r="ANA55" s="249"/>
      <c r="ANB55" s="245"/>
      <c r="ANC55" s="246"/>
      <c r="AND55" s="687"/>
      <c r="ANE55" s="687"/>
      <c r="ANF55" s="687"/>
      <c r="ANG55" s="247"/>
      <c r="ANH55" s="248"/>
      <c r="ANI55" s="249"/>
      <c r="ANJ55" s="245"/>
      <c r="ANK55" s="246"/>
      <c r="ANL55" s="687"/>
      <c r="ANM55" s="687"/>
      <c r="ANN55" s="687"/>
      <c r="ANO55" s="247"/>
      <c r="ANP55" s="248"/>
      <c r="ANQ55" s="249"/>
      <c r="ANR55" s="245"/>
      <c r="ANS55" s="246"/>
      <c r="ANT55" s="687"/>
      <c r="ANU55" s="687"/>
      <c r="ANV55" s="687"/>
      <c r="ANW55" s="247"/>
      <c r="ANX55" s="248"/>
      <c r="ANY55" s="249"/>
      <c r="ANZ55" s="245"/>
      <c r="AOA55" s="246"/>
      <c r="AOB55" s="687"/>
      <c r="AOC55" s="687"/>
      <c r="AOD55" s="687"/>
      <c r="AOE55" s="247"/>
      <c r="AOF55" s="248"/>
      <c r="AOG55" s="249"/>
      <c r="AOH55" s="245"/>
      <c r="AOI55" s="246"/>
      <c r="AOJ55" s="687"/>
      <c r="AOK55" s="687"/>
      <c r="AOL55" s="687"/>
      <c r="AOM55" s="247"/>
      <c r="AON55" s="248"/>
      <c r="AOO55" s="249"/>
      <c r="AOP55" s="245"/>
      <c r="AOQ55" s="246"/>
      <c r="AOR55" s="687"/>
      <c r="AOS55" s="687"/>
      <c r="AOT55" s="687"/>
      <c r="AOU55" s="247"/>
      <c r="AOV55" s="248"/>
      <c r="AOW55" s="249"/>
      <c r="AOX55" s="245"/>
      <c r="AOY55" s="246"/>
      <c r="AOZ55" s="687"/>
      <c r="APA55" s="687"/>
      <c r="APB55" s="687"/>
      <c r="APC55" s="247"/>
      <c r="APD55" s="248"/>
      <c r="APE55" s="249"/>
      <c r="APF55" s="245"/>
      <c r="APG55" s="246"/>
      <c r="APH55" s="687"/>
      <c r="API55" s="687"/>
      <c r="APJ55" s="687"/>
      <c r="APK55" s="247"/>
      <c r="APL55" s="248"/>
      <c r="APM55" s="249"/>
      <c r="APN55" s="245"/>
      <c r="APO55" s="246"/>
      <c r="APP55" s="687"/>
      <c r="APQ55" s="687"/>
      <c r="APR55" s="687"/>
      <c r="APS55" s="247"/>
      <c r="APT55" s="248"/>
      <c r="APU55" s="249"/>
      <c r="APV55" s="245"/>
      <c r="APW55" s="246"/>
      <c r="APX55" s="687"/>
      <c r="APY55" s="687"/>
      <c r="APZ55" s="687"/>
      <c r="AQA55" s="247"/>
      <c r="AQB55" s="248"/>
      <c r="AQC55" s="249"/>
      <c r="AQD55" s="245"/>
      <c r="AQE55" s="246"/>
      <c r="AQF55" s="687"/>
      <c r="AQG55" s="687"/>
      <c r="AQH55" s="687"/>
      <c r="AQI55" s="247"/>
      <c r="AQJ55" s="248"/>
      <c r="AQK55" s="249"/>
      <c r="AQL55" s="245"/>
      <c r="AQM55" s="246"/>
      <c r="AQN55" s="687"/>
      <c r="AQO55" s="687"/>
      <c r="AQP55" s="687"/>
      <c r="AQQ55" s="247"/>
      <c r="AQR55" s="248"/>
      <c r="AQS55" s="249"/>
      <c r="AQT55" s="245"/>
      <c r="AQU55" s="246"/>
      <c r="AQV55" s="687"/>
      <c r="AQW55" s="687"/>
      <c r="AQX55" s="687"/>
      <c r="AQY55" s="247"/>
      <c r="AQZ55" s="248"/>
      <c r="ARA55" s="249"/>
      <c r="ARB55" s="245"/>
      <c r="ARC55" s="246"/>
      <c r="ARD55" s="687"/>
      <c r="ARE55" s="687"/>
      <c r="ARF55" s="687"/>
      <c r="ARG55" s="247"/>
      <c r="ARH55" s="248"/>
      <c r="ARI55" s="249"/>
      <c r="ARJ55" s="245"/>
      <c r="ARK55" s="246"/>
      <c r="ARL55" s="687"/>
      <c r="ARM55" s="687"/>
      <c r="ARN55" s="687"/>
      <c r="ARO55" s="247"/>
      <c r="ARP55" s="248"/>
      <c r="ARQ55" s="249"/>
      <c r="ARR55" s="245"/>
      <c r="ARS55" s="246"/>
      <c r="ART55" s="687"/>
      <c r="ARU55" s="687"/>
      <c r="ARV55" s="687"/>
      <c r="ARW55" s="247"/>
      <c r="ARX55" s="248"/>
      <c r="ARY55" s="249"/>
      <c r="ARZ55" s="245"/>
      <c r="ASA55" s="246"/>
      <c r="ASB55" s="687"/>
      <c r="ASC55" s="687"/>
      <c r="ASD55" s="687"/>
      <c r="ASE55" s="247"/>
      <c r="ASF55" s="248"/>
      <c r="ASG55" s="249"/>
      <c r="ASH55" s="245"/>
      <c r="ASI55" s="246"/>
      <c r="ASJ55" s="687"/>
      <c r="ASK55" s="687"/>
      <c r="ASL55" s="687"/>
      <c r="ASM55" s="247"/>
      <c r="ASN55" s="248"/>
      <c r="ASO55" s="249"/>
      <c r="ASP55" s="245"/>
      <c r="ASQ55" s="246"/>
      <c r="ASR55" s="687"/>
      <c r="ASS55" s="687"/>
      <c r="AST55" s="687"/>
      <c r="ASU55" s="247"/>
      <c r="ASV55" s="248"/>
      <c r="ASW55" s="249"/>
      <c r="ASX55" s="245"/>
      <c r="ASY55" s="246"/>
      <c r="ASZ55" s="687"/>
      <c r="ATA55" s="687"/>
      <c r="ATB55" s="687"/>
      <c r="ATC55" s="247"/>
      <c r="ATD55" s="248"/>
      <c r="ATE55" s="249"/>
      <c r="ATF55" s="245"/>
      <c r="ATG55" s="246"/>
      <c r="ATH55" s="687"/>
      <c r="ATI55" s="687"/>
      <c r="ATJ55" s="687"/>
      <c r="ATK55" s="247"/>
      <c r="ATL55" s="248"/>
      <c r="ATM55" s="249"/>
      <c r="ATN55" s="245"/>
      <c r="ATO55" s="246"/>
      <c r="ATP55" s="687"/>
      <c r="ATQ55" s="687"/>
      <c r="ATR55" s="687"/>
      <c r="ATS55" s="247"/>
      <c r="ATT55" s="248"/>
      <c r="ATU55" s="249"/>
      <c r="ATV55" s="245"/>
      <c r="ATW55" s="246"/>
      <c r="ATX55" s="687"/>
      <c r="ATY55" s="687"/>
      <c r="ATZ55" s="687"/>
      <c r="AUA55" s="247"/>
      <c r="AUB55" s="248"/>
      <c r="AUC55" s="249"/>
      <c r="AUD55" s="245"/>
      <c r="AUE55" s="246"/>
      <c r="AUF55" s="687"/>
      <c r="AUG55" s="687"/>
      <c r="AUH55" s="687"/>
      <c r="AUI55" s="247"/>
      <c r="AUJ55" s="248"/>
      <c r="AUK55" s="249"/>
      <c r="AUL55" s="245"/>
      <c r="AUM55" s="246"/>
      <c r="AUN55" s="687"/>
      <c r="AUO55" s="687"/>
      <c r="AUP55" s="687"/>
      <c r="AUQ55" s="247"/>
      <c r="AUR55" s="248"/>
      <c r="AUS55" s="249"/>
      <c r="AUT55" s="245"/>
      <c r="AUU55" s="246"/>
      <c r="AUV55" s="687"/>
      <c r="AUW55" s="687"/>
      <c r="AUX55" s="687"/>
      <c r="AUY55" s="247"/>
      <c r="AUZ55" s="248"/>
      <c r="AVA55" s="249"/>
      <c r="AVB55" s="245"/>
      <c r="AVC55" s="246"/>
      <c r="AVD55" s="687"/>
      <c r="AVE55" s="687"/>
      <c r="AVF55" s="687"/>
      <c r="AVG55" s="247"/>
      <c r="AVH55" s="248"/>
      <c r="AVI55" s="249"/>
      <c r="AVJ55" s="245"/>
      <c r="AVK55" s="246"/>
      <c r="AVL55" s="687"/>
      <c r="AVM55" s="687"/>
      <c r="AVN55" s="687"/>
      <c r="AVO55" s="247"/>
      <c r="AVP55" s="248"/>
      <c r="AVQ55" s="249"/>
      <c r="AVR55" s="245"/>
      <c r="AVS55" s="246"/>
      <c r="AVT55" s="687"/>
      <c r="AVU55" s="687"/>
      <c r="AVV55" s="687"/>
      <c r="AVW55" s="247"/>
      <c r="AVX55" s="248"/>
      <c r="AVY55" s="249"/>
      <c r="AVZ55" s="245"/>
      <c r="AWA55" s="246"/>
      <c r="AWB55" s="687"/>
      <c r="AWC55" s="687"/>
      <c r="AWD55" s="687"/>
      <c r="AWE55" s="247"/>
      <c r="AWF55" s="248"/>
      <c r="AWG55" s="249"/>
      <c r="AWH55" s="245"/>
      <c r="AWI55" s="246"/>
      <c r="AWJ55" s="687"/>
      <c r="AWK55" s="687"/>
      <c r="AWL55" s="687"/>
      <c r="AWM55" s="247"/>
      <c r="AWN55" s="248"/>
      <c r="AWO55" s="249"/>
      <c r="AWP55" s="245"/>
      <c r="AWQ55" s="246"/>
      <c r="AWR55" s="687"/>
      <c r="AWS55" s="687"/>
      <c r="AWT55" s="687"/>
      <c r="AWU55" s="247"/>
      <c r="AWV55" s="248"/>
      <c r="AWW55" s="249"/>
      <c r="AWX55" s="245"/>
      <c r="AWY55" s="246"/>
      <c r="AWZ55" s="687"/>
      <c r="AXA55" s="687"/>
      <c r="AXB55" s="687"/>
      <c r="AXC55" s="247"/>
      <c r="AXD55" s="248"/>
      <c r="AXE55" s="249"/>
      <c r="AXF55" s="245"/>
      <c r="AXG55" s="246"/>
      <c r="AXH55" s="687"/>
      <c r="AXI55" s="687"/>
      <c r="AXJ55" s="687"/>
      <c r="AXK55" s="247"/>
      <c r="AXL55" s="248"/>
      <c r="AXM55" s="249"/>
      <c r="AXN55" s="245"/>
      <c r="AXO55" s="246"/>
      <c r="AXP55" s="687"/>
      <c r="AXQ55" s="687"/>
      <c r="AXR55" s="687"/>
      <c r="AXS55" s="247"/>
      <c r="AXT55" s="248"/>
      <c r="AXU55" s="249"/>
      <c r="AXV55" s="245"/>
      <c r="AXW55" s="246"/>
      <c r="AXX55" s="687"/>
      <c r="AXY55" s="687"/>
      <c r="AXZ55" s="687"/>
      <c r="AYA55" s="247"/>
      <c r="AYB55" s="248"/>
      <c r="AYC55" s="249"/>
      <c r="AYD55" s="245"/>
      <c r="AYE55" s="246"/>
      <c r="AYF55" s="687"/>
      <c r="AYG55" s="687"/>
      <c r="AYH55" s="687"/>
      <c r="AYI55" s="247"/>
      <c r="AYJ55" s="248"/>
      <c r="AYK55" s="249"/>
      <c r="AYL55" s="245"/>
      <c r="AYM55" s="246"/>
      <c r="AYN55" s="687"/>
      <c r="AYO55" s="687"/>
      <c r="AYP55" s="687"/>
      <c r="AYQ55" s="247"/>
      <c r="AYR55" s="248"/>
      <c r="AYS55" s="249"/>
      <c r="AYT55" s="245"/>
      <c r="AYU55" s="246"/>
      <c r="AYV55" s="687"/>
      <c r="AYW55" s="687"/>
      <c r="AYX55" s="687"/>
      <c r="AYY55" s="247"/>
      <c r="AYZ55" s="248"/>
      <c r="AZA55" s="249"/>
      <c r="AZB55" s="245"/>
      <c r="AZC55" s="246"/>
      <c r="AZD55" s="687"/>
      <c r="AZE55" s="687"/>
      <c r="AZF55" s="687"/>
      <c r="AZG55" s="247"/>
      <c r="AZH55" s="248"/>
      <c r="AZI55" s="249"/>
      <c r="AZJ55" s="245"/>
      <c r="AZK55" s="246"/>
      <c r="AZL55" s="687"/>
      <c r="AZM55" s="687"/>
      <c r="AZN55" s="687"/>
      <c r="AZO55" s="247"/>
      <c r="AZP55" s="248"/>
      <c r="AZQ55" s="249"/>
      <c r="AZR55" s="245"/>
      <c r="AZS55" s="246"/>
      <c r="AZT55" s="687"/>
      <c r="AZU55" s="687"/>
      <c r="AZV55" s="687"/>
      <c r="AZW55" s="247"/>
      <c r="AZX55" s="248"/>
      <c r="AZY55" s="249"/>
      <c r="AZZ55" s="245"/>
      <c r="BAA55" s="246"/>
      <c r="BAB55" s="687"/>
      <c r="BAC55" s="687"/>
      <c r="BAD55" s="687"/>
      <c r="BAE55" s="247"/>
      <c r="BAF55" s="248"/>
      <c r="BAG55" s="249"/>
      <c r="BAH55" s="245"/>
      <c r="BAI55" s="246"/>
      <c r="BAJ55" s="687"/>
      <c r="BAK55" s="687"/>
      <c r="BAL55" s="687"/>
      <c r="BAM55" s="247"/>
      <c r="BAN55" s="248"/>
      <c r="BAO55" s="249"/>
      <c r="BAP55" s="245"/>
      <c r="BAQ55" s="246"/>
      <c r="BAR55" s="687"/>
      <c r="BAS55" s="687"/>
      <c r="BAT55" s="687"/>
      <c r="BAU55" s="247"/>
      <c r="BAV55" s="248"/>
      <c r="BAW55" s="249"/>
      <c r="BAX55" s="245"/>
      <c r="BAY55" s="246"/>
      <c r="BAZ55" s="687"/>
      <c r="BBA55" s="687"/>
      <c r="BBB55" s="687"/>
      <c r="BBC55" s="247"/>
      <c r="BBD55" s="248"/>
      <c r="BBE55" s="249"/>
      <c r="BBF55" s="245"/>
      <c r="BBG55" s="246"/>
      <c r="BBH55" s="687"/>
      <c r="BBI55" s="687"/>
      <c r="BBJ55" s="687"/>
      <c r="BBK55" s="247"/>
      <c r="BBL55" s="248"/>
      <c r="BBM55" s="249"/>
      <c r="BBN55" s="245"/>
      <c r="BBO55" s="246"/>
      <c r="BBP55" s="687"/>
      <c r="BBQ55" s="687"/>
      <c r="BBR55" s="687"/>
      <c r="BBS55" s="247"/>
      <c r="BBT55" s="248"/>
      <c r="BBU55" s="249"/>
      <c r="BBV55" s="245"/>
      <c r="BBW55" s="246"/>
      <c r="BBX55" s="687"/>
      <c r="BBY55" s="687"/>
      <c r="BBZ55" s="687"/>
      <c r="BCA55" s="247"/>
      <c r="BCB55" s="248"/>
      <c r="BCC55" s="249"/>
      <c r="BCD55" s="245"/>
      <c r="BCE55" s="246"/>
      <c r="BCF55" s="687"/>
      <c r="BCG55" s="687"/>
      <c r="BCH55" s="687"/>
      <c r="BCI55" s="247"/>
      <c r="BCJ55" s="248"/>
      <c r="BCK55" s="249"/>
      <c r="BCL55" s="245"/>
      <c r="BCM55" s="246"/>
      <c r="BCN55" s="687"/>
      <c r="BCO55" s="687"/>
      <c r="BCP55" s="687"/>
      <c r="BCQ55" s="247"/>
      <c r="BCR55" s="248"/>
      <c r="BCS55" s="249"/>
      <c r="BCT55" s="245"/>
      <c r="BCU55" s="246"/>
      <c r="BCV55" s="687"/>
      <c r="BCW55" s="687"/>
      <c r="BCX55" s="687"/>
      <c r="BCY55" s="247"/>
      <c r="BCZ55" s="248"/>
      <c r="BDA55" s="249"/>
      <c r="BDB55" s="245"/>
      <c r="BDC55" s="246"/>
      <c r="BDD55" s="687"/>
      <c r="BDE55" s="687"/>
      <c r="BDF55" s="687"/>
      <c r="BDG55" s="247"/>
      <c r="BDH55" s="248"/>
      <c r="BDI55" s="249"/>
      <c r="BDJ55" s="245"/>
      <c r="BDK55" s="246"/>
      <c r="BDL55" s="687"/>
      <c r="BDM55" s="687"/>
      <c r="BDN55" s="687"/>
      <c r="BDO55" s="247"/>
      <c r="BDP55" s="248"/>
      <c r="BDQ55" s="249"/>
      <c r="BDR55" s="245"/>
      <c r="BDS55" s="246"/>
      <c r="BDT55" s="687"/>
      <c r="BDU55" s="687"/>
      <c r="BDV55" s="687"/>
      <c r="BDW55" s="247"/>
      <c r="BDX55" s="248"/>
      <c r="BDY55" s="249"/>
      <c r="BDZ55" s="245"/>
      <c r="BEA55" s="246"/>
      <c r="BEB55" s="687"/>
      <c r="BEC55" s="687"/>
      <c r="BED55" s="687"/>
      <c r="BEE55" s="247"/>
      <c r="BEF55" s="248"/>
      <c r="BEG55" s="249"/>
      <c r="BEH55" s="245"/>
      <c r="BEI55" s="246"/>
      <c r="BEJ55" s="687"/>
      <c r="BEK55" s="687"/>
      <c r="BEL55" s="687"/>
      <c r="BEM55" s="247"/>
      <c r="BEN55" s="248"/>
      <c r="BEO55" s="249"/>
      <c r="BEP55" s="245"/>
      <c r="BEQ55" s="246"/>
      <c r="BER55" s="687"/>
      <c r="BES55" s="687"/>
      <c r="BET55" s="687"/>
      <c r="BEU55" s="247"/>
      <c r="BEV55" s="248"/>
      <c r="BEW55" s="249"/>
      <c r="BEX55" s="245"/>
      <c r="BEY55" s="246"/>
      <c r="BEZ55" s="687"/>
      <c r="BFA55" s="687"/>
      <c r="BFB55" s="687"/>
      <c r="BFC55" s="247"/>
      <c r="BFD55" s="248"/>
      <c r="BFE55" s="249"/>
      <c r="BFF55" s="245"/>
      <c r="BFG55" s="246"/>
      <c r="BFH55" s="687"/>
      <c r="BFI55" s="687"/>
      <c r="BFJ55" s="687"/>
      <c r="BFK55" s="247"/>
      <c r="BFL55" s="248"/>
      <c r="BFM55" s="249"/>
      <c r="BFN55" s="245"/>
      <c r="BFO55" s="246"/>
      <c r="BFP55" s="687"/>
      <c r="BFQ55" s="687"/>
      <c r="BFR55" s="687"/>
      <c r="BFS55" s="247"/>
      <c r="BFT55" s="248"/>
      <c r="BFU55" s="249"/>
      <c r="BFV55" s="245"/>
      <c r="BFW55" s="246"/>
      <c r="BFX55" s="687"/>
      <c r="BFY55" s="687"/>
      <c r="BFZ55" s="687"/>
      <c r="BGA55" s="247"/>
      <c r="BGB55" s="248"/>
      <c r="BGC55" s="249"/>
      <c r="BGD55" s="245"/>
      <c r="BGE55" s="246"/>
      <c r="BGF55" s="687"/>
      <c r="BGG55" s="687"/>
      <c r="BGH55" s="687"/>
      <c r="BGI55" s="247"/>
      <c r="BGJ55" s="248"/>
      <c r="BGK55" s="249"/>
      <c r="BGL55" s="245"/>
      <c r="BGM55" s="246"/>
      <c r="BGN55" s="687"/>
      <c r="BGO55" s="687"/>
      <c r="BGP55" s="687"/>
      <c r="BGQ55" s="247"/>
      <c r="BGR55" s="248"/>
      <c r="BGS55" s="249"/>
      <c r="BGT55" s="245"/>
      <c r="BGU55" s="246"/>
      <c r="BGV55" s="687"/>
      <c r="BGW55" s="687"/>
      <c r="BGX55" s="687"/>
      <c r="BGY55" s="247"/>
      <c r="BGZ55" s="248"/>
      <c r="BHA55" s="249"/>
      <c r="BHB55" s="245"/>
      <c r="BHC55" s="246"/>
      <c r="BHD55" s="687"/>
      <c r="BHE55" s="687"/>
      <c r="BHF55" s="687"/>
      <c r="BHG55" s="247"/>
      <c r="BHH55" s="248"/>
      <c r="BHI55" s="249"/>
      <c r="BHJ55" s="245"/>
      <c r="BHK55" s="246"/>
      <c r="BHL55" s="687"/>
      <c r="BHM55" s="687"/>
      <c r="BHN55" s="687"/>
      <c r="BHO55" s="247"/>
      <c r="BHP55" s="248"/>
      <c r="BHQ55" s="249"/>
      <c r="BHR55" s="245"/>
      <c r="BHS55" s="246"/>
      <c r="BHT55" s="687"/>
      <c r="BHU55" s="687"/>
      <c r="BHV55" s="687"/>
      <c r="BHW55" s="247"/>
      <c r="BHX55" s="248"/>
      <c r="BHY55" s="249"/>
      <c r="BHZ55" s="245"/>
      <c r="BIA55" s="246"/>
      <c r="BIB55" s="687"/>
      <c r="BIC55" s="687"/>
      <c r="BID55" s="687"/>
      <c r="BIE55" s="247"/>
      <c r="BIF55" s="248"/>
      <c r="BIG55" s="249"/>
      <c r="BIH55" s="245"/>
      <c r="BII55" s="246"/>
      <c r="BIJ55" s="687"/>
      <c r="BIK55" s="687"/>
      <c r="BIL55" s="687"/>
      <c r="BIM55" s="247"/>
      <c r="BIN55" s="248"/>
      <c r="BIO55" s="249"/>
      <c r="BIP55" s="245"/>
      <c r="BIQ55" s="246"/>
      <c r="BIR55" s="687"/>
      <c r="BIS55" s="687"/>
      <c r="BIT55" s="687"/>
      <c r="BIU55" s="247"/>
      <c r="BIV55" s="248"/>
      <c r="BIW55" s="249"/>
      <c r="BIX55" s="245"/>
      <c r="BIY55" s="246"/>
      <c r="BIZ55" s="687"/>
      <c r="BJA55" s="687"/>
      <c r="BJB55" s="687"/>
      <c r="BJC55" s="247"/>
      <c r="BJD55" s="248"/>
      <c r="BJE55" s="249"/>
      <c r="BJF55" s="245"/>
      <c r="BJG55" s="246"/>
      <c r="BJH55" s="687"/>
      <c r="BJI55" s="687"/>
      <c r="BJJ55" s="687"/>
      <c r="BJK55" s="247"/>
      <c r="BJL55" s="248"/>
      <c r="BJM55" s="249"/>
      <c r="BJN55" s="245"/>
      <c r="BJO55" s="246"/>
      <c r="BJP55" s="687"/>
      <c r="BJQ55" s="687"/>
      <c r="BJR55" s="687"/>
      <c r="BJS55" s="247"/>
      <c r="BJT55" s="248"/>
      <c r="BJU55" s="249"/>
      <c r="BJV55" s="245"/>
      <c r="BJW55" s="246"/>
      <c r="BJX55" s="687"/>
      <c r="BJY55" s="687"/>
      <c r="BJZ55" s="687"/>
      <c r="BKA55" s="247"/>
      <c r="BKB55" s="248"/>
      <c r="BKC55" s="249"/>
      <c r="BKD55" s="245"/>
      <c r="BKE55" s="246"/>
      <c r="BKF55" s="687"/>
      <c r="BKG55" s="687"/>
      <c r="BKH55" s="687"/>
      <c r="BKI55" s="247"/>
      <c r="BKJ55" s="248"/>
      <c r="BKK55" s="249"/>
      <c r="BKL55" s="245"/>
      <c r="BKM55" s="246"/>
      <c r="BKN55" s="687"/>
      <c r="BKO55" s="687"/>
      <c r="BKP55" s="687"/>
      <c r="BKQ55" s="247"/>
      <c r="BKR55" s="248"/>
      <c r="BKS55" s="249"/>
      <c r="BKT55" s="245"/>
      <c r="BKU55" s="246"/>
      <c r="BKV55" s="687"/>
      <c r="BKW55" s="687"/>
      <c r="BKX55" s="687"/>
      <c r="BKY55" s="247"/>
      <c r="BKZ55" s="248"/>
      <c r="BLA55" s="249"/>
      <c r="BLB55" s="245"/>
      <c r="BLC55" s="246"/>
      <c r="BLD55" s="687"/>
      <c r="BLE55" s="687"/>
      <c r="BLF55" s="687"/>
      <c r="BLG55" s="247"/>
      <c r="BLH55" s="248"/>
      <c r="BLI55" s="249"/>
      <c r="BLJ55" s="245"/>
      <c r="BLK55" s="246"/>
      <c r="BLL55" s="687"/>
      <c r="BLM55" s="687"/>
      <c r="BLN55" s="687"/>
      <c r="BLO55" s="247"/>
      <c r="BLP55" s="248"/>
      <c r="BLQ55" s="249"/>
      <c r="BLR55" s="245"/>
      <c r="BLS55" s="246"/>
      <c r="BLT55" s="687"/>
      <c r="BLU55" s="687"/>
      <c r="BLV55" s="687"/>
      <c r="BLW55" s="247"/>
      <c r="BLX55" s="248"/>
      <c r="BLY55" s="249"/>
      <c r="BLZ55" s="245"/>
      <c r="BMA55" s="246"/>
      <c r="BMB55" s="687"/>
      <c r="BMC55" s="687"/>
      <c r="BMD55" s="687"/>
      <c r="BME55" s="247"/>
      <c r="BMF55" s="248"/>
      <c r="BMG55" s="249"/>
      <c r="BMH55" s="245"/>
      <c r="BMI55" s="246"/>
      <c r="BMJ55" s="687"/>
      <c r="BMK55" s="687"/>
      <c r="BML55" s="687"/>
      <c r="BMM55" s="247"/>
      <c r="BMN55" s="248"/>
      <c r="BMO55" s="249"/>
      <c r="BMP55" s="245"/>
      <c r="BMQ55" s="246"/>
      <c r="BMR55" s="687"/>
      <c r="BMS55" s="687"/>
      <c r="BMT55" s="687"/>
      <c r="BMU55" s="247"/>
      <c r="BMV55" s="248"/>
      <c r="BMW55" s="249"/>
      <c r="BMX55" s="245"/>
      <c r="BMY55" s="246"/>
      <c r="BMZ55" s="687"/>
      <c r="BNA55" s="687"/>
      <c r="BNB55" s="687"/>
      <c r="BNC55" s="247"/>
      <c r="BND55" s="248"/>
      <c r="BNE55" s="249"/>
      <c r="BNF55" s="245"/>
      <c r="BNG55" s="246"/>
      <c r="BNH55" s="687"/>
      <c r="BNI55" s="687"/>
      <c r="BNJ55" s="687"/>
      <c r="BNK55" s="247"/>
      <c r="BNL55" s="248"/>
      <c r="BNM55" s="249"/>
      <c r="BNN55" s="245"/>
      <c r="BNO55" s="246"/>
      <c r="BNP55" s="687"/>
      <c r="BNQ55" s="687"/>
      <c r="BNR55" s="687"/>
      <c r="BNS55" s="247"/>
      <c r="BNT55" s="248"/>
      <c r="BNU55" s="249"/>
      <c r="BNV55" s="245"/>
      <c r="BNW55" s="246"/>
      <c r="BNX55" s="687"/>
      <c r="BNY55" s="687"/>
      <c r="BNZ55" s="687"/>
      <c r="BOA55" s="247"/>
      <c r="BOB55" s="248"/>
      <c r="BOC55" s="249"/>
      <c r="BOD55" s="245"/>
      <c r="BOE55" s="246"/>
      <c r="BOF55" s="687"/>
      <c r="BOG55" s="687"/>
      <c r="BOH55" s="687"/>
      <c r="BOI55" s="247"/>
      <c r="BOJ55" s="248"/>
      <c r="BOK55" s="249"/>
      <c r="BOL55" s="245"/>
      <c r="BOM55" s="246"/>
      <c r="BON55" s="687"/>
      <c r="BOO55" s="687"/>
      <c r="BOP55" s="687"/>
      <c r="BOQ55" s="247"/>
      <c r="BOR55" s="248"/>
      <c r="BOS55" s="249"/>
      <c r="BOT55" s="245"/>
      <c r="BOU55" s="246"/>
      <c r="BOV55" s="687"/>
      <c r="BOW55" s="687"/>
      <c r="BOX55" s="687"/>
      <c r="BOY55" s="247"/>
      <c r="BOZ55" s="248"/>
      <c r="BPA55" s="249"/>
      <c r="BPB55" s="245"/>
      <c r="BPC55" s="246"/>
      <c r="BPD55" s="687"/>
      <c r="BPE55" s="687"/>
      <c r="BPF55" s="687"/>
      <c r="BPG55" s="247"/>
      <c r="BPH55" s="248"/>
      <c r="BPI55" s="249"/>
      <c r="BPJ55" s="245"/>
      <c r="BPK55" s="246"/>
      <c r="BPL55" s="687"/>
      <c r="BPM55" s="687"/>
      <c r="BPN55" s="687"/>
      <c r="BPO55" s="247"/>
      <c r="BPP55" s="248"/>
      <c r="BPQ55" s="249"/>
      <c r="BPR55" s="245"/>
      <c r="BPS55" s="246"/>
      <c r="BPT55" s="687"/>
      <c r="BPU55" s="687"/>
      <c r="BPV55" s="687"/>
      <c r="BPW55" s="247"/>
      <c r="BPX55" s="248"/>
      <c r="BPY55" s="249"/>
      <c r="BPZ55" s="245"/>
      <c r="BQA55" s="246"/>
      <c r="BQB55" s="687"/>
      <c r="BQC55" s="687"/>
      <c r="BQD55" s="687"/>
      <c r="BQE55" s="247"/>
      <c r="BQF55" s="248"/>
      <c r="BQG55" s="249"/>
      <c r="BQH55" s="245"/>
      <c r="BQI55" s="246"/>
      <c r="BQJ55" s="687"/>
      <c r="BQK55" s="687"/>
      <c r="BQL55" s="687"/>
      <c r="BQM55" s="247"/>
      <c r="BQN55" s="248"/>
      <c r="BQO55" s="249"/>
      <c r="BQP55" s="245"/>
      <c r="BQQ55" s="246"/>
      <c r="BQR55" s="687"/>
      <c r="BQS55" s="687"/>
      <c r="BQT55" s="687"/>
      <c r="BQU55" s="247"/>
      <c r="BQV55" s="248"/>
      <c r="BQW55" s="249"/>
      <c r="BQX55" s="245"/>
      <c r="BQY55" s="246"/>
      <c r="BQZ55" s="687"/>
      <c r="BRA55" s="687"/>
      <c r="BRB55" s="687"/>
      <c r="BRC55" s="247"/>
      <c r="BRD55" s="248"/>
      <c r="BRE55" s="249"/>
      <c r="BRF55" s="245"/>
      <c r="BRG55" s="246"/>
      <c r="BRH55" s="687"/>
      <c r="BRI55" s="687"/>
      <c r="BRJ55" s="687"/>
      <c r="BRK55" s="247"/>
      <c r="BRL55" s="248"/>
      <c r="BRM55" s="249"/>
      <c r="BRN55" s="245"/>
      <c r="BRO55" s="246"/>
      <c r="BRP55" s="687"/>
      <c r="BRQ55" s="687"/>
      <c r="BRR55" s="687"/>
      <c r="BRS55" s="247"/>
      <c r="BRT55" s="248"/>
      <c r="BRU55" s="249"/>
      <c r="BRV55" s="245"/>
      <c r="BRW55" s="246"/>
      <c r="BRX55" s="687"/>
      <c r="BRY55" s="687"/>
      <c r="BRZ55" s="687"/>
      <c r="BSA55" s="247"/>
      <c r="BSB55" s="248"/>
      <c r="BSC55" s="249"/>
      <c r="BSD55" s="245"/>
      <c r="BSE55" s="246"/>
      <c r="BSF55" s="687"/>
      <c r="BSG55" s="687"/>
      <c r="BSH55" s="687"/>
      <c r="BSI55" s="247"/>
      <c r="BSJ55" s="248"/>
      <c r="BSK55" s="249"/>
      <c r="BSL55" s="245"/>
      <c r="BSM55" s="246"/>
      <c r="BSN55" s="687"/>
      <c r="BSO55" s="687"/>
      <c r="BSP55" s="687"/>
      <c r="BSQ55" s="247"/>
      <c r="BSR55" s="248"/>
      <c r="BSS55" s="249"/>
      <c r="BST55" s="245"/>
      <c r="BSU55" s="246"/>
      <c r="BSV55" s="687"/>
      <c r="BSW55" s="687"/>
      <c r="BSX55" s="687"/>
      <c r="BSY55" s="247"/>
      <c r="BSZ55" s="248"/>
      <c r="BTA55" s="249"/>
      <c r="BTB55" s="245"/>
      <c r="BTC55" s="246"/>
      <c r="BTD55" s="687"/>
      <c r="BTE55" s="687"/>
      <c r="BTF55" s="687"/>
      <c r="BTG55" s="247"/>
      <c r="BTH55" s="248"/>
      <c r="BTI55" s="249"/>
      <c r="BTJ55" s="245"/>
      <c r="BTK55" s="246"/>
      <c r="BTL55" s="687"/>
      <c r="BTM55" s="687"/>
      <c r="BTN55" s="687"/>
      <c r="BTO55" s="247"/>
      <c r="BTP55" s="248"/>
      <c r="BTQ55" s="249"/>
      <c r="BTR55" s="245"/>
      <c r="BTS55" s="246"/>
      <c r="BTT55" s="687"/>
      <c r="BTU55" s="687"/>
      <c r="BTV55" s="687"/>
      <c r="BTW55" s="247"/>
      <c r="BTX55" s="248"/>
      <c r="BTY55" s="249"/>
      <c r="BTZ55" s="245"/>
      <c r="BUA55" s="246"/>
      <c r="BUB55" s="687"/>
      <c r="BUC55" s="687"/>
      <c r="BUD55" s="687"/>
      <c r="BUE55" s="247"/>
      <c r="BUF55" s="248"/>
      <c r="BUG55" s="249"/>
      <c r="BUH55" s="245"/>
      <c r="BUI55" s="246"/>
      <c r="BUJ55" s="687"/>
      <c r="BUK55" s="687"/>
      <c r="BUL55" s="687"/>
      <c r="BUM55" s="247"/>
      <c r="BUN55" s="248"/>
      <c r="BUO55" s="249"/>
      <c r="BUP55" s="245"/>
      <c r="BUQ55" s="246"/>
      <c r="BUR55" s="687"/>
      <c r="BUS55" s="687"/>
      <c r="BUT55" s="687"/>
      <c r="BUU55" s="247"/>
      <c r="BUV55" s="248"/>
      <c r="BUW55" s="249"/>
      <c r="BUX55" s="245"/>
      <c r="BUY55" s="246"/>
      <c r="BUZ55" s="687"/>
      <c r="BVA55" s="687"/>
      <c r="BVB55" s="687"/>
      <c r="BVC55" s="247"/>
      <c r="BVD55" s="248"/>
      <c r="BVE55" s="249"/>
      <c r="BVF55" s="245"/>
      <c r="BVG55" s="246"/>
      <c r="BVH55" s="687"/>
      <c r="BVI55" s="687"/>
      <c r="BVJ55" s="687"/>
      <c r="BVK55" s="247"/>
      <c r="BVL55" s="248"/>
      <c r="BVM55" s="249"/>
      <c r="BVN55" s="245"/>
      <c r="BVO55" s="246"/>
      <c r="BVP55" s="687"/>
      <c r="BVQ55" s="687"/>
      <c r="BVR55" s="687"/>
      <c r="BVS55" s="247"/>
      <c r="BVT55" s="248"/>
      <c r="BVU55" s="249"/>
      <c r="BVV55" s="245"/>
      <c r="BVW55" s="246"/>
      <c r="BVX55" s="687"/>
      <c r="BVY55" s="687"/>
      <c r="BVZ55" s="687"/>
      <c r="BWA55" s="247"/>
      <c r="BWB55" s="248"/>
      <c r="BWC55" s="249"/>
      <c r="BWD55" s="245"/>
      <c r="BWE55" s="246"/>
      <c r="BWF55" s="687"/>
      <c r="BWG55" s="687"/>
      <c r="BWH55" s="687"/>
      <c r="BWI55" s="247"/>
      <c r="BWJ55" s="248"/>
      <c r="BWK55" s="249"/>
      <c r="BWL55" s="245"/>
      <c r="BWM55" s="246"/>
      <c r="BWN55" s="687"/>
      <c r="BWO55" s="687"/>
      <c r="BWP55" s="687"/>
      <c r="BWQ55" s="247"/>
      <c r="BWR55" s="248"/>
      <c r="BWS55" s="249"/>
      <c r="BWT55" s="245"/>
      <c r="BWU55" s="246"/>
      <c r="BWV55" s="687"/>
      <c r="BWW55" s="687"/>
      <c r="BWX55" s="687"/>
      <c r="BWY55" s="247"/>
      <c r="BWZ55" s="248"/>
      <c r="BXA55" s="249"/>
      <c r="BXB55" s="245"/>
      <c r="BXC55" s="246"/>
      <c r="BXD55" s="687"/>
      <c r="BXE55" s="687"/>
      <c r="BXF55" s="687"/>
      <c r="BXG55" s="247"/>
      <c r="BXH55" s="248"/>
      <c r="BXI55" s="249"/>
      <c r="BXJ55" s="245"/>
      <c r="BXK55" s="246"/>
      <c r="BXL55" s="687"/>
      <c r="BXM55" s="687"/>
      <c r="BXN55" s="687"/>
      <c r="BXO55" s="247"/>
      <c r="BXP55" s="248"/>
      <c r="BXQ55" s="249"/>
      <c r="BXR55" s="245"/>
      <c r="BXS55" s="246"/>
      <c r="BXT55" s="687"/>
      <c r="BXU55" s="687"/>
      <c r="BXV55" s="687"/>
      <c r="BXW55" s="247"/>
      <c r="BXX55" s="248"/>
      <c r="BXY55" s="249"/>
      <c r="BXZ55" s="245"/>
      <c r="BYA55" s="246"/>
      <c r="BYB55" s="687"/>
      <c r="BYC55" s="687"/>
      <c r="BYD55" s="687"/>
      <c r="BYE55" s="247"/>
      <c r="BYF55" s="248"/>
      <c r="BYG55" s="249"/>
      <c r="BYH55" s="245"/>
      <c r="BYI55" s="246"/>
      <c r="BYJ55" s="687"/>
      <c r="BYK55" s="687"/>
      <c r="BYL55" s="687"/>
      <c r="BYM55" s="247"/>
      <c r="BYN55" s="248"/>
      <c r="BYO55" s="249"/>
      <c r="BYP55" s="245"/>
      <c r="BYQ55" s="246"/>
      <c r="BYR55" s="687"/>
      <c r="BYS55" s="687"/>
      <c r="BYT55" s="687"/>
      <c r="BYU55" s="247"/>
      <c r="BYV55" s="248"/>
      <c r="BYW55" s="249"/>
      <c r="BYX55" s="245"/>
      <c r="BYY55" s="246"/>
      <c r="BYZ55" s="687"/>
      <c r="BZA55" s="687"/>
      <c r="BZB55" s="687"/>
      <c r="BZC55" s="247"/>
      <c r="BZD55" s="248"/>
      <c r="BZE55" s="249"/>
      <c r="BZF55" s="245"/>
      <c r="BZG55" s="246"/>
      <c r="BZH55" s="687"/>
      <c r="BZI55" s="687"/>
      <c r="BZJ55" s="687"/>
      <c r="BZK55" s="247"/>
      <c r="BZL55" s="248"/>
      <c r="BZM55" s="249"/>
      <c r="BZN55" s="245"/>
      <c r="BZO55" s="246"/>
      <c r="BZP55" s="687"/>
      <c r="BZQ55" s="687"/>
      <c r="BZR55" s="687"/>
      <c r="BZS55" s="247"/>
      <c r="BZT55" s="248"/>
      <c r="BZU55" s="249"/>
      <c r="BZV55" s="245"/>
      <c r="BZW55" s="246"/>
      <c r="BZX55" s="687"/>
      <c r="BZY55" s="687"/>
      <c r="BZZ55" s="687"/>
      <c r="CAA55" s="247"/>
      <c r="CAB55" s="248"/>
      <c r="CAC55" s="249"/>
      <c r="CAD55" s="245"/>
      <c r="CAE55" s="246"/>
      <c r="CAF55" s="687"/>
      <c r="CAG55" s="687"/>
      <c r="CAH55" s="687"/>
      <c r="CAI55" s="247"/>
      <c r="CAJ55" s="248"/>
      <c r="CAK55" s="249"/>
      <c r="CAL55" s="245"/>
      <c r="CAM55" s="246"/>
      <c r="CAN55" s="687"/>
      <c r="CAO55" s="687"/>
      <c r="CAP55" s="687"/>
      <c r="CAQ55" s="247"/>
      <c r="CAR55" s="248"/>
      <c r="CAS55" s="249"/>
      <c r="CAT55" s="245"/>
      <c r="CAU55" s="246"/>
      <c r="CAV55" s="687"/>
      <c r="CAW55" s="687"/>
      <c r="CAX55" s="687"/>
      <c r="CAY55" s="247"/>
      <c r="CAZ55" s="248"/>
      <c r="CBA55" s="249"/>
      <c r="CBB55" s="245"/>
      <c r="CBC55" s="246"/>
      <c r="CBD55" s="687"/>
      <c r="CBE55" s="687"/>
      <c r="CBF55" s="687"/>
      <c r="CBG55" s="247"/>
      <c r="CBH55" s="248"/>
      <c r="CBI55" s="249"/>
      <c r="CBJ55" s="245"/>
      <c r="CBK55" s="246"/>
      <c r="CBL55" s="687"/>
      <c r="CBM55" s="687"/>
      <c r="CBN55" s="687"/>
      <c r="CBO55" s="247"/>
      <c r="CBP55" s="248"/>
      <c r="CBQ55" s="249"/>
      <c r="CBR55" s="245"/>
      <c r="CBS55" s="246"/>
      <c r="CBT55" s="687"/>
      <c r="CBU55" s="687"/>
      <c r="CBV55" s="687"/>
      <c r="CBW55" s="247"/>
      <c r="CBX55" s="248"/>
      <c r="CBY55" s="249"/>
      <c r="CBZ55" s="245"/>
      <c r="CCA55" s="246"/>
      <c r="CCB55" s="687"/>
      <c r="CCC55" s="687"/>
      <c r="CCD55" s="687"/>
      <c r="CCE55" s="247"/>
      <c r="CCF55" s="248"/>
      <c r="CCG55" s="249"/>
      <c r="CCH55" s="245"/>
      <c r="CCI55" s="246"/>
      <c r="CCJ55" s="687"/>
      <c r="CCK55" s="687"/>
      <c r="CCL55" s="687"/>
      <c r="CCM55" s="247"/>
      <c r="CCN55" s="248"/>
      <c r="CCO55" s="249"/>
      <c r="CCP55" s="245"/>
      <c r="CCQ55" s="246"/>
      <c r="CCR55" s="687"/>
      <c r="CCS55" s="687"/>
      <c r="CCT55" s="687"/>
      <c r="CCU55" s="247"/>
      <c r="CCV55" s="248"/>
      <c r="CCW55" s="249"/>
      <c r="CCX55" s="245"/>
      <c r="CCY55" s="246"/>
      <c r="CCZ55" s="687"/>
      <c r="CDA55" s="687"/>
      <c r="CDB55" s="687"/>
      <c r="CDC55" s="247"/>
      <c r="CDD55" s="248"/>
      <c r="CDE55" s="249"/>
      <c r="CDF55" s="245"/>
      <c r="CDG55" s="246"/>
      <c r="CDH55" s="687"/>
      <c r="CDI55" s="687"/>
      <c r="CDJ55" s="687"/>
      <c r="CDK55" s="247"/>
      <c r="CDL55" s="248"/>
      <c r="CDM55" s="249"/>
      <c r="CDN55" s="245"/>
      <c r="CDO55" s="246"/>
      <c r="CDP55" s="687"/>
      <c r="CDQ55" s="687"/>
      <c r="CDR55" s="687"/>
      <c r="CDS55" s="247"/>
      <c r="CDT55" s="248"/>
      <c r="CDU55" s="249"/>
      <c r="CDV55" s="245"/>
      <c r="CDW55" s="246"/>
      <c r="CDX55" s="687"/>
      <c r="CDY55" s="687"/>
      <c r="CDZ55" s="687"/>
      <c r="CEA55" s="247"/>
      <c r="CEB55" s="248"/>
      <c r="CEC55" s="249"/>
      <c r="CED55" s="245"/>
      <c r="CEE55" s="246"/>
      <c r="CEF55" s="687"/>
      <c r="CEG55" s="687"/>
      <c r="CEH55" s="687"/>
      <c r="CEI55" s="247"/>
      <c r="CEJ55" s="248"/>
      <c r="CEK55" s="249"/>
      <c r="CEL55" s="245"/>
      <c r="CEM55" s="246"/>
      <c r="CEN55" s="687"/>
      <c r="CEO55" s="687"/>
      <c r="CEP55" s="687"/>
      <c r="CEQ55" s="247"/>
      <c r="CER55" s="248"/>
      <c r="CES55" s="249"/>
      <c r="CET55" s="245"/>
      <c r="CEU55" s="246"/>
      <c r="CEV55" s="687"/>
      <c r="CEW55" s="687"/>
      <c r="CEX55" s="687"/>
      <c r="CEY55" s="247"/>
      <c r="CEZ55" s="248"/>
      <c r="CFA55" s="249"/>
      <c r="CFB55" s="245"/>
      <c r="CFC55" s="246"/>
      <c r="CFD55" s="687"/>
      <c r="CFE55" s="687"/>
      <c r="CFF55" s="687"/>
      <c r="CFG55" s="247"/>
      <c r="CFH55" s="248"/>
      <c r="CFI55" s="249"/>
      <c r="CFJ55" s="245"/>
      <c r="CFK55" s="246"/>
      <c r="CFL55" s="687"/>
      <c r="CFM55" s="687"/>
      <c r="CFN55" s="687"/>
      <c r="CFO55" s="247"/>
      <c r="CFP55" s="248"/>
      <c r="CFQ55" s="249"/>
      <c r="CFR55" s="245"/>
      <c r="CFS55" s="246"/>
      <c r="CFT55" s="687"/>
      <c r="CFU55" s="687"/>
      <c r="CFV55" s="687"/>
      <c r="CFW55" s="247"/>
      <c r="CFX55" s="248"/>
      <c r="CFY55" s="249"/>
      <c r="CFZ55" s="245"/>
      <c r="CGA55" s="246"/>
      <c r="CGB55" s="687"/>
      <c r="CGC55" s="687"/>
      <c r="CGD55" s="687"/>
      <c r="CGE55" s="247"/>
      <c r="CGF55" s="248"/>
      <c r="CGG55" s="249"/>
      <c r="CGH55" s="245"/>
      <c r="CGI55" s="246"/>
      <c r="CGJ55" s="687"/>
      <c r="CGK55" s="687"/>
      <c r="CGL55" s="687"/>
      <c r="CGM55" s="247"/>
      <c r="CGN55" s="248"/>
      <c r="CGO55" s="249"/>
      <c r="CGP55" s="245"/>
      <c r="CGQ55" s="246"/>
      <c r="CGR55" s="687"/>
      <c r="CGS55" s="687"/>
      <c r="CGT55" s="687"/>
      <c r="CGU55" s="247"/>
      <c r="CGV55" s="248"/>
      <c r="CGW55" s="249"/>
      <c r="CGX55" s="245"/>
      <c r="CGY55" s="246"/>
      <c r="CGZ55" s="687"/>
      <c r="CHA55" s="687"/>
      <c r="CHB55" s="687"/>
      <c r="CHC55" s="247"/>
      <c r="CHD55" s="248"/>
      <c r="CHE55" s="249"/>
      <c r="CHF55" s="245"/>
      <c r="CHG55" s="246"/>
      <c r="CHH55" s="687"/>
      <c r="CHI55" s="687"/>
      <c r="CHJ55" s="687"/>
      <c r="CHK55" s="247"/>
      <c r="CHL55" s="248"/>
      <c r="CHM55" s="249"/>
      <c r="CHN55" s="245"/>
      <c r="CHO55" s="246"/>
      <c r="CHP55" s="687"/>
      <c r="CHQ55" s="687"/>
      <c r="CHR55" s="687"/>
      <c r="CHS55" s="247"/>
      <c r="CHT55" s="248"/>
      <c r="CHU55" s="249"/>
      <c r="CHV55" s="245"/>
      <c r="CHW55" s="246"/>
      <c r="CHX55" s="687"/>
      <c r="CHY55" s="687"/>
      <c r="CHZ55" s="687"/>
      <c r="CIA55" s="247"/>
      <c r="CIB55" s="248"/>
      <c r="CIC55" s="249"/>
      <c r="CID55" s="245"/>
      <c r="CIE55" s="246"/>
      <c r="CIF55" s="687"/>
      <c r="CIG55" s="687"/>
      <c r="CIH55" s="687"/>
      <c r="CII55" s="247"/>
      <c r="CIJ55" s="248"/>
      <c r="CIK55" s="249"/>
      <c r="CIL55" s="245"/>
      <c r="CIM55" s="246"/>
      <c r="CIN55" s="687"/>
      <c r="CIO55" s="687"/>
      <c r="CIP55" s="687"/>
      <c r="CIQ55" s="247"/>
      <c r="CIR55" s="248"/>
      <c r="CIS55" s="249"/>
      <c r="CIT55" s="245"/>
      <c r="CIU55" s="246"/>
      <c r="CIV55" s="687"/>
      <c r="CIW55" s="687"/>
      <c r="CIX55" s="687"/>
      <c r="CIY55" s="247"/>
      <c r="CIZ55" s="248"/>
      <c r="CJA55" s="249"/>
      <c r="CJB55" s="245"/>
      <c r="CJC55" s="246"/>
      <c r="CJD55" s="687"/>
      <c r="CJE55" s="687"/>
      <c r="CJF55" s="687"/>
      <c r="CJG55" s="247"/>
      <c r="CJH55" s="248"/>
      <c r="CJI55" s="249"/>
      <c r="CJJ55" s="245"/>
      <c r="CJK55" s="246"/>
      <c r="CJL55" s="687"/>
      <c r="CJM55" s="687"/>
      <c r="CJN55" s="687"/>
      <c r="CJO55" s="247"/>
      <c r="CJP55" s="248"/>
      <c r="CJQ55" s="249"/>
      <c r="CJR55" s="245"/>
      <c r="CJS55" s="246"/>
      <c r="CJT55" s="687"/>
      <c r="CJU55" s="687"/>
      <c r="CJV55" s="687"/>
      <c r="CJW55" s="247"/>
      <c r="CJX55" s="248"/>
      <c r="CJY55" s="249"/>
      <c r="CJZ55" s="245"/>
      <c r="CKA55" s="246"/>
      <c r="CKB55" s="687"/>
      <c r="CKC55" s="687"/>
      <c r="CKD55" s="687"/>
      <c r="CKE55" s="247"/>
      <c r="CKF55" s="248"/>
      <c r="CKG55" s="249"/>
      <c r="CKH55" s="245"/>
      <c r="CKI55" s="246"/>
      <c r="CKJ55" s="687"/>
      <c r="CKK55" s="687"/>
      <c r="CKL55" s="687"/>
      <c r="CKM55" s="247"/>
      <c r="CKN55" s="248"/>
      <c r="CKO55" s="249"/>
      <c r="CKP55" s="245"/>
      <c r="CKQ55" s="246"/>
      <c r="CKR55" s="687"/>
      <c r="CKS55" s="687"/>
      <c r="CKT55" s="687"/>
      <c r="CKU55" s="247"/>
      <c r="CKV55" s="248"/>
      <c r="CKW55" s="249"/>
      <c r="CKX55" s="245"/>
      <c r="CKY55" s="246"/>
      <c r="CKZ55" s="687"/>
      <c r="CLA55" s="687"/>
      <c r="CLB55" s="687"/>
      <c r="CLC55" s="247"/>
      <c r="CLD55" s="248"/>
      <c r="CLE55" s="249"/>
      <c r="CLF55" s="245"/>
      <c r="CLG55" s="246"/>
      <c r="CLH55" s="687"/>
      <c r="CLI55" s="687"/>
      <c r="CLJ55" s="687"/>
      <c r="CLK55" s="247"/>
      <c r="CLL55" s="248"/>
      <c r="CLM55" s="249"/>
      <c r="CLN55" s="245"/>
      <c r="CLO55" s="246"/>
      <c r="CLP55" s="687"/>
      <c r="CLQ55" s="687"/>
      <c r="CLR55" s="687"/>
      <c r="CLS55" s="247"/>
      <c r="CLT55" s="248"/>
      <c r="CLU55" s="249"/>
      <c r="CLV55" s="245"/>
      <c r="CLW55" s="246"/>
      <c r="CLX55" s="687"/>
      <c r="CLY55" s="687"/>
      <c r="CLZ55" s="687"/>
      <c r="CMA55" s="247"/>
      <c r="CMB55" s="248"/>
      <c r="CMC55" s="249"/>
      <c r="CMD55" s="245"/>
      <c r="CME55" s="246"/>
      <c r="CMF55" s="687"/>
      <c r="CMG55" s="687"/>
      <c r="CMH55" s="687"/>
      <c r="CMI55" s="247"/>
      <c r="CMJ55" s="248"/>
      <c r="CMK55" s="249"/>
      <c r="CML55" s="245"/>
      <c r="CMM55" s="246"/>
      <c r="CMN55" s="687"/>
      <c r="CMO55" s="687"/>
      <c r="CMP55" s="687"/>
      <c r="CMQ55" s="247"/>
      <c r="CMR55" s="248"/>
      <c r="CMS55" s="249"/>
      <c r="CMT55" s="245"/>
      <c r="CMU55" s="246"/>
      <c r="CMV55" s="687"/>
      <c r="CMW55" s="687"/>
      <c r="CMX55" s="687"/>
      <c r="CMY55" s="247"/>
      <c r="CMZ55" s="248"/>
      <c r="CNA55" s="249"/>
      <c r="CNB55" s="245"/>
      <c r="CNC55" s="246"/>
      <c r="CND55" s="687"/>
      <c r="CNE55" s="687"/>
      <c r="CNF55" s="687"/>
      <c r="CNG55" s="247"/>
      <c r="CNH55" s="248"/>
      <c r="CNI55" s="249"/>
      <c r="CNJ55" s="245"/>
      <c r="CNK55" s="246"/>
      <c r="CNL55" s="687"/>
      <c r="CNM55" s="687"/>
      <c r="CNN55" s="687"/>
      <c r="CNO55" s="247"/>
      <c r="CNP55" s="248"/>
      <c r="CNQ55" s="249"/>
      <c r="CNR55" s="245"/>
      <c r="CNS55" s="246"/>
      <c r="CNT55" s="687"/>
      <c r="CNU55" s="687"/>
      <c r="CNV55" s="687"/>
      <c r="CNW55" s="247"/>
      <c r="CNX55" s="248"/>
      <c r="CNY55" s="249"/>
      <c r="CNZ55" s="245"/>
      <c r="COA55" s="246"/>
      <c r="COB55" s="687"/>
      <c r="COC55" s="687"/>
      <c r="COD55" s="687"/>
      <c r="COE55" s="247"/>
      <c r="COF55" s="248"/>
      <c r="COG55" s="249"/>
      <c r="COH55" s="245"/>
      <c r="COI55" s="246"/>
      <c r="COJ55" s="687"/>
      <c r="COK55" s="687"/>
      <c r="COL55" s="687"/>
      <c r="COM55" s="247"/>
      <c r="CON55" s="248"/>
      <c r="COO55" s="249"/>
      <c r="COP55" s="245"/>
      <c r="COQ55" s="246"/>
      <c r="COR55" s="687"/>
      <c r="COS55" s="687"/>
      <c r="COT55" s="687"/>
      <c r="COU55" s="247"/>
      <c r="COV55" s="248"/>
      <c r="COW55" s="249"/>
      <c r="COX55" s="245"/>
      <c r="COY55" s="246"/>
      <c r="COZ55" s="687"/>
      <c r="CPA55" s="687"/>
      <c r="CPB55" s="687"/>
      <c r="CPC55" s="247"/>
      <c r="CPD55" s="248"/>
      <c r="CPE55" s="249"/>
      <c r="CPF55" s="245"/>
      <c r="CPG55" s="246"/>
      <c r="CPH55" s="687"/>
      <c r="CPI55" s="687"/>
      <c r="CPJ55" s="687"/>
      <c r="CPK55" s="247"/>
      <c r="CPL55" s="248"/>
      <c r="CPM55" s="249"/>
      <c r="CPN55" s="245"/>
      <c r="CPO55" s="246"/>
      <c r="CPP55" s="687"/>
      <c r="CPQ55" s="687"/>
      <c r="CPR55" s="687"/>
      <c r="CPS55" s="247"/>
      <c r="CPT55" s="248"/>
      <c r="CPU55" s="249"/>
      <c r="CPV55" s="245"/>
      <c r="CPW55" s="246"/>
      <c r="CPX55" s="687"/>
      <c r="CPY55" s="687"/>
      <c r="CPZ55" s="687"/>
      <c r="CQA55" s="247"/>
      <c r="CQB55" s="248"/>
      <c r="CQC55" s="249"/>
      <c r="CQD55" s="245"/>
      <c r="CQE55" s="246"/>
      <c r="CQF55" s="687"/>
      <c r="CQG55" s="687"/>
      <c r="CQH55" s="687"/>
      <c r="CQI55" s="247"/>
      <c r="CQJ55" s="248"/>
      <c r="CQK55" s="249"/>
      <c r="CQL55" s="245"/>
      <c r="CQM55" s="246"/>
      <c r="CQN55" s="687"/>
      <c r="CQO55" s="687"/>
      <c r="CQP55" s="687"/>
      <c r="CQQ55" s="247"/>
      <c r="CQR55" s="248"/>
      <c r="CQS55" s="249"/>
      <c r="CQT55" s="245"/>
      <c r="CQU55" s="246"/>
      <c r="CQV55" s="687"/>
      <c r="CQW55" s="687"/>
      <c r="CQX55" s="687"/>
      <c r="CQY55" s="247"/>
      <c r="CQZ55" s="248"/>
      <c r="CRA55" s="249"/>
      <c r="CRB55" s="245"/>
      <c r="CRC55" s="246"/>
      <c r="CRD55" s="687"/>
      <c r="CRE55" s="687"/>
      <c r="CRF55" s="687"/>
      <c r="CRG55" s="247"/>
      <c r="CRH55" s="248"/>
      <c r="CRI55" s="249"/>
      <c r="CRJ55" s="245"/>
      <c r="CRK55" s="246"/>
      <c r="CRL55" s="687"/>
      <c r="CRM55" s="687"/>
      <c r="CRN55" s="687"/>
      <c r="CRO55" s="247"/>
      <c r="CRP55" s="248"/>
      <c r="CRQ55" s="249"/>
      <c r="CRR55" s="245"/>
      <c r="CRS55" s="246"/>
      <c r="CRT55" s="687"/>
      <c r="CRU55" s="687"/>
      <c r="CRV55" s="687"/>
      <c r="CRW55" s="247"/>
      <c r="CRX55" s="248"/>
      <c r="CRY55" s="249"/>
      <c r="CRZ55" s="245"/>
      <c r="CSA55" s="246"/>
      <c r="CSB55" s="687"/>
      <c r="CSC55" s="687"/>
      <c r="CSD55" s="687"/>
      <c r="CSE55" s="247"/>
      <c r="CSF55" s="248"/>
      <c r="CSG55" s="249"/>
      <c r="CSH55" s="245"/>
      <c r="CSI55" s="246"/>
      <c r="CSJ55" s="687"/>
      <c r="CSK55" s="687"/>
      <c r="CSL55" s="687"/>
      <c r="CSM55" s="247"/>
      <c r="CSN55" s="248"/>
      <c r="CSO55" s="249"/>
      <c r="CSP55" s="245"/>
      <c r="CSQ55" s="246"/>
      <c r="CSR55" s="687"/>
      <c r="CSS55" s="687"/>
      <c r="CST55" s="687"/>
      <c r="CSU55" s="247"/>
      <c r="CSV55" s="248"/>
      <c r="CSW55" s="249"/>
      <c r="CSX55" s="245"/>
      <c r="CSY55" s="246"/>
      <c r="CSZ55" s="687"/>
      <c r="CTA55" s="687"/>
      <c r="CTB55" s="687"/>
      <c r="CTC55" s="247"/>
      <c r="CTD55" s="248"/>
      <c r="CTE55" s="249"/>
      <c r="CTF55" s="245"/>
      <c r="CTG55" s="246"/>
      <c r="CTH55" s="687"/>
      <c r="CTI55" s="687"/>
      <c r="CTJ55" s="687"/>
      <c r="CTK55" s="247"/>
      <c r="CTL55" s="248"/>
      <c r="CTM55" s="249"/>
      <c r="CTN55" s="245"/>
      <c r="CTO55" s="246"/>
      <c r="CTP55" s="687"/>
      <c r="CTQ55" s="687"/>
      <c r="CTR55" s="687"/>
      <c r="CTS55" s="247"/>
      <c r="CTT55" s="248"/>
      <c r="CTU55" s="249"/>
      <c r="CTV55" s="245"/>
      <c r="CTW55" s="246"/>
      <c r="CTX55" s="687"/>
      <c r="CTY55" s="687"/>
      <c r="CTZ55" s="687"/>
      <c r="CUA55" s="247"/>
      <c r="CUB55" s="248"/>
      <c r="CUC55" s="249"/>
      <c r="CUD55" s="245"/>
      <c r="CUE55" s="246"/>
      <c r="CUF55" s="687"/>
      <c r="CUG55" s="687"/>
      <c r="CUH55" s="687"/>
      <c r="CUI55" s="247"/>
      <c r="CUJ55" s="248"/>
      <c r="CUK55" s="249"/>
      <c r="CUL55" s="245"/>
      <c r="CUM55" s="246"/>
      <c r="CUN55" s="687"/>
      <c r="CUO55" s="687"/>
      <c r="CUP55" s="687"/>
      <c r="CUQ55" s="247"/>
      <c r="CUR55" s="248"/>
      <c r="CUS55" s="249"/>
      <c r="CUT55" s="245"/>
      <c r="CUU55" s="246"/>
      <c r="CUV55" s="687"/>
      <c r="CUW55" s="687"/>
      <c r="CUX55" s="687"/>
      <c r="CUY55" s="247"/>
      <c r="CUZ55" s="248"/>
      <c r="CVA55" s="249"/>
      <c r="CVB55" s="245"/>
      <c r="CVC55" s="246"/>
      <c r="CVD55" s="687"/>
      <c r="CVE55" s="687"/>
      <c r="CVF55" s="687"/>
      <c r="CVG55" s="247"/>
      <c r="CVH55" s="248"/>
      <c r="CVI55" s="249"/>
      <c r="CVJ55" s="245"/>
      <c r="CVK55" s="246"/>
      <c r="CVL55" s="687"/>
      <c r="CVM55" s="687"/>
      <c r="CVN55" s="687"/>
      <c r="CVO55" s="247"/>
      <c r="CVP55" s="248"/>
      <c r="CVQ55" s="249"/>
      <c r="CVR55" s="245"/>
      <c r="CVS55" s="246"/>
      <c r="CVT55" s="687"/>
      <c r="CVU55" s="687"/>
      <c r="CVV55" s="687"/>
      <c r="CVW55" s="247"/>
      <c r="CVX55" s="248"/>
      <c r="CVY55" s="249"/>
      <c r="CVZ55" s="245"/>
      <c r="CWA55" s="246"/>
      <c r="CWB55" s="687"/>
      <c r="CWC55" s="687"/>
      <c r="CWD55" s="687"/>
      <c r="CWE55" s="247"/>
      <c r="CWF55" s="248"/>
      <c r="CWG55" s="249"/>
      <c r="CWH55" s="245"/>
      <c r="CWI55" s="246"/>
      <c r="CWJ55" s="687"/>
      <c r="CWK55" s="687"/>
      <c r="CWL55" s="687"/>
      <c r="CWM55" s="247"/>
      <c r="CWN55" s="248"/>
      <c r="CWO55" s="249"/>
      <c r="CWP55" s="245"/>
      <c r="CWQ55" s="246"/>
      <c r="CWR55" s="687"/>
      <c r="CWS55" s="687"/>
      <c r="CWT55" s="687"/>
      <c r="CWU55" s="247"/>
      <c r="CWV55" s="248"/>
      <c r="CWW55" s="249"/>
      <c r="CWX55" s="245"/>
      <c r="CWY55" s="246"/>
      <c r="CWZ55" s="687"/>
      <c r="CXA55" s="687"/>
      <c r="CXB55" s="687"/>
      <c r="CXC55" s="247"/>
      <c r="CXD55" s="248"/>
      <c r="CXE55" s="249"/>
      <c r="CXF55" s="245"/>
      <c r="CXG55" s="246"/>
      <c r="CXH55" s="687"/>
      <c r="CXI55" s="687"/>
      <c r="CXJ55" s="687"/>
      <c r="CXK55" s="247"/>
      <c r="CXL55" s="248"/>
      <c r="CXM55" s="249"/>
      <c r="CXN55" s="245"/>
      <c r="CXO55" s="246"/>
      <c r="CXP55" s="687"/>
      <c r="CXQ55" s="687"/>
      <c r="CXR55" s="687"/>
      <c r="CXS55" s="247"/>
      <c r="CXT55" s="248"/>
      <c r="CXU55" s="249"/>
      <c r="CXV55" s="245"/>
      <c r="CXW55" s="246"/>
      <c r="CXX55" s="687"/>
      <c r="CXY55" s="687"/>
      <c r="CXZ55" s="687"/>
      <c r="CYA55" s="247"/>
      <c r="CYB55" s="248"/>
      <c r="CYC55" s="249"/>
      <c r="CYD55" s="245"/>
      <c r="CYE55" s="246"/>
      <c r="CYF55" s="687"/>
      <c r="CYG55" s="687"/>
      <c r="CYH55" s="687"/>
      <c r="CYI55" s="247"/>
      <c r="CYJ55" s="248"/>
      <c r="CYK55" s="249"/>
      <c r="CYL55" s="245"/>
      <c r="CYM55" s="246"/>
      <c r="CYN55" s="687"/>
      <c r="CYO55" s="687"/>
      <c r="CYP55" s="687"/>
      <c r="CYQ55" s="247"/>
      <c r="CYR55" s="248"/>
      <c r="CYS55" s="249"/>
      <c r="CYT55" s="245"/>
      <c r="CYU55" s="246"/>
      <c r="CYV55" s="687"/>
      <c r="CYW55" s="687"/>
      <c r="CYX55" s="687"/>
      <c r="CYY55" s="247"/>
      <c r="CYZ55" s="248"/>
      <c r="CZA55" s="249"/>
      <c r="CZB55" s="245"/>
      <c r="CZC55" s="246"/>
      <c r="CZD55" s="687"/>
      <c r="CZE55" s="687"/>
      <c r="CZF55" s="687"/>
      <c r="CZG55" s="247"/>
      <c r="CZH55" s="248"/>
      <c r="CZI55" s="249"/>
      <c r="CZJ55" s="245"/>
      <c r="CZK55" s="246"/>
      <c r="CZL55" s="687"/>
      <c r="CZM55" s="687"/>
      <c r="CZN55" s="687"/>
      <c r="CZO55" s="247"/>
      <c r="CZP55" s="248"/>
      <c r="CZQ55" s="249"/>
      <c r="CZR55" s="245"/>
      <c r="CZS55" s="246"/>
      <c r="CZT55" s="687"/>
      <c r="CZU55" s="687"/>
      <c r="CZV55" s="687"/>
      <c r="CZW55" s="247"/>
      <c r="CZX55" s="248"/>
      <c r="CZY55" s="249"/>
      <c r="CZZ55" s="245"/>
      <c r="DAA55" s="246"/>
      <c r="DAB55" s="687"/>
      <c r="DAC55" s="687"/>
      <c r="DAD55" s="687"/>
      <c r="DAE55" s="247"/>
      <c r="DAF55" s="248"/>
      <c r="DAG55" s="249"/>
      <c r="DAH55" s="245"/>
      <c r="DAI55" s="246"/>
      <c r="DAJ55" s="687"/>
      <c r="DAK55" s="687"/>
      <c r="DAL55" s="687"/>
      <c r="DAM55" s="247"/>
      <c r="DAN55" s="248"/>
      <c r="DAO55" s="249"/>
      <c r="DAP55" s="245"/>
      <c r="DAQ55" s="246"/>
      <c r="DAR55" s="687"/>
      <c r="DAS55" s="687"/>
      <c r="DAT55" s="687"/>
      <c r="DAU55" s="247"/>
      <c r="DAV55" s="248"/>
      <c r="DAW55" s="249"/>
      <c r="DAX55" s="245"/>
      <c r="DAY55" s="246"/>
      <c r="DAZ55" s="687"/>
      <c r="DBA55" s="687"/>
      <c r="DBB55" s="687"/>
      <c r="DBC55" s="247"/>
      <c r="DBD55" s="248"/>
      <c r="DBE55" s="249"/>
      <c r="DBF55" s="245"/>
      <c r="DBG55" s="246"/>
      <c r="DBH55" s="687"/>
      <c r="DBI55" s="687"/>
      <c r="DBJ55" s="687"/>
      <c r="DBK55" s="247"/>
      <c r="DBL55" s="248"/>
      <c r="DBM55" s="249"/>
      <c r="DBN55" s="245"/>
      <c r="DBO55" s="246"/>
      <c r="DBP55" s="687"/>
      <c r="DBQ55" s="687"/>
      <c r="DBR55" s="687"/>
      <c r="DBS55" s="247"/>
      <c r="DBT55" s="248"/>
      <c r="DBU55" s="249"/>
      <c r="DBV55" s="245"/>
      <c r="DBW55" s="246"/>
      <c r="DBX55" s="687"/>
      <c r="DBY55" s="687"/>
      <c r="DBZ55" s="687"/>
      <c r="DCA55" s="247"/>
      <c r="DCB55" s="248"/>
      <c r="DCC55" s="249"/>
      <c r="DCD55" s="245"/>
      <c r="DCE55" s="246"/>
      <c r="DCF55" s="687"/>
      <c r="DCG55" s="687"/>
      <c r="DCH55" s="687"/>
      <c r="DCI55" s="247"/>
      <c r="DCJ55" s="248"/>
      <c r="DCK55" s="249"/>
      <c r="DCL55" s="245"/>
      <c r="DCM55" s="246"/>
      <c r="DCN55" s="687"/>
      <c r="DCO55" s="687"/>
      <c r="DCP55" s="687"/>
      <c r="DCQ55" s="247"/>
      <c r="DCR55" s="248"/>
      <c r="DCS55" s="249"/>
      <c r="DCT55" s="245"/>
      <c r="DCU55" s="246"/>
      <c r="DCV55" s="687"/>
      <c r="DCW55" s="687"/>
      <c r="DCX55" s="687"/>
      <c r="DCY55" s="247"/>
      <c r="DCZ55" s="248"/>
      <c r="DDA55" s="249"/>
      <c r="DDB55" s="245"/>
      <c r="DDC55" s="246"/>
      <c r="DDD55" s="687"/>
      <c r="DDE55" s="687"/>
      <c r="DDF55" s="687"/>
      <c r="DDG55" s="247"/>
      <c r="DDH55" s="248"/>
      <c r="DDI55" s="249"/>
      <c r="DDJ55" s="245"/>
      <c r="DDK55" s="246"/>
      <c r="DDL55" s="687"/>
      <c r="DDM55" s="687"/>
      <c r="DDN55" s="687"/>
      <c r="DDO55" s="247"/>
      <c r="DDP55" s="248"/>
      <c r="DDQ55" s="249"/>
      <c r="DDR55" s="245"/>
      <c r="DDS55" s="246"/>
      <c r="DDT55" s="687"/>
      <c r="DDU55" s="687"/>
      <c r="DDV55" s="687"/>
      <c r="DDW55" s="247"/>
      <c r="DDX55" s="248"/>
      <c r="DDY55" s="249"/>
      <c r="DDZ55" s="245"/>
      <c r="DEA55" s="246"/>
      <c r="DEB55" s="687"/>
      <c r="DEC55" s="687"/>
      <c r="DED55" s="687"/>
      <c r="DEE55" s="247"/>
      <c r="DEF55" s="248"/>
      <c r="DEG55" s="249"/>
      <c r="DEH55" s="245"/>
      <c r="DEI55" s="246"/>
      <c r="DEJ55" s="687"/>
      <c r="DEK55" s="687"/>
      <c r="DEL55" s="687"/>
      <c r="DEM55" s="247"/>
      <c r="DEN55" s="248"/>
      <c r="DEO55" s="249"/>
      <c r="DEP55" s="245"/>
      <c r="DEQ55" s="246"/>
      <c r="DER55" s="687"/>
      <c r="DES55" s="687"/>
      <c r="DET55" s="687"/>
      <c r="DEU55" s="247"/>
      <c r="DEV55" s="248"/>
      <c r="DEW55" s="249"/>
      <c r="DEX55" s="245"/>
      <c r="DEY55" s="246"/>
      <c r="DEZ55" s="687"/>
      <c r="DFA55" s="687"/>
      <c r="DFB55" s="687"/>
      <c r="DFC55" s="247"/>
      <c r="DFD55" s="248"/>
      <c r="DFE55" s="249"/>
      <c r="DFF55" s="245"/>
      <c r="DFG55" s="246"/>
      <c r="DFH55" s="687"/>
      <c r="DFI55" s="687"/>
      <c r="DFJ55" s="687"/>
      <c r="DFK55" s="247"/>
      <c r="DFL55" s="248"/>
      <c r="DFM55" s="249"/>
      <c r="DFN55" s="245"/>
      <c r="DFO55" s="246"/>
      <c r="DFP55" s="687"/>
      <c r="DFQ55" s="687"/>
      <c r="DFR55" s="687"/>
      <c r="DFS55" s="247"/>
      <c r="DFT55" s="248"/>
      <c r="DFU55" s="249"/>
      <c r="DFV55" s="245"/>
      <c r="DFW55" s="246"/>
      <c r="DFX55" s="687"/>
      <c r="DFY55" s="687"/>
      <c r="DFZ55" s="687"/>
      <c r="DGA55" s="247"/>
      <c r="DGB55" s="248"/>
      <c r="DGC55" s="249"/>
      <c r="DGD55" s="245"/>
      <c r="DGE55" s="246"/>
      <c r="DGF55" s="687"/>
      <c r="DGG55" s="687"/>
      <c r="DGH55" s="687"/>
      <c r="DGI55" s="247"/>
      <c r="DGJ55" s="248"/>
      <c r="DGK55" s="249"/>
      <c r="DGL55" s="245"/>
      <c r="DGM55" s="246"/>
      <c r="DGN55" s="687"/>
      <c r="DGO55" s="687"/>
      <c r="DGP55" s="687"/>
      <c r="DGQ55" s="247"/>
      <c r="DGR55" s="248"/>
      <c r="DGS55" s="249"/>
      <c r="DGT55" s="245"/>
      <c r="DGU55" s="246"/>
      <c r="DGV55" s="687"/>
      <c r="DGW55" s="687"/>
      <c r="DGX55" s="687"/>
      <c r="DGY55" s="247"/>
      <c r="DGZ55" s="248"/>
      <c r="DHA55" s="249"/>
      <c r="DHB55" s="245"/>
      <c r="DHC55" s="246"/>
      <c r="DHD55" s="687"/>
      <c r="DHE55" s="687"/>
      <c r="DHF55" s="687"/>
      <c r="DHG55" s="247"/>
      <c r="DHH55" s="248"/>
      <c r="DHI55" s="249"/>
      <c r="DHJ55" s="245"/>
      <c r="DHK55" s="246"/>
      <c r="DHL55" s="687"/>
      <c r="DHM55" s="687"/>
      <c r="DHN55" s="687"/>
      <c r="DHO55" s="247"/>
      <c r="DHP55" s="248"/>
      <c r="DHQ55" s="249"/>
      <c r="DHR55" s="245"/>
      <c r="DHS55" s="246"/>
      <c r="DHT55" s="687"/>
      <c r="DHU55" s="687"/>
      <c r="DHV55" s="687"/>
      <c r="DHW55" s="247"/>
      <c r="DHX55" s="248"/>
      <c r="DHY55" s="249"/>
      <c r="DHZ55" s="245"/>
      <c r="DIA55" s="246"/>
      <c r="DIB55" s="687"/>
      <c r="DIC55" s="687"/>
      <c r="DID55" s="687"/>
      <c r="DIE55" s="247"/>
      <c r="DIF55" s="248"/>
      <c r="DIG55" s="249"/>
      <c r="DIH55" s="245"/>
      <c r="DII55" s="246"/>
      <c r="DIJ55" s="687"/>
      <c r="DIK55" s="687"/>
      <c r="DIL55" s="687"/>
      <c r="DIM55" s="247"/>
      <c r="DIN55" s="248"/>
      <c r="DIO55" s="249"/>
      <c r="DIP55" s="245"/>
      <c r="DIQ55" s="246"/>
      <c r="DIR55" s="687"/>
      <c r="DIS55" s="687"/>
      <c r="DIT55" s="687"/>
      <c r="DIU55" s="247"/>
      <c r="DIV55" s="248"/>
      <c r="DIW55" s="249"/>
      <c r="DIX55" s="245"/>
      <c r="DIY55" s="246"/>
      <c r="DIZ55" s="687"/>
      <c r="DJA55" s="687"/>
      <c r="DJB55" s="687"/>
      <c r="DJC55" s="247"/>
      <c r="DJD55" s="248"/>
      <c r="DJE55" s="249"/>
      <c r="DJF55" s="245"/>
      <c r="DJG55" s="246"/>
      <c r="DJH55" s="687"/>
      <c r="DJI55" s="687"/>
      <c r="DJJ55" s="687"/>
      <c r="DJK55" s="247"/>
      <c r="DJL55" s="248"/>
      <c r="DJM55" s="249"/>
      <c r="DJN55" s="245"/>
      <c r="DJO55" s="246"/>
      <c r="DJP55" s="687"/>
      <c r="DJQ55" s="687"/>
      <c r="DJR55" s="687"/>
      <c r="DJS55" s="247"/>
      <c r="DJT55" s="248"/>
      <c r="DJU55" s="249"/>
      <c r="DJV55" s="245"/>
      <c r="DJW55" s="246"/>
      <c r="DJX55" s="687"/>
      <c r="DJY55" s="687"/>
      <c r="DJZ55" s="687"/>
      <c r="DKA55" s="247"/>
      <c r="DKB55" s="248"/>
      <c r="DKC55" s="249"/>
      <c r="DKD55" s="245"/>
      <c r="DKE55" s="246"/>
      <c r="DKF55" s="687"/>
      <c r="DKG55" s="687"/>
      <c r="DKH55" s="687"/>
      <c r="DKI55" s="247"/>
      <c r="DKJ55" s="248"/>
      <c r="DKK55" s="249"/>
      <c r="DKL55" s="245"/>
      <c r="DKM55" s="246"/>
      <c r="DKN55" s="687"/>
      <c r="DKO55" s="687"/>
      <c r="DKP55" s="687"/>
      <c r="DKQ55" s="247"/>
      <c r="DKR55" s="248"/>
      <c r="DKS55" s="249"/>
      <c r="DKT55" s="245"/>
      <c r="DKU55" s="246"/>
      <c r="DKV55" s="687"/>
      <c r="DKW55" s="687"/>
      <c r="DKX55" s="687"/>
      <c r="DKY55" s="247"/>
      <c r="DKZ55" s="248"/>
      <c r="DLA55" s="249"/>
      <c r="DLB55" s="245"/>
      <c r="DLC55" s="246"/>
      <c r="DLD55" s="687"/>
      <c r="DLE55" s="687"/>
      <c r="DLF55" s="687"/>
      <c r="DLG55" s="247"/>
      <c r="DLH55" s="248"/>
      <c r="DLI55" s="249"/>
      <c r="DLJ55" s="245"/>
      <c r="DLK55" s="246"/>
      <c r="DLL55" s="687"/>
      <c r="DLM55" s="687"/>
      <c r="DLN55" s="687"/>
      <c r="DLO55" s="247"/>
      <c r="DLP55" s="248"/>
      <c r="DLQ55" s="249"/>
      <c r="DLR55" s="245"/>
      <c r="DLS55" s="246"/>
      <c r="DLT55" s="687"/>
      <c r="DLU55" s="687"/>
      <c r="DLV55" s="687"/>
      <c r="DLW55" s="247"/>
      <c r="DLX55" s="248"/>
      <c r="DLY55" s="249"/>
      <c r="DLZ55" s="245"/>
      <c r="DMA55" s="246"/>
      <c r="DMB55" s="687"/>
      <c r="DMC55" s="687"/>
      <c r="DMD55" s="687"/>
      <c r="DME55" s="247"/>
      <c r="DMF55" s="248"/>
      <c r="DMG55" s="249"/>
      <c r="DMH55" s="245"/>
      <c r="DMI55" s="246"/>
      <c r="DMJ55" s="687"/>
      <c r="DMK55" s="687"/>
      <c r="DML55" s="687"/>
      <c r="DMM55" s="247"/>
      <c r="DMN55" s="248"/>
      <c r="DMO55" s="249"/>
      <c r="DMP55" s="245"/>
      <c r="DMQ55" s="246"/>
      <c r="DMR55" s="687"/>
      <c r="DMS55" s="687"/>
      <c r="DMT55" s="687"/>
      <c r="DMU55" s="247"/>
      <c r="DMV55" s="248"/>
      <c r="DMW55" s="249"/>
      <c r="DMX55" s="245"/>
      <c r="DMY55" s="246"/>
      <c r="DMZ55" s="687"/>
      <c r="DNA55" s="687"/>
      <c r="DNB55" s="687"/>
      <c r="DNC55" s="247"/>
      <c r="DND55" s="248"/>
      <c r="DNE55" s="249"/>
      <c r="DNF55" s="245"/>
      <c r="DNG55" s="246"/>
      <c r="DNH55" s="687"/>
      <c r="DNI55" s="687"/>
      <c r="DNJ55" s="687"/>
      <c r="DNK55" s="247"/>
      <c r="DNL55" s="248"/>
      <c r="DNM55" s="249"/>
      <c r="DNN55" s="245"/>
      <c r="DNO55" s="246"/>
      <c r="DNP55" s="687"/>
      <c r="DNQ55" s="687"/>
      <c r="DNR55" s="687"/>
      <c r="DNS55" s="247"/>
      <c r="DNT55" s="248"/>
      <c r="DNU55" s="249"/>
      <c r="DNV55" s="245"/>
      <c r="DNW55" s="246"/>
      <c r="DNX55" s="687"/>
      <c r="DNY55" s="687"/>
      <c r="DNZ55" s="687"/>
      <c r="DOA55" s="247"/>
      <c r="DOB55" s="248"/>
      <c r="DOC55" s="249"/>
      <c r="DOD55" s="245"/>
      <c r="DOE55" s="246"/>
      <c r="DOF55" s="687"/>
      <c r="DOG55" s="687"/>
      <c r="DOH55" s="687"/>
      <c r="DOI55" s="247"/>
      <c r="DOJ55" s="248"/>
      <c r="DOK55" s="249"/>
      <c r="DOL55" s="245"/>
      <c r="DOM55" s="246"/>
      <c r="DON55" s="687"/>
      <c r="DOO55" s="687"/>
      <c r="DOP55" s="687"/>
      <c r="DOQ55" s="247"/>
      <c r="DOR55" s="248"/>
      <c r="DOS55" s="249"/>
      <c r="DOT55" s="245"/>
      <c r="DOU55" s="246"/>
      <c r="DOV55" s="687"/>
      <c r="DOW55" s="687"/>
      <c r="DOX55" s="687"/>
      <c r="DOY55" s="247"/>
      <c r="DOZ55" s="248"/>
      <c r="DPA55" s="249"/>
      <c r="DPB55" s="245"/>
      <c r="DPC55" s="246"/>
      <c r="DPD55" s="687"/>
      <c r="DPE55" s="687"/>
      <c r="DPF55" s="687"/>
      <c r="DPG55" s="247"/>
      <c r="DPH55" s="248"/>
      <c r="DPI55" s="249"/>
      <c r="DPJ55" s="245"/>
      <c r="DPK55" s="246"/>
      <c r="DPL55" s="687"/>
      <c r="DPM55" s="687"/>
      <c r="DPN55" s="687"/>
      <c r="DPO55" s="247"/>
      <c r="DPP55" s="248"/>
      <c r="DPQ55" s="249"/>
      <c r="DPR55" s="245"/>
      <c r="DPS55" s="246"/>
      <c r="DPT55" s="687"/>
      <c r="DPU55" s="687"/>
      <c r="DPV55" s="687"/>
      <c r="DPW55" s="247"/>
      <c r="DPX55" s="248"/>
      <c r="DPY55" s="249"/>
      <c r="DPZ55" s="245"/>
      <c r="DQA55" s="246"/>
      <c r="DQB55" s="687"/>
      <c r="DQC55" s="687"/>
      <c r="DQD55" s="687"/>
      <c r="DQE55" s="247"/>
      <c r="DQF55" s="248"/>
      <c r="DQG55" s="249"/>
      <c r="DQH55" s="245"/>
      <c r="DQI55" s="246"/>
      <c r="DQJ55" s="687"/>
      <c r="DQK55" s="687"/>
      <c r="DQL55" s="687"/>
      <c r="DQM55" s="247"/>
      <c r="DQN55" s="248"/>
      <c r="DQO55" s="249"/>
      <c r="DQP55" s="245"/>
      <c r="DQQ55" s="246"/>
      <c r="DQR55" s="687"/>
      <c r="DQS55" s="687"/>
      <c r="DQT55" s="687"/>
      <c r="DQU55" s="247"/>
      <c r="DQV55" s="248"/>
      <c r="DQW55" s="249"/>
      <c r="DQX55" s="245"/>
      <c r="DQY55" s="246"/>
      <c r="DQZ55" s="687"/>
      <c r="DRA55" s="687"/>
      <c r="DRB55" s="687"/>
      <c r="DRC55" s="247"/>
      <c r="DRD55" s="248"/>
      <c r="DRE55" s="249"/>
      <c r="DRF55" s="245"/>
      <c r="DRG55" s="246"/>
      <c r="DRH55" s="687"/>
      <c r="DRI55" s="687"/>
      <c r="DRJ55" s="687"/>
      <c r="DRK55" s="247"/>
      <c r="DRL55" s="248"/>
      <c r="DRM55" s="249"/>
      <c r="DRN55" s="245"/>
      <c r="DRO55" s="246"/>
      <c r="DRP55" s="687"/>
      <c r="DRQ55" s="687"/>
      <c r="DRR55" s="687"/>
      <c r="DRS55" s="247"/>
      <c r="DRT55" s="248"/>
      <c r="DRU55" s="249"/>
      <c r="DRV55" s="245"/>
      <c r="DRW55" s="246"/>
      <c r="DRX55" s="687"/>
      <c r="DRY55" s="687"/>
      <c r="DRZ55" s="687"/>
      <c r="DSA55" s="247"/>
      <c r="DSB55" s="248"/>
      <c r="DSC55" s="249"/>
      <c r="DSD55" s="245"/>
      <c r="DSE55" s="246"/>
      <c r="DSF55" s="687"/>
      <c r="DSG55" s="687"/>
      <c r="DSH55" s="687"/>
      <c r="DSI55" s="247"/>
      <c r="DSJ55" s="248"/>
      <c r="DSK55" s="249"/>
      <c r="DSL55" s="245"/>
      <c r="DSM55" s="246"/>
      <c r="DSN55" s="687"/>
      <c r="DSO55" s="687"/>
      <c r="DSP55" s="687"/>
      <c r="DSQ55" s="247"/>
      <c r="DSR55" s="248"/>
      <c r="DSS55" s="249"/>
      <c r="DST55" s="245"/>
      <c r="DSU55" s="246"/>
      <c r="DSV55" s="687"/>
      <c r="DSW55" s="687"/>
      <c r="DSX55" s="687"/>
      <c r="DSY55" s="247"/>
      <c r="DSZ55" s="248"/>
      <c r="DTA55" s="249"/>
      <c r="DTB55" s="245"/>
      <c r="DTC55" s="246"/>
      <c r="DTD55" s="687"/>
      <c r="DTE55" s="687"/>
      <c r="DTF55" s="687"/>
      <c r="DTG55" s="247"/>
      <c r="DTH55" s="248"/>
      <c r="DTI55" s="249"/>
      <c r="DTJ55" s="245"/>
      <c r="DTK55" s="246"/>
      <c r="DTL55" s="687"/>
      <c r="DTM55" s="687"/>
      <c r="DTN55" s="687"/>
      <c r="DTO55" s="247"/>
      <c r="DTP55" s="248"/>
      <c r="DTQ55" s="249"/>
      <c r="DTR55" s="245"/>
      <c r="DTS55" s="246"/>
      <c r="DTT55" s="687"/>
      <c r="DTU55" s="687"/>
      <c r="DTV55" s="687"/>
      <c r="DTW55" s="247"/>
      <c r="DTX55" s="248"/>
      <c r="DTY55" s="249"/>
      <c r="DTZ55" s="245"/>
      <c r="DUA55" s="246"/>
      <c r="DUB55" s="687"/>
      <c r="DUC55" s="687"/>
      <c r="DUD55" s="687"/>
      <c r="DUE55" s="247"/>
      <c r="DUF55" s="248"/>
      <c r="DUG55" s="249"/>
      <c r="DUH55" s="245"/>
      <c r="DUI55" s="246"/>
      <c r="DUJ55" s="687"/>
      <c r="DUK55" s="687"/>
      <c r="DUL55" s="687"/>
      <c r="DUM55" s="247"/>
      <c r="DUN55" s="248"/>
      <c r="DUO55" s="249"/>
      <c r="DUP55" s="245"/>
      <c r="DUQ55" s="246"/>
      <c r="DUR55" s="687"/>
      <c r="DUS55" s="687"/>
      <c r="DUT55" s="687"/>
      <c r="DUU55" s="247"/>
      <c r="DUV55" s="248"/>
      <c r="DUW55" s="249"/>
      <c r="DUX55" s="245"/>
      <c r="DUY55" s="246"/>
      <c r="DUZ55" s="687"/>
      <c r="DVA55" s="687"/>
      <c r="DVB55" s="687"/>
      <c r="DVC55" s="247"/>
      <c r="DVD55" s="248"/>
      <c r="DVE55" s="249"/>
      <c r="DVF55" s="245"/>
      <c r="DVG55" s="246"/>
      <c r="DVH55" s="687"/>
      <c r="DVI55" s="687"/>
      <c r="DVJ55" s="687"/>
      <c r="DVK55" s="247"/>
      <c r="DVL55" s="248"/>
      <c r="DVM55" s="249"/>
      <c r="DVN55" s="245"/>
      <c r="DVO55" s="246"/>
      <c r="DVP55" s="687"/>
      <c r="DVQ55" s="687"/>
      <c r="DVR55" s="687"/>
      <c r="DVS55" s="247"/>
      <c r="DVT55" s="248"/>
      <c r="DVU55" s="249"/>
      <c r="DVV55" s="245"/>
      <c r="DVW55" s="246"/>
      <c r="DVX55" s="687"/>
      <c r="DVY55" s="687"/>
      <c r="DVZ55" s="687"/>
      <c r="DWA55" s="247"/>
      <c r="DWB55" s="248"/>
      <c r="DWC55" s="249"/>
      <c r="DWD55" s="245"/>
      <c r="DWE55" s="246"/>
      <c r="DWF55" s="687"/>
      <c r="DWG55" s="687"/>
      <c r="DWH55" s="687"/>
      <c r="DWI55" s="247"/>
      <c r="DWJ55" s="248"/>
      <c r="DWK55" s="249"/>
      <c r="DWL55" s="245"/>
      <c r="DWM55" s="246"/>
      <c r="DWN55" s="687"/>
      <c r="DWO55" s="687"/>
      <c r="DWP55" s="687"/>
      <c r="DWQ55" s="247"/>
      <c r="DWR55" s="248"/>
      <c r="DWS55" s="249"/>
      <c r="DWT55" s="245"/>
      <c r="DWU55" s="246"/>
      <c r="DWV55" s="687"/>
      <c r="DWW55" s="687"/>
      <c r="DWX55" s="687"/>
      <c r="DWY55" s="247"/>
      <c r="DWZ55" s="248"/>
      <c r="DXA55" s="249"/>
      <c r="DXB55" s="245"/>
      <c r="DXC55" s="246"/>
      <c r="DXD55" s="687"/>
      <c r="DXE55" s="687"/>
      <c r="DXF55" s="687"/>
      <c r="DXG55" s="247"/>
      <c r="DXH55" s="248"/>
      <c r="DXI55" s="249"/>
      <c r="DXJ55" s="245"/>
      <c r="DXK55" s="246"/>
      <c r="DXL55" s="687"/>
      <c r="DXM55" s="687"/>
      <c r="DXN55" s="687"/>
      <c r="DXO55" s="247"/>
      <c r="DXP55" s="248"/>
      <c r="DXQ55" s="249"/>
      <c r="DXR55" s="245"/>
      <c r="DXS55" s="246"/>
      <c r="DXT55" s="687"/>
      <c r="DXU55" s="687"/>
      <c r="DXV55" s="687"/>
      <c r="DXW55" s="247"/>
      <c r="DXX55" s="248"/>
      <c r="DXY55" s="249"/>
      <c r="DXZ55" s="245"/>
      <c r="DYA55" s="246"/>
      <c r="DYB55" s="687"/>
      <c r="DYC55" s="687"/>
      <c r="DYD55" s="687"/>
      <c r="DYE55" s="247"/>
      <c r="DYF55" s="248"/>
      <c r="DYG55" s="249"/>
      <c r="DYH55" s="245"/>
      <c r="DYI55" s="246"/>
      <c r="DYJ55" s="687"/>
      <c r="DYK55" s="687"/>
      <c r="DYL55" s="687"/>
      <c r="DYM55" s="247"/>
      <c r="DYN55" s="248"/>
      <c r="DYO55" s="249"/>
      <c r="DYP55" s="245"/>
      <c r="DYQ55" s="246"/>
      <c r="DYR55" s="687"/>
      <c r="DYS55" s="687"/>
      <c r="DYT55" s="687"/>
      <c r="DYU55" s="247"/>
      <c r="DYV55" s="248"/>
      <c r="DYW55" s="249"/>
      <c r="DYX55" s="245"/>
      <c r="DYY55" s="246"/>
      <c r="DYZ55" s="687"/>
      <c r="DZA55" s="687"/>
      <c r="DZB55" s="687"/>
      <c r="DZC55" s="247"/>
      <c r="DZD55" s="248"/>
      <c r="DZE55" s="249"/>
      <c r="DZF55" s="245"/>
      <c r="DZG55" s="246"/>
      <c r="DZH55" s="687"/>
      <c r="DZI55" s="687"/>
      <c r="DZJ55" s="687"/>
      <c r="DZK55" s="247"/>
      <c r="DZL55" s="248"/>
      <c r="DZM55" s="249"/>
      <c r="DZN55" s="245"/>
      <c r="DZO55" s="246"/>
      <c r="DZP55" s="687"/>
      <c r="DZQ55" s="687"/>
      <c r="DZR55" s="687"/>
      <c r="DZS55" s="247"/>
      <c r="DZT55" s="248"/>
      <c r="DZU55" s="249"/>
      <c r="DZV55" s="245"/>
      <c r="DZW55" s="246"/>
      <c r="DZX55" s="687"/>
      <c r="DZY55" s="687"/>
      <c r="DZZ55" s="687"/>
      <c r="EAA55" s="247"/>
      <c r="EAB55" s="248"/>
      <c r="EAC55" s="249"/>
      <c r="EAD55" s="245"/>
      <c r="EAE55" s="246"/>
      <c r="EAF55" s="687"/>
      <c r="EAG55" s="687"/>
      <c r="EAH55" s="687"/>
      <c r="EAI55" s="247"/>
      <c r="EAJ55" s="248"/>
      <c r="EAK55" s="249"/>
      <c r="EAL55" s="245"/>
      <c r="EAM55" s="246"/>
      <c r="EAN55" s="687"/>
      <c r="EAO55" s="687"/>
      <c r="EAP55" s="687"/>
      <c r="EAQ55" s="247"/>
      <c r="EAR55" s="248"/>
      <c r="EAS55" s="249"/>
      <c r="EAT55" s="245"/>
      <c r="EAU55" s="246"/>
      <c r="EAV55" s="687"/>
      <c r="EAW55" s="687"/>
      <c r="EAX55" s="687"/>
      <c r="EAY55" s="247"/>
      <c r="EAZ55" s="248"/>
      <c r="EBA55" s="249"/>
      <c r="EBB55" s="245"/>
      <c r="EBC55" s="246"/>
      <c r="EBD55" s="687"/>
      <c r="EBE55" s="687"/>
      <c r="EBF55" s="687"/>
      <c r="EBG55" s="247"/>
      <c r="EBH55" s="248"/>
      <c r="EBI55" s="249"/>
      <c r="EBJ55" s="245"/>
      <c r="EBK55" s="246"/>
      <c r="EBL55" s="687"/>
      <c r="EBM55" s="687"/>
      <c r="EBN55" s="687"/>
      <c r="EBO55" s="247"/>
      <c r="EBP55" s="248"/>
      <c r="EBQ55" s="249"/>
      <c r="EBR55" s="245"/>
      <c r="EBS55" s="246"/>
      <c r="EBT55" s="687"/>
      <c r="EBU55" s="687"/>
      <c r="EBV55" s="687"/>
      <c r="EBW55" s="247"/>
      <c r="EBX55" s="248"/>
      <c r="EBY55" s="249"/>
      <c r="EBZ55" s="245"/>
      <c r="ECA55" s="246"/>
      <c r="ECB55" s="687"/>
      <c r="ECC55" s="687"/>
      <c r="ECD55" s="687"/>
      <c r="ECE55" s="247"/>
      <c r="ECF55" s="248"/>
      <c r="ECG55" s="249"/>
      <c r="ECH55" s="245"/>
      <c r="ECI55" s="246"/>
      <c r="ECJ55" s="687"/>
      <c r="ECK55" s="687"/>
      <c r="ECL55" s="687"/>
      <c r="ECM55" s="247"/>
      <c r="ECN55" s="248"/>
      <c r="ECO55" s="249"/>
      <c r="ECP55" s="245"/>
      <c r="ECQ55" s="246"/>
      <c r="ECR55" s="687"/>
      <c r="ECS55" s="687"/>
      <c r="ECT55" s="687"/>
      <c r="ECU55" s="247"/>
      <c r="ECV55" s="248"/>
      <c r="ECW55" s="249"/>
      <c r="ECX55" s="245"/>
      <c r="ECY55" s="246"/>
      <c r="ECZ55" s="687"/>
      <c r="EDA55" s="687"/>
      <c r="EDB55" s="687"/>
      <c r="EDC55" s="247"/>
      <c r="EDD55" s="248"/>
      <c r="EDE55" s="249"/>
      <c r="EDF55" s="245"/>
      <c r="EDG55" s="246"/>
      <c r="EDH55" s="687"/>
      <c r="EDI55" s="687"/>
      <c r="EDJ55" s="687"/>
      <c r="EDK55" s="247"/>
      <c r="EDL55" s="248"/>
      <c r="EDM55" s="249"/>
      <c r="EDN55" s="245"/>
      <c r="EDO55" s="246"/>
      <c r="EDP55" s="687"/>
      <c r="EDQ55" s="687"/>
      <c r="EDR55" s="687"/>
      <c r="EDS55" s="247"/>
      <c r="EDT55" s="248"/>
      <c r="EDU55" s="249"/>
      <c r="EDV55" s="245"/>
      <c r="EDW55" s="246"/>
      <c r="EDX55" s="687"/>
      <c r="EDY55" s="687"/>
      <c r="EDZ55" s="687"/>
      <c r="EEA55" s="247"/>
      <c r="EEB55" s="248"/>
      <c r="EEC55" s="249"/>
      <c r="EED55" s="245"/>
      <c r="EEE55" s="246"/>
      <c r="EEF55" s="687"/>
      <c r="EEG55" s="687"/>
      <c r="EEH55" s="687"/>
      <c r="EEI55" s="247"/>
      <c r="EEJ55" s="248"/>
      <c r="EEK55" s="249"/>
      <c r="EEL55" s="245"/>
      <c r="EEM55" s="246"/>
      <c r="EEN55" s="687"/>
      <c r="EEO55" s="687"/>
      <c r="EEP55" s="687"/>
      <c r="EEQ55" s="247"/>
      <c r="EER55" s="248"/>
      <c r="EES55" s="249"/>
      <c r="EET55" s="245"/>
      <c r="EEU55" s="246"/>
      <c r="EEV55" s="687"/>
      <c r="EEW55" s="687"/>
      <c r="EEX55" s="687"/>
      <c r="EEY55" s="247"/>
      <c r="EEZ55" s="248"/>
      <c r="EFA55" s="249"/>
      <c r="EFB55" s="245"/>
      <c r="EFC55" s="246"/>
      <c r="EFD55" s="687"/>
      <c r="EFE55" s="687"/>
      <c r="EFF55" s="687"/>
      <c r="EFG55" s="247"/>
      <c r="EFH55" s="248"/>
      <c r="EFI55" s="249"/>
      <c r="EFJ55" s="245"/>
      <c r="EFK55" s="246"/>
      <c r="EFL55" s="687"/>
      <c r="EFM55" s="687"/>
      <c r="EFN55" s="687"/>
      <c r="EFO55" s="247"/>
      <c r="EFP55" s="248"/>
      <c r="EFQ55" s="249"/>
      <c r="EFR55" s="245"/>
      <c r="EFS55" s="246"/>
      <c r="EFT55" s="687"/>
      <c r="EFU55" s="687"/>
      <c r="EFV55" s="687"/>
      <c r="EFW55" s="247"/>
      <c r="EFX55" s="248"/>
      <c r="EFY55" s="249"/>
      <c r="EFZ55" s="245"/>
      <c r="EGA55" s="246"/>
      <c r="EGB55" s="687"/>
      <c r="EGC55" s="687"/>
      <c r="EGD55" s="687"/>
      <c r="EGE55" s="247"/>
      <c r="EGF55" s="248"/>
      <c r="EGG55" s="249"/>
      <c r="EGH55" s="245"/>
      <c r="EGI55" s="246"/>
      <c r="EGJ55" s="687"/>
      <c r="EGK55" s="687"/>
      <c r="EGL55" s="687"/>
      <c r="EGM55" s="247"/>
      <c r="EGN55" s="248"/>
      <c r="EGO55" s="249"/>
      <c r="EGP55" s="245"/>
      <c r="EGQ55" s="246"/>
      <c r="EGR55" s="687"/>
      <c r="EGS55" s="687"/>
      <c r="EGT55" s="687"/>
      <c r="EGU55" s="247"/>
      <c r="EGV55" s="248"/>
      <c r="EGW55" s="249"/>
      <c r="EGX55" s="245"/>
      <c r="EGY55" s="246"/>
      <c r="EGZ55" s="687"/>
      <c r="EHA55" s="687"/>
      <c r="EHB55" s="687"/>
      <c r="EHC55" s="247"/>
      <c r="EHD55" s="248"/>
      <c r="EHE55" s="249"/>
      <c r="EHF55" s="245"/>
      <c r="EHG55" s="246"/>
      <c r="EHH55" s="687"/>
      <c r="EHI55" s="687"/>
      <c r="EHJ55" s="687"/>
      <c r="EHK55" s="247"/>
      <c r="EHL55" s="248"/>
      <c r="EHM55" s="249"/>
      <c r="EHN55" s="245"/>
      <c r="EHO55" s="246"/>
      <c r="EHP55" s="687"/>
      <c r="EHQ55" s="687"/>
      <c r="EHR55" s="687"/>
      <c r="EHS55" s="247"/>
      <c r="EHT55" s="248"/>
      <c r="EHU55" s="249"/>
      <c r="EHV55" s="245"/>
      <c r="EHW55" s="246"/>
      <c r="EHX55" s="687"/>
      <c r="EHY55" s="687"/>
      <c r="EHZ55" s="687"/>
      <c r="EIA55" s="247"/>
      <c r="EIB55" s="248"/>
      <c r="EIC55" s="249"/>
      <c r="EID55" s="245"/>
      <c r="EIE55" s="246"/>
      <c r="EIF55" s="687"/>
      <c r="EIG55" s="687"/>
      <c r="EIH55" s="687"/>
      <c r="EII55" s="247"/>
      <c r="EIJ55" s="248"/>
      <c r="EIK55" s="249"/>
      <c r="EIL55" s="245"/>
      <c r="EIM55" s="246"/>
      <c r="EIN55" s="687"/>
      <c r="EIO55" s="687"/>
      <c r="EIP55" s="687"/>
      <c r="EIQ55" s="247"/>
      <c r="EIR55" s="248"/>
      <c r="EIS55" s="249"/>
      <c r="EIT55" s="245"/>
      <c r="EIU55" s="246"/>
      <c r="EIV55" s="687"/>
      <c r="EIW55" s="687"/>
      <c r="EIX55" s="687"/>
      <c r="EIY55" s="247"/>
      <c r="EIZ55" s="248"/>
      <c r="EJA55" s="249"/>
      <c r="EJB55" s="245"/>
      <c r="EJC55" s="246"/>
      <c r="EJD55" s="687"/>
      <c r="EJE55" s="687"/>
      <c r="EJF55" s="687"/>
      <c r="EJG55" s="247"/>
      <c r="EJH55" s="248"/>
      <c r="EJI55" s="249"/>
      <c r="EJJ55" s="245"/>
      <c r="EJK55" s="246"/>
      <c r="EJL55" s="687"/>
      <c r="EJM55" s="687"/>
      <c r="EJN55" s="687"/>
      <c r="EJO55" s="247"/>
      <c r="EJP55" s="248"/>
      <c r="EJQ55" s="249"/>
      <c r="EJR55" s="245"/>
      <c r="EJS55" s="246"/>
      <c r="EJT55" s="687"/>
      <c r="EJU55" s="687"/>
      <c r="EJV55" s="687"/>
      <c r="EJW55" s="247"/>
      <c r="EJX55" s="248"/>
      <c r="EJY55" s="249"/>
      <c r="EJZ55" s="245"/>
      <c r="EKA55" s="246"/>
      <c r="EKB55" s="687"/>
      <c r="EKC55" s="687"/>
      <c r="EKD55" s="687"/>
      <c r="EKE55" s="247"/>
      <c r="EKF55" s="248"/>
      <c r="EKG55" s="249"/>
      <c r="EKH55" s="245"/>
      <c r="EKI55" s="246"/>
      <c r="EKJ55" s="687"/>
      <c r="EKK55" s="687"/>
      <c r="EKL55" s="687"/>
      <c r="EKM55" s="247"/>
      <c r="EKN55" s="248"/>
      <c r="EKO55" s="249"/>
      <c r="EKP55" s="245"/>
      <c r="EKQ55" s="246"/>
      <c r="EKR55" s="687"/>
      <c r="EKS55" s="687"/>
      <c r="EKT55" s="687"/>
      <c r="EKU55" s="247"/>
      <c r="EKV55" s="248"/>
      <c r="EKW55" s="249"/>
      <c r="EKX55" s="245"/>
      <c r="EKY55" s="246"/>
      <c r="EKZ55" s="687"/>
      <c r="ELA55" s="687"/>
      <c r="ELB55" s="687"/>
      <c r="ELC55" s="247"/>
      <c r="ELD55" s="248"/>
      <c r="ELE55" s="249"/>
      <c r="ELF55" s="245"/>
      <c r="ELG55" s="246"/>
      <c r="ELH55" s="687"/>
      <c r="ELI55" s="687"/>
      <c r="ELJ55" s="687"/>
      <c r="ELK55" s="247"/>
      <c r="ELL55" s="248"/>
      <c r="ELM55" s="249"/>
      <c r="ELN55" s="245"/>
      <c r="ELO55" s="246"/>
      <c r="ELP55" s="687"/>
      <c r="ELQ55" s="687"/>
      <c r="ELR55" s="687"/>
      <c r="ELS55" s="247"/>
      <c r="ELT55" s="248"/>
      <c r="ELU55" s="249"/>
      <c r="ELV55" s="245"/>
      <c r="ELW55" s="246"/>
      <c r="ELX55" s="687"/>
      <c r="ELY55" s="687"/>
      <c r="ELZ55" s="687"/>
      <c r="EMA55" s="247"/>
      <c r="EMB55" s="248"/>
      <c r="EMC55" s="249"/>
      <c r="EMD55" s="245"/>
      <c r="EME55" s="246"/>
      <c r="EMF55" s="687"/>
      <c r="EMG55" s="687"/>
      <c r="EMH55" s="687"/>
      <c r="EMI55" s="247"/>
      <c r="EMJ55" s="248"/>
      <c r="EMK55" s="249"/>
      <c r="EML55" s="245"/>
      <c r="EMM55" s="246"/>
      <c r="EMN55" s="687"/>
      <c r="EMO55" s="687"/>
      <c r="EMP55" s="687"/>
      <c r="EMQ55" s="247"/>
      <c r="EMR55" s="248"/>
      <c r="EMS55" s="249"/>
      <c r="EMT55" s="245"/>
      <c r="EMU55" s="246"/>
      <c r="EMV55" s="687"/>
      <c r="EMW55" s="687"/>
      <c r="EMX55" s="687"/>
      <c r="EMY55" s="247"/>
      <c r="EMZ55" s="248"/>
      <c r="ENA55" s="249"/>
      <c r="ENB55" s="245"/>
      <c r="ENC55" s="246"/>
      <c r="END55" s="687"/>
      <c r="ENE55" s="687"/>
      <c r="ENF55" s="687"/>
      <c r="ENG55" s="247"/>
      <c r="ENH55" s="248"/>
      <c r="ENI55" s="249"/>
      <c r="ENJ55" s="245"/>
      <c r="ENK55" s="246"/>
      <c r="ENL55" s="687"/>
      <c r="ENM55" s="687"/>
      <c r="ENN55" s="687"/>
      <c r="ENO55" s="247"/>
      <c r="ENP55" s="248"/>
      <c r="ENQ55" s="249"/>
      <c r="ENR55" s="245"/>
      <c r="ENS55" s="246"/>
      <c r="ENT55" s="687"/>
      <c r="ENU55" s="687"/>
      <c r="ENV55" s="687"/>
      <c r="ENW55" s="247"/>
      <c r="ENX55" s="248"/>
      <c r="ENY55" s="249"/>
      <c r="ENZ55" s="245"/>
      <c r="EOA55" s="246"/>
      <c r="EOB55" s="687"/>
      <c r="EOC55" s="687"/>
      <c r="EOD55" s="687"/>
      <c r="EOE55" s="247"/>
      <c r="EOF55" s="248"/>
      <c r="EOG55" s="249"/>
      <c r="EOH55" s="245"/>
      <c r="EOI55" s="246"/>
      <c r="EOJ55" s="687"/>
      <c r="EOK55" s="687"/>
      <c r="EOL55" s="687"/>
      <c r="EOM55" s="247"/>
      <c r="EON55" s="248"/>
      <c r="EOO55" s="249"/>
      <c r="EOP55" s="245"/>
      <c r="EOQ55" s="246"/>
      <c r="EOR55" s="687"/>
      <c r="EOS55" s="687"/>
      <c r="EOT55" s="687"/>
      <c r="EOU55" s="247"/>
      <c r="EOV55" s="248"/>
      <c r="EOW55" s="249"/>
      <c r="EOX55" s="245"/>
      <c r="EOY55" s="246"/>
      <c r="EOZ55" s="687"/>
      <c r="EPA55" s="687"/>
      <c r="EPB55" s="687"/>
      <c r="EPC55" s="247"/>
      <c r="EPD55" s="248"/>
      <c r="EPE55" s="249"/>
      <c r="EPF55" s="245"/>
      <c r="EPG55" s="246"/>
      <c r="EPH55" s="687"/>
      <c r="EPI55" s="687"/>
      <c r="EPJ55" s="687"/>
      <c r="EPK55" s="247"/>
      <c r="EPL55" s="248"/>
      <c r="EPM55" s="249"/>
      <c r="EPN55" s="245"/>
      <c r="EPO55" s="246"/>
      <c r="EPP55" s="687"/>
      <c r="EPQ55" s="687"/>
      <c r="EPR55" s="687"/>
      <c r="EPS55" s="247"/>
      <c r="EPT55" s="248"/>
      <c r="EPU55" s="249"/>
      <c r="EPV55" s="245"/>
      <c r="EPW55" s="246"/>
      <c r="EPX55" s="687"/>
      <c r="EPY55" s="687"/>
      <c r="EPZ55" s="687"/>
      <c r="EQA55" s="247"/>
      <c r="EQB55" s="248"/>
      <c r="EQC55" s="249"/>
      <c r="EQD55" s="245"/>
      <c r="EQE55" s="246"/>
      <c r="EQF55" s="687"/>
      <c r="EQG55" s="687"/>
      <c r="EQH55" s="687"/>
      <c r="EQI55" s="247"/>
      <c r="EQJ55" s="248"/>
      <c r="EQK55" s="249"/>
      <c r="EQL55" s="245"/>
      <c r="EQM55" s="246"/>
      <c r="EQN55" s="687"/>
      <c r="EQO55" s="687"/>
      <c r="EQP55" s="687"/>
      <c r="EQQ55" s="247"/>
      <c r="EQR55" s="248"/>
      <c r="EQS55" s="249"/>
      <c r="EQT55" s="245"/>
      <c r="EQU55" s="246"/>
      <c r="EQV55" s="687"/>
      <c r="EQW55" s="687"/>
      <c r="EQX55" s="687"/>
      <c r="EQY55" s="247"/>
      <c r="EQZ55" s="248"/>
      <c r="ERA55" s="249"/>
      <c r="ERB55" s="245"/>
      <c r="ERC55" s="246"/>
      <c r="ERD55" s="687"/>
      <c r="ERE55" s="687"/>
      <c r="ERF55" s="687"/>
      <c r="ERG55" s="247"/>
      <c r="ERH55" s="248"/>
      <c r="ERI55" s="249"/>
      <c r="ERJ55" s="245"/>
      <c r="ERK55" s="246"/>
      <c r="ERL55" s="687"/>
      <c r="ERM55" s="687"/>
      <c r="ERN55" s="687"/>
      <c r="ERO55" s="247"/>
      <c r="ERP55" s="248"/>
      <c r="ERQ55" s="249"/>
      <c r="ERR55" s="245"/>
      <c r="ERS55" s="246"/>
      <c r="ERT55" s="687"/>
      <c r="ERU55" s="687"/>
      <c r="ERV55" s="687"/>
      <c r="ERW55" s="247"/>
      <c r="ERX55" s="248"/>
      <c r="ERY55" s="249"/>
      <c r="ERZ55" s="245"/>
      <c r="ESA55" s="246"/>
      <c r="ESB55" s="687"/>
      <c r="ESC55" s="687"/>
      <c r="ESD55" s="687"/>
      <c r="ESE55" s="247"/>
      <c r="ESF55" s="248"/>
      <c r="ESG55" s="249"/>
      <c r="ESH55" s="245"/>
      <c r="ESI55" s="246"/>
      <c r="ESJ55" s="687"/>
      <c r="ESK55" s="687"/>
      <c r="ESL55" s="687"/>
      <c r="ESM55" s="247"/>
      <c r="ESN55" s="248"/>
      <c r="ESO55" s="249"/>
      <c r="ESP55" s="245"/>
      <c r="ESQ55" s="246"/>
      <c r="ESR55" s="687"/>
      <c r="ESS55" s="687"/>
      <c r="EST55" s="687"/>
      <c r="ESU55" s="247"/>
      <c r="ESV55" s="248"/>
      <c r="ESW55" s="249"/>
      <c r="ESX55" s="245"/>
      <c r="ESY55" s="246"/>
      <c r="ESZ55" s="687"/>
      <c r="ETA55" s="687"/>
      <c r="ETB55" s="687"/>
      <c r="ETC55" s="247"/>
      <c r="ETD55" s="248"/>
      <c r="ETE55" s="249"/>
      <c r="ETF55" s="245"/>
      <c r="ETG55" s="246"/>
      <c r="ETH55" s="687"/>
      <c r="ETI55" s="687"/>
      <c r="ETJ55" s="687"/>
      <c r="ETK55" s="247"/>
      <c r="ETL55" s="248"/>
      <c r="ETM55" s="249"/>
      <c r="ETN55" s="245"/>
      <c r="ETO55" s="246"/>
      <c r="ETP55" s="687"/>
      <c r="ETQ55" s="687"/>
      <c r="ETR55" s="687"/>
      <c r="ETS55" s="247"/>
      <c r="ETT55" s="248"/>
      <c r="ETU55" s="249"/>
      <c r="ETV55" s="245"/>
      <c r="ETW55" s="246"/>
      <c r="ETX55" s="687"/>
      <c r="ETY55" s="687"/>
      <c r="ETZ55" s="687"/>
      <c r="EUA55" s="247"/>
      <c r="EUB55" s="248"/>
      <c r="EUC55" s="249"/>
      <c r="EUD55" s="245"/>
      <c r="EUE55" s="246"/>
      <c r="EUF55" s="687"/>
      <c r="EUG55" s="687"/>
      <c r="EUH55" s="687"/>
      <c r="EUI55" s="247"/>
      <c r="EUJ55" s="248"/>
      <c r="EUK55" s="249"/>
      <c r="EUL55" s="245"/>
      <c r="EUM55" s="246"/>
      <c r="EUN55" s="687"/>
      <c r="EUO55" s="687"/>
      <c r="EUP55" s="687"/>
      <c r="EUQ55" s="247"/>
      <c r="EUR55" s="248"/>
      <c r="EUS55" s="249"/>
      <c r="EUT55" s="245"/>
      <c r="EUU55" s="246"/>
      <c r="EUV55" s="687"/>
      <c r="EUW55" s="687"/>
      <c r="EUX55" s="687"/>
      <c r="EUY55" s="247"/>
      <c r="EUZ55" s="248"/>
      <c r="EVA55" s="249"/>
      <c r="EVB55" s="245"/>
      <c r="EVC55" s="246"/>
      <c r="EVD55" s="687"/>
      <c r="EVE55" s="687"/>
      <c r="EVF55" s="687"/>
      <c r="EVG55" s="247"/>
      <c r="EVH55" s="248"/>
      <c r="EVI55" s="249"/>
      <c r="EVJ55" s="245"/>
      <c r="EVK55" s="246"/>
      <c r="EVL55" s="687"/>
      <c r="EVM55" s="687"/>
      <c r="EVN55" s="687"/>
      <c r="EVO55" s="247"/>
      <c r="EVP55" s="248"/>
      <c r="EVQ55" s="249"/>
      <c r="EVR55" s="245"/>
      <c r="EVS55" s="246"/>
      <c r="EVT55" s="687"/>
      <c r="EVU55" s="687"/>
      <c r="EVV55" s="687"/>
      <c r="EVW55" s="247"/>
      <c r="EVX55" s="248"/>
      <c r="EVY55" s="249"/>
      <c r="EVZ55" s="245"/>
      <c r="EWA55" s="246"/>
      <c r="EWB55" s="687"/>
      <c r="EWC55" s="687"/>
      <c r="EWD55" s="687"/>
      <c r="EWE55" s="247"/>
      <c r="EWF55" s="248"/>
      <c r="EWG55" s="249"/>
      <c r="EWH55" s="245"/>
      <c r="EWI55" s="246"/>
      <c r="EWJ55" s="687"/>
      <c r="EWK55" s="687"/>
      <c r="EWL55" s="687"/>
      <c r="EWM55" s="247"/>
      <c r="EWN55" s="248"/>
      <c r="EWO55" s="249"/>
      <c r="EWP55" s="245"/>
      <c r="EWQ55" s="246"/>
      <c r="EWR55" s="687"/>
      <c r="EWS55" s="687"/>
      <c r="EWT55" s="687"/>
      <c r="EWU55" s="247"/>
      <c r="EWV55" s="248"/>
      <c r="EWW55" s="249"/>
      <c r="EWX55" s="245"/>
      <c r="EWY55" s="246"/>
      <c r="EWZ55" s="687"/>
      <c r="EXA55" s="687"/>
      <c r="EXB55" s="687"/>
      <c r="EXC55" s="247"/>
      <c r="EXD55" s="248"/>
      <c r="EXE55" s="249"/>
      <c r="EXF55" s="245"/>
      <c r="EXG55" s="246"/>
      <c r="EXH55" s="687"/>
      <c r="EXI55" s="687"/>
      <c r="EXJ55" s="687"/>
      <c r="EXK55" s="247"/>
      <c r="EXL55" s="248"/>
      <c r="EXM55" s="249"/>
      <c r="EXN55" s="245"/>
      <c r="EXO55" s="246"/>
      <c r="EXP55" s="687"/>
      <c r="EXQ55" s="687"/>
      <c r="EXR55" s="687"/>
      <c r="EXS55" s="247"/>
      <c r="EXT55" s="248"/>
      <c r="EXU55" s="249"/>
      <c r="EXV55" s="245"/>
      <c r="EXW55" s="246"/>
      <c r="EXX55" s="687"/>
      <c r="EXY55" s="687"/>
      <c r="EXZ55" s="687"/>
      <c r="EYA55" s="247"/>
      <c r="EYB55" s="248"/>
      <c r="EYC55" s="249"/>
      <c r="EYD55" s="245"/>
      <c r="EYE55" s="246"/>
      <c r="EYF55" s="687"/>
      <c r="EYG55" s="687"/>
      <c r="EYH55" s="687"/>
      <c r="EYI55" s="247"/>
      <c r="EYJ55" s="248"/>
      <c r="EYK55" s="249"/>
      <c r="EYL55" s="245"/>
      <c r="EYM55" s="246"/>
      <c r="EYN55" s="687"/>
      <c r="EYO55" s="687"/>
      <c r="EYP55" s="687"/>
      <c r="EYQ55" s="247"/>
      <c r="EYR55" s="248"/>
      <c r="EYS55" s="249"/>
      <c r="EYT55" s="245"/>
      <c r="EYU55" s="246"/>
      <c r="EYV55" s="687"/>
      <c r="EYW55" s="687"/>
      <c r="EYX55" s="687"/>
      <c r="EYY55" s="247"/>
      <c r="EYZ55" s="248"/>
      <c r="EZA55" s="249"/>
      <c r="EZB55" s="245"/>
      <c r="EZC55" s="246"/>
      <c r="EZD55" s="687"/>
      <c r="EZE55" s="687"/>
      <c r="EZF55" s="687"/>
      <c r="EZG55" s="247"/>
      <c r="EZH55" s="248"/>
      <c r="EZI55" s="249"/>
      <c r="EZJ55" s="245"/>
      <c r="EZK55" s="246"/>
      <c r="EZL55" s="687"/>
      <c r="EZM55" s="687"/>
      <c r="EZN55" s="687"/>
      <c r="EZO55" s="247"/>
      <c r="EZP55" s="248"/>
      <c r="EZQ55" s="249"/>
      <c r="EZR55" s="245"/>
      <c r="EZS55" s="246"/>
      <c r="EZT55" s="687"/>
      <c r="EZU55" s="687"/>
      <c r="EZV55" s="687"/>
      <c r="EZW55" s="247"/>
      <c r="EZX55" s="248"/>
      <c r="EZY55" s="249"/>
      <c r="EZZ55" s="245"/>
      <c r="FAA55" s="246"/>
      <c r="FAB55" s="687"/>
      <c r="FAC55" s="687"/>
      <c r="FAD55" s="687"/>
      <c r="FAE55" s="247"/>
      <c r="FAF55" s="248"/>
      <c r="FAG55" s="249"/>
      <c r="FAH55" s="245"/>
      <c r="FAI55" s="246"/>
      <c r="FAJ55" s="687"/>
      <c r="FAK55" s="687"/>
      <c r="FAL55" s="687"/>
      <c r="FAM55" s="247"/>
      <c r="FAN55" s="248"/>
      <c r="FAO55" s="249"/>
      <c r="FAP55" s="245"/>
      <c r="FAQ55" s="246"/>
      <c r="FAR55" s="687"/>
      <c r="FAS55" s="687"/>
      <c r="FAT55" s="687"/>
      <c r="FAU55" s="247"/>
      <c r="FAV55" s="248"/>
      <c r="FAW55" s="249"/>
      <c r="FAX55" s="245"/>
      <c r="FAY55" s="246"/>
      <c r="FAZ55" s="687"/>
      <c r="FBA55" s="687"/>
      <c r="FBB55" s="687"/>
      <c r="FBC55" s="247"/>
      <c r="FBD55" s="248"/>
      <c r="FBE55" s="249"/>
      <c r="FBF55" s="245"/>
      <c r="FBG55" s="246"/>
      <c r="FBH55" s="687"/>
      <c r="FBI55" s="687"/>
      <c r="FBJ55" s="687"/>
      <c r="FBK55" s="247"/>
      <c r="FBL55" s="248"/>
      <c r="FBM55" s="249"/>
      <c r="FBN55" s="245"/>
      <c r="FBO55" s="246"/>
      <c r="FBP55" s="687"/>
      <c r="FBQ55" s="687"/>
      <c r="FBR55" s="687"/>
      <c r="FBS55" s="247"/>
      <c r="FBT55" s="248"/>
      <c r="FBU55" s="249"/>
      <c r="FBV55" s="245"/>
      <c r="FBW55" s="246"/>
      <c r="FBX55" s="687"/>
      <c r="FBY55" s="687"/>
      <c r="FBZ55" s="687"/>
      <c r="FCA55" s="247"/>
      <c r="FCB55" s="248"/>
      <c r="FCC55" s="249"/>
      <c r="FCD55" s="245"/>
      <c r="FCE55" s="246"/>
      <c r="FCF55" s="687"/>
      <c r="FCG55" s="687"/>
      <c r="FCH55" s="687"/>
      <c r="FCI55" s="247"/>
      <c r="FCJ55" s="248"/>
      <c r="FCK55" s="249"/>
      <c r="FCL55" s="245"/>
      <c r="FCM55" s="246"/>
      <c r="FCN55" s="687"/>
      <c r="FCO55" s="687"/>
      <c r="FCP55" s="687"/>
      <c r="FCQ55" s="247"/>
      <c r="FCR55" s="248"/>
      <c r="FCS55" s="249"/>
      <c r="FCT55" s="245"/>
      <c r="FCU55" s="246"/>
      <c r="FCV55" s="687"/>
      <c r="FCW55" s="687"/>
      <c r="FCX55" s="687"/>
      <c r="FCY55" s="247"/>
      <c r="FCZ55" s="248"/>
      <c r="FDA55" s="249"/>
      <c r="FDB55" s="245"/>
      <c r="FDC55" s="246"/>
      <c r="FDD55" s="687"/>
      <c r="FDE55" s="687"/>
      <c r="FDF55" s="687"/>
      <c r="FDG55" s="247"/>
      <c r="FDH55" s="248"/>
      <c r="FDI55" s="249"/>
      <c r="FDJ55" s="245"/>
      <c r="FDK55" s="246"/>
      <c r="FDL55" s="687"/>
      <c r="FDM55" s="687"/>
      <c r="FDN55" s="687"/>
      <c r="FDO55" s="247"/>
      <c r="FDP55" s="248"/>
      <c r="FDQ55" s="249"/>
      <c r="FDR55" s="245"/>
      <c r="FDS55" s="246"/>
      <c r="FDT55" s="687"/>
      <c r="FDU55" s="687"/>
      <c r="FDV55" s="687"/>
      <c r="FDW55" s="247"/>
      <c r="FDX55" s="248"/>
      <c r="FDY55" s="249"/>
      <c r="FDZ55" s="245"/>
      <c r="FEA55" s="246"/>
      <c r="FEB55" s="687"/>
      <c r="FEC55" s="687"/>
      <c r="FED55" s="687"/>
      <c r="FEE55" s="247"/>
      <c r="FEF55" s="248"/>
      <c r="FEG55" s="249"/>
      <c r="FEH55" s="245"/>
      <c r="FEI55" s="246"/>
      <c r="FEJ55" s="687"/>
      <c r="FEK55" s="687"/>
      <c r="FEL55" s="687"/>
      <c r="FEM55" s="247"/>
      <c r="FEN55" s="248"/>
      <c r="FEO55" s="249"/>
      <c r="FEP55" s="245"/>
      <c r="FEQ55" s="246"/>
      <c r="FER55" s="687"/>
      <c r="FES55" s="687"/>
      <c r="FET55" s="687"/>
      <c r="FEU55" s="247"/>
      <c r="FEV55" s="248"/>
      <c r="FEW55" s="249"/>
      <c r="FEX55" s="245"/>
      <c r="FEY55" s="246"/>
      <c r="FEZ55" s="687"/>
      <c r="FFA55" s="687"/>
      <c r="FFB55" s="687"/>
      <c r="FFC55" s="247"/>
      <c r="FFD55" s="248"/>
      <c r="FFE55" s="249"/>
      <c r="FFF55" s="245"/>
      <c r="FFG55" s="246"/>
      <c r="FFH55" s="687"/>
      <c r="FFI55" s="687"/>
      <c r="FFJ55" s="687"/>
      <c r="FFK55" s="247"/>
      <c r="FFL55" s="248"/>
      <c r="FFM55" s="249"/>
      <c r="FFN55" s="245"/>
      <c r="FFO55" s="246"/>
      <c r="FFP55" s="687"/>
      <c r="FFQ55" s="687"/>
      <c r="FFR55" s="687"/>
      <c r="FFS55" s="247"/>
      <c r="FFT55" s="248"/>
      <c r="FFU55" s="249"/>
      <c r="FFV55" s="245"/>
      <c r="FFW55" s="246"/>
      <c r="FFX55" s="687"/>
      <c r="FFY55" s="687"/>
      <c r="FFZ55" s="687"/>
      <c r="FGA55" s="247"/>
      <c r="FGB55" s="248"/>
      <c r="FGC55" s="249"/>
      <c r="FGD55" s="245"/>
      <c r="FGE55" s="246"/>
      <c r="FGF55" s="687"/>
      <c r="FGG55" s="687"/>
      <c r="FGH55" s="687"/>
      <c r="FGI55" s="247"/>
      <c r="FGJ55" s="248"/>
      <c r="FGK55" s="249"/>
      <c r="FGL55" s="245"/>
      <c r="FGM55" s="246"/>
      <c r="FGN55" s="687"/>
      <c r="FGO55" s="687"/>
      <c r="FGP55" s="687"/>
      <c r="FGQ55" s="247"/>
      <c r="FGR55" s="248"/>
      <c r="FGS55" s="249"/>
      <c r="FGT55" s="245"/>
      <c r="FGU55" s="246"/>
      <c r="FGV55" s="687"/>
      <c r="FGW55" s="687"/>
      <c r="FGX55" s="687"/>
      <c r="FGY55" s="247"/>
      <c r="FGZ55" s="248"/>
      <c r="FHA55" s="249"/>
      <c r="FHB55" s="245"/>
      <c r="FHC55" s="246"/>
      <c r="FHD55" s="687"/>
      <c r="FHE55" s="687"/>
      <c r="FHF55" s="687"/>
      <c r="FHG55" s="247"/>
      <c r="FHH55" s="248"/>
      <c r="FHI55" s="249"/>
      <c r="FHJ55" s="245"/>
      <c r="FHK55" s="246"/>
      <c r="FHL55" s="687"/>
      <c r="FHM55" s="687"/>
      <c r="FHN55" s="687"/>
      <c r="FHO55" s="247"/>
      <c r="FHP55" s="248"/>
      <c r="FHQ55" s="249"/>
      <c r="FHR55" s="245"/>
      <c r="FHS55" s="246"/>
      <c r="FHT55" s="687"/>
      <c r="FHU55" s="687"/>
      <c r="FHV55" s="687"/>
      <c r="FHW55" s="247"/>
      <c r="FHX55" s="248"/>
      <c r="FHY55" s="249"/>
      <c r="FHZ55" s="245"/>
      <c r="FIA55" s="246"/>
      <c r="FIB55" s="687"/>
      <c r="FIC55" s="687"/>
      <c r="FID55" s="687"/>
      <c r="FIE55" s="247"/>
      <c r="FIF55" s="248"/>
      <c r="FIG55" s="249"/>
      <c r="FIH55" s="245"/>
      <c r="FII55" s="246"/>
      <c r="FIJ55" s="687"/>
      <c r="FIK55" s="687"/>
      <c r="FIL55" s="687"/>
      <c r="FIM55" s="247"/>
      <c r="FIN55" s="248"/>
      <c r="FIO55" s="249"/>
      <c r="FIP55" s="245"/>
      <c r="FIQ55" s="246"/>
      <c r="FIR55" s="687"/>
      <c r="FIS55" s="687"/>
      <c r="FIT55" s="687"/>
      <c r="FIU55" s="247"/>
      <c r="FIV55" s="248"/>
      <c r="FIW55" s="249"/>
      <c r="FIX55" s="245"/>
      <c r="FIY55" s="246"/>
      <c r="FIZ55" s="687"/>
      <c r="FJA55" s="687"/>
      <c r="FJB55" s="687"/>
      <c r="FJC55" s="247"/>
      <c r="FJD55" s="248"/>
      <c r="FJE55" s="249"/>
      <c r="FJF55" s="245"/>
      <c r="FJG55" s="246"/>
      <c r="FJH55" s="687"/>
      <c r="FJI55" s="687"/>
      <c r="FJJ55" s="687"/>
      <c r="FJK55" s="247"/>
      <c r="FJL55" s="248"/>
      <c r="FJM55" s="249"/>
      <c r="FJN55" s="245"/>
      <c r="FJO55" s="246"/>
      <c r="FJP55" s="687"/>
      <c r="FJQ55" s="687"/>
      <c r="FJR55" s="687"/>
      <c r="FJS55" s="247"/>
      <c r="FJT55" s="248"/>
      <c r="FJU55" s="249"/>
      <c r="FJV55" s="245"/>
      <c r="FJW55" s="246"/>
      <c r="FJX55" s="687"/>
      <c r="FJY55" s="687"/>
      <c r="FJZ55" s="687"/>
      <c r="FKA55" s="247"/>
      <c r="FKB55" s="248"/>
      <c r="FKC55" s="249"/>
      <c r="FKD55" s="245"/>
      <c r="FKE55" s="246"/>
      <c r="FKF55" s="687"/>
      <c r="FKG55" s="687"/>
      <c r="FKH55" s="687"/>
      <c r="FKI55" s="247"/>
      <c r="FKJ55" s="248"/>
      <c r="FKK55" s="249"/>
      <c r="FKL55" s="245"/>
      <c r="FKM55" s="246"/>
      <c r="FKN55" s="687"/>
      <c r="FKO55" s="687"/>
      <c r="FKP55" s="687"/>
      <c r="FKQ55" s="247"/>
      <c r="FKR55" s="248"/>
      <c r="FKS55" s="249"/>
      <c r="FKT55" s="245"/>
      <c r="FKU55" s="246"/>
      <c r="FKV55" s="687"/>
      <c r="FKW55" s="687"/>
      <c r="FKX55" s="687"/>
      <c r="FKY55" s="247"/>
      <c r="FKZ55" s="248"/>
      <c r="FLA55" s="249"/>
      <c r="FLB55" s="245"/>
      <c r="FLC55" s="246"/>
      <c r="FLD55" s="687"/>
      <c r="FLE55" s="687"/>
      <c r="FLF55" s="687"/>
      <c r="FLG55" s="247"/>
      <c r="FLH55" s="248"/>
      <c r="FLI55" s="249"/>
      <c r="FLJ55" s="245"/>
      <c r="FLK55" s="246"/>
      <c r="FLL55" s="687"/>
      <c r="FLM55" s="687"/>
      <c r="FLN55" s="687"/>
      <c r="FLO55" s="247"/>
      <c r="FLP55" s="248"/>
      <c r="FLQ55" s="249"/>
      <c r="FLR55" s="245"/>
      <c r="FLS55" s="246"/>
      <c r="FLT55" s="687"/>
      <c r="FLU55" s="687"/>
      <c r="FLV55" s="687"/>
      <c r="FLW55" s="247"/>
      <c r="FLX55" s="248"/>
      <c r="FLY55" s="249"/>
      <c r="FLZ55" s="245"/>
      <c r="FMA55" s="246"/>
      <c r="FMB55" s="687"/>
      <c r="FMC55" s="687"/>
      <c r="FMD55" s="687"/>
      <c r="FME55" s="247"/>
      <c r="FMF55" s="248"/>
      <c r="FMG55" s="249"/>
      <c r="FMH55" s="245"/>
      <c r="FMI55" s="246"/>
      <c r="FMJ55" s="687"/>
      <c r="FMK55" s="687"/>
      <c r="FML55" s="687"/>
      <c r="FMM55" s="247"/>
      <c r="FMN55" s="248"/>
      <c r="FMO55" s="249"/>
      <c r="FMP55" s="245"/>
      <c r="FMQ55" s="246"/>
      <c r="FMR55" s="687"/>
      <c r="FMS55" s="687"/>
      <c r="FMT55" s="687"/>
      <c r="FMU55" s="247"/>
      <c r="FMV55" s="248"/>
      <c r="FMW55" s="249"/>
      <c r="FMX55" s="245"/>
      <c r="FMY55" s="246"/>
      <c r="FMZ55" s="687"/>
      <c r="FNA55" s="687"/>
      <c r="FNB55" s="687"/>
      <c r="FNC55" s="247"/>
      <c r="FND55" s="248"/>
      <c r="FNE55" s="249"/>
      <c r="FNF55" s="245"/>
      <c r="FNG55" s="246"/>
      <c r="FNH55" s="687"/>
      <c r="FNI55" s="687"/>
      <c r="FNJ55" s="687"/>
      <c r="FNK55" s="247"/>
      <c r="FNL55" s="248"/>
      <c r="FNM55" s="249"/>
      <c r="FNN55" s="245"/>
      <c r="FNO55" s="246"/>
      <c r="FNP55" s="687"/>
      <c r="FNQ55" s="687"/>
      <c r="FNR55" s="687"/>
      <c r="FNS55" s="247"/>
      <c r="FNT55" s="248"/>
      <c r="FNU55" s="249"/>
      <c r="FNV55" s="245"/>
      <c r="FNW55" s="246"/>
      <c r="FNX55" s="687"/>
      <c r="FNY55" s="687"/>
      <c r="FNZ55" s="687"/>
      <c r="FOA55" s="247"/>
      <c r="FOB55" s="248"/>
      <c r="FOC55" s="249"/>
      <c r="FOD55" s="245"/>
      <c r="FOE55" s="246"/>
      <c r="FOF55" s="687"/>
      <c r="FOG55" s="687"/>
      <c r="FOH55" s="687"/>
      <c r="FOI55" s="247"/>
      <c r="FOJ55" s="248"/>
      <c r="FOK55" s="249"/>
      <c r="FOL55" s="245"/>
      <c r="FOM55" s="246"/>
      <c r="FON55" s="687"/>
      <c r="FOO55" s="687"/>
      <c r="FOP55" s="687"/>
      <c r="FOQ55" s="247"/>
      <c r="FOR55" s="248"/>
      <c r="FOS55" s="249"/>
      <c r="FOT55" s="245"/>
      <c r="FOU55" s="246"/>
      <c r="FOV55" s="687"/>
      <c r="FOW55" s="687"/>
      <c r="FOX55" s="687"/>
      <c r="FOY55" s="247"/>
      <c r="FOZ55" s="248"/>
      <c r="FPA55" s="249"/>
      <c r="FPB55" s="245"/>
      <c r="FPC55" s="246"/>
      <c r="FPD55" s="687"/>
      <c r="FPE55" s="687"/>
      <c r="FPF55" s="687"/>
      <c r="FPG55" s="247"/>
      <c r="FPH55" s="248"/>
      <c r="FPI55" s="249"/>
      <c r="FPJ55" s="245"/>
      <c r="FPK55" s="246"/>
      <c r="FPL55" s="687"/>
      <c r="FPM55" s="687"/>
      <c r="FPN55" s="687"/>
      <c r="FPO55" s="247"/>
      <c r="FPP55" s="248"/>
      <c r="FPQ55" s="249"/>
      <c r="FPR55" s="245"/>
      <c r="FPS55" s="246"/>
      <c r="FPT55" s="687"/>
      <c r="FPU55" s="687"/>
      <c r="FPV55" s="687"/>
      <c r="FPW55" s="247"/>
      <c r="FPX55" s="248"/>
      <c r="FPY55" s="249"/>
      <c r="FPZ55" s="245"/>
      <c r="FQA55" s="246"/>
      <c r="FQB55" s="687"/>
      <c r="FQC55" s="687"/>
      <c r="FQD55" s="687"/>
      <c r="FQE55" s="247"/>
      <c r="FQF55" s="248"/>
      <c r="FQG55" s="249"/>
      <c r="FQH55" s="245"/>
      <c r="FQI55" s="246"/>
      <c r="FQJ55" s="687"/>
      <c r="FQK55" s="687"/>
      <c r="FQL55" s="687"/>
      <c r="FQM55" s="247"/>
      <c r="FQN55" s="248"/>
      <c r="FQO55" s="249"/>
      <c r="FQP55" s="245"/>
      <c r="FQQ55" s="246"/>
      <c r="FQR55" s="687"/>
      <c r="FQS55" s="687"/>
      <c r="FQT55" s="687"/>
      <c r="FQU55" s="247"/>
      <c r="FQV55" s="248"/>
      <c r="FQW55" s="249"/>
      <c r="FQX55" s="245"/>
      <c r="FQY55" s="246"/>
      <c r="FQZ55" s="687"/>
      <c r="FRA55" s="687"/>
      <c r="FRB55" s="687"/>
      <c r="FRC55" s="247"/>
      <c r="FRD55" s="248"/>
      <c r="FRE55" s="249"/>
      <c r="FRF55" s="245"/>
      <c r="FRG55" s="246"/>
      <c r="FRH55" s="687"/>
      <c r="FRI55" s="687"/>
      <c r="FRJ55" s="687"/>
      <c r="FRK55" s="247"/>
      <c r="FRL55" s="248"/>
      <c r="FRM55" s="249"/>
      <c r="FRN55" s="245"/>
      <c r="FRO55" s="246"/>
      <c r="FRP55" s="687"/>
      <c r="FRQ55" s="687"/>
      <c r="FRR55" s="687"/>
      <c r="FRS55" s="247"/>
      <c r="FRT55" s="248"/>
      <c r="FRU55" s="249"/>
      <c r="FRV55" s="245"/>
      <c r="FRW55" s="246"/>
      <c r="FRX55" s="687"/>
      <c r="FRY55" s="687"/>
      <c r="FRZ55" s="687"/>
      <c r="FSA55" s="247"/>
      <c r="FSB55" s="248"/>
      <c r="FSC55" s="249"/>
      <c r="FSD55" s="245"/>
      <c r="FSE55" s="246"/>
      <c r="FSF55" s="687"/>
      <c r="FSG55" s="687"/>
      <c r="FSH55" s="687"/>
      <c r="FSI55" s="247"/>
      <c r="FSJ55" s="248"/>
      <c r="FSK55" s="249"/>
      <c r="FSL55" s="245"/>
      <c r="FSM55" s="246"/>
      <c r="FSN55" s="687"/>
      <c r="FSO55" s="687"/>
      <c r="FSP55" s="687"/>
      <c r="FSQ55" s="247"/>
      <c r="FSR55" s="248"/>
      <c r="FSS55" s="249"/>
      <c r="FST55" s="245"/>
      <c r="FSU55" s="246"/>
      <c r="FSV55" s="687"/>
      <c r="FSW55" s="687"/>
      <c r="FSX55" s="687"/>
      <c r="FSY55" s="247"/>
      <c r="FSZ55" s="248"/>
      <c r="FTA55" s="249"/>
      <c r="FTB55" s="245"/>
      <c r="FTC55" s="246"/>
      <c r="FTD55" s="687"/>
      <c r="FTE55" s="687"/>
      <c r="FTF55" s="687"/>
      <c r="FTG55" s="247"/>
      <c r="FTH55" s="248"/>
      <c r="FTI55" s="249"/>
      <c r="FTJ55" s="245"/>
      <c r="FTK55" s="246"/>
      <c r="FTL55" s="687"/>
      <c r="FTM55" s="687"/>
      <c r="FTN55" s="687"/>
      <c r="FTO55" s="247"/>
      <c r="FTP55" s="248"/>
      <c r="FTQ55" s="249"/>
      <c r="FTR55" s="245"/>
      <c r="FTS55" s="246"/>
      <c r="FTT55" s="687"/>
      <c r="FTU55" s="687"/>
      <c r="FTV55" s="687"/>
      <c r="FTW55" s="247"/>
      <c r="FTX55" s="248"/>
      <c r="FTY55" s="249"/>
      <c r="FTZ55" s="245"/>
      <c r="FUA55" s="246"/>
      <c r="FUB55" s="687"/>
      <c r="FUC55" s="687"/>
      <c r="FUD55" s="687"/>
      <c r="FUE55" s="247"/>
      <c r="FUF55" s="248"/>
      <c r="FUG55" s="249"/>
      <c r="FUH55" s="245"/>
      <c r="FUI55" s="246"/>
      <c r="FUJ55" s="687"/>
      <c r="FUK55" s="687"/>
      <c r="FUL55" s="687"/>
      <c r="FUM55" s="247"/>
      <c r="FUN55" s="248"/>
      <c r="FUO55" s="249"/>
      <c r="FUP55" s="245"/>
      <c r="FUQ55" s="246"/>
      <c r="FUR55" s="687"/>
      <c r="FUS55" s="687"/>
      <c r="FUT55" s="687"/>
      <c r="FUU55" s="247"/>
      <c r="FUV55" s="248"/>
      <c r="FUW55" s="249"/>
      <c r="FUX55" s="245"/>
      <c r="FUY55" s="246"/>
      <c r="FUZ55" s="687"/>
      <c r="FVA55" s="687"/>
      <c r="FVB55" s="687"/>
      <c r="FVC55" s="247"/>
      <c r="FVD55" s="248"/>
      <c r="FVE55" s="249"/>
      <c r="FVF55" s="245"/>
      <c r="FVG55" s="246"/>
      <c r="FVH55" s="687"/>
      <c r="FVI55" s="687"/>
      <c r="FVJ55" s="687"/>
      <c r="FVK55" s="247"/>
      <c r="FVL55" s="248"/>
      <c r="FVM55" s="249"/>
      <c r="FVN55" s="245"/>
      <c r="FVO55" s="246"/>
      <c r="FVP55" s="687"/>
      <c r="FVQ55" s="687"/>
      <c r="FVR55" s="687"/>
      <c r="FVS55" s="247"/>
      <c r="FVT55" s="248"/>
      <c r="FVU55" s="249"/>
      <c r="FVV55" s="245"/>
      <c r="FVW55" s="246"/>
      <c r="FVX55" s="687"/>
      <c r="FVY55" s="687"/>
      <c r="FVZ55" s="687"/>
      <c r="FWA55" s="247"/>
      <c r="FWB55" s="248"/>
      <c r="FWC55" s="249"/>
      <c r="FWD55" s="245"/>
      <c r="FWE55" s="246"/>
      <c r="FWF55" s="687"/>
      <c r="FWG55" s="687"/>
      <c r="FWH55" s="687"/>
      <c r="FWI55" s="247"/>
      <c r="FWJ55" s="248"/>
      <c r="FWK55" s="249"/>
      <c r="FWL55" s="245"/>
      <c r="FWM55" s="246"/>
      <c r="FWN55" s="687"/>
      <c r="FWO55" s="687"/>
      <c r="FWP55" s="687"/>
      <c r="FWQ55" s="247"/>
      <c r="FWR55" s="248"/>
      <c r="FWS55" s="249"/>
      <c r="FWT55" s="245"/>
      <c r="FWU55" s="246"/>
      <c r="FWV55" s="687"/>
      <c r="FWW55" s="687"/>
      <c r="FWX55" s="687"/>
      <c r="FWY55" s="247"/>
      <c r="FWZ55" s="248"/>
      <c r="FXA55" s="249"/>
      <c r="FXB55" s="245"/>
      <c r="FXC55" s="246"/>
      <c r="FXD55" s="687"/>
      <c r="FXE55" s="687"/>
      <c r="FXF55" s="687"/>
      <c r="FXG55" s="247"/>
      <c r="FXH55" s="248"/>
      <c r="FXI55" s="249"/>
      <c r="FXJ55" s="245"/>
      <c r="FXK55" s="246"/>
      <c r="FXL55" s="687"/>
      <c r="FXM55" s="687"/>
      <c r="FXN55" s="687"/>
      <c r="FXO55" s="247"/>
      <c r="FXP55" s="248"/>
      <c r="FXQ55" s="249"/>
      <c r="FXR55" s="245"/>
      <c r="FXS55" s="246"/>
      <c r="FXT55" s="687"/>
      <c r="FXU55" s="687"/>
      <c r="FXV55" s="687"/>
      <c r="FXW55" s="247"/>
      <c r="FXX55" s="248"/>
      <c r="FXY55" s="249"/>
      <c r="FXZ55" s="245"/>
      <c r="FYA55" s="246"/>
      <c r="FYB55" s="687"/>
      <c r="FYC55" s="687"/>
      <c r="FYD55" s="687"/>
      <c r="FYE55" s="247"/>
      <c r="FYF55" s="248"/>
      <c r="FYG55" s="249"/>
      <c r="FYH55" s="245"/>
      <c r="FYI55" s="246"/>
      <c r="FYJ55" s="687"/>
      <c r="FYK55" s="687"/>
      <c r="FYL55" s="687"/>
      <c r="FYM55" s="247"/>
      <c r="FYN55" s="248"/>
      <c r="FYO55" s="249"/>
      <c r="FYP55" s="245"/>
      <c r="FYQ55" s="246"/>
      <c r="FYR55" s="687"/>
      <c r="FYS55" s="687"/>
      <c r="FYT55" s="687"/>
      <c r="FYU55" s="247"/>
      <c r="FYV55" s="248"/>
      <c r="FYW55" s="249"/>
      <c r="FYX55" s="245"/>
      <c r="FYY55" s="246"/>
      <c r="FYZ55" s="687"/>
      <c r="FZA55" s="687"/>
      <c r="FZB55" s="687"/>
      <c r="FZC55" s="247"/>
      <c r="FZD55" s="248"/>
      <c r="FZE55" s="249"/>
      <c r="FZF55" s="245"/>
      <c r="FZG55" s="246"/>
      <c r="FZH55" s="687"/>
      <c r="FZI55" s="687"/>
      <c r="FZJ55" s="687"/>
      <c r="FZK55" s="247"/>
      <c r="FZL55" s="248"/>
      <c r="FZM55" s="249"/>
      <c r="FZN55" s="245"/>
      <c r="FZO55" s="246"/>
      <c r="FZP55" s="687"/>
      <c r="FZQ55" s="687"/>
      <c r="FZR55" s="687"/>
      <c r="FZS55" s="247"/>
      <c r="FZT55" s="248"/>
      <c r="FZU55" s="249"/>
      <c r="FZV55" s="245"/>
      <c r="FZW55" s="246"/>
      <c r="FZX55" s="687"/>
      <c r="FZY55" s="687"/>
      <c r="FZZ55" s="687"/>
      <c r="GAA55" s="247"/>
      <c r="GAB55" s="248"/>
      <c r="GAC55" s="249"/>
      <c r="GAD55" s="245"/>
      <c r="GAE55" s="246"/>
      <c r="GAF55" s="687"/>
      <c r="GAG55" s="687"/>
      <c r="GAH55" s="687"/>
      <c r="GAI55" s="247"/>
      <c r="GAJ55" s="248"/>
      <c r="GAK55" s="249"/>
      <c r="GAL55" s="245"/>
      <c r="GAM55" s="246"/>
      <c r="GAN55" s="687"/>
      <c r="GAO55" s="687"/>
      <c r="GAP55" s="687"/>
      <c r="GAQ55" s="247"/>
      <c r="GAR55" s="248"/>
      <c r="GAS55" s="249"/>
      <c r="GAT55" s="245"/>
      <c r="GAU55" s="246"/>
      <c r="GAV55" s="687"/>
      <c r="GAW55" s="687"/>
      <c r="GAX55" s="687"/>
      <c r="GAY55" s="247"/>
      <c r="GAZ55" s="248"/>
      <c r="GBA55" s="249"/>
      <c r="GBB55" s="245"/>
      <c r="GBC55" s="246"/>
      <c r="GBD55" s="687"/>
      <c r="GBE55" s="687"/>
      <c r="GBF55" s="687"/>
      <c r="GBG55" s="247"/>
      <c r="GBH55" s="248"/>
      <c r="GBI55" s="249"/>
      <c r="GBJ55" s="245"/>
      <c r="GBK55" s="246"/>
      <c r="GBL55" s="687"/>
      <c r="GBM55" s="687"/>
      <c r="GBN55" s="687"/>
      <c r="GBO55" s="247"/>
      <c r="GBP55" s="248"/>
      <c r="GBQ55" s="249"/>
      <c r="GBR55" s="245"/>
      <c r="GBS55" s="246"/>
      <c r="GBT55" s="687"/>
      <c r="GBU55" s="687"/>
      <c r="GBV55" s="687"/>
      <c r="GBW55" s="247"/>
      <c r="GBX55" s="248"/>
      <c r="GBY55" s="249"/>
      <c r="GBZ55" s="245"/>
      <c r="GCA55" s="246"/>
      <c r="GCB55" s="687"/>
      <c r="GCC55" s="687"/>
      <c r="GCD55" s="687"/>
      <c r="GCE55" s="247"/>
      <c r="GCF55" s="248"/>
      <c r="GCG55" s="249"/>
      <c r="GCH55" s="245"/>
      <c r="GCI55" s="246"/>
      <c r="GCJ55" s="687"/>
      <c r="GCK55" s="687"/>
      <c r="GCL55" s="687"/>
      <c r="GCM55" s="247"/>
      <c r="GCN55" s="248"/>
      <c r="GCO55" s="249"/>
      <c r="GCP55" s="245"/>
      <c r="GCQ55" s="246"/>
      <c r="GCR55" s="687"/>
      <c r="GCS55" s="687"/>
      <c r="GCT55" s="687"/>
      <c r="GCU55" s="247"/>
      <c r="GCV55" s="248"/>
      <c r="GCW55" s="249"/>
      <c r="GCX55" s="245"/>
      <c r="GCY55" s="246"/>
      <c r="GCZ55" s="687"/>
      <c r="GDA55" s="687"/>
      <c r="GDB55" s="687"/>
      <c r="GDC55" s="247"/>
      <c r="GDD55" s="248"/>
      <c r="GDE55" s="249"/>
      <c r="GDF55" s="245"/>
      <c r="GDG55" s="246"/>
      <c r="GDH55" s="687"/>
      <c r="GDI55" s="687"/>
      <c r="GDJ55" s="687"/>
      <c r="GDK55" s="247"/>
      <c r="GDL55" s="248"/>
      <c r="GDM55" s="249"/>
      <c r="GDN55" s="245"/>
      <c r="GDO55" s="246"/>
      <c r="GDP55" s="687"/>
      <c r="GDQ55" s="687"/>
      <c r="GDR55" s="687"/>
      <c r="GDS55" s="247"/>
      <c r="GDT55" s="248"/>
      <c r="GDU55" s="249"/>
      <c r="GDV55" s="245"/>
      <c r="GDW55" s="246"/>
      <c r="GDX55" s="687"/>
      <c r="GDY55" s="687"/>
      <c r="GDZ55" s="687"/>
      <c r="GEA55" s="247"/>
      <c r="GEB55" s="248"/>
      <c r="GEC55" s="249"/>
      <c r="GED55" s="245"/>
      <c r="GEE55" s="246"/>
      <c r="GEF55" s="687"/>
      <c r="GEG55" s="687"/>
      <c r="GEH55" s="687"/>
      <c r="GEI55" s="247"/>
      <c r="GEJ55" s="248"/>
      <c r="GEK55" s="249"/>
      <c r="GEL55" s="245"/>
      <c r="GEM55" s="246"/>
      <c r="GEN55" s="687"/>
      <c r="GEO55" s="687"/>
      <c r="GEP55" s="687"/>
      <c r="GEQ55" s="247"/>
      <c r="GER55" s="248"/>
      <c r="GES55" s="249"/>
      <c r="GET55" s="245"/>
      <c r="GEU55" s="246"/>
      <c r="GEV55" s="687"/>
      <c r="GEW55" s="687"/>
      <c r="GEX55" s="687"/>
      <c r="GEY55" s="247"/>
      <c r="GEZ55" s="248"/>
      <c r="GFA55" s="249"/>
      <c r="GFB55" s="245"/>
      <c r="GFC55" s="246"/>
      <c r="GFD55" s="687"/>
      <c r="GFE55" s="687"/>
      <c r="GFF55" s="687"/>
      <c r="GFG55" s="247"/>
      <c r="GFH55" s="248"/>
      <c r="GFI55" s="249"/>
      <c r="GFJ55" s="245"/>
      <c r="GFK55" s="246"/>
      <c r="GFL55" s="687"/>
      <c r="GFM55" s="687"/>
      <c r="GFN55" s="687"/>
      <c r="GFO55" s="247"/>
      <c r="GFP55" s="248"/>
      <c r="GFQ55" s="249"/>
      <c r="GFR55" s="245"/>
      <c r="GFS55" s="246"/>
      <c r="GFT55" s="687"/>
      <c r="GFU55" s="687"/>
      <c r="GFV55" s="687"/>
      <c r="GFW55" s="247"/>
      <c r="GFX55" s="248"/>
      <c r="GFY55" s="249"/>
      <c r="GFZ55" s="245"/>
      <c r="GGA55" s="246"/>
      <c r="GGB55" s="687"/>
      <c r="GGC55" s="687"/>
      <c r="GGD55" s="687"/>
      <c r="GGE55" s="247"/>
      <c r="GGF55" s="248"/>
      <c r="GGG55" s="249"/>
      <c r="GGH55" s="245"/>
      <c r="GGI55" s="246"/>
      <c r="GGJ55" s="687"/>
      <c r="GGK55" s="687"/>
      <c r="GGL55" s="687"/>
      <c r="GGM55" s="247"/>
      <c r="GGN55" s="248"/>
      <c r="GGO55" s="249"/>
      <c r="GGP55" s="245"/>
      <c r="GGQ55" s="246"/>
      <c r="GGR55" s="687"/>
      <c r="GGS55" s="687"/>
      <c r="GGT55" s="687"/>
      <c r="GGU55" s="247"/>
      <c r="GGV55" s="248"/>
      <c r="GGW55" s="249"/>
      <c r="GGX55" s="245"/>
      <c r="GGY55" s="246"/>
      <c r="GGZ55" s="687"/>
      <c r="GHA55" s="687"/>
      <c r="GHB55" s="687"/>
      <c r="GHC55" s="247"/>
      <c r="GHD55" s="248"/>
      <c r="GHE55" s="249"/>
      <c r="GHF55" s="245"/>
      <c r="GHG55" s="246"/>
      <c r="GHH55" s="687"/>
      <c r="GHI55" s="687"/>
      <c r="GHJ55" s="687"/>
      <c r="GHK55" s="247"/>
      <c r="GHL55" s="248"/>
      <c r="GHM55" s="249"/>
      <c r="GHN55" s="245"/>
      <c r="GHO55" s="246"/>
      <c r="GHP55" s="687"/>
      <c r="GHQ55" s="687"/>
      <c r="GHR55" s="687"/>
      <c r="GHS55" s="247"/>
      <c r="GHT55" s="248"/>
      <c r="GHU55" s="249"/>
      <c r="GHV55" s="245"/>
      <c r="GHW55" s="246"/>
      <c r="GHX55" s="687"/>
      <c r="GHY55" s="687"/>
      <c r="GHZ55" s="687"/>
      <c r="GIA55" s="247"/>
      <c r="GIB55" s="248"/>
      <c r="GIC55" s="249"/>
      <c r="GID55" s="245"/>
      <c r="GIE55" s="246"/>
      <c r="GIF55" s="687"/>
      <c r="GIG55" s="687"/>
      <c r="GIH55" s="687"/>
      <c r="GII55" s="247"/>
      <c r="GIJ55" s="248"/>
      <c r="GIK55" s="249"/>
      <c r="GIL55" s="245"/>
      <c r="GIM55" s="246"/>
      <c r="GIN55" s="687"/>
      <c r="GIO55" s="687"/>
      <c r="GIP55" s="687"/>
      <c r="GIQ55" s="247"/>
      <c r="GIR55" s="248"/>
      <c r="GIS55" s="249"/>
      <c r="GIT55" s="245"/>
      <c r="GIU55" s="246"/>
      <c r="GIV55" s="687"/>
      <c r="GIW55" s="687"/>
      <c r="GIX55" s="687"/>
      <c r="GIY55" s="247"/>
      <c r="GIZ55" s="248"/>
      <c r="GJA55" s="249"/>
      <c r="GJB55" s="245"/>
      <c r="GJC55" s="246"/>
      <c r="GJD55" s="687"/>
      <c r="GJE55" s="687"/>
      <c r="GJF55" s="687"/>
      <c r="GJG55" s="247"/>
      <c r="GJH55" s="248"/>
      <c r="GJI55" s="249"/>
      <c r="GJJ55" s="245"/>
      <c r="GJK55" s="246"/>
      <c r="GJL55" s="687"/>
      <c r="GJM55" s="687"/>
      <c r="GJN55" s="687"/>
      <c r="GJO55" s="247"/>
      <c r="GJP55" s="248"/>
      <c r="GJQ55" s="249"/>
      <c r="GJR55" s="245"/>
      <c r="GJS55" s="246"/>
      <c r="GJT55" s="687"/>
      <c r="GJU55" s="687"/>
      <c r="GJV55" s="687"/>
      <c r="GJW55" s="247"/>
      <c r="GJX55" s="248"/>
      <c r="GJY55" s="249"/>
      <c r="GJZ55" s="245"/>
      <c r="GKA55" s="246"/>
      <c r="GKB55" s="687"/>
      <c r="GKC55" s="687"/>
      <c r="GKD55" s="687"/>
      <c r="GKE55" s="247"/>
      <c r="GKF55" s="248"/>
      <c r="GKG55" s="249"/>
      <c r="GKH55" s="245"/>
      <c r="GKI55" s="246"/>
      <c r="GKJ55" s="687"/>
      <c r="GKK55" s="687"/>
      <c r="GKL55" s="687"/>
      <c r="GKM55" s="247"/>
      <c r="GKN55" s="248"/>
      <c r="GKO55" s="249"/>
      <c r="GKP55" s="245"/>
      <c r="GKQ55" s="246"/>
      <c r="GKR55" s="687"/>
      <c r="GKS55" s="687"/>
      <c r="GKT55" s="687"/>
      <c r="GKU55" s="247"/>
      <c r="GKV55" s="248"/>
      <c r="GKW55" s="249"/>
      <c r="GKX55" s="245"/>
      <c r="GKY55" s="246"/>
      <c r="GKZ55" s="687"/>
      <c r="GLA55" s="687"/>
      <c r="GLB55" s="687"/>
      <c r="GLC55" s="247"/>
      <c r="GLD55" s="248"/>
      <c r="GLE55" s="249"/>
      <c r="GLF55" s="245"/>
      <c r="GLG55" s="246"/>
      <c r="GLH55" s="687"/>
      <c r="GLI55" s="687"/>
      <c r="GLJ55" s="687"/>
      <c r="GLK55" s="247"/>
      <c r="GLL55" s="248"/>
      <c r="GLM55" s="249"/>
      <c r="GLN55" s="245"/>
      <c r="GLO55" s="246"/>
      <c r="GLP55" s="687"/>
      <c r="GLQ55" s="687"/>
      <c r="GLR55" s="687"/>
      <c r="GLS55" s="247"/>
      <c r="GLT55" s="248"/>
      <c r="GLU55" s="249"/>
      <c r="GLV55" s="245"/>
      <c r="GLW55" s="246"/>
      <c r="GLX55" s="687"/>
      <c r="GLY55" s="687"/>
      <c r="GLZ55" s="687"/>
      <c r="GMA55" s="247"/>
      <c r="GMB55" s="248"/>
      <c r="GMC55" s="249"/>
      <c r="GMD55" s="245"/>
      <c r="GME55" s="246"/>
      <c r="GMF55" s="687"/>
      <c r="GMG55" s="687"/>
      <c r="GMH55" s="687"/>
      <c r="GMI55" s="247"/>
      <c r="GMJ55" s="248"/>
      <c r="GMK55" s="249"/>
      <c r="GML55" s="245"/>
      <c r="GMM55" s="246"/>
      <c r="GMN55" s="687"/>
      <c r="GMO55" s="687"/>
      <c r="GMP55" s="687"/>
      <c r="GMQ55" s="247"/>
      <c r="GMR55" s="248"/>
      <c r="GMS55" s="249"/>
      <c r="GMT55" s="245"/>
      <c r="GMU55" s="246"/>
      <c r="GMV55" s="687"/>
      <c r="GMW55" s="687"/>
      <c r="GMX55" s="687"/>
      <c r="GMY55" s="247"/>
      <c r="GMZ55" s="248"/>
      <c r="GNA55" s="249"/>
      <c r="GNB55" s="245"/>
      <c r="GNC55" s="246"/>
      <c r="GND55" s="687"/>
      <c r="GNE55" s="687"/>
      <c r="GNF55" s="687"/>
      <c r="GNG55" s="247"/>
      <c r="GNH55" s="248"/>
      <c r="GNI55" s="249"/>
      <c r="GNJ55" s="245"/>
      <c r="GNK55" s="246"/>
      <c r="GNL55" s="687"/>
      <c r="GNM55" s="687"/>
      <c r="GNN55" s="687"/>
      <c r="GNO55" s="247"/>
      <c r="GNP55" s="248"/>
      <c r="GNQ55" s="249"/>
      <c r="GNR55" s="245"/>
      <c r="GNS55" s="246"/>
      <c r="GNT55" s="687"/>
      <c r="GNU55" s="687"/>
      <c r="GNV55" s="687"/>
      <c r="GNW55" s="247"/>
      <c r="GNX55" s="248"/>
      <c r="GNY55" s="249"/>
      <c r="GNZ55" s="245"/>
      <c r="GOA55" s="246"/>
      <c r="GOB55" s="687"/>
      <c r="GOC55" s="687"/>
      <c r="GOD55" s="687"/>
      <c r="GOE55" s="247"/>
      <c r="GOF55" s="248"/>
      <c r="GOG55" s="249"/>
      <c r="GOH55" s="245"/>
      <c r="GOI55" s="246"/>
      <c r="GOJ55" s="687"/>
      <c r="GOK55" s="687"/>
      <c r="GOL55" s="687"/>
      <c r="GOM55" s="247"/>
      <c r="GON55" s="248"/>
      <c r="GOO55" s="249"/>
      <c r="GOP55" s="245"/>
      <c r="GOQ55" s="246"/>
      <c r="GOR55" s="687"/>
      <c r="GOS55" s="687"/>
      <c r="GOT55" s="687"/>
      <c r="GOU55" s="247"/>
      <c r="GOV55" s="248"/>
      <c r="GOW55" s="249"/>
      <c r="GOX55" s="245"/>
      <c r="GOY55" s="246"/>
      <c r="GOZ55" s="687"/>
      <c r="GPA55" s="687"/>
      <c r="GPB55" s="687"/>
      <c r="GPC55" s="247"/>
      <c r="GPD55" s="248"/>
      <c r="GPE55" s="249"/>
      <c r="GPF55" s="245"/>
      <c r="GPG55" s="246"/>
      <c r="GPH55" s="687"/>
      <c r="GPI55" s="687"/>
      <c r="GPJ55" s="687"/>
      <c r="GPK55" s="247"/>
      <c r="GPL55" s="248"/>
      <c r="GPM55" s="249"/>
      <c r="GPN55" s="245"/>
      <c r="GPO55" s="246"/>
      <c r="GPP55" s="687"/>
      <c r="GPQ55" s="687"/>
      <c r="GPR55" s="687"/>
      <c r="GPS55" s="247"/>
      <c r="GPT55" s="248"/>
      <c r="GPU55" s="249"/>
      <c r="GPV55" s="245"/>
      <c r="GPW55" s="246"/>
      <c r="GPX55" s="687"/>
      <c r="GPY55" s="687"/>
      <c r="GPZ55" s="687"/>
      <c r="GQA55" s="247"/>
      <c r="GQB55" s="248"/>
      <c r="GQC55" s="249"/>
      <c r="GQD55" s="245"/>
      <c r="GQE55" s="246"/>
      <c r="GQF55" s="687"/>
      <c r="GQG55" s="687"/>
      <c r="GQH55" s="687"/>
      <c r="GQI55" s="247"/>
      <c r="GQJ55" s="248"/>
      <c r="GQK55" s="249"/>
      <c r="GQL55" s="245"/>
      <c r="GQM55" s="246"/>
      <c r="GQN55" s="687"/>
      <c r="GQO55" s="687"/>
      <c r="GQP55" s="687"/>
      <c r="GQQ55" s="247"/>
      <c r="GQR55" s="248"/>
      <c r="GQS55" s="249"/>
      <c r="GQT55" s="245"/>
      <c r="GQU55" s="246"/>
      <c r="GQV55" s="687"/>
      <c r="GQW55" s="687"/>
      <c r="GQX55" s="687"/>
      <c r="GQY55" s="247"/>
      <c r="GQZ55" s="248"/>
      <c r="GRA55" s="249"/>
      <c r="GRB55" s="245"/>
      <c r="GRC55" s="246"/>
      <c r="GRD55" s="687"/>
      <c r="GRE55" s="687"/>
      <c r="GRF55" s="687"/>
      <c r="GRG55" s="247"/>
      <c r="GRH55" s="248"/>
      <c r="GRI55" s="249"/>
      <c r="GRJ55" s="245"/>
      <c r="GRK55" s="246"/>
      <c r="GRL55" s="687"/>
      <c r="GRM55" s="687"/>
      <c r="GRN55" s="687"/>
      <c r="GRO55" s="247"/>
      <c r="GRP55" s="248"/>
      <c r="GRQ55" s="249"/>
      <c r="GRR55" s="245"/>
      <c r="GRS55" s="246"/>
      <c r="GRT55" s="687"/>
      <c r="GRU55" s="687"/>
      <c r="GRV55" s="687"/>
      <c r="GRW55" s="247"/>
      <c r="GRX55" s="248"/>
      <c r="GRY55" s="249"/>
      <c r="GRZ55" s="245"/>
      <c r="GSA55" s="246"/>
      <c r="GSB55" s="687"/>
      <c r="GSC55" s="687"/>
      <c r="GSD55" s="687"/>
      <c r="GSE55" s="247"/>
      <c r="GSF55" s="248"/>
      <c r="GSG55" s="249"/>
      <c r="GSH55" s="245"/>
      <c r="GSI55" s="246"/>
      <c r="GSJ55" s="687"/>
      <c r="GSK55" s="687"/>
      <c r="GSL55" s="687"/>
      <c r="GSM55" s="247"/>
      <c r="GSN55" s="248"/>
      <c r="GSO55" s="249"/>
      <c r="GSP55" s="245"/>
      <c r="GSQ55" s="246"/>
      <c r="GSR55" s="687"/>
      <c r="GSS55" s="687"/>
      <c r="GST55" s="687"/>
      <c r="GSU55" s="247"/>
      <c r="GSV55" s="248"/>
      <c r="GSW55" s="249"/>
      <c r="GSX55" s="245"/>
      <c r="GSY55" s="246"/>
      <c r="GSZ55" s="687"/>
      <c r="GTA55" s="687"/>
      <c r="GTB55" s="687"/>
      <c r="GTC55" s="247"/>
      <c r="GTD55" s="248"/>
      <c r="GTE55" s="249"/>
      <c r="GTF55" s="245"/>
      <c r="GTG55" s="246"/>
      <c r="GTH55" s="687"/>
      <c r="GTI55" s="687"/>
      <c r="GTJ55" s="687"/>
      <c r="GTK55" s="247"/>
      <c r="GTL55" s="248"/>
      <c r="GTM55" s="249"/>
      <c r="GTN55" s="245"/>
      <c r="GTO55" s="246"/>
      <c r="GTP55" s="687"/>
      <c r="GTQ55" s="687"/>
      <c r="GTR55" s="687"/>
      <c r="GTS55" s="247"/>
      <c r="GTT55" s="248"/>
      <c r="GTU55" s="249"/>
      <c r="GTV55" s="245"/>
      <c r="GTW55" s="246"/>
      <c r="GTX55" s="687"/>
      <c r="GTY55" s="687"/>
      <c r="GTZ55" s="687"/>
      <c r="GUA55" s="247"/>
      <c r="GUB55" s="248"/>
      <c r="GUC55" s="249"/>
      <c r="GUD55" s="245"/>
      <c r="GUE55" s="246"/>
      <c r="GUF55" s="687"/>
      <c r="GUG55" s="687"/>
      <c r="GUH55" s="687"/>
      <c r="GUI55" s="247"/>
      <c r="GUJ55" s="248"/>
      <c r="GUK55" s="249"/>
      <c r="GUL55" s="245"/>
      <c r="GUM55" s="246"/>
      <c r="GUN55" s="687"/>
      <c r="GUO55" s="687"/>
      <c r="GUP55" s="687"/>
      <c r="GUQ55" s="247"/>
      <c r="GUR55" s="248"/>
      <c r="GUS55" s="249"/>
      <c r="GUT55" s="245"/>
      <c r="GUU55" s="246"/>
      <c r="GUV55" s="687"/>
      <c r="GUW55" s="687"/>
      <c r="GUX55" s="687"/>
      <c r="GUY55" s="247"/>
      <c r="GUZ55" s="248"/>
      <c r="GVA55" s="249"/>
      <c r="GVB55" s="245"/>
      <c r="GVC55" s="246"/>
      <c r="GVD55" s="687"/>
      <c r="GVE55" s="687"/>
      <c r="GVF55" s="687"/>
      <c r="GVG55" s="247"/>
      <c r="GVH55" s="248"/>
      <c r="GVI55" s="249"/>
      <c r="GVJ55" s="245"/>
      <c r="GVK55" s="246"/>
      <c r="GVL55" s="687"/>
      <c r="GVM55" s="687"/>
      <c r="GVN55" s="687"/>
      <c r="GVO55" s="247"/>
      <c r="GVP55" s="248"/>
      <c r="GVQ55" s="249"/>
      <c r="GVR55" s="245"/>
      <c r="GVS55" s="246"/>
      <c r="GVT55" s="687"/>
      <c r="GVU55" s="687"/>
      <c r="GVV55" s="687"/>
      <c r="GVW55" s="247"/>
      <c r="GVX55" s="248"/>
      <c r="GVY55" s="249"/>
      <c r="GVZ55" s="245"/>
      <c r="GWA55" s="246"/>
      <c r="GWB55" s="687"/>
      <c r="GWC55" s="687"/>
      <c r="GWD55" s="687"/>
      <c r="GWE55" s="247"/>
      <c r="GWF55" s="248"/>
      <c r="GWG55" s="249"/>
      <c r="GWH55" s="245"/>
      <c r="GWI55" s="246"/>
      <c r="GWJ55" s="687"/>
      <c r="GWK55" s="687"/>
      <c r="GWL55" s="687"/>
      <c r="GWM55" s="247"/>
      <c r="GWN55" s="248"/>
      <c r="GWO55" s="249"/>
      <c r="GWP55" s="245"/>
      <c r="GWQ55" s="246"/>
      <c r="GWR55" s="687"/>
      <c r="GWS55" s="687"/>
      <c r="GWT55" s="687"/>
      <c r="GWU55" s="247"/>
      <c r="GWV55" s="248"/>
      <c r="GWW55" s="249"/>
      <c r="GWX55" s="245"/>
      <c r="GWY55" s="246"/>
      <c r="GWZ55" s="687"/>
      <c r="GXA55" s="687"/>
      <c r="GXB55" s="687"/>
      <c r="GXC55" s="247"/>
      <c r="GXD55" s="248"/>
      <c r="GXE55" s="249"/>
      <c r="GXF55" s="245"/>
      <c r="GXG55" s="246"/>
      <c r="GXH55" s="687"/>
      <c r="GXI55" s="687"/>
      <c r="GXJ55" s="687"/>
      <c r="GXK55" s="247"/>
      <c r="GXL55" s="248"/>
      <c r="GXM55" s="249"/>
      <c r="GXN55" s="245"/>
      <c r="GXO55" s="246"/>
      <c r="GXP55" s="687"/>
      <c r="GXQ55" s="687"/>
      <c r="GXR55" s="687"/>
      <c r="GXS55" s="247"/>
      <c r="GXT55" s="248"/>
      <c r="GXU55" s="249"/>
      <c r="GXV55" s="245"/>
      <c r="GXW55" s="246"/>
      <c r="GXX55" s="687"/>
      <c r="GXY55" s="687"/>
      <c r="GXZ55" s="687"/>
      <c r="GYA55" s="247"/>
      <c r="GYB55" s="248"/>
      <c r="GYC55" s="249"/>
      <c r="GYD55" s="245"/>
      <c r="GYE55" s="246"/>
      <c r="GYF55" s="687"/>
      <c r="GYG55" s="687"/>
      <c r="GYH55" s="687"/>
      <c r="GYI55" s="247"/>
      <c r="GYJ55" s="248"/>
      <c r="GYK55" s="249"/>
      <c r="GYL55" s="245"/>
      <c r="GYM55" s="246"/>
      <c r="GYN55" s="687"/>
      <c r="GYO55" s="687"/>
      <c r="GYP55" s="687"/>
      <c r="GYQ55" s="247"/>
      <c r="GYR55" s="248"/>
      <c r="GYS55" s="249"/>
      <c r="GYT55" s="245"/>
      <c r="GYU55" s="246"/>
      <c r="GYV55" s="687"/>
      <c r="GYW55" s="687"/>
      <c r="GYX55" s="687"/>
      <c r="GYY55" s="247"/>
      <c r="GYZ55" s="248"/>
      <c r="GZA55" s="249"/>
      <c r="GZB55" s="245"/>
      <c r="GZC55" s="246"/>
      <c r="GZD55" s="687"/>
      <c r="GZE55" s="687"/>
      <c r="GZF55" s="687"/>
      <c r="GZG55" s="247"/>
      <c r="GZH55" s="248"/>
      <c r="GZI55" s="249"/>
      <c r="GZJ55" s="245"/>
      <c r="GZK55" s="246"/>
      <c r="GZL55" s="687"/>
      <c r="GZM55" s="687"/>
      <c r="GZN55" s="687"/>
      <c r="GZO55" s="247"/>
      <c r="GZP55" s="248"/>
      <c r="GZQ55" s="249"/>
      <c r="GZR55" s="245"/>
      <c r="GZS55" s="246"/>
      <c r="GZT55" s="687"/>
      <c r="GZU55" s="687"/>
      <c r="GZV55" s="687"/>
      <c r="GZW55" s="247"/>
      <c r="GZX55" s="248"/>
      <c r="GZY55" s="249"/>
      <c r="GZZ55" s="245"/>
      <c r="HAA55" s="246"/>
      <c r="HAB55" s="687"/>
      <c r="HAC55" s="687"/>
      <c r="HAD55" s="687"/>
      <c r="HAE55" s="247"/>
      <c r="HAF55" s="248"/>
      <c r="HAG55" s="249"/>
      <c r="HAH55" s="245"/>
      <c r="HAI55" s="246"/>
      <c r="HAJ55" s="687"/>
      <c r="HAK55" s="687"/>
      <c r="HAL55" s="687"/>
      <c r="HAM55" s="247"/>
      <c r="HAN55" s="248"/>
      <c r="HAO55" s="249"/>
      <c r="HAP55" s="245"/>
      <c r="HAQ55" s="246"/>
      <c r="HAR55" s="687"/>
      <c r="HAS55" s="687"/>
      <c r="HAT55" s="687"/>
      <c r="HAU55" s="247"/>
      <c r="HAV55" s="248"/>
      <c r="HAW55" s="249"/>
      <c r="HAX55" s="245"/>
      <c r="HAY55" s="246"/>
      <c r="HAZ55" s="687"/>
      <c r="HBA55" s="687"/>
      <c r="HBB55" s="687"/>
      <c r="HBC55" s="247"/>
      <c r="HBD55" s="248"/>
      <c r="HBE55" s="249"/>
      <c r="HBF55" s="245"/>
      <c r="HBG55" s="246"/>
      <c r="HBH55" s="687"/>
      <c r="HBI55" s="687"/>
      <c r="HBJ55" s="687"/>
      <c r="HBK55" s="247"/>
      <c r="HBL55" s="248"/>
      <c r="HBM55" s="249"/>
      <c r="HBN55" s="245"/>
      <c r="HBO55" s="246"/>
      <c r="HBP55" s="687"/>
      <c r="HBQ55" s="687"/>
      <c r="HBR55" s="687"/>
      <c r="HBS55" s="247"/>
      <c r="HBT55" s="248"/>
      <c r="HBU55" s="249"/>
      <c r="HBV55" s="245"/>
      <c r="HBW55" s="246"/>
      <c r="HBX55" s="687"/>
      <c r="HBY55" s="687"/>
      <c r="HBZ55" s="687"/>
      <c r="HCA55" s="247"/>
      <c r="HCB55" s="248"/>
      <c r="HCC55" s="249"/>
      <c r="HCD55" s="245"/>
      <c r="HCE55" s="246"/>
      <c r="HCF55" s="687"/>
      <c r="HCG55" s="687"/>
      <c r="HCH55" s="687"/>
      <c r="HCI55" s="247"/>
      <c r="HCJ55" s="248"/>
      <c r="HCK55" s="249"/>
      <c r="HCL55" s="245"/>
      <c r="HCM55" s="246"/>
      <c r="HCN55" s="687"/>
      <c r="HCO55" s="687"/>
      <c r="HCP55" s="687"/>
      <c r="HCQ55" s="247"/>
      <c r="HCR55" s="248"/>
      <c r="HCS55" s="249"/>
      <c r="HCT55" s="245"/>
      <c r="HCU55" s="246"/>
      <c r="HCV55" s="687"/>
      <c r="HCW55" s="687"/>
      <c r="HCX55" s="687"/>
      <c r="HCY55" s="247"/>
      <c r="HCZ55" s="248"/>
      <c r="HDA55" s="249"/>
      <c r="HDB55" s="245"/>
      <c r="HDC55" s="246"/>
      <c r="HDD55" s="687"/>
      <c r="HDE55" s="687"/>
      <c r="HDF55" s="687"/>
      <c r="HDG55" s="247"/>
      <c r="HDH55" s="248"/>
      <c r="HDI55" s="249"/>
      <c r="HDJ55" s="245"/>
      <c r="HDK55" s="246"/>
      <c r="HDL55" s="687"/>
      <c r="HDM55" s="687"/>
      <c r="HDN55" s="687"/>
      <c r="HDO55" s="247"/>
      <c r="HDP55" s="248"/>
      <c r="HDQ55" s="249"/>
      <c r="HDR55" s="245"/>
      <c r="HDS55" s="246"/>
      <c r="HDT55" s="687"/>
      <c r="HDU55" s="687"/>
      <c r="HDV55" s="687"/>
      <c r="HDW55" s="247"/>
      <c r="HDX55" s="248"/>
      <c r="HDY55" s="249"/>
      <c r="HDZ55" s="245"/>
      <c r="HEA55" s="246"/>
      <c r="HEB55" s="687"/>
      <c r="HEC55" s="687"/>
      <c r="HED55" s="687"/>
      <c r="HEE55" s="247"/>
      <c r="HEF55" s="248"/>
      <c r="HEG55" s="249"/>
      <c r="HEH55" s="245"/>
      <c r="HEI55" s="246"/>
      <c r="HEJ55" s="687"/>
      <c r="HEK55" s="687"/>
      <c r="HEL55" s="687"/>
      <c r="HEM55" s="247"/>
      <c r="HEN55" s="248"/>
      <c r="HEO55" s="249"/>
      <c r="HEP55" s="245"/>
      <c r="HEQ55" s="246"/>
      <c r="HER55" s="687"/>
      <c r="HES55" s="687"/>
      <c r="HET55" s="687"/>
      <c r="HEU55" s="247"/>
      <c r="HEV55" s="248"/>
      <c r="HEW55" s="249"/>
      <c r="HEX55" s="245"/>
      <c r="HEY55" s="246"/>
      <c r="HEZ55" s="687"/>
      <c r="HFA55" s="687"/>
      <c r="HFB55" s="687"/>
      <c r="HFC55" s="247"/>
      <c r="HFD55" s="248"/>
      <c r="HFE55" s="249"/>
      <c r="HFF55" s="245"/>
      <c r="HFG55" s="246"/>
      <c r="HFH55" s="687"/>
      <c r="HFI55" s="687"/>
      <c r="HFJ55" s="687"/>
      <c r="HFK55" s="247"/>
      <c r="HFL55" s="248"/>
      <c r="HFM55" s="249"/>
      <c r="HFN55" s="245"/>
      <c r="HFO55" s="246"/>
      <c r="HFP55" s="687"/>
      <c r="HFQ55" s="687"/>
      <c r="HFR55" s="687"/>
      <c r="HFS55" s="247"/>
      <c r="HFT55" s="248"/>
      <c r="HFU55" s="249"/>
      <c r="HFV55" s="245"/>
      <c r="HFW55" s="246"/>
      <c r="HFX55" s="687"/>
      <c r="HFY55" s="687"/>
      <c r="HFZ55" s="687"/>
      <c r="HGA55" s="247"/>
      <c r="HGB55" s="248"/>
      <c r="HGC55" s="249"/>
      <c r="HGD55" s="245"/>
      <c r="HGE55" s="246"/>
      <c r="HGF55" s="687"/>
      <c r="HGG55" s="687"/>
      <c r="HGH55" s="687"/>
      <c r="HGI55" s="247"/>
      <c r="HGJ55" s="248"/>
      <c r="HGK55" s="249"/>
      <c r="HGL55" s="245"/>
      <c r="HGM55" s="246"/>
      <c r="HGN55" s="687"/>
      <c r="HGO55" s="687"/>
      <c r="HGP55" s="687"/>
      <c r="HGQ55" s="247"/>
      <c r="HGR55" s="248"/>
      <c r="HGS55" s="249"/>
      <c r="HGT55" s="245"/>
      <c r="HGU55" s="246"/>
      <c r="HGV55" s="687"/>
      <c r="HGW55" s="687"/>
      <c r="HGX55" s="687"/>
      <c r="HGY55" s="247"/>
      <c r="HGZ55" s="248"/>
      <c r="HHA55" s="249"/>
      <c r="HHB55" s="245"/>
      <c r="HHC55" s="246"/>
      <c r="HHD55" s="687"/>
      <c r="HHE55" s="687"/>
      <c r="HHF55" s="687"/>
      <c r="HHG55" s="247"/>
      <c r="HHH55" s="248"/>
      <c r="HHI55" s="249"/>
      <c r="HHJ55" s="245"/>
      <c r="HHK55" s="246"/>
      <c r="HHL55" s="687"/>
      <c r="HHM55" s="687"/>
      <c r="HHN55" s="687"/>
      <c r="HHO55" s="247"/>
      <c r="HHP55" s="248"/>
      <c r="HHQ55" s="249"/>
      <c r="HHR55" s="245"/>
      <c r="HHS55" s="246"/>
      <c r="HHT55" s="687"/>
      <c r="HHU55" s="687"/>
      <c r="HHV55" s="687"/>
      <c r="HHW55" s="247"/>
      <c r="HHX55" s="248"/>
      <c r="HHY55" s="249"/>
      <c r="HHZ55" s="245"/>
      <c r="HIA55" s="246"/>
      <c r="HIB55" s="687"/>
      <c r="HIC55" s="687"/>
      <c r="HID55" s="687"/>
      <c r="HIE55" s="247"/>
      <c r="HIF55" s="248"/>
      <c r="HIG55" s="249"/>
      <c r="HIH55" s="245"/>
      <c r="HII55" s="246"/>
      <c r="HIJ55" s="687"/>
      <c r="HIK55" s="687"/>
      <c r="HIL55" s="687"/>
      <c r="HIM55" s="247"/>
      <c r="HIN55" s="248"/>
      <c r="HIO55" s="249"/>
      <c r="HIP55" s="245"/>
      <c r="HIQ55" s="246"/>
      <c r="HIR55" s="687"/>
      <c r="HIS55" s="687"/>
      <c r="HIT55" s="687"/>
      <c r="HIU55" s="247"/>
      <c r="HIV55" s="248"/>
      <c r="HIW55" s="249"/>
      <c r="HIX55" s="245"/>
      <c r="HIY55" s="246"/>
      <c r="HIZ55" s="687"/>
      <c r="HJA55" s="687"/>
      <c r="HJB55" s="687"/>
      <c r="HJC55" s="247"/>
      <c r="HJD55" s="248"/>
      <c r="HJE55" s="249"/>
      <c r="HJF55" s="245"/>
      <c r="HJG55" s="246"/>
      <c r="HJH55" s="687"/>
      <c r="HJI55" s="687"/>
      <c r="HJJ55" s="687"/>
      <c r="HJK55" s="247"/>
      <c r="HJL55" s="248"/>
      <c r="HJM55" s="249"/>
      <c r="HJN55" s="245"/>
      <c r="HJO55" s="246"/>
      <c r="HJP55" s="687"/>
      <c r="HJQ55" s="687"/>
      <c r="HJR55" s="687"/>
      <c r="HJS55" s="247"/>
      <c r="HJT55" s="248"/>
      <c r="HJU55" s="249"/>
      <c r="HJV55" s="245"/>
      <c r="HJW55" s="246"/>
      <c r="HJX55" s="687"/>
      <c r="HJY55" s="687"/>
      <c r="HJZ55" s="687"/>
      <c r="HKA55" s="247"/>
      <c r="HKB55" s="248"/>
      <c r="HKC55" s="249"/>
      <c r="HKD55" s="245"/>
      <c r="HKE55" s="246"/>
      <c r="HKF55" s="687"/>
      <c r="HKG55" s="687"/>
      <c r="HKH55" s="687"/>
      <c r="HKI55" s="247"/>
      <c r="HKJ55" s="248"/>
      <c r="HKK55" s="249"/>
      <c r="HKL55" s="245"/>
      <c r="HKM55" s="246"/>
      <c r="HKN55" s="687"/>
      <c r="HKO55" s="687"/>
      <c r="HKP55" s="687"/>
      <c r="HKQ55" s="247"/>
      <c r="HKR55" s="248"/>
      <c r="HKS55" s="249"/>
      <c r="HKT55" s="245"/>
      <c r="HKU55" s="246"/>
      <c r="HKV55" s="687"/>
      <c r="HKW55" s="687"/>
      <c r="HKX55" s="687"/>
      <c r="HKY55" s="247"/>
      <c r="HKZ55" s="248"/>
      <c r="HLA55" s="249"/>
      <c r="HLB55" s="245"/>
      <c r="HLC55" s="246"/>
      <c r="HLD55" s="687"/>
      <c r="HLE55" s="687"/>
      <c r="HLF55" s="687"/>
      <c r="HLG55" s="247"/>
      <c r="HLH55" s="248"/>
      <c r="HLI55" s="249"/>
      <c r="HLJ55" s="245"/>
      <c r="HLK55" s="246"/>
      <c r="HLL55" s="687"/>
      <c r="HLM55" s="687"/>
      <c r="HLN55" s="687"/>
      <c r="HLO55" s="247"/>
      <c r="HLP55" s="248"/>
      <c r="HLQ55" s="249"/>
      <c r="HLR55" s="245"/>
      <c r="HLS55" s="246"/>
      <c r="HLT55" s="687"/>
      <c r="HLU55" s="687"/>
      <c r="HLV55" s="687"/>
      <c r="HLW55" s="247"/>
      <c r="HLX55" s="248"/>
      <c r="HLY55" s="249"/>
      <c r="HLZ55" s="245"/>
      <c r="HMA55" s="246"/>
      <c r="HMB55" s="687"/>
      <c r="HMC55" s="687"/>
      <c r="HMD55" s="687"/>
      <c r="HME55" s="247"/>
      <c r="HMF55" s="248"/>
      <c r="HMG55" s="249"/>
      <c r="HMH55" s="245"/>
      <c r="HMI55" s="246"/>
      <c r="HMJ55" s="687"/>
      <c r="HMK55" s="687"/>
      <c r="HML55" s="687"/>
      <c r="HMM55" s="247"/>
      <c r="HMN55" s="248"/>
      <c r="HMO55" s="249"/>
      <c r="HMP55" s="245"/>
      <c r="HMQ55" s="246"/>
      <c r="HMR55" s="687"/>
      <c r="HMS55" s="687"/>
      <c r="HMT55" s="687"/>
      <c r="HMU55" s="247"/>
      <c r="HMV55" s="248"/>
      <c r="HMW55" s="249"/>
      <c r="HMX55" s="245"/>
      <c r="HMY55" s="246"/>
      <c r="HMZ55" s="687"/>
      <c r="HNA55" s="687"/>
      <c r="HNB55" s="687"/>
      <c r="HNC55" s="247"/>
      <c r="HND55" s="248"/>
      <c r="HNE55" s="249"/>
      <c r="HNF55" s="245"/>
      <c r="HNG55" s="246"/>
      <c r="HNH55" s="687"/>
      <c r="HNI55" s="687"/>
      <c r="HNJ55" s="687"/>
      <c r="HNK55" s="247"/>
      <c r="HNL55" s="248"/>
      <c r="HNM55" s="249"/>
      <c r="HNN55" s="245"/>
      <c r="HNO55" s="246"/>
      <c r="HNP55" s="687"/>
      <c r="HNQ55" s="687"/>
      <c r="HNR55" s="687"/>
      <c r="HNS55" s="247"/>
      <c r="HNT55" s="248"/>
      <c r="HNU55" s="249"/>
      <c r="HNV55" s="245"/>
      <c r="HNW55" s="246"/>
      <c r="HNX55" s="687"/>
      <c r="HNY55" s="687"/>
      <c r="HNZ55" s="687"/>
      <c r="HOA55" s="247"/>
      <c r="HOB55" s="248"/>
      <c r="HOC55" s="249"/>
      <c r="HOD55" s="245"/>
      <c r="HOE55" s="246"/>
      <c r="HOF55" s="687"/>
      <c r="HOG55" s="687"/>
      <c r="HOH55" s="687"/>
      <c r="HOI55" s="247"/>
      <c r="HOJ55" s="248"/>
      <c r="HOK55" s="249"/>
      <c r="HOL55" s="245"/>
      <c r="HOM55" s="246"/>
      <c r="HON55" s="687"/>
      <c r="HOO55" s="687"/>
      <c r="HOP55" s="687"/>
      <c r="HOQ55" s="247"/>
      <c r="HOR55" s="248"/>
      <c r="HOS55" s="249"/>
      <c r="HOT55" s="245"/>
      <c r="HOU55" s="246"/>
      <c r="HOV55" s="687"/>
      <c r="HOW55" s="687"/>
      <c r="HOX55" s="687"/>
      <c r="HOY55" s="247"/>
      <c r="HOZ55" s="248"/>
      <c r="HPA55" s="249"/>
      <c r="HPB55" s="245"/>
      <c r="HPC55" s="246"/>
      <c r="HPD55" s="687"/>
      <c r="HPE55" s="687"/>
      <c r="HPF55" s="687"/>
      <c r="HPG55" s="247"/>
      <c r="HPH55" s="248"/>
      <c r="HPI55" s="249"/>
      <c r="HPJ55" s="245"/>
      <c r="HPK55" s="246"/>
      <c r="HPL55" s="687"/>
      <c r="HPM55" s="687"/>
      <c r="HPN55" s="687"/>
      <c r="HPO55" s="247"/>
      <c r="HPP55" s="248"/>
      <c r="HPQ55" s="249"/>
      <c r="HPR55" s="245"/>
      <c r="HPS55" s="246"/>
      <c r="HPT55" s="687"/>
      <c r="HPU55" s="687"/>
      <c r="HPV55" s="687"/>
      <c r="HPW55" s="247"/>
      <c r="HPX55" s="248"/>
      <c r="HPY55" s="249"/>
      <c r="HPZ55" s="245"/>
      <c r="HQA55" s="246"/>
      <c r="HQB55" s="687"/>
      <c r="HQC55" s="687"/>
      <c r="HQD55" s="687"/>
      <c r="HQE55" s="247"/>
      <c r="HQF55" s="248"/>
      <c r="HQG55" s="249"/>
      <c r="HQH55" s="245"/>
      <c r="HQI55" s="246"/>
      <c r="HQJ55" s="687"/>
      <c r="HQK55" s="687"/>
      <c r="HQL55" s="687"/>
      <c r="HQM55" s="247"/>
      <c r="HQN55" s="248"/>
      <c r="HQO55" s="249"/>
      <c r="HQP55" s="245"/>
      <c r="HQQ55" s="246"/>
      <c r="HQR55" s="687"/>
      <c r="HQS55" s="687"/>
      <c r="HQT55" s="687"/>
      <c r="HQU55" s="247"/>
      <c r="HQV55" s="248"/>
      <c r="HQW55" s="249"/>
      <c r="HQX55" s="245"/>
      <c r="HQY55" s="246"/>
      <c r="HQZ55" s="687"/>
      <c r="HRA55" s="687"/>
      <c r="HRB55" s="687"/>
      <c r="HRC55" s="247"/>
      <c r="HRD55" s="248"/>
      <c r="HRE55" s="249"/>
      <c r="HRF55" s="245"/>
      <c r="HRG55" s="246"/>
      <c r="HRH55" s="687"/>
      <c r="HRI55" s="687"/>
      <c r="HRJ55" s="687"/>
      <c r="HRK55" s="247"/>
      <c r="HRL55" s="248"/>
      <c r="HRM55" s="249"/>
      <c r="HRN55" s="245"/>
      <c r="HRO55" s="246"/>
      <c r="HRP55" s="687"/>
      <c r="HRQ55" s="687"/>
      <c r="HRR55" s="687"/>
      <c r="HRS55" s="247"/>
      <c r="HRT55" s="248"/>
      <c r="HRU55" s="249"/>
      <c r="HRV55" s="245"/>
      <c r="HRW55" s="246"/>
      <c r="HRX55" s="687"/>
      <c r="HRY55" s="687"/>
      <c r="HRZ55" s="687"/>
      <c r="HSA55" s="247"/>
      <c r="HSB55" s="248"/>
      <c r="HSC55" s="249"/>
      <c r="HSD55" s="245"/>
      <c r="HSE55" s="246"/>
      <c r="HSF55" s="687"/>
      <c r="HSG55" s="687"/>
      <c r="HSH55" s="687"/>
      <c r="HSI55" s="247"/>
      <c r="HSJ55" s="248"/>
      <c r="HSK55" s="249"/>
      <c r="HSL55" s="245"/>
      <c r="HSM55" s="246"/>
      <c r="HSN55" s="687"/>
      <c r="HSO55" s="687"/>
      <c r="HSP55" s="687"/>
      <c r="HSQ55" s="247"/>
      <c r="HSR55" s="248"/>
      <c r="HSS55" s="249"/>
      <c r="HST55" s="245"/>
      <c r="HSU55" s="246"/>
      <c r="HSV55" s="687"/>
      <c r="HSW55" s="687"/>
      <c r="HSX55" s="687"/>
      <c r="HSY55" s="247"/>
      <c r="HSZ55" s="248"/>
      <c r="HTA55" s="249"/>
      <c r="HTB55" s="245"/>
      <c r="HTC55" s="246"/>
      <c r="HTD55" s="687"/>
      <c r="HTE55" s="687"/>
      <c r="HTF55" s="687"/>
      <c r="HTG55" s="247"/>
      <c r="HTH55" s="248"/>
      <c r="HTI55" s="249"/>
      <c r="HTJ55" s="245"/>
      <c r="HTK55" s="246"/>
      <c r="HTL55" s="687"/>
      <c r="HTM55" s="687"/>
      <c r="HTN55" s="687"/>
      <c r="HTO55" s="247"/>
      <c r="HTP55" s="248"/>
      <c r="HTQ55" s="249"/>
      <c r="HTR55" s="245"/>
      <c r="HTS55" s="246"/>
      <c r="HTT55" s="687"/>
      <c r="HTU55" s="687"/>
      <c r="HTV55" s="687"/>
      <c r="HTW55" s="247"/>
      <c r="HTX55" s="248"/>
      <c r="HTY55" s="249"/>
      <c r="HTZ55" s="245"/>
      <c r="HUA55" s="246"/>
      <c r="HUB55" s="687"/>
      <c r="HUC55" s="687"/>
      <c r="HUD55" s="687"/>
      <c r="HUE55" s="247"/>
      <c r="HUF55" s="248"/>
      <c r="HUG55" s="249"/>
      <c r="HUH55" s="245"/>
      <c r="HUI55" s="246"/>
      <c r="HUJ55" s="687"/>
      <c r="HUK55" s="687"/>
      <c r="HUL55" s="687"/>
      <c r="HUM55" s="247"/>
      <c r="HUN55" s="248"/>
      <c r="HUO55" s="249"/>
      <c r="HUP55" s="245"/>
      <c r="HUQ55" s="246"/>
      <c r="HUR55" s="687"/>
      <c r="HUS55" s="687"/>
      <c r="HUT55" s="687"/>
      <c r="HUU55" s="247"/>
      <c r="HUV55" s="248"/>
      <c r="HUW55" s="249"/>
      <c r="HUX55" s="245"/>
      <c r="HUY55" s="246"/>
      <c r="HUZ55" s="687"/>
      <c r="HVA55" s="687"/>
      <c r="HVB55" s="687"/>
      <c r="HVC55" s="247"/>
      <c r="HVD55" s="248"/>
      <c r="HVE55" s="249"/>
      <c r="HVF55" s="245"/>
      <c r="HVG55" s="246"/>
      <c r="HVH55" s="687"/>
      <c r="HVI55" s="687"/>
      <c r="HVJ55" s="687"/>
      <c r="HVK55" s="247"/>
      <c r="HVL55" s="248"/>
      <c r="HVM55" s="249"/>
      <c r="HVN55" s="245"/>
      <c r="HVO55" s="246"/>
      <c r="HVP55" s="687"/>
      <c r="HVQ55" s="687"/>
      <c r="HVR55" s="687"/>
      <c r="HVS55" s="247"/>
      <c r="HVT55" s="248"/>
      <c r="HVU55" s="249"/>
      <c r="HVV55" s="245"/>
      <c r="HVW55" s="246"/>
      <c r="HVX55" s="687"/>
      <c r="HVY55" s="687"/>
      <c r="HVZ55" s="687"/>
      <c r="HWA55" s="247"/>
      <c r="HWB55" s="248"/>
      <c r="HWC55" s="249"/>
      <c r="HWD55" s="245"/>
      <c r="HWE55" s="246"/>
      <c r="HWF55" s="687"/>
      <c r="HWG55" s="687"/>
      <c r="HWH55" s="687"/>
      <c r="HWI55" s="247"/>
      <c r="HWJ55" s="248"/>
      <c r="HWK55" s="249"/>
      <c r="HWL55" s="245"/>
      <c r="HWM55" s="246"/>
      <c r="HWN55" s="687"/>
      <c r="HWO55" s="687"/>
      <c r="HWP55" s="687"/>
      <c r="HWQ55" s="247"/>
      <c r="HWR55" s="248"/>
      <c r="HWS55" s="249"/>
      <c r="HWT55" s="245"/>
      <c r="HWU55" s="246"/>
      <c r="HWV55" s="687"/>
      <c r="HWW55" s="687"/>
      <c r="HWX55" s="687"/>
      <c r="HWY55" s="247"/>
      <c r="HWZ55" s="248"/>
      <c r="HXA55" s="249"/>
      <c r="HXB55" s="245"/>
      <c r="HXC55" s="246"/>
      <c r="HXD55" s="687"/>
      <c r="HXE55" s="687"/>
      <c r="HXF55" s="687"/>
      <c r="HXG55" s="247"/>
      <c r="HXH55" s="248"/>
      <c r="HXI55" s="249"/>
      <c r="HXJ55" s="245"/>
      <c r="HXK55" s="246"/>
      <c r="HXL55" s="687"/>
      <c r="HXM55" s="687"/>
      <c r="HXN55" s="687"/>
      <c r="HXO55" s="247"/>
      <c r="HXP55" s="248"/>
      <c r="HXQ55" s="249"/>
      <c r="HXR55" s="245"/>
      <c r="HXS55" s="246"/>
      <c r="HXT55" s="687"/>
      <c r="HXU55" s="687"/>
      <c r="HXV55" s="687"/>
      <c r="HXW55" s="247"/>
      <c r="HXX55" s="248"/>
      <c r="HXY55" s="249"/>
      <c r="HXZ55" s="245"/>
      <c r="HYA55" s="246"/>
      <c r="HYB55" s="687"/>
      <c r="HYC55" s="687"/>
      <c r="HYD55" s="687"/>
      <c r="HYE55" s="247"/>
      <c r="HYF55" s="248"/>
      <c r="HYG55" s="249"/>
      <c r="HYH55" s="245"/>
      <c r="HYI55" s="246"/>
      <c r="HYJ55" s="687"/>
      <c r="HYK55" s="687"/>
      <c r="HYL55" s="687"/>
      <c r="HYM55" s="247"/>
      <c r="HYN55" s="248"/>
      <c r="HYO55" s="249"/>
      <c r="HYP55" s="245"/>
      <c r="HYQ55" s="246"/>
      <c r="HYR55" s="687"/>
      <c r="HYS55" s="687"/>
      <c r="HYT55" s="687"/>
      <c r="HYU55" s="247"/>
      <c r="HYV55" s="248"/>
      <c r="HYW55" s="249"/>
      <c r="HYX55" s="245"/>
      <c r="HYY55" s="246"/>
      <c r="HYZ55" s="687"/>
      <c r="HZA55" s="687"/>
      <c r="HZB55" s="687"/>
      <c r="HZC55" s="247"/>
      <c r="HZD55" s="248"/>
      <c r="HZE55" s="249"/>
      <c r="HZF55" s="245"/>
      <c r="HZG55" s="246"/>
      <c r="HZH55" s="687"/>
      <c r="HZI55" s="687"/>
      <c r="HZJ55" s="687"/>
      <c r="HZK55" s="247"/>
      <c r="HZL55" s="248"/>
      <c r="HZM55" s="249"/>
      <c r="HZN55" s="245"/>
      <c r="HZO55" s="246"/>
      <c r="HZP55" s="687"/>
      <c r="HZQ55" s="687"/>
      <c r="HZR55" s="687"/>
      <c r="HZS55" s="247"/>
      <c r="HZT55" s="248"/>
      <c r="HZU55" s="249"/>
      <c r="HZV55" s="245"/>
      <c r="HZW55" s="246"/>
      <c r="HZX55" s="687"/>
      <c r="HZY55" s="687"/>
      <c r="HZZ55" s="687"/>
      <c r="IAA55" s="247"/>
      <c r="IAB55" s="248"/>
      <c r="IAC55" s="249"/>
      <c r="IAD55" s="245"/>
      <c r="IAE55" s="246"/>
      <c r="IAF55" s="687"/>
      <c r="IAG55" s="687"/>
      <c r="IAH55" s="687"/>
      <c r="IAI55" s="247"/>
      <c r="IAJ55" s="248"/>
      <c r="IAK55" s="249"/>
      <c r="IAL55" s="245"/>
      <c r="IAM55" s="246"/>
      <c r="IAN55" s="687"/>
      <c r="IAO55" s="687"/>
      <c r="IAP55" s="687"/>
      <c r="IAQ55" s="247"/>
      <c r="IAR55" s="248"/>
      <c r="IAS55" s="249"/>
      <c r="IAT55" s="245"/>
      <c r="IAU55" s="246"/>
      <c r="IAV55" s="687"/>
      <c r="IAW55" s="687"/>
      <c r="IAX55" s="687"/>
      <c r="IAY55" s="247"/>
      <c r="IAZ55" s="248"/>
      <c r="IBA55" s="249"/>
      <c r="IBB55" s="245"/>
      <c r="IBC55" s="246"/>
      <c r="IBD55" s="687"/>
      <c r="IBE55" s="687"/>
      <c r="IBF55" s="687"/>
      <c r="IBG55" s="247"/>
      <c r="IBH55" s="248"/>
      <c r="IBI55" s="249"/>
      <c r="IBJ55" s="245"/>
      <c r="IBK55" s="246"/>
      <c r="IBL55" s="687"/>
      <c r="IBM55" s="687"/>
      <c r="IBN55" s="687"/>
      <c r="IBO55" s="247"/>
      <c r="IBP55" s="248"/>
      <c r="IBQ55" s="249"/>
      <c r="IBR55" s="245"/>
      <c r="IBS55" s="246"/>
      <c r="IBT55" s="687"/>
      <c r="IBU55" s="687"/>
      <c r="IBV55" s="687"/>
      <c r="IBW55" s="247"/>
      <c r="IBX55" s="248"/>
      <c r="IBY55" s="249"/>
      <c r="IBZ55" s="245"/>
      <c r="ICA55" s="246"/>
      <c r="ICB55" s="687"/>
      <c r="ICC55" s="687"/>
      <c r="ICD55" s="687"/>
      <c r="ICE55" s="247"/>
      <c r="ICF55" s="248"/>
      <c r="ICG55" s="249"/>
      <c r="ICH55" s="245"/>
      <c r="ICI55" s="246"/>
      <c r="ICJ55" s="687"/>
      <c r="ICK55" s="687"/>
      <c r="ICL55" s="687"/>
      <c r="ICM55" s="247"/>
      <c r="ICN55" s="248"/>
      <c r="ICO55" s="249"/>
      <c r="ICP55" s="245"/>
      <c r="ICQ55" s="246"/>
      <c r="ICR55" s="687"/>
      <c r="ICS55" s="687"/>
      <c r="ICT55" s="687"/>
      <c r="ICU55" s="247"/>
      <c r="ICV55" s="248"/>
      <c r="ICW55" s="249"/>
      <c r="ICX55" s="245"/>
      <c r="ICY55" s="246"/>
      <c r="ICZ55" s="687"/>
      <c r="IDA55" s="687"/>
      <c r="IDB55" s="687"/>
      <c r="IDC55" s="247"/>
      <c r="IDD55" s="248"/>
      <c r="IDE55" s="249"/>
      <c r="IDF55" s="245"/>
      <c r="IDG55" s="246"/>
      <c r="IDH55" s="687"/>
      <c r="IDI55" s="687"/>
      <c r="IDJ55" s="687"/>
      <c r="IDK55" s="247"/>
      <c r="IDL55" s="248"/>
      <c r="IDM55" s="249"/>
      <c r="IDN55" s="245"/>
      <c r="IDO55" s="246"/>
      <c r="IDP55" s="687"/>
      <c r="IDQ55" s="687"/>
      <c r="IDR55" s="687"/>
      <c r="IDS55" s="247"/>
      <c r="IDT55" s="248"/>
      <c r="IDU55" s="249"/>
      <c r="IDV55" s="245"/>
      <c r="IDW55" s="246"/>
      <c r="IDX55" s="687"/>
      <c r="IDY55" s="687"/>
      <c r="IDZ55" s="687"/>
      <c r="IEA55" s="247"/>
      <c r="IEB55" s="248"/>
      <c r="IEC55" s="249"/>
      <c r="IED55" s="245"/>
      <c r="IEE55" s="246"/>
      <c r="IEF55" s="687"/>
      <c r="IEG55" s="687"/>
      <c r="IEH55" s="687"/>
      <c r="IEI55" s="247"/>
      <c r="IEJ55" s="248"/>
      <c r="IEK55" s="249"/>
      <c r="IEL55" s="245"/>
      <c r="IEM55" s="246"/>
      <c r="IEN55" s="687"/>
      <c r="IEO55" s="687"/>
      <c r="IEP55" s="687"/>
      <c r="IEQ55" s="247"/>
      <c r="IER55" s="248"/>
      <c r="IES55" s="249"/>
      <c r="IET55" s="245"/>
      <c r="IEU55" s="246"/>
      <c r="IEV55" s="687"/>
      <c r="IEW55" s="687"/>
      <c r="IEX55" s="687"/>
      <c r="IEY55" s="247"/>
      <c r="IEZ55" s="248"/>
      <c r="IFA55" s="249"/>
      <c r="IFB55" s="245"/>
      <c r="IFC55" s="246"/>
      <c r="IFD55" s="687"/>
      <c r="IFE55" s="687"/>
      <c r="IFF55" s="687"/>
      <c r="IFG55" s="247"/>
      <c r="IFH55" s="248"/>
      <c r="IFI55" s="249"/>
      <c r="IFJ55" s="245"/>
      <c r="IFK55" s="246"/>
      <c r="IFL55" s="687"/>
      <c r="IFM55" s="687"/>
      <c r="IFN55" s="687"/>
      <c r="IFO55" s="247"/>
      <c r="IFP55" s="248"/>
      <c r="IFQ55" s="249"/>
      <c r="IFR55" s="245"/>
      <c r="IFS55" s="246"/>
      <c r="IFT55" s="687"/>
      <c r="IFU55" s="687"/>
      <c r="IFV55" s="687"/>
      <c r="IFW55" s="247"/>
      <c r="IFX55" s="248"/>
      <c r="IFY55" s="249"/>
      <c r="IFZ55" s="245"/>
      <c r="IGA55" s="246"/>
      <c r="IGB55" s="687"/>
      <c r="IGC55" s="687"/>
      <c r="IGD55" s="687"/>
      <c r="IGE55" s="247"/>
      <c r="IGF55" s="248"/>
      <c r="IGG55" s="249"/>
      <c r="IGH55" s="245"/>
      <c r="IGI55" s="246"/>
      <c r="IGJ55" s="687"/>
      <c r="IGK55" s="687"/>
      <c r="IGL55" s="687"/>
      <c r="IGM55" s="247"/>
      <c r="IGN55" s="248"/>
      <c r="IGO55" s="249"/>
      <c r="IGP55" s="245"/>
      <c r="IGQ55" s="246"/>
      <c r="IGR55" s="687"/>
      <c r="IGS55" s="687"/>
      <c r="IGT55" s="687"/>
      <c r="IGU55" s="247"/>
      <c r="IGV55" s="248"/>
      <c r="IGW55" s="249"/>
      <c r="IGX55" s="245"/>
      <c r="IGY55" s="246"/>
      <c r="IGZ55" s="687"/>
      <c r="IHA55" s="687"/>
      <c r="IHB55" s="687"/>
      <c r="IHC55" s="247"/>
      <c r="IHD55" s="248"/>
      <c r="IHE55" s="249"/>
      <c r="IHF55" s="245"/>
      <c r="IHG55" s="246"/>
      <c r="IHH55" s="687"/>
      <c r="IHI55" s="687"/>
      <c r="IHJ55" s="687"/>
      <c r="IHK55" s="247"/>
      <c r="IHL55" s="248"/>
      <c r="IHM55" s="249"/>
      <c r="IHN55" s="245"/>
      <c r="IHO55" s="246"/>
      <c r="IHP55" s="687"/>
      <c r="IHQ55" s="687"/>
      <c r="IHR55" s="687"/>
      <c r="IHS55" s="247"/>
      <c r="IHT55" s="248"/>
      <c r="IHU55" s="249"/>
      <c r="IHV55" s="245"/>
      <c r="IHW55" s="246"/>
      <c r="IHX55" s="687"/>
      <c r="IHY55" s="687"/>
      <c r="IHZ55" s="687"/>
      <c r="IIA55" s="247"/>
      <c r="IIB55" s="248"/>
      <c r="IIC55" s="249"/>
      <c r="IID55" s="245"/>
      <c r="IIE55" s="246"/>
      <c r="IIF55" s="687"/>
      <c r="IIG55" s="687"/>
      <c r="IIH55" s="687"/>
      <c r="III55" s="247"/>
      <c r="IIJ55" s="248"/>
      <c r="IIK55" s="249"/>
      <c r="IIL55" s="245"/>
      <c r="IIM55" s="246"/>
      <c r="IIN55" s="687"/>
      <c r="IIO55" s="687"/>
      <c r="IIP55" s="687"/>
      <c r="IIQ55" s="247"/>
      <c r="IIR55" s="248"/>
      <c r="IIS55" s="249"/>
      <c r="IIT55" s="245"/>
      <c r="IIU55" s="246"/>
      <c r="IIV55" s="687"/>
      <c r="IIW55" s="687"/>
      <c r="IIX55" s="687"/>
      <c r="IIY55" s="247"/>
      <c r="IIZ55" s="248"/>
      <c r="IJA55" s="249"/>
      <c r="IJB55" s="245"/>
      <c r="IJC55" s="246"/>
      <c r="IJD55" s="687"/>
      <c r="IJE55" s="687"/>
      <c r="IJF55" s="687"/>
      <c r="IJG55" s="247"/>
      <c r="IJH55" s="248"/>
      <c r="IJI55" s="249"/>
      <c r="IJJ55" s="245"/>
      <c r="IJK55" s="246"/>
      <c r="IJL55" s="687"/>
      <c r="IJM55" s="687"/>
      <c r="IJN55" s="687"/>
      <c r="IJO55" s="247"/>
      <c r="IJP55" s="248"/>
      <c r="IJQ55" s="249"/>
      <c r="IJR55" s="245"/>
      <c r="IJS55" s="246"/>
      <c r="IJT55" s="687"/>
      <c r="IJU55" s="687"/>
      <c r="IJV55" s="687"/>
      <c r="IJW55" s="247"/>
      <c r="IJX55" s="248"/>
      <c r="IJY55" s="249"/>
      <c r="IJZ55" s="245"/>
      <c r="IKA55" s="246"/>
      <c r="IKB55" s="687"/>
      <c r="IKC55" s="687"/>
      <c r="IKD55" s="687"/>
      <c r="IKE55" s="247"/>
      <c r="IKF55" s="248"/>
      <c r="IKG55" s="249"/>
      <c r="IKH55" s="245"/>
      <c r="IKI55" s="246"/>
      <c r="IKJ55" s="687"/>
      <c r="IKK55" s="687"/>
      <c r="IKL55" s="687"/>
      <c r="IKM55" s="247"/>
      <c r="IKN55" s="248"/>
      <c r="IKO55" s="249"/>
      <c r="IKP55" s="245"/>
      <c r="IKQ55" s="246"/>
      <c r="IKR55" s="687"/>
      <c r="IKS55" s="687"/>
      <c r="IKT55" s="687"/>
      <c r="IKU55" s="247"/>
      <c r="IKV55" s="248"/>
      <c r="IKW55" s="249"/>
      <c r="IKX55" s="245"/>
      <c r="IKY55" s="246"/>
      <c r="IKZ55" s="687"/>
      <c r="ILA55" s="687"/>
      <c r="ILB55" s="687"/>
      <c r="ILC55" s="247"/>
      <c r="ILD55" s="248"/>
      <c r="ILE55" s="249"/>
      <c r="ILF55" s="245"/>
      <c r="ILG55" s="246"/>
      <c r="ILH55" s="687"/>
      <c r="ILI55" s="687"/>
      <c r="ILJ55" s="687"/>
      <c r="ILK55" s="247"/>
      <c r="ILL55" s="248"/>
      <c r="ILM55" s="249"/>
      <c r="ILN55" s="245"/>
      <c r="ILO55" s="246"/>
      <c r="ILP55" s="687"/>
      <c r="ILQ55" s="687"/>
      <c r="ILR55" s="687"/>
      <c r="ILS55" s="247"/>
      <c r="ILT55" s="248"/>
      <c r="ILU55" s="249"/>
      <c r="ILV55" s="245"/>
      <c r="ILW55" s="246"/>
      <c r="ILX55" s="687"/>
      <c r="ILY55" s="687"/>
      <c r="ILZ55" s="687"/>
      <c r="IMA55" s="247"/>
      <c r="IMB55" s="248"/>
      <c r="IMC55" s="249"/>
      <c r="IMD55" s="245"/>
      <c r="IME55" s="246"/>
      <c r="IMF55" s="687"/>
      <c r="IMG55" s="687"/>
      <c r="IMH55" s="687"/>
      <c r="IMI55" s="247"/>
      <c r="IMJ55" s="248"/>
      <c r="IMK55" s="249"/>
      <c r="IML55" s="245"/>
      <c r="IMM55" s="246"/>
      <c r="IMN55" s="687"/>
      <c r="IMO55" s="687"/>
      <c r="IMP55" s="687"/>
      <c r="IMQ55" s="247"/>
      <c r="IMR55" s="248"/>
      <c r="IMS55" s="249"/>
      <c r="IMT55" s="245"/>
      <c r="IMU55" s="246"/>
      <c r="IMV55" s="687"/>
      <c r="IMW55" s="687"/>
      <c r="IMX55" s="687"/>
      <c r="IMY55" s="247"/>
      <c r="IMZ55" s="248"/>
      <c r="INA55" s="249"/>
      <c r="INB55" s="245"/>
      <c r="INC55" s="246"/>
      <c r="IND55" s="687"/>
      <c r="INE55" s="687"/>
      <c r="INF55" s="687"/>
      <c r="ING55" s="247"/>
      <c r="INH55" s="248"/>
      <c r="INI55" s="249"/>
      <c r="INJ55" s="245"/>
      <c r="INK55" s="246"/>
      <c r="INL55" s="687"/>
      <c r="INM55" s="687"/>
      <c r="INN55" s="687"/>
      <c r="INO55" s="247"/>
      <c r="INP55" s="248"/>
      <c r="INQ55" s="249"/>
      <c r="INR55" s="245"/>
      <c r="INS55" s="246"/>
      <c r="INT55" s="687"/>
      <c r="INU55" s="687"/>
      <c r="INV55" s="687"/>
      <c r="INW55" s="247"/>
      <c r="INX55" s="248"/>
      <c r="INY55" s="249"/>
      <c r="INZ55" s="245"/>
      <c r="IOA55" s="246"/>
      <c r="IOB55" s="687"/>
      <c r="IOC55" s="687"/>
      <c r="IOD55" s="687"/>
      <c r="IOE55" s="247"/>
      <c r="IOF55" s="248"/>
      <c r="IOG55" s="249"/>
      <c r="IOH55" s="245"/>
      <c r="IOI55" s="246"/>
      <c r="IOJ55" s="687"/>
      <c r="IOK55" s="687"/>
      <c r="IOL55" s="687"/>
      <c r="IOM55" s="247"/>
      <c r="ION55" s="248"/>
      <c r="IOO55" s="249"/>
      <c r="IOP55" s="245"/>
      <c r="IOQ55" s="246"/>
      <c r="IOR55" s="687"/>
      <c r="IOS55" s="687"/>
      <c r="IOT55" s="687"/>
      <c r="IOU55" s="247"/>
      <c r="IOV55" s="248"/>
      <c r="IOW55" s="249"/>
      <c r="IOX55" s="245"/>
      <c r="IOY55" s="246"/>
      <c r="IOZ55" s="687"/>
      <c r="IPA55" s="687"/>
      <c r="IPB55" s="687"/>
      <c r="IPC55" s="247"/>
      <c r="IPD55" s="248"/>
      <c r="IPE55" s="249"/>
      <c r="IPF55" s="245"/>
      <c r="IPG55" s="246"/>
      <c r="IPH55" s="687"/>
      <c r="IPI55" s="687"/>
      <c r="IPJ55" s="687"/>
      <c r="IPK55" s="247"/>
      <c r="IPL55" s="248"/>
      <c r="IPM55" s="249"/>
      <c r="IPN55" s="245"/>
      <c r="IPO55" s="246"/>
      <c r="IPP55" s="687"/>
      <c r="IPQ55" s="687"/>
      <c r="IPR55" s="687"/>
      <c r="IPS55" s="247"/>
      <c r="IPT55" s="248"/>
      <c r="IPU55" s="249"/>
      <c r="IPV55" s="245"/>
      <c r="IPW55" s="246"/>
      <c r="IPX55" s="687"/>
      <c r="IPY55" s="687"/>
      <c r="IPZ55" s="687"/>
      <c r="IQA55" s="247"/>
      <c r="IQB55" s="248"/>
      <c r="IQC55" s="249"/>
      <c r="IQD55" s="245"/>
      <c r="IQE55" s="246"/>
      <c r="IQF55" s="687"/>
      <c r="IQG55" s="687"/>
      <c r="IQH55" s="687"/>
      <c r="IQI55" s="247"/>
      <c r="IQJ55" s="248"/>
      <c r="IQK55" s="249"/>
      <c r="IQL55" s="245"/>
      <c r="IQM55" s="246"/>
      <c r="IQN55" s="687"/>
      <c r="IQO55" s="687"/>
      <c r="IQP55" s="687"/>
      <c r="IQQ55" s="247"/>
      <c r="IQR55" s="248"/>
      <c r="IQS55" s="249"/>
      <c r="IQT55" s="245"/>
      <c r="IQU55" s="246"/>
      <c r="IQV55" s="687"/>
      <c r="IQW55" s="687"/>
      <c r="IQX55" s="687"/>
      <c r="IQY55" s="247"/>
      <c r="IQZ55" s="248"/>
      <c r="IRA55" s="249"/>
      <c r="IRB55" s="245"/>
      <c r="IRC55" s="246"/>
      <c r="IRD55" s="687"/>
      <c r="IRE55" s="687"/>
      <c r="IRF55" s="687"/>
      <c r="IRG55" s="247"/>
      <c r="IRH55" s="248"/>
      <c r="IRI55" s="249"/>
      <c r="IRJ55" s="245"/>
      <c r="IRK55" s="246"/>
      <c r="IRL55" s="687"/>
      <c r="IRM55" s="687"/>
      <c r="IRN55" s="687"/>
      <c r="IRO55" s="247"/>
      <c r="IRP55" s="248"/>
      <c r="IRQ55" s="249"/>
      <c r="IRR55" s="245"/>
      <c r="IRS55" s="246"/>
      <c r="IRT55" s="687"/>
      <c r="IRU55" s="687"/>
      <c r="IRV55" s="687"/>
      <c r="IRW55" s="247"/>
      <c r="IRX55" s="248"/>
      <c r="IRY55" s="249"/>
      <c r="IRZ55" s="245"/>
      <c r="ISA55" s="246"/>
      <c r="ISB55" s="687"/>
      <c r="ISC55" s="687"/>
      <c r="ISD55" s="687"/>
      <c r="ISE55" s="247"/>
      <c r="ISF55" s="248"/>
      <c r="ISG55" s="249"/>
      <c r="ISH55" s="245"/>
      <c r="ISI55" s="246"/>
      <c r="ISJ55" s="687"/>
      <c r="ISK55" s="687"/>
      <c r="ISL55" s="687"/>
      <c r="ISM55" s="247"/>
      <c r="ISN55" s="248"/>
      <c r="ISO55" s="249"/>
      <c r="ISP55" s="245"/>
      <c r="ISQ55" s="246"/>
      <c r="ISR55" s="687"/>
      <c r="ISS55" s="687"/>
      <c r="IST55" s="687"/>
      <c r="ISU55" s="247"/>
      <c r="ISV55" s="248"/>
      <c r="ISW55" s="249"/>
      <c r="ISX55" s="245"/>
      <c r="ISY55" s="246"/>
      <c r="ISZ55" s="687"/>
      <c r="ITA55" s="687"/>
      <c r="ITB55" s="687"/>
      <c r="ITC55" s="247"/>
      <c r="ITD55" s="248"/>
      <c r="ITE55" s="249"/>
      <c r="ITF55" s="245"/>
      <c r="ITG55" s="246"/>
      <c r="ITH55" s="687"/>
      <c r="ITI55" s="687"/>
      <c r="ITJ55" s="687"/>
      <c r="ITK55" s="247"/>
      <c r="ITL55" s="248"/>
      <c r="ITM55" s="249"/>
      <c r="ITN55" s="245"/>
      <c r="ITO55" s="246"/>
      <c r="ITP55" s="687"/>
      <c r="ITQ55" s="687"/>
      <c r="ITR55" s="687"/>
      <c r="ITS55" s="247"/>
      <c r="ITT55" s="248"/>
      <c r="ITU55" s="249"/>
      <c r="ITV55" s="245"/>
      <c r="ITW55" s="246"/>
      <c r="ITX55" s="687"/>
      <c r="ITY55" s="687"/>
      <c r="ITZ55" s="687"/>
      <c r="IUA55" s="247"/>
      <c r="IUB55" s="248"/>
      <c r="IUC55" s="249"/>
      <c r="IUD55" s="245"/>
      <c r="IUE55" s="246"/>
      <c r="IUF55" s="687"/>
      <c r="IUG55" s="687"/>
      <c r="IUH55" s="687"/>
      <c r="IUI55" s="247"/>
      <c r="IUJ55" s="248"/>
      <c r="IUK55" s="249"/>
      <c r="IUL55" s="245"/>
      <c r="IUM55" s="246"/>
      <c r="IUN55" s="687"/>
      <c r="IUO55" s="687"/>
      <c r="IUP55" s="687"/>
      <c r="IUQ55" s="247"/>
      <c r="IUR55" s="248"/>
      <c r="IUS55" s="249"/>
      <c r="IUT55" s="245"/>
      <c r="IUU55" s="246"/>
      <c r="IUV55" s="687"/>
      <c r="IUW55" s="687"/>
      <c r="IUX55" s="687"/>
      <c r="IUY55" s="247"/>
      <c r="IUZ55" s="248"/>
      <c r="IVA55" s="249"/>
      <c r="IVB55" s="245"/>
      <c r="IVC55" s="246"/>
      <c r="IVD55" s="687"/>
      <c r="IVE55" s="687"/>
      <c r="IVF55" s="687"/>
      <c r="IVG55" s="247"/>
      <c r="IVH55" s="248"/>
      <c r="IVI55" s="249"/>
      <c r="IVJ55" s="245"/>
      <c r="IVK55" s="246"/>
      <c r="IVL55" s="687"/>
      <c r="IVM55" s="687"/>
      <c r="IVN55" s="687"/>
      <c r="IVO55" s="247"/>
      <c r="IVP55" s="248"/>
      <c r="IVQ55" s="249"/>
      <c r="IVR55" s="245"/>
      <c r="IVS55" s="246"/>
      <c r="IVT55" s="687"/>
      <c r="IVU55" s="687"/>
      <c r="IVV55" s="687"/>
      <c r="IVW55" s="247"/>
      <c r="IVX55" s="248"/>
      <c r="IVY55" s="249"/>
      <c r="IVZ55" s="245"/>
      <c r="IWA55" s="246"/>
      <c r="IWB55" s="687"/>
      <c r="IWC55" s="687"/>
      <c r="IWD55" s="687"/>
      <c r="IWE55" s="247"/>
      <c r="IWF55" s="248"/>
      <c r="IWG55" s="249"/>
      <c r="IWH55" s="245"/>
      <c r="IWI55" s="246"/>
      <c r="IWJ55" s="687"/>
      <c r="IWK55" s="687"/>
      <c r="IWL55" s="687"/>
      <c r="IWM55" s="247"/>
      <c r="IWN55" s="248"/>
      <c r="IWO55" s="249"/>
      <c r="IWP55" s="245"/>
      <c r="IWQ55" s="246"/>
      <c r="IWR55" s="687"/>
      <c r="IWS55" s="687"/>
      <c r="IWT55" s="687"/>
      <c r="IWU55" s="247"/>
      <c r="IWV55" s="248"/>
      <c r="IWW55" s="249"/>
      <c r="IWX55" s="245"/>
      <c r="IWY55" s="246"/>
      <c r="IWZ55" s="687"/>
      <c r="IXA55" s="687"/>
      <c r="IXB55" s="687"/>
      <c r="IXC55" s="247"/>
      <c r="IXD55" s="248"/>
      <c r="IXE55" s="249"/>
      <c r="IXF55" s="245"/>
      <c r="IXG55" s="246"/>
      <c r="IXH55" s="687"/>
      <c r="IXI55" s="687"/>
      <c r="IXJ55" s="687"/>
      <c r="IXK55" s="247"/>
      <c r="IXL55" s="248"/>
      <c r="IXM55" s="249"/>
      <c r="IXN55" s="245"/>
      <c r="IXO55" s="246"/>
      <c r="IXP55" s="687"/>
      <c r="IXQ55" s="687"/>
      <c r="IXR55" s="687"/>
      <c r="IXS55" s="247"/>
      <c r="IXT55" s="248"/>
      <c r="IXU55" s="249"/>
      <c r="IXV55" s="245"/>
      <c r="IXW55" s="246"/>
      <c r="IXX55" s="687"/>
      <c r="IXY55" s="687"/>
      <c r="IXZ55" s="687"/>
      <c r="IYA55" s="247"/>
      <c r="IYB55" s="248"/>
      <c r="IYC55" s="249"/>
      <c r="IYD55" s="245"/>
      <c r="IYE55" s="246"/>
      <c r="IYF55" s="687"/>
      <c r="IYG55" s="687"/>
      <c r="IYH55" s="687"/>
      <c r="IYI55" s="247"/>
      <c r="IYJ55" s="248"/>
      <c r="IYK55" s="249"/>
      <c r="IYL55" s="245"/>
      <c r="IYM55" s="246"/>
      <c r="IYN55" s="687"/>
      <c r="IYO55" s="687"/>
      <c r="IYP55" s="687"/>
      <c r="IYQ55" s="247"/>
      <c r="IYR55" s="248"/>
      <c r="IYS55" s="249"/>
      <c r="IYT55" s="245"/>
      <c r="IYU55" s="246"/>
      <c r="IYV55" s="687"/>
      <c r="IYW55" s="687"/>
      <c r="IYX55" s="687"/>
      <c r="IYY55" s="247"/>
      <c r="IYZ55" s="248"/>
      <c r="IZA55" s="249"/>
      <c r="IZB55" s="245"/>
      <c r="IZC55" s="246"/>
      <c r="IZD55" s="687"/>
      <c r="IZE55" s="687"/>
      <c r="IZF55" s="687"/>
      <c r="IZG55" s="247"/>
      <c r="IZH55" s="248"/>
      <c r="IZI55" s="249"/>
      <c r="IZJ55" s="245"/>
      <c r="IZK55" s="246"/>
      <c r="IZL55" s="687"/>
      <c r="IZM55" s="687"/>
      <c r="IZN55" s="687"/>
      <c r="IZO55" s="247"/>
      <c r="IZP55" s="248"/>
      <c r="IZQ55" s="249"/>
      <c r="IZR55" s="245"/>
      <c r="IZS55" s="246"/>
      <c r="IZT55" s="687"/>
      <c r="IZU55" s="687"/>
      <c r="IZV55" s="687"/>
      <c r="IZW55" s="247"/>
      <c r="IZX55" s="248"/>
      <c r="IZY55" s="249"/>
      <c r="IZZ55" s="245"/>
      <c r="JAA55" s="246"/>
      <c r="JAB55" s="687"/>
      <c r="JAC55" s="687"/>
      <c r="JAD55" s="687"/>
      <c r="JAE55" s="247"/>
      <c r="JAF55" s="248"/>
      <c r="JAG55" s="249"/>
      <c r="JAH55" s="245"/>
      <c r="JAI55" s="246"/>
      <c r="JAJ55" s="687"/>
      <c r="JAK55" s="687"/>
      <c r="JAL55" s="687"/>
      <c r="JAM55" s="247"/>
      <c r="JAN55" s="248"/>
      <c r="JAO55" s="249"/>
      <c r="JAP55" s="245"/>
      <c r="JAQ55" s="246"/>
      <c r="JAR55" s="687"/>
      <c r="JAS55" s="687"/>
      <c r="JAT55" s="687"/>
      <c r="JAU55" s="247"/>
      <c r="JAV55" s="248"/>
      <c r="JAW55" s="249"/>
      <c r="JAX55" s="245"/>
      <c r="JAY55" s="246"/>
      <c r="JAZ55" s="687"/>
      <c r="JBA55" s="687"/>
      <c r="JBB55" s="687"/>
      <c r="JBC55" s="247"/>
      <c r="JBD55" s="248"/>
      <c r="JBE55" s="249"/>
      <c r="JBF55" s="245"/>
      <c r="JBG55" s="246"/>
      <c r="JBH55" s="687"/>
      <c r="JBI55" s="687"/>
      <c r="JBJ55" s="687"/>
      <c r="JBK55" s="247"/>
      <c r="JBL55" s="248"/>
      <c r="JBM55" s="249"/>
      <c r="JBN55" s="245"/>
      <c r="JBO55" s="246"/>
      <c r="JBP55" s="687"/>
      <c r="JBQ55" s="687"/>
      <c r="JBR55" s="687"/>
      <c r="JBS55" s="247"/>
      <c r="JBT55" s="248"/>
      <c r="JBU55" s="249"/>
      <c r="JBV55" s="245"/>
      <c r="JBW55" s="246"/>
      <c r="JBX55" s="687"/>
      <c r="JBY55" s="687"/>
      <c r="JBZ55" s="687"/>
      <c r="JCA55" s="247"/>
      <c r="JCB55" s="248"/>
      <c r="JCC55" s="249"/>
      <c r="JCD55" s="245"/>
      <c r="JCE55" s="246"/>
      <c r="JCF55" s="687"/>
      <c r="JCG55" s="687"/>
      <c r="JCH55" s="687"/>
      <c r="JCI55" s="247"/>
      <c r="JCJ55" s="248"/>
      <c r="JCK55" s="249"/>
      <c r="JCL55" s="245"/>
      <c r="JCM55" s="246"/>
      <c r="JCN55" s="687"/>
      <c r="JCO55" s="687"/>
      <c r="JCP55" s="687"/>
      <c r="JCQ55" s="247"/>
      <c r="JCR55" s="248"/>
      <c r="JCS55" s="249"/>
      <c r="JCT55" s="245"/>
      <c r="JCU55" s="246"/>
      <c r="JCV55" s="687"/>
      <c r="JCW55" s="687"/>
      <c r="JCX55" s="687"/>
      <c r="JCY55" s="247"/>
      <c r="JCZ55" s="248"/>
      <c r="JDA55" s="249"/>
      <c r="JDB55" s="245"/>
      <c r="JDC55" s="246"/>
      <c r="JDD55" s="687"/>
      <c r="JDE55" s="687"/>
      <c r="JDF55" s="687"/>
      <c r="JDG55" s="247"/>
      <c r="JDH55" s="248"/>
      <c r="JDI55" s="249"/>
      <c r="JDJ55" s="245"/>
      <c r="JDK55" s="246"/>
      <c r="JDL55" s="687"/>
      <c r="JDM55" s="687"/>
      <c r="JDN55" s="687"/>
      <c r="JDO55" s="247"/>
      <c r="JDP55" s="248"/>
      <c r="JDQ55" s="249"/>
      <c r="JDR55" s="245"/>
      <c r="JDS55" s="246"/>
      <c r="JDT55" s="687"/>
      <c r="JDU55" s="687"/>
      <c r="JDV55" s="687"/>
      <c r="JDW55" s="247"/>
      <c r="JDX55" s="248"/>
      <c r="JDY55" s="249"/>
      <c r="JDZ55" s="245"/>
      <c r="JEA55" s="246"/>
      <c r="JEB55" s="687"/>
      <c r="JEC55" s="687"/>
      <c r="JED55" s="687"/>
      <c r="JEE55" s="247"/>
      <c r="JEF55" s="248"/>
      <c r="JEG55" s="249"/>
      <c r="JEH55" s="245"/>
      <c r="JEI55" s="246"/>
      <c r="JEJ55" s="687"/>
      <c r="JEK55" s="687"/>
      <c r="JEL55" s="687"/>
      <c r="JEM55" s="247"/>
      <c r="JEN55" s="248"/>
      <c r="JEO55" s="249"/>
      <c r="JEP55" s="245"/>
      <c r="JEQ55" s="246"/>
      <c r="JER55" s="687"/>
      <c r="JES55" s="687"/>
      <c r="JET55" s="687"/>
      <c r="JEU55" s="247"/>
      <c r="JEV55" s="248"/>
      <c r="JEW55" s="249"/>
      <c r="JEX55" s="245"/>
      <c r="JEY55" s="246"/>
      <c r="JEZ55" s="687"/>
      <c r="JFA55" s="687"/>
      <c r="JFB55" s="687"/>
      <c r="JFC55" s="247"/>
      <c r="JFD55" s="248"/>
      <c r="JFE55" s="249"/>
      <c r="JFF55" s="245"/>
      <c r="JFG55" s="246"/>
      <c r="JFH55" s="687"/>
      <c r="JFI55" s="687"/>
      <c r="JFJ55" s="687"/>
      <c r="JFK55" s="247"/>
      <c r="JFL55" s="248"/>
      <c r="JFM55" s="249"/>
      <c r="JFN55" s="245"/>
      <c r="JFO55" s="246"/>
      <c r="JFP55" s="687"/>
      <c r="JFQ55" s="687"/>
      <c r="JFR55" s="687"/>
      <c r="JFS55" s="247"/>
      <c r="JFT55" s="248"/>
      <c r="JFU55" s="249"/>
      <c r="JFV55" s="245"/>
      <c r="JFW55" s="246"/>
      <c r="JFX55" s="687"/>
      <c r="JFY55" s="687"/>
      <c r="JFZ55" s="687"/>
      <c r="JGA55" s="247"/>
      <c r="JGB55" s="248"/>
      <c r="JGC55" s="249"/>
      <c r="JGD55" s="245"/>
      <c r="JGE55" s="246"/>
      <c r="JGF55" s="687"/>
      <c r="JGG55" s="687"/>
      <c r="JGH55" s="687"/>
      <c r="JGI55" s="247"/>
      <c r="JGJ55" s="248"/>
      <c r="JGK55" s="249"/>
      <c r="JGL55" s="245"/>
      <c r="JGM55" s="246"/>
      <c r="JGN55" s="687"/>
      <c r="JGO55" s="687"/>
      <c r="JGP55" s="687"/>
      <c r="JGQ55" s="247"/>
      <c r="JGR55" s="248"/>
      <c r="JGS55" s="249"/>
      <c r="JGT55" s="245"/>
      <c r="JGU55" s="246"/>
      <c r="JGV55" s="687"/>
      <c r="JGW55" s="687"/>
      <c r="JGX55" s="687"/>
      <c r="JGY55" s="247"/>
      <c r="JGZ55" s="248"/>
      <c r="JHA55" s="249"/>
      <c r="JHB55" s="245"/>
      <c r="JHC55" s="246"/>
      <c r="JHD55" s="687"/>
      <c r="JHE55" s="687"/>
      <c r="JHF55" s="687"/>
      <c r="JHG55" s="247"/>
      <c r="JHH55" s="248"/>
      <c r="JHI55" s="249"/>
      <c r="JHJ55" s="245"/>
      <c r="JHK55" s="246"/>
      <c r="JHL55" s="687"/>
      <c r="JHM55" s="687"/>
      <c r="JHN55" s="687"/>
      <c r="JHO55" s="247"/>
      <c r="JHP55" s="248"/>
      <c r="JHQ55" s="249"/>
      <c r="JHR55" s="245"/>
      <c r="JHS55" s="246"/>
      <c r="JHT55" s="687"/>
      <c r="JHU55" s="687"/>
      <c r="JHV55" s="687"/>
      <c r="JHW55" s="247"/>
      <c r="JHX55" s="248"/>
      <c r="JHY55" s="249"/>
      <c r="JHZ55" s="245"/>
      <c r="JIA55" s="246"/>
      <c r="JIB55" s="687"/>
      <c r="JIC55" s="687"/>
      <c r="JID55" s="687"/>
      <c r="JIE55" s="247"/>
      <c r="JIF55" s="248"/>
      <c r="JIG55" s="249"/>
      <c r="JIH55" s="245"/>
      <c r="JII55" s="246"/>
      <c r="JIJ55" s="687"/>
      <c r="JIK55" s="687"/>
      <c r="JIL55" s="687"/>
      <c r="JIM55" s="247"/>
      <c r="JIN55" s="248"/>
      <c r="JIO55" s="249"/>
      <c r="JIP55" s="245"/>
      <c r="JIQ55" s="246"/>
      <c r="JIR55" s="687"/>
      <c r="JIS55" s="687"/>
      <c r="JIT55" s="687"/>
      <c r="JIU55" s="247"/>
      <c r="JIV55" s="248"/>
      <c r="JIW55" s="249"/>
      <c r="JIX55" s="245"/>
      <c r="JIY55" s="246"/>
      <c r="JIZ55" s="687"/>
      <c r="JJA55" s="687"/>
      <c r="JJB55" s="687"/>
      <c r="JJC55" s="247"/>
      <c r="JJD55" s="248"/>
      <c r="JJE55" s="249"/>
      <c r="JJF55" s="245"/>
      <c r="JJG55" s="246"/>
      <c r="JJH55" s="687"/>
      <c r="JJI55" s="687"/>
      <c r="JJJ55" s="687"/>
      <c r="JJK55" s="247"/>
      <c r="JJL55" s="248"/>
      <c r="JJM55" s="249"/>
      <c r="JJN55" s="245"/>
      <c r="JJO55" s="246"/>
      <c r="JJP55" s="687"/>
      <c r="JJQ55" s="687"/>
      <c r="JJR55" s="687"/>
      <c r="JJS55" s="247"/>
      <c r="JJT55" s="248"/>
      <c r="JJU55" s="249"/>
      <c r="JJV55" s="245"/>
      <c r="JJW55" s="246"/>
      <c r="JJX55" s="687"/>
      <c r="JJY55" s="687"/>
      <c r="JJZ55" s="687"/>
      <c r="JKA55" s="247"/>
      <c r="JKB55" s="248"/>
      <c r="JKC55" s="249"/>
      <c r="JKD55" s="245"/>
      <c r="JKE55" s="246"/>
      <c r="JKF55" s="687"/>
      <c r="JKG55" s="687"/>
      <c r="JKH55" s="687"/>
      <c r="JKI55" s="247"/>
      <c r="JKJ55" s="248"/>
      <c r="JKK55" s="249"/>
      <c r="JKL55" s="245"/>
      <c r="JKM55" s="246"/>
      <c r="JKN55" s="687"/>
      <c r="JKO55" s="687"/>
      <c r="JKP55" s="687"/>
      <c r="JKQ55" s="247"/>
      <c r="JKR55" s="248"/>
      <c r="JKS55" s="249"/>
      <c r="JKT55" s="245"/>
      <c r="JKU55" s="246"/>
      <c r="JKV55" s="687"/>
      <c r="JKW55" s="687"/>
      <c r="JKX55" s="687"/>
      <c r="JKY55" s="247"/>
      <c r="JKZ55" s="248"/>
      <c r="JLA55" s="249"/>
      <c r="JLB55" s="245"/>
      <c r="JLC55" s="246"/>
      <c r="JLD55" s="687"/>
      <c r="JLE55" s="687"/>
      <c r="JLF55" s="687"/>
      <c r="JLG55" s="247"/>
      <c r="JLH55" s="248"/>
      <c r="JLI55" s="249"/>
      <c r="JLJ55" s="245"/>
      <c r="JLK55" s="246"/>
      <c r="JLL55" s="687"/>
      <c r="JLM55" s="687"/>
      <c r="JLN55" s="687"/>
      <c r="JLO55" s="247"/>
      <c r="JLP55" s="248"/>
      <c r="JLQ55" s="249"/>
      <c r="JLR55" s="245"/>
      <c r="JLS55" s="246"/>
      <c r="JLT55" s="687"/>
      <c r="JLU55" s="687"/>
      <c r="JLV55" s="687"/>
      <c r="JLW55" s="247"/>
      <c r="JLX55" s="248"/>
      <c r="JLY55" s="249"/>
      <c r="JLZ55" s="245"/>
      <c r="JMA55" s="246"/>
      <c r="JMB55" s="687"/>
      <c r="JMC55" s="687"/>
      <c r="JMD55" s="687"/>
      <c r="JME55" s="247"/>
      <c r="JMF55" s="248"/>
      <c r="JMG55" s="249"/>
      <c r="JMH55" s="245"/>
      <c r="JMI55" s="246"/>
      <c r="JMJ55" s="687"/>
      <c r="JMK55" s="687"/>
      <c r="JML55" s="687"/>
      <c r="JMM55" s="247"/>
      <c r="JMN55" s="248"/>
      <c r="JMO55" s="249"/>
      <c r="JMP55" s="245"/>
      <c r="JMQ55" s="246"/>
      <c r="JMR55" s="687"/>
      <c r="JMS55" s="687"/>
      <c r="JMT55" s="687"/>
      <c r="JMU55" s="247"/>
      <c r="JMV55" s="248"/>
      <c r="JMW55" s="249"/>
      <c r="JMX55" s="245"/>
      <c r="JMY55" s="246"/>
      <c r="JMZ55" s="687"/>
      <c r="JNA55" s="687"/>
      <c r="JNB55" s="687"/>
      <c r="JNC55" s="247"/>
      <c r="JND55" s="248"/>
      <c r="JNE55" s="249"/>
      <c r="JNF55" s="245"/>
      <c r="JNG55" s="246"/>
      <c r="JNH55" s="687"/>
      <c r="JNI55" s="687"/>
      <c r="JNJ55" s="687"/>
      <c r="JNK55" s="247"/>
      <c r="JNL55" s="248"/>
      <c r="JNM55" s="249"/>
      <c r="JNN55" s="245"/>
      <c r="JNO55" s="246"/>
      <c r="JNP55" s="687"/>
      <c r="JNQ55" s="687"/>
      <c r="JNR55" s="687"/>
      <c r="JNS55" s="247"/>
      <c r="JNT55" s="248"/>
      <c r="JNU55" s="249"/>
      <c r="JNV55" s="245"/>
      <c r="JNW55" s="246"/>
      <c r="JNX55" s="687"/>
      <c r="JNY55" s="687"/>
      <c r="JNZ55" s="687"/>
      <c r="JOA55" s="247"/>
      <c r="JOB55" s="248"/>
      <c r="JOC55" s="249"/>
      <c r="JOD55" s="245"/>
      <c r="JOE55" s="246"/>
      <c r="JOF55" s="687"/>
      <c r="JOG55" s="687"/>
      <c r="JOH55" s="687"/>
      <c r="JOI55" s="247"/>
      <c r="JOJ55" s="248"/>
      <c r="JOK55" s="249"/>
      <c r="JOL55" s="245"/>
      <c r="JOM55" s="246"/>
      <c r="JON55" s="687"/>
      <c r="JOO55" s="687"/>
      <c r="JOP55" s="687"/>
      <c r="JOQ55" s="247"/>
      <c r="JOR55" s="248"/>
      <c r="JOS55" s="249"/>
      <c r="JOT55" s="245"/>
      <c r="JOU55" s="246"/>
      <c r="JOV55" s="687"/>
      <c r="JOW55" s="687"/>
      <c r="JOX55" s="687"/>
      <c r="JOY55" s="247"/>
      <c r="JOZ55" s="248"/>
      <c r="JPA55" s="249"/>
      <c r="JPB55" s="245"/>
      <c r="JPC55" s="246"/>
      <c r="JPD55" s="687"/>
      <c r="JPE55" s="687"/>
      <c r="JPF55" s="687"/>
      <c r="JPG55" s="247"/>
      <c r="JPH55" s="248"/>
      <c r="JPI55" s="249"/>
      <c r="JPJ55" s="245"/>
      <c r="JPK55" s="246"/>
      <c r="JPL55" s="687"/>
      <c r="JPM55" s="687"/>
      <c r="JPN55" s="687"/>
      <c r="JPO55" s="247"/>
      <c r="JPP55" s="248"/>
      <c r="JPQ55" s="249"/>
      <c r="JPR55" s="245"/>
      <c r="JPS55" s="246"/>
      <c r="JPT55" s="687"/>
      <c r="JPU55" s="687"/>
      <c r="JPV55" s="687"/>
      <c r="JPW55" s="247"/>
      <c r="JPX55" s="248"/>
      <c r="JPY55" s="249"/>
      <c r="JPZ55" s="245"/>
      <c r="JQA55" s="246"/>
      <c r="JQB55" s="687"/>
      <c r="JQC55" s="687"/>
      <c r="JQD55" s="687"/>
      <c r="JQE55" s="247"/>
      <c r="JQF55" s="248"/>
      <c r="JQG55" s="249"/>
      <c r="JQH55" s="245"/>
      <c r="JQI55" s="246"/>
      <c r="JQJ55" s="687"/>
      <c r="JQK55" s="687"/>
      <c r="JQL55" s="687"/>
      <c r="JQM55" s="247"/>
      <c r="JQN55" s="248"/>
      <c r="JQO55" s="249"/>
      <c r="JQP55" s="245"/>
      <c r="JQQ55" s="246"/>
      <c r="JQR55" s="687"/>
      <c r="JQS55" s="687"/>
      <c r="JQT55" s="687"/>
      <c r="JQU55" s="247"/>
      <c r="JQV55" s="248"/>
      <c r="JQW55" s="249"/>
      <c r="JQX55" s="245"/>
      <c r="JQY55" s="246"/>
      <c r="JQZ55" s="687"/>
      <c r="JRA55" s="687"/>
      <c r="JRB55" s="687"/>
      <c r="JRC55" s="247"/>
      <c r="JRD55" s="248"/>
      <c r="JRE55" s="249"/>
      <c r="JRF55" s="245"/>
      <c r="JRG55" s="246"/>
      <c r="JRH55" s="687"/>
      <c r="JRI55" s="687"/>
      <c r="JRJ55" s="687"/>
      <c r="JRK55" s="247"/>
      <c r="JRL55" s="248"/>
      <c r="JRM55" s="249"/>
      <c r="JRN55" s="245"/>
      <c r="JRO55" s="246"/>
      <c r="JRP55" s="687"/>
      <c r="JRQ55" s="687"/>
      <c r="JRR55" s="687"/>
      <c r="JRS55" s="247"/>
      <c r="JRT55" s="248"/>
      <c r="JRU55" s="249"/>
      <c r="JRV55" s="245"/>
      <c r="JRW55" s="246"/>
      <c r="JRX55" s="687"/>
      <c r="JRY55" s="687"/>
      <c r="JRZ55" s="687"/>
      <c r="JSA55" s="247"/>
      <c r="JSB55" s="248"/>
      <c r="JSC55" s="249"/>
      <c r="JSD55" s="245"/>
      <c r="JSE55" s="246"/>
      <c r="JSF55" s="687"/>
      <c r="JSG55" s="687"/>
      <c r="JSH55" s="687"/>
      <c r="JSI55" s="247"/>
      <c r="JSJ55" s="248"/>
      <c r="JSK55" s="249"/>
      <c r="JSL55" s="245"/>
      <c r="JSM55" s="246"/>
      <c r="JSN55" s="687"/>
      <c r="JSO55" s="687"/>
      <c r="JSP55" s="687"/>
      <c r="JSQ55" s="247"/>
      <c r="JSR55" s="248"/>
      <c r="JSS55" s="249"/>
      <c r="JST55" s="245"/>
      <c r="JSU55" s="246"/>
      <c r="JSV55" s="687"/>
      <c r="JSW55" s="687"/>
      <c r="JSX55" s="687"/>
      <c r="JSY55" s="247"/>
      <c r="JSZ55" s="248"/>
      <c r="JTA55" s="249"/>
      <c r="JTB55" s="245"/>
      <c r="JTC55" s="246"/>
      <c r="JTD55" s="687"/>
      <c r="JTE55" s="687"/>
      <c r="JTF55" s="687"/>
      <c r="JTG55" s="247"/>
      <c r="JTH55" s="248"/>
      <c r="JTI55" s="249"/>
      <c r="JTJ55" s="245"/>
      <c r="JTK55" s="246"/>
      <c r="JTL55" s="687"/>
      <c r="JTM55" s="687"/>
      <c r="JTN55" s="687"/>
      <c r="JTO55" s="247"/>
      <c r="JTP55" s="248"/>
      <c r="JTQ55" s="249"/>
      <c r="JTR55" s="245"/>
      <c r="JTS55" s="246"/>
      <c r="JTT55" s="687"/>
      <c r="JTU55" s="687"/>
      <c r="JTV55" s="687"/>
      <c r="JTW55" s="247"/>
      <c r="JTX55" s="248"/>
      <c r="JTY55" s="249"/>
      <c r="JTZ55" s="245"/>
      <c r="JUA55" s="246"/>
      <c r="JUB55" s="687"/>
      <c r="JUC55" s="687"/>
      <c r="JUD55" s="687"/>
      <c r="JUE55" s="247"/>
      <c r="JUF55" s="248"/>
      <c r="JUG55" s="249"/>
      <c r="JUH55" s="245"/>
      <c r="JUI55" s="246"/>
      <c r="JUJ55" s="687"/>
      <c r="JUK55" s="687"/>
      <c r="JUL55" s="687"/>
      <c r="JUM55" s="247"/>
      <c r="JUN55" s="248"/>
      <c r="JUO55" s="249"/>
      <c r="JUP55" s="245"/>
      <c r="JUQ55" s="246"/>
      <c r="JUR55" s="687"/>
      <c r="JUS55" s="687"/>
      <c r="JUT55" s="687"/>
      <c r="JUU55" s="247"/>
      <c r="JUV55" s="248"/>
      <c r="JUW55" s="249"/>
      <c r="JUX55" s="245"/>
      <c r="JUY55" s="246"/>
      <c r="JUZ55" s="687"/>
      <c r="JVA55" s="687"/>
      <c r="JVB55" s="687"/>
      <c r="JVC55" s="247"/>
      <c r="JVD55" s="248"/>
      <c r="JVE55" s="249"/>
      <c r="JVF55" s="245"/>
      <c r="JVG55" s="246"/>
      <c r="JVH55" s="687"/>
      <c r="JVI55" s="687"/>
      <c r="JVJ55" s="687"/>
      <c r="JVK55" s="247"/>
      <c r="JVL55" s="248"/>
      <c r="JVM55" s="249"/>
      <c r="JVN55" s="245"/>
      <c r="JVO55" s="246"/>
      <c r="JVP55" s="687"/>
      <c r="JVQ55" s="687"/>
      <c r="JVR55" s="687"/>
      <c r="JVS55" s="247"/>
      <c r="JVT55" s="248"/>
      <c r="JVU55" s="249"/>
      <c r="JVV55" s="245"/>
      <c r="JVW55" s="246"/>
      <c r="JVX55" s="687"/>
      <c r="JVY55" s="687"/>
      <c r="JVZ55" s="687"/>
      <c r="JWA55" s="247"/>
      <c r="JWB55" s="248"/>
      <c r="JWC55" s="249"/>
      <c r="JWD55" s="245"/>
      <c r="JWE55" s="246"/>
      <c r="JWF55" s="687"/>
      <c r="JWG55" s="687"/>
      <c r="JWH55" s="687"/>
      <c r="JWI55" s="247"/>
      <c r="JWJ55" s="248"/>
      <c r="JWK55" s="249"/>
      <c r="JWL55" s="245"/>
      <c r="JWM55" s="246"/>
      <c r="JWN55" s="687"/>
      <c r="JWO55" s="687"/>
      <c r="JWP55" s="687"/>
      <c r="JWQ55" s="247"/>
      <c r="JWR55" s="248"/>
      <c r="JWS55" s="249"/>
      <c r="JWT55" s="245"/>
      <c r="JWU55" s="246"/>
      <c r="JWV55" s="687"/>
      <c r="JWW55" s="687"/>
      <c r="JWX55" s="687"/>
      <c r="JWY55" s="247"/>
      <c r="JWZ55" s="248"/>
      <c r="JXA55" s="249"/>
      <c r="JXB55" s="245"/>
      <c r="JXC55" s="246"/>
      <c r="JXD55" s="687"/>
      <c r="JXE55" s="687"/>
      <c r="JXF55" s="687"/>
      <c r="JXG55" s="247"/>
      <c r="JXH55" s="248"/>
      <c r="JXI55" s="249"/>
      <c r="JXJ55" s="245"/>
      <c r="JXK55" s="246"/>
      <c r="JXL55" s="687"/>
      <c r="JXM55" s="687"/>
      <c r="JXN55" s="687"/>
      <c r="JXO55" s="247"/>
      <c r="JXP55" s="248"/>
      <c r="JXQ55" s="249"/>
      <c r="JXR55" s="245"/>
      <c r="JXS55" s="246"/>
      <c r="JXT55" s="687"/>
      <c r="JXU55" s="687"/>
      <c r="JXV55" s="687"/>
      <c r="JXW55" s="247"/>
      <c r="JXX55" s="248"/>
      <c r="JXY55" s="249"/>
      <c r="JXZ55" s="245"/>
      <c r="JYA55" s="246"/>
      <c r="JYB55" s="687"/>
      <c r="JYC55" s="687"/>
      <c r="JYD55" s="687"/>
      <c r="JYE55" s="247"/>
      <c r="JYF55" s="248"/>
      <c r="JYG55" s="249"/>
      <c r="JYH55" s="245"/>
      <c r="JYI55" s="246"/>
      <c r="JYJ55" s="687"/>
      <c r="JYK55" s="687"/>
      <c r="JYL55" s="687"/>
      <c r="JYM55" s="247"/>
      <c r="JYN55" s="248"/>
      <c r="JYO55" s="249"/>
      <c r="JYP55" s="245"/>
      <c r="JYQ55" s="246"/>
      <c r="JYR55" s="687"/>
      <c r="JYS55" s="687"/>
      <c r="JYT55" s="687"/>
      <c r="JYU55" s="247"/>
      <c r="JYV55" s="248"/>
      <c r="JYW55" s="249"/>
      <c r="JYX55" s="245"/>
      <c r="JYY55" s="246"/>
      <c r="JYZ55" s="687"/>
      <c r="JZA55" s="687"/>
      <c r="JZB55" s="687"/>
      <c r="JZC55" s="247"/>
      <c r="JZD55" s="248"/>
      <c r="JZE55" s="249"/>
      <c r="JZF55" s="245"/>
      <c r="JZG55" s="246"/>
      <c r="JZH55" s="687"/>
      <c r="JZI55" s="687"/>
      <c r="JZJ55" s="687"/>
      <c r="JZK55" s="247"/>
      <c r="JZL55" s="248"/>
      <c r="JZM55" s="249"/>
      <c r="JZN55" s="245"/>
      <c r="JZO55" s="246"/>
      <c r="JZP55" s="687"/>
      <c r="JZQ55" s="687"/>
      <c r="JZR55" s="687"/>
      <c r="JZS55" s="247"/>
      <c r="JZT55" s="248"/>
      <c r="JZU55" s="249"/>
      <c r="JZV55" s="245"/>
      <c r="JZW55" s="246"/>
      <c r="JZX55" s="687"/>
      <c r="JZY55" s="687"/>
      <c r="JZZ55" s="687"/>
      <c r="KAA55" s="247"/>
      <c r="KAB55" s="248"/>
      <c r="KAC55" s="249"/>
      <c r="KAD55" s="245"/>
      <c r="KAE55" s="246"/>
      <c r="KAF55" s="687"/>
      <c r="KAG55" s="687"/>
      <c r="KAH55" s="687"/>
      <c r="KAI55" s="247"/>
      <c r="KAJ55" s="248"/>
      <c r="KAK55" s="249"/>
      <c r="KAL55" s="245"/>
      <c r="KAM55" s="246"/>
      <c r="KAN55" s="687"/>
      <c r="KAO55" s="687"/>
      <c r="KAP55" s="687"/>
      <c r="KAQ55" s="247"/>
      <c r="KAR55" s="248"/>
      <c r="KAS55" s="249"/>
      <c r="KAT55" s="245"/>
      <c r="KAU55" s="246"/>
      <c r="KAV55" s="687"/>
      <c r="KAW55" s="687"/>
      <c r="KAX55" s="687"/>
      <c r="KAY55" s="247"/>
      <c r="KAZ55" s="248"/>
      <c r="KBA55" s="249"/>
      <c r="KBB55" s="245"/>
      <c r="KBC55" s="246"/>
      <c r="KBD55" s="687"/>
      <c r="KBE55" s="687"/>
      <c r="KBF55" s="687"/>
      <c r="KBG55" s="247"/>
      <c r="KBH55" s="248"/>
      <c r="KBI55" s="249"/>
      <c r="KBJ55" s="245"/>
      <c r="KBK55" s="246"/>
      <c r="KBL55" s="687"/>
      <c r="KBM55" s="687"/>
      <c r="KBN55" s="687"/>
      <c r="KBO55" s="247"/>
      <c r="KBP55" s="248"/>
      <c r="KBQ55" s="249"/>
      <c r="KBR55" s="245"/>
      <c r="KBS55" s="246"/>
      <c r="KBT55" s="687"/>
      <c r="KBU55" s="687"/>
      <c r="KBV55" s="687"/>
      <c r="KBW55" s="247"/>
      <c r="KBX55" s="248"/>
      <c r="KBY55" s="249"/>
      <c r="KBZ55" s="245"/>
      <c r="KCA55" s="246"/>
      <c r="KCB55" s="687"/>
      <c r="KCC55" s="687"/>
      <c r="KCD55" s="687"/>
      <c r="KCE55" s="247"/>
      <c r="KCF55" s="248"/>
      <c r="KCG55" s="249"/>
      <c r="KCH55" s="245"/>
      <c r="KCI55" s="246"/>
      <c r="KCJ55" s="687"/>
      <c r="KCK55" s="687"/>
      <c r="KCL55" s="687"/>
      <c r="KCM55" s="247"/>
      <c r="KCN55" s="248"/>
      <c r="KCO55" s="249"/>
      <c r="KCP55" s="245"/>
      <c r="KCQ55" s="246"/>
      <c r="KCR55" s="687"/>
      <c r="KCS55" s="687"/>
      <c r="KCT55" s="687"/>
      <c r="KCU55" s="247"/>
      <c r="KCV55" s="248"/>
      <c r="KCW55" s="249"/>
      <c r="KCX55" s="245"/>
      <c r="KCY55" s="246"/>
      <c r="KCZ55" s="687"/>
      <c r="KDA55" s="687"/>
      <c r="KDB55" s="687"/>
      <c r="KDC55" s="247"/>
      <c r="KDD55" s="248"/>
      <c r="KDE55" s="249"/>
      <c r="KDF55" s="245"/>
      <c r="KDG55" s="246"/>
      <c r="KDH55" s="687"/>
      <c r="KDI55" s="687"/>
      <c r="KDJ55" s="687"/>
      <c r="KDK55" s="247"/>
      <c r="KDL55" s="248"/>
      <c r="KDM55" s="249"/>
      <c r="KDN55" s="245"/>
      <c r="KDO55" s="246"/>
      <c r="KDP55" s="687"/>
      <c r="KDQ55" s="687"/>
      <c r="KDR55" s="687"/>
      <c r="KDS55" s="247"/>
      <c r="KDT55" s="248"/>
      <c r="KDU55" s="249"/>
      <c r="KDV55" s="245"/>
      <c r="KDW55" s="246"/>
      <c r="KDX55" s="687"/>
      <c r="KDY55" s="687"/>
      <c r="KDZ55" s="687"/>
      <c r="KEA55" s="247"/>
      <c r="KEB55" s="248"/>
      <c r="KEC55" s="249"/>
      <c r="KED55" s="245"/>
      <c r="KEE55" s="246"/>
      <c r="KEF55" s="687"/>
      <c r="KEG55" s="687"/>
      <c r="KEH55" s="687"/>
      <c r="KEI55" s="247"/>
      <c r="KEJ55" s="248"/>
      <c r="KEK55" s="249"/>
      <c r="KEL55" s="245"/>
      <c r="KEM55" s="246"/>
      <c r="KEN55" s="687"/>
      <c r="KEO55" s="687"/>
      <c r="KEP55" s="687"/>
      <c r="KEQ55" s="247"/>
      <c r="KER55" s="248"/>
      <c r="KES55" s="249"/>
      <c r="KET55" s="245"/>
      <c r="KEU55" s="246"/>
      <c r="KEV55" s="687"/>
      <c r="KEW55" s="687"/>
      <c r="KEX55" s="687"/>
      <c r="KEY55" s="247"/>
      <c r="KEZ55" s="248"/>
      <c r="KFA55" s="249"/>
      <c r="KFB55" s="245"/>
      <c r="KFC55" s="246"/>
      <c r="KFD55" s="687"/>
      <c r="KFE55" s="687"/>
      <c r="KFF55" s="687"/>
      <c r="KFG55" s="247"/>
      <c r="KFH55" s="248"/>
      <c r="KFI55" s="249"/>
      <c r="KFJ55" s="245"/>
      <c r="KFK55" s="246"/>
      <c r="KFL55" s="687"/>
      <c r="KFM55" s="687"/>
      <c r="KFN55" s="687"/>
      <c r="KFO55" s="247"/>
      <c r="KFP55" s="248"/>
      <c r="KFQ55" s="249"/>
      <c r="KFR55" s="245"/>
      <c r="KFS55" s="246"/>
      <c r="KFT55" s="687"/>
      <c r="KFU55" s="687"/>
      <c r="KFV55" s="687"/>
      <c r="KFW55" s="247"/>
      <c r="KFX55" s="248"/>
      <c r="KFY55" s="249"/>
      <c r="KFZ55" s="245"/>
      <c r="KGA55" s="246"/>
      <c r="KGB55" s="687"/>
      <c r="KGC55" s="687"/>
      <c r="KGD55" s="687"/>
      <c r="KGE55" s="247"/>
      <c r="KGF55" s="248"/>
      <c r="KGG55" s="249"/>
      <c r="KGH55" s="245"/>
      <c r="KGI55" s="246"/>
      <c r="KGJ55" s="687"/>
      <c r="KGK55" s="687"/>
      <c r="KGL55" s="687"/>
      <c r="KGM55" s="247"/>
      <c r="KGN55" s="248"/>
      <c r="KGO55" s="249"/>
      <c r="KGP55" s="245"/>
      <c r="KGQ55" s="246"/>
      <c r="KGR55" s="687"/>
      <c r="KGS55" s="687"/>
      <c r="KGT55" s="687"/>
      <c r="KGU55" s="247"/>
      <c r="KGV55" s="248"/>
      <c r="KGW55" s="249"/>
      <c r="KGX55" s="245"/>
      <c r="KGY55" s="246"/>
      <c r="KGZ55" s="687"/>
      <c r="KHA55" s="687"/>
      <c r="KHB55" s="687"/>
      <c r="KHC55" s="247"/>
      <c r="KHD55" s="248"/>
      <c r="KHE55" s="249"/>
      <c r="KHF55" s="245"/>
      <c r="KHG55" s="246"/>
      <c r="KHH55" s="687"/>
      <c r="KHI55" s="687"/>
      <c r="KHJ55" s="687"/>
      <c r="KHK55" s="247"/>
      <c r="KHL55" s="248"/>
      <c r="KHM55" s="249"/>
      <c r="KHN55" s="245"/>
      <c r="KHO55" s="246"/>
      <c r="KHP55" s="687"/>
      <c r="KHQ55" s="687"/>
      <c r="KHR55" s="687"/>
      <c r="KHS55" s="247"/>
      <c r="KHT55" s="248"/>
      <c r="KHU55" s="249"/>
      <c r="KHV55" s="245"/>
      <c r="KHW55" s="246"/>
      <c r="KHX55" s="687"/>
      <c r="KHY55" s="687"/>
      <c r="KHZ55" s="687"/>
      <c r="KIA55" s="247"/>
      <c r="KIB55" s="248"/>
      <c r="KIC55" s="249"/>
      <c r="KID55" s="245"/>
      <c r="KIE55" s="246"/>
      <c r="KIF55" s="687"/>
      <c r="KIG55" s="687"/>
      <c r="KIH55" s="687"/>
      <c r="KII55" s="247"/>
      <c r="KIJ55" s="248"/>
      <c r="KIK55" s="249"/>
      <c r="KIL55" s="245"/>
      <c r="KIM55" s="246"/>
      <c r="KIN55" s="687"/>
      <c r="KIO55" s="687"/>
      <c r="KIP55" s="687"/>
      <c r="KIQ55" s="247"/>
      <c r="KIR55" s="248"/>
      <c r="KIS55" s="249"/>
      <c r="KIT55" s="245"/>
      <c r="KIU55" s="246"/>
      <c r="KIV55" s="687"/>
      <c r="KIW55" s="687"/>
      <c r="KIX55" s="687"/>
      <c r="KIY55" s="247"/>
      <c r="KIZ55" s="248"/>
      <c r="KJA55" s="249"/>
      <c r="KJB55" s="245"/>
      <c r="KJC55" s="246"/>
      <c r="KJD55" s="687"/>
      <c r="KJE55" s="687"/>
      <c r="KJF55" s="687"/>
      <c r="KJG55" s="247"/>
      <c r="KJH55" s="248"/>
      <c r="KJI55" s="249"/>
      <c r="KJJ55" s="245"/>
      <c r="KJK55" s="246"/>
      <c r="KJL55" s="687"/>
      <c r="KJM55" s="687"/>
      <c r="KJN55" s="687"/>
      <c r="KJO55" s="247"/>
      <c r="KJP55" s="248"/>
      <c r="KJQ55" s="249"/>
      <c r="KJR55" s="245"/>
      <c r="KJS55" s="246"/>
      <c r="KJT55" s="687"/>
      <c r="KJU55" s="687"/>
      <c r="KJV55" s="687"/>
      <c r="KJW55" s="247"/>
      <c r="KJX55" s="248"/>
      <c r="KJY55" s="249"/>
      <c r="KJZ55" s="245"/>
      <c r="KKA55" s="246"/>
      <c r="KKB55" s="687"/>
      <c r="KKC55" s="687"/>
      <c r="KKD55" s="687"/>
      <c r="KKE55" s="247"/>
      <c r="KKF55" s="248"/>
      <c r="KKG55" s="249"/>
      <c r="KKH55" s="245"/>
      <c r="KKI55" s="246"/>
      <c r="KKJ55" s="687"/>
      <c r="KKK55" s="687"/>
      <c r="KKL55" s="687"/>
      <c r="KKM55" s="247"/>
      <c r="KKN55" s="248"/>
      <c r="KKO55" s="249"/>
      <c r="KKP55" s="245"/>
      <c r="KKQ55" s="246"/>
      <c r="KKR55" s="687"/>
      <c r="KKS55" s="687"/>
      <c r="KKT55" s="687"/>
      <c r="KKU55" s="247"/>
      <c r="KKV55" s="248"/>
      <c r="KKW55" s="249"/>
      <c r="KKX55" s="245"/>
      <c r="KKY55" s="246"/>
      <c r="KKZ55" s="687"/>
      <c r="KLA55" s="687"/>
      <c r="KLB55" s="687"/>
      <c r="KLC55" s="247"/>
      <c r="KLD55" s="248"/>
      <c r="KLE55" s="249"/>
      <c r="KLF55" s="245"/>
      <c r="KLG55" s="246"/>
      <c r="KLH55" s="687"/>
      <c r="KLI55" s="687"/>
      <c r="KLJ55" s="687"/>
      <c r="KLK55" s="247"/>
      <c r="KLL55" s="248"/>
      <c r="KLM55" s="249"/>
      <c r="KLN55" s="245"/>
      <c r="KLO55" s="246"/>
      <c r="KLP55" s="687"/>
      <c r="KLQ55" s="687"/>
      <c r="KLR55" s="687"/>
      <c r="KLS55" s="247"/>
      <c r="KLT55" s="248"/>
      <c r="KLU55" s="249"/>
      <c r="KLV55" s="245"/>
      <c r="KLW55" s="246"/>
      <c r="KLX55" s="687"/>
      <c r="KLY55" s="687"/>
      <c r="KLZ55" s="687"/>
      <c r="KMA55" s="247"/>
      <c r="KMB55" s="248"/>
      <c r="KMC55" s="249"/>
      <c r="KMD55" s="245"/>
      <c r="KME55" s="246"/>
      <c r="KMF55" s="687"/>
      <c r="KMG55" s="687"/>
      <c r="KMH55" s="687"/>
      <c r="KMI55" s="247"/>
      <c r="KMJ55" s="248"/>
      <c r="KMK55" s="249"/>
      <c r="KML55" s="245"/>
      <c r="KMM55" s="246"/>
      <c r="KMN55" s="687"/>
      <c r="KMO55" s="687"/>
      <c r="KMP55" s="687"/>
      <c r="KMQ55" s="247"/>
      <c r="KMR55" s="248"/>
      <c r="KMS55" s="249"/>
      <c r="KMT55" s="245"/>
      <c r="KMU55" s="246"/>
      <c r="KMV55" s="687"/>
      <c r="KMW55" s="687"/>
      <c r="KMX55" s="687"/>
      <c r="KMY55" s="247"/>
      <c r="KMZ55" s="248"/>
      <c r="KNA55" s="249"/>
      <c r="KNB55" s="245"/>
      <c r="KNC55" s="246"/>
      <c r="KND55" s="687"/>
      <c r="KNE55" s="687"/>
      <c r="KNF55" s="687"/>
      <c r="KNG55" s="247"/>
      <c r="KNH55" s="248"/>
      <c r="KNI55" s="249"/>
      <c r="KNJ55" s="245"/>
      <c r="KNK55" s="246"/>
      <c r="KNL55" s="687"/>
      <c r="KNM55" s="687"/>
      <c r="KNN55" s="687"/>
      <c r="KNO55" s="247"/>
      <c r="KNP55" s="248"/>
      <c r="KNQ55" s="249"/>
      <c r="KNR55" s="245"/>
      <c r="KNS55" s="246"/>
      <c r="KNT55" s="687"/>
      <c r="KNU55" s="687"/>
      <c r="KNV55" s="687"/>
      <c r="KNW55" s="247"/>
      <c r="KNX55" s="248"/>
      <c r="KNY55" s="249"/>
      <c r="KNZ55" s="245"/>
      <c r="KOA55" s="246"/>
      <c r="KOB55" s="687"/>
      <c r="KOC55" s="687"/>
      <c r="KOD55" s="687"/>
      <c r="KOE55" s="247"/>
      <c r="KOF55" s="248"/>
      <c r="KOG55" s="249"/>
      <c r="KOH55" s="245"/>
      <c r="KOI55" s="246"/>
      <c r="KOJ55" s="687"/>
      <c r="KOK55" s="687"/>
      <c r="KOL55" s="687"/>
      <c r="KOM55" s="247"/>
      <c r="KON55" s="248"/>
      <c r="KOO55" s="249"/>
      <c r="KOP55" s="245"/>
      <c r="KOQ55" s="246"/>
      <c r="KOR55" s="687"/>
      <c r="KOS55" s="687"/>
      <c r="KOT55" s="687"/>
      <c r="KOU55" s="247"/>
      <c r="KOV55" s="248"/>
      <c r="KOW55" s="249"/>
      <c r="KOX55" s="245"/>
      <c r="KOY55" s="246"/>
      <c r="KOZ55" s="687"/>
      <c r="KPA55" s="687"/>
      <c r="KPB55" s="687"/>
      <c r="KPC55" s="247"/>
      <c r="KPD55" s="248"/>
      <c r="KPE55" s="249"/>
      <c r="KPF55" s="245"/>
      <c r="KPG55" s="246"/>
      <c r="KPH55" s="687"/>
      <c r="KPI55" s="687"/>
      <c r="KPJ55" s="687"/>
      <c r="KPK55" s="247"/>
      <c r="KPL55" s="248"/>
      <c r="KPM55" s="249"/>
      <c r="KPN55" s="245"/>
      <c r="KPO55" s="246"/>
      <c r="KPP55" s="687"/>
      <c r="KPQ55" s="687"/>
      <c r="KPR55" s="687"/>
      <c r="KPS55" s="247"/>
      <c r="KPT55" s="248"/>
      <c r="KPU55" s="249"/>
      <c r="KPV55" s="245"/>
      <c r="KPW55" s="246"/>
      <c r="KPX55" s="687"/>
      <c r="KPY55" s="687"/>
      <c r="KPZ55" s="687"/>
      <c r="KQA55" s="247"/>
      <c r="KQB55" s="248"/>
      <c r="KQC55" s="249"/>
      <c r="KQD55" s="245"/>
      <c r="KQE55" s="246"/>
      <c r="KQF55" s="687"/>
      <c r="KQG55" s="687"/>
      <c r="KQH55" s="687"/>
      <c r="KQI55" s="247"/>
      <c r="KQJ55" s="248"/>
      <c r="KQK55" s="249"/>
      <c r="KQL55" s="245"/>
      <c r="KQM55" s="246"/>
      <c r="KQN55" s="687"/>
      <c r="KQO55" s="687"/>
      <c r="KQP55" s="687"/>
      <c r="KQQ55" s="247"/>
      <c r="KQR55" s="248"/>
      <c r="KQS55" s="249"/>
      <c r="KQT55" s="245"/>
      <c r="KQU55" s="246"/>
      <c r="KQV55" s="687"/>
      <c r="KQW55" s="687"/>
      <c r="KQX55" s="687"/>
      <c r="KQY55" s="247"/>
      <c r="KQZ55" s="248"/>
      <c r="KRA55" s="249"/>
      <c r="KRB55" s="245"/>
      <c r="KRC55" s="246"/>
      <c r="KRD55" s="687"/>
      <c r="KRE55" s="687"/>
      <c r="KRF55" s="687"/>
      <c r="KRG55" s="247"/>
      <c r="KRH55" s="248"/>
      <c r="KRI55" s="249"/>
      <c r="KRJ55" s="245"/>
      <c r="KRK55" s="246"/>
      <c r="KRL55" s="687"/>
      <c r="KRM55" s="687"/>
      <c r="KRN55" s="687"/>
      <c r="KRO55" s="247"/>
      <c r="KRP55" s="248"/>
      <c r="KRQ55" s="249"/>
      <c r="KRR55" s="245"/>
      <c r="KRS55" s="246"/>
      <c r="KRT55" s="687"/>
      <c r="KRU55" s="687"/>
      <c r="KRV55" s="687"/>
      <c r="KRW55" s="247"/>
      <c r="KRX55" s="248"/>
      <c r="KRY55" s="249"/>
      <c r="KRZ55" s="245"/>
      <c r="KSA55" s="246"/>
      <c r="KSB55" s="687"/>
      <c r="KSC55" s="687"/>
      <c r="KSD55" s="687"/>
      <c r="KSE55" s="247"/>
      <c r="KSF55" s="248"/>
      <c r="KSG55" s="249"/>
      <c r="KSH55" s="245"/>
      <c r="KSI55" s="246"/>
      <c r="KSJ55" s="687"/>
      <c r="KSK55" s="687"/>
      <c r="KSL55" s="687"/>
      <c r="KSM55" s="247"/>
      <c r="KSN55" s="248"/>
      <c r="KSO55" s="249"/>
      <c r="KSP55" s="245"/>
      <c r="KSQ55" s="246"/>
      <c r="KSR55" s="687"/>
      <c r="KSS55" s="687"/>
      <c r="KST55" s="687"/>
      <c r="KSU55" s="247"/>
      <c r="KSV55" s="248"/>
      <c r="KSW55" s="249"/>
      <c r="KSX55" s="245"/>
      <c r="KSY55" s="246"/>
      <c r="KSZ55" s="687"/>
      <c r="KTA55" s="687"/>
      <c r="KTB55" s="687"/>
      <c r="KTC55" s="247"/>
      <c r="KTD55" s="248"/>
      <c r="KTE55" s="249"/>
      <c r="KTF55" s="245"/>
      <c r="KTG55" s="246"/>
      <c r="KTH55" s="687"/>
      <c r="KTI55" s="687"/>
      <c r="KTJ55" s="687"/>
      <c r="KTK55" s="247"/>
      <c r="KTL55" s="248"/>
      <c r="KTM55" s="249"/>
      <c r="KTN55" s="245"/>
      <c r="KTO55" s="246"/>
      <c r="KTP55" s="687"/>
      <c r="KTQ55" s="687"/>
      <c r="KTR55" s="687"/>
      <c r="KTS55" s="247"/>
      <c r="KTT55" s="248"/>
      <c r="KTU55" s="249"/>
      <c r="KTV55" s="245"/>
      <c r="KTW55" s="246"/>
      <c r="KTX55" s="687"/>
      <c r="KTY55" s="687"/>
      <c r="KTZ55" s="687"/>
      <c r="KUA55" s="247"/>
      <c r="KUB55" s="248"/>
      <c r="KUC55" s="249"/>
      <c r="KUD55" s="245"/>
      <c r="KUE55" s="246"/>
      <c r="KUF55" s="687"/>
      <c r="KUG55" s="687"/>
      <c r="KUH55" s="687"/>
      <c r="KUI55" s="247"/>
      <c r="KUJ55" s="248"/>
      <c r="KUK55" s="249"/>
      <c r="KUL55" s="245"/>
      <c r="KUM55" s="246"/>
      <c r="KUN55" s="687"/>
      <c r="KUO55" s="687"/>
      <c r="KUP55" s="687"/>
      <c r="KUQ55" s="247"/>
      <c r="KUR55" s="248"/>
      <c r="KUS55" s="249"/>
      <c r="KUT55" s="245"/>
      <c r="KUU55" s="246"/>
      <c r="KUV55" s="687"/>
      <c r="KUW55" s="687"/>
      <c r="KUX55" s="687"/>
      <c r="KUY55" s="247"/>
      <c r="KUZ55" s="248"/>
      <c r="KVA55" s="249"/>
      <c r="KVB55" s="245"/>
      <c r="KVC55" s="246"/>
      <c r="KVD55" s="687"/>
      <c r="KVE55" s="687"/>
      <c r="KVF55" s="687"/>
      <c r="KVG55" s="247"/>
      <c r="KVH55" s="248"/>
      <c r="KVI55" s="249"/>
      <c r="KVJ55" s="245"/>
      <c r="KVK55" s="246"/>
      <c r="KVL55" s="687"/>
      <c r="KVM55" s="687"/>
      <c r="KVN55" s="687"/>
      <c r="KVO55" s="247"/>
      <c r="KVP55" s="248"/>
      <c r="KVQ55" s="249"/>
      <c r="KVR55" s="245"/>
      <c r="KVS55" s="246"/>
      <c r="KVT55" s="687"/>
      <c r="KVU55" s="687"/>
      <c r="KVV55" s="687"/>
      <c r="KVW55" s="247"/>
      <c r="KVX55" s="248"/>
      <c r="KVY55" s="249"/>
      <c r="KVZ55" s="245"/>
      <c r="KWA55" s="246"/>
      <c r="KWB55" s="687"/>
      <c r="KWC55" s="687"/>
      <c r="KWD55" s="687"/>
      <c r="KWE55" s="247"/>
      <c r="KWF55" s="248"/>
      <c r="KWG55" s="249"/>
      <c r="KWH55" s="245"/>
      <c r="KWI55" s="246"/>
      <c r="KWJ55" s="687"/>
      <c r="KWK55" s="687"/>
      <c r="KWL55" s="687"/>
      <c r="KWM55" s="247"/>
      <c r="KWN55" s="248"/>
      <c r="KWO55" s="249"/>
      <c r="KWP55" s="245"/>
      <c r="KWQ55" s="246"/>
      <c r="KWR55" s="687"/>
      <c r="KWS55" s="687"/>
      <c r="KWT55" s="687"/>
      <c r="KWU55" s="247"/>
      <c r="KWV55" s="248"/>
      <c r="KWW55" s="249"/>
      <c r="KWX55" s="245"/>
      <c r="KWY55" s="246"/>
      <c r="KWZ55" s="687"/>
      <c r="KXA55" s="687"/>
      <c r="KXB55" s="687"/>
      <c r="KXC55" s="247"/>
      <c r="KXD55" s="248"/>
      <c r="KXE55" s="249"/>
      <c r="KXF55" s="245"/>
      <c r="KXG55" s="246"/>
      <c r="KXH55" s="687"/>
      <c r="KXI55" s="687"/>
      <c r="KXJ55" s="687"/>
      <c r="KXK55" s="247"/>
      <c r="KXL55" s="248"/>
      <c r="KXM55" s="249"/>
      <c r="KXN55" s="245"/>
      <c r="KXO55" s="246"/>
      <c r="KXP55" s="687"/>
      <c r="KXQ55" s="687"/>
      <c r="KXR55" s="687"/>
      <c r="KXS55" s="247"/>
      <c r="KXT55" s="248"/>
      <c r="KXU55" s="249"/>
      <c r="KXV55" s="245"/>
      <c r="KXW55" s="246"/>
      <c r="KXX55" s="687"/>
      <c r="KXY55" s="687"/>
      <c r="KXZ55" s="687"/>
      <c r="KYA55" s="247"/>
      <c r="KYB55" s="248"/>
      <c r="KYC55" s="249"/>
      <c r="KYD55" s="245"/>
      <c r="KYE55" s="246"/>
      <c r="KYF55" s="687"/>
      <c r="KYG55" s="687"/>
      <c r="KYH55" s="687"/>
      <c r="KYI55" s="247"/>
      <c r="KYJ55" s="248"/>
      <c r="KYK55" s="249"/>
      <c r="KYL55" s="245"/>
      <c r="KYM55" s="246"/>
      <c r="KYN55" s="687"/>
      <c r="KYO55" s="687"/>
      <c r="KYP55" s="687"/>
      <c r="KYQ55" s="247"/>
      <c r="KYR55" s="248"/>
      <c r="KYS55" s="249"/>
      <c r="KYT55" s="245"/>
      <c r="KYU55" s="246"/>
      <c r="KYV55" s="687"/>
      <c r="KYW55" s="687"/>
      <c r="KYX55" s="687"/>
      <c r="KYY55" s="247"/>
      <c r="KYZ55" s="248"/>
      <c r="KZA55" s="249"/>
      <c r="KZB55" s="245"/>
      <c r="KZC55" s="246"/>
      <c r="KZD55" s="687"/>
      <c r="KZE55" s="687"/>
      <c r="KZF55" s="687"/>
      <c r="KZG55" s="247"/>
      <c r="KZH55" s="248"/>
      <c r="KZI55" s="249"/>
      <c r="KZJ55" s="245"/>
      <c r="KZK55" s="246"/>
      <c r="KZL55" s="687"/>
      <c r="KZM55" s="687"/>
      <c r="KZN55" s="687"/>
      <c r="KZO55" s="247"/>
      <c r="KZP55" s="248"/>
      <c r="KZQ55" s="249"/>
      <c r="KZR55" s="245"/>
      <c r="KZS55" s="246"/>
      <c r="KZT55" s="687"/>
      <c r="KZU55" s="687"/>
      <c r="KZV55" s="687"/>
      <c r="KZW55" s="247"/>
      <c r="KZX55" s="248"/>
      <c r="KZY55" s="249"/>
      <c r="KZZ55" s="245"/>
      <c r="LAA55" s="246"/>
      <c r="LAB55" s="687"/>
      <c r="LAC55" s="687"/>
      <c r="LAD55" s="687"/>
      <c r="LAE55" s="247"/>
      <c r="LAF55" s="248"/>
      <c r="LAG55" s="249"/>
      <c r="LAH55" s="245"/>
      <c r="LAI55" s="246"/>
      <c r="LAJ55" s="687"/>
      <c r="LAK55" s="687"/>
      <c r="LAL55" s="687"/>
      <c r="LAM55" s="247"/>
      <c r="LAN55" s="248"/>
      <c r="LAO55" s="249"/>
      <c r="LAP55" s="245"/>
      <c r="LAQ55" s="246"/>
      <c r="LAR55" s="687"/>
      <c r="LAS55" s="687"/>
      <c r="LAT55" s="687"/>
      <c r="LAU55" s="247"/>
      <c r="LAV55" s="248"/>
      <c r="LAW55" s="249"/>
      <c r="LAX55" s="245"/>
      <c r="LAY55" s="246"/>
      <c r="LAZ55" s="687"/>
      <c r="LBA55" s="687"/>
      <c r="LBB55" s="687"/>
      <c r="LBC55" s="247"/>
      <c r="LBD55" s="248"/>
      <c r="LBE55" s="249"/>
      <c r="LBF55" s="245"/>
      <c r="LBG55" s="246"/>
      <c r="LBH55" s="687"/>
      <c r="LBI55" s="687"/>
      <c r="LBJ55" s="687"/>
      <c r="LBK55" s="247"/>
      <c r="LBL55" s="248"/>
      <c r="LBM55" s="249"/>
      <c r="LBN55" s="245"/>
      <c r="LBO55" s="246"/>
      <c r="LBP55" s="687"/>
      <c r="LBQ55" s="687"/>
      <c r="LBR55" s="687"/>
      <c r="LBS55" s="247"/>
      <c r="LBT55" s="248"/>
      <c r="LBU55" s="249"/>
      <c r="LBV55" s="245"/>
      <c r="LBW55" s="246"/>
      <c r="LBX55" s="687"/>
      <c r="LBY55" s="687"/>
      <c r="LBZ55" s="687"/>
      <c r="LCA55" s="247"/>
      <c r="LCB55" s="248"/>
      <c r="LCC55" s="249"/>
      <c r="LCD55" s="245"/>
      <c r="LCE55" s="246"/>
      <c r="LCF55" s="687"/>
      <c r="LCG55" s="687"/>
      <c r="LCH55" s="687"/>
      <c r="LCI55" s="247"/>
      <c r="LCJ55" s="248"/>
      <c r="LCK55" s="249"/>
      <c r="LCL55" s="245"/>
      <c r="LCM55" s="246"/>
      <c r="LCN55" s="687"/>
      <c r="LCO55" s="687"/>
      <c r="LCP55" s="687"/>
      <c r="LCQ55" s="247"/>
      <c r="LCR55" s="248"/>
      <c r="LCS55" s="249"/>
      <c r="LCT55" s="245"/>
      <c r="LCU55" s="246"/>
      <c r="LCV55" s="687"/>
      <c r="LCW55" s="687"/>
      <c r="LCX55" s="687"/>
      <c r="LCY55" s="247"/>
      <c r="LCZ55" s="248"/>
      <c r="LDA55" s="249"/>
      <c r="LDB55" s="245"/>
      <c r="LDC55" s="246"/>
      <c r="LDD55" s="687"/>
      <c r="LDE55" s="687"/>
      <c r="LDF55" s="687"/>
      <c r="LDG55" s="247"/>
      <c r="LDH55" s="248"/>
      <c r="LDI55" s="249"/>
      <c r="LDJ55" s="245"/>
      <c r="LDK55" s="246"/>
      <c r="LDL55" s="687"/>
      <c r="LDM55" s="687"/>
      <c r="LDN55" s="687"/>
      <c r="LDO55" s="247"/>
      <c r="LDP55" s="248"/>
      <c r="LDQ55" s="249"/>
      <c r="LDR55" s="245"/>
      <c r="LDS55" s="246"/>
      <c r="LDT55" s="687"/>
      <c r="LDU55" s="687"/>
      <c r="LDV55" s="687"/>
      <c r="LDW55" s="247"/>
      <c r="LDX55" s="248"/>
      <c r="LDY55" s="249"/>
      <c r="LDZ55" s="245"/>
      <c r="LEA55" s="246"/>
      <c r="LEB55" s="687"/>
      <c r="LEC55" s="687"/>
      <c r="LED55" s="687"/>
      <c r="LEE55" s="247"/>
      <c r="LEF55" s="248"/>
      <c r="LEG55" s="249"/>
      <c r="LEH55" s="245"/>
      <c r="LEI55" s="246"/>
      <c r="LEJ55" s="687"/>
      <c r="LEK55" s="687"/>
      <c r="LEL55" s="687"/>
      <c r="LEM55" s="247"/>
      <c r="LEN55" s="248"/>
      <c r="LEO55" s="249"/>
      <c r="LEP55" s="245"/>
      <c r="LEQ55" s="246"/>
      <c r="LER55" s="687"/>
      <c r="LES55" s="687"/>
      <c r="LET55" s="687"/>
      <c r="LEU55" s="247"/>
      <c r="LEV55" s="248"/>
      <c r="LEW55" s="249"/>
      <c r="LEX55" s="245"/>
      <c r="LEY55" s="246"/>
      <c r="LEZ55" s="687"/>
      <c r="LFA55" s="687"/>
      <c r="LFB55" s="687"/>
      <c r="LFC55" s="247"/>
      <c r="LFD55" s="248"/>
      <c r="LFE55" s="249"/>
      <c r="LFF55" s="245"/>
      <c r="LFG55" s="246"/>
      <c r="LFH55" s="687"/>
      <c r="LFI55" s="687"/>
      <c r="LFJ55" s="687"/>
      <c r="LFK55" s="247"/>
      <c r="LFL55" s="248"/>
      <c r="LFM55" s="249"/>
      <c r="LFN55" s="245"/>
      <c r="LFO55" s="246"/>
      <c r="LFP55" s="687"/>
      <c r="LFQ55" s="687"/>
      <c r="LFR55" s="687"/>
      <c r="LFS55" s="247"/>
      <c r="LFT55" s="248"/>
      <c r="LFU55" s="249"/>
      <c r="LFV55" s="245"/>
      <c r="LFW55" s="246"/>
      <c r="LFX55" s="687"/>
      <c r="LFY55" s="687"/>
      <c r="LFZ55" s="687"/>
      <c r="LGA55" s="247"/>
      <c r="LGB55" s="248"/>
      <c r="LGC55" s="249"/>
      <c r="LGD55" s="245"/>
      <c r="LGE55" s="246"/>
      <c r="LGF55" s="687"/>
      <c r="LGG55" s="687"/>
      <c r="LGH55" s="687"/>
      <c r="LGI55" s="247"/>
      <c r="LGJ55" s="248"/>
      <c r="LGK55" s="249"/>
      <c r="LGL55" s="245"/>
      <c r="LGM55" s="246"/>
      <c r="LGN55" s="687"/>
      <c r="LGO55" s="687"/>
      <c r="LGP55" s="687"/>
      <c r="LGQ55" s="247"/>
      <c r="LGR55" s="248"/>
      <c r="LGS55" s="249"/>
      <c r="LGT55" s="245"/>
      <c r="LGU55" s="246"/>
      <c r="LGV55" s="687"/>
      <c r="LGW55" s="687"/>
      <c r="LGX55" s="687"/>
      <c r="LGY55" s="247"/>
      <c r="LGZ55" s="248"/>
      <c r="LHA55" s="249"/>
      <c r="LHB55" s="245"/>
      <c r="LHC55" s="246"/>
      <c r="LHD55" s="687"/>
      <c r="LHE55" s="687"/>
      <c r="LHF55" s="687"/>
      <c r="LHG55" s="247"/>
      <c r="LHH55" s="248"/>
      <c r="LHI55" s="249"/>
      <c r="LHJ55" s="245"/>
      <c r="LHK55" s="246"/>
      <c r="LHL55" s="687"/>
      <c r="LHM55" s="687"/>
      <c r="LHN55" s="687"/>
      <c r="LHO55" s="247"/>
      <c r="LHP55" s="248"/>
      <c r="LHQ55" s="249"/>
      <c r="LHR55" s="245"/>
      <c r="LHS55" s="246"/>
      <c r="LHT55" s="687"/>
      <c r="LHU55" s="687"/>
      <c r="LHV55" s="687"/>
      <c r="LHW55" s="247"/>
      <c r="LHX55" s="248"/>
      <c r="LHY55" s="249"/>
      <c r="LHZ55" s="245"/>
      <c r="LIA55" s="246"/>
      <c r="LIB55" s="687"/>
      <c r="LIC55" s="687"/>
      <c r="LID55" s="687"/>
      <c r="LIE55" s="247"/>
      <c r="LIF55" s="248"/>
      <c r="LIG55" s="249"/>
      <c r="LIH55" s="245"/>
      <c r="LII55" s="246"/>
      <c r="LIJ55" s="687"/>
      <c r="LIK55" s="687"/>
      <c r="LIL55" s="687"/>
      <c r="LIM55" s="247"/>
      <c r="LIN55" s="248"/>
      <c r="LIO55" s="249"/>
      <c r="LIP55" s="245"/>
      <c r="LIQ55" s="246"/>
      <c r="LIR55" s="687"/>
      <c r="LIS55" s="687"/>
      <c r="LIT55" s="687"/>
      <c r="LIU55" s="247"/>
      <c r="LIV55" s="248"/>
      <c r="LIW55" s="249"/>
      <c r="LIX55" s="245"/>
      <c r="LIY55" s="246"/>
      <c r="LIZ55" s="687"/>
      <c r="LJA55" s="687"/>
      <c r="LJB55" s="687"/>
      <c r="LJC55" s="247"/>
      <c r="LJD55" s="248"/>
      <c r="LJE55" s="249"/>
      <c r="LJF55" s="245"/>
      <c r="LJG55" s="246"/>
      <c r="LJH55" s="687"/>
      <c r="LJI55" s="687"/>
      <c r="LJJ55" s="687"/>
      <c r="LJK55" s="247"/>
      <c r="LJL55" s="248"/>
      <c r="LJM55" s="249"/>
      <c r="LJN55" s="245"/>
      <c r="LJO55" s="246"/>
      <c r="LJP55" s="687"/>
      <c r="LJQ55" s="687"/>
      <c r="LJR55" s="687"/>
      <c r="LJS55" s="247"/>
      <c r="LJT55" s="248"/>
      <c r="LJU55" s="249"/>
      <c r="LJV55" s="245"/>
      <c r="LJW55" s="246"/>
      <c r="LJX55" s="687"/>
      <c r="LJY55" s="687"/>
      <c r="LJZ55" s="687"/>
      <c r="LKA55" s="247"/>
      <c r="LKB55" s="248"/>
      <c r="LKC55" s="249"/>
      <c r="LKD55" s="245"/>
      <c r="LKE55" s="246"/>
      <c r="LKF55" s="687"/>
      <c r="LKG55" s="687"/>
      <c r="LKH55" s="687"/>
      <c r="LKI55" s="247"/>
      <c r="LKJ55" s="248"/>
      <c r="LKK55" s="249"/>
      <c r="LKL55" s="245"/>
      <c r="LKM55" s="246"/>
      <c r="LKN55" s="687"/>
      <c r="LKO55" s="687"/>
      <c r="LKP55" s="687"/>
      <c r="LKQ55" s="247"/>
      <c r="LKR55" s="248"/>
      <c r="LKS55" s="249"/>
      <c r="LKT55" s="245"/>
      <c r="LKU55" s="246"/>
      <c r="LKV55" s="687"/>
      <c r="LKW55" s="687"/>
      <c r="LKX55" s="687"/>
      <c r="LKY55" s="247"/>
      <c r="LKZ55" s="248"/>
      <c r="LLA55" s="249"/>
      <c r="LLB55" s="245"/>
      <c r="LLC55" s="246"/>
      <c r="LLD55" s="687"/>
      <c r="LLE55" s="687"/>
      <c r="LLF55" s="687"/>
      <c r="LLG55" s="247"/>
      <c r="LLH55" s="248"/>
      <c r="LLI55" s="249"/>
      <c r="LLJ55" s="245"/>
      <c r="LLK55" s="246"/>
      <c r="LLL55" s="687"/>
      <c r="LLM55" s="687"/>
      <c r="LLN55" s="687"/>
      <c r="LLO55" s="247"/>
      <c r="LLP55" s="248"/>
      <c r="LLQ55" s="249"/>
      <c r="LLR55" s="245"/>
      <c r="LLS55" s="246"/>
      <c r="LLT55" s="687"/>
      <c r="LLU55" s="687"/>
      <c r="LLV55" s="687"/>
      <c r="LLW55" s="247"/>
      <c r="LLX55" s="248"/>
      <c r="LLY55" s="249"/>
      <c r="LLZ55" s="245"/>
      <c r="LMA55" s="246"/>
      <c r="LMB55" s="687"/>
      <c r="LMC55" s="687"/>
      <c r="LMD55" s="687"/>
      <c r="LME55" s="247"/>
      <c r="LMF55" s="248"/>
      <c r="LMG55" s="249"/>
      <c r="LMH55" s="245"/>
      <c r="LMI55" s="246"/>
      <c r="LMJ55" s="687"/>
      <c r="LMK55" s="687"/>
      <c r="LML55" s="687"/>
      <c r="LMM55" s="247"/>
      <c r="LMN55" s="248"/>
      <c r="LMO55" s="249"/>
      <c r="LMP55" s="245"/>
      <c r="LMQ55" s="246"/>
      <c r="LMR55" s="687"/>
      <c r="LMS55" s="687"/>
      <c r="LMT55" s="687"/>
      <c r="LMU55" s="247"/>
      <c r="LMV55" s="248"/>
      <c r="LMW55" s="249"/>
      <c r="LMX55" s="245"/>
      <c r="LMY55" s="246"/>
      <c r="LMZ55" s="687"/>
      <c r="LNA55" s="687"/>
      <c r="LNB55" s="687"/>
      <c r="LNC55" s="247"/>
      <c r="LND55" s="248"/>
      <c r="LNE55" s="249"/>
      <c r="LNF55" s="245"/>
      <c r="LNG55" s="246"/>
      <c r="LNH55" s="687"/>
      <c r="LNI55" s="687"/>
      <c r="LNJ55" s="687"/>
      <c r="LNK55" s="247"/>
      <c r="LNL55" s="248"/>
      <c r="LNM55" s="249"/>
      <c r="LNN55" s="245"/>
      <c r="LNO55" s="246"/>
      <c r="LNP55" s="687"/>
      <c r="LNQ55" s="687"/>
      <c r="LNR55" s="687"/>
      <c r="LNS55" s="247"/>
      <c r="LNT55" s="248"/>
      <c r="LNU55" s="249"/>
      <c r="LNV55" s="245"/>
      <c r="LNW55" s="246"/>
      <c r="LNX55" s="687"/>
      <c r="LNY55" s="687"/>
      <c r="LNZ55" s="687"/>
      <c r="LOA55" s="247"/>
      <c r="LOB55" s="248"/>
      <c r="LOC55" s="249"/>
      <c r="LOD55" s="245"/>
      <c r="LOE55" s="246"/>
      <c r="LOF55" s="687"/>
      <c r="LOG55" s="687"/>
      <c r="LOH55" s="687"/>
      <c r="LOI55" s="247"/>
      <c r="LOJ55" s="248"/>
      <c r="LOK55" s="249"/>
      <c r="LOL55" s="245"/>
      <c r="LOM55" s="246"/>
      <c r="LON55" s="687"/>
      <c r="LOO55" s="687"/>
      <c r="LOP55" s="687"/>
      <c r="LOQ55" s="247"/>
      <c r="LOR55" s="248"/>
      <c r="LOS55" s="249"/>
      <c r="LOT55" s="245"/>
      <c r="LOU55" s="246"/>
      <c r="LOV55" s="687"/>
      <c r="LOW55" s="687"/>
      <c r="LOX55" s="687"/>
      <c r="LOY55" s="247"/>
      <c r="LOZ55" s="248"/>
      <c r="LPA55" s="249"/>
      <c r="LPB55" s="245"/>
      <c r="LPC55" s="246"/>
      <c r="LPD55" s="687"/>
      <c r="LPE55" s="687"/>
      <c r="LPF55" s="687"/>
      <c r="LPG55" s="247"/>
      <c r="LPH55" s="248"/>
      <c r="LPI55" s="249"/>
      <c r="LPJ55" s="245"/>
      <c r="LPK55" s="246"/>
      <c r="LPL55" s="687"/>
      <c r="LPM55" s="687"/>
      <c r="LPN55" s="687"/>
      <c r="LPO55" s="247"/>
      <c r="LPP55" s="248"/>
      <c r="LPQ55" s="249"/>
      <c r="LPR55" s="245"/>
      <c r="LPS55" s="246"/>
      <c r="LPT55" s="687"/>
      <c r="LPU55" s="687"/>
      <c r="LPV55" s="687"/>
      <c r="LPW55" s="247"/>
      <c r="LPX55" s="248"/>
      <c r="LPY55" s="249"/>
      <c r="LPZ55" s="245"/>
      <c r="LQA55" s="246"/>
      <c r="LQB55" s="687"/>
      <c r="LQC55" s="687"/>
      <c r="LQD55" s="687"/>
      <c r="LQE55" s="247"/>
      <c r="LQF55" s="248"/>
      <c r="LQG55" s="249"/>
      <c r="LQH55" s="245"/>
      <c r="LQI55" s="246"/>
      <c r="LQJ55" s="687"/>
      <c r="LQK55" s="687"/>
      <c r="LQL55" s="687"/>
      <c r="LQM55" s="247"/>
      <c r="LQN55" s="248"/>
      <c r="LQO55" s="249"/>
      <c r="LQP55" s="245"/>
      <c r="LQQ55" s="246"/>
      <c r="LQR55" s="687"/>
      <c r="LQS55" s="687"/>
      <c r="LQT55" s="687"/>
      <c r="LQU55" s="247"/>
      <c r="LQV55" s="248"/>
      <c r="LQW55" s="249"/>
      <c r="LQX55" s="245"/>
      <c r="LQY55" s="246"/>
      <c r="LQZ55" s="687"/>
      <c r="LRA55" s="687"/>
      <c r="LRB55" s="687"/>
      <c r="LRC55" s="247"/>
      <c r="LRD55" s="248"/>
      <c r="LRE55" s="249"/>
      <c r="LRF55" s="245"/>
      <c r="LRG55" s="246"/>
      <c r="LRH55" s="687"/>
      <c r="LRI55" s="687"/>
      <c r="LRJ55" s="687"/>
      <c r="LRK55" s="247"/>
      <c r="LRL55" s="248"/>
      <c r="LRM55" s="249"/>
      <c r="LRN55" s="245"/>
      <c r="LRO55" s="246"/>
      <c r="LRP55" s="687"/>
      <c r="LRQ55" s="687"/>
      <c r="LRR55" s="687"/>
      <c r="LRS55" s="247"/>
      <c r="LRT55" s="248"/>
      <c r="LRU55" s="249"/>
      <c r="LRV55" s="245"/>
      <c r="LRW55" s="246"/>
      <c r="LRX55" s="687"/>
      <c r="LRY55" s="687"/>
      <c r="LRZ55" s="687"/>
      <c r="LSA55" s="247"/>
      <c r="LSB55" s="248"/>
      <c r="LSC55" s="249"/>
      <c r="LSD55" s="245"/>
      <c r="LSE55" s="246"/>
      <c r="LSF55" s="687"/>
      <c r="LSG55" s="687"/>
      <c r="LSH55" s="687"/>
      <c r="LSI55" s="247"/>
      <c r="LSJ55" s="248"/>
      <c r="LSK55" s="249"/>
      <c r="LSL55" s="245"/>
      <c r="LSM55" s="246"/>
      <c r="LSN55" s="687"/>
      <c r="LSO55" s="687"/>
      <c r="LSP55" s="687"/>
      <c r="LSQ55" s="247"/>
      <c r="LSR55" s="248"/>
      <c r="LSS55" s="249"/>
      <c r="LST55" s="245"/>
      <c r="LSU55" s="246"/>
      <c r="LSV55" s="687"/>
      <c r="LSW55" s="687"/>
      <c r="LSX55" s="687"/>
      <c r="LSY55" s="247"/>
      <c r="LSZ55" s="248"/>
      <c r="LTA55" s="249"/>
      <c r="LTB55" s="245"/>
      <c r="LTC55" s="246"/>
      <c r="LTD55" s="687"/>
      <c r="LTE55" s="687"/>
      <c r="LTF55" s="687"/>
      <c r="LTG55" s="247"/>
      <c r="LTH55" s="248"/>
      <c r="LTI55" s="249"/>
      <c r="LTJ55" s="245"/>
      <c r="LTK55" s="246"/>
      <c r="LTL55" s="687"/>
      <c r="LTM55" s="687"/>
      <c r="LTN55" s="687"/>
      <c r="LTO55" s="247"/>
      <c r="LTP55" s="248"/>
      <c r="LTQ55" s="249"/>
      <c r="LTR55" s="245"/>
      <c r="LTS55" s="246"/>
      <c r="LTT55" s="687"/>
      <c r="LTU55" s="687"/>
      <c r="LTV55" s="687"/>
      <c r="LTW55" s="247"/>
      <c r="LTX55" s="248"/>
      <c r="LTY55" s="249"/>
      <c r="LTZ55" s="245"/>
      <c r="LUA55" s="246"/>
      <c r="LUB55" s="687"/>
      <c r="LUC55" s="687"/>
      <c r="LUD55" s="687"/>
      <c r="LUE55" s="247"/>
      <c r="LUF55" s="248"/>
      <c r="LUG55" s="249"/>
      <c r="LUH55" s="245"/>
      <c r="LUI55" s="246"/>
      <c r="LUJ55" s="687"/>
      <c r="LUK55" s="687"/>
      <c r="LUL55" s="687"/>
      <c r="LUM55" s="247"/>
      <c r="LUN55" s="248"/>
      <c r="LUO55" s="249"/>
      <c r="LUP55" s="245"/>
      <c r="LUQ55" s="246"/>
      <c r="LUR55" s="687"/>
      <c r="LUS55" s="687"/>
      <c r="LUT55" s="687"/>
      <c r="LUU55" s="247"/>
      <c r="LUV55" s="248"/>
      <c r="LUW55" s="249"/>
      <c r="LUX55" s="245"/>
      <c r="LUY55" s="246"/>
      <c r="LUZ55" s="687"/>
      <c r="LVA55" s="687"/>
      <c r="LVB55" s="687"/>
      <c r="LVC55" s="247"/>
      <c r="LVD55" s="248"/>
      <c r="LVE55" s="249"/>
      <c r="LVF55" s="245"/>
      <c r="LVG55" s="246"/>
      <c r="LVH55" s="687"/>
      <c r="LVI55" s="687"/>
      <c r="LVJ55" s="687"/>
      <c r="LVK55" s="247"/>
      <c r="LVL55" s="248"/>
      <c r="LVM55" s="249"/>
      <c r="LVN55" s="245"/>
      <c r="LVO55" s="246"/>
      <c r="LVP55" s="687"/>
      <c r="LVQ55" s="687"/>
      <c r="LVR55" s="687"/>
      <c r="LVS55" s="247"/>
      <c r="LVT55" s="248"/>
      <c r="LVU55" s="249"/>
      <c r="LVV55" s="245"/>
      <c r="LVW55" s="246"/>
      <c r="LVX55" s="687"/>
      <c r="LVY55" s="687"/>
      <c r="LVZ55" s="687"/>
      <c r="LWA55" s="247"/>
      <c r="LWB55" s="248"/>
      <c r="LWC55" s="249"/>
      <c r="LWD55" s="245"/>
      <c r="LWE55" s="246"/>
      <c r="LWF55" s="687"/>
      <c r="LWG55" s="687"/>
      <c r="LWH55" s="687"/>
      <c r="LWI55" s="247"/>
      <c r="LWJ55" s="248"/>
      <c r="LWK55" s="249"/>
      <c r="LWL55" s="245"/>
      <c r="LWM55" s="246"/>
      <c r="LWN55" s="687"/>
      <c r="LWO55" s="687"/>
      <c r="LWP55" s="687"/>
      <c r="LWQ55" s="247"/>
      <c r="LWR55" s="248"/>
      <c r="LWS55" s="249"/>
      <c r="LWT55" s="245"/>
      <c r="LWU55" s="246"/>
      <c r="LWV55" s="687"/>
      <c r="LWW55" s="687"/>
      <c r="LWX55" s="687"/>
      <c r="LWY55" s="247"/>
      <c r="LWZ55" s="248"/>
      <c r="LXA55" s="249"/>
      <c r="LXB55" s="245"/>
      <c r="LXC55" s="246"/>
      <c r="LXD55" s="687"/>
      <c r="LXE55" s="687"/>
      <c r="LXF55" s="687"/>
      <c r="LXG55" s="247"/>
      <c r="LXH55" s="248"/>
      <c r="LXI55" s="249"/>
      <c r="LXJ55" s="245"/>
      <c r="LXK55" s="246"/>
      <c r="LXL55" s="687"/>
      <c r="LXM55" s="687"/>
      <c r="LXN55" s="687"/>
      <c r="LXO55" s="247"/>
      <c r="LXP55" s="248"/>
      <c r="LXQ55" s="249"/>
      <c r="LXR55" s="245"/>
      <c r="LXS55" s="246"/>
      <c r="LXT55" s="687"/>
      <c r="LXU55" s="687"/>
      <c r="LXV55" s="687"/>
      <c r="LXW55" s="247"/>
      <c r="LXX55" s="248"/>
      <c r="LXY55" s="249"/>
      <c r="LXZ55" s="245"/>
      <c r="LYA55" s="246"/>
      <c r="LYB55" s="687"/>
      <c r="LYC55" s="687"/>
      <c r="LYD55" s="687"/>
      <c r="LYE55" s="247"/>
      <c r="LYF55" s="248"/>
      <c r="LYG55" s="249"/>
      <c r="LYH55" s="245"/>
      <c r="LYI55" s="246"/>
      <c r="LYJ55" s="687"/>
      <c r="LYK55" s="687"/>
      <c r="LYL55" s="687"/>
      <c r="LYM55" s="247"/>
      <c r="LYN55" s="248"/>
      <c r="LYO55" s="249"/>
      <c r="LYP55" s="245"/>
      <c r="LYQ55" s="246"/>
      <c r="LYR55" s="687"/>
      <c r="LYS55" s="687"/>
      <c r="LYT55" s="687"/>
      <c r="LYU55" s="247"/>
      <c r="LYV55" s="248"/>
      <c r="LYW55" s="249"/>
      <c r="LYX55" s="245"/>
      <c r="LYY55" s="246"/>
      <c r="LYZ55" s="687"/>
      <c r="LZA55" s="687"/>
      <c r="LZB55" s="687"/>
      <c r="LZC55" s="247"/>
      <c r="LZD55" s="248"/>
      <c r="LZE55" s="249"/>
      <c r="LZF55" s="245"/>
      <c r="LZG55" s="246"/>
      <c r="LZH55" s="687"/>
      <c r="LZI55" s="687"/>
      <c r="LZJ55" s="687"/>
      <c r="LZK55" s="247"/>
      <c r="LZL55" s="248"/>
      <c r="LZM55" s="249"/>
      <c r="LZN55" s="245"/>
      <c r="LZO55" s="246"/>
      <c r="LZP55" s="687"/>
      <c r="LZQ55" s="687"/>
      <c r="LZR55" s="687"/>
      <c r="LZS55" s="247"/>
      <c r="LZT55" s="248"/>
      <c r="LZU55" s="249"/>
      <c r="LZV55" s="245"/>
      <c r="LZW55" s="246"/>
      <c r="LZX55" s="687"/>
      <c r="LZY55" s="687"/>
      <c r="LZZ55" s="687"/>
      <c r="MAA55" s="247"/>
      <c r="MAB55" s="248"/>
      <c r="MAC55" s="249"/>
      <c r="MAD55" s="245"/>
      <c r="MAE55" s="246"/>
      <c r="MAF55" s="687"/>
      <c r="MAG55" s="687"/>
      <c r="MAH55" s="687"/>
      <c r="MAI55" s="247"/>
      <c r="MAJ55" s="248"/>
      <c r="MAK55" s="249"/>
      <c r="MAL55" s="245"/>
      <c r="MAM55" s="246"/>
      <c r="MAN55" s="687"/>
      <c r="MAO55" s="687"/>
      <c r="MAP55" s="687"/>
      <c r="MAQ55" s="247"/>
      <c r="MAR55" s="248"/>
      <c r="MAS55" s="249"/>
      <c r="MAT55" s="245"/>
      <c r="MAU55" s="246"/>
      <c r="MAV55" s="687"/>
      <c r="MAW55" s="687"/>
      <c r="MAX55" s="687"/>
      <c r="MAY55" s="247"/>
      <c r="MAZ55" s="248"/>
      <c r="MBA55" s="249"/>
      <c r="MBB55" s="245"/>
      <c r="MBC55" s="246"/>
      <c r="MBD55" s="687"/>
      <c r="MBE55" s="687"/>
      <c r="MBF55" s="687"/>
      <c r="MBG55" s="247"/>
      <c r="MBH55" s="248"/>
      <c r="MBI55" s="249"/>
      <c r="MBJ55" s="245"/>
      <c r="MBK55" s="246"/>
      <c r="MBL55" s="687"/>
      <c r="MBM55" s="687"/>
      <c r="MBN55" s="687"/>
      <c r="MBO55" s="247"/>
      <c r="MBP55" s="248"/>
      <c r="MBQ55" s="249"/>
      <c r="MBR55" s="245"/>
      <c r="MBS55" s="246"/>
      <c r="MBT55" s="687"/>
      <c r="MBU55" s="687"/>
      <c r="MBV55" s="687"/>
      <c r="MBW55" s="247"/>
      <c r="MBX55" s="248"/>
      <c r="MBY55" s="249"/>
      <c r="MBZ55" s="245"/>
      <c r="MCA55" s="246"/>
      <c r="MCB55" s="687"/>
      <c r="MCC55" s="687"/>
      <c r="MCD55" s="687"/>
      <c r="MCE55" s="247"/>
      <c r="MCF55" s="248"/>
      <c r="MCG55" s="249"/>
      <c r="MCH55" s="245"/>
      <c r="MCI55" s="246"/>
      <c r="MCJ55" s="687"/>
      <c r="MCK55" s="687"/>
      <c r="MCL55" s="687"/>
      <c r="MCM55" s="247"/>
      <c r="MCN55" s="248"/>
      <c r="MCO55" s="249"/>
      <c r="MCP55" s="245"/>
      <c r="MCQ55" s="246"/>
      <c r="MCR55" s="687"/>
      <c r="MCS55" s="687"/>
      <c r="MCT55" s="687"/>
      <c r="MCU55" s="247"/>
      <c r="MCV55" s="248"/>
      <c r="MCW55" s="249"/>
      <c r="MCX55" s="245"/>
      <c r="MCY55" s="246"/>
      <c r="MCZ55" s="687"/>
      <c r="MDA55" s="687"/>
      <c r="MDB55" s="687"/>
      <c r="MDC55" s="247"/>
      <c r="MDD55" s="248"/>
      <c r="MDE55" s="249"/>
      <c r="MDF55" s="245"/>
      <c r="MDG55" s="246"/>
      <c r="MDH55" s="687"/>
      <c r="MDI55" s="687"/>
      <c r="MDJ55" s="687"/>
      <c r="MDK55" s="247"/>
      <c r="MDL55" s="248"/>
      <c r="MDM55" s="249"/>
      <c r="MDN55" s="245"/>
      <c r="MDO55" s="246"/>
      <c r="MDP55" s="687"/>
      <c r="MDQ55" s="687"/>
      <c r="MDR55" s="687"/>
      <c r="MDS55" s="247"/>
      <c r="MDT55" s="248"/>
      <c r="MDU55" s="249"/>
      <c r="MDV55" s="245"/>
      <c r="MDW55" s="246"/>
      <c r="MDX55" s="687"/>
      <c r="MDY55" s="687"/>
      <c r="MDZ55" s="687"/>
      <c r="MEA55" s="247"/>
      <c r="MEB55" s="248"/>
      <c r="MEC55" s="249"/>
      <c r="MED55" s="245"/>
      <c r="MEE55" s="246"/>
      <c r="MEF55" s="687"/>
      <c r="MEG55" s="687"/>
      <c r="MEH55" s="687"/>
      <c r="MEI55" s="247"/>
      <c r="MEJ55" s="248"/>
      <c r="MEK55" s="249"/>
      <c r="MEL55" s="245"/>
      <c r="MEM55" s="246"/>
      <c r="MEN55" s="687"/>
      <c r="MEO55" s="687"/>
      <c r="MEP55" s="687"/>
      <c r="MEQ55" s="247"/>
      <c r="MER55" s="248"/>
      <c r="MES55" s="249"/>
      <c r="MET55" s="245"/>
      <c r="MEU55" s="246"/>
      <c r="MEV55" s="687"/>
      <c r="MEW55" s="687"/>
      <c r="MEX55" s="687"/>
      <c r="MEY55" s="247"/>
      <c r="MEZ55" s="248"/>
      <c r="MFA55" s="249"/>
      <c r="MFB55" s="245"/>
      <c r="MFC55" s="246"/>
      <c r="MFD55" s="687"/>
      <c r="MFE55" s="687"/>
      <c r="MFF55" s="687"/>
      <c r="MFG55" s="247"/>
      <c r="MFH55" s="248"/>
      <c r="MFI55" s="249"/>
      <c r="MFJ55" s="245"/>
      <c r="MFK55" s="246"/>
      <c r="MFL55" s="687"/>
      <c r="MFM55" s="687"/>
      <c r="MFN55" s="687"/>
      <c r="MFO55" s="247"/>
      <c r="MFP55" s="248"/>
      <c r="MFQ55" s="249"/>
      <c r="MFR55" s="245"/>
      <c r="MFS55" s="246"/>
      <c r="MFT55" s="687"/>
      <c r="MFU55" s="687"/>
      <c r="MFV55" s="687"/>
      <c r="MFW55" s="247"/>
      <c r="MFX55" s="248"/>
      <c r="MFY55" s="249"/>
      <c r="MFZ55" s="245"/>
      <c r="MGA55" s="246"/>
      <c r="MGB55" s="687"/>
      <c r="MGC55" s="687"/>
      <c r="MGD55" s="687"/>
      <c r="MGE55" s="247"/>
      <c r="MGF55" s="248"/>
      <c r="MGG55" s="249"/>
      <c r="MGH55" s="245"/>
      <c r="MGI55" s="246"/>
      <c r="MGJ55" s="687"/>
      <c r="MGK55" s="687"/>
      <c r="MGL55" s="687"/>
      <c r="MGM55" s="247"/>
      <c r="MGN55" s="248"/>
      <c r="MGO55" s="249"/>
      <c r="MGP55" s="245"/>
      <c r="MGQ55" s="246"/>
      <c r="MGR55" s="687"/>
      <c r="MGS55" s="687"/>
      <c r="MGT55" s="687"/>
      <c r="MGU55" s="247"/>
      <c r="MGV55" s="248"/>
      <c r="MGW55" s="249"/>
      <c r="MGX55" s="245"/>
      <c r="MGY55" s="246"/>
      <c r="MGZ55" s="687"/>
      <c r="MHA55" s="687"/>
      <c r="MHB55" s="687"/>
      <c r="MHC55" s="247"/>
      <c r="MHD55" s="248"/>
      <c r="MHE55" s="249"/>
      <c r="MHF55" s="245"/>
      <c r="MHG55" s="246"/>
      <c r="MHH55" s="687"/>
      <c r="MHI55" s="687"/>
      <c r="MHJ55" s="687"/>
      <c r="MHK55" s="247"/>
      <c r="MHL55" s="248"/>
      <c r="MHM55" s="249"/>
      <c r="MHN55" s="245"/>
      <c r="MHO55" s="246"/>
      <c r="MHP55" s="687"/>
      <c r="MHQ55" s="687"/>
      <c r="MHR55" s="687"/>
      <c r="MHS55" s="247"/>
      <c r="MHT55" s="248"/>
      <c r="MHU55" s="249"/>
      <c r="MHV55" s="245"/>
      <c r="MHW55" s="246"/>
      <c r="MHX55" s="687"/>
      <c r="MHY55" s="687"/>
      <c r="MHZ55" s="687"/>
      <c r="MIA55" s="247"/>
      <c r="MIB55" s="248"/>
      <c r="MIC55" s="249"/>
      <c r="MID55" s="245"/>
      <c r="MIE55" s="246"/>
      <c r="MIF55" s="687"/>
      <c r="MIG55" s="687"/>
      <c r="MIH55" s="687"/>
      <c r="MII55" s="247"/>
      <c r="MIJ55" s="248"/>
      <c r="MIK55" s="249"/>
      <c r="MIL55" s="245"/>
      <c r="MIM55" s="246"/>
      <c r="MIN55" s="687"/>
      <c r="MIO55" s="687"/>
      <c r="MIP55" s="687"/>
      <c r="MIQ55" s="247"/>
      <c r="MIR55" s="248"/>
      <c r="MIS55" s="249"/>
      <c r="MIT55" s="245"/>
      <c r="MIU55" s="246"/>
      <c r="MIV55" s="687"/>
      <c r="MIW55" s="687"/>
      <c r="MIX55" s="687"/>
      <c r="MIY55" s="247"/>
      <c r="MIZ55" s="248"/>
      <c r="MJA55" s="249"/>
      <c r="MJB55" s="245"/>
      <c r="MJC55" s="246"/>
      <c r="MJD55" s="687"/>
      <c r="MJE55" s="687"/>
      <c r="MJF55" s="687"/>
      <c r="MJG55" s="247"/>
      <c r="MJH55" s="248"/>
      <c r="MJI55" s="249"/>
      <c r="MJJ55" s="245"/>
      <c r="MJK55" s="246"/>
      <c r="MJL55" s="687"/>
      <c r="MJM55" s="687"/>
      <c r="MJN55" s="687"/>
      <c r="MJO55" s="247"/>
      <c r="MJP55" s="248"/>
      <c r="MJQ55" s="249"/>
      <c r="MJR55" s="245"/>
      <c r="MJS55" s="246"/>
      <c r="MJT55" s="687"/>
      <c r="MJU55" s="687"/>
      <c r="MJV55" s="687"/>
      <c r="MJW55" s="247"/>
      <c r="MJX55" s="248"/>
      <c r="MJY55" s="249"/>
      <c r="MJZ55" s="245"/>
      <c r="MKA55" s="246"/>
      <c r="MKB55" s="687"/>
      <c r="MKC55" s="687"/>
      <c r="MKD55" s="687"/>
      <c r="MKE55" s="247"/>
      <c r="MKF55" s="248"/>
      <c r="MKG55" s="249"/>
      <c r="MKH55" s="245"/>
      <c r="MKI55" s="246"/>
      <c r="MKJ55" s="687"/>
      <c r="MKK55" s="687"/>
      <c r="MKL55" s="687"/>
      <c r="MKM55" s="247"/>
      <c r="MKN55" s="248"/>
      <c r="MKO55" s="249"/>
      <c r="MKP55" s="245"/>
      <c r="MKQ55" s="246"/>
      <c r="MKR55" s="687"/>
      <c r="MKS55" s="687"/>
      <c r="MKT55" s="687"/>
      <c r="MKU55" s="247"/>
      <c r="MKV55" s="248"/>
      <c r="MKW55" s="249"/>
      <c r="MKX55" s="245"/>
      <c r="MKY55" s="246"/>
      <c r="MKZ55" s="687"/>
      <c r="MLA55" s="687"/>
      <c r="MLB55" s="687"/>
      <c r="MLC55" s="247"/>
      <c r="MLD55" s="248"/>
      <c r="MLE55" s="249"/>
      <c r="MLF55" s="245"/>
      <c r="MLG55" s="246"/>
      <c r="MLH55" s="687"/>
      <c r="MLI55" s="687"/>
      <c r="MLJ55" s="687"/>
      <c r="MLK55" s="247"/>
      <c r="MLL55" s="248"/>
      <c r="MLM55" s="249"/>
      <c r="MLN55" s="245"/>
      <c r="MLO55" s="246"/>
      <c r="MLP55" s="687"/>
      <c r="MLQ55" s="687"/>
      <c r="MLR55" s="687"/>
      <c r="MLS55" s="247"/>
      <c r="MLT55" s="248"/>
      <c r="MLU55" s="249"/>
      <c r="MLV55" s="245"/>
      <c r="MLW55" s="246"/>
      <c r="MLX55" s="687"/>
      <c r="MLY55" s="687"/>
      <c r="MLZ55" s="687"/>
      <c r="MMA55" s="247"/>
      <c r="MMB55" s="248"/>
      <c r="MMC55" s="249"/>
      <c r="MMD55" s="245"/>
      <c r="MME55" s="246"/>
      <c r="MMF55" s="687"/>
      <c r="MMG55" s="687"/>
      <c r="MMH55" s="687"/>
      <c r="MMI55" s="247"/>
      <c r="MMJ55" s="248"/>
      <c r="MMK55" s="249"/>
      <c r="MML55" s="245"/>
      <c r="MMM55" s="246"/>
      <c r="MMN55" s="687"/>
      <c r="MMO55" s="687"/>
      <c r="MMP55" s="687"/>
      <c r="MMQ55" s="247"/>
      <c r="MMR55" s="248"/>
      <c r="MMS55" s="249"/>
      <c r="MMT55" s="245"/>
      <c r="MMU55" s="246"/>
      <c r="MMV55" s="687"/>
      <c r="MMW55" s="687"/>
      <c r="MMX55" s="687"/>
      <c r="MMY55" s="247"/>
      <c r="MMZ55" s="248"/>
      <c r="MNA55" s="249"/>
      <c r="MNB55" s="245"/>
      <c r="MNC55" s="246"/>
      <c r="MND55" s="687"/>
      <c r="MNE55" s="687"/>
      <c r="MNF55" s="687"/>
      <c r="MNG55" s="247"/>
      <c r="MNH55" s="248"/>
      <c r="MNI55" s="249"/>
      <c r="MNJ55" s="245"/>
      <c r="MNK55" s="246"/>
      <c r="MNL55" s="687"/>
      <c r="MNM55" s="687"/>
      <c r="MNN55" s="687"/>
      <c r="MNO55" s="247"/>
      <c r="MNP55" s="248"/>
      <c r="MNQ55" s="249"/>
      <c r="MNR55" s="245"/>
      <c r="MNS55" s="246"/>
      <c r="MNT55" s="687"/>
      <c r="MNU55" s="687"/>
      <c r="MNV55" s="687"/>
      <c r="MNW55" s="247"/>
      <c r="MNX55" s="248"/>
      <c r="MNY55" s="249"/>
      <c r="MNZ55" s="245"/>
      <c r="MOA55" s="246"/>
      <c r="MOB55" s="687"/>
      <c r="MOC55" s="687"/>
      <c r="MOD55" s="687"/>
      <c r="MOE55" s="247"/>
      <c r="MOF55" s="248"/>
      <c r="MOG55" s="249"/>
      <c r="MOH55" s="245"/>
      <c r="MOI55" s="246"/>
      <c r="MOJ55" s="687"/>
      <c r="MOK55" s="687"/>
      <c r="MOL55" s="687"/>
      <c r="MOM55" s="247"/>
      <c r="MON55" s="248"/>
      <c r="MOO55" s="249"/>
      <c r="MOP55" s="245"/>
      <c r="MOQ55" s="246"/>
      <c r="MOR55" s="687"/>
      <c r="MOS55" s="687"/>
      <c r="MOT55" s="687"/>
      <c r="MOU55" s="247"/>
      <c r="MOV55" s="248"/>
      <c r="MOW55" s="249"/>
      <c r="MOX55" s="245"/>
      <c r="MOY55" s="246"/>
      <c r="MOZ55" s="687"/>
      <c r="MPA55" s="687"/>
      <c r="MPB55" s="687"/>
      <c r="MPC55" s="247"/>
      <c r="MPD55" s="248"/>
      <c r="MPE55" s="249"/>
      <c r="MPF55" s="245"/>
      <c r="MPG55" s="246"/>
      <c r="MPH55" s="687"/>
      <c r="MPI55" s="687"/>
      <c r="MPJ55" s="687"/>
      <c r="MPK55" s="247"/>
      <c r="MPL55" s="248"/>
      <c r="MPM55" s="249"/>
      <c r="MPN55" s="245"/>
      <c r="MPO55" s="246"/>
      <c r="MPP55" s="687"/>
      <c r="MPQ55" s="687"/>
      <c r="MPR55" s="687"/>
      <c r="MPS55" s="247"/>
      <c r="MPT55" s="248"/>
      <c r="MPU55" s="249"/>
      <c r="MPV55" s="245"/>
      <c r="MPW55" s="246"/>
      <c r="MPX55" s="687"/>
      <c r="MPY55" s="687"/>
      <c r="MPZ55" s="687"/>
      <c r="MQA55" s="247"/>
      <c r="MQB55" s="248"/>
      <c r="MQC55" s="249"/>
      <c r="MQD55" s="245"/>
      <c r="MQE55" s="246"/>
      <c r="MQF55" s="687"/>
      <c r="MQG55" s="687"/>
      <c r="MQH55" s="687"/>
      <c r="MQI55" s="247"/>
      <c r="MQJ55" s="248"/>
      <c r="MQK55" s="249"/>
      <c r="MQL55" s="245"/>
      <c r="MQM55" s="246"/>
      <c r="MQN55" s="687"/>
      <c r="MQO55" s="687"/>
      <c r="MQP55" s="687"/>
      <c r="MQQ55" s="247"/>
      <c r="MQR55" s="248"/>
      <c r="MQS55" s="249"/>
      <c r="MQT55" s="245"/>
      <c r="MQU55" s="246"/>
      <c r="MQV55" s="687"/>
      <c r="MQW55" s="687"/>
      <c r="MQX55" s="687"/>
      <c r="MQY55" s="247"/>
      <c r="MQZ55" s="248"/>
      <c r="MRA55" s="249"/>
      <c r="MRB55" s="245"/>
      <c r="MRC55" s="246"/>
      <c r="MRD55" s="687"/>
      <c r="MRE55" s="687"/>
      <c r="MRF55" s="687"/>
      <c r="MRG55" s="247"/>
      <c r="MRH55" s="248"/>
      <c r="MRI55" s="249"/>
      <c r="MRJ55" s="245"/>
      <c r="MRK55" s="246"/>
      <c r="MRL55" s="687"/>
      <c r="MRM55" s="687"/>
      <c r="MRN55" s="687"/>
      <c r="MRO55" s="247"/>
      <c r="MRP55" s="248"/>
      <c r="MRQ55" s="249"/>
      <c r="MRR55" s="245"/>
      <c r="MRS55" s="246"/>
      <c r="MRT55" s="687"/>
      <c r="MRU55" s="687"/>
      <c r="MRV55" s="687"/>
      <c r="MRW55" s="247"/>
      <c r="MRX55" s="248"/>
      <c r="MRY55" s="249"/>
      <c r="MRZ55" s="245"/>
      <c r="MSA55" s="246"/>
      <c r="MSB55" s="687"/>
      <c r="MSC55" s="687"/>
      <c r="MSD55" s="687"/>
      <c r="MSE55" s="247"/>
      <c r="MSF55" s="248"/>
      <c r="MSG55" s="249"/>
      <c r="MSH55" s="245"/>
      <c r="MSI55" s="246"/>
      <c r="MSJ55" s="687"/>
      <c r="MSK55" s="687"/>
      <c r="MSL55" s="687"/>
      <c r="MSM55" s="247"/>
      <c r="MSN55" s="248"/>
      <c r="MSO55" s="249"/>
      <c r="MSP55" s="245"/>
      <c r="MSQ55" s="246"/>
      <c r="MSR55" s="687"/>
      <c r="MSS55" s="687"/>
      <c r="MST55" s="687"/>
      <c r="MSU55" s="247"/>
      <c r="MSV55" s="248"/>
      <c r="MSW55" s="249"/>
      <c r="MSX55" s="245"/>
      <c r="MSY55" s="246"/>
      <c r="MSZ55" s="687"/>
      <c r="MTA55" s="687"/>
      <c r="MTB55" s="687"/>
      <c r="MTC55" s="247"/>
      <c r="MTD55" s="248"/>
      <c r="MTE55" s="249"/>
      <c r="MTF55" s="245"/>
      <c r="MTG55" s="246"/>
      <c r="MTH55" s="687"/>
      <c r="MTI55" s="687"/>
      <c r="MTJ55" s="687"/>
      <c r="MTK55" s="247"/>
      <c r="MTL55" s="248"/>
      <c r="MTM55" s="249"/>
      <c r="MTN55" s="245"/>
      <c r="MTO55" s="246"/>
      <c r="MTP55" s="687"/>
      <c r="MTQ55" s="687"/>
      <c r="MTR55" s="687"/>
      <c r="MTS55" s="247"/>
      <c r="MTT55" s="248"/>
      <c r="MTU55" s="249"/>
      <c r="MTV55" s="245"/>
      <c r="MTW55" s="246"/>
      <c r="MTX55" s="687"/>
      <c r="MTY55" s="687"/>
      <c r="MTZ55" s="687"/>
      <c r="MUA55" s="247"/>
      <c r="MUB55" s="248"/>
      <c r="MUC55" s="249"/>
      <c r="MUD55" s="245"/>
      <c r="MUE55" s="246"/>
      <c r="MUF55" s="687"/>
      <c r="MUG55" s="687"/>
      <c r="MUH55" s="687"/>
      <c r="MUI55" s="247"/>
      <c r="MUJ55" s="248"/>
      <c r="MUK55" s="249"/>
      <c r="MUL55" s="245"/>
      <c r="MUM55" s="246"/>
      <c r="MUN55" s="687"/>
      <c r="MUO55" s="687"/>
      <c r="MUP55" s="687"/>
      <c r="MUQ55" s="247"/>
      <c r="MUR55" s="248"/>
      <c r="MUS55" s="249"/>
      <c r="MUT55" s="245"/>
      <c r="MUU55" s="246"/>
      <c r="MUV55" s="687"/>
      <c r="MUW55" s="687"/>
      <c r="MUX55" s="687"/>
      <c r="MUY55" s="247"/>
      <c r="MUZ55" s="248"/>
      <c r="MVA55" s="249"/>
      <c r="MVB55" s="245"/>
      <c r="MVC55" s="246"/>
      <c r="MVD55" s="687"/>
      <c r="MVE55" s="687"/>
      <c r="MVF55" s="687"/>
      <c r="MVG55" s="247"/>
      <c r="MVH55" s="248"/>
      <c r="MVI55" s="249"/>
      <c r="MVJ55" s="245"/>
      <c r="MVK55" s="246"/>
      <c r="MVL55" s="687"/>
      <c r="MVM55" s="687"/>
      <c r="MVN55" s="687"/>
      <c r="MVO55" s="247"/>
      <c r="MVP55" s="248"/>
      <c r="MVQ55" s="249"/>
      <c r="MVR55" s="245"/>
      <c r="MVS55" s="246"/>
      <c r="MVT55" s="687"/>
      <c r="MVU55" s="687"/>
      <c r="MVV55" s="687"/>
      <c r="MVW55" s="247"/>
      <c r="MVX55" s="248"/>
      <c r="MVY55" s="249"/>
      <c r="MVZ55" s="245"/>
      <c r="MWA55" s="246"/>
      <c r="MWB55" s="687"/>
      <c r="MWC55" s="687"/>
      <c r="MWD55" s="687"/>
      <c r="MWE55" s="247"/>
      <c r="MWF55" s="248"/>
      <c r="MWG55" s="249"/>
      <c r="MWH55" s="245"/>
      <c r="MWI55" s="246"/>
      <c r="MWJ55" s="687"/>
      <c r="MWK55" s="687"/>
      <c r="MWL55" s="687"/>
      <c r="MWM55" s="247"/>
      <c r="MWN55" s="248"/>
      <c r="MWO55" s="249"/>
      <c r="MWP55" s="245"/>
      <c r="MWQ55" s="246"/>
      <c r="MWR55" s="687"/>
      <c r="MWS55" s="687"/>
      <c r="MWT55" s="687"/>
      <c r="MWU55" s="247"/>
      <c r="MWV55" s="248"/>
      <c r="MWW55" s="249"/>
      <c r="MWX55" s="245"/>
      <c r="MWY55" s="246"/>
      <c r="MWZ55" s="687"/>
      <c r="MXA55" s="687"/>
      <c r="MXB55" s="687"/>
      <c r="MXC55" s="247"/>
      <c r="MXD55" s="248"/>
      <c r="MXE55" s="249"/>
      <c r="MXF55" s="245"/>
      <c r="MXG55" s="246"/>
      <c r="MXH55" s="687"/>
      <c r="MXI55" s="687"/>
      <c r="MXJ55" s="687"/>
      <c r="MXK55" s="247"/>
      <c r="MXL55" s="248"/>
      <c r="MXM55" s="249"/>
      <c r="MXN55" s="245"/>
      <c r="MXO55" s="246"/>
      <c r="MXP55" s="687"/>
      <c r="MXQ55" s="687"/>
      <c r="MXR55" s="687"/>
      <c r="MXS55" s="247"/>
      <c r="MXT55" s="248"/>
      <c r="MXU55" s="249"/>
      <c r="MXV55" s="245"/>
      <c r="MXW55" s="246"/>
      <c r="MXX55" s="687"/>
      <c r="MXY55" s="687"/>
      <c r="MXZ55" s="687"/>
      <c r="MYA55" s="247"/>
      <c r="MYB55" s="248"/>
      <c r="MYC55" s="249"/>
      <c r="MYD55" s="245"/>
      <c r="MYE55" s="246"/>
      <c r="MYF55" s="687"/>
      <c r="MYG55" s="687"/>
      <c r="MYH55" s="687"/>
      <c r="MYI55" s="247"/>
      <c r="MYJ55" s="248"/>
      <c r="MYK55" s="249"/>
      <c r="MYL55" s="245"/>
      <c r="MYM55" s="246"/>
      <c r="MYN55" s="687"/>
      <c r="MYO55" s="687"/>
      <c r="MYP55" s="687"/>
      <c r="MYQ55" s="247"/>
      <c r="MYR55" s="248"/>
      <c r="MYS55" s="249"/>
      <c r="MYT55" s="245"/>
      <c r="MYU55" s="246"/>
      <c r="MYV55" s="687"/>
      <c r="MYW55" s="687"/>
      <c r="MYX55" s="687"/>
      <c r="MYY55" s="247"/>
      <c r="MYZ55" s="248"/>
      <c r="MZA55" s="249"/>
      <c r="MZB55" s="245"/>
      <c r="MZC55" s="246"/>
      <c r="MZD55" s="687"/>
      <c r="MZE55" s="687"/>
      <c r="MZF55" s="687"/>
      <c r="MZG55" s="247"/>
      <c r="MZH55" s="248"/>
      <c r="MZI55" s="249"/>
      <c r="MZJ55" s="245"/>
      <c r="MZK55" s="246"/>
      <c r="MZL55" s="687"/>
      <c r="MZM55" s="687"/>
      <c r="MZN55" s="687"/>
      <c r="MZO55" s="247"/>
      <c r="MZP55" s="248"/>
      <c r="MZQ55" s="249"/>
      <c r="MZR55" s="245"/>
      <c r="MZS55" s="246"/>
      <c r="MZT55" s="687"/>
      <c r="MZU55" s="687"/>
      <c r="MZV55" s="687"/>
      <c r="MZW55" s="247"/>
      <c r="MZX55" s="248"/>
      <c r="MZY55" s="249"/>
      <c r="MZZ55" s="245"/>
      <c r="NAA55" s="246"/>
      <c r="NAB55" s="687"/>
      <c r="NAC55" s="687"/>
      <c r="NAD55" s="687"/>
      <c r="NAE55" s="247"/>
      <c r="NAF55" s="248"/>
      <c r="NAG55" s="249"/>
      <c r="NAH55" s="245"/>
      <c r="NAI55" s="246"/>
      <c r="NAJ55" s="687"/>
      <c r="NAK55" s="687"/>
      <c r="NAL55" s="687"/>
      <c r="NAM55" s="247"/>
      <c r="NAN55" s="248"/>
      <c r="NAO55" s="249"/>
      <c r="NAP55" s="245"/>
      <c r="NAQ55" s="246"/>
      <c r="NAR55" s="687"/>
      <c r="NAS55" s="687"/>
      <c r="NAT55" s="687"/>
      <c r="NAU55" s="247"/>
      <c r="NAV55" s="248"/>
      <c r="NAW55" s="249"/>
      <c r="NAX55" s="245"/>
      <c r="NAY55" s="246"/>
      <c r="NAZ55" s="687"/>
      <c r="NBA55" s="687"/>
      <c r="NBB55" s="687"/>
      <c r="NBC55" s="247"/>
      <c r="NBD55" s="248"/>
      <c r="NBE55" s="249"/>
      <c r="NBF55" s="245"/>
      <c r="NBG55" s="246"/>
      <c r="NBH55" s="687"/>
      <c r="NBI55" s="687"/>
      <c r="NBJ55" s="687"/>
      <c r="NBK55" s="247"/>
      <c r="NBL55" s="248"/>
      <c r="NBM55" s="249"/>
      <c r="NBN55" s="245"/>
      <c r="NBO55" s="246"/>
      <c r="NBP55" s="687"/>
      <c r="NBQ55" s="687"/>
      <c r="NBR55" s="687"/>
      <c r="NBS55" s="247"/>
      <c r="NBT55" s="248"/>
      <c r="NBU55" s="249"/>
      <c r="NBV55" s="245"/>
      <c r="NBW55" s="246"/>
      <c r="NBX55" s="687"/>
      <c r="NBY55" s="687"/>
      <c r="NBZ55" s="687"/>
      <c r="NCA55" s="247"/>
      <c r="NCB55" s="248"/>
      <c r="NCC55" s="249"/>
      <c r="NCD55" s="245"/>
      <c r="NCE55" s="246"/>
      <c r="NCF55" s="687"/>
      <c r="NCG55" s="687"/>
      <c r="NCH55" s="687"/>
      <c r="NCI55" s="247"/>
      <c r="NCJ55" s="248"/>
      <c r="NCK55" s="249"/>
      <c r="NCL55" s="245"/>
      <c r="NCM55" s="246"/>
      <c r="NCN55" s="687"/>
      <c r="NCO55" s="687"/>
      <c r="NCP55" s="687"/>
      <c r="NCQ55" s="247"/>
      <c r="NCR55" s="248"/>
      <c r="NCS55" s="249"/>
      <c r="NCT55" s="245"/>
      <c r="NCU55" s="246"/>
      <c r="NCV55" s="687"/>
      <c r="NCW55" s="687"/>
      <c r="NCX55" s="687"/>
      <c r="NCY55" s="247"/>
      <c r="NCZ55" s="248"/>
      <c r="NDA55" s="249"/>
      <c r="NDB55" s="245"/>
      <c r="NDC55" s="246"/>
      <c r="NDD55" s="687"/>
      <c r="NDE55" s="687"/>
      <c r="NDF55" s="687"/>
      <c r="NDG55" s="247"/>
      <c r="NDH55" s="248"/>
      <c r="NDI55" s="249"/>
      <c r="NDJ55" s="245"/>
      <c r="NDK55" s="246"/>
      <c r="NDL55" s="687"/>
      <c r="NDM55" s="687"/>
      <c r="NDN55" s="687"/>
      <c r="NDO55" s="247"/>
      <c r="NDP55" s="248"/>
      <c r="NDQ55" s="249"/>
      <c r="NDR55" s="245"/>
      <c r="NDS55" s="246"/>
      <c r="NDT55" s="687"/>
      <c r="NDU55" s="687"/>
      <c r="NDV55" s="687"/>
      <c r="NDW55" s="247"/>
      <c r="NDX55" s="248"/>
      <c r="NDY55" s="249"/>
      <c r="NDZ55" s="245"/>
      <c r="NEA55" s="246"/>
      <c r="NEB55" s="687"/>
      <c r="NEC55" s="687"/>
      <c r="NED55" s="687"/>
      <c r="NEE55" s="247"/>
      <c r="NEF55" s="248"/>
      <c r="NEG55" s="249"/>
      <c r="NEH55" s="245"/>
      <c r="NEI55" s="246"/>
      <c r="NEJ55" s="687"/>
      <c r="NEK55" s="687"/>
      <c r="NEL55" s="687"/>
      <c r="NEM55" s="247"/>
      <c r="NEN55" s="248"/>
      <c r="NEO55" s="249"/>
      <c r="NEP55" s="245"/>
      <c r="NEQ55" s="246"/>
      <c r="NER55" s="687"/>
      <c r="NES55" s="687"/>
      <c r="NET55" s="687"/>
      <c r="NEU55" s="247"/>
      <c r="NEV55" s="248"/>
      <c r="NEW55" s="249"/>
      <c r="NEX55" s="245"/>
      <c r="NEY55" s="246"/>
      <c r="NEZ55" s="687"/>
      <c r="NFA55" s="687"/>
      <c r="NFB55" s="687"/>
      <c r="NFC55" s="247"/>
      <c r="NFD55" s="248"/>
      <c r="NFE55" s="249"/>
      <c r="NFF55" s="245"/>
      <c r="NFG55" s="246"/>
      <c r="NFH55" s="687"/>
      <c r="NFI55" s="687"/>
      <c r="NFJ55" s="687"/>
      <c r="NFK55" s="247"/>
      <c r="NFL55" s="248"/>
      <c r="NFM55" s="249"/>
      <c r="NFN55" s="245"/>
      <c r="NFO55" s="246"/>
      <c r="NFP55" s="687"/>
      <c r="NFQ55" s="687"/>
      <c r="NFR55" s="687"/>
      <c r="NFS55" s="247"/>
      <c r="NFT55" s="248"/>
      <c r="NFU55" s="249"/>
      <c r="NFV55" s="245"/>
      <c r="NFW55" s="246"/>
      <c r="NFX55" s="687"/>
      <c r="NFY55" s="687"/>
      <c r="NFZ55" s="687"/>
      <c r="NGA55" s="247"/>
      <c r="NGB55" s="248"/>
      <c r="NGC55" s="249"/>
      <c r="NGD55" s="245"/>
      <c r="NGE55" s="246"/>
      <c r="NGF55" s="687"/>
      <c r="NGG55" s="687"/>
      <c r="NGH55" s="687"/>
      <c r="NGI55" s="247"/>
      <c r="NGJ55" s="248"/>
      <c r="NGK55" s="249"/>
      <c r="NGL55" s="245"/>
      <c r="NGM55" s="246"/>
      <c r="NGN55" s="687"/>
      <c r="NGO55" s="687"/>
      <c r="NGP55" s="687"/>
      <c r="NGQ55" s="247"/>
      <c r="NGR55" s="248"/>
      <c r="NGS55" s="249"/>
      <c r="NGT55" s="245"/>
      <c r="NGU55" s="246"/>
      <c r="NGV55" s="687"/>
      <c r="NGW55" s="687"/>
      <c r="NGX55" s="687"/>
      <c r="NGY55" s="247"/>
      <c r="NGZ55" s="248"/>
      <c r="NHA55" s="249"/>
      <c r="NHB55" s="245"/>
      <c r="NHC55" s="246"/>
      <c r="NHD55" s="687"/>
      <c r="NHE55" s="687"/>
      <c r="NHF55" s="687"/>
      <c r="NHG55" s="247"/>
      <c r="NHH55" s="248"/>
      <c r="NHI55" s="249"/>
      <c r="NHJ55" s="245"/>
      <c r="NHK55" s="246"/>
      <c r="NHL55" s="687"/>
      <c r="NHM55" s="687"/>
      <c r="NHN55" s="687"/>
      <c r="NHO55" s="247"/>
      <c r="NHP55" s="248"/>
      <c r="NHQ55" s="249"/>
      <c r="NHR55" s="245"/>
      <c r="NHS55" s="246"/>
      <c r="NHT55" s="687"/>
      <c r="NHU55" s="687"/>
      <c r="NHV55" s="687"/>
      <c r="NHW55" s="247"/>
      <c r="NHX55" s="248"/>
      <c r="NHY55" s="249"/>
      <c r="NHZ55" s="245"/>
      <c r="NIA55" s="246"/>
      <c r="NIB55" s="687"/>
      <c r="NIC55" s="687"/>
      <c r="NID55" s="687"/>
      <c r="NIE55" s="247"/>
      <c r="NIF55" s="248"/>
      <c r="NIG55" s="249"/>
      <c r="NIH55" s="245"/>
      <c r="NII55" s="246"/>
      <c r="NIJ55" s="687"/>
      <c r="NIK55" s="687"/>
      <c r="NIL55" s="687"/>
      <c r="NIM55" s="247"/>
      <c r="NIN55" s="248"/>
      <c r="NIO55" s="249"/>
      <c r="NIP55" s="245"/>
      <c r="NIQ55" s="246"/>
      <c r="NIR55" s="687"/>
      <c r="NIS55" s="687"/>
      <c r="NIT55" s="687"/>
      <c r="NIU55" s="247"/>
      <c r="NIV55" s="248"/>
      <c r="NIW55" s="249"/>
      <c r="NIX55" s="245"/>
      <c r="NIY55" s="246"/>
      <c r="NIZ55" s="687"/>
      <c r="NJA55" s="687"/>
      <c r="NJB55" s="687"/>
      <c r="NJC55" s="247"/>
      <c r="NJD55" s="248"/>
      <c r="NJE55" s="249"/>
      <c r="NJF55" s="245"/>
      <c r="NJG55" s="246"/>
      <c r="NJH55" s="687"/>
      <c r="NJI55" s="687"/>
      <c r="NJJ55" s="687"/>
      <c r="NJK55" s="247"/>
      <c r="NJL55" s="248"/>
      <c r="NJM55" s="249"/>
      <c r="NJN55" s="245"/>
      <c r="NJO55" s="246"/>
      <c r="NJP55" s="687"/>
      <c r="NJQ55" s="687"/>
      <c r="NJR55" s="687"/>
      <c r="NJS55" s="247"/>
      <c r="NJT55" s="248"/>
      <c r="NJU55" s="249"/>
      <c r="NJV55" s="245"/>
      <c r="NJW55" s="246"/>
      <c r="NJX55" s="687"/>
      <c r="NJY55" s="687"/>
      <c r="NJZ55" s="687"/>
      <c r="NKA55" s="247"/>
      <c r="NKB55" s="248"/>
      <c r="NKC55" s="249"/>
      <c r="NKD55" s="245"/>
      <c r="NKE55" s="246"/>
      <c r="NKF55" s="687"/>
      <c r="NKG55" s="687"/>
      <c r="NKH55" s="687"/>
      <c r="NKI55" s="247"/>
      <c r="NKJ55" s="248"/>
      <c r="NKK55" s="249"/>
      <c r="NKL55" s="245"/>
      <c r="NKM55" s="246"/>
      <c r="NKN55" s="687"/>
      <c r="NKO55" s="687"/>
      <c r="NKP55" s="687"/>
      <c r="NKQ55" s="247"/>
      <c r="NKR55" s="248"/>
      <c r="NKS55" s="249"/>
      <c r="NKT55" s="245"/>
      <c r="NKU55" s="246"/>
      <c r="NKV55" s="687"/>
      <c r="NKW55" s="687"/>
      <c r="NKX55" s="687"/>
      <c r="NKY55" s="247"/>
      <c r="NKZ55" s="248"/>
      <c r="NLA55" s="249"/>
      <c r="NLB55" s="245"/>
      <c r="NLC55" s="246"/>
      <c r="NLD55" s="687"/>
      <c r="NLE55" s="687"/>
      <c r="NLF55" s="687"/>
      <c r="NLG55" s="247"/>
      <c r="NLH55" s="248"/>
      <c r="NLI55" s="249"/>
      <c r="NLJ55" s="245"/>
      <c r="NLK55" s="246"/>
      <c r="NLL55" s="687"/>
      <c r="NLM55" s="687"/>
      <c r="NLN55" s="687"/>
      <c r="NLO55" s="247"/>
      <c r="NLP55" s="248"/>
      <c r="NLQ55" s="249"/>
      <c r="NLR55" s="245"/>
      <c r="NLS55" s="246"/>
      <c r="NLT55" s="687"/>
      <c r="NLU55" s="687"/>
      <c r="NLV55" s="687"/>
      <c r="NLW55" s="247"/>
      <c r="NLX55" s="248"/>
      <c r="NLY55" s="249"/>
      <c r="NLZ55" s="245"/>
      <c r="NMA55" s="246"/>
      <c r="NMB55" s="687"/>
      <c r="NMC55" s="687"/>
      <c r="NMD55" s="687"/>
      <c r="NME55" s="247"/>
      <c r="NMF55" s="248"/>
      <c r="NMG55" s="249"/>
      <c r="NMH55" s="245"/>
      <c r="NMI55" s="246"/>
      <c r="NMJ55" s="687"/>
      <c r="NMK55" s="687"/>
      <c r="NML55" s="687"/>
      <c r="NMM55" s="247"/>
      <c r="NMN55" s="248"/>
      <c r="NMO55" s="249"/>
      <c r="NMP55" s="245"/>
      <c r="NMQ55" s="246"/>
      <c r="NMR55" s="687"/>
      <c r="NMS55" s="687"/>
      <c r="NMT55" s="687"/>
      <c r="NMU55" s="247"/>
      <c r="NMV55" s="248"/>
      <c r="NMW55" s="249"/>
      <c r="NMX55" s="245"/>
      <c r="NMY55" s="246"/>
      <c r="NMZ55" s="687"/>
      <c r="NNA55" s="687"/>
      <c r="NNB55" s="687"/>
      <c r="NNC55" s="247"/>
      <c r="NND55" s="248"/>
      <c r="NNE55" s="249"/>
      <c r="NNF55" s="245"/>
      <c r="NNG55" s="246"/>
      <c r="NNH55" s="687"/>
      <c r="NNI55" s="687"/>
      <c r="NNJ55" s="687"/>
      <c r="NNK55" s="247"/>
      <c r="NNL55" s="248"/>
      <c r="NNM55" s="249"/>
      <c r="NNN55" s="245"/>
      <c r="NNO55" s="246"/>
      <c r="NNP55" s="687"/>
      <c r="NNQ55" s="687"/>
      <c r="NNR55" s="687"/>
      <c r="NNS55" s="247"/>
      <c r="NNT55" s="248"/>
      <c r="NNU55" s="249"/>
      <c r="NNV55" s="245"/>
      <c r="NNW55" s="246"/>
      <c r="NNX55" s="687"/>
      <c r="NNY55" s="687"/>
      <c r="NNZ55" s="687"/>
      <c r="NOA55" s="247"/>
      <c r="NOB55" s="248"/>
      <c r="NOC55" s="249"/>
      <c r="NOD55" s="245"/>
      <c r="NOE55" s="246"/>
      <c r="NOF55" s="687"/>
      <c r="NOG55" s="687"/>
      <c r="NOH55" s="687"/>
      <c r="NOI55" s="247"/>
      <c r="NOJ55" s="248"/>
      <c r="NOK55" s="249"/>
      <c r="NOL55" s="245"/>
      <c r="NOM55" s="246"/>
      <c r="NON55" s="687"/>
      <c r="NOO55" s="687"/>
      <c r="NOP55" s="687"/>
      <c r="NOQ55" s="247"/>
      <c r="NOR55" s="248"/>
      <c r="NOS55" s="249"/>
      <c r="NOT55" s="245"/>
      <c r="NOU55" s="246"/>
      <c r="NOV55" s="687"/>
      <c r="NOW55" s="687"/>
      <c r="NOX55" s="687"/>
      <c r="NOY55" s="247"/>
      <c r="NOZ55" s="248"/>
      <c r="NPA55" s="249"/>
      <c r="NPB55" s="245"/>
      <c r="NPC55" s="246"/>
      <c r="NPD55" s="687"/>
      <c r="NPE55" s="687"/>
      <c r="NPF55" s="687"/>
      <c r="NPG55" s="247"/>
      <c r="NPH55" s="248"/>
      <c r="NPI55" s="249"/>
      <c r="NPJ55" s="245"/>
      <c r="NPK55" s="246"/>
      <c r="NPL55" s="687"/>
      <c r="NPM55" s="687"/>
      <c r="NPN55" s="687"/>
      <c r="NPO55" s="247"/>
      <c r="NPP55" s="248"/>
      <c r="NPQ55" s="249"/>
      <c r="NPR55" s="245"/>
      <c r="NPS55" s="246"/>
      <c r="NPT55" s="687"/>
      <c r="NPU55" s="687"/>
      <c r="NPV55" s="687"/>
      <c r="NPW55" s="247"/>
      <c r="NPX55" s="248"/>
      <c r="NPY55" s="249"/>
      <c r="NPZ55" s="245"/>
      <c r="NQA55" s="246"/>
      <c r="NQB55" s="687"/>
      <c r="NQC55" s="687"/>
      <c r="NQD55" s="687"/>
      <c r="NQE55" s="247"/>
      <c r="NQF55" s="248"/>
      <c r="NQG55" s="249"/>
      <c r="NQH55" s="245"/>
      <c r="NQI55" s="246"/>
      <c r="NQJ55" s="687"/>
      <c r="NQK55" s="687"/>
      <c r="NQL55" s="687"/>
      <c r="NQM55" s="247"/>
      <c r="NQN55" s="248"/>
      <c r="NQO55" s="249"/>
      <c r="NQP55" s="245"/>
      <c r="NQQ55" s="246"/>
      <c r="NQR55" s="687"/>
      <c r="NQS55" s="687"/>
      <c r="NQT55" s="687"/>
      <c r="NQU55" s="247"/>
      <c r="NQV55" s="248"/>
      <c r="NQW55" s="249"/>
      <c r="NQX55" s="245"/>
      <c r="NQY55" s="246"/>
      <c r="NQZ55" s="687"/>
      <c r="NRA55" s="687"/>
      <c r="NRB55" s="687"/>
      <c r="NRC55" s="247"/>
      <c r="NRD55" s="248"/>
      <c r="NRE55" s="249"/>
      <c r="NRF55" s="245"/>
      <c r="NRG55" s="246"/>
      <c r="NRH55" s="687"/>
      <c r="NRI55" s="687"/>
      <c r="NRJ55" s="687"/>
      <c r="NRK55" s="247"/>
      <c r="NRL55" s="248"/>
      <c r="NRM55" s="249"/>
      <c r="NRN55" s="245"/>
      <c r="NRO55" s="246"/>
      <c r="NRP55" s="687"/>
      <c r="NRQ55" s="687"/>
      <c r="NRR55" s="687"/>
      <c r="NRS55" s="247"/>
      <c r="NRT55" s="248"/>
      <c r="NRU55" s="249"/>
      <c r="NRV55" s="245"/>
      <c r="NRW55" s="246"/>
      <c r="NRX55" s="687"/>
      <c r="NRY55" s="687"/>
      <c r="NRZ55" s="687"/>
      <c r="NSA55" s="247"/>
      <c r="NSB55" s="248"/>
      <c r="NSC55" s="249"/>
      <c r="NSD55" s="245"/>
      <c r="NSE55" s="246"/>
      <c r="NSF55" s="687"/>
      <c r="NSG55" s="687"/>
      <c r="NSH55" s="687"/>
      <c r="NSI55" s="247"/>
      <c r="NSJ55" s="248"/>
      <c r="NSK55" s="249"/>
      <c r="NSL55" s="245"/>
      <c r="NSM55" s="246"/>
      <c r="NSN55" s="687"/>
      <c r="NSO55" s="687"/>
      <c r="NSP55" s="687"/>
      <c r="NSQ55" s="247"/>
      <c r="NSR55" s="248"/>
      <c r="NSS55" s="249"/>
      <c r="NST55" s="245"/>
      <c r="NSU55" s="246"/>
      <c r="NSV55" s="687"/>
      <c r="NSW55" s="687"/>
      <c r="NSX55" s="687"/>
      <c r="NSY55" s="247"/>
      <c r="NSZ55" s="248"/>
      <c r="NTA55" s="249"/>
      <c r="NTB55" s="245"/>
      <c r="NTC55" s="246"/>
      <c r="NTD55" s="687"/>
      <c r="NTE55" s="687"/>
      <c r="NTF55" s="687"/>
      <c r="NTG55" s="247"/>
      <c r="NTH55" s="248"/>
      <c r="NTI55" s="249"/>
      <c r="NTJ55" s="245"/>
      <c r="NTK55" s="246"/>
      <c r="NTL55" s="687"/>
      <c r="NTM55" s="687"/>
      <c r="NTN55" s="687"/>
      <c r="NTO55" s="247"/>
      <c r="NTP55" s="248"/>
      <c r="NTQ55" s="249"/>
      <c r="NTR55" s="245"/>
      <c r="NTS55" s="246"/>
      <c r="NTT55" s="687"/>
      <c r="NTU55" s="687"/>
      <c r="NTV55" s="687"/>
      <c r="NTW55" s="247"/>
      <c r="NTX55" s="248"/>
      <c r="NTY55" s="249"/>
      <c r="NTZ55" s="245"/>
      <c r="NUA55" s="246"/>
      <c r="NUB55" s="687"/>
      <c r="NUC55" s="687"/>
      <c r="NUD55" s="687"/>
      <c r="NUE55" s="247"/>
      <c r="NUF55" s="248"/>
      <c r="NUG55" s="249"/>
      <c r="NUH55" s="245"/>
      <c r="NUI55" s="246"/>
      <c r="NUJ55" s="687"/>
      <c r="NUK55" s="687"/>
      <c r="NUL55" s="687"/>
      <c r="NUM55" s="247"/>
      <c r="NUN55" s="248"/>
      <c r="NUO55" s="249"/>
      <c r="NUP55" s="245"/>
      <c r="NUQ55" s="246"/>
      <c r="NUR55" s="687"/>
      <c r="NUS55" s="687"/>
      <c r="NUT55" s="687"/>
      <c r="NUU55" s="247"/>
      <c r="NUV55" s="248"/>
      <c r="NUW55" s="249"/>
      <c r="NUX55" s="245"/>
      <c r="NUY55" s="246"/>
      <c r="NUZ55" s="687"/>
      <c r="NVA55" s="687"/>
      <c r="NVB55" s="687"/>
      <c r="NVC55" s="247"/>
      <c r="NVD55" s="248"/>
      <c r="NVE55" s="249"/>
      <c r="NVF55" s="245"/>
      <c r="NVG55" s="246"/>
      <c r="NVH55" s="687"/>
      <c r="NVI55" s="687"/>
      <c r="NVJ55" s="687"/>
      <c r="NVK55" s="247"/>
      <c r="NVL55" s="248"/>
      <c r="NVM55" s="249"/>
      <c r="NVN55" s="245"/>
      <c r="NVO55" s="246"/>
      <c r="NVP55" s="687"/>
      <c r="NVQ55" s="687"/>
      <c r="NVR55" s="687"/>
      <c r="NVS55" s="247"/>
      <c r="NVT55" s="248"/>
      <c r="NVU55" s="249"/>
      <c r="NVV55" s="245"/>
      <c r="NVW55" s="246"/>
      <c r="NVX55" s="687"/>
      <c r="NVY55" s="687"/>
      <c r="NVZ55" s="687"/>
      <c r="NWA55" s="247"/>
      <c r="NWB55" s="248"/>
      <c r="NWC55" s="249"/>
      <c r="NWD55" s="245"/>
      <c r="NWE55" s="246"/>
      <c r="NWF55" s="687"/>
      <c r="NWG55" s="687"/>
      <c r="NWH55" s="687"/>
      <c r="NWI55" s="247"/>
      <c r="NWJ55" s="248"/>
      <c r="NWK55" s="249"/>
      <c r="NWL55" s="245"/>
      <c r="NWM55" s="246"/>
      <c r="NWN55" s="687"/>
      <c r="NWO55" s="687"/>
      <c r="NWP55" s="687"/>
      <c r="NWQ55" s="247"/>
      <c r="NWR55" s="248"/>
      <c r="NWS55" s="249"/>
      <c r="NWT55" s="245"/>
      <c r="NWU55" s="246"/>
      <c r="NWV55" s="687"/>
      <c r="NWW55" s="687"/>
      <c r="NWX55" s="687"/>
      <c r="NWY55" s="247"/>
      <c r="NWZ55" s="248"/>
      <c r="NXA55" s="249"/>
      <c r="NXB55" s="245"/>
      <c r="NXC55" s="246"/>
      <c r="NXD55" s="687"/>
      <c r="NXE55" s="687"/>
      <c r="NXF55" s="687"/>
      <c r="NXG55" s="247"/>
      <c r="NXH55" s="248"/>
      <c r="NXI55" s="249"/>
      <c r="NXJ55" s="245"/>
      <c r="NXK55" s="246"/>
      <c r="NXL55" s="687"/>
      <c r="NXM55" s="687"/>
      <c r="NXN55" s="687"/>
      <c r="NXO55" s="247"/>
      <c r="NXP55" s="248"/>
      <c r="NXQ55" s="249"/>
      <c r="NXR55" s="245"/>
      <c r="NXS55" s="246"/>
      <c r="NXT55" s="687"/>
      <c r="NXU55" s="687"/>
      <c r="NXV55" s="687"/>
      <c r="NXW55" s="247"/>
      <c r="NXX55" s="248"/>
      <c r="NXY55" s="249"/>
      <c r="NXZ55" s="245"/>
      <c r="NYA55" s="246"/>
      <c r="NYB55" s="687"/>
      <c r="NYC55" s="687"/>
      <c r="NYD55" s="687"/>
      <c r="NYE55" s="247"/>
      <c r="NYF55" s="248"/>
      <c r="NYG55" s="249"/>
      <c r="NYH55" s="245"/>
      <c r="NYI55" s="246"/>
      <c r="NYJ55" s="687"/>
      <c r="NYK55" s="687"/>
      <c r="NYL55" s="687"/>
      <c r="NYM55" s="247"/>
      <c r="NYN55" s="248"/>
      <c r="NYO55" s="249"/>
      <c r="NYP55" s="245"/>
      <c r="NYQ55" s="246"/>
      <c r="NYR55" s="687"/>
      <c r="NYS55" s="687"/>
      <c r="NYT55" s="687"/>
      <c r="NYU55" s="247"/>
      <c r="NYV55" s="248"/>
      <c r="NYW55" s="249"/>
      <c r="NYX55" s="245"/>
      <c r="NYY55" s="246"/>
      <c r="NYZ55" s="687"/>
      <c r="NZA55" s="687"/>
      <c r="NZB55" s="687"/>
      <c r="NZC55" s="247"/>
      <c r="NZD55" s="248"/>
      <c r="NZE55" s="249"/>
      <c r="NZF55" s="245"/>
      <c r="NZG55" s="246"/>
      <c r="NZH55" s="687"/>
      <c r="NZI55" s="687"/>
      <c r="NZJ55" s="687"/>
      <c r="NZK55" s="247"/>
      <c r="NZL55" s="248"/>
      <c r="NZM55" s="249"/>
      <c r="NZN55" s="245"/>
      <c r="NZO55" s="246"/>
      <c r="NZP55" s="687"/>
      <c r="NZQ55" s="687"/>
      <c r="NZR55" s="687"/>
      <c r="NZS55" s="247"/>
      <c r="NZT55" s="248"/>
      <c r="NZU55" s="249"/>
      <c r="NZV55" s="245"/>
      <c r="NZW55" s="246"/>
      <c r="NZX55" s="687"/>
      <c r="NZY55" s="687"/>
      <c r="NZZ55" s="687"/>
      <c r="OAA55" s="247"/>
      <c r="OAB55" s="248"/>
      <c r="OAC55" s="249"/>
      <c r="OAD55" s="245"/>
      <c r="OAE55" s="246"/>
      <c r="OAF55" s="687"/>
      <c r="OAG55" s="687"/>
      <c r="OAH55" s="687"/>
      <c r="OAI55" s="247"/>
      <c r="OAJ55" s="248"/>
      <c r="OAK55" s="249"/>
      <c r="OAL55" s="245"/>
      <c r="OAM55" s="246"/>
      <c r="OAN55" s="687"/>
      <c r="OAO55" s="687"/>
      <c r="OAP55" s="687"/>
      <c r="OAQ55" s="247"/>
      <c r="OAR55" s="248"/>
      <c r="OAS55" s="249"/>
      <c r="OAT55" s="245"/>
      <c r="OAU55" s="246"/>
      <c r="OAV55" s="687"/>
      <c r="OAW55" s="687"/>
      <c r="OAX55" s="687"/>
      <c r="OAY55" s="247"/>
      <c r="OAZ55" s="248"/>
      <c r="OBA55" s="249"/>
      <c r="OBB55" s="245"/>
      <c r="OBC55" s="246"/>
      <c r="OBD55" s="687"/>
      <c r="OBE55" s="687"/>
      <c r="OBF55" s="687"/>
      <c r="OBG55" s="247"/>
      <c r="OBH55" s="248"/>
      <c r="OBI55" s="249"/>
      <c r="OBJ55" s="245"/>
      <c r="OBK55" s="246"/>
      <c r="OBL55" s="687"/>
      <c r="OBM55" s="687"/>
      <c r="OBN55" s="687"/>
      <c r="OBO55" s="247"/>
      <c r="OBP55" s="248"/>
      <c r="OBQ55" s="249"/>
      <c r="OBR55" s="245"/>
      <c r="OBS55" s="246"/>
      <c r="OBT55" s="687"/>
      <c r="OBU55" s="687"/>
      <c r="OBV55" s="687"/>
      <c r="OBW55" s="247"/>
      <c r="OBX55" s="248"/>
      <c r="OBY55" s="249"/>
      <c r="OBZ55" s="245"/>
      <c r="OCA55" s="246"/>
      <c r="OCB55" s="687"/>
      <c r="OCC55" s="687"/>
      <c r="OCD55" s="687"/>
      <c r="OCE55" s="247"/>
      <c r="OCF55" s="248"/>
      <c r="OCG55" s="249"/>
      <c r="OCH55" s="245"/>
      <c r="OCI55" s="246"/>
      <c r="OCJ55" s="687"/>
      <c r="OCK55" s="687"/>
      <c r="OCL55" s="687"/>
      <c r="OCM55" s="247"/>
      <c r="OCN55" s="248"/>
      <c r="OCO55" s="249"/>
      <c r="OCP55" s="245"/>
      <c r="OCQ55" s="246"/>
      <c r="OCR55" s="687"/>
      <c r="OCS55" s="687"/>
      <c r="OCT55" s="687"/>
      <c r="OCU55" s="247"/>
      <c r="OCV55" s="248"/>
      <c r="OCW55" s="249"/>
      <c r="OCX55" s="245"/>
      <c r="OCY55" s="246"/>
      <c r="OCZ55" s="687"/>
      <c r="ODA55" s="687"/>
      <c r="ODB55" s="687"/>
      <c r="ODC55" s="247"/>
      <c r="ODD55" s="248"/>
      <c r="ODE55" s="249"/>
      <c r="ODF55" s="245"/>
      <c r="ODG55" s="246"/>
      <c r="ODH55" s="687"/>
      <c r="ODI55" s="687"/>
      <c r="ODJ55" s="687"/>
      <c r="ODK55" s="247"/>
      <c r="ODL55" s="248"/>
      <c r="ODM55" s="249"/>
      <c r="ODN55" s="245"/>
      <c r="ODO55" s="246"/>
      <c r="ODP55" s="687"/>
      <c r="ODQ55" s="687"/>
      <c r="ODR55" s="687"/>
      <c r="ODS55" s="247"/>
      <c r="ODT55" s="248"/>
      <c r="ODU55" s="249"/>
      <c r="ODV55" s="245"/>
      <c r="ODW55" s="246"/>
      <c r="ODX55" s="687"/>
      <c r="ODY55" s="687"/>
      <c r="ODZ55" s="687"/>
      <c r="OEA55" s="247"/>
      <c r="OEB55" s="248"/>
      <c r="OEC55" s="249"/>
      <c r="OED55" s="245"/>
      <c r="OEE55" s="246"/>
      <c r="OEF55" s="687"/>
      <c r="OEG55" s="687"/>
      <c r="OEH55" s="687"/>
      <c r="OEI55" s="247"/>
      <c r="OEJ55" s="248"/>
      <c r="OEK55" s="249"/>
      <c r="OEL55" s="245"/>
      <c r="OEM55" s="246"/>
      <c r="OEN55" s="687"/>
      <c r="OEO55" s="687"/>
      <c r="OEP55" s="687"/>
      <c r="OEQ55" s="247"/>
      <c r="OER55" s="248"/>
      <c r="OES55" s="249"/>
      <c r="OET55" s="245"/>
      <c r="OEU55" s="246"/>
      <c r="OEV55" s="687"/>
      <c r="OEW55" s="687"/>
      <c r="OEX55" s="687"/>
      <c r="OEY55" s="247"/>
      <c r="OEZ55" s="248"/>
      <c r="OFA55" s="249"/>
      <c r="OFB55" s="245"/>
      <c r="OFC55" s="246"/>
      <c r="OFD55" s="687"/>
      <c r="OFE55" s="687"/>
      <c r="OFF55" s="687"/>
      <c r="OFG55" s="247"/>
      <c r="OFH55" s="248"/>
      <c r="OFI55" s="249"/>
      <c r="OFJ55" s="245"/>
      <c r="OFK55" s="246"/>
      <c r="OFL55" s="687"/>
      <c r="OFM55" s="687"/>
      <c r="OFN55" s="687"/>
      <c r="OFO55" s="247"/>
      <c r="OFP55" s="248"/>
      <c r="OFQ55" s="249"/>
      <c r="OFR55" s="245"/>
      <c r="OFS55" s="246"/>
      <c r="OFT55" s="687"/>
      <c r="OFU55" s="687"/>
      <c r="OFV55" s="687"/>
      <c r="OFW55" s="247"/>
      <c r="OFX55" s="248"/>
      <c r="OFY55" s="249"/>
      <c r="OFZ55" s="245"/>
      <c r="OGA55" s="246"/>
      <c r="OGB55" s="687"/>
      <c r="OGC55" s="687"/>
      <c r="OGD55" s="687"/>
      <c r="OGE55" s="247"/>
      <c r="OGF55" s="248"/>
      <c r="OGG55" s="249"/>
      <c r="OGH55" s="245"/>
      <c r="OGI55" s="246"/>
      <c r="OGJ55" s="687"/>
      <c r="OGK55" s="687"/>
      <c r="OGL55" s="687"/>
      <c r="OGM55" s="247"/>
      <c r="OGN55" s="248"/>
      <c r="OGO55" s="249"/>
      <c r="OGP55" s="245"/>
      <c r="OGQ55" s="246"/>
      <c r="OGR55" s="687"/>
      <c r="OGS55" s="687"/>
      <c r="OGT55" s="687"/>
      <c r="OGU55" s="247"/>
      <c r="OGV55" s="248"/>
      <c r="OGW55" s="249"/>
      <c r="OGX55" s="245"/>
      <c r="OGY55" s="246"/>
      <c r="OGZ55" s="687"/>
      <c r="OHA55" s="687"/>
      <c r="OHB55" s="687"/>
      <c r="OHC55" s="247"/>
      <c r="OHD55" s="248"/>
      <c r="OHE55" s="249"/>
      <c r="OHF55" s="245"/>
      <c r="OHG55" s="246"/>
      <c r="OHH55" s="687"/>
      <c r="OHI55" s="687"/>
      <c r="OHJ55" s="687"/>
      <c r="OHK55" s="247"/>
      <c r="OHL55" s="248"/>
      <c r="OHM55" s="249"/>
      <c r="OHN55" s="245"/>
      <c r="OHO55" s="246"/>
      <c r="OHP55" s="687"/>
      <c r="OHQ55" s="687"/>
      <c r="OHR55" s="687"/>
      <c r="OHS55" s="247"/>
      <c r="OHT55" s="248"/>
      <c r="OHU55" s="249"/>
      <c r="OHV55" s="245"/>
      <c r="OHW55" s="246"/>
      <c r="OHX55" s="687"/>
      <c r="OHY55" s="687"/>
      <c r="OHZ55" s="687"/>
      <c r="OIA55" s="247"/>
      <c r="OIB55" s="248"/>
      <c r="OIC55" s="249"/>
      <c r="OID55" s="245"/>
      <c r="OIE55" s="246"/>
      <c r="OIF55" s="687"/>
      <c r="OIG55" s="687"/>
      <c r="OIH55" s="687"/>
      <c r="OII55" s="247"/>
      <c r="OIJ55" s="248"/>
      <c r="OIK55" s="249"/>
      <c r="OIL55" s="245"/>
      <c r="OIM55" s="246"/>
      <c r="OIN55" s="687"/>
      <c r="OIO55" s="687"/>
      <c r="OIP55" s="687"/>
      <c r="OIQ55" s="247"/>
      <c r="OIR55" s="248"/>
      <c r="OIS55" s="249"/>
      <c r="OIT55" s="245"/>
      <c r="OIU55" s="246"/>
      <c r="OIV55" s="687"/>
      <c r="OIW55" s="687"/>
      <c r="OIX55" s="687"/>
      <c r="OIY55" s="247"/>
      <c r="OIZ55" s="248"/>
      <c r="OJA55" s="249"/>
      <c r="OJB55" s="245"/>
      <c r="OJC55" s="246"/>
      <c r="OJD55" s="687"/>
      <c r="OJE55" s="687"/>
      <c r="OJF55" s="687"/>
      <c r="OJG55" s="247"/>
      <c r="OJH55" s="248"/>
      <c r="OJI55" s="249"/>
      <c r="OJJ55" s="245"/>
      <c r="OJK55" s="246"/>
      <c r="OJL55" s="687"/>
      <c r="OJM55" s="687"/>
      <c r="OJN55" s="687"/>
      <c r="OJO55" s="247"/>
      <c r="OJP55" s="248"/>
      <c r="OJQ55" s="249"/>
      <c r="OJR55" s="245"/>
      <c r="OJS55" s="246"/>
      <c r="OJT55" s="687"/>
      <c r="OJU55" s="687"/>
      <c r="OJV55" s="687"/>
      <c r="OJW55" s="247"/>
      <c r="OJX55" s="248"/>
      <c r="OJY55" s="249"/>
      <c r="OJZ55" s="245"/>
      <c r="OKA55" s="246"/>
      <c r="OKB55" s="687"/>
      <c r="OKC55" s="687"/>
      <c r="OKD55" s="687"/>
      <c r="OKE55" s="247"/>
      <c r="OKF55" s="248"/>
      <c r="OKG55" s="249"/>
      <c r="OKH55" s="245"/>
      <c r="OKI55" s="246"/>
      <c r="OKJ55" s="687"/>
      <c r="OKK55" s="687"/>
      <c r="OKL55" s="687"/>
      <c r="OKM55" s="247"/>
      <c r="OKN55" s="248"/>
      <c r="OKO55" s="249"/>
      <c r="OKP55" s="245"/>
      <c r="OKQ55" s="246"/>
      <c r="OKR55" s="687"/>
      <c r="OKS55" s="687"/>
      <c r="OKT55" s="687"/>
      <c r="OKU55" s="247"/>
      <c r="OKV55" s="248"/>
      <c r="OKW55" s="249"/>
      <c r="OKX55" s="245"/>
      <c r="OKY55" s="246"/>
      <c r="OKZ55" s="687"/>
      <c r="OLA55" s="687"/>
      <c r="OLB55" s="687"/>
      <c r="OLC55" s="247"/>
      <c r="OLD55" s="248"/>
      <c r="OLE55" s="249"/>
      <c r="OLF55" s="245"/>
      <c r="OLG55" s="246"/>
      <c r="OLH55" s="687"/>
      <c r="OLI55" s="687"/>
      <c r="OLJ55" s="687"/>
      <c r="OLK55" s="247"/>
      <c r="OLL55" s="248"/>
      <c r="OLM55" s="249"/>
      <c r="OLN55" s="245"/>
      <c r="OLO55" s="246"/>
      <c r="OLP55" s="687"/>
      <c r="OLQ55" s="687"/>
      <c r="OLR55" s="687"/>
      <c r="OLS55" s="247"/>
      <c r="OLT55" s="248"/>
      <c r="OLU55" s="249"/>
      <c r="OLV55" s="245"/>
      <c r="OLW55" s="246"/>
      <c r="OLX55" s="687"/>
      <c r="OLY55" s="687"/>
      <c r="OLZ55" s="687"/>
      <c r="OMA55" s="247"/>
      <c r="OMB55" s="248"/>
      <c r="OMC55" s="249"/>
      <c r="OMD55" s="245"/>
      <c r="OME55" s="246"/>
      <c r="OMF55" s="687"/>
      <c r="OMG55" s="687"/>
      <c r="OMH55" s="687"/>
      <c r="OMI55" s="247"/>
      <c r="OMJ55" s="248"/>
      <c r="OMK55" s="249"/>
      <c r="OML55" s="245"/>
      <c r="OMM55" s="246"/>
      <c r="OMN55" s="687"/>
      <c r="OMO55" s="687"/>
      <c r="OMP55" s="687"/>
      <c r="OMQ55" s="247"/>
      <c r="OMR55" s="248"/>
      <c r="OMS55" s="249"/>
      <c r="OMT55" s="245"/>
      <c r="OMU55" s="246"/>
      <c r="OMV55" s="687"/>
      <c r="OMW55" s="687"/>
      <c r="OMX55" s="687"/>
      <c r="OMY55" s="247"/>
      <c r="OMZ55" s="248"/>
      <c r="ONA55" s="249"/>
      <c r="ONB55" s="245"/>
      <c r="ONC55" s="246"/>
      <c r="OND55" s="687"/>
      <c r="ONE55" s="687"/>
      <c r="ONF55" s="687"/>
      <c r="ONG55" s="247"/>
      <c r="ONH55" s="248"/>
      <c r="ONI55" s="249"/>
      <c r="ONJ55" s="245"/>
      <c r="ONK55" s="246"/>
      <c r="ONL55" s="687"/>
      <c r="ONM55" s="687"/>
      <c r="ONN55" s="687"/>
      <c r="ONO55" s="247"/>
      <c r="ONP55" s="248"/>
      <c r="ONQ55" s="249"/>
      <c r="ONR55" s="245"/>
      <c r="ONS55" s="246"/>
      <c r="ONT55" s="687"/>
      <c r="ONU55" s="687"/>
      <c r="ONV55" s="687"/>
      <c r="ONW55" s="247"/>
      <c r="ONX55" s="248"/>
      <c r="ONY55" s="249"/>
      <c r="ONZ55" s="245"/>
      <c r="OOA55" s="246"/>
      <c r="OOB55" s="687"/>
      <c r="OOC55" s="687"/>
      <c r="OOD55" s="687"/>
      <c r="OOE55" s="247"/>
      <c r="OOF55" s="248"/>
      <c r="OOG55" s="249"/>
      <c r="OOH55" s="245"/>
      <c r="OOI55" s="246"/>
      <c r="OOJ55" s="687"/>
      <c r="OOK55" s="687"/>
      <c r="OOL55" s="687"/>
      <c r="OOM55" s="247"/>
      <c r="OON55" s="248"/>
      <c r="OOO55" s="249"/>
      <c r="OOP55" s="245"/>
      <c r="OOQ55" s="246"/>
      <c r="OOR55" s="687"/>
      <c r="OOS55" s="687"/>
      <c r="OOT55" s="687"/>
      <c r="OOU55" s="247"/>
      <c r="OOV55" s="248"/>
      <c r="OOW55" s="249"/>
      <c r="OOX55" s="245"/>
      <c r="OOY55" s="246"/>
      <c r="OOZ55" s="687"/>
      <c r="OPA55" s="687"/>
      <c r="OPB55" s="687"/>
      <c r="OPC55" s="247"/>
      <c r="OPD55" s="248"/>
      <c r="OPE55" s="249"/>
      <c r="OPF55" s="245"/>
      <c r="OPG55" s="246"/>
      <c r="OPH55" s="687"/>
      <c r="OPI55" s="687"/>
      <c r="OPJ55" s="687"/>
      <c r="OPK55" s="247"/>
      <c r="OPL55" s="248"/>
      <c r="OPM55" s="249"/>
      <c r="OPN55" s="245"/>
      <c r="OPO55" s="246"/>
      <c r="OPP55" s="687"/>
      <c r="OPQ55" s="687"/>
      <c r="OPR55" s="687"/>
      <c r="OPS55" s="247"/>
      <c r="OPT55" s="248"/>
      <c r="OPU55" s="249"/>
      <c r="OPV55" s="245"/>
      <c r="OPW55" s="246"/>
      <c r="OPX55" s="687"/>
      <c r="OPY55" s="687"/>
      <c r="OPZ55" s="687"/>
      <c r="OQA55" s="247"/>
      <c r="OQB55" s="248"/>
      <c r="OQC55" s="249"/>
      <c r="OQD55" s="245"/>
      <c r="OQE55" s="246"/>
      <c r="OQF55" s="687"/>
      <c r="OQG55" s="687"/>
      <c r="OQH55" s="687"/>
      <c r="OQI55" s="247"/>
      <c r="OQJ55" s="248"/>
      <c r="OQK55" s="249"/>
      <c r="OQL55" s="245"/>
      <c r="OQM55" s="246"/>
      <c r="OQN55" s="687"/>
      <c r="OQO55" s="687"/>
      <c r="OQP55" s="687"/>
      <c r="OQQ55" s="247"/>
      <c r="OQR55" s="248"/>
      <c r="OQS55" s="249"/>
      <c r="OQT55" s="245"/>
      <c r="OQU55" s="246"/>
      <c r="OQV55" s="687"/>
      <c r="OQW55" s="687"/>
      <c r="OQX55" s="687"/>
      <c r="OQY55" s="247"/>
      <c r="OQZ55" s="248"/>
      <c r="ORA55" s="249"/>
      <c r="ORB55" s="245"/>
      <c r="ORC55" s="246"/>
      <c r="ORD55" s="687"/>
      <c r="ORE55" s="687"/>
      <c r="ORF55" s="687"/>
      <c r="ORG55" s="247"/>
      <c r="ORH55" s="248"/>
      <c r="ORI55" s="249"/>
      <c r="ORJ55" s="245"/>
      <c r="ORK55" s="246"/>
      <c r="ORL55" s="687"/>
      <c r="ORM55" s="687"/>
      <c r="ORN55" s="687"/>
      <c r="ORO55" s="247"/>
      <c r="ORP55" s="248"/>
      <c r="ORQ55" s="249"/>
      <c r="ORR55" s="245"/>
      <c r="ORS55" s="246"/>
      <c r="ORT55" s="687"/>
      <c r="ORU55" s="687"/>
      <c r="ORV55" s="687"/>
      <c r="ORW55" s="247"/>
      <c r="ORX55" s="248"/>
      <c r="ORY55" s="249"/>
      <c r="ORZ55" s="245"/>
      <c r="OSA55" s="246"/>
      <c r="OSB55" s="687"/>
      <c r="OSC55" s="687"/>
      <c r="OSD55" s="687"/>
      <c r="OSE55" s="247"/>
      <c r="OSF55" s="248"/>
      <c r="OSG55" s="249"/>
      <c r="OSH55" s="245"/>
      <c r="OSI55" s="246"/>
      <c r="OSJ55" s="687"/>
      <c r="OSK55" s="687"/>
      <c r="OSL55" s="687"/>
      <c r="OSM55" s="247"/>
      <c r="OSN55" s="248"/>
      <c r="OSO55" s="249"/>
      <c r="OSP55" s="245"/>
      <c r="OSQ55" s="246"/>
      <c r="OSR55" s="687"/>
      <c r="OSS55" s="687"/>
      <c r="OST55" s="687"/>
      <c r="OSU55" s="247"/>
      <c r="OSV55" s="248"/>
      <c r="OSW55" s="249"/>
      <c r="OSX55" s="245"/>
      <c r="OSY55" s="246"/>
      <c r="OSZ55" s="687"/>
      <c r="OTA55" s="687"/>
      <c r="OTB55" s="687"/>
      <c r="OTC55" s="247"/>
      <c r="OTD55" s="248"/>
      <c r="OTE55" s="249"/>
      <c r="OTF55" s="245"/>
      <c r="OTG55" s="246"/>
      <c r="OTH55" s="687"/>
      <c r="OTI55" s="687"/>
      <c r="OTJ55" s="687"/>
      <c r="OTK55" s="247"/>
      <c r="OTL55" s="248"/>
      <c r="OTM55" s="249"/>
      <c r="OTN55" s="245"/>
      <c r="OTO55" s="246"/>
      <c r="OTP55" s="687"/>
      <c r="OTQ55" s="687"/>
      <c r="OTR55" s="687"/>
      <c r="OTS55" s="247"/>
      <c r="OTT55" s="248"/>
      <c r="OTU55" s="249"/>
      <c r="OTV55" s="245"/>
      <c r="OTW55" s="246"/>
      <c r="OTX55" s="687"/>
      <c r="OTY55" s="687"/>
      <c r="OTZ55" s="687"/>
      <c r="OUA55" s="247"/>
      <c r="OUB55" s="248"/>
      <c r="OUC55" s="249"/>
      <c r="OUD55" s="245"/>
      <c r="OUE55" s="246"/>
      <c r="OUF55" s="687"/>
      <c r="OUG55" s="687"/>
      <c r="OUH55" s="687"/>
      <c r="OUI55" s="247"/>
      <c r="OUJ55" s="248"/>
      <c r="OUK55" s="249"/>
      <c r="OUL55" s="245"/>
      <c r="OUM55" s="246"/>
      <c r="OUN55" s="687"/>
      <c r="OUO55" s="687"/>
      <c r="OUP55" s="687"/>
      <c r="OUQ55" s="247"/>
      <c r="OUR55" s="248"/>
      <c r="OUS55" s="249"/>
      <c r="OUT55" s="245"/>
      <c r="OUU55" s="246"/>
      <c r="OUV55" s="687"/>
      <c r="OUW55" s="687"/>
      <c r="OUX55" s="687"/>
      <c r="OUY55" s="247"/>
      <c r="OUZ55" s="248"/>
      <c r="OVA55" s="249"/>
      <c r="OVB55" s="245"/>
      <c r="OVC55" s="246"/>
      <c r="OVD55" s="687"/>
      <c r="OVE55" s="687"/>
      <c r="OVF55" s="687"/>
      <c r="OVG55" s="247"/>
      <c r="OVH55" s="248"/>
      <c r="OVI55" s="249"/>
      <c r="OVJ55" s="245"/>
      <c r="OVK55" s="246"/>
      <c r="OVL55" s="687"/>
      <c r="OVM55" s="687"/>
      <c r="OVN55" s="687"/>
      <c r="OVO55" s="247"/>
      <c r="OVP55" s="248"/>
      <c r="OVQ55" s="249"/>
      <c r="OVR55" s="245"/>
      <c r="OVS55" s="246"/>
      <c r="OVT55" s="687"/>
      <c r="OVU55" s="687"/>
      <c r="OVV55" s="687"/>
      <c r="OVW55" s="247"/>
      <c r="OVX55" s="248"/>
      <c r="OVY55" s="249"/>
      <c r="OVZ55" s="245"/>
      <c r="OWA55" s="246"/>
      <c r="OWB55" s="687"/>
      <c r="OWC55" s="687"/>
      <c r="OWD55" s="687"/>
      <c r="OWE55" s="247"/>
      <c r="OWF55" s="248"/>
      <c r="OWG55" s="249"/>
      <c r="OWH55" s="245"/>
      <c r="OWI55" s="246"/>
      <c r="OWJ55" s="687"/>
      <c r="OWK55" s="687"/>
      <c r="OWL55" s="687"/>
      <c r="OWM55" s="247"/>
      <c r="OWN55" s="248"/>
      <c r="OWO55" s="249"/>
      <c r="OWP55" s="245"/>
      <c r="OWQ55" s="246"/>
      <c r="OWR55" s="687"/>
      <c r="OWS55" s="687"/>
      <c r="OWT55" s="687"/>
      <c r="OWU55" s="247"/>
      <c r="OWV55" s="248"/>
      <c r="OWW55" s="249"/>
      <c r="OWX55" s="245"/>
      <c r="OWY55" s="246"/>
      <c r="OWZ55" s="687"/>
      <c r="OXA55" s="687"/>
      <c r="OXB55" s="687"/>
      <c r="OXC55" s="247"/>
      <c r="OXD55" s="248"/>
      <c r="OXE55" s="249"/>
      <c r="OXF55" s="245"/>
      <c r="OXG55" s="246"/>
      <c r="OXH55" s="687"/>
      <c r="OXI55" s="687"/>
      <c r="OXJ55" s="687"/>
      <c r="OXK55" s="247"/>
      <c r="OXL55" s="248"/>
      <c r="OXM55" s="249"/>
      <c r="OXN55" s="245"/>
      <c r="OXO55" s="246"/>
      <c r="OXP55" s="687"/>
      <c r="OXQ55" s="687"/>
      <c r="OXR55" s="687"/>
      <c r="OXS55" s="247"/>
      <c r="OXT55" s="248"/>
      <c r="OXU55" s="249"/>
      <c r="OXV55" s="245"/>
      <c r="OXW55" s="246"/>
      <c r="OXX55" s="687"/>
      <c r="OXY55" s="687"/>
      <c r="OXZ55" s="687"/>
      <c r="OYA55" s="247"/>
      <c r="OYB55" s="248"/>
      <c r="OYC55" s="249"/>
      <c r="OYD55" s="245"/>
      <c r="OYE55" s="246"/>
      <c r="OYF55" s="687"/>
      <c r="OYG55" s="687"/>
      <c r="OYH55" s="687"/>
      <c r="OYI55" s="247"/>
      <c r="OYJ55" s="248"/>
      <c r="OYK55" s="249"/>
      <c r="OYL55" s="245"/>
      <c r="OYM55" s="246"/>
      <c r="OYN55" s="687"/>
      <c r="OYO55" s="687"/>
      <c r="OYP55" s="687"/>
      <c r="OYQ55" s="247"/>
      <c r="OYR55" s="248"/>
      <c r="OYS55" s="249"/>
      <c r="OYT55" s="245"/>
      <c r="OYU55" s="246"/>
      <c r="OYV55" s="687"/>
      <c r="OYW55" s="687"/>
      <c r="OYX55" s="687"/>
      <c r="OYY55" s="247"/>
      <c r="OYZ55" s="248"/>
      <c r="OZA55" s="249"/>
      <c r="OZB55" s="245"/>
      <c r="OZC55" s="246"/>
      <c r="OZD55" s="687"/>
      <c r="OZE55" s="687"/>
      <c r="OZF55" s="687"/>
      <c r="OZG55" s="247"/>
      <c r="OZH55" s="248"/>
      <c r="OZI55" s="249"/>
      <c r="OZJ55" s="245"/>
      <c r="OZK55" s="246"/>
      <c r="OZL55" s="687"/>
      <c r="OZM55" s="687"/>
      <c r="OZN55" s="687"/>
      <c r="OZO55" s="247"/>
      <c r="OZP55" s="248"/>
      <c r="OZQ55" s="249"/>
      <c r="OZR55" s="245"/>
      <c r="OZS55" s="246"/>
      <c r="OZT55" s="687"/>
      <c r="OZU55" s="687"/>
      <c r="OZV55" s="687"/>
      <c r="OZW55" s="247"/>
      <c r="OZX55" s="248"/>
      <c r="OZY55" s="249"/>
      <c r="OZZ55" s="245"/>
      <c r="PAA55" s="246"/>
      <c r="PAB55" s="687"/>
      <c r="PAC55" s="687"/>
      <c r="PAD55" s="687"/>
      <c r="PAE55" s="247"/>
      <c r="PAF55" s="248"/>
      <c r="PAG55" s="249"/>
      <c r="PAH55" s="245"/>
      <c r="PAI55" s="246"/>
      <c r="PAJ55" s="687"/>
      <c r="PAK55" s="687"/>
      <c r="PAL55" s="687"/>
      <c r="PAM55" s="247"/>
      <c r="PAN55" s="248"/>
      <c r="PAO55" s="249"/>
      <c r="PAP55" s="245"/>
      <c r="PAQ55" s="246"/>
      <c r="PAR55" s="687"/>
      <c r="PAS55" s="687"/>
      <c r="PAT55" s="687"/>
      <c r="PAU55" s="247"/>
      <c r="PAV55" s="248"/>
      <c r="PAW55" s="249"/>
      <c r="PAX55" s="245"/>
      <c r="PAY55" s="246"/>
      <c r="PAZ55" s="687"/>
      <c r="PBA55" s="687"/>
      <c r="PBB55" s="687"/>
      <c r="PBC55" s="247"/>
      <c r="PBD55" s="248"/>
      <c r="PBE55" s="249"/>
      <c r="PBF55" s="245"/>
      <c r="PBG55" s="246"/>
      <c r="PBH55" s="687"/>
      <c r="PBI55" s="687"/>
      <c r="PBJ55" s="687"/>
      <c r="PBK55" s="247"/>
      <c r="PBL55" s="248"/>
      <c r="PBM55" s="249"/>
      <c r="PBN55" s="245"/>
      <c r="PBO55" s="246"/>
      <c r="PBP55" s="687"/>
      <c r="PBQ55" s="687"/>
      <c r="PBR55" s="687"/>
      <c r="PBS55" s="247"/>
      <c r="PBT55" s="248"/>
      <c r="PBU55" s="249"/>
      <c r="PBV55" s="245"/>
      <c r="PBW55" s="246"/>
      <c r="PBX55" s="687"/>
      <c r="PBY55" s="687"/>
      <c r="PBZ55" s="687"/>
      <c r="PCA55" s="247"/>
      <c r="PCB55" s="248"/>
      <c r="PCC55" s="249"/>
      <c r="PCD55" s="245"/>
      <c r="PCE55" s="246"/>
      <c r="PCF55" s="687"/>
      <c r="PCG55" s="687"/>
      <c r="PCH55" s="687"/>
      <c r="PCI55" s="247"/>
      <c r="PCJ55" s="248"/>
      <c r="PCK55" s="249"/>
      <c r="PCL55" s="245"/>
      <c r="PCM55" s="246"/>
      <c r="PCN55" s="687"/>
      <c r="PCO55" s="687"/>
      <c r="PCP55" s="687"/>
      <c r="PCQ55" s="247"/>
      <c r="PCR55" s="248"/>
      <c r="PCS55" s="249"/>
      <c r="PCT55" s="245"/>
      <c r="PCU55" s="246"/>
      <c r="PCV55" s="687"/>
      <c r="PCW55" s="687"/>
      <c r="PCX55" s="687"/>
      <c r="PCY55" s="247"/>
      <c r="PCZ55" s="248"/>
      <c r="PDA55" s="249"/>
      <c r="PDB55" s="245"/>
      <c r="PDC55" s="246"/>
      <c r="PDD55" s="687"/>
      <c r="PDE55" s="687"/>
      <c r="PDF55" s="687"/>
      <c r="PDG55" s="247"/>
      <c r="PDH55" s="248"/>
      <c r="PDI55" s="249"/>
      <c r="PDJ55" s="245"/>
      <c r="PDK55" s="246"/>
      <c r="PDL55" s="687"/>
      <c r="PDM55" s="687"/>
      <c r="PDN55" s="687"/>
      <c r="PDO55" s="247"/>
      <c r="PDP55" s="248"/>
      <c r="PDQ55" s="249"/>
      <c r="PDR55" s="245"/>
      <c r="PDS55" s="246"/>
      <c r="PDT55" s="687"/>
      <c r="PDU55" s="687"/>
      <c r="PDV55" s="687"/>
      <c r="PDW55" s="247"/>
      <c r="PDX55" s="248"/>
      <c r="PDY55" s="249"/>
      <c r="PDZ55" s="245"/>
      <c r="PEA55" s="246"/>
      <c r="PEB55" s="687"/>
      <c r="PEC55" s="687"/>
      <c r="PED55" s="687"/>
      <c r="PEE55" s="247"/>
      <c r="PEF55" s="248"/>
      <c r="PEG55" s="249"/>
      <c r="PEH55" s="245"/>
      <c r="PEI55" s="246"/>
      <c r="PEJ55" s="687"/>
      <c r="PEK55" s="687"/>
      <c r="PEL55" s="687"/>
      <c r="PEM55" s="247"/>
      <c r="PEN55" s="248"/>
      <c r="PEO55" s="249"/>
      <c r="PEP55" s="245"/>
      <c r="PEQ55" s="246"/>
      <c r="PER55" s="687"/>
      <c r="PES55" s="687"/>
      <c r="PET55" s="687"/>
      <c r="PEU55" s="247"/>
      <c r="PEV55" s="248"/>
      <c r="PEW55" s="249"/>
      <c r="PEX55" s="245"/>
      <c r="PEY55" s="246"/>
      <c r="PEZ55" s="687"/>
      <c r="PFA55" s="687"/>
      <c r="PFB55" s="687"/>
      <c r="PFC55" s="247"/>
      <c r="PFD55" s="248"/>
      <c r="PFE55" s="249"/>
      <c r="PFF55" s="245"/>
      <c r="PFG55" s="246"/>
      <c r="PFH55" s="687"/>
      <c r="PFI55" s="687"/>
      <c r="PFJ55" s="687"/>
      <c r="PFK55" s="247"/>
      <c r="PFL55" s="248"/>
      <c r="PFM55" s="249"/>
      <c r="PFN55" s="245"/>
      <c r="PFO55" s="246"/>
      <c r="PFP55" s="687"/>
      <c r="PFQ55" s="687"/>
      <c r="PFR55" s="687"/>
      <c r="PFS55" s="247"/>
      <c r="PFT55" s="248"/>
      <c r="PFU55" s="249"/>
      <c r="PFV55" s="245"/>
      <c r="PFW55" s="246"/>
      <c r="PFX55" s="687"/>
      <c r="PFY55" s="687"/>
      <c r="PFZ55" s="687"/>
      <c r="PGA55" s="247"/>
      <c r="PGB55" s="248"/>
      <c r="PGC55" s="249"/>
      <c r="PGD55" s="245"/>
      <c r="PGE55" s="246"/>
      <c r="PGF55" s="687"/>
      <c r="PGG55" s="687"/>
      <c r="PGH55" s="687"/>
      <c r="PGI55" s="247"/>
      <c r="PGJ55" s="248"/>
      <c r="PGK55" s="249"/>
      <c r="PGL55" s="245"/>
      <c r="PGM55" s="246"/>
      <c r="PGN55" s="687"/>
      <c r="PGO55" s="687"/>
      <c r="PGP55" s="687"/>
      <c r="PGQ55" s="247"/>
      <c r="PGR55" s="248"/>
      <c r="PGS55" s="249"/>
      <c r="PGT55" s="245"/>
      <c r="PGU55" s="246"/>
      <c r="PGV55" s="687"/>
      <c r="PGW55" s="687"/>
      <c r="PGX55" s="687"/>
      <c r="PGY55" s="247"/>
      <c r="PGZ55" s="248"/>
      <c r="PHA55" s="249"/>
      <c r="PHB55" s="245"/>
      <c r="PHC55" s="246"/>
      <c r="PHD55" s="687"/>
      <c r="PHE55" s="687"/>
      <c r="PHF55" s="687"/>
      <c r="PHG55" s="247"/>
      <c r="PHH55" s="248"/>
      <c r="PHI55" s="249"/>
      <c r="PHJ55" s="245"/>
      <c r="PHK55" s="246"/>
      <c r="PHL55" s="687"/>
      <c r="PHM55" s="687"/>
      <c r="PHN55" s="687"/>
      <c r="PHO55" s="247"/>
      <c r="PHP55" s="248"/>
      <c r="PHQ55" s="249"/>
      <c r="PHR55" s="245"/>
      <c r="PHS55" s="246"/>
      <c r="PHT55" s="687"/>
      <c r="PHU55" s="687"/>
      <c r="PHV55" s="687"/>
      <c r="PHW55" s="247"/>
      <c r="PHX55" s="248"/>
      <c r="PHY55" s="249"/>
      <c r="PHZ55" s="245"/>
      <c r="PIA55" s="246"/>
      <c r="PIB55" s="687"/>
      <c r="PIC55" s="687"/>
      <c r="PID55" s="687"/>
      <c r="PIE55" s="247"/>
      <c r="PIF55" s="248"/>
      <c r="PIG55" s="249"/>
      <c r="PIH55" s="245"/>
      <c r="PII55" s="246"/>
      <c r="PIJ55" s="687"/>
      <c r="PIK55" s="687"/>
      <c r="PIL55" s="687"/>
      <c r="PIM55" s="247"/>
      <c r="PIN55" s="248"/>
      <c r="PIO55" s="249"/>
      <c r="PIP55" s="245"/>
      <c r="PIQ55" s="246"/>
      <c r="PIR55" s="687"/>
      <c r="PIS55" s="687"/>
      <c r="PIT55" s="687"/>
      <c r="PIU55" s="247"/>
      <c r="PIV55" s="248"/>
      <c r="PIW55" s="249"/>
      <c r="PIX55" s="245"/>
      <c r="PIY55" s="246"/>
      <c r="PIZ55" s="687"/>
      <c r="PJA55" s="687"/>
      <c r="PJB55" s="687"/>
      <c r="PJC55" s="247"/>
      <c r="PJD55" s="248"/>
      <c r="PJE55" s="249"/>
      <c r="PJF55" s="245"/>
      <c r="PJG55" s="246"/>
      <c r="PJH55" s="687"/>
      <c r="PJI55" s="687"/>
      <c r="PJJ55" s="687"/>
      <c r="PJK55" s="247"/>
      <c r="PJL55" s="248"/>
      <c r="PJM55" s="249"/>
      <c r="PJN55" s="245"/>
      <c r="PJO55" s="246"/>
      <c r="PJP55" s="687"/>
      <c r="PJQ55" s="687"/>
      <c r="PJR55" s="687"/>
      <c r="PJS55" s="247"/>
      <c r="PJT55" s="248"/>
      <c r="PJU55" s="249"/>
      <c r="PJV55" s="245"/>
      <c r="PJW55" s="246"/>
      <c r="PJX55" s="687"/>
      <c r="PJY55" s="687"/>
      <c r="PJZ55" s="687"/>
      <c r="PKA55" s="247"/>
      <c r="PKB55" s="248"/>
      <c r="PKC55" s="249"/>
      <c r="PKD55" s="245"/>
      <c r="PKE55" s="246"/>
      <c r="PKF55" s="687"/>
      <c r="PKG55" s="687"/>
      <c r="PKH55" s="687"/>
      <c r="PKI55" s="247"/>
      <c r="PKJ55" s="248"/>
      <c r="PKK55" s="249"/>
      <c r="PKL55" s="245"/>
      <c r="PKM55" s="246"/>
      <c r="PKN55" s="687"/>
      <c r="PKO55" s="687"/>
      <c r="PKP55" s="687"/>
      <c r="PKQ55" s="247"/>
      <c r="PKR55" s="248"/>
      <c r="PKS55" s="249"/>
      <c r="PKT55" s="245"/>
      <c r="PKU55" s="246"/>
      <c r="PKV55" s="687"/>
      <c r="PKW55" s="687"/>
      <c r="PKX55" s="687"/>
      <c r="PKY55" s="247"/>
      <c r="PKZ55" s="248"/>
      <c r="PLA55" s="249"/>
      <c r="PLB55" s="245"/>
      <c r="PLC55" s="246"/>
      <c r="PLD55" s="687"/>
      <c r="PLE55" s="687"/>
      <c r="PLF55" s="687"/>
      <c r="PLG55" s="247"/>
      <c r="PLH55" s="248"/>
      <c r="PLI55" s="249"/>
      <c r="PLJ55" s="245"/>
      <c r="PLK55" s="246"/>
      <c r="PLL55" s="687"/>
      <c r="PLM55" s="687"/>
      <c r="PLN55" s="687"/>
      <c r="PLO55" s="247"/>
      <c r="PLP55" s="248"/>
      <c r="PLQ55" s="249"/>
      <c r="PLR55" s="245"/>
      <c r="PLS55" s="246"/>
      <c r="PLT55" s="687"/>
      <c r="PLU55" s="687"/>
      <c r="PLV55" s="687"/>
      <c r="PLW55" s="247"/>
      <c r="PLX55" s="248"/>
      <c r="PLY55" s="249"/>
      <c r="PLZ55" s="245"/>
      <c r="PMA55" s="246"/>
      <c r="PMB55" s="687"/>
      <c r="PMC55" s="687"/>
      <c r="PMD55" s="687"/>
      <c r="PME55" s="247"/>
      <c r="PMF55" s="248"/>
      <c r="PMG55" s="249"/>
      <c r="PMH55" s="245"/>
      <c r="PMI55" s="246"/>
      <c r="PMJ55" s="687"/>
      <c r="PMK55" s="687"/>
      <c r="PML55" s="687"/>
      <c r="PMM55" s="247"/>
      <c r="PMN55" s="248"/>
      <c r="PMO55" s="249"/>
      <c r="PMP55" s="245"/>
      <c r="PMQ55" s="246"/>
      <c r="PMR55" s="687"/>
      <c r="PMS55" s="687"/>
      <c r="PMT55" s="687"/>
      <c r="PMU55" s="247"/>
      <c r="PMV55" s="248"/>
      <c r="PMW55" s="249"/>
      <c r="PMX55" s="245"/>
      <c r="PMY55" s="246"/>
      <c r="PMZ55" s="687"/>
      <c r="PNA55" s="687"/>
      <c r="PNB55" s="687"/>
      <c r="PNC55" s="247"/>
      <c r="PND55" s="248"/>
      <c r="PNE55" s="249"/>
      <c r="PNF55" s="245"/>
      <c r="PNG55" s="246"/>
      <c r="PNH55" s="687"/>
      <c r="PNI55" s="687"/>
      <c r="PNJ55" s="687"/>
      <c r="PNK55" s="247"/>
      <c r="PNL55" s="248"/>
      <c r="PNM55" s="249"/>
      <c r="PNN55" s="245"/>
      <c r="PNO55" s="246"/>
      <c r="PNP55" s="687"/>
      <c r="PNQ55" s="687"/>
      <c r="PNR55" s="687"/>
      <c r="PNS55" s="247"/>
      <c r="PNT55" s="248"/>
      <c r="PNU55" s="249"/>
      <c r="PNV55" s="245"/>
      <c r="PNW55" s="246"/>
      <c r="PNX55" s="687"/>
      <c r="PNY55" s="687"/>
      <c r="PNZ55" s="687"/>
      <c r="POA55" s="247"/>
      <c r="POB55" s="248"/>
      <c r="POC55" s="249"/>
      <c r="POD55" s="245"/>
      <c r="POE55" s="246"/>
      <c r="POF55" s="687"/>
      <c r="POG55" s="687"/>
      <c r="POH55" s="687"/>
      <c r="POI55" s="247"/>
      <c r="POJ55" s="248"/>
      <c r="POK55" s="249"/>
      <c r="POL55" s="245"/>
      <c r="POM55" s="246"/>
      <c r="PON55" s="687"/>
      <c r="POO55" s="687"/>
      <c r="POP55" s="687"/>
      <c r="POQ55" s="247"/>
      <c r="POR55" s="248"/>
      <c r="POS55" s="249"/>
      <c r="POT55" s="245"/>
      <c r="POU55" s="246"/>
      <c r="POV55" s="687"/>
      <c r="POW55" s="687"/>
      <c r="POX55" s="687"/>
      <c r="POY55" s="247"/>
      <c r="POZ55" s="248"/>
      <c r="PPA55" s="249"/>
      <c r="PPB55" s="245"/>
      <c r="PPC55" s="246"/>
      <c r="PPD55" s="687"/>
      <c r="PPE55" s="687"/>
      <c r="PPF55" s="687"/>
      <c r="PPG55" s="247"/>
      <c r="PPH55" s="248"/>
      <c r="PPI55" s="249"/>
      <c r="PPJ55" s="245"/>
      <c r="PPK55" s="246"/>
      <c r="PPL55" s="687"/>
      <c r="PPM55" s="687"/>
      <c r="PPN55" s="687"/>
      <c r="PPO55" s="247"/>
      <c r="PPP55" s="248"/>
      <c r="PPQ55" s="249"/>
      <c r="PPR55" s="245"/>
      <c r="PPS55" s="246"/>
      <c r="PPT55" s="687"/>
      <c r="PPU55" s="687"/>
      <c r="PPV55" s="687"/>
      <c r="PPW55" s="247"/>
      <c r="PPX55" s="248"/>
      <c r="PPY55" s="249"/>
      <c r="PPZ55" s="245"/>
      <c r="PQA55" s="246"/>
      <c r="PQB55" s="687"/>
      <c r="PQC55" s="687"/>
      <c r="PQD55" s="687"/>
      <c r="PQE55" s="247"/>
      <c r="PQF55" s="248"/>
      <c r="PQG55" s="249"/>
      <c r="PQH55" s="245"/>
      <c r="PQI55" s="246"/>
      <c r="PQJ55" s="687"/>
      <c r="PQK55" s="687"/>
      <c r="PQL55" s="687"/>
      <c r="PQM55" s="247"/>
      <c r="PQN55" s="248"/>
      <c r="PQO55" s="249"/>
      <c r="PQP55" s="245"/>
      <c r="PQQ55" s="246"/>
      <c r="PQR55" s="687"/>
      <c r="PQS55" s="687"/>
      <c r="PQT55" s="687"/>
      <c r="PQU55" s="247"/>
      <c r="PQV55" s="248"/>
      <c r="PQW55" s="249"/>
      <c r="PQX55" s="245"/>
      <c r="PQY55" s="246"/>
      <c r="PQZ55" s="687"/>
      <c r="PRA55" s="687"/>
      <c r="PRB55" s="687"/>
      <c r="PRC55" s="247"/>
      <c r="PRD55" s="248"/>
      <c r="PRE55" s="249"/>
      <c r="PRF55" s="245"/>
      <c r="PRG55" s="246"/>
      <c r="PRH55" s="687"/>
      <c r="PRI55" s="687"/>
      <c r="PRJ55" s="687"/>
      <c r="PRK55" s="247"/>
      <c r="PRL55" s="248"/>
      <c r="PRM55" s="249"/>
      <c r="PRN55" s="245"/>
      <c r="PRO55" s="246"/>
      <c r="PRP55" s="687"/>
      <c r="PRQ55" s="687"/>
      <c r="PRR55" s="687"/>
      <c r="PRS55" s="247"/>
      <c r="PRT55" s="248"/>
      <c r="PRU55" s="249"/>
      <c r="PRV55" s="245"/>
      <c r="PRW55" s="246"/>
      <c r="PRX55" s="687"/>
      <c r="PRY55" s="687"/>
      <c r="PRZ55" s="687"/>
      <c r="PSA55" s="247"/>
      <c r="PSB55" s="248"/>
      <c r="PSC55" s="249"/>
      <c r="PSD55" s="245"/>
      <c r="PSE55" s="246"/>
      <c r="PSF55" s="687"/>
      <c r="PSG55" s="687"/>
      <c r="PSH55" s="687"/>
      <c r="PSI55" s="247"/>
      <c r="PSJ55" s="248"/>
      <c r="PSK55" s="249"/>
      <c r="PSL55" s="245"/>
      <c r="PSM55" s="246"/>
      <c r="PSN55" s="687"/>
      <c r="PSO55" s="687"/>
      <c r="PSP55" s="687"/>
      <c r="PSQ55" s="247"/>
      <c r="PSR55" s="248"/>
      <c r="PSS55" s="249"/>
      <c r="PST55" s="245"/>
      <c r="PSU55" s="246"/>
      <c r="PSV55" s="687"/>
      <c r="PSW55" s="687"/>
      <c r="PSX55" s="687"/>
      <c r="PSY55" s="247"/>
      <c r="PSZ55" s="248"/>
      <c r="PTA55" s="249"/>
      <c r="PTB55" s="245"/>
      <c r="PTC55" s="246"/>
      <c r="PTD55" s="687"/>
      <c r="PTE55" s="687"/>
      <c r="PTF55" s="687"/>
      <c r="PTG55" s="247"/>
      <c r="PTH55" s="248"/>
      <c r="PTI55" s="249"/>
      <c r="PTJ55" s="245"/>
      <c r="PTK55" s="246"/>
      <c r="PTL55" s="687"/>
      <c r="PTM55" s="687"/>
      <c r="PTN55" s="687"/>
      <c r="PTO55" s="247"/>
      <c r="PTP55" s="248"/>
      <c r="PTQ55" s="249"/>
      <c r="PTR55" s="245"/>
      <c r="PTS55" s="246"/>
      <c r="PTT55" s="687"/>
      <c r="PTU55" s="687"/>
      <c r="PTV55" s="687"/>
      <c r="PTW55" s="247"/>
      <c r="PTX55" s="248"/>
      <c r="PTY55" s="249"/>
      <c r="PTZ55" s="245"/>
      <c r="PUA55" s="246"/>
      <c r="PUB55" s="687"/>
      <c r="PUC55" s="687"/>
      <c r="PUD55" s="687"/>
      <c r="PUE55" s="247"/>
      <c r="PUF55" s="248"/>
      <c r="PUG55" s="249"/>
      <c r="PUH55" s="245"/>
      <c r="PUI55" s="246"/>
      <c r="PUJ55" s="687"/>
      <c r="PUK55" s="687"/>
      <c r="PUL55" s="687"/>
      <c r="PUM55" s="247"/>
      <c r="PUN55" s="248"/>
      <c r="PUO55" s="249"/>
      <c r="PUP55" s="245"/>
      <c r="PUQ55" s="246"/>
      <c r="PUR55" s="687"/>
      <c r="PUS55" s="687"/>
      <c r="PUT55" s="687"/>
      <c r="PUU55" s="247"/>
      <c r="PUV55" s="248"/>
      <c r="PUW55" s="249"/>
      <c r="PUX55" s="245"/>
      <c r="PUY55" s="246"/>
      <c r="PUZ55" s="687"/>
      <c r="PVA55" s="687"/>
      <c r="PVB55" s="687"/>
      <c r="PVC55" s="247"/>
      <c r="PVD55" s="248"/>
      <c r="PVE55" s="249"/>
      <c r="PVF55" s="245"/>
      <c r="PVG55" s="246"/>
      <c r="PVH55" s="687"/>
      <c r="PVI55" s="687"/>
      <c r="PVJ55" s="687"/>
      <c r="PVK55" s="247"/>
      <c r="PVL55" s="248"/>
      <c r="PVM55" s="249"/>
      <c r="PVN55" s="245"/>
      <c r="PVO55" s="246"/>
      <c r="PVP55" s="687"/>
      <c r="PVQ55" s="687"/>
      <c r="PVR55" s="687"/>
      <c r="PVS55" s="247"/>
      <c r="PVT55" s="248"/>
      <c r="PVU55" s="249"/>
      <c r="PVV55" s="245"/>
      <c r="PVW55" s="246"/>
      <c r="PVX55" s="687"/>
      <c r="PVY55" s="687"/>
      <c r="PVZ55" s="687"/>
      <c r="PWA55" s="247"/>
      <c r="PWB55" s="248"/>
      <c r="PWC55" s="249"/>
      <c r="PWD55" s="245"/>
      <c r="PWE55" s="246"/>
      <c r="PWF55" s="687"/>
      <c r="PWG55" s="687"/>
      <c r="PWH55" s="687"/>
      <c r="PWI55" s="247"/>
      <c r="PWJ55" s="248"/>
      <c r="PWK55" s="249"/>
      <c r="PWL55" s="245"/>
      <c r="PWM55" s="246"/>
      <c r="PWN55" s="687"/>
      <c r="PWO55" s="687"/>
      <c r="PWP55" s="687"/>
      <c r="PWQ55" s="247"/>
      <c r="PWR55" s="248"/>
      <c r="PWS55" s="249"/>
      <c r="PWT55" s="245"/>
      <c r="PWU55" s="246"/>
      <c r="PWV55" s="687"/>
      <c r="PWW55" s="687"/>
      <c r="PWX55" s="687"/>
      <c r="PWY55" s="247"/>
      <c r="PWZ55" s="248"/>
      <c r="PXA55" s="249"/>
      <c r="PXB55" s="245"/>
      <c r="PXC55" s="246"/>
      <c r="PXD55" s="687"/>
      <c r="PXE55" s="687"/>
      <c r="PXF55" s="687"/>
      <c r="PXG55" s="247"/>
      <c r="PXH55" s="248"/>
      <c r="PXI55" s="249"/>
      <c r="PXJ55" s="245"/>
      <c r="PXK55" s="246"/>
      <c r="PXL55" s="687"/>
      <c r="PXM55" s="687"/>
      <c r="PXN55" s="687"/>
      <c r="PXO55" s="247"/>
      <c r="PXP55" s="248"/>
      <c r="PXQ55" s="249"/>
      <c r="PXR55" s="245"/>
      <c r="PXS55" s="246"/>
      <c r="PXT55" s="687"/>
      <c r="PXU55" s="687"/>
      <c r="PXV55" s="687"/>
      <c r="PXW55" s="247"/>
      <c r="PXX55" s="248"/>
      <c r="PXY55" s="249"/>
      <c r="PXZ55" s="245"/>
      <c r="PYA55" s="246"/>
      <c r="PYB55" s="687"/>
      <c r="PYC55" s="687"/>
      <c r="PYD55" s="687"/>
      <c r="PYE55" s="247"/>
      <c r="PYF55" s="248"/>
      <c r="PYG55" s="249"/>
      <c r="PYH55" s="245"/>
      <c r="PYI55" s="246"/>
      <c r="PYJ55" s="687"/>
      <c r="PYK55" s="687"/>
      <c r="PYL55" s="687"/>
      <c r="PYM55" s="247"/>
      <c r="PYN55" s="248"/>
      <c r="PYO55" s="249"/>
      <c r="PYP55" s="245"/>
      <c r="PYQ55" s="246"/>
      <c r="PYR55" s="687"/>
      <c r="PYS55" s="687"/>
      <c r="PYT55" s="687"/>
      <c r="PYU55" s="247"/>
      <c r="PYV55" s="248"/>
      <c r="PYW55" s="249"/>
      <c r="PYX55" s="245"/>
      <c r="PYY55" s="246"/>
      <c r="PYZ55" s="687"/>
      <c r="PZA55" s="687"/>
      <c r="PZB55" s="687"/>
      <c r="PZC55" s="247"/>
      <c r="PZD55" s="248"/>
      <c r="PZE55" s="249"/>
      <c r="PZF55" s="245"/>
      <c r="PZG55" s="246"/>
      <c r="PZH55" s="687"/>
      <c r="PZI55" s="687"/>
      <c r="PZJ55" s="687"/>
      <c r="PZK55" s="247"/>
      <c r="PZL55" s="248"/>
      <c r="PZM55" s="249"/>
      <c r="PZN55" s="245"/>
      <c r="PZO55" s="246"/>
      <c r="PZP55" s="687"/>
      <c r="PZQ55" s="687"/>
      <c r="PZR55" s="687"/>
      <c r="PZS55" s="247"/>
      <c r="PZT55" s="248"/>
      <c r="PZU55" s="249"/>
      <c r="PZV55" s="245"/>
      <c r="PZW55" s="246"/>
      <c r="PZX55" s="687"/>
      <c r="PZY55" s="687"/>
      <c r="PZZ55" s="687"/>
      <c r="QAA55" s="247"/>
      <c r="QAB55" s="248"/>
      <c r="QAC55" s="249"/>
      <c r="QAD55" s="245"/>
      <c r="QAE55" s="246"/>
      <c r="QAF55" s="687"/>
      <c r="QAG55" s="687"/>
      <c r="QAH55" s="687"/>
      <c r="QAI55" s="247"/>
      <c r="QAJ55" s="248"/>
      <c r="QAK55" s="249"/>
      <c r="QAL55" s="245"/>
      <c r="QAM55" s="246"/>
      <c r="QAN55" s="687"/>
      <c r="QAO55" s="687"/>
      <c r="QAP55" s="687"/>
      <c r="QAQ55" s="247"/>
      <c r="QAR55" s="248"/>
      <c r="QAS55" s="249"/>
      <c r="QAT55" s="245"/>
      <c r="QAU55" s="246"/>
      <c r="QAV55" s="687"/>
      <c r="QAW55" s="687"/>
      <c r="QAX55" s="687"/>
      <c r="QAY55" s="247"/>
      <c r="QAZ55" s="248"/>
      <c r="QBA55" s="249"/>
      <c r="QBB55" s="245"/>
      <c r="QBC55" s="246"/>
      <c r="QBD55" s="687"/>
      <c r="QBE55" s="687"/>
      <c r="QBF55" s="687"/>
      <c r="QBG55" s="247"/>
      <c r="QBH55" s="248"/>
      <c r="QBI55" s="249"/>
      <c r="QBJ55" s="245"/>
      <c r="QBK55" s="246"/>
      <c r="QBL55" s="687"/>
      <c r="QBM55" s="687"/>
      <c r="QBN55" s="687"/>
      <c r="QBO55" s="247"/>
      <c r="QBP55" s="248"/>
      <c r="QBQ55" s="249"/>
      <c r="QBR55" s="245"/>
      <c r="QBS55" s="246"/>
      <c r="QBT55" s="687"/>
      <c r="QBU55" s="687"/>
      <c r="QBV55" s="687"/>
      <c r="QBW55" s="247"/>
      <c r="QBX55" s="248"/>
      <c r="QBY55" s="249"/>
      <c r="QBZ55" s="245"/>
      <c r="QCA55" s="246"/>
      <c r="QCB55" s="687"/>
      <c r="QCC55" s="687"/>
      <c r="QCD55" s="687"/>
      <c r="QCE55" s="247"/>
      <c r="QCF55" s="248"/>
      <c r="QCG55" s="249"/>
      <c r="QCH55" s="245"/>
      <c r="QCI55" s="246"/>
      <c r="QCJ55" s="687"/>
      <c r="QCK55" s="687"/>
      <c r="QCL55" s="687"/>
      <c r="QCM55" s="247"/>
      <c r="QCN55" s="248"/>
      <c r="QCO55" s="249"/>
      <c r="QCP55" s="245"/>
      <c r="QCQ55" s="246"/>
      <c r="QCR55" s="687"/>
      <c r="QCS55" s="687"/>
      <c r="QCT55" s="687"/>
      <c r="QCU55" s="247"/>
      <c r="QCV55" s="248"/>
      <c r="QCW55" s="249"/>
      <c r="QCX55" s="245"/>
      <c r="QCY55" s="246"/>
      <c r="QCZ55" s="687"/>
      <c r="QDA55" s="687"/>
      <c r="QDB55" s="687"/>
      <c r="QDC55" s="247"/>
      <c r="QDD55" s="248"/>
      <c r="QDE55" s="249"/>
      <c r="QDF55" s="245"/>
      <c r="QDG55" s="246"/>
      <c r="QDH55" s="687"/>
      <c r="QDI55" s="687"/>
      <c r="QDJ55" s="687"/>
      <c r="QDK55" s="247"/>
      <c r="QDL55" s="248"/>
      <c r="QDM55" s="249"/>
      <c r="QDN55" s="245"/>
      <c r="QDO55" s="246"/>
      <c r="QDP55" s="687"/>
      <c r="QDQ55" s="687"/>
      <c r="QDR55" s="687"/>
      <c r="QDS55" s="247"/>
      <c r="QDT55" s="248"/>
      <c r="QDU55" s="249"/>
      <c r="QDV55" s="245"/>
      <c r="QDW55" s="246"/>
      <c r="QDX55" s="687"/>
      <c r="QDY55" s="687"/>
      <c r="QDZ55" s="687"/>
      <c r="QEA55" s="247"/>
      <c r="QEB55" s="248"/>
      <c r="QEC55" s="249"/>
      <c r="QED55" s="245"/>
      <c r="QEE55" s="246"/>
      <c r="QEF55" s="687"/>
      <c r="QEG55" s="687"/>
      <c r="QEH55" s="687"/>
      <c r="QEI55" s="247"/>
      <c r="QEJ55" s="248"/>
      <c r="QEK55" s="249"/>
      <c r="QEL55" s="245"/>
      <c r="QEM55" s="246"/>
      <c r="QEN55" s="687"/>
      <c r="QEO55" s="687"/>
      <c r="QEP55" s="687"/>
      <c r="QEQ55" s="247"/>
      <c r="QER55" s="248"/>
      <c r="QES55" s="249"/>
      <c r="QET55" s="245"/>
      <c r="QEU55" s="246"/>
      <c r="QEV55" s="687"/>
      <c r="QEW55" s="687"/>
      <c r="QEX55" s="687"/>
      <c r="QEY55" s="247"/>
      <c r="QEZ55" s="248"/>
      <c r="QFA55" s="249"/>
      <c r="QFB55" s="245"/>
      <c r="QFC55" s="246"/>
      <c r="QFD55" s="687"/>
      <c r="QFE55" s="687"/>
      <c r="QFF55" s="687"/>
      <c r="QFG55" s="247"/>
      <c r="QFH55" s="248"/>
      <c r="QFI55" s="249"/>
      <c r="QFJ55" s="245"/>
      <c r="QFK55" s="246"/>
      <c r="QFL55" s="687"/>
      <c r="QFM55" s="687"/>
      <c r="QFN55" s="687"/>
      <c r="QFO55" s="247"/>
      <c r="QFP55" s="248"/>
      <c r="QFQ55" s="249"/>
      <c r="QFR55" s="245"/>
      <c r="QFS55" s="246"/>
      <c r="QFT55" s="687"/>
      <c r="QFU55" s="687"/>
      <c r="QFV55" s="687"/>
      <c r="QFW55" s="247"/>
      <c r="QFX55" s="248"/>
      <c r="QFY55" s="249"/>
      <c r="QFZ55" s="245"/>
      <c r="QGA55" s="246"/>
      <c r="QGB55" s="687"/>
      <c r="QGC55" s="687"/>
      <c r="QGD55" s="687"/>
      <c r="QGE55" s="247"/>
      <c r="QGF55" s="248"/>
      <c r="QGG55" s="249"/>
      <c r="QGH55" s="245"/>
      <c r="QGI55" s="246"/>
      <c r="QGJ55" s="687"/>
      <c r="QGK55" s="687"/>
      <c r="QGL55" s="687"/>
      <c r="QGM55" s="247"/>
      <c r="QGN55" s="248"/>
      <c r="QGO55" s="249"/>
      <c r="QGP55" s="245"/>
      <c r="QGQ55" s="246"/>
      <c r="QGR55" s="687"/>
      <c r="QGS55" s="687"/>
      <c r="QGT55" s="687"/>
      <c r="QGU55" s="247"/>
      <c r="QGV55" s="248"/>
      <c r="QGW55" s="249"/>
      <c r="QGX55" s="245"/>
      <c r="QGY55" s="246"/>
      <c r="QGZ55" s="687"/>
      <c r="QHA55" s="687"/>
      <c r="QHB55" s="687"/>
      <c r="QHC55" s="247"/>
      <c r="QHD55" s="248"/>
      <c r="QHE55" s="249"/>
      <c r="QHF55" s="245"/>
      <c r="QHG55" s="246"/>
      <c r="QHH55" s="687"/>
      <c r="QHI55" s="687"/>
      <c r="QHJ55" s="687"/>
      <c r="QHK55" s="247"/>
      <c r="QHL55" s="248"/>
      <c r="QHM55" s="249"/>
      <c r="QHN55" s="245"/>
      <c r="QHO55" s="246"/>
      <c r="QHP55" s="687"/>
      <c r="QHQ55" s="687"/>
      <c r="QHR55" s="687"/>
      <c r="QHS55" s="247"/>
      <c r="QHT55" s="248"/>
      <c r="QHU55" s="249"/>
      <c r="QHV55" s="245"/>
      <c r="QHW55" s="246"/>
      <c r="QHX55" s="687"/>
      <c r="QHY55" s="687"/>
      <c r="QHZ55" s="687"/>
      <c r="QIA55" s="247"/>
      <c r="QIB55" s="248"/>
      <c r="QIC55" s="249"/>
      <c r="QID55" s="245"/>
      <c r="QIE55" s="246"/>
      <c r="QIF55" s="687"/>
      <c r="QIG55" s="687"/>
      <c r="QIH55" s="687"/>
      <c r="QII55" s="247"/>
      <c r="QIJ55" s="248"/>
      <c r="QIK55" s="249"/>
      <c r="QIL55" s="245"/>
      <c r="QIM55" s="246"/>
      <c r="QIN55" s="687"/>
      <c r="QIO55" s="687"/>
      <c r="QIP55" s="687"/>
      <c r="QIQ55" s="247"/>
      <c r="QIR55" s="248"/>
      <c r="QIS55" s="249"/>
      <c r="QIT55" s="245"/>
      <c r="QIU55" s="246"/>
      <c r="QIV55" s="687"/>
      <c r="QIW55" s="687"/>
      <c r="QIX55" s="687"/>
      <c r="QIY55" s="247"/>
      <c r="QIZ55" s="248"/>
      <c r="QJA55" s="249"/>
      <c r="QJB55" s="245"/>
      <c r="QJC55" s="246"/>
      <c r="QJD55" s="687"/>
      <c r="QJE55" s="687"/>
      <c r="QJF55" s="687"/>
      <c r="QJG55" s="247"/>
      <c r="QJH55" s="248"/>
      <c r="QJI55" s="249"/>
      <c r="QJJ55" s="245"/>
      <c r="QJK55" s="246"/>
      <c r="QJL55" s="687"/>
      <c r="QJM55" s="687"/>
      <c r="QJN55" s="687"/>
      <c r="QJO55" s="247"/>
      <c r="QJP55" s="248"/>
      <c r="QJQ55" s="249"/>
      <c r="QJR55" s="245"/>
      <c r="QJS55" s="246"/>
      <c r="QJT55" s="687"/>
      <c r="QJU55" s="687"/>
      <c r="QJV55" s="687"/>
      <c r="QJW55" s="247"/>
      <c r="QJX55" s="248"/>
      <c r="QJY55" s="249"/>
      <c r="QJZ55" s="245"/>
      <c r="QKA55" s="246"/>
      <c r="QKB55" s="687"/>
      <c r="QKC55" s="687"/>
      <c r="QKD55" s="687"/>
      <c r="QKE55" s="247"/>
      <c r="QKF55" s="248"/>
      <c r="QKG55" s="249"/>
      <c r="QKH55" s="245"/>
      <c r="QKI55" s="246"/>
      <c r="QKJ55" s="687"/>
      <c r="QKK55" s="687"/>
      <c r="QKL55" s="687"/>
      <c r="QKM55" s="247"/>
      <c r="QKN55" s="248"/>
      <c r="QKO55" s="249"/>
      <c r="QKP55" s="245"/>
      <c r="QKQ55" s="246"/>
      <c r="QKR55" s="687"/>
      <c r="QKS55" s="687"/>
      <c r="QKT55" s="687"/>
      <c r="QKU55" s="247"/>
      <c r="QKV55" s="248"/>
      <c r="QKW55" s="249"/>
      <c r="QKX55" s="245"/>
      <c r="QKY55" s="246"/>
      <c r="QKZ55" s="687"/>
      <c r="QLA55" s="687"/>
      <c r="QLB55" s="687"/>
      <c r="QLC55" s="247"/>
      <c r="QLD55" s="248"/>
      <c r="QLE55" s="249"/>
      <c r="QLF55" s="245"/>
      <c r="QLG55" s="246"/>
      <c r="QLH55" s="687"/>
      <c r="QLI55" s="687"/>
      <c r="QLJ55" s="687"/>
      <c r="QLK55" s="247"/>
      <c r="QLL55" s="248"/>
      <c r="QLM55" s="249"/>
      <c r="QLN55" s="245"/>
      <c r="QLO55" s="246"/>
      <c r="QLP55" s="687"/>
      <c r="QLQ55" s="687"/>
      <c r="QLR55" s="687"/>
      <c r="QLS55" s="247"/>
      <c r="QLT55" s="248"/>
      <c r="QLU55" s="249"/>
      <c r="QLV55" s="245"/>
      <c r="QLW55" s="246"/>
      <c r="QLX55" s="687"/>
      <c r="QLY55" s="687"/>
      <c r="QLZ55" s="687"/>
      <c r="QMA55" s="247"/>
      <c r="QMB55" s="248"/>
      <c r="QMC55" s="249"/>
      <c r="QMD55" s="245"/>
      <c r="QME55" s="246"/>
      <c r="QMF55" s="687"/>
      <c r="QMG55" s="687"/>
      <c r="QMH55" s="687"/>
      <c r="QMI55" s="247"/>
      <c r="QMJ55" s="248"/>
      <c r="QMK55" s="249"/>
      <c r="QML55" s="245"/>
      <c r="QMM55" s="246"/>
      <c r="QMN55" s="687"/>
      <c r="QMO55" s="687"/>
      <c r="QMP55" s="687"/>
      <c r="QMQ55" s="247"/>
      <c r="QMR55" s="248"/>
      <c r="QMS55" s="249"/>
      <c r="QMT55" s="245"/>
      <c r="QMU55" s="246"/>
      <c r="QMV55" s="687"/>
      <c r="QMW55" s="687"/>
      <c r="QMX55" s="687"/>
      <c r="QMY55" s="247"/>
      <c r="QMZ55" s="248"/>
      <c r="QNA55" s="249"/>
      <c r="QNB55" s="245"/>
      <c r="QNC55" s="246"/>
      <c r="QND55" s="687"/>
      <c r="QNE55" s="687"/>
      <c r="QNF55" s="687"/>
      <c r="QNG55" s="247"/>
      <c r="QNH55" s="248"/>
      <c r="QNI55" s="249"/>
      <c r="QNJ55" s="245"/>
      <c r="QNK55" s="246"/>
      <c r="QNL55" s="687"/>
      <c r="QNM55" s="687"/>
      <c r="QNN55" s="687"/>
      <c r="QNO55" s="247"/>
      <c r="QNP55" s="248"/>
      <c r="QNQ55" s="249"/>
      <c r="QNR55" s="245"/>
      <c r="QNS55" s="246"/>
      <c r="QNT55" s="687"/>
      <c r="QNU55" s="687"/>
      <c r="QNV55" s="687"/>
      <c r="QNW55" s="247"/>
      <c r="QNX55" s="248"/>
      <c r="QNY55" s="249"/>
      <c r="QNZ55" s="245"/>
      <c r="QOA55" s="246"/>
      <c r="QOB55" s="687"/>
      <c r="QOC55" s="687"/>
      <c r="QOD55" s="687"/>
      <c r="QOE55" s="247"/>
      <c r="QOF55" s="248"/>
      <c r="QOG55" s="249"/>
      <c r="QOH55" s="245"/>
      <c r="QOI55" s="246"/>
      <c r="QOJ55" s="687"/>
      <c r="QOK55" s="687"/>
      <c r="QOL55" s="687"/>
      <c r="QOM55" s="247"/>
      <c r="QON55" s="248"/>
      <c r="QOO55" s="249"/>
      <c r="QOP55" s="245"/>
      <c r="QOQ55" s="246"/>
      <c r="QOR55" s="687"/>
      <c r="QOS55" s="687"/>
      <c r="QOT55" s="687"/>
      <c r="QOU55" s="247"/>
      <c r="QOV55" s="248"/>
      <c r="QOW55" s="249"/>
      <c r="QOX55" s="245"/>
      <c r="QOY55" s="246"/>
      <c r="QOZ55" s="687"/>
      <c r="QPA55" s="687"/>
      <c r="QPB55" s="687"/>
      <c r="QPC55" s="247"/>
      <c r="QPD55" s="248"/>
      <c r="QPE55" s="249"/>
      <c r="QPF55" s="245"/>
      <c r="QPG55" s="246"/>
      <c r="QPH55" s="687"/>
      <c r="QPI55" s="687"/>
      <c r="QPJ55" s="687"/>
      <c r="QPK55" s="247"/>
      <c r="QPL55" s="248"/>
      <c r="QPM55" s="249"/>
      <c r="QPN55" s="245"/>
      <c r="QPO55" s="246"/>
      <c r="QPP55" s="687"/>
      <c r="QPQ55" s="687"/>
      <c r="QPR55" s="687"/>
      <c r="QPS55" s="247"/>
      <c r="QPT55" s="248"/>
      <c r="QPU55" s="249"/>
      <c r="QPV55" s="245"/>
      <c r="QPW55" s="246"/>
      <c r="QPX55" s="687"/>
      <c r="QPY55" s="687"/>
      <c r="QPZ55" s="687"/>
      <c r="QQA55" s="247"/>
      <c r="QQB55" s="248"/>
      <c r="QQC55" s="249"/>
      <c r="QQD55" s="245"/>
      <c r="QQE55" s="246"/>
      <c r="QQF55" s="687"/>
      <c r="QQG55" s="687"/>
      <c r="QQH55" s="687"/>
      <c r="QQI55" s="247"/>
      <c r="QQJ55" s="248"/>
      <c r="QQK55" s="249"/>
      <c r="QQL55" s="245"/>
      <c r="QQM55" s="246"/>
      <c r="QQN55" s="687"/>
      <c r="QQO55" s="687"/>
      <c r="QQP55" s="687"/>
      <c r="QQQ55" s="247"/>
      <c r="QQR55" s="248"/>
      <c r="QQS55" s="249"/>
      <c r="QQT55" s="245"/>
      <c r="QQU55" s="246"/>
      <c r="QQV55" s="687"/>
      <c r="QQW55" s="687"/>
      <c r="QQX55" s="687"/>
      <c r="QQY55" s="247"/>
      <c r="QQZ55" s="248"/>
      <c r="QRA55" s="249"/>
      <c r="QRB55" s="245"/>
      <c r="QRC55" s="246"/>
      <c r="QRD55" s="687"/>
      <c r="QRE55" s="687"/>
      <c r="QRF55" s="687"/>
      <c r="QRG55" s="247"/>
      <c r="QRH55" s="248"/>
      <c r="QRI55" s="249"/>
      <c r="QRJ55" s="245"/>
      <c r="QRK55" s="246"/>
      <c r="QRL55" s="687"/>
      <c r="QRM55" s="687"/>
      <c r="QRN55" s="687"/>
      <c r="QRO55" s="247"/>
      <c r="QRP55" s="248"/>
      <c r="QRQ55" s="249"/>
      <c r="QRR55" s="245"/>
      <c r="QRS55" s="246"/>
      <c r="QRT55" s="687"/>
      <c r="QRU55" s="687"/>
      <c r="QRV55" s="687"/>
      <c r="QRW55" s="247"/>
      <c r="QRX55" s="248"/>
      <c r="QRY55" s="249"/>
      <c r="QRZ55" s="245"/>
      <c r="QSA55" s="246"/>
      <c r="QSB55" s="687"/>
      <c r="QSC55" s="687"/>
      <c r="QSD55" s="687"/>
      <c r="QSE55" s="247"/>
      <c r="QSF55" s="248"/>
      <c r="QSG55" s="249"/>
      <c r="QSH55" s="245"/>
      <c r="QSI55" s="246"/>
      <c r="QSJ55" s="687"/>
      <c r="QSK55" s="687"/>
      <c r="QSL55" s="687"/>
      <c r="QSM55" s="247"/>
      <c r="QSN55" s="248"/>
      <c r="QSO55" s="249"/>
      <c r="QSP55" s="245"/>
      <c r="QSQ55" s="246"/>
      <c r="QSR55" s="687"/>
      <c r="QSS55" s="687"/>
      <c r="QST55" s="687"/>
      <c r="QSU55" s="247"/>
      <c r="QSV55" s="248"/>
      <c r="QSW55" s="249"/>
      <c r="QSX55" s="245"/>
      <c r="QSY55" s="246"/>
      <c r="QSZ55" s="687"/>
      <c r="QTA55" s="687"/>
      <c r="QTB55" s="687"/>
      <c r="QTC55" s="247"/>
      <c r="QTD55" s="248"/>
      <c r="QTE55" s="249"/>
      <c r="QTF55" s="245"/>
      <c r="QTG55" s="246"/>
      <c r="QTH55" s="687"/>
      <c r="QTI55" s="687"/>
      <c r="QTJ55" s="687"/>
      <c r="QTK55" s="247"/>
      <c r="QTL55" s="248"/>
      <c r="QTM55" s="249"/>
      <c r="QTN55" s="245"/>
      <c r="QTO55" s="246"/>
      <c r="QTP55" s="687"/>
      <c r="QTQ55" s="687"/>
      <c r="QTR55" s="687"/>
      <c r="QTS55" s="247"/>
      <c r="QTT55" s="248"/>
      <c r="QTU55" s="249"/>
      <c r="QTV55" s="245"/>
      <c r="QTW55" s="246"/>
      <c r="QTX55" s="687"/>
      <c r="QTY55" s="687"/>
      <c r="QTZ55" s="687"/>
      <c r="QUA55" s="247"/>
      <c r="QUB55" s="248"/>
      <c r="QUC55" s="249"/>
      <c r="QUD55" s="245"/>
      <c r="QUE55" s="246"/>
      <c r="QUF55" s="687"/>
      <c r="QUG55" s="687"/>
      <c r="QUH55" s="687"/>
      <c r="QUI55" s="247"/>
      <c r="QUJ55" s="248"/>
      <c r="QUK55" s="249"/>
      <c r="QUL55" s="245"/>
      <c r="QUM55" s="246"/>
      <c r="QUN55" s="687"/>
      <c r="QUO55" s="687"/>
      <c r="QUP55" s="687"/>
      <c r="QUQ55" s="247"/>
      <c r="QUR55" s="248"/>
      <c r="QUS55" s="249"/>
      <c r="QUT55" s="245"/>
      <c r="QUU55" s="246"/>
      <c r="QUV55" s="687"/>
      <c r="QUW55" s="687"/>
      <c r="QUX55" s="687"/>
      <c r="QUY55" s="247"/>
      <c r="QUZ55" s="248"/>
      <c r="QVA55" s="249"/>
      <c r="QVB55" s="245"/>
      <c r="QVC55" s="246"/>
      <c r="QVD55" s="687"/>
      <c r="QVE55" s="687"/>
      <c r="QVF55" s="687"/>
      <c r="QVG55" s="247"/>
      <c r="QVH55" s="248"/>
      <c r="QVI55" s="249"/>
      <c r="QVJ55" s="245"/>
      <c r="QVK55" s="246"/>
      <c r="QVL55" s="687"/>
      <c r="QVM55" s="687"/>
      <c r="QVN55" s="687"/>
      <c r="QVO55" s="247"/>
      <c r="QVP55" s="248"/>
      <c r="QVQ55" s="249"/>
      <c r="QVR55" s="245"/>
      <c r="QVS55" s="246"/>
      <c r="QVT55" s="687"/>
      <c r="QVU55" s="687"/>
      <c r="QVV55" s="687"/>
      <c r="QVW55" s="247"/>
      <c r="QVX55" s="248"/>
      <c r="QVY55" s="249"/>
      <c r="QVZ55" s="245"/>
      <c r="QWA55" s="246"/>
      <c r="QWB55" s="687"/>
      <c r="QWC55" s="687"/>
      <c r="QWD55" s="687"/>
      <c r="QWE55" s="247"/>
      <c r="QWF55" s="248"/>
      <c r="QWG55" s="249"/>
      <c r="QWH55" s="245"/>
      <c r="QWI55" s="246"/>
      <c r="QWJ55" s="687"/>
      <c r="QWK55" s="687"/>
      <c r="QWL55" s="687"/>
      <c r="QWM55" s="247"/>
      <c r="QWN55" s="248"/>
      <c r="QWO55" s="249"/>
      <c r="QWP55" s="245"/>
      <c r="QWQ55" s="246"/>
      <c r="QWR55" s="687"/>
      <c r="QWS55" s="687"/>
      <c r="QWT55" s="687"/>
      <c r="QWU55" s="247"/>
      <c r="QWV55" s="248"/>
      <c r="QWW55" s="249"/>
      <c r="QWX55" s="245"/>
      <c r="QWY55" s="246"/>
      <c r="QWZ55" s="687"/>
      <c r="QXA55" s="687"/>
      <c r="QXB55" s="687"/>
      <c r="QXC55" s="247"/>
      <c r="QXD55" s="248"/>
      <c r="QXE55" s="249"/>
      <c r="QXF55" s="245"/>
      <c r="QXG55" s="246"/>
      <c r="QXH55" s="687"/>
      <c r="QXI55" s="687"/>
      <c r="QXJ55" s="687"/>
      <c r="QXK55" s="247"/>
      <c r="QXL55" s="248"/>
      <c r="QXM55" s="249"/>
      <c r="QXN55" s="245"/>
      <c r="QXO55" s="246"/>
      <c r="QXP55" s="687"/>
      <c r="QXQ55" s="687"/>
      <c r="QXR55" s="687"/>
      <c r="QXS55" s="247"/>
      <c r="QXT55" s="248"/>
      <c r="QXU55" s="249"/>
      <c r="QXV55" s="245"/>
      <c r="QXW55" s="246"/>
      <c r="QXX55" s="687"/>
      <c r="QXY55" s="687"/>
      <c r="QXZ55" s="687"/>
      <c r="QYA55" s="247"/>
      <c r="QYB55" s="248"/>
      <c r="QYC55" s="249"/>
      <c r="QYD55" s="245"/>
      <c r="QYE55" s="246"/>
      <c r="QYF55" s="687"/>
      <c r="QYG55" s="687"/>
      <c r="QYH55" s="687"/>
      <c r="QYI55" s="247"/>
      <c r="QYJ55" s="248"/>
      <c r="QYK55" s="249"/>
      <c r="QYL55" s="245"/>
      <c r="QYM55" s="246"/>
      <c r="QYN55" s="687"/>
      <c r="QYO55" s="687"/>
      <c r="QYP55" s="687"/>
      <c r="QYQ55" s="247"/>
      <c r="QYR55" s="248"/>
      <c r="QYS55" s="249"/>
      <c r="QYT55" s="245"/>
      <c r="QYU55" s="246"/>
      <c r="QYV55" s="687"/>
      <c r="QYW55" s="687"/>
      <c r="QYX55" s="687"/>
      <c r="QYY55" s="247"/>
      <c r="QYZ55" s="248"/>
      <c r="QZA55" s="249"/>
      <c r="QZB55" s="245"/>
      <c r="QZC55" s="246"/>
      <c r="QZD55" s="687"/>
      <c r="QZE55" s="687"/>
      <c r="QZF55" s="687"/>
      <c r="QZG55" s="247"/>
      <c r="QZH55" s="248"/>
      <c r="QZI55" s="249"/>
      <c r="QZJ55" s="245"/>
      <c r="QZK55" s="246"/>
      <c r="QZL55" s="687"/>
      <c r="QZM55" s="687"/>
      <c r="QZN55" s="687"/>
      <c r="QZO55" s="247"/>
      <c r="QZP55" s="248"/>
      <c r="QZQ55" s="249"/>
      <c r="QZR55" s="245"/>
      <c r="QZS55" s="246"/>
      <c r="QZT55" s="687"/>
      <c r="QZU55" s="687"/>
      <c r="QZV55" s="687"/>
      <c r="QZW55" s="247"/>
      <c r="QZX55" s="248"/>
      <c r="QZY55" s="249"/>
      <c r="QZZ55" s="245"/>
      <c r="RAA55" s="246"/>
      <c r="RAB55" s="687"/>
      <c r="RAC55" s="687"/>
      <c r="RAD55" s="687"/>
      <c r="RAE55" s="247"/>
      <c r="RAF55" s="248"/>
      <c r="RAG55" s="249"/>
      <c r="RAH55" s="245"/>
      <c r="RAI55" s="246"/>
      <c r="RAJ55" s="687"/>
      <c r="RAK55" s="687"/>
      <c r="RAL55" s="687"/>
      <c r="RAM55" s="247"/>
      <c r="RAN55" s="248"/>
      <c r="RAO55" s="249"/>
      <c r="RAP55" s="245"/>
      <c r="RAQ55" s="246"/>
      <c r="RAR55" s="687"/>
      <c r="RAS55" s="687"/>
      <c r="RAT55" s="687"/>
      <c r="RAU55" s="247"/>
      <c r="RAV55" s="248"/>
      <c r="RAW55" s="249"/>
      <c r="RAX55" s="245"/>
      <c r="RAY55" s="246"/>
      <c r="RAZ55" s="687"/>
      <c r="RBA55" s="687"/>
      <c r="RBB55" s="687"/>
      <c r="RBC55" s="247"/>
      <c r="RBD55" s="248"/>
      <c r="RBE55" s="249"/>
      <c r="RBF55" s="245"/>
      <c r="RBG55" s="246"/>
      <c r="RBH55" s="687"/>
      <c r="RBI55" s="687"/>
      <c r="RBJ55" s="687"/>
      <c r="RBK55" s="247"/>
      <c r="RBL55" s="248"/>
      <c r="RBM55" s="249"/>
      <c r="RBN55" s="245"/>
      <c r="RBO55" s="246"/>
      <c r="RBP55" s="687"/>
      <c r="RBQ55" s="687"/>
      <c r="RBR55" s="687"/>
      <c r="RBS55" s="247"/>
      <c r="RBT55" s="248"/>
      <c r="RBU55" s="249"/>
      <c r="RBV55" s="245"/>
      <c r="RBW55" s="246"/>
      <c r="RBX55" s="687"/>
      <c r="RBY55" s="687"/>
      <c r="RBZ55" s="687"/>
      <c r="RCA55" s="247"/>
      <c r="RCB55" s="248"/>
      <c r="RCC55" s="249"/>
      <c r="RCD55" s="245"/>
      <c r="RCE55" s="246"/>
      <c r="RCF55" s="687"/>
      <c r="RCG55" s="687"/>
      <c r="RCH55" s="687"/>
      <c r="RCI55" s="247"/>
      <c r="RCJ55" s="248"/>
      <c r="RCK55" s="249"/>
      <c r="RCL55" s="245"/>
      <c r="RCM55" s="246"/>
      <c r="RCN55" s="687"/>
      <c r="RCO55" s="687"/>
      <c r="RCP55" s="687"/>
      <c r="RCQ55" s="247"/>
      <c r="RCR55" s="248"/>
      <c r="RCS55" s="249"/>
      <c r="RCT55" s="245"/>
      <c r="RCU55" s="246"/>
      <c r="RCV55" s="687"/>
      <c r="RCW55" s="687"/>
      <c r="RCX55" s="687"/>
      <c r="RCY55" s="247"/>
      <c r="RCZ55" s="248"/>
      <c r="RDA55" s="249"/>
      <c r="RDB55" s="245"/>
      <c r="RDC55" s="246"/>
      <c r="RDD55" s="687"/>
      <c r="RDE55" s="687"/>
      <c r="RDF55" s="687"/>
      <c r="RDG55" s="247"/>
      <c r="RDH55" s="248"/>
      <c r="RDI55" s="249"/>
      <c r="RDJ55" s="245"/>
      <c r="RDK55" s="246"/>
      <c r="RDL55" s="687"/>
      <c r="RDM55" s="687"/>
      <c r="RDN55" s="687"/>
      <c r="RDO55" s="247"/>
      <c r="RDP55" s="248"/>
      <c r="RDQ55" s="249"/>
      <c r="RDR55" s="245"/>
      <c r="RDS55" s="246"/>
      <c r="RDT55" s="687"/>
      <c r="RDU55" s="687"/>
      <c r="RDV55" s="687"/>
      <c r="RDW55" s="247"/>
      <c r="RDX55" s="248"/>
      <c r="RDY55" s="249"/>
      <c r="RDZ55" s="245"/>
      <c r="REA55" s="246"/>
      <c r="REB55" s="687"/>
      <c r="REC55" s="687"/>
      <c r="RED55" s="687"/>
      <c r="REE55" s="247"/>
      <c r="REF55" s="248"/>
      <c r="REG55" s="249"/>
      <c r="REH55" s="245"/>
      <c r="REI55" s="246"/>
      <c r="REJ55" s="687"/>
      <c r="REK55" s="687"/>
      <c r="REL55" s="687"/>
      <c r="REM55" s="247"/>
      <c r="REN55" s="248"/>
      <c r="REO55" s="249"/>
      <c r="REP55" s="245"/>
      <c r="REQ55" s="246"/>
      <c r="RER55" s="687"/>
      <c r="RES55" s="687"/>
      <c r="RET55" s="687"/>
      <c r="REU55" s="247"/>
      <c r="REV55" s="248"/>
      <c r="REW55" s="249"/>
      <c r="REX55" s="245"/>
      <c r="REY55" s="246"/>
      <c r="REZ55" s="687"/>
      <c r="RFA55" s="687"/>
      <c r="RFB55" s="687"/>
      <c r="RFC55" s="247"/>
      <c r="RFD55" s="248"/>
      <c r="RFE55" s="249"/>
      <c r="RFF55" s="245"/>
      <c r="RFG55" s="246"/>
      <c r="RFH55" s="687"/>
      <c r="RFI55" s="687"/>
      <c r="RFJ55" s="687"/>
      <c r="RFK55" s="247"/>
      <c r="RFL55" s="248"/>
      <c r="RFM55" s="249"/>
      <c r="RFN55" s="245"/>
      <c r="RFO55" s="246"/>
      <c r="RFP55" s="687"/>
      <c r="RFQ55" s="687"/>
      <c r="RFR55" s="687"/>
      <c r="RFS55" s="247"/>
      <c r="RFT55" s="248"/>
      <c r="RFU55" s="249"/>
      <c r="RFV55" s="245"/>
      <c r="RFW55" s="246"/>
      <c r="RFX55" s="687"/>
      <c r="RFY55" s="687"/>
      <c r="RFZ55" s="687"/>
      <c r="RGA55" s="247"/>
      <c r="RGB55" s="248"/>
      <c r="RGC55" s="249"/>
      <c r="RGD55" s="245"/>
      <c r="RGE55" s="246"/>
      <c r="RGF55" s="687"/>
      <c r="RGG55" s="687"/>
      <c r="RGH55" s="687"/>
      <c r="RGI55" s="247"/>
      <c r="RGJ55" s="248"/>
      <c r="RGK55" s="249"/>
      <c r="RGL55" s="245"/>
      <c r="RGM55" s="246"/>
      <c r="RGN55" s="687"/>
      <c r="RGO55" s="687"/>
      <c r="RGP55" s="687"/>
      <c r="RGQ55" s="247"/>
      <c r="RGR55" s="248"/>
      <c r="RGS55" s="249"/>
      <c r="RGT55" s="245"/>
      <c r="RGU55" s="246"/>
      <c r="RGV55" s="687"/>
      <c r="RGW55" s="687"/>
      <c r="RGX55" s="687"/>
      <c r="RGY55" s="247"/>
      <c r="RGZ55" s="248"/>
      <c r="RHA55" s="249"/>
      <c r="RHB55" s="245"/>
      <c r="RHC55" s="246"/>
      <c r="RHD55" s="687"/>
      <c r="RHE55" s="687"/>
      <c r="RHF55" s="687"/>
      <c r="RHG55" s="247"/>
      <c r="RHH55" s="248"/>
      <c r="RHI55" s="249"/>
      <c r="RHJ55" s="245"/>
      <c r="RHK55" s="246"/>
      <c r="RHL55" s="687"/>
      <c r="RHM55" s="687"/>
      <c r="RHN55" s="687"/>
      <c r="RHO55" s="247"/>
      <c r="RHP55" s="248"/>
      <c r="RHQ55" s="249"/>
      <c r="RHR55" s="245"/>
      <c r="RHS55" s="246"/>
      <c r="RHT55" s="687"/>
      <c r="RHU55" s="687"/>
      <c r="RHV55" s="687"/>
      <c r="RHW55" s="247"/>
      <c r="RHX55" s="248"/>
      <c r="RHY55" s="249"/>
      <c r="RHZ55" s="245"/>
      <c r="RIA55" s="246"/>
      <c r="RIB55" s="687"/>
      <c r="RIC55" s="687"/>
      <c r="RID55" s="687"/>
      <c r="RIE55" s="247"/>
      <c r="RIF55" s="248"/>
      <c r="RIG55" s="249"/>
      <c r="RIH55" s="245"/>
      <c r="RII55" s="246"/>
      <c r="RIJ55" s="687"/>
      <c r="RIK55" s="687"/>
      <c r="RIL55" s="687"/>
      <c r="RIM55" s="247"/>
      <c r="RIN55" s="248"/>
      <c r="RIO55" s="249"/>
      <c r="RIP55" s="245"/>
      <c r="RIQ55" s="246"/>
      <c r="RIR55" s="687"/>
      <c r="RIS55" s="687"/>
      <c r="RIT55" s="687"/>
      <c r="RIU55" s="247"/>
      <c r="RIV55" s="248"/>
      <c r="RIW55" s="249"/>
      <c r="RIX55" s="245"/>
      <c r="RIY55" s="246"/>
      <c r="RIZ55" s="687"/>
      <c r="RJA55" s="687"/>
      <c r="RJB55" s="687"/>
      <c r="RJC55" s="247"/>
      <c r="RJD55" s="248"/>
      <c r="RJE55" s="249"/>
      <c r="RJF55" s="245"/>
      <c r="RJG55" s="246"/>
      <c r="RJH55" s="687"/>
      <c r="RJI55" s="687"/>
      <c r="RJJ55" s="687"/>
      <c r="RJK55" s="247"/>
      <c r="RJL55" s="248"/>
      <c r="RJM55" s="249"/>
      <c r="RJN55" s="245"/>
      <c r="RJO55" s="246"/>
      <c r="RJP55" s="687"/>
      <c r="RJQ55" s="687"/>
      <c r="RJR55" s="687"/>
      <c r="RJS55" s="247"/>
      <c r="RJT55" s="248"/>
      <c r="RJU55" s="249"/>
      <c r="RJV55" s="245"/>
      <c r="RJW55" s="246"/>
      <c r="RJX55" s="687"/>
      <c r="RJY55" s="687"/>
      <c r="RJZ55" s="687"/>
      <c r="RKA55" s="247"/>
      <c r="RKB55" s="248"/>
      <c r="RKC55" s="249"/>
      <c r="RKD55" s="245"/>
      <c r="RKE55" s="246"/>
      <c r="RKF55" s="687"/>
      <c r="RKG55" s="687"/>
      <c r="RKH55" s="687"/>
      <c r="RKI55" s="247"/>
      <c r="RKJ55" s="248"/>
      <c r="RKK55" s="249"/>
      <c r="RKL55" s="245"/>
      <c r="RKM55" s="246"/>
      <c r="RKN55" s="687"/>
      <c r="RKO55" s="687"/>
      <c r="RKP55" s="687"/>
      <c r="RKQ55" s="247"/>
      <c r="RKR55" s="248"/>
      <c r="RKS55" s="249"/>
      <c r="RKT55" s="245"/>
      <c r="RKU55" s="246"/>
      <c r="RKV55" s="687"/>
      <c r="RKW55" s="687"/>
      <c r="RKX55" s="687"/>
      <c r="RKY55" s="247"/>
      <c r="RKZ55" s="248"/>
      <c r="RLA55" s="249"/>
      <c r="RLB55" s="245"/>
      <c r="RLC55" s="246"/>
      <c r="RLD55" s="687"/>
      <c r="RLE55" s="687"/>
      <c r="RLF55" s="687"/>
      <c r="RLG55" s="247"/>
      <c r="RLH55" s="248"/>
      <c r="RLI55" s="249"/>
      <c r="RLJ55" s="245"/>
      <c r="RLK55" s="246"/>
      <c r="RLL55" s="687"/>
      <c r="RLM55" s="687"/>
      <c r="RLN55" s="687"/>
      <c r="RLO55" s="247"/>
      <c r="RLP55" s="248"/>
      <c r="RLQ55" s="249"/>
      <c r="RLR55" s="245"/>
      <c r="RLS55" s="246"/>
      <c r="RLT55" s="687"/>
      <c r="RLU55" s="687"/>
      <c r="RLV55" s="687"/>
      <c r="RLW55" s="247"/>
      <c r="RLX55" s="248"/>
      <c r="RLY55" s="249"/>
      <c r="RLZ55" s="245"/>
      <c r="RMA55" s="246"/>
      <c r="RMB55" s="687"/>
      <c r="RMC55" s="687"/>
      <c r="RMD55" s="687"/>
      <c r="RME55" s="247"/>
      <c r="RMF55" s="248"/>
      <c r="RMG55" s="249"/>
      <c r="RMH55" s="245"/>
      <c r="RMI55" s="246"/>
      <c r="RMJ55" s="687"/>
      <c r="RMK55" s="687"/>
      <c r="RML55" s="687"/>
      <c r="RMM55" s="247"/>
      <c r="RMN55" s="248"/>
      <c r="RMO55" s="249"/>
      <c r="RMP55" s="245"/>
      <c r="RMQ55" s="246"/>
      <c r="RMR55" s="687"/>
      <c r="RMS55" s="687"/>
      <c r="RMT55" s="687"/>
      <c r="RMU55" s="247"/>
      <c r="RMV55" s="248"/>
      <c r="RMW55" s="249"/>
      <c r="RMX55" s="245"/>
      <c r="RMY55" s="246"/>
      <c r="RMZ55" s="687"/>
      <c r="RNA55" s="687"/>
      <c r="RNB55" s="687"/>
      <c r="RNC55" s="247"/>
      <c r="RND55" s="248"/>
      <c r="RNE55" s="249"/>
      <c r="RNF55" s="245"/>
      <c r="RNG55" s="246"/>
      <c r="RNH55" s="687"/>
      <c r="RNI55" s="687"/>
      <c r="RNJ55" s="687"/>
      <c r="RNK55" s="247"/>
      <c r="RNL55" s="248"/>
      <c r="RNM55" s="249"/>
      <c r="RNN55" s="245"/>
      <c r="RNO55" s="246"/>
      <c r="RNP55" s="687"/>
      <c r="RNQ55" s="687"/>
      <c r="RNR55" s="687"/>
      <c r="RNS55" s="247"/>
      <c r="RNT55" s="248"/>
      <c r="RNU55" s="249"/>
      <c r="RNV55" s="245"/>
      <c r="RNW55" s="246"/>
      <c r="RNX55" s="687"/>
      <c r="RNY55" s="687"/>
      <c r="RNZ55" s="687"/>
      <c r="ROA55" s="247"/>
      <c r="ROB55" s="248"/>
      <c r="ROC55" s="249"/>
      <c r="ROD55" s="245"/>
      <c r="ROE55" s="246"/>
      <c r="ROF55" s="687"/>
      <c r="ROG55" s="687"/>
      <c r="ROH55" s="687"/>
      <c r="ROI55" s="247"/>
      <c r="ROJ55" s="248"/>
      <c r="ROK55" s="249"/>
      <c r="ROL55" s="245"/>
      <c r="ROM55" s="246"/>
      <c r="RON55" s="687"/>
      <c r="ROO55" s="687"/>
      <c r="ROP55" s="687"/>
      <c r="ROQ55" s="247"/>
      <c r="ROR55" s="248"/>
      <c r="ROS55" s="249"/>
      <c r="ROT55" s="245"/>
      <c r="ROU55" s="246"/>
      <c r="ROV55" s="687"/>
      <c r="ROW55" s="687"/>
      <c r="ROX55" s="687"/>
      <c r="ROY55" s="247"/>
      <c r="ROZ55" s="248"/>
      <c r="RPA55" s="249"/>
      <c r="RPB55" s="245"/>
      <c r="RPC55" s="246"/>
      <c r="RPD55" s="687"/>
      <c r="RPE55" s="687"/>
      <c r="RPF55" s="687"/>
      <c r="RPG55" s="247"/>
      <c r="RPH55" s="248"/>
      <c r="RPI55" s="249"/>
      <c r="RPJ55" s="245"/>
      <c r="RPK55" s="246"/>
      <c r="RPL55" s="687"/>
      <c r="RPM55" s="687"/>
      <c r="RPN55" s="687"/>
      <c r="RPO55" s="247"/>
      <c r="RPP55" s="248"/>
      <c r="RPQ55" s="249"/>
      <c r="RPR55" s="245"/>
      <c r="RPS55" s="246"/>
      <c r="RPT55" s="687"/>
      <c r="RPU55" s="687"/>
      <c r="RPV55" s="687"/>
      <c r="RPW55" s="247"/>
      <c r="RPX55" s="248"/>
      <c r="RPY55" s="249"/>
      <c r="RPZ55" s="245"/>
      <c r="RQA55" s="246"/>
      <c r="RQB55" s="687"/>
      <c r="RQC55" s="687"/>
      <c r="RQD55" s="687"/>
      <c r="RQE55" s="247"/>
      <c r="RQF55" s="248"/>
      <c r="RQG55" s="249"/>
      <c r="RQH55" s="245"/>
      <c r="RQI55" s="246"/>
      <c r="RQJ55" s="687"/>
      <c r="RQK55" s="687"/>
      <c r="RQL55" s="687"/>
      <c r="RQM55" s="247"/>
      <c r="RQN55" s="248"/>
      <c r="RQO55" s="249"/>
      <c r="RQP55" s="245"/>
      <c r="RQQ55" s="246"/>
      <c r="RQR55" s="687"/>
      <c r="RQS55" s="687"/>
      <c r="RQT55" s="687"/>
      <c r="RQU55" s="247"/>
      <c r="RQV55" s="248"/>
      <c r="RQW55" s="249"/>
      <c r="RQX55" s="245"/>
      <c r="RQY55" s="246"/>
      <c r="RQZ55" s="687"/>
      <c r="RRA55" s="687"/>
      <c r="RRB55" s="687"/>
      <c r="RRC55" s="247"/>
      <c r="RRD55" s="248"/>
      <c r="RRE55" s="249"/>
      <c r="RRF55" s="245"/>
      <c r="RRG55" s="246"/>
      <c r="RRH55" s="687"/>
      <c r="RRI55" s="687"/>
      <c r="RRJ55" s="687"/>
      <c r="RRK55" s="247"/>
      <c r="RRL55" s="248"/>
      <c r="RRM55" s="249"/>
      <c r="RRN55" s="245"/>
      <c r="RRO55" s="246"/>
      <c r="RRP55" s="687"/>
      <c r="RRQ55" s="687"/>
      <c r="RRR55" s="687"/>
      <c r="RRS55" s="247"/>
      <c r="RRT55" s="248"/>
      <c r="RRU55" s="249"/>
      <c r="RRV55" s="245"/>
      <c r="RRW55" s="246"/>
      <c r="RRX55" s="687"/>
      <c r="RRY55" s="687"/>
      <c r="RRZ55" s="687"/>
      <c r="RSA55" s="247"/>
      <c r="RSB55" s="248"/>
      <c r="RSC55" s="249"/>
      <c r="RSD55" s="245"/>
      <c r="RSE55" s="246"/>
      <c r="RSF55" s="687"/>
      <c r="RSG55" s="687"/>
      <c r="RSH55" s="687"/>
      <c r="RSI55" s="247"/>
      <c r="RSJ55" s="248"/>
      <c r="RSK55" s="249"/>
      <c r="RSL55" s="245"/>
      <c r="RSM55" s="246"/>
      <c r="RSN55" s="687"/>
      <c r="RSO55" s="687"/>
      <c r="RSP55" s="687"/>
      <c r="RSQ55" s="247"/>
      <c r="RSR55" s="248"/>
      <c r="RSS55" s="249"/>
      <c r="RST55" s="245"/>
      <c r="RSU55" s="246"/>
      <c r="RSV55" s="687"/>
      <c r="RSW55" s="687"/>
      <c r="RSX55" s="687"/>
      <c r="RSY55" s="247"/>
      <c r="RSZ55" s="248"/>
      <c r="RTA55" s="249"/>
      <c r="RTB55" s="245"/>
      <c r="RTC55" s="246"/>
      <c r="RTD55" s="687"/>
      <c r="RTE55" s="687"/>
      <c r="RTF55" s="687"/>
      <c r="RTG55" s="247"/>
      <c r="RTH55" s="248"/>
      <c r="RTI55" s="249"/>
      <c r="RTJ55" s="245"/>
      <c r="RTK55" s="246"/>
      <c r="RTL55" s="687"/>
      <c r="RTM55" s="687"/>
      <c r="RTN55" s="687"/>
      <c r="RTO55" s="247"/>
      <c r="RTP55" s="248"/>
      <c r="RTQ55" s="249"/>
      <c r="RTR55" s="245"/>
      <c r="RTS55" s="246"/>
      <c r="RTT55" s="687"/>
      <c r="RTU55" s="687"/>
      <c r="RTV55" s="687"/>
      <c r="RTW55" s="247"/>
      <c r="RTX55" s="248"/>
      <c r="RTY55" s="249"/>
      <c r="RTZ55" s="245"/>
      <c r="RUA55" s="246"/>
      <c r="RUB55" s="687"/>
      <c r="RUC55" s="687"/>
      <c r="RUD55" s="687"/>
      <c r="RUE55" s="247"/>
      <c r="RUF55" s="248"/>
      <c r="RUG55" s="249"/>
      <c r="RUH55" s="245"/>
      <c r="RUI55" s="246"/>
      <c r="RUJ55" s="687"/>
      <c r="RUK55" s="687"/>
      <c r="RUL55" s="687"/>
      <c r="RUM55" s="247"/>
      <c r="RUN55" s="248"/>
      <c r="RUO55" s="249"/>
      <c r="RUP55" s="245"/>
      <c r="RUQ55" s="246"/>
      <c r="RUR55" s="687"/>
      <c r="RUS55" s="687"/>
      <c r="RUT55" s="687"/>
      <c r="RUU55" s="247"/>
      <c r="RUV55" s="248"/>
      <c r="RUW55" s="249"/>
      <c r="RUX55" s="245"/>
      <c r="RUY55" s="246"/>
      <c r="RUZ55" s="687"/>
      <c r="RVA55" s="687"/>
      <c r="RVB55" s="687"/>
      <c r="RVC55" s="247"/>
      <c r="RVD55" s="248"/>
      <c r="RVE55" s="249"/>
      <c r="RVF55" s="245"/>
      <c r="RVG55" s="246"/>
      <c r="RVH55" s="687"/>
      <c r="RVI55" s="687"/>
      <c r="RVJ55" s="687"/>
      <c r="RVK55" s="247"/>
      <c r="RVL55" s="248"/>
      <c r="RVM55" s="249"/>
      <c r="RVN55" s="245"/>
      <c r="RVO55" s="246"/>
      <c r="RVP55" s="687"/>
      <c r="RVQ55" s="687"/>
      <c r="RVR55" s="687"/>
      <c r="RVS55" s="247"/>
      <c r="RVT55" s="248"/>
      <c r="RVU55" s="249"/>
      <c r="RVV55" s="245"/>
      <c r="RVW55" s="246"/>
      <c r="RVX55" s="687"/>
      <c r="RVY55" s="687"/>
      <c r="RVZ55" s="687"/>
      <c r="RWA55" s="247"/>
      <c r="RWB55" s="248"/>
      <c r="RWC55" s="249"/>
      <c r="RWD55" s="245"/>
      <c r="RWE55" s="246"/>
      <c r="RWF55" s="687"/>
      <c r="RWG55" s="687"/>
      <c r="RWH55" s="687"/>
      <c r="RWI55" s="247"/>
      <c r="RWJ55" s="248"/>
      <c r="RWK55" s="249"/>
      <c r="RWL55" s="245"/>
      <c r="RWM55" s="246"/>
      <c r="RWN55" s="687"/>
      <c r="RWO55" s="687"/>
      <c r="RWP55" s="687"/>
      <c r="RWQ55" s="247"/>
      <c r="RWR55" s="248"/>
      <c r="RWS55" s="249"/>
      <c r="RWT55" s="245"/>
      <c r="RWU55" s="246"/>
      <c r="RWV55" s="687"/>
      <c r="RWW55" s="687"/>
      <c r="RWX55" s="687"/>
      <c r="RWY55" s="247"/>
      <c r="RWZ55" s="248"/>
      <c r="RXA55" s="249"/>
      <c r="RXB55" s="245"/>
      <c r="RXC55" s="246"/>
      <c r="RXD55" s="687"/>
      <c r="RXE55" s="687"/>
      <c r="RXF55" s="687"/>
      <c r="RXG55" s="247"/>
      <c r="RXH55" s="248"/>
      <c r="RXI55" s="249"/>
      <c r="RXJ55" s="245"/>
      <c r="RXK55" s="246"/>
      <c r="RXL55" s="687"/>
      <c r="RXM55" s="687"/>
      <c r="RXN55" s="687"/>
      <c r="RXO55" s="247"/>
      <c r="RXP55" s="248"/>
      <c r="RXQ55" s="249"/>
      <c r="RXR55" s="245"/>
      <c r="RXS55" s="246"/>
      <c r="RXT55" s="687"/>
      <c r="RXU55" s="687"/>
      <c r="RXV55" s="687"/>
      <c r="RXW55" s="247"/>
      <c r="RXX55" s="248"/>
      <c r="RXY55" s="249"/>
      <c r="RXZ55" s="245"/>
      <c r="RYA55" s="246"/>
      <c r="RYB55" s="687"/>
      <c r="RYC55" s="687"/>
      <c r="RYD55" s="687"/>
      <c r="RYE55" s="247"/>
      <c r="RYF55" s="248"/>
      <c r="RYG55" s="249"/>
      <c r="RYH55" s="245"/>
      <c r="RYI55" s="246"/>
      <c r="RYJ55" s="687"/>
      <c r="RYK55" s="687"/>
      <c r="RYL55" s="687"/>
      <c r="RYM55" s="247"/>
      <c r="RYN55" s="248"/>
      <c r="RYO55" s="249"/>
      <c r="RYP55" s="245"/>
      <c r="RYQ55" s="246"/>
      <c r="RYR55" s="687"/>
      <c r="RYS55" s="687"/>
      <c r="RYT55" s="687"/>
      <c r="RYU55" s="247"/>
      <c r="RYV55" s="248"/>
      <c r="RYW55" s="249"/>
      <c r="RYX55" s="245"/>
      <c r="RYY55" s="246"/>
      <c r="RYZ55" s="687"/>
      <c r="RZA55" s="687"/>
      <c r="RZB55" s="687"/>
      <c r="RZC55" s="247"/>
      <c r="RZD55" s="248"/>
      <c r="RZE55" s="249"/>
      <c r="RZF55" s="245"/>
      <c r="RZG55" s="246"/>
      <c r="RZH55" s="687"/>
      <c r="RZI55" s="687"/>
      <c r="RZJ55" s="687"/>
      <c r="RZK55" s="247"/>
      <c r="RZL55" s="248"/>
      <c r="RZM55" s="249"/>
      <c r="RZN55" s="245"/>
      <c r="RZO55" s="246"/>
      <c r="RZP55" s="687"/>
      <c r="RZQ55" s="687"/>
      <c r="RZR55" s="687"/>
      <c r="RZS55" s="247"/>
      <c r="RZT55" s="248"/>
      <c r="RZU55" s="249"/>
      <c r="RZV55" s="245"/>
      <c r="RZW55" s="246"/>
      <c r="RZX55" s="687"/>
      <c r="RZY55" s="687"/>
      <c r="RZZ55" s="687"/>
      <c r="SAA55" s="247"/>
      <c r="SAB55" s="248"/>
      <c r="SAC55" s="249"/>
      <c r="SAD55" s="245"/>
      <c r="SAE55" s="246"/>
      <c r="SAF55" s="687"/>
      <c r="SAG55" s="687"/>
      <c r="SAH55" s="687"/>
      <c r="SAI55" s="247"/>
      <c r="SAJ55" s="248"/>
      <c r="SAK55" s="249"/>
      <c r="SAL55" s="245"/>
      <c r="SAM55" s="246"/>
      <c r="SAN55" s="687"/>
      <c r="SAO55" s="687"/>
      <c r="SAP55" s="687"/>
      <c r="SAQ55" s="247"/>
      <c r="SAR55" s="248"/>
      <c r="SAS55" s="249"/>
      <c r="SAT55" s="245"/>
      <c r="SAU55" s="246"/>
      <c r="SAV55" s="687"/>
      <c r="SAW55" s="687"/>
      <c r="SAX55" s="687"/>
      <c r="SAY55" s="247"/>
      <c r="SAZ55" s="248"/>
      <c r="SBA55" s="249"/>
      <c r="SBB55" s="245"/>
      <c r="SBC55" s="246"/>
      <c r="SBD55" s="687"/>
      <c r="SBE55" s="687"/>
      <c r="SBF55" s="687"/>
      <c r="SBG55" s="247"/>
      <c r="SBH55" s="248"/>
      <c r="SBI55" s="249"/>
      <c r="SBJ55" s="245"/>
      <c r="SBK55" s="246"/>
      <c r="SBL55" s="687"/>
      <c r="SBM55" s="687"/>
      <c r="SBN55" s="687"/>
      <c r="SBO55" s="247"/>
      <c r="SBP55" s="248"/>
      <c r="SBQ55" s="249"/>
      <c r="SBR55" s="245"/>
      <c r="SBS55" s="246"/>
      <c r="SBT55" s="687"/>
      <c r="SBU55" s="687"/>
      <c r="SBV55" s="687"/>
      <c r="SBW55" s="247"/>
      <c r="SBX55" s="248"/>
      <c r="SBY55" s="249"/>
      <c r="SBZ55" s="245"/>
      <c r="SCA55" s="246"/>
      <c r="SCB55" s="687"/>
      <c r="SCC55" s="687"/>
      <c r="SCD55" s="687"/>
      <c r="SCE55" s="247"/>
      <c r="SCF55" s="248"/>
      <c r="SCG55" s="249"/>
      <c r="SCH55" s="245"/>
      <c r="SCI55" s="246"/>
      <c r="SCJ55" s="687"/>
      <c r="SCK55" s="687"/>
      <c r="SCL55" s="687"/>
      <c r="SCM55" s="247"/>
      <c r="SCN55" s="248"/>
      <c r="SCO55" s="249"/>
      <c r="SCP55" s="245"/>
      <c r="SCQ55" s="246"/>
      <c r="SCR55" s="687"/>
      <c r="SCS55" s="687"/>
      <c r="SCT55" s="687"/>
      <c r="SCU55" s="247"/>
      <c r="SCV55" s="248"/>
      <c r="SCW55" s="249"/>
      <c r="SCX55" s="245"/>
      <c r="SCY55" s="246"/>
      <c r="SCZ55" s="687"/>
      <c r="SDA55" s="687"/>
      <c r="SDB55" s="687"/>
      <c r="SDC55" s="247"/>
      <c r="SDD55" s="248"/>
      <c r="SDE55" s="249"/>
      <c r="SDF55" s="245"/>
      <c r="SDG55" s="246"/>
      <c r="SDH55" s="687"/>
      <c r="SDI55" s="687"/>
      <c r="SDJ55" s="687"/>
      <c r="SDK55" s="247"/>
      <c r="SDL55" s="248"/>
      <c r="SDM55" s="249"/>
      <c r="SDN55" s="245"/>
      <c r="SDO55" s="246"/>
      <c r="SDP55" s="687"/>
      <c r="SDQ55" s="687"/>
      <c r="SDR55" s="687"/>
      <c r="SDS55" s="247"/>
      <c r="SDT55" s="248"/>
      <c r="SDU55" s="249"/>
      <c r="SDV55" s="245"/>
      <c r="SDW55" s="246"/>
      <c r="SDX55" s="687"/>
      <c r="SDY55" s="687"/>
      <c r="SDZ55" s="687"/>
      <c r="SEA55" s="247"/>
      <c r="SEB55" s="248"/>
      <c r="SEC55" s="249"/>
      <c r="SED55" s="245"/>
      <c r="SEE55" s="246"/>
      <c r="SEF55" s="687"/>
      <c r="SEG55" s="687"/>
      <c r="SEH55" s="687"/>
      <c r="SEI55" s="247"/>
      <c r="SEJ55" s="248"/>
      <c r="SEK55" s="249"/>
      <c r="SEL55" s="245"/>
      <c r="SEM55" s="246"/>
      <c r="SEN55" s="687"/>
      <c r="SEO55" s="687"/>
      <c r="SEP55" s="687"/>
      <c r="SEQ55" s="247"/>
      <c r="SER55" s="248"/>
      <c r="SES55" s="249"/>
      <c r="SET55" s="245"/>
      <c r="SEU55" s="246"/>
      <c r="SEV55" s="687"/>
      <c r="SEW55" s="687"/>
      <c r="SEX55" s="687"/>
      <c r="SEY55" s="247"/>
      <c r="SEZ55" s="248"/>
      <c r="SFA55" s="249"/>
      <c r="SFB55" s="245"/>
      <c r="SFC55" s="246"/>
      <c r="SFD55" s="687"/>
      <c r="SFE55" s="687"/>
      <c r="SFF55" s="687"/>
      <c r="SFG55" s="247"/>
      <c r="SFH55" s="248"/>
      <c r="SFI55" s="249"/>
      <c r="SFJ55" s="245"/>
      <c r="SFK55" s="246"/>
      <c r="SFL55" s="687"/>
      <c r="SFM55" s="687"/>
      <c r="SFN55" s="687"/>
      <c r="SFO55" s="247"/>
      <c r="SFP55" s="248"/>
      <c r="SFQ55" s="249"/>
      <c r="SFR55" s="245"/>
      <c r="SFS55" s="246"/>
      <c r="SFT55" s="687"/>
      <c r="SFU55" s="687"/>
      <c r="SFV55" s="687"/>
      <c r="SFW55" s="247"/>
      <c r="SFX55" s="248"/>
      <c r="SFY55" s="249"/>
      <c r="SFZ55" s="245"/>
      <c r="SGA55" s="246"/>
      <c r="SGB55" s="687"/>
      <c r="SGC55" s="687"/>
      <c r="SGD55" s="687"/>
      <c r="SGE55" s="247"/>
      <c r="SGF55" s="248"/>
      <c r="SGG55" s="249"/>
      <c r="SGH55" s="245"/>
      <c r="SGI55" s="246"/>
      <c r="SGJ55" s="687"/>
      <c r="SGK55" s="687"/>
      <c r="SGL55" s="687"/>
      <c r="SGM55" s="247"/>
      <c r="SGN55" s="248"/>
      <c r="SGO55" s="249"/>
      <c r="SGP55" s="245"/>
      <c r="SGQ55" s="246"/>
      <c r="SGR55" s="687"/>
      <c r="SGS55" s="687"/>
      <c r="SGT55" s="687"/>
      <c r="SGU55" s="247"/>
      <c r="SGV55" s="248"/>
      <c r="SGW55" s="249"/>
      <c r="SGX55" s="245"/>
      <c r="SGY55" s="246"/>
      <c r="SGZ55" s="687"/>
      <c r="SHA55" s="687"/>
      <c r="SHB55" s="687"/>
      <c r="SHC55" s="247"/>
      <c r="SHD55" s="248"/>
      <c r="SHE55" s="249"/>
      <c r="SHF55" s="245"/>
      <c r="SHG55" s="246"/>
      <c r="SHH55" s="687"/>
      <c r="SHI55" s="687"/>
      <c r="SHJ55" s="687"/>
      <c r="SHK55" s="247"/>
      <c r="SHL55" s="248"/>
      <c r="SHM55" s="249"/>
      <c r="SHN55" s="245"/>
      <c r="SHO55" s="246"/>
      <c r="SHP55" s="687"/>
      <c r="SHQ55" s="687"/>
      <c r="SHR55" s="687"/>
      <c r="SHS55" s="247"/>
      <c r="SHT55" s="248"/>
      <c r="SHU55" s="249"/>
      <c r="SHV55" s="245"/>
      <c r="SHW55" s="246"/>
      <c r="SHX55" s="687"/>
      <c r="SHY55" s="687"/>
      <c r="SHZ55" s="687"/>
      <c r="SIA55" s="247"/>
      <c r="SIB55" s="248"/>
      <c r="SIC55" s="249"/>
      <c r="SID55" s="245"/>
      <c r="SIE55" s="246"/>
      <c r="SIF55" s="687"/>
      <c r="SIG55" s="687"/>
      <c r="SIH55" s="687"/>
      <c r="SII55" s="247"/>
      <c r="SIJ55" s="248"/>
      <c r="SIK55" s="249"/>
      <c r="SIL55" s="245"/>
      <c r="SIM55" s="246"/>
      <c r="SIN55" s="687"/>
      <c r="SIO55" s="687"/>
      <c r="SIP55" s="687"/>
      <c r="SIQ55" s="247"/>
      <c r="SIR55" s="248"/>
      <c r="SIS55" s="249"/>
      <c r="SIT55" s="245"/>
      <c r="SIU55" s="246"/>
      <c r="SIV55" s="687"/>
      <c r="SIW55" s="687"/>
      <c r="SIX55" s="687"/>
      <c r="SIY55" s="247"/>
      <c r="SIZ55" s="248"/>
      <c r="SJA55" s="249"/>
      <c r="SJB55" s="245"/>
      <c r="SJC55" s="246"/>
      <c r="SJD55" s="687"/>
      <c r="SJE55" s="687"/>
      <c r="SJF55" s="687"/>
      <c r="SJG55" s="247"/>
      <c r="SJH55" s="248"/>
      <c r="SJI55" s="249"/>
      <c r="SJJ55" s="245"/>
      <c r="SJK55" s="246"/>
      <c r="SJL55" s="687"/>
      <c r="SJM55" s="687"/>
      <c r="SJN55" s="687"/>
      <c r="SJO55" s="247"/>
      <c r="SJP55" s="248"/>
      <c r="SJQ55" s="249"/>
      <c r="SJR55" s="245"/>
      <c r="SJS55" s="246"/>
      <c r="SJT55" s="687"/>
      <c r="SJU55" s="687"/>
      <c r="SJV55" s="687"/>
      <c r="SJW55" s="247"/>
      <c r="SJX55" s="248"/>
      <c r="SJY55" s="249"/>
      <c r="SJZ55" s="245"/>
      <c r="SKA55" s="246"/>
      <c r="SKB55" s="687"/>
      <c r="SKC55" s="687"/>
      <c r="SKD55" s="687"/>
      <c r="SKE55" s="247"/>
      <c r="SKF55" s="248"/>
      <c r="SKG55" s="249"/>
      <c r="SKH55" s="245"/>
      <c r="SKI55" s="246"/>
      <c r="SKJ55" s="687"/>
      <c r="SKK55" s="687"/>
      <c r="SKL55" s="687"/>
      <c r="SKM55" s="247"/>
      <c r="SKN55" s="248"/>
      <c r="SKO55" s="249"/>
      <c r="SKP55" s="245"/>
      <c r="SKQ55" s="246"/>
      <c r="SKR55" s="687"/>
      <c r="SKS55" s="687"/>
      <c r="SKT55" s="687"/>
      <c r="SKU55" s="247"/>
      <c r="SKV55" s="248"/>
      <c r="SKW55" s="249"/>
      <c r="SKX55" s="245"/>
      <c r="SKY55" s="246"/>
      <c r="SKZ55" s="687"/>
      <c r="SLA55" s="687"/>
      <c r="SLB55" s="687"/>
      <c r="SLC55" s="247"/>
      <c r="SLD55" s="248"/>
      <c r="SLE55" s="249"/>
      <c r="SLF55" s="245"/>
      <c r="SLG55" s="246"/>
      <c r="SLH55" s="687"/>
      <c r="SLI55" s="687"/>
      <c r="SLJ55" s="687"/>
      <c r="SLK55" s="247"/>
      <c r="SLL55" s="248"/>
      <c r="SLM55" s="249"/>
      <c r="SLN55" s="245"/>
      <c r="SLO55" s="246"/>
      <c r="SLP55" s="687"/>
      <c r="SLQ55" s="687"/>
      <c r="SLR55" s="687"/>
      <c r="SLS55" s="247"/>
      <c r="SLT55" s="248"/>
      <c r="SLU55" s="249"/>
      <c r="SLV55" s="245"/>
      <c r="SLW55" s="246"/>
      <c r="SLX55" s="687"/>
      <c r="SLY55" s="687"/>
      <c r="SLZ55" s="687"/>
      <c r="SMA55" s="247"/>
      <c r="SMB55" s="248"/>
      <c r="SMC55" s="249"/>
      <c r="SMD55" s="245"/>
      <c r="SME55" s="246"/>
      <c r="SMF55" s="687"/>
      <c r="SMG55" s="687"/>
      <c r="SMH55" s="687"/>
      <c r="SMI55" s="247"/>
      <c r="SMJ55" s="248"/>
      <c r="SMK55" s="249"/>
      <c r="SML55" s="245"/>
      <c r="SMM55" s="246"/>
      <c r="SMN55" s="687"/>
      <c r="SMO55" s="687"/>
      <c r="SMP55" s="687"/>
      <c r="SMQ55" s="247"/>
      <c r="SMR55" s="248"/>
      <c r="SMS55" s="249"/>
      <c r="SMT55" s="245"/>
      <c r="SMU55" s="246"/>
      <c r="SMV55" s="687"/>
      <c r="SMW55" s="687"/>
      <c r="SMX55" s="687"/>
      <c r="SMY55" s="247"/>
      <c r="SMZ55" s="248"/>
      <c r="SNA55" s="249"/>
      <c r="SNB55" s="245"/>
      <c r="SNC55" s="246"/>
      <c r="SND55" s="687"/>
      <c r="SNE55" s="687"/>
      <c r="SNF55" s="687"/>
      <c r="SNG55" s="247"/>
      <c r="SNH55" s="248"/>
      <c r="SNI55" s="249"/>
      <c r="SNJ55" s="245"/>
      <c r="SNK55" s="246"/>
      <c r="SNL55" s="687"/>
      <c r="SNM55" s="687"/>
      <c r="SNN55" s="687"/>
      <c r="SNO55" s="247"/>
      <c r="SNP55" s="248"/>
      <c r="SNQ55" s="249"/>
      <c r="SNR55" s="245"/>
      <c r="SNS55" s="246"/>
      <c r="SNT55" s="687"/>
      <c r="SNU55" s="687"/>
      <c r="SNV55" s="687"/>
      <c r="SNW55" s="247"/>
      <c r="SNX55" s="248"/>
      <c r="SNY55" s="249"/>
      <c r="SNZ55" s="245"/>
      <c r="SOA55" s="246"/>
      <c r="SOB55" s="687"/>
      <c r="SOC55" s="687"/>
      <c r="SOD55" s="687"/>
      <c r="SOE55" s="247"/>
      <c r="SOF55" s="248"/>
      <c r="SOG55" s="249"/>
      <c r="SOH55" s="245"/>
      <c r="SOI55" s="246"/>
      <c r="SOJ55" s="687"/>
      <c r="SOK55" s="687"/>
      <c r="SOL55" s="687"/>
      <c r="SOM55" s="247"/>
      <c r="SON55" s="248"/>
      <c r="SOO55" s="249"/>
      <c r="SOP55" s="245"/>
      <c r="SOQ55" s="246"/>
      <c r="SOR55" s="687"/>
      <c r="SOS55" s="687"/>
      <c r="SOT55" s="687"/>
      <c r="SOU55" s="247"/>
      <c r="SOV55" s="248"/>
      <c r="SOW55" s="249"/>
      <c r="SOX55" s="245"/>
      <c r="SOY55" s="246"/>
      <c r="SOZ55" s="687"/>
      <c r="SPA55" s="687"/>
      <c r="SPB55" s="687"/>
      <c r="SPC55" s="247"/>
      <c r="SPD55" s="248"/>
      <c r="SPE55" s="249"/>
      <c r="SPF55" s="245"/>
      <c r="SPG55" s="246"/>
      <c r="SPH55" s="687"/>
      <c r="SPI55" s="687"/>
      <c r="SPJ55" s="687"/>
      <c r="SPK55" s="247"/>
      <c r="SPL55" s="248"/>
      <c r="SPM55" s="249"/>
      <c r="SPN55" s="245"/>
      <c r="SPO55" s="246"/>
      <c r="SPP55" s="687"/>
      <c r="SPQ55" s="687"/>
      <c r="SPR55" s="687"/>
      <c r="SPS55" s="247"/>
      <c r="SPT55" s="248"/>
      <c r="SPU55" s="249"/>
      <c r="SPV55" s="245"/>
      <c r="SPW55" s="246"/>
      <c r="SPX55" s="687"/>
      <c r="SPY55" s="687"/>
      <c r="SPZ55" s="687"/>
      <c r="SQA55" s="247"/>
      <c r="SQB55" s="248"/>
      <c r="SQC55" s="249"/>
      <c r="SQD55" s="245"/>
      <c r="SQE55" s="246"/>
      <c r="SQF55" s="687"/>
      <c r="SQG55" s="687"/>
      <c r="SQH55" s="687"/>
      <c r="SQI55" s="247"/>
      <c r="SQJ55" s="248"/>
      <c r="SQK55" s="249"/>
      <c r="SQL55" s="245"/>
      <c r="SQM55" s="246"/>
      <c r="SQN55" s="687"/>
      <c r="SQO55" s="687"/>
      <c r="SQP55" s="687"/>
      <c r="SQQ55" s="247"/>
      <c r="SQR55" s="248"/>
      <c r="SQS55" s="249"/>
      <c r="SQT55" s="245"/>
      <c r="SQU55" s="246"/>
      <c r="SQV55" s="687"/>
      <c r="SQW55" s="687"/>
      <c r="SQX55" s="687"/>
      <c r="SQY55" s="247"/>
      <c r="SQZ55" s="248"/>
      <c r="SRA55" s="249"/>
      <c r="SRB55" s="245"/>
      <c r="SRC55" s="246"/>
      <c r="SRD55" s="687"/>
      <c r="SRE55" s="687"/>
      <c r="SRF55" s="687"/>
      <c r="SRG55" s="247"/>
      <c r="SRH55" s="248"/>
      <c r="SRI55" s="249"/>
      <c r="SRJ55" s="245"/>
      <c r="SRK55" s="246"/>
      <c r="SRL55" s="687"/>
      <c r="SRM55" s="687"/>
      <c r="SRN55" s="687"/>
      <c r="SRO55" s="247"/>
      <c r="SRP55" s="248"/>
      <c r="SRQ55" s="249"/>
      <c r="SRR55" s="245"/>
      <c r="SRS55" s="246"/>
      <c r="SRT55" s="687"/>
      <c r="SRU55" s="687"/>
      <c r="SRV55" s="687"/>
      <c r="SRW55" s="247"/>
      <c r="SRX55" s="248"/>
      <c r="SRY55" s="249"/>
      <c r="SRZ55" s="245"/>
      <c r="SSA55" s="246"/>
      <c r="SSB55" s="687"/>
      <c r="SSC55" s="687"/>
      <c r="SSD55" s="687"/>
      <c r="SSE55" s="247"/>
      <c r="SSF55" s="248"/>
      <c r="SSG55" s="249"/>
      <c r="SSH55" s="245"/>
      <c r="SSI55" s="246"/>
      <c r="SSJ55" s="687"/>
      <c r="SSK55" s="687"/>
      <c r="SSL55" s="687"/>
      <c r="SSM55" s="247"/>
      <c r="SSN55" s="248"/>
      <c r="SSO55" s="249"/>
      <c r="SSP55" s="245"/>
      <c r="SSQ55" s="246"/>
      <c r="SSR55" s="687"/>
      <c r="SSS55" s="687"/>
      <c r="SST55" s="687"/>
      <c r="SSU55" s="247"/>
      <c r="SSV55" s="248"/>
      <c r="SSW55" s="249"/>
      <c r="SSX55" s="245"/>
      <c r="SSY55" s="246"/>
      <c r="SSZ55" s="687"/>
      <c r="STA55" s="687"/>
      <c r="STB55" s="687"/>
      <c r="STC55" s="247"/>
      <c r="STD55" s="248"/>
      <c r="STE55" s="249"/>
      <c r="STF55" s="245"/>
      <c r="STG55" s="246"/>
      <c r="STH55" s="687"/>
      <c r="STI55" s="687"/>
      <c r="STJ55" s="687"/>
      <c r="STK55" s="247"/>
      <c r="STL55" s="248"/>
      <c r="STM55" s="249"/>
      <c r="STN55" s="245"/>
      <c r="STO55" s="246"/>
      <c r="STP55" s="687"/>
      <c r="STQ55" s="687"/>
      <c r="STR55" s="687"/>
      <c r="STS55" s="247"/>
      <c r="STT55" s="248"/>
      <c r="STU55" s="249"/>
      <c r="STV55" s="245"/>
      <c r="STW55" s="246"/>
      <c r="STX55" s="687"/>
      <c r="STY55" s="687"/>
      <c r="STZ55" s="687"/>
      <c r="SUA55" s="247"/>
      <c r="SUB55" s="248"/>
      <c r="SUC55" s="249"/>
      <c r="SUD55" s="245"/>
      <c r="SUE55" s="246"/>
      <c r="SUF55" s="687"/>
      <c r="SUG55" s="687"/>
      <c r="SUH55" s="687"/>
      <c r="SUI55" s="247"/>
      <c r="SUJ55" s="248"/>
      <c r="SUK55" s="249"/>
      <c r="SUL55" s="245"/>
      <c r="SUM55" s="246"/>
      <c r="SUN55" s="687"/>
      <c r="SUO55" s="687"/>
      <c r="SUP55" s="687"/>
      <c r="SUQ55" s="247"/>
      <c r="SUR55" s="248"/>
      <c r="SUS55" s="249"/>
      <c r="SUT55" s="245"/>
      <c r="SUU55" s="246"/>
      <c r="SUV55" s="687"/>
      <c r="SUW55" s="687"/>
      <c r="SUX55" s="687"/>
      <c r="SUY55" s="247"/>
      <c r="SUZ55" s="248"/>
      <c r="SVA55" s="249"/>
      <c r="SVB55" s="245"/>
      <c r="SVC55" s="246"/>
      <c r="SVD55" s="687"/>
      <c r="SVE55" s="687"/>
      <c r="SVF55" s="687"/>
      <c r="SVG55" s="247"/>
      <c r="SVH55" s="248"/>
      <c r="SVI55" s="249"/>
      <c r="SVJ55" s="245"/>
      <c r="SVK55" s="246"/>
      <c r="SVL55" s="687"/>
      <c r="SVM55" s="687"/>
      <c r="SVN55" s="687"/>
      <c r="SVO55" s="247"/>
      <c r="SVP55" s="248"/>
      <c r="SVQ55" s="249"/>
      <c r="SVR55" s="245"/>
      <c r="SVS55" s="246"/>
      <c r="SVT55" s="687"/>
      <c r="SVU55" s="687"/>
      <c r="SVV55" s="687"/>
      <c r="SVW55" s="247"/>
      <c r="SVX55" s="248"/>
      <c r="SVY55" s="249"/>
      <c r="SVZ55" s="245"/>
      <c r="SWA55" s="246"/>
      <c r="SWB55" s="687"/>
      <c r="SWC55" s="687"/>
      <c r="SWD55" s="687"/>
      <c r="SWE55" s="247"/>
      <c r="SWF55" s="248"/>
      <c r="SWG55" s="249"/>
      <c r="SWH55" s="245"/>
      <c r="SWI55" s="246"/>
      <c r="SWJ55" s="687"/>
      <c r="SWK55" s="687"/>
      <c r="SWL55" s="687"/>
      <c r="SWM55" s="247"/>
      <c r="SWN55" s="248"/>
      <c r="SWO55" s="249"/>
      <c r="SWP55" s="245"/>
      <c r="SWQ55" s="246"/>
      <c r="SWR55" s="687"/>
      <c r="SWS55" s="687"/>
      <c r="SWT55" s="687"/>
      <c r="SWU55" s="247"/>
      <c r="SWV55" s="248"/>
      <c r="SWW55" s="249"/>
      <c r="SWX55" s="245"/>
      <c r="SWY55" s="246"/>
      <c r="SWZ55" s="687"/>
      <c r="SXA55" s="687"/>
      <c r="SXB55" s="687"/>
      <c r="SXC55" s="247"/>
      <c r="SXD55" s="248"/>
      <c r="SXE55" s="249"/>
      <c r="SXF55" s="245"/>
      <c r="SXG55" s="246"/>
      <c r="SXH55" s="687"/>
      <c r="SXI55" s="687"/>
      <c r="SXJ55" s="687"/>
      <c r="SXK55" s="247"/>
      <c r="SXL55" s="248"/>
      <c r="SXM55" s="249"/>
      <c r="SXN55" s="245"/>
      <c r="SXO55" s="246"/>
      <c r="SXP55" s="687"/>
      <c r="SXQ55" s="687"/>
      <c r="SXR55" s="687"/>
      <c r="SXS55" s="247"/>
      <c r="SXT55" s="248"/>
      <c r="SXU55" s="249"/>
      <c r="SXV55" s="245"/>
      <c r="SXW55" s="246"/>
      <c r="SXX55" s="687"/>
      <c r="SXY55" s="687"/>
      <c r="SXZ55" s="687"/>
      <c r="SYA55" s="247"/>
      <c r="SYB55" s="248"/>
      <c r="SYC55" s="249"/>
      <c r="SYD55" s="245"/>
      <c r="SYE55" s="246"/>
      <c r="SYF55" s="687"/>
      <c r="SYG55" s="687"/>
      <c r="SYH55" s="687"/>
      <c r="SYI55" s="247"/>
      <c r="SYJ55" s="248"/>
      <c r="SYK55" s="249"/>
      <c r="SYL55" s="245"/>
      <c r="SYM55" s="246"/>
      <c r="SYN55" s="687"/>
      <c r="SYO55" s="687"/>
      <c r="SYP55" s="687"/>
      <c r="SYQ55" s="247"/>
      <c r="SYR55" s="248"/>
      <c r="SYS55" s="249"/>
      <c r="SYT55" s="245"/>
      <c r="SYU55" s="246"/>
      <c r="SYV55" s="687"/>
      <c r="SYW55" s="687"/>
      <c r="SYX55" s="687"/>
      <c r="SYY55" s="247"/>
      <c r="SYZ55" s="248"/>
      <c r="SZA55" s="249"/>
      <c r="SZB55" s="245"/>
      <c r="SZC55" s="246"/>
      <c r="SZD55" s="687"/>
      <c r="SZE55" s="687"/>
      <c r="SZF55" s="687"/>
      <c r="SZG55" s="247"/>
      <c r="SZH55" s="248"/>
      <c r="SZI55" s="249"/>
      <c r="SZJ55" s="245"/>
      <c r="SZK55" s="246"/>
      <c r="SZL55" s="687"/>
      <c r="SZM55" s="687"/>
      <c r="SZN55" s="687"/>
      <c r="SZO55" s="247"/>
      <c r="SZP55" s="248"/>
      <c r="SZQ55" s="249"/>
      <c r="SZR55" s="245"/>
      <c r="SZS55" s="246"/>
      <c r="SZT55" s="687"/>
      <c r="SZU55" s="687"/>
      <c r="SZV55" s="687"/>
      <c r="SZW55" s="247"/>
      <c r="SZX55" s="248"/>
      <c r="SZY55" s="249"/>
      <c r="SZZ55" s="245"/>
      <c r="TAA55" s="246"/>
      <c r="TAB55" s="687"/>
      <c r="TAC55" s="687"/>
      <c r="TAD55" s="687"/>
      <c r="TAE55" s="247"/>
      <c r="TAF55" s="248"/>
      <c r="TAG55" s="249"/>
      <c r="TAH55" s="245"/>
      <c r="TAI55" s="246"/>
      <c r="TAJ55" s="687"/>
      <c r="TAK55" s="687"/>
      <c r="TAL55" s="687"/>
      <c r="TAM55" s="247"/>
      <c r="TAN55" s="248"/>
      <c r="TAO55" s="249"/>
      <c r="TAP55" s="245"/>
      <c r="TAQ55" s="246"/>
      <c r="TAR55" s="687"/>
      <c r="TAS55" s="687"/>
      <c r="TAT55" s="687"/>
      <c r="TAU55" s="247"/>
      <c r="TAV55" s="248"/>
      <c r="TAW55" s="249"/>
      <c r="TAX55" s="245"/>
      <c r="TAY55" s="246"/>
      <c r="TAZ55" s="687"/>
      <c r="TBA55" s="687"/>
      <c r="TBB55" s="687"/>
      <c r="TBC55" s="247"/>
      <c r="TBD55" s="248"/>
      <c r="TBE55" s="249"/>
      <c r="TBF55" s="245"/>
      <c r="TBG55" s="246"/>
      <c r="TBH55" s="687"/>
      <c r="TBI55" s="687"/>
      <c r="TBJ55" s="687"/>
      <c r="TBK55" s="247"/>
      <c r="TBL55" s="248"/>
      <c r="TBM55" s="249"/>
      <c r="TBN55" s="245"/>
      <c r="TBO55" s="246"/>
      <c r="TBP55" s="687"/>
      <c r="TBQ55" s="687"/>
      <c r="TBR55" s="687"/>
      <c r="TBS55" s="247"/>
      <c r="TBT55" s="248"/>
      <c r="TBU55" s="249"/>
      <c r="TBV55" s="245"/>
      <c r="TBW55" s="246"/>
      <c r="TBX55" s="687"/>
      <c r="TBY55" s="687"/>
      <c r="TBZ55" s="687"/>
      <c r="TCA55" s="247"/>
      <c r="TCB55" s="248"/>
      <c r="TCC55" s="249"/>
      <c r="TCD55" s="245"/>
      <c r="TCE55" s="246"/>
      <c r="TCF55" s="687"/>
      <c r="TCG55" s="687"/>
      <c r="TCH55" s="687"/>
      <c r="TCI55" s="247"/>
      <c r="TCJ55" s="248"/>
      <c r="TCK55" s="249"/>
      <c r="TCL55" s="245"/>
      <c r="TCM55" s="246"/>
      <c r="TCN55" s="687"/>
      <c r="TCO55" s="687"/>
      <c r="TCP55" s="687"/>
      <c r="TCQ55" s="247"/>
      <c r="TCR55" s="248"/>
      <c r="TCS55" s="249"/>
      <c r="TCT55" s="245"/>
      <c r="TCU55" s="246"/>
      <c r="TCV55" s="687"/>
      <c r="TCW55" s="687"/>
      <c r="TCX55" s="687"/>
      <c r="TCY55" s="247"/>
      <c r="TCZ55" s="248"/>
      <c r="TDA55" s="249"/>
      <c r="TDB55" s="245"/>
      <c r="TDC55" s="246"/>
      <c r="TDD55" s="687"/>
      <c r="TDE55" s="687"/>
      <c r="TDF55" s="687"/>
      <c r="TDG55" s="247"/>
      <c r="TDH55" s="248"/>
      <c r="TDI55" s="249"/>
      <c r="TDJ55" s="245"/>
      <c r="TDK55" s="246"/>
      <c r="TDL55" s="687"/>
      <c r="TDM55" s="687"/>
      <c r="TDN55" s="687"/>
      <c r="TDO55" s="247"/>
      <c r="TDP55" s="248"/>
      <c r="TDQ55" s="249"/>
      <c r="TDR55" s="245"/>
      <c r="TDS55" s="246"/>
      <c r="TDT55" s="687"/>
      <c r="TDU55" s="687"/>
      <c r="TDV55" s="687"/>
      <c r="TDW55" s="247"/>
      <c r="TDX55" s="248"/>
      <c r="TDY55" s="249"/>
      <c r="TDZ55" s="245"/>
      <c r="TEA55" s="246"/>
      <c r="TEB55" s="687"/>
      <c r="TEC55" s="687"/>
      <c r="TED55" s="687"/>
      <c r="TEE55" s="247"/>
      <c r="TEF55" s="248"/>
      <c r="TEG55" s="249"/>
      <c r="TEH55" s="245"/>
      <c r="TEI55" s="246"/>
      <c r="TEJ55" s="687"/>
      <c r="TEK55" s="687"/>
      <c r="TEL55" s="687"/>
      <c r="TEM55" s="247"/>
      <c r="TEN55" s="248"/>
      <c r="TEO55" s="249"/>
      <c r="TEP55" s="245"/>
      <c r="TEQ55" s="246"/>
      <c r="TER55" s="687"/>
      <c r="TES55" s="687"/>
      <c r="TET55" s="687"/>
      <c r="TEU55" s="247"/>
      <c r="TEV55" s="248"/>
      <c r="TEW55" s="249"/>
      <c r="TEX55" s="245"/>
      <c r="TEY55" s="246"/>
      <c r="TEZ55" s="687"/>
      <c r="TFA55" s="687"/>
      <c r="TFB55" s="687"/>
      <c r="TFC55" s="247"/>
      <c r="TFD55" s="248"/>
      <c r="TFE55" s="249"/>
      <c r="TFF55" s="245"/>
      <c r="TFG55" s="246"/>
      <c r="TFH55" s="687"/>
      <c r="TFI55" s="687"/>
      <c r="TFJ55" s="687"/>
      <c r="TFK55" s="247"/>
      <c r="TFL55" s="248"/>
      <c r="TFM55" s="249"/>
      <c r="TFN55" s="245"/>
      <c r="TFO55" s="246"/>
      <c r="TFP55" s="687"/>
      <c r="TFQ55" s="687"/>
      <c r="TFR55" s="687"/>
      <c r="TFS55" s="247"/>
      <c r="TFT55" s="248"/>
      <c r="TFU55" s="249"/>
      <c r="TFV55" s="245"/>
      <c r="TFW55" s="246"/>
      <c r="TFX55" s="687"/>
      <c r="TFY55" s="687"/>
      <c r="TFZ55" s="687"/>
      <c r="TGA55" s="247"/>
      <c r="TGB55" s="248"/>
      <c r="TGC55" s="249"/>
      <c r="TGD55" s="245"/>
      <c r="TGE55" s="246"/>
      <c r="TGF55" s="687"/>
      <c r="TGG55" s="687"/>
      <c r="TGH55" s="687"/>
      <c r="TGI55" s="247"/>
      <c r="TGJ55" s="248"/>
      <c r="TGK55" s="249"/>
      <c r="TGL55" s="245"/>
      <c r="TGM55" s="246"/>
      <c r="TGN55" s="687"/>
      <c r="TGO55" s="687"/>
      <c r="TGP55" s="687"/>
      <c r="TGQ55" s="247"/>
      <c r="TGR55" s="248"/>
      <c r="TGS55" s="249"/>
      <c r="TGT55" s="245"/>
      <c r="TGU55" s="246"/>
      <c r="TGV55" s="687"/>
      <c r="TGW55" s="687"/>
      <c r="TGX55" s="687"/>
      <c r="TGY55" s="247"/>
      <c r="TGZ55" s="248"/>
      <c r="THA55" s="249"/>
      <c r="THB55" s="245"/>
      <c r="THC55" s="246"/>
      <c r="THD55" s="687"/>
      <c r="THE55" s="687"/>
      <c r="THF55" s="687"/>
      <c r="THG55" s="247"/>
      <c r="THH55" s="248"/>
      <c r="THI55" s="249"/>
      <c r="THJ55" s="245"/>
      <c r="THK55" s="246"/>
      <c r="THL55" s="687"/>
      <c r="THM55" s="687"/>
      <c r="THN55" s="687"/>
      <c r="THO55" s="247"/>
      <c r="THP55" s="248"/>
      <c r="THQ55" s="249"/>
      <c r="THR55" s="245"/>
      <c r="THS55" s="246"/>
      <c r="THT55" s="687"/>
      <c r="THU55" s="687"/>
      <c r="THV55" s="687"/>
      <c r="THW55" s="247"/>
      <c r="THX55" s="248"/>
      <c r="THY55" s="249"/>
      <c r="THZ55" s="245"/>
      <c r="TIA55" s="246"/>
      <c r="TIB55" s="687"/>
      <c r="TIC55" s="687"/>
      <c r="TID55" s="687"/>
      <c r="TIE55" s="247"/>
      <c r="TIF55" s="248"/>
      <c r="TIG55" s="249"/>
      <c r="TIH55" s="245"/>
      <c r="TII55" s="246"/>
      <c r="TIJ55" s="687"/>
      <c r="TIK55" s="687"/>
      <c r="TIL55" s="687"/>
      <c r="TIM55" s="247"/>
      <c r="TIN55" s="248"/>
      <c r="TIO55" s="249"/>
      <c r="TIP55" s="245"/>
      <c r="TIQ55" s="246"/>
      <c r="TIR55" s="687"/>
      <c r="TIS55" s="687"/>
      <c r="TIT55" s="687"/>
      <c r="TIU55" s="247"/>
      <c r="TIV55" s="248"/>
      <c r="TIW55" s="249"/>
      <c r="TIX55" s="245"/>
      <c r="TIY55" s="246"/>
      <c r="TIZ55" s="687"/>
      <c r="TJA55" s="687"/>
      <c r="TJB55" s="687"/>
      <c r="TJC55" s="247"/>
      <c r="TJD55" s="248"/>
      <c r="TJE55" s="249"/>
      <c r="TJF55" s="245"/>
      <c r="TJG55" s="246"/>
      <c r="TJH55" s="687"/>
      <c r="TJI55" s="687"/>
      <c r="TJJ55" s="687"/>
      <c r="TJK55" s="247"/>
      <c r="TJL55" s="248"/>
      <c r="TJM55" s="249"/>
      <c r="TJN55" s="245"/>
      <c r="TJO55" s="246"/>
      <c r="TJP55" s="687"/>
      <c r="TJQ55" s="687"/>
      <c r="TJR55" s="687"/>
      <c r="TJS55" s="247"/>
      <c r="TJT55" s="248"/>
      <c r="TJU55" s="249"/>
      <c r="TJV55" s="245"/>
      <c r="TJW55" s="246"/>
      <c r="TJX55" s="687"/>
      <c r="TJY55" s="687"/>
      <c r="TJZ55" s="687"/>
      <c r="TKA55" s="247"/>
      <c r="TKB55" s="248"/>
      <c r="TKC55" s="249"/>
      <c r="TKD55" s="245"/>
      <c r="TKE55" s="246"/>
      <c r="TKF55" s="687"/>
      <c r="TKG55" s="687"/>
      <c r="TKH55" s="687"/>
      <c r="TKI55" s="247"/>
      <c r="TKJ55" s="248"/>
      <c r="TKK55" s="249"/>
      <c r="TKL55" s="245"/>
      <c r="TKM55" s="246"/>
      <c r="TKN55" s="687"/>
      <c r="TKO55" s="687"/>
      <c r="TKP55" s="687"/>
      <c r="TKQ55" s="247"/>
      <c r="TKR55" s="248"/>
      <c r="TKS55" s="249"/>
      <c r="TKT55" s="245"/>
      <c r="TKU55" s="246"/>
      <c r="TKV55" s="687"/>
      <c r="TKW55" s="687"/>
      <c r="TKX55" s="687"/>
      <c r="TKY55" s="247"/>
      <c r="TKZ55" s="248"/>
      <c r="TLA55" s="249"/>
      <c r="TLB55" s="245"/>
      <c r="TLC55" s="246"/>
      <c r="TLD55" s="687"/>
      <c r="TLE55" s="687"/>
      <c r="TLF55" s="687"/>
      <c r="TLG55" s="247"/>
      <c r="TLH55" s="248"/>
      <c r="TLI55" s="249"/>
      <c r="TLJ55" s="245"/>
      <c r="TLK55" s="246"/>
      <c r="TLL55" s="687"/>
      <c r="TLM55" s="687"/>
      <c r="TLN55" s="687"/>
      <c r="TLO55" s="247"/>
      <c r="TLP55" s="248"/>
      <c r="TLQ55" s="249"/>
      <c r="TLR55" s="245"/>
      <c r="TLS55" s="246"/>
      <c r="TLT55" s="687"/>
      <c r="TLU55" s="687"/>
      <c r="TLV55" s="687"/>
      <c r="TLW55" s="247"/>
      <c r="TLX55" s="248"/>
      <c r="TLY55" s="249"/>
      <c r="TLZ55" s="245"/>
      <c r="TMA55" s="246"/>
      <c r="TMB55" s="687"/>
      <c r="TMC55" s="687"/>
      <c r="TMD55" s="687"/>
      <c r="TME55" s="247"/>
      <c r="TMF55" s="248"/>
      <c r="TMG55" s="249"/>
      <c r="TMH55" s="245"/>
      <c r="TMI55" s="246"/>
      <c r="TMJ55" s="687"/>
      <c r="TMK55" s="687"/>
      <c r="TML55" s="687"/>
      <c r="TMM55" s="247"/>
      <c r="TMN55" s="248"/>
      <c r="TMO55" s="249"/>
      <c r="TMP55" s="245"/>
      <c r="TMQ55" s="246"/>
      <c r="TMR55" s="687"/>
      <c r="TMS55" s="687"/>
      <c r="TMT55" s="687"/>
      <c r="TMU55" s="247"/>
      <c r="TMV55" s="248"/>
      <c r="TMW55" s="249"/>
      <c r="TMX55" s="245"/>
      <c r="TMY55" s="246"/>
      <c r="TMZ55" s="687"/>
      <c r="TNA55" s="687"/>
      <c r="TNB55" s="687"/>
      <c r="TNC55" s="247"/>
      <c r="TND55" s="248"/>
      <c r="TNE55" s="249"/>
      <c r="TNF55" s="245"/>
      <c r="TNG55" s="246"/>
      <c r="TNH55" s="687"/>
      <c r="TNI55" s="687"/>
      <c r="TNJ55" s="687"/>
      <c r="TNK55" s="247"/>
      <c r="TNL55" s="248"/>
      <c r="TNM55" s="249"/>
      <c r="TNN55" s="245"/>
      <c r="TNO55" s="246"/>
      <c r="TNP55" s="687"/>
      <c r="TNQ55" s="687"/>
      <c r="TNR55" s="687"/>
      <c r="TNS55" s="247"/>
      <c r="TNT55" s="248"/>
      <c r="TNU55" s="249"/>
      <c r="TNV55" s="245"/>
      <c r="TNW55" s="246"/>
      <c r="TNX55" s="687"/>
      <c r="TNY55" s="687"/>
      <c r="TNZ55" s="687"/>
      <c r="TOA55" s="247"/>
      <c r="TOB55" s="248"/>
      <c r="TOC55" s="249"/>
      <c r="TOD55" s="245"/>
      <c r="TOE55" s="246"/>
      <c r="TOF55" s="687"/>
      <c r="TOG55" s="687"/>
      <c r="TOH55" s="687"/>
      <c r="TOI55" s="247"/>
      <c r="TOJ55" s="248"/>
      <c r="TOK55" s="249"/>
      <c r="TOL55" s="245"/>
      <c r="TOM55" s="246"/>
      <c r="TON55" s="687"/>
      <c r="TOO55" s="687"/>
      <c r="TOP55" s="687"/>
      <c r="TOQ55" s="247"/>
      <c r="TOR55" s="248"/>
      <c r="TOS55" s="249"/>
      <c r="TOT55" s="245"/>
      <c r="TOU55" s="246"/>
      <c r="TOV55" s="687"/>
      <c r="TOW55" s="687"/>
      <c r="TOX55" s="687"/>
      <c r="TOY55" s="247"/>
      <c r="TOZ55" s="248"/>
      <c r="TPA55" s="249"/>
      <c r="TPB55" s="245"/>
      <c r="TPC55" s="246"/>
      <c r="TPD55" s="687"/>
      <c r="TPE55" s="687"/>
      <c r="TPF55" s="687"/>
      <c r="TPG55" s="247"/>
      <c r="TPH55" s="248"/>
      <c r="TPI55" s="249"/>
      <c r="TPJ55" s="245"/>
      <c r="TPK55" s="246"/>
      <c r="TPL55" s="687"/>
      <c r="TPM55" s="687"/>
      <c r="TPN55" s="687"/>
      <c r="TPO55" s="247"/>
      <c r="TPP55" s="248"/>
      <c r="TPQ55" s="249"/>
      <c r="TPR55" s="245"/>
      <c r="TPS55" s="246"/>
      <c r="TPT55" s="687"/>
      <c r="TPU55" s="687"/>
      <c r="TPV55" s="687"/>
      <c r="TPW55" s="247"/>
      <c r="TPX55" s="248"/>
      <c r="TPY55" s="249"/>
      <c r="TPZ55" s="245"/>
      <c r="TQA55" s="246"/>
      <c r="TQB55" s="687"/>
      <c r="TQC55" s="687"/>
      <c r="TQD55" s="687"/>
      <c r="TQE55" s="247"/>
      <c r="TQF55" s="248"/>
      <c r="TQG55" s="249"/>
      <c r="TQH55" s="245"/>
      <c r="TQI55" s="246"/>
      <c r="TQJ55" s="687"/>
      <c r="TQK55" s="687"/>
      <c r="TQL55" s="687"/>
      <c r="TQM55" s="247"/>
      <c r="TQN55" s="248"/>
      <c r="TQO55" s="249"/>
      <c r="TQP55" s="245"/>
      <c r="TQQ55" s="246"/>
      <c r="TQR55" s="687"/>
      <c r="TQS55" s="687"/>
      <c r="TQT55" s="687"/>
      <c r="TQU55" s="247"/>
      <c r="TQV55" s="248"/>
      <c r="TQW55" s="249"/>
      <c r="TQX55" s="245"/>
      <c r="TQY55" s="246"/>
      <c r="TQZ55" s="687"/>
      <c r="TRA55" s="687"/>
      <c r="TRB55" s="687"/>
      <c r="TRC55" s="247"/>
      <c r="TRD55" s="248"/>
      <c r="TRE55" s="249"/>
      <c r="TRF55" s="245"/>
      <c r="TRG55" s="246"/>
      <c r="TRH55" s="687"/>
      <c r="TRI55" s="687"/>
      <c r="TRJ55" s="687"/>
      <c r="TRK55" s="247"/>
      <c r="TRL55" s="248"/>
      <c r="TRM55" s="249"/>
      <c r="TRN55" s="245"/>
      <c r="TRO55" s="246"/>
      <c r="TRP55" s="687"/>
      <c r="TRQ55" s="687"/>
      <c r="TRR55" s="687"/>
      <c r="TRS55" s="247"/>
      <c r="TRT55" s="248"/>
      <c r="TRU55" s="249"/>
      <c r="TRV55" s="245"/>
      <c r="TRW55" s="246"/>
      <c r="TRX55" s="687"/>
      <c r="TRY55" s="687"/>
      <c r="TRZ55" s="687"/>
      <c r="TSA55" s="247"/>
      <c r="TSB55" s="248"/>
      <c r="TSC55" s="249"/>
      <c r="TSD55" s="245"/>
      <c r="TSE55" s="246"/>
      <c r="TSF55" s="687"/>
      <c r="TSG55" s="687"/>
      <c r="TSH55" s="687"/>
      <c r="TSI55" s="247"/>
      <c r="TSJ55" s="248"/>
      <c r="TSK55" s="249"/>
      <c r="TSL55" s="245"/>
      <c r="TSM55" s="246"/>
      <c r="TSN55" s="687"/>
      <c r="TSO55" s="687"/>
      <c r="TSP55" s="687"/>
      <c r="TSQ55" s="247"/>
      <c r="TSR55" s="248"/>
      <c r="TSS55" s="249"/>
      <c r="TST55" s="245"/>
      <c r="TSU55" s="246"/>
      <c r="TSV55" s="687"/>
      <c r="TSW55" s="687"/>
      <c r="TSX55" s="687"/>
      <c r="TSY55" s="247"/>
      <c r="TSZ55" s="248"/>
      <c r="TTA55" s="249"/>
      <c r="TTB55" s="245"/>
      <c r="TTC55" s="246"/>
      <c r="TTD55" s="687"/>
      <c r="TTE55" s="687"/>
      <c r="TTF55" s="687"/>
      <c r="TTG55" s="247"/>
      <c r="TTH55" s="248"/>
      <c r="TTI55" s="249"/>
      <c r="TTJ55" s="245"/>
      <c r="TTK55" s="246"/>
      <c r="TTL55" s="687"/>
      <c r="TTM55" s="687"/>
      <c r="TTN55" s="687"/>
      <c r="TTO55" s="247"/>
      <c r="TTP55" s="248"/>
      <c r="TTQ55" s="249"/>
      <c r="TTR55" s="245"/>
      <c r="TTS55" s="246"/>
      <c r="TTT55" s="687"/>
      <c r="TTU55" s="687"/>
      <c r="TTV55" s="687"/>
      <c r="TTW55" s="247"/>
      <c r="TTX55" s="248"/>
      <c r="TTY55" s="249"/>
      <c r="TTZ55" s="245"/>
      <c r="TUA55" s="246"/>
      <c r="TUB55" s="687"/>
      <c r="TUC55" s="687"/>
      <c r="TUD55" s="687"/>
      <c r="TUE55" s="247"/>
      <c r="TUF55" s="248"/>
      <c r="TUG55" s="249"/>
      <c r="TUH55" s="245"/>
      <c r="TUI55" s="246"/>
      <c r="TUJ55" s="687"/>
      <c r="TUK55" s="687"/>
      <c r="TUL55" s="687"/>
      <c r="TUM55" s="247"/>
      <c r="TUN55" s="248"/>
      <c r="TUO55" s="249"/>
      <c r="TUP55" s="245"/>
      <c r="TUQ55" s="246"/>
      <c r="TUR55" s="687"/>
      <c r="TUS55" s="687"/>
      <c r="TUT55" s="687"/>
      <c r="TUU55" s="247"/>
      <c r="TUV55" s="248"/>
      <c r="TUW55" s="249"/>
      <c r="TUX55" s="245"/>
      <c r="TUY55" s="246"/>
      <c r="TUZ55" s="687"/>
      <c r="TVA55" s="687"/>
      <c r="TVB55" s="687"/>
      <c r="TVC55" s="247"/>
      <c r="TVD55" s="248"/>
      <c r="TVE55" s="249"/>
      <c r="TVF55" s="245"/>
      <c r="TVG55" s="246"/>
      <c r="TVH55" s="687"/>
      <c r="TVI55" s="687"/>
      <c r="TVJ55" s="687"/>
      <c r="TVK55" s="247"/>
      <c r="TVL55" s="248"/>
      <c r="TVM55" s="249"/>
      <c r="TVN55" s="245"/>
      <c r="TVO55" s="246"/>
      <c r="TVP55" s="687"/>
      <c r="TVQ55" s="687"/>
      <c r="TVR55" s="687"/>
      <c r="TVS55" s="247"/>
      <c r="TVT55" s="248"/>
      <c r="TVU55" s="249"/>
      <c r="TVV55" s="245"/>
      <c r="TVW55" s="246"/>
      <c r="TVX55" s="687"/>
      <c r="TVY55" s="687"/>
      <c r="TVZ55" s="687"/>
      <c r="TWA55" s="247"/>
      <c r="TWB55" s="248"/>
      <c r="TWC55" s="249"/>
      <c r="TWD55" s="245"/>
      <c r="TWE55" s="246"/>
      <c r="TWF55" s="687"/>
      <c r="TWG55" s="687"/>
      <c r="TWH55" s="687"/>
      <c r="TWI55" s="247"/>
      <c r="TWJ55" s="248"/>
      <c r="TWK55" s="249"/>
      <c r="TWL55" s="245"/>
      <c r="TWM55" s="246"/>
      <c r="TWN55" s="687"/>
      <c r="TWO55" s="687"/>
      <c r="TWP55" s="687"/>
      <c r="TWQ55" s="247"/>
      <c r="TWR55" s="248"/>
      <c r="TWS55" s="249"/>
      <c r="TWT55" s="245"/>
      <c r="TWU55" s="246"/>
      <c r="TWV55" s="687"/>
      <c r="TWW55" s="687"/>
      <c r="TWX55" s="687"/>
      <c r="TWY55" s="247"/>
      <c r="TWZ55" s="248"/>
      <c r="TXA55" s="249"/>
      <c r="TXB55" s="245"/>
      <c r="TXC55" s="246"/>
      <c r="TXD55" s="687"/>
      <c r="TXE55" s="687"/>
      <c r="TXF55" s="687"/>
      <c r="TXG55" s="247"/>
      <c r="TXH55" s="248"/>
      <c r="TXI55" s="249"/>
      <c r="TXJ55" s="245"/>
      <c r="TXK55" s="246"/>
      <c r="TXL55" s="687"/>
      <c r="TXM55" s="687"/>
      <c r="TXN55" s="687"/>
      <c r="TXO55" s="247"/>
      <c r="TXP55" s="248"/>
      <c r="TXQ55" s="249"/>
      <c r="TXR55" s="245"/>
      <c r="TXS55" s="246"/>
      <c r="TXT55" s="687"/>
      <c r="TXU55" s="687"/>
      <c r="TXV55" s="687"/>
      <c r="TXW55" s="247"/>
      <c r="TXX55" s="248"/>
      <c r="TXY55" s="249"/>
      <c r="TXZ55" s="245"/>
      <c r="TYA55" s="246"/>
      <c r="TYB55" s="687"/>
      <c r="TYC55" s="687"/>
      <c r="TYD55" s="687"/>
      <c r="TYE55" s="247"/>
      <c r="TYF55" s="248"/>
      <c r="TYG55" s="249"/>
      <c r="TYH55" s="245"/>
      <c r="TYI55" s="246"/>
      <c r="TYJ55" s="687"/>
      <c r="TYK55" s="687"/>
      <c r="TYL55" s="687"/>
      <c r="TYM55" s="247"/>
      <c r="TYN55" s="248"/>
      <c r="TYO55" s="249"/>
      <c r="TYP55" s="245"/>
      <c r="TYQ55" s="246"/>
      <c r="TYR55" s="687"/>
      <c r="TYS55" s="687"/>
      <c r="TYT55" s="687"/>
      <c r="TYU55" s="247"/>
      <c r="TYV55" s="248"/>
      <c r="TYW55" s="249"/>
      <c r="TYX55" s="245"/>
      <c r="TYY55" s="246"/>
      <c r="TYZ55" s="687"/>
      <c r="TZA55" s="687"/>
      <c r="TZB55" s="687"/>
      <c r="TZC55" s="247"/>
      <c r="TZD55" s="248"/>
      <c r="TZE55" s="249"/>
      <c r="TZF55" s="245"/>
      <c r="TZG55" s="246"/>
      <c r="TZH55" s="687"/>
      <c r="TZI55" s="687"/>
      <c r="TZJ55" s="687"/>
      <c r="TZK55" s="247"/>
      <c r="TZL55" s="248"/>
      <c r="TZM55" s="249"/>
      <c r="TZN55" s="245"/>
      <c r="TZO55" s="246"/>
      <c r="TZP55" s="687"/>
      <c r="TZQ55" s="687"/>
      <c r="TZR55" s="687"/>
      <c r="TZS55" s="247"/>
      <c r="TZT55" s="248"/>
      <c r="TZU55" s="249"/>
      <c r="TZV55" s="245"/>
      <c r="TZW55" s="246"/>
      <c r="TZX55" s="687"/>
      <c r="TZY55" s="687"/>
      <c r="TZZ55" s="687"/>
      <c r="UAA55" s="247"/>
      <c r="UAB55" s="248"/>
      <c r="UAC55" s="249"/>
      <c r="UAD55" s="245"/>
      <c r="UAE55" s="246"/>
      <c r="UAF55" s="687"/>
      <c r="UAG55" s="687"/>
      <c r="UAH55" s="687"/>
      <c r="UAI55" s="247"/>
      <c r="UAJ55" s="248"/>
      <c r="UAK55" s="249"/>
      <c r="UAL55" s="245"/>
      <c r="UAM55" s="246"/>
      <c r="UAN55" s="687"/>
      <c r="UAO55" s="687"/>
      <c r="UAP55" s="687"/>
      <c r="UAQ55" s="247"/>
      <c r="UAR55" s="248"/>
      <c r="UAS55" s="249"/>
      <c r="UAT55" s="245"/>
      <c r="UAU55" s="246"/>
      <c r="UAV55" s="687"/>
      <c r="UAW55" s="687"/>
      <c r="UAX55" s="687"/>
      <c r="UAY55" s="247"/>
      <c r="UAZ55" s="248"/>
      <c r="UBA55" s="249"/>
      <c r="UBB55" s="245"/>
      <c r="UBC55" s="246"/>
      <c r="UBD55" s="687"/>
      <c r="UBE55" s="687"/>
      <c r="UBF55" s="687"/>
      <c r="UBG55" s="247"/>
      <c r="UBH55" s="248"/>
      <c r="UBI55" s="249"/>
      <c r="UBJ55" s="245"/>
      <c r="UBK55" s="246"/>
      <c r="UBL55" s="687"/>
      <c r="UBM55" s="687"/>
      <c r="UBN55" s="687"/>
      <c r="UBO55" s="247"/>
      <c r="UBP55" s="248"/>
      <c r="UBQ55" s="249"/>
      <c r="UBR55" s="245"/>
      <c r="UBS55" s="246"/>
      <c r="UBT55" s="687"/>
      <c r="UBU55" s="687"/>
      <c r="UBV55" s="687"/>
      <c r="UBW55" s="247"/>
      <c r="UBX55" s="248"/>
      <c r="UBY55" s="249"/>
      <c r="UBZ55" s="245"/>
      <c r="UCA55" s="246"/>
      <c r="UCB55" s="687"/>
      <c r="UCC55" s="687"/>
      <c r="UCD55" s="687"/>
      <c r="UCE55" s="247"/>
      <c r="UCF55" s="248"/>
      <c r="UCG55" s="249"/>
      <c r="UCH55" s="245"/>
      <c r="UCI55" s="246"/>
      <c r="UCJ55" s="687"/>
      <c r="UCK55" s="687"/>
      <c r="UCL55" s="687"/>
      <c r="UCM55" s="247"/>
      <c r="UCN55" s="248"/>
      <c r="UCO55" s="249"/>
      <c r="UCP55" s="245"/>
      <c r="UCQ55" s="246"/>
      <c r="UCR55" s="687"/>
      <c r="UCS55" s="687"/>
      <c r="UCT55" s="687"/>
      <c r="UCU55" s="247"/>
      <c r="UCV55" s="248"/>
      <c r="UCW55" s="249"/>
      <c r="UCX55" s="245"/>
      <c r="UCY55" s="246"/>
      <c r="UCZ55" s="687"/>
      <c r="UDA55" s="687"/>
      <c r="UDB55" s="687"/>
      <c r="UDC55" s="247"/>
      <c r="UDD55" s="248"/>
      <c r="UDE55" s="249"/>
      <c r="UDF55" s="245"/>
      <c r="UDG55" s="246"/>
      <c r="UDH55" s="687"/>
      <c r="UDI55" s="687"/>
      <c r="UDJ55" s="687"/>
      <c r="UDK55" s="247"/>
      <c r="UDL55" s="248"/>
      <c r="UDM55" s="249"/>
      <c r="UDN55" s="245"/>
      <c r="UDO55" s="246"/>
      <c r="UDP55" s="687"/>
      <c r="UDQ55" s="687"/>
      <c r="UDR55" s="687"/>
      <c r="UDS55" s="247"/>
      <c r="UDT55" s="248"/>
      <c r="UDU55" s="249"/>
      <c r="UDV55" s="245"/>
      <c r="UDW55" s="246"/>
      <c r="UDX55" s="687"/>
      <c r="UDY55" s="687"/>
      <c r="UDZ55" s="687"/>
      <c r="UEA55" s="247"/>
      <c r="UEB55" s="248"/>
      <c r="UEC55" s="249"/>
      <c r="UED55" s="245"/>
      <c r="UEE55" s="246"/>
      <c r="UEF55" s="687"/>
      <c r="UEG55" s="687"/>
      <c r="UEH55" s="687"/>
      <c r="UEI55" s="247"/>
      <c r="UEJ55" s="248"/>
      <c r="UEK55" s="249"/>
      <c r="UEL55" s="245"/>
      <c r="UEM55" s="246"/>
      <c r="UEN55" s="687"/>
      <c r="UEO55" s="687"/>
      <c r="UEP55" s="687"/>
      <c r="UEQ55" s="247"/>
      <c r="UER55" s="248"/>
      <c r="UES55" s="249"/>
      <c r="UET55" s="245"/>
      <c r="UEU55" s="246"/>
      <c r="UEV55" s="687"/>
      <c r="UEW55" s="687"/>
      <c r="UEX55" s="687"/>
      <c r="UEY55" s="247"/>
      <c r="UEZ55" s="248"/>
      <c r="UFA55" s="249"/>
      <c r="UFB55" s="245"/>
      <c r="UFC55" s="246"/>
      <c r="UFD55" s="687"/>
      <c r="UFE55" s="687"/>
      <c r="UFF55" s="687"/>
      <c r="UFG55" s="247"/>
      <c r="UFH55" s="248"/>
      <c r="UFI55" s="249"/>
      <c r="UFJ55" s="245"/>
      <c r="UFK55" s="246"/>
      <c r="UFL55" s="687"/>
      <c r="UFM55" s="687"/>
      <c r="UFN55" s="687"/>
      <c r="UFO55" s="247"/>
      <c r="UFP55" s="248"/>
      <c r="UFQ55" s="249"/>
      <c r="UFR55" s="245"/>
      <c r="UFS55" s="246"/>
      <c r="UFT55" s="687"/>
      <c r="UFU55" s="687"/>
      <c r="UFV55" s="687"/>
      <c r="UFW55" s="247"/>
      <c r="UFX55" s="248"/>
      <c r="UFY55" s="249"/>
      <c r="UFZ55" s="245"/>
      <c r="UGA55" s="246"/>
      <c r="UGB55" s="687"/>
      <c r="UGC55" s="687"/>
      <c r="UGD55" s="687"/>
      <c r="UGE55" s="247"/>
      <c r="UGF55" s="248"/>
      <c r="UGG55" s="249"/>
      <c r="UGH55" s="245"/>
      <c r="UGI55" s="246"/>
      <c r="UGJ55" s="687"/>
      <c r="UGK55" s="687"/>
      <c r="UGL55" s="687"/>
      <c r="UGM55" s="247"/>
      <c r="UGN55" s="248"/>
      <c r="UGO55" s="249"/>
      <c r="UGP55" s="245"/>
      <c r="UGQ55" s="246"/>
      <c r="UGR55" s="687"/>
      <c r="UGS55" s="687"/>
      <c r="UGT55" s="687"/>
      <c r="UGU55" s="247"/>
      <c r="UGV55" s="248"/>
      <c r="UGW55" s="249"/>
      <c r="UGX55" s="245"/>
      <c r="UGY55" s="246"/>
      <c r="UGZ55" s="687"/>
      <c r="UHA55" s="687"/>
      <c r="UHB55" s="687"/>
      <c r="UHC55" s="247"/>
      <c r="UHD55" s="248"/>
      <c r="UHE55" s="249"/>
      <c r="UHF55" s="245"/>
      <c r="UHG55" s="246"/>
      <c r="UHH55" s="687"/>
      <c r="UHI55" s="687"/>
      <c r="UHJ55" s="687"/>
      <c r="UHK55" s="247"/>
      <c r="UHL55" s="248"/>
      <c r="UHM55" s="249"/>
      <c r="UHN55" s="245"/>
      <c r="UHO55" s="246"/>
      <c r="UHP55" s="687"/>
      <c r="UHQ55" s="687"/>
      <c r="UHR55" s="687"/>
      <c r="UHS55" s="247"/>
      <c r="UHT55" s="248"/>
      <c r="UHU55" s="249"/>
      <c r="UHV55" s="245"/>
      <c r="UHW55" s="246"/>
      <c r="UHX55" s="687"/>
      <c r="UHY55" s="687"/>
      <c r="UHZ55" s="687"/>
      <c r="UIA55" s="247"/>
      <c r="UIB55" s="248"/>
      <c r="UIC55" s="249"/>
      <c r="UID55" s="245"/>
      <c r="UIE55" s="246"/>
      <c r="UIF55" s="687"/>
      <c r="UIG55" s="687"/>
      <c r="UIH55" s="687"/>
      <c r="UII55" s="247"/>
      <c r="UIJ55" s="248"/>
      <c r="UIK55" s="249"/>
      <c r="UIL55" s="245"/>
      <c r="UIM55" s="246"/>
      <c r="UIN55" s="687"/>
      <c r="UIO55" s="687"/>
      <c r="UIP55" s="687"/>
      <c r="UIQ55" s="247"/>
      <c r="UIR55" s="248"/>
      <c r="UIS55" s="249"/>
      <c r="UIT55" s="245"/>
      <c r="UIU55" s="246"/>
      <c r="UIV55" s="687"/>
      <c r="UIW55" s="687"/>
      <c r="UIX55" s="687"/>
      <c r="UIY55" s="247"/>
      <c r="UIZ55" s="248"/>
      <c r="UJA55" s="249"/>
      <c r="UJB55" s="245"/>
      <c r="UJC55" s="246"/>
      <c r="UJD55" s="687"/>
      <c r="UJE55" s="687"/>
      <c r="UJF55" s="687"/>
      <c r="UJG55" s="247"/>
      <c r="UJH55" s="248"/>
      <c r="UJI55" s="249"/>
      <c r="UJJ55" s="245"/>
      <c r="UJK55" s="246"/>
      <c r="UJL55" s="687"/>
      <c r="UJM55" s="687"/>
      <c r="UJN55" s="687"/>
      <c r="UJO55" s="247"/>
      <c r="UJP55" s="248"/>
      <c r="UJQ55" s="249"/>
      <c r="UJR55" s="245"/>
      <c r="UJS55" s="246"/>
      <c r="UJT55" s="687"/>
      <c r="UJU55" s="687"/>
      <c r="UJV55" s="687"/>
      <c r="UJW55" s="247"/>
      <c r="UJX55" s="248"/>
      <c r="UJY55" s="249"/>
      <c r="UJZ55" s="245"/>
      <c r="UKA55" s="246"/>
      <c r="UKB55" s="687"/>
      <c r="UKC55" s="687"/>
      <c r="UKD55" s="687"/>
      <c r="UKE55" s="247"/>
      <c r="UKF55" s="248"/>
      <c r="UKG55" s="249"/>
      <c r="UKH55" s="245"/>
      <c r="UKI55" s="246"/>
      <c r="UKJ55" s="687"/>
      <c r="UKK55" s="687"/>
      <c r="UKL55" s="687"/>
      <c r="UKM55" s="247"/>
      <c r="UKN55" s="248"/>
      <c r="UKO55" s="249"/>
      <c r="UKP55" s="245"/>
      <c r="UKQ55" s="246"/>
      <c r="UKR55" s="687"/>
      <c r="UKS55" s="687"/>
      <c r="UKT55" s="687"/>
      <c r="UKU55" s="247"/>
      <c r="UKV55" s="248"/>
      <c r="UKW55" s="249"/>
      <c r="UKX55" s="245"/>
      <c r="UKY55" s="246"/>
      <c r="UKZ55" s="687"/>
      <c r="ULA55" s="687"/>
      <c r="ULB55" s="687"/>
      <c r="ULC55" s="247"/>
      <c r="ULD55" s="248"/>
      <c r="ULE55" s="249"/>
      <c r="ULF55" s="245"/>
      <c r="ULG55" s="246"/>
      <c r="ULH55" s="687"/>
      <c r="ULI55" s="687"/>
      <c r="ULJ55" s="687"/>
      <c r="ULK55" s="247"/>
      <c r="ULL55" s="248"/>
      <c r="ULM55" s="249"/>
      <c r="ULN55" s="245"/>
      <c r="ULO55" s="246"/>
      <c r="ULP55" s="687"/>
      <c r="ULQ55" s="687"/>
      <c r="ULR55" s="687"/>
      <c r="ULS55" s="247"/>
      <c r="ULT55" s="248"/>
      <c r="ULU55" s="249"/>
      <c r="ULV55" s="245"/>
      <c r="ULW55" s="246"/>
      <c r="ULX55" s="687"/>
      <c r="ULY55" s="687"/>
      <c r="ULZ55" s="687"/>
      <c r="UMA55" s="247"/>
      <c r="UMB55" s="248"/>
      <c r="UMC55" s="249"/>
      <c r="UMD55" s="245"/>
      <c r="UME55" s="246"/>
      <c r="UMF55" s="687"/>
      <c r="UMG55" s="687"/>
      <c r="UMH55" s="687"/>
      <c r="UMI55" s="247"/>
      <c r="UMJ55" s="248"/>
      <c r="UMK55" s="249"/>
      <c r="UML55" s="245"/>
      <c r="UMM55" s="246"/>
      <c r="UMN55" s="687"/>
      <c r="UMO55" s="687"/>
      <c r="UMP55" s="687"/>
      <c r="UMQ55" s="247"/>
      <c r="UMR55" s="248"/>
      <c r="UMS55" s="249"/>
      <c r="UMT55" s="245"/>
      <c r="UMU55" s="246"/>
      <c r="UMV55" s="687"/>
      <c r="UMW55" s="687"/>
      <c r="UMX55" s="687"/>
      <c r="UMY55" s="247"/>
      <c r="UMZ55" s="248"/>
      <c r="UNA55" s="249"/>
      <c r="UNB55" s="245"/>
      <c r="UNC55" s="246"/>
      <c r="UND55" s="687"/>
      <c r="UNE55" s="687"/>
      <c r="UNF55" s="687"/>
      <c r="UNG55" s="247"/>
      <c r="UNH55" s="248"/>
      <c r="UNI55" s="249"/>
      <c r="UNJ55" s="245"/>
      <c r="UNK55" s="246"/>
      <c r="UNL55" s="687"/>
      <c r="UNM55" s="687"/>
      <c r="UNN55" s="687"/>
      <c r="UNO55" s="247"/>
      <c r="UNP55" s="248"/>
      <c r="UNQ55" s="249"/>
      <c r="UNR55" s="245"/>
      <c r="UNS55" s="246"/>
      <c r="UNT55" s="687"/>
      <c r="UNU55" s="687"/>
      <c r="UNV55" s="687"/>
      <c r="UNW55" s="247"/>
      <c r="UNX55" s="248"/>
      <c r="UNY55" s="249"/>
      <c r="UNZ55" s="245"/>
      <c r="UOA55" s="246"/>
      <c r="UOB55" s="687"/>
      <c r="UOC55" s="687"/>
      <c r="UOD55" s="687"/>
      <c r="UOE55" s="247"/>
      <c r="UOF55" s="248"/>
      <c r="UOG55" s="249"/>
      <c r="UOH55" s="245"/>
      <c r="UOI55" s="246"/>
      <c r="UOJ55" s="687"/>
      <c r="UOK55" s="687"/>
      <c r="UOL55" s="687"/>
      <c r="UOM55" s="247"/>
      <c r="UON55" s="248"/>
      <c r="UOO55" s="249"/>
      <c r="UOP55" s="245"/>
      <c r="UOQ55" s="246"/>
      <c r="UOR55" s="687"/>
      <c r="UOS55" s="687"/>
      <c r="UOT55" s="687"/>
      <c r="UOU55" s="247"/>
      <c r="UOV55" s="248"/>
      <c r="UOW55" s="249"/>
      <c r="UOX55" s="245"/>
      <c r="UOY55" s="246"/>
      <c r="UOZ55" s="687"/>
      <c r="UPA55" s="687"/>
      <c r="UPB55" s="687"/>
      <c r="UPC55" s="247"/>
      <c r="UPD55" s="248"/>
      <c r="UPE55" s="249"/>
      <c r="UPF55" s="245"/>
      <c r="UPG55" s="246"/>
      <c r="UPH55" s="687"/>
      <c r="UPI55" s="687"/>
      <c r="UPJ55" s="687"/>
      <c r="UPK55" s="247"/>
      <c r="UPL55" s="248"/>
      <c r="UPM55" s="249"/>
      <c r="UPN55" s="245"/>
      <c r="UPO55" s="246"/>
      <c r="UPP55" s="687"/>
      <c r="UPQ55" s="687"/>
      <c r="UPR55" s="687"/>
      <c r="UPS55" s="247"/>
      <c r="UPT55" s="248"/>
      <c r="UPU55" s="249"/>
      <c r="UPV55" s="245"/>
      <c r="UPW55" s="246"/>
      <c r="UPX55" s="687"/>
      <c r="UPY55" s="687"/>
      <c r="UPZ55" s="687"/>
      <c r="UQA55" s="247"/>
      <c r="UQB55" s="248"/>
      <c r="UQC55" s="249"/>
      <c r="UQD55" s="245"/>
      <c r="UQE55" s="246"/>
      <c r="UQF55" s="687"/>
      <c r="UQG55" s="687"/>
      <c r="UQH55" s="687"/>
      <c r="UQI55" s="247"/>
      <c r="UQJ55" s="248"/>
      <c r="UQK55" s="249"/>
      <c r="UQL55" s="245"/>
      <c r="UQM55" s="246"/>
      <c r="UQN55" s="687"/>
      <c r="UQO55" s="687"/>
      <c r="UQP55" s="687"/>
      <c r="UQQ55" s="247"/>
      <c r="UQR55" s="248"/>
      <c r="UQS55" s="249"/>
      <c r="UQT55" s="245"/>
      <c r="UQU55" s="246"/>
      <c r="UQV55" s="687"/>
      <c r="UQW55" s="687"/>
      <c r="UQX55" s="687"/>
      <c r="UQY55" s="247"/>
      <c r="UQZ55" s="248"/>
      <c r="URA55" s="249"/>
      <c r="URB55" s="245"/>
      <c r="URC55" s="246"/>
      <c r="URD55" s="687"/>
      <c r="URE55" s="687"/>
      <c r="URF55" s="687"/>
      <c r="URG55" s="247"/>
      <c r="URH55" s="248"/>
      <c r="URI55" s="249"/>
      <c r="URJ55" s="245"/>
      <c r="URK55" s="246"/>
      <c r="URL55" s="687"/>
      <c r="URM55" s="687"/>
      <c r="URN55" s="687"/>
      <c r="URO55" s="247"/>
      <c r="URP55" s="248"/>
      <c r="URQ55" s="249"/>
      <c r="URR55" s="245"/>
      <c r="URS55" s="246"/>
      <c r="URT55" s="687"/>
      <c r="URU55" s="687"/>
      <c r="URV55" s="687"/>
      <c r="URW55" s="247"/>
      <c r="URX55" s="248"/>
      <c r="URY55" s="249"/>
      <c r="URZ55" s="245"/>
      <c r="USA55" s="246"/>
      <c r="USB55" s="687"/>
      <c r="USC55" s="687"/>
      <c r="USD55" s="687"/>
      <c r="USE55" s="247"/>
      <c r="USF55" s="248"/>
      <c r="USG55" s="249"/>
      <c r="USH55" s="245"/>
      <c r="USI55" s="246"/>
      <c r="USJ55" s="687"/>
      <c r="USK55" s="687"/>
      <c r="USL55" s="687"/>
      <c r="USM55" s="247"/>
      <c r="USN55" s="248"/>
      <c r="USO55" s="249"/>
      <c r="USP55" s="245"/>
      <c r="USQ55" s="246"/>
      <c r="USR55" s="687"/>
      <c r="USS55" s="687"/>
      <c r="UST55" s="687"/>
      <c r="USU55" s="247"/>
      <c r="USV55" s="248"/>
      <c r="USW55" s="249"/>
      <c r="USX55" s="245"/>
      <c r="USY55" s="246"/>
      <c r="USZ55" s="687"/>
      <c r="UTA55" s="687"/>
      <c r="UTB55" s="687"/>
      <c r="UTC55" s="247"/>
      <c r="UTD55" s="248"/>
      <c r="UTE55" s="249"/>
      <c r="UTF55" s="245"/>
      <c r="UTG55" s="246"/>
      <c r="UTH55" s="687"/>
      <c r="UTI55" s="687"/>
      <c r="UTJ55" s="687"/>
      <c r="UTK55" s="247"/>
      <c r="UTL55" s="248"/>
      <c r="UTM55" s="249"/>
      <c r="UTN55" s="245"/>
      <c r="UTO55" s="246"/>
      <c r="UTP55" s="687"/>
      <c r="UTQ55" s="687"/>
      <c r="UTR55" s="687"/>
      <c r="UTS55" s="247"/>
      <c r="UTT55" s="248"/>
      <c r="UTU55" s="249"/>
      <c r="UTV55" s="245"/>
      <c r="UTW55" s="246"/>
      <c r="UTX55" s="687"/>
      <c r="UTY55" s="687"/>
      <c r="UTZ55" s="687"/>
      <c r="UUA55" s="247"/>
      <c r="UUB55" s="248"/>
      <c r="UUC55" s="249"/>
      <c r="UUD55" s="245"/>
      <c r="UUE55" s="246"/>
      <c r="UUF55" s="687"/>
      <c r="UUG55" s="687"/>
      <c r="UUH55" s="687"/>
      <c r="UUI55" s="247"/>
      <c r="UUJ55" s="248"/>
      <c r="UUK55" s="249"/>
      <c r="UUL55" s="245"/>
      <c r="UUM55" s="246"/>
      <c r="UUN55" s="687"/>
      <c r="UUO55" s="687"/>
      <c r="UUP55" s="687"/>
      <c r="UUQ55" s="247"/>
      <c r="UUR55" s="248"/>
      <c r="UUS55" s="249"/>
      <c r="UUT55" s="245"/>
      <c r="UUU55" s="246"/>
      <c r="UUV55" s="687"/>
      <c r="UUW55" s="687"/>
      <c r="UUX55" s="687"/>
      <c r="UUY55" s="247"/>
      <c r="UUZ55" s="248"/>
      <c r="UVA55" s="249"/>
      <c r="UVB55" s="245"/>
      <c r="UVC55" s="246"/>
      <c r="UVD55" s="687"/>
      <c r="UVE55" s="687"/>
      <c r="UVF55" s="687"/>
      <c r="UVG55" s="247"/>
      <c r="UVH55" s="248"/>
      <c r="UVI55" s="249"/>
      <c r="UVJ55" s="245"/>
      <c r="UVK55" s="246"/>
      <c r="UVL55" s="687"/>
      <c r="UVM55" s="687"/>
      <c r="UVN55" s="687"/>
      <c r="UVO55" s="247"/>
      <c r="UVP55" s="248"/>
      <c r="UVQ55" s="249"/>
      <c r="UVR55" s="245"/>
      <c r="UVS55" s="246"/>
      <c r="UVT55" s="687"/>
      <c r="UVU55" s="687"/>
      <c r="UVV55" s="687"/>
      <c r="UVW55" s="247"/>
      <c r="UVX55" s="248"/>
      <c r="UVY55" s="249"/>
      <c r="UVZ55" s="245"/>
      <c r="UWA55" s="246"/>
      <c r="UWB55" s="687"/>
      <c r="UWC55" s="687"/>
      <c r="UWD55" s="687"/>
      <c r="UWE55" s="247"/>
      <c r="UWF55" s="248"/>
      <c r="UWG55" s="249"/>
      <c r="UWH55" s="245"/>
      <c r="UWI55" s="246"/>
      <c r="UWJ55" s="687"/>
      <c r="UWK55" s="687"/>
      <c r="UWL55" s="687"/>
      <c r="UWM55" s="247"/>
      <c r="UWN55" s="248"/>
      <c r="UWO55" s="249"/>
      <c r="UWP55" s="245"/>
      <c r="UWQ55" s="246"/>
      <c r="UWR55" s="687"/>
      <c r="UWS55" s="687"/>
      <c r="UWT55" s="687"/>
      <c r="UWU55" s="247"/>
      <c r="UWV55" s="248"/>
      <c r="UWW55" s="249"/>
      <c r="UWX55" s="245"/>
      <c r="UWY55" s="246"/>
      <c r="UWZ55" s="687"/>
      <c r="UXA55" s="687"/>
      <c r="UXB55" s="687"/>
      <c r="UXC55" s="247"/>
      <c r="UXD55" s="248"/>
      <c r="UXE55" s="249"/>
      <c r="UXF55" s="245"/>
      <c r="UXG55" s="246"/>
      <c r="UXH55" s="687"/>
      <c r="UXI55" s="687"/>
      <c r="UXJ55" s="687"/>
      <c r="UXK55" s="247"/>
      <c r="UXL55" s="248"/>
      <c r="UXM55" s="249"/>
      <c r="UXN55" s="245"/>
      <c r="UXO55" s="246"/>
      <c r="UXP55" s="687"/>
      <c r="UXQ55" s="687"/>
      <c r="UXR55" s="687"/>
      <c r="UXS55" s="247"/>
      <c r="UXT55" s="248"/>
      <c r="UXU55" s="249"/>
      <c r="UXV55" s="245"/>
      <c r="UXW55" s="246"/>
      <c r="UXX55" s="687"/>
      <c r="UXY55" s="687"/>
      <c r="UXZ55" s="687"/>
      <c r="UYA55" s="247"/>
      <c r="UYB55" s="248"/>
      <c r="UYC55" s="249"/>
      <c r="UYD55" s="245"/>
      <c r="UYE55" s="246"/>
      <c r="UYF55" s="687"/>
      <c r="UYG55" s="687"/>
      <c r="UYH55" s="687"/>
      <c r="UYI55" s="247"/>
      <c r="UYJ55" s="248"/>
      <c r="UYK55" s="249"/>
      <c r="UYL55" s="245"/>
      <c r="UYM55" s="246"/>
      <c r="UYN55" s="687"/>
      <c r="UYO55" s="687"/>
      <c r="UYP55" s="687"/>
      <c r="UYQ55" s="247"/>
      <c r="UYR55" s="248"/>
      <c r="UYS55" s="249"/>
      <c r="UYT55" s="245"/>
      <c r="UYU55" s="246"/>
      <c r="UYV55" s="687"/>
      <c r="UYW55" s="687"/>
      <c r="UYX55" s="687"/>
      <c r="UYY55" s="247"/>
      <c r="UYZ55" s="248"/>
      <c r="UZA55" s="249"/>
      <c r="UZB55" s="245"/>
      <c r="UZC55" s="246"/>
      <c r="UZD55" s="687"/>
      <c r="UZE55" s="687"/>
      <c r="UZF55" s="687"/>
      <c r="UZG55" s="247"/>
      <c r="UZH55" s="248"/>
      <c r="UZI55" s="249"/>
      <c r="UZJ55" s="245"/>
      <c r="UZK55" s="246"/>
      <c r="UZL55" s="687"/>
      <c r="UZM55" s="687"/>
      <c r="UZN55" s="687"/>
      <c r="UZO55" s="247"/>
      <c r="UZP55" s="248"/>
      <c r="UZQ55" s="249"/>
      <c r="UZR55" s="245"/>
      <c r="UZS55" s="246"/>
      <c r="UZT55" s="687"/>
      <c r="UZU55" s="687"/>
      <c r="UZV55" s="687"/>
      <c r="UZW55" s="247"/>
      <c r="UZX55" s="248"/>
      <c r="UZY55" s="249"/>
      <c r="UZZ55" s="245"/>
      <c r="VAA55" s="246"/>
      <c r="VAB55" s="687"/>
      <c r="VAC55" s="687"/>
      <c r="VAD55" s="687"/>
      <c r="VAE55" s="247"/>
      <c r="VAF55" s="248"/>
      <c r="VAG55" s="249"/>
      <c r="VAH55" s="245"/>
      <c r="VAI55" s="246"/>
      <c r="VAJ55" s="687"/>
      <c r="VAK55" s="687"/>
      <c r="VAL55" s="687"/>
      <c r="VAM55" s="247"/>
      <c r="VAN55" s="248"/>
      <c r="VAO55" s="249"/>
      <c r="VAP55" s="245"/>
      <c r="VAQ55" s="246"/>
      <c r="VAR55" s="687"/>
      <c r="VAS55" s="687"/>
      <c r="VAT55" s="687"/>
      <c r="VAU55" s="247"/>
      <c r="VAV55" s="248"/>
      <c r="VAW55" s="249"/>
      <c r="VAX55" s="245"/>
      <c r="VAY55" s="246"/>
      <c r="VAZ55" s="687"/>
      <c r="VBA55" s="687"/>
      <c r="VBB55" s="687"/>
      <c r="VBC55" s="247"/>
      <c r="VBD55" s="248"/>
      <c r="VBE55" s="249"/>
      <c r="VBF55" s="245"/>
      <c r="VBG55" s="246"/>
      <c r="VBH55" s="687"/>
      <c r="VBI55" s="687"/>
      <c r="VBJ55" s="687"/>
      <c r="VBK55" s="247"/>
      <c r="VBL55" s="248"/>
      <c r="VBM55" s="249"/>
      <c r="VBN55" s="245"/>
      <c r="VBO55" s="246"/>
      <c r="VBP55" s="687"/>
      <c r="VBQ55" s="687"/>
      <c r="VBR55" s="687"/>
      <c r="VBS55" s="247"/>
      <c r="VBT55" s="248"/>
      <c r="VBU55" s="249"/>
      <c r="VBV55" s="245"/>
      <c r="VBW55" s="246"/>
      <c r="VBX55" s="687"/>
      <c r="VBY55" s="687"/>
      <c r="VBZ55" s="687"/>
      <c r="VCA55" s="247"/>
      <c r="VCB55" s="248"/>
      <c r="VCC55" s="249"/>
      <c r="VCD55" s="245"/>
      <c r="VCE55" s="246"/>
      <c r="VCF55" s="687"/>
      <c r="VCG55" s="687"/>
      <c r="VCH55" s="687"/>
      <c r="VCI55" s="247"/>
      <c r="VCJ55" s="248"/>
      <c r="VCK55" s="249"/>
      <c r="VCL55" s="245"/>
      <c r="VCM55" s="246"/>
      <c r="VCN55" s="687"/>
      <c r="VCO55" s="687"/>
      <c r="VCP55" s="687"/>
      <c r="VCQ55" s="247"/>
      <c r="VCR55" s="248"/>
      <c r="VCS55" s="249"/>
      <c r="VCT55" s="245"/>
      <c r="VCU55" s="246"/>
      <c r="VCV55" s="687"/>
      <c r="VCW55" s="687"/>
      <c r="VCX55" s="687"/>
      <c r="VCY55" s="247"/>
      <c r="VCZ55" s="248"/>
      <c r="VDA55" s="249"/>
      <c r="VDB55" s="245"/>
      <c r="VDC55" s="246"/>
      <c r="VDD55" s="687"/>
      <c r="VDE55" s="687"/>
      <c r="VDF55" s="687"/>
      <c r="VDG55" s="247"/>
      <c r="VDH55" s="248"/>
      <c r="VDI55" s="249"/>
      <c r="VDJ55" s="245"/>
      <c r="VDK55" s="246"/>
      <c r="VDL55" s="687"/>
      <c r="VDM55" s="687"/>
      <c r="VDN55" s="687"/>
      <c r="VDO55" s="247"/>
      <c r="VDP55" s="248"/>
      <c r="VDQ55" s="249"/>
      <c r="VDR55" s="245"/>
      <c r="VDS55" s="246"/>
      <c r="VDT55" s="687"/>
      <c r="VDU55" s="687"/>
      <c r="VDV55" s="687"/>
      <c r="VDW55" s="247"/>
      <c r="VDX55" s="248"/>
      <c r="VDY55" s="249"/>
      <c r="VDZ55" s="245"/>
      <c r="VEA55" s="246"/>
      <c r="VEB55" s="687"/>
      <c r="VEC55" s="687"/>
      <c r="VED55" s="687"/>
      <c r="VEE55" s="247"/>
      <c r="VEF55" s="248"/>
      <c r="VEG55" s="249"/>
      <c r="VEH55" s="245"/>
      <c r="VEI55" s="246"/>
      <c r="VEJ55" s="687"/>
      <c r="VEK55" s="687"/>
      <c r="VEL55" s="687"/>
      <c r="VEM55" s="247"/>
      <c r="VEN55" s="248"/>
      <c r="VEO55" s="249"/>
      <c r="VEP55" s="245"/>
      <c r="VEQ55" s="246"/>
      <c r="VER55" s="687"/>
      <c r="VES55" s="687"/>
      <c r="VET55" s="687"/>
      <c r="VEU55" s="247"/>
      <c r="VEV55" s="248"/>
      <c r="VEW55" s="249"/>
      <c r="VEX55" s="245"/>
      <c r="VEY55" s="246"/>
      <c r="VEZ55" s="687"/>
      <c r="VFA55" s="687"/>
      <c r="VFB55" s="687"/>
      <c r="VFC55" s="247"/>
      <c r="VFD55" s="248"/>
      <c r="VFE55" s="249"/>
      <c r="VFF55" s="245"/>
      <c r="VFG55" s="246"/>
      <c r="VFH55" s="687"/>
      <c r="VFI55" s="687"/>
      <c r="VFJ55" s="687"/>
      <c r="VFK55" s="247"/>
      <c r="VFL55" s="248"/>
      <c r="VFM55" s="249"/>
      <c r="VFN55" s="245"/>
      <c r="VFO55" s="246"/>
      <c r="VFP55" s="687"/>
      <c r="VFQ55" s="687"/>
      <c r="VFR55" s="687"/>
      <c r="VFS55" s="247"/>
      <c r="VFT55" s="248"/>
      <c r="VFU55" s="249"/>
      <c r="VFV55" s="245"/>
      <c r="VFW55" s="246"/>
      <c r="VFX55" s="687"/>
      <c r="VFY55" s="687"/>
      <c r="VFZ55" s="687"/>
      <c r="VGA55" s="247"/>
      <c r="VGB55" s="248"/>
      <c r="VGC55" s="249"/>
      <c r="VGD55" s="245"/>
      <c r="VGE55" s="246"/>
      <c r="VGF55" s="687"/>
      <c r="VGG55" s="687"/>
      <c r="VGH55" s="687"/>
      <c r="VGI55" s="247"/>
      <c r="VGJ55" s="248"/>
      <c r="VGK55" s="249"/>
      <c r="VGL55" s="245"/>
      <c r="VGM55" s="246"/>
      <c r="VGN55" s="687"/>
      <c r="VGO55" s="687"/>
      <c r="VGP55" s="687"/>
      <c r="VGQ55" s="247"/>
      <c r="VGR55" s="248"/>
      <c r="VGS55" s="249"/>
      <c r="VGT55" s="245"/>
      <c r="VGU55" s="246"/>
      <c r="VGV55" s="687"/>
      <c r="VGW55" s="687"/>
      <c r="VGX55" s="687"/>
      <c r="VGY55" s="247"/>
      <c r="VGZ55" s="248"/>
      <c r="VHA55" s="249"/>
      <c r="VHB55" s="245"/>
      <c r="VHC55" s="246"/>
      <c r="VHD55" s="687"/>
      <c r="VHE55" s="687"/>
      <c r="VHF55" s="687"/>
      <c r="VHG55" s="247"/>
      <c r="VHH55" s="248"/>
      <c r="VHI55" s="249"/>
      <c r="VHJ55" s="245"/>
      <c r="VHK55" s="246"/>
      <c r="VHL55" s="687"/>
      <c r="VHM55" s="687"/>
      <c r="VHN55" s="687"/>
      <c r="VHO55" s="247"/>
      <c r="VHP55" s="248"/>
      <c r="VHQ55" s="249"/>
      <c r="VHR55" s="245"/>
      <c r="VHS55" s="246"/>
      <c r="VHT55" s="687"/>
      <c r="VHU55" s="687"/>
      <c r="VHV55" s="687"/>
      <c r="VHW55" s="247"/>
      <c r="VHX55" s="248"/>
      <c r="VHY55" s="249"/>
      <c r="VHZ55" s="245"/>
      <c r="VIA55" s="246"/>
      <c r="VIB55" s="687"/>
      <c r="VIC55" s="687"/>
      <c r="VID55" s="687"/>
      <c r="VIE55" s="247"/>
      <c r="VIF55" s="248"/>
      <c r="VIG55" s="249"/>
      <c r="VIH55" s="245"/>
      <c r="VII55" s="246"/>
      <c r="VIJ55" s="687"/>
      <c r="VIK55" s="687"/>
      <c r="VIL55" s="687"/>
      <c r="VIM55" s="247"/>
      <c r="VIN55" s="248"/>
      <c r="VIO55" s="249"/>
      <c r="VIP55" s="245"/>
      <c r="VIQ55" s="246"/>
      <c r="VIR55" s="687"/>
      <c r="VIS55" s="687"/>
      <c r="VIT55" s="687"/>
      <c r="VIU55" s="247"/>
      <c r="VIV55" s="248"/>
      <c r="VIW55" s="249"/>
      <c r="VIX55" s="245"/>
      <c r="VIY55" s="246"/>
      <c r="VIZ55" s="687"/>
      <c r="VJA55" s="687"/>
      <c r="VJB55" s="687"/>
      <c r="VJC55" s="247"/>
      <c r="VJD55" s="248"/>
      <c r="VJE55" s="249"/>
      <c r="VJF55" s="245"/>
      <c r="VJG55" s="246"/>
      <c r="VJH55" s="687"/>
      <c r="VJI55" s="687"/>
      <c r="VJJ55" s="687"/>
      <c r="VJK55" s="247"/>
      <c r="VJL55" s="248"/>
      <c r="VJM55" s="249"/>
      <c r="VJN55" s="245"/>
      <c r="VJO55" s="246"/>
      <c r="VJP55" s="687"/>
      <c r="VJQ55" s="687"/>
      <c r="VJR55" s="687"/>
      <c r="VJS55" s="247"/>
      <c r="VJT55" s="248"/>
      <c r="VJU55" s="249"/>
      <c r="VJV55" s="245"/>
      <c r="VJW55" s="246"/>
      <c r="VJX55" s="687"/>
      <c r="VJY55" s="687"/>
      <c r="VJZ55" s="687"/>
      <c r="VKA55" s="247"/>
      <c r="VKB55" s="248"/>
      <c r="VKC55" s="249"/>
      <c r="VKD55" s="245"/>
      <c r="VKE55" s="246"/>
      <c r="VKF55" s="687"/>
      <c r="VKG55" s="687"/>
      <c r="VKH55" s="687"/>
      <c r="VKI55" s="247"/>
      <c r="VKJ55" s="248"/>
      <c r="VKK55" s="249"/>
      <c r="VKL55" s="245"/>
      <c r="VKM55" s="246"/>
      <c r="VKN55" s="687"/>
      <c r="VKO55" s="687"/>
      <c r="VKP55" s="687"/>
      <c r="VKQ55" s="247"/>
      <c r="VKR55" s="248"/>
      <c r="VKS55" s="249"/>
      <c r="VKT55" s="245"/>
      <c r="VKU55" s="246"/>
      <c r="VKV55" s="687"/>
      <c r="VKW55" s="687"/>
      <c r="VKX55" s="687"/>
      <c r="VKY55" s="247"/>
      <c r="VKZ55" s="248"/>
      <c r="VLA55" s="249"/>
      <c r="VLB55" s="245"/>
      <c r="VLC55" s="246"/>
      <c r="VLD55" s="687"/>
      <c r="VLE55" s="687"/>
      <c r="VLF55" s="687"/>
      <c r="VLG55" s="247"/>
      <c r="VLH55" s="248"/>
      <c r="VLI55" s="249"/>
      <c r="VLJ55" s="245"/>
      <c r="VLK55" s="246"/>
      <c r="VLL55" s="687"/>
      <c r="VLM55" s="687"/>
      <c r="VLN55" s="687"/>
      <c r="VLO55" s="247"/>
      <c r="VLP55" s="248"/>
      <c r="VLQ55" s="249"/>
      <c r="VLR55" s="245"/>
      <c r="VLS55" s="246"/>
      <c r="VLT55" s="687"/>
      <c r="VLU55" s="687"/>
      <c r="VLV55" s="687"/>
      <c r="VLW55" s="247"/>
      <c r="VLX55" s="248"/>
      <c r="VLY55" s="249"/>
      <c r="VLZ55" s="245"/>
      <c r="VMA55" s="246"/>
      <c r="VMB55" s="687"/>
      <c r="VMC55" s="687"/>
      <c r="VMD55" s="687"/>
      <c r="VME55" s="247"/>
      <c r="VMF55" s="248"/>
      <c r="VMG55" s="249"/>
      <c r="VMH55" s="245"/>
      <c r="VMI55" s="246"/>
      <c r="VMJ55" s="687"/>
      <c r="VMK55" s="687"/>
      <c r="VML55" s="687"/>
      <c r="VMM55" s="247"/>
      <c r="VMN55" s="248"/>
      <c r="VMO55" s="249"/>
      <c r="VMP55" s="245"/>
      <c r="VMQ55" s="246"/>
      <c r="VMR55" s="687"/>
      <c r="VMS55" s="687"/>
      <c r="VMT55" s="687"/>
      <c r="VMU55" s="247"/>
      <c r="VMV55" s="248"/>
      <c r="VMW55" s="249"/>
      <c r="VMX55" s="245"/>
      <c r="VMY55" s="246"/>
      <c r="VMZ55" s="687"/>
      <c r="VNA55" s="687"/>
      <c r="VNB55" s="687"/>
      <c r="VNC55" s="247"/>
      <c r="VND55" s="248"/>
      <c r="VNE55" s="249"/>
      <c r="VNF55" s="245"/>
      <c r="VNG55" s="246"/>
      <c r="VNH55" s="687"/>
      <c r="VNI55" s="687"/>
      <c r="VNJ55" s="687"/>
      <c r="VNK55" s="247"/>
      <c r="VNL55" s="248"/>
      <c r="VNM55" s="249"/>
      <c r="VNN55" s="245"/>
      <c r="VNO55" s="246"/>
      <c r="VNP55" s="687"/>
      <c r="VNQ55" s="687"/>
      <c r="VNR55" s="687"/>
      <c r="VNS55" s="247"/>
      <c r="VNT55" s="248"/>
      <c r="VNU55" s="249"/>
      <c r="VNV55" s="245"/>
      <c r="VNW55" s="246"/>
      <c r="VNX55" s="687"/>
      <c r="VNY55" s="687"/>
      <c r="VNZ55" s="687"/>
      <c r="VOA55" s="247"/>
      <c r="VOB55" s="248"/>
      <c r="VOC55" s="249"/>
      <c r="VOD55" s="245"/>
      <c r="VOE55" s="246"/>
      <c r="VOF55" s="687"/>
      <c r="VOG55" s="687"/>
      <c r="VOH55" s="687"/>
      <c r="VOI55" s="247"/>
      <c r="VOJ55" s="248"/>
      <c r="VOK55" s="249"/>
      <c r="VOL55" s="245"/>
      <c r="VOM55" s="246"/>
      <c r="VON55" s="687"/>
      <c r="VOO55" s="687"/>
      <c r="VOP55" s="687"/>
      <c r="VOQ55" s="247"/>
      <c r="VOR55" s="248"/>
      <c r="VOS55" s="249"/>
      <c r="VOT55" s="245"/>
      <c r="VOU55" s="246"/>
      <c r="VOV55" s="687"/>
      <c r="VOW55" s="687"/>
      <c r="VOX55" s="687"/>
      <c r="VOY55" s="247"/>
      <c r="VOZ55" s="248"/>
      <c r="VPA55" s="249"/>
      <c r="VPB55" s="245"/>
      <c r="VPC55" s="246"/>
      <c r="VPD55" s="687"/>
      <c r="VPE55" s="687"/>
      <c r="VPF55" s="687"/>
      <c r="VPG55" s="247"/>
      <c r="VPH55" s="248"/>
      <c r="VPI55" s="249"/>
      <c r="VPJ55" s="245"/>
      <c r="VPK55" s="246"/>
      <c r="VPL55" s="687"/>
      <c r="VPM55" s="687"/>
      <c r="VPN55" s="687"/>
      <c r="VPO55" s="247"/>
      <c r="VPP55" s="248"/>
      <c r="VPQ55" s="249"/>
      <c r="VPR55" s="245"/>
      <c r="VPS55" s="246"/>
      <c r="VPT55" s="687"/>
      <c r="VPU55" s="687"/>
      <c r="VPV55" s="687"/>
      <c r="VPW55" s="247"/>
      <c r="VPX55" s="248"/>
      <c r="VPY55" s="249"/>
      <c r="VPZ55" s="245"/>
      <c r="VQA55" s="246"/>
      <c r="VQB55" s="687"/>
      <c r="VQC55" s="687"/>
      <c r="VQD55" s="687"/>
      <c r="VQE55" s="247"/>
      <c r="VQF55" s="248"/>
      <c r="VQG55" s="249"/>
      <c r="VQH55" s="245"/>
      <c r="VQI55" s="246"/>
      <c r="VQJ55" s="687"/>
      <c r="VQK55" s="687"/>
      <c r="VQL55" s="687"/>
      <c r="VQM55" s="247"/>
      <c r="VQN55" s="248"/>
      <c r="VQO55" s="249"/>
      <c r="VQP55" s="245"/>
      <c r="VQQ55" s="246"/>
      <c r="VQR55" s="687"/>
      <c r="VQS55" s="687"/>
      <c r="VQT55" s="687"/>
      <c r="VQU55" s="247"/>
      <c r="VQV55" s="248"/>
      <c r="VQW55" s="249"/>
      <c r="VQX55" s="245"/>
      <c r="VQY55" s="246"/>
      <c r="VQZ55" s="687"/>
      <c r="VRA55" s="687"/>
      <c r="VRB55" s="687"/>
      <c r="VRC55" s="247"/>
      <c r="VRD55" s="248"/>
      <c r="VRE55" s="249"/>
      <c r="VRF55" s="245"/>
      <c r="VRG55" s="246"/>
      <c r="VRH55" s="687"/>
      <c r="VRI55" s="687"/>
      <c r="VRJ55" s="687"/>
      <c r="VRK55" s="247"/>
      <c r="VRL55" s="248"/>
      <c r="VRM55" s="249"/>
      <c r="VRN55" s="245"/>
      <c r="VRO55" s="246"/>
      <c r="VRP55" s="687"/>
      <c r="VRQ55" s="687"/>
      <c r="VRR55" s="687"/>
      <c r="VRS55" s="247"/>
      <c r="VRT55" s="248"/>
      <c r="VRU55" s="249"/>
      <c r="VRV55" s="245"/>
      <c r="VRW55" s="246"/>
      <c r="VRX55" s="687"/>
      <c r="VRY55" s="687"/>
      <c r="VRZ55" s="687"/>
      <c r="VSA55" s="247"/>
      <c r="VSB55" s="248"/>
      <c r="VSC55" s="249"/>
      <c r="VSD55" s="245"/>
      <c r="VSE55" s="246"/>
      <c r="VSF55" s="687"/>
      <c r="VSG55" s="687"/>
      <c r="VSH55" s="687"/>
      <c r="VSI55" s="247"/>
      <c r="VSJ55" s="248"/>
      <c r="VSK55" s="249"/>
      <c r="VSL55" s="245"/>
      <c r="VSM55" s="246"/>
      <c r="VSN55" s="687"/>
      <c r="VSO55" s="687"/>
      <c r="VSP55" s="687"/>
      <c r="VSQ55" s="247"/>
      <c r="VSR55" s="248"/>
      <c r="VSS55" s="249"/>
      <c r="VST55" s="245"/>
      <c r="VSU55" s="246"/>
      <c r="VSV55" s="687"/>
      <c r="VSW55" s="687"/>
      <c r="VSX55" s="687"/>
      <c r="VSY55" s="247"/>
      <c r="VSZ55" s="248"/>
      <c r="VTA55" s="249"/>
      <c r="VTB55" s="245"/>
      <c r="VTC55" s="246"/>
      <c r="VTD55" s="687"/>
      <c r="VTE55" s="687"/>
      <c r="VTF55" s="687"/>
      <c r="VTG55" s="247"/>
      <c r="VTH55" s="248"/>
      <c r="VTI55" s="249"/>
      <c r="VTJ55" s="245"/>
      <c r="VTK55" s="246"/>
      <c r="VTL55" s="687"/>
      <c r="VTM55" s="687"/>
      <c r="VTN55" s="687"/>
      <c r="VTO55" s="247"/>
      <c r="VTP55" s="248"/>
      <c r="VTQ55" s="249"/>
      <c r="VTR55" s="245"/>
      <c r="VTS55" s="246"/>
      <c r="VTT55" s="687"/>
      <c r="VTU55" s="687"/>
      <c r="VTV55" s="687"/>
      <c r="VTW55" s="247"/>
      <c r="VTX55" s="248"/>
      <c r="VTY55" s="249"/>
      <c r="VTZ55" s="245"/>
      <c r="VUA55" s="246"/>
      <c r="VUB55" s="687"/>
      <c r="VUC55" s="687"/>
      <c r="VUD55" s="687"/>
      <c r="VUE55" s="247"/>
      <c r="VUF55" s="248"/>
      <c r="VUG55" s="249"/>
      <c r="VUH55" s="245"/>
      <c r="VUI55" s="246"/>
      <c r="VUJ55" s="687"/>
      <c r="VUK55" s="687"/>
      <c r="VUL55" s="687"/>
      <c r="VUM55" s="247"/>
      <c r="VUN55" s="248"/>
      <c r="VUO55" s="249"/>
      <c r="VUP55" s="245"/>
      <c r="VUQ55" s="246"/>
      <c r="VUR55" s="687"/>
      <c r="VUS55" s="687"/>
      <c r="VUT55" s="687"/>
      <c r="VUU55" s="247"/>
      <c r="VUV55" s="248"/>
      <c r="VUW55" s="249"/>
      <c r="VUX55" s="245"/>
      <c r="VUY55" s="246"/>
      <c r="VUZ55" s="687"/>
      <c r="VVA55" s="687"/>
      <c r="VVB55" s="687"/>
      <c r="VVC55" s="247"/>
      <c r="VVD55" s="248"/>
      <c r="VVE55" s="249"/>
      <c r="VVF55" s="245"/>
      <c r="VVG55" s="246"/>
      <c r="VVH55" s="687"/>
      <c r="VVI55" s="687"/>
      <c r="VVJ55" s="687"/>
      <c r="VVK55" s="247"/>
      <c r="VVL55" s="248"/>
      <c r="VVM55" s="249"/>
      <c r="VVN55" s="245"/>
      <c r="VVO55" s="246"/>
      <c r="VVP55" s="687"/>
      <c r="VVQ55" s="687"/>
      <c r="VVR55" s="687"/>
      <c r="VVS55" s="247"/>
      <c r="VVT55" s="248"/>
      <c r="VVU55" s="249"/>
      <c r="VVV55" s="245"/>
      <c r="VVW55" s="246"/>
      <c r="VVX55" s="687"/>
      <c r="VVY55" s="687"/>
      <c r="VVZ55" s="687"/>
      <c r="VWA55" s="247"/>
      <c r="VWB55" s="248"/>
      <c r="VWC55" s="249"/>
      <c r="VWD55" s="245"/>
      <c r="VWE55" s="246"/>
      <c r="VWF55" s="687"/>
      <c r="VWG55" s="687"/>
      <c r="VWH55" s="687"/>
      <c r="VWI55" s="247"/>
      <c r="VWJ55" s="248"/>
      <c r="VWK55" s="249"/>
      <c r="VWL55" s="245"/>
      <c r="VWM55" s="246"/>
      <c r="VWN55" s="687"/>
      <c r="VWO55" s="687"/>
      <c r="VWP55" s="687"/>
      <c r="VWQ55" s="247"/>
      <c r="VWR55" s="248"/>
      <c r="VWS55" s="249"/>
      <c r="VWT55" s="245"/>
      <c r="VWU55" s="246"/>
      <c r="VWV55" s="687"/>
      <c r="VWW55" s="687"/>
      <c r="VWX55" s="687"/>
      <c r="VWY55" s="247"/>
      <c r="VWZ55" s="248"/>
      <c r="VXA55" s="249"/>
      <c r="VXB55" s="245"/>
      <c r="VXC55" s="246"/>
      <c r="VXD55" s="687"/>
      <c r="VXE55" s="687"/>
      <c r="VXF55" s="687"/>
      <c r="VXG55" s="247"/>
      <c r="VXH55" s="248"/>
      <c r="VXI55" s="249"/>
      <c r="VXJ55" s="245"/>
      <c r="VXK55" s="246"/>
      <c r="VXL55" s="687"/>
      <c r="VXM55" s="687"/>
      <c r="VXN55" s="687"/>
      <c r="VXO55" s="247"/>
      <c r="VXP55" s="248"/>
      <c r="VXQ55" s="249"/>
      <c r="VXR55" s="245"/>
      <c r="VXS55" s="246"/>
      <c r="VXT55" s="687"/>
      <c r="VXU55" s="687"/>
      <c r="VXV55" s="687"/>
      <c r="VXW55" s="247"/>
      <c r="VXX55" s="248"/>
      <c r="VXY55" s="249"/>
      <c r="VXZ55" s="245"/>
      <c r="VYA55" s="246"/>
      <c r="VYB55" s="687"/>
      <c r="VYC55" s="687"/>
      <c r="VYD55" s="687"/>
      <c r="VYE55" s="247"/>
      <c r="VYF55" s="248"/>
      <c r="VYG55" s="249"/>
      <c r="VYH55" s="245"/>
      <c r="VYI55" s="246"/>
      <c r="VYJ55" s="687"/>
      <c r="VYK55" s="687"/>
      <c r="VYL55" s="687"/>
      <c r="VYM55" s="247"/>
      <c r="VYN55" s="248"/>
      <c r="VYO55" s="249"/>
      <c r="VYP55" s="245"/>
      <c r="VYQ55" s="246"/>
      <c r="VYR55" s="687"/>
      <c r="VYS55" s="687"/>
      <c r="VYT55" s="687"/>
      <c r="VYU55" s="247"/>
      <c r="VYV55" s="248"/>
      <c r="VYW55" s="249"/>
      <c r="VYX55" s="245"/>
      <c r="VYY55" s="246"/>
      <c r="VYZ55" s="687"/>
      <c r="VZA55" s="687"/>
      <c r="VZB55" s="687"/>
      <c r="VZC55" s="247"/>
      <c r="VZD55" s="248"/>
      <c r="VZE55" s="249"/>
      <c r="VZF55" s="245"/>
      <c r="VZG55" s="246"/>
      <c r="VZH55" s="687"/>
      <c r="VZI55" s="687"/>
      <c r="VZJ55" s="687"/>
      <c r="VZK55" s="247"/>
      <c r="VZL55" s="248"/>
      <c r="VZM55" s="249"/>
      <c r="VZN55" s="245"/>
      <c r="VZO55" s="246"/>
      <c r="VZP55" s="687"/>
      <c r="VZQ55" s="687"/>
      <c r="VZR55" s="687"/>
      <c r="VZS55" s="247"/>
      <c r="VZT55" s="248"/>
      <c r="VZU55" s="249"/>
      <c r="VZV55" s="245"/>
      <c r="VZW55" s="246"/>
      <c r="VZX55" s="687"/>
      <c r="VZY55" s="687"/>
      <c r="VZZ55" s="687"/>
      <c r="WAA55" s="247"/>
      <c r="WAB55" s="248"/>
      <c r="WAC55" s="249"/>
      <c r="WAD55" s="245"/>
      <c r="WAE55" s="246"/>
      <c r="WAF55" s="687"/>
      <c r="WAG55" s="687"/>
      <c r="WAH55" s="687"/>
      <c r="WAI55" s="247"/>
      <c r="WAJ55" s="248"/>
      <c r="WAK55" s="249"/>
      <c r="WAL55" s="245"/>
      <c r="WAM55" s="246"/>
      <c r="WAN55" s="687"/>
      <c r="WAO55" s="687"/>
      <c r="WAP55" s="687"/>
      <c r="WAQ55" s="247"/>
      <c r="WAR55" s="248"/>
      <c r="WAS55" s="249"/>
      <c r="WAT55" s="245"/>
      <c r="WAU55" s="246"/>
      <c r="WAV55" s="687"/>
      <c r="WAW55" s="687"/>
      <c r="WAX55" s="687"/>
      <c r="WAY55" s="247"/>
      <c r="WAZ55" s="248"/>
      <c r="WBA55" s="249"/>
      <c r="WBB55" s="245"/>
      <c r="WBC55" s="246"/>
      <c r="WBD55" s="687"/>
      <c r="WBE55" s="687"/>
      <c r="WBF55" s="687"/>
      <c r="WBG55" s="247"/>
      <c r="WBH55" s="248"/>
      <c r="WBI55" s="249"/>
      <c r="WBJ55" s="245"/>
      <c r="WBK55" s="246"/>
      <c r="WBL55" s="687"/>
      <c r="WBM55" s="687"/>
      <c r="WBN55" s="687"/>
      <c r="WBO55" s="247"/>
      <c r="WBP55" s="248"/>
      <c r="WBQ55" s="249"/>
      <c r="WBR55" s="245"/>
      <c r="WBS55" s="246"/>
      <c r="WBT55" s="687"/>
      <c r="WBU55" s="687"/>
      <c r="WBV55" s="687"/>
      <c r="WBW55" s="247"/>
      <c r="WBX55" s="248"/>
      <c r="WBY55" s="249"/>
      <c r="WBZ55" s="245"/>
      <c r="WCA55" s="246"/>
      <c r="WCB55" s="687"/>
      <c r="WCC55" s="687"/>
      <c r="WCD55" s="687"/>
      <c r="WCE55" s="247"/>
      <c r="WCF55" s="248"/>
      <c r="WCG55" s="249"/>
      <c r="WCH55" s="245"/>
      <c r="WCI55" s="246"/>
      <c r="WCJ55" s="687"/>
      <c r="WCK55" s="687"/>
      <c r="WCL55" s="687"/>
      <c r="WCM55" s="247"/>
      <c r="WCN55" s="248"/>
      <c r="WCO55" s="249"/>
      <c r="WCP55" s="245"/>
      <c r="WCQ55" s="246"/>
      <c r="WCR55" s="687"/>
      <c r="WCS55" s="687"/>
      <c r="WCT55" s="687"/>
      <c r="WCU55" s="247"/>
      <c r="WCV55" s="248"/>
      <c r="WCW55" s="249"/>
      <c r="WCX55" s="245"/>
      <c r="WCY55" s="246"/>
      <c r="WCZ55" s="687"/>
      <c r="WDA55" s="687"/>
      <c r="WDB55" s="687"/>
      <c r="WDC55" s="247"/>
      <c r="WDD55" s="248"/>
      <c r="WDE55" s="249"/>
      <c r="WDF55" s="245"/>
      <c r="WDG55" s="246"/>
      <c r="WDH55" s="687"/>
      <c r="WDI55" s="687"/>
      <c r="WDJ55" s="687"/>
      <c r="WDK55" s="247"/>
      <c r="WDL55" s="248"/>
      <c r="WDM55" s="249"/>
      <c r="WDN55" s="245"/>
      <c r="WDO55" s="246"/>
      <c r="WDP55" s="687"/>
      <c r="WDQ55" s="687"/>
      <c r="WDR55" s="687"/>
      <c r="WDS55" s="247"/>
      <c r="WDT55" s="248"/>
      <c r="WDU55" s="249"/>
      <c r="WDV55" s="245"/>
      <c r="WDW55" s="246"/>
      <c r="WDX55" s="687"/>
      <c r="WDY55" s="687"/>
      <c r="WDZ55" s="687"/>
      <c r="WEA55" s="247"/>
      <c r="WEB55" s="248"/>
      <c r="WEC55" s="249"/>
      <c r="WED55" s="245"/>
      <c r="WEE55" s="246"/>
      <c r="WEF55" s="687"/>
      <c r="WEG55" s="687"/>
      <c r="WEH55" s="687"/>
      <c r="WEI55" s="247"/>
      <c r="WEJ55" s="248"/>
      <c r="WEK55" s="249"/>
      <c r="WEL55" s="245"/>
      <c r="WEM55" s="246"/>
      <c r="WEN55" s="687"/>
      <c r="WEO55" s="687"/>
      <c r="WEP55" s="687"/>
      <c r="WEQ55" s="247"/>
      <c r="WER55" s="248"/>
      <c r="WES55" s="249"/>
      <c r="WET55" s="245"/>
      <c r="WEU55" s="246"/>
      <c r="WEV55" s="687"/>
      <c r="WEW55" s="687"/>
      <c r="WEX55" s="687"/>
      <c r="WEY55" s="247"/>
      <c r="WEZ55" s="248"/>
      <c r="WFA55" s="249"/>
      <c r="WFB55" s="245"/>
      <c r="WFC55" s="246"/>
      <c r="WFD55" s="687"/>
      <c r="WFE55" s="687"/>
      <c r="WFF55" s="687"/>
      <c r="WFG55" s="247"/>
      <c r="WFH55" s="248"/>
      <c r="WFI55" s="249"/>
      <c r="WFJ55" s="245"/>
      <c r="WFK55" s="246"/>
      <c r="WFL55" s="687"/>
      <c r="WFM55" s="687"/>
      <c r="WFN55" s="687"/>
      <c r="WFO55" s="247"/>
      <c r="WFP55" s="248"/>
      <c r="WFQ55" s="249"/>
      <c r="WFR55" s="245"/>
      <c r="WFS55" s="246"/>
      <c r="WFT55" s="687"/>
      <c r="WFU55" s="687"/>
      <c r="WFV55" s="687"/>
      <c r="WFW55" s="247"/>
      <c r="WFX55" s="248"/>
      <c r="WFY55" s="249"/>
      <c r="WFZ55" s="245"/>
      <c r="WGA55" s="246"/>
      <c r="WGB55" s="687"/>
      <c r="WGC55" s="687"/>
      <c r="WGD55" s="687"/>
      <c r="WGE55" s="247"/>
      <c r="WGF55" s="248"/>
      <c r="WGG55" s="249"/>
      <c r="WGH55" s="245"/>
      <c r="WGI55" s="246"/>
      <c r="WGJ55" s="687"/>
      <c r="WGK55" s="687"/>
      <c r="WGL55" s="687"/>
      <c r="WGM55" s="247"/>
      <c r="WGN55" s="248"/>
      <c r="WGO55" s="249"/>
      <c r="WGP55" s="245"/>
      <c r="WGQ55" s="246"/>
      <c r="WGR55" s="687"/>
      <c r="WGS55" s="687"/>
      <c r="WGT55" s="687"/>
      <c r="WGU55" s="247"/>
      <c r="WGV55" s="248"/>
      <c r="WGW55" s="249"/>
      <c r="WGX55" s="245"/>
      <c r="WGY55" s="246"/>
      <c r="WGZ55" s="687"/>
      <c r="WHA55" s="687"/>
      <c r="WHB55" s="687"/>
      <c r="WHC55" s="247"/>
      <c r="WHD55" s="248"/>
      <c r="WHE55" s="249"/>
      <c r="WHF55" s="245"/>
      <c r="WHG55" s="246"/>
      <c r="WHH55" s="687"/>
      <c r="WHI55" s="687"/>
      <c r="WHJ55" s="687"/>
      <c r="WHK55" s="247"/>
      <c r="WHL55" s="248"/>
      <c r="WHM55" s="249"/>
      <c r="WHN55" s="245"/>
      <c r="WHO55" s="246"/>
      <c r="WHP55" s="687"/>
      <c r="WHQ55" s="687"/>
      <c r="WHR55" s="687"/>
      <c r="WHS55" s="247"/>
      <c r="WHT55" s="248"/>
      <c r="WHU55" s="249"/>
      <c r="WHV55" s="245"/>
      <c r="WHW55" s="246"/>
      <c r="WHX55" s="687"/>
      <c r="WHY55" s="687"/>
      <c r="WHZ55" s="687"/>
      <c r="WIA55" s="247"/>
      <c r="WIB55" s="248"/>
      <c r="WIC55" s="249"/>
      <c r="WID55" s="245"/>
      <c r="WIE55" s="246"/>
      <c r="WIF55" s="687"/>
      <c r="WIG55" s="687"/>
      <c r="WIH55" s="687"/>
      <c r="WII55" s="247"/>
      <c r="WIJ55" s="248"/>
      <c r="WIK55" s="249"/>
      <c r="WIL55" s="245"/>
      <c r="WIM55" s="246"/>
      <c r="WIN55" s="687"/>
      <c r="WIO55" s="687"/>
      <c r="WIP55" s="687"/>
      <c r="WIQ55" s="247"/>
      <c r="WIR55" s="248"/>
      <c r="WIS55" s="249"/>
      <c r="WIT55" s="245"/>
      <c r="WIU55" s="246"/>
      <c r="WIV55" s="687"/>
      <c r="WIW55" s="687"/>
      <c r="WIX55" s="687"/>
      <c r="WIY55" s="247"/>
      <c r="WIZ55" s="248"/>
      <c r="WJA55" s="249"/>
      <c r="WJB55" s="245"/>
      <c r="WJC55" s="246"/>
      <c r="WJD55" s="687"/>
      <c r="WJE55" s="687"/>
      <c r="WJF55" s="687"/>
      <c r="WJG55" s="247"/>
      <c r="WJH55" s="248"/>
      <c r="WJI55" s="249"/>
      <c r="WJJ55" s="245"/>
      <c r="WJK55" s="246"/>
      <c r="WJL55" s="687"/>
      <c r="WJM55" s="687"/>
      <c r="WJN55" s="687"/>
      <c r="WJO55" s="247"/>
      <c r="WJP55" s="248"/>
      <c r="WJQ55" s="249"/>
      <c r="WJR55" s="245"/>
      <c r="WJS55" s="246"/>
      <c r="WJT55" s="687"/>
      <c r="WJU55" s="687"/>
      <c r="WJV55" s="687"/>
      <c r="WJW55" s="247"/>
      <c r="WJX55" s="248"/>
      <c r="WJY55" s="249"/>
      <c r="WJZ55" s="245"/>
      <c r="WKA55" s="246"/>
      <c r="WKB55" s="687"/>
      <c r="WKC55" s="687"/>
      <c r="WKD55" s="687"/>
      <c r="WKE55" s="247"/>
      <c r="WKF55" s="248"/>
      <c r="WKG55" s="249"/>
      <c r="WKH55" s="245"/>
      <c r="WKI55" s="246"/>
      <c r="WKJ55" s="687"/>
      <c r="WKK55" s="687"/>
      <c r="WKL55" s="687"/>
      <c r="WKM55" s="247"/>
      <c r="WKN55" s="248"/>
      <c r="WKO55" s="249"/>
      <c r="WKP55" s="245"/>
      <c r="WKQ55" s="246"/>
      <c r="WKR55" s="687"/>
      <c r="WKS55" s="687"/>
      <c r="WKT55" s="687"/>
      <c r="WKU55" s="247"/>
      <c r="WKV55" s="248"/>
      <c r="WKW55" s="249"/>
      <c r="WKX55" s="245"/>
      <c r="WKY55" s="246"/>
      <c r="WKZ55" s="687"/>
      <c r="WLA55" s="687"/>
      <c r="WLB55" s="687"/>
      <c r="WLC55" s="247"/>
      <c r="WLD55" s="248"/>
      <c r="WLE55" s="249"/>
      <c r="WLF55" s="245"/>
      <c r="WLG55" s="246"/>
      <c r="WLH55" s="687"/>
      <c r="WLI55" s="687"/>
      <c r="WLJ55" s="687"/>
      <c r="WLK55" s="247"/>
      <c r="WLL55" s="248"/>
      <c r="WLM55" s="249"/>
      <c r="WLN55" s="245"/>
      <c r="WLO55" s="246"/>
      <c r="WLP55" s="687"/>
      <c r="WLQ55" s="687"/>
      <c r="WLR55" s="687"/>
      <c r="WLS55" s="247"/>
      <c r="WLT55" s="248"/>
      <c r="WLU55" s="249"/>
      <c r="WLV55" s="245"/>
      <c r="WLW55" s="246"/>
      <c r="WLX55" s="687"/>
      <c r="WLY55" s="687"/>
      <c r="WLZ55" s="687"/>
      <c r="WMA55" s="247"/>
      <c r="WMB55" s="248"/>
      <c r="WMC55" s="249"/>
      <c r="WMD55" s="245"/>
      <c r="WME55" s="246"/>
      <c r="WMF55" s="687"/>
      <c r="WMG55" s="687"/>
      <c r="WMH55" s="687"/>
      <c r="WMI55" s="247"/>
      <c r="WMJ55" s="248"/>
      <c r="WMK55" s="249"/>
      <c r="WML55" s="245"/>
      <c r="WMM55" s="246"/>
      <c r="WMN55" s="687"/>
      <c r="WMO55" s="687"/>
      <c r="WMP55" s="687"/>
      <c r="WMQ55" s="247"/>
      <c r="WMR55" s="248"/>
      <c r="WMS55" s="249"/>
      <c r="WMT55" s="245"/>
      <c r="WMU55" s="246"/>
      <c r="WMV55" s="687"/>
      <c r="WMW55" s="687"/>
      <c r="WMX55" s="687"/>
      <c r="WMY55" s="247"/>
      <c r="WMZ55" s="248"/>
      <c r="WNA55" s="249"/>
      <c r="WNB55" s="245"/>
      <c r="WNC55" s="246"/>
      <c r="WND55" s="687"/>
      <c r="WNE55" s="687"/>
      <c r="WNF55" s="687"/>
      <c r="WNG55" s="247"/>
      <c r="WNH55" s="248"/>
      <c r="WNI55" s="249"/>
      <c r="WNJ55" s="245"/>
      <c r="WNK55" s="246"/>
      <c r="WNL55" s="687"/>
      <c r="WNM55" s="687"/>
      <c r="WNN55" s="687"/>
      <c r="WNO55" s="247"/>
      <c r="WNP55" s="248"/>
      <c r="WNQ55" s="249"/>
      <c r="WNR55" s="245"/>
      <c r="WNS55" s="246"/>
      <c r="WNT55" s="687"/>
      <c r="WNU55" s="687"/>
      <c r="WNV55" s="687"/>
      <c r="WNW55" s="247"/>
      <c r="WNX55" s="248"/>
      <c r="WNY55" s="249"/>
      <c r="WNZ55" s="245"/>
      <c r="WOA55" s="246"/>
      <c r="WOB55" s="687"/>
      <c r="WOC55" s="687"/>
      <c r="WOD55" s="687"/>
      <c r="WOE55" s="247"/>
      <c r="WOF55" s="248"/>
      <c r="WOG55" s="249"/>
      <c r="WOH55" s="245"/>
      <c r="WOI55" s="246"/>
      <c r="WOJ55" s="687"/>
      <c r="WOK55" s="687"/>
      <c r="WOL55" s="687"/>
      <c r="WOM55" s="247"/>
      <c r="WON55" s="248"/>
      <c r="WOO55" s="249"/>
      <c r="WOP55" s="245"/>
      <c r="WOQ55" s="246"/>
      <c r="WOR55" s="687"/>
      <c r="WOS55" s="687"/>
      <c r="WOT55" s="687"/>
      <c r="WOU55" s="247"/>
      <c r="WOV55" s="248"/>
      <c r="WOW55" s="249"/>
      <c r="WOX55" s="245"/>
      <c r="WOY55" s="246"/>
      <c r="WOZ55" s="687"/>
      <c r="WPA55" s="687"/>
      <c r="WPB55" s="687"/>
      <c r="WPC55" s="247"/>
      <c r="WPD55" s="248"/>
      <c r="WPE55" s="249"/>
      <c r="WPF55" s="245"/>
      <c r="WPG55" s="246"/>
      <c r="WPH55" s="687"/>
      <c r="WPI55" s="687"/>
      <c r="WPJ55" s="687"/>
      <c r="WPK55" s="247"/>
      <c r="WPL55" s="248"/>
      <c r="WPM55" s="249"/>
      <c r="WPN55" s="245"/>
      <c r="WPO55" s="246"/>
      <c r="WPP55" s="687"/>
      <c r="WPQ55" s="687"/>
      <c r="WPR55" s="687"/>
      <c r="WPS55" s="247"/>
      <c r="WPT55" s="248"/>
      <c r="WPU55" s="249"/>
      <c r="WPV55" s="245"/>
      <c r="WPW55" s="246"/>
    </row>
    <row r="56" spans="1:15987">
      <c r="A56" s="224" t="s">
        <v>3678</v>
      </c>
      <c r="B56" s="225" t="s">
        <v>18</v>
      </c>
      <c r="C56" s="225">
        <v>10238</v>
      </c>
      <c r="D56" s="226" t="s">
        <v>3718</v>
      </c>
      <c r="E56" s="227" t="s">
        <v>21</v>
      </c>
      <c r="F56" s="228">
        <v>512.73</v>
      </c>
      <c r="G56" s="236">
        <v>10.02</v>
      </c>
      <c r="H56" s="237">
        <f t="shared" ref="H56:H64" si="2">IFERROR(ROUND($G56*$F56,2),"")</f>
        <v>5137.55</v>
      </c>
    </row>
    <row r="57" spans="1:15987" ht="38.25">
      <c r="A57" s="118" t="s">
        <v>3679</v>
      </c>
      <c r="B57" s="149" t="s">
        <v>670</v>
      </c>
      <c r="C57" s="149">
        <v>3</v>
      </c>
      <c r="D57" s="150" t="s">
        <v>3763</v>
      </c>
      <c r="E57" s="151" t="s">
        <v>3704</v>
      </c>
      <c r="F57" s="152">
        <v>512.73</v>
      </c>
      <c r="G57" s="222">
        <v>86.21</v>
      </c>
      <c r="H57" s="220">
        <f t="shared" si="2"/>
        <v>44202.45</v>
      </c>
    </row>
    <row r="58" spans="1:15987" ht="25.5">
      <c r="A58" s="118" t="s">
        <v>3680</v>
      </c>
      <c r="B58" s="149" t="s">
        <v>18</v>
      </c>
      <c r="C58" s="149">
        <v>120227</v>
      </c>
      <c r="D58" s="150" t="s">
        <v>3733</v>
      </c>
      <c r="E58" s="151" t="s">
        <v>36</v>
      </c>
      <c r="F58" s="152">
        <v>242.28</v>
      </c>
      <c r="G58" s="222">
        <v>47.11</v>
      </c>
      <c r="H58" s="220">
        <f t="shared" si="2"/>
        <v>11413.81</v>
      </c>
    </row>
    <row r="59" spans="1:15987" ht="51">
      <c r="A59" s="118" t="s">
        <v>3681</v>
      </c>
      <c r="B59" s="149" t="s">
        <v>18</v>
      </c>
      <c r="C59" s="149">
        <v>50605</v>
      </c>
      <c r="D59" s="150" t="s">
        <v>3734</v>
      </c>
      <c r="E59" s="151" t="s">
        <v>21</v>
      </c>
      <c r="F59" s="152">
        <v>71.489999999999995</v>
      </c>
      <c r="G59" s="222">
        <v>80.97</v>
      </c>
      <c r="H59" s="220">
        <f t="shared" si="2"/>
        <v>5788.55</v>
      </c>
    </row>
    <row r="60" spans="1:15987" ht="25.5">
      <c r="A60" s="118" t="s">
        <v>3682</v>
      </c>
      <c r="B60" s="149" t="s">
        <v>18</v>
      </c>
      <c r="C60" s="149">
        <v>120101</v>
      </c>
      <c r="D60" s="150" t="s">
        <v>3653</v>
      </c>
      <c r="E60" s="151" t="s">
        <v>21</v>
      </c>
      <c r="F60" s="152">
        <v>142.97999999999999</v>
      </c>
      <c r="G60" s="222">
        <v>7.13</v>
      </c>
      <c r="H60" s="220">
        <f t="shared" si="2"/>
        <v>1019.45</v>
      </c>
    </row>
    <row r="61" spans="1:15987" ht="25.5">
      <c r="A61" s="118" t="s">
        <v>3684</v>
      </c>
      <c r="B61" s="149" t="s">
        <v>18</v>
      </c>
      <c r="C61" s="149">
        <v>120302</v>
      </c>
      <c r="D61" s="150" t="s">
        <v>3654</v>
      </c>
      <c r="E61" s="151" t="s">
        <v>21</v>
      </c>
      <c r="F61" s="152">
        <v>142.97999999999999</v>
      </c>
      <c r="G61" s="222">
        <v>24.7</v>
      </c>
      <c r="H61" s="220">
        <f t="shared" si="2"/>
        <v>3531.61</v>
      </c>
    </row>
    <row r="62" spans="1:15987" ht="25.5">
      <c r="A62" s="118" t="s">
        <v>3754</v>
      </c>
      <c r="B62" s="149" t="s">
        <v>18</v>
      </c>
      <c r="C62" s="149">
        <v>190101</v>
      </c>
      <c r="D62" s="150" t="s">
        <v>3735</v>
      </c>
      <c r="E62" s="151" t="s">
        <v>21</v>
      </c>
      <c r="F62" s="152">
        <v>211.54</v>
      </c>
      <c r="G62" s="222">
        <v>14.27</v>
      </c>
      <c r="H62" s="220">
        <f t="shared" si="2"/>
        <v>3018.68</v>
      </c>
    </row>
    <row r="63" spans="1:15987">
      <c r="A63" s="118" t="s">
        <v>3761</v>
      </c>
      <c r="B63" s="149" t="s">
        <v>18</v>
      </c>
      <c r="C63" s="149">
        <v>10208</v>
      </c>
      <c r="D63" s="150" t="s">
        <v>3736</v>
      </c>
      <c r="E63" s="151" t="s">
        <v>21</v>
      </c>
      <c r="F63" s="152">
        <v>50.22</v>
      </c>
      <c r="G63" s="222">
        <v>10.02</v>
      </c>
      <c r="H63" s="220">
        <f t="shared" si="2"/>
        <v>503.2</v>
      </c>
    </row>
    <row r="64" spans="1:15987" ht="25.5">
      <c r="A64" s="118" t="s">
        <v>3762</v>
      </c>
      <c r="B64" s="149" t="s">
        <v>670</v>
      </c>
      <c r="C64" s="149">
        <v>2</v>
      </c>
      <c r="D64" s="150" t="s">
        <v>3773</v>
      </c>
      <c r="E64" s="151" t="s">
        <v>3704</v>
      </c>
      <c r="F64" s="152">
        <v>50.22</v>
      </c>
      <c r="G64" s="222">
        <v>76.53</v>
      </c>
      <c r="H64" s="220">
        <f t="shared" si="2"/>
        <v>3843.34</v>
      </c>
    </row>
    <row r="65" spans="1:8" s="179" customFormat="1" ht="16.5" customHeight="1">
      <c r="A65" s="118">
        <v>7</v>
      </c>
      <c r="B65" s="149"/>
      <c r="C65" s="149"/>
      <c r="D65" s="150" t="s">
        <v>3683</v>
      </c>
      <c r="E65" s="151"/>
      <c r="F65" s="152">
        <v>0</v>
      </c>
      <c r="G65" s="222"/>
      <c r="H65" s="220">
        <f>SUM(H66:H78)</f>
        <v>33117.040000000001</v>
      </c>
    </row>
    <row r="66" spans="1:8" ht="51">
      <c r="A66" s="118" t="s">
        <v>3686</v>
      </c>
      <c r="B66" s="149" t="s">
        <v>18</v>
      </c>
      <c r="C66" s="149">
        <v>181002</v>
      </c>
      <c r="D66" s="150" t="s">
        <v>3737</v>
      </c>
      <c r="E66" s="151" t="s">
        <v>19</v>
      </c>
      <c r="F66" s="152">
        <v>62</v>
      </c>
      <c r="G66" s="222">
        <v>235.04</v>
      </c>
      <c r="H66" s="220">
        <f t="shared" ref="H66:H78" si="3">IFERROR(ROUND($G66*$F66,2),"")</f>
        <v>14572.48</v>
      </c>
    </row>
    <row r="67" spans="1:8">
      <c r="A67" s="118" t="s">
        <v>3687</v>
      </c>
      <c r="B67" s="149" t="s">
        <v>18</v>
      </c>
      <c r="C67" s="149">
        <v>180204</v>
      </c>
      <c r="D67" s="150" t="s">
        <v>3738</v>
      </c>
      <c r="E67" s="151" t="s">
        <v>19</v>
      </c>
      <c r="F67" s="152">
        <v>12</v>
      </c>
      <c r="G67" s="222">
        <v>33.08</v>
      </c>
      <c r="H67" s="220">
        <f t="shared" si="3"/>
        <v>396.96</v>
      </c>
    </row>
    <row r="68" spans="1:8" ht="38.25">
      <c r="A68" s="118" t="s">
        <v>3688</v>
      </c>
      <c r="B68" s="149" t="s">
        <v>18</v>
      </c>
      <c r="C68" s="149">
        <v>180702</v>
      </c>
      <c r="D68" s="150" t="s">
        <v>3739</v>
      </c>
      <c r="E68" s="151" t="s">
        <v>19</v>
      </c>
      <c r="F68" s="152">
        <v>15</v>
      </c>
      <c r="G68" s="222">
        <v>293.83999999999997</v>
      </c>
      <c r="H68" s="220">
        <f t="shared" si="3"/>
        <v>4407.6000000000004</v>
      </c>
    </row>
    <row r="69" spans="1:8" ht="38.25">
      <c r="A69" s="118" t="s">
        <v>3689</v>
      </c>
      <c r="B69" s="149" t="s">
        <v>18</v>
      </c>
      <c r="C69" s="149">
        <v>151805</v>
      </c>
      <c r="D69" s="150" t="s">
        <v>3740</v>
      </c>
      <c r="E69" s="151" t="s">
        <v>19</v>
      </c>
      <c r="F69" s="152">
        <v>2</v>
      </c>
      <c r="G69" s="222">
        <v>603.91</v>
      </c>
      <c r="H69" s="220">
        <f t="shared" si="3"/>
        <v>1207.82</v>
      </c>
    </row>
    <row r="70" spans="1:8" ht="38.25">
      <c r="A70" s="118" t="s">
        <v>3690</v>
      </c>
      <c r="B70" s="149" t="s">
        <v>669</v>
      </c>
      <c r="C70" s="149">
        <v>97589</v>
      </c>
      <c r="D70" s="150" t="s">
        <v>3774</v>
      </c>
      <c r="E70" s="151" t="s">
        <v>2352</v>
      </c>
      <c r="F70" s="152">
        <v>7</v>
      </c>
      <c r="G70" s="222">
        <v>46.29</v>
      </c>
      <c r="H70" s="220">
        <f t="shared" si="3"/>
        <v>324.02999999999997</v>
      </c>
    </row>
    <row r="71" spans="1:8">
      <c r="A71" s="118" t="s">
        <v>3691</v>
      </c>
      <c r="B71" s="149" t="s">
        <v>18</v>
      </c>
      <c r="C71" s="149">
        <v>180217</v>
      </c>
      <c r="D71" s="150" t="s">
        <v>3775</v>
      </c>
      <c r="E71" s="151" t="s">
        <v>19</v>
      </c>
      <c r="F71" s="152">
        <v>6</v>
      </c>
      <c r="G71" s="222">
        <v>10.119999999999999</v>
      </c>
      <c r="H71" s="220">
        <f t="shared" si="3"/>
        <v>60.72</v>
      </c>
    </row>
    <row r="72" spans="1:8" ht="25.5">
      <c r="A72" s="118" t="s">
        <v>3692</v>
      </c>
      <c r="B72" s="149" t="s">
        <v>18</v>
      </c>
      <c r="C72" s="149">
        <v>180201</v>
      </c>
      <c r="D72" s="150" t="s">
        <v>3824</v>
      </c>
      <c r="E72" s="151" t="s">
        <v>19</v>
      </c>
      <c r="F72" s="152">
        <v>49</v>
      </c>
      <c r="G72" s="222">
        <v>36.5</v>
      </c>
      <c r="H72" s="220">
        <f t="shared" si="3"/>
        <v>1788.5</v>
      </c>
    </row>
    <row r="73" spans="1:8">
      <c r="A73" s="118" t="s">
        <v>3693</v>
      </c>
      <c r="B73" s="149" t="s">
        <v>18</v>
      </c>
      <c r="C73" s="149">
        <v>180205</v>
      </c>
      <c r="D73" s="150" t="s">
        <v>3825</v>
      </c>
      <c r="E73" s="151" t="s">
        <v>19</v>
      </c>
      <c r="F73" s="152">
        <v>21</v>
      </c>
      <c r="G73" s="222">
        <v>53.83</v>
      </c>
      <c r="H73" s="220">
        <f t="shared" si="3"/>
        <v>1130.43</v>
      </c>
    </row>
    <row r="74" spans="1:8" ht="38.25">
      <c r="A74" s="118" t="s">
        <v>3694</v>
      </c>
      <c r="B74" s="149" t="s">
        <v>18</v>
      </c>
      <c r="C74" s="149">
        <v>151803</v>
      </c>
      <c r="D74" s="150" t="s">
        <v>3826</v>
      </c>
      <c r="E74" s="151" t="s">
        <v>19</v>
      </c>
      <c r="F74" s="152">
        <v>10</v>
      </c>
      <c r="G74" s="222">
        <v>232.14</v>
      </c>
      <c r="H74" s="220">
        <f t="shared" si="3"/>
        <v>2321.4</v>
      </c>
    </row>
    <row r="75" spans="1:8" ht="38.25">
      <c r="A75" s="118" t="s">
        <v>3696</v>
      </c>
      <c r="B75" s="149" t="s">
        <v>18</v>
      </c>
      <c r="C75" s="149">
        <v>151810</v>
      </c>
      <c r="D75" s="150" t="s">
        <v>3827</v>
      </c>
      <c r="E75" s="151" t="s">
        <v>19</v>
      </c>
      <c r="F75" s="152">
        <v>2</v>
      </c>
      <c r="G75" s="222">
        <v>390.42</v>
      </c>
      <c r="H75" s="220">
        <f t="shared" si="3"/>
        <v>780.84</v>
      </c>
    </row>
    <row r="76" spans="1:8" ht="25.5">
      <c r="A76" s="219" t="s">
        <v>3698</v>
      </c>
      <c r="B76" s="149" t="s">
        <v>18</v>
      </c>
      <c r="C76" s="149">
        <v>160613</v>
      </c>
      <c r="D76" s="150" t="s">
        <v>3828</v>
      </c>
      <c r="E76" s="151" t="s">
        <v>19</v>
      </c>
      <c r="F76" s="152">
        <v>21</v>
      </c>
      <c r="G76" s="222">
        <v>261.55</v>
      </c>
      <c r="H76" s="220">
        <f t="shared" si="3"/>
        <v>5492.55</v>
      </c>
    </row>
    <row r="77" spans="1:8" ht="25.5">
      <c r="A77" s="219" t="s">
        <v>3699</v>
      </c>
      <c r="B77" s="149" t="s">
        <v>18</v>
      </c>
      <c r="C77" s="149">
        <v>160612</v>
      </c>
      <c r="D77" s="150" t="s">
        <v>3829</v>
      </c>
      <c r="E77" s="151" t="s">
        <v>19</v>
      </c>
      <c r="F77" s="152">
        <v>8</v>
      </c>
      <c r="G77" s="222">
        <v>36.57</v>
      </c>
      <c r="H77" s="220">
        <f t="shared" si="3"/>
        <v>292.56</v>
      </c>
    </row>
    <row r="78" spans="1:8" ht="38.25">
      <c r="A78" s="219" t="s">
        <v>3700</v>
      </c>
      <c r="B78" s="149" t="s">
        <v>18</v>
      </c>
      <c r="C78" s="149">
        <v>151806</v>
      </c>
      <c r="D78" s="150" t="s">
        <v>3830</v>
      </c>
      <c r="E78" s="151" t="s">
        <v>19</v>
      </c>
      <c r="F78" s="152">
        <v>1</v>
      </c>
      <c r="G78" s="222">
        <v>341.15</v>
      </c>
      <c r="H78" s="220">
        <f t="shared" si="3"/>
        <v>341.15</v>
      </c>
    </row>
    <row r="79" spans="1:8" s="179" customFormat="1" ht="15">
      <c r="A79" s="118">
        <v>8</v>
      </c>
      <c r="B79" s="149"/>
      <c r="C79" s="149"/>
      <c r="D79" s="150" t="s">
        <v>3685</v>
      </c>
      <c r="E79" s="151"/>
      <c r="F79" s="152">
        <v>0</v>
      </c>
      <c r="G79" s="222"/>
      <c r="H79" s="220">
        <f>SUM(H80:H90)</f>
        <v>12301.04</v>
      </c>
    </row>
    <row r="80" spans="1:8">
      <c r="A80" s="118" t="s">
        <v>3695</v>
      </c>
      <c r="B80" s="149" t="s">
        <v>18</v>
      </c>
      <c r="C80" s="149">
        <v>170129</v>
      </c>
      <c r="D80" s="150" t="s">
        <v>3741</v>
      </c>
      <c r="E80" s="151" t="s">
        <v>19</v>
      </c>
      <c r="F80" s="152">
        <v>8</v>
      </c>
      <c r="G80" s="222">
        <v>551.09</v>
      </c>
      <c r="H80" s="220">
        <f t="shared" ref="H80:H90" si="4">IFERROR(ROUND($G80*$F80,2),"")</f>
        <v>4408.72</v>
      </c>
    </row>
    <row r="81" spans="1:8" ht="25.5">
      <c r="A81" s="118" t="s">
        <v>3697</v>
      </c>
      <c r="B81" s="149" t="s">
        <v>18</v>
      </c>
      <c r="C81" s="149">
        <v>170351</v>
      </c>
      <c r="D81" s="150" t="s">
        <v>3742</v>
      </c>
      <c r="E81" s="151" t="s">
        <v>19</v>
      </c>
      <c r="F81" s="152">
        <v>4</v>
      </c>
      <c r="G81" s="222">
        <v>409.52</v>
      </c>
      <c r="H81" s="220">
        <f t="shared" si="4"/>
        <v>1638.08</v>
      </c>
    </row>
    <row r="82" spans="1:8">
      <c r="A82" s="118" t="s">
        <v>3706</v>
      </c>
      <c r="B82" s="149" t="s">
        <v>18</v>
      </c>
      <c r="C82" s="149">
        <v>140702</v>
      </c>
      <c r="D82" s="150" t="s">
        <v>3743</v>
      </c>
      <c r="E82" s="151" t="s">
        <v>270</v>
      </c>
      <c r="F82" s="152">
        <v>10</v>
      </c>
      <c r="G82" s="222">
        <v>238.78</v>
      </c>
      <c r="H82" s="220">
        <f t="shared" si="4"/>
        <v>2387.8000000000002</v>
      </c>
    </row>
    <row r="83" spans="1:8" ht="25.5">
      <c r="A83" s="118" t="s">
        <v>3707</v>
      </c>
      <c r="B83" s="149" t="s">
        <v>18</v>
      </c>
      <c r="C83" s="149">
        <v>170311</v>
      </c>
      <c r="D83" s="150" t="s">
        <v>3744</v>
      </c>
      <c r="E83" s="151" t="s">
        <v>19</v>
      </c>
      <c r="F83" s="152">
        <v>2</v>
      </c>
      <c r="G83" s="222">
        <v>46.86</v>
      </c>
      <c r="H83" s="220">
        <f t="shared" si="4"/>
        <v>93.72</v>
      </c>
    </row>
    <row r="84" spans="1:8" ht="25.5">
      <c r="A84" s="118" t="s">
        <v>3755</v>
      </c>
      <c r="B84" s="149" t="s">
        <v>18</v>
      </c>
      <c r="C84" s="149">
        <v>170117</v>
      </c>
      <c r="D84" s="150" t="s">
        <v>3745</v>
      </c>
      <c r="E84" s="151" t="s">
        <v>19</v>
      </c>
      <c r="F84" s="152">
        <v>2</v>
      </c>
      <c r="G84" s="222">
        <v>229.2</v>
      </c>
      <c r="H84" s="220">
        <f t="shared" si="4"/>
        <v>458.4</v>
      </c>
    </row>
    <row r="85" spans="1:8">
      <c r="A85" s="118" t="s">
        <v>3756</v>
      </c>
      <c r="B85" s="149" t="s">
        <v>18</v>
      </c>
      <c r="C85" s="149">
        <v>140701</v>
      </c>
      <c r="D85" s="150" t="s">
        <v>3746</v>
      </c>
      <c r="E85" s="151" t="s">
        <v>270</v>
      </c>
      <c r="F85" s="152">
        <v>1</v>
      </c>
      <c r="G85" s="222">
        <v>100.74</v>
      </c>
      <c r="H85" s="220">
        <f t="shared" si="4"/>
        <v>100.74</v>
      </c>
    </row>
    <row r="86" spans="1:8" ht="25.5">
      <c r="A86" s="118" t="s">
        <v>3757</v>
      </c>
      <c r="B86" s="149" t="s">
        <v>18</v>
      </c>
      <c r="C86" s="149">
        <v>140706</v>
      </c>
      <c r="D86" s="150" t="s">
        <v>3747</v>
      </c>
      <c r="E86" s="151" t="s">
        <v>270</v>
      </c>
      <c r="F86" s="152">
        <v>1</v>
      </c>
      <c r="G86" s="222">
        <v>95.92</v>
      </c>
      <c r="H86" s="220">
        <f t="shared" si="4"/>
        <v>95.92</v>
      </c>
    </row>
    <row r="87" spans="1:8" ht="38.25">
      <c r="A87" s="118" t="s">
        <v>3758</v>
      </c>
      <c r="B87" s="149" t="s">
        <v>18</v>
      </c>
      <c r="C87" s="149">
        <v>80201</v>
      </c>
      <c r="D87" s="150" t="s">
        <v>3748</v>
      </c>
      <c r="E87" s="151" t="s">
        <v>21</v>
      </c>
      <c r="F87" s="152">
        <v>3.08</v>
      </c>
      <c r="G87" s="222">
        <v>553.11</v>
      </c>
      <c r="H87" s="220">
        <f t="shared" si="4"/>
        <v>1703.58</v>
      </c>
    </row>
    <row r="88" spans="1:8">
      <c r="A88" s="118" t="s">
        <v>3759</v>
      </c>
      <c r="B88" s="149" t="s">
        <v>18</v>
      </c>
      <c r="C88" s="149">
        <v>180809</v>
      </c>
      <c r="D88" s="150" t="s">
        <v>3749</v>
      </c>
      <c r="E88" s="151" t="s">
        <v>19</v>
      </c>
      <c r="F88" s="152">
        <v>2</v>
      </c>
      <c r="G88" s="222">
        <v>161.56</v>
      </c>
      <c r="H88" s="220">
        <f t="shared" si="4"/>
        <v>323.12</v>
      </c>
    </row>
    <row r="89" spans="1:8">
      <c r="A89" s="118" t="s">
        <v>3794</v>
      </c>
      <c r="B89" s="149" t="s">
        <v>18</v>
      </c>
      <c r="C89" s="149">
        <v>140705</v>
      </c>
      <c r="D89" s="150" t="s">
        <v>3751</v>
      </c>
      <c r="E89" s="151" t="s">
        <v>270</v>
      </c>
      <c r="F89" s="152">
        <v>8</v>
      </c>
      <c r="G89" s="222">
        <v>117.74</v>
      </c>
      <c r="H89" s="220">
        <f t="shared" si="4"/>
        <v>941.92</v>
      </c>
    </row>
    <row r="90" spans="1:8">
      <c r="A90" s="118" t="s">
        <v>3795</v>
      </c>
      <c r="B90" s="149" t="s">
        <v>18</v>
      </c>
      <c r="C90" s="149">
        <v>142106</v>
      </c>
      <c r="D90" s="150" t="s">
        <v>3752</v>
      </c>
      <c r="E90" s="151" t="s">
        <v>19</v>
      </c>
      <c r="F90" s="152">
        <v>4</v>
      </c>
      <c r="G90" s="222">
        <v>37.26</v>
      </c>
      <c r="H90" s="220">
        <f t="shared" si="4"/>
        <v>149.04</v>
      </c>
    </row>
    <row r="91" spans="1:8" s="179" customFormat="1" ht="15">
      <c r="A91" s="118">
        <v>9</v>
      </c>
      <c r="B91" s="149"/>
      <c r="C91" s="149"/>
      <c r="D91" s="150" t="s">
        <v>6</v>
      </c>
      <c r="E91" s="151"/>
      <c r="F91" s="152">
        <v>0</v>
      </c>
      <c r="G91" s="222"/>
      <c r="H91" s="220">
        <f>SUM(H92:H92)</f>
        <v>1470.4</v>
      </c>
    </row>
    <row r="92" spans="1:8" ht="25.5">
      <c r="A92" s="118" t="s">
        <v>3702</v>
      </c>
      <c r="B92" s="149" t="s">
        <v>18</v>
      </c>
      <c r="C92" s="149">
        <v>90212</v>
      </c>
      <c r="D92" s="150" t="s">
        <v>3831</v>
      </c>
      <c r="E92" s="151" t="s">
        <v>21</v>
      </c>
      <c r="F92" s="152">
        <v>10</v>
      </c>
      <c r="G92" s="222">
        <v>147.04</v>
      </c>
      <c r="H92" s="220">
        <f>IFERROR(ROUND($G92*$F92,2),"")</f>
        <v>1470.4</v>
      </c>
    </row>
    <row r="93" spans="1:8" s="179" customFormat="1" ht="15">
      <c r="A93" s="118">
        <v>10</v>
      </c>
      <c r="B93" s="149"/>
      <c r="C93" s="149"/>
      <c r="D93" s="150" t="s">
        <v>3703</v>
      </c>
      <c r="E93" s="151"/>
      <c r="F93" s="152">
        <v>0</v>
      </c>
      <c r="G93" s="222"/>
      <c r="H93" s="220">
        <f>SUM(H94:H96)</f>
        <v>14634.8</v>
      </c>
    </row>
    <row r="94" spans="1:8">
      <c r="A94" s="118" t="s">
        <v>3764</v>
      </c>
      <c r="B94" s="149" t="s">
        <v>18</v>
      </c>
      <c r="C94" s="149">
        <v>200401</v>
      </c>
      <c r="D94" s="150" t="s">
        <v>3753</v>
      </c>
      <c r="E94" s="151" t="s">
        <v>21</v>
      </c>
      <c r="F94" s="152">
        <v>738.21</v>
      </c>
      <c r="G94" s="222">
        <v>12.35</v>
      </c>
      <c r="H94" s="220">
        <f>IFERROR(ROUND($G94*$F94,2),"")</f>
        <v>9116.89</v>
      </c>
    </row>
    <row r="95" spans="1:8" ht="38.25">
      <c r="A95" s="118" t="s">
        <v>3765</v>
      </c>
      <c r="B95" s="149" t="s">
        <v>18</v>
      </c>
      <c r="C95" s="149">
        <v>30304</v>
      </c>
      <c r="D95" s="150" t="s">
        <v>3776</v>
      </c>
      <c r="E95" s="151" t="s">
        <v>29</v>
      </c>
      <c r="F95" s="152">
        <v>66.930000000000007</v>
      </c>
      <c r="G95" s="222">
        <v>69.650000000000006</v>
      </c>
      <c r="H95" s="220">
        <f>IFERROR(ROUND($G95*$F95,2),"")</f>
        <v>4661.67</v>
      </c>
    </row>
    <row r="96" spans="1:8" ht="25.5">
      <c r="A96" s="118" t="s">
        <v>3766</v>
      </c>
      <c r="B96" s="149" t="s">
        <v>18</v>
      </c>
      <c r="C96" s="149">
        <v>190109</v>
      </c>
      <c r="D96" s="150" t="s">
        <v>3777</v>
      </c>
      <c r="E96" s="151" t="s">
        <v>19</v>
      </c>
      <c r="F96" s="152">
        <v>22</v>
      </c>
      <c r="G96" s="222">
        <v>38.92</v>
      </c>
      <c r="H96" s="220">
        <f>IFERROR(ROUND($G96*$F96,2),"")</f>
        <v>856.24</v>
      </c>
    </row>
    <row r="97" spans="1:8" s="179" customFormat="1" ht="15">
      <c r="A97" s="118">
        <v>11</v>
      </c>
      <c r="B97" s="149"/>
      <c r="C97" s="149"/>
      <c r="D97" s="150" t="s">
        <v>3767</v>
      </c>
      <c r="E97" s="151"/>
      <c r="F97" s="152">
        <v>0</v>
      </c>
      <c r="G97" s="222"/>
      <c r="H97" s="220">
        <f>SUM(H98:H102)</f>
        <v>6234.3600000000006</v>
      </c>
    </row>
    <row r="98" spans="1:8" ht="38.25">
      <c r="A98" s="118" t="s">
        <v>3796</v>
      </c>
      <c r="B98" s="149" t="s">
        <v>18</v>
      </c>
      <c r="C98" s="149">
        <v>40238</v>
      </c>
      <c r="D98" s="150" t="s">
        <v>3778</v>
      </c>
      <c r="E98" s="151" t="s">
        <v>21</v>
      </c>
      <c r="F98" s="152">
        <v>21.6</v>
      </c>
      <c r="G98" s="222">
        <v>86.13</v>
      </c>
      <c r="H98" s="220">
        <f>IFERROR(ROUND($G98*$F98,2),"")</f>
        <v>1860.41</v>
      </c>
    </row>
    <row r="99" spans="1:8" ht="25.5">
      <c r="A99" s="118" t="s">
        <v>3797</v>
      </c>
      <c r="B99" s="149" t="s">
        <v>18</v>
      </c>
      <c r="C99" s="149">
        <v>40324</v>
      </c>
      <c r="D99" s="150" t="s">
        <v>3652</v>
      </c>
      <c r="E99" s="151" t="s">
        <v>29</v>
      </c>
      <c r="F99" s="152">
        <v>1.68</v>
      </c>
      <c r="G99" s="222">
        <v>838.36</v>
      </c>
      <c r="H99" s="220">
        <f>IFERROR(ROUND($G99*$F99,2),"")</f>
        <v>1408.44</v>
      </c>
    </row>
    <row r="100" spans="1:8" ht="25.5">
      <c r="A100" s="118" t="s">
        <v>3798</v>
      </c>
      <c r="B100" s="149" t="s">
        <v>18</v>
      </c>
      <c r="C100" s="149">
        <v>40328</v>
      </c>
      <c r="D100" s="150" t="s">
        <v>3650</v>
      </c>
      <c r="E100" s="151" t="s">
        <v>151</v>
      </c>
      <c r="F100" s="152">
        <v>63.99</v>
      </c>
      <c r="G100" s="222">
        <v>16.920000000000002</v>
      </c>
      <c r="H100" s="220">
        <f>IFERROR(ROUND($G100*$F100,2),"")</f>
        <v>1082.71</v>
      </c>
    </row>
    <row r="101" spans="1:8" ht="38.25">
      <c r="A101" s="118" t="s">
        <v>3802</v>
      </c>
      <c r="B101" s="149" t="s">
        <v>18</v>
      </c>
      <c r="C101" s="149">
        <v>40231</v>
      </c>
      <c r="D101" s="150" t="s">
        <v>3832</v>
      </c>
      <c r="E101" s="151" t="s">
        <v>29</v>
      </c>
      <c r="F101" s="152">
        <v>1.49</v>
      </c>
      <c r="G101" s="222">
        <v>649.52</v>
      </c>
      <c r="H101" s="220">
        <f>IFERROR(ROUND($G101*$F101,2),"")</f>
        <v>967.78</v>
      </c>
    </row>
    <row r="102" spans="1:8" ht="25.5">
      <c r="A102" s="118" t="s">
        <v>3803</v>
      </c>
      <c r="B102" s="149" t="s">
        <v>18</v>
      </c>
      <c r="C102" s="149">
        <v>40246</v>
      </c>
      <c r="D102" s="150" t="s">
        <v>3651</v>
      </c>
      <c r="E102" s="151" t="s">
        <v>151</v>
      </c>
      <c r="F102" s="152">
        <v>43.76</v>
      </c>
      <c r="G102" s="222">
        <v>20.91</v>
      </c>
      <c r="H102" s="220">
        <f>IFERROR(ROUND($G102*$F102,2),"")</f>
        <v>915.02</v>
      </c>
    </row>
    <row r="103" spans="1:8" s="179" customFormat="1" ht="15">
      <c r="A103" s="118">
        <v>12</v>
      </c>
      <c r="B103" s="149"/>
      <c r="C103" s="149"/>
      <c r="D103" s="150" t="s">
        <v>3806</v>
      </c>
      <c r="E103" s="151"/>
      <c r="F103" s="152">
        <v>0</v>
      </c>
      <c r="G103" s="222"/>
      <c r="H103" s="220">
        <f>SUM(H104)</f>
        <v>1069.3499999999999</v>
      </c>
    </row>
    <row r="104" spans="1:8" ht="38.25">
      <c r="A104" s="118" t="s">
        <v>3804</v>
      </c>
      <c r="B104" s="149" t="s">
        <v>670</v>
      </c>
      <c r="C104" s="149">
        <v>5</v>
      </c>
      <c r="D104" s="150" t="s">
        <v>3833</v>
      </c>
      <c r="E104" s="151" t="s">
        <v>19</v>
      </c>
      <c r="F104" s="152">
        <v>1</v>
      </c>
      <c r="G104" s="222">
        <v>1069.3499999999999</v>
      </c>
      <c r="H104" s="220">
        <f>IFERROR(ROUND($G104*$F104,2),"")</f>
        <v>1069.3499999999999</v>
      </c>
    </row>
    <row r="105" spans="1:8" ht="24">
      <c r="B105" s="149"/>
      <c r="C105" s="149"/>
      <c r="D105" s="223" t="s">
        <v>3811</v>
      </c>
      <c r="E105" s="151" t="s">
        <v>830</v>
      </c>
      <c r="F105" s="152"/>
      <c r="G105" s="150" t="s">
        <v>664</v>
      </c>
      <c r="H105" s="220">
        <f>ROUND(SUM(H103+H97+H93+H91+H79+H65+H55+H50+H27+H21+H9+H5),2)</f>
        <v>335703.55</v>
      </c>
    </row>
    <row r="106" spans="1:8">
      <c r="B106" s="149"/>
      <c r="C106" s="149"/>
      <c r="D106" s="150" t="s">
        <v>830</v>
      </c>
      <c r="E106" s="151" t="s">
        <v>830</v>
      </c>
      <c r="F106" s="152"/>
      <c r="G106" s="108">
        <v>0</v>
      </c>
      <c r="H106" s="154">
        <f>IFERROR(ROUND($G106*$F106,2),"")</f>
        <v>0</v>
      </c>
    </row>
    <row r="107" spans="1:8">
      <c r="B107" s="149"/>
      <c r="C107" s="149"/>
      <c r="D107" s="150" t="s">
        <v>830</v>
      </c>
      <c r="E107" s="151" t="s">
        <v>830</v>
      </c>
      <c r="F107" s="152"/>
      <c r="G107" s="108">
        <v>0</v>
      </c>
      <c r="H107" s="154">
        <f>IFERROR(ROUND($G107*$F107,2),"")</f>
        <v>0</v>
      </c>
    </row>
    <row r="108" spans="1:8">
      <c r="B108" s="149"/>
      <c r="C108" s="149"/>
      <c r="D108" s="150" t="s">
        <v>830</v>
      </c>
      <c r="E108" s="151" t="s">
        <v>830</v>
      </c>
      <c r="F108" s="152"/>
      <c r="G108" s="108">
        <v>0</v>
      </c>
      <c r="H108" s="154">
        <f>IFERROR(ROUND($G108*$F108,2),"")</f>
        <v>0</v>
      </c>
    </row>
    <row r="109" spans="1:8">
      <c r="B109" s="149"/>
      <c r="C109" s="149"/>
      <c r="D109" s="150" t="s">
        <v>830</v>
      </c>
      <c r="E109" s="151" t="s">
        <v>830</v>
      </c>
      <c r="F109" s="152"/>
      <c r="G109" s="108">
        <v>0</v>
      </c>
      <c r="H109" s="154">
        <f>IFERROR(ROUND($G109*$F109,2),"")</f>
        <v>0</v>
      </c>
    </row>
    <row r="110" spans="1:8">
      <c r="B110" s="149"/>
      <c r="C110" s="149"/>
      <c r="D110" s="150"/>
      <c r="E110" s="151"/>
      <c r="F110" s="152"/>
      <c r="G110" s="108"/>
      <c r="H110" s="154"/>
    </row>
    <row r="111" spans="1:8">
      <c r="B111" s="149"/>
      <c r="C111" s="149"/>
      <c r="D111" s="150" t="s">
        <v>830</v>
      </c>
      <c r="E111" s="151" t="s">
        <v>830</v>
      </c>
      <c r="F111" s="152"/>
      <c r="G111" s="108">
        <v>0</v>
      </c>
      <c r="H111" s="154">
        <f>IFERROR(ROUND($G111*$F111,2),"")</f>
        <v>0</v>
      </c>
    </row>
    <row r="112" spans="1:8">
      <c r="B112" s="149"/>
      <c r="C112" s="149"/>
      <c r="D112" s="150" t="s">
        <v>830</v>
      </c>
      <c r="E112" s="151" t="s">
        <v>830</v>
      </c>
      <c r="F112" s="152"/>
      <c r="G112" s="108">
        <v>0</v>
      </c>
      <c r="H112" s="154">
        <f>IFERROR(ROUND($G112*$F112,2),"")</f>
        <v>0</v>
      </c>
    </row>
    <row r="113" spans="2:8">
      <c r="B113" s="149"/>
      <c r="C113" s="149"/>
      <c r="D113" s="150" t="s">
        <v>830</v>
      </c>
      <c r="E113" s="151" t="s">
        <v>830</v>
      </c>
      <c r="F113" s="152"/>
      <c r="G113" s="108">
        <v>0</v>
      </c>
      <c r="H113" s="154">
        <f>IFERROR(ROUND($G113*$F113,2),"")</f>
        <v>0</v>
      </c>
    </row>
    <row r="114" spans="2:8">
      <c r="B114" s="149"/>
      <c r="C114" s="149"/>
      <c r="D114" s="150" t="s">
        <v>830</v>
      </c>
      <c r="E114" s="151" t="s">
        <v>830</v>
      </c>
      <c r="F114" s="152"/>
      <c r="G114" s="108">
        <v>0</v>
      </c>
      <c r="H114" s="154">
        <f>IFERROR(ROUND($G114*$F114,2),"")</f>
        <v>0</v>
      </c>
    </row>
    <row r="115" spans="2:8">
      <c r="B115" s="149"/>
      <c r="C115" s="149"/>
      <c r="D115" s="150"/>
      <c r="E115" s="151"/>
      <c r="F115" s="152"/>
      <c r="G115" s="108"/>
      <c r="H115" s="154"/>
    </row>
    <row r="116" spans="2:8">
      <c r="B116" s="149"/>
      <c r="C116" s="149"/>
      <c r="D116" s="150" t="s">
        <v>830</v>
      </c>
      <c r="E116" s="151" t="s">
        <v>830</v>
      </c>
      <c r="F116" s="152"/>
      <c r="G116" s="108">
        <v>0</v>
      </c>
      <c r="H116" s="154">
        <f t="shared" ref="H116:H143" si="5">IFERROR(ROUND($G116*$F116,2),"")</f>
        <v>0</v>
      </c>
    </row>
    <row r="117" spans="2:8">
      <c r="B117" s="149"/>
      <c r="C117" s="149"/>
      <c r="D117" s="150" t="s">
        <v>830</v>
      </c>
      <c r="E117" s="151" t="s">
        <v>830</v>
      </c>
      <c r="F117" s="152"/>
      <c r="G117" s="108">
        <v>0</v>
      </c>
      <c r="H117" s="154">
        <f t="shared" si="5"/>
        <v>0</v>
      </c>
    </row>
    <row r="118" spans="2:8">
      <c r="B118" s="149"/>
      <c r="C118" s="149"/>
      <c r="D118" s="150" t="s">
        <v>830</v>
      </c>
      <c r="E118" s="151" t="s">
        <v>830</v>
      </c>
      <c r="F118" s="152"/>
      <c r="G118" s="108">
        <v>0</v>
      </c>
      <c r="H118" s="154">
        <f t="shared" si="5"/>
        <v>0</v>
      </c>
    </row>
    <row r="119" spans="2:8">
      <c r="B119" s="149"/>
      <c r="C119" s="149"/>
      <c r="D119" s="150" t="s">
        <v>830</v>
      </c>
      <c r="E119" s="151" t="s">
        <v>830</v>
      </c>
      <c r="F119" s="152"/>
      <c r="G119" s="108">
        <v>0</v>
      </c>
      <c r="H119" s="154">
        <f t="shared" si="5"/>
        <v>0</v>
      </c>
    </row>
    <row r="120" spans="2:8">
      <c r="B120" s="149"/>
      <c r="C120" s="149"/>
      <c r="D120" s="150" t="s">
        <v>830</v>
      </c>
      <c r="E120" s="151" t="s">
        <v>830</v>
      </c>
      <c r="F120" s="152"/>
      <c r="G120" s="108">
        <v>0</v>
      </c>
      <c r="H120" s="154">
        <f t="shared" si="5"/>
        <v>0</v>
      </c>
    </row>
    <row r="121" spans="2:8">
      <c r="B121" s="149"/>
      <c r="C121" s="149"/>
      <c r="D121" s="150" t="s">
        <v>830</v>
      </c>
      <c r="E121" s="151" t="s">
        <v>830</v>
      </c>
      <c r="F121" s="152"/>
      <c r="G121" s="108">
        <v>0</v>
      </c>
      <c r="H121" s="154">
        <f t="shared" si="5"/>
        <v>0</v>
      </c>
    </row>
    <row r="122" spans="2:8">
      <c r="B122" s="149"/>
      <c r="C122" s="149"/>
      <c r="D122" s="150" t="s">
        <v>830</v>
      </c>
      <c r="E122" s="151" t="s">
        <v>830</v>
      </c>
      <c r="F122" s="152"/>
      <c r="G122" s="108">
        <v>0</v>
      </c>
      <c r="H122" s="154">
        <f t="shared" si="5"/>
        <v>0</v>
      </c>
    </row>
    <row r="123" spans="2:8">
      <c r="B123" s="149"/>
      <c r="C123" s="149"/>
      <c r="D123" s="150" t="s">
        <v>830</v>
      </c>
      <c r="E123" s="151" t="s">
        <v>830</v>
      </c>
      <c r="F123" s="152"/>
      <c r="G123" s="108">
        <v>0</v>
      </c>
      <c r="H123" s="154">
        <f t="shared" si="5"/>
        <v>0</v>
      </c>
    </row>
    <row r="124" spans="2:8">
      <c r="B124" s="149"/>
      <c r="C124" s="149"/>
      <c r="D124" s="150" t="s">
        <v>830</v>
      </c>
      <c r="E124" s="151" t="s">
        <v>830</v>
      </c>
      <c r="F124" s="152"/>
      <c r="G124" s="108">
        <v>0</v>
      </c>
      <c r="H124" s="154">
        <f t="shared" si="5"/>
        <v>0</v>
      </c>
    </row>
    <row r="125" spans="2:8">
      <c r="B125" s="149"/>
      <c r="C125" s="149"/>
      <c r="D125" s="150" t="s">
        <v>830</v>
      </c>
      <c r="E125" s="151" t="s">
        <v>830</v>
      </c>
      <c r="F125" s="152"/>
      <c r="G125" s="108">
        <v>0</v>
      </c>
      <c r="H125" s="154">
        <f t="shared" si="5"/>
        <v>0</v>
      </c>
    </row>
    <row r="126" spans="2:8">
      <c r="B126" s="149"/>
      <c r="C126" s="149"/>
      <c r="D126" s="150" t="s">
        <v>830</v>
      </c>
      <c r="E126" s="151" t="s">
        <v>830</v>
      </c>
      <c r="F126" s="152"/>
      <c r="G126" s="108">
        <v>0</v>
      </c>
      <c r="H126" s="154">
        <f t="shared" si="5"/>
        <v>0</v>
      </c>
    </row>
    <row r="127" spans="2:8">
      <c r="B127" s="149"/>
      <c r="C127" s="149"/>
      <c r="D127" s="150" t="s">
        <v>830</v>
      </c>
      <c r="E127" s="151" t="s">
        <v>830</v>
      </c>
      <c r="F127" s="152"/>
      <c r="G127" s="108">
        <v>0</v>
      </c>
      <c r="H127" s="154">
        <f t="shared" si="5"/>
        <v>0</v>
      </c>
    </row>
    <row r="128" spans="2:8">
      <c r="B128" s="149"/>
      <c r="C128" s="149"/>
      <c r="D128" s="150" t="s">
        <v>830</v>
      </c>
      <c r="E128" s="151" t="s">
        <v>830</v>
      </c>
      <c r="F128" s="152"/>
      <c r="G128" s="108">
        <v>0</v>
      </c>
      <c r="H128" s="154">
        <f t="shared" si="5"/>
        <v>0</v>
      </c>
    </row>
    <row r="129" spans="2:8">
      <c r="B129" s="149"/>
      <c r="C129" s="149"/>
      <c r="D129" s="150" t="s">
        <v>830</v>
      </c>
      <c r="E129" s="151" t="s">
        <v>830</v>
      </c>
      <c r="F129" s="152"/>
      <c r="G129" s="108">
        <v>0</v>
      </c>
      <c r="H129" s="154">
        <f t="shared" si="5"/>
        <v>0</v>
      </c>
    </row>
    <row r="130" spans="2:8">
      <c r="B130" s="149"/>
      <c r="C130" s="149"/>
      <c r="D130" s="150" t="s">
        <v>830</v>
      </c>
      <c r="E130" s="151" t="s">
        <v>830</v>
      </c>
      <c r="F130" s="152"/>
      <c r="G130" s="108">
        <v>0</v>
      </c>
      <c r="H130" s="154">
        <f t="shared" si="5"/>
        <v>0</v>
      </c>
    </row>
    <row r="131" spans="2:8">
      <c r="B131" s="149"/>
      <c r="C131" s="149"/>
      <c r="D131" s="150" t="s">
        <v>830</v>
      </c>
      <c r="E131" s="151" t="s">
        <v>830</v>
      </c>
      <c r="F131" s="152"/>
      <c r="G131" s="108">
        <v>0</v>
      </c>
      <c r="H131" s="154">
        <f t="shared" si="5"/>
        <v>0</v>
      </c>
    </row>
    <row r="132" spans="2:8">
      <c r="B132" s="149"/>
      <c r="C132" s="149"/>
      <c r="D132" s="150" t="s">
        <v>830</v>
      </c>
      <c r="E132" s="151" t="s">
        <v>830</v>
      </c>
      <c r="F132" s="152"/>
      <c r="G132" s="108">
        <v>0</v>
      </c>
      <c r="H132" s="154">
        <f t="shared" si="5"/>
        <v>0</v>
      </c>
    </row>
    <row r="133" spans="2:8">
      <c r="B133" s="149"/>
      <c r="C133" s="149"/>
      <c r="D133" s="150" t="s">
        <v>830</v>
      </c>
      <c r="E133" s="151" t="s">
        <v>830</v>
      </c>
      <c r="F133" s="152"/>
      <c r="G133" s="108">
        <v>0</v>
      </c>
      <c r="H133" s="154">
        <f t="shared" si="5"/>
        <v>0</v>
      </c>
    </row>
    <row r="134" spans="2:8">
      <c r="B134" s="149"/>
      <c r="C134" s="149"/>
      <c r="D134" s="150" t="s">
        <v>830</v>
      </c>
      <c r="E134" s="151" t="s">
        <v>830</v>
      </c>
      <c r="F134" s="152"/>
      <c r="G134" s="108">
        <v>0</v>
      </c>
      <c r="H134" s="154">
        <f t="shared" si="5"/>
        <v>0</v>
      </c>
    </row>
    <row r="135" spans="2:8">
      <c r="B135" s="149"/>
      <c r="C135" s="149"/>
      <c r="D135" s="150" t="s">
        <v>830</v>
      </c>
      <c r="E135" s="151" t="s">
        <v>830</v>
      </c>
      <c r="F135" s="152"/>
      <c r="G135" s="108">
        <v>0</v>
      </c>
      <c r="H135" s="154">
        <f t="shared" si="5"/>
        <v>0</v>
      </c>
    </row>
    <row r="136" spans="2:8">
      <c r="B136" s="149"/>
      <c r="C136" s="149"/>
      <c r="D136" s="150" t="s">
        <v>830</v>
      </c>
      <c r="E136" s="151" t="s">
        <v>830</v>
      </c>
      <c r="F136" s="152"/>
      <c r="G136" s="108">
        <v>0</v>
      </c>
      <c r="H136" s="154">
        <f t="shared" si="5"/>
        <v>0</v>
      </c>
    </row>
    <row r="137" spans="2:8">
      <c r="B137" s="149"/>
      <c r="C137" s="149"/>
      <c r="D137" s="150" t="s">
        <v>830</v>
      </c>
      <c r="E137" s="151" t="s">
        <v>830</v>
      </c>
      <c r="F137" s="152"/>
      <c r="G137" s="108">
        <v>0</v>
      </c>
      <c r="H137" s="154">
        <f t="shared" si="5"/>
        <v>0</v>
      </c>
    </row>
    <row r="138" spans="2:8">
      <c r="B138" s="149"/>
      <c r="C138" s="149"/>
      <c r="D138" s="150" t="s">
        <v>830</v>
      </c>
      <c r="E138" s="151" t="s">
        <v>830</v>
      </c>
      <c r="F138" s="152"/>
      <c r="G138" s="108">
        <v>0</v>
      </c>
      <c r="H138" s="154">
        <f t="shared" si="5"/>
        <v>0</v>
      </c>
    </row>
    <row r="139" spans="2:8">
      <c r="B139" s="149"/>
      <c r="C139" s="149"/>
      <c r="D139" s="150" t="s">
        <v>830</v>
      </c>
      <c r="E139" s="151" t="s">
        <v>830</v>
      </c>
      <c r="F139" s="152"/>
      <c r="G139" s="108">
        <v>0</v>
      </c>
      <c r="H139" s="154">
        <f t="shared" si="5"/>
        <v>0</v>
      </c>
    </row>
    <row r="140" spans="2:8">
      <c r="B140" s="149"/>
      <c r="C140" s="149"/>
      <c r="D140" s="150" t="s">
        <v>830</v>
      </c>
      <c r="E140" s="151" t="s">
        <v>830</v>
      </c>
      <c r="F140" s="152"/>
      <c r="G140" s="108">
        <v>0</v>
      </c>
      <c r="H140" s="154">
        <f t="shared" si="5"/>
        <v>0</v>
      </c>
    </row>
    <row r="141" spans="2:8">
      <c r="B141" s="149"/>
      <c r="C141" s="149"/>
      <c r="D141" s="150" t="s">
        <v>830</v>
      </c>
      <c r="E141" s="151" t="s">
        <v>830</v>
      </c>
      <c r="F141" s="152"/>
      <c r="G141" s="108">
        <v>0</v>
      </c>
      <c r="H141" s="154">
        <f t="shared" si="5"/>
        <v>0</v>
      </c>
    </row>
    <row r="142" spans="2:8">
      <c r="B142" s="149"/>
      <c r="C142" s="149"/>
      <c r="D142" s="150" t="s">
        <v>830</v>
      </c>
      <c r="E142" s="151" t="s">
        <v>830</v>
      </c>
      <c r="F142" s="152"/>
      <c r="G142" s="108">
        <v>0</v>
      </c>
      <c r="H142" s="154">
        <f t="shared" si="5"/>
        <v>0</v>
      </c>
    </row>
    <row r="143" spans="2:8">
      <c r="B143" s="149"/>
      <c r="C143" s="149"/>
      <c r="D143" s="150" t="s">
        <v>830</v>
      </c>
      <c r="E143" s="151" t="s">
        <v>830</v>
      </c>
      <c r="F143" s="152"/>
      <c r="G143" s="108">
        <v>0</v>
      </c>
      <c r="H143" s="154">
        <f t="shared" si="5"/>
        <v>0</v>
      </c>
    </row>
    <row r="144" spans="2:8">
      <c r="B144" s="149"/>
      <c r="C144" s="149"/>
      <c r="D144" s="150"/>
      <c r="E144" s="151"/>
      <c r="F144" s="152"/>
      <c r="G144" s="108"/>
      <c r="H144" s="154"/>
    </row>
    <row r="145" spans="1:8">
      <c r="B145" s="149"/>
      <c r="C145" s="149"/>
      <c r="D145" s="150" t="s">
        <v>830</v>
      </c>
      <c r="E145" s="151" t="s">
        <v>830</v>
      </c>
      <c r="F145" s="152"/>
      <c r="G145" s="108">
        <v>0</v>
      </c>
      <c r="H145" s="154">
        <f>IFERROR(ROUND($G145*$F145,2),"")</f>
        <v>0</v>
      </c>
    </row>
    <row r="146" spans="1:8">
      <c r="B146" s="149"/>
      <c r="C146" s="149"/>
      <c r="D146" s="150"/>
      <c r="E146" s="151"/>
      <c r="F146" s="152"/>
      <c r="G146" s="108"/>
      <c r="H146" s="154"/>
    </row>
    <row r="147" spans="1:8">
      <c r="B147" s="149"/>
      <c r="C147" s="149"/>
      <c r="D147" s="150" t="s">
        <v>830</v>
      </c>
      <c r="E147" s="151" t="s">
        <v>830</v>
      </c>
      <c r="F147" s="152"/>
      <c r="G147" s="108">
        <v>0</v>
      </c>
      <c r="H147" s="154">
        <f>IFERROR(ROUND($G147*$F147,2),"")</f>
        <v>0</v>
      </c>
    </row>
    <row r="148" spans="1:8">
      <c r="B148" s="149"/>
      <c r="C148" s="149"/>
      <c r="D148" s="150"/>
      <c r="E148" s="151"/>
      <c r="F148" s="152"/>
      <c r="G148" s="153"/>
    </row>
    <row r="149" spans="1:8">
      <c r="A149" s="109"/>
      <c r="B149" s="110"/>
      <c r="C149" s="110"/>
      <c r="D149" s="110"/>
      <c r="E149" s="110"/>
      <c r="F149" s="119"/>
      <c r="G149" s="111"/>
      <c r="H149" s="85"/>
    </row>
    <row r="150" spans="1:8">
      <c r="A150" s="112"/>
      <c r="B150" s="112"/>
      <c r="C150" s="112"/>
    </row>
    <row r="151" spans="1:8">
      <c r="A151" s="112"/>
      <c r="B151" s="112"/>
      <c r="C151" s="112"/>
    </row>
    <row r="152" spans="1:8">
      <c r="A152" s="112"/>
      <c r="B152" s="112"/>
      <c r="C152" s="112"/>
      <c r="D152" s="116"/>
    </row>
    <row r="153" spans="1:8">
      <c r="A153" s="112"/>
      <c r="B153" s="112"/>
      <c r="C153" s="112"/>
    </row>
    <row r="154" spans="1:8">
      <c r="A154" s="112"/>
      <c r="B154" s="112"/>
      <c r="C154" s="112"/>
    </row>
    <row r="155" spans="1:8">
      <c r="A155" s="112"/>
      <c r="B155" s="112"/>
      <c r="C155" s="112"/>
    </row>
    <row r="156" spans="1:8">
      <c r="A156" s="112"/>
      <c r="B156" s="112"/>
      <c r="C156" s="112"/>
    </row>
    <row r="157" spans="1:8">
      <c r="A157" s="112"/>
      <c r="B157" s="112"/>
      <c r="C157" s="112"/>
    </row>
    <row r="158" spans="1:8">
      <c r="A158" s="117"/>
    </row>
  </sheetData>
  <mergeCells count="3997">
    <mergeCell ref="WIV55:WIX55"/>
    <mergeCell ref="WJD55:WJF55"/>
    <mergeCell ref="WJL55:WJN55"/>
    <mergeCell ref="WJT55:WJV55"/>
    <mergeCell ref="WKB55:WKD55"/>
    <mergeCell ref="WHH55:WHJ55"/>
    <mergeCell ref="WHP55:WHR55"/>
    <mergeCell ref="WHX55:WHZ55"/>
    <mergeCell ref="WIF55:WIH55"/>
    <mergeCell ref="WIN55:WIP55"/>
    <mergeCell ref="WFT55:WFV55"/>
    <mergeCell ref="WGB55:WGD55"/>
    <mergeCell ref="WGJ55:WGL55"/>
    <mergeCell ref="WOZ55:WPB55"/>
    <mergeCell ref="WPH55:WPJ55"/>
    <mergeCell ref="WPP55:WPR55"/>
    <mergeCell ref="WNL55:WNN55"/>
    <mergeCell ref="WNT55:WNV55"/>
    <mergeCell ref="WOB55:WOD55"/>
    <mergeCell ref="WOJ55:WOL55"/>
    <mergeCell ref="WOR55:WOT55"/>
    <mergeCell ref="WLX55:WLZ55"/>
    <mergeCell ref="WMF55:WMH55"/>
    <mergeCell ref="WMN55:WMP55"/>
    <mergeCell ref="WMV55:WMX55"/>
    <mergeCell ref="WND55:WNF55"/>
    <mergeCell ref="WKJ55:WKL55"/>
    <mergeCell ref="WKR55:WKT55"/>
    <mergeCell ref="WKZ55:WLB55"/>
    <mergeCell ref="WLH55:WLJ55"/>
    <mergeCell ref="WLP55:WLR55"/>
    <mergeCell ref="WGR55:WGT55"/>
    <mergeCell ref="WGZ55:WHB55"/>
    <mergeCell ref="WEF55:WEH55"/>
    <mergeCell ref="WEN55:WEP55"/>
    <mergeCell ref="WEV55:WEX55"/>
    <mergeCell ref="WFD55:WFF55"/>
    <mergeCell ref="WFL55:WFN55"/>
    <mergeCell ref="WCR55:WCT55"/>
    <mergeCell ref="WCZ55:WDB55"/>
    <mergeCell ref="WDH55:WDJ55"/>
    <mergeCell ref="WDP55:WDR55"/>
    <mergeCell ref="WDX55:WDZ55"/>
    <mergeCell ref="WBD55:WBF55"/>
    <mergeCell ref="WBL55:WBN55"/>
    <mergeCell ref="WBT55:WBV55"/>
    <mergeCell ref="WCB55:WCD55"/>
    <mergeCell ref="WCJ55:WCL55"/>
    <mergeCell ref="VZP55:VZR55"/>
    <mergeCell ref="VZX55:VZZ55"/>
    <mergeCell ref="WAF55:WAH55"/>
    <mergeCell ref="WAN55:WAP55"/>
    <mergeCell ref="WAV55:WAX55"/>
    <mergeCell ref="VYB55:VYD55"/>
    <mergeCell ref="VYJ55:VYL55"/>
    <mergeCell ref="VYR55:VYT55"/>
    <mergeCell ref="VYZ55:VZB55"/>
    <mergeCell ref="VZH55:VZJ55"/>
    <mergeCell ref="VWN55:VWP55"/>
    <mergeCell ref="VWV55:VWX55"/>
    <mergeCell ref="VXD55:VXF55"/>
    <mergeCell ref="VXL55:VXN55"/>
    <mergeCell ref="VXT55:VXV55"/>
    <mergeCell ref="VUZ55:VVB55"/>
    <mergeCell ref="VVH55:VVJ55"/>
    <mergeCell ref="VVP55:VVR55"/>
    <mergeCell ref="VVX55:VVZ55"/>
    <mergeCell ref="VWF55:VWH55"/>
    <mergeCell ref="VTL55:VTN55"/>
    <mergeCell ref="VTT55:VTV55"/>
    <mergeCell ref="VUB55:VUD55"/>
    <mergeCell ref="VUJ55:VUL55"/>
    <mergeCell ref="VUR55:VUT55"/>
    <mergeCell ref="VRX55:VRZ55"/>
    <mergeCell ref="VSF55:VSH55"/>
    <mergeCell ref="VSN55:VSP55"/>
    <mergeCell ref="VSV55:VSX55"/>
    <mergeCell ref="VTD55:VTF55"/>
    <mergeCell ref="VQJ55:VQL55"/>
    <mergeCell ref="VQR55:VQT55"/>
    <mergeCell ref="VQZ55:VRB55"/>
    <mergeCell ref="VRH55:VRJ55"/>
    <mergeCell ref="VRP55:VRR55"/>
    <mergeCell ref="VOV55:VOX55"/>
    <mergeCell ref="VPD55:VPF55"/>
    <mergeCell ref="VPL55:VPN55"/>
    <mergeCell ref="VPT55:VPV55"/>
    <mergeCell ref="VQB55:VQD55"/>
    <mergeCell ref="VNH55:VNJ55"/>
    <mergeCell ref="VNP55:VNR55"/>
    <mergeCell ref="VNX55:VNZ55"/>
    <mergeCell ref="VOF55:VOH55"/>
    <mergeCell ref="VON55:VOP55"/>
    <mergeCell ref="VLT55:VLV55"/>
    <mergeCell ref="VMB55:VMD55"/>
    <mergeCell ref="VMJ55:VML55"/>
    <mergeCell ref="VMR55:VMT55"/>
    <mergeCell ref="VMZ55:VNB55"/>
    <mergeCell ref="VKF55:VKH55"/>
    <mergeCell ref="VKN55:VKP55"/>
    <mergeCell ref="VKV55:VKX55"/>
    <mergeCell ref="VLD55:VLF55"/>
    <mergeCell ref="VLL55:VLN55"/>
    <mergeCell ref="VIR55:VIT55"/>
    <mergeCell ref="VIZ55:VJB55"/>
    <mergeCell ref="VJH55:VJJ55"/>
    <mergeCell ref="VJP55:VJR55"/>
    <mergeCell ref="VJX55:VJZ55"/>
    <mergeCell ref="VHD55:VHF55"/>
    <mergeCell ref="VHL55:VHN55"/>
    <mergeCell ref="VHT55:VHV55"/>
    <mergeCell ref="VIB55:VID55"/>
    <mergeCell ref="VIJ55:VIL55"/>
    <mergeCell ref="VFP55:VFR55"/>
    <mergeCell ref="VFX55:VFZ55"/>
    <mergeCell ref="VGF55:VGH55"/>
    <mergeCell ref="VGN55:VGP55"/>
    <mergeCell ref="VGV55:VGX55"/>
    <mergeCell ref="VEB55:VED55"/>
    <mergeCell ref="VEJ55:VEL55"/>
    <mergeCell ref="VER55:VET55"/>
    <mergeCell ref="VEZ55:VFB55"/>
    <mergeCell ref="VFH55:VFJ55"/>
    <mergeCell ref="VCN55:VCP55"/>
    <mergeCell ref="VCV55:VCX55"/>
    <mergeCell ref="VDD55:VDF55"/>
    <mergeCell ref="VDL55:VDN55"/>
    <mergeCell ref="VDT55:VDV55"/>
    <mergeCell ref="VAZ55:VBB55"/>
    <mergeCell ref="VBH55:VBJ55"/>
    <mergeCell ref="VBP55:VBR55"/>
    <mergeCell ref="VBX55:VBZ55"/>
    <mergeCell ref="VCF55:VCH55"/>
    <mergeCell ref="UZL55:UZN55"/>
    <mergeCell ref="UZT55:UZV55"/>
    <mergeCell ref="VAB55:VAD55"/>
    <mergeCell ref="VAJ55:VAL55"/>
    <mergeCell ref="VAR55:VAT55"/>
    <mergeCell ref="UXX55:UXZ55"/>
    <mergeCell ref="UYF55:UYH55"/>
    <mergeCell ref="UYN55:UYP55"/>
    <mergeCell ref="UYV55:UYX55"/>
    <mergeCell ref="UZD55:UZF55"/>
    <mergeCell ref="UWJ55:UWL55"/>
    <mergeCell ref="UWR55:UWT55"/>
    <mergeCell ref="UWZ55:UXB55"/>
    <mergeCell ref="UXH55:UXJ55"/>
    <mergeCell ref="UXP55:UXR55"/>
    <mergeCell ref="UUV55:UUX55"/>
    <mergeCell ref="UVD55:UVF55"/>
    <mergeCell ref="UVL55:UVN55"/>
    <mergeCell ref="UVT55:UVV55"/>
    <mergeCell ref="UWB55:UWD55"/>
    <mergeCell ref="UTH55:UTJ55"/>
    <mergeCell ref="UTP55:UTR55"/>
    <mergeCell ref="UTX55:UTZ55"/>
    <mergeCell ref="UUF55:UUH55"/>
    <mergeCell ref="UUN55:UUP55"/>
    <mergeCell ref="URT55:URV55"/>
    <mergeCell ref="USB55:USD55"/>
    <mergeCell ref="USJ55:USL55"/>
    <mergeCell ref="USR55:UST55"/>
    <mergeCell ref="USZ55:UTB55"/>
    <mergeCell ref="UQF55:UQH55"/>
    <mergeCell ref="UQN55:UQP55"/>
    <mergeCell ref="UQV55:UQX55"/>
    <mergeCell ref="URD55:URF55"/>
    <mergeCell ref="URL55:URN55"/>
    <mergeCell ref="UOR55:UOT55"/>
    <mergeCell ref="UOZ55:UPB55"/>
    <mergeCell ref="UPH55:UPJ55"/>
    <mergeCell ref="UPP55:UPR55"/>
    <mergeCell ref="UPX55:UPZ55"/>
    <mergeCell ref="UND55:UNF55"/>
    <mergeCell ref="UNL55:UNN55"/>
    <mergeCell ref="UNT55:UNV55"/>
    <mergeCell ref="UOB55:UOD55"/>
    <mergeCell ref="UOJ55:UOL55"/>
    <mergeCell ref="ULP55:ULR55"/>
    <mergeCell ref="ULX55:ULZ55"/>
    <mergeCell ref="UMF55:UMH55"/>
    <mergeCell ref="UMN55:UMP55"/>
    <mergeCell ref="UMV55:UMX55"/>
    <mergeCell ref="UKB55:UKD55"/>
    <mergeCell ref="UKJ55:UKL55"/>
    <mergeCell ref="UKR55:UKT55"/>
    <mergeCell ref="UKZ55:ULB55"/>
    <mergeCell ref="ULH55:ULJ55"/>
    <mergeCell ref="UIN55:UIP55"/>
    <mergeCell ref="UIV55:UIX55"/>
    <mergeCell ref="UJD55:UJF55"/>
    <mergeCell ref="UJL55:UJN55"/>
    <mergeCell ref="UJT55:UJV55"/>
    <mergeCell ref="UGZ55:UHB55"/>
    <mergeCell ref="UHH55:UHJ55"/>
    <mergeCell ref="UHP55:UHR55"/>
    <mergeCell ref="UHX55:UHZ55"/>
    <mergeCell ref="UIF55:UIH55"/>
    <mergeCell ref="UFL55:UFN55"/>
    <mergeCell ref="UFT55:UFV55"/>
    <mergeCell ref="UGB55:UGD55"/>
    <mergeCell ref="UGJ55:UGL55"/>
    <mergeCell ref="UGR55:UGT55"/>
    <mergeCell ref="UDX55:UDZ55"/>
    <mergeCell ref="UEF55:UEH55"/>
    <mergeCell ref="UEN55:UEP55"/>
    <mergeCell ref="UEV55:UEX55"/>
    <mergeCell ref="UFD55:UFF55"/>
    <mergeCell ref="UCJ55:UCL55"/>
    <mergeCell ref="UCR55:UCT55"/>
    <mergeCell ref="UCZ55:UDB55"/>
    <mergeCell ref="UDH55:UDJ55"/>
    <mergeCell ref="UDP55:UDR55"/>
    <mergeCell ref="UAV55:UAX55"/>
    <mergeCell ref="UBD55:UBF55"/>
    <mergeCell ref="UBL55:UBN55"/>
    <mergeCell ref="UBT55:UBV55"/>
    <mergeCell ref="UCB55:UCD55"/>
    <mergeCell ref="TZH55:TZJ55"/>
    <mergeCell ref="TZP55:TZR55"/>
    <mergeCell ref="TZX55:TZZ55"/>
    <mergeCell ref="UAF55:UAH55"/>
    <mergeCell ref="UAN55:UAP55"/>
    <mergeCell ref="TXT55:TXV55"/>
    <mergeCell ref="TYB55:TYD55"/>
    <mergeCell ref="TYJ55:TYL55"/>
    <mergeCell ref="TYR55:TYT55"/>
    <mergeCell ref="TYZ55:TZB55"/>
    <mergeCell ref="TWF55:TWH55"/>
    <mergeCell ref="TWN55:TWP55"/>
    <mergeCell ref="TWV55:TWX55"/>
    <mergeCell ref="TXD55:TXF55"/>
    <mergeCell ref="TXL55:TXN55"/>
    <mergeCell ref="TUR55:TUT55"/>
    <mergeCell ref="TUZ55:TVB55"/>
    <mergeCell ref="TVH55:TVJ55"/>
    <mergeCell ref="TVP55:TVR55"/>
    <mergeCell ref="TVX55:TVZ55"/>
    <mergeCell ref="TTD55:TTF55"/>
    <mergeCell ref="TTL55:TTN55"/>
    <mergeCell ref="TTT55:TTV55"/>
    <mergeCell ref="TUB55:TUD55"/>
    <mergeCell ref="TUJ55:TUL55"/>
    <mergeCell ref="TRP55:TRR55"/>
    <mergeCell ref="TRX55:TRZ55"/>
    <mergeCell ref="TSF55:TSH55"/>
    <mergeCell ref="TSN55:TSP55"/>
    <mergeCell ref="TSV55:TSX55"/>
    <mergeCell ref="TQB55:TQD55"/>
    <mergeCell ref="TQJ55:TQL55"/>
    <mergeCell ref="TQR55:TQT55"/>
    <mergeCell ref="TQZ55:TRB55"/>
    <mergeCell ref="TRH55:TRJ55"/>
    <mergeCell ref="TON55:TOP55"/>
    <mergeCell ref="TOV55:TOX55"/>
    <mergeCell ref="TPD55:TPF55"/>
    <mergeCell ref="TPL55:TPN55"/>
    <mergeCell ref="TPT55:TPV55"/>
    <mergeCell ref="TMZ55:TNB55"/>
    <mergeCell ref="TNH55:TNJ55"/>
    <mergeCell ref="TNP55:TNR55"/>
    <mergeCell ref="TNX55:TNZ55"/>
    <mergeCell ref="TOF55:TOH55"/>
    <mergeCell ref="TLL55:TLN55"/>
    <mergeCell ref="TLT55:TLV55"/>
    <mergeCell ref="TMB55:TMD55"/>
    <mergeCell ref="TMJ55:TML55"/>
    <mergeCell ref="TMR55:TMT55"/>
    <mergeCell ref="TJX55:TJZ55"/>
    <mergeCell ref="TKF55:TKH55"/>
    <mergeCell ref="TKN55:TKP55"/>
    <mergeCell ref="TKV55:TKX55"/>
    <mergeCell ref="TLD55:TLF55"/>
    <mergeCell ref="TIJ55:TIL55"/>
    <mergeCell ref="TIR55:TIT55"/>
    <mergeCell ref="TIZ55:TJB55"/>
    <mergeCell ref="TJH55:TJJ55"/>
    <mergeCell ref="TJP55:TJR55"/>
    <mergeCell ref="TGV55:TGX55"/>
    <mergeCell ref="THD55:THF55"/>
    <mergeCell ref="THL55:THN55"/>
    <mergeCell ref="THT55:THV55"/>
    <mergeCell ref="TIB55:TID55"/>
    <mergeCell ref="TFH55:TFJ55"/>
    <mergeCell ref="TFP55:TFR55"/>
    <mergeCell ref="TFX55:TFZ55"/>
    <mergeCell ref="TGF55:TGH55"/>
    <mergeCell ref="TGN55:TGP55"/>
    <mergeCell ref="TDT55:TDV55"/>
    <mergeCell ref="TEB55:TED55"/>
    <mergeCell ref="TEJ55:TEL55"/>
    <mergeCell ref="TER55:TET55"/>
    <mergeCell ref="TEZ55:TFB55"/>
    <mergeCell ref="TCF55:TCH55"/>
    <mergeCell ref="TCN55:TCP55"/>
    <mergeCell ref="TCV55:TCX55"/>
    <mergeCell ref="TDD55:TDF55"/>
    <mergeCell ref="TDL55:TDN55"/>
    <mergeCell ref="TAR55:TAT55"/>
    <mergeCell ref="TAZ55:TBB55"/>
    <mergeCell ref="TBH55:TBJ55"/>
    <mergeCell ref="TBP55:TBR55"/>
    <mergeCell ref="TBX55:TBZ55"/>
    <mergeCell ref="SZD55:SZF55"/>
    <mergeCell ref="SZL55:SZN55"/>
    <mergeCell ref="SZT55:SZV55"/>
    <mergeCell ref="TAB55:TAD55"/>
    <mergeCell ref="TAJ55:TAL55"/>
    <mergeCell ref="SXP55:SXR55"/>
    <mergeCell ref="SXX55:SXZ55"/>
    <mergeCell ref="SYF55:SYH55"/>
    <mergeCell ref="SYN55:SYP55"/>
    <mergeCell ref="SYV55:SYX55"/>
    <mergeCell ref="SWB55:SWD55"/>
    <mergeCell ref="SWJ55:SWL55"/>
    <mergeCell ref="SWR55:SWT55"/>
    <mergeCell ref="SWZ55:SXB55"/>
    <mergeCell ref="SXH55:SXJ55"/>
    <mergeCell ref="SUN55:SUP55"/>
    <mergeCell ref="SUV55:SUX55"/>
    <mergeCell ref="SVD55:SVF55"/>
    <mergeCell ref="SVL55:SVN55"/>
    <mergeCell ref="SVT55:SVV55"/>
    <mergeCell ref="SSZ55:STB55"/>
    <mergeCell ref="STH55:STJ55"/>
    <mergeCell ref="STP55:STR55"/>
    <mergeCell ref="STX55:STZ55"/>
    <mergeCell ref="SUF55:SUH55"/>
    <mergeCell ref="SRL55:SRN55"/>
    <mergeCell ref="SRT55:SRV55"/>
    <mergeCell ref="SSB55:SSD55"/>
    <mergeCell ref="SSJ55:SSL55"/>
    <mergeCell ref="SSR55:SST55"/>
    <mergeCell ref="SPX55:SPZ55"/>
    <mergeCell ref="SQF55:SQH55"/>
    <mergeCell ref="SQN55:SQP55"/>
    <mergeCell ref="SQV55:SQX55"/>
    <mergeCell ref="SRD55:SRF55"/>
    <mergeCell ref="SOJ55:SOL55"/>
    <mergeCell ref="SOR55:SOT55"/>
    <mergeCell ref="SOZ55:SPB55"/>
    <mergeCell ref="SPH55:SPJ55"/>
    <mergeCell ref="SPP55:SPR55"/>
    <mergeCell ref="SMV55:SMX55"/>
    <mergeCell ref="SND55:SNF55"/>
    <mergeCell ref="SNL55:SNN55"/>
    <mergeCell ref="SNT55:SNV55"/>
    <mergeCell ref="SOB55:SOD55"/>
    <mergeCell ref="SLH55:SLJ55"/>
    <mergeCell ref="SLP55:SLR55"/>
    <mergeCell ref="SLX55:SLZ55"/>
    <mergeCell ref="SMF55:SMH55"/>
    <mergeCell ref="SMN55:SMP55"/>
    <mergeCell ref="SJT55:SJV55"/>
    <mergeCell ref="SKB55:SKD55"/>
    <mergeCell ref="SKJ55:SKL55"/>
    <mergeCell ref="SKR55:SKT55"/>
    <mergeCell ref="SKZ55:SLB55"/>
    <mergeCell ref="SIF55:SIH55"/>
    <mergeCell ref="SIN55:SIP55"/>
    <mergeCell ref="SIV55:SIX55"/>
    <mergeCell ref="SJD55:SJF55"/>
    <mergeCell ref="SJL55:SJN55"/>
    <mergeCell ref="SGR55:SGT55"/>
    <mergeCell ref="SGZ55:SHB55"/>
    <mergeCell ref="SHH55:SHJ55"/>
    <mergeCell ref="SHP55:SHR55"/>
    <mergeCell ref="SHX55:SHZ55"/>
    <mergeCell ref="SFD55:SFF55"/>
    <mergeCell ref="SFL55:SFN55"/>
    <mergeCell ref="SFT55:SFV55"/>
    <mergeCell ref="SGB55:SGD55"/>
    <mergeCell ref="SGJ55:SGL55"/>
    <mergeCell ref="SDP55:SDR55"/>
    <mergeCell ref="SDX55:SDZ55"/>
    <mergeCell ref="SEF55:SEH55"/>
    <mergeCell ref="SEN55:SEP55"/>
    <mergeCell ref="SEV55:SEX55"/>
    <mergeCell ref="SCB55:SCD55"/>
    <mergeCell ref="SCJ55:SCL55"/>
    <mergeCell ref="SCR55:SCT55"/>
    <mergeCell ref="SCZ55:SDB55"/>
    <mergeCell ref="SDH55:SDJ55"/>
    <mergeCell ref="SAN55:SAP55"/>
    <mergeCell ref="SAV55:SAX55"/>
    <mergeCell ref="SBD55:SBF55"/>
    <mergeCell ref="SBL55:SBN55"/>
    <mergeCell ref="SBT55:SBV55"/>
    <mergeCell ref="RYZ55:RZB55"/>
    <mergeCell ref="RZH55:RZJ55"/>
    <mergeCell ref="RZP55:RZR55"/>
    <mergeCell ref="RZX55:RZZ55"/>
    <mergeCell ref="SAF55:SAH55"/>
    <mergeCell ref="RXL55:RXN55"/>
    <mergeCell ref="RXT55:RXV55"/>
    <mergeCell ref="RYB55:RYD55"/>
    <mergeCell ref="RYJ55:RYL55"/>
    <mergeCell ref="RYR55:RYT55"/>
    <mergeCell ref="RVX55:RVZ55"/>
    <mergeCell ref="RWF55:RWH55"/>
    <mergeCell ref="RWN55:RWP55"/>
    <mergeCell ref="RWV55:RWX55"/>
    <mergeCell ref="RXD55:RXF55"/>
    <mergeCell ref="RUJ55:RUL55"/>
    <mergeCell ref="RUR55:RUT55"/>
    <mergeCell ref="RUZ55:RVB55"/>
    <mergeCell ref="RVH55:RVJ55"/>
    <mergeCell ref="RVP55:RVR55"/>
    <mergeCell ref="RSV55:RSX55"/>
    <mergeCell ref="RTD55:RTF55"/>
    <mergeCell ref="RTL55:RTN55"/>
    <mergeCell ref="RTT55:RTV55"/>
    <mergeCell ref="RUB55:RUD55"/>
    <mergeCell ref="RRH55:RRJ55"/>
    <mergeCell ref="RRP55:RRR55"/>
    <mergeCell ref="RRX55:RRZ55"/>
    <mergeCell ref="RSF55:RSH55"/>
    <mergeCell ref="RSN55:RSP55"/>
    <mergeCell ref="RPT55:RPV55"/>
    <mergeCell ref="RQB55:RQD55"/>
    <mergeCell ref="RQJ55:RQL55"/>
    <mergeCell ref="RQR55:RQT55"/>
    <mergeCell ref="RQZ55:RRB55"/>
    <mergeCell ref="ROF55:ROH55"/>
    <mergeCell ref="RON55:ROP55"/>
    <mergeCell ref="ROV55:ROX55"/>
    <mergeCell ref="RPD55:RPF55"/>
    <mergeCell ref="RPL55:RPN55"/>
    <mergeCell ref="RMR55:RMT55"/>
    <mergeCell ref="RMZ55:RNB55"/>
    <mergeCell ref="RNH55:RNJ55"/>
    <mergeCell ref="RNP55:RNR55"/>
    <mergeCell ref="RNX55:RNZ55"/>
    <mergeCell ref="RLD55:RLF55"/>
    <mergeCell ref="RLL55:RLN55"/>
    <mergeCell ref="RLT55:RLV55"/>
    <mergeCell ref="RMB55:RMD55"/>
    <mergeCell ref="RMJ55:RML55"/>
    <mergeCell ref="RJP55:RJR55"/>
    <mergeCell ref="RJX55:RJZ55"/>
    <mergeCell ref="RKF55:RKH55"/>
    <mergeCell ref="RKN55:RKP55"/>
    <mergeCell ref="RKV55:RKX55"/>
    <mergeCell ref="RIB55:RID55"/>
    <mergeCell ref="RIJ55:RIL55"/>
    <mergeCell ref="RIR55:RIT55"/>
    <mergeCell ref="RIZ55:RJB55"/>
    <mergeCell ref="RJH55:RJJ55"/>
    <mergeCell ref="RGN55:RGP55"/>
    <mergeCell ref="RGV55:RGX55"/>
    <mergeCell ref="RHD55:RHF55"/>
    <mergeCell ref="RHL55:RHN55"/>
    <mergeCell ref="RHT55:RHV55"/>
    <mergeCell ref="REZ55:RFB55"/>
    <mergeCell ref="RFH55:RFJ55"/>
    <mergeCell ref="RFP55:RFR55"/>
    <mergeCell ref="RFX55:RFZ55"/>
    <mergeCell ref="RGF55:RGH55"/>
    <mergeCell ref="RDL55:RDN55"/>
    <mergeCell ref="RDT55:RDV55"/>
    <mergeCell ref="REB55:RED55"/>
    <mergeCell ref="REJ55:REL55"/>
    <mergeCell ref="RER55:RET55"/>
    <mergeCell ref="RBX55:RBZ55"/>
    <mergeCell ref="RCF55:RCH55"/>
    <mergeCell ref="RCN55:RCP55"/>
    <mergeCell ref="RCV55:RCX55"/>
    <mergeCell ref="RDD55:RDF55"/>
    <mergeCell ref="RAJ55:RAL55"/>
    <mergeCell ref="RAR55:RAT55"/>
    <mergeCell ref="RAZ55:RBB55"/>
    <mergeCell ref="RBH55:RBJ55"/>
    <mergeCell ref="RBP55:RBR55"/>
    <mergeCell ref="QYV55:QYX55"/>
    <mergeCell ref="QZD55:QZF55"/>
    <mergeCell ref="QZL55:QZN55"/>
    <mergeCell ref="QZT55:QZV55"/>
    <mergeCell ref="RAB55:RAD55"/>
    <mergeCell ref="QXH55:QXJ55"/>
    <mergeCell ref="QXP55:QXR55"/>
    <mergeCell ref="QXX55:QXZ55"/>
    <mergeCell ref="QYF55:QYH55"/>
    <mergeCell ref="QYN55:QYP55"/>
    <mergeCell ref="QVT55:QVV55"/>
    <mergeCell ref="QWB55:QWD55"/>
    <mergeCell ref="QWJ55:QWL55"/>
    <mergeCell ref="QWR55:QWT55"/>
    <mergeCell ref="QWZ55:QXB55"/>
    <mergeCell ref="QUF55:QUH55"/>
    <mergeCell ref="QUN55:QUP55"/>
    <mergeCell ref="QUV55:QUX55"/>
    <mergeCell ref="QVD55:QVF55"/>
    <mergeCell ref="QVL55:QVN55"/>
    <mergeCell ref="QSR55:QST55"/>
    <mergeCell ref="QSZ55:QTB55"/>
    <mergeCell ref="QTH55:QTJ55"/>
    <mergeCell ref="QTP55:QTR55"/>
    <mergeCell ref="QTX55:QTZ55"/>
    <mergeCell ref="QRD55:QRF55"/>
    <mergeCell ref="QRL55:QRN55"/>
    <mergeCell ref="QRT55:QRV55"/>
    <mergeCell ref="QSB55:QSD55"/>
    <mergeCell ref="QSJ55:QSL55"/>
    <mergeCell ref="QPP55:QPR55"/>
    <mergeCell ref="QPX55:QPZ55"/>
    <mergeCell ref="QQF55:QQH55"/>
    <mergeCell ref="QQN55:QQP55"/>
    <mergeCell ref="QQV55:QQX55"/>
    <mergeCell ref="QOB55:QOD55"/>
    <mergeCell ref="QOJ55:QOL55"/>
    <mergeCell ref="QOR55:QOT55"/>
    <mergeCell ref="QOZ55:QPB55"/>
    <mergeCell ref="QPH55:QPJ55"/>
    <mergeCell ref="QMN55:QMP55"/>
    <mergeCell ref="QMV55:QMX55"/>
    <mergeCell ref="QND55:QNF55"/>
    <mergeCell ref="QNL55:QNN55"/>
    <mergeCell ref="QNT55:QNV55"/>
    <mergeCell ref="QKZ55:QLB55"/>
    <mergeCell ref="QLH55:QLJ55"/>
    <mergeCell ref="QLP55:QLR55"/>
    <mergeCell ref="QLX55:QLZ55"/>
    <mergeCell ref="QMF55:QMH55"/>
    <mergeCell ref="QJL55:QJN55"/>
    <mergeCell ref="QJT55:QJV55"/>
    <mergeCell ref="QKB55:QKD55"/>
    <mergeCell ref="QKJ55:QKL55"/>
    <mergeCell ref="QKR55:QKT55"/>
    <mergeCell ref="QHX55:QHZ55"/>
    <mergeCell ref="QIF55:QIH55"/>
    <mergeCell ref="QIN55:QIP55"/>
    <mergeCell ref="QIV55:QIX55"/>
    <mergeCell ref="QJD55:QJF55"/>
    <mergeCell ref="QGJ55:QGL55"/>
    <mergeCell ref="QGR55:QGT55"/>
    <mergeCell ref="QGZ55:QHB55"/>
    <mergeCell ref="QHH55:QHJ55"/>
    <mergeCell ref="QHP55:QHR55"/>
    <mergeCell ref="QEV55:QEX55"/>
    <mergeCell ref="QFD55:QFF55"/>
    <mergeCell ref="QFL55:QFN55"/>
    <mergeCell ref="QFT55:QFV55"/>
    <mergeCell ref="QGB55:QGD55"/>
    <mergeCell ref="QDH55:QDJ55"/>
    <mergeCell ref="QDP55:QDR55"/>
    <mergeCell ref="QDX55:QDZ55"/>
    <mergeCell ref="QEF55:QEH55"/>
    <mergeCell ref="QEN55:QEP55"/>
    <mergeCell ref="QBT55:QBV55"/>
    <mergeCell ref="QCB55:QCD55"/>
    <mergeCell ref="QCJ55:QCL55"/>
    <mergeCell ref="QCR55:QCT55"/>
    <mergeCell ref="QCZ55:QDB55"/>
    <mergeCell ref="QAF55:QAH55"/>
    <mergeCell ref="QAN55:QAP55"/>
    <mergeCell ref="QAV55:QAX55"/>
    <mergeCell ref="QBD55:QBF55"/>
    <mergeCell ref="QBL55:QBN55"/>
    <mergeCell ref="PYR55:PYT55"/>
    <mergeCell ref="PYZ55:PZB55"/>
    <mergeCell ref="PZH55:PZJ55"/>
    <mergeCell ref="PZP55:PZR55"/>
    <mergeCell ref="PZX55:PZZ55"/>
    <mergeCell ref="PXD55:PXF55"/>
    <mergeCell ref="PXL55:PXN55"/>
    <mergeCell ref="PXT55:PXV55"/>
    <mergeCell ref="PYB55:PYD55"/>
    <mergeCell ref="PYJ55:PYL55"/>
    <mergeCell ref="PVP55:PVR55"/>
    <mergeCell ref="PVX55:PVZ55"/>
    <mergeCell ref="PWF55:PWH55"/>
    <mergeCell ref="PWN55:PWP55"/>
    <mergeCell ref="PWV55:PWX55"/>
    <mergeCell ref="PUB55:PUD55"/>
    <mergeCell ref="PUJ55:PUL55"/>
    <mergeCell ref="PUR55:PUT55"/>
    <mergeCell ref="PUZ55:PVB55"/>
    <mergeCell ref="PVH55:PVJ55"/>
    <mergeCell ref="PSN55:PSP55"/>
    <mergeCell ref="PSV55:PSX55"/>
    <mergeCell ref="PTD55:PTF55"/>
    <mergeCell ref="PTL55:PTN55"/>
    <mergeCell ref="PTT55:PTV55"/>
    <mergeCell ref="PQZ55:PRB55"/>
    <mergeCell ref="PRH55:PRJ55"/>
    <mergeCell ref="PRP55:PRR55"/>
    <mergeCell ref="PRX55:PRZ55"/>
    <mergeCell ref="PSF55:PSH55"/>
    <mergeCell ref="PPL55:PPN55"/>
    <mergeCell ref="PPT55:PPV55"/>
    <mergeCell ref="PQB55:PQD55"/>
    <mergeCell ref="PQJ55:PQL55"/>
    <mergeCell ref="PQR55:PQT55"/>
    <mergeCell ref="PNX55:PNZ55"/>
    <mergeCell ref="POF55:POH55"/>
    <mergeCell ref="PON55:POP55"/>
    <mergeCell ref="POV55:POX55"/>
    <mergeCell ref="PPD55:PPF55"/>
    <mergeCell ref="PMJ55:PML55"/>
    <mergeCell ref="PMR55:PMT55"/>
    <mergeCell ref="PMZ55:PNB55"/>
    <mergeCell ref="PNH55:PNJ55"/>
    <mergeCell ref="PNP55:PNR55"/>
    <mergeCell ref="PKV55:PKX55"/>
    <mergeCell ref="PLD55:PLF55"/>
    <mergeCell ref="PLL55:PLN55"/>
    <mergeCell ref="PLT55:PLV55"/>
    <mergeCell ref="PMB55:PMD55"/>
    <mergeCell ref="PJH55:PJJ55"/>
    <mergeCell ref="PJP55:PJR55"/>
    <mergeCell ref="PJX55:PJZ55"/>
    <mergeCell ref="PKF55:PKH55"/>
    <mergeCell ref="PKN55:PKP55"/>
    <mergeCell ref="PHT55:PHV55"/>
    <mergeCell ref="PIB55:PID55"/>
    <mergeCell ref="PIJ55:PIL55"/>
    <mergeCell ref="PIR55:PIT55"/>
    <mergeCell ref="PIZ55:PJB55"/>
    <mergeCell ref="PGF55:PGH55"/>
    <mergeCell ref="PGN55:PGP55"/>
    <mergeCell ref="PGV55:PGX55"/>
    <mergeCell ref="PHD55:PHF55"/>
    <mergeCell ref="PHL55:PHN55"/>
    <mergeCell ref="PER55:PET55"/>
    <mergeCell ref="PEZ55:PFB55"/>
    <mergeCell ref="PFH55:PFJ55"/>
    <mergeCell ref="PFP55:PFR55"/>
    <mergeCell ref="PFX55:PFZ55"/>
    <mergeCell ref="PDD55:PDF55"/>
    <mergeCell ref="PDL55:PDN55"/>
    <mergeCell ref="PDT55:PDV55"/>
    <mergeCell ref="PEB55:PED55"/>
    <mergeCell ref="PEJ55:PEL55"/>
    <mergeCell ref="PBP55:PBR55"/>
    <mergeCell ref="PBX55:PBZ55"/>
    <mergeCell ref="PCF55:PCH55"/>
    <mergeCell ref="PCN55:PCP55"/>
    <mergeCell ref="PCV55:PCX55"/>
    <mergeCell ref="PAB55:PAD55"/>
    <mergeCell ref="PAJ55:PAL55"/>
    <mergeCell ref="PAR55:PAT55"/>
    <mergeCell ref="PAZ55:PBB55"/>
    <mergeCell ref="PBH55:PBJ55"/>
    <mergeCell ref="OYN55:OYP55"/>
    <mergeCell ref="OYV55:OYX55"/>
    <mergeCell ref="OZD55:OZF55"/>
    <mergeCell ref="OZL55:OZN55"/>
    <mergeCell ref="OZT55:OZV55"/>
    <mergeCell ref="OWZ55:OXB55"/>
    <mergeCell ref="OXH55:OXJ55"/>
    <mergeCell ref="OXP55:OXR55"/>
    <mergeCell ref="OXX55:OXZ55"/>
    <mergeCell ref="OYF55:OYH55"/>
    <mergeCell ref="OVL55:OVN55"/>
    <mergeCell ref="OVT55:OVV55"/>
    <mergeCell ref="OWB55:OWD55"/>
    <mergeCell ref="OWJ55:OWL55"/>
    <mergeCell ref="OWR55:OWT55"/>
    <mergeCell ref="OTX55:OTZ55"/>
    <mergeCell ref="OUF55:OUH55"/>
    <mergeCell ref="OUN55:OUP55"/>
    <mergeCell ref="OUV55:OUX55"/>
    <mergeCell ref="OVD55:OVF55"/>
    <mergeCell ref="OSJ55:OSL55"/>
    <mergeCell ref="OSR55:OST55"/>
    <mergeCell ref="OSZ55:OTB55"/>
    <mergeCell ref="OTH55:OTJ55"/>
    <mergeCell ref="OTP55:OTR55"/>
    <mergeCell ref="OQV55:OQX55"/>
    <mergeCell ref="ORD55:ORF55"/>
    <mergeCell ref="ORL55:ORN55"/>
    <mergeCell ref="ORT55:ORV55"/>
    <mergeCell ref="OSB55:OSD55"/>
    <mergeCell ref="OPH55:OPJ55"/>
    <mergeCell ref="OPP55:OPR55"/>
    <mergeCell ref="OPX55:OPZ55"/>
    <mergeCell ref="OQF55:OQH55"/>
    <mergeCell ref="OQN55:OQP55"/>
    <mergeCell ref="ONT55:ONV55"/>
    <mergeCell ref="OOB55:OOD55"/>
    <mergeCell ref="OOJ55:OOL55"/>
    <mergeCell ref="OOR55:OOT55"/>
    <mergeCell ref="OOZ55:OPB55"/>
    <mergeCell ref="OMF55:OMH55"/>
    <mergeCell ref="OMN55:OMP55"/>
    <mergeCell ref="OMV55:OMX55"/>
    <mergeCell ref="OND55:ONF55"/>
    <mergeCell ref="ONL55:ONN55"/>
    <mergeCell ref="OKR55:OKT55"/>
    <mergeCell ref="OKZ55:OLB55"/>
    <mergeCell ref="OLH55:OLJ55"/>
    <mergeCell ref="OLP55:OLR55"/>
    <mergeCell ref="OLX55:OLZ55"/>
    <mergeCell ref="OJD55:OJF55"/>
    <mergeCell ref="OJL55:OJN55"/>
    <mergeCell ref="OJT55:OJV55"/>
    <mergeCell ref="OKB55:OKD55"/>
    <mergeCell ref="OKJ55:OKL55"/>
    <mergeCell ref="OHP55:OHR55"/>
    <mergeCell ref="OHX55:OHZ55"/>
    <mergeCell ref="OIF55:OIH55"/>
    <mergeCell ref="OIN55:OIP55"/>
    <mergeCell ref="OIV55:OIX55"/>
    <mergeCell ref="OGB55:OGD55"/>
    <mergeCell ref="OGJ55:OGL55"/>
    <mergeCell ref="OGR55:OGT55"/>
    <mergeCell ref="OGZ55:OHB55"/>
    <mergeCell ref="OHH55:OHJ55"/>
    <mergeCell ref="OEN55:OEP55"/>
    <mergeCell ref="OEV55:OEX55"/>
    <mergeCell ref="OFD55:OFF55"/>
    <mergeCell ref="OFL55:OFN55"/>
    <mergeCell ref="OFT55:OFV55"/>
    <mergeCell ref="OCZ55:ODB55"/>
    <mergeCell ref="ODH55:ODJ55"/>
    <mergeCell ref="ODP55:ODR55"/>
    <mergeCell ref="ODX55:ODZ55"/>
    <mergeCell ref="OEF55:OEH55"/>
    <mergeCell ref="OBL55:OBN55"/>
    <mergeCell ref="OBT55:OBV55"/>
    <mergeCell ref="OCB55:OCD55"/>
    <mergeCell ref="OCJ55:OCL55"/>
    <mergeCell ref="OCR55:OCT55"/>
    <mergeCell ref="NZX55:NZZ55"/>
    <mergeCell ref="OAF55:OAH55"/>
    <mergeCell ref="OAN55:OAP55"/>
    <mergeCell ref="OAV55:OAX55"/>
    <mergeCell ref="OBD55:OBF55"/>
    <mergeCell ref="NYJ55:NYL55"/>
    <mergeCell ref="NYR55:NYT55"/>
    <mergeCell ref="NYZ55:NZB55"/>
    <mergeCell ref="NZH55:NZJ55"/>
    <mergeCell ref="NZP55:NZR55"/>
    <mergeCell ref="NWV55:NWX55"/>
    <mergeCell ref="NXD55:NXF55"/>
    <mergeCell ref="NXL55:NXN55"/>
    <mergeCell ref="NXT55:NXV55"/>
    <mergeCell ref="NYB55:NYD55"/>
    <mergeCell ref="NVH55:NVJ55"/>
    <mergeCell ref="NVP55:NVR55"/>
    <mergeCell ref="NVX55:NVZ55"/>
    <mergeCell ref="NWF55:NWH55"/>
    <mergeCell ref="NWN55:NWP55"/>
    <mergeCell ref="NTT55:NTV55"/>
    <mergeCell ref="NUB55:NUD55"/>
    <mergeCell ref="NUJ55:NUL55"/>
    <mergeCell ref="NUR55:NUT55"/>
    <mergeCell ref="NUZ55:NVB55"/>
    <mergeCell ref="NSF55:NSH55"/>
    <mergeCell ref="NSN55:NSP55"/>
    <mergeCell ref="NSV55:NSX55"/>
    <mergeCell ref="NTD55:NTF55"/>
    <mergeCell ref="NTL55:NTN55"/>
    <mergeCell ref="NQR55:NQT55"/>
    <mergeCell ref="NQZ55:NRB55"/>
    <mergeCell ref="NRH55:NRJ55"/>
    <mergeCell ref="NRP55:NRR55"/>
    <mergeCell ref="NRX55:NRZ55"/>
    <mergeCell ref="NPD55:NPF55"/>
    <mergeCell ref="NPL55:NPN55"/>
    <mergeCell ref="NPT55:NPV55"/>
    <mergeCell ref="NQB55:NQD55"/>
    <mergeCell ref="NQJ55:NQL55"/>
    <mergeCell ref="NNP55:NNR55"/>
    <mergeCell ref="NNX55:NNZ55"/>
    <mergeCell ref="NOF55:NOH55"/>
    <mergeCell ref="NON55:NOP55"/>
    <mergeCell ref="NOV55:NOX55"/>
    <mergeCell ref="NMB55:NMD55"/>
    <mergeCell ref="NMJ55:NML55"/>
    <mergeCell ref="NMR55:NMT55"/>
    <mergeCell ref="NMZ55:NNB55"/>
    <mergeCell ref="NNH55:NNJ55"/>
    <mergeCell ref="NKN55:NKP55"/>
    <mergeCell ref="NKV55:NKX55"/>
    <mergeCell ref="NLD55:NLF55"/>
    <mergeCell ref="NLL55:NLN55"/>
    <mergeCell ref="NLT55:NLV55"/>
    <mergeCell ref="NIZ55:NJB55"/>
    <mergeCell ref="NJH55:NJJ55"/>
    <mergeCell ref="NJP55:NJR55"/>
    <mergeCell ref="NJX55:NJZ55"/>
    <mergeCell ref="NKF55:NKH55"/>
    <mergeCell ref="NHL55:NHN55"/>
    <mergeCell ref="NHT55:NHV55"/>
    <mergeCell ref="NIB55:NID55"/>
    <mergeCell ref="NIJ55:NIL55"/>
    <mergeCell ref="NIR55:NIT55"/>
    <mergeCell ref="NFX55:NFZ55"/>
    <mergeCell ref="NGF55:NGH55"/>
    <mergeCell ref="NGN55:NGP55"/>
    <mergeCell ref="NGV55:NGX55"/>
    <mergeCell ref="NHD55:NHF55"/>
    <mergeCell ref="NEJ55:NEL55"/>
    <mergeCell ref="NER55:NET55"/>
    <mergeCell ref="NEZ55:NFB55"/>
    <mergeCell ref="NFH55:NFJ55"/>
    <mergeCell ref="NFP55:NFR55"/>
    <mergeCell ref="NCV55:NCX55"/>
    <mergeCell ref="NDD55:NDF55"/>
    <mergeCell ref="NDL55:NDN55"/>
    <mergeCell ref="NDT55:NDV55"/>
    <mergeCell ref="NEB55:NED55"/>
    <mergeCell ref="NBH55:NBJ55"/>
    <mergeCell ref="NBP55:NBR55"/>
    <mergeCell ref="NBX55:NBZ55"/>
    <mergeCell ref="NCF55:NCH55"/>
    <mergeCell ref="NCN55:NCP55"/>
    <mergeCell ref="MZT55:MZV55"/>
    <mergeCell ref="NAB55:NAD55"/>
    <mergeCell ref="NAJ55:NAL55"/>
    <mergeCell ref="NAR55:NAT55"/>
    <mergeCell ref="NAZ55:NBB55"/>
    <mergeCell ref="MYF55:MYH55"/>
    <mergeCell ref="MYN55:MYP55"/>
    <mergeCell ref="MYV55:MYX55"/>
    <mergeCell ref="MZD55:MZF55"/>
    <mergeCell ref="MZL55:MZN55"/>
    <mergeCell ref="MWR55:MWT55"/>
    <mergeCell ref="MWZ55:MXB55"/>
    <mergeCell ref="MXH55:MXJ55"/>
    <mergeCell ref="MXP55:MXR55"/>
    <mergeCell ref="MXX55:MXZ55"/>
    <mergeCell ref="MVD55:MVF55"/>
    <mergeCell ref="MVL55:MVN55"/>
    <mergeCell ref="MVT55:MVV55"/>
    <mergeCell ref="MWB55:MWD55"/>
    <mergeCell ref="MWJ55:MWL55"/>
    <mergeCell ref="MTP55:MTR55"/>
    <mergeCell ref="MTX55:MTZ55"/>
    <mergeCell ref="MUF55:MUH55"/>
    <mergeCell ref="MUN55:MUP55"/>
    <mergeCell ref="MUV55:MUX55"/>
    <mergeCell ref="MSB55:MSD55"/>
    <mergeCell ref="MSJ55:MSL55"/>
    <mergeCell ref="MSR55:MST55"/>
    <mergeCell ref="MSZ55:MTB55"/>
    <mergeCell ref="MTH55:MTJ55"/>
    <mergeCell ref="MQN55:MQP55"/>
    <mergeCell ref="MQV55:MQX55"/>
    <mergeCell ref="MRD55:MRF55"/>
    <mergeCell ref="MRL55:MRN55"/>
    <mergeCell ref="MRT55:MRV55"/>
    <mergeCell ref="MOZ55:MPB55"/>
    <mergeCell ref="MPH55:MPJ55"/>
    <mergeCell ref="MPP55:MPR55"/>
    <mergeCell ref="MPX55:MPZ55"/>
    <mergeCell ref="MQF55:MQH55"/>
    <mergeCell ref="MNL55:MNN55"/>
    <mergeCell ref="MNT55:MNV55"/>
    <mergeCell ref="MOB55:MOD55"/>
    <mergeCell ref="MOJ55:MOL55"/>
    <mergeCell ref="MOR55:MOT55"/>
    <mergeCell ref="MLX55:MLZ55"/>
    <mergeCell ref="MMF55:MMH55"/>
    <mergeCell ref="MMN55:MMP55"/>
    <mergeCell ref="MMV55:MMX55"/>
    <mergeCell ref="MND55:MNF55"/>
    <mergeCell ref="MKJ55:MKL55"/>
    <mergeCell ref="MKR55:MKT55"/>
    <mergeCell ref="MKZ55:MLB55"/>
    <mergeCell ref="MLH55:MLJ55"/>
    <mergeCell ref="MLP55:MLR55"/>
    <mergeCell ref="MIV55:MIX55"/>
    <mergeCell ref="MJD55:MJF55"/>
    <mergeCell ref="MJL55:MJN55"/>
    <mergeCell ref="MJT55:MJV55"/>
    <mergeCell ref="MKB55:MKD55"/>
    <mergeCell ref="MHH55:MHJ55"/>
    <mergeCell ref="MHP55:MHR55"/>
    <mergeCell ref="MHX55:MHZ55"/>
    <mergeCell ref="MIF55:MIH55"/>
    <mergeCell ref="MIN55:MIP55"/>
    <mergeCell ref="MFT55:MFV55"/>
    <mergeCell ref="MGB55:MGD55"/>
    <mergeCell ref="MGJ55:MGL55"/>
    <mergeCell ref="MGR55:MGT55"/>
    <mergeCell ref="MGZ55:MHB55"/>
    <mergeCell ref="MEF55:MEH55"/>
    <mergeCell ref="MEN55:MEP55"/>
    <mergeCell ref="MEV55:MEX55"/>
    <mergeCell ref="MFD55:MFF55"/>
    <mergeCell ref="MFL55:MFN55"/>
    <mergeCell ref="MCR55:MCT55"/>
    <mergeCell ref="MCZ55:MDB55"/>
    <mergeCell ref="MDH55:MDJ55"/>
    <mergeCell ref="MDP55:MDR55"/>
    <mergeCell ref="MDX55:MDZ55"/>
    <mergeCell ref="MBD55:MBF55"/>
    <mergeCell ref="MBL55:MBN55"/>
    <mergeCell ref="MBT55:MBV55"/>
    <mergeCell ref="MCB55:MCD55"/>
    <mergeCell ref="MCJ55:MCL55"/>
    <mergeCell ref="LZP55:LZR55"/>
    <mergeCell ref="LZX55:LZZ55"/>
    <mergeCell ref="MAF55:MAH55"/>
    <mergeCell ref="MAN55:MAP55"/>
    <mergeCell ref="MAV55:MAX55"/>
    <mergeCell ref="LYB55:LYD55"/>
    <mergeCell ref="LYJ55:LYL55"/>
    <mergeCell ref="LYR55:LYT55"/>
    <mergeCell ref="LYZ55:LZB55"/>
    <mergeCell ref="LZH55:LZJ55"/>
    <mergeCell ref="LWN55:LWP55"/>
    <mergeCell ref="LWV55:LWX55"/>
    <mergeCell ref="LXD55:LXF55"/>
    <mergeCell ref="LXL55:LXN55"/>
    <mergeCell ref="LXT55:LXV55"/>
    <mergeCell ref="LUZ55:LVB55"/>
    <mergeCell ref="LVH55:LVJ55"/>
    <mergeCell ref="LVP55:LVR55"/>
    <mergeCell ref="LVX55:LVZ55"/>
    <mergeCell ref="LWF55:LWH55"/>
    <mergeCell ref="LTL55:LTN55"/>
    <mergeCell ref="LTT55:LTV55"/>
    <mergeCell ref="LUB55:LUD55"/>
    <mergeCell ref="LUJ55:LUL55"/>
    <mergeCell ref="LUR55:LUT55"/>
    <mergeCell ref="LRX55:LRZ55"/>
    <mergeCell ref="LSF55:LSH55"/>
    <mergeCell ref="LSN55:LSP55"/>
    <mergeCell ref="LSV55:LSX55"/>
    <mergeCell ref="LTD55:LTF55"/>
    <mergeCell ref="LQJ55:LQL55"/>
    <mergeCell ref="LQR55:LQT55"/>
    <mergeCell ref="LQZ55:LRB55"/>
    <mergeCell ref="LRH55:LRJ55"/>
    <mergeCell ref="LRP55:LRR55"/>
    <mergeCell ref="LOV55:LOX55"/>
    <mergeCell ref="LPD55:LPF55"/>
    <mergeCell ref="LPL55:LPN55"/>
    <mergeCell ref="LPT55:LPV55"/>
    <mergeCell ref="LQB55:LQD55"/>
    <mergeCell ref="LNH55:LNJ55"/>
    <mergeCell ref="LNP55:LNR55"/>
    <mergeCell ref="LNX55:LNZ55"/>
    <mergeCell ref="LOF55:LOH55"/>
    <mergeCell ref="LON55:LOP55"/>
    <mergeCell ref="LLT55:LLV55"/>
    <mergeCell ref="LMB55:LMD55"/>
    <mergeCell ref="LMJ55:LML55"/>
    <mergeCell ref="LMR55:LMT55"/>
    <mergeCell ref="LMZ55:LNB55"/>
    <mergeCell ref="LKF55:LKH55"/>
    <mergeCell ref="LKN55:LKP55"/>
    <mergeCell ref="LKV55:LKX55"/>
    <mergeCell ref="LLD55:LLF55"/>
    <mergeCell ref="LLL55:LLN55"/>
    <mergeCell ref="LIR55:LIT55"/>
    <mergeCell ref="LIZ55:LJB55"/>
    <mergeCell ref="LJH55:LJJ55"/>
    <mergeCell ref="LJP55:LJR55"/>
    <mergeCell ref="LJX55:LJZ55"/>
    <mergeCell ref="LHD55:LHF55"/>
    <mergeCell ref="LHL55:LHN55"/>
    <mergeCell ref="LHT55:LHV55"/>
    <mergeCell ref="LIB55:LID55"/>
    <mergeCell ref="LIJ55:LIL55"/>
    <mergeCell ref="LFP55:LFR55"/>
    <mergeCell ref="LFX55:LFZ55"/>
    <mergeCell ref="LGF55:LGH55"/>
    <mergeCell ref="LGN55:LGP55"/>
    <mergeCell ref="LGV55:LGX55"/>
    <mergeCell ref="LEB55:LED55"/>
    <mergeCell ref="LEJ55:LEL55"/>
    <mergeCell ref="LER55:LET55"/>
    <mergeCell ref="LEZ55:LFB55"/>
    <mergeCell ref="LFH55:LFJ55"/>
    <mergeCell ref="LCN55:LCP55"/>
    <mergeCell ref="LCV55:LCX55"/>
    <mergeCell ref="LDD55:LDF55"/>
    <mergeCell ref="LDL55:LDN55"/>
    <mergeCell ref="LDT55:LDV55"/>
    <mergeCell ref="LAZ55:LBB55"/>
    <mergeCell ref="LBH55:LBJ55"/>
    <mergeCell ref="LBP55:LBR55"/>
    <mergeCell ref="LBX55:LBZ55"/>
    <mergeCell ref="LCF55:LCH55"/>
    <mergeCell ref="KZL55:KZN55"/>
    <mergeCell ref="KZT55:KZV55"/>
    <mergeCell ref="LAB55:LAD55"/>
    <mergeCell ref="LAJ55:LAL55"/>
    <mergeCell ref="LAR55:LAT55"/>
    <mergeCell ref="KXX55:KXZ55"/>
    <mergeCell ref="KYF55:KYH55"/>
    <mergeCell ref="KYN55:KYP55"/>
    <mergeCell ref="KYV55:KYX55"/>
    <mergeCell ref="KZD55:KZF55"/>
    <mergeCell ref="KWJ55:KWL55"/>
    <mergeCell ref="KWR55:KWT55"/>
    <mergeCell ref="KWZ55:KXB55"/>
    <mergeCell ref="KXH55:KXJ55"/>
    <mergeCell ref="KXP55:KXR55"/>
    <mergeCell ref="KUV55:KUX55"/>
    <mergeCell ref="KVD55:KVF55"/>
    <mergeCell ref="KVL55:KVN55"/>
    <mergeCell ref="KVT55:KVV55"/>
    <mergeCell ref="KWB55:KWD55"/>
    <mergeCell ref="KTH55:KTJ55"/>
    <mergeCell ref="KTP55:KTR55"/>
    <mergeCell ref="KTX55:KTZ55"/>
    <mergeCell ref="KUF55:KUH55"/>
    <mergeCell ref="KUN55:KUP55"/>
    <mergeCell ref="KRT55:KRV55"/>
    <mergeCell ref="KSB55:KSD55"/>
    <mergeCell ref="KSJ55:KSL55"/>
    <mergeCell ref="KSR55:KST55"/>
    <mergeCell ref="KSZ55:KTB55"/>
    <mergeCell ref="KQF55:KQH55"/>
    <mergeCell ref="KQN55:KQP55"/>
    <mergeCell ref="KQV55:KQX55"/>
    <mergeCell ref="KRD55:KRF55"/>
    <mergeCell ref="KRL55:KRN55"/>
    <mergeCell ref="KOR55:KOT55"/>
    <mergeCell ref="KOZ55:KPB55"/>
    <mergeCell ref="KPH55:KPJ55"/>
    <mergeCell ref="KPP55:KPR55"/>
    <mergeCell ref="KPX55:KPZ55"/>
    <mergeCell ref="KND55:KNF55"/>
    <mergeCell ref="KNL55:KNN55"/>
    <mergeCell ref="KNT55:KNV55"/>
    <mergeCell ref="KOB55:KOD55"/>
    <mergeCell ref="KOJ55:KOL55"/>
    <mergeCell ref="KLP55:KLR55"/>
    <mergeCell ref="KLX55:KLZ55"/>
    <mergeCell ref="KMF55:KMH55"/>
    <mergeCell ref="KMN55:KMP55"/>
    <mergeCell ref="KMV55:KMX55"/>
    <mergeCell ref="KKB55:KKD55"/>
    <mergeCell ref="KKJ55:KKL55"/>
    <mergeCell ref="KKR55:KKT55"/>
    <mergeCell ref="KKZ55:KLB55"/>
    <mergeCell ref="KLH55:KLJ55"/>
    <mergeCell ref="KIN55:KIP55"/>
    <mergeCell ref="KIV55:KIX55"/>
    <mergeCell ref="KJD55:KJF55"/>
    <mergeCell ref="KJL55:KJN55"/>
    <mergeCell ref="KJT55:KJV55"/>
    <mergeCell ref="KGZ55:KHB55"/>
    <mergeCell ref="KHH55:KHJ55"/>
    <mergeCell ref="KHP55:KHR55"/>
    <mergeCell ref="KHX55:KHZ55"/>
    <mergeCell ref="KIF55:KIH55"/>
    <mergeCell ref="KFL55:KFN55"/>
    <mergeCell ref="KFT55:KFV55"/>
    <mergeCell ref="KGB55:KGD55"/>
    <mergeCell ref="KGJ55:KGL55"/>
    <mergeCell ref="KGR55:KGT55"/>
    <mergeCell ref="KDX55:KDZ55"/>
    <mergeCell ref="KEF55:KEH55"/>
    <mergeCell ref="KEN55:KEP55"/>
    <mergeCell ref="KEV55:KEX55"/>
    <mergeCell ref="KFD55:KFF55"/>
    <mergeCell ref="KCJ55:KCL55"/>
    <mergeCell ref="KCR55:KCT55"/>
    <mergeCell ref="KCZ55:KDB55"/>
    <mergeCell ref="KDH55:KDJ55"/>
    <mergeCell ref="KDP55:KDR55"/>
    <mergeCell ref="KAV55:KAX55"/>
    <mergeCell ref="KBD55:KBF55"/>
    <mergeCell ref="KBL55:KBN55"/>
    <mergeCell ref="KBT55:KBV55"/>
    <mergeCell ref="KCB55:KCD55"/>
    <mergeCell ref="JZH55:JZJ55"/>
    <mergeCell ref="JZP55:JZR55"/>
    <mergeCell ref="JZX55:JZZ55"/>
    <mergeCell ref="KAF55:KAH55"/>
    <mergeCell ref="KAN55:KAP55"/>
    <mergeCell ref="JXT55:JXV55"/>
    <mergeCell ref="JYB55:JYD55"/>
    <mergeCell ref="JYJ55:JYL55"/>
    <mergeCell ref="JYR55:JYT55"/>
    <mergeCell ref="JYZ55:JZB55"/>
    <mergeCell ref="JWF55:JWH55"/>
    <mergeCell ref="JWN55:JWP55"/>
    <mergeCell ref="JWV55:JWX55"/>
    <mergeCell ref="JXD55:JXF55"/>
    <mergeCell ref="JXL55:JXN55"/>
    <mergeCell ref="JUR55:JUT55"/>
    <mergeCell ref="JUZ55:JVB55"/>
    <mergeCell ref="JVH55:JVJ55"/>
    <mergeCell ref="JVP55:JVR55"/>
    <mergeCell ref="JVX55:JVZ55"/>
    <mergeCell ref="JTD55:JTF55"/>
    <mergeCell ref="JTL55:JTN55"/>
    <mergeCell ref="JTT55:JTV55"/>
    <mergeCell ref="JUB55:JUD55"/>
    <mergeCell ref="JUJ55:JUL55"/>
    <mergeCell ref="JRP55:JRR55"/>
    <mergeCell ref="JRX55:JRZ55"/>
    <mergeCell ref="JSF55:JSH55"/>
    <mergeCell ref="JSN55:JSP55"/>
    <mergeCell ref="JSV55:JSX55"/>
    <mergeCell ref="JQB55:JQD55"/>
    <mergeCell ref="JQJ55:JQL55"/>
    <mergeCell ref="JQR55:JQT55"/>
    <mergeCell ref="JQZ55:JRB55"/>
    <mergeCell ref="JRH55:JRJ55"/>
    <mergeCell ref="JON55:JOP55"/>
    <mergeCell ref="JOV55:JOX55"/>
    <mergeCell ref="JPD55:JPF55"/>
    <mergeCell ref="JPL55:JPN55"/>
    <mergeCell ref="JPT55:JPV55"/>
    <mergeCell ref="JMZ55:JNB55"/>
    <mergeCell ref="JNH55:JNJ55"/>
    <mergeCell ref="JNP55:JNR55"/>
    <mergeCell ref="JNX55:JNZ55"/>
    <mergeCell ref="JOF55:JOH55"/>
    <mergeCell ref="JLL55:JLN55"/>
    <mergeCell ref="JLT55:JLV55"/>
    <mergeCell ref="JMB55:JMD55"/>
    <mergeCell ref="JMJ55:JML55"/>
    <mergeCell ref="JMR55:JMT55"/>
    <mergeCell ref="JJX55:JJZ55"/>
    <mergeCell ref="JKF55:JKH55"/>
    <mergeCell ref="JKN55:JKP55"/>
    <mergeCell ref="JKV55:JKX55"/>
    <mergeCell ref="JLD55:JLF55"/>
    <mergeCell ref="JIJ55:JIL55"/>
    <mergeCell ref="JIR55:JIT55"/>
    <mergeCell ref="JIZ55:JJB55"/>
    <mergeCell ref="JJH55:JJJ55"/>
    <mergeCell ref="JJP55:JJR55"/>
    <mergeCell ref="JGV55:JGX55"/>
    <mergeCell ref="JHD55:JHF55"/>
    <mergeCell ref="JHL55:JHN55"/>
    <mergeCell ref="JHT55:JHV55"/>
    <mergeCell ref="JIB55:JID55"/>
    <mergeCell ref="JFH55:JFJ55"/>
    <mergeCell ref="JFP55:JFR55"/>
    <mergeCell ref="JFX55:JFZ55"/>
    <mergeCell ref="JGF55:JGH55"/>
    <mergeCell ref="JGN55:JGP55"/>
    <mergeCell ref="JDT55:JDV55"/>
    <mergeCell ref="JEB55:JED55"/>
    <mergeCell ref="JEJ55:JEL55"/>
    <mergeCell ref="JER55:JET55"/>
    <mergeCell ref="JEZ55:JFB55"/>
    <mergeCell ref="JCF55:JCH55"/>
    <mergeCell ref="JCN55:JCP55"/>
    <mergeCell ref="JCV55:JCX55"/>
    <mergeCell ref="JDD55:JDF55"/>
    <mergeCell ref="JDL55:JDN55"/>
    <mergeCell ref="JAR55:JAT55"/>
    <mergeCell ref="JAZ55:JBB55"/>
    <mergeCell ref="JBH55:JBJ55"/>
    <mergeCell ref="JBP55:JBR55"/>
    <mergeCell ref="JBX55:JBZ55"/>
    <mergeCell ref="IZD55:IZF55"/>
    <mergeCell ref="IZL55:IZN55"/>
    <mergeCell ref="IZT55:IZV55"/>
    <mergeCell ref="JAB55:JAD55"/>
    <mergeCell ref="JAJ55:JAL55"/>
    <mergeCell ref="IXP55:IXR55"/>
    <mergeCell ref="IXX55:IXZ55"/>
    <mergeCell ref="IYF55:IYH55"/>
    <mergeCell ref="IYN55:IYP55"/>
    <mergeCell ref="IYV55:IYX55"/>
    <mergeCell ref="IWB55:IWD55"/>
    <mergeCell ref="IWJ55:IWL55"/>
    <mergeCell ref="IWR55:IWT55"/>
    <mergeCell ref="IWZ55:IXB55"/>
    <mergeCell ref="IXH55:IXJ55"/>
    <mergeCell ref="IUN55:IUP55"/>
    <mergeCell ref="IUV55:IUX55"/>
    <mergeCell ref="IVD55:IVF55"/>
    <mergeCell ref="IVL55:IVN55"/>
    <mergeCell ref="IVT55:IVV55"/>
    <mergeCell ref="ISZ55:ITB55"/>
    <mergeCell ref="ITH55:ITJ55"/>
    <mergeCell ref="ITP55:ITR55"/>
    <mergeCell ref="ITX55:ITZ55"/>
    <mergeCell ref="IUF55:IUH55"/>
    <mergeCell ref="IRL55:IRN55"/>
    <mergeCell ref="IRT55:IRV55"/>
    <mergeCell ref="ISB55:ISD55"/>
    <mergeCell ref="ISJ55:ISL55"/>
    <mergeCell ref="ISR55:IST55"/>
    <mergeCell ref="IPX55:IPZ55"/>
    <mergeCell ref="IQF55:IQH55"/>
    <mergeCell ref="IQN55:IQP55"/>
    <mergeCell ref="IQV55:IQX55"/>
    <mergeCell ref="IRD55:IRF55"/>
    <mergeCell ref="IOJ55:IOL55"/>
    <mergeCell ref="IOR55:IOT55"/>
    <mergeCell ref="IOZ55:IPB55"/>
    <mergeCell ref="IPH55:IPJ55"/>
    <mergeCell ref="IPP55:IPR55"/>
    <mergeCell ref="IMV55:IMX55"/>
    <mergeCell ref="IND55:INF55"/>
    <mergeCell ref="INL55:INN55"/>
    <mergeCell ref="INT55:INV55"/>
    <mergeCell ref="IOB55:IOD55"/>
    <mergeCell ref="ILH55:ILJ55"/>
    <mergeCell ref="ILP55:ILR55"/>
    <mergeCell ref="ILX55:ILZ55"/>
    <mergeCell ref="IMF55:IMH55"/>
    <mergeCell ref="IMN55:IMP55"/>
    <mergeCell ref="IJT55:IJV55"/>
    <mergeCell ref="IKB55:IKD55"/>
    <mergeCell ref="IKJ55:IKL55"/>
    <mergeCell ref="IKR55:IKT55"/>
    <mergeCell ref="IKZ55:ILB55"/>
    <mergeCell ref="IIF55:IIH55"/>
    <mergeCell ref="IIN55:IIP55"/>
    <mergeCell ref="IIV55:IIX55"/>
    <mergeCell ref="IJD55:IJF55"/>
    <mergeCell ref="IJL55:IJN55"/>
    <mergeCell ref="IGR55:IGT55"/>
    <mergeCell ref="IGZ55:IHB55"/>
    <mergeCell ref="IHH55:IHJ55"/>
    <mergeCell ref="IHP55:IHR55"/>
    <mergeCell ref="IHX55:IHZ55"/>
    <mergeCell ref="IFD55:IFF55"/>
    <mergeCell ref="IFL55:IFN55"/>
    <mergeCell ref="IFT55:IFV55"/>
    <mergeCell ref="IGB55:IGD55"/>
    <mergeCell ref="IGJ55:IGL55"/>
    <mergeCell ref="IDP55:IDR55"/>
    <mergeCell ref="IDX55:IDZ55"/>
    <mergeCell ref="IEF55:IEH55"/>
    <mergeCell ref="IEN55:IEP55"/>
    <mergeCell ref="IEV55:IEX55"/>
    <mergeCell ref="ICB55:ICD55"/>
    <mergeCell ref="ICJ55:ICL55"/>
    <mergeCell ref="ICR55:ICT55"/>
    <mergeCell ref="ICZ55:IDB55"/>
    <mergeCell ref="IDH55:IDJ55"/>
    <mergeCell ref="IAN55:IAP55"/>
    <mergeCell ref="IAV55:IAX55"/>
    <mergeCell ref="IBD55:IBF55"/>
    <mergeCell ref="IBL55:IBN55"/>
    <mergeCell ref="IBT55:IBV55"/>
    <mergeCell ref="HYZ55:HZB55"/>
    <mergeCell ref="HZH55:HZJ55"/>
    <mergeCell ref="HZP55:HZR55"/>
    <mergeCell ref="HZX55:HZZ55"/>
    <mergeCell ref="IAF55:IAH55"/>
    <mergeCell ref="HXL55:HXN55"/>
    <mergeCell ref="HXT55:HXV55"/>
    <mergeCell ref="HYB55:HYD55"/>
    <mergeCell ref="HYJ55:HYL55"/>
    <mergeCell ref="HYR55:HYT55"/>
    <mergeCell ref="HVX55:HVZ55"/>
    <mergeCell ref="HWF55:HWH55"/>
    <mergeCell ref="HWN55:HWP55"/>
    <mergeCell ref="HWV55:HWX55"/>
    <mergeCell ref="HXD55:HXF55"/>
    <mergeCell ref="HUJ55:HUL55"/>
    <mergeCell ref="HUR55:HUT55"/>
    <mergeCell ref="HUZ55:HVB55"/>
    <mergeCell ref="HVH55:HVJ55"/>
    <mergeCell ref="HVP55:HVR55"/>
    <mergeCell ref="HSV55:HSX55"/>
    <mergeCell ref="HTD55:HTF55"/>
    <mergeCell ref="HTL55:HTN55"/>
    <mergeCell ref="HTT55:HTV55"/>
    <mergeCell ref="HUB55:HUD55"/>
    <mergeCell ref="HRH55:HRJ55"/>
    <mergeCell ref="HRP55:HRR55"/>
    <mergeCell ref="HRX55:HRZ55"/>
    <mergeCell ref="HSF55:HSH55"/>
    <mergeCell ref="HSN55:HSP55"/>
    <mergeCell ref="HPT55:HPV55"/>
    <mergeCell ref="HQB55:HQD55"/>
    <mergeCell ref="HQJ55:HQL55"/>
    <mergeCell ref="HQR55:HQT55"/>
    <mergeCell ref="HQZ55:HRB55"/>
    <mergeCell ref="HOF55:HOH55"/>
    <mergeCell ref="HON55:HOP55"/>
    <mergeCell ref="HOV55:HOX55"/>
    <mergeCell ref="HPD55:HPF55"/>
    <mergeCell ref="HPL55:HPN55"/>
    <mergeCell ref="HMR55:HMT55"/>
    <mergeCell ref="HMZ55:HNB55"/>
    <mergeCell ref="HNH55:HNJ55"/>
    <mergeCell ref="HNP55:HNR55"/>
    <mergeCell ref="HNX55:HNZ55"/>
    <mergeCell ref="HLD55:HLF55"/>
    <mergeCell ref="HLL55:HLN55"/>
    <mergeCell ref="HLT55:HLV55"/>
    <mergeCell ref="HMB55:HMD55"/>
    <mergeCell ref="HMJ55:HML55"/>
    <mergeCell ref="HJP55:HJR55"/>
    <mergeCell ref="HJX55:HJZ55"/>
    <mergeCell ref="HKF55:HKH55"/>
    <mergeCell ref="HKN55:HKP55"/>
    <mergeCell ref="HKV55:HKX55"/>
    <mergeCell ref="HIB55:HID55"/>
    <mergeCell ref="HIJ55:HIL55"/>
    <mergeCell ref="HIR55:HIT55"/>
    <mergeCell ref="HIZ55:HJB55"/>
    <mergeCell ref="HJH55:HJJ55"/>
    <mergeCell ref="HGN55:HGP55"/>
    <mergeCell ref="HGV55:HGX55"/>
    <mergeCell ref="HHD55:HHF55"/>
    <mergeCell ref="HHL55:HHN55"/>
    <mergeCell ref="HHT55:HHV55"/>
    <mergeCell ref="HEZ55:HFB55"/>
    <mergeCell ref="HFH55:HFJ55"/>
    <mergeCell ref="HFP55:HFR55"/>
    <mergeCell ref="HFX55:HFZ55"/>
    <mergeCell ref="HGF55:HGH55"/>
    <mergeCell ref="HDL55:HDN55"/>
    <mergeCell ref="HDT55:HDV55"/>
    <mergeCell ref="HEB55:HED55"/>
    <mergeCell ref="HEJ55:HEL55"/>
    <mergeCell ref="HER55:HET55"/>
    <mergeCell ref="HBX55:HBZ55"/>
    <mergeCell ref="HCF55:HCH55"/>
    <mergeCell ref="HCN55:HCP55"/>
    <mergeCell ref="HCV55:HCX55"/>
    <mergeCell ref="HDD55:HDF55"/>
    <mergeCell ref="HAJ55:HAL55"/>
    <mergeCell ref="HAR55:HAT55"/>
    <mergeCell ref="HAZ55:HBB55"/>
    <mergeCell ref="HBH55:HBJ55"/>
    <mergeCell ref="HBP55:HBR55"/>
    <mergeCell ref="GYV55:GYX55"/>
    <mergeCell ref="GZD55:GZF55"/>
    <mergeCell ref="GZL55:GZN55"/>
    <mergeCell ref="GZT55:GZV55"/>
    <mergeCell ref="HAB55:HAD55"/>
    <mergeCell ref="GXH55:GXJ55"/>
    <mergeCell ref="GXP55:GXR55"/>
    <mergeCell ref="GXX55:GXZ55"/>
    <mergeCell ref="GYF55:GYH55"/>
    <mergeCell ref="GYN55:GYP55"/>
    <mergeCell ref="GVT55:GVV55"/>
    <mergeCell ref="GWB55:GWD55"/>
    <mergeCell ref="GWJ55:GWL55"/>
    <mergeCell ref="GWR55:GWT55"/>
    <mergeCell ref="GWZ55:GXB55"/>
    <mergeCell ref="GUF55:GUH55"/>
    <mergeCell ref="GUN55:GUP55"/>
    <mergeCell ref="GUV55:GUX55"/>
    <mergeCell ref="GVD55:GVF55"/>
    <mergeCell ref="GVL55:GVN55"/>
    <mergeCell ref="GSR55:GST55"/>
    <mergeCell ref="GSZ55:GTB55"/>
    <mergeCell ref="GTH55:GTJ55"/>
    <mergeCell ref="GTP55:GTR55"/>
    <mergeCell ref="GTX55:GTZ55"/>
    <mergeCell ref="GRD55:GRF55"/>
    <mergeCell ref="GRL55:GRN55"/>
    <mergeCell ref="GRT55:GRV55"/>
    <mergeCell ref="GSB55:GSD55"/>
    <mergeCell ref="GSJ55:GSL55"/>
    <mergeCell ref="GPP55:GPR55"/>
    <mergeCell ref="GPX55:GPZ55"/>
    <mergeCell ref="GQF55:GQH55"/>
    <mergeCell ref="GQN55:GQP55"/>
    <mergeCell ref="GQV55:GQX55"/>
    <mergeCell ref="GOB55:GOD55"/>
    <mergeCell ref="GOJ55:GOL55"/>
    <mergeCell ref="GOR55:GOT55"/>
    <mergeCell ref="GOZ55:GPB55"/>
    <mergeCell ref="GPH55:GPJ55"/>
    <mergeCell ref="GMN55:GMP55"/>
    <mergeCell ref="GMV55:GMX55"/>
    <mergeCell ref="GND55:GNF55"/>
    <mergeCell ref="GNL55:GNN55"/>
    <mergeCell ref="GNT55:GNV55"/>
    <mergeCell ref="GKZ55:GLB55"/>
    <mergeCell ref="GLH55:GLJ55"/>
    <mergeCell ref="GLP55:GLR55"/>
    <mergeCell ref="GLX55:GLZ55"/>
    <mergeCell ref="GMF55:GMH55"/>
    <mergeCell ref="GJL55:GJN55"/>
    <mergeCell ref="GJT55:GJV55"/>
    <mergeCell ref="GKB55:GKD55"/>
    <mergeCell ref="GKJ55:GKL55"/>
    <mergeCell ref="GKR55:GKT55"/>
    <mergeCell ref="GHX55:GHZ55"/>
    <mergeCell ref="GIF55:GIH55"/>
    <mergeCell ref="GIN55:GIP55"/>
    <mergeCell ref="GIV55:GIX55"/>
    <mergeCell ref="GJD55:GJF55"/>
    <mergeCell ref="GGJ55:GGL55"/>
    <mergeCell ref="GGR55:GGT55"/>
    <mergeCell ref="GGZ55:GHB55"/>
    <mergeCell ref="GHH55:GHJ55"/>
    <mergeCell ref="GHP55:GHR55"/>
    <mergeCell ref="GEV55:GEX55"/>
    <mergeCell ref="GFD55:GFF55"/>
    <mergeCell ref="GFL55:GFN55"/>
    <mergeCell ref="GFT55:GFV55"/>
    <mergeCell ref="GGB55:GGD55"/>
    <mergeCell ref="GDH55:GDJ55"/>
    <mergeCell ref="GDP55:GDR55"/>
    <mergeCell ref="GDX55:GDZ55"/>
    <mergeCell ref="GEF55:GEH55"/>
    <mergeCell ref="GEN55:GEP55"/>
    <mergeCell ref="GBT55:GBV55"/>
    <mergeCell ref="GCB55:GCD55"/>
    <mergeCell ref="GCJ55:GCL55"/>
    <mergeCell ref="GCR55:GCT55"/>
    <mergeCell ref="GCZ55:GDB55"/>
    <mergeCell ref="GAF55:GAH55"/>
    <mergeCell ref="GAN55:GAP55"/>
    <mergeCell ref="GAV55:GAX55"/>
    <mergeCell ref="GBD55:GBF55"/>
    <mergeCell ref="GBL55:GBN55"/>
    <mergeCell ref="FYR55:FYT55"/>
    <mergeCell ref="FYZ55:FZB55"/>
    <mergeCell ref="FZH55:FZJ55"/>
    <mergeCell ref="FZP55:FZR55"/>
    <mergeCell ref="FZX55:FZZ55"/>
    <mergeCell ref="FXD55:FXF55"/>
    <mergeCell ref="FXL55:FXN55"/>
    <mergeCell ref="FXT55:FXV55"/>
    <mergeCell ref="FYB55:FYD55"/>
    <mergeCell ref="FYJ55:FYL55"/>
    <mergeCell ref="FVP55:FVR55"/>
    <mergeCell ref="FVX55:FVZ55"/>
    <mergeCell ref="FWF55:FWH55"/>
    <mergeCell ref="FWN55:FWP55"/>
    <mergeCell ref="FWV55:FWX55"/>
    <mergeCell ref="FUB55:FUD55"/>
    <mergeCell ref="FUJ55:FUL55"/>
    <mergeCell ref="FUR55:FUT55"/>
    <mergeCell ref="FUZ55:FVB55"/>
    <mergeCell ref="FVH55:FVJ55"/>
    <mergeCell ref="FSN55:FSP55"/>
    <mergeCell ref="FSV55:FSX55"/>
    <mergeCell ref="FTD55:FTF55"/>
    <mergeCell ref="FTL55:FTN55"/>
    <mergeCell ref="FTT55:FTV55"/>
    <mergeCell ref="FQZ55:FRB55"/>
    <mergeCell ref="FRH55:FRJ55"/>
    <mergeCell ref="FRP55:FRR55"/>
    <mergeCell ref="FRX55:FRZ55"/>
    <mergeCell ref="FSF55:FSH55"/>
    <mergeCell ref="FPL55:FPN55"/>
    <mergeCell ref="FPT55:FPV55"/>
    <mergeCell ref="FQB55:FQD55"/>
    <mergeCell ref="FQJ55:FQL55"/>
    <mergeCell ref="FQR55:FQT55"/>
    <mergeCell ref="FNX55:FNZ55"/>
    <mergeCell ref="FOF55:FOH55"/>
    <mergeCell ref="FON55:FOP55"/>
    <mergeCell ref="FOV55:FOX55"/>
    <mergeCell ref="FPD55:FPF55"/>
    <mergeCell ref="FMJ55:FML55"/>
    <mergeCell ref="FMR55:FMT55"/>
    <mergeCell ref="FMZ55:FNB55"/>
    <mergeCell ref="FNH55:FNJ55"/>
    <mergeCell ref="FNP55:FNR55"/>
    <mergeCell ref="FKV55:FKX55"/>
    <mergeCell ref="FLD55:FLF55"/>
    <mergeCell ref="FLL55:FLN55"/>
    <mergeCell ref="FLT55:FLV55"/>
    <mergeCell ref="FMB55:FMD55"/>
    <mergeCell ref="FJH55:FJJ55"/>
    <mergeCell ref="FJP55:FJR55"/>
    <mergeCell ref="FJX55:FJZ55"/>
    <mergeCell ref="FKF55:FKH55"/>
    <mergeCell ref="FKN55:FKP55"/>
    <mergeCell ref="FHT55:FHV55"/>
    <mergeCell ref="FIB55:FID55"/>
    <mergeCell ref="FIJ55:FIL55"/>
    <mergeCell ref="FIR55:FIT55"/>
    <mergeCell ref="FIZ55:FJB55"/>
    <mergeCell ref="FGF55:FGH55"/>
    <mergeCell ref="FGN55:FGP55"/>
    <mergeCell ref="FGV55:FGX55"/>
    <mergeCell ref="FHD55:FHF55"/>
    <mergeCell ref="FHL55:FHN55"/>
    <mergeCell ref="FER55:FET55"/>
    <mergeCell ref="FEZ55:FFB55"/>
    <mergeCell ref="FFH55:FFJ55"/>
    <mergeCell ref="FFP55:FFR55"/>
    <mergeCell ref="FFX55:FFZ55"/>
    <mergeCell ref="FDD55:FDF55"/>
    <mergeCell ref="FDL55:FDN55"/>
    <mergeCell ref="FDT55:FDV55"/>
    <mergeCell ref="FEB55:FED55"/>
    <mergeCell ref="FEJ55:FEL55"/>
    <mergeCell ref="FBP55:FBR55"/>
    <mergeCell ref="FBX55:FBZ55"/>
    <mergeCell ref="FCF55:FCH55"/>
    <mergeCell ref="FCN55:FCP55"/>
    <mergeCell ref="FCV55:FCX55"/>
    <mergeCell ref="FAB55:FAD55"/>
    <mergeCell ref="FAJ55:FAL55"/>
    <mergeCell ref="FAR55:FAT55"/>
    <mergeCell ref="FAZ55:FBB55"/>
    <mergeCell ref="FBH55:FBJ55"/>
    <mergeCell ref="EYN55:EYP55"/>
    <mergeCell ref="EYV55:EYX55"/>
    <mergeCell ref="EZD55:EZF55"/>
    <mergeCell ref="EZL55:EZN55"/>
    <mergeCell ref="EZT55:EZV55"/>
    <mergeCell ref="EWZ55:EXB55"/>
    <mergeCell ref="EXH55:EXJ55"/>
    <mergeCell ref="EXP55:EXR55"/>
    <mergeCell ref="EXX55:EXZ55"/>
    <mergeCell ref="EYF55:EYH55"/>
    <mergeCell ref="EVL55:EVN55"/>
    <mergeCell ref="EVT55:EVV55"/>
    <mergeCell ref="EWB55:EWD55"/>
    <mergeCell ref="EWJ55:EWL55"/>
    <mergeCell ref="EWR55:EWT55"/>
    <mergeCell ref="ETX55:ETZ55"/>
    <mergeCell ref="EUF55:EUH55"/>
    <mergeCell ref="EUN55:EUP55"/>
    <mergeCell ref="EUV55:EUX55"/>
    <mergeCell ref="EVD55:EVF55"/>
    <mergeCell ref="ESJ55:ESL55"/>
    <mergeCell ref="ESR55:EST55"/>
    <mergeCell ref="ESZ55:ETB55"/>
    <mergeCell ref="ETH55:ETJ55"/>
    <mergeCell ref="ETP55:ETR55"/>
    <mergeCell ref="EQV55:EQX55"/>
    <mergeCell ref="ERD55:ERF55"/>
    <mergeCell ref="ERL55:ERN55"/>
    <mergeCell ref="ERT55:ERV55"/>
    <mergeCell ref="ESB55:ESD55"/>
    <mergeCell ref="EPH55:EPJ55"/>
    <mergeCell ref="EPP55:EPR55"/>
    <mergeCell ref="EPX55:EPZ55"/>
    <mergeCell ref="EQF55:EQH55"/>
    <mergeCell ref="EQN55:EQP55"/>
    <mergeCell ref="ENT55:ENV55"/>
    <mergeCell ref="EOB55:EOD55"/>
    <mergeCell ref="EOJ55:EOL55"/>
    <mergeCell ref="EOR55:EOT55"/>
    <mergeCell ref="EOZ55:EPB55"/>
    <mergeCell ref="EMF55:EMH55"/>
    <mergeCell ref="EMN55:EMP55"/>
    <mergeCell ref="EMV55:EMX55"/>
    <mergeCell ref="END55:ENF55"/>
    <mergeCell ref="ENL55:ENN55"/>
    <mergeCell ref="EKR55:EKT55"/>
    <mergeCell ref="EKZ55:ELB55"/>
    <mergeCell ref="ELH55:ELJ55"/>
    <mergeCell ref="ELP55:ELR55"/>
    <mergeCell ref="ELX55:ELZ55"/>
    <mergeCell ref="EJD55:EJF55"/>
    <mergeCell ref="EJL55:EJN55"/>
    <mergeCell ref="EJT55:EJV55"/>
    <mergeCell ref="EKB55:EKD55"/>
    <mergeCell ref="EKJ55:EKL55"/>
    <mergeCell ref="EHP55:EHR55"/>
    <mergeCell ref="EHX55:EHZ55"/>
    <mergeCell ref="EIF55:EIH55"/>
    <mergeCell ref="EIN55:EIP55"/>
    <mergeCell ref="EIV55:EIX55"/>
    <mergeCell ref="EGB55:EGD55"/>
    <mergeCell ref="EGJ55:EGL55"/>
    <mergeCell ref="EGR55:EGT55"/>
    <mergeCell ref="EGZ55:EHB55"/>
    <mergeCell ref="EHH55:EHJ55"/>
    <mergeCell ref="EEN55:EEP55"/>
    <mergeCell ref="EEV55:EEX55"/>
    <mergeCell ref="EFD55:EFF55"/>
    <mergeCell ref="EFL55:EFN55"/>
    <mergeCell ref="EFT55:EFV55"/>
    <mergeCell ref="ECZ55:EDB55"/>
    <mergeCell ref="EDH55:EDJ55"/>
    <mergeCell ref="EDP55:EDR55"/>
    <mergeCell ref="EDX55:EDZ55"/>
    <mergeCell ref="EEF55:EEH55"/>
    <mergeCell ref="EBL55:EBN55"/>
    <mergeCell ref="EBT55:EBV55"/>
    <mergeCell ref="ECB55:ECD55"/>
    <mergeCell ref="ECJ55:ECL55"/>
    <mergeCell ref="ECR55:ECT55"/>
    <mergeCell ref="DZX55:DZZ55"/>
    <mergeCell ref="EAF55:EAH55"/>
    <mergeCell ref="EAN55:EAP55"/>
    <mergeCell ref="EAV55:EAX55"/>
    <mergeCell ref="EBD55:EBF55"/>
    <mergeCell ref="DYJ55:DYL55"/>
    <mergeCell ref="DYR55:DYT55"/>
    <mergeCell ref="DYZ55:DZB55"/>
    <mergeCell ref="DZH55:DZJ55"/>
    <mergeCell ref="DZP55:DZR55"/>
    <mergeCell ref="DWV55:DWX55"/>
    <mergeCell ref="DXD55:DXF55"/>
    <mergeCell ref="DXL55:DXN55"/>
    <mergeCell ref="DXT55:DXV55"/>
    <mergeCell ref="DYB55:DYD55"/>
    <mergeCell ref="DVH55:DVJ55"/>
    <mergeCell ref="DVP55:DVR55"/>
    <mergeCell ref="DVX55:DVZ55"/>
    <mergeCell ref="DWF55:DWH55"/>
    <mergeCell ref="DWN55:DWP55"/>
    <mergeCell ref="DTT55:DTV55"/>
    <mergeCell ref="DUB55:DUD55"/>
    <mergeCell ref="DUJ55:DUL55"/>
    <mergeCell ref="DUR55:DUT55"/>
    <mergeCell ref="DUZ55:DVB55"/>
    <mergeCell ref="DSF55:DSH55"/>
    <mergeCell ref="DSN55:DSP55"/>
    <mergeCell ref="DSV55:DSX55"/>
    <mergeCell ref="DTD55:DTF55"/>
    <mergeCell ref="DTL55:DTN55"/>
    <mergeCell ref="DQR55:DQT55"/>
    <mergeCell ref="DQZ55:DRB55"/>
    <mergeCell ref="DRH55:DRJ55"/>
    <mergeCell ref="DRP55:DRR55"/>
    <mergeCell ref="DRX55:DRZ55"/>
    <mergeCell ref="DPD55:DPF55"/>
    <mergeCell ref="DPL55:DPN55"/>
    <mergeCell ref="DPT55:DPV55"/>
    <mergeCell ref="DQB55:DQD55"/>
    <mergeCell ref="DQJ55:DQL55"/>
    <mergeCell ref="DNP55:DNR55"/>
    <mergeCell ref="DNX55:DNZ55"/>
    <mergeCell ref="DOF55:DOH55"/>
    <mergeCell ref="DON55:DOP55"/>
    <mergeCell ref="DOV55:DOX55"/>
    <mergeCell ref="DMB55:DMD55"/>
    <mergeCell ref="DMJ55:DML55"/>
    <mergeCell ref="DMR55:DMT55"/>
    <mergeCell ref="DMZ55:DNB55"/>
    <mergeCell ref="DNH55:DNJ55"/>
    <mergeCell ref="DKN55:DKP55"/>
    <mergeCell ref="DKV55:DKX55"/>
    <mergeCell ref="DLD55:DLF55"/>
    <mergeCell ref="DLL55:DLN55"/>
    <mergeCell ref="DLT55:DLV55"/>
    <mergeCell ref="DIZ55:DJB55"/>
    <mergeCell ref="DJH55:DJJ55"/>
    <mergeCell ref="DJP55:DJR55"/>
    <mergeCell ref="DJX55:DJZ55"/>
    <mergeCell ref="DKF55:DKH55"/>
    <mergeCell ref="DHL55:DHN55"/>
    <mergeCell ref="DHT55:DHV55"/>
    <mergeCell ref="DIB55:DID55"/>
    <mergeCell ref="DIJ55:DIL55"/>
    <mergeCell ref="DIR55:DIT55"/>
    <mergeCell ref="DFX55:DFZ55"/>
    <mergeCell ref="DGF55:DGH55"/>
    <mergeCell ref="DGN55:DGP55"/>
    <mergeCell ref="DGV55:DGX55"/>
    <mergeCell ref="DHD55:DHF55"/>
    <mergeCell ref="DEJ55:DEL55"/>
    <mergeCell ref="DER55:DET55"/>
    <mergeCell ref="DEZ55:DFB55"/>
    <mergeCell ref="DFH55:DFJ55"/>
    <mergeCell ref="DFP55:DFR55"/>
    <mergeCell ref="DCV55:DCX55"/>
    <mergeCell ref="DDD55:DDF55"/>
    <mergeCell ref="DDL55:DDN55"/>
    <mergeCell ref="DDT55:DDV55"/>
    <mergeCell ref="DEB55:DED55"/>
    <mergeCell ref="DBH55:DBJ55"/>
    <mergeCell ref="DBP55:DBR55"/>
    <mergeCell ref="DBX55:DBZ55"/>
    <mergeCell ref="DCF55:DCH55"/>
    <mergeCell ref="DCN55:DCP55"/>
    <mergeCell ref="CZT55:CZV55"/>
    <mergeCell ref="DAB55:DAD55"/>
    <mergeCell ref="DAJ55:DAL55"/>
    <mergeCell ref="DAR55:DAT55"/>
    <mergeCell ref="DAZ55:DBB55"/>
    <mergeCell ref="CYF55:CYH55"/>
    <mergeCell ref="CYN55:CYP55"/>
    <mergeCell ref="CYV55:CYX55"/>
    <mergeCell ref="CZD55:CZF55"/>
    <mergeCell ref="CZL55:CZN55"/>
    <mergeCell ref="CWR55:CWT55"/>
    <mergeCell ref="CWZ55:CXB55"/>
    <mergeCell ref="CXH55:CXJ55"/>
    <mergeCell ref="CXP55:CXR55"/>
    <mergeCell ref="CXX55:CXZ55"/>
    <mergeCell ref="CVD55:CVF55"/>
    <mergeCell ref="CVL55:CVN55"/>
    <mergeCell ref="CVT55:CVV55"/>
    <mergeCell ref="CWB55:CWD55"/>
    <mergeCell ref="CWJ55:CWL55"/>
    <mergeCell ref="CTP55:CTR55"/>
    <mergeCell ref="CTX55:CTZ55"/>
    <mergeCell ref="CUF55:CUH55"/>
    <mergeCell ref="CUN55:CUP55"/>
    <mergeCell ref="CUV55:CUX55"/>
    <mergeCell ref="CSB55:CSD55"/>
    <mergeCell ref="CSJ55:CSL55"/>
    <mergeCell ref="CSR55:CST55"/>
    <mergeCell ref="CSZ55:CTB55"/>
    <mergeCell ref="CTH55:CTJ55"/>
    <mergeCell ref="CQN55:CQP55"/>
    <mergeCell ref="CQV55:CQX55"/>
    <mergeCell ref="CRD55:CRF55"/>
    <mergeCell ref="CRL55:CRN55"/>
    <mergeCell ref="CRT55:CRV55"/>
    <mergeCell ref="COZ55:CPB55"/>
    <mergeCell ref="CPH55:CPJ55"/>
    <mergeCell ref="CPP55:CPR55"/>
    <mergeCell ref="CPX55:CPZ55"/>
    <mergeCell ref="CQF55:CQH55"/>
    <mergeCell ref="CNL55:CNN55"/>
    <mergeCell ref="CNT55:CNV55"/>
    <mergeCell ref="COB55:COD55"/>
    <mergeCell ref="COJ55:COL55"/>
    <mergeCell ref="COR55:COT55"/>
    <mergeCell ref="CLX55:CLZ55"/>
    <mergeCell ref="CMF55:CMH55"/>
    <mergeCell ref="CMN55:CMP55"/>
    <mergeCell ref="CMV55:CMX55"/>
    <mergeCell ref="CND55:CNF55"/>
    <mergeCell ref="CKJ55:CKL55"/>
    <mergeCell ref="CKR55:CKT55"/>
    <mergeCell ref="CKZ55:CLB55"/>
    <mergeCell ref="CLH55:CLJ55"/>
    <mergeCell ref="CLP55:CLR55"/>
    <mergeCell ref="CIV55:CIX55"/>
    <mergeCell ref="CJD55:CJF55"/>
    <mergeCell ref="CJL55:CJN55"/>
    <mergeCell ref="CJT55:CJV55"/>
    <mergeCell ref="CKB55:CKD55"/>
    <mergeCell ref="CHH55:CHJ55"/>
    <mergeCell ref="CHP55:CHR55"/>
    <mergeCell ref="CHX55:CHZ55"/>
    <mergeCell ref="CIF55:CIH55"/>
    <mergeCell ref="CIN55:CIP55"/>
    <mergeCell ref="CFT55:CFV55"/>
    <mergeCell ref="CGB55:CGD55"/>
    <mergeCell ref="CGJ55:CGL55"/>
    <mergeCell ref="CGR55:CGT55"/>
    <mergeCell ref="CGZ55:CHB55"/>
    <mergeCell ref="CEF55:CEH55"/>
    <mergeCell ref="CEN55:CEP55"/>
    <mergeCell ref="CEV55:CEX55"/>
    <mergeCell ref="CFD55:CFF55"/>
    <mergeCell ref="CFL55:CFN55"/>
    <mergeCell ref="CCR55:CCT55"/>
    <mergeCell ref="CCZ55:CDB55"/>
    <mergeCell ref="CDH55:CDJ55"/>
    <mergeCell ref="CDP55:CDR55"/>
    <mergeCell ref="CDX55:CDZ55"/>
    <mergeCell ref="CBD55:CBF55"/>
    <mergeCell ref="CBL55:CBN55"/>
    <mergeCell ref="CBT55:CBV55"/>
    <mergeCell ref="CCB55:CCD55"/>
    <mergeCell ref="CCJ55:CCL55"/>
    <mergeCell ref="BZP55:BZR55"/>
    <mergeCell ref="BZX55:BZZ55"/>
    <mergeCell ref="CAF55:CAH55"/>
    <mergeCell ref="CAN55:CAP55"/>
    <mergeCell ref="CAV55:CAX55"/>
    <mergeCell ref="BYB55:BYD55"/>
    <mergeCell ref="BYJ55:BYL55"/>
    <mergeCell ref="BYR55:BYT55"/>
    <mergeCell ref="BYZ55:BZB55"/>
    <mergeCell ref="BZH55:BZJ55"/>
    <mergeCell ref="BWN55:BWP55"/>
    <mergeCell ref="BWV55:BWX55"/>
    <mergeCell ref="BXD55:BXF55"/>
    <mergeCell ref="BXL55:BXN55"/>
    <mergeCell ref="BXT55:BXV55"/>
    <mergeCell ref="BUZ55:BVB55"/>
    <mergeCell ref="BVH55:BVJ55"/>
    <mergeCell ref="BVP55:BVR55"/>
    <mergeCell ref="BVX55:BVZ55"/>
    <mergeCell ref="BWF55:BWH55"/>
    <mergeCell ref="BTL55:BTN55"/>
    <mergeCell ref="BTT55:BTV55"/>
    <mergeCell ref="BUB55:BUD55"/>
    <mergeCell ref="BUJ55:BUL55"/>
    <mergeCell ref="BUR55:BUT55"/>
    <mergeCell ref="BRX55:BRZ55"/>
    <mergeCell ref="BSF55:BSH55"/>
    <mergeCell ref="BSN55:BSP55"/>
    <mergeCell ref="BSV55:BSX55"/>
    <mergeCell ref="BTD55:BTF55"/>
    <mergeCell ref="BQJ55:BQL55"/>
    <mergeCell ref="BQR55:BQT55"/>
    <mergeCell ref="BQZ55:BRB55"/>
    <mergeCell ref="BRH55:BRJ55"/>
    <mergeCell ref="BRP55:BRR55"/>
    <mergeCell ref="BOV55:BOX55"/>
    <mergeCell ref="BPD55:BPF55"/>
    <mergeCell ref="BPL55:BPN55"/>
    <mergeCell ref="BPT55:BPV55"/>
    <mergeCell ref="BQB55:BQD55"/>
    <mergeCell ref="BNH55:BNJ55"/>
    <mergeCell ref="BNP55:BNR55"/>
    <mergeCell ref="BNX55:BNZ55"/>
    <mergeCell ref="BOF55:BOH55"/>
    <mergeCell ref="BON55:BOP55"/>
    <mergeCell ref="BLT55:BLV55"/>
    <mergeCell ref="BMB55:BMD55"/>
    <mergeCell ref="BMJ55:BML55"/>
    <mergeCell ref="BMR55:BMT55"/>
    <mergeCell ref="BMZ55:BNB55"/>
    <mergeCell ref="BKF55:BKH55"/>
    <mergeCell ref="BKN55:BKP55"/>
    <mergeCell ref="BKV55:BKX55"/>
    <mergeCell ref="BLD55:BLF55"/>
    <mergeCell ref="BLL55:BLN55"/>
    <mergeCell ref="BIR55:BIT55"/>
    <mergeCell ref="BIZ55:BJB55"/>
    <mergeCell ref="BJH55:BJJ55"/>
    <mergeCell ref="BJP55:BJR55"/>
    <mergeCell ref="BJX55:BJZ55"/>
    <mergeCell ref="BHD55:BHF55"/>
    <mergeCell ref="BHL55:BHN55"/>
    <mergeCell ref="BHT55:BHV55"/>
    <mergeCell ref="BIB55:BID55"/>
    <mergeCell ref="BIJ55:BIL55"/>
    <mergeCell ref="BFP55:BFR55"/>
    <mergeCell ref="BFX55:BFZ55"/>
    <mergeCell ref="BGF55:BGH55"/>
    <mergeCell ref="BGN55:BGP55"/>
    <mergeCell ref="BGV55:BGX55"/>
    <mergeCell ref="BEB55:BED55"/>
    <mergeCell ref="BEJ55:BEL55"/>
    <mergeCell ref="BER55:BET55"/>
    <mergeCell ref="BEZ55:BFB55"/>
    <mergeCell ref="BFH55:BFJ55"/>
    <mergeCell ref="BCN55:BCP55"/>
    <mergeCell ref="BCV55:BCX55"/>
    <mergeCell ref="BDD55:BDF55"/>
    <mergeCell ref="BDL55:BDN55"/>
    <mergeCell ref="BDT55:BDV55"/>
    <mergeCell ref="BAZ55:BBB55"/>
    <mergeCell ref="BBH55:BBJ55"/>
    <mergeCell ref="BBP55:BBR55"/>
    <mergeCell ref="BBX55:BBZ55"/>
    <mergeCell ref="BCF55:BCH55"/>
    <mergeCell ref="AZL55:AZN55"/>
    <mergeCell ref="AZT55:AZV55"/>
    <mergeCell ref="BAB55:BAD55"/>
    <mergeCell ref="BAJ55:BAL55"/>
    <mergeCell ref="BAR55:BAT55"/>
    <mergeCell ref="AXX55:AXZ55"/>
    <mergeCell ref="AYF55:AYH55"/>
    <mergeCell ref="AYN55:AYP55"/>
    <mergeCell ref="AYV55:AYX55"/>
    <mergeCell ref="AZD55:AZF55"/>
    <mergeCell ref="AWJ55:AWL55"/>
    <mergeCell ref="AWR55:AWT55"/>
    <mergeCell ref="AWZ55:AXB55"/>
    <mergeCell ref="AXH55:AXJ55"/>
    <mergeCell ref="AXP55:AXR55"/>
    <mergeCell ref="AUV55:AUX55"/>
    <mergeCell ref="AVD55:AVF55"/>
    <mergeCell ref="AVL55:AVN55"/>
    <mergeCell ref="AVT55:AVV55"/>
    <mergeCell ref="AWB55:AWD55"/>
    <mergeCell ref="ATH55:ATJ55"/>
    <mergeCell ref="ATP55:ATR55"/>
    <mergeCell ref="ATX55:ATZ55"/>
    <mergeCell ref="AUF55:AUH55"/>
    <mergeCell ref="AUN55:AUP55"/>
    <mergeCell ref="ART55:ARV55"/>
    <mergeCell ref="ASB55:ASD55"/>
    <mergeCell ref="ASJ55:ASL55"/>
    <mergeCell ref="ASR55:AST55"/>
    <mergeCell ref="ASZ55:ATB55"/>
    <mergeCell ref="AQF55:AQH55"/>
    <mergeCell ref="AQN55:AQP55"/>
    <mergeCell ref="AQV55:AQX55"/>
    <mergeCell ref="ARD55:ARF55"/>
    <mergeCell ref="ARL55:ARN55"/>
    <mergeCell ref="AOR55:AOT55"/>
    <mergeCell ref="AOZ55:APB55"/>
    <mergeCell ref="APH55:APJ55"/>
    <mergeCell ref="APP55:APR55"/>
    <mergeCell ref="APX55:APZ55"/>
    <mergeCell ref="AND55:ANF55"/>
    <mergeCell ref="ANL55:ANN55"/>
    <mergeCell ref="ANT55:ANV55"/>
    <mergeCell ref="AOB55:AOD55"/>
    <mergeCell ref="AOJ55:AOL55"/>
    <mergeCell ref="ALP55:ALR55"/>
    <mergeCell ref="ALX55:ALZ55"/>
    <mergeCell ref="AMF55:AMH55"/>
    <mergeCell ref="AMN55:AMP55"/>
    <mergeCell ref="AMV55:AMX55"/>
    <mergeCell ref="AKB55:AKD55"/>
    <mergeCell ref="AKJ55:AKL55"/>
    <mergeCell ref="AKR55:AKT55"/>
    <mergeCell ref="AKZ55:ALB55"/>
    <mergeCell ref="ALH55:ALJ55"/>
    <mergeCell ref="AIN55:AIP55"/>
    <mergeCell ref="AIV55:AIX55"/>
    <mergeCell ref="AJD55:AJF55"/>
    <mergeCell ref="AJL55:AJN55"/>
    <mergeCell ref="AJT55:AJV55"/>
    <mergeCell ref="AGZ55:AHB55"/>
    <mergeCell ref="AHH55:AHJ55"/>
    <mergeCell ref="AHP55:AHR55"/>
    <mergeCell ref="AHX55:AHZ55"/>
    <mergeCell ref="AIF55:AIH55"/>
    <mergeCell ref="AFL55:AFN55"/>
    <mergeCell ref="AFT55:AFV55"/>
    <mergeCell ref="AGB55:AGD55"/>
    <mergeCell ref="AGJ55:AGL55"/>
    <mergeCell ref="AGR55:AGT55"/>
    <mergeCell ref="ADX55:ADZ55"/>
    <mergeCell ref="AEF55:AEH55"/>
    <mergeCell ref="AEN55:AEP55"/>
    <mergeCell ref="AEV55:AEX55"/>
    <mergeCell ref="AFD55:AFF55"/>
    <mergeCell ref="ACJ55:ACL55"/>
    <mergeCell ref="ACR55:ACT55"/>
    <mergeCell ref="ACZ55:ADB55"/>
    <mergeCell ref="ADH55:ADJ55"/>
    <mergeCell ref="ADP55:ADR55"/>
    <mergeCell ref="AAV55:AAX55"/>
    <mergeCell ref="ABD55:ABF55"/>
    <mergeCell ref="ABL55:ABN55"/>
    <mergeCell ref="ABT55:ABV55"/>
    <mergeCell ref="ACB55:ACD55"/>
    <mergeCell ref="ZH55:ZJ55"/>
    <mergeCell ref="ZP55:ZR55"/>
    <mergeCell ref="ZX55:ZZ55"/>
    <mergeCell ref="AAF55:AAH55"/>
    <mergeCell ref="AAN55:AAP55"/>
    <mergeCell ref="XT55:XV55"/>
    <mergeCell ref="YB55:YD55"/>
    <mergeCell ref="YJ55:YL55"/>
    <mergeCell ref="YR55:YT55"/>
    <mergeCell ref="YZ55:ZB55"/>
    <mergeCell ref="WF55:WH55"/>
    <mergeCell ref="WN55:WP55"/>
    <mergeCell ref="WV55:WX55"/>
    <mergeCell ref="XD55:XF55"/>
    <mergeCell ref="XL55:XN55"/>
    <mergeCell ref="UR55:UT55"/>
    <mergeCell ref="UZ55:VB55"/>
    <mergeCell ref="VH55:VJ55"/>
    <mergeCell ref="VP55:VR55"/>
    <mergeCell ref="VX55:VZ55"/>
    <mergeCell ref="TD55:TF55"/>
    <mergeCell ref="TL55:TN55"/>
    <mergeCell ref="TT55:TV55"/>
    <mergeCell ref="UB55:UD55"/>
    <mergeCell ref="UJ55:UL55"/>
    <mergeCell ref="RP55:RR55"/>
    <mergeCell ref="RX55:RZ55"/>
    <mergeCell ref="SF55:SH55"/>
    <mergeCell ref="SN55:SP55"/>
    <mergeCell ref="SV55:SX55"/>
    <mergeCell ref="QB55:QD55"/>
    <mergeCell ref="QJ55:QL55"/>
    <mergeCell ref="QR55:QT55"/>
    <mergeCell ref="QZ55:RB55"/>
    <mergeCell ref="RH55:RJ55"/>
    <mergeCell ref="ON55:OP55"/>
    <mergeCell ref="OV55:OX55"/>
    <mergeCell ref="PD55:PF55"/>
    <mergeCell ref="PL55:PN55"/>
    <mergeCell ref="PT55:PV55"/>
    <mergeCell ref="ER55:ET55"/>
    <mergeCell ref="EZ55:FB55"/>
    <mergeCell ref="CF55:CH55"/>
    <mergeCell ref="CN55:CP55"/>
    <mergeCell ref="CV55:CX55"/>
    <mergeCell ref="DD55:DF55"/>
    <mergeCell ref="DL55:DN55"/>
    <mergeCell ref="MZ55:NB55"/>
    <mergeCell ref="NH55:NJ55"/>
    <mergeCell ref="NP55:NR55"/>
    <mergeCell ref="NX55:NZ55"/>
    <mergeCell ref="OF55:OH55"/>
    <mergeCell ref="LL55:LN55"/>
    <mergeCell ref="LT55:LV55"/>
    <mergeCell ref="MB55:MD55"/>
    <mergeCell ref="MJ55:ML55"/>
    <mergeCell ref="MR55:MT55"/>
    <mergeCell ref="JX55:JZ55"/>
    <mergeCell ref="KF55:KH55"/>
    <mergeCell ref="KN55:KP55"/>
    <mergeCell ref="KV55:KX55"/>
    <mergeCell ref="LD55:LF55"/>
    <mergeCell ref="IJ55:IL55"/>
    <mergeCell ref="IR55:IT55"/>
    <mergeCell ref="IZ55:JB55"/>
    <mergeCell ref="JH55:JJ55"/>
    <mergeCell ref="JP55:JR55"/>
    <mergeCell ref="WJD9:WJF9"/>
    <mergeCell ref="WJL9:WJN9"/>
    <mergeCell ref="WJT9:WJV9"/>
    <mergeCell ref="WKB9:WKD9"/>
    <mergeCell ref="WKJ9:WKL9"/>
    <mergeCell ref="WHP9:WHR9"/>
    <mergeCell ref="WHX9:WHZ9"/>
    <mergeCell ref="WIF9:WIH9"/>
    <mergeCell ref="WIN9:WIP9"/>
    <mergeCell ref="WIV9:WIX9"/>
    <mergeCell ref="AR55:AT55"/>
    <mergeCell ref="AZ55:BB55"/>
    <mergeCell ref="BH55:BJ55"/>
    <mergeCell ref="BP55:BR55"/>
    <mergeCell ref="BX55:BZ55"/>
    <mergeCell ref="L55:N55"/>
    <mergeCell ref="T55:V55"/>
    <mergeCell ref="AB55:AD55"/>
    <mergeCell ref="AJ55:AL55"/>
    <mergeCell ref="GV55:GX55"/>
    <mergeCell ref="HD55:HF55"/>
    <mergeCell ref="HL55:HN55"/>
    <mergeCell ref="HT55:HV55"/>
    <mergeCell ref="IB55:ID55"/>
    <mergeCell ref="FH55:FJ55"/>
    <mergeCell ref="FP55:FR55"/>
    <mergeCell ref="FX55:FZ55"/>
    <mergeCell ref="GF55:GH55"/>
    <mergeCell ref="GN55:GP55"/>
    <mergeCell ref="DT55:DV55"/>
    <mergeCell ref="EB55:ED55"/>
    <mergeCell ref="EJ55:EL55"/>
    <mergeCell ref="WPH9:WPJ9"/>
    <mergeCell ref="WPP9:WPR9"/>
    <mergeCell ref="WNT9:WNV9"/>
    <mergeCell ref="WOB9:WOD9"/>
    <mergeCell ref="WOJ9:WOL9"/>
    <mergeCell ref="WOR9:WOT9"/>
    <mergeCell ref="WOZ9:WPB9"/>
    <mergeCell ref="WMF9:WMH9"/>
    <mergeCell ref="WMN9:WMP9"/>
    <mergeCell ref="WMV9:WMX9"/>
    <mergeCell ref="WND9:WNF9"/>
    <mergeCell ref="WNL9:WNN9"/>
    <mergeCell ref="WKR9:WKT9"/>
    <mergeCell ref="WKZ9:WLB9"/>
    <mergeCell ref="WLH9:WLJ9"/>
    <mergeCell ref="WLP9:WLR9"/>
    <mergeCell ref="WLX9:WLZ9"/>
    <mergeCell ref="WGB9:WGD9"/>
    <mergeCell ref="WGJ9:WGL9"/>
    <mergeCell ref="WGR9:WGT9"/>
    <mergeCell ref="WGZ9:WHB9"/>
    <mergeCell ref="WHH9:WHJ9"/>
    <mergeCell ref="WEN9:WEP9"/>
    <mergeCell ref="WEV9:WEX9"/>
    <mergeCell ref="WFD9:WFF9"/>
    <mergeCell ref="WFL9:WFN9"/>
    <mergeCell ref="WFT9:WFV9"/>
    <mergeCell ref="WCZ9:WDB9"/>
    <mergeCell ref="WDH9:WDJ9"/>
    <mergeCell ref="WDP9:WDR9"/>
    <mergeCell ref="WDX9:WDZ9"/>
    <mergeCell ref="WEF9:WEH9"/>
    <mergeCell ref="WBL9:WBN9"/>
    <mergeCell ref="WBT9:WBV9"/>
    <mergeCell ref="WCB9:WCD9"/>
    <mergeCell ref="WCJ9:WCL9"/>
    <mergeCell ref="WCR9:WCT9"/>
    <mergeCell ref="VZX9:VZZ9"/>
    <mergeCell ref="WAF9:WAH9"/>
    <mergeCell ref="WAN9:WAP9"/>
    <mergeCell ref="WAV9:WAX9"/>
    <mergeCell ref="WBD9:WBF9"/>
    <mergeCell ref="VYJ9:VYL9"/>
    <mergeCell ref="VYR9:VYT9"/>
    <mergeCell ref="VYZ9:VZB9"/>
    <mergeCell ref="VZH9:VZJ9"/>
    <mergeCell ref="VZP9:VZR9"/>
    <mergeCell ref="VWV9:VWX9"/>
    <mergeCell ref="VXD9:VXF9"/>
    <mergeCell ref="VXL9:VXN9"/>
    <mergeCell ref="VXT9:VXV9"/>
    <mergeCell ref="VYB9:VYD9"/>
    <mergeCell ref="VVH9:VVJ9"/>
    <mergeCell ref="VVP9:VVR9"/>
    <mergeCell ref="VVX9:VVZ9"/>
    <mergeCell ref="VWF9:VWH9"/>
    <mergeCell ref="VWN9:VWP9"/>
    <mergeCell ref="VTT9:VTV9"/>
    <mergeCell ref="VUB9:VUD9"/>
    <mergeCell ref="VUJ9:VUL9"/>
    <mergeCell ref="VUR9:VUT9"/>
    <mergeCell ref="VUZ9:VVB9"/>
    <mergeCell ref="VSF9:VSH9"/>
    <mergeCell ref="VSN9:VSP9"/>
    <mergeCell ref="VSV9:VSX9"/>
    <mergeCell ref="VTD9:VTF9"/>
    <mergeCell ref="VTL9:VTN9"/>
    <mergeCell ref="VQR9:VQT9"/>
    <mergeCell ref="VQZ9:VRB9"/>
    <mergeCell ref="VRH9:VRJ9"/>
    <mergeCell ref="VRP9:VRR9"/>
    <mergeCell ref="VRX9:VRZ9"/>
    <mergeCell ref="VPD9:VPF9"/>
    <mergeCell ref="VPL9:VPN9"/>
    <mergeCell ref="VPT9:VPV9"/>
    <mergeCell ref="VQB9:VQD9"/>
    <mergeCell ref="VQJ9:VQL9"/>
    <mergeCell ref="VNP9:VNR9"/>
    <mergeCell ref="VNX9:VNZ9"/>
    <mergeCell ref="VOF9:VOH9"/>
    <mergeCell ref="VON9:VOP9"/>
    <mergeCell ref="VOV9:VOX9"/>
    <mergeCell ref="VMB9:VMD9"/>
    <mergeCell ref="VMJ9:VML9"/>
    <mergeCell ref="VMR9:VMT9"/>
    <mergeCell ref="VMZ9:VNB9"/>
    <mergeCell ref="VNH9:VNJ9"/>
    <mergeCell ref="VKN9:VKP9"/>
    <mergeCell ref="VKV9:VKX9"/>
    <mergeCell ref="VLD9:VLF9"/>
    <mergeCell ref="VLL9:VLN9"/>
    <mergeCell ref="VLT9:VLV9"/>
    <mergeCell ref="VIZ9:VJB9"/>
    <mergeCell ref="VJH9:VJJ9"/>
    <mergeCell ref="VJP9:VJR9"/>
    <mergeCell ref="VJX9:VJZ9"/>
    <mergeCell ref="VKF9:VKH9"/>
    <mergeCell ref="VHL9:VHN9"/>
    <mergeCell ref="VHT9:VHV9"/>
    <mergeCell ref="VIB9:VID9"/>
    <mergeCell ref="VIJ9:VIL9"/>
    <mergeCell ref="VIR9:VIT9"/>
    <mergeCell ref="VFX9:VFZ9"/>
    <mergeCell ref="VGF9:VGH9"/>
    <mergeCell ref="VGN9:VGP9"/>
    <mergeCell ref="VGV9:VGX9"/>
    <mergeCell ref="VHD9:VHF9"/>
    <mergeCell ref="VEJ9:VEL9"/>
    <mergeCell ref="VER9:VET9"/>
    <mergeCell ref="VEZ9:VFB9"/>
    <mergeCell ref="VFH9:VFJ9"/>
    <mergeCell ref="VFP9:VFR9"/>
    <mergeCell ref="VCV9:VCX9"/>
    <mergeCell ref="VDD9:VDF9"/>
    <mergeCell ref="VDL9:VDN9"/>
    <mergeCell ref="VDT9:VDV9"/>
    <mergeCell ref="VEB9:VED9"/>
    <mergeCell ref="VBH9:VBJ9"/>
    <mergeCell ref="VBP9:VBR9"/>
    <mergeCell ref="VBX9:VBZ9"/>
    <mergeCell ref="VCF9:VCH9"/>
    <mergeCell ref="VCN9:VCP9"/>
    <mergeCell ref="UZT9:UZV9"/>
    <mergeCell ref="VAB9:VAD9"/>
    <mergeCell ref="VAJ9:VAL9"/>
    <mergeCell ref="VAR9:VAT9"/>
    <mergeCell ref="VAZ9:VBB9"/>
    <mergeCell ref="UYF9:UYH9"/>
    <mergeCell ref="UYN9:UYP9"/>
    <mergeCell ref="UYV9:UYX9"/>
    <mergeCell ref="UZD9:UZF9"/>
    <mergeCell ref="UZL9:UZN9"/>
    <mergeCell ref="UWR9:UWT9"/>
    <mergeCell ref="UWZ9:UXB9"/>
    <mergeCell ref="UXH9:UXJ9"/>
    <mergeCell ref="UXP9:UXR9"/>
    <mergeCell ref="UXX9:UXZ9"/>
    <mergeCell ref="UVD9:UVF9"/>
    <mergeCell ref="UVL9:UVN9"/>
    <mergeCell ref="UVT9:UVV9"/>
    <mergeCell ref="UWB9:UWD9"/>
    <mergeCell ref="UWJ9:UWL9"/>
    <mergeCell ref="UTP9:UTR9"/>
    <mergeCell ref="UTX9:UTZ9"/>
    <mergeCell ref="UUF9:UUH9"/>
    <mergeCell ref="UUN9:UUP9"/>
    <mergeCell ref="UUV9:UUX9"/>
    <mergeCell ref="USB9:USD9"/>
    <mergeCell ref="USJ9:USL9"/>
    <mergeCell ref="USR9:UST9"/>
    <mergeCell ref="USZ9:UTB9"/>
    <mergeCell ref="UTH9:UTJ9"/>
    <mergeCell ref="UQN9:UQP9"/>
    <mergeCell ref="UQV9:UQX9"/>
    <mergeCell ref="URD9:URF9"/>
    <mergeCell ref="URL9:URN9"/>
    <mergeCell ref="URT9:URV9"/>
    <mergeCell ref="UOZ9:UPB9"/>
    <mergeCell ref="UPH9:UPJ9"/>
    <mergeCell ref="UPP9:UPR9"/>
    <mergeCell ref="UPX9:UPZ9"/>
    <mergeCell ref="UQF9:UQH9"/>
    <mergeCell ref="UNL9:UNN9"/>
    <mergeCell ref="UNT9:UNV9"/>
    <mergeCell ref="UOB9:UOD9"/>
    <mergeCell ref="UOJ9:UOL9"/>
    <mergeCell ref="UOR9:UOT9"/>
    <mergeCell ref="ULX9:ULZ9"/>
    <mergeCell ref="UMF9:UMH9"/>
    <mergeCell ref="UMN9:UMP9"/>
    <mergeCell ref="UMV9:UMX9"/>
    <mergeCell ref="UND9:UNF9"/>
    <mergeCell ref="UKJ9:UKL9"/>
    <mergeCell ref="UKR9:UKT9"/>
    <mergeCell ref="UKZ9:ULB9"/>
    <mergeCell ref="ULH9:ULJ9"/>
    <mergeCell ref="ULP9:ULR9"/>
    <mergeCell ref="UIV9:UIX9"/>
    <mergeCell ref="UJD9:UJF9"/>
    <mergeCell ref="UJL9:UJN9"/>
    <mergeCell ref="UJT9:UJV9"/>
    <mergeCell ref="UKB9:UKD9"/>
    <mergeCell ref="UHH9:UHJ9"/>
    <mergeCell ref="UHP9:UHR9"/>
    <mergeCell ref="UHX9:UHZ9"/>
    <mergeCell ref="UIF9:UIH9"/>
    <mergeCell ref="UIN9:UIP9"/>
    <mergeCell ref="UFT9:UFV9"/>
    <mergeCell ref="UGB9:UGD9"/>
    <mergeCell ref="UGJ9:UGL9"/>
    <mergeCell ref="UGR9:UGT9"/>
    <mergeCell ref="UGZ9:UHB9"/>
    <mergeCell ref="UEF9:UEH9"/>
    <mergeCell ref="UEN9:UEP9"/>
    <mergeCell ref="UEV9:UEX9"/>
    <mergeCell ref="UFD9:UFF9"/>
    <mergeCell ref="UFL9:UFN9"/>
    <mergeCell ref="UCR9:UCT9"/>
    <mergeCell ref="UCZ9:UDB9"/>
    <mergeCell ref="UDH9:UDJ9"/>
    <mergeCell ref="UDP9:UDR9"/>
    <mergeCell ref="UDX9:UDZ9"/>
    <mergeCell ref="UBD9:UBF9"/>
    <mergeCell ref="UBL9:UBN9"/>
    <mergeCell ref="UBT9:UBV9"/>
    <mergeCell ref="UCB9:UCD9"/>
    <mergeCell ref="UCJ9:UCL9"/>
    <mergeCell ref="TZP9:TZR9"/>
    <mergeCell ref="TZX9:TZZ9"/>
    <mergeCell ref="UAF9:UAH9"/>
    <mergeCell ref="UAN9:UAP9"/>
    <mergeCell ref="UAV9:UAX9"/>
    <mergeCell ref="TYB9:TYD9"/>
    <mergeCell ref="TYJ9:TYL9"/>
    <mergeCell ref="TYR9:TYT9"/>
    <mergeCell ref="TYZ9:TZB9"/>
    <mergeCell ref="TZH9:TZJ9"/>
    <mergeCell ref="TWN9:TWP9"/>
    <mergeCell ref="TWV9:TWX9"/>
    <mergeCell ref="TXD9:TXF9"/>
    <mergeCell ref="TXL9:TXN9"/>
    <mergeCell ref="TXT9:TXV9"/>
    <mergeCell ref="TUZ9:TVB9"/>
    <mergeCell ref="TVH9:TVJ9"/>
    <mergeCell ref="TVP9:TVR9"/>
    <mergeCell ref="TVX9:TVZ9"/>
    <mergeCell ref="TWF9:TWH9"/>
    <mergeCell ref="TTL9:TTN9"/>
    <mergeCell ref="TTT9:TTV9"/>
    <mergeCell ref="TUB9:TUD9"/>
    <mergeCell ref="TUJ9:TUL9"/>
    <mergeCell ref="TUR9:TUT9"/>
    <mergeCell ref="TRX9:TRZ9"/>
    <mergeCell ref="TSF9:TSH9"/>
    <mergeCell ref="TSN9:TSP9"/>
    <mergeCell ref="TSV9:TSX9"/>
    <mergeCell ref="TTD9:TTF9"/>
    <mergeCell ref="TQJ9:TQL9"/>
    <mergeCell ref="TQR9:TQT9"/>
    <mergeCell ref="TQZ9:TRB9"/>
    <mergeCell ref="TRH9:TRJ9"/>
    <mergeCell ref="TRP9:TRR9"/>
    <mergeCell ref="TOV9:TOX9"/>
    <mergeCell ref="TPD9:TPF9"/>
    <mergeCell ref="TPL9:TPN9"/>
    <mergeCell ref="TPT9:TPV9"/>
    <mergeCell ref="TQB9:TQD9"/>
    <mergeCell ref="TNH9:TNJ9"/>
    <mergeCell ref="TNP9:TNR9"/>
    <mergeCell ref="TNX9:TNZ9"/>
    <mergeCell ref="TOF9:TOH9"/>
    <mergeCell ref="TON9:TOP9"/>
    <mergeCell ref="TLT9:TLV9"/>
    <mergeCell ref="TMB9:TMD9"/>
    <mergeCell ref="TMJ9:TML9"/>
    <mergeCell ref="TMR9:TMT9"/>
    <mergeCell ref="TMZ9:TNB9"/>
    <mergeCell ref="TKF9:TKH9"/>
    <mergeCell ref="TKN9:TKP9"/>
    <mergeCell ref="TKV9:TKX9"/>
    <mergeCell ref="TLD9:TLF9"/>
    <mergeCell ref="TLL9:TLN9"/>
    <mergeCell ref="TIR9:TIT9"/>
    <mergeCell ref="TIZ9:TJB9"/>
    <mergeCell ref="TJH9:TJJ9"/>
    <mergeCell ref="TJP9:TJR9"/>
    <mergeCell ref="TJX9:TJZ9"/>
    <mergeCell ref="THD9:THF9"/>
    <mergeCell ref="THL9:THN9"/>
    <mergeCell ref="THT9:THV9"/>
    <mergeCell ref="TIB9:TID9"/>
    <mergeCell ref="TIJ9:TIL9"/>
    <mergeCell ref="TFP9:TFR9"/>
    <mergeCell ref="TFX9:TFZ9"/>
    <mergeCell ref="TGF9:TGH9"/>
    <mergeCell ref="TGN9:TGP9"/>
    <mergeCell ref="TGV9:TGX9"/>
    <mergeCell ref="TEB9:TED9"/>
    <mergeCell ref="TEJ9:TEL9"/>
    <mergeCell ref="TER9:TET9"/>
    <mergeCell ref="TEZ9:TFB9"/>
    <mergeCell ref="TFH9:TFJ9"/>
    <mergeCell ref="TCN9:TCP9"/>
    <mergeCell ref="TCV9:TCX9"/>
    <mergeCell ref="TDD9:TDF9"/>
    <mergeCell ref="TDL9:TDN9"/>
    <mergeCell ref="TDT9:TDV9"/>
    <mergeCell ref="TAZ9:TBB9"/>
    <mergeCell ref="TBH9:TBJ9"/>
    <mergeCell ref="TBP9:TBR9"/>
    <mergeCell ref="TBX9:TBZ9"/>
    <mergeCell ref="TCF9:TCH9"/>
    <mergeCell ref="SZL9:SZN9"/>
    <mergeCell ref="SZT9:SZV9"/>
    <mergeCell ref="TAB9:TAD9"/>
    <mergeCell ref="TAJ9:TAL9"/>
    <mergeCell ref="TAR9:TAT9"/>
    <mergeCell ref="SXX9:SXZ9"/>
    <mergeCell ref="SYF9:SYH9"/>
    <mergeCell ref="SYN9:SYP9"/>
    <mergeCell ref="SYV9:SYX9"/>
    <mergeCell ref="SZD9:SZF9"/>
    <mergeCell ref="SWJ9:SWL9"/>
    <mergeCell ref="SWR9:SWT9"/>
    <mergeCell ref="SWZ9:SXB9"/>
    <mergeCell ref="SXH9:SXJ9"/>
    <mergeCell ref="SXP9:SXR9"/>
    <mergeCell ref="SUV9:SUX9"/>
    <mergeCell ref="SVD9:SVF9"/>
    <mergeCell ref="SVL9:SVN9"/>
    <mergeCell ref="SVT9:SVV9"/>
    <mergeCell ref="SWB9:SWD9"/>
    <mergeCell ref="STH9:STJ9"/>
    <mergeCell ref="STP9:STR9"/>
    <mergeCell ref="STX9:STZ9"/>
    <mergeCell ref="SUF9:SUH9"/>
    <mergeCell ref="SUN9:SUP9"/>
    <mergeCell ref="SRT9:SRV9"/>
    <mergeCell ref="SSB9:SSD9"/>
    <mergeCell ref="SSJ9:SSL9"/>
    <mergeCell ref="SSR9:SST9"/>
    <mergeCell ref="SSZ9:STB9"/>
    <mergeCell ref="SQF9:SQH9"/>
    <mergeCell ref="SQN9:SQP9"/>
    <mergeCell ref="SQV9:SQX9"/>
    <mergeCell ref="SRD9:SRF9"/>
    <mergeCell ref="SRL9:SRN9"/>
    <mergeCell ref="SOR9:SOT9"/>
    <mergeCell ref="SOZ9:SPB9"/>
    <mergeCell ref="SPH9:SPJ9"/>
    <mergeCell ref="SPP9:SPR9"/>
    <mergeCell ref="SPX9:SPZ9"/>
    <mergeCell ref="SND9:SNF9"/>
    <mergeCell ref="SNL9:SNN9"/>
    <mergeCell ref="SNT9:SNV9"/>
    <mergeCell ref="SOB9:SOD9"/>
    <mergeCell ref="SOJ9:SOL9"/>
    <mergeCell ref="SLP9:SLR9"/>
    <mergeCell ref="SLX9:SLZ9"/>
    <mergeCell ref="SMF9:SMH9"/>
    <mergeCell ref="SMN9:SMP9"/>
    <mergeCell ref="SMV9:SMX9"/>
    <mergeCell ref="SKB9:SKD9"/>
    <mergeCell ref="SKJ9:SKL9"/>
    <mergeCell ref="SKR9:SKT9"/>
    <mergeCell ref="SKZ9:SLB9"/>
    <mergeCell ref="SLH9:SLJ9"/>
    <mergeCell ref="SIN9:SIP9"/>
    <mergeCell ref="SIV9:SIX9"/>
    <mergeCell ref="SJD9:SJF9"/>
    <mergeCell ref="SJL9:SJN9"/>
    <mergeCell ref="SJT9:SJV9"/>
    <mergeCell ref="SGZ9:SHB9"/>
    <mergeCell ref="SHH9:SHJ9"/>
    <mergeCell ref="SHP9:SHR9"/>
    <mergeCell ref="SHX9:SHZ9"/>
    <mergeCell ref="SIF9:SIH9"/>
    <mergeCell ref="SFL9:SFN9"/>
    <mergeCell ref="SFT9:SFV9"/>
    <mergeCell ref="SGB9:SGD9"/>
    <mergeCell ref="SGJ9:SGL9"/>
    <mergeCell ref="SGR9:SGT9"/>
    <mergeCell ref="SDX9:SDZ9"/>
    <mergeCell ref="SEF9:SEH9"/>
    <mergeCell ref="SEN9:SEP9"/>
    <mergeCell ref="SEV9:SEX9"/>
    <mergeCell ref="SFD9:SFF9"/>
    <mergeCell ref="SCJ9:SCL9"/>
    <mergeCell ref="SCR9:SCT9"/>
    <mergeCell ref="SCZ9:SDB9"/>
    <mergeCell ref="SDH9:SDJ9"/>
    <mergeCell ref="SDP9:SDR9"/>
    <mergeCell ref="SAV9:SAX9"/>
    <mergeCell ref="SBD9:SBF9"/>
    <mergeCell ref="SBL9:SBN9"/>
    <mergeCell ref="SBT9:SBV9"/>
    <mergeCell ref="SCB9:SCD9"/>
    <mergeCell ref="RZH9:RZJ9"/>
    <mergeCell ref="RZP9:RZR9"/>
    <mergeCell ref="RZX9:RZZ9"/>
    <mergeCell ref="SAF9:SAH9"/>
    <mergeCell ref="SAN9:SAP9"/>
    <mergeCell ref="RXT9:RXV9"/>
    <mergeCell ref="RYB9:RYD9"/>
    <mergeCell ref="RYJ9:RYL9"/>
    <mergeCell ref="RYR9:RYT9"/>
    <mergeCell ref="RYZ9:RZB9"/>
    <mergeCell ref="RWF9:RWH9"/>
    <mergeCell ref="RWN9:RWP9"/>
    <mergeCell ref="RWV9:RWX9"/>
    <mergeCell ref="RXD9:RXF9"/>
    <mergeCell ref="RXL9:RXN9"/>
    <mergeCell ref="RUR9:RUT9"/>
    <mergeCell ref="RUZ9:RVB9"/>
    <mergeCell ref="RVH9:RVJ9"/>
    <mergeCell ref="RVP9:RVR9"/>
    <mergeCell ref="RVX9:RVZ9"/>
    <mergeCell ref="RTD9:RTF9"/>
    <mergeCell ref="RTL9:RTN9"/>
    <mergeCell ref="RTT9:RTV9"/>
    <mergeCell ref="RUB9:RUD9"/>
    <mergeCell ref="RUJ9:RUL9"/>
    <mergeCell ref="RRP9:RRR9"/>
    <mergeCell ref="RRX9:RRZ9"/>
    <mergeCell ref="RSF9:RSH9"/>
    <mergeCell ref="RSN9:RSP9"/>
    <mergeCell ref="RSV9:RSX9"/>
    <mergeCell ref="RQB9:RQD9"/>
    <mergeCell ref="RQJ9:RQL9"/>
    <mergeCell ref="RQR9:RQT9"/>
    <mergeCell ref="RQZ9:RRB9"/>
    <mergeCell ref="RRH9:RRJ9"/>
    <mergeCell ref="RON9:ROP9"/>
    <mergeCell ref="ROV9:ROX9"/>
    <mergeCell ref="RPD9:RPF9"/>
    <mergeCell ref="RPL9:RPN9"/>
    <mergeCell ref="RPT9:RPV9"/>
    <mergeCell ref="RMZ9:RNB9"/>
    <mergeCell ref="RNH9:RNJ9"/>
    <mergeCell ref="RNP9:RNR9"/>
    <mergeCell ref="RNX9:RNZ9"/>
    <mergeCell ref="ROF9:ROH9"/>
    <mergeCell ref="RLL9:RLN9"/>
    <mergeCell ref="RLT9:RLV9"/>
    <mergeCell ref="RMB9:RMD9"/>
    <mergeCell ref="RMJ9:RML9"/>
    <mergeCell ref="RMR9:RMT9"/>
    <mergeCell ref="RJX9:RJZ9"/>
    <mergeCell ref="RKF9:RKH9"/>
    <mergeCell ref="RKN9:RKP9"/>
    <mergeCell ref="RKV9:RKX9"/>
    <mergeCell ref="RLD9:RLF9"/>
    <mergeCell ref="RIJ9:RIL9"/>
    <mergeCell ref="RIR9:RIT9"/>
    <mergeCell ref="RIZ9:RJB9"/>
    <mergeCell ref="RJH9:RJJ9"/>
    <mergeCell ref="RJP9:RJR9"/>
    <mergeCell ref="RGV9:RGX9"/>
    <mergeCell ref="RHD9:RHF9"/>
    <mergeCell ref="RHL9:RHN9"/>
    <mergeCell ref="RHT9:RHV9"/>
    <mergeCell ref="RIB9:RID9"/>
    <mergeCell ref="RFH9:RFJ9"/>
    <mergeCell ref="RFP9:RFR9"/>
    <mergeCell ref="RFX9:RFZ9"/>
    <mergeCell ref="RGF9:RGH9"/>
    <mergeCell ref="RGN9:RGP9"/>
    <mergeCell ref="RDT9:RDV9"/>
    <mergeCell ref="REB9:RED9"/>
    <mergeCell ref="REJ9:REL9"/>
    <mergeCell ref="RER9:RET9"/>
    <mergeCell ref="REZ9:RFB9"/>
    <mergeCell ref="RCF9:RCH9"/>
    <mergeCell ref="RCN9:RCP9"/>
    <mergeCell ref="RCV9:RCX9"/>
    <mergeCell ref="RDD9:RDF9"/>
    <mergeCell ref="RDL9:RDN9"/>
    <mergeCell ref="RAR9:RAT9"/>
    <mergeCell ref="RAZ9:RBB9"/>
    <mergeCell ref="RBH9:RBJ9"/>
    <mergeCell ref="RBP9:RBR9"/>
    <mergeCell ref="RBX9:RBZ9"/>
    <mergeCell ref="QZD9:QZF9"/>
    <mergeCell ref="QZL9:QZN9"/>
    <mergeCell ref="QZT9:QZV9"/>
    <mergeCell ref="RAB9:RAD9"/>
    <mergeCell ref="RAJ9:RAL9"/>
    <mergeCell ref="QXP9:QXR9"/>
    <mergeCell ref="QXX9:QXZ9"/>
    <mergeCell ref="QYF9:QYH9"/>
    <mergeCell ref="QYN9:QYP9"/>
    <mergeCell ref="QYV9:QYX9"/>
    <mergeCell ref="QWB9:QWD9"/>
    <mergeCell ref="QWJ9:QWL9"/>
    <mergeCell ref="QWR9:QWT9"/>
    <mergeCell ref="QWZ9:QXB9"/>
    <mergeCell ref="QXH9:QXJ9"/>
    <mergeCell ref="QUN9:QUP9"/>
    <mergeCell ref="QUV9:QUX9"/>
    <mergeCell ref="QVD9:QVF9"/>
    <mergeCell ref="QVL9:QVN9"/>
    <mergeCell ref="QVT9:QVV9"/>
    <mergeCell ref="QSZ9:QTB9"/>
    <mergeCell ref="QTH9:QTJ9"/>
    <mergeCell ref="QTP9:QTR9"/>
    <mergeCell ref="QTX9:QTZ9"/>
    <mergeCell ref="QUF9:QUH9"/>
    <mergeCell ref="QRL9:QRN9"/>
    <mergeCell ref="QRT9:QRV9"/>
    <mergeCell ref="QSB9:QSD9"/>
    <mergeCell ref="QSJ9:QSL9"/>
    <mergeCell ref="QSR9:QST9"/>
    <mergeCell ref="QPX9:QPZ9"/>
    <mergeCell ref="QQF9:QQH9"/>
    <mergeCell ref="QQN9:QQP9"/>
    <mergeCell ref="QQV9:QQX9"/>
    <mergeCell ref="QRD9:QRF9"/>
    <mergeCell ref="QOJ9:QOL9"/>
    <mergeCell ref="QOR9:QOT9"/>
    <mergeCell ref="QOZ9:QPB9"/>
    <mergeCell ref="QPH9:QPJ9"/>
    <mergeCell ref="QPP9:QPR9"/>
    <mergeCell ref="QMV9:QMX9"/>
    <mergeCell ref="QND9:QNF9"/>
    <mergeCell ref="QNL9:QNN9"/>
    <mergeCell ref="QNT9:QNV9"/>
    <mergeCell ref="QOB9:QOD9"/>
    <mergeCell ref="QLH9:QLJ9"/>
    <mergeCell ref="QLP9:QLR9"/>
    <mergeCell ref="QLX9:QLZ9"/>
    <mergeCell ref="QMF9:QMH9"/>
    <mergeCell ref="QMN9:QMP9"/>
    <mergeCell ref="QJT9:QJV9"/>
    <mergeCell ref="QKB9:QKD9"/>
    <mergeCell ref="QKJ9:QKL9"/>
    <mergeCell ref="QKR9:QKT9"/>
    <mergeCell ref="QKZ9:QLB9"/>
    <mergeCell ref="QIF9:QIH9"/>
    <mergeCell ref="QIN9:QIP9"/>
    <mergeCell ref="QIV9:QIX9"/>
    <mergeCell ref="QJD9:QJF9"/>
    <mergeCell ref="QJL9:QJN9"/>
    <mergeCell ref="QGR9:QGT9"/>
    <mergeCell ref="QGZ9:QHB9"/>
    <mergeCell ref="QHH9:QHJ9"/>
    <mergeCell ref="QHP9:QHR9"/>
    <mergeCell ref="QHX9:QHZ9"/>
    <mergeCell ref="QFD9:QFF9"/>
    <mergeCell ref="QFL9:QFN9"/>
    <mergeCell ref="QFT9:QFV9"/>
    <mergeCell ref="QGB9:QGD9"/>
    <mergeCell ref="QGJ9:QGL9"/>
    <mergeCell ref="QDP9:QDR9"/>
    <mergeCell ref="QDX9:QDZ9"/>
    <mergeCell ref="QEF9:QEH9"/>
    <mergeCell ref="QEN9:QEP9"/>
    <mergeCell ref="QEV9:QEX9"/>
    <mergeCell ref="QCB9:QCD9"/>
    <mergeCell ref="QCJ9:QCL9"/>
    <mergeCell ref="QCR9:QCT9"/>
    <mergeCell ref="QCZ9:QDB9"/>
    <mergeCell ref="QDH9:QDJ9"/>
    <mergeCell ref="QAN9:QAP9"/>
    <mergeCell ref="QAV9:QAX9"/>
    <mergeCell ref="QBD9:QBF9"/>
    <mergeCell ref="QBL9:QBN9"/>
    <mergeCell ref="QBT9:QBV9"/>
    <mergeCell ref="PYZ9:PZB9"/>
    <mergeCell ref="PZH9:PZJ9"/>
    <mergeCell ref="PZP9:PZR9"/>
    <mergeCell ref="PZX9:PZZ9"/>
    <mergeCell ref="QAF9:QAH9"/>
    <mergeCell ref="PXL9:PXN9"/>
    <mergeCell ref="PXT9:PXV9"/>
    <mergeCell ref="PYB9:PYD9"/>
    <mergeCell ref="PYJ9:PYL9"/>
    <mergeCell ref="PYR9:PYT9"/>
    <mergeCell ref="PVX9:PVZ9"/>
    <mergeCell ref="PWF9:PWH9"/>
    <mergeCell ref="PWN9:PWP9"/>
    <mergeCell ref="PWV9:PWX9"/>
    <mergeCell ref="PXD9:PXF9"/>
    <mergeCell ref="PUJ9:PUL9"/>
    <mergeCell ref="PUR9:PUT9"/>
    <mergeCell ref="PUZ9:PVB9"/>
    <mergeCell ref="PVH9:PVJ9"/>
    <mergeCell ref="PVP9:PVR9"/>
    <mergeCell ref="PSV9:PSX9"/>
    <mergeCell ref="PTD9:PTF9"/>
    <mergeCell ref="PTL9:PTN9"/>
    <mergeCell ref="PTT9:PTV9"/>
    <mergeCell ref="PUB9:PUD9"/>
    <mergeCell ref="PRH9:PRJ9"/>
    <mergeCell ref="PRP9:PRR9"/>
    <mergeCell ref="PRX9:PRZ9"/>
    <mergeCell ref="PSF9:PSH9"/>
    <mergeCell ref="PSN9:PSP9"/>
    <mergeCell ref="PPT9:PPV9"/>
    <mergeCell ref="PQB9:PQD9"/>
    <mergeCell ref="PQJ9:PQL9"/>
    <mergeCell ref="PQR9:PQT9"/>
    <mergeCell ref="PQZ9:PRB9"/>
    <mergeCell ref="POF9:POH9"/>
    <mergeCell ref="PON9:POP9"/>
    <mergeCell ref="POV9:POX9"/>
    <mergeCell ref="PPD9:PPF9"/>
    <mergeCell ref="PPL9:PPN9"/>
    <mergeCell ref="PMR9:PMT9"/>
    <mergeCell ref="PMZ9:PNB9"/>
    <mergeCell ref="PNH9:PNJ9"/>
    <mergeCell ref="PNP9:PNR9"/>
    <mergeCell ref="PNX9:PNZ9"/>
    <mergeCell ref="PLD9:PLF9"/>
    <mergeCell ref="PLL9:PLN9"/>
    <mergeCell ref="PLT9:PLV9"/>
    <mergeCell ref="PMB9:PMD9"/>
    <mergeCell ref="PMJ9:PML9"/>
    <mergeCell ref="PJP9:PJR9"/>
    <mergeCell ref="PJX9:PJZ9"/>
    <mergeCell ref="PKF9:PKH9"/>
    <mergeCell ref="PKN9:PKP9"/>
    <mergeCell ref="PKV9:PKX9"/>
    <mergeCell ref="PIB9:PID9"/>
    <mergeCell ref="PIJ9:PIL9"/>
    <mergeCell ref="PIR9:PIT9"/>
    <mergeCell ref="PIZ9:PJB9"/>
    <mergeCell ref="PJH9:PJJ9"/>
    <mergeCell ref="PGN9:PGP9"/>
    <mergeCell ref="PGV9:PGX9"/>
    <mergeCell ref="PHD9:PHF9"/>
    <mergeCell ref="PHL9:PHN9"/>
    <mergeCell ref="PHT9:PHV9"/>
    <mergeCell ref="PEZ9:PFB9"/>
    <mergeCell ref="PFH9:PFJ9"/>
    <mergeCell ref="PFP9:PFR9"/>
    <mergeCell ref="PFX9:PFZ9"/>
    <mergeCell ref="PGF9:PGH9"/>
    <mergeCell ref="PDL9:PDN9"/>
    <mergeCell ref="PDT9:PDV9"/>
    <mergeCell ref="PEB9:PED9"/>
    <mergeCell ref="PEJ9:PEL9"/>
    <mergeCell ref="PER9:PET9"/>
    <mergeCell ref="PBX9:PBZ9"/>
    <mergeCell ref="PCF9:PCH9"/>
    <mergeCell ref="PCN9:PCP9"/>
    <mergeCell ref="PCV9:PCX9"/>
    <mergeCell ref="PDD9:PDF9"/>
    <mergeCell ref="PAJ9:PAL9"/>
    <mergeCell ref="PAR9:PAT9"/>
    <mergeCell ref="PAZ9:PBB9"/>
    <mergeCell ref="PBH9:PBJ9"/>
    <mergeCell ref="PBP9:PBR9"/>
    <mergeCell ref="OYV9:OYX9"/>
    <mergeCell ref="OZD9:OZF9"/>
    <mergeCell ref="OZL9:OZN9"/>
    <mergeCell ref="OZT9:OZV9"/>
    <mergeCell ref="PAB9:PAD9"/>
    <mergeCell ref="OXH9:OXJ9"/>
    <mergeCell ref="OXP9:OXR9"/>
    <mergeCell ref="OXX9:OXZ9"/>
    <mergeCell ref="OYF9:OYH9"/>
    <mergeCell ref="OYN9:OYP9"/>
    <mergeCell ref="OVT9:OVV9"/>
    <mergeCell ref="OWB9:OWD9"/>
    <mergeCell ref="OWJ9:OWL9"/>
    <mergeCell ref="OWR9:OWT9"/>
    <mergeCell ref="OWZ9:OXB9"/>
    <mergeCell ref="OUF9:OUH9"/>
    <mergeCell ref="OUN9:OUP9"/>
    <mergeCell ref="OUV9:OUX9"/>
    <mergeCell ref="OVD9:OVF9"/>
    <mergeCell ref="OVL9:OVN9"/>
    <mergeCell ref="OSR9:OST9"/>
    <mergeCell ref="OSZ9:OTB9"/>
    <mergeCell ref="OTH9:OTJ9"/>
    <mergeCell ref="OTP9:OTR9"/>
    <mergeCell ref="OTX9:OTZ9"/>
    <mergeCell ref="ORD9:ORF9"/>
    <mergeCell ref="ORL9:ORN9"/>
    <mergeCell ref="ORT9:ORV9"/>
    <mergeCell ref="OSB9:OSD9"/>
    <mergeCell ref="OSJ9:OSL9"/>
    <mergeCell ref="OPP9:OPR9"/>
    <mergeCell ref="OPX9:OPZ9"/>
    <mergeCell ref="OQF9:OQH9"/>
    <mergeCell ref="OQN9:OQP9"/>
    <mergeCell ref="OQV9:OQX9"/>
    <mergeCell ref="OOB9:OOD9"/>
    <mergeCell ref="OOJ9:OOL9"/>
    <mergeCell ref="OOR9:OOT9"/>
    <mergeCell ref="OOZ9:OPB9"/>
    <mergeCell ref="OPH9:OPJ9"/>
    <mergeCell ref="OMN9:OMP9"/>
    <mergeCell ref="OMV9:OMX9"/>
    <mergeCell ref="OND9:ONF9"/>
    <mergeCell ref="ONL9:ONN9"/>
    <mergeCell ref="ONT9:ONV9"/>
    <mergeCell ref="OKZ9:OLB9"/>
    <mergeCell ref="OLH9:OLJ9"/>
    <mergeCell ref="OLP9:OLR9"/>
    <mergeCell ref="OLX9:OLZ9"/>
    <mergeCell ref="OMF9:OMH9"/>
    <mergeCell ref="OJL9:OJN9"/>
    <mergeCell ref="OJT9:OJV9"/>
    <mergeCell ref="OKB9:OKD9"/>
    <mergeCell ref="OKJ9:OKL9"/>
    <mergeCell ref="OKR9:OKT9"/>
    <mergeCell ref="OHX9:OHZ9"/>
    <mergeCell ref="OIF9:OIH9"/>
    <mergeCell ref="OIN9:OIP9"/>
    <mergeCell ref="OIV9:OIX9"/>
    <mergeCell ref="OJD9:OJF9"/>
    <mergeCell ref="OGJ9:OGL9"/>
    <mergeCell ref="OGR9:OGT9"/>
    <mergeCell ref="OGZ9:OHB9"/>
    <mergeCell ref="OHH9:OHJ9"/>
    <mergeCell ref="OHP9:OHR9"/>
    <mergeCell ref="OEV9:OEX9"/>
    <mergeCell ref="OFD9:OFF9"/>
    <mergeCell ref="OFL9:OFN9"/>
    <mergeCell ref="OFT9:OFV9"/>
    <mergeCell ref="OGB9:OGD9"/>
    <mergeCell ref="ODH9:ODJ9"/>
    <mergeCell ref="ODP9:ODR9"/>
    <mergeCell ref="ODX9:ODZ9"/>
    <mergeCell ref="OEF9:OEH9"/>
    <mergeCell ref="OEN9:OEP9"/>
    <mergeCell ref="OBT9:OBV9"/>
    <mergeCell ref="OCB9:OCD9"/>
    <mergeCell ref="OCJ9:OCL9"/>
    <mergeCell ref="OCR9:OCT9"/>
    <mergeCell ref="OCZ9:ODB9"/>
    <mergeCell ref="OAF9:OAH9"/>
    <mergeCell ref="OAN9:OAP9"/>
    <mergeCell ref="OAV9:OAX9"/>
    <mergeCell ref="OBD9:OBF9"/>
    <mergeCell ref="OBL9:OBN9"/>
    <mergeCell ref="NYR9:NYT9"/>
    <mergeCell ref="NYZ9:NZB9"/>
    <mergeCell ref="NZH9:NZJ9"/>
    <mergeCell ref="NZP9:NZR9"/>
    <mergeCell ref="NZX9:NZZ9"/>
    <mergeCell ref="NXD9:NXF9"/>
    <mergeCell ref="NXL9:NXN9"/>
    <mergeCell ref="NXT9:NXV9"/>
    <mergeCell ref="NYB9:NYD9"/>
    <mergeCell ref="NYJ9:NYL9"/>
    <mergeCell ref="NVP9:NVR9"/>
    <mergeCell ref="NVX9:NVZ9"/>
    <mergeCell ref="NWF9:NWH9"/>
    <mergeCell ref="NWN9:NWP9"/>
    <mergeCell ref="NWV9:NWX9"/>
    <mergeCell ref="NUB9:NUD9"/>
    <mergeCell ref="NUJ9:NUL9"/>
    <mergeCell ref="NUR9:NUT9"/>
    <mergeCell ref="NUZ9:NVB9"/>
    <mergeCell ref="NVH9:NVJ9"/>
    <mergeCell ref="NSN9:NSP9"/>
    <mergeCell ref="NSV9:NSX9"/>
    <mergeCell ref="NTD9:NTF9"/>
    <mergeCell ref="NTL9:NTN9"/>
    <mergeCell ref="NTT9:NTV9"/>
    <mergeCell ref="NQZ9:NRB9"/>
    <mergeCell ref="NRH9:NRJ9"/>
    <mergeCell ref="NRP9:NRR9"/>
    <mergeCell ref="NRX9:NRZ9"/>
    <mergeCell ref="NSF9:NSH9"/>
    <mergeCell ref="NPL9:NPN9"/>
    <mergeCell ref="NPT9:NPV9"/>
    <mergeCell ref="NQB9:NQD9"/>
    <mergeCell ref="NQJ9:NQL9"/>
    <mergeCell ref="NQR9:NQT9"/>
    <mergeCell ref="NNX9:NNZ9"/>
    <mergeCell ref="NOF9:NOH9"/>
    <mergeCell ref="NON9:NOP9"/>
    <mergeCell ref="NOV9:NOX9"/>
    <mergeCell ref="NPD9:NPF9"/>
    <mergeCell ref="NMJ9:NML9"/>
    <mergeCell ref="NMR9:NMT9"/>
    <mergeCell ref="NMZ9:NNB9"/>
    <mergeCell ref="NNH9:NNJ9"/>
    <mergeCell ref="NNP9:NNR9"/>
    <mergeCell ref="NKV9:NKX9"/>
    <mergeCell ref="NLD9:NLF9"/>
    <mergeCell ref="NLL9:NLN9"/>
    <mergeCell ref="NLT9:NLV9"/>
    <mergeCell ref="NMB9:NMD9"/>
    <mergeCell ref="NJH9:NJJ9"/>
    <mergeCell ref="NJP9:NJR9"/>
    <mergeCell ref="NJX9:NJZ9"/>
    <mergeCell ref="NKF9:NKH9"/>
    <mergeCell ref="NKN9:NKP9"/>
    <mergeCell ref="NHT9:NHV9"/>
    <mergeCell ref="NIB9:NID9"/>
    <mergeCell ref="NIJ9:NIL9"/>
    <mergeCell ref="NIR9:NIT9"/>
    <mergeCell ref="NIZ9:NJB9"/>
    <mergeCell ref="NGF9:NGH9"/>
    <mergeCell ref="NGN9:NGP9"/>
    <mergeCell ref="NGV9:NGX9"/>
    <mergeCell ref="NHD9:NHF9"/>
    <mergeCell ref="NHL9:NHN9"/>
    <mergeCell ref="NER9:NET9"/>
    <mergeCell ref="NEZ9:NFB9"/>
    <mergeCell ref="NFH9:NFJ9"/>
    <mergeCell ref="NFP9:NFR9"/>
    <mergeCell ref="NFX9:NFZ9"/>
    <mergeCell ref="NDD9:NDF9"/>
    <mergeCell ref="NDL9:NDN9"/>
    <mergeCell ref="NDT9:NDV9"/>
    <mergeCell ref="NEB9:NED9"/>
    <mergeCell ref="NEJ9:NEL9"/>
    <mergeCell ref="NBP9:NBR9"/>
    <mergeCell ref="NBX9:NBZ9"/>
    <mergeCell ref="NCF9:NCH9"/>
    <mergeCell ref="NCN9:NCP9"/>
    <mergeCell ref="NCV9:NCX9"/>
    <mergeCell ref="NAB9:NAD9"/>
    <mergeCell ref="NAJ9:NAL9"/>
    <mergeCell ref="NAR9:NAT9"/>
    <mergeCell ref="NAZ9:NBB9"/>
    <mergeCell ref="NBH9:NBJ9"/>
    <mergeCell ref="MYN9:MYP9"/>
    <mergeCell ref="MYV9:MYX9"/>
    <mergeCell ref="MZD9:MZF9"/>
    <mergeCell ref="MZL9:MZN9"/>
    <mergeCell ref="MZT9:MZV9"/>
    <mergeCell ref="MWZ9:MXB9"/>
    <mergeCell ref="MXH9:MXJ9"/>
    <mergeCell ref="MXP9:MXR9"/>
    <mergeCell ref="MXX9:MXZ9"/>
    <mergeCell ref="MYF9:MYH9"/>
    <mergeCell ref="MVL9:MVN9"/>
    <mergeCell ref="MVT9:MVV9"/>
    <mergeCell ref="MWB9:MWD9"/>
    <mergeCell ref="MWJ9:MWL9"/>
    <mergeCell ref="MWR9:MWT9"/>
    <mergeCell ref="MTX9:MTZ9"/>
    <mergeCell ref="MUF9:MUH9"/>
    <mergeCell ref="MUN9:MUP9"/>
    <mergeCell ref="MUV9:MUX9"/>
    <mergeCell ref="MVD9:MVF9"/>
    <mergeCell ref="MSJ9:MSL9"/>
    <mergeCell ref="MSR9:MST9"/>
    <mergeCell ref="MSZ9:MTB9"/>
    <mergeCell ref="MTH9:MTJ9"/>
    <mergeCell ref="MTP9:MTR9"/>
    <mergeCell ref="MQV9:MQX9"/>
    <mergeCell ref="MRD9:MRF9"/>
    <mergeCell ref="MRL9:MRN9"/>
    <mergeCell ref="MRT9:MRV9"/>
    <mergeCell ref="MSB9:MSD9"/>
    <mergeCell ref="MPH9:MPJ9"/>
    <mergeCell ref="MPP9:MPR9"/>
    <mergeCell ref="MPX9:MPZ9"/>
    <mergeCell ref="MQF9:MQH9"/>
    <mergeCell ref="MQN9:MQP9"/>
    <mergeCell ref="MNT9:MNV9"/>
    <mergeCell ref="MOB9:MOD9"/>
    <mergeCell ref="MOJ9:MOL9"/>
    <mergeCell ref="MOR9:MOT9"/>
    <mergeCell ref="MOZ9:MPB9"/>
    <mergeCell ref="MMF9:MMH9"/>
    <mergeCell ref="MMN9:MMP9"/>
    <mergeCell ref="MMV9:MMX9"/>
    <mergeCell ref="MND9:MNF9"/>
    <mergeCell ref="MNL9:MNN9"/>
    <mergeCell ref="MKR9:MKT9"/>
    <mergeCell ref="MKZ9:MLB9"/>
    <mergeCell ref="MLH9:MLJ9"/>
    <mergeCell ref="MLP9:MLR9"/>
    <mergeCell ref="MLX9:MLZ9"/>
    <mergeCell ref="MJD9:MJF9"/>
    <mergeCell ref="MJL9:MJN9"/>
    <mergeCell ref="MJT9:MJV9"/>
    <mergeCell ref="MKB9:MKD9"/>
    <mergeCell ref="MKJ9:MKL9"/>
    <mergeCell ref="MHP9:MHR9"/>
    <mergeCell ref="MHX9:MHZ9"/>
    <mergeCell ref="MIF9:MIH9"/>
    <mergeCell ref="MIN9:MIP9"/>
    <mergeCell ref="MIV9:MIX9"/>
    <mergeCell ref="MGB9:MGD9"/>
    <mergeCell ref="MGJ9:MGL9"/>
    <mergeCell ref="MGR9:MGT9"/>
    <mergeCell ref="MGZ9:MHB9"/>
    <mergeCell ref="MHH9:MHJ9"/>
    <mergeCell ref="MEN9:MEP9"/>
    <mergeCell ref="MEV9:MEX9"/>
    <mergeCell ref="MFD9:MFF9"/>
    <mergeCell ref="MFL9:MFN9"/>
    <mergeCell ref="MFT9:MFV9"/>
    <mergeCell ref="MCZ9:MDB9"/>
    <mergeCell ref="MDH9:MDJ9"/>
    <mergeCell ref="MDP9:MDR9"/>
    <mergeCell ref="MDX9:MDZ9"/>
    <mergeCell ref="MEF9:MEH9"/>
    <mergeCell ref="MBL9:MBN9"/>
    <mergeCell ref="MBT9:MBV9"/>
    <mergeCell ref="MCB9:MCD9"/>
    <mergeCell ref="MCJ9:MCL9"/>
    <mergeCell ref="MCR9:MCT9"/>
    <mergeCell ref="LZX9:LZZ9"/>
    <mergeCell ref="MAF9:MAH9"/>
    <mergeCell ref="MAN9:MAP9"/>
    <mergeCell ref="MAV9:MAX9"/>
    <mergeCell ref="MBD9:MBF9"/>
    <mergeCell ref="LYJ9:LYL9"/>
    <mergeCell ref="LYR9:LYT9"/>
    <mergeCell ref="LYZ9:LZB9"/>
    <mergeCell ref="LZH9:LZJ9"/>
    <mergeCell ref="LZP9:LZR9"/>
    <mergeCell ref="LWV9:LWX9"/>
    <mergeCell ref="LXD9:LXF9"/>
    <mergeCell ref="LXL9:LXN9"/>
    <mergeCell ref="LXT9:LXV9"/>
    <mergeCell ref="LYB9:LYD9"/>
    <mergeCell ref="LVH9:LVJ9"/>
    <mergeCell ref="LVP9:LVR9"/>
    <mergeCell ref="LVX9:LVZ9"/>
    <mergeCell ref="LWF9:LWH9"/>
    <mergeCell ref="LWN9:LWP9"/>
    <mergeCell ref="LTT9:LTV9"/>
    <mergeCell ref="LUB9:LUD9"/>
    <mergeCell ref="LUJ9:LUL9"/>
    <mergeCell ref="LUR9:LUT9"/>
    <mergeCell ref="LUZ9:LVB9"/>
    <mergeCell ref="LSF9:LSH9"/>
    <mergeCell ref="LSN9:LSP9"/>
    <mergeCell ref="LSV9:LSX9"/>
    <mergeCell ref="LTD9:LTF9"/>
    <mergeCell ref="LTL9:LTN9"/>
    <mergeCell ref="LQR9:LQT9"/>
    <mergeCell ref="LQZ9:LRB9"/>
    <mergeCell ref="LRH9:LRJ9"/>
    <mergeCell ref="LRP9:LRR9"/>
    <mergeCell ref="LRX9:LRZ9"/>
    <mergeCell ref="LPD9:LPF9"/>
    <mergeCell ref="LPL9:LPN9"/>
    <mergeCell ref="LPT9:LPV9"/>
    <mergeCell ref="LQB9:LQD9"/>
    <mergeCell ref="LQJ9:LQL9"/>
    <mergeCell ref="LNP9:LNR9"/>
    <mergeCell ref="LNX9:LNZ9"/>
    <mergeCell ref="LOF9:LOH9"/>
    <mergeCell ref="LON9:LOP9"/>
    <mergeCell ref="LOV9:LOX9"/>
    <mergeCell ref="LMB9:LMD9"/>
    <mergeCell ref="LMJ9:LML9"/>
    <mergeCell ref="LMR9:LMT9"/>
    <mergeCell ref="LMZ9:LNB9"/>
    <mergeCell ref="LNH9:LNJ9"/>
    <mergeCell ref="LKN9:LKP9"/>
    <mergeCell ref="LKV9:LKX9"/>
    <mergeCell ref="LLD9:LLF9"/>
    <mergeCell ref="LLL9:LLN9"/>
    <mergeCell ref="LLT9:LLV9"/>
    <mergeCell ref="LIZ9:LJB9"/>
    <mergeCell ref="LJH9:LJJ9"/>
    <mergeCell ref="LJP9:LJR9"/>
    <mergeCell ref="LJX9:LJZ9"/>
    <mergeCell ref="LKF9:LKH9"/>
    <mergeCell ref="LHL9:LHN9"/>
    <mergeCell ref="LHT9:LHV9"/>
    <mergeCell ref="LIB9:LID9"/>
    <mergeCell ref="LIJ9:LIL9"/>
    <mergeCell ref="LIR9:LIT9"/>
    <mergeCell ref="LFX9:LFZ9"/>
    <mergeCell ref="LGF9:LGH9"/>
    <mergeCell ref="LGN9:LGP9"/>
    <mergeCell ref="LGV9:LGX9"/>
    <mergeCell ref="LHD9:LHF9"/>
    <mergeCell ref="LEJ9:LEL9"/>
    <mergeCell ref="LER9:LET9"/>
    <mergeCell ref="LEZ9:LFB9"/>
    <mergeCell ref="LFH9:LFJ9"/>
    <mergeCell ref="LFP9:LFR9"/>
    <mergeCell ref="LCV9:LCX9"/>
    <mergeCell ref="LDD9:LDF9"/>
    <mergeCell ref="LDL9:LDN9"/>
    <mergeCell ref="LDT9:LDV9"/>
    <mergeCell ref="LEB9:LED9"/>
    <mergeCell ref="LBH9:LBJ9"/>
    <mergeCell ref="LBP9:LBR9"/>
    <mergeCell ref="LBX9:LBZ9"/>
    <mergeCell ref="LCF9:LCH9"/>
    <mergeCell ref="LCN9:LCP9"/>
    <mergeCell ref="KZT9:KZV9"/>
    <mergeCell ref="LAB9:LAD9"/>
    <mergeCell ref="LAJ9:LAL9"/>
    <mergeCell ref="LAR9:LAT9"/>
    <mergeCell ref="LAZ9:LBB9"/>
    <mergeCell ref="KYF9:KYH9"/>
    <mergeCell ref="KYN9:KYP9"/>
    <mergeCell ref="KYV9:KYX9"/>
    <mergeCell ref="KZD9:KZF9"/>
    <mergeCell ref="KZL9:KZN9"/>
    <mergeCell ref="KWR9:KWT9"/>
    <mergeCell ref="KWZ9:KXB9"/>
    <mergeCell ref="KXH9:KXJ9"/>
    <mergeCell ref="KXP9:KXR9"/>
    <mergeCell ref="KXX9:KXZ9"/>
    <mergeCell ref="KVD9:KVF9"/>
    <mergeCell ref="KVL9:KVN9"/>
    <mergeCell ref="KVT9:KVV9"/>
    <mergeCell ref="KWB9:KWD9"/>
    <mergeCell ref="KWJ9:KWL9"/>
    <mergeCell ref="KTP9:KTR9"/>
    <mergeCell ref="KTX9:KTZ9"/>
    <mergeCell ref="KUF9:KUH9"/>
    <mergeCell ref="KUN9:KUP9"/>
    <mergeCell ref="KUV9:KUX9"/>
    <mergeCell ref="KSB9:KSD9"/>
    <mergeCell ref="KSJ9:KSL9"/>
    <mergeCell ref="KSR9:KST9"/>
    <mergeCell ref="KSZ9:KTB9"/>
    <mergeCell ref="KTH9:KTJ9"/>
    <mergeCell ref="KQN9:KQP9"/>
    <mergeCell ref="KQV9:KQX9"/>
    <mergeCell ref="KRD9:KRF9"/>
    <mergeCell ref="KRL9:KRN9"/>
    <mergeCell ref="KRT9:KRV9"/>
    <mergeCell ref="KOZ9:KPB9"/>
    <mergeCell ref="KPH9:KPJ9"/>
    <mergeCell ref="KPP9:KPR9"/>
    <mergeCell ref="KPX9:KPZ9"/>
    <mergeCell ref="KQF9:KQH9"/>
    <mergeCell ref="KNL9:KNN9"/>
    <mergeCell ref="KNT9:KNV9"/>
    <mergeCell ref="KOB9:KOD9"/>
    <mergeCell ref="KOJ9:KOL9"/>
    <mergeCell ref="KOR9:KOT9"/>
    <mergeCell ref="KLX9:KLZ9"/>
    <mergeCell ref="KMF9:KMH9"/>
    <mergeCell ref="KMN9:KMP9"/>
    <mergeCell ref="KMV9:KMX9"/>
    <mergeCell ref="KND9:KNF9"/>
    <mergeCell ref="KKJ9:KKL9"/>
    <mergeCell ref="KKR9:KKT9"/>
    <mergeCell ref="KKZ9:KLB9"/>
    <mergeCell ref="KLH9:KLJ9"/>
    <mergeCell ref="KLP9:KLR9"/>
    <mergeCell ref="KIV9:KIX9"/>
    <mergeCell ref="KJD9:KJF9"/>
    <mergeCell ref="KJL9:KJN9"/>
    <mergeCell ref="KJT9:KJV9"/>
    <mergeCell ref="KKB9:KKD9"/>
    <mergeCell ref="KHH9:KHJ9"/>
    <mergeCell ref="KHP9:KHR9"/>
    <mergeCell ref="KHX9:KHZ9"/>
    <mergeCell ref="KIF9:KIH9"/>
    <mergeCell ref="KIN9:KIP9"/>
    <mergeCell ref="KFT9:KFV9"/>
    <mergeCell ref="KGB9:KGD9"/>
    <mergeCell ref="KGJ9:KGL9"/>
    <mergeCell ref="KGR9:KGT9"/>
    <mergeCell ref="KGZ9:KHB9"/>
    <mergeCell ref="KEF9:KEH9"/>
    <mergeCell ref="KEN9:KEP9"/>
    <mergeCell ref="KEV9:KEX9"/>
    <mergeCell ref="KFD9:KFF9"/>
    <mergeCell ref="KFL9:KFN9"/>
    <mergeCell ref="KCR9:KCT9"/>
    <mergeCell ref="KCZ9:KDB9"/>
    <mergeCell ref="KDH9:KDJ9"/>
    <mergeCell ref="KDP9:KDR9"/>
    <mergeCell ref="KDX9:KDZ9"/>
    <mergeCell ref="KBD9:KBF9"/>
    <mergeCell ref="KBL9:KBN9"/>
    <mergeCell ref="KBT9:KBV9"/>
    <mergeCell ref="KCB9:KCD9"/>
    <mergeCell ref="KCJ9:KCL9"/>
    <mergeCell ref="JZP9:JZR9"/>
    <mergeCell ref="JZX9:JZZ9"/>
    <mergeCell ref="KAF9:KAH9"/>
    <mergeCell ref="KAN9:KAP9"/>
    <mergeCell ref="KAV9:KAX9"/>
    <mergeCell ref="JYB9:JYD9"/>
    <mergeCell ref="JYJ9:JYL9"/>
    <mergeCell ref="JYR9:JYT9"/>
    <mergeCell ref="JYZ9:JZB9"/>
    <mergeCell ref="JZH9:JZJ9"/>
    <mergeCell ref="JWN9:JWP9"/>
    <mergeCell ref="JWV9:JWX9"/>
    <mergeCell ref="JXD9:JXF9"/>
    <mergeCell ref="JXL9:JXN9"/>
    <mergeCell ref="JXT9:JXV9"/>
    <mergeCell ref="JUZ9:JVB9"/>
    <mergeCell ref="JVH9:JVJ9"/>
    <mergeCell ref="JVP9:JVR9"/>
    <mergeCell ref="JVX9:JVZ9"/>
    <mergeCell ref="JWF9:JWH9"/>
    <mergeCell ref="JTL9:JTN9"/>
    <mergeCell ref="JTT9:JTV9"/>
    <mergeCell ref="JUB9:JUD9"/>
    <mergeCell ref="JUJ9:JUL9"/>
    <mergeCell ref="JUR9:JUT9"/>
    <mergeCell ref="JRX9:JRZ9"/>
    <mergeCell ref="JSF9:JSH9"/>
    <mergeCell ref="JSN9:JSP9"/>
    <mergeCell ref="JSV9:JSX9"/>
    <mergeCell ref="JTD9:JTF9"/>
    <mergeCell ref="JQJ9:JQL9"/>
    <mergeCell ref="JQR9:JQT9"/>
    <mergeCell ref="JQZ9:JRB9"/>
    <mergeCell ref="JRH9:JRJ9"/>
    <mergeCell ref="JRP9:JRR9"/>
    <mergeCell ref="JOV9:JOX9"/>
    <mergeCell ref="JPD9:JPF9"/>
    <mergeCell ref="JPL9:JPN9"/>
    <mergeCell ref="JPT9:JPV9"/>
    <mergeCell ref="JQB9:JQD9"/>
    <mergeCell ref="JNH9:JNJ9"/>
    <mergeCell ref="JNP9:JNR9"/>
    <mergeCell ref="JNX9:JNZ9"/>
    <mergeCell ref="JOF9:JOH9"/>
    <mergeCell ref="JON9:JOP9"/>
    <mergeCell ref="JLT9:JLV9"/>
    <mergeCell ref="JMB9:JMD9"/>
    <mergeCell ref="JMJ9:JML9"/>
    <mergeCell ref="JMR9:JMT9"/>
    <mergeCell ref="JMZ9:JNB9"/>
    <mergeCell ref="JKF9:JKH9"/>
    <mergeCell ref="JKN9:JKP9"/>
    <mergeCell ref="JKV9:JKX9"/>
    <mergeCell ref="JLD9:JLF9"/>
    <mergeCell ref="JLL9:JLN9"/>
    <mergeCell ref="JIR9:JIT9"/>
    <mergeCell ref="JIZ9:JJB9"/>
    <mergeCell ref="JJH9:JJJ9"/>
    <mergeCell ref="JJP9:JJR9"/>
    <mergeCell ref="JJX9:JJZ9"/>
    <mergeCell ref="JHD9:JHF9"/>
    <mergeCell ref="JHL9:JHN9"/>
    <mergeCell ref="JHT9:JHV9"/>
    <mergeCell ref="JIB9:JID9"/>
    <mergeCell ref="JIJ9:JIL9"/>
    <mergeCell ref="JFP9:JFR9"/>
    <mergeCell ref="JFX9:JFZ9"/>
    <mergeCell ref="JGF9:JGH9"/>
    <mergeCell ref="JGN9:JGP9"/>
    <mergeCell ref="JGV9:JGX9"/>
    <mergeCell ref="JEB9:JED9"/>
    <mergeCell ref="JEJ9:JEL9"/>
    <mergeCell ref="JER9:JET9"/>
    <mergeCell ref="JEZ9:JFB9"/>
    <mergeCell ref="JFH9:JFJ9"/>
    <mergeCell ref="JCN9:JCP9"/>
    <mergeCell ref="JCV9:JCX9"/>
    <mergeCell ref="JDD9:JDF9"/>
    <mergeCell ref="JDL9:JDN9"/>
    <mergeCell ref="JDT9:JDV9"/>
    <mergeCell ref="JAZ9:JBB9"/>
    <mergeCell ref="JBH9:JBJ9"/>
    <mergeCell ref="JBP9:JBR9"/>
    <mergeCell ref="JBX9:JBZ9"/>
    <mergeCell ref="JCF9:JCH9"/>
    <mergeCell ref="IZL9:IZN9"/>
    <mergeCell ref="IZT9:IZV9"/>
    <mergeCell ref="JAB9:JAD9"/>
    <mergeCell ref="JAJ9:JAL9"/>
    <mergeCell ref="JAR9:JAT9"/>
    <mergeCell ref="IXX9:IXZ9"/>
    <mergeCell ref="IYF9:IYH9"/>
    <mergeCell ref="IYN9:IYP9"/>
    <mergeCell ref="IYV9:IYX9"/>
    <mergeCell ref="IZD9:IZF9"/>
    <mergeCell ref="IWJ9:IWL9"/>
    <mergeCell ref="IWR9:IWT9"/>
    <mergeCell ref="IWZ9:IXB9"/>
    <mergeCell ref="IXH9:IXJ9"/>
    <mergeCell ref="IXP9:IXR9"/>
    <mergeCell ref="IUV9:IUX9"/>
    <mergeCell ref="IVD9:IVF9"/>
    <mergeCell ref="IVL9:IVN9"/>
    <mergeCell ref="IVT9:IVV9"/>
    <mergeCell ref="IWB9:IWD9"/>
    <mergeCell ref="ITH9:ITJ9"/>
    <mergeCell ref="ITP9:ITR9"/>
    <mergeCell ref="ITX9:ITZ9"/>
    <mergeCell ref="IUF9:IUH9"/>
    <mergeCell ref="IUN9:IUP9"/>
    <mergeCell ref="IRT9:IRV9"/>
    <mergeCell ref="ISB9:ISD9"/>
    <mergeCell ref="ISJ9:ISL9"/>
    <mergeCell ref="ISR9:IST9"/>
    <mergeCell ref="ISZ9:ITB9"/>
    <mergeCell ref="IQF9:IQH9"/>
    <mergeCell ref="IQN9:IQP9"/>
    <mergeCell ref="IQV9:IQX9"/>
    <mergeCell ref="IRD9:IRF9"/>
    <mergeCell ref="IRL9:IRN9"/>
    <mergeCell ref="IOR9:IOT9"/>
    <mergeCell ref="IOZ9:IPB9"/>
    <mergeCell ref="IPH9:IPJ9"/>
    <mergeCell ref="IPP9:IPR9"/>
    <mergeCell ref="IPX9:IPZ9"/>
    <mergeCell ref="IND9:INF9"/>
    <mergeCell ref="INL9:INN9"/>
    <mergeCell ref="INT9:INV9"/>
    <mergeCell ref="IOB9:IOD9"/>
    <mergeCell ref="IOJ9:IOL9"/>
    <mergeCell ref="ILP9:ILR9"/>
    <mergeCell ref="ILX9:ILZ9"/>
    <mergeCell ref="IMF9:IMH9"/>
    <mergeCell ref="IMN9:IMP9"/>
    <mergeCell ref="IMV9:IMX9"/>
    <mergeCell ref="IKB9:IKD9"/>
    <mergeCell ref="IKJ9:IKL9"/>
    <mergeCell ref="IKR9:IKT9"/>
    <mergeCell ref="IKZ9:ILB9"/>
    <mergeCell ref="ILH9:ILJ9"/>
    <mergeCell ref="IIN9:IIP9"/>
    <mergeCell ref="IIV9:IIX9"/>
    <mergeCell ref="IJD9:IJF9"/>
    <mergeCell ref="IJL9:IJN9"/>
    <mergeCell ref="IJT9:IJV9"/>
    <mergeCell ref="IGZ9:IHB9"/>
    <mergeCell ref="IHH9:IHJ9"/>
    <mergeCell ref="IHP9:IHR9"/>
    <mergeCell ref="IHX9:IHZ9"/>
    <mergeCell ref="IIF9:IIH9"/>
    <mergeCell ref="IFL9:IFN9"/>
    <mergeCell ref="IFT9:IFV9"/>
    <mergeCell ref="IGB9:IGD9"/>
    <mergeCell ref="IGJ9:IGL9"/>
    <mergeCell ref="IGR9:IGT9"/>
    <mergeCell ref="IDX9:IDZ9"/>
    <mergeCell ref="IEF9:IEH9"/>
    <mergeCell ref="IEN9:IEP9"/>
    <mergeCell ref="IEV9:IEX9"/>
    <mergeCell ref="IFD9:IFF9"/>
    <mergeCell ref="ICJ9:ICL9"/>
    <mergeCell ref="ICR9:ICT9"/>
    <mergeCell ref="ICZ9:IDB9"/>
    <mergeCell ref="IDH9:IDJ9"/>
    <mergeCell ref="IDP9:IDR9"/>
    <mergeCell ref="IAV9:IAX9"/>
    <mergeCell ref="IBD9:IBF9"/>
    <mergeCell ref="IBL9:IBN9"/>
    <mergeCell ref="IBT9:IBV9"/>
    <mergeCell ref="ICB9:ICD9"/>
    <mergeCell ref="HZH9:HZJ9"/>
    <mergeCell ref="HZP9:HZR9"/>
    <mergeCell ref="HZX9:HZZ9"/>
    <mergeCell ref="IAF9:IAH9"/>
    <mergeCell ref="IAN9:IAP9"/>
    <mergeCell ref="HXT9:HXV9"/>
    <mergeCell ref="HYB9:HYD9"/>
    <mergeCell ref="HYJ9:HYL9"/>
    <mergeCell ref="HYR9:HYT9"/>
    <mergeCell ref="HYZ9:HZB9"/>
    <mergeCell ref="HWF9:HWH9"/>
    <mergeCell ref="HWN9:HWP9"/>
    <mergeCell ref="HWV9:HWX9"/>
    <mergeCell ref="HXD9:HXF9"/>
    <mergeCell ref="HXL9:HXN9"/>
    <mergeCell ref="HUR9:HUT9"/>
    <mergeCell ref="HUZ9:HVB9"/>
    <mergeCell ref="HVH9:HVJ9"/>
    <mergeCell ref="HVP9:HVR9"/>
    <mergeCell ref="HVX9:HVZ9"/>
    <mergeCell ref="HTD9:HTF9"/>
    <mergeCell ref="HTL9:HTN9"/>
    <mergeCell ref="HTT9:HTV9"/>
    <mergeCell ref="HUB9:HUD9"/>
    <mergeCell ref="HUJ9:HUL9"/>
    <mergeCell ref="HRP9:HRR9"/>
    <mergeCell ref="HRX9:HRZ9"/>
    <mergeCell ref="HSF9:HSH9"/>
    <mergeCell ref="HSN9:HSP9"/>
    <mergeCell ref="HSV9:HSX9"/>
    <mergeCell ref="HQB9:HQD9"/>
    <mergeCell ref="HQJ9:HQL9"/>
    <mergeCell ref="HQR9:HQT9"/>
    <mergeCell ref="HQZ9:HRB9"/>
    <mergeCell ref="HRH9:HRJ9"/>
    <mergeCell ref="HON9:HOP9"/>
    <mergeCell ref="HOV9:HOX9"/>
    <mergeCell ref="HPD9:HPF9"/>
    <mergeCell ref="HPL9:HPN9"/>
    <mergeCell ref="HPT9:HPV9"/>
    <mergeCell ref="HMZ9:HNB9"/>
    <mergeCell ref="HNH9:HNJ9"/>
    <mergeCell ref="HNP9:HNR9"/>
    <mergeCell ref="HNX9:HNZ9"/>
    <mergeCell ref="HOF9:HOH9"/>
    <mergeCell ref="HLL9:HLN9"/>
    <mergeCell ref="HLT9:HLV9"/>
    <mergeCell ref="HMB9:HMD9"/>
    <mergeCell ref="HMJ9:HML9"/>
    <mergeCell ref="HMR9:HMT9"/>
    <mergeCell ref="HJX9:HJZ9"/>
    <mergeCell ref="HKF9:HKH9"/>
    <mergeCell ref="HKN9:HKP9"/>
    <mergeCell ref="HKV9:HKX9"/>
    <mergeCell ref="HLD9:HLF9"/>
    <mergeCell ref="HIJ9:HIL9"/>
    <mergeCell ref="HIR9:HIT9"/>
    <mergeCell ref="HIZ9:HJB9"/>
    <mergeCell ref="HJH9:HJJ9"/>
    <mergeCell ref="HJP9:HJR9"/>
    <mergeCell ref="HGV9:HGX9"/>
    <mergeCell ref="HHD9:HHF9"/>
    <mergeCell ref="HHL9:HHN9"/>
    <mergeCell ref="HHT9:HHV9"/>
    <mergeCell ref="HIB9:HID9"/>
    <mergeCell ref="HFH9:HFJ9"/>
    <mergeCell ref="HFP9:HFR9"/>
    <mergeCell ref="HFX9:HFZ9"/>
    <mergeCell ref="HGF9:HGH9"/>
    <mergeCell ref="HGN9:HGP9"/>
    <mergeCell ref="HDT9:HDV9"/>
    <mergeCell ref="HEB9:HED9"/>
    <mergeCell ref="HEJ9:HEL9"/>
    <mergeCell ref="HER9:HET9"/>
    <mergeCell ref="HEZ9:HFB9"/>
    <mergeCell ref="HCF9:HCH9"/>
    <mergeCell ref="HCN9:HCP9"/>
    <mergeCell ref="HCV9:HCX9"/>
    <mergeCell ref="HDD9:HDF9"/>
    <mergeCell ref="HDL9:HDN9"/>
    <mergeCell ref="HAR9:HAT9"/>
    <mergeCell ref="HAZ9:HBB9"/>
    <mergeCell ref="HBH9:HBJ9"/>
    <mergeCell ref="HBP9:HBR9"/>
    <mergeCell ref="HBX9:HBZ9"/>
    <mergeCell ref="GZD9:GZF9"/>
    <mergeCell ref="GZL9:GZN9"/>
    <mergeCell ref="GZT9:GZV9"/>
    <mergeCell ref="HAB9:HAD9"/>
    <mergeCell ref="HAJ9:HAL9"/>
    <mergeCell ref="GXP9:GXR9"/>
    <mergeCell ref="GXX9:GXZ9"/>
    <mergeCell ref="GYF9:GYH9"/>
    <mergeCell ref="GYN9:GYP9"/>
    <mergeCell ref="GYV9:GYX9"/>
    <mergeCell ref="GWB9:GWD9"/>
    <mergeCell ref="GWJ9:GWL9"/>
    <mergeCell ref="GWR9:GWT9"/>
    <mergeCell ref="GWZ9:GXB9"/>
    <mergeCell ref="GXH9:GXJ9"/>
    <mergeCell ref="GUN9:GUP9"/>
    <mergeCell ref="GUV9:GUX9"/>
    <mergeCell ref="GVD9:GVF9"/>
    <mergeCell ref="GVL9:GVN9"/>
    <mergeCell ref="GVT9:GVV9"/>
    <mergeCell ref="GSZ9:GTB9"/>
    <mergeCell ref="GTH9:GTJ9"/>
    <mergeCell ref="GTP9:GTR9"/>
    <mergeCell ref="GTX9:GTZ9"/>
    <mergeCell ref="GUF9:GUH9"/>
    <mergeCell ref="GRL9:GRN9"/>
    <mergeCell ref="GRT9:GRV9"/>
    <mergeCell ref="GSB9:GSD9"/>
    <mergeCell ref="GSJ9:GSL9"/>
    <mergeCell ref="GSR9:GST9"/>
    <mergeCell ref="GPX9:GPZ9"/>
    <mergeCell ref="GQF9:GQH9"/>
    <mergeCell ref="GQN9:GQP9"/>
    <mergeCell ref="GQV9:GQX9"/>
    <mergeCell ref="GRD9:GRF9"/>
    <mergeCell ref="GOJ9:GOL9"/>
    <mergeCell ref="GOR9:GOT9"/>
    <mergeCell ref="GOZ9:GPB9"/>
    <mergeCell ref="GPH9:GPJ9"/>
    <mergeCell ref="GPP9:GPR9"/>
    <mergeCell ref="GMV9:GMX9"/>
    <mergeCell ref="GND9:GNF9"/>
    <mergeCell ref="GNL9:GNN9"/>
    <mergeCell ref="GNT9:GNV9"/>
    <mergeCell ref="GOB9:GOD9"/>
    <mergeCell ref="GLH9:GLJ9"/>
    <mergeCell ref="GLP9:GLR9"/>
    <mergeCell ref="GLX9:GLZ9"/>
    <mergeCell ref="GMF9:GMH9"/>
    <mergeCell ref="GMN9:GMP9"/>
    <mergeCell ref="GJT9:GJV9"/>
    <mergeCell ref="GKB9:GKD9"/>
    <mergeCell ref="GKJ9:GKL9"/>
    <mergeCell ref="GKR9:GKT9"/>
    <mergeCell ref="GKZ9:GLB9"/>
    <mergeCell ref="GIF9:GIH9"/>
    <mergeCell ref="GIN9:GIP9"/>
    <mergeCell ref="GIV9:GIX9"/>
    <mergeCell ref="GJD9:GJF9"/>
    <mergeCell ref="GJL9:GJN9"/>
    <mergeCell ref="GGR9:GGT9"/>
    <mergeCell ref="GGZ9:GHB9"/>
    <mergeCell ref="GHH9:GHJ9"/>
    <mergeCell ref="GHP9:GHR9"/>
    <mergeCell ref="GHX9:GHZ9"/>
    <mergeCell ref="GFD9:GFF9"/>
    <mergeCell ref="GFL9:GFN9"/>
    <mergeCell ref="GFT9:GFV9"/>
    <mergeCell ref="GGB9:GGD9"/>
    <mergeCell ref="GGJ9:GGL9"/>
    <mergeCell ref="GDP9:GDR9"/>
    <mergeCell ref="GDX9:GDZ9"/>
    <mergeCell ref="GEF9:GEH9"/>
    <mergeCell ref="GEN9:GEP9"/>
    <mergeCell ref="GEV9:GEX9"/>
    <mergeCell ref="GCB9:GCD9"/>
    <mergeCell ref="GCJ9:GCL9"/>
    <mergeCell ref="GCR9:GCT9"/>
    <mergeCell ref="GCZ9:GDB9"/>
    <mergeCell ref="GDH9:GDJ9"/>
    <mergeCell ref="GAN9:GAP9"/>
    <mergeCell ref="GAV9:GAX9"/>
    <mergeCell ref="GBD9:GBF9"/>
    <mergeCell ref="GBL9:GBN9"/>
    <mergeCell ref="GBT9:GBV9"/>
    <mergeCell ref="FYZ9:FZB9"/>
    <mergeCell ref="FZH9:FZJ9"/>
    <mergeCell ref="FZP9:FZR9"/>
    <mergeCell ref="FZX9:FZZ9"/>
    <mergeCell ref="GAF9:GAH9"/>
    <mergeCell ref="FXL9:FXN9"/>
    <mergeCell ref="FXT9:FXV9"/>
    <mergeCell ref="FYB9:FYD9"/>
    <mergeCell ref="FYJ9:FYL9"/>
    <mergeCell ref="FYR9:FYT9"/>
    <mergeCell ref="FVX9:FVZ9"/>
    <mergeCell ref="FWF9:FWH9"/>
    <mergeCell ref="FWN9:FWP9"/>
    <mergeCell ref="FWV9:FWX9"/>
    <mergeCell ref="FXD9:FXF9"/>
    <mergeCell ref="FUJ9:FUL9"/>
    <mergeCell ref="FUR9:FUT9"/>
    <mergeCell ref="FUZ9:FVB9"/>
    <mergeCell ref="FVH9:FVJ9"/>
    <mergeCell ref="FVP9:FVR9"/>
    <mergeCell ref="FSV9:FSX9"/>
    <mergeCell ref="FTD9:FTF9"/>
    <mergeCell ref="FTL9:FTN9"/>
    <mergeCell ref="FTT9:FTV9"/>
    <mergeCell ref="FUB9:FUD9"/>
    <mergeCell ref="FRH9:FRJ9"/>
    <mergeCell ref="FRP9:FRR9"/>
    <mergeCell ref="FRX9:FRZ9"/>
    <mergeCell ref="FSF9:FSH9"/>
    <mergeCell ref="FSN9:FSP9"/>
    <mergeCell ref="FPT9:FPV9"/>
    <mergeCell ref="FQB9:FQD9"/>
    <mergeCell ref="FQJ9:FQL9"/>
    <mergeCell ref="FQR9:FQT9"/>
    <mergeCell ref="FQZ9:FRB9"/>
    <mergeCell ref="FOF9:FOH9"/>
    <mergeCell ref="FON9:FOP9"/>
    <mergeCell ref="FOV9:FOX9"/>
    <mergeCell ref="FPD9:FPF9"/>
    <mergeCell ref="FPL9:FPN9"/>
    <mergeCell ref="FMR9:FMT9"/>
    <mergeCell ref="FMZ9:FNB9"/>
    <mergeCell ref="FNH9:FNJ9"/>
    <mergeCell ref="FNP9:FNR9"/>
    <mergeCell ref="FNX9:FNZ9"/>
    <mergeCell ref="FLD9:FLF9"/>
    <mergeCell ref="FLL9:FLN9"/>
    <mergeCell ref="FLT9:FLV9"/>
    <mergeCell ref="FMB9:FMD9"/>
    <mergeCell ref="FMJ9:FML9"/>
    <mergeCell ref="FJP9:FJR9"/>
    <mergeCell ref="FJX9:FJZ9"/>
    <mergeCell ref="FKF9:FKH9"/>
    <mergeCell ref="FKN9:FKP9"/>
    <mergeCell ref="FKV9:FKX9"/>
    <mergeCell ref="FIB9:FID9"/>
    <mergeCell ref="FIJ9:FIL9"/>
    <mergeCell ref="FIR9:FIT9"/>
    <mergeCell ref="FIZ9:FJB9"/>
    <mergeCell ref="FJH9:FJJ9"/>
    <mergeCell ref="FGN9:FGP9"/>
    <mergeCell ref="FGV9:FGX9"/>
    <mergeCell ref="FHD9:FHF9"/>
    <mergeCell ref="FHL9:FHN9"/>
    <mergeCell ref="FHT9:FHV9"/>
    <mergeCell ref="FEZ9:FFB9"/>
    <mergeCell ref="FFH9:FFJ9"/>
    <mergeCell ref="FFP9:FFR9"/>
    <mergeCell ref="FFX9:FFZ9"/>
    <mergeCell ref="FGF9:FGH9"/>
    <mergeCell ref="FDL9:FDN9"/>
    <mergeCell ref="FDT9:FDV9"/>
    <mergeCell ref="FEB9:FED9"/>
    <mergeCell ref="FEJ9:FEL9"/>
    <mergeCell ref="FER9:FET9"/>
    <mergeCell ref="FBX9:FBZ9"/>
    <mergeCell ref="FCF9:FCH9"/>
    <mergeCell ref="FCN9:FCP9"/>
    <mergeCell ref="FCV9:FCX9"/>
    <mergeCell ref="FDD9:FDF9"/>
    <mergeCell ref="FAJ9:FAL9"/>
    <mergeCell ref="FAR9:FAT9"/>
    <mergeCell ref="FAZ9:FBB9"/>
    <mergeCell ref="FBH9:FBJ9"/>
    <mergeCell ref="FBP9:FBR9"/>
    <mergeCell ref="EYV9:EYX9"/>
    <mergeCell ref="EZD9:EZF9"/>
    <mergeCell ref="EZL9:EZN9"/>
    <mergeCell ref="EZT9:EZV9"/>
    <mergeCell ref="FAB9:FAD9"/>
    <mergeCell ref="EXH9:EXJ9"/>
    <mergeCell ref="EXP9:EXR9"/>
    <mergeCell ref="EXX9:EXZ9"/>
    <mergeCell ref="EYF9:EYH9"/>
    <mergeCell ref="EYN9:EYP9"/>
    <mergeCell ref="EVT9:EVV9"/>
    <mergeCell ref="EWB9:EWD9"/>
    <mergeCell ref="EWJ9:EWL9"/>
    <mergeCell ref="EWR9:EWT9"/>
    <mergeCell ref="EWZ9:EXB9"/>
    <mergeCell ref="EUF9:EUH9"/>
    <mergeCell ref="EUN9:EUP9"/>
    <mergeCell ref="EUV9:EUX9"/>
    <mergeCell ref="EVD9:EVF9"/>
    <mergeCell ref="EVL9:EVN9"/>
    <mergeCell ref="ESR9:EST9"/>
    <mergeCell ref="ESZ9:ETB9"/>
    <mergeCell ref="ETH9:ETJ9"/>
    <mergeCell ref="ETP9:ETR9"/>
    <mergeCell ref="ETX9:ETZ9"/>
    <mergeCell ref="ERD9:ERF9"/>
    <mergeCell ref="ERL9:ERN9"/>
    <mergeCell ref="ERT9:ERV9"/>
    <mergeCell ref="ESB9:ESD9"/>
    <mergeCell ref="ESJ9:ESL9"/>
    <mergeCell ref="EPP9:EPR9"/>
    <mergeCell ref="EPX9:EPZ9"/>
    <mergeCell ref="EQF9:EQH9"/>
    <mergeCell ref="EQN9:EQP9"/>
    <mergeCell ref="EQV9:EQX9"/>
    <mergeCell ref="EOB9:EOD9"/>
    <mergeCell ref="EOJ9:EOL9"/>
    <mergeCell ref="EOR9:EOT9"/>
    <mergeCell ref="EOZ9:EPB9"/>
    <mergeCell ref="EPH9:EPJ9"/>
    <mergeCell ref="EMN9:EMP9"/>
    <mergeCell ref="EMV9:EMX9"/>
    <mergeCell ref="END9:ENF9"/>
    <mergeCell ref="ENL9:ENN9"/>
    <mergeCell ref="ENT9:ENV9"/>
    <mergeCell ref="EKZ9:ELB9"/>
    <mergeCell ref="ELH9:ELJ9"/>
    <mergeCell ref="ELP9:ELR9"/>
    <mergeCell ref="ELX9:ELZ9"/>
    <mergeCell ref="EMF9:EMH9"/>
    <mergeCell ref="EJL9:EJN9"/>
    <mergeCell ref="EJT9:EJV9"/>
    <mergeCell ref="EKB9:EKD9"/>
    <mergeCell ref="EKJ9:EKL9"/>
    <mergeCell ref="EKR9:EKT9"/>
    <mergeCell ref="EHX9:EHZ9"/>
    <mergeCell ref="EIF9:EIH9"/>
    <mergeCell ref="EIN9:EIP9"/>
    <mergeCell ref="EIV9:EIX9"/>
    <mergeCell ref="EJD9:EJF9"/>
    <mergeCell ref="EGJ9:EGL9"/>
    <mergeCell ref="EGR9:EGT9"/>
    <mergeCell ref="EGZ9:EHB9"/>
    <mergeCell ref="EHH9:EHJ9"/>
    <mergeCell ref="EHP9:EHR9"/>
    <mergeCell ref="EEV9:EEX9"/>
    <mergeCell ref="EFD9:EFF9"/>
    <mergeCell ref="EFL9:EFN9"/>
    <mergeCell ref="EFT9:EFV9"/>
    <mergeCell ref="EGB9:EGD9"/>
    <mergeCell ref="EDH9:EDJ9"/>
    <mergeCell ref="EDP9:EDR9"/>
    <mergeCell ref="EDX9:EDZ9"/>
    <mergeCell ref="EEF9:EEH9"/>
    <mergeCell ref="EEN9:EEP9"/>
    <mergeCell ref="EBT9:EBV9"/>
    <mergeCell ref="ECB9:ECD9"/>
    <mergeCell ref="ECJ9:ECL9"/>
    <mergeCell ref="ECR9:ECT9"/>
    <mergeCell ref="ECZ9:EDB9"/>
    <mergeCell ref="EAF9:EAH9"/>
    <mergeCell ref="EAN9:EAP9"/>
    <mergeCell ref="EAV9:EAX9"/>
    <mergeCell ref="EBD9:EBF9"/>
    <mergeCell ref="EBL9:EBN9"/>
    <mergeCell ref="DYR9:DYT9"/>
    <mergeCell ref="DYZ9:DZB9"/>
    <mergeCell ref="DZH9:DZJ9"/>
    <mergeCell ref="DZP9:DZR9"/>
    <mergeCell ref="DZX9:DZZ9"/>
    <mergeCell ref="DXD9:DXF9"/>
    <mergeCell ref="DXL9:DXN9"/>
    <mergeCell ref="DXT9:DXV9"/>
    <mergeCell ref="DYB9:DYD9"/>
    <mergeCell ref="DYJ9:DYL9"/>
    <mergeCell ref="DVP9:DVR9"/>
    <mergeCell ref="DVX9:DVZ9"/>
    <mergeCell ref="DWF9:DWH9"/>
    <mergeCell ref="DWN9:DWP9"/>
    <mergeCell ref="DWV9:DWX9"/>
    <mergeCell ref="DUB9:DUD9"/>
    <mergeCell ref="DUJ9:DUL9"/>
    <mergeCell ref="DUR9:DUT9"/>
    <mergeCell ref="DUZ9:DVB9"/>
    <mergeCell ref="DVH9:DVJ9"/>
    <mergeCell ref="DSN9:DSP9"/>
    <mergeCell ref="DSV9:DSX9"/>
    <mergeCell ref="DTD9:DTF9"/>
    <mergeCell ref="DTL9:DTN9"/>
    <mergeCell ref="DTT9:DTV9"/>
    <mergeCell ref="DQZ9:DRB9"/>
    <mergeCell ref="DRH9:DRJ9"/>
    <mergeCell ref="DRP9:DRR9"/>
    <mergeCell ref="DRX9:DRZ9"/>
    <mergeCell ref="DSF9:DSH9"/>
    <mergeCell ref="DPL9:DPN9"/>
    <mergeCell ref="DPT9:DPV9"/>
    <mergeCell ref="DQB9:DQD9"/>
    <mergeCell ref="DQJ9:DQL9"/>
    <mergeCell ref="DQR9:DQT9"/>
    <mergeCell ref="DNX9:DNZ9"/>
    <mergeCell ref="DOF9:DOH9"/>
    <mergeCell ref="DON9:DOP9"/>
    <mergeCell ref="DOV9:DOX9"/>
    <mergeCell ref="DPD9:DPF9"/>
    <mergeCell ref="DMJ9:DML9"/>
    <mergeCell ref="DMR9:DMT9"/>
    <mergeCell ref="DMZ9:DNB9"/>
    <mergeCell ref="DNH9:DNJ9"/>
    <mergeCell ref="DNP9:DNR9"/>
    <mergeCell ref="DKV9:DKX9"/>
    <mergeCell ref="DLD9:DLF9"/>
    <mergeCell ref="DLL9:DLN9"/>
    <mergeCell ref="DLT9:DLV9"/>
    <mergeCell ref="DMB9:DMD9"/>
    <mergeCell ref="DJH9:DJJ9"/>
    <mergeCell ref="DJP9:DJR9"/>
    <mergeCell ref="DJX9:DJZ9"/>
    <mergeCell ref="DKF9:DKH9"/>
    <mergeCell ref="DKN9:DKP9"/>
    <mergeCell ref="DHT9:DHV9"/>
    <mergeCell ref="DIB9:DID9"/>
    <mergeCell ref="DIJ9:DIL9"/>
    <mergeCell ref="DIR9:DIT9"/>
    <mergeCell ref="DIZ9:DJB9"/>
    <mergeCell ref="DGF9:DGH9"/>
    <mergeCell ref="DGN9:DGP9"/>
    <mergeCell ref="DGV9:DGX9"/>
    <mergeCell ref="DHD9:DHF9"/>
    <mergeCell ref="DHL9:DHN9"/>
    <mergeCell ref="DER9:DET9"/>
    <mergeCell ref="DEZ9:DFB9"/>
    <mergeCell ref="DFH9:DFJ9"/>
    <mergeCell ref="DFP9:DFR9"/>
    <mergeCell ref="DFX9:DFZ9"/>
    <mergeCell ref="DDD9:DDF9"/>
    <mergeCell ref="DDL9:DDN9"/>
    <mergeCell ref="DDT9:DDV9"/>
    <mergeCell ref="DEB9:DED9"/>
    <mergeCell ref="DEJ9:DEL9"/>
    <mergeCell ref="DBP9:DBR9"/>
    <mergeCell ref="DBX9:DBZ9"/>
    <mergeCell ref="DCF9:DCH9"/>
    <mergeCell ref="DCN9:DCP9"/>
    <mergeCell ref="DCV9:DCX9"/>
    <mergeCell ref="DAB9:DAD9"/>
    <mergeCell ref="DAJ9:DAL9"/>
    <mergeCell ref="DAR9:DAT9"/>
    <mergeCell ref="DAZ9:DBB9"/>
    <mergeCell ref="DBH9:DBJ9"/>
    <mergeCell ref="CYN9:CYP9"/>
    <mergeCell ref="CYV9:CYX9"/>
    <mergeCell ref="CZD9:CZF9"/>
    <mergeCell ref="CZL9:CZN9"/>
    <mergeCell ref="CZT9:CZV9"/>
    <mergeCell ref="CWZ9:CXB9"/>
    <mergeCell ref="CXH9:CXJ9"/>
    <mergeCell ref="CXP9:CXR9"/>
    <mergeCell ref="CXX9:CXZ9"/>
    <mergeCell ref="CYF9:CYH9"/>
    <mergeCell ref="CVL9:CVN9"/>
    <mergeCell ref="CVT9:CVV9"/>
    <mergeCell ref="CWB9:CWD9"/>
    <mergeCell ref="CWJ9:CWL9"/>
    <mergeCell ref="CWR9:CWT9"/>
    <mergeCell ref="CTX9:CTZ9"/>
    <mergeCell ref="CUF9:CUH9"/>
    <mergeCell ref="CUN9:CUP9"/>
    <mergeCell ref="CUV9:CUX9"/>
    <mergeCell ref="CVD9:CVF9"/>
    <mergeCell ref="CSJ9:CSL9"/>
    <mergeCell ref="CSR9:CST9"/>
    <mergeCell ref="CSZ9:CTB9"/>
    <mergeCell ref="CTH9:CTJ9"/>
    <mergeCell ref="CTP9:CTR9"/>
    <mergeCell ref="CQV9:CQX9"/>
    <mergeCell ref="CRD9:CRF9"/>
    <mergeCell ref="CRL9:CRN9"/>
    <mergeCell ref="CRT9:CRV9"/>
    <mergeCell ref="CSB9:CSD9"/>
    <mergeCell ref="CPH9:CPJ9"/>
    <mergeCell ref="CPP9:CPR9"/>
    <mergeCell ref="CPX9:CPZ9"/>
    <mergeCell ref="CQF9:CQH9"/>
    <mergeCell ref="CQN9:CQP9"/>
    <mergeCell ref="CNT9:CNV9"/>
    <mergeCell ref="COB9:COD9"/>
    <mergeCell ref="COJ9:COL9"/>
    <mergeCell ref="COR9:COT9"/>
    <mergeCell ref="COZ9:CPB9"/>
    <mergeCell ref="CMF9:CMH9"/>
    <mergeCell ref="CMN9:CMP9"/>
    <mergeCell ref="CMV9:CMX9"/>
    <mergeCell ref="CND9:CNF9"/>
    <mergeCell ref="CNL9:CNN9"/>
    <mergeCell ref="CKR9:CKT9"/>
    <mergeCell ref="CKZ9:CLB9"/>
    <mergeCell ref="CLH9:CLJ9"/>
    <mergeCell ref="CLP9:CLR9"/>
    <mergeCell ref="CLX9:CLZ9"/>
    <mergeCell ref="CJD9:CJF9"/>
    <mergeCell ref="CJL9:CJN9"/>
    <mergeCell ref="CJT9:CJV9"/>
    <mergeCell ref="CKB9:CKD9"/>
    <mergeCell ref="CKJ9:CKL9"/>
    <mergeCell ref="CHP9:CHR9"/>
    <mergeCell ref="CHX9:CHZ9"/>
    <mergeCell ref="CIF9:CIH9"/>
    <mergeCell ref="CIN9:CIP9"/>
    <mergeCell ref="CIV9:CIX9"/>
    <mergeCell ref="CGB9:CGD9"/>
    <mergeCell ref="CGJ9:CGL9"/>
    <mergeCell ref="CGR9:CGT9"/>
    <mergeCell ref="CGZ9:CHB9"/>
    <mergeCell ref="CHH9:CHJ9"/>
    <mergeCell ref="CEN9:CEP9"/>
    <mergeCell ref="CEV9:CEX9"/>
    <mergeCell ref="CFD9:CFF9"/>
    <mergeCell ref="CFL9:CFN9"/>
    <mergeCell ref="CFT9:CFV9"/>
    <mergeCell ref="CCZ9:CDB9"/>
    <mergeCell ref="CDH9:CDJ9"/>
    <mergeCell ref="CDP9:CDR9"/>
    <mergeCell ref="CDX9:CDZ9"/>
    <mergeCell ref="CEF9:CEH9"/>
    <mergeCell ref="CBL9:CBN9"/>
    <mergeCell ref="CBT9:CBV9"/>
    <mergeCell ref="CCB9:CCD9"/>
    <mergeCell ref="CCJ9:CCL9"/>
    <mergeCell ref="CCR9:CCT9"/>
    <mergeCell ref="BZX9:BZZ9"/>
    <mergeCell ref="CAF9:CAH9"/>
    <mergeCell ref="CAN9:CAP9"/>
    <mergeCell ref="CAV9:CAX9"/>
    <mergeCell ref="CBD9:CBF9"/>
    <mergeCell ref="BYJ9:BYL9"/>
    <mergeCell ref="BYR9:BYT9"/>
    <mergeCell ref="BYZ9:BZB9"/>
    <mergeCell ref="BZH9:BZJ9"/>
    <mergeCell ref="BZP9:BZR9"/>
    <mergeCell ref="BWV9:BWX9"/>
    <mergeCell ref="BXD9:BXF9"/>
    <mergeCell ref="BXL9:BXN9"/>
    <mergeCell ref="BXT9:BXV9"/>
    <mergeCell ref="BYB9:BYD9"/>
    <mergeCell ref="BVH9:BVJ9"/>
    <mergeCell ref="BVP9:BVR9"/>
    <mergeCell ref="BVX9:BVZ9"/>
    <mergeCell ref="BWF9:BWH9"/>
    <mergeCell ref="BWN9:BWP9"/>
    <mergeCell ref="BTT9:BTV9"/>
    <mergeCell ref="BUB9:BUD9"/>
    <mergeCell ref="BUJ9:BUL9"/>
    <mergeCell ref="BUR9:BUT9"/>
    <mergeCell ref="BUZ9:BVB9"/>
    <mergeCell ref="BSF9:BSH9"/>
    <mergeCell ref="BSN9:BSP9"/>
    <mergeCell ref="BSV9:BSX9"/>
    <mergeCell ref="BTD9:BTF9"/>
    <mergeCell ref="BTL9:BTN9"/>
    <mergeCell ref="BQR9:BQT9"/>
    <mergeCell ref="BQZ9:BRB9"/>
    <mergeCell ref="BRH9:BRJ9"/>
    <mergeCell ref="BRP9:BRR9"/>
    <mergeCell ref="BRX9:BRZ9"/>
    <mergeCell ref="BPD9:BPF9"/>
    <mergeCell ref="BPL9:BPN9"/>
    <mergeCell ref="BPT9:BPV9"/>
    <mergeCell ref="BQB9:BQD9"/>
    <mergeCell ref="BQJ9:BQL9"/>
    <mergeCell ref="BNP9:BNR9"/>
    <mergeCell ref="BNX9:BNZ9"/>
    <mergeCell ref="BOF9:BOH9"/>
    <mergeCell ref="BON9:BOP9"/>
    <mergeCell ref="BOV9:BOX9"/>
    <mergeCell ref="BMB9:BMD9"/>
    <mergeCell ref="BMJ9:BML9"/>
    <mergeCell ref="BMR9:BMT9"/>
    <mergeCell ref="BMZ9:BNB9"/>
    <mergeCell ref="BNH9:BNJ9"/>
    <mergeCell ref="BKN9:BKP9"/>
    <mergeCell ref="BKV9:BKX9"/>
    <mergeCell ref="BLD9:BLF9"/>
    <mergeCell ref="BLL9:BLN9"/>
    <mergeCell ref="BLT9:BLV9"/>
    <mergeCell ref="BIZ9:BJB9"/>
    <mergeCell ref="BJH9:BJJ9"/>
    <mergeCell ref="BJP9:BJR9"/>
    <mergeCell ref="BJX9:BJZ9"/>
    <mergeCell ref="BKF9:BKH9"/>
    <mergeCell ref="BHL9:BHN9"/>
    <mergeCell ref="BHT9:BHV9"/>
    <mergeCell ref="BIB9:BID9"/>
    <mergeCell ref="BIJ9:BIL9"/>
    <mergeCell ref="BIR9:BIT9"/>
    <mergeCell ref="BFX9:BFZ9"/>
    <mergeCell ref="BGF9:BGH9"/>
    <mergeCell ref="BGN9:BGP9"/>
    <mergeCell ref="BGV9:BGX9"/>
    <mergeCell ref="BHD9:BHF9"/>
    <mergeCell ref="BEJ9:BEL9"/>
    <mergeCell ref="BER9:BET9"/>
    <mergeCell ref="BEZ9:BFB9"/>
    <mergeCell ref="BFH9:BFJ9"/>
    <mergeCell ref="BFP9:BFR9"/>
    <mergeCell ref="BCV9:BCX9"/>
    <mergeCell ref="BDD9:BDF9"/>
    <mergeCell ref="BDL9:BDN9"/>
    <mergeCell ref="BDT9:BDV9"/>
    <mergeCell ref="BEB9:BED9"/>
    <mergeCell ref="BBH9:BBJ9"/>
    <mergeCell ref="BBP9:BBR9"/>
    <mergeCell ref="BBX9:BBZ9"/>
    <mergeCell ref="BCF9:BCH9"/>
    <mergeCell ref="BCN9:BCP9"/>
    <mergeCell ref="AZT9:AZV9"/>
    <mergeCell ref="BAB9:BAD9"/>
    <mergeCell ref="BAJ9:BAL9"/>
    <mergeCell ref="BAR9:BAT9"/>
    <mergeCell ref="BAZ9:BBB9"/>
    <mergeCell ref="AYF9:AYH9"/>
    <mergeCell ref="AYN9:AYP9"/>
    <mergeCell ref="AYV9:AYX9"/>
    <mergeCell ref="AZD9:AZF9"/>
    <mergeCell ref="AZL9:AZN9"/>
    <mergeCell ref="AWR9:AWT9"/>
    <mergeCell ref="AWZ9:AXB9"/>
    <mergeCell ref="AXH9:AXJ9"/>
    <mergeCell ref="AXP9:AXR9"/>
    <mergeCell ref="AXX9:AXZ9"/>
    <mergeCell ref="AVD9:AVF9"/>
    <mergeCell ref="AVL9:AVN9"/>
    <mergeCell ref="AVT9:AVV9"/>
    <mergeCell ref="AWB9:AWD9"/>
    <mergeCell ref="AWJ9:AWL9"/>
    <mergeCell ref="ATP9:ATR9"/>
    <mergeCell ref="ATX9:ATZ9"/>
    <mergeCell ref="AUF9:AUH9"/>
    <mergeCell ref="AUN9:AUP9"/>
    <mergeCell ref="AUV9:AUX9"/>
    <mergeCell ref="ASB9:ASD9"/>
    <mergeCell ref="ASJ9:ASL9"/>
    <mergeCell ref="ASR9:AST9"/>
    <mergeCell ref="ASZ9:ATB9"/>
    <mergeCell ref="ATH9:ATJ9"/>
    <mergeCell ref="AQN9:AQP9"/>
    <mergeCell ref="AQV9:AQX9"/>
    <mergeCell ref="ARD9:ARF9"/>
    <mergeCell ref="ARL9:ARN9"/>
    <mergeCell ref="ART9:ARV9"/>
    <mergeCell ref="AOZ9:APB9"/>
    <mergeCell ref="APH9:APJ9"/>
    <mergeCell ref="APP9:APR9"/>
    <mergeCell ref="APX9:APZ9"/>
    <mergeCell ref="AQF9:AQH9"/>
    <mergeCell ref="ANL9:ANN9"/>
    <mergeCell ref="ANT9:ANV9"/>
    <mergeCell ref="AOB9:AOD9"/>
    <mergeCell ref="AOJ9:AOL9"/>
    <mergeCell ref="AOR9:AOT9"/>
    <mergeCell ref="ALX9:ALZ9"/>
    <mergeCell ref="AMF9:AMH9"/>
    <mergeCell ref="AMN9:AMP9"/>
    <mergeCell ref="AMV9:AMX9"/>
    <mergeCell ref="AND9:ANF9"/>
    <mergeCell ref="AKJ9:AKL9"/>
    <mergeCell ref="AKR9:AKT9"/>
    <mergeCell ref="AKZ9:ALB9"/>
    <mergeCell ref="ALH9:ALJ9"/>
    <mergeCell ref="ALP9:ALR9"/>
    <mergeCell ref="AIV9:AIX9"/>
    <mergeCell ref="AJD9:AJF9"/>
    <mergeCell ref="AJL9:AJN9"/>
    <mergeCell ref="AJT9:AJV9"/>
    <mergeCell ref="AKB9:AKD9"/>
    <mergeCell ref="AHH9:AHJ9"/>
    <mergeCell ref="AHP9:AHR9"/>
    <mergeCell ref="AHX9:AHZ9"/>
    <mergeCell ref="AIF9:AIH9"/>
    <mergeCell ref="AIN9:AIP9"/>
    <mergeCell ref="AFT9:AFV9"/>
    <mergeCell ref="AGB9:AGD9"/>
    <mergeCell ref="AGJ9:AGL9"/>
    <mergeCell ref="AGR9:AGT9"/>
    <mergeCell ref="AGZ9:AHB9"/>
    <mergeCell ref="AEF9:AEH9"/>
    <mergeCell ref="AEN9:AEP9"/>
    <mergeCell ref="AEV9:AEX9"/>
    <mergeCell ref="AFD9:AFF9"/>
    <mergeCell ref="AFL9:AFN9"/>
    <mergeCell ref="ACR9:ACT9"/>
    <mergeCell ref="ACZ9:ADB9"/>
    <mergeCell ref="ADH9:ADJ9"/>
    <mergeCell ref="ADP9:ADR9"/>
    <mergeCell ref="ADX9:ADZ9"/>
    <mergeCell ref="ABD9:ABF9"/>
    <mergeCell ref="ABL9:ABN9"/>
    <mergeCell ref="ABT9:ABV9"/>
    <mergeCell ref="ACB9:ACD9"/>
    <mergeCell ref="ACJ9:ACL9"/>
    <mergeCell ref="ZP9:ZR9"/>
    <mergeCell ref="ZX9:ZZ9"/>
    <mergeCell ref="AAF9:AAH9"/>
    <mergeCell ref="AAN9:AAP9"/>
    <mergeCell ref="AAV9:AAX9"/>
    <mergeCell ref="YB9:YD9"/>
    <mergeCell ref="YJ9:YL9"/>
    <mergeCell ref="YR9:YT9"/>
    <mergeCell ref="YZ9:ZB9"/>
    <mergeCell ref="ZH9:ZJ9"/>
    <mergeCell ref="WN9:WP9"/>
    <mergeCell ref="WV9:WX9"/>
    <mergeCell ref="XD9:XF9"/>
    <mergeCell ref="XL9:XN9"/>
    <mergeCell ref="XT9:XV9"/>
    <mergeCell ref="UZ9:VB9"/>
    <mergeCell ref="VH9:VJ9"/>
    <mergeCell ref="VP9:VR9"/>
    <mergeCell ref="VX9:VZ9"/>
    <mergeCell ref="WF9:WH9"/>
    <mergeCell ref="TL9:TN9"/>
    <mergeCell ref="TT9:TV9"/>
    <mergeCell ref="UB9:UD9"/>
    <mergeCell ref="UJ9:UL9"/>
    <mergeCell ref="UR9:UT9"/>
    <mergeCell ref="RX9:RZ9"/>
    <mergeCell ref="SF9:SH9"/>
    <mergeCell ref="SN9:SP9"/>
    <mergeCell ref="SV9:SX9"/>
    <mergeCell ref="TD9:TF9"/>
    <mergeCell ref="QJ9:QL9"/>
    <mergeCell ref="QR9:QT9"/>
    <mergeCell ref="QZ9:RB9"/>
    <mergeCell ref="RH9:RJ9"/>
    <mergeCell ref="RP9:RR9"/>
    <mergeCell ref="OV9:OX9"/>
    <mergeCell ref="PD9:PF9"/>
    <mergeCell ref="PL9:PN9"/>
    <mergeCell ref="PT9:PV9"/>
    <mergeCell ref="QB9:QD9"/>
    <mergeCell ref="NP9:NR9"/>
    <mergeCell ref="NX9:NZ9"/>
    <mergeCell ref="OF9:OH9"/>
    <mergeCell ref="ON9:OP9"/>
    <mergeCell ref="LT9:LV9"/>
    <mergeCell ref="MB9:MD9"/>
    <mergeCell ref="MJ9:ML9"/>
    <mergeCell ref="MR9:MT9"/>
    <mergeCell ref="MZ9:NB9"/>
    <mergeCell ref="KF9:KH9"/>
    <mergeCell ref="KN9:KP9"/>
    <mergeCell ref="KV9:KX9"/>
    <mergeCell ref="LD9:LF9"/>
    <mergeCell ref="LL9:LN9"/>
    <mergeCell ref="IR9:IT9"/>
    <mergeCell ref="IZ9:JB9"/>
    <mergeCell ref="JH9:JJ9"/>
    <mergeCell ref="JP9:JR9"/>
    <mergeCell ref="JX9:JZ9"/>
    <mergeCell ref="IJ9:IL9"/>
    <mergeCell ref="FP9:FR9"/>
    <mergeCell ref="FX9:FZ9"/>
    <mergeCell ref="GF9:GH9"/>
    <mergeCell ref="GN9:GP9"/>
    <mergeCell ref="GV9:GX9"/>
    <mergeCell ref="EB9:ED9"/>
    <mergeCell ref="EJ9:EL9"/>
    <mergeCell ref="ER9:ET9"/>
    <mergeCell ref="EZ9:FB9"/>
    <mergeCell ref="FH9:FJ9"/>
    <mergeCell ref="CN9:CP9"/>
    <mergeCell ref="CV9:CX9"/>
    <mergeCell ref="DD9:DF9"/>
    <mergeCell ref="DL9:DN9"/>
    <mergeCell ref="DT9:DV9"/>
    <mergeCell ref="NH9:NJ9"/>
    <mergeCell ref="A1:H1"/>
    <mergeCell ref="B2:D2"/>
    <mergeCell ref="B3:D3"/>
    <mergeCell ref="AZ9:BB9"/>
    <mergeCell ref="BH9:BJ9"/>
    <mergeCell ref="BP9:BR9"/>
    <mergeCell ref="BX9:BZ9"/>
    <mergeCell ref="CF9:CH9"/>
    <mergeCell ref="L9:N9"/>
    <mergeCell ref="T9:V9"/>
    <mergeCell ref="AB9:AD9"/>
    <mergeCell ref="AJ9:AL9"/>
    <mergeCell ref="AR9:AT9"/>
    <mergeCell ref="HD9:HF9"/>
    <mergeCell ref="HL9:HN9"/>
    <mergeCell ref="HT9:HV9"/>
    <mergeCell ref="IB9:ID9"/>
  </mergeCells>
  <printOptions horizontalCentered="1"/>
  <pageMargins left="0.39370078740157483" right="0.39370078740157483" top="1.925" bottom="0.78740157480314965" header="0.19685039370078741" footer="0.19685039370078741"/>
  <pageSetup paperSize="9" scale="63" fitToHeight="0" orientation="portrait" r:id="rId1"/>
  <headerFooter scaleWithDoc="0">
    <oddHeader>&amp;C&amp;"Arial,Negrito"
&amp;G</oddHeader>
    <oddFooter>&amp;R&amp;"Arial,Normal"&amp;9Página &amp;P de &amp;N</oddFooter>
  </headerFooter>
  <colBreaks count="1" manualBreakCount="1">
    <brk id="68" max="1048575" man="1"/>
  </col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7"/>
  <dimension ref="A1"/>
  <sheetViews>
    <sheetView topLeftCell="A23" zoomScaleNormal="100" workbookViewId="0">
      <selection activeCell="G32" sqref="G32"/>
    </sheetView>
  </sheetViews>
  <sheetFormatPr defaultRowHeight="14.25"/>
  <sheetData/>
  <pageMargins left="0.511811024" right="0.511811024" top="0.78740157499999996" bottom="0.78740157499999996" header="0.31496062000000002" footer="0.31496062000000002"/>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1">
    <tabColor rgb="FF002060"/>
    <pageSetUpPr fitToPage="1"/>
  </sheetPr>
  <dimension ref="A1:XFD424"/>
  <sheetViews>
    <sheetView view="pageBreakPreview" zoomScale="80" zoomScaleNormal="80" zoomScaleSheetLayoutView="80" zoomScalePageLayoutView="70" workbookViewId="0">
      <selection activeCell="C426" sqref="C426"/>
    </sheetView>
  </sheetViews>
  <sheetFormatPr defaultColWidth="9" defaultRowHeight="20.100000000000001" customHeight="1"/>
  <cols>
    <col min="1" max="1" width="42.125" style="251" customWidth="1"/>
    <col min="2" max="2" width="19.375" style="183" customWidth="1"/>
    <col min="3" max="3" width="16.75" style="184" customWidth="1"/>
    <col min="4" max="4" width="19.25" style="184" customWidth="1"/>
    <col min="5" max="5" width="17.625" style="184" customWidth="1"/>
    <col min="6" max="6" width="22.625" style="184" customWidth="1"/>
    <col min="7" max="7" width="14.375" style="184" customWidth="1"/>
    <col min="8" max="8" width="15.5" style="184" customWidth="1"/>
    <col min="9" max="9" width="20.75" style="251" customWidth="1"/>
    <col min="10" max="10" width="11.75" style="250" customWidth="1"/>
    <col min="11" max="11" width="10.75" style="28" customWidth="1"/>
    <col min="12" max="12" width="16.375" style="28" customWidth="1"/>
    <col min="13" max="13" width="7.625" style="28" customWidth="1"/>
    <col min="14" max="14" width="9" style="28"/>
    <col min="15" max="15" width="9" style="28" customWidth="1"/>
    <col min="16" max="16384" width="9" style="28"/>
  </cols>
  <sheetData>
    <row r="1" spans="1:990 16370:16370" s="17" customFormat="1" ht="24.95" customHeight="1">
      <c r="A1" s="706" t="s">
        <v>2368</v>
      </c>
      <c r="B1" s="706"/>
      <c r="C1" s="706"/>
      <c r="D1" s="706"/>
      <c r="E1" s="706"/>
      <c r="F1" s="706"/>
      <c r="G1" s="706"/>
      <c r="H1" s="706"/>
      <c r="I1" s="706"/>
      <c r="J1" s="706"/>
      <c r="K1" s="18"/>
      <c r="L1" s="19"/>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16"/>
      <c r="ALB1" s="20"/>
      <c r="XEP1" s="17" t="s">
        <v>669</v>
      </c>
    </row>
    <row r="2" spans="1:990 16370:16370" s="17" customFormat="1" ht="20.100000000000001" customHeight="1">
      <c r="A2" s="483" t="str">
        <f>BDI!$A$4</f>
        <v>OBRA:</v>
      </c>
      <c r="B2" s="708" t="str">
        <f>ORCAMENTO!C2</f>
        <v>CONSTRUÇÃO DE CASA POPULAR (1 QUARTO)</v>
      </c>
      <c r="C2" s="708"/>
      <c r="D2" s="708"/>
      <c r="E2" s="708"/>
      <c r="F2" s="708"/>
      <c r="G2" s="708"/>
      <c r="H2" s="708"/>
      <c r="I2" s="708"/>
      <c r="J2" s="708"/>
      <c r="K2" s="18"/>
      <c r="L2" s="19"/>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20"/>
      <c r="XEP2" s="17" t="s">
        <v>18</v>
      </c>
    </row>
    <row r="3" spans="1:990 16370:16370" s="17" customFormat="1" ht="15" customHeight="1">
      <c r="A3" s="483" t="str">
        <f>BDI!$A$5</f>
        <v>ENDEREÇO:</v>
      </c>
      <c r="B3" s="709" t="str">
        <f>ORCAMENTO!C3</f>
        <v>BAIXO GUANDU - ES</v>
      </c>
      <c r="C3" s="710"/>
      <c r="D3" s="710"/>
      <c r="E3" s="710"/>
      <c r="F3" s="710"/>
      <c r="G3" s="710"/>
      <c r="H3" s="710"/>
      <c r="I3" s="710"/>
      <c r="J3" s="711"/>
      <c r="K3" s="18"/>
      <c r="L3" s="19"/>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16"/>
      <c r="ALB3" s="20"/>
      <c r="XEP3" s="17" t="s">
        <v>683</v>
      </c>
    </row>
    <row r="4" spans="1:990 16370:16370" ht="30" customHeight="1">
      <c r="A4" s="484">
        <v>1</v>
      </c>
      <c r="B4" s="707" t="str">
        <f>INDEX(ORCAMENTO!$E:$E,MATCH(A4,ORCAMENTO!$B:$B,0))</f>
        <v>SERVIÇOS PRELIMINARES E DEMOLIÇÃO</v>
      </c>
      <c r="C4" s="707"/>
      <c r="D4" s="707"/>
      <c r="E4" s="707"/>
      <c r="F4" s="707"/>
      <c r="G4" s="707"/>
      <c r="H4" s="707"/>
      <c r="I4" s="707"/>
      <c r="J4" s="707"/>
    </row>
    <row r="5" spans="1:990 16370:16370" ht="15" customHeight="1">
      <c r="A5" s="485" t="s">
        <v>2353</v>
      </c>
      <c r="B5" s="691" t="str">
        <f>INDEX(ORCAMENTO!$E:$E,MATCH(A5,ORCAMENTO!$B:$B,0))</f>
        <v>Placa De Obra Nas Dimensões De 2.0 X 4.0 M, Padrão Der</v>
      </c>
      <c r="C5" s="691"/>
      <c r="D5" s="691"/>
      <c r="E5" s="691"/>
      <c r="F5" s="691"/>
      <c r="G5" s="691"/>
      <c r="H5" s="691"/>
      <c r="I5" s="486" t="str">
        <f>INDEX(ORCAMENTO!$F:$F,MATCH(A5,ORCAMENTO!$B:$B,0))</f>
        <v>m2</v>
      </c>
      <c r="J5" s="487">
        <f>SUM(J7:J7)</f>
        <v>8</v>
      </c>
    </row>
    <row r="6" spans="1:990 16370:16370" ht="15" customHeight="1">
      <c r="A6" s="488" t="s">
        <v>673</v>
      </c>
      <c r="B6" s="489" t="s">
        <v>11942</v>
      </c>
      <c r="C6" s="489" t="s">
        <v>11943</v>
      </c>
      <c r="D6" s="489"/>
      <c r="E6" s="488"/>
      <c r="F6" s="488"/>
      <c r="G6" s="488"/>
      <c r="H6" s="488" t="s">
        <v>3701</v>
      </c>
      <c r="I6" s="488"/>
      <c r="J6" s="490"/>
    </row>
    <row r="7" spans="1:990 16370:16370" s="182" customFormat="1" ht="15" customHeight="1">
      <c r="A7" s="491" t="s">
        <v>25969</v>
      </c>
      <c r="B7" s="492">
        <v>4</v>
      </c>
      <c r="C7" s="492">
        <v>2</v>
      </c>
      <c r="D7" s="493"/>
      <c r="E7" s="494"/>
      <c r="F7" s="495"/>
      <c r="G7" s="495"/>
      <c r="H7" s="496">
        <v>1</v>
      </c>
      <c r="I7" s="495"/>
      <c r="J7" s="492">
        <f>C7*B7</f>
        <v>8</v>
      </c>
      <c r="K7" s="28"/>
      <c r="L7" s="28"/>
      <c r="M7" s="28"/>
      <c r="N7" s="28"/>
    </row>
    <row r="8" spans="1:990 16370:16370" ht="15" customHeight="1">
      <c r="A8" s="485" t="s">
        <v>3293</v>
      </c>
      <c r="B8" s="691" t="str">
        <f>INDEX(ORCAMENTO!$E:$E,MATCH(A8,ORCAMENTO!$B:$B,0))</f>
        <v>Locação De Obra Com Gabarito De Madeira</v>
      </c>
      <c r="C8" s="691"/>
      <c r="D8" s="691"/>
      <c r="E8" s="691"/>
      <c r="F8" s="691"/>
      <c r="G8" s="691"/>
      <c r="H8" s="691"/>
      <c r="I8" s="486" t="str">
        <f>INDEX(ORCAMENTO!$F:$F,MATCH(A8,ORCAMENTO!$B:$B,0))</f>
        <v>m2</v>
      </c>
      <c r="J8" s="487">
        <f>SUM(J10:J10)</f>
        <v>38.1</v>
      </c>
    </row>
    <row r="9" spans="1:990 16370:16370" ht="15" customHeight="1">
      <c r="A9" s="488" t="s">
        <v>673</v>
      </c>
      <c r="B9" s="489" t="s">
        <v>24142</v>
      </c>
      <c r="C9" s="489"/>
      <c r="D9" s="489"/>
      <c r="E9" s="488"/>
      <c r="F9" s="488"/>
      <c r="G9" s="488"/>
      <c r="H9" s="488"/>
      <c r="I9" s="488"/>
      <c r="J9" s="490"/>
    </row>
    <row r="10" spans="1:990 16370:16370" s="182" customFormat="1" ht="15" customHeight="1">
      <c r="A10" s="491" t="s">
        <v>25293</v>
      </c>
      <c r="B10" s="497">
        <v>38.1</v>
      </c>
      <c r="C10" s="498"/>
      <c r="D10" s="499"/>
      <c r="E10" s="500"/>
      <c r="F10" s="495"/>
      <c r="G10" s="495"/>
      <c r="H10" s="495"/>
      <c r="I10" s="495"/>
      <c r="J10" s="492">
        <f>B10</f>
        <v>38.1</v>
      </c>
      <c r="K10" s="700"/>
      <c r="L10" s="701"/>
      <c r="M10" s="701"/>
      <c r="N10" s="701"/>
      <c r="O10" s="701"/>
      <c r="P10" s="701"/>
    </row>
    <row r="11" spans="1:990 16370:16370" ht="24.75" customHeight="1">
      <c r="A11" s="484">
        <v>2</v>
      </c>
      <c r="B11" s="695" t="s">
        <v>11947</v>
      </c>
      <c r="C11" s="696"/>
      <c r="D11" s="696"/>
      <c r="E11" s="696"/>
      <c r="F11" s="696"/>
      <c r="G11" s="696"/>
      <c r="H11" s="696"/>
      <c r="I11" s="696"/>
      <c r="J11" s="697"/>
      <c r="K11" s="692" t="s">
        <v>25971</v>
      </c>
      <c r="L11" s="662"/>
      <c r="M11" s="662"/>
      <c r="N11" s="662"/>
      <c r="O11" s="662"/>
      <c r="P11" s="662"/>
    </row>
    <row r="12" spans="1:990 16370:16370" ht="15" customHeight="1">
      <c r="A12" s="485" t="s">
        <v>3660</v>
      </c>
      <c r="B12" s="691" t="str">
        <f>INDEX(ORCAMENTO!$E:$E,MATCH(A12,ORCAMENTO!$B:$B,0))</f>
        <v>Escavação Manual Em Material De 1A. Categoria, Até 1.50 M De Profundidade</v>
      </c>
      <c r="C12" s="691"/>
      <c r="D12" s="691"/>
      <c r="E12" s="691"/>
      <c r="F12" s="691"/>
      <c r="G12" s="691"/>
      <c r="H12" s="691"/>
      <c r="I12" s="486" t="s">
        <v>29</v>
      </c>
      <c r="J12" s="501">
        <f>SUM(J14:J19)</f>
        <v>23.873350000000002</v>
      </c>
      <c r="K12" s="465"/>
      <c r="L12" s="314"/>
      <c r="M12" s="314"/>
      <c r="N12" s="314"/>
      <c r="O12" s="314"/>
      <c r="P12" s="314"/>
    </row>
    <row r="13" spans="1:990 16370:16370" ht="15" customHeight="1">
      <c r="A13" s="488" t="s">
        <v>673</v>
      </c>
      <c r="B13" s="489" t="s">
        <v>11942</v>
      </c>
      <c r="C13" s="489" t="s">
        <v>3292</v>
      </c>
      <c r="D13" s="489" t="s">
        <v>3291</v>
      </c>
      <c r="E13" s="488" t="s">
        <v>3701</v>
      </c>
      <c r="F13" s="488"/>
      <c r="G13" s="488"/>
      <c r="H13" s="488"/>
      <c r="I13" s="488"/>
      <c r="J13" s="502"/>
      <c r="K13" s="465"/>
      <c r="L13" s="314"/>
      <c r="M13" s="314"/>
      <c r="N13" s="314"/>
      <c r="O13" s="314"/>
      <c r="P13" s="314"/>
    </row>
    <row r="14" spans="1:990 16370:16370" ht="15" customHeight="1">
      <c r="A14" s="491" t="s">
        <v>25970</v>
      </c>
      <c r="B14" s="503">
        <v>1</v>
      </c>
      <c r="C14" s="503">
        <v>1</v>
      </c>
      <c r="D14" s="504">
        <v>1</v>
      </c>
      <c r="E14" s="504">
        <v>11</v>
      </c>
      <c r="F14" s="504"/>
      <c r="G14" s="503"/>
      <c r="H14" s="503"/>
      <c r="I14" s="503"/>
      <c r="J14" s="505">
        <f>E14*D14*C14*B14</f>
        <v>11</v>
      </c>
      <c r="K14" s="692" t="s">
        <v>25974</v>
      </c>
      <c r="L14" s="662"/>
      <c r="M14" s="662"/>
      <c r="N14" s="662"/>
      <c r="O14" s="662"/>
      <c r="P14" s="662"/>
    </row>
    <row r="15" spans="1:990 16370:16370" ht="15" customHeight="1">
      <c r="A15" s="491" t="s">
        <v>25972</v>
      </c>
      <c r="B15" s="503">
        <v>0.8</v>
      </c>
      <c r="C15" s="503">
        <v>0.8</v>
      </c>
      <c r="D15" s="504">
        <v>0.5</v>
      </c>
      <c r="E15" s="504">
        <v>2</v>
      </c>
      <c r="F15" s="504"/>
      <c r="G15" s="503"/>
      <c r="H15" s="503"/>
      <c r="I15" s="503"/>
      <c r="J15" s="505">
        <f t="shared" ref="J15" si="0">E15*D15*C15*B15</f>
        <v>0.64000000000000012</v>
      </c>
      <c r="K15"/>
      <c r="L15"/>
      <c r="M15"/>
      <c r="N15"/>
      <c r="O15"/>
      <c r="P15"/>
    </row>
    <row r="16" spans="1:990 16370:16370" ht="35.25" customHeight="1">
      <c r="A16" s="491" t="s">
        <v>25973</v>
      </c>
      <c r="B16" s="503">
        <v>0.05</v>
      </c>
      <c r="C16" s="503">
        <v>20</v>
      </c>
      <c r="D16" s="504">
        <v>0.15</v>
      </c>
      <c r="E16" s="504"/>
      <c r="F16" s="504"/>
      <c r="G16" s="503"/>
      <c r="H16" s="503"/>
      <c r="I16" s="503"/>
      <c r="J16" s="505">
        <f>D16*C16*B16</f>
        <v>0.15000000000000002</v>
      </c>
      <c r="K16"/>
      <c r="L16"/>
      <c r="M16"/>
      <c r="N16"/>
      <c r="O16"/>
      <c r="P16"/>
    </row>
    <row r="17" spans="1:16" ht="15" customHeight="1">
      <c r="A17" s="491" t="s">
        <v>27320</v>
      </c>
      <c r="B17" s="503">
        <v>0.55000000000000004</v>
      </c>
      <c r="C17" s="506">
        <f>6.3+4.7+1.4+4.55+6.7+6.55+2.9+1.6+3.95</f>
        <v>38.650000000000006</v>
      </c>
      <c r="D17" s="504">
        <v>0.3</v>
      </c>
      <c r="E17" s="504"/>
      <c r="F17" s="504"/>
      <c r="G17" s="503"/>
      <c r="H17" s="503"/>
      <c r="I17" s="503"/>
      <c r="J17" s="505">
        <f>D17*C17*B17</f>
        <v>6.377250000000001</v>
      </c>
      <c r="K17"/>
      <c r="L17"/>
      <c r="M17"/>
      <c r="N17"/>
      <c r="O17"/>
      <c r="P17"/>
    </row>
    <row r="18" spans="1:16" ht="28.5" customHeight="1">
      <c r="A18" s="491" t="s">
        <v>27318</v>
      </c>
      <c r="B18" s="503">
        <v>0.55000000000000004</v>
      </c>
      <c r="C18" s="506">
        <f>7.86+0.81+1.67</f>
        <v>10.34</v>
      </c>
      <c r="D18" s="504">
        <v>0.3</v>
      </c>
      <c r="E18" s="504"/>
      <c r="F18" s="504"/>
      <c r="G18" s="503"/>
      <c r="H18" s="503"/>
      <c r="I18" s="503"/>
      <c r="J18" s="505">
        <f>D18*C18*B18</f>
        <v>1.7061000000000002</v>
      </c>
      <c r="K18"/>
      <c r="L18"/>
      <c r="M18"/>
      <c r="N18"/>
      <c r="O18"/>
      <c r="P18"/>
    </row>
    <row r="19" spans="1:16" ht="42" customHeight="1">
      <c r="A19" s="491" t="s">
        <v>27319</v>
      </c>
      <c r="B19" s="503">
        <v>1</v>
      </c>
      <c r="C19" s="506">
        <v>1</v>
      </c>
      <c r="D19" s="504">
        <v>1</v>
      </c>
      <c r="E19" s="504">
        <v>4</v>
      </c>
      <c r="F19" s="504"/>
      <c r="G19" s="503"/>
      <c r="H19" s="503"/>
      <c r="I19" s="503"/>
      <c r="J19" s="505">
        <f>D19*C19*B19*E19</f>
        <v>4</v>
      </c>
      <c r="K19"/>
      <c r="L19"/>
      <c r="M19"/>
      <c r="N19"/>
      <c r="O19"/>
      <c r="P19"/>
    </row>
    <row r="20" spans="1:16" ht="15" customHeight="1">
      <c r="A20" s="485" t="s">
        <v>3661</v>
      </c>
      <c r="B20" s="691" t="str">
        <f>INDEX(ORCAMENTO!$E:$E,MATCH(A20,ORCAMENTO!$B:$B,0))</f>
        <v>Reaterro Manual De Valas, Com Placa Vibratória. Af_08/2023</v>
      </c>
      <c r="C20" s="691"/>
      <c r="D20" s="691"/>
      <c r="E20" s="691"/>
      <c r="F20" s="691"/>
      <c r="G20" s="691"/>
      <c r="H20" s="691"/>
      <c r="I20" s="486" t="s">
        <v>29</v>
      </c>
      <c r="J20" s="501">
        <f>SUM(J22:J27)</f>
        <v>17.7257</v>
      </c>
      <c r="K20"/>
      <c r="L20"/>
      <c r="M20"/>
      <c r="N20"/>
      <c r="O20"/>
      <c r="P20"/>
    </row>
    <row r="21" spans="1:16" ht="89.25" customHeight="1">
      <c r="A21" s="488" t="s">
        <v>673</v>
      </c>
      <c r="B21" s="489" t="s">
        <v>11942</v>
      </c>
      <c r="C21" s="489" t="s">
        <v>3292</v>
      </c>
      <c r="D21" s="489" t="s">
        <v>11943</v>
      </c>
      <c r="E21" s="489" t="s">
        <v>25833</v>
      </c>
      <c r="F21" s="488"/>
      <c r="G21" s="489" t="s">
        <v>25944</v>
      </c>
      <c r="H21" s="488"/>
      <c r="I21" s="488" t="s">
        <v>3701</v>
      </c>
      <c r="J21" s="502"/>
      <c r="K21"/>
      <c r="L21"/>
      <c r="M21"/>
      <c r="N21"/>
      <c r="O21"/>
      <c r="P21"/>
    </row>
    <row r="22" spans="1:16" ht="30" customHeight="1">
      <c r="A22" s="491" t="s">
        <v>25975</v>
      </c>
      <c r="B22" s="503">
        <v>1</v>
      </c>
      <c r="C22" s="503">
        <v>1</v>
      </c>
      <c r="D22" s="504">
        <v>0.45</v>
      </c>
      <c r="E22" s="507">
        <f>0.6*0.6*0.45</f>
        <v>0.16200000000000001</v>
      </c>
      <c r="F22" s="504"/>
      <c r="G22" s="503">
        <f>B22*C22*D22-E22</f>
        <v>0.28800000000000003</v>
      </c>
      <c r="H22" s="503"/>
      <c r="I22" s="503">
        <v>11</v>
      </c>
      <c r="J22" s="505">
        <f>G22*I22</f>
        <v>3.1680000000000001</v>
      </c>
    </row>
    <row r="23" spans="1:16" ht="15" customHeight="1">
      <c r="A23" s="491" t="s">
        <v>25976</v>
      </c>
      <c r="B23" s="503">
        <v>1</v>
      </c>
      <c r="C23" s="503">
        <v>1</v>
      </c>
      <c r="D23" s="504">
        <v>0.5</v>
      </c>
      <c r="E23" s="507">
        <f>0.15*0.3*0.5</f>
        <v>2.2499999999999999E-2</v>
      </c>
      <c r="F23" s="504"/>
      <c r="G23" s="503">
        <f t="shared" ref="G23" si="1">B23*C23*D23-E23</f>
        <v>0.47749999999999998</v>
      </c>
      <c r="H23" s="503"/>
      <c r="I23" s="503">
        <v>11</v>
      </c>
      <c r="J23" s="505">
        <f t="shared" ref="J23:J24" si="2">G23*I23</f>
        <v>5.2524999999999995</v>
      </c>
    </row>
    <row r="24" spans="1:16" ht="15" customHeight="1">
      <c r="A24" s="491" t="s">
        <v>25977</v>
      </c>
      <c r="B24" s="503">
        <v>0.55000000000000004</v>
      </c>
      <c r="C24" s="506">
        <v>38.65</v>
      </c>
      <c r="D24" s="504">
        <v>0.25</v>
      </c>
      <c r="E24" s="507">
        <f>0.15*0.25*C24</f>
        <v>1.4493749999999999</v>
      </c>
      <c r="F24" s="504"/>
      <c r="G24" s="503">
        <f>B24*C24*D24-E24</f>
        <v>3.8650000000000002</v>
      </c>
      <c r="H24" s="503"/>
      <c r="I24" s="503">
        <v>1</v>
      </c>
      <c r="J24" s="505">
        <f t="shared" si="2"/>
        <v>3.8650000000000002</v>
      </c>
    </row>
    <row r="25" spans="1:16" ht="15" customHeight="1">
      <c r="A25" s="491" t="s">
        <v>27321</v>
      </c>
      <c r="B25" s="503">
        <v>1</v>
      </c>
      <c r="C25" s="506">
        <v>1</v>
      </c>
      <c r="D25" s="504">
        <v>0.45</v>
      </c>
      <c r="E25" s="507">
        <f>0.6*0.6*0.45</f>
        <v>0.16200000000000001</v>
      </c>
      <c r="F25" s="504"/>
      <c r="G25" s="503">
        <f>B25*C25*D25-E25</f>
        <v>0.28800000000000003</v>
      </c>
      <c r="H25" s="503"/>
      <c r="I25" s="503">
        <v>4</v>
      </c>
      <c r="J25" s="505">
        <f t="shared" ref="J25" si="3">G25*I25</f>
        <v>1.1520000000000001</v>
      </c>
    </row>
    <row r="26" spans="1:16" ht="15" customHeight="1">
      <c r="A26" s="491" t="s">
        <v>27322</v>
      </c>
      <c r="B26" s="503">
        <v>1</v>
      </c>
      <c r="C26" s="508">
        <v>1</v>
      </c>
      <c r="D26" s="504">
        <v>0.5</v>
      </c>
      <c r="E26" s="507">
        <f>0.15*0.3*0.5</f>
        <v>2.2499999999999999E-2</v>
      </c>
      <c r="F26" s="504"/>
      <c r="G26" s="503">
        <f>B26*C26*D26-E26</f>
        <v>0.47749999999999998</v>
      </c>
      <c r="H26" s="503"/>
      <c r="I26" s="503">
        <v>4</v>
      </c>
      <c r="J26" s="505">
        <f t="shared" ref="J26" si="4">G26*I26</f>
        <v>1.91</v>
      </c>
    </row>
    <row r="27" spans="1:16" ht="15" customHeight="1">
      <c r="A27" s="491" t="s">
        <v>27323</v>
      </c>
      <c r="B27" s="503">
        <v>0.55000000000000004</v>
      </c>
      <c r="C27" s="506">
        <f>7.86+0.81+1.67</f>
        <v>10.34</v>
      </c>
      <c r="D27" s="504">
        <v>0.5</v>
      </c>
      <c r="E27" s="507">
        <f>0.15*0.3*C27</f>
        <v>0.46529999999999999</v>
      </c>
      <c r="F27" s="504"/>
      <c r="G27" s="503">
        <f>B27*C27*D27-E27</f>
        <v>2.3782000000000001</v>
      </c>
      <c r="H27" s="503"/>
      <c r="I27" s="503">
        <v>1</v>
      </c>
      <c r="J27" s="505">
        <f t="shared" ref="J27" si="5">G27*I27</f>
        <v>2.3782000000000001</v>
      </c>
    </row>
    <row r="28" spans="1:16" ht="15" customHeight="1">
      <c r="A28" s="484">
        <v>3</v>
      </c>
      <c r="B28" s="695" t="str">
        <f>INDEX(ORCAMENTO!$E:$E,MATCH(A28,ORCAMENTO!$B:$B,0))</f>
        <v>ESTRUTURAL</v>
      </c>
      <c r="C28" s="696"/>
      <c r="D28" s="696"/>
      <c r="E28" s="696"/>
      <c r="F28" s="696"/>
      <c r="G28" s="696"/>
      <c r="H28" s="696"/>
      <c r="I28" s="696"/>
      <c r="J28" s="697"/>
    </row>
    <row r="29" spans="1:16" ht="23.25" customHeight="1">
      <c r="A29" s="509"/>
      <c r="B29" s="695" t="s">
        <v>25961</v>
      </c>
      <c r="C29" s="696"/>
      <c r="D29" s="696"/>
      <c r="E29" s="696"/>
      <c r="F29" s="696"/>
      <c r="G29" s="696"/>
      <c r="H29" s="696"/>
      <c r="I29" s="696"/>
      <c r="J29" s="697"/>
      <c r="K29"/>
      <c r="L29"/>
    </row>
    <row r="30" spans="1:16" ht="36" customHeight="1">
      <c r="A30" s="485" t="s">
        <v>3658</v>
      </c>
      <c r="B30" s="691" t="str">
        <f>INDEX(ORCAMENTO!$E:$E,MATCH(A30,ORCAMENTO!$B:$B,0))</f>
        <v>Fornecimento, Preparo E Aplicação De Concreto Magro Com Consumo Mínimo De Cimento De 250 Kg/M3 (Brita 1 E 2) - (5% De Perdas Já Incluído No Custo)</v>
      </c>
      <c r="C30" s="691"/>
      <c r="D30" s="691"/>
      <c r="E30" s="691"/>
      <c r="F30" s="691"/>
      <c r="G30" s="691"/>
      <c r="H30" s="691"/>
      <c r="I30" s="486" t="str">
        <f>INDEX(ORCAMENTO!$F:$F,MATCH(A30,ORCAMENTO!$B:$B,0))</f>
        <v>m3</v>
      </c>
      <c r="J30" s="487">
        <f>ROUND(SUM(J32:J33),2)</f>
        <v>0.27</v>
      </c>
      <c r="K30"/>
      <c r="L30"/>
    </row>
    <row r="31" spans="1:16" ht="15" customHeight="1">
      <c r="A31" s="488" t="s">
        <v>673</v>
      </c>
      <c r="B31" s="489" t="s">
        <v>4932</v>
      </c>
      <c r="C31" s="489" t="s">
        <v>24149</v>
      </c>
      <c r="D31" s="489" t="s">
        <v>3292</v>
      </c>
      <c r="E31" s="488" t="s">
        <v>3701</v>
      </c>
      <c r="F31" s="488"/>
      <c r="G31" s="488"/>
      <c r="H31" s="488"/>
      <c r="I31" s="488"/>
      <c r="J31" s="490"/>
      <c r="K31"/>
      <c r="L31"/>
    </row>
    <row r="32" spans="1:16" ht="15" customHeight="1">
      <c r="A32" s="491" t="s">
        <v>25978</v>
      </c>
      <c r="B32" s="510">
        <v>0.05</v>
      </c>
      <c r="C32" s="503">
        <v>0.6</v>
      </c>
      <c r="D32" s="504">
        <v>0.6</v>
      </c>
      <c r="E32" s="504">
        <v>11</v>
      </c>
      <c r="F32" s="504"/>
      <c r="G32" s="503"/>
      <c r="H32" s="503"/>
      <c r="I32" s="503"/>
      <c r="J32" s="505">
        <f>B32*C32*D32*E32</f>
        <v>0.19799999999999998</v>
      </c>
      <c r="K32"/>
      <c r="L32"/>
    </row>
    <row r="33" spans="1:12" ht="15" customHeight="1">
      <c r="A33" s="491" t="s">
        <v>26033</v>
      </c>
      <c r="B33" s="510">
        <v>0.05</v>
      </c>
      <c r="C33" s="503">
        <v>0.6</v>
      </c>
      <c r="D33" s="504">
        <v>0.6</v>
      </c>
      <c r="E33" s="504">
        <v>4</v>
      </c>
      <c r="F33" s="504"/>
      <c r="G33" s="503"/>
      <c r="H33" s="503"/>
      <c r="I33" s="503"/>
      <c r="J33" s="505">
        <f>B33*C33*D33*E33</f>
        <v>7.1999999999999995E-2</v>
      </c>
      <c r="K33"/>
      <c r="L33"/>
    </row>
    <row r="34" spans="1:12" ht="38.25" customHeight="1">
      <c r="A34" s="485" t="s">
        <v>3668</v>
      </c>
      <c r="B34" s="691" t="str">
        <f>INDEX(ORCAMENTO!$E:$E,MATCH(A34,ORCAMENTO!$B:$B,0))</f>
        <v>Fôrma De Tábua De Madeira De 2.5 X 30.0 Cm Para Fundações, Levando-Se Em Conta A Utilização 5 Vezes (Incluido O Material, Corte, Montagem, Escoramento E Desforma)</v>
      </c>
      <c r="C34" s="691"/>
      <c r="D34" s="691"/>
      <c r="E34" s="691"/>
      <c r="F34" s="691"/>
      <c r="G34" s="691"/>
      <c r="H34" s="691"/>
      <c r="I34" s="486" t="s">
        <v>21</v>
      </c>
      <c r="J34" s="501">
        <f>SUM(J36:J37)</f>
        <v>18</v>
      </c>
      <c r="K34"/>
      <c r="L34"/>
    </row>
    <row r="35" spans="1:12" ht="15" customHeight="1">
      <c r="A35" s="488" t="s">
        <v>673</v>
      </c>
      <c r="B35" s="489" t="s">
        <v>3292</v>
      </c>
      <c r="C35" s="489" t="s">
        <v>24149</v>
      </c>
      <c r="D35" s="488" t="s">
        <v>3291</v>
      </c>
      <c r="E35" s="488" t="s">
        <v>25945</v>
      </c>
      <c r="F35" s="488" t="s">
        <v>24150</v>
      </c>
      <c r="G35" s="488" t="s">
        <v>3701</v>
      </c>
      <c r="H35" s="488"/>
      <c r="I35" s="488"/>
      <c r="J35" s="502"/>
      <c r="K35"/>
      <c r="L35"/>
    </row>
    <row r="36" spans="1:12" ht="15" customHeight="1">
      <c r="A36" s="491" t="s">
        <v>25979</v>
      </c>
      <c r="B36" s="503">
        <v>0.6</v>
      </c>
      <c r="C36" s="503">
        <v>0.6</v>
      </c>
      <c r="D36" s="504">
        <v>0.5</v>
      </c>
      <c r="E36" s="506">
        <v>0.3</v>
      </c>
      <c r="F36" s="503">
        <v>4</v>
      </c>
      <c r="G36" s="510">
        <v>11</v>
      </c>
      <c r="H36" s="503"/>
      <c r="I36" s="503"/>
      <c r="J36" s="505">
        <f>E36*F36*G36</f>
        <v>13.2</v>
      </c>
      <c r="K36"/>
      <c r="L36"/>
    </row>
    <row r="37" spans="1:12" s="468" customFormat="1" ht="15" customHeight="1">
      <c r="A37" s="491" t="s">
        <v>26034</v>
      </c>
      <c r="B37" s="503">
        <v>0.6</v>
      </c>
      <c r="C37" s="503">
        <v>0.6</v>
      </c>
      <c r="D37" s="504">
        <v>0.5</v>
      </c>
      <c r="E37" s="506">
        <v>0.3</v>
      </c>
      <c r="F37" s="503">
        <v>4</v>
      </c>
      <c r="G37" s="510">
        <v>4</v>
      </c>
      <c r="H37" s="503"/>
      <c r="I37" s="503"/>
      <c r="J37" s="505">
        <f>E37*F37*G37</f>
        <v>4.8</v>
      </c>
      <c r="L37" s="468" t="s">
        <v>25980</v>
      </c>
    </row>
    <row r="38" spans="1:12" s="468" customFormat="1" ht="15" customHeight="1">
      <c r="A38" s="485" t="s">
        <v>3669</v>
      </c>
      <c r="B38" s="691" t="str">
        <f>INDEX(ORCAMENTO!$E:$E,MATCH(A38,ORCAMENTO!$B:$B,0))</f>
        <v>Fornecimento, Dobragem E Colocação Em Fôrma, De Armadura Ca-50 A Média, Diâmetro De 6.3 A 10.0 Mm</v>
      </c>
      <c r="C38" s="691"/>
      <c r="D38" s="691"/>
      <c r="E38" s="691"/>
      <c r="F38" s="691"/>
      <c r="G38" s="691"/>
      <c r="H38" s="691"/>
      <c r="I38" s="486" t="s">
        <v>151</v>
      </c>
      <c r="J38" s="501">
        <f>SUM(J40:J41)</f>
        <v>144.37799999999999</v>
      </c>
      <c r="L38" s="468" t="s">
        <v>25980</v>
      </c>
    </row>
    <row r="39" spans="1:12" ht="26.25" customHeight="1">
      <c r="A39" s="488" t="s">
        <v>673</v>
      </c>
      <c r="B39" s="489" t="s">
        <v>3292</v>
      </c>
      <c r="C39" s="489" t="s">
        <v>25959</v>
      </c>
      <c r="D39" s="488" t="s">
        <v>25960</v>
      </c>
      <c r="E39" s="489" t="s">
        <v>25968</v>
      </c>
      <c r="F39" s="489"/>
      <c r="G39" s="488" t="s">
        <v>3701</v>
      </c>
      <c r="H39" s="489"/>
      <c r="I39" s="488"/>
      <c r="J39" s="502"/>
      <c r="K39"/>
      <c r="L39"/>
    </row>
    <row r="40" spans="1:12" ht="15" customHeight="1">
      <c r="A40" s="491" t="s">
        <v>25979</v>
      </c>
      <c r="B40" s="503">
        <v>1.2999999999999998</v>
      </c>
      <c r="C40" s="504">
        <v>12</v>
      </c>
      <c r="D40" s="504">
        <v>10</v>
      </c>
      <c r="E40" s="511">
        <v>0.61699999999999999</v>
      </c>
      <c r="F40" s="505"/>
      <c r="G40" s="503">
        <v>11</v>
      </c>
      <c r="H40" s="503"/>
      <c r="I40" s="503"/>
      <c r="J40" s="505">
        <f>G40*E40*C40*B40</f>
        <v>105.87719999999999</v>
      </c>
      <c r="K40"/>
      <c r="L40"/>
    </row>
    <row r="41" spans="1:12" ht="15" customHeight="1">
      <c r="A41" s="491" t="s">
        <v>26034</v>
      </c>
      <c r="B41" s="503">
        <v>1.2999999999999998</v>
      </c>
      <c r="C41" s="504">
        <v>12</v>
      </c>
      <c r="D41" s="504">
        <v>10</v>
      </c>
      <c r="E41" s="511">
        <v>0.61699999999999999</v>
      </c>
      <c r="F41" s="505"/>
      <c r="G41" s="503">
        <v>4</v>
      </c>
      <c r="H41" s="503"/>
      <c r="I41" s="503"/>
      <c r="J41" s="505">
        <f>G41*E41*C41*B41</f>
        <v>38.500799999999991</v>
      </c>
      <c r="K41"/>
      <c r="L41"/>
    </row>
    <row r="42" spans="1:12" ht="15" customHeight="1">
      <c r="A42" s="485" t="s">
        <v>3670</v>
      </c>
      <c r="B42" s="691" t="str">
        <f>INDEX(ORCAMENTO!$E:$E,MATCH(A42,ORCAMENTO!$B:$B,0))</f>
        <v>Fornecimento, Preparo E Aplicação De Concreto Fck=25 Mpa (Brita 1 E 2) - (5% De Perdas Já Incluído No Custo)</v>
      </c>
      <c r="C42" s="691"/>
      <c r="D42" s="691"/>
      <c r="E42" s="691"/>
      <c r="F42" s="691"/>
      <c r="G42" s="691"/>
      <c r="H42" s="691"/>
      <c r="I42" s="486" t="s">
        <v>29</v>
      </c>
      <c r="J42" s="501">
        <f>SUM(J44:J45)</f>
        <v>2.4300000000000002</v>
      </c>
      <c r="K42"/>
      <c r="L42"/>
    </row>
    <row r="43" spans="1:12" ht="15" customHeight="1">
      <c r="A43" s="488" t="s">
        <v>673</v>
      </c>
      <c r="B43" s="489" t="s">
        <v>3292</v>
      </c>
      <c r="C43" s="489" t="s">
        <v>24149</v>
      </c>
      <c r="D43" s="488" t="s">
        <v>3291</v>
      </c>
      <c r="E43" s="488" t="s">
        <v>24148</v>
      </c>
      <c r="F43" s="488"/>
      <c r="G43" s="488" t="s">
        <v>3701</v>
      </c>
      <c r="H43" s="488"/>
      <c r="I43" s="488"/>
      <c r="J43" s="502"/>
      <c r="K43"/>
      <c r="L43"/>
    </row>
    <row r="44" spans="1:12" ht="15" customHeight="1">
      <c r="A44" s="491" t="s">
        <v>25979</v>
      </c>
      <c r="B44" s="503">
        <v>0.6</v>
      </c>
      <c r="C44" s="503">
        <v>0.6</v>
      </c>
      <c r="D44" s="503">
        <v>0.45</v>
      </c>
      <c r="E44" s="505">
        <v>0.16200000000000001</v>
      </c>
      <c r="F44" s="504"/>
      <c r="G44" s="503">
        <v>11</v>
      </c>
      <c r="H44" s="503"/>
      <c r="I44" s="503"/>
      <c r="J44" s="505">
        <f>G44*E44</f>
        <v>1.782</v>
      </c>
      <c r="K44"/>
      <c r="L44"/>
    </row>
    <row r="45" spans="1:12" ht="15" customHeight="1">
      <c r="A45" s="491" t="s">
        <v>26034</v>
      </c>
      <c r="B45" s="503">
        <v>0.6</v>
      </c>
      <c r="C45" s="503">
        <v>0.6</v>
      </c>
      <c r="D45" s="503">
        <v>0.45</v>
      </c>
      <c r="E45" s="505">
        <v>0.16200000000000001</v>
      </c>
      <c r="F45" s="504"/>
      <c r="G45" s="503">
        <v>4</v>
      </c>
      <c r="H45" s="503"/>
      <c r="I45" s="503"/>
      <c r="J45" s="505">
        <f>G45*E45</f>
        <v>0.64800000000000002</v>
      </c>
      <c r="K45"/>
      <c r="L45"/>
    </row>
    <row r="46" spans="1:12" ht="15" customHeight="1">
      <c r="A46" s="485" t="s">
        <v>3671</v>
      </c>
      <c r="B46" s="691" t="str">
        <f>INDEX(ORCAMENTO!$E:$E,MATCH(A46,ORCAMENTO!$B:$B,0))</f>
        <v>Impermeabilização De Superfície Com Emulsão Asfáltica, 2 Demãos. Af_09/2023</v>
      </c>
      <c r="C46" s="691"/>
      <c r="D46" s="691"/>
      <c r="E46" s="691"/>
      <c r="F46" s="691"/>
      <c r="G46" s="691"/>
      <c r="H46" s="691"/>
      <c r="I46" s="486" t="s">
        <v>21</v>
      </c>
      <c r="J46" s="501">
        <f>SUM(J48:J49)</f>
        <v>16.200000000000003</v>
      </c>
      <c r="K46"/>
      <c r="L46"/>
    </row>
    <row r="47" spans="1:12" ht="15" customHeight="1">
      <c r="A47" s="488" t="s">
        <v>673</v>
      </c>
      <c r="B47" s="489" t="s">
        <v>3292</v>
      </c>
      <c r="C47" s="489" t="s">
        <v>24149</v>
      </c>
      <c r="D47" s="488" t="s">
        <v>3291</v>
      </c>
      <c r="E47" s="488" t="s">
        <v>25945</v>
      </c>
      <c r="F47" s="488" t="s">
        <v>24150</v>
      </c>
      <c r="G47" s="488" t="s">
        <v>3701</v>
      </c>
      <c r="H47" s="488"/>
      <c r="I47" s="488"/>
      <c r="J47" s="502"/>
      <c r="K47"/>
      <c r="L47"/>
    </row>
    <row r="48" spans="1:12" ht="15" customHeight="1">
      <c r="A48" s="491" t="s">
        <v>25979</v>
      </c>
      <c r="B48" s="503">
        <v>0.6</v>
      </c>
      <c r="C48" s="503">
        <v>0.6</v>
      </c>
      <c r="D48" s="504">
        <v>0.45</v>
      </c>
      <c r="E48" s="506">
        <v>0.27</v>
      </c>
      <c r="F48" s="503">
        <v>4</v>
      </c>
      <c r="G48" s="510">
        <v>11</v>
      </c>
      <c r="H48" s="503"/>
      <c r="I48" s="503"/>
      <c r="J48" s="505">
        <f>G48*E48*F48</f>
        <v>11.88</v>
      </c>
      <c r="K48"/>
      <c r="L48"/>
    </row>
    <row r="49" spans="1:16" ht="22.5" customHeight="1">
      <c r="A49" s="491" t="s">
        <v>26034</v>
      </c>
      <c r="B49" s="503">
        <v>0.6</v>
      </c>
      <c r="C49" s="503">
        <v>0.6</v>
      </c>
      <c r="D49" s="504">
        <v>0.45</v>
      </c>
      <c r="E49" s="506">
        <v>0.27</v>
      </c>
      <c r="F49" s="503">
        <v>4</v>
      </c>
      <c r="G49" s="510">
        <v>4</v>
      </c>
      <c r="H49" s="503"/>
      <c r="I49" s="503"/>
      <c r="J49" s="505">
        <f>G49*E49*F49</f>
        <v>4.32</v>
      </c>
      <c r="K49"/>
      <c r="L49"/>
    </row>
    <row r="50" spans="1:16" ht="15" customHeight="1">
      <c r="A50" s="509"/>
      <c r="B50" s="695" t="s">
        <v>25836</v>
      </c>
      <c r="C50" s="696"/>
      <c r="D50" s="696"/>
      <c r="E50" s="696"/>
      <c r="F50" s="696"/>
      <c r="G50" s="696"/>
      <c r="H50" s="696"/>
      <c r="I50" s="696"/>
      <c r="J50" s="697"/>
      <c r="K50"/>
      <c r="L50"/>
      <c r="M50"/>
      <c r="N50"/>
      <c r="O50"/>
      <c r="P50"/>
    </row>
    <row r="51" spans="1:16" ht="42.75" customHeight="1">
      <c r="A51" s="485" t="s">
        <v>25837</v>
      </c>
      <c r="B51" s="691" t="str">
        <f>INDEX(ORCAMENTO!$E:$E,MATCH(A51,ORCAMENTO!$B:$B,0))</f>
        <v>Fôrma De Tábua De Madeira De 2.5 X 30.0 Cm Para Fundações, Levando-Se Em Conta A Utilização 5 Vezes (Incluido O Material, Corte, Montagem, Escoramento E Desforma)</v>
      </c>
      <c r="C51" s="691"/>
      <c r="D51" s="691"/>
      <c r="E51" s="691"/>
      <c r="F51" s="691"/>
      <c r="G51" s="691"/>
      <c r="H51" s="691"/>
      <c r="I51" s="486" t="s">
        <v>21</v>
      </c>
      <c r="J51" s="501">
        <f>SUM(J53:J54)</f>
        <v>6</v>
      </c>
      <c r="K51"/>
      <c r="L51"/>
      <c r="M51"/>
      <c r="N51"/>
      <c r="O51"/>
      <c r="P51"/>
    </row>
    <row r="52" spans="1:16" ht="28.5" customHeight="1">
      <c r="A52" s="488" t="s">
        <v>673</v>
      </c>
      <c r="B52" s="489" t="s">
        <v>25946</v>
      </c>
      <c r="C52" s="489"/>
      <c r="D52" s="488" t="s">
        <v>3291</v>
      </c>
      <c r="E52" s="488" t="s">
        <v>25945</v>
      </c>
      <c r="F52" s="488"/>
      <c r="G52" s="488" t="s">
        <v>3701</v>
      </c>
      <c r="H52" s="489"/>
      <c r="I52" s="488"/>
      <c r="J52" s="502"/>
      <c r="K52"/>
      <c r="L52"/>
      <c r="M52"/>
      <c r="N52"/>
      <c r="O52"/>
      <c r="P52"/>
    </row>
    <row r="53" spans="1:16" ht="15" customHeight="1">
      <c r="A53" s="491" t="s">
        <v>25981</v>
      </c>
      <c r="B53" s="503">
        <v>0.8</v>
      </c>
      <c r="C53" s="503"/>
      <c r="D53" s="503">
        <v>0.5</v>
      </c>
      <c r="E53" s="505">
        <v>0.4</v>
      </c>
      <c r="F53" s="503"/>
      <c r="G53" s="503">
        <v>11</v>
      </c>
      <c r="H53" s="503"/>
      <c r="I53" s="503"/>
      <c r="J53" s="505">
        <f>G53*E53</f>
        <v>4.4000000000000004</v>
      </c>
      <c r="K53"/>
      <c r="L53"/>
      <c r="M53"/>
      <c r="N53"/>
      <c r="O53"/>
      <c r="P53"/>
    </row>
    <row r="54" spans="1:16" s="468" customFormat="1" ht="15" customHeight="1">
      <c r="A54" s="491" t="s">
        <v>26035</v>
      </c>
      <c r="B54" s="503">
        <v>0.8</v>
      </c>
      <c r="C54" s="503"/>
      <c r="D54" s="503">
        <v>0.5</v>
      </c>
      <c r="E54" s="505">
        <v>0.4</v>
      </c>
      <c r="F54" s="503"/>
      <c r="G54" s="503">
        <v>4</v>
      </c>
      <c r="H54" s="503"/>
      <c r="I54" s="503"/>
      <c r="J54" s="505">
        <f>G54*E54</f>
        <v>1.6</v>
      </c>
      <c r="K54" s="692" t="s">
        <v>25983</v>
      </c>
      <c r="L54" s="662"/>
      <c r="M54" s="662"/>
      <c r="N54" s="662"/>
      <c r="O54" s="662"/>
      <c r="P54" s="662"/>
    </row>
    <row r="55" spans="1:16" s="468" customFormat="1" ht="15" customHeight="1">
      <c r="A55" s="485" t="s">
        <v>25838</v>
      </c>
      <c r="B55" s="691" t="str">
        <f>INDEX(ORCAMENTO!$E:$E,MATCH(A55,ORCAMENTO!$B:$B,0))</f>
        <v>Fornecimento, Dobragem E Colocação Em Fôrma, De Armadura Ca-50 A Média, Diâmetro De 6.3 A 10.0 Mm</v>
      </c>
      <c r="C55" s="691"/>
      <c r="D55" s="691"/>
      <c r="E55" s="691"/>
      <c r="F55" s="691"/>
      <c r="G55" s="691"/>
      <c r="H55" s="691"/>
      <c r="I55" s="486" t="s">
        <v>151</v>
      </c>
      <c r="J55" s="501">
        <f>SUM(J57:J58)</f>
        <v>37.019999999999996</v>
      </c>
      <c r="K55" s="692" t="s">
        <v>25983</v>
      </c>
      <c r="L55" s="662"/>
      <c r="M55" s="662"/>
      <c r="N55" s="662"/>
      <c r="O55" s="662"/>
      <c r="P55" s="662"/>
    </row>
    <row r="56" spans="1:16" ht="22.5" customHeight="1">
      <c r="A56" s="488" t="s">
        <v>673</v>
      </c>
      <c r="B56" s="489" t="s">
        <v>3292</v>
      </c>
      <c r="C56" s="489" t="s">
        <v>25959</v>
      </c>
      <c r="D56" s="488" t="s">
        <v>25960</v>
      </c>
      <c r="E56" s="489" t="s">
        <v>25968</v>
      </c>
      <c r="F56" s="488" t="s">
        <v>3701</v>
      </c>
      <c r="G56" s="488"/>
      <c r="H56" s="488"/>
      <c r="I56" s="488"/>
      <c r="J56" s="502"/>
      <c r="K56"/>
      <c r="L56"/>
      <c r="M56"/>
      <c r="N56"/>
      <c r="O56"/>
      <c r="P56"/>
    </row>
    <row r="57" spans="1:16" ht="15" customHeight="1">
      <c r="A57" s="491" t="s">
        <v>25982</v>
      </c>
      <c r="B57" s="503">
        <v>1</v>
      </c>
      <c r="C57" s="503">
        <v>4</v>
      </c>
      <c r="D57" s="503">
        <v>10</v>
      </c>
      <c r="E57" s="511">
        <v>0.61699999999999999</v>
      </c>
      <c r="F57" s="503">
        <v>11</v>
      </c>
      <c r="G57" s="503"/>
      <c r="H57" s="503"/>
      <c r="I57" s="503"/>
      <c r="J57" s="505">
        <f>F57*C57*B57*E57</f>
        <v>27.148</v>
      </c>
      <c r="K57"/>
      <c r="L57"/>
      <c r="M57"/>
      <c r="N57"/>
      <c r="O57"/>
      <c r="P57"/>
    </row>
    <row r="58" spans="1:16" ht="15" customHeight="1">
      <c r="A58" s="491" t="s">
        <v>26036</v>
      </c>
      <c r="B58" s="503">
        <v>1</v>
      </c>
      <c r="C58" s="503">
        <v>4</v>
      </c>
      <c r="D58" s="503">
        <v>10</v>
      </c>
      <c r="E58" s="511">
        <v>0.61699999999999999</v>
      </c>
      <c r="F58" s="503">
        <v>4</v>
      </c>
      <c r="G58" s="503"/>
      <c r="H58" s="503"/>
      <c r="I58" s="503"/>
      <c r="J58" s="505">
        <f>F58*C58*B58*E58</f>
        <v>9.8719999999999999</v>
      </c>
      <c r="K58"/>
      <c r="L58"/>
      <c r="M58"/>
      <c r="N58"/>
      <c r="O58"/>
      <c r="P58"/>
    </row>
    <row r="59" spans="1:16" ht="15" customHeight="1">
      <c r="A59" s="485" t="s">
        <v>25839</v>
      </c>
      <c r="B59" s="691" t="str">
        <f>INDEX(ORCAMENTO!$E:$E,MATCH(A59,ORCAMENTO!$B:$B,0))</f>
        <v>Fornecimento, Preparo E Aplicação De Concreto Fck=25 Mpa (Brita 1 E 2) - (5% De Perdas Já Incluído No Custo)</v>
      </c>
      <c r="C59" s="691"/>
      <c r="D59" s="691"/>
      <c r="E59" s="691"/>
      <c r="F59" s="691"/>
      <c r="G59" s="691"/>
      <c r="H59" s="691"/>
      <c r="I59" s="486" t="s">
        <v>29</v>
      </c>
      <c r="J59" s="501">
        <f>SUM(J61:J62)</f>
        <v>0.28125</v>
      </c>
      <c r="K59"/>
      <c r="L59"/>
      <c r="M59"/>
      <c r="N59"/>
      <c r="O59"/>
      <c r="P59"/>
    </row>
    <row r="60" spans="1:16" ht="15" customHeight="1">
      <c r="A60" s="488" t="s">
        <v>673</v>
      </c>
      <c r="B60" s="489" t="s">
        <v>3292</v>
      </c>
      <c r="C60" s="489" t="s">
        <v>24149</v>
      </c>
      <c r="D60" s="488" t="s">
        <v>3291</v>
      </c>
      <c r="E60" s="488" t="s">
        <v>24148</v>
      </c>
      <c r="F60" s="488"/>
      <c r="G60" s="488" t="s">
        <v>3701</v>
      </c>
      <c r="H60" s="488"/>
      <c r="I60" s="488"/>
      <c r="J60" s="502"/>
      <c r="K60"/>
      <c r="L60"/>
      <c r="M60"/>
      <c r="N60"/>
      <c r="O60"/>
      <c r="P60"/>
    </row>
    <row r="61" spans="1:16" ht="24.75" customHeight="1">
      <c r="A61" s="491" t="s">
        <v>25982</v>
      </c>
      <c r="B61" s="503">
        <v>0.25</v>
      </c>
      <c r="C61" s="504">
        <v>0.15</v>
      </c>
      <c r="D61" s="504">
        <v>0.5</v>
      </c>
      <c r="E61" s="506">
        <v>1.8749999999999999E-2</v>
      </c>
      <c r="F61" s="503"/>
      <c r="G61" s="510">
        <v>11</v>
      </c>
      <c r="H61" s="503"/>
      <c r="I61" s="503"/>
      <c r="J61" s="505">
        <f>G61*E61</f>
        <v>0.20624999999999999</v>
      </c>
      <c r="K61"/>
      <c r="L61"/>
      <c r="M61"/>
      <c r="N61"/>
      <c r="O61"/>
      <c r="P61"/>
    </row>
    <row r="62" spans="1:16" ht="15" customHeight="1">
      <c r="A62" s="491" t="s">
        <v>26036</v>
      </c>
      <c r="B62" s="503">
        <v>0.25</v>
      </c>
      <c r="C62" s="504">
        <v>0.15</v>
      </c>
      <c r="D62" s="504">
        <v>0.5</v>
      </c>
      <c r="E62" s="506">
        <v>1.8749999999999999E-2</v>
      </c>
      <c r="F62" s="503"/>
      <c r="G62" s="510">
        <v>4</v>
      </c>
      <c r="H62" s="503"/>
      <c r="I62" s="503"/>
      <c r="J62" s="505">
        <f>G62*E62</f>
        <v>7.4999999999999997E-2</v>
      </c>
      <c r="K62"/>
      <c r="L62"/>
      <c r="M62"/>
      <c r="N62"/>
      <c r="O62"/>
      <c r="P62"/>
    </row>
    <row r="63" spans="1:16" ht="15" customHeight="1">
      <c r="A63" s="485" t="s">
        <v>25840</v>
      </c>
      <c r="B63" s="691" t="str">
        <f>INDEX(ORCAMENTO!$E:$E,MATCH(A63,ORCAMENTO!$B:$B,0))</f>
        <v>Impermeabilização De Superfície Com Emulsão Asfáltica, 2 Demãos. Af_09/2023</v>
      </c>
      <c r="C63" s="691"/>
      <c r="D63" s="691"/>
      <c r="E63" s="691"/>
      <c r="F63" s="691"/>
      <c r="G63" s="691"/>
      <c r="H63" s="691"/>
      <c r="I63" s="486" t="s">
        <v>21</v>
      </c>
      <c r="J63" s="501">
        <f>SUM(J65:J66)</f>
        <v>12</v>
      </c>
      <c r="K63"/>
      <c r="L63"/>
      <c r="M63"/>
      <c r="N63"/>
      <c r="O63"/>
      <c r="P63"/>
    </row>
    <row r="64" spans="1:16" ht="29.25" customHeight="1">
      <c r="A64" s="488" t="s">
        <v>673</v>
      </c>
      <c r="B64" s="489" t="s">
        <v>25947</v>
      </c>
      <c r="C64" s="489"/>
      <c r="D64" s="488" t="s">
        <v>3291</v>
      </c>
      <c r="E64" s="488" t="s">
        <v>24142</v>
      </c>
      <c r="F64" s="488"/>
      <c r="G64" s="488" t="s">
        <v>3701</v>
      </c>
      <c r="H64" s="488"/>
      <c r="I64" s="488"/>
      <c r="J64" s="502"/>
      <c r="K64"/>
      <c r="L64"/>
      <c r="M64"/>
      <c r="N64"/>
      <c r="O64"/>
      <c r="P64"/>
    </row>
    <row r="65" spans="1:16" ht="15" customHeight="1">
      <c r="A65" s="491" t="s">
        <v>25982</v>
      </c>
      <c r="B65" s="503">
        <v>0.8</v>
      </c>
      <c r="C65" s="504"/>
      <c r="D65" s="504">
        <v>1</v>
      </c>
      <c r="E65" s="506">
        <v>0.8</v>
      </c>
      <c r="F65" s="503"/>
      <c r="G65" s="510">
        <v>11</v>
      </c>
      <c r="H65" s="503"/>
      <c r="I65" s="503"/>
      <c r="J65" s="505">
        <f>E65*G65</f>
        <v>8.8000000000000007</v>
      </c>
      <c r="K65"/>
      <c r="L65"/>
      <c r="M65"/>
      <c r="N65"/>
      <c r="O65"/>
      <c r="P65"/>
    </row>
    <row r="66" spans="1:16" ht="15" customHeight="1">
      <c r="A66" s="491" t="s">
        <v>26036</v>
      </c>
      <c r="B66" s="503">
        <v>0.8</v>
      </c>
      <c r="C66" s="504"/>
      <c r="D66" s="504">
        <v>1</v>
      </c>
      <c r="E66" s="506">
        <v>0.8</v>
      </c>
      <c r="F66" s="503"/>
      <c r="G66" s="510">
        <v>4</v>
      </c>
      <c r="H66" s="503"/>
      <c r="I66" s="503"/>
      <c r="J66" s="505">
        <f>E66*G66</f>
        <v>3.2</v>
      </c>
      <c r="K66"/>
      <c r="L66"/>
      <c r="M66"/>
      <c r="N66"/>
      <c r="O66"/>
      <c r="P66"/>
    </row>
    <row r="67" spans="1:16" ht="15" customHeight="1">
      <c r="A67" s="509"/>
      <c r="B67" s="695" t="s">
        <v>25842</v>
      </c>
      <c r="C67" s="696"/>
      <c r="D67" s="696"/>
      <c r="E67" s="696"/>
      <c r="F67" s="696"/>
      <c r="G67" s="696"/>
      <c r="H67" s="696"/>
      <c r="I67" s="696"/>
      <c r="J67" s="697"/>
      <c r="K67"/>
      <c r="L67"/>
      <c r="M67"/>
      <c r="N67"/>
      <c r="O67"/>
      <c r="P67"/>
    </row>
    <row r="68" spans="1:16" ht="36.75" customHeight="1">
      <c r="A68" s="485" t="s">
        <v>25841</v>
      </c>
      <c r="B68" s="691" t="str">
        <f>INDEX(ORCAMENTO!$E:$E,MATCH(A68,ORCAMENTO!$B:$B,0))</f>
        <v>Fornecimento, Preparo E Aplicação De Concreto Magro Com Consumo Mínimo De Cimento De 250 Kg/M3 (Brita 1 E 2) - (5% De Perdas Já Incluído No Custo)</v>
      </c>
      <c r="C68" s="691"/>
      <c r="D68" s="691"/>
      <c r="E68" s="691"/>
      <c r="F68" s="691"/>
      <c r="G68" s="691"/>
      <c r="H68" s="691"/>
      <c r="I68" s="486" t="s">
        <v>29</v>
      </c>
      <c r="J68" s="501">
        <f>SUM(J70:J71)</f>
        <v>0.36749999999999999</v>
      </c>
      <c r="K68"/>
      <c r="L68"/>
      <c r="M68"/>
      <c r="N68"/>
      <c r="O68"/>
      <c r="P68"/>
    </row>
    <row r="69" spans="1:16" ht="15" customHeight="1">
      <c r="A69" s="488" t="s">
        <v>673</v>
      </c>
      <c r="B69" s="489" t="s">
        <v>25948</v>
      </c>
      <c r="C69" s="489" t="s">
        <v>24149</v>
      </c>
      <c r="D69" s="488" t="s">
        <v>3291</v>
      </c>
      <c r="E69" s="488" t="s">
        <v>24148</v>
      </c>
      <c r="F69" s="488"/>
      <c r="G69" s="488"/>
      <c r="H69" s="489"/>
      <c r="I69" s="488"/>
      <c r="J69" s="502"/>
      <c r="K69"/>
      <c r="L69"/>
      <c r="M69"/>
      <c r="N69"/>
      <c r="O69"/>
      <c r="P69"/>
    </row>
    <row r="70" spans="1:16" ht="30" customHeight="1">
      <c r="A70" s="491" t="s">
        <v>25984</v>
      </c>
      <c r="B70" s="505">
        <v>38.659999999999997</v>
      </c>
      <c r="C70" s="503">
        <v>0.15</v>
      </c>
      <c r="D70" s="503">
        <v>0.05</v>
      </c>
      <c r="E70" s="505">
        <f>D70*C70*B70</f>
        <v>0.28994999999999999</v>
      </c>
      <c r="F70" s="503"/>
      <c r="G70" s="503"/>
      <c r="H70" s="503"/>
      <c r="I70" s="503"/>
      <c r="J70" s="505">
        <f>E70</f>
        <v>0.28994999999999999</v>
      </c>
      <c r="K70"/>
      <c r="L70"/>
      <c r="M70"/>
      <c r="N70"/>
      <c r="O70"/>
      <c r="P70"/>
    </row>
    <row r="71" spans="1:16" ht="15" customHeight="1">
      <c r="A71" s="491" t="s">
        <v>26037</v>
      </c>
      <c r="B71" s="505">
        <f>7.86+0.81+1.67</f>
        <v>10.34</v>
      </c>
      <c r="C71" s="503">
        <v>0.15</v>
      </c>
      <c r="D71" s="503">
        <v>0.05</v>
      </c>
      <c r="E71" s="505">
        <f>D71*C71*B71</f>
        <v>7.7549999999999994E-2</v>
      </c>
      <c r="F71" s="503"/>
      <c r="G71" s="503"/>
      <c r="H71" s="503"/>
      <c r="I71" s="503"/>
      <c r="J71" s="505">
        <f>E71</f>
        <v>7.7549999999999994E-2</v>
      </c>
    </row>
    <row r="72" spans="1:16" ht="51" customHeight="1">
      <c r="A72" s="485" t="s">
        <v>25847</v>
      </c>
      <c r="B72" s="691" t="str">
        <f>INDEX(ORCAMENTO!$E:$E,MATCH(A72,ORCAMENTO!$B:$B,0))</f>
        <v>Fôrma De Tábua De Madeira De 2.5 X 30.0 Cm Para Fundações, Levando-Se Em Conta A Utilização 5 Vezes (Incluido O Material, Corte, Montagem, Escoramento E Desforma)</v>
      </c>
      <c r="C72" s="691"/>
      <c r="D72" s="691"/>
      <c r="E72" s="691"/>
      <c r="F72" s="691"/>
      <c r="G72" s="691"/>
      <c r="H72" s="691"/>
      <c r="I72" s="486" t="s">
        <v>21</v>
      </c>
      <c r="J72" s="501">
        <f>SUM(J74:J75)</f>
        <v>24.5</v>
      </c>
    </row>
    <row r="73" spans="1:16" ht="15" customHeight="1">
      <c r="A73" s="488" t="s">
        <v>673</v>
      </c>
      <c r="B73" s="489" t="s">
        <v>25948</v>
      </c>
      <c r="C73" s="489" t="s">
        <v>24149</v>
      </c>
      <c r="D73" s="488" t="s">
        <v>3291</v>
      </c>
      <c r="E73" s="489" t="s">
        <v>24151</v>
      </c>
      <c r="F73" s="489"/>
      <c r="G73" s="488"/>
      <c r="H73" s="488"/>
      <c r="I73" s="488"/>
      <c r="J73" s="502"/>
    </row>
    <row r="74" spans="1:16" ht="15" customHeight="1">
      <c r="A74" s="491" t="s">
        <v>25985</v>
      </c>
      <c r="B74" s="503">
        <v>38.659999999999997</v>
      </c>
      <c r="C74" s="503"/>
      <c r="D74" s="503">
        <v>0.25</v>
      </c>
      <c r="E74" s="512">
        <v>2</v>
      </c>
      <c r="F74" s="504"/>
      <c r="G74" s="503"/>
      <c r="H74" s="503"/>
      <c r="I74" s="503"/>
      <c r="J74" s="505">
        <f>E74*D74*B74</f>
        <v>19.329999999999998</v>
      </c>
    </row>
    <row r="75" spans="1:16" s="468" customFormat="1" ht="15" customHeight="1">
      <c r="A75" s="491" t="s">
        <v>26038</v>
      </c>
      <c r="B75" s="503">
        <f>7.86+0.81+1.67</f>
        <v>10.34</v>
      </c>
      <c r="C75" s="503"/>
      <c r="D75" s="503">
        <v>0.25</v>
      </c>
      <c r="E75" s="512">
        <v>2</v>
      </c>
      <c r="F75" s="504"/>
      <c r="G75" s="503"/>
      <c r="H75" s="503"/>
      <c r="I75" s="503"/>
      <c r="J75" s="505">
        <f>E75*D75*B75</f>
        <v>5.17</v>
      </c>
    </row>
    <row r="76" spans="1:16" s="468" customFormat="1" ht="25.5" customHeight="1">
      <c r="A76" s="485" t="s">
        <v>25843</v>
      </c>
      <c r="B76" s="691" t="str">
        <f>INDEX(ORCAMENTO!$E:$E,MATCH(A76,ORCAMENTO!$B:$B,0))</f>
        <v>Fornecimento, Dobragem E Colocação Em Fôrma, De Armadura Ca-50 A Média, Diâmetro De 6.3 A 10.0 Mm</v>
      </c>
      <c r="C76" s="691"/>
      <c r="D76" s="691"/>
      <c r="E76" s="691"/>
      <c r="F76" s="691"/>
      <c r="G76" s="691"/>
      <c r="H76" s="691"/>
      <c r="I76" s="486" t="s">
        <v>151</v>
      </c>
      <c r="J76" s="501">
        <f>SUM(J78:J82)</f>
        <v>141.26704000000001</v>
      </c>
    </row>
    <row r="77" spans="1:16" s="468" customFormat="1" ht="30.75" customHeight="1">
      <c r="A77" s="488" t="s">
        <v>673</v>
      </c>
      <c r="B77" s="489" t="s">
        <v>3292</v>
      </c>
      <c r="C77" s="489" t="s">
        <v>25959</v>
      </c>
      <c r="D77" s="488" t="s">
        <v>25960</v>
      </c>
      <c r="E77" s="489" t="s">
        <v>25968</v>
      </c>
      <c r="F77" s="489"/>
      <c r="G77" s="488"/>
      <c r="H77" s="488"/>
      <c r="I77" s="488"/>
      <c r="J77" s="502"/>
    </row>
    <row r="78" spans="1:16" s="468" customFormat="1" ht="15" customHeight="1">
      <c r="A78" s="491" t="s">
        <v>25985</v>
      </c>
      <c r="B78" s="503">
        <f>B74</f>
        <v>38.659999999999997</v>
      </c>
      <c r="C78" s="503">
        <v>2</v>
      </c>
      <c r="D78" s="503">
        <v>10</v>
      </c>
      <c r="E78" s="511">
        <v>0.61699999999999999</v>
      </c>
      <c r="F78" s="505"/>
      <c r="G78" s="513"/>
      <c r="H78" s="503"/>
      <c r="I78" s="503"/>
      <c r="J78" s="505">
        <f>E78*C78*B78</f>
        <v>47.706439999999994</v>
      </c>
    </row>
    <row r="79" spans="1:16" s="468" customFormat="1" ht="15" customHeight="1">
      <c r="A79" s="491" t="s">
        <v>25985</v>
      </c>
      <c r="B79" s="503">
        <v>38.659999999999997</v>
      </c>
      <c r="C79" s="503">
        <v>2</v>
      </c>
      <c r="D79" s="503">
        <v>6.3</v>
      </c>
      <c r="E79" s="511">
        <v>0.245</v>
      </c>
      <c r="F79" s="505"/>
      <c r="G79" s="513"/>
      <c r="H79" s="503"/>
      <c r="I79" s="503"/>
      <c r="J79" s="505">
        <f>E79*C79*B79</f>
        <v>18.943399999999997</v>
      </c>
    </row>
    <row r="80" spans="1:16" ht="15" customHeight="1">
      <c r="A80" s="491" t="s">
        <v>25986</v>
      </c>
      <c r="B80" s="503">
        <v>0.8</v>
      </c>
      <c r="C80" s="503">
        <f>ROUND(((ROUND((B78/0.15)+1,0))),0)</f>
        <v>259</v>
      </c>
      <c r="D80" s="503">
        <v>6.3</v>
      </c>
      <c r="E80" s="511">
        <v>0.245</v>
      </c>
      <c r="F80" s="505"/>
      <c r="G80" s="513"/>
      <c r="H80" s="503"/>
      <c r="I80" s="503"/>
      <c r="J80" s="505">
        <f>E80*C80*B80</f>
        <v>50.764000000000003</v>
      </c>
    </row>
    <row r="81" spans="1:10" ht="15" customHeight="1">
      <c r="A81" s="491" t="s">
        <v>26039</v>
      </c>
      <c r="B81" s="503">
        <f>7.86+0.81+1.67</f>
        <v>10.34</v>
      </c>
      <c r="C81" s="503">
        <v>4</v>
      </c>
      <c r="D81" s="503">
        <v>6.3</v>
      </c>
      <c r="E81" s="511">
        <v>0.245</v>
      </c>
      <c r="F81" s="505"/>
      <c r="G81" s="513"/>
      <c r="H81" s="503"/>
      <c r="I81" s="503"/>
      <c r="J81" s="505">
        <f>E81*C81*B81</f>
        <v>10.1332</v>
      </c>
    </row>
    <row r="82" spans="1:10" ht="15" customHeight="1">
      <c r="A82" s="491" t="s">
        <v>26040</v>
      </c>
      <c r="B82" s="503">
        <v>0.8</v>
      </c>
      <c r="C82" s="503">
        <f>ROUND(((ROUND((B81/0.15)+1,0))),0)</f>
        <v>70</v>
      </c>
      <c r="D82" s="503">
        <v>6.3</v>
      </c>
      <c r="E82" s="511">
        <v>0.245</v>
      </c>
      <c r="F82" s="505"/>
      <c r="G82" s="513"/>
      <c r="H82" s="503"/>
      <c r="I82" s="503"/>
      <c r="J82" s="505">
        <f>E82*C82*B82</f>
        <v>13.719999999999999</v>
      </c>
    </row>
    <row r="83" spans="1:10" ht="15" customHeight="1">
      <c r="A83" s="485" t="s">
        <v>25844</v>
      </c>
      <c r="B83" s="691" t="str">
        <f>INDEX(ORCAMENTO!$E:$E,MATCH(A83,ORCAMENTO!$B:$B,0))</f>
        <v>Fornecimento, Preparo E Aplicação De Concreto Fck=25 Mpa (Brita 1 E 2) - (5% De Perdas Já Incluído No Custo)</v>
      </c>
      <c r="C83" s="691"/>
      <c r="D83" s="691"/>
      <c r="E83" s="691"/>
      <c r="F83" s="691"/>
      <c r="G83" s="691"/>
      <c r="H83" s="691"/>
      <c r="I83" s="486" t="s">
        <v>29</v>
      </c>
      <c r="J83" s="501">
        <f>SUM(J85:J86)</f>
        <v>1.8374999999999999</v>
      </c>
    </row>
    <row r="84" spans="1:10" ht="15" customHeight="1">
      <c r="A84" s="488" t="s">
        <v>673</v>
      </c>
      <c r="B84" s="489" t="s">
        <v>3292</v>
      </c>
      <c r="C84" s="489" t="s">
        <v>24149</v>
      </c>
      <c r="D84" s="488" t="s">
        <v>3291</v>
      </c>
      <c r="E84" s="488" t="s">
        <v>11944</v>
      </c>
      <c r="F84" s="488"/>
      <c r="G84" s="488"/>
      <c r="H84" s="488"/>
      <c r="I84" s="488"/>
      <c r="J84" s="502"/>
    </row>
    <row r="85" spans="1:10" ht="15" customHeight="1">
      <c r="A85" s="491" t="s">
        <v>25985</v>
      </c>
      <c r="B85" s="503">
        <f>B78</f>
        <v>38.659999999999997</v>
      </c>
      <c r="C85" s="504">
        <v>0.15</v>
      </c>
      <c r="D85" s="504">
        <v>0.25</v>
      </c>
      <c r="E85" s="506">
        <f>D85*C85*B85</f>
        <v>1.4497499999999999</v>
      </c>
      <c r="F85" s="503"/>
      <c r="G85" s="510"/>
      <c r="H85" s="503"/>
      <c r="I85" s="503"/>
      <c r="J85" s="505">
        <f>E85</f>
        <v>1.4497499999999999</v>
      </c>
    </row>
    <row r="86" spans="1:10" ht="15" customHeight="1">
      <c r="A86" s="491" t="s">
        <v>26038</v>
      </c>
      <c r="B86" s="503">
        <f>7.86+0.81+1.67</f>
        <v>10.34</v>
      </c>
      <c r="C86" s="504">
        <v>0.15</v>
      </c>
      <c r="D86" s="504">
        <v>0.25</v>
      </c>
      <c r="E86" s="506">
        <f>D86*C86*B86</f>
        <v>0.38774999999999998</v>
      </c>
      <c r="F86" s="503"/>
      <c r="G86" s="510"/>
      <c r="H86" s="503"/>
      <c r="I86" s="503"/>
      <c r="J86" s="505">
        <f>E86</f>
        <v>0.38774999999999998</v>
      </c>
    </row>
    <row r="87" spans="1:10" ht="15" customHeight="1">
      <c r="A87" s="485" t="s">
        <v>25845</v>
      </c>
      <c r="B87" s="691" t="str">
        <f>INDEX(ORCAMENTO!$E:$E,MATCH(A87,ORCAMENTO!$B:$B,0))</f>
        <v>Impermeabilização De Superfície Com Emulsão Asfáltica, 2 Demãos. Af_09/2023</v>
      </c>
      <c r="C87" s="691"/>
      <c r="D87" s="691"/>
      <c r="E87" s="691"/>
      <c r="F87" s="691"/>
      <c r="G87" s="691"/>
      <c r="H87" s="691"/>
      <c r="I87" s="486" t="s">
        <v>21</v>
      </c>
      <c r="J87" s="501">
        <f>SUM(J89:J90)</f>
        <v>24.5</v>
      </c>
    </row>
    <row r="88" spans="1:10" ht="15" customHeight="1">
      <c r="A88" s="488" t="s">
        <v>673</v>
      </c>
      <c r="B88" s="489" t="s">
        <v>3292</v>
      </c>
      <c r="C88" s="489"/>
      <c r="D88" s="488" t="s">
        <v>3291</v>
      </c>
      <c r="E88" s="488" t="s">
        <v>24142</v>
      </c>
      <c r="F88" s="488" t="s">
        <v>24150</v>
      </c>
      <c r="G88" s="488"/>
      <c r="H88" s="488"/>
      <c r="I88" s="488"/>
      <c r="J88" s="502"/>
    </row>
    <row r="89" spans="1:10" ht="15" customHeight="1">
      <c r="A89" s="491" t="s">
        <v>25985</v>
      </c>
      <c r="B89" s="503">
        <f>B78</f>
        <v>38.659999999999997</v>
      </c>
      <c r="C89" s="504"/>
      <c r="D89" s="504">
        <v>0.25</v>
      </c>
      <c r="E89" s="506">
        <f>D89*B89</f>
        <v>9.6649999999999991</v>
      </c>
      <c r="F89" s="505">
        <v>2</v>
      </c>
      <c r="G89" s="510"/>
      <c r="H89" s="503"/>
      <c r="I89" s="503"/>
      <c r="J89" s="505">
        <f>F89*E89</f>
        <v>19.329999999999998</v>
      </c>
    </row>
    <row r="90" spans="1:10" ht="24.75" customHeight="1">
      <c r="A90" s="491" t="s">
        <v>26038</v>
      </c>
      <c r="B90" s="503">
        <f>7.86+0.81+1.67</f>
        <v>10.34</v>
      </c>
      <c r="C90" s="504"/>
      <c r="D90" s="504">
        <v>0.25</v>
      </c>
      <c r="E90" s="506">
        <f>D90*B90</f>
        <v>2.585</v>
      </c>
      <c r="F90" s="505">
        <v>2</v>
      </c>
      <c r="G90" s="510"/>
      <c r="H90" s="503"/>
      <c r="I90" s="503"/>
      <c r="J90" s="505">
        <f>F90*E90</f>
        <v>5.17</v>
      </c>
    </row>
    <row r="91" spans="1:10" ht="15" customHeight="1">
      <c r="A91" s="509"/>
      <c r="B91" s="695" t="s">
        <v>25848</v>
      </c>
      <c r="C91" s="696"/>
      <c r="D91" s="696"/>
      <c r="E91" s="696"/>
      <c r="F91" s="696"/>
      <c r="G91" s="696"/>
      <c r="H91" s="696"/>
      <c r="I91" s="696"/>
      <c r="J91" s="697"/>
    </row>
    <row r="92" spans="1:10" ht="44.25" customHeight="1">
      <c r="A92" s="514" t="s">
        <v>25846</v>
      </c>
      <c r="B92" s="691" t="str">
        <f>INDEX(ORCAMENTO!$E:$E,MATCH(A92,ORCAMENTO!$B:$B,0))</f>
        <v>Fôrma De Tábua De Madeira De 2.5 X 30.0 Cm Para Fundações, Levando-Se Em Conta A Utilização 5 Vezes (Incluido O Material, Corte, Montagem, Escoramento E Desforma)</v>
      </c>
      <c r="C92" s="691"/>
      <c r="D92" s="691"/>
      <c r="E92" s="691"/>
      <c r="F92" s="691"/>
      <c r="G92" s="691"/>
      <c r="H92" s="691"/>
      <c r="I92" s="486" t="s">
        <v>21</v>
      </c>
      <c r="J92" s="501">
        <f>SUM(J94:J98)</f>
        <v>32.256</v>
      </c>
    </row>
    <row r="93" spans="1:10" ht="29.25" customHeight="1">
      <c r="A93" s="488" t="s">
        <v>673</v>
      </c>
      <c r="B93" s="489" t="s">
        <v>25949</v>
      </c>
      <c r="C93" s="489" t="s">
        <v>24149</v>
      </c>
      <c r="D93" s="488" t="s">
        <v>3291</v>
      </c>
      <c r="E93" s="489" t="s">
        <v>24142</v>
      </c>
      <c r="F93" s="489" t="s">
        <v>3701</v>
      </c>
      <c r="G93" s="488"/>
      <c r="H93" s="488"/>
      <c r="I93" s="488"/>
      <c r="J93" s="502"/>
    </row>
    <row r="94" spans="1:10" ht="15" customHeight="1">
      <c r="A94" s="491" t="s">
        <v>25987</v>
      </c>
      <c r="B94" s="503">
        <v>0.8</v>
      </c>
      <c r="C94" s="503"/>
      <c r="D94" s="503">
        <v>2.6</v>
      </c>
      <c r="E94" s="505">
        <f>D94*B94</f>
        <v>2.08</v>
      </c>
      <c r="F94" s="504">
        <v>11</v>
      </c>
      <c r="G94" s="503"/>
      <c r="H94" s="503"/>
      <c r="I94" s="503"/>
      <c r="J94" s="505">
        <f>F94*E94</f>
        <v>22.880000000000003</v>
      </c>
    </row>
    <row r="95" spans="1:10" ht="15" customHeight="1">
      <c r="A95" s="491" t="s">
        <v>25988</v>
      </c>
      <c r="B95" s="503">
        <v>0.8</v>
      </c>
      <c r="C95" s="503"/>
      <c r="D95" s="503">
        <v>1.8</v>
      </c>
      <c r="E95" s="505">
        <f>D95*B95</f>
        <v>1.4400000000000002</v>
      </c>
      <c r="F95" s="504">
        <v>2</v>
      </c>
      <c r="G95" s="503"/>
      <c r="H95" s="503"/>
      <c r="I95" s="503"/>
      <c r="J95" s="505">
        <f t="shared" ref="J95:J96" si="6">F95*E95</f>
        <v>2.8800000000000003</v>
      </c>
    </row>
    <row r="96" spans="1:10" ht="15" customHeight="1">
      <c r="A96" s="491" t="s">
        <v>25989</v>
      </c>
      <c r="B96" s="503">
        <v>0.8</v>
      </c>
      <c r="C96" s="503"/>
      <c r="D96" s="503">
        <v>1.56</v>
      </c>
      <c r="E96" s="505">
        <f>D96*B96</f>
        <v>1.2480000000000002</v>
      </c>
      <c r="F96" s="504">
        <v>2</v>
      </c>
      <c r="G96" s="503"/>
      <c r="H96" s="503"/>
      <c r="I96" s="503"/>
      <c r="J96" s="505">
        <f t="shared" si="6"/>
        <v>2.4960000000000004</v>
      </c>
    </row>
    <row r="97" spans="1:10" ht="15" customHeight="1">
      <c r="A97" s="491" t="s">
        <v>26041</v>
      </c>
      <c r="B97" s="503">
        <v>0.8</v>
      </c>
      <c r="C97" s="503"/>
      <c r="D97" s="503">
        <v>1</v>
      </c>
      <c r="E97" s="505">
        <f>D97*B97</f>
        <v>0.8</v>
      </c>
      <c r="F97" s="504">
        <v>3</v>
      </c>
      <c r="G97" s="503"/>
      <c r="H97" s="503"/>
      <c r="I97" s="503"/>
      <c r="J97" s="505">
        <f>F97*E97</f>
        <v>2.4000000000000004</v>
      </c>
    </row>
    <row r="98" spans="1:10" s="468" customFormat="1" ht="15" customHeight="1">
      <c r="A98" s="491" t="s">
        <v>26042</v>
      </c>
      <c r="B98" s="503">
        <v>0.8</v>
      </c>
      <c r="C98" s="503"/>
      <c r="D98" s="503">
        <v>1</v>
      </c>
      <c r="E98" s="505">
        <f>D98*B98</f>
        <v>0.8</v>
      </c>
      <c r="F98" s="504">
        <v>2</v>
      </c>
      <c r="G98" s="503"/>
      <c r="H98" s="503"/>
      <c r="I98" s="503"/>
      <c r="J98" s="505">
        <f>F98*E98</f>
        <v>1.6</v>
      </c>
    </row>
    <row r="99" spans="1:10" s="468" customFormat="1" ht="31.5" customHeight="1">
      <c r="A99" s="485" t="s">
        <v>25849</v>
      </c>
      <c r="B99" s="691" t="str">
        <f>INDEX(ORCAMENTO!$E:$E,MATCH(A99,ORCAMENTO!$B:$B,0))</f>
        <v>Fornecimento, Dobragem E Colocação Em Fôrma, De Armadura Ca-50 A Média, Diâmetro De 6.3 A 10.0 Mm</v>
      </c>
      <c r="C99" s="691"/>
      <c r="D99" s="691"/>
      <c r="E99" s="691"/>
      <c r="F99" s="691"/>
      <c r="G99" s="691"/>
      <c r="H99" s="691"/>
      <c r="I99" s="486" t="s">
        <v>151</v>
      </c>
      <c r="J99" s="501">
        <f>SUM(J101:J108)</f>
        <v>152.56736000000001</v>
      </c>
    </row>
    <row r="100" spans="1:10" s="468" customFormat="1" ht="29.25" customHeight="1">
      <c r="A100" s="488" t="s">
        <v>673</v>
      </c>
      <c r="B100" s="489" t="s">
        <v>3292</v>
      </c>
      <c r="C100" s="489" t="s">
        <v>25959</v>
      </c>
      <c r="D100" s="488" t="s">
        <v>25960</v>
      </c>
      <c r="E100" s="489" t="s">
        <v>25968</v>
      </c>
      <c r="F100" s="489" t="s">
        <v>3701</v>
      </c>
      <c r="G100" s="488"/>
      <c r="H100" s="488"/>
      <c r="I100" s="488"/>
      <c r="J100" s="502">
        <v>0</v>
      </c>
    </row>
    <row r="101" spans="1:10" s="468" customFormat="1" ht="15" customHeight="1">
      <c r="A101" s="491" t="s">
        <v>25990</v>
      </c>
      <c r="B101" s="503">
        <v>2.8</v>
      </c>
      <c r="C101" s="503">
        <v>4</v>
      </c>
      <c r="D101" s="503">
        <v>10</v>
      </c>
      <c r="E101" s="511">
        <v>0.61699999999999999</v>
      </c>
      <c r="F101" s="513">
        <v>11</v>
      </c>
      <c r="G101" s="503"/>
      <c r="H101" s="503"/>
      <c r="I101" s="503"/>
      <c r="J101" s="505">
        <f>B101*C101*E101*F101</f>
        <v>76.014399999999995</v>
      </c>
    </row>
    <row r="102" spans="1:10" s="468" customFormat="1" ht="15" customHeight="1">
      <c r="A102" s="491" t="s">
        <v>25988</v>
      </c>
      <c r="B102" s="503">
        <v>1.8</v>
      </c>
      <c r="C102" s="503">
        <v>4</v>
      </c>
      <c r="D102" s="503">
        <v>10</v>
      </c>
      <c r="E102" s="511">
        <v>0.61699999999999999</v>
      </c>
      <c r="F102" s="513">
        <v>2</v>
      </c>
      <c r="G102" s="503"/>
      <c r="H102" s="503"/>
      <c r="I102" s="503"/>
      <c r="J102" s="505">
        <f t="shared" ref="J102:J103" si="7">B102*C102*E102*F102</f>
        <v>8.8848000000000003</v>
      </c>
    </row>
    <row r="103" spans="1:10" s="468" customFormat="1" ht="15" customHeight="1">
      <c r="A103" s="491" t="s">
        <v>25989</v>
      </c>
      <c r="B103" s="503">
        <v>1.56</v>
      </c>
      <c r="C103" s="503">
        <v>4</v>
      </c>
      <c r="D103" s="503">
        <v>10</v>
      </c>
      <c r="E103" s="511">
        <v>0.61699999999999999</v>
      </c>
      <c r="F103" s="513">
        <v>2</v>
      </c>
      <c r="G103" s="503"/>
      <c r="H103" s="503"/>
      <c r="I103" s="503"/>
      <c r="J103" s="505">
        <f t="shared" si="7"/>
        <v>7.7001600000000003</v>
      </c>
    </row>
    <row r="104" spans="1:10" s="468" customFormat="1" ht="15" customHeight="1">
      <c r="A104" s="491" t="s">
        <v>25991</v>
      </c>
      <c r="B104" s="503">
        <v>0.8</v>
      </c>
      <c r="C104" s="503">
        <f>(ROUND((B101/0.2)+1,0)*F101+ROUND((B102/0.2)+1,0)*F102+ROUND((B103/0.2)+1,0)*F103)</f>
        <v>203</v>
      </c>
      <c r="D104" s="503">
        <v>6.3</v>
      </c>
      <c r="E104" s="511">
        <v>0.245</v>
      </c>
      <c r="F104" s="505"/>
      <c r="G104" s="513"/>
      <c r="H104" s="503"/>
      <c r="I104" s="503"/>
      <c r="J104" s="505">
        <f>B104*C104*E104</f>
        <v>39.788000000000004</v>
      </c>
    </row>
    <row r="105" spans="1:10" s="468" customFormat="1" ht="15" customHeight="1">
      <c r="A105" s="491" t="s">
        <v>26043</v>
      </c>
      <c r="B105" s="503">
        <v>1</v>
      </c>
      <c r="C105" s="503">
        <v>4</v>
      </c>
      <c r="D105" s="503">
        <v>10</v>
      </c>
      <c r="E105" s="511">
        <v>0.61699999999999999</v>
      </c>
      <c r="F105" s="513">
        <v>3</v>
      </c>
      <c r="G105" s="503"/>
      <c r="H105" s="503"/>
      <c r="I105" s="503"/>
      <c r="J105" s="505">
        <f>B105*C105*E105*F105</f>
        <v>7.4039999999999999</v>
      </c>
    </row>
    <row r="106" spans="1:10" ht="15" customHeight="1">
      <c r="A106" s="491" t="s">
        <v>26044</v>
      </c>
      <c r="B106" s="503">
        <v>0.8</v>
      </c>
      <c r="C106" s="503">
        <f>ROUND(((ROUND((B105/0.15)+1,0))),0)</f>
        <v>8</v>
      </c>
      <c r="D106" s="503">
        <v>6.3</v>
      </c>
      <c r="E106" s="511">
        <v>0.245</v>
      </c>
      <c r="F106" s="513">
        <v>3</v>
      </c>
      <c r="G106" s="503"/>
      <c r="H106" s="503"/>
      <c r="I106" s="503"/>
      <c r="J106" s="505">
        <f>B106*C106*E106*F106</f>
        <v>4.7040000000000006</v>
      </c>
    </row>
    <row r="107" spans="1:10" ht="15" customHeight="1">
      <c r="A107" s="491" t="s">
        <v>26045</v>
      </c>
      <c r="B107" s="503">
        <v>1</v>
      </c>
      <c r="C107" s="503">
        <v>4</v>
      </c>
      <c r="D107" s="503">
        <v>10</v>
      </c>
      <c r="E107" s="511">
        <v>0.61699999999999999</v>
      </c>
      <c r="F107" s="513">
        <v>2</v>
      </c>
      <c r="G107" s="503"/>
      <c r="H107" s="503"/>
      <c r="I107" s="503"/>
      <c r="J107" s="505">
        <f>B107*C107*E107*F107</f>
        <v>4.9359999999999999</v>
      </c>
    </row>
    <row r="108" spans="1:10" ht="15" customHeight="1">
      <c r="A108" s="491" t="s">
        <v>26046</v>
      </c>
      <c r="B108" s="503">
        <v>0.8</v>
      </c>
      <c r="C108" s="503">
        <f>ROUND(((ROUND((B107/0.15)+1,0))),0)</f>
        <v>8</v>
      </c>
      <c r="D108" s="503">
        <v>6.3</v>
      </c>
      <c r="E108" s="511">
        <v>0.245</v>
      </c>
      <c r="F108" s="513">
        <v>2</v>
      </c>
      <c r="G108" s="503"/>
      <c r="H108" s="503"/>
      <c r="I108" s="503"/>
      <c r="J108" s="505">
        <f>B108*C108*E108*F108</f>
        <v>3.1360000000000001</v>
      </c>
    </row>
    <row r="109" spans="1:10" ht="15" customHeight="1">
      <c r="A109" s="485" t="s">
        <v>25850</v>
      </c>
      <c r="B109" s="691" t="str">
        <f>INDEX(ORCAMENTO!$E:$E,MATCH(A109,ORCAMENTO!$B:$B,0))</f>
        <v>Fornecimento, Preparo E Aplicação De Concreto Fck=25 Mpa (Brita 1 E 2) - (5% De Perdas Já Incluído No Custo)</v>
      </c>
      <c r="C109" s="691"/>
      <c r="D109" s="691"/>
      <c r="E109" s="691"/>
      <c r="F109" s="691"/>
      <c r="G109" s="691"/>
      <c r="H109" s="691"/>
      <c r="I109" s="486" t="s">
        <v>29</v>
      </c>
      <c r="J109" s="501">
        <f>SUM(J111:J115)</f>
        <v>1.512</v>
      </c>
    </row>
    <row r="110" spans="1:10" ht="15" customHeight="1">
      <c r="A110" s="488" t="s">
        <v>673</v>
      </c>
      <c r="B110" s="489" t="s">
        <v>3292</v>
      </c>
      <c r="C110" s="489" t="s">
        <v>24149</v>
      </c>
      <c r="D110" s="488" t="s">
        <v>3291</v>
      </c>
      <c r="E110" s="488" t="s">
        <v>11944</v>
      </c>
      <c r="F110" s="488" t="s">
        <v>3701</v>
      </c>
      <c r="G110" s="488"/>
      <c r="H110" s="488"/>
      <c r="I110" s="488"/>
      <c r="J110" s="502"/>
    </row>
    <row r="111" spans="1:10" ht="15" customHeight="1">
      <c r="A111" s="491" t="s">
        <v>25992</v>
      </c>
      <c r="B111" s="503">
        <v>0.25</v>
      </c>
      <c r="C111" s="504">
        <v>0.15</v>
      </c>
      <c r="D111" s="504">
        <v>2.6</v>
      </c>
      <c r="E111" s="506">
        <f>D111*C111*B111</f>
        <v>9.7500000000000003E-2</v>
      </c>
      <c r="F111" s="503">
        <v>11</v>
      </c>
      <c r="G111" s="510"/>
      <c r="H111" s="503"/>
      <c r="I111" s="503"/>
      <c r="J111" s="505">
        <f>F111*E111</f>
        <v>1.0725</v>
      </c>
    </row>
    <row r="112" spans="1:10" ht="15" customHeight="1">
      <c r="A112" s="491" t="s">
        <v>25993</v>
      </c>
      <c r="B112" s="503">
        <v>0.25</v>
      </c>
      <c r="C112" s="504">
        <v>0.15</v>
      </c>
      <c r="D112" s="504">
        <v>1.8</v>
      </c>
      <c r="E112" s="506">
        <f t="shared" ref="E112:E113" si="8">D112*C112*B112</f>
        <v>6.7500000000000004E-2</v>
      </c>
      <c r="F112" s="503">
        <v>2</v>
      </c>
      <c r="G112" s="510"/>
      <c r="H112" s="503"/>
      <c r="I112" s="503"/>
      <c r="J112" s="505">
        <f t="shared" ref="J112:J113" si="9">F112*E112</f>
        <v>0.13500000000000001</v>
      </c>
    </row>
    <row r="113" spans="1:14" ht="15" customHeight="1">
      <c r="A113" s="491" t="s">
        <v>25994</v>
      </c>
      <c r="B113" s="503">
        <v>0.25</v>
      </c>
      <c r="C113" s="504">
        <v>0.15</v>
      </c>
      <c r="D113" s="504">
        <v>1.56</v>
      </c>
      <c r="E113" s="506">
        <f t="shared" si="8"/>
        <v>5.8499999999999996E-2</v>
      </c>
      <c r="F113" s="503">
        <v>2</v>
      </c>
      <c r="G113" s="510"/>
      <c r="H113" s="503"/>
      <c r="I113" s="503"/>
      <c r="J113" s="505">
        <f t="shared" si="9"/>
        <v>0.11699999999999999</v>
      </c>
    </row>
    <row r="114" spans="1:14" ht="15" customHeight="1">
      <c r="A114" s="491" t="s">
        <v>26047</v>
      </c>
      <c r="B114" s="503">
        <v>0.25</v>
      </c>
      <c r="C114" s="504">
        <v>0.15</v>
      </c>
      <c r="D114" s="504">
        <v>1</v>
      </c>
      <c r="E114" s="506">
        <f t="shared" ref="E114" si="10">D114*C114*B114</f>
        <v>3.7499999999999999E-2</v>
      </c>
      <c r="F114" s="503">
        <v>3</v>
      </c>
      <c r="G114" s="510"/>
      <c r="H114" s="503"/>
      <c r="I114" s="503"/>
      <c r="J114" s="505">
        <f t="shared" ref="J114" si="11">F114*E114</f>
        <v>0.11249999999999999</v>
      </c>
    </row>
    <row r="115" spans="1:14" ht="15" customHeight="1">
      <c r="A115" s="491" t="s">
        <v>26048</v>
      </c>
      <c r="B115" s="503">
        <v>0.25</v>
      </c>
      <c r="C115" s="504">
        <v>0.15</v>
      </c>
      <c r="D115" s="504">
        <v>1</v>
      </c>
      <c r="E115" s="506">
        <f t="shared" ref="E115" si="12">D115*C115*B115</f>
        <v>3.7499999999999999E-2</v>
      </c>
      <c r="F115" s="503">
        <v>2</v>
      </c>
      <c r="G115" s="510"/>
      <c r="H115" s="503"/>
      <c r="I115" s="503"/>
      <c r="J115" s="505">
        <f t="shared" ref="J115" si="13">F115*E115</f>
        <v>7.4999999999999997E-2</v>
      </c>
      <c r="K115" s="465"/>
      <c r="L115" s="314"/>
    </row>
    <row r="116" spans="1:14" ht="15" customHeight="1">
      <c r="A116" s="509"/>
      <c r="B116" s="695" t="s">
        <v>25853</v>
      </c>
      <c r="C116" s="696"/>
      <c r="D116" s="696"/>
      <c r="E116" s="696"/>
      <c r="F116" s="696"/>
      <c r="G116" s="696"/>
      <c r="H116" s="696"/>
      <c r="I116" s="696"/>
      <c r="J116" s="697"/>
      <c r="K116" s="692" t="s">
        <v>25996</v>
      </c>
      <c r="L116" s="662"/>
      <c r="M116" s="662"/>
      <c r="N116"/>
    </row>
    <row r="117" spans="1:14" ht="30" customHeight="1">
      <c r="A117" s="514" t="s">
        <v>25851</v>
      </c>
      <c r="B117" s="691" t="str">
        <f>INDEX(ORCAMENTO!$E:$E,MATCH(A117,ORCAMENTO!$B:$B,0))</f>
        <v>Fôrma De Tábua De Madeira De 2.5 X 30.0 Cm Para Fundações, Levando-Se Em Conta A Utilização 5 Vezes (Incluido O Material, Corte, Montagem, Escoramento E Desforma)</v>
      </c>
      <c r="C117" s="691"/>
      <c r="D117" s="691"/>
      <c r="E117" s="691"/>
      <c r="F117" s="691"/>
      <c r="G117" s="691"/>
      <c r="H117" s="691"/>
      <c r="I117" s="486" t="s">
        <v>21</v>
      </c>
      <c r="J117" s="501">
        <f>SUM(J119:J120)</f>
        <v>29.523</v>
      </c>
      <c r="K117" s="692" t="s">
        <v>25998</v>
      </c>
      <c r="L117" s="662"/>
      <c r="M117" s="662"/>
      <c r="N117"/>
    </row>
    <row r="118" spans="1:14" ht="15" customHeight="1">
      <c r="A118" s="488" t="s">
        <v>673</v>
      </c>
      <c r="B118" s="489" t="s">
        <v>3292</v>
      </c>
      <c r="C118" s="489" t="s">
        <v>24149</v>
      </c>
      <c r="D118" s="488" t="s">
        <v>3291</v>
      </c>
      <c r="E118" s="489" t="s">
        <v>4931</v>
      </c>
      <c r="F118" s="489"/>
      <c r="G118" s="488"/>
      <c r="H118" s="488"/>
      <c r="I118" s="488"/>
      <c r="J118" s="502"/>
      <c r="K118"/>
      <c r="L118"/>
      <c r="M118"/>
      <c r="N118"/>
    </row>
    <row r="119" spans="1:14" ht="15" customHeight="1">
      <c r="A119" s="491" t="s">
        <v>25995</v>
      </c>
      <c r="B119" s="504">
        <v>40.82</v>
      </c>
      <c r="C119" s="503">
        <v>0.65</v>
      </c>
      <c r="D119" s="503"/>
      <c r="E119" s="505">
        <f>C119*B119</f>
        <v>26.533000000000001</v>
      </c>
      <c r="F119" s="504"/>
      <c r="G119" s="503"/>
      <c r="H119" s="503"/>
      <c r="I119" s="503"/>
      <c r="J119" s="505">
        <f>E119</f>
        <v>26.533000000000001</v>
      </c>
      <c r="K119"/>
      <c r="L119"/>
      <c r="M119"/>
      <c r="N119"/>
    </row>
    <row r="120" spans="1:14" s="182" customFormat="1" ht="15" customHeight="1">
      <c r="A120" s="491" t="s">
        <v>25997</v>
      </c>
      <c r="B120" s="503">
        <v>4.5999999999999996</v>
      </c>
      <c r="C120" s="503">
        <v>0.65</v>
      </c>
      <c r="D120" s="503"/>
      <c r="E120" s="505">
        <f>C120*B120</f>
        <v>2.9899999999999998</v>
      </c>
      <c r="F120" s="504"/>
      <c r="G120" s="503"/>
      <c r="H120" s="503"/>
      <c r="I120" s="503"/>
      <c r="J120" s="505">
        <f>E120</f>
        <v>2.9899999999999998</v>
      </c>
      <c r="K120" s="698" t="s">
        <v>25999</v>
      </c>
      <c r="L120" s="699"/>
      <c r="M120" s="699"/>
      <c r="N120" s="699"/>
    </row>
    <row r="121" spans="1:14" ht="15" customHeight="1">
      <c r="A121" s="485" t="s">
        <v>25852</v>
      </c>
      <c r="B121" s="691" t="str">
        <f>INDEX(ORCAMENTO!$E:$E,MATCH(A121,ORCAMENTO!$B:$B,0))</f>
        <v>Fornecimento, Dobragem E Colocação Em Fôrma, De Armadura Ca-50 A Média, Diâmetro De 6.3 A 10.0 Mm</v>
      </c>
      <c r="C121" s="691"/>
      <c r="D121" s="691"/>
      <c r="E121" s="691"/>
      <c r="F121" s="691"/>
      <c r="G121" s="691"/>
      <c r="H121" s="691"/>
      <c r="I121" s="486" t="s">
        <v>151</v>
      </c>
      <c r="J121" s="501">
        <f>SUM(J123:J127)</f>
        <v>111.32496</v>
      </c>
      <c r="K121" s="466"/>
      <c r="L121" s="467"/>
      <c r="M121" s="467"/>
      <c r="N121" s="467"/>
    </row>
    <row r="122" spans="1:14" ht="30" customHeight="1">
      <c r="A122" s="488" t="s">
        <v>673</v>
      </c>
      <c r="B122" s="489" t="s">
        <v>3292</v>
      </c>
      <c r="C122" s="489" t="s">
        <v>25959</v>
      </c>
      <c r="D122" s="488" t="s">
        <v>25960</v>
      </c>
      <c r="E122" s="489" t="s">
        <v>25968</v>
      </c>
      <c r="F122" s="489"/>
      <c r="G122" s="488"/>
      <c r="H122" s="488"/>
      <c r="I122" s="488"/>
      <c r="J122" s="502"/>
      <c r="K122" s="466"/>
      <c r="L122" s="467"/>
      <c r="M122" s="467"/>
      <c r="N122" s="467"/>
    </row>
    <row r="123" spans="1:14" s="182" customFormat="1" ht="23.25" customHeight="1">
      <c r="A123" s="491" t="s">
        <v>25995</v>
      </c>
      <c r="B123" s="503">
        <f>1.2+1.55+2.65+2.8+2.8+3.08+3.15+3.8+4.63+6.23+6.35</f>
        <v>38.24</v>
      </c>
      <c r="C123" s="503">
        <v>2</v>
      </c>
      <c r="D123" s="503">
        <v>10</v>
      </c>
      <c r="E123" s="511">
        <v>0.61699999999999999</v>
      </c>
      <c r="F123" s="505"/>
      <c r="G123" s="513"/>
      <c r="H123" s="503"/>
      <c r="I123" s="503"/>
      <c r="J123" s="505">
        <f>B123*C123*E123</f>
        <v>47.188160000000003</v>
      </c>
      <c r="K123" s="471"/>
      <c r="L123" s="472"/>
      <c r="M123" s="472"/>
      <c r="N123" s="472"/>
    </row>
    <row r="124" spans="1:14" s="182" customFormat="1" ht="19.5" customHeight="1">
      <c r="A124" s="491" t="s">
        <v>25995</v>
      </c>
      <c r="B124" s="503">
        <f>1.2+1.55+2.65+2.8+2.8+3.08+3.15+3.8+4.63+6.23+6.35</f>
        <v>38.24</v>
      </c>
      <c r="C124" s="503">
        <v>2</v>
      </c>
      <c r="D124" s="503">
        <v>6.3</v>
      </c>
      <c r="E124" s="511">
        <v>0.245</v>
      </c>
      <c r="F124" s="505"/>
      <c r="G124" s="513"/>
      <c r="H124" s="503"/>
      <c r="I124" s="503"/>
      <c r="J124" s="505">
        <f t="shared" ref="J124:J127" si="14">B124*C124*E124</f>
        <v>18.7376</v>
      </c>
      <c r="K124" s="693" t="s">
        <v>25998</v>
      </c>
      <c r="L124" s="694"/>
      <c r="M124" s="694"/>
    </row>
    <row r="125" spans="1:14" s="182" customFormat="1" ht="22.5" customHeight="1">
      <c r="A125" s="491" t="s">
        <v>26000</v>
      </c>
      <c r="B125" s="503">
        <f>1.4+1.4</f>
        <v>2.8</v>
      </c>
      <c r="C125" s="503">
        <v>2</v>
      </c>
      <c r="D125" s="503">
        <v>10</v>
      </c>
      <c r="E125" s="511">
        <v>0.61699999999999999</v>
      </c>
      <c r="F125" s="505"/>
      <c r="G125" s="513"/>
      <c r="H125" s="503"/>
      <c r="I125" s="503"/>
      <c r="J125" s="505">
        <f t="shared" si="14"/>
        <v>3.4551999999999996</v>
      </c>
      <c r="K125" s="473"/>
      <c r="L125" s="473"/>
      <c r="M125" s="473"/>
      <c r="N125" s="473"/>
    </row>
    <row r="126" spans="1:14" s="182" customFormat="1" ht="21.95" customHeight="1">
      <c r="A126" s="491" t="s">
        <v>26000</v>
      </c>
      <c r="B126" s="503">
        <f>1.4+1.4</f>
        <v>2.8</v>
      </c>
      <c r="C126" s="503">
        <v>2</v>
      </c>
      <c r="D126" s="503">
        <v>6.3</v>
      </c>
      <c r="E126" s="511">
        <v>0.245</v>
      </c>
      <c r="F126" s="505"/>
      <c r="G126" s="513"/>
      <c r="H126" s="503"/>
      <c r="I126" s="503"/>
      <c r="J126" s="505">
        <f t="shared" si="14"/>
        <v>1.3719999999999999</v>
      </c>
      <c r="K126" s="473"/>
      <c r="L126" s="473"/>
      <c r="M126" s="473"/>
      <c r="N126" s="473"/>
    </row>
    <row r="127" spans="1:14" s="182" customFormat="1" ht="23.25" customHeight="1">
      <c r="A127" s="491" t="s">
        <v>26001</v>
      </c>
      <c r="B127" s="503">
        <v>0.8</v>
      </c>
      <c r="C127" s="503">
        <f>ROUND((B123/0.2)+1,0)+ROUND((B125/0.2)+1,0)</f>
        <v>207</v>
      </c>
      <c r="D127" s="503">
        <v>6.3</v>
      </c>
      <c r="E127" s="511">
        <v>0.245</v>
      </c>
      <c r="F127" s="505"/>
      <c r="G127" s="513"/>
      <c r="H127" s="503"/>
      <c r="I127" s="503"/>
      <c r="J127" s="505">
        <f t="shared" si="14"/>
        <v>40.572000000000003</v>
      </c>
      <c r="K127" s="473"/>
      <c r="L127" s="473"/>
      <c r="M127" s="473"/>
      <c r="N127" s="473"/>
    </row>
    <row r="128" spans="1:14" ht="15" customHeight="1">
      <c r="A128" s="485" t="s">
        <v>25854</v>
      </c>
      <c r="B128" s="691" t="str">
        <f>INDEX(ORCAMENTO!$E:$E,MATCH(A128,ORCAMENTO!$B:$B,0))</f>
        <v>Fornecimento, Preparo E Aplicação De Concreto Fck=25 Mpa (Brita 1 E 2) - (5% De Perdas Já Incluído No Custo)</v>
      </c>
      <c r="C128" s="691"/>
      <c r="D128" s="691"/>
      <c r="E128" s="691"/>
      <c r="F128" s="691"/>
      <c r="G128" s="691"/>
      <c r="H128" s="691"/>
      <c r="I128" s="486" t="s">
        <v>29</v>
      </c>
      <c r="J128" s="501">
        <f>SUM(J130:J131)</f>
        <v>1.5389999999999999</v>
      </c>
      <c r="K128"/>
      <c r="L128"/>
      <c r="M128"/>
      <c r="N128"/>
    </row>
    <row r="129" spans="1:14" ht="15" customHeight="1">
      <c r="A129" s="488" t="s">
        <v>673</v>
      </c>
      <c r="B129" s="489" t="s">
        <v>3292</v>
      </c>
      <c r="C129" s="489" t="s">
        <v>24149</v>
      </c>
      <c r="D129" s="488" t="s">
        <v>3291</v>
      </c>
      <c r="E129" s="488" t="s">
        <v>11944</v>
      </c>
      <c r="F129" s="488"/>
      <c r="G129" s="488"/>
      <c r="H129" s="488"/>
      <c r="I129" s="488"/>
      <c r="J129" s="502"/>
      <c r="K129"/>
      <c r="L129"/>
      <c r="M129"/>
      <c r="N129"/>
    </row>
    <row r="130" spans="1:14" s="182" customFormat="1" ht="15" customHeight="1">
      <c r="A130" s="491" t="s">
        <v>25995</v>
      </c>
      <c r="B130" s="503">
        <f>1.2+1.55+2.65+2.8+2.8+3.08+3.15+3.8+4.63+6.23+6.35</f>
        <v>38.24</v>
      </c>
      <c r="C130" s="503">
        <v>0.15</v>
      </c>
      <c r="D130" s="503">
        <v>0.25</v>
      </c>
      <c r="E130" s="505">
        <f>D130*C130*B130</f>
        <v>1.4339999999999999</v>
      </c>
      <c r="F130" s="503"/>
      <c r="G130" s="513"/>
      <c r="H130" s="503"/>
      <c r="I130" s="503"/>
      <c r="J130" s="505">
        <f>E130</f>
        <v>1.4339999999999999</v>
      </c>
      <c r="K130" s="473"/>
      <c r="L130" s="473"/>
      <c r="M130" s="473"/>
      <c r="N130" s="473"/>
    </row>
    <row r="131" spans="1:14" s="182" customFormat="1" ht="15" customHeight="1">
      <c r="A131" s="491" t="s">
        <v>26000</v>
      </c>
      <c r="B131" s="503">
        <v>2.8</v>
      </c>
      <c r="C131" s="503">
        <v>0.15</v>
      </c>
      <c r="D131" s="503">
        <v>0.25</v>
      </c>
      <c r="E131" s="505">
        <f>D131*C131*B131</f>
        <v>0.105</v>
      </c>
      <c r="F131" s="503"/>
      <c r="G131" s="513"/>
      <c r="H131" s="503"/>
      <c r="I131" s="503"/>
      <c r="J131" s="505">
        <f>E131</f>
        <v>0.105</v>
      </c>
      <c r="K131" s="473"/>
      <c r="L131" s="473"/>
      <c r="M131" s="473"/>
      <c r="N131" s="473"/>
    </row>
    <row r="132" spans="1:14" ht="15" customHeight="1">
      <c r="A132" s="509"/>
      <c r="B132" s="695" t="s">
        <v>25855</v>
      </c>
      <c r="C132" s="696"/>
      <c r="D132" s="696"/>
      <c r="E132" s="696"/>
      <c r="F132" s="696"/>
      <c r="G132" s="696"/>
      <c r="H132" s="696"/>
      <c r="I132" s="696"/>
      <c r="J132" s="697"/>
      <c r="K132" s="692" t="s">
        <v>25950</v>
      </c>
      <c r="L132" s="662"/>
      <c r="M132"/>
      <c r="N132"/>
    </row>
    <row r="133" spans="1:14" ht="34.5" customHeight="1">
      <c r="A133" s="514" t="s">
        <v>25856</v>
      </c>
      <c r="B133" s="691" t="str">
        <f>INDEX(ORCAMENTO!$E:$E,MATCH(A133,ORCAMENTO!$B:$B,0))</f>
        <v>Laje Pré-Fabricada Treliçada (H=8Cm), Sobrecarga 300 Kg/M2, Vão De 3.5 A 4.3M, Capeamento 4Cm, Elemento De Enchimento Em Bloco Cerâmico, Espessura Final Da Laje ? 12Cm, Fck = 150 Kg/Cm2</v>
      </c>
      <c r="C133" s="691"/>
      <c r="D133" s="691"/>
      <c r="E133" s="691"/>
      <c r="F133" s="691"/>
      <c r="G133" s="691"/>
      <c r="H133" s="691"/>
      <c r="I133" s="486" t="s">
        <v>21</v>
      </c>
      <c r="J133" s="501">
        <f>SUM(J135:J136)</f>
        <v>39.6</v>
      </c>
      <c r="K133" s="692" t="s">
        <v>25950</v>
      </c>
      <c r="L133" s="662"/>
      <c r="M133"/>
      <c r="N133"/>
    </row>
    <row r="134" spans="1:14" s="182" customFormat="1" ht="27" customHeight="1">
      <c r="A134" s="488" t="s">
        <v>673</v>
      </c>
      <c r="B134" s="489"/>
      <c r="C134" s="489"/>
      <c r="D134" s="488"/>
      <c r="E134" s="489"/>
      <c r="F134" s="489"/>
      <c r="G134" s="488"/>
      <c r="H134" s="488"/>
      <c r="I134" s="488"/>
      <c r="J134" s="502"/>
      <c r="K134"/>
      <c r="L134"/>
      <c r="M134"/>
      <c r="N134"/>
    </row>
    <row r="135" spans="1:14" ht="24.75" customHeight="1">
      <c r="A135" s="491" t="s">
        <v>26002</v>
      </c>
      <c r="B135" s="503"/>
      <c r="C135" s="503"/>
      <c r="D135" s="503"/>
      <c r="E135" s="512"/>
      <c r="F135" s="504"/>
      <c r="G135" s="503"/>
      <c r="H135" s="503"/>
      <c r="I135" s="503"/>
      <c r="J135" s="506">
        <f>37.64</f>
        <v>37.64</v>
      </c>
      <c r="K135"/>
      <c r="L135"/>
      <c r="M135"/>
      <c r="N135"/>
    </row>
    <row r="136" spans="1:14" ht="26.25" customHeight="1">
      <c r="A136" s="491" t="s">
        <v>26003</v>
      </c>
      <c r="B136" s="503"/>
      <c r="C136" s="503"/>
      <c r="D136" s="503"/>
      <c r="E136" s="512"/>
      <c r="F136" s="504"/>
      <c r="G136" s="503"/>
      <c r="H136" s="503"/>
      <c r="I136" s="515"/>
      <c r="J136" s="505">
        <f>1.4*1.4</f>
        <v>1.9599999999999997</v>
      </c>
      <c r="K136"/>
      <c r="L136"/>
      <c r="M136"/>
      <c r="N136"/>
    </row>
    <row r="137" spans="1:14" s="182" customFormat="1" ht="30" customHeight="1">
      <c r="A137" s="484">
        <v>4</v>
      </c>
      <c r="B137" s="695" t="s">
        <v>24141</v>
      </c>
      <c r="C137" s="696"/>
      <c r="D137" s="696"/>
      <c r="E137" s="696"/>
      <c r="F137" s="696"/>
      <c r="G137" s="696"/>
      <c r="H137" s="696"/>
      <c r="I137" s="696"/>
      <c r="J137" s="697"/>
      <c r="K137" s="693" t="s">
        <v>26005</v>
      </c>
      <c r="L137" s="694"/>
      <c r="M137" s="694"/>
      <c r="N137" s="694"/>
    </row>
    <row r="138" spans="1:14" ht="28.5" customHeight="1">
      <c r="A138" s="485" t="s">
        <v>3657</v>
      </c>
      <c r="B138" s="691" t="str">
        <f>INDEX(ORCAMENTO!$E:$E,MATCH(A138,ORCAMENTO!$B:$B,0))</f>
        <v>Alvenaria De Vedação De Blocos Cerâmicos Furados Na Vertical De 9X19X39 Cm (Espessura 9 Cm) E Argamassa De Assentamento Com Preparo Manual. Af_12/2021</v>
      </c>
      <c r="C138" s="691"/>
      <c r="D138" s="691"/>
      <c r="E138" s="691"/>
      <c r="F138" s="691"/>
      <c r="G138" s="691"/>
      <c r="H138" s="691"/>
      <c r="I138" s="486" t="s">
        <v>21</v>
      </c>
      <c r="J138" s="516">
        <f>J140</f>
        <v>96.99</v>
      </c>
      <c r="K138"/>
      <c r="L138"/>
      <c r="M138"/>
      <c r="N138"/>
    </row>
    <row r="139" spans="1:14" ht="30" customHeight="1">
      <c r="A139" s="488" t="s">
        <v>673</v>
      </c>
      <c r="B139" s="489"/>
      <c r="C139" s="489"/>
      <c r="D139" s="489"/>
      <c r="E139" s="489"/>
      <c r="F139" s="488"/>
      <c r="G139" s="489"/>
      <c r="H139" s="489"/>
      <c r="I139" s="488"/>
      <c r="J139" s="502"/>
      <c r="K139"/>
      <c r="L139"/>
      <c r="M139"/>
      <c r="N139"/>
    </row>
    <row r="140" spans="1:14" s="182" customFormat="1" ht="30" customHeight="1">
      <c r="A140" s="491" t="s">
        <v>26004</v>
      </c>
      <c r="B140" s="503"/>
      <c r="C140" s="503"/>
      <c r="D140" s="503"/>
      <c r="E140" s="503"/>
      <c r="F140" s="503"/>
      <c r="G140" s="503"/>
      <c r="H140" s="517"/>
      <c r="I140" s="503"/>
      <c r="J140" s="503">
        <v>96.99</v>
      </c>
      <c r="K140" s="693" t="s">
        <v>26005</v>
      </c>
      <c r="L140" s="694"/>
      <c r="M140" s="694"/>
      <c r="N140" s="694"/>
    </row>
    <row r="141" spans="1:14" ht="36" customHeight="1">
      <c r="A141" s="485" t="s">
        <v>3659</v>
      </c>
      <c r="B141" s="691" t="str">
        <f>INDEX(ORCAMENTO!$E:$E,MATCH(A141,ORCAMENTO!$B:$B,0))</f>
        <v>Alvenaria De Vedação De Blocos Vazados De Concreto Aparente De 14X19X39 Cm (Espessura 14 Cm) E Argamassa De Assentamento Com Preparo Manual. Af_12/2021</v>
      </c>
      <c r="C141" s="691"/>
      <c r="D141" s="691"/>
      <c r="E141" s="691"/>
      <c r="F141" s="691"/>
      <c r="G141" s="691"/>
      <c r="H141" s="691"/>
      <c r="I141" s="486" t="s">
        <v>21</v>
      </c>
      <c r="J141" s="516">
        <f>J143</f>
        <v>8.9400000000000013</v>
      </c>
      <c r="K141"/>
      <c r="L141"/>
      <c r="M141"/>
      <c r="N141"/>
    </row>
    <row r="142" spans="1:14" ht="15" customHeight="1">
      <c r="A142" s="488" t="s">
        <v>673</v>
      </c>
      <c r="B142" s="489" t="s">
        <v>3292</v>
      </c>
      <c r="C142" s="489" t="s">
        <v>11943</v>
      </c>
      <c r="D142" s="489"/>
      <c r="E142" s="489"/>
      <c r="F142" s="488"/>
      <c r="G142" s="489"/>
      <c r="H142" s="489"/>
      <c r="I142" s="488"/>
      <c r="J142" s="502"/>
      <c r="K142"/>
      <c r="L142"/>
      <c r="M142"/>
      <c r="N142"/>
    </row>
    <row r="143" spans="1:14" ht="33" customHeight="1">
      <c r="A143" s="491" t="s">
        <v>26032</v>
      </c>
      <c r="B143" s="503">
        <f>(7.86 -(4*0.25))+(1.67-0.25)+(0.81-0.15)</f>
        <v>8.9400000000000013</v>
      </c>
      <c r="C143" s="503">
        <v>1</v>
      </c>
      <c r="D143" s="503"/>
      <c r="E143" s="503"/>
      <c r="F143" s="503"/>
      <c r="G143" s="503"/>
      <c r="H143" s="517"/>
      <c r="I143" s="503"/>
      <c r="J143" s="503">
        <f>B143*C143</f>
        <v>8.9400000000000013</v>
      </c>
      <c r="K143" s="693"/>
      <c r="L143" s="694"/>
      <c r="M143" s="694"/>
      <c r="N143" s="694"/>
    </row>
    <row r="144" spans="1:14" ht="24.75" customHeight="1">
      <c r="A144" s="485" t="s">
        <v>3672</v>
      </c>
      <c r="B144" s="691" t="str">
        <f>INDEX(ORCAMENTO!$E:$E,MATCH(A144,ORCAMENTO!$B:$B,0))</f>
        <v>Impermeabilização De Superfície Com Emulsão Asfáltica, 2 Demãos. Af_09/2023</v>
      </c>
      <c r="C144" s="691"/>
      <c r="D144" s="691"/>
      <c r="E144" s="691"/>
      <c r="F144" s="691"/>
      <c r="G144" s="691"/>
      <c r="H144" s="691"/>
      <c r="I144" s="486" t="s">
        <v>21</v>
      </c>
      <c r="J144" s="501">
        <f>SUM(J146:J149)</f>
        <v>51.468000000000004</v>
      </c>
      <c r="K144" s="693"/>
      <c r="L144" s="694"/>
      <c r="M144" s="694"/>
      <c r="N144" s="694"/>
    </row>
    <row r="145" spans="1:14" ht="30" customHeight="1">
      <c r="A145" s="488" t="s">
        <v>673</v>
      </c>
      <c r="B145" s="489" t="s">
        <v>25876</v>
      </c>
      <c r="C145" s="489" t="s">
        <v>11943</v>
      </c>
      <c r="D145" s="489" t="s">
        <v>11942</v>
      </c>
      <c r="E145" s="489" t="s">
        <v>3292</v>
      </c>
      <c r="F145" s="488" t="s">
        <v>24150</v>
      </c>
      <c r="G145" s="489"/>
      <c r="H145" s="489"/>
      <c r="I145" s="488"/>
      <c r="J145" s="502"/>
      <c r="K145" s="693"/>
      <c r="L145" s="694"/>
      <c r="M145" s="694"/>
      <c r="N145" s="694"/>
    </row>
    <row r="146" spans="1:14" ht="30" customHeight="1">
      <c r="A146" s="491" t="s">
        <v>26006</v>
      </c>
      <c r="B146" s="504">
        <f>((12-(3+0.8))+((13.1-(3+0.8)+((4.8-(1+0.7+0.6))+(11.5-0.7)+(7.8-0.6)))))</f>
        <v>38</v>
      </c>
      <c r="C146" s="503">
        <v>0.6</v>
      </c>
      <c r="D146" s="503"/>
      <c r="E146" s="503"/>
      <c r="F146" s="503"/>
      <c r="G146" s="503"/>
      <c r="H146" s="517"/>
      <c r="I146" s="503"/>
      <c r="J146" s="505">
        <f>B146*C146</f>
        <v>22.8</v>
      </c>
      <c r="K146" s="693"/>
      <c r="L146" s="694"/>
      <c r="M146" s="694"/>
      <c r="N146" s="694"/>
    </row>
    <row r="147" spans="1:14" ht="23.25" customHeight="1">
      <c r="A147" s="491" t="s">
        <v>26007</v>
      </c>
      <c r="B147" s="504"/>
      <c r="C147" s="503"/>
      <c r="D147" s="503">
        <v>1.4</v>
      </c>
      <c r="E147" s="503">
        <v>0.9</v>
      </c>
      <c r="F147" s="503"/>
      <c r="G147" s="503"/>
      <c r="H147" s="517"/>
      <c r="I147" s="503"/>
      <c r="J147" s="505">
        <f>D147*E147</f>
        <v>1.26</v>
      </c>
      <c r="K147"/>
      <c r="L147"/>
      <c r="M147"/>
      <c r="N147"/>
    </row>
    <row r="148" spans="1:14" ht="26.25" customHeight="1">
      <c r="A148" s="491" t="s">
        <v>26008</v>
      </c>
      <c r="B148" s="504">
        <v>25</v>
      </c>
      <c r="C148" s="503">
        <v>0.6</v>
      </c>
      <c r="D148" s="503"/>
      <c r="E148" s="503"/>
      <c r="F148" s="503"/>
      <c r="G148" s="503"/>
      <c r="H148" s="517"/>
      <c r="I148" s="503"/>
      <c r="J148" s="505">
        <f>B148*C148</f>
        <v>15</v>
      </c>
      <c r="K148"/>
      <c r="L148"/>
      <c r="M148"/>
      <c r="N148"/>
    </row>
    <row r="149" spans="1:14" ht="36" customHeight="1">
      <c r="A149" s="491" t="s">
        <v>26049</v>
      </c>
      <c r="B149" s="504"/>
      <c r="C149" s="503">
        <v>0.6</v>
      </c>
      <c r="D149" s="503"/>
      <c r="E149" s="503">
        <f>7.86+0.81+1.67</f>
        <v>10.34</v>
      </c>
      <c r="F149" s="503">
        <v>2</v>
      </c>
      <c r="G149" s="503"/>
      <c r="H149" s="517"/>
      <c r="I149" s="503"/>
      <c r="J149" s="505">
        <f>(E149*C149)*F149</f>
        <v>12.407999999999999</v>
      </c>
      <c r="K149"/>
      <c r="L149"/>
      <c r="M149"/>
      <c r="N149"/>
    </row>
    <row r="150" spans="1:14" ht="15" customHeight="1">
      <c r="A150" s="485" t="s">
        <v>3674</v>
      </c>
      <c r="B150" s="691" t="str">
        <f>INDEX(ORCAMENTO!$E:$E,MATCH(A150,ORCAMENTO!$B:$B,0))</f>
        <v>Chapisco De Argamassa De Cimento E Areia Média Ou Grossa Lavada, No Traço 1:3, Espessura 5 Mm</v>
      </c>
      <c r="C150" s="691"/>
      <c r="D150" s="691"/>
      <c r="E150" s="691"/>
      <c r="F150" s="691"/>
      <c r="G150" s="691"/>
      <c r="H150" s="691"/>
      <c r="I150" s="486" t="s">
        <v>21</v>
      </c>
      <c r="J150" s="501">
        <f>SUM(J152:J159)</f>
        <v>260.31400000000002</v>
      </c>
    </row>
    <row r="151" spans="1:14" ht="61.5" customHeight="1">
      <c r="A151" s="488" t="s">
        <v>673</v>
      </c>
      <c r="B151" s="488" t="s">
        <v>25951</v>
      </c>
      <c r="C151" s="488" t="s">
        <v>11943</v>
      </c>
      <c r="D151" s="489" t="s">
        <v>25859</v>
      </c>
      <c r="E151" s="489" t="s">
        <v>25858</v>
      </c>
      <c r="F151" s="518" t="s">
        <v>25861</v>
      </c>
      <c r="G151" s="489" t="s">
        <v>25952</v>
      </c>
      <c r="H151" s="489" t="s">
        <v>24151</v>
      </c>
      <c r="I151" s="488"/>
      <c r="J151" s="502"/>
    </row>
    <row r="152" spans="1:14" ht="15" customHeight="1">
      <c r="A152" s="519" t="s">
        <v>26009</v>
      </c>
      <c r="B152" s="504">
        <f>(3+6.65)*2</f>
        <v>19.3</v>
      </c>
      <c r="C152" s="504">
        <v>2.8</v>
      </c>
      <c r="D152" s="506">
        <f>B152*C152</f>
        <v>54.04</v>
      </c>
      <c r="E152" s="506">
        <f>((1.5*1)*2)+((0.8*2.1)*2)+(1*2.55)</f>
        <v>8.91</v>
      </c>
      <c r="F152" s="506"/>
      <c r="G152" s="504"/>
      <c r="H152" s="520"/>
      <c r="I152" s="504"/>
      <c r="J152" s="506">
        <f>D152-E152</f>
        <v>45.129999999999995</v>
      </c>
    </row>
    <row r="153" spans="1:14" ht="15" customHeight="1">
      <c r="A153" s="519" t="s">
        <v>26016</v>
      </c>
      <c r="B153" s="504">
        <f>(2.75+3)*2</f>
        <v>11.5</v>
      </c>
      <c r="C153" s="504">
        <v>2.8</v>
      </c>
      <c r="D153" s="506">
        <f>B153*C153</f>
        <v>32.199999999999996</v>
      </c>
      <c r="E153" s="506">
        <f>(1.5*1)*(0.7*2.1)</f>
        <v>2.2050000000000001</v>
      </c>
      <c r="F153" s="506"/>
      <c r="G153" s="504"/>
      <c r="H153" s="520"/>
      <c r="I153" s="504"/>
      <c r="J153" s="506">
        <f t="shared" ref="J153:J157" si="15">D153-E153</f>
        <v>29.994999999999997</v>
      </c>
    </row>
    <row r="154" spans="1:14" ht="15" customHeight="1">
      <c r="A154" s="519" t="s">
        <v>26019</v>
      </c>
      <c r="B154" s="521">
        <f>1.4+1+1.4+1</f>
        <v>4.8</v>
      </c>
      <c r="C154" s="521">
        <v>2.8</v>
      </c>
      <c r="D154" s="522">
        <f>B154*C154</f>
        <v>13.44</v>
      </c>
      <c r="E154" s="522">
        <f>(0.7*2.1)+(1*2.55)+(0.6*2.1)</f>
        <v>5.2799999999999994</v>
      </c>
      <c r="F154" s="522"/>
      <c r="G154" s="521">
        <f>0.15*(2.55+1+2.55)</f>
        <v>0.91499999999999992</v>
      </c>
      <c r="H154" s="523"/>
      <c r="I154" s="521"/>
      <c r="J154" s="506">
        <f>(D154-E154)+G154</f>
        <v>9.0749999999999993</v>
      </c>
    </row>
    <row r="155" spans="1:14" ht="15" customHeight="1">
      <c r="A155" s="519" t="s">
        <v>26020</v>
      </c>
      <c r="B155" s="521">
        <f>1.4+1.4+2.5+2.5</f>
        <v>7.8</v>
      </c>
      <c r="C155" s="521">
        <v>2.8</v>
      </c>
      <c r="D155" s="522">
        <f>B155*C155</f>
        <v>21.84</v>
      </c>
      <c r="E155" s="522">
        <f>(0.6*2.1)+(0.6*0.6)</f>
        <v>1.62</v>
      </c>
      <c r="F155" s="522"/>
      <c r="G155" s="521"/>
      <c r="H155" s="523"/>
      <c r="I155" s="521"/>
      <c r="J155" s="506">
        <f t="shared" si="15"/>
        <v>20.22</v>
      </c>
    </row>
    <row r="156" spans="1:14" ht="15" customHeight="1">
      <c r="A156" s="519" t="s">
        <v>26021</v>
      </c>
      <c r="B156" s="521"/>
      <c r="C156" s="521"/>
      <c r="D156" s="522">
        <f>9+10.65+8.25+1.4+3.5</f>
        <v>32.799999999999997</v>
      </c>
      <c r="E156" s="522"/>
      <c r="F156" s="522">
        <f>3*(0.25+0.15+0.25)</f>
        <v>1.9500000000000002</v>
      </c>
      <c r="G156" s="521"/>
      <c r="H156" s="523"/>
      <c r="I156" s="521"/>
      <c r="J156" s="506">
        <f>D156+F156</f>
        <v>34.75</v>
      </c>
    </row>
    <row r="157" spans="1:14" ht="23.25" customHeight="1">
      <c r="A157" s="519" t="s">
        <v>26022</v>
      </c>
      <c r="B157" s="521">
        <f>6.45+6.85+4.85+3.05+3.8+1.6</f>
        <v>26.6</v>
      </c>
      <c r="C157" s="521">
        <f>2.85+0.12</f>
        <v>2.97</v>
      </c>
      <c r="D157" s="522">
        <f>B157*C157</f>
        <v>79.00200000000001</v>
      </c>
      <c r="E157" s="522">
        <f>((0.8*2.1)*2)+((1.5*1)*3)+(0.6*0.6)</f>
        <v>8.2200000000000006</v>
      </c>
      <c r="F157" s="522"/>
      <c r="G157" s="521"/>
      <c r="H157" s="523"/>
      <c r="I157" s="521"/>
      <c r="J157" s="506">
        <f t="shared" si="15"/>
        <v>70.782000000000011</v>
      </c>
    </row>
    <row r="158" spans="1:14" ht="33" customHeight="1">
      <c r="A158" s="519" t="s">
        <v>26023</v>
      </c>
      <c r="B158" s="521"/>
      <c r="C158" s="521"/>
      <c r="D158" s="522">
        <f>3.72+3.94+1.29+3.96</f>
        <v>12.91</v>
      </c>
      <c r="E158" s="522"/>
      <c r="F158" s="522"/>
      <c r="G158" s="521"/>
      <c r="H158" s="524">
        <v>2</v>
      </c>
      <c r="I158" s="521"/>
      <c r="J158" s="506">
        <f>D158*H158</f>
        <v>25.82</v>
      </c>
    </row>
    <row r="159" spans="1:14" ht="15" customHeight="1">
      <c r="A159" s="519" t="s">
        <v>26024</v>
      </c>
      <c r="B159" s="504"/>
      <c r="C159" s="504"/>
      <c r="D159" s="506">
        <f>(1.56*1.7)+(3.94)+(3.94)+(1.27*1.7)</f>
        <v>12.690999999999999</v>
      </c>
      <c r="E159" s="506">
        <f>0.7*0.6</f>
        <v>0.42</v>
      </c>
      <c r="F159" s="506"/>
      <c r="G159" s="504"/>
      <c r="H159" s="508">
        <v>2</v>
      </c>
      <c r="I159" s="504"/>
      <c r="J159" s="506">
        <f>(D159-E159)*H159</f>
        <v>24.541999999999998</v>
      </c>
    </row>
    <row r="160" spans="1:14" ht="32.25" customHeight="1">
      <c r="A160" s="485" t="s">
        <v>3783</v>
      </c>
      <c r="B160" s="691" t="str">
        <f>INDEX(ORCAMENTO!$E:$E,MATCH(A160,ORCAMENTO!$B:$B,0))</f>
        <v>Emboço De Argamassa De Cimento, Cal Hidratada Ch1 E Areia Média Ou Grossa Lavada No Traço 1:0.5:6, Espessura 20 Mm</v>
      </c>
      <c r="C160" s="691"/>
      <c r="D160" s="691"/>
      <c r="E160" s="691"/>
      <c r="F160" s="691"/>
      <c r="G160" s="691"/>
      <c r="H160" s="691"/>
      <c r="I160" s="486" t="s">
        <v>21</v>
      </c>
      <c r="J160" s="501">
        <f>SUM(J162:J164)</f>
        <v>24.229999999999997</v>
      </c>
    </row>
    <row r="161" spans="1:14" ht="56.25" customHeight="1">
      <c r="A161" s="488" t="s">
        <v>673</v>
      </c>
      <c r="B161" s="488" t="s">
        <v>25951</v>
      </c>
      <c r="C161" s="488" t="s">
        <v>11943</v>
      </c>
      <c r="D161" s="489" t="s">
        <v>25859</v>
      </c>
      <c r="E161" s="489" t="s">
        <v>25858</v>
      </c>
      <c r="F161" s="530" t="s">
        <v>25861</v>
      </c>
      <c r="G161" s="489" t="s">
        <v>25952</v>
      </c>
      <c r="H161" s="489" t="s">
        <v>24151</v>
      </c>
      <c r="I161" s="488"/>
      <c r="J161" s="502"/>
    </row>
    <row r="162" spans="1:14" ht="27" customHeight="1">
      <c r="A162" s="491" t="s">
        <v>26025</v>
      </c>
      <c r="B162" s="525">
        <f>B155</f>
        <v>7.8</v>
      </c>
      <c r="C162" s="525">
        <v>2.8</v>
      </c>
      <c r="D162" s="525">
        <f>B162*C162</f>
        <v>21.84</v>
      </c>
      <c r="E162" s="522">
        <f>E155</f>
        <v>1.62</v>
      </c>
      <c r="F162" s="522"/>
      <c r="G162" s="525"/>
      <c r="H162" s="526"/>
      <c r="I162" s="525"/>
      <c r="J162" s="527">
        <f>D162-E162</f>
        <v>20.22</v>
      </c>
      <c r="K162" s="459"/>
    </row>
    <row r="163" spans="1:14" ht="27.75" customHeight="1">
      <c r="A163" s="491" t="s">
        <v>26026</v>
      </c>
      <c r="B163" s="525">
        <f>3</f>
        <v>3</v>
      </c>
      <c r="C163" s="525">
        <v>1.4</v>
      </c>
      <c r="D163" s="525">
        <f>B163*C163</f>
        <v>4.1999999999999993</v>
      </c>
      <c r="E163" s="522">
        <f>(0.3*1.5)+(0.8*1.4)</f>
        <v>1.5699999999999998</v>
      </c>
      <c r="F163" s="522"/>
      <c r="G163" s="525"/>
      <c r="H163" s="526"/>
      <c r="I163" s="525"/>
      <c r="J163" s="527">
        <f>D163-E163</f>
        <v>2.6299999999999994</v>
      </c>
      <c r="K163" s="459"/>
    </row>
    <row r="164" spans="1:14" ht="15" customHeight="1">
      <c r="A164" s="491" t="s">
        <v>26027</v>
      </c>
      <c r="B164" s="525">
        <v>1.2</v>
      </c>
      <c r="C164" s="525">
        <v>1.1499999999999999</v>
      </c>
      <c r="D164" s="525">
        <f>B164*C164</f>
        <v>1.38</v>
      </c>
      <c r="E164" s="522"/>
      <c r="F164" s="522"/>
      <c r="G164" s="525"/>
      <c r="H164" s="526"/>
      <c r="I164" s="525"/>
      <c r="J164" s="527">
        <f>D164</f>
        <v>1.38</v>
      </c>
    </row>
    <row r="165" spans="1:14" ht="30.75" customHeight="1">
      <c r="A165" s="485" t="s">
        <v>3784</v>
      </c>
      <c r="B165" s="691" t="str">
        <f>INDEX(ORCAMENTO!$E:$E,MATCH(A165,ORCAMENTO!$B:$B,0))</f>
        <v>Reboco De Argamassa De Cimento, Cal Hidratada Ch1 E Areia Média Ou Grossa Lavada No Traço 1:0.5:6, Espessura 5Mm</v>
      </c>
      <c r="C165" s="691"/>
      <c r="D165" s="691"/>
      <c r="E165" s="691"/>
      <c r="F165" s="691"/>
      <c r="G165" s="691"/>
      <c r="H165" s="691"/>
      <c r="I165" s="486" t="s">
        <v>21</v>
      </c>
      <c r="J165" s="501">
        <f>SUM(J167:J173)</f>
        <v>236.08400000000003</v>
      </c>
    </row>
    <row r="166" spans="1:14" ht="52.5" customHeight="1">
      <c r="A166" s="488" t="s">
        <v>673</v>
      </c>
      <c r="B166" s="488" t="s">
        <v>25951</v>
      </c>
      <c r="C166" s="488" t="s">
        <v>11943</v>
      </c>
      <c r="D166" s="489" t="s">
        <v>25859</v>
      </c>
      <c r="E166" s="489" t="s">
        <v>25858</v>
      </c>
      <c r="F166" s="518" t="s">
        <v>25861</v>
      </c>
      <c r="G166" s="489" t="s">
        <v>25952</v>
      </c>
      <c r="H166" s="489" t="s">
        <v>24151</v>
      </c>
      <c r="I166" s="488"/>
      <c r="J166" s="502"/>
    </row>
    <row r="167" spans="1:14" ht="15" customHeight="1">
      <c r="A167" s="519" t="s">
        <v>26028</v>
      </c>
      <c r="B167" s="504">
        <f>(3+6.65)*2</f>
        <v>19.3</v>
      </c>
      <c r="C167" s="504">
        <v>2.8</v>
      </c>
      <c r="D167" s="506">
        <f>B167*C167</f>
        <v>54.04</v>
      </c>
      <c r="E167" s="506">
        <f>((1.5*1)*2)+((0.8*2.1)*2)+(1*2.55)+J163</f>
        <v>11.54</v>
      </c>
      <c r="F167" s="506"/>
      <c r="G167" s="504"/>
      <c r="H167" s="520"/>
      <c r="I167" s="504"/>
      <c r="J167" s="506">
        <f>D167-E167</f>
        <v>42.5</v>
      </c>
    </row>
    <row r="168" spans="1:14" ht="15" customHeight="1">
      <c r="A168" s="519" t="s">
        <v>26030</v>
      </c>
      <c r="B168" s="504">
        <f>(2.75+3)*2</f>
        <v>11.5</v>
      </c>
      <c r="C168" s="504">
        <v>2.8</v>
      </c>
      <c r="D168" s="506">
        <f>B168*C168</f>
        <v>32.199999999999996</v>
      </c>
      <c r="E168" s="506">
        <f>(1.5*1)*(0.7*2.1)</f>
        <v>2.2050000000000001</v>
      </c>
      <c r="F168" s="506"/>
      <c r="G168" s="504"/>
      <c r="H168" s="520"/>
      <c r="I168" s="504"/>
      <c r="J168" s="506">
        <f t="shared" ref="J168:J171" si="16">D168-E168</f>
        <v>29.994999999999997</v>
      </c>
    </row>
    <row r="169" spans="1:14" ht="15" customHeight="1">
      <c r="A169" s="519" t="s">
        <v>26010</v>
      </c>
      <c r="B169" s="521">
        <f>1.4+1+1.4+1</f>
        <v>4.8</v>
      </c>
      <c r="C169" s="521">
        <v>2.8</v>
      </c>
      <c r="D169" s="522">
        <f>B169*C169</f>
        <v>13.44</v>
      </c>
      <c r="E169" s="522">
        <f>(0.7*2.1)+(1*2.55)+(0.6*2.1)</f>
        <v>5.2799999999999994</v>
      </c>
      <c r="F169" s="522"/>
      <c r="G169" s="521">
        <f>0.15*(2.55+1+2.55)</f>
        <v>0.91499999999999992</v>
      </c>
      <c r="H169" s="523"/>
      <c r="I169" s="521"/>
      <c r="J169" s="506">
        <f>(D169-E169)+G169</f>
        <v>9.0749999999999993</v>
      </c>
    </row>
    <row r="170" spans="1:14" ht="28.5" customHeight="1">
      <c r="A170" s="519" t="s">
        <v>26011</v>
      </c>
      <c r="B170" s="521"/>
      <c r="C170" s="521"/>
      <c r="D170" s="522">
        <f>9+10.65+8.25+1.4+3.5</f>
        <v>32.799999999999997</v>
      </c>
      <c r="E170" s="522"/>
      <c r="F170" s="522">
        <f>3*(0.25+0.15+0.25)</f>
        <v>1.9500000000000002</v>
      </c>
      <c r="G170" s="521"/>
      <c r="H170" s="523"/>
      <c r="I170" s="521"/>
      <c r="J170" s="506">
        <f>(D170-E170)+F170</f>
        <v>34.75</v>
      </c>
    </row>
    <row r="171" spans="1:14" ht="27.75" customHeight="1">
      <c r="A171" s="519" t="s">
        <v>25863</v>
      </c>
      <c r="B171" s="521">
        <f>6.45+6.85+4.85+3.05+3.8+1.6</f>
        <v>26.6</v>
      </c>
      <c r="C171" s="521">
        <f>2.85+0.12</f>
        <v>2.97</v>
      </c>
      <c r="D171" s="522">
        <f>B171*C171</f>
        <v>79.00200000000001</v>
      </c>
      <c r="E171" s="522">
        <f>((0.8*2.1)*2)+((1.5*1)*3)+(0.6*0.6)+J164</f>
        <v>9.6000000000000014</v>
      </c>
      <c r="F171" s="522"/>
      <c r="G171" s="521"/>
      <c r="H171" s="523"/>
      <c r="I171" s="521"/>
      <c r="J171" s="506">
        <f t="shared" si="16"/>
        <v>69.402000000000015</v>
      </c>
    </row>
    <row r="172" spans="1:14" ht="15" customHeight="1">
      <c r="A172" s="519" t="s">
        <v>25953</v>
      </c>
      <c r="B172" s="521"/>
      <c r="C172" s="521"/>
      <c r="D172" s="522">
        <f>3.72+3.94+1.29+3.96</f>
        <v>12.91</v>
      </c>
      <c r="E172" s="522"/>
      <c r="F172" s="522"/>
      <c r="G172" s="521"/>
      <c r="H172" s="524">
        <v>2</v>
      </c>
      <c r="I172" s="521"/>
      <c r="J172" s="506">
        <f>D172*H172</f>
        <v>25.82</v>
      </c>
    </row>
    <row r="173" spans="1:14" ht="15" customHeight="1">
      <c r="A173" s="519" t="s">
        <v>25954</v>
      </c>
      <c r="B173" s="504"/>
      <c r="C173" s="504"/>
      <c r="D173" s="506">
        <f>(1.56*1.7)+(3.94)+(3.94)+(1.27*1.7)</f>
        <v>12.690999999999999</v>
      </c>
      <c r="E173" s="506">
        <f>0.7*0.6</f>
        <v>0.42</v>
      </c>
      <c r="F173" s="506"/>
      <c r="G173" s="504"/>
      <c r="H173" s="508">
        <v>2</v>
      </c>
      <c r="I173" s="504"/>
      <c r="J173" s="506">
        <f>(D173-E173)*H173</f>
        <v>24.541999999999998</v>
      </c>
    </row>
    <row r="174" spans="1:14" ht="15" customHeight="1">
      <c r="A174" s="484">
        <v>5</v>
      </c>
      <c r="B174" s="695" t="str">
        <f>INDEX(ORCAMENTO!$E:$E,MATCH(A174,ORCAMENTO!$B:$B,0))</f>
        <v>ESQUADRIAS</v>
      </c>
      <c r="C174" s="696"/>
      <c r="D174" s="696"/>
      <c r="E174" s="696"/>
      <c r="F174" s="696"/>
      <c r="G174" s="696"/>
      <c r="H174" s="696"/>
      <c r="I174" s="696"/>
      <c r="J174" s="697"/>
    </row>
    <row r="175" spans="1:14" ht="30" customHeight="1">
      <c r="A175" s="485" t="s">
        <v>3673</v>
      </c>
      <c r="B175" s="688" t="str">
        <f>INDEX(ORCAMENTO!$E:$E,MATCH(A175,ORCAMENTO!$B:$B,0))</f>
        <v>Verga/Contraverga Reta De Concreto Armado Moldada In Loco 10 X 5 Cm, Fck = 15 Mpa, Inclusive Forma, Armação E Desforma, Comprimento Inferior A 2.0 Metros</v>
      </c>
      <c r="C175" s="689"/>
      <c r="D175" s="689"/>
      <c r="E175" s="689"/>
      <c r="F175" s="689"/>
      <c r="G175" s="689"/>
      <c r="H175" s="690"/>
      <c r="I175" s="486" t="str">
        <f>INDEX(ORCAMENTO!$F:$F,MATCH(A175,ORCAMENTO!$B:$B,0))</f>
        <v>m</v>
      </c>
      <c r="J175" s="487">
        <f>ROUND(SUM(J177:J185),2)</f>
        <v>18.7</v>
      </c>
    </row>
    <row r="176" spans="1:14" ht="15" customHeight="1">
      <c r="A176" s="488" t="s">
        <v>673</v>
      </c>
      <c r="B176" s="489" t="s">
        <v>25866</v>
      </c>
      <c r="C176" s="488" t="s">
        <v>25867</v>
      </c>
      <c r="D176" s="489" t="s">
        <v>24454</v>
      </c>
      <c r="E176" s="488"/>
      <c r="F176" s="488"/>
      <c r="G176" s="488"/>
      <c r="H176" s="488"/>
      <c r="I176" s="488"/>
      <c r="J176" s="490"/>
      <c r="K176"/>
      <c r="L176"/>
      <c r="M176"/>
      <c r="N176"/>
    </row>
    <row r="177" spans="1:10" ht="15" customHeight="1">
      <c r="A177" s="491" t="s">
        <v>26012</v>
      </c>
      <c r="B177" s="503">
        <v>0.8</v>
      </c>
      <c r="C177" s="503">
        <v>0.30000000000000004</v>
      </c>
      <c r="D177" s="504"/>
      <c r="E177" s="504"/>
      <c r="F177" s="504"/>
      <c r="G177" s="503"/>
      <c r="H177" s="503"/>
      <c r="I177" s="503"/>
      <c r="J177" s="503">
        <f>C177+B177</f>
        <v>1.1000000000000001</v>
      </c>
    </row>
    <row r="178" spans="1:10" ht="15" customHeight="1">
      <c r="A178" s="491" t="s">
        <v>26013</v>
      </c>
      <c r="B178" s="503">
        <v>0.8</v>
      </c>
      <c r="C178" s="503">
        <v>0.30000000000000004</v>
      </c>
      <c r="D178" s="504"/>
      <c r="E178" s="504"/>
      <c r="F178" s="504"/>
      <c r="G178" s="503"/>
      <c r="H178" s="503"/>
      <c r="I178" s="503"/>
      <c r="J178" s="503">
        <f t="shared" ref="J178:J180" si="17">C178+B178</f>
        <v>1.1000000000000001</v>
      </c>
    </row>
    <row r="179" spans="1:10" ht="15" customHeight="1">
      <c r="A179" s="491" t="s">
        <v>26014</v>
      </c>
      <c r="B179" s="503">
        <v>0.6</v>
      </c>
      <c r="C179" s="503">
        <v>0.4</v>
      </c>
      <c r="D179" s="504"/>
      <c r="E179" s="504"/>
      <c r="F179" s="504"/>
      <c r="G179" s="503"/>
      <c r="H179" s="503"/>
      <c r="I179" s="503"/>
      <c r="J179" s="503">
        <f t="shared" si="17"/>
        <v>1</v>
      </c>
    </row>
    <row r="180" spans="1:10" ht="15" customHeight="1">
      <c r="A180" s="491" t="s">
        <v>26029</v>
      </c>
      <c r="B180" s="503">
        <v>0.7</v>
      </c>
      <c r="C180" s="503">
        <v>0.4</v>
      </c>
      <c r="D180" s="504"/>
      <c r="E180" s="504"/>
      <c r="F180" s="504"/>
      <c r="G180" s="503"/>
      <c r="H180" s="503"/>
      <c r="I180" s="503"/>
      <c r="J180" s="503">
        <f t="shared" si="17"/>
        <v>1.1000000000000001</v>
      </c>
    </row>
    <row r="181" spans="1:10" ht="15" customHeight="1">
      <c r="A181" s="491" t="s">
        <v>25934</v>
      </c>
      <c r="B181" s="503">
        <v>0.6</v>
      </c>
      <c r="C181" s="503">
        <v>0.4</v>
      </c>
      <c r="D181" s="504"/>
      <c r="E181" s="504"/>
      <c r="F181" s="504"/>
      <c r="G181" s="503"/>
      <c r="H181" s="503"/>
      <c r="I181" s="503"/>
      <c r="J181" s="503">
        <f>C181+B181</f>
        <v>1</v>
      </c>
    </row>
    <row r="182" spans="1:10" ht="15" customHeight="1">
      <c r="A182" s="491" t="s">
        <v>25868</v>
      </c>
      <c r="B182" s="503">
        <v>1.5</v>
      </c>
      <c r="C182" s="503">
        <v>0.4</v>
      </c>
      <c r="D182" s="504">
        <v>2</v>
      </c>
      <c r="E182" s="504"/>
      <c r="F182" s="504"/>
      <c r="G182" s="503"/>
      <c r="H182" s="503"/>
      <c r="I182" s="503"/>
      <c r="J182" s="503">
        <f>(C182+B182)*D182</f>
        <v>3.8</v>
      </c>
    </row>
    <row r="183" spans="1:10" ht="21.75" customHeight="1">
      <c r="A183" s="491" t="s">
        <v>25869</v>
      </c>
      <c r="B183" s="503">
        <v>1.5</v>
      </c>
      <c r="C183" s="503">
        <v>0.4</v>
      </c>
      <c r="D183" s="504">
        <v>2</v>
      </c>
      <c r="E183" s="504"/>
      <c r="F183" s="504"/>
      <c r="G183" s="503"/>
      <c r="H183" s="503"/>
      <c r="I183" s="503"/>
      <c r="J183" s="503">
        <f t="shared" ref="J183:J185" si="18">(C183+B183)*D183</f>
        <v>3.8</v>
      </c>
    </row>
    <row r="184" spans="1:10" ht="26.25" customHeight="1">
      <c r="A184" s="491" t="s">
        <v>25870</v>
      </c>
      <c r="B184" s="503">
        <v>1.5</v>
      </c>
      <c r="C184" s="503">
        <v>0.4</v>
      </c>
      <c r="D184" s="504">
        <v>2</v>
      </c>
      <c r="E184" s="504"/>
      <c r="F184" s="504"/>
      <c r="G184" s="503"/>
      <c r="H184" s="503"/>
      <c r="I184" s="503"/>
      <c r="J184" s="503">
        <f t="shared" si="18"/>
        <v>3.8</v>
      </c>
    </row>
    <row r="185" spans="1:10" ht="15" customHeight="1">
      <c r="A185" s="491" t="s">
        <v>26015</v>
      </c>
      <c r="B185" s="503">
        <v>0.6</v>
      </c>
      <c r="C185" s="503">
        <v>0.4</v>
      </c>
      <c r="D185" s="504">
        <v>2</v>
      </c>
      <c r="E185" s="504"/>
      <c r="F185" s="504"/>
      <c r="G185" s="503"/>
      <c r="H185" s="503"/>
      <c r="I185" s="503"/>
      <c r="J185" s="503">
        <f t="shared" si="18"/>
        <v>2</v>
      </c>
    </row>
    <row r="186" spans="1:10" ht="27" customHeight="1">
      <c r="A186" s="485" t="s">
        <v>3760</v>
      </c>
      <c r="B186" s="691" t="str">
        <f>INDEX(ORCAMENTO!$E:$E,MATCH(A186,ORCAMENTO!$B:$B,0))</f>
        <v>Marco Em Madeira De Lei Tipo Peroba, Ipê, Angelim Pedra Ou Equivalente, Com 15 X 3Cm De Batente, Nas Dimensões: 0,80 X 2,10 M</v>
      </c>
      <c r="C186" s="691"/>
      <c r="D186" s="691"/>
      <c r="E186" s="691"/>
      <c r="F186" s="691"/>
      <c r="G186" s="691"/>
      <c r="H186" s="691"/>
      <c r="I186" s="486" t="str">
        <f>INDEX(ORCAMENTO!$F:$F,MATCH(A186,ORCAMENTO!$B:$B,0))</f>
        <v>und</v>
      </c>
      <c r="J186" s="487">
        <f>SUM(J188:J189)</f>
        <v>2</v>
      </c>
    </row>
    <row r="187" spans="1:10" ht="15" customHeight="1">
      <c r="A187" s="488" t="s">
        <v>673</v>
      </c>
      <c r="B187" s="489"/>
      <c r="C187" s="488"/>
      <c r="D187" s="489"/>
      <c r="E187" s="488"/>
      <c r="F187" s="488"/>
      <c r="G187" s="488"/>
      <c r="H187" s="488"/>
      <c r="I187" s="488"/>
      <c r="J187" s="490"/>
    </row>
    <row r="188" spans="1:10" ht="19.5" customHeight="1">
      <c r="A188" s="491" t="s">
        <v>26012</v>
      </c>
      <c r="B188" s="503"/>
      <c r="C188" s="503"/>
      <c r="D188" s="504"/>
      <c r="E188" s="504"/>
      <c r="F188" s="504"/>
      <c r="G188" s="503"/>
      <c r="H188" s="503"/>
      <c r="I188" s="503"/>
      <c r="J188" s="503">
        <v>1</v>
      </c>
    </row>
    <row r="189" spans="1:10" ht="15" customHeight="1">
      <c r="A189" s="491" t="s">
        <v>26013</v>
      </c>
      <c r="B189" s="503"/>
      <c r="C189" s="503"/>
      <c r="D189" s="504"/>
      <c r="E189" s="504"/>
      <c r="F189" s="504"/>
      <c r="G189" s="503"/>
      <c r="H189" s="503"/>
      <c r="I189" s="503"/>
      <c r="J189" s="503">
        <v>1</v>
      </c>
    </row>
    <row r="190" spans="1:10" ht="30.75" customHeight="1">
      <c r="A190" s="485" t="s">
        <v>3675</v>
      </c>
      <c r="B190" s="691" t="str">
        <f>INDEX(ORCAMENTO!$E:$E,MATCH(A190,ORCAMENTO!$B:$B,0))</f>
        <v>Porta Em Madeira De Lei Tipo Angelim Pedra Ou Equivalente,Esp. 30 A 35Mm C/ Enchimento Em Madeira 1A Qualidade, Tipo Sarrafeada Para Pintura, Inclusive Alizares, Dobradiças E Fechadura Tipo Alavanca Em Latão Cromado Lafonte Ou Equivalente, Exclusive Marco, Nas Dimensões: 0,80 X 2,10 M</v>
      </c>
      <c r="C190" s="691"/>
      <c r="D190" s="691"/>
      <c r="E190" s="691"/>
      <c r="F190" s="691"/>
      <c r="G190" s="691"/>
      <c r="H190" s="691"/>
      <c r="I190" s="486" t="str">
        <f>INDEX(ORCAMENTO!$F:$F,MATCH(A190,ORCAMENTO!$B:$B,0))</f>
        <v>und</v>
      </c>
      <c r="J190" s="487">
        <f>SUM(J192:J193)</f>
        <v>2</v>
      </c>
    </row>
    <row r="191" spans="1:10" ht="15" customHeight="1">
      <c r="A191" s="488" t="s">
        <v>673</v>
      </c>
      <c r="B191" s="489"/>
      <c r="C191" s="488"/>
      <c r="D191" s="489"/>
      <c r="E191" s="488"/>
      <c r="F191" s="488"/>
      <c r="G191" s="488"/>
      <c r="H191" s="488"/>
      <c r="I191" s="488"/>
      <c r="J191" s="490"/>
    </row>
    <row r="192" spans="1:10" ht="19.5" customHeight="1">
      <c r="A192" s="491" t="s">
        <v>26012</v>
      </c>
      <c r="B192" s="503"/>
      <c r="C192" s="503"/>
      <c r="D192" s="504"/>
      <c r="E192" s="504"/>
      <c r="F192" s="504"/>
      <c r="G192" s="503"/>
      <c r="H192" s="503"/>
      <c r="I192" s="503"/>
      <c r="J192" s="503">
        <v>1</v>
      </c>
    </row>
    <row r="193" spans="1:10" ht="15" customHeight="1">
      <c r="A193" s="491" t="s">
        <v>26013</v>
      </c>
      <c r="B193" s="503"/>
      <c r="C193" s="503"/>
      <c r="D193" s="504"/>
      <c r="E193" s="504"/>
      <c r="F193" s="504"/>
      <c r="G193" s="503"/>
      <c r="H193" s="503"/>
      <c r="I193" s="503"/>
      <c r="J193" s="503">
        <v>1</v>
      </c>
    </row>
    <row r="194" spans="1:10" ht="33.75" customHeight="1">
      <c r="A194" s="485" t="s">
        <v>3676</v>
      </c>
      <c r="B194" s="691" t="str">
        <f>INDEX(ORCAMENTO!$E:$E,MATCH(A194,ORCAMENTO!$B:$B,0))</f>
        <v>Kit De Porta De Madeira Para Verniz, Semi-Oca (Leve Ou Média), Padrão Popular, 70X210Cm, Espessura De 3,5Cm, Itens Inclusos: Dobradiças, Montagem E Instalação De Batente, Fechadura Com Execução Do Furo - Fornecimento E Instalação. Af_12/2019</v>
      </c>
      <c r="C194" s="691"/>
      <c r="D194" s="691"/>
      <c r="E194" s="691"/>
      <c r="F194" s="691"/>
      <c r="G194" s="691"/>
      <c r="H194" s="691"/>
      <c r="I194" s="486" t="str">
        <f>INDEX(ORCAMENTO!$F:$F,MATCH(A194,ORCAMENTO!$B:$B,0))</f>
        <v>un</v>
      </c>
      <c r="J194" s="487">
        <f>ROUND(SUM(J196:J196),2)</f>
        <v>1</v>
      </c>
    </row>
    <row r="195" spans="1:10" ht="15" customHeight="1">
      <c r="A195" s="488" t="s">
        <v>673</v>
      </c>
      <c r="B195" s="489"/>
      <c r="C195" s="489"/>
      <c r="D195" s="489"/>
      <c r="E195" s="488"/>
      <c r="F195" s="488"/>
      <c r="G195" s="488"/>
      <c r="H195" s="488"/>
      <c r="I195" s="488"/>
      <c r="J195" s="490"/>
    </row>
    <row r="196" spans="1:10" ht="15" customHeight="1">
      <c r="A196" s="491" t="s">
        <v>26029</v>
      </c>
      <c r="B196" s="503"/>
      <c r="C196" s="503"/>
      <c r="D196" s="504"/>
      <c r="E196" s="504"/>
      <c r="F196" s="504"/>
      <c r="G196" s="503"/>
      <c r="H196" s="503"/>
      <c r="I196" s="503"/>
      <c r="J196" s="503">
        <v>1</v>
      </c>
    </row>
    <row r="197" spans="1:10" ht="36.75" customHeight="1">
      <c r="A197" s="485" t="s">
        <v>24453</v>
      </c>
      <c r="B197" s="691" t="str">
        <f>INDEX(ORCAMENTO!$E:$E,MATCH(A197,ORCAMENTO!$B:$B,0))</f>
        <v>Kit De Porta De Madeira Para Verniz, Semi-Oca (Leve Ou Média), Padrão Popular, 60X210Cm, Espessura De 3,5Cm, Itens Inclusos: Dobradiças, Montagem E Instalação De Batente, Fechadura Com Execução Do Furo - Fornecimento E Instalação. Af_12/2019</v>
      </c>
      <c r="C197" s="691"/>
      <c r="D197" s="691"/>
      <c r="E197" s="691"/>
      <c r="F197" s="691"/>
      <c r="G197" s="691"/>
      <c r="H197" s="691"/>
      <c r="I197" s="486" t="str">
        <f>INDEX(ORCAMENTO!$F:$F,MATCH(A197,ORCAMENTO!$B:$B,0))</f>
        <v>un</v>
      </c>
      <c r="J197" s="487">
        <f>ROUND(SUM(J199:J199),2)</f>
        <v>1</v>
      </c>
    </row>
    <row r="198" spans="1:10" ht="15" customHeight="1">
      <c r="A198" s="488" t="s">
        <v>673</v>
      </c>
      <c r="B198" s="489"/>
      <c r="C198" s="489"/>
      <c r="D198" s="489"/>
      <c r="E198" s="488"/>
      <c r="F198" s="488"/>
      <c r="G198" s="488"/>
      <c r="H198" s="488"/>
      <c r="I198" s="488"/>
      <c r="J198" s="490"/>
    </row>
    <row r="199" spans="1:10" ht="30" customHeight="1">
      <c r="A199" s="491" t="s">
        <v>26051</v>
      </c>
      <c r="B199" s="525"/>
      <c r="C199" s="525"/>
      <c r="D199" s="521"/>
      <c r="E199" s="521"/>
      <c r="F199" s="521"/>
      <c r="G199" s="525"/>
      <c r="H199" s="525"/>
      <c r="I199" s="525"/>
      <c r="J199" s="525">
        <v>1</v>
      </c>
    </row>
    <row r="200" spans="1:10" ht="15" customHeight="1">
      <c r="A200" s="485" t="s">
        <v>25872</v>
      </c>
      <c r="B200" s="691" t="str">
        <f>INDEX(ORCAMENTO!$E:$E,MATCH(A200,ORCAMENTO!$B:$B,0))</f>
        <v>Soleira De Granito Esp. 2 Cm E Largura De 15 Cm</v>
      </c>
      <c r="C200" s="691"/>
      <c r="D200" s="691"/>
      <c r="E200" s="691"/>
      <c r="F200" s="691"/>
      <c r="G200" s="691"/>
      <c r="H200" s="691"/>
      <c r="I200" s="486" t="str">
        <f>INDEX(ORCAMENTO!$F:$F,MATCH(A200,ORCAMENTO!$B:$B,0))</f>
        <v>m</v>
      </c>
      <c r="J200" s="487">
        <f>ROUND(SUM(J202:J204),2)</f>
        <v>2.2000000000000002</v>
      </c>
    </row>
    <row r="201" spans="1:10" ht="15" customHeight="1">
      <c r="A201" s="488" t="s">
        <v>673</v>
      </c>
      <c r="B201" s="489"/>
      <c r="C201" s="489"/>
      <c r="D201" s="489"/>
      <c r="E201" s="488"/>
      <c r="F201" s="488"/>
      <c r="G201" s="488"/>
      <c r="H201" s="488"/>
      <c r="I201" s="488"/>
      <c r="J201" s="490"/>
    </row>
    <row r="202" spans="1:10" ht="15" customHeight="1">
      <c r="A202" s="491" t="s">
        <v>26017</v>
      </c>
      <c r="B202" s="503"/>
      <c r="C202" s="503"/>
      <c r="D202" s="504"/>
      <c r="E202" s="504"/>
      <c r="F202" s="504"/>
      <c r="G202" s="503"/>
      <c r="H202" s="503"/>
      <c r="I202" s="503"/>
      <c r="J202" s="505">
        <v>0.8</v>
      </c>
    </row>
    <row r="203" spans="1:10" ht="15" customHeight="1">
      <c r="A203" s="491" t="s">
        <v>26018</v>
      </c>
      <c r="B203" s="503"/>
      <c r="C203" s="503"/>
      <c r="D203" s="504"/>
      <c r="E203" s="504"/>
      <c r="F203" s="504"/>
      <c r="G203" s="503"/>
      <c r="H203" s="503"/>
      <c r="I203" s="503"/>
      <c r="J203" s="505">
        <v>0.8</v>
      </c>
    </row>
    <row r="204" spans="1:10" ht="15" customHeight="1">
      <c r="A204" s="491" t="s">
        <v>25875</v>
      </c>
      <c r="B204" s="503"/>
      <c r="C204" s="503"/>
      <c r="D204" s="504"/>
      <c r="E204" s="504"/>
      <c r="F204" s="504"/>
      <c r="G204" s="503"/>
      <c r="H204" s="503"/>
      <c r="I204" s="503"/>
      <c r="J204" s="505">
        <v>0.6</v>
      </c>
    </row>
    <row r="205" spans="1:10" ht="15" customHeight="1">
      <c r="A205" s="485" t="s">
        <v>25873</v>
      </c>
      <c r="B205" s="691" t="str">
        <f>INDEX(ORCAMENTO!$E:$E,MATCH(A205,ORCAMENTO!$B:$B,0))</f>
        <v>Peitoril De Granito Cinza Polido, 15 Cm, Esp. 3Cm</v>
      </c>
      <c r="C205" s="691"/>
      <c r="D205" s="691"/>
      <c r="E205" s="691"/>
      <c r="F205" s="691"/>
      <c r="G205" s="691"/>
      <c r="H205" s="691"/>
      <c r="I205" s="486" t="str">
        <f>INDEX(ORCAMENTO!$F:$F,MATCH(A205,ORCAMENTO!$B:$B,0))</f>
        <v>m</v>
      </c>
      <c r="J205" s="487">
        <f>ROUND(SUM(J207:J210),2)</f>
        <v>5.0999999999999996</v>
      </c>
    </row>
    <row r="206" spans="1:10" ht="15" customHeight="1">
      <c r="A206" s="488" t="s">
        <v>673</v>
      </c>
      <c r="B206" s="489"/>
      <c r="C206" s="489"/>
      <c r="D206" s="489"/>
      <c r="E206" s="488"/>
      <c r="F206" s="488"/>
      <c r="G206" s="488"/>
      <c r="H206" s="488"/>
      <c r="I206" s="488"/>
      <c r="J206" s="490"/>
    </row>
    <row r="207" spans="1:10" ht="15" customHeight="1">
      <c r="A207" s="491" t="s">
        <v>25868</v>
      </c>
      <c r="B207" s="525"/>
      <c r="C207" s="525"/>
      <c r="D207" s="521"/>
      <c r="E207" s="521"/>
      <c r="F207" s="521"/>
      <c r="G207" s="525"/>
      <c r="H207" s="525"/>
      <c r="I207" s="525"/>
      <c r="J207" s="527">
        <v>1.5</v>
      </c>
    </row>
    <row r="208" spans="1:10" ht="22.5" customHeight="1">
      <c r="A208" s="491" t="s">
        <v>25869</v>
      </c>
      <c r="B208" s="525"/>
      <c r="C208" s="525"/>
      <c r="D208" s="521"/>
      <c r="E208" s="521"/>
      <c r="F208" s="521"/>
      <c r="G208" s="525"/>
      <c r="H208" s="525"/>
      <c r="I208" s="525"/>
      <c r="J208" s="527">
        <v>1.5</v>
      </c>
    </row>
    <row r="209" spans="1:12" ht="17.25" customHeight="1">
      <c r="A209" s="491" t="s">
        <v>25870</v>
      </c>
      <c r="B209" s="525"/>
      <c r="C209" s="525"/>
      <c r="D209" s="521"/>
      <c r="E209" s="521"/>
      <c r="F209" s="521"/>
      <c r="G209" s="525"/>
      <c r="H209" s="525"/>
      <c r="I209" s="525"/>
      <c r="J209" s="527">
        <v>1.5</v>
      </c>
    </row>
    <row r="210" spans="1:12" ht="15" customHeight="1">
      <c r="A210" s="491" t="s">
        <v>25871</v>
      </c>
      <c r="B210" s="525"/>
      <c r="C210" s="525"/>
      <c r="D210" s="521"/>
      <c r="E210" s="521"/>
      <c r="F210" s="521"/>
      <c r="G210" s="525"/>
      <c r="H210" s="525"/>
      <c r="I210" s="525"/>
      <c r="J210" s="527">
        <v>0.6</v>
      </c>
    </row>
    <row r="211" spans="1:12" ht="36" customHeight="1">
      <c r="A211" s="485" t="s">
        <v>25874</v>
      </c>
      <c r="B211" s="691" t="str">
        <f>INDEX(ORCAMENTO!$E:$E,MATCH(A211,ORCAMENTO!$B:$B,0))</f>
        <v>Janela De Alumínio De Correr Com 2 Folhas Para Vidros (Vidros Inclusos), Batente/ Requadro 6 A 14 Cm, Acabamento Com Acetato Ou Brilhante, Fixação Com Parafuso, Sem Guarnição/ Alizar, Dimensões 100X120 Cm, Vedação Com Silicone, Exclusive Contramarco - Fornecimento E Instalação. Af_11/2024</v>
      </c>
      <c r="C211" s="691"/>
      <c r="D211" s="691"/>
      <c r="E211" s="691"/>
      <c r="F211" s="691"/>
      <c r="G211" s="691"/>
      <c r="H211" s="691"/>
      <c r="I211" s="486" t="str">
        <f>INDEX(ORCAMENTO!$F:$F,MATCH(A211,ORCAMENTO!$B:$B,0))</f>
        <v>m2</v>
      </c>
      <c r="J211" s="487">
        <f>ROUND(SUM(J213:J215),2)</f>
        <v>4.5</v>
      </c>
    </row>
    <row r="212" spans="1:12" ht="15" customHeight="1">
      <c r="A212" s="488" t="s">
        <v>673</v>
      </c>
      <c r="B212" s="489" t="s">
        <v>11942</v>
      </c>
      <c r="C212" s="489" t="s">
        <v>11943</v>
      </c>
      <c r="D212" s="489"/>
      <c r="E212" s="488"/>
      <c r="F212" s="488"/>
      <c r="G212" s="488"/>
      <c r="H212" s="488"/>
      <c r="I212" s="488"/>
      <c r="J212" s="490"/>
    </row>
    <row r="213" spans="1:12" ht="15" customHeight="1">
      <c r="A213" s="491" t="s">
        <v>25868</v>
      </c>
      <c r="B213" s="525">
        <v>1.5</v>
      </c>
      <c r="C213" s="525">
        <v>1</v>
      </c>
      <c r="D213" s="521"/>
      <c r="E213" s="521"/>
      <c r="F213" s="521"/>
      <c r="G213" s="525"/>
      <c r="H213" s="525"/>
      <c r="I213" s="525"/>
      <c r="J213" s="527">
        <f>B213*C213</f>
        <v>1.5</v>
      </c>
    </row>
    <row r="214" spans="1:12" ht="15" customHeight="1">
      <c r="A214" s="491" t="s">
        <v>25869</v>
      </c>
      <c r="B214" s="525">
        <v>1.5</v>
      </c>
      <c r="C214" s="525">
        <v>1</v>
      </c>
      <c r="D214" s="521"/>
      <c r="E214" s="521"/>
      <c r="F214" s="521"/>
      <c r="G214" s="525"/>
      <c r="H214" s="525"/>
      <c r="I214" s="525"/>
      <c r="J214" s="527">
        <f>B214*C214</f>
        <v>1.5</v>
      </c>
    </row>
    <row r="215" spans="1:12" ht="15" customHeight="1">
      <c r="A215" s="491" t="s">
        <v>25870</v>
      </c>
      <c r="B215" s="525">
        <v>1.5</v>
      </c>
      <c r="C215" s="525">
        <v>1</v>
      </c>
      <c r="D215" s="521"/>
      <c r="E215" s="521"/>
      <c r="F215" s="521"/>
      <c r="G215" s="525"/>
      <c r="H215" s="525"/>
      <c r="I215" s="525"/>
      <c r="J215" s="527">
        <f>B215*C215</f>
        <v>1.5</v>
      </c>
    </row>
    <row r="216" spans="1:12" ht="43.5" customHeight="1">
      <c r="A216" s="485" t="s">
        <v>25904</v>
      </c>
      <c r="B216" s="691" t="str">
        <f>INDEX(ORCAMENTO!$E:$E,MATCH(A216,ORCAMENTO!$B:$B,0))</f>
        <v>Janela De Alumínio Tipo Maxim-Ar, Batente/ Requadro 3 A 14 Cm, Vidro Incluso, Fixação Com Parafuso, Sem Guarnição/ Alizar, Dimensões 60X80 (A X L) Cm, Sem Acabamento, Vedação Com Silicone, Exclusive Contramarco - Fornecimento E Instalação. Af_11/2024</v>
      </c>
      <c r="C216" s="691"/>
      <c r="D216" s="691"/>
      <c r="E216" s="691"/>
      <c r="F216" s="691"/>
      <c r="G216" s="691"/>
      <c r="H216" s="691"/>
      <c r="I216" s="486" t="str">
        <f>INDEX(ORCAMENTO!$F:$F,MATCH(A216,ORCAMENTO!$B:$B,0))</f>
        <v>m2</v>
      </c>
      <c r="J216" s="487">
        <f>ROUND(SUM(J218),2)</f>
        <v>0.36</v>
      </c>
      <c r="K216" s="692" t="s">
        <v>25950</v>
      </c>
      <c r="L216" s="662"/>
    </row>
    <row r="217" spans="1:12" ht="30" customHeight="1">
      <c r="A217" s="488" t="s">
        <v>673</v>
      </c>
      <c r="B217" s="489" t="s">
        <v>11942</v>
      </c>
      <c r="C217" s="489" t="s">
        <v>11943</v>
      </c>
      <c r="D217" s="489"/>
      <c r="E217" s="488"/>
      <c r="F217" s="488"/>
      <c r="G217" s="488"/>
      <c r="H217" s="488"/>
      <c r="I217" s="488"/>
      <c r="J217" s="490"/>
    </row>
    <row r="218" spans="1:12" ht="32.25" customHeight="1">
      <c r="A218" s="491" t="s">
        <v>25871</v>
      </c>
      <c r="B218" s="525">
        <v>0.6</v>
      </c>
      <c r="C218" s="525">
        <v>0.6</v>
      </c>
      <c r="D218" s="521"/>
      <c r="E218" s="521"/>
      <c r="F218" s="521"/>
      <c r="G218" s="525"/>
      <c r="H218" s="525"/>
      <c r="I218" s="525"/>
      <c r="J218" s="527">
        <f>B218*C218</f>
        <v>0.36</v>
      </c>
    </row>
    <row r="219" spans="1:12" ht="18.75" customHeight="1">
      <c r="A219" s="485" t="s">
        <v>26050</v>
      </c>
      <c r="B219" s="691" t="str">
        <f>INDEX(ORCAMENTO!$E:$E,MATCH(A219,ORCAMENTO!$B:$B,0))</f>
        <v>Porta De Alumínio De Abrir Com Lambri, Com Guarnição, Fixação Com Parafusos - Fornecimento E Instalação. Af_12/2019</v>
      </c>
      <c r="C219" s="691"/>
      <c r="D219" s="691"/>
      <c r="E219" s="691"/>
      <c r="F219" s="691"/>
      <c r="G219" s="691"/>
      <c r="H219" s="691"/>
      <c r="I219" s="486" t="str">
        <f>INDEX(ORCAMENTO!$F:$F,MATCH(A219,ORCAMENTO!$B:$B,0))</f>
        <v>m2</v>
      </c>
      <c r="J219" s="487">
        <f>ROUND(SUM(J221),2)</f>
        <v>0.42</v>
      </c>
      <c r="K219" s="692" t="s">
        <v>25950</v>
      </c>
      <c r="L219" s="662"/>
    </row>
    <row r="220" spans="1:12" ht="30" customHeight="1">
      <c r="A220" s="488" t="s">
        <v>673</v>
      </c>
      <c r="B220" s="489" t="s">
        <v>11942</v>
      </c>
      <c r="C220" s="489" t="s">
        <v>11943</v>
      </c>
      <c r="D220" s="489"/>
      <c r="E220" s="488"/>
      <c r="F220" s="488"/>
      <c r="G220" s="488"/>
      <c r="H220" s="488"/>
      <c r="I220" s="488"/>
      <c r="J220" s="490"/>
    </row>
    <row r="221" spans="1:12" ht="32.25" customHeight="1">
      <c r="A221" s="491" t="s">
        <v>25934</v>
      </c>
      <c r="B221" s="525">
        <v>0.6</v>
      </c>
      <c r="C221" s="525">
        <v>0.7</v>
      </c>
      <c r="D221" s="521"/>
      <c r="E221" s="521"/>
      <c r="F221" s="521"/>
      <c r="G221" s="525"/>
      <c r="H221" s="525"/>
      <c r="I221" s="525"/>
      <c r="J221" s="527">
        <f>B221*C221</f>
        <v>0.42</v>
      </c>
    </row>
    <row r="222" spans="1:12" ht="15" customHeight="1">
      <c r="A222" s="485" t="s">
        <v>33265</v>
      </c>
      <c r="B222" s="691" t="str">
        <f>INDEX(ORCAMENTO!$E:$E,MATCH(A222,ORCAMENTO!$B:$B,0))</f>
        <v>Portão De Ferro De Abrir Em Barra Chata, Inclusive Chumbamento</v>
      </c>
      <c r="C222" s="691"/>
      <c r="D222" s="691"/>
      <c r="E222" s="691"/>
      <c r="F222" s="691"/>
      <c r="G222" s="691"/>
      <c r="H222" s="691"/>
      <c r="I222" s="486" t="str">
        <f>INDEX(ORCAMENTO!$F:$F,MATCH(A222,ORCAMENTO!$B:$B,0))</f>
        <v>m2</v>
      </c>
      <c r="J222" s="487">
        <f>ROUND(SUM(J224),2)</f>
        <v>1.44</v>
      </c>
    </row>
    <row r="223" spans="1:12" ht="15" customHeight="1">
      <c r="A223" s="488" t="s">
        <v>673</v>
      </c>
      <c r="B223" s="489" t="s">
        <v>11942</v>
      </c>
      <c r="C223" s="489" t="s">
        <v>11943</v>
      </c>
      <c r="D223" s="489"/>
      <c r="E223" s="488"/>
      <c r="F223" s="488"/>
      <c r="G223" s="488"/>
      <c r="H223" s="488"/>
      <c r="I223" s="488"/>
      <c r="J223" s="490"/>
    </row>
    <row r="224" spans="1:12" ht="15" customHeight="1">
      <c r="A224" s="491" t="s">
        <v>26052</v>
      </c>
      <c r="B224" s="525">
        <v>0.8</v>
      </c>
      <c r="C224" s="525">
        <v>1.8</v>
      </c>
      <c r="D224" s="521"/>
      <c r="E224" s="521"/>
      <c r="F224" s="521"/>
      <c r="G224" s="525"/>
      <c r="H224" s="525"/>
      <c r="I224" s="525"/>
      <c r="J224" s="527">
        <f>B224*C224</f>
        <v>1.4400000000000002</v>
      </c>
    </row>
    <row r="225" spans="1:14" ht="15" customHeight="1">
      <c r="A225" s="485" t="s">
        <v>42334</v>
      </c>
      <c r="B225" s="691" t="str">
        <f>INDEX(ORCAMENTO!$E:$E,MATCH(A225,ORCAMENTO!$B:$B,0))</f>
        <v>Grade De Ferro Em Barra Chata, Inclusive Chumbamento</v>
      </c>
      <c r="C225" s="691"/>
      <c r="D225" s="691"/>
      <c r="E225" s="691"/>
      <c r="F225" s="691"/>
      <c r="G225" s="691"/>
      <c r="H225" s="691"/>
      <c r="I225" s="486" t="str">
        <f>INDEX(ORCAMENTO!$F:$F,MATCH(A225,ORCAMENTO!$B:$B,0))</f>
        <v>m2</v>
      </c>
      <c r="J225" s="487">
        <f>ROUND(SUM(J227),2)</f>
        <v>5.21</v>
      </c>
    </row>
    <row r="226" spans="1:14" ht="15" customHeight="1">
      <c r="A226" s="488" t="s">
        <v>673</v>
      </c>
      <c r="B226" s="489" t="s">
        <v>11942</v>
      </c>
      <c r="C226" s="489" t="s">
        <v>11943</v>
      </c>
      <c r="D226" s="489"/>
      <c r="E226" s="488"/>
      <c r="F226" s="488"/>
      <c r="G226" s="488"/>
      <c r="H226" s="488"/>
      <c r="I226" s="488"/>
      <c r="J226" s="490"/>
    </row>
    <row r="227" spans="1:14" ht="15" customHeight="1">
      <c r="A227" s="491" t="s">
        <v>42335</v>
      </c>
      <c r="B227" s="525">
        <f>7.86-(0.8+0.25+0.3)</f>
        <v>6.51</v>
      </c>
      <c r="C227" s="525">
        <v>0.8</v>
      </c>
      <c r="D227" s="521"/>
      <c r="E227" s="521"/>
      <c r="F227" s="521"/>
      <c r="G227" s="525"/>
      <c r="H227" s="525"/>
      <c r="I227" s="525"/>
      <c r="J227" s="527">
        <f>B227*C227</f>
        <v>5.2080000000000002</v>
      </c>
    </row>
    <row r="228" spans="1:14" ht="15" customHeight="1">
      <c r="A228" s="484">
        <v>6</v>
      </c>
      <c r="B228" s="695" t="str">
        <f>INDEX(ORCAMENTO!$E:$E,MATCH(A228,ORCAMENTO!$B:$B,0))</f>
        <v xml:space="preserve">PISO </v>
      </c>
      <c r="C228" s="696"/>
      <c r="D228" s="696"/>
      <c r="E228" s="696"/>
      <c r="F228" s="696"/>
      <c r="G228" s="696"/>
      <c r="H228" s="696"/>
      <c r="I228" s="696"/>
      <c r="J228" s="697"/>
    </row>
    <row r="229" spans="1:14" ht="15" customHeight="1">
      <c r="A229" s="485" t="s">
        <v>3678</v>
      </c>
      <c r="B229" s="688" t="str">
        <f>INDEX(ORCAMENTO!$E:$E,MATCH(A229,ORCAMENTO!$B:$B,0))</f>
        <v>Lastro Impermeabilizado De Concreto Não Estrutural, Espessura De 8Cm</v>
      </c>
      <c r="C229" s="689"/>
      <c r="D229" s="689"/>
      <c r="E229" s="689"/>
      <c r="F229" s="689"/>
      <c r="G229" s="689"/>
      <c r="H229" s="690"/>
      <c r="I229" s="486" t="str">
        <f>INDEX(ORCAMENTO!$F:$F,MATCH(A229,ORCAMENTO!$B:$B,0))</f>
        <v>m2</v>
      </c>
      <c r="J229" s="487">
        <f>ROUND(SUM(J231:J231),2)</f>
        <v>33.43</v>
      </c>
    </row>
    <row r="230" spans="1:14" ht="30" customHeight="1">
      <c r="A230" s="488" t="s">
        <v>673</v>
      </c>
      <c r="B230" s="489"/>
      <c r="C230" s="489"/>
      <c r="D230" s="489"/>
      <c r="E230" s="488"/>
      <c r="F230" s="488"/>
      <c r="G230" s="488"/>
      <c r="H230" s="488"/>
      <c r="I230" s="488"/>
      <c r="J230" s="490"/>
      <c r="K230" s="692"/>
      <c r="L230" s="662"/>
      <c r="M230" s="662"/>
      <c r="N230" s="662"/>
    </row>
    <row r="231" spans="1:14" ht="15" customHeight="1">
      <c r="A231" s="528" t="s">
        <v>25878</v>
      </c>
      <c r="B231" s="525"/>
      <c r="C231" s="525"/>
      <c r="D231" s="521"/>
      <c r="E231" s="521"/>
      <c r="F231" s="521"/>
      <c r="G231" s="525"/>
      <c r="H231" s="525"/>
      <c r="I231" s="525"/>
      <c r="J231" s="525">
        <f>29.93+3.5</f>
        <v>33.43</v>
      </c>
    </row>
    <row r="232" spans="1:14" s="182" customFormat="1" ht="15" customHeight="1">
      <c r="A232" s="485" t="s">
        <v>3679</v>
      </c>
      <c r="B232" s="688" t="str">
        <f>INDEX(ORCAMENTO!$E:$E,MATCH(A232,ORCAMENTO!$B:$B,0))</f>
        <v>Regularização De Base Para Revestimento Cerâmico, Com Argamassa De Cimento E Areia No Traço 1:5, Espessura: 3 Cm</v>
      </c>
      <c r="C232" s="689"/>
      <c r="D232" s="689"/>
      <c r="E232" s="689"/>
      <c r="F232" s="689"/>
      <c r="G232" s="689"/>
      <c r="H232" s="690"/>
      <c r="I232" s="486" t="str">
        <f>INDEX(ORCAMENTO!$F:$F,MATCH(A232,ORCAMENTO!$B:$B,0))</f>
        <v>m2</v>
      </c>
      <c r="J232" s="487">
        <f>ROUND(SUM(J234:J234),2)</f>
        <v>33.43</v>
      </c>
    </row>
    <row r="233" spans="1:14" ht="15" customHeight="1">
      <c r="A233" s="488" t="s">
        <v>673</v>
      </c>
      <c r="B233" s="489"/>
      <c r="C233" s="489"/>
      <c r="D233" s="489"/>
      <c r="E233" s="488"/>
      <c r="F233" s="488"/>
      <c r="G233" s="488"/>
      <c r="H233" s="488"/>
      <c r="I233" s="488"/>
      <c r="J233" s="490"/>
    </row>
    <row r="234" spans="1:14" s="182" customFormat="1" ht="15" customHeight="1">
      <c r="A234" s="528" t="s">
        <v>25878</v>
      </c>
      <c r="B234" s="525"/>
      <c r="C234" s="525"/>
      <c r="D234" s="521"/>
      <c r="E234" s="521"/>
      <c r="F234" s="521"/>
      <c r="G234" s="525"/>
      <c r="H234" s="525"/>
      <c r="I234" s="525"/>
      <c r="J234" s="525">
        <f>29.93+3.5</f>
        <v>33.43</v>
      </c>
      <c r="K234" s="693"/>
      <c r="L234" s="694"/>
      <c r="M234" s="694"/>
      <c r="N234" s="694"/>
    </row>
    <row r="235" spans="1:14" s="182" customFormat="1" ht="30" customHeight="1">
      <c r="A235" s="485" t="s">
        <v>3680</v>
      </c>
      <c r="B235" s="691" t="str">
        <f>INDEX(ORCAMENTO!$E:$E,MATCH(A235,ORCAMENTO!$B:$B,0))</f>
        <v>Revestimento Cerâmico Para Piso Com Placas Tipo Esmaltada De Dimensões 35X35 Cm Aplicada Em Ambientes De Área Maior Que 10 M2. Af_02/2023_Pe</v>
      </c>
      <c r="C235" s="691"/>
      <c r="D235" s="691"/>
      <c r="E235" s="691"/>
      <c r="F235" s="691"/>
      <c r="G235" s="691"/>
      <c r="H235" s="691"/>
      <c r="I235" s="486" t="str">
        <f>INDEX(ORCAMENTO!$F:$F,MATCH(A235,ORCAMENTO!$B:$B,0))</f>
        <v>m2</v>
      </c>
      <c r="J235" s="487">
        <f>ROUND(SUM(J237),2)</f>
        <v>33.43</v>
      </c>
      <c r="K235" s="693"/>
      <c r="L235" s="694"/>
      <c r="M235" s="694"/>
      <c r="N235" s="694"/>
    </row>
    <row r="236" spans="1:14" s="182" customFormat="1" ht="15" customHeight="1">
      <c r="A236" s="488" t="s">
        <v>673</v>
      </c>
      <c r="B236" s="489"/>
      <c r="C236" s="489"/>
      <c r="D236" s="489"/>
      <c r="E236" s="488"/>
      <c r="F236" s="488"/>
      <c r="G236" s="488"/>
      <c r="H236" s="488"/>
      <c r="I236" s="488"/>
      <c r="J236" s="490"/>
      <c r="K236" s="700"/>
      <c r="L236" s="701"/>
      <c r="M236" s="701"/>
      <c r="N236" s="701"/>
    </row>
    <row r="237" spans="1:14" s="182" customFormat="1" ht="15" customHeight="1">
      <c r="A237" s="491" t="s">
        <v>25878</v>
      </c>
      <c r="B237" s="525"/>
      <c r="C237" s="525"/>
      <c r="D237" s="521"/>
      <c r="E237" s="521"/>
      <c r="F237" s="521"/>
      <c r="G237" s="525"/>
      <c r="H237" s="525"/>
      <c r="I237" s="525"/>
      <c r="J237" s="527">
        <f>29.93+3.5</f>
        <v>33.43</v>
      </c>
      <c r="K237" s="700"/>
      <c r="L237" s="701"/>
      <c r="M237" s="701"/>
      <c r="N237" s="701"/>
    </row>
    <row r="238" spans="1:14" s="182" customFormat="1" ht="15" customHeight="1">
      <c r="A238" s="485" t="s">
        <v>3681</v>
      </c>
      <c r="B238" s="691" t="str">
        <f>INDEX(ORCAMENTO!$E:$E,MATCH(A238,ORCAMENTO!$B:$B,0))</f>
        <v>Rodapé Cerâmico De 7Cm De Altura Com Placas Tipo Esmaltada De Dimensões 35X35Cm. Af_02/2023</v>
      </c>
      <c r="C238" s="691"/>
      <c r="D238" s="691"/>
      <c r="E238" s="691"/>
      <c r="F238" s="691"/>
      <c r="G238" s="691"/>
      <c r="H238" s="691"/>
      <c r="I238" s="486" t="str">
        <f>INDEX(ORCAMENTO!$F:$F,MATCH(A238,ORCAMENTO!$B:$B,0))</f>
        <v>m</v>
      </c>
      <c r="J238" s="487">
        <f>ROUND(SUM(J240:J242),2)</f>
        <v>32.799999999999997</v>
      </c>
      <c r="K238" s="700"/>
      <c r="L238" s="701"/>
      <c r="M238" s="701"/>
      <c r="N238" s="701"/>
    </row>
    <row r="239" spans="1:14" s="182" customFormat="1" ht="15" customHeight="1">
      <c r="A239" s="488" t="s">
        <v>673</v>
      </c>
      <c r="B239" s="489" t="s">
        <v>25876</v>
      </c>
      <c r="C239" s="489" t="s">
        <v>25895</v>
      </c>
      <c r="D239" s="489"/>
      <c r="E239" s="488"/>
      <c r="F239" s="488"/>
      <c r="G239" s="488"/>
      <c r="H239" s="488"/>
      <c r="I239" s="488"/>
      <c r="J239" s="490"/>
      <c r="K239" s="693"/>
      <c r="L239" s="694"/>
      <c r="M239" s="694"/>
      <c r="N239" s="694"/>
    </row>
    <row r="240" spans="1:14" s="182" customFormat="1" ht="30" customHeight="1">
      <c r="A240" s="491" t="s">
        <v>25893</v>
      </c>
      <c r="B240" s="525">
        <f>12+13.1</f>
        <v>25.1</v>
      </c>
      <c r="C240" s="525">
        <f>0.8+0.8+1+3</f>
        <v>5.6</v>
      </c>
      <c r="D240" s="521"/>
      <c r="E240" s="521"/>
      <c r="F240" s="521"/>
      <c r="G240" s="525"/>
      <c r="H240" s="525"/>
      <c r="I240" s="525"/>
      <c r="J240" s="527">
        <f>B240-C240</f>
        <v>19.5</v>
      </c>
      <c r="K240" s="693"/>
      <c r="L240" s="694"/>
      <c r="M240" s="694"/>
      <c r="N240" s="694"/>
    </row>
    <row r="241" spans="1:14" s="182" customFormat="1" ht="15" customHeight="1">
      <c r="A241" s="491" t="s">
        <v>25894</v>
      </c>
      <c r="B241" s="525">
        <v>4.8</v>
      </c>
      <c r="C241" s="525">
        <f>1+0.7+0.6</f>
        <v>2.2999999999999998</v>
      </c>
      <c r="D241" s="521"/>
      <c r="E241" s="521"/>
      <c r="F241" s="521"/>
      <c r="G241" s="525"/>
      <c r="H241" s="525"/>
      <c r="I241" s="525"/>
      <c r="J241" s="527">
        <f>B241-C241</f>
        <v>2.5</v>
      </c>
      <c r="K241" s="700"/>
      <c r="L241" s="701"/>
      <c r="M241" s="701"/>
      <c r="N241" s="701"/>
    </row>
    <row r="242" spans="1:14" s="182" customFormat="1" ht="15" customHeight="1">
      <c r="A242" s="491" t="s">
        <v>25896</v>
      </c>
      <c r="B242" s="525">
        <v>11.5</v>
      </c>
      <c r="C242" s="525">
        <v>0.7</v>
      </c>
      <c r="D242" s="521"/>
      <c r="E242" s="521"/>
      <c r="F242" s="521"/>
      <c r="G242" s="525"/>
      <c r="H242" s="525"/>
      <c r="I242" s="525"/>
      <c r="J242" s="527">
        <f>B242-C242</f>
        <v>10.8</v>
      </c>
      <c r="K242" s="461"/>
      <c r="L242" s="462"/>
      <c r="M242" s="462"/>
      <c r="N242" s="462"/>
    </row>
    <row r="243" spans="1:14" s="182" customFormat="1" ht="30" customHeight="1">
      <c r="A243" s="485" t="s">
        <v>3682</v>
      </c>
      <c r="B243" s="691" t="str">
        <f>INDEX(ORCAMENTO!$E:$E,MATCH(A243,ORCAMENTO!$B:$B,0))</f>
        <v>Execução De Passeio Cimentado Com Acabamento Camurçado, Em Argamassa Traço 1:3 (Cimento E Areia) Com 1,5 Cm De Espessura, Sobre Lastro De Concreto De 8 Cm, Incluindo Preparo Da Caixa.</v>
      </c>
      <c r="C243" s="691"/>
      <c r="D243" s="691"/>
      <c r="E243" s="691"/>
      <c r="F243" s="691"/>
      <c r="G243" s="691"/>
      <c r="H243" s="691"/>
      <c r="I243" s="486" t="str">
        <f>INDEX(ORCAMENTO!$F:$F,MATCH(A243,ORCAMENTO!$B:$B,0))</f>
        <v>m2</v>
      </c>
      <c r="J243" s="487">
        <f>ROUND(SUM(J245:J246),2)</f>
        <v>16.489999999999998</v>
      </c>
      <c r="K243" s="700"/>
      <c r="L243" s="701"/>
      <c r="M243" s="701"/>
      <c r="N243" s="701"/>
    </row>
    <row r="244" spans="1:14" s="182" customFormat="1" ht="25.5" customHeight="1">
      <c r="A244" s="488" t="s">
        <v>673</v>
      </c>
      <c r="B244" s="489" t="s">
        <v>11942</v>
      </c>
      <c r="C244" s="489" t="s">
        <v>3292</v>
      </c>
      <c r="D244" s="489"/>
      <c r="E244" s="488"/>
      <c r="F244" s="488"/>
      <c r="G244" s="488"/>
      <c r="H244" s="488"/>
      <c r="I244" s="488"/>
      <c r="J244" s="490"/>
      <c r="K244" s="461"/>
      <c r="L244" s="462"/>
      <c r="M244" s="462"/>
      <c r="N244" s="462"/>
    </row>
    <row r="245" spans="1:14" s="182" customFormat="1" ht="15" customHeight="1">
      <c r="A245" s="491" t="s">
        <v>25879</v>
      </c>
      <c r="B245" s="525"/>
      <c r="C245" s="525"/>
      <c r="D245" s="521"/>
      <c r="E245" s="521"/>
      <c r="F245" s="521"/>
      <c r="G245" s="525"/>
      <c r="H245" s="529"/>
      <c r="I245" s="525"/>
      <c r="J245" s="527">
        <f>5.99+5.78</f>
        <v>11.77</v>
      </c>
      <c r="K245" s="700"/>
      <c r="L245" s="701"/>
      <c r="M245" s="701"/>
      <c r="N245" s="701"/>
    </row>
    <row r="246" spans="1:14" s="182" customFormat="1" ht="15" customHeight="1">
      <c r="A246" s="491" t="s">
        <v>42332</v>
      </c>
      <c r="B246" s="525">
        <v>0.6</v>
      </c>
      <c r="C246" s="525">
        <v>7.86</v>
      </c>
      <c r="D246" s="521"/>
      <c r="E246" s="521"/>
      <c r="F246" s="521"/>
      <c r="G246" s="525"/>
      <c r="H246" s="529"/>
      <c r="I246" s="525"/>
      <c r="J246" s="527">
        <f>B246*C246</f>
        <v>4.7160000000000002</v>
      </c>
      <c r="K246" s="700"/>
      <c r="L246" s="701"/>
      <c r="M246" s="701"/>
      <c r="N246" s="701"/>
    </row>
    <row r="247" spans="1:14" s="182" customFormat="1" ht="37.5" customHeight="1">
      <c r="A247" s="484">
        <v>7</v>
      </c>
      <c r="B247" s="695" t="str">
        <f>INDEX(ORCAMENTO!$E:$E,MATCH(A247,ORCAMENTO!$B:$B,0))</f>
        <v>PINTURA E REVESTIMENTOS</v>
      </c>
      <c r="C247" s="696"/>
      <c r="D247" s="696"/>
      <c r="E247" s="696"/>
      <c r="F247" s="696"/>
      <c r="G247" s="696"/>
      <c r="H247" s="696"/>
      <c r="I247" s="696"/>
      <c r="J247" s="697"/>
      <c r="K247" s="700"/>
      <c r="L247" s="701"/>
      <c r="M247" s="701"/>
      <c r="N247" s="701"/>
    </row>
    <row r="248" spans="1:14" s="182" customFormat="1" ht="45" customHeight="1">
      <c r="A248" s="485" t="s">
        <v>3686</v>
      </c>
      <c r="B248" s="691" t="str">
        <f>INDEX(ORCAMENTO!$E:$E,MATCH(A248,ORCAMENTO!$B:$B,0))</f>
        <v>Revestimento Cerâmico Para Paredes Internas Com Placas Tipo Esmaltada De Dimensões 20X20 Cm Aplicadas Na Altura Inteira Das Paredes. Af_02/2023_Pe</v>
      </c>
      <c r="C248" s="691"/>
      <c r="D248" s="691"/>
      <c r="E248" s="691"/>
      <c r="F248" s="691"/>
      <c r="G248" s="691"/>
      <c r="H248" s="691"/>
      <c r="I248" s="486" t="str">
        <f>INDEX(ORCAMENTO!$F:$F,MATCH(A248,ORCAMENTO!$B:$B,0))</f>
        <v>m2</v>
      </c>
      <c r="J248" s="487">
        <f>ROUND(SUM(J250:J252),2)</f>
        <v>15.83</v>
      </c>
      <c r="K248" s="461"/>
      <c r="L248" s="462"/>
      <c r="M248" s="462"/>
      <c r="N248" s="462"/>
    </row>
    <row r="249" spans="1:14" s="182" customFormat="1" ht="39.75" customHeight="1">
      <c r="A249" s="488" t="s">
        <v>673</v>
      </c>
      <c r="B249" s="489" t="s">
        <v>24143</v>
      </c>
      <c r="C249" s="489" t="s">
        <v>11943</v>
      </c>
      <c r="D249" s="489" t="s">
        <v>25881</v>
      </c>
      <c r="E249" s="488"/>
      <c r="F249" s="488"/>
      <c r="G249" s="488"/>
      <c r="H249" s="488"/>
      <c r="I249" s="488"/>
      <c r="J249" s="490"/>
      <c r="K249" s="461"/>
      <c r="L249" s="462"/>
      <c r="M249" s="462"/>
      <c r="N249" s="462"/>
    </row>
    <row r="250" spans="1:14" s="182" customFormat="1" ht="25.5" customHeight="1">
      <c r="A250" s="491" t="s">
        <v>25962</v>
      </c>
      <c r="B250" s="525">
        <v>3</v>
      </c>
      <c r="C250" s="525">
        <v>1.4</v>
      </c>
      <c r="D250" s="521">
        <f>(0.3*1.5)+(0.8*1.4)</f>
        <v>1.5699999999999998</v>
      </c>
      <c r="E250" s="521"/>
      <c r="F250" s="521"/>
      <c r="G250" s="525"/>
      <c r="H250" s="525"/>
      <c r="I250" s="525"/>
      <c r="J250" s="525">
        <f>(B250*C250) -D250</f>
        <v>2.6299999999999994</v>
      </c>
      <c r="K250" s="461"/>
      <c r="L250" s="462"/>
      <c r="M250" s="462"/>
      <c r="N250" s="462"/>
    </row>
    <row r="251" spans="1:14" s="182" customFormat="1" ht="15" customHeight="1">
      <c r="A251" s="491" t="s">
        <v>25883</v>
      </c>
      <c r="B251" s="525">
        <v>1.2</v>
      </c>
      <c r="C251" s="525">
        <v>1.1499999999999999</v>
      </c>
      <c r="D251" s="521"/>
      <c r="E251" s="521"/>
      <c r="F251" s="521"/>
      <c r="G251" s="525"/>
      <c r="H251" s="525"/>
      <c r="I251" s="525"/>
      <c r="J251" s="525">
        <f>B251*C251</f>
        <v>1.38</v>
      </c>
      <c r="K251" s="461"/>
      <c r="L251" s="462"/>
      <c r="M251" s="462"/>
      <c r="N251" s="462"/>
    </row>
    <row r="252" spans="1:14" s="182" customFormat="1" ht="36" customHeight="1">
      <c r="A252" s="491" t="s">
        <v>25882</v>
      </c>
      <c r="B252" s="525">
        <v>4.8</v>
      </c>
      <c r="C252" s="525">
        <v>2.8</v>
      </c>
      <c r="D252" s="521">
        <f>(0.6*2.1)+(0.6*0.6)</f>
        <v>1.62</v>
      </c>
      <c r="E252" s="521"/>
      <c r="F252" s="521"/>
      <c r="G252" s="525"/>
      <c r="H252" s="525"/>
      <c r="I252" s="525"/>
      <c r="J252" s="525">
        <f>(B252*C252)-D252</f>
        <v>11.82</v>
      </c>
      <c r="K252" s="461"/>
      <c r="L252" s="462"/>
      <c r="M252" s="462"/>
      <c r="N252" s="462"/>
    </row>
    <row r="253" spans="1:14" s="182" customFormat="1" ht="19.5" customHeight="1">
      <c r="A253" s="485" t="s">
        <v>3687</v>
      </c>
      <c r="B253" s="691" t="str">
        <f>INDEX(ORCAMENTO!$E:$E,MATCH(A253,ORCAMENTO!$B:$B,0))</f>
        <v>Fundo Selador Acrílico, Aplicação Manual Em Parede, Uma Demão. Af_04/2023</v>
      </c>
      <c r="C253" s="691"/>
      <c r="D253" s="691"/>
      <c r="E253" s="691"/>
      <c r="F253" s="691"/>
      <c r="G253" s="691"/>
      <c r="H253" s="691"/>
      <c r="I253" s="486" t="str">
        <f>INDEX(ORCAMENTO!$F:$F,MATCH(A253,ORCAMENTO!$B:$B,0))</f>
        <v>m2</v>
      </c>
      <c r="J253" s="487">
        <f>ROUND(SUM(J255:J257),2)</f>
        <v>80.849999999999994</v>
      </c>
      <c r="K253" s="461"/>
      <c r="L253" s="462"/>
      <c r="M253" s="462"/>
      <c r="N253" s="462"/>
    </row>
    <row r="254" spans="1:14" s="182" customFormat="1" ht="28.5" customHeight="1">
      <c r="A254" s="488" t="s">
        <v>673</v>
      </c>
      <c r="B254" s="488" t="s">
        <v>25860</v>
      </c>
      <c r="C254" s="488" t="s">
        <v>11943</v>
      </c>
      <c r="D254" s="489" t="s">
        <v>25859</v>
      </c>
      <c r="E254" s="489" t="s">
        <v>25865</v>
      </c>
      <c r="F254" s="518" t="s">
        <v>25861</v>
      </c>
      <c r="G254" s="489" t="s">
        <v>25862</v>
      </c>
      <c r="H254" s="489" t="s">
        <v>24151</v>
      </c>
      <c r="I254" s="489" t="s">
        <v>25864</v>
      </c>
      <c r="J254" s="490"/>
      <c r="K254" s="700"/>
      <c r="L254" s="701"/>
      <c r="M254" s="701"/>
      <c r="N254" s="701"/>
    </row>
    <row r="255" spans="1:14" ht="21" customHeight="1">
      <c r="A255" s="491" t="s">
        <v>25955</v>
      </c>
      <c r="B255" s="525">
        <f>6.55+3+6.55+3</f>
        <v>19.100000000000001</v>
      </c>
      <c r="C255" s="525">
        <v>2.8</v>
      </c>
      <c r="D255" s="527">
        <f>B255*C255</f>
        <v>53.480000000000004</v>
      </c>
      <c r="E255" s="522">
        <f>((1.5*1)*2)+((0.8*2.1)*2)+(1*2.55)</f>
        <v>8.91</v>
      </c>
      <c r="F255" s="522"/>
      <c r="G255" s="525"/>
      <c r="H255" s="526"/>
      <c r="I255" s="527">
        <f>2.63</f>
        <v>2.63</v>
      </c>
      <c r="J255" s="527">
        <f>D255-(E255+I255)</f>
        <v>41.940000000000005</v>
      </c>
    </row>
    <row r="256" spans="1:14" s="182" customFormat="1" ht="36" customHeight="1">
      <c r="A256" s="491" t="s">
        <v>25940</v>
      </c>
      <c r="B256" s="525">
        <f>3+2.75+3+2.75</f>
        <v>11.5</v>
      </c>
      <c r="C256" s="525">
        <v>2.8</v>
      </c>
      <c r="D256" s="527">
        <f>B256*C256</f>
        <v>32.199999999999996</v>
      </c>
      <c r="E256" s="522">
        <f>(1.5*1)*(0.7*2.1)</f>
        <v>2.2050000000000001</v>
      </c>
      <c r="F256" s="522"/>
      <c r="G256" s="525"/>
      <c r="H256" s="526"/>
      <c r="I256" s="525"/>
      <c r="J256" s="527">
        <f>D256-E256</f>
        <v>29.994999999999997</v>
      </c>
      <c r="K256" s="700"/>
      <c r="L256" s="701"/>
      <c r="M256" s="701"/>
      <c r="N256" s="701"/>
    </row>
    <row r="257" spans="1:10" ht="15" customHeight="1">
      <c r="A257" s="491" t="s">
        <v>25941</v>
      </c>
      <c r="B257" s="525">
        <f>1.4+1+1.4+1</f>
        <v>4.8</v>
      </c>
      <c r="C257" s="525">
        <v>2.8</v>
      </c>
      <c r="D257" s="527">
        <f>B257*C257</f>
        <v>13.44</v>
      </c>
      <c r="E257" s="522">
        <f>(0.7*2.1)+(1*2.55)+(0.6*2.1)</f>
        <v>5.2799999999999994</v>
      </c>
      <c r="F257" s="522"/>
      <c r="G257" s="525">
        <f>0.15*(2.1+0.8+2.1)</f>
        <v>0.75</v>
      </c>
      <c r="H257" s="526"/>
      <c r="I257" s="525"/>
      <c r="J257" s="527">
        <f>(D257-E257)+G257</f>
        <v>8.91</v>
      </c>
    </row>
    <row r="258" spans="1:10" ht="22.5" customHeight="1">
      <c r="A258" s="485" t="s">
        <v>11946</v>
      </c>
      <c r="B258" s="688" t="str">
        <f>INDEX(ORCAMENTO!$E:$E,MATCH(A258,ORCAMENTO!$B:$B,0))</f>
        <v>Pintura Látex Acrílica Premium, Aplicação Manual Em Paredes, Duas Demãos. Af_04/2023</v>
      </c>
      <c r="C258" s="689"/>
      <c r="D258" s="689"/>
      <c r="E258" s="689"/>
      <c r="F258" s="689"/>
      <c r="G258" s="689"/>
      <c r="H258" s="690"/>
      <c r="I258" s="486" t="str">
        <f>INDEX(ORCAMENTO!$F:$F,MATCH(A258,ORCAMENTO!$B:$B,0))</f>
        <v>m2</v>
      </c>
      <c r="J258" s="487">
        <f>ROUND(SUM(J260:J262),2)</f>
        <v>80.849999999999994</v>
      </c>
    </row>
    <row r="259" spans="1:10" ht="29.25" customHeight="1">
      <c r="A259" s="488" t="s">
        <v>673</v>
      </c>
      <c r="B259" s="488" t="s">
        <v>25860</v>
      </c>
      <c r="C259" s="488" t="s">
        <v>11943</v>
      </c>
      <c r="D259" s="489" t="s">
        <v>25859</v>
      </c>
      <c r="E259" s="489" t="s">
        <v>25865</v>
      </c>
      <c r="F259" s="518" t="s">
        <v>25861</v>
      </c>
      <c r="G259" s="489" t="s">
        <v>25862</v>
      </c>
      <c r="H259" s="489" t="s">
        <v>24151</v>
      </c>
      <c r="I259" s="489" t="s">
        <v>25864</v>
      </c>
      <c r="J259" s="490"/>
    </row>
    <row r="260" spans="1:10" ht="21" customHeight="1">
      <c r="A260" s="491" t="s">
        <v>25955</v>
      </c>
      <c r="B260" s="525">
        <f>6.55+3+6.55+3</f>
        <v>19.100000000000001</v>
      </c>
      <c r="C260" s="525">
        <v>2.8</v>
      </c>
      <c r="D260" s="527">
        <f>B260*C260</f>
        <v>53.480000000000004</v>
      </c>
      <c r="E260" s="522">
        <f>((1.5*1)*2)+((0.8*2.1)*2)+(1*2.55)</f>
        <v>8.91</v>
      </c>
      <c r="F260" s="522"/>
      <c r="G260" s="525"/>
      <c r="H260" s="526"/>
      <c r="I260" s="527">
        <f>2.63</f>
        <v>2.63</v>
      </c>
      <c r="J260" s="527">
        <f>D260-(E260+I260)</f>
        <v>41.940000000000005</v>
      </c>
    </row>
    <row r="261" spans="1:10" ht="15" customHeight="1">
      <c r="A261" s="491" t="s">
        <v>25940</v>
      </c>
      <c r="B261" s="525">
        <f>3+2.75+3+2.75</f>
        <v>11.5</v>
      </c>
      <c r="C261" s="525">
        <v>2.8</v>
      </c>
      <c r="D261" s="527">
        <f>B261*C261</f>
        <v>32.199999999999996</v>
      </c>
      <c r="E261" s="522">
        <f>(1.5*1)*(0.7*2.1)</f>
        <v>2.2050000000000001</v>
      </c>
      <c r="F261" s="522"/>
      <c r="G261" s="525"/>
      <c r="H261" s="526"/>
      <c r="I261" s="525"/>
      <c r="J261" s="527">
        <f>D261-E261</f>
        <v>29.994999999999997</v>
      </c>
    </row>
    <row r="262" spans="1:10" ht="15" customHeight="1">
      <c r="A262" s="491" t="s">
        <v>25941</v>
      </c>
      <c r="B262" s="525">
        <f>1.4+1+1.4+1</f>
        <v>4.8</v>
      </c>
      <c r="C262" s="525">
        <v>2.8</v>
      </c>
      <c r="D262" s="527">
        <f>B262*C262</f>
        <v>13.44</v>
      </c>
      <c r="E262" s="522">
        <f>(0.7*2.1)+(1*2.55)+(0.6*2.1)</f>
        <v>5.2799999999999994</v>
      </c>
      <c r="F262" s="522"/>
      <c r="G262" s="525">
        <f>0.15*(2.1+0.8+2.1)</f>
        <v>0.75</v>
      </c>
      <c r="H262" s="526"/>
      <c r="I262" s="525"/>
      <c r="J262" s="527">
        <f>(D262-E262)+G262</f>
        <v>8.91</v>
      </c>
    </row>
    <row r="263" spans="1:10" ht="15" customHeight="1">
      <c r="A263" s="485" t="s">
        <v>3688</v>
      </c>
      <c r="B263" s="688" t="str">
        <f>INDEX(ORCAMENTO!$E:$E,MATCH(A263,ORCAMENTO!$B:$B,0))</f>
        <v>Fundo Selador Acrílico, Aplicação Manual Em Teto, Uma Demão. Af_04/2023</v>
      </c>
      <c r="C263" s="689"/>
      <c r="D263" s="689"/>
      <c r="E263" s="689"/>
      <c r="F263" s="689"/>
      <c r="G263" s="689"/>
      <c r="H263" s="690"/>
      <c r="I263" s="486" t="str">
        <f>INDEX(ORCAMENTO!$F:$F,MATCH(A263,ORCAMENTO!$B:$B,0))</f>
        <v>m2</v>
      </c>
      <c r="J263" s="487">
        <f>ROUND(SUM(J265),2)</f>
        <v>34.75</v>
      </c>
    </row>
    <row r="264" spans="1:10" ht="30" customHeight="1">
      <c r="A264" s="488" t="s">
        <v>673</v>
      </c>
      <c r="B264" s="488"/>
      <c r="C264" s="488"/>
      <c r="D264" s="489" t="s">
        <v>25957</v>
      </c>
      <c r="E264" s="489" t="s">
        <v>25956</v>
      </c>
      <c r="F264" s="518"/>
      <c r="G264" s="489"/>
      <c r="H264" s="489"/>
      <c r="I264" s="489"/>
      <c r="J264" s="490"/>
    </row>
    <row r="265" spans="1:10" ht="15" customHeight="1">
      <c r="A265" s="491" t="s">
        <v>25942</v>
      </c>
      <c r="B265" s="525"/>
      <c r="C265" s="525"/>
      <c r="D265" s="527">
        <f>9+10.65+8.25+1.4+3.5</f>
        <v>32.799999999999997</v>
      </c>
      <c r="E265" s="522">
        <f>3*(0.25+0.15+0.25)</f>
        <v>1.9500000000000002</v>
      </c>
      <c r="F265" s="522"/>
      <c r="G265" s="525"/>
      <c r="H265" s="526"/>
      <c r="I265" s="527"/>
      <c r="J265" s="527">
        <f>D265+E265</f>
        <v>34.75</v>
      </c>
    </row>
    <row r="266" spans="1:10" ht="15" customHeight="1">
      <c r="A266" s="485" t="s">
        <v>3689</v>
      </c>
      <c r="B266" s="688" t="str">
        <f>INDEX(ORCAMENTO!$E:$E,MATCH(A266,ORCAMENTO!$B:$B,0))</f>
        <v>Pintura Látex Acrílica Premium, Aplicação Manual Em Teto, Duas Demãos. Af_04/2023</v>
      </c>
      <c r="C266" s="689"/>
      <c r="D266" s="689"/>
      <c r="E266" s="689"/>
      <c r="F266" s="689"/>
      <c r="G266" s="689"/>
      <c r="H266" s="690"/>
      <c r="I266" s="486" t="str">
        <f>INDEX(ORCAMENTO!$F:$F,MATCH(A266,ORCAMENTO!$B:$B,0))</f>
        <v>m2</v>
      </c>
      <c r="J266" s="487">
        <f>ROUND(SUM(J268:J268),2)</f>
        <v>34.75</v>
      </c>
    </row>
    <row r="267" spans="1:10" ht="46.5" customHeight="1">
      <c r="A267" s="488" t="s">
        <v>673</v>
      </c>
      <c r="B267" s="488"/>
      <c r="C267" s="488"/>
      <c r="D267" s="489" t="s">
        <v>25859</v>
      </c>
      <c r="E267" s="489" t="s">
        <v>25956</v>
      </c>
      <c r="F267" s="518"/>
      <c r="G267" s="489"/>
      <c r="H267" s="489"/>
      <c r="I267" s="489"/>
      <c r="J267" s="490"/>
    </row>
    <row r="268" spans="1:10" ht="15" customHeight="1">
      <c r="A268" s="491" t="s">
        <v>25942</v>
      </c>
      <c r="B268" s="525"/>
      <c r="C268" s="525"/>
      <c r="D268" s="527">
        <f>9+10.65+8.25+1.4+3.5</f>
        <v>32.799999999999997</v>
      </c>
      <c r="E268" s="522">
        <f>3*(0.25+0.15+0.25)</f>
        <v>1.9500000000000002</v>
      </c>
      <c r="F268" s="522"/>
      <c r="G268" s="525"/>
      <c r="H268" s="526"/>
      <c r="I268" s="527"/>
      <c r="J268" s="527">
        <f>D268+E268</f>
        <v>34.75</v>
      </c>
    </row>
    <row r="269" spans="1:10" ht="24" customHeight="1">
      <c r="A269" s="485" t="s">
        <v>3690</v>
      </c>
      <c r="B269" s="688" t="str">
        <f>INDEX(ORCAMENTO!$E:$E,MATCH(A269,ORCAMENTO!$B:$B,0))</f>
        <v>Aplicação Manual De Tinta Látex Acrílica Em Parede Externas De Casas, Duas Demãos. Af_03/2024</v>
      </c>
      <c r="C269" s="689"/>
      <c r="D269" s="689"/>
      <c r="E269" s="689"/>
      <c r="F269" s="689"/>
      <c r="G269" s="689"/>
      <c r="H269" s="690"/>
      <c r="I269" s="486" t="str">
        <f>INDEX(ORCAMENTO!$F:$F,MATCH(A269,ORCAMENTO!$B:$B,0))</f>
        <v>m2</v>
      </c>
      <c r="J269" s="487">
        <f>ROUND(SUM(J271:J274),2)</f>
        <v>114.76</v>
      </c>
    </row>
    <row r="270" spans="1:10" ht="27" customHeight="1">
      <c r="A270" s="488" t="s">
        <v>673</v>
      </c>
      <c r="B270" s="488" t="s">
        <v>25860</v>
      </c>
      <c r="C270" s="488" t="s">
        <v>11943</v>
      </c>
      <c r="D270" s="489" t="s">
        <v>25859</v>
      </c>
      <c r="E270" s="489" t="s">
        <v>25865</v>
      </c>
      <c r="F270" s="530" t="s">
        <v>25943</v>
      </c>
      <c r="G270" s="489" t="s">
        <v>24151</v>
      </c>
      <c r="H270" s="489"/>
      <c r="I270" s="489"/>
      <c r="J270" s="490"/>
    </row>
    <row r="271" spans="1:10" ht="15" customHeight="1">
      <c r="A271" s="491" t="s">
        <v>25863</v>
      </c>
      <c r="B271" s="525">
        <f>6.45+6.85+4.85+3.8+1.6+3.05</f>
        <v>26.6</v>
      </c>
      <c r="C271" s="525">
        <f>2.85+0.12</f>
        <v>2.97</v>
      </c>
      <c r="D271" s="527">
        <f>B271*C271</f>
        <v>79.00200000000001</v>
      </c>
      <c r="E271" s="522">
        <f>((0.8*2.1)*2)+((1.5*1)*3)+(0.6*0.6)</f>
        <v>8.2200000000000006</v>
      </c>
      <c r="F271" s="522">
        <f>1.2*1.15</f>
        <v>1.38</v>
      </c>
      <c r="G271" s="525"/>
      <c r="H271" s="526"/>
      <c r="I271" s="527"/>
      <c r="J271" s="527">
        <f>D271-(E271+F271)</f>
        <v>69.402000000000015</v>
      </c>
    </row>
    <row r="272" spans="1:10" ht="15" customHeight="1">
      <c r="A272" s="491" t="s">
        <v>25953</v>
      </c>
      <c r="B272" s="525"/>
      <c r="C272" s="525"/>
      <c r="D272" s="527">
        <f>1.49+3.95+1.3+3.98</f>
        <v>10.72</v>
      </c>
      <c r="E272" s="527"/>
      <c r="F272" s="522"/>
      <c r="G272" s="525"/>
      <c r="H272" s="531"/>
      <c r="I272" s="525"/>
      <c r="J272" s="527">
        <f>D272</f>
        <v>10.72</v>
      </c>
    </row>
    <row r="273" spans="1:10" ht="34.5" customHeight="1">
      <c r="A273" s="491" t="s">
        <v>25954</v>
      </c>
      <c r="B273" s="525"/>
      <c r="C273" s="525"/>
      <c r="D273" s="527">
        <f>0.63+1.23+3.95+2.63</f>
        <v>8.4400000000000013</v>
      </c>
      <c r="E273" s="522">
        <f>0.7*0.6</f>
        <v>0.42</v>
      </c>
      <c r="F273" s="522"/>
      <c r="G273" s="525"/>
      <c r="H273" s="531"/>
      <c r="I273" s="525"/>
      <c r="J273" s="527">
        <f>D273-E273</f>
        <v>8.0200000000000014</v>
      </c>
    </row>
    <row r="274" spans="1:10" ht="15" customHeight="1">
      <c r="A274" s="491" t="s">
        <v>26055</v>
      </c>
      <c r="B274" s="525">
        <f>7.86+0.81+1.67</f>
        <v>10.34</v>
      </c>
      <c r="C274" s="525">
        <v>2.2000000000000002</v>
      </c>
      <c r="D274" s="527">
        <f>C274*B274</f>
        <v>22.748000000000001</v>
      </c>
      <c r="E274" s="522">
        <f>(0.8*2.2)+(1.95*1.2)+(4.45*1.2)</f>
        <v>9.44</v>
      </c>
      <c r="F274" s="522">
        <f>D274-E274</f>
        <v>13.308000000000002</v>
      </c>
      <c r="G274" s="525">
        <v>2</v>
      </c>
      <c r="H274" s="531"/>
      <c r="I274" s="525"/>
      <c r="J274" s="527">
        <f>F274*G274</f>
        <v>26.616000000000003</v>
      </c>
    </row>
    <row r="275" spans="1:10" ht="15" customHeight="1">
      <c r="A275" s="485" t="s">
        <v>3691</v>
      </c>
      <c r="B275" s="688" t="str">
        <f>INDEX(ORCAMENTO!$E:$E,MATCH(A275,ORCAMENTO!$B:$B,0))</f>
        <v>Aplicação Manual De Fundo Selador Acrílico Em Paredes Externas De Casas. Af_03/2024</v>
      </c>
      <c r="C275" s="689"/>
      <c r="D275" s="689"/>
      <c r="E275" s="689"/>
      <c r="F275" s="689"/>
      <c r="G275" s="689"/>
      <c r="H275" s="690"/>
      <c r="I275" s="486" t="str">
        <f>INDEX(ORCAMENTO!$F:$F,MATCH(A275,ORCAMENTO!$B:$B,0))</f>
        <v>m2</v>
      </c>
      <c r="J275" s="487">
        <f>ROUND(SUM(J277:J280),2)</f>
        <v>116.89</v>
      </c>
    </row>
    <row r="276" spans="1:10" ht="24.75" customHeight="1">
      <c r="A276" s="488" t="s">
        <v>673</v>
      </c>
      <c r="B276" s="488" t="s">
        <v>25860</v>
      </c>
      <c r="C276" s="488" t="s">
        <v>11943</v>
      </c>
      <c r="D276" s="489" t="s">
        <v>25859</v>
      </c>
      <c r="E276" s="489" t="s">
        <v>25865</v>
      </c>
      <c r="F276" s="530" t="s">
        <v>25943</v>
      </c>
      <c r="G276" s="489" t="s">
        <v>24151</v>
      </c>
      <c r="H276" s="489"/>
      <c r="I276" s="489"/>
      <c r="J276" s="490"/>
    </row>
    <row r="277" spans="1:10" ht="15" customHeight="1">
      <c r="A277" s="491" t="s">
        <v>25863</v>
      </c>
      <c r="B277" s="525">
        <f>6.45+6.85+4.85+3.8+1.6+3.05</f>
        <v>26.6</v>
      </c>
      <c r="C277" s="525">
        <f>2.85+0.12</f>
        <v>2.97</v>
      </c>
      <c r="D277" s="527">
        <f>B277*C277</f>
        <v>79.00200000000001</v>
      </c>
      <c r="E277" s="522">
        <f>((0.8*2.1)*2)+((1.5*1)*3)+(0.6*0.6)</f>
        <v>8.2200000000000006</v>
      </c>
      <c r="F277" s="522">
        <f>1.2*1.15</f>
        <v>1.38</v>
      </c>
      <c r="G277" s="525"/>
      <c r="H277" s="526"/>
      <c r="I277" s="527"/>
      <c r="J277" s="527">
        <f>D277-(E277+F277)</f>
        <v>69.402000000000015</v>
      </c>
    </row>
    <row r="278" spans="1:10" ht="15" customHeight="1">
      <c r="A278" s="491" t="s">
        <v>25953</v>
      </c>
      <c r="B278" s="525"/>
      <c r="C278" s="525"/>
      <c r="D278" s="527">
        <f>1.49+3.95+1.3+3.98</f>
        <v>10.72</v>
      </c>
      <c r="E278" s="527"/>
      <c r="F278" s="522"/>
      <c r="G278" s="525"/>
      <c r="H278" s="531"/>
      <c r="I278" s="525"/>
      <c r="J278" s="527">
        <f>D278</f>
        <v>10.72</v>
      </c>
    </row>
    <row r="279" spans="1:10" ht="30" customHeight="1">
      <c r="A279" s="491" t="s">
        <v>25954</v>
      </c>
      <c r="B279" s="525"/>
      <c r="C279" s="525"/>
      <c r="D279" s="527">
        <f>0.63+1.23+3.95+2.63</f>
        <v>8.4400000000000013</v>
      </c>
      <c r="E279" s="522">
        <f>0.7*0.6</f>
        <v>0.42</v>
      </c>
      <c r="F279" s="522"/>
      <c r="G279" s="525"/>
      <c r="H279" s="531"/>
      <c r="I279" s="525"/>
      <c r="J279" s="527">
        <f>D279-E279</f>
        <v>8.0200000000000014</v>
      </c>
    </row>
    <row r="280" spans="1:10" ht="15" customHeight="1">
      <c r="A280" s="491" t="s">
        <v>26055</v>
      </c>
      <c r="B280" s="525">
        <f>7.86+0.81+1.67</f>
        <v>10.34</v>
      </c>
      <c r="C280" s="525">
        <v>2.2000000000000002</v>
      </c>
      <c r="D280" s="527">
        <f>C280*B280</f>
        <v>22.748000000000001</v>
      </c>
      <c r="E280" s="522">
        <f>(1.2*3.81)+(0.8*2.2)+(1.7*1.2)</f>
        <v>8.3719999999999999</v>
      </c>
      <c r="F280" s="522">
        <f>D280-E280</f>
        <v>14.376000000000001</v>
      </c>
      <c r="G280" s="525">
        <v>2</v>
      </c>
      <c r="H280" s="531"/>
      <c r="I280" s="525"/>
      <c r="J280" s="527">
        <f>F280*G280</f>
        <v>28.752000000000002</v>
      </c>
    </row>
    <row r="281" spans="1:10" ht="15" customHeight="1">
      <c r="A281" s="485" t="s">
        <v>3692</v>
      </c>
      <c r="B281" s="691" t="str">
        <f>INDEX(ORCAMENTO!$E:$E,MATCH(A281,ORCAMENTO!$B:$B,0))</f>
        <v>Pintura Verniz (Incolor) Alquídico Em Madeira, Uso Interno E Externo, 2 Demãos. Af_01/2021</v>
      </c>
      <c r="C281" s="691"/>
      <c r="D281" s="691"/>
      <c r="E281" s="691"/>
      <c r="F281" s="691"/>
      <c r="G281" s="691"/>
      <c r="H281" s="691"/>
      <c r="I281" s="486" t="str">
        <f>INDEX(ORCAMENTO!$F:$F,MATCH(A281,ORCAMENTO!$B:$B,0))</f>
        <v>m2</v>
      </c>
      <c r="J281" s="487">
        <f>ROUND(SUM(J283:J286),2)</f>
        <v>17.11</v>
      </c>
    </row>
    <row r="282" spans="1:10" ht="15" customHeight="1">
      <c r="A282" s="488" t="s">
        <v>673</v>
      </c>
      <c r="B282" s="489" t="s">
        <v>11942</v>
      </c>
      <c r="C282" s="489" t="s">
        <v>11943</v>
      </c>
      <c r="D282" s="489" t="s">
        <v>25884</v>
      </c>
      <c r="E282" s="488" t="s">
        <v>25885</v>
      </c>
      <c r="F282" s="488" t="s">
        <v>24150</v>
      </c>
      <c r="G282" s="488"/>
      <c r="H282" s="488"/>
      <c r="I282" s="488"/>
      <c r="J282" s="490"/>
    </row>
    <row r="283" spans="1:10" ht="15" customHeight="1">
      <c r="A283" s="491" t="s">
        <v>25886</v>
      </c>
      <c r="B283" s="525">
        <v>0.8</v>
      </c>
      <c r="C283" s="525">
        <v>2.1</v>
      </c>
      <c r="D283" s="525">
        <f>0.15*(2.1+0.8+2.1)</f>
        <v>0.75</v>
      </c>
      <c r="E283" s="525">
        <f>(0.05*(2.1+0.8+2.1))*2</f>
        <v>0.5</v>
      </c>
      <c r="F283" s="525">
        <v>2</v>
      </c>
      <c r="G283" s="525"/>
      <c r="H283" s="525"/>
      <c r="I283" s="525"/>
      <c r="J283" s="525">
        <f>(B283*C283*F283)+D283+E283</f>
        <v>4.6100000000000003</v>
      </c>
    </row>
    <row r="284" spans="1:10" ht="15" customHeight="1">
      <c r="A284" s="491" t="s">
        <v>25887</v>
      </c>
      <c r="B284" s="525">
        <v>0.8</v>
      </c>
      <c r="C284" s="525">
        <v>2.1</v>
      </c>
      <c r="D284" s="525">
        <f>0.15*(2.1+0.8+2.1)</f>
        <v>0.75</v>
      </c>
      <c r="E284" s="525">
        <f>(0.05*(2.1+0.8+2.1))*2</f>
        <v>0.5</v>
      </c>
      <c r="F284" s="525">
        <v>2</v>
      </c>
      <c r="G284" s="525"/>
      <c r="H284" s="525"/>
      <c r="I284" s="525"/>
      <c r="J284" s="525">
        <f t="shared" ref="J284:J286" si="19">(B284*C284*F284)+D284+E284</f>
        <v>4.6100000000000003</v>
      </c>
    </row>
    <row r="285" spans="1:10" ht="30" customHeight="1">
      <c r="A285" s="491" t="s">
        <v>25888</v>
      </c>
      <c r="B285" s="525">
        <v>0.7</v>
      </c>
      <c r="C285" s="525">
        <v>2.1</v>
      </c>
      <c r="D285" s="527">
        <f>0.15*(2.1+0.7+2.1)</f>
        <v>0.73499999999999999</v>
      </c>
      <c r="E285" s="525">
        <f>(0.05*(2.1+0.7+2.1))*2</f>
        <v>0.49000000000000005</v>
      </c>
      <c r="F285" s="525">
        <v>2</v>
      </c>
      <c r="G285" s="525"/>
      <c r="H285" s="525"/>
      <c r="I285" s="525"/>
      <c r="J285" s="525">
        <f t="shared" si="19"/>
        <v>4.165</v>
      </c>
    </row>
    <row r="286" spans="1:10" ht="15" customHeight="1">
      <c r="A286" s="491" t="s">
        <v>25889</v>
      </c>
      <c r="B286" s="525">
        <v>0.6</v>
      </c>
      <c r="C286" s="525">
        <v>2.1</v>
      </c>
      <c r="D286" s="525">
        <f>0.15*(2.1+0.6+2.1)</f>
        <v>0.72000000000000008</v>
      </c>
      <c r="E286" s="525">
        <f>(0.05*(2.1+0.6+2.1))*2</f>
        <v>0.48000000000000009</v>
      </c>
      <c r="F286" s="525">
        <v>2</v>
      </c>
      <c r="G286" s="525"/>
      <c r="H286" s="525"/>
      <c r="I286" s="525"/>
      <c r="J286" s="525">
        <f t="shared" si="19"/>
        <v>3.72</v>
      </c>
    </row>
    <row r="287" spans="1:10" ht="15" customHeight="1">
      <c r="A287" s="485" t="s">
        <v>3693</v>
      </c>
      <c r="B287" s="691" t="str">
        <f>INDEX(ORCAMENTO!$E:$E,MATCH(A287,ORCAMENTO!$B:$B,0))</f>
        <v>Pintura Sobre Metal, Aplicação Manual, Com Duas Demãos De Tinta Esmalte Sintético, Referência Suvinil, Coral Ou Metalatex, Inclusive Uma Demão De Fundo Anticorrosivo</v>
      </c>
      <c r="C287" s="691"/>
      <c r="D287" s="691"/>
      <c r="E287" s="691"/>
      <c r="F287" s="691"/>
      <c r="G287" s="691"/>
      <c r="H287" s="691"/>
      <c r="I287" s="486" t="str">
        <f>INDEX(ORCAMENTO!$F:$F,MATCH(A287,ORCAMENTO!$B:$B,0))</f>
        <v>m2</v>
      </c>
      <c r="J287" s="487">
        <f>ROUND(SUM(J289),2)</f>
        <v>1.6</v>
      </c>
    </row>
    <row r="288" spans="1:10" ht="15" customHeight="1">
      <c r="A288" s="488" t="s">
        <v>673</v>
      </c>
      <c r="B288" s="489" t="s">
        <v>11942</v>
      </c>
      <c r="C288" s="489" t="s">
        <v>11943</v>
      </c>
      <c r="D288" s="489" t="s">
        <v>24150</v>
      </c>
      <c r="E288" s="488"/>
      <c r="F288" s="488"/>
      <c r="G288" s="488"/>
      <c r="H288" s="488"/>
      <c r="I288" s="488"/>
      <c r="J288" s="490"/>
    </row>
    <row r="289" spans="1:10 16384:16384" ht="15" customHeight="1">
      <c r="A289" s="491" t="s">
        <v>26058</v>
      </c>
      <c r="B289" s="525">
        <v>0.8</v>
      </c>
      <c r="C289" s="525">
        <v>1</v>
      </c>
      <c r="D289" s="525">
        <v>2</v>
      </c>
      <c r="E289" s="525"/>
      <c r="F289" s="525"/>
      <c r="G289" s="525"/>
      <c r="H289" s="525"/>
      <c r="I289" s="525"/>
      <c r="J289" s="525">
        <f>B289*C289*D289</f>
        <v>1.6</v>
      </c>
    </row>
    <row r="290" spans="1:10 16384:16384" ht="27" customHeight="1">
      <c r="A290" s="484">
        <v>8</v>
      </c>
      <c r="B290" s="695" t="str">
        <f>INDEX(ORCAMENTO!$E:$E,MATCH(A290,ORCAMENTO!$B:$B,0))</f>
        <v xml:space="preserve">COBERTURAS </v>
      </c>
      <c r="C290" s="696"/>
      <c r="D290" s="696"/>
      <c r="E290" s="696"/>
      <c r="F290" s="696"/>
      <c r="G290" s="696"/>
      <c r="H290" s="696"/>
      <c r="I290" s="696"/>
      <c r="J290" s="697"/>
    </row>
    <row r="291" spans="1:10 16384:16384" ht="40.5" customHeight="1">
      <c r="A291" s="485" t="s">
        <v>3695</v>
      </c>
      <c r="B291" s="691" t="str">
        <f>INDEX(ORCAMENTO!$E:$E,MATCH(A291,ORCAMENTO!$B:$B,0))</f>
        <v>Trama De Madeira Composta Por Terças Para Telhados De Até 2 Águas Para Telha Estrutural De Fibrocimento, Incluso Transporte Vertical. Af_07/2019</v>
      </c>
      <c r="C291" s="691"/>
      <c r="D291" s="691"/>
      <c r="E291" s="691"/>
      <c r="F291" s="691"/>
      <c r="G291" s="691"/>
      <c r="H291" s="691"/>
      <c r="I291" s="486" t="str">
        <f>INDEX(ORCAMENTO!$F:$F,MATCH(A291,ORCAMENTO!$B:$B,0))</f>
        <v>m2</v>
      </c>
      <c r="J291" s="487">
        <f>ROUND(SUM(J293:J294),2)</f>
        <v>49</v>
      </c>
    </row>
    <row r="292" spans="1:10 16384:16384" ht="26.25" customHeight="1">
      <c r="A292" s="488" t="s">
        <v>673</v>
      </c>
      <c r="B292" s="489"/>
      <c r="C292" s="489"/>
      <c r="D292" s="489"/>
      <c r="E292" s="488"/>
      <c r="F292" s="488"/>
      <c r="G292" s="488"/>
      <c r="H292" s="488"/>
      <c r="I292" s="488"/>
      <c r="J292" s="490"/>
    </row>
    <row r="293" spans="1:10 16384:16384" ht="15" customHeight="1">
      <c r="A293" s="491" t="s">
        <v>25891</v>
      </c>
      <c r="B293" s="525"/>
      <c r="C293" s="525"/>
      <c r="D293" s="521"/>
      <c r="E293" s="521"/>
      <c r="F293" s="521"/>
      <c r="G293" s="525"/>
      <c r="H293" s="525"/>
      <c r="I293" s="525"/>
      <c r="J293" s="525">
        <f>22.93+19.14</f>
        <v>42.07</v>
      </c>
    </row>
    <row r="294" spans="1:10 16384:16384" ht="30" customHeight="1">
      <c r="A294" s="491" t="s">
        <v>25892</v>
      </c>
      <c r="B294" s="525"/>
      <c r="C294" s="525"/>
      <c r="D294" s="521"/>
      <c r="E294" s="521"/>
      <c r="F294" s="521"/>
      <c r="G294" s="525"/>
      <c r="H294" s="525"/>
      <c r="I294" s="525"/>
      <c r="J294" s="525">
        <f>2.1*3.3</f>
        <v>6.93</v>
      </c>
    </row>
    <row r="295" spans="1:10 16384:16384" ht="30" customHeight="1">
      <c r="A295" s="485" t="s">
        <v>3697</v>
      </c>
      <c r="B295" s="691" t="str">
        <f>INDEX(ORCAMENTO!$E:$E,MATCH(A295,ORCAMENTO!$B:$B,0))</f>
        <v>Telhamento Com Telha Ondulada De Fibrocimento E = 6 Mm, Com Recobrimento Lateral De 1/4 De Onda Para Telhado Com Inclinação Maior Que 10°, Com Até 2 Águas, Incluso Içamento. Af_07/2019</v>
      </c>
      <c r="C295" s="691"/>
      <c r="D295" s="691"/>
      <c r="E295" s="691"/>
      <c r="F295" s="691"/>
      <c r="G295" s="691"/>
      <c r="H295" s="691"/>
      <c r="I295" s="486" t="str">
        <f>INDEX(ORCAMENTO!$F:$F,MATCH(A295,ORCAMENTO!$B:$B,0))</f>
        <v>m2</v>
      </c>
      <c r="J295" s="487">
        <f>ROUND(SUM(J297:J298),2)</f>
        <v>49</v>
      </c>
    </row>
    <row r="296" spans="1:10 16384:16384" ht="15" customHeight="1">
      <c r="A296" s="488" t="s">
        <v>673</v>
      </c>
      <c r="B296" s="489"/>
      <c r="C296" s="489"/>
      <c r="D296" s="489"/>
      <c r="E296" s="488"/>
      <c r="F296" s="488"/>
      <c r="G296" s="488"/>
      <c r="H296" s="488"/>
      <c r="I296" s="488"/>
      <c r="J296" s="490"/>
    </row>
    <row r="297" spans="1:10 16384:16384" ht="15" customHeight="1">
      <c r="A297" s="491" t="s">
        <v>25891</v>
      </c>
      <c r="B297" s="525"/>
      <c r="C297" s="525"/>
      <c r="D297" s="521"/>
      <c r="E297" s="521"/>
      <c r="F297" s="521"/>
      <c r="G297" s="525"/>
      <c r="H297" s="525"/>
      <c r="I297" s="525"/>
      <c r="J297" s="525">
        <f>22.93+19.14</f>
        <v>42.07</v>
      </c>
    </row>
    <row r="298" spans="1:10 16384:16384" ht="17.25" customHeight="1">
      <c r="A298" s="491" t="s">
        <v>25892</v>
      </c>
      <c r="B298" s="525"/>
      <c r="C298" s="525"/>
      <c r="D298" s="521"/>
      <c r="E298" s="521"/>
      <c r="F298" s="521"/>
      <c r="G298" s="525"/>
      <c r="H298" s="525"/>
      <c r="I298" s="525"/>
      <c r="J298" s="525">
        <f>3.3*2.1</f>
        <v>6.93</v>
      </c>
    </row>
    <row r="299" spans="1:10 16384:16384" ht="15" customHeight="1">
      <c r="A299" s="485" t="s">
        <v>3706</v>
      </c>
      <c r="B299" s="691" t="str">
        <f>INDEX(ORCAMENTO!$E:$E,MATCH(A299,ORCAMENTO!$B:$B,0))</f>
        <v>Rufo Em Chapa De Aço Galvanizado Número 24, Corte De 25 Cm, Incluso Transporte Vertical. Af_07/2019</v>
      </c>
      <c r="C299" s="691"/>
      <c r="D299" s="691"/>
      <c r="E299" s="691"/>
      <c r="F299" s="691"/>
      <c r="G299" s="691"/>
      <c r="H299" s="691"/>
      <c r="I299" s="486" t="str">
        <f>INDEX(ORCAMENTO!$F:$F,MATCH(A299,ORCAMENTO!$B:$B,0))</f>
        <v>m</v>
      </c>
      <c r="J299" s="487">
        <f>ROUND(SUM(J301:J301),2)</f>
        <v>4.5</v>
      </c>
    </row>
    <row r="300" spans="1:10 16384:16384" ht="15" customHeight="1">
      <c r="A300" s="488" t="s">
        <v>673</v>
      </c>
      <c r="B300" s="489"/>
      <c r="C300" s="489"/>
      <c r="D300" s="489"/>
      <c r="E300" s="488"/>
      <c r="F300" s="488"/>
      <c r="G300" s="488"/>
      <c r="H300" s="488"/>
      <c r="I300" s="488"/>
      <c r="J300" s="490"/>
    </row>
    <row r="301" spans="1:10 16384:16384" ht="30" customHeight="1">
      <c r="A301" s="491" t="s">
        <v>25897</v>
      </c>
      <c r="B301" s="525"/>
      <c r="C301" s="525"/>
      <c r="D301" s="521"/>
      <c r="E301" s="521"/>
      <c r="F301" s="521"/>
      <c r="G301" s="525"/>
      <c r="H301" s="525"/>
      <c r="I301" s="525"/>
      <c r="J301" s="525">
        <f>2.8+1.7</f>
        <v>4.5</v>
      </c>
      <c r="XFD301" s="28">
        <f>SUM(A301:XFC301)</f>
        <v>4.5</v>
      </c>
    </row>
    <row r="302" spans="1:10 16384:16384" ht="22.5" customHeight="1">
      <c r="A302" s="484">
        <v>9</v>
      </c>
      <c r="B302" s="695" t="str">
        <f>INDEX(ORCAMENTO!$E:$E,MATCH(A302,ORCAMENTO!$B:$B,0))</f>
        <v>INSTALAÇÕES ELÉTRICAS</v>
      </c>
      <c r="C302" s="696"/>
      <c r="D302" s="696"/>
      <c r="E302" s="696"/>
      <c r="F302" s="696"/>
      <c r="G302" s="696"/>
      <c r="H302" s="696"/>
      <c r="I302" s="696"/>
      <c r="J302" s="697"/>
    </row>
    <row r="303" spans="1:10 16384:16384" ht="15" customHeight="1">
      <c r="A303" s="485" t="s">
        <v>3702</v>
      </c>
      <c r="B303" s="691" t="str">
        <f>INDEX(ORCAMENTO!$E:$E,MATCH(A303,ORCAMENTO!$B:$B,0))</f>
        <v>Poste De Concreto Duplo "T" (Dt) 7 Metros - 200 Dan, Fornecimento E Instalação</v>
      </c>
      <c r="C303" s="691"/>
      <c r="D303" s="691"/>
      <c r="E303" s="691"/>
      <c r="F303" s="691"/>
      <c r="G303" s="691"/>
      <c r="H303" s="691"/>
      <c r="I303" s="486" t="str">
        <f>INDEX(ORCAMENTO!$F:$F,MATCH(A303,ORCAMENTO!$B:$B,0))</f>
        <v>und</v>
      </c>
      <c r="J303" s="487">
        <f>ROUND(SUM(J305:J305),2)</f>
        <v>1</v>
      </c>
    </row>
    <row r="304" spans="1:10 16384:16384" ht="15" customHeight="1">
      <c r="A304" s="488" t="s">
        <v>673</v>
      </c>
      <c r="B304" s="489"/>
      <c r="C304" s="489"/>
      <c r="D304" s="489"/>
      <c r="E304" s="488"/>
      <c r="F304" s="488"/>
      <c r="G304" s="488"/>
      <c r="H304" s="488"/>
      <c r="I304" s="488"/>
      <c r="J304" s="490"/>
    </row>
    <row r="305" spans="1:10" ht="15" customHeight="1">
      <c r="A305" s="491" t="s">
        <v>32632</v>
      </c>
      <c r="B305" s="525"/>
      <c r="C305" s="525"/>
      <c r="D305" s="521"/>
      <c r="E305" s="521"/>
      <c r="F305" s="521"/>
      <c r="G305" s="525"/>
      <c r="H305" s="527"/>
      <c r="I305" s="525"/>
      <c r="J305" s="527">
        <v>1</v>
      </c>
    </row>
    <row r="306" spans="1:10" ht="15" customHeight="1">
      <c r="A306" s="485" t="s">
        <v>24447</v>
      </c>
      <c r="B306" s="691" t="str">
        <f>INDEX(ORCAMENTO!$E:$E,MATCH(A306,ORCAMENTO!$B:$B,0))</f>
        <v xml:space="preserve">Entrada De Energia Elétrica, Aérea, Monofásica, Com Caixa De Embutir, Cabo De 16 Mm2 E Disjuntor 63A (Não Incluso O Poste De Concreto). </v>
      </c>
      <c r="C306" s="691"/>
      <c r="D306" s="691"/>
      <c r="E306" s="691"/>
      <c r="F306" s="691"/>
      <c r="G306" s="691"/>
      <c r="H306" s="691"/>
      <c r="I306" s="486" t="str">
        <f>INDEX(ORCAMENTO!$F:$F,MATCH(A306,ORCAMENTO!$B:$B,0))</f>
        <v>und</v>
      </c>
      <c r="J306" s="487">
        <f>ROUND(SUM(J308:J308),2)</f>
        <v>1</v>
      </c>
    </row>
    <row r="307" spans="1:10" ht="15" customHeight="1">
      <c r="A307" s="488" t="s">
        <v>673</v>
      </c>
      <c r="B307" s="489"/>
      <c r="C307" s="489"/>
      <c r="D307" s="489"/>
      <c r="E307" s="488"/>
      <c r="F307" s="488"/>
      <c r="G307" s="488"/>
      <c r="H307" s="488"/>
      <c r="I307" s="488"/>
      <c r="J307" s="490"/>
    </row>
    <row r="308" spans="1:10" ht="15" customHeight="1">
      <c r="A308" s="491" t="s">
        <v>32635</v>
      </c>
      <c r="B308" s="525"/>
      <c r="C308" s="525"/>
      <c r="D308" s="521"/>
      <c r="E308" s="521"/>
      <c r="F308" s="521"/>
      <c r="G308" s="525"/>
      <c r="H308" s="527"/>
      <c r="I308" s="525"/>
      <c r="J308" s="527">
        <v>1</v>
      </c>
    </row>
    <row r="309" spans="1:10" ht="15" customHeight="1">
      <c r="A309" s="485" t="s">
        <v>25898</v>
      </c>
      <c r="B309" s="691" t="str">
        <f>INDEX(ORCAMENTO!$E:$E,MATCH(A309,ORCAMENTO!$B:$B,0))</f>
        <v>Quadro De Distribuição De Energia Em Pvc, De Embutir, Sem Barramento, Para 6 Disjuntores - Fornecimento E Instalação. Af_10/2020</v>
      </c>
      <c r="C309" s="691"/>
      <c r="D309" s="691"/>
      <c r="E309" s="691"/>
      <c r="F309" s="691"/>
      <c r="G309" s="691"/>
      <c r="H309" s="691"/>
      <c r="I309" s="486" t="str">
        <f>INDEX(ORCAMENTO!$F:$F,MATCH(A309,ORCAMENTO!$B:$B,0))</f>
        <v>un</v>
      </c>
      <c r="J309" s="487">
        <f>ROUND(SUM(J311:J311),2)</f>
        <v>1</v>
      </c>
    </row>
    <row r="310" spans="1:10" ht="15" customHeight="1">
      <c r="A310" s="488" t="s">
        <v>673</v>
      </c>
      <c r="B310" s="489"/>
      <c r="C310" s="489"/>
      <c r="D310" s="489"/>
      <c r="E310" s="488"/>
      <c r="F310" s="488"/>
      <c r="G310" s="488"/>
      <c r="H310" s="488"/>
      <c r="I310" s="488"/>
      <c r="J310" s="490"/>
    </row>
    <row r="311" spans="1:10" ht="15" customHeight="1">
      <c r="A311" s="491" t="s">
        <v>25899</v>
      </c>
      <c r="B311" s="525"/>
      <c r="C311" s="525"/>
      <c r="D311" s="521"/>
      <c r="E311" s="521"/>
      <c r="F311" s="521"/>
      <c r="G311" s="525"/>
      <c r="H311" s="527"/>
      <c r="I311" s="525"/>
      <c r="J311" s="527">
        <v>1</v>
      </c>
    </row>
    <row r="312" spans="1:10" ht="15" customHeight="1">
      <c r="A312" s="485" t="s">
        <v>25905</v>
      </c>
      <c r="B312" s="691" t="str">
        <f>INDEX(ORCAMENTO!$E:$E,MATCH(A312,ORCAMENTO!$B:$B,0))</f>
        <v>Disjuntor Monopolar Tipo Din, Corrente Nominal De 16A - Fornecimento E Instalação. Af_10/2020</v>
      </c>
      <c r="C312" s="691"/>
      <c r="D312" s="691"/>
      <c r="E312" s="691"/>
      <c r="F312" s="691"/>
      <c r="G312" s="691"/>
      <c r="H312" s="691"/>
      <c r="I312" s="486" t="str">
        <f>INDEX(ORCAMENTO!$F:$F,MATCH(A312,ORCAMENTO!$B:$B,0))</f>
        <v>un</v>
      </c>
      <c r="J312" s="487">
        <f>ROUND(SUM(J314:J314),2)</f>
        <v>1</v>
      </c>
    </row>
    <row r="313" spans="1:10" ht="15" customHeight="1">
      <c r="A313" s="488" t="s">
        <v>673</v>
      </c>
      <c r="B313" s="489"/>
      <c r="C313" s="489"/>
      <c r="D313" s="489"/>
      <c r="E313" s="488"/>
      <c r="F313" s="488"/>
      <c r="G313" s="488"/>
      <c r="H313" s="488"/>
      <c r="I313" s="488"/>
      <c r="J313" s="490"/>
    </row>
    <row r="314" spans="1:10" ht="20.25" customHeight="1">
      <c r="A314" s="491" t="s">
        <v>26064</v>
      </c>
      <c r="B314" s="525"/>
      <c r="C314" s="525"/>
      <c r="D314" s="521"/>
      <c r="E314" s="521"/>
      <c r="F314" s="521"/>
      <c r="G314" s="525"/>
      <c r="H314" s="527"/>
      <c r="I314" s="525"/>
      <c r="J314" s="527">
        <v>1</v>
      </c>
    </row>
    <row r="315" spans="1:10" ht="22.5" customHeight="1">
      <c r="A315" s="485" t="s">
        <v>25907</v>
      </c>
      <c r="B315" s="691" t="str">
        <f>INDEX(ORCAMENTO!$E:$E,MATCH(A315,ORCAMENTO!$B:$B,0))</f>
        <v>Disjuntor Monopolar Tipo Din, Corrente Nominal De 20A - Fornecimento E Instalação. Af_10/2020</v>
      </c>
      <c r="C315" s="691"/>
      <c r="D315" s="691"/>
      <c r="E315" s="691"/>
      <c r="F315" s="691"/>
      <c r="G315" s="691"/>
      <c r="H315" s="691"/>
      <c r="I315" s="486" t="str">
        <f>INDEX(ORCAMENTO!$F:$F,MATCH(A315,ORCAMENTO!$B:$B,0))</f>
        <v>un</v>
      </c>
      <c r="J315" s="487">
        <f>ROUND(SUM(J317:J317),2)</f>
        <v>1</v>
      </c>
    </row>
    <row r="316" spans="1:10" ht="15" customHeight="1">
      <c r="A316" s="488" t="s">
        <v>673</v>
      </c>
      <c r="B316" s="489"/>
      <c r="C316" s="489"/>
      <c r="D316" s="489"/>
      <c r="E316" s="488"/>
      <c r="F316" s="488"/>
      <c r="G316" s="488"/>
      <c r="H316" s="488"/>
      <c r="I316" s="488"/>
      <c r="J316" s="490"/>
    </row>
    <row r="317" spans="1:10" ht="18.75" customHeight="1">
      <c r="A317" s="491" t="s">
        <v>26063</v>
      </c>
      <c r="B317" s="525"/>
      <c r="C317" s="525"/>
      <c r="D317" s="521"/>
      <c r="E317" s="521"/>
      <c r="F317" s="521"/>
      <c r="G317" s="525"/>
      <c r="H317" s="527"/>
      <c r="I317" s="525"/>
      <c r="J317" s="527">
        <v>1</v>
      </c>
    </row>
    <row r="318" spans="1:10" ht="15" customHeight="1">
      <c r="A318" s="485" t="s">
        <v>26056</v>
      </c>
      <c r="B318" s="691" t="str">
        <f>INDEX(ORCAMENTO!$E:$E,MATCH(A318,ORCAMENTO!$B:$B,0))</f>
        <v>Disjuntor Monopolar Tipo Din, Corrente Nominal De 50A - Fornecimento E Instalação. Af_10/2020</v>
      </c>
      <c r="C318" s="691"/>
      <c r="D318" s="691"/>
      <c r="E318" s="691"/>
      <c r="F318" s="691"/>
      <c r="G318" s="691"/>
      <c r="H318" s="691"/>
      <c r="I318" s="486" t="str">
        <f>INDEX(ORCAMENTO!$F:$F,MATCH(A318,ORCAMENTO!$B:$B,0))</f>
        <v>un</v>
      </c>
      <c r="J318" s="487">
        <f>ROUND(SUM(J320:J320),2)</f>
        <v>1</v>
      </c>
    </row>
    <row r="319" spans="1:10" ht="15" customHeight="1">
      <c r="A319" s="488" t="s">
        <v>673</v>
      </c>
      <c r="B319" s="489"/>
      <c r="C319" s="489"/>
      <c r="D319" s="489"/>
      <c r="E319" s="488"/>
      <c r="F319" s="488"/>
      <c r="G319" s="488"/>
      <c r="H319" s="488"/>
      <c r="I319" s="488"/>
      <c r="J319" s="490"/>
    </row>
    <row r="320" spans="1:10" ht="18" customHeight="1">
      <c r="A320" s="491" t="s">
        <v>26062</v>
      </c>
      <c r="B320" s="525"/>
      <c r="C320" s="525"/>
      <c r="D320" s="521"/>
      <c r="E320" s="521"/>
      <c r="F320" s="521"/>
      <c r="G320" s="525"/>
      <c r="H320" s="527"/>
      <c r="I320" s="525"/>
      <c r="J320" s="527">
        <v>1</v>
      </c>
    </row>
    <row r="321" spans="1:10" ht="15" customHeight="1">
      <c r="A321" s="485" t="s">
        <v>26057</v>
      </c>
      <c r="B321" s="691" t="str">
        <f>INDEX(ORCAMENTO!$E:$E,MATCH(A321,ORCAMENTO!$B:$B,0))</f>
        <v>Mini-Disjuntor Monopolar 63A, Curva C, 5Ka, 127/220Vca, Referência Siemens, Ge, Schneider Ou Equivalente</v>
      </c>
      <c r="C321" s="691"/>
      <c r="D321" s="691"/>
      <c r="E321" s="691"/>
      <c r="F321" s="691"/>
      <c r="G321" s="691"/>
      <c r="H321" s="691"/>
      <c r="I321" s="486" t="str">
        <f>INDEX(ORCAMENTO!$F:$F,MATCH(A321,ORCAMENTO!$B:$B,0))</f>
        <v>und</v>
      </c>
      <c r="J321" s="487">
        <f>ROUND(SUM(J323:J323),2)</f>
        <v>1</v>
      </c>
    </row>
    <row r="322" spans="1:10" ht="15" customHeight="1">
      <c r="A322" s="488" t="s">
        <v>673</v>
      </c>
      <c r="B322" s="489"/>
      <c r="C322" s="489"/>
      <c r="D322" s="489"/>
      <c r="E322" s="488"/>
      <c r="F322" s="488"/>
      <c r="G322" s="488"/>
      <c r="H322" s="488"/>
      <c r="I322" s="488"/>
      <c r="J322" s="490"/>
    </row>
    <row r="323" spans="1:10" ht="15" customHeight="1">
      <c r="A323" s="491" t="s">
        <v>26061</v>
      </c>
      <c r="B323" s="525"/>
      <c r="C323" s="525"/>
      <c r="D323" s="521"/>
      <c r="E323" s="521"/>
      <c r="F323" s="521"/>
      <c r="G323" s="525"/>
      <c r="H323" s="527"/>
      <c r="I323" s="525"/>
      <c r="J323" s="527">
        <v>1</v>
      </c>
    </row>
    <row r="324" spans="1:10" ht="29.25" customHeight="1">
      <c r="A324" s="485" t="s">
        <v>26059</v>
      </c>
      <c r="B324" s="691" t="str">
        <f>INDEX(ORCAMENTO!$E:$E,MATCH(A324,ORCAMENTO!$B:$B,0))</f>
        <v>Ponto Elétrico De Iluminação, Com Interruptor Simples, Em Edificio Residencial Com Eletroduto Embutido Em Rasgos Nas Paredes, Incluso Tomada, Eletroduto, Cabo, Rasgo E Chumbamento (Não Incluso Luminaria E Lâmpada)</v>
      </c>
      <c r="C324" s="691"/>
      <c r="D324" s="691"/>
      <c r="E324" s="691"/>
      <c r="F324" s="691"/>
      <c r="G324" s="691"/>
      <c r="H324" s="691"/>
      <c r="I324" s="486" t="str">
        <f>INDEX(ORCAMENTO!$F:$F,MATCH(A324,ORCAMENTO!$B:$B,0))</f>
        <v>und</v>
      </c>
      <c r="J324" s="487">
        <f>ROUND(SUM(J326:J329),2)</f>
        <v>4</v>
      </c>
    </row>
    <row r="325" spans="1:10" ht="15" customHeight="1">
      <c r="A325" s="488" t="s">
        <v>673</v>
      </c>
      <c r="B325" s="489"/>
      <c r="C325" s="489"/>
      <c r="D325" s="489"/>
      <c r="E325" s="488"/>
      <c r="F325" s="488"/>
      <c r="G325" s="488"/>
      <c r="H325" s="488"/>
      <c r="I325" s="488"/>
      <c r="J325" s="490"/>
    </row>
    <row r="326" spans="1:10" ht="15" customHeight="1">
      <c r="A326" s="491" t="s">
        <v>25900</v>
      </c>
      <c r="B326" s="525"/>
      <c r="C326" s="525"/>
      <c r="D326" s="521"/>
      <c r="E326" s="521"/>
      <c r="F326" s="521"/>
      <c r="G326" s="525"/>
      <c r="H326" s="527"/>
      <c r="I326" s="525"/>
      <c r="J326" s="527">
        <v>1</v>
      </c>
    </row>
    <row r="327" spans="1:10" ht="21.75" customHeight="1">
      <c r="A327" s="491" t="s">
        <v>25901</v>
      </c>
      <c r="B327" s="525"/>
      <c r="C327" s="525"/>
      <c r="D327" s="521"/>
      <c r="E327" s="521"/>
      <c r="F327" s="521"/>
      <c r="G327" s="525"/>
      <c r="H327" s="527"/>
      <c r="I327" s="525"/>
      <c r="J327" s="527">
        <v>1</v>
      </c>
    </row>
    <row r="328" spans="1:10" ht="15" customHeight="1">
      <c r="A328" s="491" t="s">
        <v>25902</v>
      </c>
      <c r="B328" s="525"/>
      <c r="C328" s="525"/>
      <c r="D328" s="521"/>
      <c r="E328" s="521"/>
      <c r="F328" s="521"/>
      <c r="G328" s="525"/>
      <c r="H328" s="527"/>
      <c r="I328" s="525"/>
      <c r="J328" s="527">
        <v>1</v>
      </c>
    </row>
    <row r="329" spans="1:10" ht="15" customHeight="1">
      <c r="A329" s="491" t="s">
        <v>25903</v>
      </c>
      <c r="B329" s="525"/>
      <c r="C329" s="525"/>
      <c r="D329" s="521"/>
      <c r="E329" s="521"/>
      <c r="F329" s="521"/>
      <c r="G329" s="525"/>
      <c r="H329" s="527"/>
      <c r="I329" s="525"/>
      <c r="J329" s="527">
        <v>1</v>
      </c>
    </row>
    <row r="330" spans="1:10" ht="15" customHeight="1">
      <c r="A330" s="485" t="s">
        <v>26060</v>
      </c>
      <c r="B330" s="691" t="str">
        <f>INDEX(ORCAMENTO!$E:$E,MATCH(A330,ORCAMENTO!$B:$B,0))</f>
        <v>Luminária Tipo Plafon Circular, De Sobrepor, Com Led De 12/13 W - Fornecimento E Instalação. Af_09/2024</v>
      </c>
      <c r="C330" s="691"/>
      <c r="D330" s="691"/>
      <c r="E330" s="691"/>
      <c r="F330" s="691"/>
      <c r="G330" s="691"/>
      <c r="H330" s="691"/>
      <c r="I330" s="486" t="str">
        <f>INDEX(ORCAMENTO!$F:$F,MATCH(A330,ORCAMENTO!$B:$B,0))</f>
        <v>un</v>
      </c>
      <c r="J330" s="487">
        <f>ROUND(SUM(J332:J335),2)</f>
        <v>4</v>
      </c>
    </row>
    <row r="331" spans="1:10" ht="15" customHeight="1">
      <c r="A331" s="488" t="s">
        <v>673</v>
      </c>
      <c r="B331" s="489"/>
      <c r="C331" s="489"/>
      <c r="D331" s="489"/>
      <c r="E331" s="488"/>
      <c r="F331" s="488"/>
      <c r="G331" s="488"/>
      <c r="H331" s="488"/>
      <c r="I331" s="488"/>
      <c r="J331" s="490"/>
    </row>
    <row r="332" spans="1:10" ht="15" customHeight="1">
      <c r="A332" s="491" t="s">
        <v>25900</v>
      </c>
      <c r="B332" s="525"/>
      <c r="C332" s="525"/>
      <c r="D332" s="521"/>
      <c r="E332" s="521"/>
      <c r="F332" s="521"/>
      <c r="G332" s="525"/>
      <c r="H332" s="527"/>
      <c r="I332" s="525"/>
      <c r="J332" s="527">
        <v>1</v>
      </c>
    </row>
    <row r="333" spans="1:10" ht="15" customHeight="1">
      <c r="A333" s="491" t="s">
        <v>25901</v>
      </c>
      <c r="B333" s="525"/>
      <c r="C333" s="525"/>
      <c r="D333" s="521"/>
      <c r="E333" s="521"/>
      <c r="F333" s="521"/>
      <c r="G333" s="525"/>
      <c r="H333" s="527"/>
      <c r="I333" s="525"/>
      <c r="J333" s="527">
        <v>1</v>
      </c>
    </row>
    <row r="334" spans="1:10" ht="24" customHeight="1">
      <c r="A334" s="491" t="s">
        <v>25902</v>
      </c>
      <c r="B334" s="525"/>
      <c r="C334" s="525"/>
      <c r="D334" s="521"/>
      <c r="E334" s="521"/>
      <c r="F334" s="521"/>
      <c r="G334" s="525"/>
      <c r="H334" s="527"/>
      <c r="I334" s="525"/>
      <c r="J334" s="527">
        <v>1</v>
      </c>
    </row>
    <row r="335" spans="1:10" ht="15" customHeight="1">
      <c r="A335" s="491" t="s">
        <v>25903</v>
      </c>
      <c r="B335" s="525"/>
      <c r="C335" s="525"/>
      <c r="D335" s="521"/>
      <c r="E335" s="521"/>
      <c r="F335" s="521"/>
      <c r="G335" s="525"/>
      <c r="H335" s="527"/>
      <c r="I335" s="525"/>
      <c r="J335" s="527">
        <v>1</v>
      </c>
    </row>
    <row r="336" spans="1:10" ht="32.25" customHeight="1">
      <c r="A336" s="485" t="s">
        <v>32633</v>
      </c>
      <c r="B336" s="691" t="str">
        <f>INDEX(ORCAMENTO!$E:$E,MATCH(A336,ORCAMENTO!$B:$B,0))</f>
        <v>Ponto Elétrico De Tomada De Uso Geral 2P + T (10A/250V), Em Edificio Residencial Com Eletroduto Embutido Em Rasgos Nas Paredes, Incluso Tomada, Eletroduto, Cabo, Rasgo, Quebra E Chumbamento</v>
      </c>
      <c r="C336" s="691"/>
      <c r="D336" s="691"/>
      <c r="E336" s="691"/>
      <c r="F336" s="691"/>
      <c r="G336" s="691"/>
      <c r="H336" s="691"/>
      <c r="I336" s="486" t="str">
        <f>INDEX(ORCAMENTO!$F:$F,MATCH(A336,ORCAMENTO!$B:$B,0))</f>
        <v>und</v>
      </c>
      <c r="J336" s="487">
        <f>ROUND(SUM(J338:J342),2)</f>
        <v>10</v>
      </c>
    </row>
    <row r="337" spans="1:10" ht="25.5" customHeight="1">
      <c r="A337" s="488" t="s">
        <v>673</v>
      </c>
      <c r="B337" s="489"/>
      <c r="C337" s="489"/>
      <c r="D337" s="489"/>
      <c r="E337" s="488"/>
      <c r="F337" s="488"/>
      <c r="G337" s="488"/>
      <c r="H337" s="488"/>
      <c r="I337" s="488"/>
      <c r="J337" s="490"/>
    </row>
    <row r="338" spans="1:10" ht="15" customHeight="1">
      <c r="A338" s="491" t="s">
        <v>25900</v>
      </c>
      <c r="B338" s="525"/>
      <c r="C338" s="525"/>
      <c r="D338" s="521"/>
      <c r="E338" s="521"/>
      <c r="F338" s="521"/>
      <c r="G338" s="525"/>
      <c r="H338" s="527"/>
      <c r="I338" s="525"/>
      <c r="J338" s="527">
        <v>3</v>
      </c>
    </row>
    <row r="339" spans="1:10" ht="15" customHeight="1">
      <c r="A339" s="491" t="s">
        <v>25901</v>
      </c>
      <c r="B339" s="525"/>
      <c r="C339" s="525"/>
      <c r="D339" s="521"/>
      <c r="E339" s="521"/>
      <c r="F339" s="521"/>
      <c r="G339" s="525"/>
      <c r="H339" s="527"/>
      <c r="I339" s="525"/>
      <c r="J339" s="527">
        <v>3</v>
      </c>
    </row>
    <row r="340" spans="1:10" ht="15" customHeight="1">
      <c r="A340" s="491" t="s">
        <v>25902</v>
      </c>
      <c r="B340" s="525"/>
      <c r="C340" s="525"/>
      <c r="D340" s="521"/>
      <c r="E340" s="521"/>
      <c r="F340" s="521"/>
      <c r="G340" s="525"/>
      <c r="H340" s="527"/>
      <c r="I340" s="525"/>
      <c r="J340" s="527">
        <v>2</v>
      </c>
    </row>
    <row r="341" spans="1:10" ht="15" customHeight="1">
      <c r="A341" s="491" t="s">
        <v>25903</v>
      </c>
      <c r="B341" s="525"/>
      <c r="C341" s="525"/>
      <c r="D341" s="521"/>
      <c r="E341" s="521"/>
      <c r="F341" s="521"/>
      <c r="G341" s="525"/>
      <c r="H341" s="527"/>
      <c r="I341" s="525"/>
      <c r="J341" s="527">
        <v>1</v>
      </c>
    </row>
    <row r="342" spans="1:10" ht="15" customHeight="1">
      <c r="A342" s="491" t="s">
        <v>25906</v>
      </c>
      <c r="B342" s="525"/>
      <c r="C342" s="525"/>
      <c r="D342" s="521"/>
      <c r="E342" s="521"/>
      <c r="F342" s="521"/>
      <c r="G342" s="525"/>
      <c r="H342" s="527"/>
      <c r="I342" s="525"/>
      <c r="J342" s="527">
        <v>1</v>
      </c>
    </row>
    <row r="343" spans="1:10" ht="29.25" customHeight="1">
      <c r="A343" s="485" t="s">
        <v>32634</v>
      </c>
      <c r="B343" s="691" t="str">
        <f>INDEX(ORCAMENTO!$E:$E,MATCH(A343,ORCAMENTO!$B:$B,0))</f>
        <v>Composição Paramétrica De Ponto Elétrico De Tomada Para Chuveiro (40A) Em Edifício Residencial Com Eletroduto Embutido Em Rasgos Nas Paredes, Incluso Tomada, Eletroduto, Cabo, Rasgo, Quebra E Chumbamento.</v>
      </c>
      <c r="C343" s="691"/>
      <c r="D343" s="691"/>
      <c r="E343" s="691"/>
      <c r="F343" s="691"/>
      <c r="G343" s="691"/>
      <c r="H343" s="691"/>
      <c r="I343" s="486" t="str">
        <f>INDEX(ORCAMENTO!$F:$F,MATCH(A343,ORCAMENTO!$B:$B,0))</f>
        <v>und</v>
      </c>
      <c r="J343" s="487">
        <f>ROUND(SUM(J345),2)</f>
        <v>1</v>
      </c>
    </row>
    <row r="344" spans="1:10" ht="29.25" customHeight="1">
      <c r="A344" s="488" t="s">
        <v>673</v>
      </c>
      <c r="B344" s="489"/>
      <c r="C344" s="489"/>
      <c r="D344" s="489"/>
      <c r="E344" s="488"/>
      <c r="F344" s="488"/>
      <c r="G344" s="488"/>
      <c r="H344" s="488"/>
      <c r="I344" s="488"/>
      <c r="J344" s="490"/>
    </row>
    <row r="345" spans="1:10" ht="15" customHeight="1">
      <c r="A345" s="491" t="s">
        <v>25908</v>
      </c>
      <c r="B345" s="525"/>
      <c r="C345" s="525"/>
      <c r="D345" s="521"/>
      <c r="E345" s="521"/>
      <c r="F345" s="521"/>
      <c r="G345" s="525"/>
      <c r="H345" s="527"/>
      <c r="I345" s="525"/>
      <c r="J345" s="527">
        <v>1</v>
      </c>
    </row>
    <row r="346" spans="1:10" ht="15" customHeight="1">
      <c r="A346" s="484">
        <v>10</v>
      </c>
      <c r="B346" s="695" t="str">
        <f>INDEX(ORCAMENTO!$E:$E,MATCH(A346,ORCAMENTO!$B:$B,0))</f>
        <v>INSTALAÇÕES E EQUIPAMENTOS HIDRÁULICOS</v>
      </c>
      <c r="C346" s="696"/>
      <c r="D346" s="696"/>
      <c r="E346" s="696"/>
      <c r="F346" s="696"/>
      <c r="G346" s="696"/>
      <c r="H346" s="696"/>
      <c r="I346" s="696"/>
      <c r="J346" s="697"/>
    </row>
    <row r="347" spans="1:10" ht="15" customHeight="1">
      <c r="A347" s="485" t="s">
        <v>3764</v>
      </c>
      <c r="B347" s="691" t="str">
        <f>INDEX(ORCAMENTO!$E:$E,MATCH(A347,ORCAMENTO!$B:$B,0))</f>
        <v>Hidrômetro Dn 3/4", 5,0 M3/H - Fornecimento E Instalação. Af_03/2024</v>
      </c>
      <c r="C347" s="691"/>
      <c r="D347" s="691"/>
      <c r="E347" s="691"/>
      <c r="F347" s="691"/>
      <c r="G347" s="691"/>
      <c r="H347" s="691"/>
      <c r="I347" s="486" t="str">
        <f>INDEX(ORCAMENTO!$F:$F,MATCH(A347,ORCAMENTO!$B:$B,0))</f>
        <v>un</v>
      </c>
      <c r="J347" s="487">
        <f>ROUND(SUM(J349),2)</f>
        <v>1</v>
      </c>
    </row>
    <row r="348" spans="1:10" ht="15" customHeight="1">
      <c r="A348" s="488" t="s">
        <v>673</v>
      </c>
      <c r="B348" s="489"/>
      <c r="C348" s="489"/>
      <c r="D348" s="489"/>
      <c r="E348" s="488"/>
      <c r="F348" s="488"/>
      <c r="G348" s="488"/>
      <c r="H348" s="488"/>
      <c r="I348" s="488"/>
      <c r="J348" s="490"/>
    </row>
    <row r="349" spans="1:10" ht="15" customHeight="1">
      <c r="A349" s="491" t="s">
        <v>32636</v>
      </c>
      <c r="B349" s="525"/>
      <c r="C349" s="525"/>
      <c r="D349" s="521"/>
      <c r="E349" s="521"/>
      <c r="F349" s="521"/>
      <c r="G349" s="525"/>
      <c r="H349" s="527"/>
      <c r="I349" s="525"/>
      <c r="J349" s="527">
        <v>1</v>
      </c>
    </row>
    <row r="350" spans="1:10" ht="15" customHeight="1">
      <c r="A350" s="485" t="s">
        <v>3765</v>
      </c>
      <c r="B350" s="691" t="str">
        <f>INDEX(ORCAMENTO!$E:$E,MATCH(A350,ORCAMENTO!$B:$B,0))</f>
        <v>Vaso Sanitário Sifonado Com Caixa Acoplada Louça Branca - Fornecimento E Instalação. Af_01/2020</v>
      </c>
      <c r="C350" s="691"/>
      <c r="D350" s="691"/>
      <c r="E350" s="691"/>
      <c r="F350" s="691"/>
      <c r="G350" s="691"/>
      <c r="H350" s="691"/>
      <c r="I350" s="486" t="str">
        <f>INDEX(ORCAMENTO!$F:$F,MATCH(A350,ORCAMENTO!$B:$B,0))</f>
        <v>un</v>
      </c>
      <c r="J350" s="487">
        <f>ROUND(SUM(J352),2)</f>
        <v>1</v>
      </c>
    </row>
    <row r="351" spans="1:10" ht="15" customHeight="1">
      <c r="A351" s="488" t="s">
        <v>673</v>
      </c>
      <c r="B351" s="489"/>
      <c r="C351" s="489"/>
      <c r="D351" s="489"/>
      <c r="E351" s="488"/>
      <c r="F351" s="488"/>
      <c r="G351" s="488"/>
      <c r="H351" s="488"/>
      <c r="I351" s="488"/>
      <c r="J351" s="490"/>
    </row>
    <row r="352" spans="1:10" ht="15" customHeight="1">
      <c r="A352" s="491" t="s">
        <v>25909</v>
      </c>
      <c r="B352" s="525"/>
      <c r="C352" s="525"/>
      <c r="D352" s="521"/>
      <c r="E352" s="521"/>
      <c r="F352" s="521"/>
      <c r="G352" s="525"/>
      <c r="H352" s="527"/>
      <c r="I352" s="525"/>
      <c r="J352" s="527">
        <v>1</v>
      </c>
    </row>
    <row r="353" spans="1:10" ht="15" customHeight="1">
      <c r="A353" s="485" t="s">
        <v>3766</v>
      </c>
      <c r="B353" s="691" t="str">
        <f>INDEX(ORCAMENTO!$E:$E,MATCH(A353,ORCAMENTO!$B:$B,0))</f>
        <v>Ponto Para Esgoto Primário (Vaso Sanitário)</v>
      </c>
      <c r="C353" s="691"/>
      <c r="D353" s="691"/>
      <c r="E353" s="691"/>
      <c r="F353" s="691"/>
      <c r="G353" s="691"/>
      <c r="H353" s="691"/>
      <c r="I353" s="486" t="str">
        <f>INDEX(ORCAMENTO!$F:$F,MATCH(A353,ORCAMENTO!$B:$B,0))</f>
        <v>pt</v>
      </c>
      <c r="J353" s="487">
        <f>ROUND(SUM(J355),2)</f>
        <v>1</v>
      </c>
    </row>
    <row r="354" spans="1:10" ht="15" customHeight="1">
      <c r="A354" s="488" t="s">
        <v>673</v>
      </c>
      <c r="B354" s="489"/>
      <c r="C354" s="489"/>
      <c r="D354" s="489"/>
      <c r="E354" s="488"/>
      <c r="F354" s="488"/>
      <c r="G354" s="488"/>
      <c r="H354" s="488"/>
      <c r="I354" s="488"/>
      <c r="J354" s="490"/>
    </row>
    <row r="355" spans="1:10" ht="15" customHeight="1">
      <c r="A355" s="491" t="s">
        <v>25909</v>
      </c>
      <c r="B355" s="525"/>
      <c r="C355" s="525"/>
      <c r="D355" s="521"/>
      <c r="E355" s="521"/>
      <c r="F355" s="521"/>
      <c r="G355" s="525"/>
      <c r="H355" s="527"/>
      <c r="I355" s="525"/>
      <c r="J355" s="527">
        <v>1</v>
      </c>
    </row>
    <row r="356" spans="1:10" ht="33.75" customHeight="1">
      <c r="A356" s="485" t="s">
        <v>25910</v>
      </c>
      <c r="B356" s="691" t="str">
        <f>INDEX(ORCAMENTO!$E:$E,MATCH(A356,ORCAMENTO!$B:$B,0))</f>
        <v>Lavatório Louça Branca Suspenso, 29,5 X 39Cm Ou Equivalente, Padrão Popular, Incluso Sifão Tipo Garrafa Em Pvc, Válvula E Engate Flexível 30Cm Em Plástico E Torneira Cromada De Mesa, Padrão Popular - Fornecimento E Instalação. Af_01/2020</v>
      </c>
      <c r="C356" s="691"/>
      <c r="D356" s="691"/>
      <c r="E356" s="691"/>
      <c r="F356" s="691"/>
      <c r="G356" s="691"/>
      <c r="H356" s="691"/>
      <c r="I356" s="486" t="str">
        <f>INDEX(ORCAMENTO!$F:$F,MATCH(A356,ORCAMENTO!$B:$B,0))</f>
        <v>un</v>
      </c>
      <c r="J356" s="487">
        <f>ROUND(SUM(J358),2)</f>
        <v>1</v>
      </c>
    </row>
    <row r="357" spans="1:10" ht="15" customHeight="1">
      <c r="A357" s="488" t="s">
        <v>673</v>
      </c>
      <c r="B357" s="489"/>
      <c r="C357" s="489"/>
      <c r="D357" s="489"/>
      <c r="E357" s="488"/>
      <c r="F357" s="488"/>
      <c r="G357" s="488"/>
      <c r="H357" s="488"/>
      <c r="I357" s="488"/>
      <c r="J357" s="490"/>
    </row>
    <row r="358" spans="1:10" ht="15" customHeight="1">
      <c r="A358" s="491" t="s">
        <v>25913</v>
      </c>
      <c r="B358" s="525"/>
      <c r="C358" s="525"/>
      <c r="D358" s="521"/>
      <c r="E358" s="521"/>
      <c r="F358" s="521"/>
      <c r="G358" s="525"/>
      <c r="H358" s="527"/>
      <c r="I358" s="525"/>
      <c r="J358" s="527">
        <v>1</v>
      </c>
    </row>
    <row r="359" spans="1:10" ht="15" customHeight="1">
      <c r="A359" s="485" t="s">
        <v>25911</v>
      </c>
      <c r="B359" s="691" t="str">
        <f>INDEX(ORCAMENTO!$E:$E,MATCH(A359,ORCAMENTO!$B:$B,0))</f>
        <v>Ponto De Água Fria (Lavatório, Tanque, Pia De Cozinha, Etc...)</v>
      </c>
      <c r="C359" s="691"/>
      <c r="D359" s="691"/>
      <c r="E359" s="691"/>
      <c r="F359" s="691"/>
      <c r="G359" s="691"/>
      <c r="H359" s="691"/>
      <c r="I359" s="486" t="str">
        <f>INDEX(ORCAMENTO!$F:$F,MATCH(A359,ORCAMENTO!$B:$B,0))</f>
        <v>pt</v>
      </c>
      <c r="J359" s="487">
        <f>ROUND(SUM(J361:J364),2)</f>
        <v>5</v>
      </c>
    </row>
    <row r="360" spans="1:10" ht="15" customHeight="1">
      <c r="A360" s="488" t="s">
        <v>673</v>
      </c>
      <c r="B360" s="489"/>
      <c r="C360" s="489"/>
      <c r="D360" s="489"/>
      <c r="E360" s="488"/>
      <c r="F360" s="488"/>
      <c r="G360" s="488"/>
      <c r="H360" s="488"/>
      <c r="I360" s="488"/>
      <c r="J360" s="490"/>
    </row>
    <row r="361" spans="1:10" ht="15" customHeight="1">
      <c r="A361" s="491" t="s">
        <v>25913</v>
      </c>
      <c r="B361" s="525"/>
      <c r="C361" s="525"/>
      <c r="D361" s="521"/>
      <c r="E361" s="521"/>
      <c r="F361" s="521"/>
      <c r="G361" s="525"/>
      <c r="H361" s="527"/>
      <c r="I361" s="525"/>
      <c r="J361" s="527">
        <v>1</v>
      </c>
    </row>
    <row r="362" spans="1:10" ht="15" customHeight="1">
      <c r="A362" s="491" t="s">
        <v>25914</v>
      </c>
      <c r="B362" s="525"/>
      <c r="C362" s="525"/>
      <c r="D362" s="521"/>
      <c r="E362" s="521"/>
      <c r="F362" s="521"/>
      <c r="G362" s="525"/>
      <c r="H362" s="527"/>
      <c r="I362" s="525"/>
      <c r="J362" s="527">
        <v>1</v>
      </c>
    </row>
    <row r="363" spans="1:10" ht="15" customHeight="1">
      <c r="A363" s="491" t="s">
        <v>25915</v>
      </c>
      <c r="B363" s="525"/>
      <c r="C363" s="525"/>
      <c r="D363" s="521"/>
      <c r="E363" s="521"/>
      <c r="F363" s="521"/>
      <c r="G363" s="525"/>
      <c r="H363" s="527"/>
      <c r="I363" s="525"/>
      <c r="J363" s="527">
        <v>2</v>
      </c>
    </row>
    <row r="364" spans="1:10" ht="15" customHeight="1">
      <c r="A364" s="491" t="s">
        <v>25937</v>
      </c>
      <c r="B364" s="525"/>
      <c r="C364" s="525"/>
      <c r="D364" s="521"/>
      <c r="E364" s="521"/>
      <c r="F364" s="521"/>
      <c r="G364" s="525"/>
      <c r="H364" s="527"/>
      <c r="I364" s="525"/>
      <c r="J364" s="527">
        <v>1</v>
      </c>
    </row>
    <row r="365" spans="1:10" ht="15" customHeight="1">
      <c r="A365" s="485" t="s">
        <v>25912</v>
      </c>
      <c r="B365" s="691" t="str">
        <f>INDEX(ORCAMENTO!$E:$E,MATCH(A365,ORCAMENTO!$B:$B,0))</f>
        <v>Ponto Para Esgoto Secundário (Pia, Lavatório, Mictório, Tanque, Bidê, Etc...)</v>
      </c>
      <c r="C365" s="691"/>
      <c r="D365" s="691"/>
      <c r="E365" s="691"/>
      <c r="F365" s="691"/>
      <c r="G365" s="691"/>
      <c r="H365" s="691"/>
      <c r="I365" s="486" t="str">
        <f>INDEX(ORCAMENTO!$F:$F,MATCH(A365,ORCAMENTO!$B:$B,0))</f>
        <v>pt</v>
      </c>
      <c r="J365" s="487">
        <f>ROUND(SUM(J367:J369),2)</f>
        <v>4</v>
      </c>
    </row>
    <row r="366" spans="1:10" ht="15" customHeight="1">
      <c r="A366" s="488" t="s">
        <v>673</v>
      </c>
      <c r="B366" s="489"/>
      <c r="C366" s="489"/>
      <c r="D366" s="489"/>
      <c r="E366" s="488"/>
      <c r="F366" s="488"/>
      <c r="G366" s="488"/>
      <c r="H366" s="488"/>
      <c r="I366" s="488"/>
      <c r="J366" s="490"/>
    </row>
    <row r="367" spans="1:10" ht="15" customHeight="1">
      <c r="A367" s="491" t="s">
        <v>25917</v>
      </c>
      <c r="B367" s="525"/>
      <c r="C367" s="525"/>
      <c r="D367" s="521"/>
      <c r="E367" s="521"/>
      <c r="F367" s="521"/>
      <c r="G367" s="525"/>
      <c r="H367" s="527"/>
      <c r="I367" s="525"/>
      <c r="J367" s="527">
        <v>1</v>
      </c>
    </row>
    <row r="368" spans="1:10" ht="15" customHeight="1">
      <c r="A368" s="491" t="s">
        <v>25914</v>
      </c>
      <c r="B368" s="525"/>
      <c r="C368" s="525"/>
      <c r="D368" s="521"/>
      <c r="E368" s="521"/>
      <c r="F368" s="521"/>
      <c r="G368" s="525"/>
      <c r="H368" s="527"/>
      <c r="I368" s="525"/>
      <c r="J368" s="527">
        <v>1</v>
      </c>
    </row>
    <row r="369" spans="1:10" ht="15" customHeight="1">
      <c r="A369" s="491" t="s">
        <v>25915</v>
      </c>
      <c r="B369" s="525"/>
      <c r="C369" s="525"/>
      <c r="D369" s="521"/>
      <c r="E369" s="521"/>
      <c r="F369" s="521"/>
      <c r="G369" s="525"/>
      <c r="H369" s="527"/>
      <c r="I369" s="525"/>
      <c r="J369" s="527">
        <v>2</v>
      </c>
    </row>
    <row r="370" spans="1:10" ht="15" customHeight="1">
      <c r="A370" s="485" t="s">
        <v>25916</v>
      </c>
      <c r="B370" s="691" t="str">
        <f>INDEX(ORCAMENTO!$E:$E,MATCH(A370,ORCAMENTO!$B:$B,0))</f>
        <v>Chuveiro Elétrico Comum Corpo Plástico, Tipo Ducha - Fornecimento E Instalação. Af_01/2020</v>
      </c>
      <c r="C370" s="691"/>
      <c r="D370" s="691"/>
      <c r="E370" s="691"/>
      <c r="F370" s="691"/>
      <c r="G370" s="691"/>
      <c r="H370" s="691"/>
      <c r="I370" s="486" t="str">
        <f>INDEX(ORCAMENTO!$F:$F,MATCH(A370,ORCAMENTO!$B:$B,0))</f>
        <v>un</v>
      </c>
      <c r="J370" s="487">
        <f>ROUND(SUM(J372),2)</f>
        <v>1</v>
      </c>
    </row>
    <row r="371" spans="1:10" ht="15" customHeight="1">
      <c r="A371" s="488" t="s">
        <v>673</v>
      </c>
      <c r="B371" s="489"/>
      <c r="C371" s="489"/>
      <c r="D371" s="489"/>
      <c r="E371" s="488"/>
      <c r="F371" s="488"/>
      <c r="G371" s="488"/>
      <c r="H371" s="488"/>
      <c r="I371" s="488"/>
      <c r="J371" s="490"/>
    </row>
    <row r="372" spans="1:10" ht="15" customHeight="1">
      <c r="A372" s="491" t="s">
        <v>25923</v>
      </c>
      <c r="B372" s="525"/>
      <c r="C372" s="525"/>
      <c r="D372" s="521"/>
      <c r="E372" s="521"/>
      <c r="F372" s="521"/>
      <c r="G372" s="525"/>
      <c r="H372" s="527"/>
      <c r="I372" s="525"/>
      <c r="J372" s="527">
        <v>1</v>
      </c>
    </row>
    <row r="373" spans="1:10" ht="15" customHeight="1">
      <c r="A373" s="485" t="s">
        <v>25918</v>
      </c>
      <c r="B373" s="691" t="str">
        <f>INDEX(ORCAMENTO!$E:$E,MATCH(A373,ORCAMENTO!$B:$B,0))</f>
        <v>Ponto Com Registro De Pressão (Chuveiro, Caixa De Descarga, Etc...)</v>
      </c>
      <c r="C373" s="691"/>
      <c r="D373" s="691"/>
      <c r="E373" s="691"/>
      <c r="F373" s="691"/>
      <c r="G373" s="691"/>
      <c r="H373" s="691"/>
      <c r="I373" s="486" t="str">
        <f>INDEX(ORCAMENTO!$F:$F,MATCH(A373,ORCAMENTO!$B:$B,0))</f>
        <v>pt</v>
      </c>
      <c r="J373" s="487">
        <f>ROUND(SUM(J375),2)</f>
        <v>1</v>
      </c>
    </row>
    <row r="374" spans="1:10" ht="15" customHeight="1">
      <c r="A374" s="488" t="s">
        <v>673</v>
      </c>
      <c r="B374" s="489"/>
      <c r="C374" s="489"/>
      <c r="D374" s="489"/>
      <c r="E374" s="488"/>
      <c r="F374" s="488"/>
      <c r="G374" s="488"/>
      <c r="H374" s="488"/>
      <c r="I374" s="488"/>
      <c r="J374" s="490"/>
    </row>
    <row r="375" spans="1:10" ht="30" customHeight="1">
      <c r="A375" s="491" t="s">
        <v>25924</v>
      </c>
      <c r="B375" s="525"/>
      <c r="C375" s="525"/>
      <c r="D375" s="521"/>
      <c r="E375" s="521"/>
      <c r="F375" s="521"/>
      <c r="G375" s="525"/>
      <c r="H375" s="527"/>
      <c r="I375" s="525"/>
      <c r="J375" s="527">
        <v>1</v>
      </c>
    </row>
    <row r="376" spans="1:10" ht="15" customHeight="1">
      <c r="A376" s="485" t="s">
        <v>25919</v>
      </c>
      <c r="B376" s="691" t="str">
        <f>INDEX(ORCAMENTO!$E:$E,MATCH(A376,ORCAMENTO!$B:$B,0))</f>
        <v>Ponto Para Ralo Seco, Inclusive Ralo Pvc 10 Cm Com Grelha Em Pvc</v>
      </c>
      <c r="C376" s="691"/>
      <c r="D376" s="691"/>
      <c r="E376" s="691"/>
      <c r="F376" s="691"/>
      <c r="G376" s="691"/>
      <c r="H376" s="691"/>
      <c r="I376" s="486" t="str">
        <f>INDEX(ORCAMENTO!$F:$F,MATCH(A376,ORCAMENTO!$B:$B,0))</f>
        <v>pt</v>
      </c>
      <c r="J376" s="487">
        <f>ROUND(SUM(J378),2)</f>
        <v>1</v>
      </c>
    </row>
    <row r="377" spans="1:10" ht="15" customHeight="1">
      <c r="A377" s="488" t="s">
        <v>673</v>
      </c>
      <c r="B377" s="489"/>
      <c r="C377" s="489"/>
      <c r="D377" s="489"/>
      <c r="E377" s="488"/>
      <c r="F377" s="488"/>
      <c r="G377" s="488"/>
      <c r="H377" s="488"/>
      <c r="I377" s="488"/>
      <c r="J377" s="490"/>
    </row>
    <row r="378" spans="1:10" ht="15" customHeight="1">
      <c r="A378" s="491" t="s">
        <v>25925</v>
      </c>
      <c r="B378" s="525"/>
      <c r="C378" s="525"/>
      <c r="D378" s="521"/>
      <c r="E378" s="521"/>
      <c r="F378" s="521"/>
      <c r="G378" s="525"/>
      <c r="H378" s="527"/>
      <c r="I378" s="525"/>
      <c r="J378" s="527">
        <v>1</v>
      </c>
    </row>
    <row r="379" spans="1:10" ht="15" customHeight="1">
      <c r="A379" s="485" t="s">
        <v>25920</v>
      </c>
      <c r="B379" s="691" t="str">
        <f>INDEX(ORCAMENTO!$E:$E,MATCH(A379,ORCAMENTO!$B:$B,0))</f>
        <v>Ponto Para Ralo Sifonado, Inclusive Ralo Sifonado 100 X 40 Mm C/ Grelha Em Pvc</v>
      </c>
      <c r="C379" s="691"/>
      <c r="D379" s="691"/>
      <c r="E379" s="691"/>
      <c r="F379" s="691"/>
      <c r="G379" s="691"/>
      <c r="H379" s="691"/>
      <c r="I379" s="486" t="str">
        <f>INDEX(ORCAMENTO!$F:$F,MATCH(A379,ORCAMENTO!$B:$B,0))</f>
        <v>pt</v>
      </c>
      <c r="J379" s="487">
        <f>ROUND(SUM(J381),2)</f>
        <v>1</v>
      </c>
    </row>
    <row r="380" spans="1:10" ht="15" customHeight="1">
      <c r="A380" s="488" t="s">
        <v>673</v>
      </c>
      <c r="B380" s="489"/>
      <c r="C380" s="489"/>
      <c r="D380" s="489"/>
      <c r="E380" s="488"/>
      <c r="F380" s="488"/>
      <c r="G380" s="488"/>
      <c r="H380" s="488"/>
      <c r="I380" s="488"/>
      <c r="J380" s="490"/>
    </row>
    <row r="381" spans="1:10" ht="30" customHeight="1">
      <c r="A381" s="491" t="s">
        <v>25926</v>
      </c>
      <c r="B381" s="525"/>
      <c r="C381" s="525"/>
      <c r="D381" s="521"/>
      <c r="E381" s="521"/>
      <c r="F381" s="521"/>
      <c r="G381" s="525"/>
      <c r="H381" s="527"/>
      <c r="I381" s="525"/>
      <c r="J381" s="527">
        <v>1</v>
      </c>
    </row>
    <row r="382" spans="1:10" ht="33.75" customHeight="1">
      <c r="A382" s="485" t="s">
        <v>25921</v>
      </c>
      <c r="B382" s="691" t="str">
        <f>INDEX(ORCAMENTO!$E:$E,MATCH(A382,ORCAMENTO!$B:$B,0))</f>
        <v>Bancada De Mármore Sintético 120 X 60Cm, Com Cuba Integrada, Incluso Sifão Tipo Flexível Em Pvc, Válvula Em Plástico Cromado Tipo Americana E Torneira Cromada Longa, De Parede, Padrão Popular - Fornecimento E Instalação. Af_01/2020</v>
      </c>
      <c r="C382" s="691"/>
      <c r="D382" s="691"/>
      <c r="E382" s="691"/>
      <c r="F382" s="691"/>
      <c r="G382" s="691"/>
      <c r="H382" s="691"/>
      <c r="I382" s="486" t="str">
        <f>INDEX(ORCAMENTO!$F:$F,MATCH(A382,ORCAMENTO!$B:$B,0))</f>
        <v>un</v>
      </c>
      <c r="J382" s="487">
        <f>ROUND(SUM(J384),2)</f>
        <v>1</v>
      </c>
    </row>
    <row r="383" spans="1:10" ht="15" customHeight="1">
      <c r="A383" s="488" t="s">
        <v>673</v>
      </c>
      <c r="B383" s="489"/>
      <c r="C383" s="489"/>
      <c r="D383" s="489"/>
      <c r="E383" s="488"/>
      <c r="F383" s="488"/>
      <c r="G383" s="488"/>
      <c r="H383" s="488"/>
      <c r="I383" s="488"/>
      <c r="J383" s="490"/>
    </row>
    <row r="384" spans="1:10" ht="15" customHeight="1">
      <c r="A384" s="491" t="s">
        <v>25927</v>
      </c>
      <c r="B384" s="525"/>
      <c r="C384" s="525"/>
      <c r="D384" s="521"/>
      <c r="E384" s="521"/>
      <c r="F384" s="521"/>
      <c r="G384" s="525"/>
      <c r="H384" s="527"/>
      <c r="I384" s="525"/>
      <c r="J384" s="527">
        <v>1</v>
      </c>
    </row>
    <row r="385" spans="1:10" ht="20.100000000000001" customHeight="1">
      <c r="A385" s="485" t="s">
        <v>25922</v>
      </c>
      <c r="B385" s="691" t="str">
        <f>INDEX(ORCAMENTO!$E:$E,MATCH(A385,ORCAMENTO!$B:$B,0))</f>
        <v>Tanque Em Mármore Sintético Com 2 Bojos, Inclusive Válvula E Sifão Em Pvc</v>
      </c>
      <c r="C385" s="691"/>
      <c r="D385" s="691"/>
      <c r="E385" s="691"/>
      <c r="F385" s="691"/>
      <c r="G385" s="691"/>
      <c r="H385" s="691"/>
      <c r="I385" s="486" t="str">
        <f>INDEX(ORCAMENTO!$F:$F,MATCH(A385,ORCAMENTO!$B:$B,0))</f>
        <v>und</v>
      </c>
      <c r="J385" s="487">
        <f>ROUND(SUM(J387),2)</f>
        <v>1</v>
      </c>
    </row>
    <row r="386" spans="1:10" ht="20.100000000000001" customHeight="1">
      <c r="A386" s="488" t="s">
        <v>673</v>
      </c>
      <c r="B386" s="489"/>
      <c r="C386" s="489"/>
      <c r="D386" s="489"/>
      <c r="E386" s="488"/>
      <c r="F386" s="488"/>
      <c r="G386" s="488"/>
      <c r="H386" s="488"/>
      <c r="I386" s="488"/>
      <c r="J386" s="490"/>
    </row>
    <row r="387" spans="1:10" ht="20.100000000000001" customHeight="1">
      <c r="A387" s="491" t="s">
        <v>25915</v>
      </c>
      <c r="B387" s="525"/>
      <c r="C387" s="525"/>
      <c r="D387" s="521"/>
      <c r="E387" s="521"/>
      <c r="F387" s="521"/>
      <c r="G387" s="525"/>
      <c r="H387" s="527"/>
      <c r="I387" s="525"/>
      <c r="J387" s="527">
        <v>1</v>
      </c>
    </row>
    <row r="388" spans="1:10" ht="20.100000000000001" customHeight="1">
      <c r="A388" s="485" t="s">
        <v>25928</v>
      </c>
      <c r="B388" s="691" t="str">
        <f>INDEX(ORCAMENTO!$E:$E,MATCH(A388,ORCAMENTO!$B:$B,0))</f>
        <v>Torneira Plástica 3/4" Para Tanque - Fornecimento E Instalação. Af_01/2020</v>
      </c>
      <c r="C388" s="691"/>
      <c r="D388" s="691"/>
      <c r="E388" s="691"/>
      <c r="F388" s="691"/>
      <c r="G388" s="691"/>
      <c r="H388" s="691"/>
      <c r="I388" s="486" t="str">
        <f>INDEX(ORCAMENTO!$F:$F,MATCH(A388,ORCAMENTO!$B:$B,0))</f>
        <v>un</v>
      </c>
      <c r="J388" s="487">
        <f>ROUND(SUM(J390),2)</f>
        <v>2</v>
      </c>
    </row>
    <row r="389" spans="1:10" ht="15" customHeight="1">
      <c r="A389" s="488" t="s">
        <v>673</v>
      </c>
      <c r="B389" s="489"/>
      <c r="C389" s="489"/>
      <c r="D389" s="489"/>
      <c r="E389" s="488"/>
      <c r="F389" s="488"/>
      <c r="G389" s="488"/>
      <c r="H389" s="488"/>
      <c r="I389" s="488"/>
      <c r="J389" s="490"/>
    </row>
    <row r="390" spans="1:10" ht="15" customHeight="1">
      <c r="A390" s="491" t="s">
        <v>25932</v>
      </c>
      <c r="B390" s="525"/>
      <c r="C390" s="525"/>
      <c r="D390" s="521"/>
      <c r="E390" s="521"/>
      <c r="F390" s="521"/>
      <c r="G390" s="525"/>
      <c r="H390" s="527"/>
      <c r="I390" s="525"/>
      <c r="J390" s="527">
        <v>2</v>
      </c>
    </row>
    <row r="391" spans="1:10" ht="20.100000000000001" customHeight="1">
      <c r="A391" s="485" t="s">
        <v>25929</v>
      </c>
      <c r="B391" s="688" t="str">
        <f>INDEX(ORCAMENTO!$E:$E,MATCH(A391,ORCAMENTO!$B:$B,0))</f>
        <v>Caixa D´Água Em Polietileno, 500 Litros - Fornecimento E Instalação. Af_06/2021</v>
      </c>
      <c r="C391" s="689"/>
      <c r="D391" s="689"/>
      <c r="E391" s="689"/>
      <c r="F391" s="689"/>
      <c r="G391" s="689"/>
      <c r="H391" s="690"/>
      <c r="I391" s="486" t="str">
        <f>INDEX(ORCAMENTO!$F:$F,MATCH(A391,ORCAMENTO!$B:$B,0))</f>
        <v>un</v>
      </c>
      <c r="J391" s="487">
        <f>ROUND(SUM(J393),2)</f>
        <v>1</v>
      </c>
    </row>
    <row r="392" spans="1:10" ht="20.100000000000001" customHeight="1">
      <c r="A392" s="488" t="s">
        <v>673</v>
      </c>
      <c r="B392" s="489"/>
      <c r="C392" s="489"/>
      <c r="D392" s="489"/>
      <c r="E392" s="488"/>
      <c r="F392" s="488"/>
      <c r="G392" s="488"/>
      <c r="H392" s="488"/>
      <c r="I392" s="488"/>
      <c r="J392" s="490"/>
    </row>
    <row r="393" spans="1:10" ht="20.100000000000001" customHeight="1">
      <c r="A393" s="491" t="s">
        <v>25933</v>
      </c>
      <c r="B393" s="525"/>
      <c r="C393" s="525"/>
      <c r="D393" s="521"/>
      <c r="E393" s="521"/>
      <c r="F393" s="521"/>
      <c r="G393" s="525"/>
      <c r="H393" s="527"/>
      <c r="I393" s="525"/>
      <c r="J393" s="527">
        <v>1</v>
      </c>
    </row>
    <row r="394" spans="1:10" ht="20.100000000000001" customHeight="1">
      <c r="A394" s="485" t="s">
        <v>25930</v>
      </c>
      <c r="B394" s="691" t="str">
        <f>INDEX(ORCAMENTO!$E:$E,MATCH(A394,ORCAMENTO!$B:$B,0))</f>
        <v>Caixa De Gordura Simples, Circular, Em Concreto Pré-Moldado, Diâmetro Interno = 0,4 M, Altura Interna = 0,4 M. Af_12/2020</v>
      </c>
      <c r="C394" s="691"/>
      <c r="D394" s="691"/>
      <c r="E394" s="691"/>
      <c r="F394" s="691"/>
      <c r="G394" s="691"/>
      <c r="H394" s="691"/>
      <c r="I394" s="486" t="str">
        <f>INDEX(ORCAMENTO!$F:$F,MATCH(A394,ORCAMENTO!$B:$B,0))</f>
        <v>un</v>
      </c>
      <c r="J394" s="487">
        <f>ROUND(SUM(J396),2)</f>
        <v>1</v>
      </c>
    </row>
    <row r="395" spans="1:10" ht="20.100000000000001" customHeight="1">
      <c r="A395" s="488" t="s">
        <v>673</v>
      </c>
      <c r="B395" s="489"/>
      <c r="C395" s="489"/>
      <c r="D395" s="489"/>
      <c r="E395" s="488"/>
      <c r="F395" s="488"/>
      <c r="G395" s="488"/>
      <c r="H395" s="488"/>
      <c r="I395" s="488"/>
      <c r="J395" s="490"/>
    </row>
    <row r="396" spans="1:10" ht="20.100000000000001" customHeight="1">
      <c r="A396" s="491" t="s">
        <v>25936</v>
      </c>
      <c r="B396" s="525"/>
      <c r="C396" s="525"/>
      <c r="D396" s="521"/>
      <c r="E396" s="521"/>
      <c r="F396" s="521"/>
      <c r="G396" s="525"/>
      <c r="H396" s="527"/>
      <c r="I396" s="525"/>
      <c r="J396" s="527">
        <v>1</v>
      </c>
    </row>
    <row r="397" spans="1:10" ht="20.100000000000001" customHeight="1">
      <c r="A397" s="485" t="s">
        <v>25931</v>
      </c>
      <c r="B397" s="691" t="str">
        <f>INDEX(ORCAMENTO!$E:$E,MATCH(A397,ORCAMENTO!$B:$B,0))</f>
        <v>Registro De Gaveta Bruto Abnt Diâmetro 2" (50Mm) ? Docol, Deca Ou Equivalente</v>
      </c>
      <c r="C397" s="691"/>
      <c r="D397" s="691"/>
      <c r="E397" s="691"/>
      <c r="F397" s="691"/>
      <c r="G397" s="691"/>
      <c r="H397" s="691"/>
      <c r="I397" s="486" t="str">
        <f>INDEX(ORCAMENTO!$F:$F,MATCH(A397,ORCAMENTO!$B:$B,0))</f>
        <v>und</v>
      </c>
      <c r="J397" s="487">
        <f>ROUND(SUM(J399:J401),2)</f>
        <v>3</v>
      </c>
    </row>
    <row r="398" spans="1:10" ht="20.100000000000001" customHeight="1">
      <c r="A398" s="488" t="s">
        <v>673</v>
      </c>
      <c r="B398" s="489"/>
      <c r="C398" s="489"/>
      <c r="D398" s="489"/>
      <c r="E398" s="488"/>
      <c r="F398" s="488"/>
      <c r="G398" s="488"/>
      <c r="H398" s="488"/>
      <c r="I398" s="488"/>
      <c r="J398" s="490"/>
    </row>
    <row r="399" spans="1:10" ht="20.100000000000001" customHeight="1">
      <c r="A399" s="491" t="s">
        <v>25903</v>
      </c>
      <c r="B399" s="525"/>
      <c r="C399" s="525"/>
      <c r="D399" s="521"/>
      <c r="E399" s="521"/>
      <c r="F399" s="521"/>
      <c r="G399" s="525"/>
      <c r="H399" s="527"/>
      <c r="I399" s="525"/>
      <c r="J399" s="527">
        <v>1</v>
      </c>
    </row>
    <row r="400" spans="1:10" ht="20.100000000000001" customHeight="1">
      <c r="A400" s="491" t="s">
        <v>25915</v>
      </c>
      <c r="B400" s="525"/>
      <c r="C400" s="525"/>
      <c r="D400" s="521"/>
      <c r="E400" s="521"/>
      <c r="F400" s="521"/>
      <c r="G400" s="525"/>
      <c r="H400" s="527"/>
      <c r="I400" s="525"/>
      <c r="J400" s="527">
        <v>1</v>
      </c>
    </row>
    <row r="401" spans="1:10" ht="20.100000000000001" customHeight="1">
      <c r="A401" s="491" t="s">
        <v>25964</v>
      </c>
      <c r="B401" s="525"/>
      <c r="C401" s="525"/>
      <c r="D401" s="521"/>
      <c r="E401" s="521"/>
      <c r="F401" s="521"/>
      <c r="G401" s="525"/>
      <c r="H401" s="527"/>
      <c r="I401" s="525"/>
      <c r="J401" s="527">
        <v>1</v>
      </c>
    </row>
    <row r="402" spans="1:10" ht="20.100000000000001" customHeight="1">
      <c r="A402" s="485" t="s">
        <v>25935</v>
      </c>
      <c r="B402" s="688" t="str">
        <f>INDEX(ORCAMENTO!$E:$E,MATCH(A402,ORCAMENTO!$B:$B,0))</f>
        <v>Torneira De Boia Para Caixa D'Água, Roscável, 3/4" - Fornecimento E Instalação. Af_08/2021</v>
      </c>
      <c r="C402" s="689"/>
      <c r="D402" s="689"/>
      <c r="E402" s="689"/>
      <c r="F402" s="689"/>
      <c r="G402" s="689"/>
      <c r="H402" s="690"/>
      <c r="I402" s="486" t="str">
        <f>INDEX(ORCAMENTO!$F:$F,MATCH(A402,ORCAMENTO!$B:$B,0))</f>
        <v>un</v>
      </c>
      <c r="J402" s="487">
        <f>ROUND(SUM(J404),2)</f>
        <v>1</v>
      </c>
    </row>
    <row r="403" spans="1:10" ht="20.100000000000001" customHeight="1">
      <c r="A403" s="488" t="s">
        <v>673</v>
      </c>
      <c r="B403" s="489"/>
      <c r="C403" s="489"/>
      <c r="D403" s="489"/>
      <c r="E403" s="488"/>
      <c r="F403" s="488"/>
      <c r="G403" s="488"/>
      <c r="H403" s="488"/>
      <c r="I403" s="488"/>
      <c r="J403" s="490"/>
    </row>
    <row r="404" spans="1:10" ht="20.100000000000001" customHeight="1">
      <c r="A404" s="491" t="s">
        <v>25939</v>
      </c>
      <c r="B404" s="525"/>
      <c r="C404" s="525"/>
      <c r="D404" s="521"/>
      <c r="E404" s="521"/>
      <c r="F404" s="521"/>
      <c r="G404" s="525"/>
      <c r="H404" s="527"/>
      <c r="I404" s="525"/>
      <c r="J404" s="527">
        <v>1</v>
      </c>
    </row>
    <row r="405" spans="1:10" ht="20.100000000000001" customHeight="1">
      <c r="A405" s="485" t="s">
        <v>25938</v>
      </c>
      <c r="B405" s="688" t="str">
        <f>INDEX(ORCAMENTO!$E:$E,MATCH(A405,ORCAMENTO!$B:$B,0))</f>
        <v>Registro De Gaveta Bruto Abnt Diâmetro 2" (50Mm) ? Docol, Deca Ou Equivalente</v>
      </c>
      <c r="C405" s="689"/>
      <c r="D405" s="689"/>
      <c r="E405" s="689"/>
      <c r="F405" s="689"/>
      <c r="G405" s="689"/>
      <c r="H405" s="690"/>
      <c r="I405" s="486" t="str">
        <f>INDEX(ORCAMENTO!$F:$F,MATCH(A405,ORCAMENTO!$B:$B,0))</f>
        <v>und</v>
      </c>
      <c r="J405" s="487">
        <f>ROUND(SUM(J407),2)</f>
        <v>1</v>
      </c>
    </row>
    <row r="406" spans="1:10" ht="20.100000000000001" customHeight="1">
      <c r="A406" s="488" t="s">
        <v>673</v>
      </c>
      <c r="B406" s="489"/>
      <c r="C406" s="489"/>
      <c r="D406" s="489"/>
      <c r="E406" s="488"/>
      <c r="F406" s="488"/>
      <c r="G406" s="488"/>
      <c r="H406" s="488"/>
      <c r="I406" s="488"/>
      <c r="J406" s="490"/>
    </row>
    <row r="407" spans="1:10" ht="20.100000000000001" customHeight="1">
      <c r="A407" s="491" t="s">
        <v>25965</v>
      </c>
      <c r="B407" s="525"/>
      <c r="C407" s="525"/>
      <c r="D407" s="521"/>
      <c r="E407" s="521"/>
      <c r="F407" s="521"/>
      <c r="G407" s="525"/>
      <c r="H407" s="527"/>
      <c r="I407" s="525"/>
      <c r="J407" s="527">
        <v>1</v>
      </c>
    </row>
    <row r="408" spans="1:10" ht="31.5" customHeight="1">
      <c r="A408" s="485" t="s">
        <v>25963</v>
      </c>
      <c r="B408" s="688" t="str">
        <f>INDEX(ORCAMENTO!$E:$E,MATCH(A408,ORCAMENTO!$B:$B,0))</f>
        <v>Caixa De Passagem De Alvenaria De Blocos Cerâmicos 10 Furos 10X20X20Cm Dimensões De 50X50X50Cm, Com Revestimento Interno Em Chapisco E Reboco, Tampa De Concreto Esp.5Cm E Lastro De Brita 5 Cm</v>
      </c>
      <c r="C408" s="689"/>
      <c r="D408" s="689"/>
      <c r="E408" s="689"/>
      <c r="F408" s="689"/>
      <c r="G408" s="689"/>
      <c r="H408" s="690"/>
      <c r="I408" s="486" t="str">
        <f>INDEX(ORCAMENTO!$F:$F,MATCH(A408,ORCAMENTO!$B:$B,0))</f>
        <v>und</v>
      </c>
      <c r="J408" s="487">
        <f>ROUND(SUM(J410),2)</f>
        <v>2</v>
      </c>
    </row>
    <row r="409" spans="1:10" ht="20.100000000000001" customHeight="1">
      <c r="A409" s="488" t="s">
        <v>673</v>
      </c>
      <c r="B409" s="489"/>
      <c r="C409" s="489"/>
      <c r="D409" s="489"/>
      <c r="E409" s="488"/>
      <c r="F409" s="488"/>
      <c r="G409" s="488"/>
      <c r="H409" s="488"/>
      <c r="I409" s="488"/>
      <c r="J409" s="490"/>
    </row>
    <row r="410" spans="1:10" ht="20.100000000000001" customHeight="1">
      <c r="A410" s="491" t="s">
        <v>25966</v>
      </c>
      <c r="B410" s="525"/>
      <c r="C410" s="525"/>
      <c r="D410" s="521"/>
      <c r="E410" s="521"/>
      <c r="F410" s="521"/>
      <c r="G410" s="525"/>
      <c r="H410" s="527"/>
      <c r="I410" s="525"/>
      <c r="J410" s="527">
        <v>2</v>
      </c>
    </row>
    <row r="411" spans="1:10" ht="20.100000000000001" customHeight="1">
      <c r="A411" s="484">
        <v>11</v>
      </c>
      <c r="B411" s="695" t="str">
        <f>INDEX(ORCAMENTO!$E:$E,MATCH(A411,ORCAMENTO!$B:$B,0))</f>
        <v>SERVIÇOS COMPLEMENTARES</v>
      </c>
      <c r="C411" s="696"/>
      <c r="D411" s="696"/>
      <c r="E411" s="696"/>
      <c r="F411" s="696"/>
      <c r="G411" s="696"/>
      <c r="H411" s="696"/>
      <c r="I411" s="696"/>
      <c r="J411" s="697"/>
    </row>
    <row r="412" spans="1:10" ht="20.100000000000001" customHeight="1">
      <c r="A412" s="485" t="s">
        <v>3796</v>
      </c>
      <c r="B412" s="688" t="str">
        <f>INDEX(ORCAMENTO!$E:$E,MATCH(A412,ORCAMENTO!$B:$B,0))</f>
        <v>Limpeza Geral Da Obra (Edificação)</v>
      </c>
      <c r="C412" s="689"/>
      <c r="D412" s="689"/>
      <c r="E412" s="689"/>
      <c r="F412" s="689"/>
      <c r="G412" s="689"/>
      <c r="H412" s="690"/>
      <c r="I412" s="486" t="str">
        <f>INDEX(ORCAMENTO!$F:$F,MATCH(A412,ORCAMENTO!$B:$B,0))</f>
        <v>m2</v>
      </c>
      <c r="J412" s="487">
        <f>ROUND(SUM(J414),2)</f>
        <v>38.1</v>
      </c>
    </row>
    <row r="413" spans="1:10" ht="20.100000000000001" customHeight="1">
      <c r="A413" s="488" t="s">
        <v>673</v>
      </c>
      <c r="B413" s="489" t="s">
        <v>24142</v>
      </c>
      <c r="C413" s="489"/>
      <c r="D413" s="489"/>
      <c r="E413" s="488"/>
      <c r="F413" s="488"/>
      <c r="G413" s="488"/>
      <c r="H413" s="488"/>
      <c r="I413" s="488"/>
      <c r="J413" s="490"/>
    </row>
    <row r="414" spans="1:10" ht="20.100000000000001" customHeight="1">
      <c r="A414" s="491" t="s">
        <v>25293</v>
      </c>
      <c r="B414" s="492">
        <v>38.1</v>
      </c>
      <c r="C414" s="525"/>
      <c r="D414" s="521"/>
      <c r="E414" s="521"/>
      <c r="F414" s="521"/>
      <c r="G414" s="525"/>
      <c r="H414" s="527"/>
      <c r="I414" s="525"/>
      <c r="J414" s="527">
        <v>38.1</v>
      </c>
    </row>
    <row r="415" spans="1:10" ht="20.100000000000001" customHeight="1">
      <c r="A415" s="485" t="s">
        <v>3797</v>
      </c>
      <c r="B415" s="688" t="str">
        <f>INDEX(ORCAMENTO!$E:$E,MATCH(A415,ORCAMENTO!$B:$B,0))</f>
        <v>Fornecimento E Plantio De Grama Em Placas Tipo Esmeralda, Inclusive Fornecimento De Terra Vegetal</v>
      </c>
      <c r="C415" s="689"/>
      <c r="D415" s="689"/>
      <c r="E415" s="689"/>
      <c r="F415" s="689"/>
      <c r="G415" s="689"/>
      <c r="H415" s="690"/>
      <c r="I415" s="486" t="str">
        <f>INDEX(ORCAMENTO!$F:$F,MATCH(A415,ORCAMENTO!$B:$B,0))</f>
        <v>m2</v>
      </c>
      <c r="J415" s="487">
        <f>ROUND(SUM(J417),2)</f>
        <v>4.68</v>
      </c>
    </row>
    <row r="416" spans="1:10" ht="20.100000000000001" customHeight="1">
      <c r="A416" s="488" t="s">
        <v>673</v>
      </c>
      <c r="B416" s="489" t="s">
        <v>24142</v>
      </c>
      <c r="C416" s="489"/>
      <c r="D416" s="489"/>
      <c r="E416" s="488"/>
      <c r="F416" s="488"/>
      <c r="G416" s="488"/>
      <c r="H416" s="488"/>
      <c r="I416" s="488"/>
      <c r="J416" s="490"/>
    </row>
    <row r="417" spans="1:10" ht="20.100000000000001" customHeight="1">
      <c r="A417" s="491" t="s">
        <v>42333</v>
      </c>
      <c r="B417" s="492">
        <f>4.18+0.5</f>
        <v>4.68</v>
      </c>
      <c r="C417" s="525"/>
      <c r="D417" s="521"/>
      <c r="E417" s="521"/>
      <c r="F417" s="521"/>
      <c r="G417" s="525"/>
      <c r="H417" s="527"/>
      <c r="I417" s="525"/>
      <c r="J417" s="527">
        <f>B417</f>
        <v>4.68</v>
      </c>
    </row>
    <row r="418" spans="1:10" ht="20.100000000000001" customHeight="1">
      <c r="A418" s="532"/>
      <c r="B418" s="533"/>
      <c r="C418" s="533"/>
      <c r="D418" s="534"/>
      <c r="E418" s="534"/>
      <c r="F418" s="534"/>
      <c r="G418" s="533"/>
      <c r="H418" s="535"/>
      <c r="I418" s="533"/>
      <c r="J418" s="535"/>
    </row>
    <row r="419" spans="1:10" ht="20.100000000000001" customHeight="1" thickBot="1">
      <c r="A419" s="536" t="s">
        <v>11939</v>
      </c>
      <c r="B419" s="705" t="str">
        <f>ORCAMENTO!E117</f>
        <v>BAIXO GUANDU - ES, 02 DE JUNHO DE 2025.</v>
      </c>
      <c r="C419" s="705"/>
      <c r="D419" s="705"/>
      <c r="E419" s="537"/>
      <c r="F419" s="704"/>
      <c r="G419" s="704"/>
      <c r="H419" s="704"/>
      <c r="I419" s="704"/>
      <c r="J419" s="538"/>
    </row>
    <row r="420" spans="1:10" ht="20.100000000000001" customHeight="1">
      <c r="A420" s="539"/>
      <c r="B420" s="540"/>
      <c r="C420" s="537"/>
      <c r="D420" s="537"/>
      <c r="E420" s="537"/>
      <c r="F420" s="703" t="str">
        <f>ORCAMENTO!F118</f>
        <v>FABRICIO BENÍCIO DE BRITO</v>
      </c>
      <c r="G420" s="703"/>
      <c r="H420" s="703"/>
      <c r="I420" s="703"/>
      <c r="J420" s="538"/>
    </row>
    <row r="421" spans="1:10" ht="20.100000000000001" customHeight="1">
      <c r="A421" s="539"/>
      <c r="B421" s="540"/>
      <c r="C421" s="537"/>
      <c r="D421" s="537"/>
      <c r="E421" s="537"/>
      <c r="F421" s="702" t="str">
        <f>ORCAMENTO!F119</f>
        <v xml:space="preserve">CREA: ES-014512/D </v>
      </c>
      <c r="G421" s="702"/>
      <c r="H421" s="702"/>
      <c r="I421" s="702"/>
      <c r="J421" s="538"/>
    </row>
    <row r="422" spans="1:10" ht="20.100000000000001" customHeight="1">
      <c r="A422" s="539"/>
      <c r="B422" s="540"/>
      <c r="C422" s="537"/>
      <c r="D422" s="537"/>
      <c r="E422" s="537"/>
      <c r="F422" s="537"/>
      <c r="G422" s="537"/>
      <c r="H422" s="537"/>
      <c r="I422" s="539"/>
      <c r="J422" s="538"/>
    </row>
    <row r="423" spans="1:10" ht="20.100000000000001" customHeight="1">
      <c r="A423" s="314"/>
      <c r="B423" s="315"/>
      <c r="C423" s="28"/>
      <c r="D423" s="28"/>
      <c r="E423" s="28"/>
      <c r="F423" s="28"/>
      <c r="G423" s="28"/>
      <c r="H423" s="28"/>
      <c r="I423" s="314"/>
      <c r="J423" s="316"/>
    </row>
    <row r="424" spans="1:10" ht="20.100000000000001" customHeight="1">
      <c r="A424" s="314"/>
      <c r="B424" s="315"/>
      <c r="C424" s="28"/>
      <c r="D424" s="28"/>
      <c r="E424" s="28"/>
      <c r="F424" s="28"/>
      <c r="G424" s="28"/>
      <c r="H424" s="28"/>
      <c r="I424" s="314"/>
      <c r="J424" s="316"/>
    </row>
  </sheetData>
  <mergeCells count="150">
    <mergeCell ref="B312:H312"/>
    <mergeCell ref="B315:H315"/>
    <mergeCell ref="B318:H318"/>
    <mergeCell ref="B321:H321"/>
    <mergeCell ref="B306:H306"/>
    <mergeCell ref="K146:N146"/>
    <mergeCell ref="B222:H222"/>
    <mergeCell ref="K219:L219"/>
    <mergeCell ref="B141:H141"/>
    <mergeCell ref="K143:N143"/>
    <mergeCell ref="K144:N144"/>
    <mergeCell ref="K145:N145"/>
    <mergeCell ref="B150:H150"/>
    <mergeCell ref="B144:H144"/>
    <mergeCell ref="B186:H186"/>
    <mergeCell ref="B205:H205"/>
    <mergeCell ref="B160:H160"/>
    <mergeCell ref="B165:H165"/>
    <mergeCell ref="B194:H194"/>
    <mergeCell ref="B219:H219"/>
    <mergeCell ref="B287:H287"/>
    <mergeCell ref="B235:H235"/>
    <mergeCell ref="B243:H243"/>
    <mergeCell ref="K246:N246"/>
    <mergeCell ref="B402:H402"/>
    <mergeCell ref="B379:H379"/>
    <mergeCell ref="B382:H382"/>
    <mergeCell ref="B385:H385"/>
    <mergeCell ref="B388:H388"/>
    <mergeCell ref="B391:H391"/>
    <mergeCell ref="B336:H336"/>
    <mergeCell ref="B275:H275"/>
    <mergeCell ref="B263:H263"/>
    <mergeCell ref="B356:H356"/>
    <mergeCell ref="B359:H359"/>
    <mergeCell ref="B343:H343"/>
    <mergeCell ref="B365:H365"/>
    <mergeCell ref="B370:H370"/>
    <mergeCell ref="B373:H373"/>
    <mergeCell ref="B376:H376"/>
    <mergeCell ref="B347:H347"/>
    <mergeCell ref="B353:H353"/>
    <mergeCell ref="B330:H330"/>
    <mergeCell ref="K256:N256"/>
    <mergeCell ref="K247:N247"/>
    <mergeCell ref="K236:N236"/>
    <mergeCell ref="K237:N237"/>
    <mergeCell ref="K243:N243"/>
    <mergeCell ref="K245:N245"/>
    <mergeCell ref="K254:N254"/>
    <mergeCell ref="K238:N238"/>
    <mergeCell ref="K239:N239"/>
    <mergeCell ref="K240:N240"/>
    <mergeCell ref="K241:N241"/>
    <mergeCell ref="B303:H303"/>
    <mergeCell ref="A1:J1"/>
    <mergeCell ref="B4:J4"/>
    <mergeCell ref="B2:J2"/>
    <mergeCell ref="B3:J3"/>
    <mergeCell ref="B5:H5"/>
    <mergeCell ref="B29:J29"/>
    <mergeCell ref="B30:H30"/>
    <mergeCell ref="B20:H20"/>
    <mergeCell ref="B8:H8"/>
    <mergeCell ref="B28:J28"/>
    <mergeCell ref="B72:H72"/>
    <mergeCell ref="B76:H76"/>
    <mergeCell ref="B63:H63"/>
    <mergeCell ref="B67:J67"/>
    <mergeCell ref="B55:H55"/>
    <mergeCell ref="B232:H232"/>
    <mergeCell ref="B175:H175"/>
    <mergeCell ref="B190:H190"/>
    <mergeCell ref="B228:J228"/>
    <mergeCell ref="B291:H291"/>
    <mergeCell ref="B247:J247"/>
    <mergeCell ref="B258:H258"/>
    <mergeCell ref="B238:H238"/>
    <mergeCell ref="F421:I421"/>
    <mergeCell ref="B324:H324"/>
    <mergeCell ref="B309:H309"/>
    <mergeCell ref="B200:H200"/>
    <mergeCell ref="B211:H211"/>
    <mergeCell ref="B216:H216"/>
    <mergeCell ref="F420:I420"/>
    <mergeCell ref="B248:H248"/>
    <mergeCell ref="B253:H253"/>
    <mergeCell ref="B346:J346"/>
    <mergeCell ref="B350:H350"/>
    <mergeCell ref="B412:H412"/>
    <mergeCell ref="B411:J411"/>
    <mergeCell ref="B394:H394"/>
    <mergeCell ref="B290:J290"/>
    <mergeCell ref="B295:H295"/>
    <mergeCell ref="B397:H397"/>
    <mergeCell ref="B408:H408"/>
    <mergeCell ref="F419:I419"/>
    <mergeCell ref="B419:D419"/>
    <mergeCell ref="B405:H405"/>
    <mergeCell ref="B266:H266"/>
    <mergeCell ref="B269:H269"/>
    <mergeCell ref="B229:H229"/>
    <mergeCell ref="B174:J174"/>
    <mergeCell ref="B197:H197"/>
    <mergeCell ref="K10:P10"/>
    <mergeCell ref="B11:J11"/>
    <mergeCell ref="B12:H12"/>
    <mergeCell ref="K14:P14"/>
    <mergeCell ref="K11:P11"/>
    <mergeCell ref="B46:H46"/>
    <mergeCell ref="B50:J50"/>
    <mergeCell ref="B51:H51"/>
    <mergeCell ref="K54:P54"/>
    <mergeCell ref="B34:H34"/>
    <mergeCell ref="B38:H38"/>
    <mergeCell ref="B42:H42"/>
    <mergeCell ref="B59:H59"/>
    <mergeCell ref="B68:H68"/>
    <mergeCell ref="B137:J137"/>
    <mergeCell ref="B138:H138"/>
    <mergeCell ref="B116:J116"/>
    <mergeCell ref="B117:H117"/>
    <mergeCell ref="B83:H83"/>
    <mergeCell ref="B87:H87"/>
    <mergeCell ref="B92:H92"/>
    <mergeCell ref="B109:H109"/>
    <mergeCell ref="B415:H415"/>
    <mergeCell ref="B225:H225"/>
    <mergeCell ref="K55:P55"/>
    <mergeCell ref="K140:N140"/>
    <mergeCell ref="B299:H299"/>
    <mergeCell ref="K216:L216"/>
    <mergeCell ref="B281:H281"/>
    <mergeCell ref="B302:J302"/>
    <mergeCell ref="K230:N230"/>
    <mergeCell ref="K234:N234"/>
    <mergeCell ref="K235:N235"/>
    <mergeCell ref="B91:J91"/>
    <mergeCell ref="B121:H121"/>
    <mergeCell ref="B99:H99"/>
    <mergeCell ref="K116:M116"/>
    <mergeCell ref="K117:M117"/>
    <mergeCell ref="K124:M124"/>
    <mergeCell ref="K137:N137"/>
    <mergeCell ref="K120:N120"/>
    <mergeCell ref="K132:L132"/>
    <mergeCell ref="K133:L133"/>
    <mergeCell ref="B128:H128"/>
    <mergeCell ref="B132:J132"/>
    <mergeCell ref="B133:H133"/>
  </mergeCells>
  <phoneticPr fontId="58" type="noConversion"/>
  <dataValidations disablePrompts="1" count="1">
    <dataValidation type="list" errorStyle="warning" allowBlank="1" showInputMessage="1" showErrorMessage="1" error="Selecionar Referencial compatível" sqref="XEP1:XFD3">
      <formula1>DADOS</formula1>
    </dataValidation>
  </dataValidations>
  <printOptions horizontalCentered="1"/>
  <pageMargins left="0.39370078740157483" right="0.39370078740157483" top="1.7716535433070868" bottom="0.74803149606299213" header="0.31496062992125984" footer="0.31496062992125984"/>
  <pageSetup paperSize="9" scale="43" fitToHeight="0" orientation="portrait" r:id="rId1"/>
  <headerFooter scaleWithDoc="0" alignWithMargins="0">
    <oddHeader>&amp;C&amp;G</oddHeader>
    <oddFooter>&amp;C&amp;"Arial,Negrito"&amp;9PREFEITURA MUNICIPAL DE BAIXO GUANDU&amp;R&amp;"Glacial Indifference,Regular"&amp;8Página &amp;P/&amp;N</oddFooter>
  </headerFooter>
  <rowBreaks count="5" manualBreakCount="5">
    <brk id="75" max="9" man="1"/>
    <brk id="149" max="9" man="1"/>
    <brk id="220" max="9" man="1"/>
    <brk id="294" max="9" man="1"/>
    <brk id="381" max="9" man="1"/>
  </rowBreaks>
  <legacy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2">
    <tabColor theme="9" tint="-0.249977111117893"/>
    <pageSetUpPr fitToPage="1"/>
  </sheetPr>
  <dimension ref="A1:XFD94"/>
  <sheetViews>
    <sheetView showGridLines="0" view="pageBreakPreview" zoomScaleNormal="100" zoomScaleSheetLayoutView="100" zoomScalePageLayoutView="115" workbookViewId="0">
      <selection activeCell="I39" sqref="I39"/>
    </sheetView>
  </sheetViews>
  <sheetFormatPr defaultColWidth="9" defaultRowHeight="14.25"/>
  <cols>
    <col min="1" max="1" width="10.375" style="26" customWidth="1"/>
    <col min="2" max="2" width="9.375" style="24" customWidth="1"/>
    <col min="3" max="3" width="8.625" style="24" customWidth="1"/>
    <col min="4" max="4" width="34.125" style="24" customWidth="1"/>
    <col min="5" max="5" width="8.625" style="26" customWidth="1"/>
    <col min="6" max="6" width="9.125" style="25" customWidth="1"/>
    <col min="7" max="7" width="8.25" style="25" customWidth="1"/>
    <col min="8" max="8" width="8.625" style="27" customWidth="1"/>
    <col min="9" max="9" width="11.75" style="27" customWidth="1"/>
    <col min="10" max="16382" width="0" style="23" hidden="1" customWidth="1"/>
    <col min="16383" max="16383" width="18.375" style="23" customWidth="1"/>
    <col min="16384" max="16384" width="9" style="23"/>
  </cols>
  <sheetData>
    <row r="1" spans="1:996 16376:16376" s="17" customFormat="1" ht="24.95" customHeight="1">
      <c r="A1" s="712" t="s">
        <v>3279</v>
      </c>
      <c r="B1" s="712"/>
      <c r="C1" s="712"/>
      <c r="D1" s="712"/>
      <c r="E1" s="712"/>
      <c r="F1" s="712"/>
      <c r="G1" s="712"/>
      <c r="H1" s="712"/>
      <c r="I1" s="712"/>
      <c r="J1" s="712"/>
      <c r="K1" s="712"/>
      <c r="L1" s="125"/>
      <c r="M1" s="16"/>
      <c r="N1" s="16"/>
      <c r="O1" s="16"/>
      <c r="P1" s="126"/>
      <c r="Q1" s="127"/>
      <c r="R1" s="128"/>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16"/>
      <c r="ALB1" s="16"/>
      <c r="ALC1" s="16"/>
      <c r="ALD1" s="16"/>
      <c r="ALE1" s="16"/>
      <c r="ALF1" s="16"/>
      <c r="ALG1" s="16"/>
      <c r="ALH1" s="20"/>
      <c r="XEV1" s="17" t="s">
        <v>669</v>
      </c>
    </row>
    <row r="2" spans="1:996 16376:16376" s="17" customFormat="1" ht="40.15" customHeight="1">
      <c r="A2" s="122" t="str">
        <f>BDI!$A$4</f>
        <v>OBRA:</v>
      </c>
      <c r="B2" s="714" t="str">
        <f>ORCAMENTO!C2</f>
        <v>CONSTRUÇÃO DE CASA POPULAR (1 QUARTO)</v>
      </c>
      <c r="C2" s="715"/>
      <c r="D2" s="715"/>
      <c r="E2" s="715"/>
      <c r="F2" s="715"/>
      <c r="G2" s="715"/>
      <c r="H2" s="715"/>
      <c r="I2" s="715"/>
      <c r="J2" s="281"/>
      <c r="K2" s="281"/>
      <c r="L2" s="125"/>
      <c r="M2" s="16"/>
      <c r="N2" s="16"/>
      <c r="O2" s="16"/>
      <c r="P2" s="126"/>
      <c r="Q2" s="127"/>
      <c r="R2" s="128"/>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16"/>
      <c r="ALC2" s="16"/>
      <c r="ALD2" s="16"/>
      <c r="ALE2" s="16"/>
      <c r="ALF2" s="16"/>
      <c r="ALG2" s="16"/>
      <c r="ALH2" s="20"/>
      <c r="XEV2" s="17" t="s">
        <v>18</v>
      </c>
    </row>
    <row r="3" spans="1:996 16376:16376" s="17" customFormat="1" ht="20.100000000000001" customHeight="1">
      <c r="A3" s="122" t="str">
        <f>BDI!$A$5</f>
        <v>ENDEREÇO:</v>
      </c>
      <c r="B3" s="713" t="str">
        <f>ORCAMENTO!C3</f>
        <v>BAIXO GUANDU - ES</v>
      </c>
      <c r="C3" s="713"/>
      <c r="D3" s="713"/>
      <c r="E3" s="713"/>
      <c r="F3" s="713"/>
      <c r="G3" s="713"/>
      <c r="H3" s="713"/>
      <c r="I3" s="713"/>
      <c r="J3" s="282"/>
      <c r="K3" s="282"/>
      <c r="L3" s="125"/>
      <c r="M3" s="16"/>
      <c r="N3" s="16"/>
      <c r="O3" s="16"/>
      <c r="P3" s="126"/>
      <c r="Q3" s="127"/>
      <c r="R3" s="128"/>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16"/>
      <c r="ALB3" s="16"/>
      <c r="ALC3" s="16"/>
      <c r="ALD3" s="16"/>
      <c r="ALE3" s="16"/>
      <c r="ALF3" s="16"/>
      <c r="ALG3" s="16"/>
      <c r="ALH3" s="20"/>
      <c r="XEV3" s="17" t="s">
        <v>683</v>
      </c>
    </row>
    <row r="4" spans="1:996 16376:16376">
      <c r="A4" s="283" t="s">
        <v>670</v>
      </c>
      <c r="B4" s="716" t="s">
        <v>673</v>
      </c>
      <c r="C4" s="716"/>
      <c r="D4" s="716"/>
      <c r="E4" s="716"/>
      <c r="F4" s="716"/>
      <c r="G4" s="716"/>
      <c r="H4" s="284" t="s">
        <v>0</v>
      </c>
      <c r="I4" s="285" t="s">
        <v>672</v>
      </c>
      <c r="J4" s="286"/>
      <c r="K4" s="286"/>
    </row>
    <row r="5" spans="1:996 16376:16376" ht="47.25" customHeight="1">
      <c r="A5" s="287">
        <f>COUNTIF($A$4:$A4,$A$4)</f>
        <v>1</v>
      </c>
      <c r="B5" s="717" t="s">
        <v>27315</v>
      </c>
      <c r="C5" s="718"/>
      <c r="D5" s="718"/>
      <c r="E5" s="718"/>
      <c r="F5" s="718"/>
      <c r="G5" s="719"/>
      <c r="H5" s="288" t="s">
        <v>19</v>
      </c>
      <c r="I5" s="289">
        <f>I6+I11</f>
        <v>883.18000000000006</v>
      </c>
      <c r="J5" s="286"/>
      <c r="K5" s="286"/>
    </row>
    <row r="6" spans="1:996 16376:16376">
      <c r="A6" s="720" t="s">
        <v>3267</v>
      </c>
      <c r="B6" s="720"/>
      <c r="C6" s="720"/>
      <c r="D6" s="720"/>
      <c r="E6" s="720"/>
      <c r="F6" s="720"/>
      <c r="G6" s="720"/>
      <c r="H6" s="290" t="s">
        <v>664</v>
      </c>
      <c r="I6" s="291">
        <f>SUBTOTAL(9,I8:I10)</f>
        <v>204.6</v>
      </c>
      <c r="J6" s="286"/>
      <c r="K6" s="286"/>
    </row>
    <row r="7" spans="1:996 16376:16376">
      <c r="A7" s="292" t="s">
        <v>674</v>
      </c>
      <c r="B7" s="292" t="s">
        <v>663</v>
      </c>
      <c r="C7" s="292" t="s">
        <v>14</v>
      </c>
      <c r="D7" s="292" t="s">
        <v>673</v>
      </c>
      <c r="E7" s="292" t="s">
        <v>15</v>
      </c>
      <c r="F7" s="293" t="s">
        <v>818</v>
      </c>
      <c r="G7" s="293" t="s">
        <v>3268</v>
      </c>
      <c r="H7" s="294" t="s">
        <v>819</v>
      </c>
      <c r="I7" s="294" t="s">
        <v>664</v>
      </c>
      <c r="J7" s="286"/>
      <c r="K7" s="286"/>
    </row>
    <row r="8" spans="1:996 16376:16376" ht="19.899999999999999" customHeight="1">
      <c r="A8" s="295" t="s">
        <v>3270</v>
      </c>
      <c r="B8" s="295" t="s">
        <v>669</v>
      </c>
      <c r="C8" s="295">
        <v>88316</v>
      </c>
      <c r="D8" s="296" t="str">
        <f>PROPER(IFERROR(
IF(C8="","",
IF(CONCATENATE($A8,$B8)="IIOPES",INDEX(#REF!,MATCH($C8,#REF!,0)),
IF(CONCATENATE($A8,$B8)="CDER",INDEX(CDER!$B:$B,MATCH($C8,CDER!$A:$A,0)),
IF(CONCATENATE($A8,$B8)="ISINAPI",INDEX(ISINAPI!$B:$B,MATCH($C8,ISINAPI!$A:$A,0)),
IF(CONCATENATE($A8,$B8)="CSINAPI",INDEX(CSINAPI!$B:$B,MATCH($C8,CSINAPI!$A:$A,0)),
IF(CONCATENATE($A8,$B8)="CCESAN",INDEX(CCESAN!$B:$B,MATCH($C8,CCESAN!$A:$A,0)),
IF(CONCATENATE($A8,$B8)="CSCORIO",INDEX(CSCORIO!$B:$B,MATCH($C8,CSCORIO!$A:$A,0)),
IF(CONCATENATE($A8,$B8)="MERC",INDEX(MERCADO!$B:$B,MATCH($C8,MERCADO!$A:$A,0)),
IF(CONCATENATE($A8,$B8)="CCOMP",INDEX(COMPOSICAO!$B:$B,MATCH($C8,COMPOSICAO!$A:$A,0)),""
))))))))),"*Verificar código*"))</f>
        <v>Servente Com Encargos Complementares</v>
      </c>
      <c r="E8" s="297" t="str">
        <f>PROPER(IFERROR(
IF(C8="","",
IF(CONCATENATE($A8,$B8)="IIOPES",INDEX(#REF!,MATCH($C8,#REF!,0)),
IF(CONCATENATE($A8,$B8)="CDER",INDEX(CDER!$C:$C,MATCH($C8,CDER!$A:$A,0)),
IF(CONCATENATE($A8,$B8)="ISINAPI",INDEX(ISINAPI!$C:$C,MATCH($C8,ISINAPI!$A:$A,0)),
IF(CONCATENATE($A8,$B8)="CSINAPI",INDEX(CSINAPI!$C:$C,MATCH($C8,CSINAPI!$A:$A,0)),
IF(CONCATENATE($A8,$B8)="CCESAN",INDEX(CCESAN!$C:$C,MATCH($C8,CCESAN!$A:$A,0)),
IF(CONCATENATE($A8,$B8)="CSCORIO",INDEX(CSCORIO!$C:$C,MATCH($C8,CSCORIO!$A:$A,0)),
IF(CONCATENATE($A8,$B8)="MERC",INDEX(MERCADO!$D:$D,MATCH($C8,MERCADO!$A:$A,0)),
IF(CONCATENATE($A8,$B8)="CCOMP",INDEX(COMPOSICAO!$H:$H,MATCH($C8,COMPOSICAO!$A:$A,0)),""
))))))))),"*Verificar código*"))</f>
        <v>H</v>
      </c>
      <c r="F8" s="298">
        <v>3</v>
      </c>
      <c r="G8" s="298"/>
      <c r="H8" s="297" t="str">
        <f>PROPER(IFERROR(
IF(C8="","",
IF(CONCATENATE($A8,$B8)="IIOPES",INDEX(#REF!,MATCH($C8,#REF!,0)),
IF(CONCATENATE($A8,$B8)="CDER",INDEX(CDER!$D:$D,MATCH($C8,CDER!$A:$A,0)),
IF(CONCATENATE($A8,$B8)="ISINAPI",INDEX(ISINAPI!$E:$E,MATCH($C8,ISINAPI!$A:$A,0)),
IF(CONCATENATE($A8,$B8)="CSINAPI",INDEX(CSINAPI!$D:$D,MATCH($C8,CSINAPI!$A:$A,0)),
IF(CONCATENATE($A8,$B8)="CCESAN",INDEX(CCESAN!$D:$D,MATCH($C8,CCESAN!$A:$A,0)),
IF(CONCATENATE($A8,$B8)="CSCORIO",INDEX(CSCORIO!$D:$D,MATCH($C8,CSCORIO!$A:$A,0)),
IF(CONCATENATE($A8,$B8)="MERC",INDEX(MERCADO!$E:$E,MATCH($C8,MERCADO!$A:$A,0)),
IF(CONCATENATE($A8,$B8)="CCOMP",INDEX(COMPOSICAO!$I:$I,MATCH($C8,COMPOSICAO!$A:$A,0)),""
))))))))),"*Verificar código*"))</f>
        <v>25,19</v>
      </c>
      <c r="I8" s="299">
        <f>IFERROR(ROUND(H8*F8*(1+G8),2),"")</f>
        <v>75.569999999999993</v>
      </c>
      <c r="J8" s="286"/>
      <c r="K8" s="286"/>
    </row>
    <row r="9" spans="1:996 16376:16376" ht="19.899999999999999" customHeight="1">
      <c r="A9" s="295" t="s">
        <v>3270</v>
      </c>
      <c r="B9" s="295" t="s">
        <v>669</v>
      </c>
      <c r="C9" s="295">
        <v>88309</v>
      </c>
      <c r="D9" s="296" t="str">
        <f>PROPER(IFERROR(
IF(C9="","",
IF(CONCATENATE($A9,$B9)="IIOPES",INDEX(#REF!,MATCH($C9,#REF!,0)),
IF(CONCATENATE($A9,$B9)="CDER",INDEX(CDER!$B:$B,MATCH($C9,CDER!$A:$A,0)),
IF(CONCATENATE($A9,$B9)="ISINAPI",INDEX(ISINAPI!$B:$B,MATCH($C9,ISINAPI!$A:$A,0)),
IF(CONCATENATE($A9,$B9)="CSINAPI",INDEX(CSINAPI!$B:$B,MATCH($C9,CSINAPI!$A:$A,0)),
IF(CONCATENATE($A9,$B9)="CCESAN",INDEX(CCESAN!$B:$B,MATCH($C9,CCESAN!$A:$A,0)),
IF(CONCATENATE($A9,$B9)="CSCORIO",INDEX(CSCORIO!$B:$B,MATCH($C9,CSCORIO!$A:$A,0)),
IF(CONCATENATE($A9,$B9)="MERC",INDEX(MERCADO!$B:$B,MATCH($C9,MERCADO!$A:$A,0)),
IF(CONCATENATE($A9,$B9)="CCOMP",INDEX(COMPOSICAO!$B:$B,MATCH($C9,COMPOSICAO!$A:$A,0)),""
))))))))),"*Verificar código*"))</f>
        <v>Pedreiro Com Encargos Complementares</v>
      </c>
      <c r="E9" s="297" t="str">
        <f>PROPER(IFERROR(
IF(C9="","",
IF(CONCATENATE($A9,$B9)="IIOPES",INDEX(#REF!,MATCH($C9,#REF!,0)),
IF(CONCATENATE($A9,$B9)="CDER",INDEX(CDER!$C:$C,MATCH($C9,CDER!$A:$A,0)),
IF(CONCATENATE($A9,$B9)="ISINAPI",INDEX(ISINAPI!$C:$C,MATCH($C9,ISINAPI!$A:$A,0)),
IF(CONCATENATE($A9,$B9)="CSINAPI",INDEX(CSINAPI!$C:$C,MATCH($C9,CSINAPI!$A:$A,0)),
IF(CONCATENATE($A9,$B9)="CCESAN",INDEX(CCESAN!$C:$C,MATCH($C9,CCESAN!$A:$A,0)),
IF(CONCATENATE($A9,$B9)="CSCORIO",INDEX(CSCORIO!$C:$C,MATCH($C9,CSCORIO!$A:$A,0)),
IF(CONCATENATE($A9,$B9)="MERC",INDEX(MERCADO!$D:$D,MATCH($C9,MERCADO!$A:$A,0)),
IF(CONCATENATE($A9,$B9)="CCOMP",INDEX(COMPOSICAO!$H:$H,MATCH($C9,COMPOSICAO!$A:$A,0)),""
))))))))),"*Verificar código*"))</f>
        <v>H</v>
      </c>
      <c r="F9" s="298">
        <v>3</v>
      </c>
      <c r="G9" s="298"/>
      <c r="H9" s="297" t="str">
        <f>PROPER(IFERROR(
IF(C9="","",
IF(CONCATENATE($A9,$B9)="IIOPES",INDEX(#REF!,MATCH($C9,#REF!,0)),
IF(CONCATENATE($A9,$B9)="CDER",INDEX(CDER!$D:$D,MATCH($C9,CDER!$A:$A,0)),
IF(CONCATENATE($A9,$B9)="ISINAPI",INDEX(ISINAPI!$E:$E,MATCH($C9,ISINAPI!$A:$A,0)),
IF(CONCATENATE($A9,$B9)="CSINAPI",INDEX(CSINAPI!$D:$D,MATCH($C9,CSINAPI!$A:$A,0)),
IF(CONCATENATE($A9,$B9)="CCESAN",INDEX(CCESAN!$D:$D,MATCH($C9,CCESAN!$A:$A,0)),
IF(CONCATENATE($A9,$B9)="CSCORIO",INDEX(CSCORIO!$D:$D,MATCH($C9,CSCORIO!$A:$A,0)),
IF(CONCATENATE($A9,$B9)="MERC",INDEX(MERCADO!$E:$E,MATCH($C9,MERCADO!$A:$A,0)),
IF(CONCATENATE($A9,$B9)="CCOMP",INDEX(COMPOSICAO!$I:$I,MATCH($C9,COMPOSICAO!$A:$A,0)),""
))))))))),"*Verificar código*"))</f>
        <v>32,55</v>
      </c>
      <c r="I9" s="299">
        <f>IFERROR(ROUND(H9*F9*(1+G9),2),"")</f>
        <v>97.65</v>
      </c>
      <c r="J9" s="286"/>
      <c r="K9" s="286"/>
    </row>
    <row r="10" spans="1:996 16376:16376" ht="22.5" customHeight="1">
      <c r="A10" s="295" t="s">
        <v>3270</v>
      </c>
      <c r="B10" s="295" t="s">
        <v>683</v>
      </c>
      <c r="C10" s="295">
        <v>30101</v>
      </c>
      <c r="D10" s="296" t="str">
        <f>PROPER(IFERROR(
IF(C10="","",
IF(CONCATENATE($A10,$B10)="IIOPES",INDEX(#REF!,MATCH($C10,#REF!,0)),
IF(CONCATENATE($A10,$B10)="CDER",INDEX(CDER!$B:$B,MATCH($C10,CDER!$A:$A,0)),
IF(CONCATENATE($A10,$B10)="ISINAPI",INDEX(ISINAPI!$B:$B,MATCH($C10,ISINAPI!$A:$A,0)),
IF(CONCATENATE($A10,$B10)="CSINAPI",INDEX(CSINAPI!$B:$B,MATCH($C10,CSINAPI!$A:$A,0)),
IF(CONCATENATE($A10,$B10)="CCESAN",INDEX(CCESAN!$B:$B,MATCH($C10,CCESAN!$A:$A,0)),
IF(CONCATENATE($A10,$B10)="CSCORIO",INDEX(CSCORIO!$B:$B,MATCH($C10,CSCORIO!$A:$A,0)),
IF(CONCATENATE($A10,$B10)="MERC",INDEX(MERCADO!$B:$B,MATCH($C10,MERCADO!$A:$A,0)),
IF(CONCATENATE($A10,$B10)="CCOMP",INDEX(COMPOSICAO!$B:$B,MATCH($C10,COMPOSICAO!$A:$A,0)),""
))))))))),"*Verificar código*"))</f>
        <v>Escavação Manual Em Material De 1A. Categoria, Até 1.50 M De Profundidade</v>
      </c>
      <c r="E10" s="297" t="str">
        <f>PROPER(IFERROR(
IF(C10="","",
IF(CONCATENATE($A10,$B10)="IIOPES",INDEX(#REF!,MATCH($C10,#REF!,0)),
IF(CONCATENATE($A10,$B10)="CDER",INDEX(CDER!$C:$C,MATCH($C10,CDER!$A:$A,0)),
IF(CONCATENATE($A10,$B10)="ISINAPI",INDEX(ISINAPI!$C:$C,MATCH($C10,ISINAPI!$A:$A,0)),
IF(CONCATENATE($A10,$B10)="CSINAPI",INDEX(CSINAPI!$C:$C,MATCH($C10,CSINAPI!$A:$A,0)),
IF(CONCATENATE($A10,$B10)="CCESAN",INDEX(CCESAN!$C:$C,MATCH($C10,CCESAN!$A:$A,0)),
IF(CONCATENATE($A10,$B10)="CSCORIO",INDEX(CSCORIO!$C:$C,MATCH($C10,CSCORIO!$A:$A,0)),
IF(CONCATENATE($A10,$B10)="MERC",INDEX(MERCADO!$D:$D,MATCH($C10,MERCADO!$A:$A,0)),
IF(CONCATENATE($A10,$B10)="CCOMP",INDEX(COMPOSICAO!$H:$H,MATCH($C10,COMPOSICAO!$A:$A,0)),""
))))))))),"*Verificar código*"))</f>
        <v>M3</v>
      </c>
      <c r="F10" s="298">
        <f>0.6*0.6*1.5</f>
        <v>0.54</v>
      </c>
      <c r="G10" s="298"/>
      <c r="H10" s="297" t="str">
        <f>PROPER(IFERROR(
IF(C10="","",
IF(CONCATENATE($A10,$B10)="IIOPES",INDEX(#REF!,MATCH($C10,#REF!,0)),
IF(CONCATENATE($A10,$B10)="CDER",INDEX(CDER!$D:$D,MATCH($C10,CDER!$A:$A,0)),
IF(CONCATENATE($A10,$B10)="ISINAPI",INDEX(ISINAPI!$E:$E,MATCH($C10,ISINAPI!$A:$A,0)),
IF(CONCATENATE($A10,$B10)="CSINAPI",INDEX(CSINAPI!$D:$D,MATCH($C10,CSINAPI!$A:$A,0)),
IF(CONCATENATE($A10,$B10)="CCESAN",INDEX(CCESAN!$D:$D,MATCH($C10,CCESAN!$A:$A,0)),
IF(CONCATENATE($A10,$B10)="CSCORIO",INDEX(CSCORIO!$D:$D,MATCH($C10,CSCORIO!$A:$A,0)),
IF(CONCATENATE($A10,$B10)="MERC",INDEX(MERCADO!$E:$E,MATCH($C10,MERCADO!$A:$A,0)),
IF(CONCATENATE($A10,$B10)="CCOMP",INDEX(COMPOSICAO!$I:$I,MATCH($C10,COMPOSICAO!$A:$A,0)),""
))))))))),"*Verificar código*"))</f>
        <v>58,11</v>
      </c>
      <c r="I10" s="299">
        <f>IFERROR(ROUND(H10*F10*(1+G10),2),"")</f>
        <v>31.38</v>
      </c>
      <c r="J10" s="286"/>
      <c r="K10" s="286"/>
    </row>
    <row r="11" spans="1:996 16376:16376">
      <c r="A11" s="720" t="s">
        <v>3269</v>
      </c>
      <c r="B11" s="720"/>
      <c r="C11" s="720"/>
      <c r="D11" s="720"/>
      <c r="E11" s="720"/>
      <c r="F11" s="720"/>
      <c r="G11" s="720"/>
      <c r="H11" s="290" t="s">
        <v>664</v>
      </c>
      <c r="I11" s="291">
        <f>SUM(I13:I13)</f>
        <v>678.58</v>
      </c>
      <c r="J11" s="286"/>
      <c r="K11" s="286"/>
    </row>
    <row r="12" spans="1:996 16376:16376" ht="19.899999999999999" customHeight="1">
      <c r="A12" s="292" t="s">
        <v>674</v>
      </c>
      <c r="B12" s="292" t="s">
        <v>663</v>
      </c>
      <c r="C12" s="292" t="s">
        <v>14</v>
      </c>
      <c r="D12" s="292" t="s">
        <v>673</v>
      </c>
      <c r="E12" s="292" t="s">
        <v>15</v>
      </c>
      <c r="F12" s="293" t="s">
        <v>818</v>
      </c>
      <c r="G12" s="293" t="s">
        <v>3268</v>
      </c>
      <c r="H12" s="294" t="s">
        <v>819</v>
      </c>
      <c r="I12" s="294" t="s">
        <v>664</v>
      </c>
      <c r="J12" s="286"/>
      <c r="K12" s="286"/>
    </row>
    <row r="13" spans="1:996 16376:16376" ht="30" customHeight="1">
      <c r="A13" s="295" t="s">
        <v>2354</v>
      </c>
      <c r="B13" s="295" t="s">
        <v>683</v>
      </c>
      <c r="C13" s="295">
        <v>40264</v>
      </c>
      <c r="D13" s="296" t="s">
        <v>26476</v>
      </c>
      <c r="E13" s="297" t="s">
        <v>27314</v>
      </c>
      <c r="F13" s="298">
        <v>1</v>
      </c>
      <c r="G13" s="298"/>
      <c r="H13" s="297">
        <v>678.58</v>
      </c>
      <c r="I13" s="299">
        <f>IFERROR(ROUND(H13*F13*(1+G13),2),"")</f>
        <v>678.58</v>
      </c>
      <c r="J13" s="286"/>
      <c r="K13" s="286"/>
    </row>
    <row r="14" spans="1:996 16376:16376" hidden="1"/>
    <row r="15" spans="1:996 16376:16376" hidden="1"/>
    <row r="16" spans="1:996 16376:16376">
      <c r="J16" s="286"/>
      <c r="K16" s="286"/>
    </row>
    <row r="17" spans="1:11" ht="27" customHeight="1">
      <c r="A17" s="283" t="s">
        <v>670</v>
      </c>
      <c r="B17" s="716" t="s">
        <v>673</v>
      </c>
      <c r="C17" s="716"/>
      <c r="D17" s="716"/>
      <c r="E17" s="716"/>
      <c r="F17" s="716"/>
      <c r="G17" s="716"/>
      <c r="H17" s="284" t="s">
        <v>0</v>
      </c>
      <c r="I17" s="285" t="s">
        <v>672</v>
      </c>
      <c r="J17" s="286"/>
      <c r="K17" s="286"/>
    </row>
    <row r="18" spans="1:11" ht="45.75" customHeight="1">
      <c r="A18" s="287">
        <f>COUNTIF($A$4:$A17,$A$4)</f>
        <v>2</v>
      </c>
      <c r="B18" s="721" t="s">
        <v>27316</v>
      </c>
      <c r="C18" s="721"/>
      <c r="D18" s="721"/>
      <c r="E18" s="721"/>
      <c r="F18" s="721"/>
      <c r="G18" s="721"/>
      <c r="H18" s="288" t="s">
        <v>19</v>
      </c>
      <c r="I18" s="289">
        <f>I19+I24</f>
        <v>653.63000000000011</v>
      </c>
      <c r="J18" s="286"/>
      <c r="K18" s="286"/>
    </row>
    <row r="19" spans="1:11">
      <c r="A19" s="720" t="s">
        <v>3267</v>
      </c>
      <c r="B19" s="720"/>
      <c r="C19" s="720"/>
      <c r="D19" s="720"/>
      <c r="E19" s="720"/>
      <c r="F19" s="720"/>
      <c r="G19" s="720"/>
      <c r="H19" s="290" t="s">
        <v>664</v>
      </c>
      <c r="I19" s="291">
        <f>SUBTOTAL(9,I20:I23)</f>
        <v>54.19</v>
      </c>
      <c r="J19" s="286"/>
      <c r="K19" s="286"/>
    </row>
    <row r="20" spans="1:11" ht="19.899999999999999" customHeight="1">
      <c r="A20" s="292" t="s">
        <v>674</v>
      </c>
      <c r="B20" s="292" t="s">
        <v>663</v>
      </c>
      <c r="C20" s="292" t="s">
        <v>14</v>
      </c>
      <c r="D20" s="292" t="s">
        <v>673</v>
      </c>
      <c r="E20" s="292" t="s">
        <v>15</v>
      </c>
      <c r="F20" s="293" t="s">
        <v>818</v>
      </c>
      <c r="G20" s="293" t="s">
        <v>3268</v>
      </c>
      <c r="H20" s="294" t="s">
        <v>819</v>
      </c>
      <c r="I20" s="294" t="s">
        <v>664</v>
      </c>
      <c r="J20" s="286"/>
      <c r="K20" s="286"/>
    </row>
    <row r="21" spans="1:11" ht="24" customHeight="1">
      <c r="A21" s="295" t="s">
        <v>3270</v>
      </c>
      <c r="B21" s="295" t="s">
        <v>669</v>
      </c>
      <c r="C21" s="295">
        <v>90447</v>
      </c>
      <c r="D21" s="296" t="str">
        <f>PROPER(IFERROR(
IF(C21="","",
IF(CONCATENATE($A21,$B21)="IIOPES",INDEX(#REF!,MATCH($C21,#REF!,0)),
IF(CONCATENATE($A21,$B21)="CDER",INDEX(CDER!$B:$B,MATCH($C21,CDER!$A:$A,0)),
IF(CONCATENATE($A21,$B21)="ISINAPI",INDEX(ISINAPI!$B:$B,MATCH($C21,ISINAPI!$A:$A,0)),
IF(CONCATENATE($A21,$B21)="CSINAPI",INDEX(CSINAPI!$B:$B,MATCH($C21,CSINAPI!$A:$A,0)),
IF(CONCATENATE($A21,$B21)="CCESAN",INDEX(CCESAN!$B:$B,MATCH($C21,CCESAN!$A:$A,0)),
IF(CONCATENATE($A21,$B21)="CSCORIO",INDEX(CSCORIO!$B:$B,MATCH($C21,CSCORIO!$A:$A,0)),
IF(CONCATENATE($A21,$B21)="MERC",INDEX(MERCADO!$B:$B,MATCH($C21,MERCADO!$A:$A,0)),
IF(CONCATENATE($A21,$B21)="CCOMP",INDEX(COMPOSICAO!$B:$B,MATCH($C21,COMPOSICAO!$A:$A,0)),""
))))))))),"*Verificar código*"))</f>
        <v>Rasgo Linear Manual Em Alvenaria, Para Eletrodutos, Diâmetros Menores Ou Iguais A 40 Mm. Af_09/2023</v>
      </c>
      <c r="E21" s="297" t="str">
        <f>PROPER(IFERROR(
IF(C21="","",
IF(CONCATENATE($A21,$B21)="IIOPES",INDEX(#REF!,MATCH($C21,#REF!,0)),
IF(CONCATENATE($A21,$B21)="CDER",INDEX(CDER!$C:$C,MATCH($C21,CDER!$A:$A,0)),
IF(CONCATENATE($A21,$B21)="ISINAPI",INDEX(ISINAPI!$C:$C,MATCH($C21,ISINAPI!$A:$A,0)),
IF(CONCATENATE($A21,$B21)="CSINAPI",INDEX(CSINAPI!$C:$C,MATCH($C21,CSINAPI!$A:$A,0)),
IF(CONCATENATE($A21,$B21)="CCESAN",INDEX(CCESAN!$C:$C,MATCH($C21,CCESAN!$A:$A,0)),
IF(CONCATENATE($A21,$B21)="CSCORIO",INDEX(CSCORIO!$C:$C,MATCH($C21,CSCORIO!$A:$A,0)),
IF(CONCATENATE($A21,$B21)="MERC",INDEX(MERCADO!$D:$D,MATCH($C21,MERCADO!$A:$A,0)),
IF(CONCATENATE($A21,$B21)="CCOMP",INDEX(COMPOSICAO!$H:$H,MATCH($C21,COMPOSICAO!$A:$A,0)),""
))))))))),"*Verificar código*"))</f>
        <v>M</v>
      </c>
      <c r="F21" s="298">
        <v>1.7</v>
      </c>
      <c r="G21" s="298"/>
      <c r="H21" s="297" t="str">
        <f>PROPER(IFERROR(
IF(C21="","",
IF(CONCATENATE($A21,$B21)="IIOPES",INDEX(#REF!,MATCH($C21,#REF!,0)),
IF(CONCATENATE($A21,$B21)="CDER",INDEX(CDER!$D:$D,MATCH($C21,CDER!$A:$A,0)),
IF(CONCATENATE($A21,$B21)="ISINAPI",INDEX(ISINAPI!$E:$E,MATCH($C21,ISINAPI!$A:$A,0)),
IF(CONCATENATE($A21,$B21)="CSINAPI",INDEX(CSINAPI!$D:$D,MATCH($C21,CSINAPI!$A:$A,0)),
IF(CONCATENATE($A21,$B21)="CCESAN",INDEX(CCESAN!$D:$D,MATCH($C21,CCESAN!$A:$A,0)),
IF(CONCATENATE($A21,$B21)="CSCORIO",INDEX(CSCORIO!$D:$D,MATCH($C21,CSCORIO!$A:$A,0)),
IF(CONCATENATE($A21,$B21)="MERC",INDEX(MERCADO!$E:$E,MATCH($C21,MERCADO!$A:$A,0)),
IF(CONCATENATE($A21,$B21)="CCOMP",INDEX(COMPOSICAO!$I:$I,MATCH($C21,COMPOSICAO!$A:$A,0)),""
))))))))),"*Verificar código*"))</f>
        <v>10,97</v>
      </c>
      <c r="I21" s="299">
        <f>IFERROR(ROUND(H21*F21*(1+G21),2),"")</f>
        <v>18.649999999999999</v>
      </c>
      <c r="J21" s="286"/>
      <c r="K21" s="286"/>
    </row>
    <row r="22" spans="1:11" ht="30" customHeight="1">
      <c r="A22" s="295" t="s">
        <v>3270</v>
      </c>
      <c r="B22" s="295" t="s">
        <v>669</v>
      </c>
      <c r="C22" s="295">
        <v>90456</v>
      </c>
      <c r="D22" s="296" t="str">
        <f>PROPER(IFERROR(
IF(C22="","",
IF(CONCATENATE($A22,$B22)="IIOPES",INDEX(#REF!,MATCH($C22,#REF!,0)),
IF(CONCATENATE($A22,$B22)="CDER",INDEX(CDER!$B:$B,MATCH($C22,CDER!$A:$A,0)),
IF(CONCATENATE($A22,$B22)="ISINAPI",INDEX(ISINAPI!$B:$B,MATCH($C22,ISINAPI!$A:$A,0)),
IF(CONCATENATE($A22,$B22)="CSINAPI",INDEX(CSINAPI!$B:$B,MATCH($C22,CSINAPI!$A:$A,0)),
IF(CONCATENATE($A22,$B22)="CCESAN",INDEX(CCESAN!$B:$B,MATCH($C22,CCESAN!$A:$A,0)),
IF(CONCATENATE($A22,$B22)="CSCORIO",INDEX(CSCORIO!$B:$B,MATCH($C22,CSCORIO!$A:$A,0)),
IF(CONCATENATE($A22,$B22)="MERC",INDEX(MERCADO!$B:$B,MATCH($C22,MERCADO!$A:$A,0)),
IF(CONCATENATE($A22,$B22)="CCOMP",INDEX(COMPOSICAO!$B:$B,MATCH($C22,COMPOSICAO!$A:$A,0)),""
))))))))),"*Verificar código*"))</f>
        <v>Quebra Em Alvenaria Para Instalação De Caixa De Tomada (4X4 Ou 4X2). Af_09/2023</v>
      </c>
      <c r="E22" s="297" t="str">
        <f>PROPER(IFERROR(
IF(C22="","",
IF(CONCATENATE($A22,$B22)="IIOPES",INDEX(#REF!,MATCH($C22,#REF!,0)),
IF(CONCATENATE($A22,$B22)="CDER",INDEX(CDER!$C:$C,MATCH($C22,CDER!$A:$A,0)),
IF(CONCATENATE($A22,$B22)="ISINAPI",INDEX(ISINAPI!$C:$C,MATCH($C22,ISINAPI!$A:$A,0)),
IF(CONCATENATE($A22,$B22)="CSINAPI",INDEX(CSINAPI!$C:$C,MATCH($C22,CSINAPI!$A:$A,0)),
IF(CONCATENATE($A22,$B22)="CCESAN",INDEX(CCESAN!$C:$C,MATCH($C22,CCESAN!$A:$A,0)),
IF(CONCATENATE($A22,$B22)="CSCORIO",INDEX(CSCORIO!$C:$C,MATCH($C22,CSCORIO!$A:$A,0)),
IF(CONCATENATE($A22,$B22)="MERC",INDEX(MERCADO!$D:$D,MATCH($C22,MERCADO!$A:$A,0)),
IF(CONCATENATE($A22,$B22)="CCOMP",INDEX(COMPOSICAO!$H:$H,MATCH($C22,COMPOSICAO!$A:$A,0)),""
))))))))),"*Verificar código*"))</f>
        <v>Un</v>
      </c>
      <c r="F22" s="298">
        <v>1</v>
      </c>
      <c r="G22" s="298"/>
      <c r="H22" s="297" t="str">
        <f>PROPER(IFERROR(
IF(C22="","",
IF(CONCATENATE($A22,$B22)="IIOPES",INDEX(#REF!,MATCH($C22,#REF!,0)),
IF(CONCATENATE($A22,$B22)="CDER",INDEX(CDER!$D:$D,MATCH($C22,CDER!$A:$A,0)),
IF(CONCATENATE($A22,$B22)="ISINAPI",INDEX(ISINAPI!$E:$E,MATCH($C22,ISINAPI!$A:$A,0)),
IF(CONCATENATE($A22,$B22)="CSINAPI",INDEX(CSINAPI!$D:$D,MATCH($C22,CSINAPI!$A:$A,0)),
IF(CONCATENATE($A22,$B22)="CCESAN",INDEX(CCESAN!$D:$D,MATCH($C22,CCESAN!$A:$A,0)),
IF(CONCATENATE($A22,$B22)="CSCORIO",INDEX(CSCORIO!$D:$D,MATCH($C22,CSCORIO!$A:$A,0)),
IF(CONCATENATE($A22,$B22)="MERC",INDEX(MERCADO!$E:$E,MATCH($C22,MERCADO!$A:$A,0)),
IF(CONCATENATE($A22,$B22)="CCOMP",INDEX(COMPOSICAO!$I:$I,MATCH($C22,COMPOSICAO!$A:$A,0)),""
))))))))),"*Verificar código*"))</f>
        <v>7,27</v>
      </c>
      <c r="I22" s="299">
        <f>IFERROR(ROUND(H22*F22*(1+G22),2),"")</f>
        <v>7.27</v>
      </c>
      <c r="J22" s="286"/>
      <c r="K22" s="286"/>
    </row>
    <row r="23" spans="1:11" ht="33.75">
      <c r="A23" s="295" t="s">
        <v>3270</v>
      </c>
      <c r="B23" s="295" t="s">
        <v>669</v>
      </c>
      <c r="C23" s="295">
        <v>90466</v>
      </c>
      <c r="D23" s="296" t="str">
        <f>PROPER(IFERROR(
IF(C23="","",
IF(CONCATENATE($A23,$B23)="IIOPES",INDEX(#REF!,MATCH($C23,#REF!,0)),
IF(CONCATENATE($A23,$B23)="CDER",INDEX(CDER!$B:$B,MATCH($C23,CDER!$A:$A,0)),
IF(CONCATENATE($A23,$B23)="ISINAPI",INDEX(ISINAPI!$B:$B,MATCH($C23,ISINAPI!$A:$A,0)),
IF(CONCATENATE($A23,$B23)="CSINAPI",INDEX(CSINAPI!$B:$B,MATCH($C23,CSINAPI!$A:$A,0)),
IF(CONCATENATE($A23,$B23)="CCESAN",INDEX(CCESAN!$B:$B,MATCH($C23,CCESAN!$A:$A,0)),
IF(CONCATENATE($A23,$B23)="CSCORIO",INDEX(CSCORIO!$B:$B,MATCH($C23,CSCORIO!$A:$A,0)),
IF(CONCATENATE($A23,$B23)="MERC",INDEX(MERCADO!$B:$B,MATCH($C23,MERCADO!$A:$A,0)),
IF(CONCATENATE($A23,$B23)="CCOMP",INDEX(COMPOSICAO!$B:$B,MATCH($C23,COMPOSICAO!$A:$A,0)),""
))))))))),"*Verificar código*"))</f>
        <v>Chumbamento Linear Em Alvenaria Para Ramais/Distribuição De Instalações Hidráulicas Com Diâmetros Menores Ou Iguais A 40 Mm. Af_09/2023</v>
      </c>
      <c r="E23" s="297" t="str">
        <f>PROPER(IFERROR(
IF(C23="","",
IF(CONCATENATE($A23,$B23)="IIOPES",INDEX(#REF!,MATCH($C23,#REF!,0)),
IF(CONCATENATE($A23,$B23)="CDER",INDEX(CDER!$C:$C,MATCH($C23,CDER!$A:$A,0)),
IF(CONCATENATE($A23,$B23)="ISINAPI",INDEX(ISINAPI!$C:$C,MATCH($C23,ISINAPI!$A:$A,0)),
IF(CONCATENATE($A23,$B23)="CSINAPI",INDEX(CSINAPI!$C:$C,MATCH($C23,CSINAPI!$A:$A,0)),
IF(CONCATENATE($A23,$B23)="CCESAN",INDEX(CCESAN!$C:$C,MATCH($C23,CCESAN!$A:$A,0)),
IF(CONCATENATE($A23,$B23)="CSCORIO",INDEX(CSCORIO!$C:$C,MATCH($C23,CSCORIO!$A:$A,0)),
IF(CONCATENATE($A23,$B23)="MERC",INDEX(MERCADO!$D:$D,MATCH($C23,MERCADO!$A:$A,0)),
IF(CONCATENATE($A23,$B23)="CCOMP",INDEX(COMPOSICAO!$H:$H,MATCH($C23,COMPOSICAO!$A:$A,0)),""
))))))))),"*Verificar código*"))</f>
        <v>M</v>
      </c>
      <c r="F23" s="298">
        <v>1.7</v>
      </c>
      <c r="G23" s="298"/>
      <c r="H23" s="297" t="str">
        <f>PROPER(IFERROR(
IF(C23="","",
IF(CONCATENATE($A23,$B23)="IIOPES",INDEX(#REF!,MATCH($C23,#REF!,0)),
IF(CONCATENATE($A23,$B23)="CDER",INDEX(CDER!$D:$D,MATCH($C23,CDER!$A:$A,0)),
IF(CONCATENATE($A23,$B23)="ISINAPI",INDEX(ISINAPI!$E:$E,MATCH($C23,ISINAPI!$A:$A,0)),
IF(CONCATENATE($A23,$B23)="CSINAPI",INDEX(CSINAPI!$D:$D,MATCH($C23,CSINAPI!$A:$A,0)),
IF(CONCATENATE($A23,$B23)="CCESAN",INDEX(CCESAN!$D:$D,MATCH($C23,CCESAN!$A:$A,0)),
IF(CONCATENATE($A23,$B23)="CSCORIO",INDEX(CSCORIO!$D:$D,MATCH($C23,CSCORIO!$A:$A,0)),
IF(CONCATENATE($A23,$B23)="MERC",INDEX(MERCADO!$E:$E,MATCH($C23,MERCADO!$A:$A,0)),
IF(CONCATENATE($A23,$B23)="CCOMP",INDEX(COMPOSICAO!$I:$I,MATCH($C23,COMPOSICAO!$A:$A,0)),""
))))))))),"*Verificar código*"))</f>
        <v>16,63</v>
      </c>
      <c r="I23" s="299">
        <f>IFERROR(ROUND(H23*F23*(1+G23),2),"")</f>
        <v>28.27</v>
      </c>
      <c r="J23" s="286"/>
      <c r="K23" s="286"/>
    </row>
    <row r="24" spans="1:11">
      <c r="A24" s="720" t="s">
        <v>3269</v>
      </c>
      <c r="B24" s="720"/>
      <c r="C24" s="720"/>
      <c r="D24" s="720"/>
      <c r="E24" s="720"/>
      <c r="F24" s="720"/>
      <c r="G24" s="720"/>
      <c r="H24" s="290" t="s">
        <v>664</v>
      </c>
      <c r="I24" s="291">
        <f>SUM(I26:I30)</f>
        <v>599.44000000000005</v>
      </c>
      <c r="J24" s="286"/>
      <c r="K24" s="286"/>
    </row>
    <row r="25" spans="1:11">
      <c r="A25" s="292" t="s">
        <v>674</v>
      </c>
      <c r="B25" s="292" t="s">
        <v>663</v>
      </c>
      <c r="C25" s="292" t="s">
        <v>14</v>
      </c>
      <c r="D25" s="292" t="s">
        <v>673</v>
      </c>
      <c r="E25" s="292" t="s">
        <v>15</v>
      </c>
      <c r="F25" s="293" t="s">
        <v>818</v>
      </c>
      <c r="G25" s="293" t="s">
        <v>3268</v>
      </c>
      <c r="H25" s="294" t="s">
        <v>819</v>
      </c>
      <c r="I25" s="294" t="s">
        <v>664</v>
      </c>
    </row>
    <row r="26" spans="1:11" ht="33.75">
      <c r="A26" s="295" t="s">
        <v>3270</v>
      </c>
      <c r="B26" s="295" t="s">
        <v>669</v>
      </c>
      <c r="C26" s="295">
        <v>91845</v>
      </c>
      <c r="D26" s="296" t="str">
        <f>PROPER(IFERROR(
IF(C26="","",
IF(CONCATENATE($A26,$B26)="IIOPES",INDEX(#REF!,MATCH($C26,#REF!,0)),
IF(CONCATENATE($A26,$B26)="CDER",INDEX(CDER!$B:$B,MATCH($C26,CDER!$A:$A,0)),
IF(CONCATENATE($A26,$B26)="ISINAPI",INDEX(ISINAPI!$B:$B,MATCH($C26,ISINAPI!$A:$A,0)),
IF(CONCATENATE($A26,$B26)="CSINAPI",INDEX(CSINAPI!$B:$B,MATCH($C26,CSINAPI!$A:$A,0)),
IF(CONCATENATE($A26,$B26)="CCESAN",INDEX(CCESAN!$B:$B,MATCH($C26,CCESAN!$A:$A,0)),
IF(CONCATENATE($A26,$B26)="CSCORIO",INDEX(CSCORIO!$B:$B,MATCH($C26,CSCORIO!$A:$A,0)),
IF(CONCATENATE($A26,$B26)="MERC",INDEX(MERCADO!$B:$B,MATCH($C26,MERCADO!$A:$A,0)),
IF(CONCATENATE($A26,$B26)="CCOMP",INDEX(COMPOSICAO!$B:$B,MATCH($C26,COMPOSICAO!$A:$A,0)),""
))))))))),"*Verificar código*"))</f>
        <v>Eletroduto Flexível Corrugado Reforçado, Pvc, Dn 25 Mm (3/4"), Para Circuitos Terminais, Instalado Em Laje - Fornecimento E Instalação. Af_03/2023</v>
      </c>
      <c r="E26" s="297" t="str">
        <f>PROPER(IFERROR(
IF(D26="","",
IF(CONCATENATE($A26,$B26)="IIOPES",INDEX(#REF!,MATCH($C26,#REF!,0)),
IF(CONCATENATE($A26,$B26)="CDER",INDEX(CDER!$C:$C,MATCH($C26,CDER!$A:$A,0)),
IF(CONCATENATE($A26,$B26)="ISINAPI",INDEX(ISINAPI!$C:$C,MATCH($C26,ISINAPI!$A:$A,0)),
IF(CONCATENATE($A26,$B26)="CSINAPI",INDEX(CSINAPI!$C:$C,MATCH($C26,CSINAPI!$A:$A,0)),
IF(CONCATENATE($A26,$B26)="CCESAN",INDEX(CCESAN!$C:$C,MATCH($C26,CCESAN!$A:$A,0)),
IF(CONCATENATE($A26,$B26)="CSCORIO",INDEX(CSCORIO!$C:$C,MATCH($C26,CSCORIO!$A:$A,0)),
IF(CONCATENATE($A26,$B26)="MERC",INDEX(MERCADO!$D:$D,MATCH($C26,MERCADO!$A:$A,0)),
IF(CONCATENATE($A26,$B26)="CCOMP",INDEX(COMPOSICAO!$H:$H,MATCH($C26,COMPOSICAO!$A:$A,0)),""
))))))))),"*Verificar código*"))</f>
        <v>M</v>
      </c>
      <c r="F26" s="298">
        <v>6.03</v>
      </c>
      <c r="G26" s="298"/>
      <c r="H26" s="297" t="str">
        <f>PROPER(IFERROR(
IF(C26="","",
IF(CONCATENATE($A26,$B26)="IIOPES",INDEX(#REF!,MATCH($C26,#REF!,0)),
IF(CONCATENATE($A26,$B26)="CDER",INDEX(CDER!$D:$D,MATCH($C26,CDER!$A:$A,0)),
IF(CONCATENATE($A26,$B26)="ISINAPI",INDEX(ISINAPI!$E:$E,MATCH($C26,ISINAPI!$A:$A,0)),
IF(CONCATENATE($A26,$B26)="CSINAPI",INDEX(CSINAPI!$D:$D,MATCH($C26,CSINAPI!$A:$A,0)),
IF(CONCATENATE($A26,$B26)="CCESAN",INDEX(CCESAN!$D:$D,MATCH($C26,CCESAN!$A:$A,0)),
IF(CONCATENATE($A26,$B26)="CSCORIO",INDEX(CSCORIO!$D:$D,MATCH($C26,CSCORIO!$A:$A,0)),
IF(CONCATENATE($A26,$B26)="MERC",INDEX(MERCADO!$E:$E,MATCH($C26,MERCADO!$A:$A,0)),
IF(CONCATENATE($A26,$B26)="CCOMP",INDEX(COMPOSICAO!$I:$I,MATCH($C26,COMPOSICAO!$A:$A,0)),""
))))))))),"*Verificar código*"))</f>
        <v>8,6</v>
      </c>
      <c r="I26" s="299">
        <f>IFERROR(ROUND(H26*F26*(1+G26),2),"")</f>
        <v>51.86</v>
      </c>
      <c r="J26" s="286"/>
      <c r="K26" s="286"/>
    </row>
    <row r="27" spans="1:11" ht="39" customHeight="1">
      <c r="A27" s="295" t="s">
        <v>3270</v>
      </c>
      <c r="B27" s="295" t="s">
        <v>669</v>
      </c>
      <c r="C27" s="295">
        <v>91855</v>
      </c>
      <c r="D27" s="296" t="str">
        <f>PROPER(IFERROR(
IF(C27="","",
IF(CONCATENATE($A27,$B27)="IIOPES",INDEX(#REF!,MATCH($C27,#REF!,0)),
IF(CONCATENATE($A27,$B27)="CDER",INDEX(CDER!$B:$B,MATCH($C27,CDER!$A:$A,0)),
IF(CONCATENATE($A27,$B27)="ISINAPI",INDEX(ISINAPI!$B:$B,MATCH($C27,ISINAPI!$A:$A,0)),
IF(CONCATENATE($A27,$B27)="CSINAPI",INDEX(CSINAPI!$B:$B,MATCH($C27,CSINAPI!$A:$A,0)),
IF(CONCATENATE($A27,$B27)="CCESAN",INDEX(CCESAN!$B:$B,MATCH($C27,CCESAN!$A:$A,0)),
IF(CONCATENATE($A27,$B27)="CSCORIO",INDEX(CSCORIO!$B:$B,MATCH($C27,CSCORIO!$A:$A,0)),
IF(CONCATENATE($A27,$B27)="MERC",INDEX(MERCADO!$B:$B,MATCH($C27,MERCADO!$A:$A,0)),
IF(CONCATENATE($A27,$B27)="CCOMP",INDEX(COMPOSICAO!$B:$B,MATCH($C27,COMPOSICAO!$A:$A,0)),""
))))))))),"*Verificar código*"))</f>
        <v>Eletroduto Flexível Corrugado Reforçado, Pvc, Dn 25 Mm (3/4"), Para Circuitos Terminais, Instalado Em Parede - Fornecimento E Instalação. Af_03/2023</v>
      </c>
      <c r="E27" s="297" t="str">
        <f>PROPER(IFERROR(
IF(D27="","",
IF(CONCATENATE($A27,$B27)="IIOPES",INDEX(#REF!,MATCH($C27,#REF!,0)),
IF(CONCATENATE($A27,$B27)="CDER",INDEX(CDER!$C:$C,MATCH($C27,CDER!$A:$A,0)),
IF(CONCATENATE($A27,$B27)="ISINAPI",INDEX(ISINAPI!$C:$C,MATCH($C27,ISINAPI!$A:$A,0)),
IF(CONCATENATE($A27,$B27)="CSINAPI",INDEX(CSINAPI!$C:$C,MATCH($C27,CSINAPI!$A:$A,0)),
IF(CONCATENATE($A27,$B27)="CCESAN",INDEX(CCESAN!$C:$C,MATCH($C27,CCESAN!$A:$A,0)),
IF(CONCATENATE($A27,$B27)="CSCORIO",INDEX(CSCORIO!$C:$C,MATCH($C27,CSCORIO!$A:$A,0)),
IF(CONCATENATE($A27,$B27)="MERC",INDEX(MERCADO!$D:$D,MATCH($C27,MERCADO!$A:$A,0)),
IF(CONCATENATE($A27,$B27)="CCOMP",INDEX(COMPOSICAO!$H:$H,MATCH($C27,COMPOSICAO!$A:$A,0)),""
))))))))),"*Verificar código*"))</f>
        <v>M</v>
      </c>
      <c r="F27" s="298">
        <v>1.7</v>
      </c>
      <c r="G27" s="298"/>
      <c r="H27" s="297" t="str">
        <f>PROPER(IFERROR(
IF(C27="","",
IF(CONCATENATE($A27,$B27)="IIOPES",INDEX(#REF!,MATCH($C27,#REF!,0)),
IF(CONCATENATE($A27,$B27)="CDER",INDEX(CDER!$D:$D,MATCH($C27,CDER!$A:$A,0)),
IF(CONCATENATE($A27,$B27)="ISINAPI",INDEX(ISINAPI!$E:$E,MATCH($C27,ISINAPI!$A:$A,0)),
IF(CONCATENATE($A27,$B27)="CSINAPI",INDEX(CSINAPI!$D:$D,MATCH($C27,CSINAPI!$A:$A,0)),
IF(CONCATENATE($A27,$B27)="CCESAN",INDEX(CCESAN!$D:$D,MATCH($C27,CCESAN!$A:$A,0)),
IF(CONCATENATE($A27,$B27)="CSCORIO",INDEX(CSCORIO!$D:$D,MATCH($C27,CSCORIO!$A:$A,0)),
IF(CONCATENATE($A27,$B27)="MERC",INDEX(MERCADO!$E:$E,MATCH($C27,MERCADO!$A:$A,0)),
IF(CONCATENATE($A27,$B27)="CCOMP",INDEX(COMPOSICAO!$I:$I,MATCH($C27,COMPOSICAO!$A:$A,0)),""
))))))))),"*Verificar código*"))</f>
        <v>12,46</v>
      </c>
      <c r="I27" s="299">
        <f>IFERROR(ROUND(H27*F27*(1+G27),2),"")</f>
        <v>21.18</v>
      </c>
      <c r="J27" s="286"/>
      <c r="K27" s="286"/>
    </row>
    <row r="28" spans="1:11" ht="33.75">
      <c r="A28" s="295" t="s">
        <v>3270</v>
      </c>
      <c r="B28" s="295" t="s">
        <v>669</v>
      </c>
      <c r="C28" s="295">
        <v>91932</v>
      </c>
      <c r="D28" s="296" t="str">
        <f>PROPER(IFERROR(
IF(C28="","",
IF(CONCATENATE($A28,$B28)="IIOPES",INDEX(#REF!,MATCH($C28,#REF!,0)),
IF(CONCATENATE($A28,$B28)="CDER",INDEX(CDER!$B:$B,MATCH($C28,CDER!$A:$A,0)),
IF(CONCATENATE($A28,$B28)="ISINAPI",INDEX(ISINAPI!$B:$B,MATCH($C28,ISINAPI!$A:$A,0)),
IF(CONCATENATE($A28,$B28)="CSINAPI",INDEX(CSINAPI!$B:$B,MATCH($C28,CSINAPI!$A:$A,0)),
IF(CONCATENATE($A28,$B28)="CCESAN",INDEX(CCESAN!$B:$B,MATCH($C28,CCESAN!$A:$A,0)),
IF(CONCATENATE($A28,$B28)="CSCORIO",INDEX(CSCORIO!$B:$B,MATCH($C28,CSCORIO!$A:$A,0)),
IF(CONCATENATE($A28,$B28)="MERC",INDEX(MERCADO!$B:$B,MATCH($C28,MERCADO!$A:$A,0)),
IF(CONCATENATE($A28,$B28)="CCOMP",INDEX(COMPOSICAO!$B:$B,MATCH($C28,COMPOSICAO!$A:$A,0)),""
))))))))),"*Verificar código*"))</f>
        <v>Cabo De Cobre Flexível Isolado, 10 Mm², Anti-Chama 450/750 V, Para Circuitos Terminais - Fornecimento E Instalação. Af_03/2023</v>
      </c>
      <c r="E28" s="297" t="str">
        <f>PROPER(IFERROR(
IF(D28="","",
IF(CONCATENATE($A28,$B28)="IIOPES",INDEX(#REF!,MATCH($C28,#REF!,0)),
IF(CONCATENATE($A28,$B28)="CDER",INDEX(CDER!$C:$C,MATCH($C28,CDER!$A:$A,0)),
IF(CONCATENATE($A28,$B28)="ISINAPI",INDEX(ISINAPI!$C:$C,MATCH($C28,ISINAPI!$A:$A,0)),
IF(CONCATENATE($A28,$B28)="CSINAPI",INDEX(CSINAPI!$C:$C,MATCH($C28,CSINAPI!$A:$A,0)),
IF(CONCATENATE($A28,$B28)="CCESAN",INDEX(CCESAN!$C:$C,MATCH($C28,CCESAN!$A:$A,0)),
IF(CONCATENATE($A28,$B28)="CSCORIO",INDEX(CSCORIO!$C:$C,MATCH($C28,CSCORIO!$A:$A,0)),
IF(CONCATENATE($A28,$B28)="MERC",INDEX(MERCADO!$D:$D,MATCH($C28,MERCADO!$A:$A,0)),
IF(CONCATENATE($A28,$B28)="CCOMP",INDEX(COMPOSICAO!$H:$H,MATCH($C28,COMPOSICAO!$A:$A,0)),""
))))))))),"*Verificar código*"))</f>
        <v>M</v>
      </c>
      <c r="F28" s="298">
        <v>23.19</v>
      </c>
      <c r="G28" s="298"/>
      <c r="H28" s="297" t="str">
        <f>PROPER(IFERROR(
IF(C28="","",
IF(CONCATENATE($A28,$B28)="IIOPES",INDEX(#REF!,MATCH($C28,#REF!,0)),
IF(CONCATENATE($A28,$B28)="CDER",INDEX(CDER!$D:$D,MATCH($C28,CDER!$A:$A,0)),
IF(CONCATENATE($A28,$B28)="ISINAPI",INDEX(ISINAPI!$E:$E,MATCH($C28,ISINAPI!$A:$A,0)),
IF(CONCATENATE($A28,$B28)="CSINAPI",INDEX(CSINAPI!$D:$D,MATCH($C28,CSINAPI!$A:$A,0)),
IF(CONCATENATE($A28,$B28)="CCESAN",INDEX(CCESAN!$D:$D,MATCH($C28,CCESAN!$A:$A,0)),
IF(CONCATENATE($A28,$B28)="CSCORIO",INDEX(CSCORIO!$D:$D,MATCH($C28,CSCORIO!$A:$A,0)),
IF(CONCATENATE($A28,$B28)="MERC",INDEX(MERCADO!$E:$E,MATCH($C28,MERCADO!$A:$A,0)),
IF(CONCATENATE($A28,$B28)="CCOMP",INDEX(COMPOSICAO!$I:$I,MATCH($C28,COMPOSICAO!$A:$A,0)),""
))))))))),"*Verificar código*"))</f>
        <v>19,13</v>
      </c>
      <c r="I28" s="299">
        <f>IFERROR(ROUND(H28*F28*(1+G28),2),"")</f>
        <v>443.62</v>
      </c>
      <c r="J28" s="286"/>
      <c r="K28" s="286"/>
    </row>
    <row r="29" spans="1:11" ht="33.75">
      <c r="A29" s="295" t="s">
        <v>3270</v>
      </c>
      <c r="B29" s="295" t="s">
        <v>669</v>
      </c>
      <c r="C29" s="295">
        <v>91940</v>
      </c>
      <c r="D29" s="296" t="str">
        <f>PROPER(IFERROR(
IF(C29="","",
IF(CONCATENATE($A29,$B29)="IIOPES",INDEX(#REF!,MATCH($C29,#REF!,0)),
IF(CONCATENATE($A29,$B29)="CDER",INDEX(CDER!$B:$B,MATCH($C29,CDER!$A:$A,0)),
IF(CONCATENATE($A29,$B29)="ISINAPI",INDEX(ISINAPI!$B:$B,MATCH($C29,ISINAPI!$A:$A,0)),
IF(CONCATENATE($A29,$B29)="CSINAPI",INDEX(CSINAPI!$B:$B,MATCH($C29,CSINAPI!$A:$A,0)),
IF(CONCATENATE($A29,$B29)="CCESAN",INDEX(CCESAN!$B:$B,MATCH($C29,CCESAN!$A:$A,0)),
IF(CONCATENATE($A29,$B29)="CSCORIO",INDEX(CSCORIO!$B:$B,MATCH($C29,CSCORIO!$A:$A,0)),
IF(CONCATENATE($A29,$B29)="MERC",INDEX(MERCADO!$B:$B,MATCH($C29,MERCADO!$A:$A,0)),
IF(CONCATENATE($A29,$B29)="CCOMP",INDEX(COMPOSICAO!$B:$B,MATCH($C29,COMPOSICAO!$A:$A,0)),""
))))))))),"*Verificar código*"))</f>
        <v>Caixa Retangular 4" X 2" Média (1,30 M Do Piso), Pvc, Instalada Em Parede - Fornecimento E Instalação. Af_03/2023</v>
      </c>
      <c r="E29" s="297" t="str">
        <f>PROPER(IFERROR(
IF(D29="","",
IF(CONCATENATE($A29,$B29)="IIOPES",INDEX(#REF!,MATCH($C29,#REF!,0)),
IF(CONCATENATE($A29,$B29)="CDER",INDEX(CDER!$C:$C,MATCH($C29,CDER!$A:$A,0)),
IF(CONCATENATE($A29,$B29)="ISINAPI",INDEX(ISINAPI!$C:$C,MATCH($C29,ISINAPI!$A:$A,0)),
IF(CONCATENATE($A29,$B29)="CSINAPI",INDEX(CSINAPI!$C:$C,MATCH($C29,CSINAPI!$A:$A,0)),
IF(CONCATENATE($A29,$B29)="CCESAN",INDEX(CCESAN!$C:$C,MATCH($C29,CCESAN!$A:$A,0)),
IF(CONCATENATE($A29,$B29)="CSCORIO",INDEX(CSCORIO!$C:$C,MATCH($C29,CSCORIO!$A:$A,0)),
IF(CONCATENATE($A29,$B29)="MERC",INDEX(MERCADO!$D:$D,MATCH($C29,MERCADO!$A:$A,0)),
IF(CONCATENATE($A29,$B29)="CCOMP",INDEX(COMPOSICAO!$H:$H,MATCH($C29,COMPOSICAO!$A:$A,0)),""
))))))))),"*Verificar código*"))</f>
        <v>Un</v>
      </c>
      <c r="F29" s="298">
        <v>1</v>
      </c>
      <c r="G29" s="298"/>
      <c r="H29" s="297" t="str">
        <f>PROPER(IFERROR(
IF(C29="","",
IF(CONCATENATE($A29,$B29)="IIOPES",INDEX(#REF!,MATCH($C29,#REF!,0)),
IF(CONCATENATE($A29,$B29)="CDER",INDEX(CDER!$D:$D,MATCH($C29,CDER!$A:$A,0)),
IF(CONCATENATE($A29,$B29)="ISINAPI",INDEX(ISINAPI!$E:$E,MATCH($C29,ISINAPI!$A:$A,0)),
IF(CONCATENATE($A29,$B29)="CSINAPI",INDEX(CSINAPI!$D:$D,MATCH($C29,CSINAPI!$A:$A,0)),
IF(CONCATENATE($A29,$B29)="CCESAN",INDEX(CCESAN!$D:$D,MATCH($C29,CCESAN!$A:$A,0)),
IF(CONCATENATE($A29,$B29)="CSCORIO",INDEX(CSCORIO!$D:$D,MATCH($C29,CSCORIO!$A:$A,0)),
IF(CONCATENATE($A29,$B29)="MERC",INDEX(MERCADO!$E:$E,MATCH($C29,MERCADO!$A:$A,0)),
IF(CONCATENATE($A29,$B29)="CCOMP",INDEX(COMPOSICAO!$I:$I,MATCH($C29,COMPOSICAO!$A:$A,0)),""
))))))))),"*Verificar código*"))</f>
        <v>22,45</v>
      </c>
      <c r="I29" s="299">
        <f>IFERROR(ROUND(H29*F29*(1+G29),2),"")</f>
        <v>22.45</v>
      </c>
      <c r="J29" s="286"/>
      <c r="K29" s="286"/>
    </row>
    <row r="30" spans="1:11" ht="48" customHeight="1">
      <c r="A30" s="295" t="s">
        <v>3270</v>
      </c>
      <c r="B30" s="295" t="s">
        <v>669</v>
      </c>
      <c r="C30" s="295">
        <v>91993</v>
      </c>
      <c r="D30" s="296" t="str">
        <f>PROPER(IFERROR(
IF(C30="","",
IF(CONCATENATE($A30,$B30)="IIOPES",INDEX(#REF!,MATCH($C30,#REF!,0)),
IF(CONCATENATE($A30,$B30)="CDER",INDEX(CDER!$B:$B,MATCH($C30,CDER!$A:$A,0)),
IF(CONCATENATE($A30,$B30)="ISINAPI",INDEX(ISINAPI!$B:$B,MATCH($C30,ISINAPI!$A:$A,0)),
IF(CONCATENATE($A30,$B30)="CSINAPI",INDEX(CSINAPI!$B:$B,MATCH($C30,CSINAPI!$A:$A,0)),
IF(CONCATENATE($A30,$B30)="CCESAN",INDEX(CCESAN!$B:$B,MATCH($C30,CCESAN!$A:$A,0)),
IF(CONCATENATE($A30,$B30)="CSCORIO",INDEX(CSCORIO!$B:$B,MATCH($C30,CSCORIO!$A:$A,0)),
IF(CONCATENATE($A30,$B30)="MERC",INDEX(MERCADO!$B:$B,MATCH($C30,MERCADO!$A:$A,0)),
IF(CONCATENATE($A30,$B30)="CCOMP",INDEX(COMPOSICAO!$B:$B,MATCH($C30,COMPOSICAO!$A:$A,0)),""
))))))))),"*Verificar código*"))</f>
        <v>Tomada Alta De Embutir (1 Módulo), 2P+T 20 A, Incluindo Suporte E Placa - Fornecimento E Instalação. Af_03/2023</v>
      </c>
      <c r="E30" s="297" t="str">
        <f>PROPER(IFERROR(
IF(D30="","",
IF(CONCATENATE($A30,$B30)="IIOPES",INDEX(#REF!,MATCH($C30,#REF!,0)),
IF(CONCATENATE($A30,$B30)="CDER",INDEX(CDER!$C:$C,MATCH($C30,CDER!$A:$A,0)),
IF(CONCATENATE($A30,$B30)="ISINAPI",INDEX(ISINAPI!$C:$C,MATCH($C30,ISINAPI!$A:$A,0)),
IF(CONCATENATE($A30,$B30)="CSINAPI",INDEX(CSINAPI!$C:$C,MATCH($C30,CSINAPI!$A:$A,0)),
IF(CONCATENATE($A30,$B30)="CCESAN",INDEX(CCESAN!$C:$C,MATCH($C30,CCESAN!$A:$A,0)),
IF(CONCATENATE($A30,$B30)="CSCORIO",INDEX(CSCORIO!$C:$C,MATCH($C30,CSCORIO!$A:$A,0)),
IF(CONCATENATE($A30,$B30)="MERC",INDEX(MERCADO!$D:$D,MATCH($C30,MERCADO!$A:$A,0)),
IF(CONCATENATE($A30,$B30)="CCOMP",INDEX(COMPOSICAO!$H:$H,MATCH($C30,COMPOSICAO!$A:$A,0)),""
))))))))),"*Verificar código*"))</f>
        <v>Un</v>
      </c>
      <c r="F30" s="298">
        <v>1</v>
      </c>
      <c r="G30" s="298"/>
      <c r="H30" s="297" t="str">
        <f>PROPER(IFERROR(
IF(C30="","",
IF(CONCATENATE($A30,$B30)="IIOPES",INDEX(#REF!,MATCH($C30,#REF!,0)),
IF(CONCATENATE($A30,$B30)="CDER",INDEX(CDER!$D:$D,MATCH($C30,CDER!$A:$A,0)),
IF(CONCATENATE($A30,$B30)="ISINAPI",INDEX(ISINAPI!$E:$E,MATCH($C30,ISINAPI!$A:$A,0)),
IF(CONCATENATE($A30,$B30)="CSINAPI",INDEX(CSINAPI!$D:$D,MATCH($C30,CSINAPI!$A:$A,0)),
IF(CONCATENATE($A30,$B30)="CCESAN",INDEX(CCESAN!$D:$D,MATCH($C30,CCESAN!$A:$A,0)),
IF(CONCATENATE($A30,$B30)="CSCORIO",INDEX(CSCORIO!$D:$D,MATCH($C30,CSCORIO!$A:$A,0)),
IF(CONCATENATE($A30,$B30)="MERC",INDEX(MERCADO!$E:$E,MATCH($C30,MERCADO!$A:$A,0)),
IF(CONCATENATE($A30,$B30)="CCOMP",INDEX(COMPOSICAO!$I:$I,MATCH($C30,COMPOSICAO!$A:$A,0)),""
))))))))),"*Verificar código*"))</f>
        <v>60,33</v>
      </c>
      <c r="I30" s="299">
        <f>IFERROR(ROUND(H30*F30*(1+G30),2),"")</f>
        <v>60.33</v>
      </c>
      <c r="J30" s="286"/>
      <c r="K30" s="286"/>
    </row>
    <row r="31" spans="1:11">
      <c r="J31" s="286"/>
      <c r="K31" s="286"/>
    </row>
    <row r="32" spans="1:11">
      <c r="A32" s="283" t="s">
        <v>670</v>
      </c>
      <c r="B32" s="722" t="s">
        <v>673</v>
      </c>
      <c r="C32" s="723"/>
      <c r="D32" s="723"/>
      <c r="E32" s="723"/>
      <c r="F32" s="723"/>
      <c r="G32" s="724"/>
      <c r="H32" s="284" t="s">
        <v>0</v>
      </c>
      <c r="I32" s="285" t="s">
        <v>672</v>
      </c>
      <c r="J32" s="286"/>
      <c r="K32" s="286"/>
    </row>
    <row r="33" spans="1:11 16384:16384" ht="35.25" customHeight="1">
      <c r="A33" s="287">
        <f>COUNTIF($A$4:$A32,$A$4)</f>
        <v>3</v>
      </c>
      <c r="B33" s="717" t="s">
        <v>27317</v>
      </c>
      <c r="C33" s="718"/>
      <c r="D33" s="718"/>
      <c r="E33" s="718"/>
      <c r="F33" s="718"/>
      <c r="G33" s="719"/>
      <c r="H33" s="288" t="s">
        <v>19</v>
      </c>
      <c r="I33" s="289">
        <f>I34+I38</f>
        <v>1150.0999999999999</v>
      </c>
      <c r="J33" s="286"/>
      <c r="K33" s="286"/>
    </row>
    <row r="34" spans="1:11 16384:16384">
      <c r="A34" s="726" t="s">
        <v>3267</v>
      </c>
      <c r="B34" s="727"/>
      <c r="C34" s="727"/>
      <c r="D34" s="727"/>
      <c r="E34" s="727"/>
      <c r="F34" s="727"/>
      <c r="G34" s="728"/>
      <c r="H34" s="290" t="s">
        <v>664</v>
      </c>
      <c r="I34" s="291">
        <f>SUBTOTAL(9,I36:I37)</f>
        <v>119.78</v>
      </c>
    </row>
    <row r="35" spans="1:11 16384:16384">
      <c r="A35" s="292" t="s">
        <v>674</v>
      </c>
      <c r="B35" s="292" t="s">
        <v>663</v>
      </c>
      <c r="C35" s="292" t="s">
        <v>14</v>
      </c>
      <c r="D35" s="292" t="s">
        <v>673</v>
      </c>
      <c r="E35" s="292" t="s">
        <v>15</v>
      </c>
      <c r="F35" s="293" t="s">
        <v>818</v>
      </c>
      <c r="G35" s="293" t="s">
        <v>3268</v>
      </c>
      <c r="H35" s="294" t="s">
        <v>819</v>
      </c>
      <c r="I35" s="294" t="s">
        <v>664</v>
      </c>
      <c r="J35" s="286"/>
      <c r="K35" s="286"/>
    </row>
    <row r="36" spans="1:11 16384:16384" ht="18" customHeight="1">
      <c r="A36" s="295" t="s">
        <v>3270</v>
      </c>
      <c r="B36" s="295" t="s">
        <v>669</v>
      </c>
      <c r="C36" s="295">
        <v>88247</v>
      </c>
      <c r="D36" s="296" t="str">
        <f>PROPER(IFERROR(
IF(C36="","",
IF(CONCATENATE($A36,$B36)="IIOPES",INDEX(#REF!,MATCH($C36,#REF!,0)),
IF(CONCATENATE($A36,$B36)="CDER",INDEX(CDER!$B:$B,MATCH($C36,CDER!$A:$A,0)),
IF(CONCATENATE($A36,$B36)="ISINAPI",INDEX(ISINAPI!$B:$B,MATCH($C36,ISINAPI!$A:$A,0)),
IF(CONCATENATE($A36,$B36)="CSINAPI",INDEX(CSINAPI!$B:$B,MATCH($C36,CSINAPI!$A:$A,0)),
IF(CONCATENATE($A36,$B36)="CCESAN",INDEX(CCESAN!$B:$B,MATCH($C36,CCESAN!$A:$A,0)),
IF(CONCATENATE($A36,$B36)="CSCORIO",INDEX(CSCORIO!$B:$B,MATCH($C36,CSCORIO!$A:$A,0)),
IF(CONCATENATE($A36,$B36)="MERC",INDEX(MERCADO!$B:$B,MATCH($C36,MERCADO!$A:$A,0)),
IF(CONCATENATE($A36,$B36)="CCOMP",INDEX(COMPOSICAO!$B:$B,MATCH($C36,COMPOSICAO!$A:$A,0)),""
))))))))),"*Verificar código*"))</f>
        <v>Auxiliar De Eletricista Com Encargos Complementares</v>
      </c>
      <c r="E36" s="297" t="str">
        <f>PROPER(IFERROR(
IF(C36="","",
IF(CONCATENATE($A36,$B36)="IIOPES",INDEX(#REF!,MATCH($C36,#REF!,0)),
IF(CONCATENATE($A36,$B36)="CDER",INDEX(CDER!$C:$C,MATCH($C36,CDER!$A:$A,0)),
IF(CONCATENATE($A36,$B36)="ISINAPI",INDEX(ISINAPI!$C:$C,MATCH($C36,ISINAPI!$A:$A,0)),
IF(CONCATENATE($A36,$B36)="CSINAPI",INDEX(CSINAPI!$C:$C,MATCH($C36,CSINAPI!$A:$A,0)),
IF(CONCATENATE($A36,$B36)="CCESAN",INDEX(CCESAN!$C:$C,MATCH($C36,CCESAN!$A:$A,0)),
IF(CONCATENATE($A36,$B36)="CSCORIO",INDEX(CSCORIO!$C:$C,MATCH($C36,CSCORIO!$A:$A,0)),
IF(CONCATENATE($A36,$B36)="MERC",INDEX(MERCADO!$D:$D,MATCH($C36,MERCADO!$A:$A,0)),
IF(CONCATENATE($A36,$B36)="CCOMP",INDEX(COMPOSICAO!$H:$H,MATCH($C36,COMPOSICAO!$A:$A,0)),""
))))))))),"*Verificar código*"))</f>
        <v>H</v>
      </c>
      <c r="F36" s="298">
        <v>0.31619999999999998</v>
      </c>
      <c r="G36" s="298"/>
      <c r="H36" s="297" t="str">
        <f>PROPER(IFERROR(
IF(C36="","",
IF(CONCATENATE($A36,$B36)="IIOPES",INDEX(#REF!,MATCH($C36,#REF!,0)),
IF(CONCATENATE($A36,$B36)="CDER",INDEX(CDER!$D:$D,MATCH($C36,CDER!$A:$A,0)),
IF(CONCATENATE($A36,$B36)="ISINAPI",INDEX(ISINAPI!$E:$E,MATCH($C36,ISINAPI!$A:$A,0)),
IF(CONCATENATE($A36,$B36)="CSINAPI",INDEX(CSINAPI!$D:$D,MATCH($C36,CSINAPI!$A:$A,0)),
IF(CONCATENATE($A36,$B36)="CCESAN",INDEX(CCESAN!$D:$D,MATCH($C36,CCESAN!$A:$A,0)),
IF(CONCATENATE($A36,$B36)="CSCORIO",INDEX(CSCORIO!$D:$D,MATCH($C36,CSCORIO!$A:$A,0)),
IF(CONCATENATE($A36,$B36)="MERC",INDEX(MERCADO!$E:$E,MATCH($C36,MERCADO!$A:$A,0)),
IF(CONCATENATE($A36,$B36)="CCOMP",INDEX(COMPOSICAO!$I:$I,MATCH($C36,COMPOSICAO!$A:$A,0)),""
))))))))),"*Verificar código*"))</f>
        <v>27,67</v>
      </c>
      <c r="I36" s="299">
        <f>IFERROR(ROUND(H36*F36*(1+G36),2),"")</f>
        <v>8.75</v>
      </c>
      <c r="J36" s="286"/>
      <c r="K36" s="286"/>
    </row>
    <row r="37" spans="1:11 16384:16384">
      <c r="A37" s="295" t="s">
        <v>3270</v>
      </c>
      <c r="B37" s="295" t="s">
        <v>669</v>
      </c>
      <c r="C37" s="295">
        <v>88264</v>
      </c>
      <c r="D37" s="296" t="str">
        <f>PROPER(IFERROR(
IF(C37="","",
IF(CONCATENATE($A37,$B37)="IIOPES",INDEX(#REF!,MATCH($C37,#REF!,0)),
IF(CONCATENATE($A37,$B37)="CDER",INDEX(CDER!$B:$B,MATCH($C37,CDER!$A:$A,0)),
IF(CONCATENATE($A37,$B37)="ISINAPI",INDEX(ISINAPI!$B:$B,MATCH($C37,ISINAPI!$A:$A,0)),
IF(CONCATENATE($A37,$B37)="CSINAPI",INDEX(CSINAPI!$B:$B,MATCH($C37,CSINAPI!$A:$A,0)),
IF(CONCATENATE($A37,$B37)="CCESAN",INDEX(CCESAN!$B:$B,MATCH($C37,CCESAN!$A:$A,0)),
IF(CONCATENATE($A37,$B37)="CSCORIO",INDEX(CSCORIO!$B:$B,MATCH($C37,CSCORIO!$A:$A,0)),
IF(CONCATENATE($A37,$B37)="MERC",INDEX(MERCADO!$B:$B,MATCH($C37,MERCADO!$A:$A,0)),
IF(CONCATENATE($A37,$B37)="CCOMP",INDEX(COMPOSICAO!$B:$B,MATCH($C37,COMPOSICAO!$A:$A,0)),""
))))))))),"*Verificar código*"))</f>
        <v>Eletricista Com Encargos Complementares</v>
      </c>
      <c r="E37" s="297" t="str">
        <f>PROPER(IFERROR(
IF(C37="","",
IF(CONCATENATE($A37,$B37)="IIOPES",INDEX(#REF!,MATCH($C37,#REF!,0)),
IF(CONCATENATE($A37,$B37)="CDER",INDEX(CDER!$C:$C,MATCH($C37,CDER!$A:$A,0)),
IF(CONCATENATE($A37,$B37)="ISINAPI",INDEX(ISINAPI!$C:$C,MATCH($C37,ISINAPI!$A:$A,0)),
IF(CONCATENATE($A37,$B37)="CSINAPI",INDEX(CSINAPI!$C:$C,MATCH($C37,CSINAPI!$A:$A,0)),
IF(CONCATENATE($A37,$B37)="CCESAN",INDEX(CCESAN!$C:$C,MATCH($C37,CCESAN!$A:$A,0)),
IF(CONCATENATE($A37,$B37)="CSCORIO",INDEX(CSCORIO!$C:$C,MATCH($C37,CSCORIO!$A:$A,0)),
IF(CONCATENATE($A37,$B37)="MERC",INDEX(MERCADO!$D:$D,MATCH($C37,MERCADO!$A:$A,0)),
IF(CONCATENATE($A37,$B37)="CCOMP",INDEX(COMPOSICAO!$H:$H,MATCH($C37,COMPOSICAO!$A:$A,0)),""
))))))))),"*Verificar código*"))</f>
        <v>H</v>
      </c>
      <c r="F37" s="298">
        <v>2.8462999999999998</v>
      </c>
      <c r="G37" s="298"/>
      <c r="H37" s="297" t="str">
        <f>PROPER(IFERROR(
IF(C37="","",
IF(CONCATENATE($A37,$B37)="IIOPES",INDEX(#REF!,MATCH($C37,#REF!,0)),
IF(CONCATENATE($A37,$B37)="CDER",INDEX(CDER!$D:$D,MATCH($C37,CDER!$A:$A,0)),
IF(CONCATENATE($A37,$B37)="ISINAPI",INDEX(ISINAPI!$E:$E,MATCH($C37,ISINAPI!$A:$A,0)),
IF(CONCATENATE($A37,$B37)="CSINAPI",INDEX(CSINAPI!$D:$D,MATCH($C37,CSINAPI!$A:$A,0)),
IF(CONCATENATE($A37,$B37)="CCESAN",INDEX(CCESAN!$D:$D,MATCH($C37,CCESAN!$A:$A,0)),
IF(CONCATENATE($A37,$B37)="CSCORIO",INDEX(CSCORIO!$D:$D,MATCH($C37,CSCORIO!$A:$A,0)),
IF(CONCATENATE($A37,$B37)="MERC",INDEX(MERCADO!$E:$E,MATCH($C37,MERCADO!$A:$A,0)),
IF(CONCATENATE($A37,$B37)="CCOMP",INDEX(COMPOSICAO!$I:$I,MATCH($C37,COMPOSICAO!$A:$A,0)),""
))))))))),"*Verificar código*"))</f>
        <v>39,01</v>
      </c>
      <c r="I37" s="299">
        <f>IFERROR(ROUND(H37*F37*(1+G37),2),"")</f>
        <v>111.03</v>
      </c>
      <c r="J37" s="286"/>
      <c r="K37" s="286"/>
    </row>
    <row r="38" spans="1:11 16384:16384">
      <c r="A38" s="726" t="s">
        <v>3269</v>
      </c>
      <c r="B38" s="727"/>
      <c r="C38" s="727"/>
      <c r="D38" s="727"/>
      <c r="E38" s="727"/>
      <c r="F38" s="727"/>
      <c r="G38" s="728"/>
      <c r="H38" s="290" t="s">
        <v>664</v>
      </c>
      <c r="I38" s="291">
        <f>SUM(I40:I58)</f>
        <v>1030.32</v>
      </c>
      <c r="J38" s="286"/>
      <c r="K38" s="286"/>
    </row>
    <row r="39" spans="1:11 16384:16384" ht="33" customHeight="1">
      <c r="A39" s="292" t="s">
        <v>674</v>
      </c>
      <c r="B39" s="292" t="s">
        <v>663</v>
      </c>
      <c r="C39" s="292" t="s">
        <v>14</v>
      </c>
      <c r="D39" s="292" t="s">
        <v>673</v>
      </c>
      <c r="E39" s="292" t="s">
        <v>15</v>
      </c>
      <c r="F39" s="293" t="s">
        <v>818</v>
      </c>
      <c r="G39" s="293" t="s">
        <v>3268</v>
      </c>
      <c r="H39" s="294" t="s">
        <v>819</v>
      </c>
      <c r="I39" s="294" t="s">
        <v>664</v>
      </c>
      <c r="J39" s="286"/>
      <c r="K39" s="286"/>
    </row>
    <row r="40" spans="1:11 16384:16384" ht="31.5" customHeight="1">
      <c r="A40" s="295" t="s">
        <v>2354</v>
      </c>
      <c r="B40" s="295" t="s">
        <v>669</v>
      </c>
      <c r="C40" s="295">
        <v>1094</v>
      </c>
      <c r="D40" s="296" t="str">
        <f>PROPER(IFERROR(
IF(C40="","",
IF(CONCATENATE($A40,$B40)="IIOPES",INDEX(#REF!,MATCH($C40,#REF!,0)),
IF(CONCATENATE($A40,$B40)="CDER",INDEX(CDER!$B:$B,MATCH($C40,CDER!$A:$A,0)),
IF(CONCATENATE($A40,$B40)="ISINAPI",INDEX(ISINAPI!$B:$B,MATCH($C40,ISINAPI!$A:$A,0)),
IF(CONCATENATE($A40,$B40)="CSINAPI",INDEX(CSINAPI!$B:$B,MATCH($C40,CSINAPI!$A:$A,0)),
IF(CONCATENATE($A40,$B40)="CCESAN",INDEX(CCESAN!$B:$B,MATCH($C40,CCESAN!$A:$A,0)),
IF(CONCATENATE($A40,$B40)="CSCORIO",INDEX(CSCORIO!$B:$B,MATCH($C40,CSCORIO!$A:$A,0)),
IF(CONCATENATE($A40,$B40)="MERC",INDEX(MERCADO!$B:$B,MATCH($C40,MERCADO!$A:$A,0)),
IF(CONCATENATE($A40,$B40)="CCOMP",INDEX(COMPOSICAO!$B:$B,MATCH($C40,COMPOSICAO!$A:$A,0)),""
))))))))),"*Verificar código*"))</f>
        <v>Armacao Vertical Com Haste E Contra-Pino, Em Chapa De Aco Galvanizado 3/16", Com 1 Estribo, Sem Isolador</v>
      </c>
      <c r="E40" s="297" t="str">
        <f>PROPER(IFERROR(
IF(D40="","",
IF(CONCATENATE($A40,$B40)="IIOPES",INDEX(#REF!,MATCH($C40,#REF!,0)),
IF(CONCATENATE($A40,$B40)="CDER",INDEX(CDER!$C:$C,MATCH($C40,CDER!$A:$A,0)),
IF(CONCATENATE($A40,$B40)="ISINAPI",INDEX(ISINAPI!$C:$C,MATCH($C40,ISINAPI!$A:$A,0)),
IF(CONCATENATE($A40,$B40)="CSINAPI",INDEX(CSINAPI!$C:$C,MATCH($C40,CSINAPI!$A:$A,0)),
IF(CONCATENATE($A40,$B40)="CCESAN",INDEX(CCESAN!$C:$C,MATCH($C40,CCESAN!$A:$A,0)),
IF(CONCATENATE($A40,$B40)="CSCORIO",INDEX(CSCORIO!$C:$C,MATCH($C40,CSCORIO!$A:$A,0)),
IF(CONCATENATE($A40,$B40)="MERC",INDEX(MERCADO!$D:$D,MATCH($C40,MERCADO!$A:$A,0)),
IF(CONCATENATE($A40,$B40)="CCOMP",INDEX(COMPOSICAO!$H:$H,MATCH($C40,COMPOSICAO!$A:$A,0)),""
))))))))),"*Verificar código*"))</f>
        <v>Un</v>
      </c>
      <c r="F40" s="298">
        <v>1</v>
      </c>
      <c r="G40" s="298"/>
      <c r="H40" s="297" t="str">
        <f>PROPER(IFERROR(
IF(C40="","",
IF(CONCATENATE($A40,$B40)="IIOPES",INDEX(#REF!,MATCH($C40,#REF!,0)),
IF(CONCATENATE($A40,$B40)="CDER",INDEX(CDER!$D:$D,MATCH($C40,CDER!$A:$A,0)),
IF(CONCATENATE($A40,$B40)="ISINAPI",INDEX(ISINAPI!$E:$E,MATCH($C40,ISINAPI!$A:$A,0)),
IF(CONCATENATE($A40,$B40)="CSINAPI",INDEX(CSINAPI!$D:$D,MATCH($C40,CSINAPI!$A:$A,0)),
IF(CONCATENATE($A40,$B40)="CCESAN",INDEX(CCESAN!$D:$D,MATCH($C40,CCESAN!$A:$A,0)),
IF(CONCATENATE($A40,$B40)="CSCORIO",INDEX(CSCORIO!$D:$D,MATCH($C40,CSCORIO!$A:$A,0)),
IF(CONCATENATE($A40,$B40)="MERC",INDEX(MERCADO!$E:$E,MATCH($C40,MERCADO!$A:$A,0)),
IF(CONCATENATE($A40,$B40)="CCOMP",INDEX(COMPOSICAO!$I:$I,MATCH($C40,COMPOSICAO!$A:$A,0)),""
))))))))),"*Verificar código*"))</f>
        <v>26,15</v>
      </c>
      <c r="I40" s="299">
        <f t="shared" ref="I40:I58" si="0">IFERROR(ROUND(H40*F40*(1+G40),2),"")</f>
        <v>26.15</v>
      </c>
      <c r="J40" s="286"/>
      <c r="K40" s="286"/>
    </row>
    <row r="41" spans="1:11 16384:16384" ht="42.75" customHeight="1">
      <c r="A41" s="295" t="s">
        <v>2354</v>
      </c>
      <c r="B41" s="295" t="s">
        <v>669</v>
      </c>
      <c r="C41" s="295">
        <v>3398</v>
      </c>
      <c r="D41" s="296" t="str">
        <f>PROPER(IFERROR(
IF(C41="","",
IF(CONCATENATE($A41,$B41)="IIOPES",INDEX(#REF!,MATCH($C41,#REF!,0)),
IF(CONCATENATE($A41,$B41)="CDER",INDEX(CDER!$B:$B,MATCH($C41,CDER!$A:$A,0)),
IF(CONCATENATE($A41,$B41)="ISINAPI",INDEX(ISINAPI!$B:$B,MATCH($C41,ISINAPI!$A:$A,0)),
IF(CONCATENATE($A41,$B41)="CSINAPI",INDEX(CSINAPI!$B:$B,MATCH($C41,CSINAPI!$A:$A,0)),
IF(CONCATENATE($A41,$B41)="CCESAN",INDEX(CCESAN!$B:$B,MATCH($C41,CCESAN!$A:$A,0)),
IF(CONCATENATE($A41,$B41)="CSCORIO",INDEX(CSCORIO!$B:$B,MATCH($C41,CSCORIO!$A:$A,0)),
IF(CONCATENATE($A41,$B41)="MERC",INDEX(MERCADO!$B:$B,MATCH($C41,MERCADO!$A:$A,0)),
IF(CONCATENATE($A41,$B41)="CCOMP",INDEX(COMPOSICAO!$B:$B,MATCH($C41,COMPOSICAO!$A:$A,0)),""
))))))))),"*Verificar código*"))</f>
        <v>Isolador De Porcelana, Tipo Roldana, Dimensoes De *72* X *72* Mm, Para Uso Em Baixa Tensao</v>
      </c>
      <c r="E41" s="297" t="str">
        <f>PROPER(IFERROR(
IF(D41="","",
IF(CONCATENATE($A41,$B41)="IIOPES",INDEX(#REF!,MATCH($C41,#REF!,0)),
IF(CONCATENATE($A41,$B41)="CDER",INDEX(CDER!$C:$C,MATCH($C41,CDER!$A:$A,0)),
IF(CONCATENATE($A41,$B41)="ISINAPI",INDEX(ISINAPI!$C:$C,MATCH($C41,ISINAPI!$A:$A,0)),
IF(CONCATENATE($A41,$B41)="CSINAPI",INDEX(CSINAPI!$C:$C,MATCH($C41,CSINAPI!$A:$A,0)),
IF(CONCATENATE($A41,$B41)="CCESAN",INDEX(CCESAN!$C:$C,MATCH($C41,CCESAN!$A:$A,0)),
IF(CONCATENATE($A41,$B41)="CSCORIO",INDEX(CSCORIO!$C:$C,MATCH($C41,CSCORIO!$A:$A,0)),
IF(CONCATENATE($A41,$B41)="MERC",INDEX(MERCADO!$D:$D,MATCH($C41,MERCADO!$A:$A,0)),
IF(CONCATENATE($A41,$B41)="CCOMP",INDEX(COMPOSICAO!$H:$H,MATCH($C41,COMPOSICAO!$A:$A,0)),""
))))))))),"*Verificar código*"))</f>
        <v>Un</v>
      </c>
      <c r="F41" s="298">
        <v>1</v>
      </c>
      <c r="G41" s="298"/>
      <c r="H41" s="297" t="str">
        <f>PROPER(IFERROR(
IF(C41="","",
IF(CONCATENATE($A41,$B41)="IIOPES",INDEX(#REF!,MATCH($C41,#REF!,0)),
IF(CONCATENATE($A41,$B41)="CDER",INDEX(CDER!$D:$D,MATCH($C41,CDER!$A:$A,0)),
IF(CONCATENATE($A41,$B41)="ISINAPI",INDEX(ISINAPI!$E:$E,MATCH($C41,ISINAPI!$A:$A,0)),
IF(CONCATENATE($A41,$B41)="CSINAPI",INDEX(CSINAPI!$D:$D,MATCH($C41,CSINAPI!$A:$A,0)),
IF(CONCATENATE($A41,$B41)="CCESAN",INDEX(CCESAN!$D:$D,MATCH($C41,CCESAN!$A:$A,0)),
IF(CONCATENATE($A41,$B41)="CSCORIO",INDEX(CSCORIO!$D:$D,MATCH($C41,CSCORIO!$A:$A,0)),
IF(CONCATENATE($A41,$B41)="MERC",INDEX(MERCADO!$E:$E,MATCH($C41,MERCADO!$A:$A,0)),
IF(CONCATENATE($A41,$B41)="CCOMP",INDEX(COMPOSICAO!$I:$I,MATCH($C41,COMPOSICAO!$A:$A,0)),""
))))))))),"*Verificar código*"))</f>
        <v>7,19</v>
      </c>
      <c r="I41" s="299">
        <f t="shared" si="0"/>
        <v>7.19</v>
      </c>
      <c r="J41" s="286"/>
      <c r="K41" s="286"/>
    </row>
    <row r="42" spans="1:11 16384:16384" ht="36" customHeight="1">
      <c r="A42" s="295" t="s">
        <v>2354</v>
      </c>
      <c r="B42" s="295" t="s">
        <v>669</v>
      </c>
      <c r="C42" s="295">
        <v>4346</v>
      </c>
      <c r="D42" s="296" t="str">
        <f>PROPER(IFERROR(
IF(C42="","",
IF(CONCATENATE($A42,$B42)="IIOPES",INDEX(#REF!,MATCH($C42,#REF!,0)),
IF(CONCATENATE($A42,$B42)="CDER",INDEX(CDER!$B:$B,MATCH($C42,CDER!$A:$A,0)),
IF(CONCATENATE($A42,$B42)="ISINAPI",INDEX(ISINAPI!$B:$B,MATCH($C42,ISINAPI!$A:$A,0)),
IF(CONCATENATE($A42,$B42)="CSINAPI",INDEX(CSINAPI!$B:$B,MATCH($C42,CSINAPI!$A:$A,0)),
IF(CONCATENATE($A42,$B42)="CCESAN",INDEX(CCESAN!$B:$B,MATCH($C42,CCESAN!$A:$A,0)),
IF(CONCATENATE($A42,$B42)="CSCORIO",INDEX(CSCORIO!$B:$B,MATCH($C42,CSCORIO!$A:$A,0)),
IF(CONCATENATE($A42,$B42)="MERC",INDEX(MERCADO!$B:$B,MATCH($C42,MERCADO!$A:$A,0)),
IF(CONCATENATE($A42,$B42)="CCOMP",INDEX(COMPOSICAO!$B:$B,MATCH($C42,COMPOSICAO!$A:$A,0)),""
))))))))),"*Verificar código*"))</f>
        <v>Parafuso De Ferro Polido, Sextavado, Com Rosca Parcial, Diametro 5/8", Comprimento 6", Com Porca E Arruela De Pressao Media</v>
      </c>
      <c r="E42" s="297" t="str">
        <f>PROPER(IFERROR(
IF(D42="","",
IF(CONCATENATE($A42,$B42)="IIOPES",INDEX(#REF!,MATCH($C42,#REF!,0)),
IF(CONCATENATE($A42,$B42)="CDER",INDEX(CDER!$C:$C,MATCH($C42,CDER!$A:$A,0)),
IF(CONCATENATE($A42,$B42)="ISINAPI",INDEX(ISINAPI!$C:$C,MATCH($C42,ISINAPI!$A:$A,0)),
IF(CONCATENATE($A42,$B42)="CSINAPI",INDEX(CSINAPI!$C:$C,MATCH($C42,CSINAPI!$A:$A,0)),
IF(CONCATENATE($A42,$B42)="CCESAN",INDEX(CCESAN!$C:$C,MATCH($C42,CCESAN!$A:$A,0)),
IF(CONCATENATE($A42,$B42)="CSCORIO",INDEX(CSCORIO!$C:$C,MATCH($C42,CSCORIO!$A:$A,0)),
IF(CONCATENATE($A42,$B42)="MERC",INDEX(MERCADO!$D:$D,MATCH($C42,MERCADO!$A:$A,0)),
IF(CONCATENATE($A42,$B42)="CCOMP",INDEX(COMPOSICAO!$H:$H,MATCH($C42,COMPOSICAO!$A:$A,0)),""
))))))))),"*Verificar código*"))</f>
        <v>Un</v>
      </c>
      <c r="F42" s="298">
        <v>3</v>
      </c>
      <c r="G42" s="298"/>
      <c r="H42" s="297">
        <v>10.92</v>
      </c>
      <c r="I42" s="299">
        <f t="shared" si="0"/>
        <v>32.76</v>
      </c>
      <c r="J42" s="286"/>
      <c r="K42" s="286"/>
      <c r="XFD42" s="541"/>
    </row>
    <row r="43" spans="1:11 16384:16384" ht="43.5" customHeight="1">
      <c r="A43" s="295" t="s">
        <v>2354</v>
      </c>
      <c r="B43" s="295" t="s">
        <v>669</v>
      </c>
      <c r="C43" s="295">
        <v>11267</v>
      </c>
      <c r="D43" s="296" t="str">
        <f>PROPER(IFERROR(
IF(C43="","",
IF(CONCATENATE($A43,$B43)="IIOPES",INDEX(#REF!,MATCH($C43,#REF!,0)),
IF(CONCATENATE($A43,$B43)="CDER",INDEX(CDER!$B:$B,MATCH($C43,CDER!$A:$A,0)),
IF(CONCATENATE($A43,$B43)="ISINAPI",INDEX(ISINAPI!$B:$B,MATCH($C43,ISINAPI!$A:$A,0)),
IF(CONCATENATE($A43,$B43)="CSINAPI",INDEX(CSINAPI!$B:$B,MATCH($C43,CSINAPI!$A:$A,0)),
IF(CONCATENATE($A43,$B43)="CCESAN",INDEX(CCESAN!$B:$B,MATCH($C43,CCESAN!$A:$A,0)),
IF(CONCATENATE($A43,$B43)="CSCORIO",INDEX(CSCORIO!$B:$B,MATCH($C43,CSCORIO!$A:$A,0)),
IF(CONCATENATE($A43,$B43)="MERC",INDEX(MERCADO!$B:$B,MATCH($C43,MERCADO!$A:$A,0)),
IF(CONCATENATE($A43,$B43)="CCOMP",INDEX(COMPOSICAO!$B:$B,MATCH($C43,COMPOSICAO!$A:$A,0)),""
))))))))),"*Verificar código*"))</f>
        <v>Arruela Lisa, Redonda, De Latao Polido, Diametro Nominal 5/8", Diametro Externo = 34 Mm, Diametro Do Furo = 17 Mm, Espessura = *2,5* Mm</v>
      </c>
      <c r="E43" s="297" t="str">
        <f>PROPER(IFERROR(
IF(D43="","",
IF(CONCATENATE($A43,$B43)="IIOPES",INDEX(#REF!,MATCH($C43,#REF!,0)),
IF(CONCATENATE($A43,$B43)="CDER",INDEX(CDER!$C:$C,MATCH($C43,CDER!$A:$A,0)),
IF(CONCATENATE($A43,$B43)="ISINAPI",INDEX(ISINAPI!$C:$C,MATCH($C43,ISINAPI!$A:$A,0)),
IF(CONCATENATE($A43,$B43)="CSINAPI",INDEX(CSINAPI!$C:$C,MATCH($C43,CSINAPI!$A:$A,0)),
IF(CONCATENATE($A43,$B43)="CCESAN",INDEX(CCESAN!$C:$C,MATCH($C43,CCESAN!$A:$A,0)),
IF(CONCATENATE($A43,$B43)="CSCORIO",INDEX(CSCORIO!$C:$C,MATCH($C43,CSCORIO!$A:$A,0)),
IF(CONCATENATE($A43,$B43)="MERC",INDEX(MERCADO!$D:$D,MATCH($C43,MERCADO!$A:$A,0)),
IF(CONCATENATE($A43,$B43)="CCOMP",INDEX(COMPOSICAO!$H:$H,MATCH($C43,COMPOSICAO!$A:$A,0)),""
))))))))),"*Verificar código*"))</f>
        <v>Un</v>
      </c>
      <c r="F43" s="298">
        <v>2</v>
      </c>
      <c r="G43" s="298"/>
      <c r="H43" s="297">
        <v>1.56</v>
      </c>
      <c r="I43" s="299">
        <f t="shared" si="0"/>
        <v>3.12</v>
      </c>
      <c r="J43" s="286"/>
      <c r="K43" s="286"/>
      <c r="XFD43" s="541"/>
    </row>
    <row r="44" spans="1:11 16384:16384" ht="27" customHeight="1">
      <c r="A44" s="295" t="s">
        <v>2354</v>
      </c>
      <c r="B44" s="295" t="s">
        <v>669</v>
      </c>
      <c r="C44" s="295">
        <v>11864</v>
      </c>
      <c r="D44" s="296" t="str">
        <f>PROPER(IFERROR(
IF(C44="","",
IF(CONCATENATE($A44,$B44)="IIOPES",INDEX(#REF!,MATCH($C44,#REF!,0)),
IF(CONCATENATE($A44,$B44)="CDER",INDEX(CDER!$B:$B,MATCH($C44,CDER!$A:$A,0)),
IF(CONCATENATE($A44,$B44)="ISINAPI",INDEX(ISINAPI!$B:$B,MATCH($C44,ISINAPI!$A:$A,0)),
IF(CONCATENATE($A44,$B44)="CSINAPI",INDEX(CSINAPI!$B:$B,MATCH($C44,CSINAPI!$A:$A,0)),
IF(CONCATENATE($A44,$B44)="CCESAN",INDEX(CCESAN!$B:$B,MATCH($C44,CCESAN!$A:$A,0)),
IF(CONCATENATE($A44,$B44)="CSCORIO",INDEX(CSCORIO!$B:$B,MATCH($C44,CSCORIO!$A:$A,0)),
IF(CONCATENATE($A44,$B44)="MERC",INDEX(MERCADO!$B:$B,MATCH($C44,MERCADO!$A:$A,0)),
IF(CONCATENATE($A44,$B44)="CCOMP",INDEX(COMPOSICAO!$B:$B,MATCH($C44,COMPOSICAO!$A:$A,0)),""
))))))))),"*Verificar código*"))</f>
        <v>Conector Metalico Tipo Parafuso Fendido (Split Bolt), Para Cabos Ate 95 Mm2</v>
      </c>
      <c r="E44" s="297" t="str">
        <f>PROPER(IFERROR(
IF(D44="","",
IF(CONCATENATE($A44,$B44)="IIOPES",INDEX(#REF!,MATCH($C44,#REF!,0)),
IF(CONCATENATE($A44,$B44)="CDER",INDEX(CDER!$C:$C,MATCH($C44,CDER!$A:$A,0)),
IF(CONCATENATE($A44,$B44)="ISINAPI",INDEX(ISINAPI!$C:$C,MATCH($C44,ISINAPI!$A:$A,0)),
IF(CONCATENATE($A44,$B44)="CSINAPI",INDEX(CSINAPI!$C:$C,MATCH($C44,CSINAPI!$A:$A,0)),
IF(CONCATENATE($A44,$B44)="CCESAN",INDEX(CCESAN!$C:$C,MATCH($C44,CCESAN!$A:$A,0)),
IF(CONCATENATE($A44,$B44)="CSCORIO",INDEX(CSCORIO!$C:$C,MATCH($C44,CSCORIO!$A:$A,0)),
IF(CONCATENATE($A44,$B44)="MERC",INDEX(MERCADO!$D:$D,MATCH($C44,MERCADO!$A:$A,0)),
IF(CONCATENATE($A44,$B44)="CCOMP",INDEX(COMPOSICAO!$H:$H,MATCH($C44,COMPOSICAO!$A:$A,0)),""
))))))))),"*Verificar código*"))</f>
        <v>Un</v>
      </c>
      <c r="F44" s="298">
        <v>1</v>
      </c>
      <c r="G44" s="298"/>
      <c r="H44" s="297" t="str">
        <f>PROPER(IFERROR(
IF(C44="","",
IF(CONCATENATE($A44,$B44)="IIOPES",INDEX(#REF!,MATCH($C44,#REF!,0)),
IF(CONCATENATE($A44,$B44)="CDER",INDEX(CDER!$D:$D,MATCH($C44,CDER!$A:$A,0)),
IF(CONCATENATE($A44,$B44)="ISINAPI",INDEX(ISINAPI!$E:$E,MATCH($C44,ISINAPI!$A:$A,0)),
IF(CONCATENATE($A44,$B44)="CSINAPI",INDEX(CSINAPI!$D:$D,MATCH($C44,CSINAPI!$A:$A,0)),
IF(CONCATENATE($A44,$B44)="CCESAN",INDEX(CCESAN!$D:$D,MATCH($C44,CCESAN!$A:$A,0)),
IF(CONCATENATE($A44,$B44)="CSCORIO",INDEX(CSCORIO!$D:$D,MATCH($C44,CSCORIO!$A:$A,0)),
IF(CONCATENATE($A44,$B44)="MERC",INDEX(MERCADO!$E:$E,MATCH($C44,MERCADO!$A:$A,0)),
IF(CONCATENATE($A44,$B44)="CCOMP",INDEX(COMPOSICAO!$I:$I,MATCH($C44,COMPOSICAO!$A:$A,0)),""
))))))))),"*Verificar código*"))</f>
        <v>36,88</v>
      </c>
      <c r="I44" s="299">
        <f t="shared" si="0"/>
        <v>36.880000000000003</v>
      </c>
    </row>
    <row r="45" spans="1:11 16384:16384" ht="22.5">
      <c r="A45" s="295" t="s">
        <v>2354</v>
      </c>
      <c r="B45" s="295" t="s">
        <v>669</v>
      </c>
      <c r="C45" s="295">
        <v>14153</v>
      </c>
      <c r="D45" s="296" t="str">
        <f>PROPER(IFERROR(
IF(C45="","",
IF(CONCATENATE($A45,$B45)="IIOPES",INDEX(#REF!,MATCH($C45,#REF!,0)),
IF(CONCATENATE($A45,$B45)="CDER",INDEX(CDER!$B:$B,MATCH($C45,CDER!$A:$A,0)),
IF(CONCATENATE($A45,$B45)="ISINAPI",INDEX(ISINAPI!$B:$B,MATCH($C45,ISINAPI!$A:$A,0)),
IF(CONCATENATE($A45,$B45)="CSINAPI",INDEX(CSINAPI!$B:$B,MATCH($C45,CSINAPI!$A:$A,0)),
IF(CONCATENATE($A45,$B45)="CCESAN",INDEX(CCESAN!$B:$B,MATCH($C45,CCESAN!$A:$A,0)),
IF(CONCATENATE($A45,$B45)="CSCORIO",INDEX(CSCORIO!$B:$B,MATCH($C45,CSCORIO!$A:$A,0)),
IF(CONCATENATE($A45,$B45)="MERC",INDEX(MERCADO!$B:$B,MATCH($C45,MERCADO!$A:$A,0)),
IF(CONCATENATE($A45,$B45)="CCOMP",INDEX(COMPOSICAO!$B:$B,MATCH($C45,COMPOSICAO!$A:$A,0)),""
))))))))),"*Verificar código*"))</f>
        <v>Fita Metalica Perfurada, L = *18* Mm, Rolo De 30 M, Carga Recomendada = *30* Kgf</v>
      </c>
      <c r="E45" s="297" t="str">
        <f>PROPER(IFERROR(
IF(D45="","",
IF(CONCATENATE($A45,$B45)="IIOPES",INDEX(#REF!,MATCH($C45,#REF!,0)),
IF(CONCATENATE($A45,$B45)="CDER",INDEX(CDER!$C:$C,MATCH($C45,CDER!$A:$A,0)),
IF(CONCATENATE($A45,$B45)="ISINAPI",INDEX(ISINAPI!$C:$C,MATCH($C45,ISINAPI!$A:$A,0)),
IF(CONCATENATE($A45,$B45)="CSINAPI",INDEX(CSINAPI!$C:$C,MATCH($C45,CSINAPI!$A:$A,0)),
IF(CONCATENATE($A45,$B45)="CCESAN",INDEX(CCESAN!$C:$C,MATCH($C45,CCESAN!$A:$A,0)),
IF(CONCATENATE($A45,$B45)="CSCORIO",INDEX(CSCORIO!$C:$C,MATCH($C45,CSCORIO!$A:$A,0)),
IF(CONCATENATE($A45,$B45)="MERC",INDEX(MERCADO!$D:$D,MATCH($C45,MERCADO!$A:$A,0)),
IF(CONCATENATE($A45,$B45)="CCOMP",INDEX(COMPOSICAO!$H:$H,MATCH($C45,COMPOSICAO!$A:$A,0)),""
))))))))),"*Verificar código*"))</f>
        <v>Un</v>
      </c>
      <c r="F45" s="298">
        <v>0.06</v>
      </c>
      <c r="G45" s="298"/>
      <c r="H45" s="297">
        <v>55.49</v>
      </c>
      <c r="I45" s="299">
        <f t="shared" si="0"/>
        <v>3.33</v>
      </c>
      <c r="J45" s="286"/>
      <c r="K45" s="286"/>
      <c r="XFD45" s="541"/>
    </row>
    <row r="46" spans="1:11 16384:16384" ht="39.75" customHeight="1">
      <c r="A46" s="295" t="s">
        <v>2354</v>
      </c>
      <c r="B46" s="295" t="s">
        <v>669</v>
      </c>
      <c r="C46" s="295">
        <v>34643</v>
      </c>
      <c r="D46" s="296" t="str">
        <f>PROPER(IFERROR(
IF(C46="","",
IF(CONCATENATE($A46,$B46)="IIOPES",INDEX(#REF!,MATCH($C46,#REF!,0)),
IF(CONCATENATE($A46,$B46)="CDER",INDEX(CDER!$B:$B,MATCH($C46,CDER!$A:$A,0)),
IF(CONCATENATE($A46,$B46)="ISINAPI",INDEX(ISINAPI!$B:$B,MATCH($C46,ISINAPI!$A:$A,0)),
IF(CONCATENATE($A46,$B46)="CSINAPI",INDEX(CSINAPI!$B:$B,MATCH($C46,CSINAPI!$A:$A,0)),
IF(CONCATENATE($A46,$B46)="CCESAN",INDEX(CCESAN!$B:$B,MATCH($C46,CCESAN!$A:$A,0)),
IF(CONCATENATE($A46,$B46)="CSCORIO",INDEX(CSCORIO!$B:$B,MATCH($C46,CSCORIO!$A:$A,0)),
IF(CONCATENATE($A46,$B46)="MERC",INDEX(MERCADO!$B:$B,MATCH($C46,MERCADO!$A:$A,0)),
IF(CONCATENATE($A46,$B46)="CCOMP",INDEX(COMPOSICAO!$B:$B,MATCH($C46,COMPOSICAO!$A:$A,0)),""
))))))))),"*Verificar código*"))</f>
        <v>Caixa De Inspecao Para Aterramento E Para Raios, Em Polipropileno, Diametro = 300 Mm X Altura = 400 Mm (Incluida Tampa Sem Escotilha)</v>
      </c>
      <c r="E46" s="297" t="str">
        <f>PROPER(IFERROR(
IF(D46="","",
IF(CONCATENATE($A46,$B46)="IIOPES",INDEX(#REF!,MATCH($C46,#REF!,0)),
IF(CONCATENATE($A46,$B46)="CDER",INDEX(CDER!$C:$C,MATCH($C46,CDER!$A:$A,0)),
IF(CONCATENATE($A46,$B46)="ISINAPI",INDEX(ISINAPI!$C:$C,MATCH($C46,ISINAPI!$A:$A,0)),
IF(CONCATENATE($A46,$B46)="CSINAPI",INDEX(CSINAPI!$C:$C,MATCH($C46,CSINAPI!$A:$A,0)),
IF(CONCATENATE($A46,$B46)="CCESAN",INDEX(CCESAN!$C:$C,MATCH($C46,CCESAN!$A:$A,0)),
IF(CONCATENATE($A46,$B46)="CSCORIO",INDEX(CSCORIO!$C:$C,MATCH($C46,CSCORIO!$A:$A,0)),
IF(CONCATENATE($A46,$B46)="MERC",INDEX(MERCADO!$D:$D,MATCH($C46,MERCADO!$A:$A,0)),
IF(CONCATENATE($A46,$B46)="CCOMP",INDEX(COMPOSICAO!$H:$H,MATCH($C46,COMPOSICAO!$A:$A,0)),""
))))))))),"*Verificar código*"))</f>
        <v>Un</v>
      </c>
      <c r="F46" s="298">
        <v>1</v>
      </c>
      <c r="G46" s="298"/>
      <c r="H46" s="297" t="str">
        <f>PROPER(IFERROR(
IF(C46="","",
IF(CONCATENATE($A46,$B46)="IIOPES",INDEX(#REF!,MATCH($C46,#REF!,0)),
IF(CONCATENATE($A46,$B46)="CDER",INDEX(CDER!$D:$D,MATCH($C46,CDER!$A:$A,0)),
IF(CONCATENATE($A46,$B46)="ISINAPI",INDEX(ISINAPI!$E:$E,MATCH($C46,ISINAPI!$A:$A,0)),
IF(CONCATENATE($A46,$B46)="CSINAPI",INDEX(CSINAPI!$D:$D,MATCH($C46,CSINAPI!$A:$A,0)),
IF(CONCATENATE($A46,$B46)="CCESAN",INDEX(CCESAN!$D:$D,MATCH($C46,CCESAN!$A:$A,0)),
IF(CONCATENATE($A46,$B46)="CSCORIO",INDEX(CSCORIO!$D:$D,MATCH($C46,CSCORIO!$A:$A,0)),
IF(CONCATENATE($A46,$B46)="MERC",INDEX(MERCADO!$E:$E,MATCH($C46,MERCADO!$A:$A,0)),
IF(CONCATENATE($A46,$B46)="CCOMP",INDEX(COMPOSICAO!$I:$I,MATCH($C46,COMPOSICAO!$A:$A,0)),""
))))))))),"*Verificar código*"))</f>
        <v>45,26</v>
      </c>
      <c r="I46" s="299">
        <f t="shared" si="0"/>
        <v>45.26</v>
      </c>
      <c r="J46" s="286"/>
      <c r="K46" s="286"/>
    </row>
    <row r="47" spans="1:11 16384:16384" ht="33.75">
      <c r="A47" s="295" t="s">
        <v>2354</v>
      </c>
      <c r="B47" s="295" t="s">
        <v>669</v>
      </c>
      <c r="C47" s="295">
        <v>39808</v>
      </c>
      <c r="D47" s="296" t="str">
        <f>PROPER(IFERROR(
IF(C47="","",
IF(CONCATENATE($A47,$B47)="IIOPES",INDEX(#REF!,MATCH($C47,#REF!,0)),
IF(CONCATENATE($A47,$B47)="CDER",INDEX(CDER!$B:$B,MATCH($C47,CDER!$A:$A,0)),
IF(CONCATENATE($A47,$B47)="ISINAPI",INDEX(ISINAPI!$B:$B,MATCH($C47,ISINAPI!$A:$A,0)),
IF(CONCATENATE($A47,$B47)="CSINAPI",INDEX(CSINAPI!$B:$B,MATCH($C47,CSINAPI!$A:$A,0)),
IF(CONCATENATE($A47,$B47)="CCESAN",INDEX(CCESAN!$B:$B,MATCH($C47,CCESAN!$A:$A,0)),
IF(CONCATENATE($A47,$B47)="CSCORIO",INDEX(CSCORIO!$B:$B,MATCH($C47,CSCORIO!$A:$A,0)),
IF(CONCATENATE($A47,$B47)="MERC",INDEX(MERCADO!$B:$B,MATCH($C47,MERCADO!$A:$A,0)),
IF(CONCATENATE($A47,$B47)="CCOMP",INDEX(COMPOSICAO!$B:$B,MATCH($C47,COMPOSICAO!$A:$A,0)),""
))))))))),"*Verificar código*"))</f>
        <v>Caixa Para Medidor Monofasico, Em Policarbonato / Termoplastico, Para Alojar 1 Disjuntor (Padrao Da Concessionaria Local)</v>
      </c>
      <c r="E47" s="297" t="str">
        <f>PROPER(IFERROR(
IF(D47="","",
IF(CONCATENATE($A47,$B47)="IIOPES",INDEX(#REF!,MATCH($C47,#REF!,0)),
IF(CONCATENATE($A47,$B47)="CDER",INDEX(CDER!$C:$C,MATCH($C47,CDER!$A:$A,0)),
IF(CONCATENATE($A47,$B47)="ISINAPI",INDEX(ISINAPI!$C:$C,MATCH($C47,ISINAPI!$A:$A,0)),
IF(CONCATENATE($A47,$B47)="CSINAPI",INDEX(CSINAPI!$C:$C,MATCH($C47,CSINAPI!$A:$A,0)),
IF(CONCATENATE($A47,$B47)="CCESAN",INDEX(CCESAN!$C:$C,MATCH($C47,CCESAN!$A:$A,0)),
IF(CONCATENATE($A47,$B47)="CSCORIO",INDEX(CSCORIO!$C:$C,MATCH($C47,CSCORIO!$A:$A,0)),
IF(CONCATENATE($A47,$B47)="MERC",INDEX(MERCADO!$D:$D,MATCH($C47,MERCADO!$A:$A,0)),
IF(CONCATENATE($A47,$B47)="CCOMP",INDEX(COMPOSICAO!$H:$H,MATCH($C47,COMPOSICAO!$A:$A,0)),""
))))))))),"*Verificar código*"))</f>
        <v>Un</v>
      </c>
      <c r="F47" s="298">
        <v>1</v>
      </c>
      <c r="G47" s="298"/>
      <c r="H47" s="297" t="str">
        <f>PROPER(IFERROR(
IF(C47="","",
IF(CONCATENATE($A47,$B47)="IIOPES",INDEX(#REF!,MATCH($C47,#REF!,0)),
IF(CONCATENATE($A47,$B47)="CDER",INDEX(CDER!$D:$D,MATCH($C47,CDER!$A:$A,0)),
IF(CONCATENATE($A47,$B47)="ISINAPI",INDEX(ISINAPI!$E:$E,MATCH($C47,ISINAPI!$A:$A,0)),
IF(CONCATENATE($A47,$B47)="CSINAPI",INDEX(CSINAPI!$D:$D,MATCH($C47,CSINAPI!$A:$A,0)),
IF(CONCATENATE($A47,$B47)="CCESAN",INDEX(CCESAN!$D:$D,MATCH($C47,CCESAN!$A:$A,0)),
IF(CONCATENATE($A47,$B47)="CSCORIO",INDEX(CSCORIO!$D:$D,MATCH($C47,CSCORIO!$A:$A,0)),
IF(CONCATENATE($A47,$B47)="MERC",INDEX(MERCADO!$E:$E,MATCH($C47,MERCADO!$A:$A,0)),
IF(CONCATENATE($A47,$B47)="CCOMP",INDEX(COMPOSICAO!$I:$I,MATCH($C47,COMPOSICAO!$A:$A,0)),""
))))))))),"*Verificar código*"))</f>
        <v>85,58</v>
      </c>
      <c r="I47" s="299">
        <f t="shared" si="0"/>
        <v>85.58</v>
      </c>
      <c r="J47" s="286"/>
      <c r="K47" s="286"/>
    </row>
    <row r="48" spans="1:11 16384:16384">
      <c r="A48" s="295" t="s">
        <v>2354</v>
      </c>
      <c r="B48" s="295" t="s">
        <v>669</v>
      </c>
      <c r="C48" s="295">
        <v>39996</v>
      </c>
      <c r="D48" s="296" t="str">
        <f>PROPER(IFERROR(
IF(C48="","",
IF(CONCATENATE($A48,$B48)="IIOPES",INDEX(#REF!,MATCH($C48,#REF!,0)),
IF(CONCATENATE($A48,$B48)="CDER",INDEX(CDER!$B:$B,MATCH($C48,CDER!$A:$A,0)),
IF(CONCATENATE($A48,$B48)="ISINAPI",INDEX(ISINAPI!$B:$B,MATCH($C48,ISINAPI!$A:$A,0)),
IF(CONCATENATE($A48,$B48)="CSINAPI",INDEX(CSINAPI!$B:$B,MATCH($C48,CSINAPI!$A:$A,0)),
IF(CONCATENATE($A48,$B48)="CCESAN",INDEX(CCESAN!$B:$B,MATCH($C48,CCESAN!$A:$A,0)),
IF(CONCATENATE($A48,$B48)="CSCORIO",INDEX(CSCORIO!$B:$B,MATCH($C48,CSCORIO!$A:$A,0)),
IF(CONCATENATE($A48,$B48)="MERC",INDEX(MERCADO!$B:$B,MATCH($C48,MERCADO!$A:$A,0)),
IF(CONCATENATE($A48,$B48)="CCOMP",INDEX(COMPOSICAO!$B:$B,MATCH($C48,COMPOSICAO!$A:$A,0)),""
))))))))),"*Verificar código*"))</f>
        <v>Vergalhao Zincado Rosca Total, 1/4" (6,3 Mm)</v>
      </c>
      <c r="E48" s="297" t="str">
        <f>PROPER(IFERROR(
IF(D48="","",
IF(CONCATENATE($A48,$B48)="IIOPES",INDEX(#REF!,MATCH($C48,#REF!,0)),
IF(CONCATENATE($A48,$B48)="CDER",INDEX(CDER!$C:$C,MATCH($C48,CDER!$A:$A,0)),
IF(CONCATENATE($A48,$B48)="ISINAPI",INDEX(ISINAPI!$C:$C,MATCH($C48,ISINAPI!$A:$A,0)),
IF(CONCATENATE($A48,$B48)="CSINAPI",INDEX(CSINAPI!$C:$C,MATCH($C48,CSINAPI!$A:$A,0)),
IF(CONCATENATE($A48,$B48)="CCESAN",INDEX(CCESAN!$C:$C,MATCH($C48,CCESAN!$A:$A,0)),
IF(CONCATENATE($A48,$B48)="CSCORIO",INDEX(CSCORIO!$C:$C,MATCH($C48,CSCORIO!$A:$A,0)),
IF(CONCATENATE($A48,$B48)="MERC",INDEX(MERCADO!$D:$D,MATCH($C48,MERCADO!$A:$A,0)),
IF(CONCATENATE($A48,$B48)="CCOMP",INDEX(COMPOSICAO!$H:$H,MATCH($C48,COMPOSICAO!$A:$A,0)),""
))))))))),"*Verificar código*"))</f>
        <v>M</v>
      </c>
      <c r="F48" s="298">
        <v>0.16639999999999999</v>
      </c>
      <c r="G48" s="298"/>
      <c r="H48" s="297" t="str">
        <f>PROPER(IFERROR(
IF(C48="","",
IF(CONCATENATE($A48,$B48)="IIOPES",INDEX(#REF!,MATCH($C48,#REF!,0)),
IF(CONCATENATE($A48,$B48)="CDER",INDEX(CDER!$D:$D,MATCH($C48,CDER!$A:$A,0)),
IF(CONCATENATE($A48,$B48)="ISINAPI",INDEX(ISINAPI!$E:$E,MATCH($C48,ISINAPI!$A:$A,0)),
IF(CONCATENATE($A48,$B48)="CSINAPI",INDEX(CSINAPI!$D:$D,MATCH($C48,CSINAPI!$A:$A,0)),
IF(CONCATENATE($A48,$B48)="CCESAN",INDEX(CCESAN!$D:$D,MATCH($C48,CCESAN!$A:$A,0)),
IF(CONCATENATE($A48,$B48)="CSCORIO",INDEX(CSCORIO!$D:$D,MATCH($C48,CSCORIO!$A:$A,0)),
IF(CONCATENATE($A48,$B48)="MERC",INDEX(MERCADO!$E:$E,MATCH($C48,MERCADO!$A:$A,0)),
IF(CONCATENATE($A48,$B48)="CCOMP",INDEX(COMPOSICAO!$I:$I,MATCH($C48,COMPOSICAO!$A:$A,0)),""
))))))))),"*Verificar código*"))</f>
        <v>2,55</v>
      </c>
      <c r="I48" s="299">
        <f t="shared" si="0"/>
        <v>0.42</v>
      </c>
      <c r="J48" s="286"/>
      <c r="K48" s="286"/>
    </row>
    <row r="49" spans="1:11 16384:16384" ht="34.5" customHeight="1">
      <c r="A49" s="295" t="s">
        <v>2354</v>
      </c>
      <c r="B49" s="295" t="s">
        <v>669</v>
      </c>
      <c r="C49" s="295">
        <v>39997</v>
      </c>
      <c r="D49" s="296" t="str">
        <f>PROPER(IFERROR(
IF(C49="","",
IF(CONCATENATE($A49,$B49)="IIOPES",INDEX(#REF!,MATCH($C49,#REF!,0)),
IF(CONCATENATE($A49,$B49)="CDER",INDEX(CDER!$B:$B,MATCH($C49,CDER!$A:$A,0)),
IF(CONCATENATE($A49,$B49)="ISINAPI",INDEX(ISINAPI!$B:$B,MATCH($C49,ISINAPI!$A:$A,0)),
IF(CONCATENATE($A49,$B49)="CSINAPI",INDEX(CSINAPI!$B:$B,MATCH($C49,CSINAPI!$A:$A,0)),
IF(CONCATENATE($A49,$B49)="CCESAN",INDEX(CCESAN!$B:$B,MATCH($C49,CCESAN!$A:$A,0)),
IF(CONCATENATE($A49,$B49)="CSCORIO",INDEX(CSCORIO!$B:$B,MATCH($C49,CSCORIO!$A:$A,0)),
IF(CONCATENATE($A49,$B49)="MERC",INDEX(MERCADO!$B:$B,MATCH($C49,MERCADO!$A:$A,0)),
IF(CONCATENATE($A49,$B49)="CCOMP",INDEX(COMPOSICAO!$B:$B,MATCH($C49,COMPOSICAO!$A:$A,0)),""
))))))))),"*Verificar código*"))</f>
        <v>Porca Zincada, Sextavada, Diametro 1/4"</v>
      </c>
      <c r="E49" s="297" t="str">
        <f>PROPER(IFERROR(
IF(D49="","",
IF(CONCATENATE($A49,$B49)="IIOPES",INDEX(#REF!,MATCH($C49,#REF!,0)),
IF(CONCATENATE($A49,$B49)="CDER",INDEX(CDER!$C:$C,MATCH($C49,CDER!$A:$A,0)),
IF(CONCATENATE($A49,$B49)="ISINAPI",INDEX(ISINAPI!$C:$C,MATCH($C49,ISINAPI!$A:$A,0)),
IF(CONCATENATE($A49,$B49)="CSINAPI",INDEX(CSINAPI!$C:$C,MATCH($C49,CSINAPI!$A:$A,0)),
IF(CONCATENATE($A49,$B49)="CCESAN",INDEX(CCESAN!$C:$C,MATCH($C49,CCESAN!$A:$A,0)),
IF(CONCATENATE($A49,$B49)="CSCORIO",INDEX(CSCORIO!$C:$C,MATCH($C49,CSCORIO!$A:$A,0)),
IF(CONCATENATE($A49,$B49)="MERC",INDEX(MERCADO!$D:$D,MATCH($C49,MERCADO!$A:$A,0)),
IF(CONCATENATE($A49,$B49)="CCOMP",INDEX(COMPOSICAO!$H:$H,MATCH($C49,COMPOSICAO!$A:$A,0)),""
))))))))),"*Verificar código*"))</f>
        <v>Un</v>
      </c>
      <c r="F49" s="298">
        <v>2</v>
      </c>
      <c r="G49" s="298"/>
      <c r="H49" s="297">
        <v>0.32</v>
      </c>
      <c r="I49" s="299">
        <f t="shared" si="0"/>
        <v>0.64</v>
      </c>
      <c r="J49" s="286"/>
      <c r="K49" s="286"/>
      <c r="XFD49" s="541"/>
    </row>
    <row r="50" spans="1:11 16384:16384" ht="51.75" customHeight="1">
      <c r="A50" s="295" t="s">
        <v>3270</v>
      </c>
      <c r="B50" s="295" t="s">
        <v>669</v>
      </c>
      <c r="C50" s="295">
        <v>87367</v>
      </c>
      <c r="D50" s="296" t="str">
        <f>PROPER(IFERROR(
IF(C50="","",
IF(CONCATENATE($A50,$B50)="IIOPES",INDEX(#REF!,MATCH($C50,#REF!,0)),
IF(CONCATENATE($A50,$B50)="CDER",INDEX(CDER!$B:$B,MATCH($C50,CDER!$A:$A,0)),
IF(CONCATENATE($A50,$B50)="ISINAPI",INDEX(ISINAPI!$B:$B,MATCH($C50,ISINAPI!$A:$A,0)),
IF(CONCATENATE($A50,$B50)="CSINAPI",INDEX(CSINAPI!$B:$B,MATCH($C50,CSINAPI!$A:$A,0)),
IF(CONCATENATE($A50,$B50)="CCESAN",INDEX(CCESAN!$B:$B,MATCH($C50,CCESAN!$A:$A,0)),
IF(CONCATENATE($A50,$B50)="CSCORIO",INDEX(CSCORIO!$B:$B,MATCH($C50,CSCORIO!$A:$A,0)),
IF(CONCATENATE($A50,$B50)="MERC",INDEX(MERCADO!$B:$B,MATCH($C50,MERCADO!$A:$A,0)),
IF(CONCATENATE($A50,$B50)="CCOMP",INDEX(COMPOSICAO!$B:$B,MATCH($C50,COMPOSICAO!$A:$A,0)),""
))))))))),"*Verificar código*"))</f>
        <v>Argamassa Traço 1:1:6 (Em Volume De Cimento, Cal E Areia Média Úmida) Para Emboço/Massa Única/Assentamento De Alvenaria De Vedação, Preparo Manual. Af_08/2019</v>
      </c>
      <c r="E50" s="297" t="str">
        <f>PROPER(IFERROR(
IF(D50="","",
IF(CONCATENATE($A50,$B50)="IIOPES",INDEX(#REF!,MATCH($C50,#REF!,0)),
IF(CONCATENATE($A50,$B50)="CDER",INDEX(CDER!$C:$C,MATCH($C50,CDER!$A:$A,0)),
IF(CONCATENATE($A50,$B50)="ISINAPI",INDEX(ISINAPI!$C:$C,MATCH($C50,ISINAPI!$A:$A,0)),
IF(CONCATENATE($A50,$B50)="CSINAPI",INDEX(CSINAPI!$C:$C,MATCH($C50,CSINAPI!$A:$A,0)),
IF(CONCATENATE($A50,$B50)="CCESAN",INDEX(CCESAN!$C:$C,MATCH($C50,CCESAN!$A:$A,0)),
IF(CONCATENATE($A50,$B50)="CSCORIO",INDEX(CSCORIO!$C:$C,MATCH($C50,CSCORIO!$A:$A,0)),
IF(CONCATENATE($A50,$B50)="MERC",INDEX(MERCADO!$D:$D,MATCH($C50,MERCADO!$A:$A,0)),
IF(CONCATENATE($A50,$B50)="CCOMP",INDEX(COMPOSICAO!$H:$H,MATCH($C50,COMPOSICAO!$A:$A,0)),""
))))))))),"*Verificar código*"))</f>
        <v>M3</v>
      </c>
      <c r="F50" s="298">
        <v>8.0000000000000002E-3</v>
      </c>
      <c r="G50" s="298"/>
      <c r="H50" s="297" t="str">
        <f>PROPER(IFERROR(
IF(C50="","",
IF(CONCATENATE($A50,$B50)="IIOPES",INDEX(#REF!,MATCH($C50,#REF!,0)),
IF(CONCATENATE($A50,$B50)="CDER",INDEX(CDER!$D:$D,MATCH($C50,CDER!$A:$A,0)),
IF(CONCATENATE($A50,$B50)="ISINAPI",INDEX(ISINAPI!$E:$E,MATCH($C50,ISINAPI!$A:$A,0)),
IF(CONCATENATE($A50,$B50)="CSINAPI",INDEX(CSINAPI!$D:$D,MATCH($C50,CSINAPI!$A:$A,0)),
IF(CONCATENATE($A50,$B50)="CCESAN",INDEX(CCESAN!$D:$D,MATCH($C50,CCESAN!$A:$A,0)),
IF(CONCATENATE($A50,$B50)="CSCORIO",INDEX(CSCORIO!$D:$D,MATCH($C50,CSCORIO!$A:$A,0)),
IF(CONCATENATE($A50,$B50)="MERC",INDEX(MERCADO!$E:$E,MATCH($C50,MERCADO!$A:$A,0)),
IF(CONCATENATE($A50,$B50)="CCOMP",INDEX(COMPOSICAO!$I:$I,MATCH($C50,COMPOSICAO!$A:$A,0)),""
))))))))),"*Verificar código*"))</f>
        <v>697,48</v>
      </c>
      <c r="I50" s="299">
        <f t="shared" si="0"/>
        <v>5.58</v>
      </c>
      <c r="J50" s="286"/>
      <c r="K50" s="286"/>
    </row>
    <row r="51" spans="1:11 16384:16384" ht="36.75" customHeight="1">
      <c r="A51" s="295" t="s">
        <v>3270</v>
      </c>
      <c r="B51" s="295" t="s">
        <v>669</v>
      </c>
      <c r="C51" s="295">
        <v>91872</v>
      </c>
      <c r="D51" s="296" t="str">
        <f>PROPER(IFERROR(
IF(C51="","",
IF(CONCATENATE($A51,$B51)="IIOPES",INDEX(#REF!,MATCH($C51,#REF!,0)),
IF(CONCATENATE($A51,$B51)="CDER",INDEX(CDER!$B:$B,MATCH($C51,CDER!$A:$A,0)),
IF(CONCATENATE($A51,$B51)="ISINAPI",INDEX(ISINAPI!$B:$B,MATCH($C51,ISINAPI!$A:$A,0)),
IF(CONCATENATE($A51,$B51)="CSINAPI",INDEX(CSINAPI!$B:$B,MATCH($C51,CSINAPI!$A:$A,0)),
IF(CONCATENATE($A51,$B51)="CCESAN",INDEX(CCESAN!$B:$B,MATCH($C51,CCESAN!$A:$A,0)),
IF(CONCATENATE($A51,$B51)="CSCORIO",INDEX(CSCORIO!$B:$B,MATCH($C51,CSCORIO!$A:$A,0)),
IF(CONCATENATE($A51,$B51)="MERC",INDEX(MERCADO!$B:$B,MATCH($C51,MERCADO!$A:$A,0)),
IF(CONCATENATE($A51,$B51)="CCOMP",INDEX(COMPOSICAO!$B:$B,MATCH($C51,COMPOSICAO!$A:$A,0)),""
))))))))),"*Verificar código*"))</f>
        <v>Eletroduto Rígido Roscável, Pvc, Dn 32 Mm (1"), Para Circuitos Terminais, Instalado Em Parede - Fornecimento E Instalação. Af_03/2023</v>
      </c>
      <c r="E51" s="297" t="str">
        <f>PROPER(IFERROR(
IF(D51="","",
IF(CONCATENATE($A51,$B51)="IIOPES",INDEX(#REF!,MATCH($C51,#REF!,0)),
IF(CONCATENATE($A51,$B51)="CDER",INDEX(CDER!$C:$C,MATCH($C51,CDER!$A:$A,0)),
IF(CONCATENATE($A51,$B51)="ISINAPI",INDEX(ISINAPI!$C:$C,MATCH($C51,ISINAPI!$A:$A,0)),
IF(CONCATENATE($A51,$B51)="CSINAPI",INDEX(CSINAPI!$C:$C,MATCH($C51,CSINAPI!$A:$A,0)),
IF(CONCATENATE($A51,$B51)="CCESAN",INDEX(CCESAN!$C:$C,MATCH($C51,CCESAN!$A:$A,0)),
IF(CONCATENATE($A51,$B51)="CSCORIO",INDEX(CSCORIO!$C:$C,MATCH($C51,CSCORIO!$A:$A,0)),
IF(CONCATENATE($A51,$B51)="MERC",INDEX(MERCADO!$D:$D,MATCH($C51,MERCADO!$A:$A,0)),
IF(CONCATENATE($A51,$B51)="CCOMP",INDEX(COMPOSICAO!$H:$H,MATCH($C51,COMPOSICAO!$A:$A,0)),""
))))))))),"*Verificar código*"))</f>
        <v>M</v>
      </c>
      <c r="F51" s="298">
        <v>6.05</v>
      </c>
      <c r="G51" s="298"/>
      <c r="H51" s="297" t="str">
        <f>PROPER(IFERROR(
IF(C51="","",
IF(CONCATENATE($A51,$B51)="IIOPES",INDEX(#REF!,MATCH($C51,#REF!,0)),
IF(CONCATENATE($A51,$B51)="CDER",INDEX(CDER!$D:$D,MATCH($C51,CDER!$A:$A,0)),
IF(CONCATENATE($A51,$B51)="ISINAPI",INDEX(ISINAPI!$E:$E,MATCH($C51,ISINAPI!$A:$A,0)),
IF(CONCATENATE($A51,$B51)="CSINAPI",INDEX(CSINAPI!$D:$D,MATCH($C51,CSINAPI!$A:$A,0)),
IF(CONCATENATE($A51,$B51)="CCESAN",INDEX(CCESAN!$D:$D,MATCH($C51,CCESAN!$A:$A,0)),
IF(CONCATENATE($A51,$B51)="CSCORIO",INDEX(CSCORIO!$D:$D,MATCH($C51,CSCORIO!$A:$A,0)),
IF(CONCATENATE($A51,$B51)="MERC",INDEX(MERCADO!$E:$E,MATCH($C51,MERCADO!$A:$A,0)),
IF(CONCATENATE($A51,$B51)="CCOMP",INDEX(COMPOSICAO!$I:$I,MATCH($C51,COMPOSICAO!$A:$A,0)),""
))))))))),"*Verificar código*"))</f>
        <v>20,05</v>
      </c>
      <c r="I51" s="299">
        <f t="shared" si="0"/>
        <v>121.3</v>
      </c>
      <c r="J51" s="286"/>
      <c r="K51" s="286"/>
    </row>
    <row r="52" spans="1:11 16384:16384" ht="43.5" customHeight="1">
      <c r="A52" s="295" t="s">
        <v>3270</v>
      </c>
      <c r="B52" s="295" t="s">
        <v>669</v>
      </c>
      <c r="C52" s="295">
        <v>91885</v>
      </c>
      <c r="D52" s="296" t="str">
        <f>PROPER(IFERROR(
IF(C52="","",
IF(CONCATENATE($A52,$B52)="IIOPES",INDEX(#REF!,MATCH($C52,#REF!,0)),
IF(CONCATENATE($A52,$B52)="CDER",INDEX(CDER!$B:$B,MATCH($C52,CDER!$A:$A,0)),
IF(CONCATENATE($A52,$B52)="ISINAPI",INDEX(ISINAPI!$B:$B,MATCH($C52,ISINAPI!$A:$A,0)),
IF(CONCATENATE($A52,$B52)="CSINAPI",INDEX(CSINAPI!$B:$B,MATCH($C52,CSINAPI!$A:$A,0)),
IF(CONCATENATE($A52,$B52)="CCESAN",INDEX(CCESAN!$B:$B,MATCH($C52,CCESAN!$A:$A,0)),
IF(CONCATENATE($A52,$B52)="CSCORIO",INDEX(CSCORIO!$B:$B,MATCH($C52,CSCORIO!$A:$A,0)),
IF(CONCATENATE($A52,$B52)="MERC",INDEX(MERCADO!$B:$B,MATCH($C52,MERCADO!$A:$A,0)),
IF(CONCATENATE($A52,$B52)="CCOMP",INDEX(COMPOSICAO!$B:$B,MATCH($C52,COMPOSICAO!$A:$A,0)),""
))))))))),"*Verificar código*"))</f>
        <v>Luva Para Eletroduto, Pvc, Roscável, Dn 32 Mm (1"), Para Circuitos Terminais, Instalada Em Parede - Fornecimento E Instalação. Af_03/2023</v>
      </c>
      <c r="E52" s="297" t="str">
        <f>PROPER(IFERROR(
IF(D52="","",
IF(CONCATENATE($A52,$B52)="IIOPES",INDEX(#REF!,MATCH($C52,#REF!,0)),
IF(CONCATENATE($A52,$B52)="CDER",INDEX(CDER!$C:$C,MATCH($C52,CDER!$A:$A,0)),
IF(CONCATENATE($A52,$B52)="ISINAPI",INDEX(ISINAPI!$C:$C,MATCH($C52,ISINAPI!$A:$A,0)),
IF(CONCATENATE($A52,$B52)="CSINAPI",INDEX(CSINAPI!$C:$C,MATCH($C52,CSINAPI!$A:$A,0)),
IF(CONCATENATE($A52,$B52)="CCESAN",INDEX(CCESAN!$C:$C,MATCH($C52,CCESAN!$A:$A,0)),
IF(CONCATENATE($A52,$B52)="CSCORIO",INDEX(CSCORIO!$C:$C,MATCH($C52,CSCORIO!$A:$A,0)),
IF(CONCATENATE($A52,$B52)="MERC",INDEX(MERCADO!$D:$D,MATCH($C52,MERCADO!$A:$A,0)),
IF(CONCATENATE($A52,$B52)="CCOMP",INDEX(COMPOSICAO!$H:$H,MATCH($C52,COMPOSICAO!$A:$A,0)),""
))))))))),"*Verificar código*"))</f>
        <v>Un</v>
      </c>
      <c r="F52" s="298">
        <v>1</v>
      </c>
      <c r="G52" s="298"/>
      <c r="H52" s="297" t="str">
        <f>PROPER(IFERROR(
IF(C52="","",
IF(CONCATENATE($A52,$B52)="IIOPES",INDEX(#REF!,MATCH($C52,#REF!,0)),
IF(CONCATENATE($A52,$B52)="CDER",INDEX(CDER!$D:$D,MATCH($C52,CDER!$A:$A,0)),
IF(CONCATENATE($A52,$B52)="ISINAPI",INDEX(ISINAPI!$E:$E,MATCH($C52,ISINAPI!$A:$A,0)),
IF(CONCATENATE($A52,$B52)="CSINAPI",INDEX(CSINAPI!$D:$D,MATCH($C52,CSINAPI!$A:$A,0)),
IF(CONCATENATE($A52,$B52)="CCESAN",INDEX(CCESAN!$D:$D,MATCH($C52,CCESAN!$A:$A,0)),
IF(CONCATENATE($A52,$B52)="CSCORIO",INDEX(CSCORIO!$D:$D,MATCH($C52,CSCORIO!$A:$A,0)),
IF(CONCATENATE($A52,$B52)="MERC",INDEX(MERCADO!$E:$E,MATCH($C52,MERCADO!$A:$A,0)),
IF(CONCATENATE($A52,$B52)="CCOMP",INDEX(COMPOSICAO!$I:$I,MATCH($C52,COMPOSICAO!$A:$A,0)),""
))))))))),"*Verificar código*"))</f>
        <v>16,34</v>
      </c>
      <c r="I52" s="299">
        <f t="shared" si="0"/>
        <v>16.34</v>
      </c>
      <c r="J52" s="286"/>
      <c r="K52" s="286"/>
    </row>
    <row r="53" spans="1:11 16384:16384" ht="35.25" customHeight="1">
      <c r="A53" s="295" t="s">
        <v>3270</v>
      </c>
      <c r="B53" s="295" t="s">
        <v>669</v>
      </c>
      <c r="C53" s="295">
        <v>91917</v>
      </c>
      <c r="D53" s="296" t="str">
        <f>PROPER(IFERROR(
IF(C53="","",
IF(CONCATENATE($A53,$B53)="IIOPES",INDEX(#REF!,MATCH($C53,#REF!,0)),
IF(CONCATENATE($A53,$B53)="CDER",INDEX(CDER!$B:$B,MATCH($C53,CDER!$A:$A,0)),
IF(CONCATENATE($A53,$B53)="ISINAPI",INDEX(ISINAPI!$B:$B,MATCH($C53,ISINAPI!$A:$A,0)),
IF(CONCATENATE($A53,$B53)="CSINAPI",INDEX(CSINAPI!$B:$B,MATCH($C53,CSINAPI!$A:$A,0)),
IF(CONCATENATE($A53,$B53)="CCESAN",INDEX(CCESAN!$B:$B,MATCH($C53,CCESAN!$A:$A,0)),
IF(CONCATENATE($A53,$B53)="CSCORIO",INDEX(CSCORIO!$B:$B,MATCH($C53,CSCORIO!$A:$A,0)),
IF(CONCATENATE($A53,$B53)="MERC",INDEX(MERCADO!$B:$B,MATCH($C53,MERCADO!$A:$A,0)),
IF(CONCATENATE($A53,$B53)="CCOMP",INDEX(COMPOSICAO!$B:$B,MATCH($C53,COMPOSICAO!$A:$A,0)),""
))))))))),"*Verificar código*"))</f>
        <v>Curva 90 Graus Para Eletroduto, Pvc, Roscável, Dn 32 Mm (1"), Para Circuitos Terminais, Instalada Em Parede - Fornecimento E Instalação. Af_03/2023</v>
      </c>
      <c r="E53" s="297" t="str">
        <f>PROPER(IFERROR(
IF(D53="","",
IF(CONCATENATE($A53,$B53)="IIOPES",INDEX(#REF!,MATCH($C53,#REF!,0)),
IF(CONCATENATE($A53,$B53)="CDER",INDEX(CDER!$C:$C,MATCH($C53,CDER!$A:$A,0)),
IF(CONCATENATE($A53,$B53)="ISINAPI",INDEX(ISINAPI!$C:$C,MATCH($C53,ISINAPI!$A:$A,0)),
IF(CONCATENATE($A53,$B53)="CSINAPI",INDEX(CSINAPI!$C:$C,MATCH($C53,CSINAPI!$A:$A,0)),
IF(CONCATENATE($A53,$B53)="CCESAN",INDEX(CCESAN!$C:$C,MATCH($C53,CCESAN!$A:$A,0)),
IF(CONCATENATE($A53,$B53)="CSCORIO",INDEX(CSCORIO!$C:$C,MATCH($C53,CSCORIO!$A:$A,0)),
IF(CONCATENATE($A53,$B53)="MERC",INDEX(MERCADO!$D:$D,MATCH($C53,MERCADO!$A:$A,0)),
IF(CONCATENATE($A53,$B53)="CCOMP",INDEX(COMPOSICAO!$H:$H,MATCH($C53,COMPOSICAO!$A:$A,0)),""
))))))))),"*Verificar código*"))</f>
        <v>Un</v>
      </c>
      <c r="F53" s="298">
        <v>1</v>
      </c>
      <c r="G53" s="298"/>
      <c r="H53" s="297" t="str">
        <f>PROPER(IFERROR(
IF(C53="","",
IF(CONCATENATE($A53,$B53)="IIOPES",INDEX(#REF!,MATCH($C53,#REF!,0)),
IF(CONCATENATE($A53,$B53)="CDER",INDEX(CDER!$D:$D,MATCH($C53,CDER!$A:$A,0)),
IF(CONCATENATE($A53,$B53)="ISINAPI",INDEX(ISINAPI!$E:$E,MATCH($C53,ISINAPI!$A:$A,0)),
IF(CONCATENATE($A53,$B53)="CSINAPI",INDEX(CSINAPI!$D:$D,MATCH($C53,CSINAPI!$A:$A,0)),
IF(CONCATENATE($A53,$B53)="CCESAN",INDEX(CCESAN!$D:$D,MATCH($C53,CCESAN!$A:$A,0)),
IF(CONCATENATE($A53,$B53)="CSCORIO",INDEX(CSCORIO!$D:$D,MATCH($C53,CSCORIO!$A:$A,0)),
IF(CONCATENATE($A53,$B53)="MERC",INDEX(MERCADO!$E:$E,MATCH($C53,MERCADO!$A:$A,0)),
IF(CONCATENATE($A53,$B53)="CCOMP",INDEX(COMPOSICAO!$I:$I,MATCH($C53,COMPOSICAO!$A:$A,0)),""
))))))))),"*Verificar código*"))</f>
        <v>26,25</v>
      </c>
      <c r="I53" s="299">
        <f t="shared" si="0"/>
        <v>26.25</v>
      </c>
      <c r="J53" s="286"/>
      <c r="K53" s="286"/>
    </row>
    <row r="54" spans="1:11 16384:16384" ht="36" customHeight="1">
      <c r="A54" s="295" t="s">
        <v>3270</v>
      </c>
      <c r="B54" s="295" t="s">
        <v>669</v>
      </c>
      <c r="C54" s="295">
        <v>91919</v>
      </c>
      <c r="D54" s="296" t="str">
        <f>PROPER(IFERROR(
IF(C54="","",
IF(CONCATENATE($A54,$B54)="IIOPES",INDEX(#REF!,MATCH($C54,#REF!,0)),
IF(CONCATENATE($A54,$B54)="CDER",INDEX(CDER!$B:$B,MATCH($C54,CDER!$A:$A,0)),
IF(CONCATENATE($A54,$B54)="ISINAPI",INDEX(ISINAPI!$B:$B,MATCH($C54,ISINAPI!$A:$A,0)),
IF(CONCATENATE($A54,$B54)="CSINAPI",INDEX(CSINAPI!$B:$B,MATCH($C54,CSINAPI!$A:$A,0)),
IF(CONCATENATE($A54,$B54)="CCESAN",INDEX(CCESAN!$B:$B,MATCH($C54,CCESAN!$A:$A,0)),
IF(CONCATENATE($A54,$B54)="CSCORIO",INDEX(CSCORIO!$B:$B,MATCH($C54,CSCORIO!$A:$A,0)),
IF(CONCATENATE($A54,$B54)="MERC",INDEX(MERCADO!$B:$B,MATCH($C54,MERCADO!$A:$A,0)),
IF(CONCATENATE($A54,$B54)="CCOMP",INDEX(COMPOSICAO!$B:$B,MATCH($C54,COMPOSICAO!$A:$A,0)),""
))))))))),"*Verificar código*"))</f>
        <v>Curva 180 Graus Para Eletroduto, Pvc, Roscável, Dn 32 Mm (1"), Para Circuitos Terminais, Instalada Em Parede - Fornecimento E Instalação. Af_03/2023</v>
      </c>
      <c r="E54" s="297" t="str">
        <f>PROPER(IFERROR(
IF(D54="","",
IF(CONCATENATE($A54,$B54)="IIOPES",INDEX(#REF!,MATCH($C54,#REF!,0)),
IF(CONCATENATE($A54,$B54)="CDER",INDEX(CDER!$C:$C,MATCH($C54,CDER!$A:$A,0)),
IF(CONCATENATE($A54,$B54)="ISINAPI",INDEX(ISINAPI!$C:$C,MATCH($C54,ISINAPI!$A:$A,0)),
IF(CONCATENATE($A54,$B54)="CSINAPI",INDEX(CSINAPI!$C:$C,MATCH($C54,CSINAPI!$A:$A,0)),
IF(CONCATENATE($A54,$B54)="CCESAN",INDEX(CCESAN!$C:$C,MATCH($C54,CCESAN!$A:$A,0)),
IF(CONCATENATE($A54,$B54)="CSCORIO",INDEX(CSCORIO!$C:$C,MATCH($C54,CSCORIO!$A:$A,0)),
IF(CONCATENATE($A54,$B54)="MERC",INDEX(MERCADO!$D:$D,MATCH($C54,MERCADO!$A:$A,0)),
IF(CONCATENATE($A54,$B54)="CCOMP",INDEX(COMPOSICAO!$H:$H,MATCH($C54,COMPOSICAO!$A:$A,0)),""
))))))))),"*Verificar código*"))</f>
        <v>Un</v>
      </c>
      <c r="F54" s="298">
        <v>1</v>
      </c>
      <c r="G54" s="298"/>
      <c r="H54" s="297" t="str">
        <f>PROPER(IFERROR(
IF(C54="","",
IF(CONCATENATE($A54,$B54)="IIOPES",INDEX(#REF!,MATCH($C54,#REF!,0)),
IF(CONCATENATE($A54,$B54)="CDER",INDEX(CDER!$D:$D,MATCH($C54,CDER!$A:$A,0)),
IF(CONCATENATE($A54,$B54)="ISINAPI",INDEX(ISINAPI!$E:$E,MATCH($C54,ISINAPI!$A:$A,0)),
IF(CONCATENATE($A54,$B54)="CSINAPI",INDEX(CSINAPI!$D:$D,MATCH($C54,CSINAPI!$A:$A,0)),
IF(CONCATENATE($A54,$B54)="CCESAN",INDEX(CCESAN!$D:$D,MATCH($C54,CCESAN!$A:$A,0)),
IF(CONCATENATE($A54,$B54)="CSCORIO",INDEX(CSCORIO!$D:$D,MATCH($C54,CSCORIO!$A:$A,0)),
IF(CONCATENATE($A54,$B54)="MERC",INDEX(MERCADO!$E:$E,MATCH($C54,MERCADO!$A:$A,0)),
IF(CONCATENATE($A54,$B54)="CCOMP",INDEX(COMPOSICAO!$I:$I,MATCH($C54,COMPOSICAO!$A:$A,0)),""
))))))))),"*Verificar código*"))</f>
        <v>28,35</v>
      </c>
      <c r="I54" s="299">
        <f t="shared" si="0"/>
        <v>28.35</v>
      </c>
      <c r="J54" s="286"/>
      <c r="K54" s="286"/>
    </row>
    <row r="55" spans="1:11 16384:16384" ht="41.25" customHeight="1">
      <c r="A55" s="295" t="s">
        <v>3270</v>
      </c>
      <c r="B55" s="295" t="s">
        <v>669</v>
      </c>
      <c r="C55" s="295">
        <v>91935</v>
      </c>
      <c r="D55" s="296" t="str">
        <f>PROPER(IFERROR(
IF(C55="","",
IF(CONCATENATE($A55,$B55)="IIOPES",INDEX(#REF!,MATCH($C55,#REF!,0)),
IF(CONCATENATE($A55,$B55)="CDER",INDEX(CDER!$B:$B,MATCH($C55,CDER!$A:$A,0)),
IF(CONCATENATE($A55,$B55)="ISINAPI",INDEX(ISINAPI!$B:$B,MATCH($C55,ISINAPI!$A:$A,0)),
IF(CONCATENATE($A55,$B55)="CSINAPI",INDEX(CSINAPI!$B:$B,MATCH($C55,CSINAPI!$A:$A,0)),
IF(CONCATENATE($A55,$B55)="CCESAN",INDEX(CCESAN!$B:$B,MATCH($C55,CCESAN!$A:$A,0)),
IF(CONCATENATE($A55,$B55)="CSCORIO",INDEX(CSCORIO!$B:$B,MATCH($C55,CSCORIO!$A:$A,0)),
IF(CONCATENATE($A55,$B55)="MERC",INDEX(MERCADO!$B:$B,MATCH($C55,MERCADO!$A:$A,0)),
IF(CONCATENATE($A55,$B55)="CCOMP",INDEX(COMPOSICAO!$B:$B,MATCH($C55,COMPOSICAO!$A:$A,0)),""
))))))))),"*Verificar código*"))</f>
        <v>Cabo De Cobre Flexível Isolado, 16 Mm², Anti-Chama 0,6/1,0 Kv, Para Circuitos Terminais - Fornecimento E Instalação. Af_03/2023</v>
      </c>
      <c r="E55" s="297" t="str">
        <f>PROPER(IFERROR(
IF(D55="","",
IF(CONCATENATE($A55,$B55)="IIOPES",INDEX(#REF!,MATCH($C55,#REF!,0)),
IF(CONCATENATE($A55,$B55)="CDER",INDEX(CDER!$C:$C,MATCH($C55,CDER!$A:$A,0)),
IF(CONCATENATE($A55,$B55)="ISINAPI",INDEX(ISINAPI!$C:$C,MATCH($C55,ISINAPI!$A:$A,0)),
IF(CONCATENATE($A55,$B55)="CSINAPI",INDEX(CSINAPI!$C:$C,MATCH($C55,CSINAPI!$A:$A,0)),
IF(CONCATENATE($A55,$B55)="CCESAN",INDEX(CCESAN!$C:$C,MATCH($C55,CCESAN!$A:$A,0)),
IF(CONCATENATE($A55,$B55)="CSCORIO",INDEX(CSCORIO!$C:$C,MATCH($C55,CSCORIO!$A:$A,0)),
IF(CONCATENATE($A55,$B55)="MERC",INDEX(MERCADO!$D:$D,MATCH($C55,MERCADO!$A:$A,0)),
IF(CONCATENATE($A55,$B55)="CCOMP",INDEX(COMPOSICAO!$H:$H,MATCH($C55,COMPOSICAO!$A:$A,0)),""
))))))))),"*Verificar código*"))</f>
        <v>M</v>
      </c>
      <c r="F55" s="298">
        <v>11</v>
      </c>
      <c r="G55" s="298"/>
      <c r="H55" s="297" t="str">
        <f>PROPER(IFERROR(
IF(C55="","",
IF(CONCATENATE($A55,$B55)="IIOPES",INDEX(#REF!,MATCH($C55,#REF!,0)),
IF(CONCATENATE($A55,$B55)="CDER",INDEX(CDER!$D:$D,MATCH($C55,CDER!$A:$A,0)),
IF(CONCATENATE($A55,$B55)="ISINAPI",INDEX(ISINAPI!$E:$E,MATCH($C55,ISINAPI!$A:$A,0)),
IF(CONCATENATE($A55,$B55)="CSINAPI",INDEX(CSINAPI!$D:$D,MATCH($C55,CSINAPI!$A:$A,0)),
IF(CONCATENATE($A55,$B55)="CCESAN",INDEX(CCESAN!$D:$D,MATCH($C55,CCESAN!$A:$A,0)),
IF(CONCATENATE($A55,$B55)="CSCORIO",INDEX(CSCORIO!$D:$D,MATCH($C55,CSCORIO!$A:$A,0)),
IF(CONCATENATE($A55,$B55)="MERC",INDEX(MERCADO!$E:$E,MATCH($C55,MERCADO!$A:$A,0)),
IF(CONCATENATE($A55,$B55)="CCOMP",INDEX(COMPOSICAO!$I:$I,MATCH($C55,COMPOSICAO!$A:$A,0)),""
))))))))),"*Verificar código*"))</f>
        <v>28,94</v>
      </c>
      <c r="I55" s="299">
        <f t="shared" si="0"/>
        <v>318.33999999999997</v>
      </c>
      <c r="J55" s="286"/>
      <c r="K55" s="286"/>
    </row>
    <row r="56" spans="1:11 16384:16384" ht="33.75">
      <c r="A56" s="295" t="s">
        <v>3270</v>
      </c>
      <c r="B56" s="295" t="s">
        <v>683</v>
      </c>
      <c r="C56" s="295">
        <v>151318</v>
      </c>
      <c r="D56" s="296" t="str">
        <f>PROPER(IFERROR(
IF(C56="","",
IF(CONCATENATE($A56,$B56)="IIOPES",INDEX(#REF!,MATCH($C56,#REF!,0)),
IF(CONCATENATE($A56,$B56)="CDER",INDEX(CDER!$B:$B,MATCH($C56,CDER!$A:$A,0)),
IF(CONCATENATE($A56,$B56)="ISINAPI",INDEX(ISINAPI!$B:$B,MATCH($C56,ISINAPI!$A:$A,0)),
IF(CONCATENATE($A56,$B56)="CSINAPI",INDEX(CSINAPI!$B:$B,MATCH($C56,CSINAPI!$A:$A,0)),
IF(CONCATENATE($A56,$B56)="CCESAN",INDEX(CCESAN!$B:$B,MATCH($C56,CCESAN!$A:$A,0)),
IF(CONCATENATE($A56,$B56)="CSCORIO",INDEX(CSCORIO!$B:$B,MATCH($C56,CSCORIO!$A:$A,0)),
IF(CONCATENATE($A56,$B56)="MERC",INDEX(MERCADO!$B:$B,MATCH($C56,MERCADO!$A:$A,0)),
IF(CONCATENATE($A56,$B56)="CCOMP",INDEX(COMPOSICAO!$B:$B,MATCH($C56,COMPOSICAO!$A:$A,0)),""
))))))))),"*Verificar código*"))</f>
        <v>Mini-Disjuntor Monopolar 63A, Curva C, 5Ka, 127/220Vca, Referência Siemens, Ge, Schneider Ou Equivalente</v>
      </c>
      <c r="E56" s="297" t="str">
        <f>PROPER(IFERROR(
IF(D56="","",
IF(CONCATENATE($A56,$B56)="IIOPES",INDEX(#REF!,MATCH($C56,#REF!,0)),
IF(CONCATENATE($A56,$B56)="CDER",INDEX(CDER!$C:$C,MATCH($C56,CDER!$A:$A,0)),
IF(CONCATENATE($A56,$B56)="ISINAPI",INDEX(ISINAPI!$C:$C,MATCH($C56,ISINAPI!$A:$A,0)),
IF(CONCATENATE($A56,$B56)="CSINAPI",INDEX(CSINAPI!$C:$C,MATCH($C56,CSINAPI!$A:$A,0)),
IF(CONCATENATE($A56,$B56)="CCESAN",INDEX(CCESAN!$C:$C,MATCH($C56,CCESAN!$A:$A,0)),
IF(CONCATENATE($A56,$B56)="CSCORIO",INDEX(CSCORIO!$C:$C,MATCH($C56,CSCORIO!$A:$A,0)),
IF(CONCATENATE($A56,$B56)="MERC",INDEX(MERCADO!$D:$D,MATCH($C56,MERCADO!$A:$A,0)),
IF(CONCATENATE($A56,$B56)="CCOMP",INDEX(COMPOSICAO!$H:$H,MATCH($C56,COMPOSICAO!$A:$A,0)),""
))))))))),"*Verificar código*"))</f>
        <v>Und</v>
      </c>
      <c r="F56" s="298">
        <v>1</v>
      </c>
      <c r="G56" s="298"/>
      <c r="H56" s="297" t="str">
        <f>PROPER(IFERROR(
IF(C56="","",
IF(CONCATENATE($A56,$B56)="IIOPES",INDEX(#REF!,MATCH($C56,#REF!,0)),
IF(CONCATENATE($A56,$B56)="CDER",INDEX(CDER!$D:$D,MATCH($C56,CDER!$A:$A,0)),
IF(CONCATENATE($A56,$B56)="ISINAPI",INDEX(ISINAPI!$E:$E,MATCH($C56,ISINAPI!$A:$A,0)),
IF(CONCATENATE($A56,$B56)="CSINAPI",INDEX(CSINAPI!$D:$D,MATCH($C56,CSINAPI!$A:$A,0)),
IF(CONCATENATE($A56,$B56)="CCESAN",INDEX(CCESAN!$D:$D,MATCH($C56,CCESAN!$A:$A,0)),
IF(CONCATENATE($A56,$B56)="CSCORIO",INDEX(CSCORIO!$D:$D,MATCH($C56,CSCORIO!$A:$A,0)),
IF(CONCATENATE($A56,$B56)="MERC",INDEX(MERCADO!$E:$E,MATCH($C56,MERCADO!$A:$A,0)),
IF(CONCATENATE($A56,$B56)="CCOMP",INDEX(COMPOSICAO!$I:$I,MATCH($C56,COMPOSICAO!$A:$A,0)),""
))))))))),"*Verificar código*"))</f>
        <v>28,92</v>
      </c>
      <c r="I56" s="299">
        <f t="shared" si="0"/>
        <v>28.92</v>
      </c>
    </row>
    <row r="57" spans="1:11 16384:16384" ht="24.75" customHeight="1">
      <c r="A57" s="295" t="s">
        <v>3270</v>
      </c>
      <c r="B57" s="295" t="s">
        <v>669</v>
      </c>
      <c r="C57" s="295">
        <v>96977</v>
      </c>
      <c r="D57" s="296" t="str">
        <f>PROPER(IFERROR(
IF(C57="","",
IF(CONCATENATE($A57,$B57)="IIOPES",INDEX(#REF!,MATCH($C57,#REF!,0)),
IF(CONCATENATE($A57,$B57)="CDER",INDEX(CDER!$B:$B,MATCH($C57,CDER!$A:$A,0)),
IF(CONCATENATE($A57,$B57)="ISINAPI",INDEX(ISINAPI!$B:$B,MATCH($C57,ISINAPI!$A:$A,0)),
IF(CONCATENATE($A57,$B57)="CSINAPI",INDEX(CSINAPI!$B:$B,MATCH($C57,CSINAPI!$A:$A,0)),
IF(CONCATENATE($A57,$B57)="CCESAN",INDEX(CCESAN!$B:$B,MATCH($C57,CCESAN!$A:$A,0)),
IF(CONCATENATE($A57,$B57)="CSCORIO",INDEX(CSCORIO!$B:$B,MATCH($C57,CSCORIO!$A:$A,0)),
IF(CONCATENATE($A57,$B57)="MERC",INDEX(MERCADO!$B:$B,MATCH($C57,MERCADO!$A:$A,0)),
IF(CONCATENATE($A57,$B57)="CCOMP",INDEX(COMPOSICAO!$B:$B,MATCH($C57,COMPOSICAO!$A:$A,0)),""
))))))))),"*Verificar código*"))</f>
        <v>Cordoalha De Cobre Nu 50 Mm², Enterrada - Fornecimento E Instalação. Af_08/2023</v>
      </c>
      <c r="E57" s="297" t="str">
        <f>PROPER(IFERROR(
IF(D57="","",
IF(CONCATENATE($A57,$B57)="IIOPES",INDEX(#REF!,MATCH($C57,#REF!,0)),
IF(CONCATENATE($A57,$B57)="CDER",INDEX(CDER!$C:$C,MATCH($C57,CDER!$A:$A,0)),
IF(CONCATENATE($A57,$B57)="ISINAPI",INDEX(ISINAPI!$C:$C,MATCH($C57,ISINAPI!$A:$A,0)),
IF(CONCATENATE($A57,$B57)="CSINAPI",INDEX(CSINAPI!$C:$C,MATCH($C57,CSINAPI!$A:$A,0)),
IF(CONCATENATE($A57,$B57)="CCESAN",INDEX(CCESAN!$C:$C,MATCH($C57,CCESAN!$A:$A,0)),
IF(CONCATENATE($A57,$B57)="CSCORIO",INDEX(CSCORIO!$C:$C,MATCH($C57,CSCORIO!$A:$A,0)),
IF(CONCATENATE($A57,$B57)="MERC",INDEX(MERCADO!$D:$D,MATCH($C57,MERCADO!$A:$A,0)),
IF(CONCATENATE($A57,$B57)="CCOMP",INDEX(COMPOSICAO!$H:$H,MATCH($C57,COMPOSICAO!$A:$A,0)),""
))))))))),"*Verificar código*"))</f>
        <v>M</v>
      </c>
      <c r="F57" s="298">
        <v>1.95</v>
      </c>
      <c r="G57" s="298"/>
      <c r="H57" s="297" t="str">
        <f>PROPER(IFERROR(
IF(C57="","",
IF(CONCATENATE($A57,$B57)="IIOPES",INDEX(#REF!,MATCH($C57,#REF!,0)),
IF(CONCATENATE($A57,$B57)="CDER",INDEX(CDER!$D:$D,MATCH($C57,CDER!$A:$A,0)),
IF(CONCATENATE($A57,$B57)="ISINAPI",INDEX(ISINAPI!$E:$E,MATCH($C57,ISINAPI!$A:$A,0)),
IF(CONCATENATE($A57,$B57)="CSINAPI",INDEX(CSINAPI!$D:$D,MATCH($C57,CSINAPI!$A:$A,0)),
IF(CONCATENATE($A57,$B57)="CCESAN",INDEX(CCESAN!$D:$D,MATCH($C57,CCESAN!$A:$A,0)),
IF(CONCATENATE($A57,$B57)="CSCORIO",INDEX(CSCORIO!$D:$D,MATCH($C57,CSCORIO!$A:$A,0)),
IF(CONCATENATE($A57,$B57)="MERC",INDEX(MERCADO!$E:$E,MATCH($C57,MERCADO!$A:$A,0)),
IF(CONCATENATE($A57,$B57)="CCOMP",INDEX(COMPOSICAO!$I:$I,MATCH($C57,COMPOSICAO!$A:$A,0)),""
))))))))),"*Verificar código*"))</f>
        <v>63,53</v>
      </c>
      <c r="I57" s="299">
        <f t="shared" si="0"/>
        <v>123.88</v>
      </c>
    </row>
    <row r="58" spans="1:11 16384:16384" ht="36" customHeight="1">
      <c r="A58" s="295" t="s">
        <v>3270</v>
      </c>
      <c r="B58" s="295" t="s">
        <v>669</v>
      </c>
      <c r="C58" s="295">
        <v>96986</v>
      </c>
      <c r="D58" s="296" t="str">
        <f>PROPER(IFERROR(
IF(C58="","",
IF(CONCATENATE($A58,$B58)="IIOPES",INDEX(#REF!,MATCH($C58,#REF!,0)),
IF(CONCATENATE($A58,$B58)="CDER",INDEX(CDER!$B:$B,MATCH($C58,CDER!$A:$A,0)),
IF(CONCATENATE($A58,$B58)="ISINAPI",INDEX(ISINAPI!$B:$B,MATCH($C58,ISINAPI!$A:$A,0)),
IF(CONCATENATE($A58,$B58)="CSINAPI",INDEX(CSINAPI!$B:$B,MATCH($C58,CSINAPI!$A:$A,0)),
IF(CONCATENATE($A58,$B58)="CCESAN",INDEX(CCESAN!$B:$B,MATCH($C58,CCESAN!$A:$A,0)),
IF(CONCATENATE($A58,$B58)="CSCORIO",INDEX(CSCORIO!$B:$B,MATCH($C58,CSCORIO!$A:$A,0)),
IF(CONCATENATE($A58,$B58)="MERC",INDEX(MERCADO!$B:$B,MATCH($C58,MERCADO!$A:$A,0)),
IF(CONCATENATE($A58,$B58)="CCOMP",INDEX(COMPOSICAO!$B:$B,MATCH($C58,COMPOSICAO!$A:$A,0)),""
))))))))),"*Verificar código*"))</f>
        <v>Haste De Aterramento, Diâmetro 3/4", Com 3 Metros - Fornecimento E Instalação. Af_08/2023</v>
      </c>
      <c r="E58" s="297" t="str">
        <f>PROPER(IFERROR(
IF(D58="","",
IF(CONCATENATE($A58,$B58)="IIOPES",INDEX(#REF!,MATCH($C58,#REF!,0)),
IF(CONCATENATE($A58,$B58)="CDER",INDEX(CDER!$C:$C,MATCH($C58,CDER!$A:$A,0)),
IF(CONCATENATE($A58,$B58)="ISINAPI",INDEX(ISINAPI!$C:$C,MATCH($C58,ISINAPI!$A:$A,0)),
IF(CONCATENATE($A58,$B58)="CSINAPI",INDEX(CSINAPI!$C:$C,MATCH($C58,CSINAPI!$A:$A,0)),
IF(CONCATENATE($A58,$B58)="CCESAN",INDEX(CCESAN!$C:$C,MATCH($C58,CCESAN!$A:$A,0)),
IF(CONCATENATE($A58,$B58)="CSCORIO",INDEX(CSCORIO!$C:$C,MATCH($C58,CSCORIO!$A:$A,0)),
IF(CONCATENATE($A58,$B58)="MERC",INDEX(MERCADO!$D:$D,MATCH($C58,MERCADO!$A:$A,0)),
IF(CONCATENATE($A58,$B58)="CCOMP",INDEX(COMPOSICAO!$H:$H,MATCH($C58,COMPOSICAO!$A:$A,0)),""
))))))))),"*Verificar código*"))</f>
        <v>Un</v>
      </c>
      <c r="F58" s="298">
        <v>1</v>
      </c>
      <c r="G58" s="298"/>
      <c r="H58" s="297" t="str">
        <f>PROPER(IFERROR(
IF(C58="","",
IF(CONCATENATE($A58,$B58)="IIOPES",INDEX(#REF!,MATCH($C58,#REF!,0)),
IF(CONCATENATE($A58,$B58)="CDER",INDEX(CDER!$D:$D,MATCH($C58,CDER!$A:$A,0)),
IF(CONCATENATE($A58,$B58)="ISINAPI",INDEX(ISINAPI!$E:$E,MATCH($C58,ISINAPI!$A:$A,0)),
IF(CONCATENATE($A58,$B58)="CSINAPI",INDEX(CSINAPI!$D:$D,MATCH($C58,CSINAPI!$A:$A,0)),
IF(CONCATENATE($A58,$B58)="CCESAN",INDEX(CCESAN!$D:$D,MATCH($C58,CCESAN!$A:$A,0)),
IF(CONCATENATE($A58,$B58)="CSCORIO",INDEX(CSCORIO!$D:$D,MATCH($C58,CSCORIO!$A:$A,0)),
IF(CONCATENATE($A58,$B58)="MERC",INDEX(MERCADO!$E:$E,MATCH($C58,MERCADO!$A:$A,0)),
IF(CONCATENATE($A58,$B58)="CCOMP",INDEX(COMPOSICAO!$I:$I,MATCH($C58,COMPOSICAO!$A:$A,0)),""
))))))))),"*Verificar código*"))</f>
        <v>120,03</v>
      </c>
      <c r="I58" s="299">
        <f t="shared" si="0"/>
        <v>120.03</v>
      </c>
    </row>
    <row r="60" spans="1:11 16384:16384" ht="27" customHeight="1">
      <c r="A60" s="283" t="s">
        <v>670</v>
      </c>
      <c r="B60" s="716" t="s">
        <v>673</v>
      </c>
      <c r="C60" s="716"/>
      <c r="D60" s="716"/>
      <c r="E60" s="716"/>
      <c r="F60" s="716"/>
      <c r="G60" s="716"/>
      <c r="H60" s="284" t="s">
        <v>0</v>
      </c>
      <c r="I60" s="285" t="s">
        <v>672</v>
      </c>
      <c r="J60" s="286"/>
      <c r="K60" s="286"/>
    </row>
    <row r="61" spans="1:11 16384:16384" ht="45.75" customHeight="1">
      <c r="A61" s="287">
        <f>COUNTIF($A$4:$A60,$A$4)</f>
        <v>4</v>
      </c>
      <c r="B61" s="721" t="s">
        <v>33263</v>
      </c>
      <c r="C61" s="721"/>
      <c r="D61" s="721"/>
      <c r="E61" s="721"/>
      <c r="F61" s="721"/>
      <c r="G61" s="721"/>
      <c r="H61" s="288" t="s">
        <v>19</v>
      </c>
      <c r="I61" s="289">
        <f>I62+I67</f>
        <v>200.57999999999998</v>
      </c>
      <c r="J61" s="286"/>
      <c r="K61" s="286"/>
    </row>
    <row r="62" spans="1:11 16384:16384">
      <c r="A62" s="720" t="s">
        <v>3267</v>
      </c>
      <c r="B62" s="720"/>
      <c r="C62" s="720"/>
      <c r="D62" s="720"/>
      <c r="E62" s="720"/>
      <c r="F62" s="720"/>
      <c r="G62" s="720"/>
      <c r="H62" s="290" t="s">
        <v>664</v>
      </c>
      <c r="I62" s="291">
        <f>SUBTOTAL(9,I63:I66)</f>
        <v>41.57</v>
      </c>
      <c r="J62" s="286"/>
      <c r="K62" s="286"/>
    </row>
    <row r="63" spans="1:11 16384:16384" ht="19.899999999999999" customHeight="1">
      <c r="A63" s="292" t="s">
        <v>674</v>
      </c>
      <c r="B63" s="292" t="s">
        <v>663</v>
      </c>
      <c r="C63" s="292" t="s">
        <v>14</v>
      </c>
      <c r="D63" s="292" t="s">
        <v>673</v>
      </c>
      <c r="E63" s="292" t="s">
        <v>15</v>
      </c>
      <c r="F63" s="293" t="s">
        <v>818</v>
      </c>
      <c r="G63" s="293" t="s">
        <v>3268</v>
      </c>
      <c r="H63" s="294" t="s">
        <v>819</v>
      </c>
      <c r="I63" s="294" t="s">
        <v>664</v>
      </c>
      <c r="J63" s="286"/>
      <c r="K63" s="286"/>
    </row>
    <row r="64" spans="1:11 16384:16384" ht="24" customHeight="1">
      <c r="A64" s="295" t="s">
        <v>3270</v>
      </c>
      <c r="B64" s="295" t="s">
        <v>669</v>
      </c>
      <c r="C64" s="295">
        <v>90447</v>
      </c>
      <c r="D64" s="296" t="str">
        <f>PROPER(IFERROR(
IF(C64="","",
IF(CONCATENATE($A64,$B64)="IIOPES",INDEX(#REF!,MATCH($C64,#REF!,0)),
IF(CONCATENATE($A64,$B64)="CDER",INDEX(CDER!$B:$B,MATCH($C64,CDER!$A:$A,0)),
IF(CONCATENATE($A64,$B64)="ISINAPI",INDEX(ISINAPI!$B:$B,MATCH($C64,ISINAPI!$A:$A,0)),
IF(CONCATENATE($A64,$B64)="CSINAPI",INDEX(CSINAPI!$B:$B,MATCH($C64,CSINAPI!$A:$A,0)),
IF(CONCATENATE($A64,$B64)="CCESAN",INDEX(CCESAN!$B:$B,MATCH($C64,CCESAN!$A:$A,0)),
IF(CONCATENATE($A64,$B64)="CSCORIO",INDEX(CSCORIO!$B:$B,MATCH($C64,CSCORIO!$A:$A,0)),
IF(CONCATENATE($A64,$B64)="MERC",INDEX(MERCADO!$B:$B,MATCH($C64,MERCADO!$A:$A,0)),
IF(CONCATENATE($A64,$B64)="CCOMP",INDEX(COMPOSICAO!$B:$B,MATCH($C64,COMPOSICAO!$A:$A,0)),""
))))))))),"*Verificar código*"))</f>
        <v>Rasgo Linear Manual Em Alvenaria, Para Eletrodutos, Diâmetros Menores Ou Iguais A 40 Mm. Af_09/2023</v>
      </c>
      <c r="E64" s="297" t="str">
        <f>PROPER(IFERROR(
IF(C64="","",
IF(CONCATENATE($A64,$B64)="IIOPES",INDEX(#REF!,MATCH($C64,#REF!,0)),
IF(CONCATENATE($A64,$B64)="CDER",INDEX(CDER!$C:$C,MATCH($C64,CDER!$A:$A,0)),
IF(CONCATENATE($A64,$B64)="ISINAPI",INDEX(ISINAPI!$C:$C,MATCH($C64,ISINAPI!$A:$A,0)),
IF(CONCATENATE($A64,$B64)="CSINAPI",INDEX(CSINAPI!$C:$C,MATCH($C64,CSINAPI!$A:$A,0)),
IF(CONCATENATE($A64,$B64)="CCESAN",INDEX(CCESAN!$C:$C,MATCH($C64,CCESAN!$A:$A,0)),
IF(CONCATENATE($A64,$B64)="CSCORIO",INDEX(CSCORIO!$C:$C,MATCH($C64,CSCORIO!$A:$A,0)),
IF(CONCATENATE($A64,$B64)="MERC",INDEX(MERCADO!$D:$D,MATCH($C64,MERCADO!$A:$A,0)),
IF(CONCATENATE($A64,$B64)="CCOMP",INDEX(COMPOSICAO!$H:$H,MATCH($C64,COMPOSICAO!$A:$A,0)),""
))))))))),"*Verificar código*"))</f>
        <v>M</v>
      </c>
      <c r="F64" s="298">
        <v>1.2428999999999999</v>
      </c>
      <c r="G64" s="298"/>
      <c r="H64" s="297" t="str">
        <f>PROPER(IFERROR(
IF(C64="","",
IF(CONCATENATE($A64,$B64)="IIOPES",INDEX(#REF!,MATCH($C64,#REF!,0)),
IF(CONCATENATE($A64,$B64)="CDER",INDEX(CDER!$D:$D,MATCH($C64,CDER!$A:$A,0)),
IF(CONCATENATE($A64,$B64)="ISINAPI",INDEX(ISINAPI!$E:$E,MATCH($C64,ISINAPI!$A:$A,0)),
IF(CONCATENATE($A64,$B64)="CSINAPI",INDEX(CSINAPI!$D:$D,MATCH($C64,CSINAPI!$A:$A,0)),
IF(CONCATENATE($A64,$B64)="CCESAN",INDEX(CCESAN!$D:$D,MATCH($C64,CCESAN!$A:$A,0)),
IF(CONCATENATE($A64,$B64)="CSCORIO",INDEX(CSCORIO!$D:$D,MATCH($C64,CSCORIO!$A:$A,0)),
IF(CONCATENATE($A64,$B64)="MERC",INDEX(MERCADO!$E:$E,MATCH($C64,MERCADO!$A:$A,0)),
IF(CONCATENATE($A64,$B64)="CCOMP",INDEX(COMPOSICAO!$I:$I,MATCH($C64,COMPOSICAO!$A:$A,0)),""
))))))))),"*Verificar código*"))</f>
        <v>10,97</v>
      </c>
      <c r="I64" s="299">
        <f>IFERROR(ROUND(H64*F64*(1+G64),2),"")</f>
        <v>13.63</v>
      </c>
      <c r="J64" s="286"/>
      <c r="K64" s="286"/>
    </row>
    <row r="65" spans="1:11" ht="30" customHeight="1">
      <c r="A65" s="295" t="s">
        <v>3270</v>
      </c>
      <c r="B65" s="295" t="s">
        <v>669</v>
      </c>
      <c r="C65" s="295">
        <v>90456</v>
      </c>
      <c r="D65" s="296" t="str">
        <f>PROPER(IFERROR(
IF(C65="","",
IF(CONCATENATE($A65,$B65)="IIOPES",INDEX(#REF!,MATCH($C65,#REF!,0)),
IF(CONCATENATE($A65,$B65)="CDER",INDEX(CDER!$B:$B,MATCH($C65,CDER!$A:$A,0)),
IF(CONCATENATE($A65,$B65)="ISINAPI",INDEX(ISINAPI!$B:$B,MATCH($C65,ISINAPI!$A:$A,0)),
IF(CONCATENATE($A65,$B65)="CSINAPI",INDEX(CSINAPI!$B:$B,MATCH($C65,CSINAPI!$A:$A,0)),
IF(CONCATENATE($A65,$B65)="CCESAN",INDEX(CCESAN!$B:$B,MATCH($C65,CCESAN!$A:$A,0)),
IF(CONCATENATE($A65,$B65)="CSCORIO",INDEX(CSCORIO!$B:$B,MATCH($C65,CSCORIO!$A:$A,0)),
IF(CONCATENATE($A65,$B65)="MERC",INDEX(MERCADO!$B:$B,MATCH($C65,MERCADO!$A:$A,0)),
IF(CONCATENATE($A65,$B65)="CCOMP",INDEX(COMPOSICAO!$B:$B,MATCH($C65,COMPOSICAO!$A:$A,0)),""
))))))))),"*Verificar código*"))</f>
        <v>Quebra Em Alvenaria Para Instalação De Caixa De Tomada (4X4 Ou 4X2). Af_09/2023</v>
      </c>
      <c r="E65" s="297" t="str">
        <f>PROPER(IFERROR(
IF(C65="","",
IF(CONCATENATE($A65,$B65)="IIOPES",INDEX(#REF!,MATCH($C65,#REF!,0)),
IF(CONCATENATE($A65,$B65)="CDER",INDEX(CDER!$C:$C,MATCH($C65,CDER!$A:$A,0)),
IF(CONCATENATE($A65,$B65)="ISINAPI",INDEX(ISINAPI!$C:$C,MATCH($C65,ISINAPI!$A:$A,0)),
IF(CONCATENATE($A65,$B65)="CSINAPI",INDEX(CSINAPI!$C:$C,MATCH($C65,CSINAPI!$A:$A,0)),
IF(CONCATENATE($A65,$B65)="CCESAN",INDEX(CCESAN!$C:$C,MATCH($C65,CCESAN!$A:$A,0)),
IF(CONCATENATE($A65,$B65)="CSCORIO",INDEX(CSCORIO!$C:$C,MATCH($C65,CSCORIO!$A:$A,0)),
IF(CONCATENATE($A65,$B65)="MERC",INDEX(MERCADO!$D:$D,MATCH($C65,MERCADO!$A:$A,0)),
IF(CONCATENATE($A65,$B65)="CCOMP",INDEX(COMPOSICAO!$H:$H,MATCH($C65,COMPOSICAO!$A:$A,0)),""
))))))))),"*Verificar código*"))</f>
        <v>Un</v>
      </c>
      <c r="F65" s="298">
        <v>1</v>
      </c>
      <c r="G65" s="298"/>
      <c r="H65" s="297" t="str">
        <f>PROPER(IFERROR(
IF(C65="","",
IF(CONCATENATE($A65,$B65)="IIOPES",INDEX(#REF!,MATCH($C65,#REF!,0)),
IF(CONCATENATE($A65,$B65)="CDER",INDEX(CDER!$D:$D,MATCH($C65,CDER!$A:$A,0)),
IF(CONCATENATE($A65,$B65)="ISINAPI",INDEX(ISINAPI!$E:$E,MATCH($C65,ISINAPI!$A:$A,0)),
IF(CONCATENATE($A65,$B65)="CSINAPI",INDEX(CSINAPI!$D:$D,MATCH($C65,CSINAPI!$A:$A,0)),
IF(CONCATENATE($A65,$B65)="CCESAN",INDEX(CCESAN!$D:$D,MATCH($C65,CCESAN!$A:$A,0)),
IF(CONCATENATE($A65,$B65)="CSCORIO",INDEX(CSCORIO!$D:$D,MATCH($C65,CSCORIO!$A:$A,0)),
IF(CONCATENATE($A65,$B65)="MERC",INDEX(MERCADO!$E:$E,MATCH($C65,MERCADO!$A:$A,0)),
IF(CONCATENATE($A65,$B65)="CCOMP",INDEX(COMPOSICAO!$I:$I,MATCH($C65,COMPOSICAO!$A:$A,0)),""
))))))))),"*Verificar código*"))</f>
        <v>7,27</v>
      </c>
      <c r="I65" s="299">
        <f>IFERROR(ROUND(H65*F65*(1+G65),2),"")</f>
        <v>7.27</v>
      </c>
      <c r="J65" s="286"/>
      <c r="K65" s="286"/>
    </row>
    <row r="66" spans="1:11" ht="33.75">
      <c r="A66" s="295" t="s">
        <v>3270</v>
      </c>
      <c r="B66" s="295" t="s">
        <v>669</v>
      </c>
      <c r="C66" s="295">
        <v>90466</v>
      </c>
      <c r="D66" s="296" t="str">
        <f>PROPER(IFERROR(
IF(C66="","",
IF(CONCATENATE($A66,$B66)="IIOPES",INDEX(#REF!,MATCH($C66,#REF!,0)),
IF(CONCATENATE($A66,$B66)="CDER",INDEX(CDER!$B:$B,MATCH($C66,CDER!$A:$A,0)),
IF(CONCATENATE($A66,$B66)="ISINAPI",INDEX(ISINAPI!$B:$B,MATCH($C66,ISINAPI!$A:$A,0)),
IF(CONCATENATE($A66,$B66)="CSINAPI",INDEX(CSINAPI!$B:$B,MATCH($C66,CSINAPI!$A:$A,0)),
IF(CONCATENATE($A66,$B66)="CCESAN",INDEX(CCESAN!$B:$B,MATCH($C66,CCESAN!$A:$A,0)),
IF(CONCATENATE($A66,$B66)="CSCORIO",INDEX(CSCORIO!$B:$B,MATCH($C66,CSCORIO!$A:$A,0)),
IF(CONCATENATE($A66,$B66)="MERC",INDEX(MERCADO!$B:$B,MATCH($C66,MERCADO!$A:$A,0)),
IF(CONCATENATE($A66,$B66)="CCOMP",INDEX(COMPOSICAO!$B:$B,MATCH($C66,COMPOSICAO!$A:$A,0)),""
))))))))),"*Verificar código*"))</f>
        <v>Chumbamento Linear Em Alvenaria Para Ramais/Distribuição De Instalações Hidráulicas Com Diâmetros Menores Ou Iguais A 40 Mm. Af_09/2023</v>
      </c>
      <c r="E66" s="297" t="str">
        <f>PROPER(IFERROR(
IF(C66="","",
IF(CONCATENATE($A66,$B66)="IIOPES",INDEX(#REF!,MATCH($C66,#REF!,0)),
IF(CONCATENATE($A66,$B66)="CDER",INDEX(CDER!$C:$C,MATCH($C66,CDER!$A:$A,0)),
IF(CONCATENATE($A66,$B66)="ISINAPI",INDEX(ISINAPI!$C:$C,MATCH($C66,ISINAPI!$A:$A,0)),
IF(CONCATENATE($A66,$B66)="CSINAPI",INDEX(CSINAPI!$C:$C,MATCH($C66,CSINAPI!$A:$A,0)),
IF(CONCATENATE($A66,$B66)="CCESAN",INDEX(CCESAN!$C:$C,MATCH($C66,CCESAN!$A:$A,0)),
IF(CONCATENATE($A66,$B66)="CSCORIO",INDEX(CSCORIO!$C:$C,MATCH($C66,CSCORIO!$A:$A,0)),
IF(CONCATENATE($A66,$B66)="MERC",INDEX(MERCADO!$D:$D,MATCH($C66,MERCADO!$A:$A,0)),
IF(CONCATENATE($A66,$B66)="CCOMP",INDEX(COMPOSICAO!$H:$H,MATCH($C66,COMPOSICAO!$A:$A,0)),""
))))))))),"*Verificar código*"))</f>
        <v>M</v>
      </c>
      <c r="F66" s="298">
        <v>1.2428999999999999</v>
      </c>
      <c r="G66" s="298"/>
      <c r="H66" s="297" t="str">
        <f>PROPER(IFERROR(
IF(C66="","",
IF(CONCATENATE($A66,$B66)="IIOPES",INDEX(#REF!,MATCH($C66,#REF!,0)),
IF(CONCATENATE($A66,$B66)="CDER",INDEX(CDER!$D:$D,MATCH($C66,CDER!$A:$A,0)),
IF(CONCATENATE($A66,$B66)="ISINAPI",INDEX(ISINAPI!$E:$E,MATCH($C66,ISINAPI!$A:$A,0)),
IF(CONCATENATE($A66,$B66)="CSINAPI",INDEX(CSINAPI!$D:$D,MATCH($C66,CSINAPI!$A:$A,0)),
IF(CONCATENATE($A66,$B66)="CCESAN",INDEX(CCESAN!$D:$D,MATCH($C66,CCESAN!$A:$A,0)),
IF(CONCATENATE($A66,$B66)="CSCORIO",INDEX(CSCORIO!$D:$D,MATCH($C66,CSCORIO!$A:$A,0)),
IF(CONCATENATE($A66,$B66)="MERC",INDEX(MERCADO!$E:$E,MATCH($C66,MERCADO!$A:$A,0)),
IF(CONCATENATE($A66,$B66)="CCOMP",INDEX(COMPOSICAO!$I:$I,MATCH($C66,COMPOSICAO!$A:$A,0)),""
))))))))),"*Verificar código*"))</f>
        <v>16,63</v>
      </c>
      <c r="I66" s="299">
        <f>IFERROR(ROUND(H66*F66*(1+G66),2),"")</f>
        <v>20.67</v>
      </c>
      <c r="J66" s="286"/>
      <c r="K66" s="286"/>
    </row>
    <row r="67" spans="1:11">
      <c r="A67" s="720" t="s">
        <v>3269</v>
      </c>
      <c r="B67" s="720"/>
      <c r="C67" s="720"/>
      <c r="D67" s="720"/>
      <c r="E67" s="720"/>
      <c r="F67" s="720"/>
      <c r="G67" s="720"/>
      <c r="H67" s="290" t="s">
        <v>664</v>
      </c>
      <c r="I67" s="291">
        <f>SUM(I69:I75)</f>
        <v>159.01</v>
      </c>
      <c r="J67" s="286"/>
      <c r="K67" s="286"/>
    </row>
    <row r="68" spans="1:11">
      <c r="A68" s="292" t="s">
        <v>674</v>
      </c>
      <c r="B68" s="292" t="s">
        <v>663</v>
      </c>
      <c r="C68" s="292" t="s">
        <v>14</v>
      </c>
      <c r="D68" s="292" t="s">
        <v>673</v>
      </c>
      <c r="E68" s="292" t="s">
        <v>15</v>
      </c>
      <c r="F68" s="293" t="s">
        <v>818</v>
      </c>
      <c r="G68" s="293" t="s">
        <v>3268</v>
      </c>
      <c r="H68" s="294" t="s">
        <v>819</v>
      </c>
      <c r="I68" s="294" t="s">
        <v>664</v>
      </c>
    </row>
    <row r="69" spans="1:11" ht="33.75">
      <c r="A69" s="295" t="s">
        <v>3270</v>
      </c>
      <c r="B69" s="295" t="s">
        <v>669</v>
      </c>
      <c r="C69" s="295">
        <v>91845</v>
      </c>
      <c r="D69" s="296" t="str">
        <f>PROPER(IFERROR(
IF(C69="","",
IF(CONCATENATE($A69,$B69)="IIOPES",INDEX(#REF!,MATCH($C69,#REF!,0)),
IF(CONCATENATE($A69,$B69)="CDER",INDEX(CDER!$B:$B,MATCH($C69,CDER!$A:$A,0)),
IF(CONCATENATE($A69,$B69)="ISINAPI",INDEX(ISINAPI!$B:$B,MATCH($C69,ISINAPI!$A:$A,0)),
IF(CONCATENATE($A69,$B69)="CSINAPI",INDEX(CSINAPI!$B:$B,MATCH($C69,CSINAPI!$A:$A,0)),
IF(CONCATENATE($A69,$B69)="CCESAN",INDEX(CCESAN!$B:$B,MATCH($C69,CCESAN!$A:$A,0)),
IF(CONCATENATE($A69,$B69)="CSCORIO",INDEX(CSCORIO!$B:$B,MATCH($C69,CSCORIO!$A:$A,0)),
IF(CONCATENATE($A69,$B69)="MERC",INDEX(MERCADO!$B:$B,MATCH($C69,MERCADO!$A:$A,0)),
IF(CONCATENATE($A69,$B69)="CCOMP",INDEX(COMPOSICAO!$B:$B,MATCH($C69,COMPOSICAO!$A:$A,0)),""
))))))))),"*Verificar código*"))</f>
        <v>Eletroduto Flexível Corrugado Reforçado, Pvc, Dn 25 Mm (3/4"), Para Circuitos Terminais, Instalado Em Laje - Fornecimento E Instalação. Af_03/2023</v>
      </c>
      <c r="E69" s="297" t="str">
        <f>PROPER(IFERROR(
IF(D69="","",
IF(CONCATENATE($A69,$B69)="IIOPES",INDEX(#REF!,MATCH($C69,#REF!,0)),
IF(CONCATENATE($A69,$B69)="CDER",INDEX(CDER!$C:$C,MATCH($C69,CDER!$A:$A,0)),
IF(CONCATENATE($A69,$B69)="ISINAPI",INDEX(ISINAPI!$C:$C,MATCH($C69,ISINAPI!$A:$A,0)),
IF(CONCATENATE($A69,$B69)="CSINAPI",INDEX(CSINAPI!$C:$C,MATCH($C69,CSINAPI!$A:$A,0)),
IF(CONCATENATE($A69,$B69)="CCESAN",INDEX(CCESAN!$C:$C,MATCH($C69,CCESAN!$A:$A,0)),
IF(CONCATENATE($A69,$B69)="CSCORIO",INDEX(CSCORIO!$C:$C,MATCH($C69,CSCORIO!$A:$A,0)),
IF(CONCATENATE($A69,$B69)="MERC",INDEX(MERCADO!$D:$D,MATCH($C69,MERCADO!$A:$A,0)),
IF(CONCATENATE($A69,$B69)="CCOMP",INDEX(COMPOSICAO!$H:$H,MATCH($C69,COMPOSICAO!$A:$A,0)),""
))))))))),"*Verificar código*"))</f>
        <v>M</v>
      </c>
      <c r="F69" s="298">
        <v>2.2170999999999998</v>
      </c>
      <c r="G69" s="298"/>
      <c r="H69" s="297" t="str">
        <f>PROPER(IFERROR(
IF(C69="","",
IF(CONCATENATE($A69,$B69)="IIOPES",INDEX(#REF!,MATCH($C69,#REF!,0)),
IF(CONCATENATE($A69,$B69)="CDER",INDEX(CDER!$D:$D,MATCH($C69,CDER!$A:$A,0)),
IF(CONCATENATE($A69,$B69)="ISINAPI",INDEX(ISINAPI!$E:$E,MATCH($C69,ISINAPI!$A:$A,0)),
IF(CONCATENATE($A69,$B69)="CSINAPI",INDEX(CSINAPI!$D:$D,MATCH($C69,CSINAPI!$A:$A,0)),
IF(CONCATENATE($A69,$B69)="CCESAN",INDEX(CCESAN!$D:$D,MATCH($C69,CCESAN!$A:$A,0)),
IF(CONCATENATE($A69,$B69)="CSCORIO",INDEX(CSCORIO!$D:$D,MATCH($C69,CSCORIO!$A:$A,0)),
IF(CONCATENATE($A69,$B69)="MERC",INDEX(MERCADO!$E:$E,MATCH($C69,MERCADO!$A:$A,0)),
IF(CONCATENATE($A69,$B69)="CCOMP",INDEX(COMPOSICAO!$I:$I,MATCH($C69,COMPOSICAO!$A:$A,0)),""
))))))))),"*Verificar código*"))</f>
        <v>8,6</v>
      </c>
      <c r="I69" s="299">
        <f t="shared" ref="I69:I75" si="1">IFERROR(ROUND(H69*F69*(1+G69),2),"")</f>
        <v>19.07</v>
      </c>
      <c r="J69" s="286"/>
      <c r="K69" s="286"/>
    </row>
    <row r="70" spans="1:11" ht="39" customHeight="1">
      <c r="A70" s="295" t="s">
        <v>3270</v>
      </c>
      <c r="B70" s="295" t="s">
        <v>669</v>
      </c>
      <c r="C70" s="295">
        <v>91855</v>
      </c>
      <c r="D70" s="296" t="str">
        <f>PROPER(IFERROR(
IF(C70="","",
IF(CONCATENATE($A70,$B70)="IIOPES",INDEX(#REF!,MATCH($C70,#REF!,0)),
IF(CONCATENATE($A70,$B70)="CDER",INDEX(CDER!$B:$B,MATCH($C70,CDER!$A:$A,0)),
IF(CONCATENATE($A70,$B70)="ISINAPI",INDEX(ISINAPI!$B:$B,MATCH($C70,ISINAPI!$A:$A,0)),
IF(CONCATENATE($A70,$B70)="CSINAPI",INDEX(CSINAPI!$B:$B,MATCH($C70,CSINAPI!$A:$A,0)),
IF(CONCATENATE($A70,$B70)="CCESAN",INDEX(CCESAN!$B:$B,MATCH($C70,CCESAN!$A:$A,0)),
IF(CONCATENATE($A70,$B70)="CSCORIO",INDEX(CSCORIO!$B:$B,MATCH($C70,CSCORIO!$A:$A,0)),
IF(CONCATENATE($A70,$B70)="MERC",INDEX(MERCADO!$B:$B,MATCH($C70,MERCADO!$A:$A,0)),
IF(CONCATENATE($A70,$B70)="CCOMP",INDEX(COMPOSICAO!$B:$B,MATCH($C70,COMPOSICAO!$A:$A,0)),""
))))))))),"*Verificar código*"))</f>
        <v>Eletroduto Flexível Corrugado Reforçado, Pvc, Dn 25 Mm (3/4"), Para Circuitos Terminais, Instalado Em Parede - Fornecimento E Instalação. Af_03/2023</v>
      </c>
      <c r="E70" s="297" t="str">
        <f>PROPER(IFERROR(
IF(D70="","",
IF(CONCATENATE($A70,$B70)="IIOPES",INDEX(#REF!,MATCH($C70,#REF!,0)),
IF(CONCATENATE($A70,$B70)="CDER",INDEX(CDER!$C:$C,MATCH($C70,CDER!$A:$A,0)),
IF(CONCATENATE($A70,$B70)="ISINAPI",INDEX(ISINAPI!$C:$C,MATCH($C70,ISINAPI!$A:$A,0)),
IF(CONCATENATE($A70,$B70)="CSINAPI",INDEX(CSINAPI!$C:$C,MATCH($C70,CSINAPI!$A:$A,0)),
IF(CONCATENATE($A70,$B70)="CCESAN",INDEX(CCESAN!$C:$C,MATCH($C70,CCESAN!$A:$A,0)),
IF(CONCATENATE($A70,$B70)="CSCORIO",INDEX(CSCORIO!$C:$C,MATCH($C70,CSCORIO!$A:$A,0)),
IF(CONCATENATE($A70,$B70)="MERC",INDEX(MERCADO!$D:$D,MATCH($C70,MERCADO!$A:$A,0)),
IF(CONCATENATE($A70,$B70)="CCOMP",INDEX(COMPOSICAO!$H:$H,MATCH($C70,COMPOSICAO!$A:$A,0)),""
))))))))),"*Verificar código*"))</f>
        <v>M</v>
      </c>
      <c r="F70" s="298">
        <v>1.2428999999999999</v>
      </c>
      <c r="G70" s="298"/>
      <c r="H70" s="297" t="str">
        <f>PROPER(IFERROR(
IF(C70="","",
IF(CONCATENATE($A70,$B70)="IIOPES",INDEX(#REF!,MATCH($C70,#REF!,0)),
IF(CONCATENATE($A70,$B70)="CDER",INDEX(CDER!$D:$D,MATCH($C70,CDER!$A:$A,0)),
IF(CONCATENATE($A70,$B70)="ISINAPI",INDEX(ISINAPI!$E:$E,MATCH($C70,ISINAPI!$A:$A,0)),
IF(CONCATENATE($A70,$B70)="CSINAPI",INDEX(CSINAPI!$D:$D,MATCH($C70,CSINAPI!$A:$A,0)),
IF(CONCATENATE($A70,$B70)="CCESAN",INDEX(CCESAN!$D:$D,MATCH($C70,CCESAN!$A:$A,0)),
IF(CONCATENATE($A70,$B70)="CSCORIO",INDEX(CSCORIO!$D:$D,MATCH($C70,CSCORIO!$A:$A,0)),
IF(CONCATENATE($A70,$B70)="MERC",INDEX(MERCADO!$E:$E,MATCH($C70,MERCADO!$A:$A,0)),
IF(CONCATENATE($A70,$B70)="CCOMP",INDEX(COMPOSICAO!$I:$I,MATCH($C70,COMPOSICAO!$A:$A,0)),""
))))))))),"*Verificar código*"))</f>
        <v>12,46</v>
      </c>
      <c r="I70" s="299">
        <f t="shared" si="1"/>
        <v>15.49</v>
      </c>
      <c r="J70" s="286"/>
      <c r="K70" s="286"/>
    </row>
    <row r="71" spans="1:11" ht="33.75">
      <c r="A71" s="295" t="s">
        <v>3270</v>
      </c>
      <c r="B71" s="295" t="s">
        <v>669</v>
      </c>
      <c r="C71" s="295">
        <v>91924</v>
      </c>
      <c r="D71" s="296" t="str">
        <f>PROPER(IFERROR(
IF(C71="","",
IF(CONCATENATE($A71,$B71)="IIOPES",INDEX(#REF!,MATCH($C71,#REF!,0)),
IF(CONCATENATE($A71,$B71)="CDER",INDEX(CDER!$B:$B,MATCH($C71,CDER!$A:$A,0)),
IF(CONCATENATE($A71,$B71)="ISINAPI",INDEX(ISINAPI!$B:$B,MATCH($C71,ISINAPI!$A:$A,0)),
IF(CONCATENATE($A71,$B71)="CSINAPI",INDEX(CSINAPI!$B:$B,MATCH($C71,CSINAPI!$A:$A,0)),
IF(CONCATENATE($A71,$B71)="CCESAN",INDEX(CCESAN!$B:$B,MATCH($C71,CCESAN!$A:$A,0)),
IF(CONCATENATE($A71,$B71)="CSCORIO",INDEX(CSCORIO!$B:$B,MATCH($C71,CSCORIO!$A:$A,0)),
IF(CONCATENATE($A71,$B71)="MERC",INDEX(MERCADO!$B:$B,MATCH($C71,MERCADO!$A:$A,0)),
IF(CONCATENATE($A71,$B71)="CCOMP",INDEX(COMPOSICAO!$B:$B,MATCH($C71,COMPOSICAO!$A:$A,0)),""
))))))))),"*Verificar código*"))</f>
        <v>Cabo De Cobre Flexível Isolado, 1,5 Mm², Anti-Chama 450/750 V, Para Circuitos Terminais - Fornecimento E Instalação. Af_03/2023</v>
      </c>
      <c r="E71" s="297" t="str">
        <f>PROPER(IFERROR(
IF(D71="","",
IF(CONCATENATE($A71,$B71)="IIOPES",INDEX(#REF!,MATCH($C71,#REF!,0)),
IF(CONCATENATE($A71,$B71)="CDER",INDEX(CDER!$C:$C,MATCH($C71,CDER!$A:$A,0)),
IF(CONCATENATE($A71,$B71)="ISINAPI",INDEX(ISINAPI!$C:$C,MATCH($C71,ISINAPI!$A:$A,0)),
IF(CONCATENATE($A71,$B71)="CSINAPI",INDEX(CSINAPI!$C:$C,MATCH($C71,CSINAPI!$A:$A,0)),
IF(CONCATENATE($A71,$B71)="CCESAN",INDEX(CCESAN!$C:$C,MATCH($C71,CCESAN!$A:$A,0)),
IF(CONCATENATE($A71,$B71)="CSCORIO",INDEX(CSCORIO!$C:$C,MATCH($C71,CSCORIO!$A:$A,0)),
IF(CONCATENATE($A71,$B71)="MERC",INDEX(MERCADO!$D:$D,MATCH($C71,MERCADO!$A:$A,0)),
IF(CONCATENATE($A71,$B71)="CCOMP",INDEX(COMPOSICAO!$H:$H,MATCH($C71,COMPOSICAO!$A:$A,0)),""
))))))))),"*Verificar código*"))</f>
        <v>M</v>
      </c>
      <c r="F71" s="298">
        <v>10.711399999999999</v>
      </c>
      <c r="G71" s="298"/>
      <c r="H71" s="297" t="str">
        <f>PROPER(IFERROR(
IF(C71="","",
IF(CONCATENATE($A71,$B71)="IIOPES",INDEX(#REF!,MATCH($C71,#REF!,0)),
IF(CONCATENATE($A71,$B71)="CDER",INDEX(CDER!$D:$D,MATCH($C71,CDER!$A:$A,0)),
IF(CONCATENATE($A71,$B71)="ISINAPI",INDEX(ISINAPI!$E:$E,MATCH($C71,ISINAPI!$A:$A,0)),
IF(CONCATENATE($A71,$B71)="CSINAPI",INDEX(CSINAPI!$D:$D,MATCH($C71,CSINAPI!$A:$A,0)),
IF(CONCATENATE($A71,$B71)="CCESAN",INDEX(CCESAN!$D:$D,MATCH($C71,CCESAN!$A:$A,0)),
IF(CONCATENATE($A71,$B71)="CSCORIO",INDEX(CSCORIO!$D:$D,MATCH($C71,CSCORIO!$A:$A,0)),
IF(CONCATENATE($A71,$B71)="MERC",INDEX(MERCADO!$E:$E,MATCH($C71,MERCADO!$A:$A,0)),
IF(CONCATENATE($A71,$B71)="CCOMP",INDEX(COMPOSICAO!$I:$I,MATCH($C71,COMPOSICAO!$A:$A,0)),""
))))))))),"*Verificar código*"))</f>
        <v>3,49</v>
      </c>
      <c r="I71" s="299">
        <f t="shared" si="1"/>
        <v>37.380000000000003</v>
      </c>
      <c r="J71" s="286"/>
      <c r="K71" s="286"/>
    </row>
    <row r="72" spans="1:11" ht="33.75">
      <c r="A72" s="295" t="s">
        <v>3270</v>
      </c>
      <c r="B72" s="295" t="s">
        <v>669</v>
      </c>
      <c r="C72" s="295">
        <v>91926</v>
      </c>
      <c r="D72" s="296" t="str">
        <f>PROPER(IFERROR(
IF(C72="","",
IF(CONCATENATE($A72,$B72)="IIOPES",INDEX(#REF!,MATCH($C72,#REF!,0)),
IF(CONCATENATE($A72,$B72)="CDER",INDEX(CDER!$B:$B,MATCH($C72,CDER!$A:$A,0)),
IF(CONCATENATE($A72,$B72)="ISINAPI",INDEX(ISINAPI!$B:$B,MATCH($C72,ISINAPI!$A:$A,0)),
IF(CONCATENATE($A72,$B72)="CSINAPI",INDEX(CSINAPI!$B:$B,MATCH($C72,CSINAPI!$A:$A,0)),
IF(CONCATENATE($A72,$B72)="CCESAN",INDEX(CCESAN!$B:$B,MATCH($C72,CCESAN!$A:$A,0)),
IF(CONCATENATE($A72,$B72)="CSCORIO",INDEX(CSCORIO!$B:$B,MATCH($C72,CSCORIO!$A:$A,0)),
IF(CONCATENATE($A72,$B72)="MERC",INDEX(MERCADO!$B:$B,MATCH($C72,MERCADO!$A:$A,0)),
IF(CONCATENATE($A72,$B72)="CCOMP",INDEX(COMPOSICAO!$B:$B,MATCH($C72,COMPOSICAO!$A:$A,0)),""
))))))))),"*Verificar código*"))</f>
        <v>Cabo De Cobre Flexível Isolado, 2,5 Mm², Anti-Chama 450/750 V, Para Circuitos Terminais - Fornecimento E Instalação. Af_03/2023</v>
      </c>
      <c r="E72" s="297" t="str">
        <f>PROPER(IFERROR(
IF(D72="","",
IF(CONCATENATE($A72,$B72)="IIOPES",INDEX(#REF!,MATCH($C72,#REF!,0)),
IF(CONCATENATE($A72,$B72)="CDER",INDEX(CDER!$C:$C,MATCH($C72,CDER!$A:$A,0)),
IF(CONCATENATE($A72,$B72)="ISINAPI",INDEX(ISINAPI!$C:$C,MATCH($C72,ISINAPI!$A:$A,0)),
IF(CONCATENATE($A72,$B72)="CSINAPI",INDEX(CSINAPI!$C:$C,MATCH($C72,CSINAPI!$A:$A,0)),
IF(CONCATENATE($A72,$B72)="CCESAN",INDEX(CCESAN!$C:$C,MATCH($C72,CCESAN!$A:$A,0)),
IF(CONCATENATE($A72,$B72)="CSCORIO",INDEX(CSCORIO!$C:$C,MATCH($C72,CSCORIO!$A:$A,0)),
IF(CONCATENATE($A72,$B72)="MERC",INDEX(MERCADO!$D:$D,MATCH($C72,MERCADO!$A:$A,0)),
IF(CONCATENATE($A72,$B72)="CCOMP",INDEX(COMPOSICAO!$H:$H,MATCH($C72,COMPOSICAO!$A:$A,0)),""
))))))))),"*Verificar código*"))</f>
        <v>M</v>
      </c>
      <c r="F72" s="298">
        <v>1.4785999999999999</v>
      </c>
      <c r="G72" s="298"/>
      <c r="H72" s="297" t="str">
        <f>PROPER(IFERROR(
IF(C72="","",
IF(CONCATENATE($A72,$B72)="IIOPES",INDEX(#REF!,MATCH($C72,#REF!,0)),
IF(CONCATENATE($A72,$B72)="CDER",INDEX(CDER!$D:$D,MATCH($C72,CDER!$A:$A,0)),
IF(CONCATENATE($A72,$B72)="ISINAPI",INDEX(ISINAPI!$E:$E,MATCH($C72,ISINAPI!$A:$A,0)),
IF(CONCATENATE($A72,$B72)="CSINAPI",INDEX(CSINAPI!$D:$D,MATCH($C72,CSINAPI!$A:$A,0)),
IF(CONCATENATE($A72,$B72)="CCESAN",INDEX(CCESAN!$D:$D,MATCH($C72,CCESAN!$A:$A,0)),
IF(CONCATENATE($A72,$B72)="CSCORIO",INDEX(CSCORIO!$D:$D,MATCH($C72,CSCORIO!$A:$A,0)),
IF(CONCATENATE($A72,$B72)="MERC",INDEX(MERCADO!$E:$E,MATCH($C72,MERCADO!$A:$A,0)),
IF(CONCATENATE($A72,$B72)="CCOMP",INDEX(COMPOSICAO!$I:$I,MATCH($C72,COMPOSICAO!$A:$A,0)),""
))))))))),"*Verificar código*"))</f>
        <v>5,05</v>
      </c>
      <c r="I72" s="299">
        <f t="shared" si="1"/>
        <v>7.47</v>
      </c>
      <c r="J72" s="286"/>
      <c r="K72" s="286"/>
    </row>
    <row r="73" spans="1:11" ht="48" customHeight="1">
      <c r="A73" s="295" t="s">
        <v>3270</v>
      </c>
      <c r="B73" s="295" t="s">
        <v>669</v>
      </c>
      <c r="C73" s="295">
        <v>91937</v>
      </c>
      <c r="D73" s="296" t="str">
        <f>PROPER(IFERROR(
IF(C73="","",
IF(CONCATENATE($A73,$B73)="IIOPES",INDEX(#REF!,MATCH($C73,#REF!,0)),
IF(CONCATENATE($A73,$B73)="CDER",INDEX(CDER!$B:$B,MATCH($C73,CDER!$A:$A,0)),
IF(CONCATENATE($A73,$B73)="ISINAPI",INDEX(ISINAPI!$B:$B,MATCH($C73,ISINAPI!$A:$A,0)),
IF(CONCATENATE($A73,$B73)="CSINAPI",INDEX(CSINAPI!$B:$B,MATCH($C73,CSINAPI!$A:$A,0)),
IF(CONCATENATE($A73,$B73)="CCESAN",INDEX(CCESAN!$B:$B,MATCH($C73,CCESAN!$A:$A,0)),
IF(CONCATENATE($A73,$B73)="CSCORIO",INDEX(CSCORIO!$B:$B,MATCH($C73,CSCORIO!$A:$A,0)),
IF(CONCATENATE($A73,$B73)="MERC",INDEX(MERCADO!$B:$B,MATCH($C73,MERCADO!$A:$A,0)),
IF(CONCATENATE($A73,$B73)="CCOMP",INDEX(COMPOSICAO!$B:$B,MATCH($C73,COMPOSICAO!$A:$A,0)),""
))))))))),"*Verificar código*"))</f>
        <v>Caixa Octogonal 3" X 3", Pvc, Instalada Em Laje - Fornecimento E Instalação. Af_03/2023</v>
      </c>
      <c r="E73" s="297" t="str">
        <f>PROPER(IFERROR(
IF(D73="","",
IF(CONCATENATE($A73,$B73)="IIOPES",INDEX(#REF!,MATCH($C73,#REF!,0)),
IF(CONCATENATE($A73,$B73)="CDER",INDEX(CDER!$C:$C,MATCH($C73,CDER!$A:$A,0)),
IF(CONCATENATE($A73,$B73)="ISINAPI",INDEX(ISINAPI!$C:$C,MATCH($C73,ISINAPI!$A:$A,0)),
IF(CONCATENATE($A73,$B73)="CSINAPI",INDEX(CSINAPI!$C:$C,MATCH($C73,CSINAPI!$A:$A,0)),
IF(CONCATENATE($A73,$B73)="CCESAN",INDEX(CCESAN!$C:$C,MATCH($C73,CCESAN!$A:$A,0)),
IF(CONCATENATE($A73,$B73)="CSCORIO",INDEX(CSCORIO!$C:$C,MATCH($C73,CSCORIO!$A:$A,0)),
IF(CONCATENATE($A73,$B73)="MERC",INDEX(MERCADO!$D:$D,MATCH($C73,MERCADO!$A:$A,0)),
IF(CONCATENATE($A73,$B73)="CCOMP",INDEX(COMPOSICAO!$H:$H,MATCH($C73,COMPOSICAO!$A:$A,0)),""
))))))))),"*Verificar código*"))</f>
        <v>Un</v>
      </c>
      <c r="F73" s="298">
        <v>1</v>
      </c>
      <c r="G73" s="298"/>
      <c r="H73" s="297" t="str">
        <f>PROPER(IFERROR(
IF(C73="","",
IF(CONCATENATE($A73,$B73)="IIOPES",INDEX(#REF!,MATCH($C73,#REF!,0)),
IF(CONCATENATE($A73,$B73)="CDER",INDEX(CDER!$D:$D,MATCH($C73,CDER!$A:$A,0)),
IF(CONCATENATE($A73,$B73)="ISINAPI",INDEX(ISINAPI!$E:$E,MATCH($C73,ISINAPI!$A:$A,0)),
IF(CONCATENATE($A73,$B73)="CSINAPI",INDEX(CSINAPI!$D:$D,MATCH($C73,CSINAPI!$A:$A,0)),
IF(CONCATENATE($A73,$B73)="CCESAN",INDEX(CCESAN!$D:$D,MATCH($C73,CCESAN!$A:$A,0)),
IF(CONCATENATE($A73,$B73)="CSCORIO",INDEX(CSCORIO!$D:$D,MATCH($C73,CSCORIO!$A:$A,0)),
IF(CONCATENATE($A73,$B73)="MERC",INDEX(MERCADO!$E:$E,MATCH($C73,MERCADO!$A:$A,0)),
IF(CONCATENATE($A73,$B73)="CCOMP",INDEX(COMPOSICAO!$I:$I,MATCH($C73,COMPOSICAO!$A:$A,0)),""
))))))))),"*Verificar código*"))</f>
        <v>19,27</v>
      </c>
      <c r="I73" s="299">
        <f t="shared" si="1"/>
        <v>19.27</v>
      </c>
      <c r="J73" s="286"/>
      <c r="K73" s="286"/>
    </row>
    <row r="74" spans="1:11" ht="48" customHeight="1">
      <c r="A74" s="295" t="s">
        <v>3270</v>
      </c>
      <c r="B74" s="295" t="s">
        <v>669</v>
      </c>
      <c r="C74" s="295">
        <v>91940</v>
      </c>
      <c r="D74" s="296" t="str">
        <f>PROPER(IFERROR(
IF(C74="","",
IF(CONCATENATE($A74,$B74)="IIOPES",INDEX(#REF!,MATCH($C74,#REF!,0)),
IF(CONCATENATE($A74,$B74)="CDER",INDEX(CDER!$B:$B,MATCH($C74,CDER!$A:$A,0)),
IF(CONCATENATE($A74,$B74)="ISINAPI",INDEX(ISINAPI!$B:$B,MATCH($C74,ISINAPI!$A:$A,0)),
IF(CONCATENATE($A74,$B74)="CSINAPI",INDEX(CSINAPI!$B:$B,MATCH($C74,CSINAPI!$A:$A,0)),
IF(CONCATENATE($A74,$B74)="CCESAN",INDEX(CCESAN!$B:$B,MATCH($C74,CCESAN!$A:$A,0)),
IF(CONCATENATE($A74,$B74)="CSCORIO",INDEX(CSCORIO!$B:$B,MATCH($C74,CSCORIO!$A:$A,0)),
IF(CONCATENATE($A74,$B74)="MERC",INDEX(MERCADO!$B:$B,MATCH($C74,MERCADO!$A:$A,0)),
IF(CONCATENATE($A74,$B74)="CCOMP",INDEX(COMPOSICAO!$B:$B,MATCH($C74,COMPOSICAO!$A:$A,0)),""
))))))))),"*Verificar código*"))</f>
        <v>Caixa Retangular 4" X 2" Média (1,30 M Do Piso), Pvc, Instalada Em Parede - Fornecimento E Instalação. Af_03/2023</v>
      </c>
      <c r="E74" s="297" t="str">
        <f>PROPER(IFERROR(
IF(D74="","",
IF(CONCATENATE($A74,$B74)="IIOPES",INDEX(#REF!,MATCH($C74,#REF!,0)),
IF(CONCATENATE($A74,$B74)="CDER",INDEX(CDER!$C:$C,MATCH($C74,CDER!$A:$A,0)),
IF(CONCATENATE($A74,$B74)="ISINAPI",INDEX(ISINAPI!$C:$C,MATCH($C74,ISINAPI!$A:$A,0)),
IF(CONCATENATE($A74,$B74)="CSINAPI",INDEX(CSINAPI!$C:$C,MATCH($C74,CSINAPI!$A:$A,0)),
IF(CONCATENATE($A74,$B74)="CCESAN",INDEX(CCESAN!$C:$C,MATCH($C74,CCESAN!$A:$A,0)),
IF(CONCATENATE($A74,$B74)="CSCORIO",INDEX(CSCORIO!$C:$C,MATCH($C74,CSCORIO!$A:$A,0)),
IF(CONCATENATE($A74,$B74)="MERC",INDEX(MERCADO!$D:$D,MATCH($C74,MERCADO!$A:$A,0)),
IF(CONCATENATE($A74,$B74)="CCOMP",INDEX(COMPOSICAO!$H:$H,MATCH($C74,COMPOSICAO!$A:$A,0)),""
))))))))),"*Verificar código*"))</f>
        <v>Un</v>
      </c>
      <c r="F74" s="298">
        <v>1</v>
      </c>
      <c r="G74" s="298"/>
      <c r="H74" s="297" t="str">
        <f>PROPER(IFERROR(
IF(C74="","",
IF(CONCATENATE($A74,$B74)="IIOPES",INDEX(#REF!,MATCH($C74,#REF!,0)),
IF(CONCATENATE($A74,$B74)="CDER",INDEX(CDER!$D:$D,MATCH($C74,CDER!$A:$A,0)),
IF(CONCATENATE($A74,$B74)="ISINAPI",INDEX(ISINAPI!$E:$E,MATCH($C74,ISINAPI!$A:$A,0)),
IF(CONCATENATE($A74,$B74)="CSINAPI",INDEX(CSINAPI!$D:$D,MATCH($C74,CSINAPI!$A:$A,0)),
IF(CONCATENATE($A74,$B74)="CCESAN",INDEX(CCESAN!$D:$D,MATCH($C74,CCESAN!$A:$A,0)),
IF(CONCATENATE($A74,$B74)="CSCORIO",INDEX(CSCORIO!$D:$D,MATCH($C74,CSCORIO!$A:$A,0)),
IF(CONCATENATE($A74,$B74)="MERC",INDEX(MERCADO!$E:$E,MATCH($C74,MERCADO!$A:$A,0)),
IF(CONCATENATE($A74,$B74)="CCOMP",INDEX(COMPOSICAO!$I:$I,MATCH($C74,COMPOSICAO!$A:$A,0)),""
))))))))),"*Verificar código*"))</f>
        <v>22,45</v>
      </c>
      <c r="I74" s="299">
        <f t="shared" si="1"/>
        <v>22.45</v>
      </c>
      <c r="J74" s="286"/>
      <c r="K74" s="286"/>
    </row>
    <row r="75" spans="1:11" ht="48" customHeight="1">
      <c r="A75" s="295" t="s">
        <v>3270</v>
      </c>
      <c r="B75" s="295" t="s">
        <v>669</v>
      </c>
      <c r="C75" s="295">
        <v>91953</v>
      </c>
      <c r="D75" s="296" t="str">
        <f>PROPER(IFERROR(
IF(C75="","",
IF(CONCATENATE($A75,$B75)="IIOPES",INDEX(#REF!,MATCH($C75,#REF!,0)),
IF(CONCATENATE($A75,$B75)="CDER",INDEX(CDER!$B:$B,MATCH($C75,CDER!$A:$A,0)),
IF(CONCATENATE($A75,$B75)="ISINAPI",INDEX(ISINAPI!$B:$B,MATCH($C75,ISINAPI!$A:$A,0)),
IF(CONCATENATE($A75,$B75)="CSINAPI",INDEX(CSINAPI!$B:$B,MATCH($C75,CSINAPI!$A:$A,0)),
IF(CONCATENATE($A75,$B75)="CCESAN",INDEX(CCESAN!$B:$B,MATCH($C75,CCESAN!$A:$A,0)),
IF(CONCATENATE($A75,$B75)="CSCORIO",INDEX(CSCORIO!$B:$B,MATCH($C75,CSCORIO!$A:$A,0)),
IF(CONCATENATE($A75,$B75)="MERC",INDEX(MERCADO!$B:$B,MATCH($C75,MERCADO!$A:$A,0)),
IF(CONCATENATE($A75,$B75)="CCOMP",INDEX(COMPOSICAO!$B:$B,MATCH($C75,COMPOSICAO!$A:$A,0)),""
))))))))),"*Verificar código*"))</f>
        <v>Interruptor Simples (1 Módulo), 10A/250V, Incluindo Suporte E Placa - Fornecimento E Instalação. Af_03/2023</v>
      </c>
      <c r="E75" s="297" t="str">
        <f>PROPER(IFERROR(
IF(D75="","",
IF(CONCATENATE($A75,$B75)="IIOPES",INDEX(#REF!,MATCH($C75,#REF!,0)),
IF(CONCATENATE($A75,$B75)="CDER",INDEX(CDER!$C:$C,MATCH($C75,CDER!$A:$A,0)),
IF(CONCATENATE($A75,$B75)="ISINAPI",INDEX(ISINAPI!$C:$C,MATCH($C75,ISINAPI!$A:$A,0)),
IF(CONCATENATE($A75,$B75)="CSINAPI",INDEX(CSINAPI!$C:$C,MATCH($C75,CSINAPI!$A:$A,0)),
IF(CONCATENATE($A75,$B75)="CCESAN",INDEX(CCESAN!$C:$C,MATCH($C75,CCESAN!$A:$A,0)),
IF(CONCATENATE($A75,$B75)="CSCORIO",INDEX(CSCORIO!$C:$C,MATCH($C75,CSCORIO!$A:$A,0)),
IF(CONCATENATE($A75,$B75)="MERC",INDEX(MERCADO!$D:$D,MATCH($C75,MERCADO!$A:$A,0)),
IF(CONCATENATE($A75,$B75)="CCOMP",INDEX(COMPOSICAO!$H:$H,MATCH($C75,COMPOSICAO!$A:$A,0)),""
))))))))),"*Verificar código*"))</f>
        <v>Un</v>
      </c>
      <c r="F75" s="298">
        <v>1</v>
      </c>
      <c r="G75" s="298"/>
      <c r="H75" s="297" t="str">
        <f>PROPER(IFERROR(
IF(C75="","",
IF(CONCATENATE($A75,$B75)="IIOPES",INDEX(#REF!,MATCH($C75,#REF!,0)),
IF(CONCATENATE($A75,$B75)="CDER",INDEX(CDER!$D:$D,MATCH($C75,CDER!$A:$A,0)),
IF(CONCATENATE($A75,$B75)="ISINAPI",INDEX(ISINAPI!$E:$E,MATCH($C75,ISINAPI!$A:$A,0)),
IF(CONCATENATE($A75,$B75)="CSINAPI",INDEX(CSINAPI!$D:$D,MATCH($C75,CSINAPI!$A:$A,0)),
IF(CONCATENATE($A75,$B75)="CCESAN",INDEX(CCESAN!$D:$D,MATCH($C75,CCESAN!$A:$A,0)),
IF(CONCATENATE($A75,$B75)="CSCORIO",INDEX(CSCORIO!$D:$D,MATCH($C75,CSCORIO!$A:$A,0)),
IF(CONCATENATE($A75,$B75)="MERC",INDEX(MERCADO!$E:$E,MATCH($C75,MERCADO!$A:$A,0)),
IF(CONCATENATE($A75,$B75)="CCOMP",INDEX(COMPOSICAO!$I:$I,MATCH($C75,COMPOSICAO!$A:$A,0)),""
))))))))),"*Verificar código*"))</f>
        <v>37,88</v>
      </c>
      <c r="I75" s="299">
        <f t="shared" si="1"/>
        <v>37.880000000000003</v>
      </c>
      <c r="J75" s="286"/>
      <c r="K75" s="286"/>
    </row>
    <row r="77" spans="1:11" ht="27" customHeight="1">
      <c r="A77" s="283" t="s">
        <v>670</v>
      </c>
      <c r="B77" s="716" t="s">
        <v>673</v>
      </c>
      <c r="C77" s="716"/>
      <c r="D77" s="716"/>
      <c r="E77" s="716"/>
      <c r="F77" s="716"/>
      <c r="G77" s="716"/>
      <c r="H77" s="284" t="s">
        <v>0</v>
      </c>
      <c r="I77" s="285" t="s">
        <v>672</v>
      </c>
      <c r="J77" s="286"/>
      <c r="K77" s="286"/>
    </row>
    <row r="78" spans="1:11" ht="45.75" customHeight="1">
      <c r="A78" s="287">
        <f>COUNTIF($A$4:$A77,$A$4)</f>
        <v>5</v>
      </c>
      <c r="B78" s="721" t="s">
        <v>33264</v>
      </c>
      <c r="C78" s="721"/>
      <c r="D78" s="721"/>
      <c r="E78" s="721"/>
      <c r="F78" s="721"/>
      <c r="G78" s="721"/>
      <c r="H78" s="288" t="s">
        <v>19</v>
      </c>
      <c r="I78" s="289">
        <f>I79+I84</f>
        <v>171.95</v>
      </c>
      <c r="J78" s="286"/>
      <c r="K78" s="286"/>
    </row>
    <row r="79" spans="1:11">
      <c r="A79" s="720" t="s">
        <v>3267</v>
      </c>
      <c r="B79" s="720"/>
      <c r="C79" s="720"/>
      <c r="D79" s="720"/>
      <c r="E79" s="720"/>
      <c r="F79" s="720"/>
      <c r="G79" s="720"/>
      <c r="H79" s="290" t="s">
        <v>664</v>
      </c>
      <c r="I79" s="291">
        <f>SUBTOTAL(9,I80:I83)</f>
        <v>31.700000000000003</v>
      </c>
      <c r="J79" s="286"/>
      <c r="K79" s="286"/>
    </row>
    <row r="80" spans="1:11" ht="19.899999999999999" customHeight="1">
      <c r="A80" s="292" t="s">
        <v>674</v>
      </c>
      <c r="B80" s="292" t="s">
        <v>663</v>
      </c>
      <c r="C80" s="292" t="s">
        <v>14</v>
      </c>
      <c r="D80" s="292" t="s">
        <v>673</v>
      </c>
      <c r="E80" s="292" t="s">
        <v>15</v>
      </c>
      <c r="F80" s="293" t="s">
        <v>818</v>
      </c>
      <c r="G80" s="293" t="s">
        <v>3268</v>
      </c>
      <c r="H80" s="294" t="s">
        <v>819</v>
      </c>
      <c r="I80" s="294" t="s">
        <v>664</v>
      </c>
      <c r="J80" s="286"/>
      <c r="K80" s="286"/>
    </row>
    <row r="81" spans="1:11" ht="24" customHeight="1">
      <c r="A81" s="295" t="s">
        <v>3270</v>
      </c>
      <c r="B81" s="295" t="s">
        <v>669</v>
      </c>
      <c r="C81" s="295">
        <v>90447</v>
      </c>
      <c r="D81" s="296" t="str">
        <f>PROPER(IFERROR(
IF(C81="","",
IF(CONCATENATE($A81,$B81)="IIOPES",INDEX(#REF!,MATCH($C81,#REF!,0)),
IF(CONCATENATE($A81,$B81)="CDER",INDEX(CDER!$B:$B,MATCH($C81,CDER!$A:$A,0)),
IF(CONCATENATE($A81,$B81)="ISINAPI",INDEX(ISINAPI!$B:$B,MATCH($C81,ISINAPI!$A:$A,0)),
IF(CONCATENATE($A81,$B81)="CSINAPI",INDEX(CSINAPI!$B:$B,MATCH($C81,CSINAPI!$A:$A,0)),
IF(CONCATENATE($A81,$B81)="CCESAN",INDEX(CCESAN!$B:$B,MATCH($C81,CCESAN!$A:$A,0)),
IF(CONCATENATE($A81,$B81)="CSCORIO",INDEX(CSCORIO!$B:$B,MATCH($C81,CSCORIO!$A:$A,0)),
IF(CONCATENATE($A81,$B81)="MERC",INDEX(MERCADO!$B:$B,MATCH($C81,MERCADO!$A:$A,0)),
IF(CONCATENATE($A81,$B81)="CCOMP",INDEX(COMPOSICAO!$B:$B,MATCH($C81,COMPOSICAO!$A:$A,0)),""
))))))))),"*Verificar código*"))</f>
        <v>Rasgo Linear Manual Em Alvenaria, Para Eletrodutos, Diâmetros Menores Ou Iguais A 40 Mm. Af_09/2023</v>
      </c>
      <c r="E81" s="297" t="str">
        <f>PROPER(IFERROR(
IF(C81="","",
IF(CONCATENATE($A81,$B81)="IIOPES",INDEX(#REF!,MATCH($C81,#REF!,0)),
IF(CONCATENATE($A81,$B81)="CDER",INDEX(CDER!$C:$C,MATCH($C81,CDER!$A:$A,0)),
IF(CONCATENATE($A81,$B81)="ISINAPI",INDEX(ISINAPI!$C:$C,MATCH($C81,ISINAPI!$A:$A,0)),
IF(CONCATENATE($A81,$B81)="CSINAPI",INDEX(CSINAPI!$C:$C,MATCH($C81,CSINAPI!$A:$A,0)),
IF(CONCATENATE($A81,$B81)="CCESAN",INDEX(CCESAN!$C:$C,MATCH($C81,CCESAN!$A:$A,0)),
IF(CONCATENATE($A81,$B81)="CSCORIO",INDEX(CSCORIO!$C:$C,MATCH($C81,CSCORIO!$A:$A,0)),
IF(CONCATENATE($A81,$B81)="MERC",INDEX(MERCADO!$D:$D,MATCH($C81,MERCADO!$A:$A,0)),
IF(CONCATENATE($A81,$B81)="CCOMP",INDEX(COMPOSICAO!$H:$H,MATCH($C81,COMPOSICAO!$A:$A,0)),""
))))))))),"*Verificar código*"))</f>
        <v>M</v>
      </c>
      <c r="F81" s="298">
        <v>0.88500000000000001</v>
      </c>
      <c r="G81" s="298"/>
      <c r="H81" s="297" t="str">
        <f>PROPER(IFERROR(
IF(C81="","",
IF(CONCATENATE($A81,$B81)="IIOPES",INDEX(#REF!,MATCH($C81,#REF!,0)),
IF(CONCATENATE($A81,$B81)="CDER",INDEX(CDER!$D:$D,MATCH($C81,CDER!$A:$A,0)),
IF(CONCATENATE($A81,$B81)="ISINAPI",INDEX(ISINAPI!$E:$E,MATCH($C81,ISINAPI!$A:$A,0)),
IF(CONCATENATE($A81,$B81)="CSINAPI",INDEX(CSINAPI!$D:$D,MATCH($C81,CSINAPI!$A:$A,0)),
IF(CONCATENATE($A81,$B81)="CCESAN",INDEX(CCESAN!$D:$D,MATCH($C81,CCESAN!$A:$A,0)),
IF(CONCATENATE($A81,$B81)="CSCORIO",INDEX(CSCORIO!$D:$D,MATCH($C81,CSCORIO!$A:$A,0)),
IF(CONCATENATE($A81,$B81)="MERC",INDEX(MERCADO!$E:$E,MATCH($C81,MERCADO!$A:$A,0)),
IF(CONCATENATE($A81,$B81)="CCOMP",INDEX(COMPOSICAO!$I:$I,MATCH($C81,COMPOSICAO!$A:$A,0)),""
))))))))),"*Verificar código*"))</f>
        <v>10,97</v>
      </c>
      <c r="I81" s="299">
        <f>IFERROR(ROUND(H81*F81*(1+G81),2),"")</f>
        <v>9.7100000000000009</v>
      </c>
      <c r="J81" s="286"/>
      <c r="K81" s="286"/>
    </row>
    <row r="82" spans="1:11" ht="30" customHeight="1">
      <c r="A82" s="295" t="s">
        <v>3270</v>
      </c>
      <c r="B82" s="295" t="s">
        <v>669</v>
      </c>
      <c r="C82" s="295">
        <v>90456</v>
      </c>
      <c r="D82" s="296" t="str">
        <f>PROPER(IFERROR(
IF(C82="","",
IF(CONCATENATE($A82,$B82)="IIOPES",INDEX(#REF!,MATCH($C82,#REF!,0)),
IF(CONCATENATE($A82,$B82)="CDER",INDEX(CDER!$B:$B,MATCH($C82,CDER!$A:$A,0)),
IF(CONCATENATE($A82,$B82)="ISINAPI",INDEX(ISINAPI!$B:$B,MATCH($C82,ISINAPI!$A:$A,0)),
IF(CONCATENATE($A82,$B82)="CSINAPI",INDEX(CSINAPI!$B:$B,MATCH($C82,CSINAPI!$A:$A,0)),
IF(CONCATENATE($A82,$B82)="CCESAN",INDEX(CCESAN!$B:$B,MATCH($C82,CCESAN!$A:$A,0)),
IF(CONCATENATE($A82,$B82)="CSCORIO",INDEX(CSCORIO!$B:$B,MATCH($C82,CSCORIO!$A:$A,0)),
IF(CONCATENATE($A82,$B82)="MERC",INDEX(MERCADO!$B:$B,MATCH($C82,MERCADO!$A:$A,0)),
IF(CONCATENATE($A82,$B82)="CCOMP",INDEX(COMPOSICAO!$B:$B,MATCH($C82,COMPOSICAO!$A:$A,0)),""
))))))))),"*Verificar código*"))</f>
        <v>Quebra Em Alvenaria Para Instalação De Caixa De Tomada (4X4 Ou 4X2). Af_09/2023</v>
      </c>
      <c r="E82" s="297" t="str">
        <f>PROPER(IFERROR(
IF(C82="","",
IF(CONCATENATE($A82,$B82)="IIOPES",INDEX(#REF!,MATCH($C82,#REF!,0)),
IF(CONCATENATE($A82,$B82)="CDER",INDEX(CDER!$C:$C,MATCH($C82,CDER!$A:$A,0)),
IF(CONCATENATE($A82,$B82)="ISINAPI",INDEX(ISINAPI!$C:$C,MATCH($C82,ISINAPI!$A:$A,0)),
IF(CONCATENATE($A82,$B82)="CSINAPI",INDEX(CSINAPI!$C:$C,MATCH($C82,CSINAPI!$A:$A,0)),
IF(CONCATENATE($A82,$B82)="CCESAN",INDEX(CCESAN!$C:$C,MATCH($C82,CCESAN!$A:$A,0)),
IF(CONCATENATE($A82,$B82)="CSCORIO",INDEX(CSCORIO!$C:$C,MATCH($C82,CSCORIO!$A:$A,0)),
IF(CONCATENATE($A82,$B82)="MERC",INDEX(MERCADO!$D:$D,MATCH($C82,MERCADO!$A:$A,0)),
IF(CONCATENATE($A82,$B82)="CCOMP",INDEX(COMPOSICAO!$H:$H,MATCH($C82,COMPOSICAO!$A:$A,0)),""
))))))))),"*Verificar código*"))</f>
        <v>Un</v>
      </c>
      <c r="F82" s="298">
        <v>1</v>
      </c>
      <c r="G82" s="298"/>
      <c r="H82" s="297" t="str">
        <f>PROPER(IFERROR(
IF(C82="","",
IF(CONCATENATE($A82,$B82)="IIOPES",INDEX(#REF!,MATCH($C82,#REF!,0)),
IF(CONCATENATE($A82,$B82)="CDER",INDEX(CDER!$D:$D,MATCH($C82,CDER!$A:$A,0)),
IF(CONCATENATE($A82,$B82)="ISINAPI",INDEX(ISINAPI!$E:$E,MATCH($C82,ISINAPI!$A:$A,0)),
IF(CONCATENATE($A82,$B82)="CSINAPI",INDEX(CSINAPI!$D:$D,MATCH($C82,CSINAPI!$A:$A,0)),
IF(CONCATENATE($A82,$B82)="CCESAN",INDEX(CCESAN!$D:$D,MATCH($C82,CCESAN!$A:$A,0)),
IF(CONCATENATE($A82,$B82)="CSCORIO",INDEX(CSCORIO!$D:$D,MATCH($C82,CSCORIO!$A:$A,0)),
IF(CONCATENATE($A82,$B82)="MERC",INDEX(MERCADO!$E:$E,MATCH($C82,MERCADO!$A:$A,0)),
IF(CONCATENATE($A82,$B82)="CCOMP",INDEX(COMPOSICAO!$I:$I,MATCH($C82,COMPOSICAO!$A:$A,0)),""
))))))))),"*Verificar código*"))</f>
        <v>7,27</v>
      </c>
      <c r="I82" s="299">
        <f>IFERROR(ROUND(H82*F82*(1+G82),2),"")</f>
        <v>7.27</v>
      </c>
      <c r="J82" s="286"/>
      <c r="K82" s="286"/>
    </row>
    <row r="83" spans="1:11" ht="33.75">
      <c r="A83" s="295" t="s">
        <v>3270</v>
      </c>
      <c r="B83" s="295" t="s">
        <v>669</v>
      </c>
      <c r="C83" s="295">
        <v>90466</v>
      </c>
      <c r="D83" s="296" t="str">
        <f>PROPER(IFERROR(
IF(C83="","",
IF(CONCATENATE($A83,$B83)="IIOPES",INDEX(#REF!,MATCH($C83,#REF!,0)),
IF(CONCATENATE($A83,$B83)="CDER",INDEX(CDER!$B:$B,MATCH($C83,CDER!$A:$A,0)),
IF(CONCATENATE($A83,$B83)="ISINAPI",INDEX(ISINAPI!$B:$B,MATCH($C83,ISINAPI!$A:$A,0)),
IF(CONCATENATE($A83,$B83)="CSINAPI",INDEX(CSINAPI!$B:$B,MATCH($C83,CSINAPI!$A:$A,0)),
IF(CONCATENATE($A83,$B83)="CCESAN",INDEX(CCESAN!$B:$B,MATCH($C83,CCESAN!$A:$A,0)),
IF(CONCATENATE($A83,$B83)="CSCORIO",INDEX(CSCORIO!$B:$B,MATCH($C83,CSCORIO!$A:$A,0)),
IF(CONCATENATE($A83,$B83)="MERC",INDEX(MERCADO!$B:$B,MATCH($C83,MERCADO!$A:$A,0)),
IF(CONCATENATE($A83,$B83)="CCOMP",INDEX(COMPOSICAO!$B:$B,MATCH($C83,COMPOSICAO!$A:$A,0)),""
))))))))),"*Verificar código*"))</f>
        <v>Chumbamento Linear Em Alvenaria Para Ramais/Distribuição De Instalações Hidráulicas Com Diâmetros Menores Ou Iguais A 40 Mm. Af_09/2023</v>
      </c>
      <c r="E83" s="297" t="str">
        <f>PROPER(IFERROR(
IF(C83="","",
IF(CONCATENATE($A83,$B83)="IIOPES",INDEX(#REF!,MATCH($C83,#REF!,0)),
IF(CONCATENATE($A83,$B83)="CDER",INDEX(CDER!$C:$C,MATCH($C83,CDER!$A:$A,0)),
IF(CONCATENATE($A83,$B83)="ISINAPI",INDEX(ISINAPI!$C:$C,MATCH($C83,ISINAPI!$A:$A,0)),
IF(CONCATENATE($A83,$B83)="CSINAPI",INDEX(CSINAPI!$C:$C,MATCH($C83,CSINAPI!$A:$A,0)),
IF(CONCATENATE($A83,$B83)="CCESAN",INDEX(CCESAN!$C:$C,MATCH($C83,CCESAN!$A:$A,0)),
IF(CONCATENATE($A83,$B83)="CSCORIO",INDEX(CSCORIO!$C:$C,MATCH($C83,CSCORIO!$A:$A,0)),
IF(CONCATENATE($A83,$B83)="MERC",INDEX(MERCADO!$D:$D,MATCH($C83,MERCADO!$A:$A,0)),
IF(CONCATENATE($A83,$B83)="CCOMP",INDEX(COMPOSICAO!$H:$H,MATCH($C83,COMPOSICAO!$A:$A,0)),""
))))))))),"*Verificar código*"))</f>
        <v>M</v>
      </c>
      <c r="F83" s="298">
        <v>0.88500000000000001</v>
      </c>
      <c r="G83" s="298"/>
      <c r="H83" s="297" t="str">
        <f>PROPER(IFERROR(
IF(C83="","",
IF(CONCATENATE($A83,$B83)="IIOPES",INDEX(#REF!,MATCH($C83,#REF!,0)),
IF(CONCATENATE($A83,$B83)="CDER",INDEX(CDER!$D:$D,MATCH($C83,CDER!$A:$A,0)),
IF(CONCATENATE($A83,$B83)="ISINAPI",INDEX(ISINAPI!$E:$E,MATCH($C83,ISINAPI!$A:$A,0)),
IF(CONCATENATE($A83,$B83)="CSINAPI",INDEX(CSINAPI!$D:$D,MATCH($C83,CSINAPI!$A:$A,0)),
IF(CONCATENATE($A83,$B83)="CCESAN",INDEX(CCESAN!$D:$D,MATCH($C83,CCESAN!$A:$A,0)),
IF(CONCATENATE($A83,$B83)="CSCORIO",INDEX(CSCORIO!$D:$D,MATCH($C83,CSCORIO!$A:$A,0)),
IF(CONCATENATE($A83,$B83)="MERC",INDEX(MERCADO!$E:$E,MATCH($C83,MERCADO!$A:$A,0)),
IF(CONCATENATE($A83,$B83)="CCOMP",INDEX(COMPOSICAO!$I:$I,MATCH($C83,COMPOSICAO!$A:$A,0)),""
))))))))),"*Verificar código*"))</f>
        <v>16,63</v>
      </c>
      <c r="I83" s="299">
        <f>IFERROR(ROUND(H83*F83*(1+G83),2),"")</f>
        <v>14.72</v>
      </c>
      <c r="J83" s="286"/>
      <c r="K83" s="286"/>
    </row>
    <row r="84" spans="1:11">
      <c r="A84" s="720" t="s">
        <v>3269</v>
      </c>
      <c r="B84" s="720"/>
      <c r="C84" s="720"/>
      <c r="D84" s="720"/>
      <c r="E84" s="720"/>
      <c r="F84" s="720"/>
      <c r="G84" s="720"/>
      <c r="H84" s="290" t="s">
        <v>664</v>
      </c>
      <c r="I84" s="291">
        <f>SUM(I86:I90)</f>
        <v>140.25</v>
      </c>
      <c r="J84" s="286"/>
      <c r="K84" s="286"/>
    </row>
    <row r="85" spans="1:11">
      <c r="A85" s="292" t="s">
        <v>674</v>
      </c>
      <c r="B85" s="292" t="s">
        <v>663</v>
      </c>
      <c r="C85" s="292" t="s">
        <v>14</v>
      </c>
      <c r="D85" s="292" t="s">
        <v>673</v>
      </c>
      <c r="E85" s="292" t="s">
        <v>15</v>
      </c>
      <c r="F85" s="293" t="s">
        <v>818</v>
      </c>
      <c r="G85" s="293" t="s">
        <v>3268</v>
      </c>
      <c r="H85" s="294" t="s">
        <v>819</v>
      </c>
      <c r="I85" s="294" t="s">
        <v>664</v>
      </c>
    </row>
    <row r="86" spans="1:11" ht="33.75">
      <c r="A86" s="295" t="s">
        <v>3270</v>
      </c>
      <c r="B86" s="295" t="s">
        <v>669</v>
      </c>
      <c r="C86" s="295">
        <v>91845</v>
      </c>
      <c r="D86" s="296" t="str">
        <f>PROPER(IFERROR(
IF(C86="","",
IF(CONCATENATE($A86,$B86)="IIOPES",INDEX(#REF!,MATCH($C86,#REF!,0)),
IF(CONCATENATE($A86,$B86)="CDER",INDEX(CDER!$B:$B,MATCH($C86,CDER!$A:$A,0)),
IF(CONCATENATE($A86,$B86)="ISINAPI",INDEX(ISINAPI!$B:$B,MATCH($C86,ISINAPI!$A:$A,0)),
IF(CONCATENATE($A86,$B86)="CSINAPI",INDEX(CSINAPI!$B:$B,MATCH($C86,CSINAPI!$A:$A,0)),
IF(CONCATENATE($A86,$B86)="CCESAN",INDEX(CCESAN!$B:$B,MATCH($C86,CCESAN!$A:$A,0)),
IF(CONCATENATE($A86,$B86)="CSCORIO",INDEX(CSCORIO!$B:$B,MATCH($C86,CSCORIO!$A:$A,0)),
IF(CONCATENATE($A86,$B86)="MERC",INDEX(MERCADO!$B:$B,MATCH($C86,MERCADO!$A:$A,0)),
IF(CONCATENATE($A86,$B86)="CCOMP",INDEX(COMPOSICAO!$B:$B,MATCH($C86,COMPOSICAO!$A:$A,0)),""
))))))))),"*Verificar código*"))</f>
        <v>Eletroduto Flexível Corrugado Reforçado, Pvc, Dn 25 Mm (3/4"), Para Circuitos Terminais, Instalado Em Laje - Fornecimento E Instalação. Af_03/2023</v>
      </c>
      <c r="E86" s="297" t="str">
        <f>PROPER(IFERROR(
IF(D86="","",
IF(CONCATENATE($A86,$B86)="IIOPES",INDEX(#REF!,MATCH($C86,#REF!,0)),
IF(CONCATENATE($A86,$B86)="CDER",INDEX(CDER!$C:$C,MATCH($C86,CDER!$A:$A,0)),
IF(CONCATENATE($A86,$B86)="ISINAPI",INDEX(ISINAPI!$C:$C,MATCH($C86,ISINAPI!$A:$A,0)),
IF(CONCATENATE($A86,$B86)="CSINAPI",INDEX(CSINAPI!$C:$C,MATCH($C86,CSINAPI!$A:$A,0)),
IF(CONCATENATE($A86,$B86)="CCESAN",INDEX(CCESAN!$C:$C,MATCH($C86,CCESAN!$A:$A,0)),
IF(CONCATENATE($A86,$B86)="CSCORIO",INDEX(CSCORIO!$C:$C,MATCH($C86,CSCORIO!$A:$A,0)),
IF(CONCATENATE($A86,$B86)="MERC",INDEX(MERCADO!$D:$D,MATCH($C86,MERCADO!$A:$A,0)),
IF(CONCATENATE($A86,$B86)="CCOMP",INDEX(COMPOSICAO!$H:$H,MATCH($C86,COMPOSICAO!$A:$A,0)),""
))))))))),"*Verificar código*"))</f>
        <v>M</v>
      </c>
      <c r="F86" s="298">
        <v>1.6140000000000001</v>
      </c>
      <c r="G86" s="298"/>
      <c r="H86" s="297" t="str">
        <f>PROPER(IFERROR(
IF(C86="","",
IF(CONCATENATE($A86,$B86)="IIOPES",INDEX(#REF!,MATCH($C86,#REF!,0)),
IF(CONCATENATE($A86,$B86)="CDER",INDEX(CDER!$D:$D,MATCH($C86,CDER!$A:$A,0)),
IF(CONCATENATE($A86,$B86)="ISINAPI",INDEX(ISINAPI!$E:$E,MATCH($C86,ISINAPI!$A:$A,0)),
IF(CONCATENATE($A86,$B86)="CSINAPI",INDEX(CSINAPI!$D:$D,MATCH($C86,CSINAPI!$A:$A,0)),
IF(CONCATENATE($A86,$B86)="CCESAN",INDEX(CCESAN!$D:$D,MATCH($C86,CCESAN!$A:$A,0)),
IF(CONCATENATE($A86,$B86)="CSCORIO",INDEX(CSCORIO!$D:$D,MATCH($C86,CSCORIO!$A:$A,0)),
IF(CONCATENATE($A86,$B86)="MERC",INDEX(MERCADO!$E:$E,MATCH($C86,MERCADO!$A:$A,0)),
IF(CONCATENATE($A86,$B86)="CCOMP",INDEX(COMPOSICAO!$I:$I,MATCH($C86,COMPOSICAO!$A:$A,0)),""
))))))))),"*Verificar código*"))</f>
        <v>8,6</v>
      </c>
      <c r="I86" s="299">
        <f>IFERROR(ROUND(H86*F86*(1+G86),2),"")</f>
        <v>13.88</v>
      </c>
      <c r="J86" s="286"/>
      <c r="K86" s="286"/>
    </row>
    <row r="87" spans="1:11" ht="39" customHeight="1">
      <c r="A87" s="295" t="s">
        <v>3270</v>
      </c>
      <c r="B87" s="295" t="s">
        <v>669</v>
      </c>
      <c r="C87" s="295">
        <v>91855</v>
      </c>
      <c r="D87" s="296" t="str">
        <f>PROPER(IFERROR(
IF(C87="","",
IF(CONCATENATE($A87,$B87)="IIOPES",INDEX(#REF!,MATCH($C87,#REF!,0)),
IF(CONCATENATE($A87,$B87)="CDER",INDEX(CDER!$B:$B,MATCH($C87,CDER!$A:$A,0)),
IF(CONCATENATE($A87,$B87)="ISINAPI",INDEX(ISINAPI!$B:$B,MATCH($C87,ISINAPI!$A:$A,0)),
IF(CONCATENATE($A87,$B87)="CSINAPI",INDEX(CSINAPI!$B:$B,MATCH($C87,CSINAPI!$A:$A,0)),
IF(CONCATENATE($A87,$B87)="CCESAN",INDEX(CCESAN!$B:$B,MATCH($C87,CCESAN!$A:$A,0)),
IF(CONCATENATE($A87,$B87)="CSCORIO",INDEX(CSCORIO!$B:$B,MATCH($C87,CSCORIO!$A:$A,0)),
IF(CONCATENATE($A87,$B87)="MERC",INDEX(MERCADO!$B:$B,MATCH($C87,MERCADO!$A:$A,0)),
IF(CONCATENATE($A87,$B87)="CCOMP",INDEX(COMPOSICAO!$B:$B,MATCH($C87,COMPOSICAO!$A:$A,0)),""
))))))))),"*Verificar código*"))</f>
        <v>Eletroduto Flexível Corrugado Reforçado, Pvc, Dn 25 Mm (3/4"), Para Circuitos Terminais, Instalado Em Parede - Fornecimento E Instalação. Af_03/2023</v>
      </c>
      <c r="E87" s="297" t="str">
        <f>PROPER(IFERROR(
IF(D87="","",
IF(CONCATENATE($A87,$B87)="IIOPES",INDEX(#REF!,MATCH($C87,#REF!,0)),
IF(CONCATENATE($A87,$B87)="CDER",INDEX(CDER!$C:$C,MATCH($C87,CDER!$A:$A,0)),
IF(CONCATENATE($A87,$B87)="ISINAPI",INDEX(ISINAPI!$C:$C,MATCH($C87,ISINAPI!$A:$A,0)),
IF(CONCATENATE($A87,$B87)="CSINAPI",INDEX(CSINAPI!$C:$C,MATCH($C87,CSINAPI!$A:$A,0)),
IF(CONCATENATE($A87,$B87)="CCESAN",INDEX(CCESAN!$C:$C,MATCH($C87,CCESAN!$A:$A,0)),
IF(CONCATENATE($A87,$B87)="CSCORIO",INDEX(CSCORIO!$C:$C,MATCH($C87,CSCORIO!$A:$A,0)),
IF(CONCATENATE($A87,$B87)="MERC",INDEX(MERCADO!$D:$D,MATCH($C87,MERCADO!$A:$A,0)),
IF(CONCATENATE($A87,$B87)="CCOMP",INDEX(COMPOSICAO!$H:$H,MATCH($C87,COMPOSICAO!$A:$A,0)),""
))))))))),"*Verificar código*"))</f>
        <v>M</v>
      </c>
      <c r="F87" s="298">
        <v>0.88500000000000001</v>
      </c>
      <c r="G87" s="298"/>
      <c r="H87" s="297" t="str">
        <f>PROPER(IFERROR(
IF(C87="","",
IF(CONCATENATE($A87,$B87)="IIOPES",INDEX(#REF!,MATCH($C87,#REF!,0)),
IF(CONCATENATE($A87,$B87)="CDER",INDEX(CDER!$D:$D,MATCH($C87,CDER!$A:$A,0)),
IF(CONCATENATE($A87,$B87)="ISINAPI",INDEX(ISINAPI!$E:$E,MATCH($C87,ISINAPI!$A:$A,0)),
IF(CONCATENATE($A87,$B87)="CSINAPI",INDEX(CSINAPI!$D:$D,MATCH($C87,CSINAPI!$A:$A,0)),
IF(CONCATENATE($A87,$B87)="CCESAN",INDEX(CCESAN!$D:$D,MATCH($C87,CCESAN!$A:$A,0)),
IF(CONCATENATE($A87,$B87)="CSCORIO",INDEX(CSCORIO!$D:$D,MATCH($C87,CSCORIO!$A:$A,0)),
IF(CONCATENATE($A87,$B87)="MERC",INDEX(MERCADO!$E:$E,MATCH($C87,MERCADO!$A:$A,0)),
IF(CONCATENATE($A87,$B87)="CCOMP",INDEX(COMPOSICAO!$I:$I,MATCH($C87,COMPOSICAO!$A:$A,0)),""
))))))))),"*Verificar código*"))</f>
        <v>12,46</v>
      </c>
      <c r="I87" s="299">
        <f>IFERROR(ROUND(H87*F87*(1+G87),2),"")</f>
        <v>11.03</v>
      </c>
      <c r="J87" s="286"/>
      <c r="K87" s="286"/>
    </row>
    <row r="88" spans="1:11" ht="33.75">
      <c r="A88" s="295" t="s">
        <v>3270</v>
      </c>
      <c r="B88" s="295" t="s">
        <v>669</v>
      </c>
      <c r="C88" s="295">
        <v>91926</v>
      </c>
      <c r="D88" s="296" t="str">
        <f>PROPER(IFERROR(
IF(C88="","",
IF(CONCATENATE($A88,$B88)="IIOPES",INDEX(#REF!,MATCH($C88,#REF!,0)),
IF(CONCATENATE($A88,$B88)="CDER",INDEX(CDER!$B:$B,MATCH($C88,CDER!$A:$A,0)),
IF(CONCATENATE($A88,$B88)="ISINAPI",INDEX(ISINAPI!$B:$B,MATCH($C88,ISINAPI!$A:$A,0)),
IF(CONCATENATE($A88,$B88)="CSINAPI",INDEX(CSINAPI!$B:$B,MATCH($C88,CSINAPI!$A:$A,0)),
IF(CONCATENATE($A88,$B88)="CCESAN",INDEX(CCESAN!$B:$B,MATCH($C88,CCESAN!$A:$A,0)),
IF(CONCATENATE($A88,$B88)="CSCORIO",INDEX(CSCORIO!$B:$B,MATCH($C88,CSCORIO!$A:$A,0)),
IF(CONCATENATE($A88,$B88)="MERC",INDEX(MERCADO!$B:$B,MATCH($C88,MERCADO!$A:$A,0)),
IF(CONCATENATE($A88,$B88)="CCOMP",INDEX(COMPOSICAO!$B:$B,MATCH($C88,COMPOSICAO!$A:$A,0)),""
))))))))),"*Verificar código*"))</f>
        <v>Cabo De Cobre Flexível Isolado, 2,5 Mm², Anti-Chama 450/750 V, Para Circuitos Terminais - Fornecimento E Instalação. Af_03/2023</v>
      </c>
      <c r="E88" s="297" t="str">
        <f>PROPER(IFERROR(
IF(D88="","",
IF(CONCATENATE($A88,$B88)="IIOPES",INDEX(#REF!,MATCH($C88,#REF!,0)),
IF(CONCATENATE($A88,$B88)="CDER",INDEX(CDER!$C:$C,MATCH($C88,CDER!$A:$A,0)),
IF(CONCATENATE($A88,$B88)="ISINAPI",INDEX(ISINAPI!$C:$C,MATCH($C88,ISINAPI!$A:$A,0)),
IF(CONCATENATE($A88,$B88)="CSINAPI",INDEX(CSINAPI!$C:$C,MATCH($C88,CSINAPI!$A:$A,0)),
IF(CONCATENATE($A88,$B88)="CCESAN",INDEX(CCESAN!$C:$C,MATCH($C88,CCESAN!$A:$A,0)),
IF(CONCATENATE($A88,$B88)="CSCORIO",INDEX(CSCORIO!$C:$C,MATCH($C88,CSCORIO!$A:$A,0)),
IF(CONCATENATE($A88,$B88)="MERC",INDEX(MERCADO!$D:$D,MATCH($C88,MERCADO!$A:$A,0)),
IF(CONCATENATE($A88,$B88)="CCOMP",INDEX(COMPOSICAO!$H:$H,MATCH($C88,COMPOSICAO!$A:$A,0)),""
))))))))),"*Verificar código*"))</f>
        <v>M</v>
      </c>
      <c r="F88" s="298">
        <v>10.531000000000001</v>
      </c>
      <c r="G88" s="298"/>
      <c r="H88" s="297" t="str">
        <f>PROPER(IFERROR(
IF(C88="","",
IF(CONCATENATE($A88,$B88)="IIOPES",INDEX(#REF!,MATCH($C88,#REF!,0)),
IF(CONCATENATE($A88,$B88)="CDER",INDEX(CDER!$D:$D,MATCH($C88,CDER!$A:$A,0)),
IF(CONCATENATE($A88,$B88)="ISINAPI",INDEX(ISINAPI!$E:$E,MATCH($C88,ISINAPI!$A:$A,0)),
IF(CONCATENATE($A88,$B88)="CSINAPI",INDEX(CSINAPI!$D:$D,MATCH($C88,CSINAPI!$A:$A,0)),
IF(CONCATENATE($A88,$B88)="CCESAN",INDEX(CCESAN!$D:$D,MATCH($C88,CCESAN!$A:$A,0)),
IF(CONCATENATE($A88,$B88)="CSCORIO",INDEX(CSCORIO!$D:$D,MATCH($C88,CSCORIO!$A:$A,0)),
IF(CONCATENATE($A88,$B88)="MERC",INDEX(MERCADO!$E:$E,MATCH($C88,MERCADO!$A:$A,0)),
IF(CONCATENATE($A88,$B88)="CCOMP",INDEX(COMPOSICAO!$I:$I,MATCH($C88,COMPOSICAO!$A:$A,0)),""
))))))))),"*Verificar código*"))</f>
        <v>5,05</v>
      </c>
      <c r="I88" s="299">
        <f>IFERROR(ROUND(H88*F88*(1+G88),2),"")</f>
        <v>53.18</v>
      </c>
      <c r="J88" s="286"/>
      <c r="K88" s="286"/>
    </row>
    <row r="89" spans="1:11" ht="33.75">
      <c r="A89" s="295" t="s">
        <v>3270</v>
      </c>
      <c r="B89" s="295" t="s">
        <v>669</v>
      </c>
      <c r="C89" s="295">
        <v>91940</v>
      </c>
      <c r="D89" s="296" t="str">
        <f>PROPER(IFERROR(
IF(C89="","",
IF(CONCATENATE($A89,$B89)="IIOPES",INDEX(#REF!,MATCH($C89,#REF!,0)),
IF(CONCATENATE($A89,$B89)="CDER",INDEX(CDER!$B:$B,MATCH($C89,CDER!$A:$A,0)),
IF(CONCATENATE($A89,$B89)="ISINAPI",INDEX(ISINAPI!$B:$B,MATCH($C89,ISINAPI!$A:$A,0)),
IF(CONCATENATE($A89,$B89)="CSINAPI",INDEX(CSINAPI!$B:$B,MATCH($C89,CSINAPI!$A:$A,0)),
IF(CONCATENATE($A89,$B89)="CCESAN",INDEX(CCESAN!$B:$B,MATCH($C89,CCESAN!$A:$A,0)),
IF(CONCATENATE($A89,$B89)="CSCORIO",INDEX(CSCORIO!$B:$B,MATCH($C89,CSCORIO!$A:$A,0)),
IF(CONCATENATE($A89,$B89)="MERC",INDEX(MERCADO!$B:$B,MATCH($C89,MERCADO!$A:$A,0)),
IF(CONCATENATE($A89,$B89)="CCOMP",INDEX(COMPOSICAO!$B:$B,MATCH($C89,COMPOSICAO!$A:$A,0)),""
))))))))),"*Verificar código*"))</f>
        <v>Caixa Retangular 4" X 2" Média (1,30 M Do Piso), Pvc, Instalada Em Parede - Fornecimento E Instalação. Af_03/2023</v>
      </c>
      <c r="E89" s="297" t="str">
        <f>PROPER(IFERROR(
IF(D89="","",
IF(CONCATENATE($A89,$B89)="IIOPES",INDEX(#REF!,MATCH($C89,#REF!,0)),
IF(CONCATENATE($A89,$B89)="CDER",INDEX(CDER!$C:$C,MATCH($C89,CDER!$A:$A,0)),
IF(CONCATENATE($A89,$B89)="ISINAPI",INDEX(ISINAPI!$C:$C,MATCH($C89,ISINAPI!$A:$A,0)),
IF(CONCATENATE($A89,$B89)="CSINAPI",INDEX(CSINAPI!$C:$C,MATCH($C89,CSINAPI!$A:$A,0)),
IF(CONCATENATE($A89,$B89)="CCESAN",INDEX(CCESAN!$C:$C,MATCH($C89,CCESAN!$A:$A,0)),
IF(CONCATENATE($A89,$B89)="CSCORIO",INDEX(CSCORIO!$C:$C,MATCH($C89,CSCORIO!$A:$A,0)),
IF(CONCATENATE($A89,$B89)="MERC",INDEX(MERCADO!$D:$D,MATCH($C89,MERCADO!$A:$A,0)),
IF(CONCATENATE($A89,$B89)="CCOMP",INDEX(COMPOSICAO!$H:$H,MATCH($C89,COMPOSICAO!$A:$A,0)),""
))))))))),"*Verificar código*"))</f>
        <v>Un</v>
      </c>
      <c r="F89" s="298">
        <v>1</v>
      </c>
      <c r="G89" s="298"/>
      <c r="H89" s="297" t="str">
        <f>PROPER(IFERROR(
IF(C89="","",
IF(CONCATENATE($A89,$B89)="IIOPES",INDEX(#REF!,MATCH($C89,#REF!,0)),
IF(CONCATENATE($A89,$B89)="CDER",INDEX(CDER!$D:$D,MATCH($C89,CDER!$A:$A,0)),
IF(CONCATENATE($A89,$B89)="ISINAPI",INDEX(ISINAPI!$E:$E,MATCH($C89,ISINAPI!$A:$A,0)),
IF(CONCATENATE($A89,$B89)="CSINAPI",INDEX(CSINAPI!$D:$D,MATCH($C89,CSINAPI!$A:$A,0)),
IF(CONCATENATE($A89,$B89)="CCESAN",INDEX(CCESAN!$D:$D,MATCH($C89,CCESAN!$A:$A,0)),
IF(CONCATENATE($A89,$B89)="CSCORIO",INDEX(CSCORIO!$D:$D,MATCH($C89,CSCORIO!$A:$A,0)),
IF(CONCATENATE($A89,$B89)="MERC",INDEX(MERCADO!$E:$E,MATCH($C89,MERCADO!$A:$A,0)),
IF(CONCATENATE($A89,$B89)="CCOMP",INDEX(COMPOSICAO!$I:$I,MATCH($C89,COMPOSICAO!$A:$A,0)),""
))))))))),"*Verificar código*"))</f>
        <v>22,45</v>
      </c>
      <c r="I89" s="299">
        <f>IFERROR(ROUND(H89*F89*(1+G89),2),"")</f>
        <v>22.45</v>
      </c>
      <c r="J89" s="286"/>
      <c r="K89" s="286"/>
    </row>
    <row r="90" spans="1:11" ht="48" customHeight="1">
      <c r="A90" s="295" t="s">
        <v>3270</v>
      </c>
      <c r="B90" s="295" t="s">
        <v>669</v>
      </c>
      <c r="C90" s="295">
        <v>92000</v>
      </c>
      <c r="D90" s="296" t="str">
        <f>PROPER(IFERROR(
IF(C90="","",
IF(CONCATENATE($A90,$B90)="IIOPES",INDEX(#REF!,MATCH($C90,#REF!,0)),
IF(CONCATENATE($A90,$B90)="CDER",INDEX(CDER!$B:$B,MATCH($C90,CDER!$A:$A,0)),
IF(CONCATENATE($A90,$B90)="ISINAPI",INDEX(ISINAPI!$B:$B,MATCH($C90,ISINAPI!$A:$A,0)),
IF(CONCATENATE($A90,$B90)="CSINAPI",INDEX(CSINAPI!$B:$B,MATCH($C90,CSINAPI!$A:$A,0)),
IF(CONCATENATE($A90,$B90)="CCESAN",INDEX(CCESAN!$B:$B,MATCH($C90,CCESAN!$A:$A,0)),
IF(CONCATENATE($A90,$B90)="CSCORIO",INDEX(CSCORIO!$B:$B,MATCH($C90,CSCORIO!$A:$A,0)),
IF(CONCATENATE($A90,$B90)="MERC",INDEX(MERCADO!$B:$B,MATCH($C90,MERCADO!$A:$A,0)),
IF(CONCATENATE($A90,$B90)="CCOMP",INDEX(COMPOSICAO!$B:$B,MATCH($C90,COMPOSICAO!$A:$A,0)),""
))))))))),"*Verificar código*"))</f>
        <v>Tomada Baixa De Embutir (1 Módulo), 2P+T 10 A, Incluindo Suporte E Placa - Fornecimento E Instalação. Af_03/2023</v>
      </c>
      <c r="E90" s="297" t="str">
        <f>PROPER(IFERROR(
IF(D90="","",
IF(CONCATENATE($A90,$B90)="IIOPES",INDEX(#REF!,MATCH($C90,#REF!,0)),
IF(CONCATENATE($A90,$B90)="CDER",INDEX(CDER!$C:$C,MATCH($C90,CDER!$A:$A,0)),
IF(CONCATENATE($A90,$B90)="ISINAPI",INDEX(ISINAPI!$C:$C,MATCH($C90,ISINAPI!$A:$A,0)),
IF(CONCATENATE($A90,$B90)="CSINAPI",INDEX(CSINAPI!$C:$C,MATCH($C90,CSINAPI!$A:$A,0)),
IF(CONCATENATE($A90,$B90)="CCESAN",INDEX(CCESAN!$C:$C,MATCH($C90,CCESAN!$A:$A,0)),
IF(CONCATENATE($A90,$B90)="CSCORIO",INDEX(CSCORIO!$C:$C,MATCH($C90,CSCORIO!$A:$A,0)),
IF(CONCATENATE($A90,$B90)="MERC",INDEX(MERCADO!$D:$D,MATCH($C90,MERCADO!$A:$A,0)),
IF(CONCATENATE($A90,$B90)="CCOMP",INDEX(COMPOSICAO!$H:$H,MATCH($C90,COMPOSICAO!$A:$A,0)),""
))))))))),"*Verificar código*"))</f>
        <v>Un</v>
      </c>
      <c r="F90" s="298">
        <v>1</v>
      </c>
      <c r="G90" s="298"/>
      <c r="H90" s="297" t="str">
        <f>PROPER(IFERROR(
IF(C90="","",
IF(CONCATENATE($A90,$B90)="IIOPES",INDEX(#REF!,MATCH($C90,#REF!,0)),
IF(CONCATENATE($A90,$B90)="CDER",INDEX(CDER!$D:$D,MATCH($C90,CDER!$A:$A,0)),
IF(CONCATENATE($A90,$B90)="ISINAPI",INDEX(ISINAPI!$E:$E,MATCH($C90,ISINAPI!$A:$A,0)),
IF(CONCATENATE($A90,$B90)="CSINAPI",INDEX(CSINAPI!$D:$D,MATCH($C90,CSINAPI!$A:$A,0)),
IF(CONCATENATE($A90,$B90)="CCESAN",INDEX(CCESAN!$D:$D,MATCH($C90,CCESAN!$A:$A,0)),
IF(CONCATENATE($A90,$B90)="CSCORIO",INDEX(CSCORIO!$D:$D,MATCH($C90,CSCORIO!$A:$A,0)),
IF(CONCATENATE($A90,$B90)="MERC",INDEX(MERCADO!$E:$E,MATCH($C90,MERCADO!$A:$A,0)),
IF(CONCATENATE($A90,$B90)="CCOMP",INDEX(COMPOSICAO!$I:$I,MATCH($C90,COMPOSICAO!$A:$A,0)),""
))))))))),"*Verificar código*"))</f>
        <v>39,71</v>
      </c>
      <c r="I90" s="299">
        <f>IFERROR(ROUND(H90*F90*(1+G90),2),"")</f>
        <v>39.71</v>
      </c>
      <c r="J90" s="286"/>
      <c r="K90" s="286"/>
    </row>
    <row r="92" spans="1:11" ht="15" thickBot="1"/>
    <row r="93" spans="1:11">
      <c r="B93" s="317" t="s">
        <v>11939</v>
      </c>
      <c r="C93" s="725" t="str">
        <f>ORCAMENTO!E117</f>
        <v>BAIXO GUANDU - ES, 02 DE JUNHO DE 2025.</v>
      </c>
      <c r="D93" s="725"/>
      <c r="E93" s="661" t="str">
        <f>ORCAMENTO!F118</f>
        <v>FABRICIO BENÍCIO DE BRITO</v>
      </c>
      <c r="F93" s="661"/>
      <c r="G93" s="661"/>
      <c r="H93" s="661"/>
    </row>
    <row r="94" spans="1:11">
      <c r="E94" s="662" t="str">
        <f>ORCAMENTO!F119</f>
        <v xml:space="preserve">CREA: ES-014512/D </v>
      </c>
      <c r="F94" s="662"/>
      <c r="G94" s="662"/>
      <c r="H94" s="662"/>
    </row>
  </sheetData>
  <mergeCells count="26">
    <mergeCell ref="E94:H94"/>
    <mergeCell ref="C93:D93"/>
    <mergeCell ref="E93:H93"/>
    <mergeCell ref="A34:G34"/>
    <mergeCell ref="A38:G38"/>
    <mergeCell ref="B60:G60"/>
    <mergeCell ref="B61:G61"/>
    <mergeCell ref="A62:G62"/>
    <mergeCell ref="A67:G67"/>
    <mergeCell ref="B77:G77"/>
    <mergeCell ref="B78:G78"/>
    <mergeCell ref="A79:G79"/>
    <mergeCell ref="A84:G84"/>
    <mergeCell ref="B18:G18"/>
    <mergeCell ref="A19:G19"/>
    <mergeCell ref="A24:G24"/>
    <mergeCell ref="B32:G32"/>
    <mergeCell ref="B33:G33"/>
    <mergeCell ref="A1:K1"/>
    <mergeCell ref="B3:I3"/>
    <mergeCell ref="B2:I2"/>
    <mergeCell ref="B4:G4"/>
    <mergeCell ref="B17:G17"/>
    <mergeCell ref="B5:G5"/>
    <mergeCell ref="A6:G6"/>
    <mergeCell ref="A11:G11"/>
  </mergeCells>
  <conditionalFormatting sqref="D21:E23 H21:H23 D26:E30 H26:H30 D8:E10 H8:H10 D13:E13 H13 D36:E37 H36:H37 H40:H58 D40:E58">
    <cfRule type="expression" dxfId="4" priority="153">
      <formula>IF($D8="*verificar código*",TRUE,FALSE)</formula>
    </cfRule>
  </conditionalFormatting>
  <conditionalFormatting sqref="D64:E66 H64:H66 D69:E73 H69:H73">
    <cfRule type="expression" dxfId="3" priority="6">
      <formula>IF($D64="*verificar código*",TRUE,FALSE)</formula>
    </cfRule>
  </conditionalFormatting>
  <conditionalFormatting sqref="D74:E74 H74">
    <cfRule type="expression" dxfId="2" priority="5">
      <formula>IF($D74="*verificar código*",TRUE,FALSE)</formula>
    </cfRule>
  </conditionalFormatting>
  <conditionalFormatting sqref="D75:E75 H75">
    <cfRule type="expression" dxfId="1" priority="4">
      <formula>IF($D75="*verificar código*",TRUE,FALSE)</formula>
    </cfRule>
  </conditionalFormatting>
  <conditionalFormatting sqref="D81:E83 H81:H83 D86:E90 H86:H90">
    <cfRule type="expression" dxfId="0" priority="3">
      <formula>IF($D81="*verificar código*",TRUE,FALSE)</formula>
    </cfRule>
  </conditionalFormatting>
  <dataValidations count="3">
    <dataValidation type="list" errorStyle="warning" allowBlank="1" showInputMessage="1" showErrorMessage="1" error="Selecionar Referencial compatível" sqref="XEV1:XFD3">
      <formula1>DADOS</formula1>
    </dataValidation>
    <dataValidation type="list" allowBlank="1" showInputMessage="1" showErrorMessage="1" errorTitle="Entrar informação" error="Informar referencial de preço válido." sqref="B21:B23 B13 B26:B30 B8:B10 B36:B37 B40:B58 B64:B66 B69:B75 B81:B83 B86:B90">
      <formula1>DADOS</formula1>
    </dataValidation>
    <dataValidation type="list" allowBlank="1" showInputMessage="1" showErrorMessage="1" errorTitle="Entrar informação" error="Defina o Tipo:_x000a_I = Insumo_x000a_C = Composição" sqref="A21:A23 A13 A26:A30 A8:A10 A36:A37 A40:A58 A64:A66 A69:A75 A81:A83 A86:A90">
      <formula1>ETAPA</formula1>
    </dataValidation>
  </dataValidations>
  <printOptions horizontalCentered="1"/>
  <pageMargins left="0.39370078740157483" right="0.39370078740157483" top="1.7716535433070868" bottom="0.78740157480314965" header="0.39370078740157483" footer="0.39370078740157483"/>
  <pageSetup paperSize="9" scale="80" fitToHeight="0" pageOrder="overThenDown" orientation="portrait" useFirstPageNumber="1" r:id="rId1"/>
  <headerFooter alignWithMargins="0">
    <oddHeader>&amp;C&amp;G</oddHeader>
    <oddFooter>&amp;R&amp;"Glacial Indifference,Regular"&amp;8Página &amp;P/&amp;N</oddFooter>
  </headerFooter>
  <rowBreaks count="2" manualBreakCount="2">
    <brk id="30" max="16383" man="1"/>
    <brk id="59" max="16383" man="1"/>
  </row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4">
    <tabColor theme="9" tint="-0.499984740745262"/>
    <pageSetUpPr fitToPage="1"/>
  </sheetPr>
  <dimension ref="A1:XFC173"/>
  <sheetViews>
    <sheetView view="pageBreakPreview" zoomScaleNormal="100" zoomScaleSheetLayoutView="100" workbookViewId="0">
      <selection activeCell="E8" sqref="E8"/>
    </sheetView>
  </sheetViews>
  <sheetFormatPr defaultColWidth="0" defaultRowHeight="14.25" zeroHeight="1"/>
  <cols>
    <col min="1" max="1" width="16.25" style="70" customWidth="1"/>
    <col min="2" max="2" width="22.125" style="70" customWidth="1"/>
    <col min="3" max="3" width="17.875" style="70" customWidth="1"/>
    <col min="4" max="5" width="11.75" style="70" customWidth="1"/>
    <col min="6" max="6" width="0" style="23" hidden="1" customWidth="1"/>
    <col min="7" max="16383" width="9" style="23" hidden="1"/>
    <col min="16384" max="16384" width="0.875" style="23" customWidth="1"/>
  </cols>
  <sheetData>
    <row r="1" spans="1:996 16376:16376" ht="28.35" customHeight="1">
      <c r="A1" s="729" t="s">
        <v>2369</v>
      </c>
      <c r="B1" s="729"/>
      <c r="C1" s="729"/>
      <c r="D1" s="729"/>
      <c r="E1" s="729"/>
    </row>
    <row r="2" spans="1:996 16376:16376" s="17" customFormat="1" ht="30" customHeight="1">
      <c r="A2" s="181" t="str">
        <f>BDI!$A$4</f>
        <v>OBRA:</v>
      </c>
      <c r="B2" s="730" t="str">
        <f>ORCAMENTO!C2</f>
        <v>CONSTRUÇÃO DE CASA POPULAR (1 QUARTO)</v>
      </c>
      <c r="C2" s="730"/>
      <c r="D2" s="730"/>
      <c r="E2" s="730"/>
      <c r="F2" s="190"/>
      <c r="G2" s="161"/>
      <c r="H2" s="161"/>
      <c r="I2" s="161"/>
      <c r="J2" s="129"/>
      <c r="K2" s="129"/>
      <c r="L2" s="125"/>
      <c r="M2" s="16"/>
      <c r="N2" s="16"/>
      <c r="O2" s="16"/>
      <c r="P2" s="126"/>
      <c r="Q2" s="127"/>
      <c r="R2" s="128"/>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16"/>
      <c r="ALC2" s="16"/>
      <c r="ALD2" s="16"/>
      <c r="ALE2" s="16"/>
      <c r="ALF2" s="16"/>
      <c r="ALG2" s="16"/>
      <c r="ALH2" s="20"/>
      <c r="XEV2" s="17" t="s">
        <v>18</v>
      </c>
    </row>
    <row r="3" spans="1:996 16376:16376">
      <c r="A3" s="191" t="s">
        <v>671</v>
      </c>
      <c r="B3" s="191" t="s">
        <v>673</v>
      </c>
      <c r="C3" s="191"/>
      <c r="D3" s="192" t="s">
        <v>15</v>
      </c>
      <c r="E3" s="192" t="s">
        <v>672</v>
      </c>
    </row>
    <row r="4" spans="1:996 16376:16376" ht="72" customHeight="1">
      <c r="A4" s="193">
        <v>1</v>
      </c>
      <c r="B4" s="457"/>
      <c r="C4" s="439"/>
      <c r="D4" s="194" t="s">
        <v>19</v>
      </c>
      <c r="E4" s="195" t="e">
        <f>LARGE(E10,1)</f>
        <v>#DIV/0!</v>
      </c>
    </row>
    <row r="5" spans="1:996 16376:16376" ht="5.65" customHeight="1">
      <c r="A5" s="196"/>
      <c r="B5" s="197"/>
      <c r="C5" s="196"/>
      <c r="D5" s="196"/>
      <c r="E5" s="196"/>
    </row>
    <row r="6" spans="1:996 16376:16376" ht="19.899999999999999" customHeight="1">
      <c r="A6" s="198" t="s">
        <v>2356</v>
      </c>
      <c r="B6" s="198" t="s">
        <v>2357</v>
      </c>
      <c r="C6" s="198" t="s">
        <v>2363</v>
      </c>
      <c r="D6" s="198" t="s">
        <v>672</v>
      </c>
      <c r="E6" s="198"/>
    </row>
    <row r="7" spans="1:996 16376:16376" ht="36.75" customHeight="1">
      <c r="A7" s="199"/>
      <c r="B7" s="200"/>
      <c r="C7" s="201" t="s">
        <v>24144</v>
      </c>
      <c r="D7" s="202" t="s">
        <v>15</v>
      </c>
      <c r="E7" s="203"/>
    </row>
    <row r="8" spans="1:996 16376:16376" ht="28.5" customHeight="1">
      <c r="A8" s="199"/>
      <c r="B8" s="200"/>
      <c r="C8" s="201" t="s">
        <v>24145</v>
      </c>
      <c r="D8" s="202" t="s">
        <v>15</v>
      </c>
      <c r="E8" s="203"/>
    </row>
    <row r="9" spans="1:996 16376:16376" ht="28.5" customHeight="1">
      <c r="A9" s="199"/>
      <c r="B9" s="200"/>
      <c r="C9" s="201" t="s">
        <v>24146</v>
      </c>
      <c r="D9" s="202" t="s">
        <v>15</v>
      </c>
      <c r="E9" s="203"/>
    </row>
    <row r="10" spans="1:996 16376:16376">
      <c r="A10" s="440"/>
      <c r="B10" s="441"/>
      <c r="C10" s="442"/>
      <c r="D10" s="204" t="s">
        <v>2358</v>
      </c>
      <c r="E10" s="205" t="e">
        <f>ROUND(AVERAGE(E7:E9),2)</f>
        <v>#DIV/0!</v>
      </c>
    </row>
    <row r="11" spans="1:996 16376:16376">
      <c r="A11" s="443"/>
      <c r="B11" s="444"/>
      <c r="C11" s="445"/>
      <c r="D11" s="204" t="s">
        <v>3280</v>
      </c>
      <c r="E11" s="205" t="e">
        <f>ROUND(MEDIAN(E7:E9),2)</f>
        <v>#NUM!</v>
      </c>
    </row>
    <row r="12" spans="1:996 16376:16376" s="17" customFormat="1" ht="20.100000000000001" customHeight="1">
      <c r="A12" s="181"/>
      <c r="B12" s="731"/>
      <c r="C12" s="731"/>
      <c r="D12" s="731"/>
      <c r="E12" s="731"/>
      <c r="F12" s="190"/>
      <c r="G12" s="161"/>
      <c r="H12" s="161"/>
      <c r="I12" s="161"/>
      <c r="J12" s="130"/>
      <c r="K12" s="130"/>
      <c r="L12" s="125"/>
      <c r="M12" s="16"/>
      <c r="N12" s="16"/>
      <c r="O12" s="16"/>
      <c r="P12" s="126"/>
      <c r="Q12" s="127"/>
      <c r="R12" s="128"/>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6"/>
      <c r="EI12" s="16"/>
      <c r="EJ12" s="16"/>
      <c r="EK12" s="16"/>
      <c r="EL12" s="16"/>
      <c r="EM12" s="16"/>
      <c r="EN12" s="16"/>
      <c r="EO12" s="16"/>
      <c r="EP12" s="16"/>
      <c r="EQ12" s="16"/>
      <c r="ER12" s="16"/>
      <c r="ES12" s="16"/>
      <c r="ET12" s="16"/>
      <c r="EU12" s="16"/>
      <c r="EV12" s="16"/>
      <c r="EW12" s="16"/>
      <c r="EX12" s="16"/>
      <c r="EY12" s="16"/>
      <c r="EZ12" s="16"/>
      <c r="FA12" s="16"/>
      <c r="FB12" s="16"/>
      <c r="FC12" s="16"/>
      <c r="FD12" s="16"/>
      <c r="FE12" s="16"/>
      <c r="FF12" s="16"/>
      <c r="FG12" s="16"/>
      <c r="FH12" s="16"/>
      <c r="FI12" s="16"/>
      <c r="FJ12" s="16"/>
      <c r="FK12" s="16"/>
      <c r="FL12" s="16"/>
      <c r="FM12" s="16"/>
      <c r="FN12" s="16"/>
      <c r="FO12" s="16"/>
      <c r="FP12" s="16"/>
      <c r="FQ12" s="16"/>
      <c r="FR12" s="16"/>
      <c r="FS12" s="16"/>
      <c r="FT12" s="16"/>
      <c r="FU12" s="16"/>
      <c r="FV12" s="16"/>
      <c r="FW12" s="16"/>
      <c r="FX12" s="16"/>
      <c r="FY12" s="16"/>
      <c r="FZ12" s="16"/>
      <c r="GA12" s="16"/>
      <c r="GB12" s="16"/>
      <c r="GC12" s="16"/>
      <c r="GD12" s="16"/>
      <c r="GE12" s="16"/>
      <c r="GF12" s="16"/>
      <c r="GG12" s="16"/>
      <c r="GH12" s="16"/>
      <c r="GI12" s="16"/>
      <c r="GJ12" s="16"/>
      <c r="GK12" s="16"/>
      <c r="GL12" s="16"/>
      <c r="GM12" s="16"/>
      <c r="GN12" s="16"/>
      <c r="GO12" s="16"/>
      <c r="GP12" s="16"/>
      <c r="GQ12" s="16"/>
      <c r="GR12" s="16"/>
      <c r="GS12" s="16"/>
      <c r="GT12" s="16"/>
      <c r="GU12" s="16"/>
      <c r="GV12" s="16"/>
      <c r="GW12" s="16"/>
      <c r="GX12" s="16"/>
      <c r="GY12" s="16"/>
      <c r="GZ12" s="16"/>
      <c r="HA12" s="16"/>
      <c r="HB12" s="16"/>
      <c r="HC12" s="16"/>
      <c r="HD12" s="16"/>
      <c r="HE12" s="16"/>
      <c r="HF12" s="16"/>
      <c r="HG12" s="16"/>
      <c r="HH12" s="16"/>
      <c r="HI12" s="16"/>
      <c r="HJ12" s="16"/>
      <c r="HK12" s="16"/>
      <c r="HL12" s="16"/>
      <c r="HM12" s="16"/>
      <c r="HN12" s="16"/>
      <c r="HO12" s="16"/>
      <c r="HP12" s="16"/>
      <c r="HQ12" s="16"/>
      <c r="HR12" s="16"/>
      <c r="HS12" s="16"/>
      <c r="HT12" s="16"/>
      <c r="HU12" s="16"/>
      <c r="HV12" s="16"/>
      <c r="HW12" s="16"/>
      <c r="HX12" s="16"/>
      <c r="HY12" s="16"/>
      <c r="HZ12" s="16"/>
      <c r="IA12" s="16"/>
      <c r="IB12" s="16"/>
      <c r="IC12" s="16"/>
      <c r="ID12" s="16"/>
      <c r="IE12" s="16"/>
      <c r="IF12" s="16"/>
      <c r="IG12" s="16"/>
      <c r="IH12" s="16"/>
      <c r="II12" s="16"/>
      <c r="IJ12" s="16"/>
      <c r="IK12" s="16"/>
      <c r="IL12" s="16"/>
      <c r="IM12" s="16"/>
      <c r="IN12" s="16"/>
      <c r="IO12" s="16"/>
      <c r="IP12" s="16"/>
      <c r="IQ12" s="16"/>
      <c r="IR12" s="16"/>
      <c r="IS12" s="16"/>
      <c r="IT12" s="16"/>
      <c r="IU12" s="16"/>
      <c r="IV12" s="16"/>
      <c r="IW12" s="16"/>
      <c r="IX12" s="16"/>
      <c r="IY12" s="16"/>
      <c r="IZ12" s="16"/>
      <c r="JA12" s="16"/>
      <c r="JB12" s="16"/>
      <c r="JC12" s="16"/>
      <c r="JD12" s="16"/>
      <c r="JE12" s="16"/>
      <c r="JF12" s="16"/>
      <c r="JG12" s="16"/>
      <c r="JH12" s="16"/>
      <c r="JI12" s="16"/>
      <c r="JJ12" s="16"/>
      <c r="JK12" s="16"/>
      <c r="JL12" s="16"/>
      <c r="JM12" s="16"/>
      <c r="JN12" s="16"/>
      <c r="JO12" s="16"/>
      <c r="JP12" s="16"/>
      <c r="JQ12" s="16"/>
      <c r="JR12" s="16"/>
      <c r="JS12" s="16"/>
      <c r="JT12" s="16"/>
      <c r="JU12" s="16"/>
      <c r="JV12" s="16"/>
      <c r="JW12" s="16"/>
      <c r="JX12" s="16"/>
      <c r="JY12" s="16"/>
      <c r="JZ12" s="16"/>
      <c r="KA12" s="16"/>
      <c r="KB12" s="16"/>
      <c r="KC12" s="16"/>
      <c r="KD12" s="16"/>
      <c r="KE12" s="16"/>
      <c r="KF12" s="16"/>
      <c r="KG12" s="16"/>
      <c r="KH12" s="16"/>
      <c r="KI12" s="16"/>
      <c r="KJ12" s="16"/>
      <c r="KK12" s="16"/>
      <c r="KL12" s="16"/>
      <c r="KM12" s="16"/>
      <c r="KN12" s="16"/>
      <c r="KO12" s="16"/>
      <c r="KP12" s="16"/>
      <c r="KQ12" s="16"/>
      <c r="KR12" s="16"/>
      <c r="KS12" s="16"/>
      <c r="KT12" s="16"/>
      <c r="KU12" s="16"/>
      <c r="KV12" s="16"/>
      <c r="KW12" s="16"/>
      <c r="KX12" s="16"/>
      <c r="KY12" s="16"/>
      <c r="KZ12" s="16"/>
      <c r="LA12" s="16"/>
      <c r="LB12" s="16"/>
      <c r="LC12" s="16"/>
      <c r="LD12" s="16"/>
      <c r="LE12" s="16"/>
      <c r="LF12" s="16"/>
      <c r="LG12" s="16"/>
      <c r="LH12" s="16"/>
      <c r="LI12" s="16"/>
      <c r="LJ12" s="16"/>
      <c r="LK12" s="16"/>
      <c r="LL12" s="16"/>
      <c r="LM12" s="16"/>
      <c r="LN12" s="16"/>
      <c r="LO12" s="16"/>
      <c r="LP12" s="16"/>
      <c r="LQ12" s="16"/>
      <c r="LR12" s="16"/>
      <c r="LS12" s="16"/>
      <c r="LT12" s="16"/>
      <c r="LU12" s="16"/>
      <c r="LV12" s="16"/>
      <c r="LW12" s="16"/>
      <c r="LX12" s="16"/>
      <c r="LY12" s="16"/>
      <c r="LZ12" s="16"/>
      <c r="MA12" s="16"/>
      <c r="MB12" s="16"/>
      <c r="MC12" s="16"/>
      <c r="MD12" s="16"/>
      <c r="ME12" s="16"/>
      <c r="MF12" s="16"/>
      <c r="MG12" s="16"/>
      <c r="MH12" s="16"/>
      <c r="MI12" s="16"/>
      <c r="MJ12" s="16"/>
      <c r="MK12" s="16"/>
      <c r="ML12" s="16"/>
      <c r="MM12" s="16"/>
      <c r="MN12" s="16"/>
      <c r="MO12" s="16"/>
      <c r="MP12" s="16"/>
      <c r="MQ12" s="16"/>
      <c r="MR12" s="16"/>
      <c r="MS12" s="16"/>
      <c r="MT12" s="16"/>
      <c r="MU12" s="16"/>
      <c r="MV12" s="16"/>
      <c r="MW12" s="16"/>
      <c r="MX12" s="16"/>
      <c r="MY12" s="16"/>
      <c r="MZ12" s="16"/>
      <c r="NA12" s="16"/>
      <c r="NB12" s="16"/>
      <c r="NC12" s="16"/>
      <c r="ND12" s="16"/>
      <c r="NE12" s="16"/>
      <c r="NF12" s="16"/>
      <c r="NG12" s="16"/>
      <c r="NH12" s="16"/>
      <c r="NI12" s="16"/>
      <c r="NJ12" s="16"/>
      <c r="NK12" s="16"/>
      <c r="NL12" s="16"/>
      <c r="NM12" s="16"/>
      <c r="NN12" s="16"/>
      <c r="NO12" s="16"/>
      <c r="NP12" s="16"/>
      <c r="NQ12" s="16"/>
      <c r="NR12" s="16"/>
      <c r="NS12" s="16"/>
      <c r="NT12" s="16"/>
      <c r="NU12" s="16"/>
      <c r="NV12" s="16"/>
      <c r="NW12" s="16"/>
      <c r="NX12" s="16"/>
      <c r="NY12" s="16"/>
      <c r="NZ12" s="16"/>
      <c r="OA12" s="16"/>
      <c r="OB12" s="16"/>
      <c r="OC12" s="16"/>
      <c r="OD12" s="16"/>
      <c r="OE12" s="16"/>
      <c r="OF12" s="16"/>
      <c r="OG12" s="16"/>
      <c r="OH12" s="16"/>
      <c r="OI12" s="16"/>
      <c r="OJ12" s="16"/>
      <c r="OK12" s="16"/>
      <c r="OL12" s="16"/>
      <c r="OM12" s="16"/>
      <c r="ON12" s="16"/>
      <c r="OO12" s="16"/>
      <c r="OP12" s="16"/>
      <c r="OQ12" s="16"/>
      <c r="OR12" s="16"/>
      <c r="OS12" s="16"/>
      <c r="OT12" s="16"/>
      <c r="OU12" s="16"/>
      <c r="OV12" s="16"/>
      <c r="OW12" s="16"/>
      <c r="OX12" s="16"/>
      <c r="OY12" s="16"/>
      <c r="OZ12" s="16"/>
      <c r="PA12" s="16"/>
      <c r="PB12" s="16"/>
      <c r="PC12" s="16"/>
      <c r="PD12" s="16"/>
      <c r="PE12" s="16"/>
      <c r="PF12" s="16"/>
      <c r="PG12" s="16"/>
      <c r="PH12" s="16"/>
      <c r="PI12" s="16"/>
      <c r="PJ12" s="16"/>
      <c r="PK12" s="16"/>
      <c r="PL12" s="16"/>
      <c r="PM12" s="16"/>
      <c r="PN12" s="16"/>
      <c r="PO12" s="16"/>
      <c r="PP12" s="16"/>
      <c r="PQ12" s="16"/>
      <c r="PR12" s="16"/>
      <c r="PS12" s="16"/>
      <c r="PT12" s="16"/>
      <c r="PU12" s="16"/>
      <c r="PV12" s="16"/>
      <c r="PW12" s="16"/>
      <c r="PX12" s="16"/>
      <c r="PY12" s="16"/>
      <c r="PZ12" s="16"/>
      <c r="QA12" s="16"/>
      <c r="QB12" s="16"/>
      <c r="QC12" s="16"/>
      <c r="QD12" s="16"/>
      <c r="QE12" s="16"/>
      <c r="QF12" s="16"/>
      <c r="QG12" s="16"/>
      <c r="QH12" s="16"/>
      <c r="QI12" s="16"/>
      <c r="QJ12" s="16"/>
      <c r="QK12" s="16"/>
      <c r="QL12" s="16"/>
      <c r="QM12" s="16"/>
      <c r="QN12" s="16"/>
      <c r="QO12" s="16"/>
      <c r="QP12" s="16"/>
      <c r="QQ12" s="16"/>
      <c r="QR12" s="16"/>
      <c r="QS12" s="16"/>
      <c r="QT12" s="16"/>
      <c r="QU12" s="16"/>
      <c r="QV12" s="16"/>
      <c r="QW12" s="16"/>
      <c r="QX12" s="16"/>
      <c r="QY12" s="16"/>
      <c r="QZ12" s="16"/>
      <c r="RA12" s="16"/>
      <c r="RB12" s="16"/>
      <c r="RC12" s="16"/>
      <c r="RD12" s="16"/>
      <c r="RE12" s="16"/>
      <c r="RF12" s="16"/>
      <c r="RG12" s="16"/>
      <c r="RH12" s="16"/>
      <c r="RI12" s="16"/>
      <c r="RJ12" s="16"/>
      <c r="RK12" s="16"/>
      <c r="RL12" s="16"/>
      <c r="RM12" s="16"/>
      <c r="RN12" s="16"/>
      <c r="RO12" s="16"/>
      <c r="RP12" s="16"/>
      <c r="RQ12" s="16"/>
      <c r="RR12" s="16"/>
      <c r="RS12" s="16"/>
      <c r="RT12" s="16"/>
      <c r="RU12" s="16"/>
      <c r="RV12" s="16"/>
      <c r="RW12" s="16"/>
      <c r="RX12" s="16"/>
      <c r="RY12" s="16"/>
      <c r="RZ12" s="16"/>
      <c r="SA12" s="16"/>
      <c r="SB12" s="16"/>
      <c r="SC12" s="16"/>
      <c r="SD12" s="16"/>
      <c r="SE12" s="16"/>
      <c r="SF12" s="16"/>
      <c r="SG12" s="16"/>
      <c r="SH12" s="16"/>
      <c r="SI12" s="16"/>
      <c r="SJ12" s="16"/>
      <c r="SK12" s="16"/>
      <c r="SL12" s="16"/>
      <c r="SM12" s="16"/>
      <c r="SN12" s="16"/>
      <c r="SO12" s="16"/>
      <c r="SP12" s="16"/>
      <c r="SQ12" s="16"/>
      <c r="SR12" s="16"/>
      <c r="SS12" s="16"/>
      <c r="ST12" s="16"/>
      <c r="SU12" s="16"/>
      <c r="SV12" s="16"/>
      <c r="SW12" s="16"/>
      <c r="SX12" s="16"/>
      <c r="SY12" s="16"/>
      <c r="SZ12" s="16"/>
      <c r="TA12" s="16"/>
      <c r="TB12" s="16"/>
      <c r="TC12" s="16"/>
      <c r="TD12" s="16"/>
      <c r="TE12" s="16"/>
      <c r="TF12" s="16"/>
      <c r="TG12" s="16"/>
      <c r="TH12" s="16"/>
      <c r="TI12" s="16"/>
      <c r="TJ12" s="16"/>
      <c r="TK12" s="16"/>
      <c r="TL12" s="16"/>
      <c r="TM12" s="16"/>
      <c r="TN12" s="16"/>
      <c r="TO12" s="16"/>
      <c r="TP12" s="16"/>
      <c r="TQ12" s="16"/>
      <c r="TR12" s="16"/>
      <c r="TS12" s="16"/>
      <c r="TT12" s="16"/>
      <c r="TU12" s="16"/>
      <c r="TV12" s="16"/>
      <c r="TW12" s="16"/>
      <c r="TX12" s="16"/>
      <c r="TY12" s="16"/>
      <c r="TZ12" s="16"/>
      <c r="UA12" s="16"/>
      <c r="UB12" s="16"/>
      <c r="UC12" s="16"/>
      <c r="UD12" s="16"/>
      <c r="UE12" s="16"/>
      <c r="UF12" s="16"/>
      <c r="UG12" s="16"/>
      <c r="UH12" s="16"/>
      <c r="UI12" s="16"/>
      <c r="UJ12" s="16"/>
      <c r="UK12" s="16"/>
      <c r="UL12" s="16"/>
      <c r="UM12" s="16"/>
      <c r="UN12" s="16"/>
      <c r="UO12" s="16"/>
      <c r="UP12" s="16"/>
      <c r="UQ12" s="16"/>
      <c r="UR12" s="16"/>
      <c r="US12" s="16"/>
      <c r="UT12" s="16"/>
      <c r="UU12" s="16"/>
      <c r="UV12" s="16"/>
      <c r="UW12" s="16"/>
      <c r="UX12" s="16"/>
      <c r="UY12" s="16"/>
      <c r="UZ12" s="16"/>
      <c r="VA12" s="16"/>
      <c r="VB12" s="16"/>
      <c r="VC12" s="16"/>
      <c r="VD12" s="16"/>
      <c r="VE12" s="16"/>
      <c r="VF12" s="16"/>
      <c r="VG12" s="16"/>
      <c r="VH12" s="16"/>
      <c r="VI12" s="16"/>
      <c r="VJ12" s="16"/>
      <c r="VK12" s="16"/>
      <c r="VL12" s="16"/>
      <c r="VM12" s="16"/>
      <c r="VN12" s="16"/>
      <c r="VO12" s="16"/>
      <c r="VP12" s="16"/>
      <c r="VQ12" s="16"/>
      <c r="VR12" s="16"/>
      <c r="VS12" s="16"/>
      <c r="VT12" s="16"/>
      <c r="VU12" s="16"/>
      <c r="VV12" s="16"/>
      <c r="VW12" s="16"/>
      <c r="VX12" s="16"/>
      <c r="VY12" s="16"/>
      <c r="VZ12" s="16"/>
      <c r="WA12" s="16"/>
      <c r="WB12" s="16"/>
      <c r="WC12" s="16"/>
      <c r="WD12" s="16"/>
      <c r="WE12" s="16"/>
      <c r="WF12" s="16"/>
      <c r="WG12" s="16"/>
      <c r="WH12" s="16"/>
      <c r="WI12" s="16"/>
      <c r="WJ12" s="16"/>
      <c r="WK12" s="16"/>
      <c r="WL12" s="16"/>
      <c r="WM12" s="16"/>
      <c r="WN12" s="16"/>
      <c r="WO12" s="16"/>
      <c r="WP12" s="16"/>
      <c r="WQ12" s="16"/>
      <c r="WR12" s="16"/>
      <c r="WS12" s="16"/>
      <c r="WT12" s="16"/>
      <c r="WU12" s="16"/>
      <c r="WV12" s="16"/>
      <c r="WW12" s="16"/>
      <c r="WX12" s="16"/>
      <c r="WY12" s="16"/>
      <c r="WZ12" s="16"/>
      <c r="XA12" s="16"/>
      <c r="XB12" s="16"/>
      <c r="XC12" s="16"/>
      <c r="XD12" s="16"/>
      <c r="XE12" s="16"/>
      <c r="XF12" s="16"/>
      <c r="XG12" s="16"/>
      <c r="XH12" s="16"/>
      <c r="XI12" s="16"/>
      <c r="XJ12" s="16"/>
      <c r="XK12" s="16"/>
      <c r="XL12" s="16"/>
      <c r="XM12" s="16"/>
      <c r="XN12" s="16"/>
      <c r="XO12" s="16"/>
      <c r="XP12" s="16"/>
      <c r="XQ12" s="16"/>
      <c r="XR12" s="16"/>
      <c r="XS12" s="16"/>
      <c r="XT12" s="16"/>
      <c r="XU12" s="16"/>
      <c r="XV12" s="16"/>
      <c r="XW12" s="16"/>
      <c r="XX12" s="16"/>
      <c r="XY12" s="16"/>
      <c r="XZ12" s="16"/>
      <c r="YA12" s="16"/>
      <c r="YB12" s="16"/>
      <c r="YC12" s="16"/>
      <c r="YD12" s="16"/>
      <c r="YE12" s="16"/>
      <c r="YF12" s="16"/>
      <c r="YG12" s="16"/>
      <c r="YH12" s="16"/>
      <c r="YI12" s="16"/>
      <c r="YJ12" s="16"/>
      <c r="YK12" s="16"/>
      <c r="YL12" s="16"/>
      <c r="YM12" s="16"/>
      <c r="YN12" s="16"/>
      <c r="YO12" s="16"/>
      <c r="YP12" s="16"/>
      <c r="YQ12" s="16"/>
      <c r="YR12" s="16"/>
      <c r="YS12" s="16"/>
      <c r="YT12" s="16"/>
      <c r="YU12" s="16"/>
      <c r="YV12" s="16"/>
      <c r="YW12" s="16"/>
      <c r="YX12" s="16"/>
      <c r="YY12" s="16"/>
      <c r="YZ12" s="16"/>
      <c r="ZA12" s="16"/>
      <c r="ZB12" s="16"/>
      <c r="ZC12" s="16"/>
      <c r="ZD12" s="16"/>
      <c r="ZE12" s="16"/>
      <c r="ZF12" s="16"/>
      <c r="ZG12" s="16"/>
      <c r="ZH12" s="16"/>
      <c r="ZI12" s="16"/>
      <c r="ZJ12" s="16"/>
      <c r="ZK12" s="16"/>
      <c r="ZL12" s="16"/>
      <c r="ZM12" s="16"/>
      <c r="ZN12" s="16"/>
      <c r="ZO12" s="16"/>
      <c r="ZP12" s="16"/>
      <c r="ZQ12" s="16"/>
      <c r="ZR12" s="16"/>
      <c r="ZS12" s="16"/>
      <c r="ZT12" s="16"/>
      <c r="ZU12" s="16"/>
      <c r="ZV12" s="16"/>
      <c r="ZW12" s="16"/>
      <c r="ZX12" s="16"/>
      <c r="ZY12" s="16"/>
      <c r="ZZ12" s="16"/>
      <c r="AAA12" s="16"/>
      <c r="AAB12" s="16"/>
      <c r="AAC12" s="16"/>
      <c r="AAD12" s="16"/>
      <c r="AAE12" s="16"/>
      <c r="AAF12" s="16"/>
      <c r="AAG12" s="16"/>
      <c r="AAH12" s="16"/>
      <c r="AAI12" s="16"/>
      <c r="AAJ12" s="16"/>
      <c r="AAK12" s="16"/>
      <c r="AAL12" s="16"/>
      <c r="AAM12" s="16"/>
      <c r="AAN12" s="16"/>
      <c r="AAO12" s="16"/>
      <c r="AAP12" s="16"/>
      <c r="AAQ12" s="16"/>
      <c r="AAR12" s="16"/>
      <c r="AAS12" s="16"/>
      <c r="AAT12" s="16"/>
      <c r="AAU12" s="16"/>
      <c r="AAV12" s="16"/>
      <c r="AAW12" s="16"/>
      <c r="AAX12" s="16"/>
      <c r="AAY12" s="16"/>
      <c r="AAZ12" s="16"/>
      <c r="ABA12" s="16"/>
      <c r="ABB12" s="16"/>
      <c r="ABC12" s="16"/>
      <c r="ABD12" s="16"/>
      <c r="ABE12" s="16"/>
      <c r="ABF12" s="16"/>
      <c r="ABG12" s="16"/>
      <c r="ABH12" s="16"/>
      <c r="ABI12" s="16"/>
      <c r="ABJ12" s="16"/>
      <c r="ABK12" s="16"/>
      <c r="ABL12" s="16"/>
      <c r="ABM12" s="16"/>
      <c r="ABN12" s="16"/>
      <c r="ABO12" s="16"/>
      <c r="ABP12" s="16"/>
      <c r="ABQ12" s="16"/>
      <c r="ABR12" s="16"/>
      <c r="ABS12" s="16"/>
      <c r="ABT12" s="16"/>
      <c r="ABU12" s="16"/>
      <c r="ABV12" s="16"/>
      <c r="ABW12" s="16"/>
      <c r="ABX12" s="16"/>
      <c r="ABY12" s="16"/>
      <c r="ABZ12" s="16"/>
      <c r="ACA12" s="16"/>
      <c r="ACB12" s="16"/>
      <c r="ACC12" s="16"/>
      <c r="ACD12" s="16"/>
      <c r="ACE12" s="16"/>
      <c r="ACF12" s="16"/>
      <c r="ACG12" s="16"/>
      <c r="ACH12" s="16"/>
      <c r="ACI12" s="16"/>
      <c r="ACJ12" s="16"/>
      <c r="ACK12" s="16"/>
      <c r="ACL12" s="16"/>
      <c r="ACM12" s="16"/>
      <c r="ACN12" s="16"/>
      <c r="ACO12" s="16"/>
      <c r="ACP12" s="16"/>
      <c r="ACQ12" s="16"/>
      <c r="ACR12" s="16"/>
      <c r="ACS12" s="16"/>
      <c r="ACT12" s="16"/>
      <c r="ACU12" s="16"/>
      <c r="ACV12" s="16"/>
      <c r="ACW12" s="16"/>
      <c r="ACX12" s="16"/>
      <c r="ACY12" s="16"/>
      <c r="ACZ12" s="16"/>
      <c r="ADA12" s="16"/>
      <c r="ADB12" s="16"/>
      <c r="ADC12" s="16"/>
      <c r="ADD12" s="16"/>
      <c r="ADE12" s="16"/>
      <c r="ADF12" s="16"/>
      <c r="ADG12" s="16"/>
      <c r="ADH12" s="16"/>
      <c r="ADI12" s="16"/>
      <c r="ADJ12" s="16"/>
      <c r="ADK12" s="16"/>
      <c r="ADL12" s="16"/>
      <c r="ADM12" s="16"/>
      <c r="ADN12" s="16"/>
      <c r="ADO12" s="16"/>
      <c r="ADP12" s="16"/>
      <c r="ADQ12" s="16"/>
      <c r="ADR12" s="16"/>
      <c r="ADS12" s="16"/>
      <c r="ADT12" s="16"/>
      <c r="ADU12" s="16"/>
      <c r="ADV12" s="16"/>
      <c r="ADW12" s="16"/>
      <c r="ADX12" s="16"/>
      <c r="ADY12" s="16"/>
      <c r="ADZ12" s="16"/>
      <c r="AEA12" s="16"/>
      <c r="AEB12" s="16"/>
      <c r="AEC12" s="16"/>
      <c r="AED12" s="16"/>
      <c r="AEE12" s="16"/>
      <c r="AEF12" s="16"/>
      <c r="AEG12" s="16"/>
      <c r="AEH12" s="16"/>
      <c r="AEI12" s="16"/>
      <c r="AEJ12" s="16"/>
      <c r="AEK12" s="16"/>
      <c r="AEL12" s="16"/>
      <c r="AEM12" s="16"/>
      <c r="AEN12" s="16"/>
      <c r="AEO12" s="16"/>
      <c r="AEP12" s="16"/>
      <c r="AEQ12" s="16"/>
      <c r="AER12" s="16"/>
      <c r="AES12" s="16"/>
      <c r="AET12" s="16"/>
      <c r="AEU12" s="16"/>
      <c r="AEV12" s="16"/>
      <c r="AEW12" s="16"/>
      <c r="AEX12" s="16"/>
      <c r="AEY12" s="16"/>
      <c r="AEZ12" s="16"/>
      <c r="AFA12" s="16"/>
      <c r="AFB12" s="16"/>
      <c r="AFC12" s="16"/>
      <c r="AFD12" s="16"/>
      <c r="AFE12" s="16"/>
      <c r="AFF12" s="16"/>
      <c r="AFG12" s="16"/>
      <c r="AFH12" s="16"/>
      <c r="AFI12" s="16"/>
      <c r="AFJ12" s="16"/>
      <c r="AFK12" s="16"/>
      <c r="AFL12" s="16"/>
      <c r="AFM12" s="16"/>
      <c r="AFN12" s="16"/>
      <c r="AFO12" s="16"/>
      <c r="AFP12" s="16"/>
      <c r="AFQ12" s="16"/>
      <c r="AFR12" s="16"/>
      <c r="AFS12" s="16"/>
      <c r="AFT12" s="16"/>
      <c r="AFU12" s="16"/>
      <c r="AFV12" s="16"/>
      <c r="AFW12" s="16"/>
      <c r="AFX12" s="16"/>
      <c r="AFY12" s="16"/>
      <c r="AFZ12" s="16"/>
      <c r="AGA12" s="16"/>
      <c r="AGB12" s="16"/>
      <c r="AGC12" s="16"/>
      <c r="AGD12" s="16"/>
      <c r="AGE12" s="16"/>
      <c r="AGF12" s="16"/>
      <c r="AGG12" s="16"/>
      <c r="AGH12" s="16"/>
      <c r="AGI12" s="16"/>
      <c r="AGJ12" s="16"/>
      <c r="AGK12" s="16"/>
      <c r="AGL12" s="16"/>
      <c r="AGM12" s="16"/>
      <c r="AGN12" s="16"/>
      <c r="AGO12" s="16"/>
      <c r="AGP12" s="16"/>
      <c r="AGQ12" s="16"/>
      <c r="AGR12" s="16"/>
      <c r="AGS12" s="16"/>
      <c r="AGT12" s="16"/>
      <c r="AGU12" s="16"/>
      <c r="AGV12" s="16"/>
      <c r="AGW12" s="16"/>
      <c r="AGX12" s="16"/>
      <c r="AGY12" s="16"/>
      <c r="AGZ12" s="16"/>
      <c r="AHA12" s="16"/>
      <c r="AHB12" s="16"/>
      <c r="AHC12" s="16"/>
      <c r="AHD12" s="16"/>
      <c r="AHE12" s="16"/>
      <c r="AHF12" s="16"/>
      <c r="AHG12" s="16"/>
      <c r="AHH12" s="16"/>
      <c r="AHI12" s="16"/>
      <c r="AHJ12" s="16"/>
      <c r="AHK12" s="16"/>
      <c r="AHL12" s="16"/>
      <c r="AHM12" s="16"/>
      <c r="AHN12" s="16"/>
      <c r="AHO12" s="16"/>
      <c r="AHP12" s="16"/>
      <c r="AHQ12" s="16"/>
      <c r="AHR12" s="16"/>
      <c r="AHS12" s="16"/>
      <c r="AHT12" s="16"/>
      <c r="AHU12" s="16"/>
      <c r="AHV12" s="16"/>
      <c r="AHW12" s="16"/>
      <c r="AHX12" s="16"/>
      <c r="AHY12" s="16"/>
      <c r="AHZ12" s="16"/>
      <c r="AIA12" s="16"/>
      <c r="AIB12" s="16"/>
      <c r="AIC12" s="16"/>
      <c r="AID12" s="16"/>
      <c r="AIE12" s="16"/>
      <c r="AIF12" s="16"/>
      <c r="AIG12" s="16"/>
      <c r="AIH12" s="16"/>
      <c r="AII12" s="16"/>
      <c r="AIJ12" s="16"/>
      <c r="AIK12" s="16"/>
      <c r="AIL12" s="16"/>
      <c r="AIM12" s="16"/>
      <c r="AIN12" s="16"/>
      <c r="AIO12" s="16"/>
      <c r="AIP12" s="16"/>
      <c r="AIQ12" s="16"/>
      <c r="AIR12" s="16"/>
      <c r="AIS12" s="16"/>
      <c r="AIT12" s="16"/>
      <c r="AIU12" s="16"/>
      <c r="AIV12" s="16"/>
      <c r="AIW12" s="16"/>
      <c r="AIX12" s="16"/>
      <c r="AIY12" s="16"/>
      <c r="AIZ12" s="16"/>
      <c r="AJA12" s="16"/>
      <c r="AJB12" s="16"/>
      <c r="AJC12" s="16"/>
      <c r="AJD12" s="16"/>
      <c r="AJE12" s="16"/>
      <c r="AJF12" s="16"/>
      <c r="AJG12" s="16"/>
      <c r="AJH12" s="16"/>
      <c r="AJI12" s="16"/>
      <c r="AJJ12" s="16"/>
      <c r="AJK12" s="16"/>
      <c r="AJL12" s="16"/>
      <c r="AJM12" s="16"/>
      <c r="AJN12" s="16"/>
      <c r="AJO12" s="16"/>
      <c r="AJP12" s="16"/>
      <c r="AJQ12" s="16"/>
      <c r="AJR12" s="16"/>
      <c r="AJS12" s="16"/>
      <c r="AJT12" s="16"/>
      <c r="AJU12" s="16"/>
      <c r="AJV12" s="16"/>
      <c r="AJW12" s="16"/>
      <c r="AJX12" s="16"/>
      <c r="AJY12" s="16"/>
      <c r="AJZ12" s="16"/>
      <c r="AKA12" s="16"/>
      <c r="AKB12" s="16"/>
      <c r="AKC12" s="16"/>
      <c r="AKD12" s="16"/>
      <c r="AKE12" s="16"/>
      <c r="AKF12" s="16"/>
      <c r="AKG12" s="16"/>
      <c r="AKH12" s="16"/>
      <c r="AKI12" s="16"/>
      <c r="AKJ12" s="16"/>
      <c r="AKK12" s="16"/>
      <c r="AKL12" s="16"/>
      <c r="AKM12" s="16"/>
      <c r="AKN12" s="16"/>
      <c r="AKO12" s="16"/>
      <c r="AKP12" s="16"/>
      <c r="AKQ12" s="16"/>
      <c r="AKR12" s="16"/>
      <c r="AKS12" s="16"/>
      <c r="AKT12" s="16"/>
      <c r="AKU12" s="16"/>
      <c r="AKV12" s="16"/>
      <c r="AKW12" s="16"/>
      <c r="AKX12" s="16"/>
      <c r="AKY12" s="16"/>
      <c r="AKZ12" s="16"/>
      <c r="ALA12" s="16"/>
      <c r="ALB12" s="16"/>
      <c r="ALC12" s="16"/>
      <c r="ALD12" s="16"/>
      <c r="ALE12" s="16"/>
      <c r="ALF12" s="16"/>
      <c r="ALG12" s="16"/>
      <c r="ALH12" s="20"/>
    </row>
    <row r="13" spans="1:996 16376:16376">
      <c r="A13" s="191"/>
      <c r="B13" s="191"/>
      <c r="C13" s="191"/>
      <c r="D13" s="192"/>
      <c r="E13" s="192"/>
    </row>
    <row r="14" spans="1:996 16376:16376" ht="72" customHeight="1">
      <c r="A14" s="193"/>
      <c r="B14" s="439"/>
      <c r="C14" s="439"/>
      <c r="D14" s="194"/>
      <c r="E14" s="195"/>
    </row>
    <row r="15" spans="1:996 16376:16376" ht="5.65" customHeight="1">
      <c r="A15" s="196"/>
      <c r="B15" s="197"/>
      <c r="C15" s="196"/>
      <c r="D15" s="196"/>
      <c r="E15" s="196"/>
    </row>
    <row r="16" spans="1:996 16376:16376" ht="19.899999999999999" customHeight="1">
      <c r="A16" s="198"/>
      <c r="B16" s="198"/>
      <c r="C16" s="198"/>
      <c r="D16" s="734"/>
      <c r="E16" s="735"/>
    </row>
    <row r="17" spans="1:5" ht="28.5" customHeight="1">
      <c r="A17" s="199"/>
      <c r="B17" s="200"/>
      <c r="C17" s="201"/>
      <c r="D17" s="202"/>
      <c r="E17" s="203"/>
    </row>
    <row r="18" spans="1:5" ht="28.5" customHeight="1">
      <c r="A18" s="199"/>
      <c r="B18" s="200"/>
      <c r="C18" s="201"/>
      <c r="D18" s="202"/>
      <c r="E18" s="203"/>
    </row>
    <row r="19" spans="1:5" ht="28.5" customHeight="1">
      <c r="A19" s="199"/>
      <c r="B19" s="200"/>
      <c r="C19" s="201"/>
      <c r="D19" s="202"/>
      <c r="E19" s="203"/>
    </row>
    <row r="20" spans="1:5">
      <c r="A20" s="440"/>
      <c r="B20" s="441"/>
      <c r="C20" s="442"/>
      <c r="D20" s="204"/>
      <c r="E20" s="205"/>
    </row>
    <row r="21" spans="1:5">
      <c r="A21" s="443"/>
      <c r="B21" s="444"/>
      <c r="C21" s="445"/>
      <c r="D21" s="204"/>
      <c r="E21" s="205"/>
    </row>
    <row r="22" spans="1:5" ht="21.75" customHeight="1"/>
    <row r="23" spans="1:5">
      <c r="A23" s="191"/>
      <c r="B23" s="732"/>
      <c r="C23" s="732"/>
      <c r="D23" s="192"/>
      <c r="E23" s="192"/>
    </row>
    <row r="24" spans="1:5" ht="72" customHeight="1">
      <c r="A24" s="193"/>
      <c r="B24" s="733"/>
      <c r="C24" s="733"/>
      <c r="D24" s="194"/>
      <c r="E24" s="195"/>
    </row>
    <row r="25" spans="1:5" ht="5.65" customHeight="1">
      <c r="A25" s="196"/>
      <c r="B25" s="197"/>
      <c r="C25" s="196"/>
      <c r="D25" s="196"/>
      <c r="E25" s="196"/>
    </row>
    <row r="26" spans="1:5" ht="19.899999999999999" customHeight="1">
      <c r="A26" s="198"/>
      <c r="B26" s="198"/>
      <c r="C26" s="198"/>
      <c r="D26" s="737"/>
      <c r="E26" s="737"/>
    </row>
    <row r="27" spans="1:5" ht="39.75" customHeight="1">
      <c r="A27" s="199"/>
      <c r="B27" s="200"/>
      <c r="C27" s="201"/>
      <c r="D27" s="194"/>
      <c r="E27" s="203"/>
    </row>
    <row r="28" spans="1:5" ht="28.5" customHeight="1">
      <c r="A28" s="199"/>
      <c r="B28" s="200"/>
      <c r="C28" s="201"/>
      <c r="D28" s="194"/>
      <c r="E28" s="203"/>
    </row>
    <row r="29" spans="1:5" ht="28.5" customHeight="1">
      <c r="A29" s="199"/>
      <c r="B29" s="200"/>
      <c r="C29" s="201"/>
      <c r="D29" s="194"/>
      <c r="E29" s="203"/>
    </row>
    <row r="30" spans="1:5">
      <c r="A30" s="738"/>
      <c r="B30" s="739"/>
      <c r="C30" s="740"/>
      <c r="D30" s="204"/>
      <c r="E30" s="205"/>
    </row>
    <row r="31" spans="1:5">
      <c r="A31" s="741"/>
      <c r="B31" s="742"/>
      <c r="C31" s="743"/>
      <c r="D31" s="204"/>
      <c r="E31" s="205"/>
    </row>
    <row r="32" spans="1:5" ht="22.5" customHeight="1"/>
    <row r="33" spans="1:5">
      <c r="A33" s="191"/>
      <c r="B33" s="732"/>
      <c r="C33" s="732"/>
      <c r="D33" s="192"/>
      <c r="E33" s="192"/>
    </row>
    <row r="34" spans="1:5" ht="72" customHeight="1">
      <c r="A34" s="193"/>
      <c r="B34" s="736"/>
      <c r="C34" s="736"/>
      <c r="D34" s="194"/>
      <c r="E34" s="195"/>
    </row>
    <row r="35" spans="1:5" ht="5.65" customHeight="1">
      <c r="A35" s="196"/>
      <c r="B35" s="197"/>
      <c r="C35" s="196"/>
      <c r="D35" s="196"/>
      <c r="E35" s="196"/>
    </row>
    <row r="36" spans="1:5" ht="19.899999999999999" customHeight="1">
      <c r="A36" s="198"/>
      <c r="B36" s="198"/>
      <c r="C36" s="198"/>
      <c r="D36" s="737"/>
      <c r="E36" s="737"/>
    </row>
    <row r="37" spans="1:5" ht="28.5" customHeight="1">
      <c r="A37" s="199"/>
      <c r="B37" s="200"/>
      <c r="C37" s="201"/>
      <c r="D37" s="194"/>
      <c r="E37" s="203"/>
    </row>
    <row r="38" spans="1:5" ht="34.5" customHeight="1">
      <c r="A38" s="199"/>
      <c r="B38" s="200"/>
      <c r="C38" s="201"/>
      <c r="D38" s="194"/>
      <c r="E38" s="203"/>
    </row>
    <row r="39" spans="1:5" ht="28.5" customHeight="1">
      <c r="A39" s="199"/>
      <c r="B39" s="200"/>
      <c r="C39" s="201"/>
      <c r="D39" s="194"/>
      <c r="E39" s="203"/>
    </row>
    <row r="40" spans="1:5">
      <c r="A40" s="738"/>
      <c r="B40" s="739"/>
      <c r="C40" s="740"/>
      <c r="D40" s="204"/>
      <c r="E40" s="205"/>
    </row>
    <row r="41" spans="1:5">
      <c r="A41" s="741"/>
      <c r="B41" s="742"/>
      <c r="C41" s="743"/>
      <c r="D41" s="204"/>
      <c r="E41" s="205"/>
    </row>
    <row r="42" spans="1:5" ht="23.25" customHeight="1"/>
    <row r="43" spans="1:5">
      <c r="A43" s="191"/>
      <c r="B43" s="732"/>
      <c r="C43" s="732"/>
      <c r="D43" s="192"/>
      <c r="E43" s="192"/>
    </row>
    <row r="44" spans="1:5" ht="72" customHeight="1">
      <c r="A44" s="193"/>
      <c r="B44" s="736"/>
      <c r="C44" s="736"/>
      <c r="D44" s="194"/>
      <c r="E44" s="195"/>
    </row>
    <row r="45" spans="1:5" ht="5.65" customHeight="1">
      <c r="A45" s="196"/>
      <c r="B45" s="197"/>
      <c r="C45" s="196"/>
      <c r="D45" s="196"/>
      <c r="E45" s="196"/>
    </row>
    <row r="46" spans="1:5" ht="19.899999999999999" customHeight="1">
      <c r="A46" s="198"/>
      <c r="B46" s="198"/>
      <c r="C46" s="198"/>
      <c r="D46" s="737"/>
      <c r="E46" s="737"/>
    </row>
    <row r="47" spans="1:5" ht="28.5" customHeight="1">
      <c r="A47" s="199"/>
      <c r="B47" s="200"/>
      <c r="C47" s="201"/>
      <c r="D47" s="194"/>
      <c r="E47" s="203"/>
    </row>
    <row r="48" spans="1:5" ht="34.5" customHeight="1">
      <c r="A48" s="199"/>
      <c r="B48" s="200"/>
      <c r="C48" s="201"/>
      <c r="D48" s="194"/>
      <c r="E48" s="203"/>
    </row>
    <row r="49" spans="1:5" ht="28.5" customHeight="1">
      <c r="A49" s="199"/>
      <c r="B49" s="200"/>
      <c r="C49" s="201"/>
      <c r="D49" s="194"/>
      <c r="E49" s="203"/>
    </row>
    <row r="50" spans="1:5">
      <c r="A50" s="738"/>
      <c r="B50" s="739"/>
      <c r="C50" s="740"/>
      <c r="D50" s="204"/>
      <c r="E50" s="205"/>
    </row>
    <row r="51" spans="1:5">
      <c r="A51" s="741"/>
      <c r="B51" s="742"/>
      <c r="C51" s="743"/>
      <c r="D51" s="204"/>
      <c r="E51" s="205"/>
    </row>
    <row r="52" spans="1:5" ht="20.25" customHeight="1"/>
    <row r="53" spans="1:5">
      <c r="A53" s="191"/>
      <c r="B53" s="732"/>
      <c r="C53" s="732"/>
      <c r="D53" s="192"/>
      <c r="E53" s="192"/>
    </row>
    <row r="54" spans="1:5" ht="57" customHeight="1">
      <c r="A54" s="193"/>
      <c r="B54" s="736"/>
      <c r="C54" s="736"/>
      <c r="D54" s="194"/>
      <c r="E54" s="195"/>
    </row>
    <row r="55" spans="1:5" ht="5.65" customHeight="1">
      <c r="A55" s="196"/>
      <c r="B55" s="197"/>
      <c r="C55" s="196"/>
      <c r="D55" s="196"/>
      <c r="E55" s="196"/>
    </row>
    <row r="56" spans="1:5" ht="19.899999999999999" customHeight="1">
      <c r="A56" s="198"/>
      <c r="B56" s="198"/>
      <c r="C56" s="198"/>
      <c r="D56" s="737"/>
      <c r="E56" s="737"/>
    </row>
    <row r="57" spans="1:5" ht="28.5" customHeight="1">
      <c r="A57" s="199"/>
      <c r="B57" s="200"/>
      <c r="C57" s="201"/>
      <c r="D57" s="194"/>
      <c r="E57" s="203"/>
    </row>
    <row r="58" spans="1:5" ht="34.5" customHeight="1">
      <c r="A58" s="199"/>
      <c r="B58" s="200"/>
      <c r="C58" s="201"/>
      <c r="D58" s="194"/>
      <c r="E58" s="203"/>
    </row>
    <row r="59" spans="1:5" ht="28.5" customHeight="1">
      <c r="A59" s="199"/>
      <c r="B59" s="200"/>
      <c r="C59" s="201"/>
      <c r="D59" s="194"/>
      <c r="E59" s="203"/>
    </row>
    <row r="60" spans="1:5">
      <c r="A60" s="738"/>
      <c r="B60" s="739"/>
      <c r="C60" s="740"/>
      <c r="D60" s="204"/>
      <c r="E60" s="205"/>
    </row>
    <row r="61" spans="1:5">
      <c r="A61" s="741"/>
      <c r="B61" s="742"/>
      <c r="C61" s="743"/>
      <c r="D61" s="204"/>
      <c r="E61" s="205"/>
    </row>
    <row r="62" spans="1:5"/>
    <row r="63" spans="1:5"/>
    <row r="64" spans="1:5"/>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sheetData>
  <mergeCells count="20">
    <mergeCell ref="B53:C53"/>
    <mergeCell ref="B54:C54"/>
    <mergeCell ref="D56:E56"/>
    <mergeCell ref="A60:C61"/>
    <mergeCell ref="D26:E26"/>
    <mergeCell ref="B33:C33"/>
    <mergeCell ref="B34:C34"/>
    <mergeCell ref="D36:E36"/>
    <mergeCell ref="A30:C31"/>
    <mergeCell ref="B43:C43"/>
    <mergeCell ref="B44:C44"/>
    <mergeCell ref="D46:E46"/>
    <mergeCell ref="A50:C51"/>
    <mergeCell ref="A40:C41"/>
    <mergeCell ref="A1:E1"/>
    <mergeCell ref="B2:E2"/>
    <mergeCell ref="B12:E12"/>
    <mergeCell ref="B23:C23"/>
    <mergeCell ref="B24:C24"/>
    <mergeCell ref="D16:E16"/>
  </mergeCells>
  <dataValidations disablePrompts="1" count="1">
    <dataValidation type="list" errorStyle="warning" allowBlank="1" showInputMessage="1" showErrorMessage="1" error="Selecionar Referencial compatível" sqref="XEV2:XFD2 XEV12:XFD12">
      <formula1>DADOS</formula1>
    </dataValidation>
  </dataValidations>
  <printOptions horizontalCentered="1"/>
  <pageMargins left="0.39370078740157483" right="0.39370078740157483" top="0.59055118110236227" bottom="0.78740157480314965" header="0.39370078740157483" footer="0.39370078740157483"/>
  <pageSetup paperSize="9" fitToHeight="0" pageOrder="overThenDown" orientation="portrait" useFirstPageNumber="1" r:id="rId1"/>
  <headerFooter alignWithMargins="0">
    <oddFooter>&amp;R&amp;10Página &amp;P de &amp;N</oddFooter>
  </headerFooter>
  <rowBreaks count="1" manualBreakCount="1">
    <brk id="3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tabColor theme="0"/>
  </sheetPr>
  <dimension ref="A1:AMC15011"/>
  <sheetViews>
    <sheetView zoomScale="90" zoomScaleNormal="90" workbookViewId="0">
      <pane ySplit="2" topLeftCell="A6631" activePane="bottomLeft" state="frozen"/>
      <selection pane="bottomLeft" activeCell="A6650" sqref="A6650:XFD6650"/>
    </sheetView>
  </sheetViews>
  <sheetFormatPr defaultColWidth="0" defaultRowHeight="11.25" outlineLevelCol="1"/>
  <cols>
    <col min="1" max="1" width="18.75" style="259" customWidth="1"/>
    <col min="2" max="2" width="208.75" style="134" customWidth="1"/>
    <col min="3" max="3" width="9.5" style="135" customWidth="1"/>
    <col min="4" max="4" width="15.625" style="136" customWidth="1"/>
    <col min="5" max="5" width="13.375" style="14" hidden="1" customWidth="1"/>
    <col min="6" max="1013" width="8.375" style="13" hidden="1" customWidth="1"/>
    <col min="1014" max="1014" width="8.375" style="12" hidden="1" customWidth="1"/>
    <col min="1015" max="1016" width="0" style="12" hidden="1" customWidth="1"/>
    <col min="1017" max="1017" width="9" style="12" hidden="1" customWidth="1" outlineLevel="1"/>
    <col min="1018" max="16384" width="9" style="12" hidden="1"/>
  </cols>
  <sheetData>
    <row r="1" spans="1:1013" ht="21" customHeight="1">
      <c r="A1" s="137" t="s">
        <v>4339</v>
      </c>
      <c r="B1" s="131">
        <v>45748</v>
      </c>
      <c r="C1" s="269" t="s">
        <v>3272</v>
      </c>
      <c r="D1" s="269"/>
    </row>
    <row r="2" spans="1:1013" ht="21" customHeight="1">
      <c r="A2" s="258" t="s">
        <v>826</v>
      </c>
      <c r="B2" s="132" t="s">
        <v>673</v>
      </c>
      <c r="C2" s="132" t="s">
        <v>15</v>
      </c>
      <c r="D2" s="133" t="s">
        <v>819</v>
      </c>
    </row>
    <row r="3" spans="1:1013" ht="13.5">
      <c r="A3" s="180">
        <v>104658</v>
      </c>
      <c r="B3" s="180" t="s">
        <v>33151</v>
      </c>
      <c r="C3" s="180" t="s">
        <v>4</v>
      </c>
      <c r="D3" s="254">
        <v>169.97</v>
      </c>
      <c r="E3" s="254" t="s">
        <v>25330</v>
      </c>
      <c r="ALW3" s="12"/>
      <c r="ALX3" s="12"/>
      <c r="ALY3" s="12"/>
    </row>
    <row r="4" spans="1:1013" ht="13.5">
      <c r="A4" s="180">
        <v>105002</v>
      </c>
      <c r="B4" s="180" t="s">
        <v>33760</v>
      </c>
      <c r="C4" s="180" t="s">
        <v>2</v>
      </c>
      <c r="D4" s="254">
        <v>738.67</v>
      </c>
      <c r="E4" s="254" t="s">
        <v>25582</v>
      </c>
      <c r="ALW4" s="12"/>
      <c r="ALX4" s="12"/>
      <c r="ALY4" s="12"/>
    </row>
    <row r="5" spans="1:1013" ht="13.5">
      <c r="A5" s="180">
        <v>105004</v>
      </c>
      <c r="B5" s="180" t="s">
        <v>33761</v>
      </c>
      <c r="C5" s="180" t="s">
        <v>4</v>
      </c>
      <c r="D5" s="254">
        <v>125.71</v>
      </c>
      <c r="E5" s="254" t="s">
        <v>25416</v>
      </c>
      <c r="ALW5" s="12"/>
      <c r="ALX5" s="12"/>
      <c r="ALY5" s="12"/>
    </row>
    <row r="6" spans="1:1013" ht="13.5">
      <c r="A6" s="180">
        <v>105003</v>
      </c>
      <c r="B6" s="180" t="s">
        <v>33762</v>
      </c>
      <c r="C6" s="180" t="s">
        <v>2</v>
      </c>
      <c r="D6" s="254">
        <v>1237.6600000000001</v>
      </c>
      <c r="E6" s="254" t="s">
        <v>27324</v>
      </c>
      <c r="ALW6" s="12"/>
      <c r="ALX6" s="12"/>
      <c r="ALY6" s="12"/>
    </row>
    <row r="7" spans="1:1013" ht="13.5">
      <c r="A7" s="180">
        <v>105005</v>
      </c>
      <c r="B7" s="180" t="s">
        <v>33763</v>
      </c>
      <c r="C7" s="180" t="s">
        <v>4</v>
      </c>
      <c r="D7" s="254">
        <v>218.1</v>
      </c>
      <c r="E7" s="254" t="s">
        <v>25032</v>
      </c>
      <c r="ALW7" s="12"/>
      <c r="ALX7" s="12"/>
      <c r="ALY7" s="12"/>
    </row>
    <row r="8" spans="1:1013" ht="13.5">
      <c r="A8" s="180">
        <v>105006</v>
      </c>
      <c r="B8" s="180" t="s">
        <v>33764</v>
      </c>
      <c r="C8" s="180" t="s">
        <v>2</v>
      </c>
      <c r="D8" s="254">
        <v>0</v>
      </c>
      <c r="E8" s="254" t="s">
        <v>27325</v>
      </c>
      <c r="ALW8" s="12"/>
      <c r="ALX8" s="12"/>
      <c r="ALY8" s="12"/>
    </row>
    <row r="9" spans="1:1013" ht="13.5">
      <c r="A9" s="180">
        <v>104999</v>
      </c>
      <c r="B9" s="180" t="s">
        <v>33765</v>
      </c>
      <c r="C9" s="180" t="s">
        <v>2</v>
      </c>
      <c r="D9" s="254">
        <v>0</v>
      </c>
      <c r="E9" s="254" t="s">
        <v>24931</v>
      </c>
      <c r="ALW9" s="12"/>
      <c r="ALX9" s="12"/>
      <c r="ALY9" s="12"/>
    </row>
    <row r="10" spans="1:1013" ht="13.5">
      <c r="A10" s="180">
        <v>105000</v>
      </c>
      <c r="B10" s="180" t="s">
        <v>33250</v>
      </c>
      <c r="C10" s="180" t="s">
        <v>1</v>
      </c>
      <c r="D10" s="254">
        <v>1722.6</v>
      </c>
      <c r="E10" s="254" t="s">
        <v>24874</v>
      </c>
      <c r="ALW10" s="12"/>
      <c r="ALX10" s="12"/>
      <c r="ALY10" s="12"/>
    </row>
    <row r="11" spans="1:1013" ht="30" customHeight="1">
      <c r="A11" s="180">
        <v>105001</v>
      </c>
      <c r="B11" s="544" t="s">
        <v>33251</v>
      </c>
      <c r="C11" s="180" t="s">
        <v>1</v>
      </c>
      <c r="D11" s="254">
        <v>1760.01</v>
      </c>
      <c r="E11" s="254" t="s">
        <v>27326</v>
      </c>
      <c r="ALW11" s="12"/>
      <c r="ALX11" s="12"/>
      <c r="ALY11" s="12"/>
    </row>
    <row r="12" spans="1:1013" ht="13.5">
      <c r="A12" s="180">
        <v>89306</v>
      </c>
      <c r="B12" s="544" t="s">
        <v>24401</v>
      </c>
      <c r="C12" s="180" t="s">
        <v>4</v>
      </c>
      <c r="D12" s="254">
        <v>90.52</v>
      </c>
      <c r="E12" s="254" t="s">
        <v>27327</v>
      </c>
      <c r="ALW12" s="12"/>
      <c r="ALX12" s="12"/>
      <c r="ALY12" s="12"/>
    </row>
    <row r="13" spans="1:1013" ht="45" customHeight="1">
      <c r="A13" s="180">
        <v>89307</v>
      </c>
      <c r="B13" s="544" t="s">
        <v>24402</v>
      </c>
      <c r="C13" s="180" t="s">
        <v>4</v>
      </c>
      <c r="D13" s="254">
        <v>92.64</v>
      </c>
      <c r="E13" s="254" t="s">
        <v>27328</v>
      </c>
      <c r="ALW13" s="12"/>
      <c r="ALX13" s="12"/>
      <c r="ALY13" s="12"/>
    </row>
    <row r="14" spans="1:1013" ht="13.5">
      <c r="A14" s="180">
        <v>89290</v>
      </c>
      <c r="B14" s="544" t="s">
        <v>24397</v>
      </c>
      <c r="C14" s="180" t="s">
        <v>4</v>
      </c>
      <c r="D14" s="254">
        <v>72.290000000000006</v>
      </c>
      <c r="E14" s="254" t="s">
        <v>27329</v>
      </c>
      <c r="ALW14" s="12"/>
      <c r="ALX14" s="12"/>
      <c r="ALY14" s="12"/>
    </row>
    <row r="15" spans="1:1013" ht="13.5">
      <c r="A15" s="180">
        <v>89291</v>
      </c>
      <c r="B15" s="544" t="s">
        <v>24398</v>
      </c>
      <c r="C15" s="180" t="s">
        <v>4</v>
      </c>
      <c r="D15" s="254">
        <v>73.87</v>
      </c>
      <c r="E15" s="254" t="s">
        <v>27330</v>
      </c>
      <c r="ALW15" s="12"/>
      <c r="ALX15" s="12"/>
      <c r="ALY15" s="12"/>
    </row>
    <row r="16" spans="1:1013" ht="13.5">
      <c r="A16" s="180">
        <v>89298</v>
      </c>
      <c r="B16" s="544" t="s">
        <v>24399</v>
      </c>
      <c r="C16" s="180" t="s">
        <v>4</v>
      </c>
      <c r="D16" s="254">
        <v>75.67</v>
      </c>
      <c r="E16" s="254" t="s">
        <v>27331</v>
      </c>
      <c r="ALW16" s="12"/>
      <c r="ALX16" s="12"/>
      <c r="ALY16" s="12"/>
    </row>
    <row r="17" spans="1:1013" ht="13.5">
      <c r="A17" s="180">
        <v>89299</v>
      </c>
      <c r="B17" s="544" t="s">
        <v>24400</v>
      </c>
      <c r="C17" s="180" t="s">
        <v>4</v>
      </c>
      <c r="D17" s="254">
        <v>77.569999999999993</v>
      </c>
      <c r="E17" s="254" t="s">
        <v>27332</v>
      </c>
      <c r="ALW17" s="12"/>
      <c r="ALX17" s="12"/>
      <c r="ALY17" s="12"/>
    </row>
    <row r="18" spans="1:1013" ht="13.5">
      <c r="A18" s="180">
        <v>89282</v>
      </c>
      <c r="B18" s="544" t="s">
        <v>24395</v>
      </c>
      <c r="C18" s="180" t="s">
        <v>4</v>
      </c>
      <c r="D18" s="254">
        <v>62.89</v>
      </c>
      <c r="E18" s="254" t="s">
        <v>27333</v>
      </c>
      <c r="ALW18" s="12"/>
      <c r="ALX18" s="12"/>
      <c r="ALY18" s="12"/>
    </row>
    <row r="19" spans="1:1013" ht="13.5">
      <c r="A19" s="180">
        <v>89283</v>
      </c>
      <c r="B19" s="544" t="s">
        <v>24396</v>
      </c>
      <c r="C19" s="180" t="s">
        <v>4</v>
      </c>
      <c r="D19" s="254">
        <v>64.31</v>
      </c>
      <c r="E19" s="254" t="s">
        <v>27334</v>
      </c>
      <c r="ALW19" s="12"/>
      <c r="ALX19" s="12"/>
      <c r="ALY19" s="12"/>
    </row>
    <row r="20" spans="1:1013" ht="13.5">
      <c r="A20" s="180">
        <v>89480</v>
      </c>
      <c r="B20" s="180" t="s">
        <v>12193</v>
      </c>
      <c r="C20" s="180" t="s">
        <v>4</v>
      </c>
      <c r="D20" s="254">
        <v>165.73</v>
      </c>
      <c r="E20" s="254" t="s">
        <v>27335</v>
      </c>
      <c r="ALW20" s="12"/>
      <c r="ALX20" s="12"/>
      <c r="ALY20" s="12"/>
    </row>
    <row r="21" spans="1:1013" ht="13.5">
      <c r="A21" s="180">
        <v>89464</v>
      </c>
      <c r="B21" s="544" t="s">
        <v>25133</v>
      </c>
      <c r="C21" s="180" t="s">
        <v>4</v>
      </c>
      <c r="D21" s="254">
        <v>143.35</v>
      </c>
      <c r="E21" s="254" t="s">
        <v>25506</v>
      </c>
      <c r="ALW21" s="12"/>
      <c r="ALX21" s="12"/>
      <c r="ALY21" s="12"/>
    </row>
    <row r="22" spans="1:1013" ht="13.5">
      <c r="A22" s="180">
        <v>89478</v>
      </c>
      <c r="B22" s="180" t="s">
        <v>12192</v>
      </c>
      <c r="C22" s="180" t="s">
        <v>4</v>
      </c>
      <c r="D22" s="254">
        <v>143.69999999999999</v>
      </c>
      <c r="E22" s="254" t="s">
        <v>27336</v>
      </c>
      <c r="ALW22" s="12"/>
      <c r="ALX22" s="12"/>
      <c r="ALY22" s="12"/>
    </row>
    <row r="23" spans="1:1013" ht="13.5">
      <c r="A23" s="180">
        <v>89462</v>
      </c>
      <c r="B23" s="180" t="s">
        <v>12189</v>
      </c>
      <c r="C23" s="180" t="s">
        <v>4</v>
      </c>
      <c r="D23" s="254">
        <v>122.36</v>
      </c>
      <c r="E23" s="254" t="s">
        <v>27337</v>
      </c>
      <c r="ALW23" s="12"/>
      <c r="ALX23" s="12"/>
      <c r="ALY23" s="12"/>
    </row>
    <row r="24" spans="1:1013" ht="13.5">
      <c r="A24" s="180">
        <v>104444</v>
      </c>
      <c r="B24" s="180" t="s">
        <v>33766</v>
      </c>
      <c r="C24" s="180" t="s">
        <v>4</v>
      </c>
      <c r="D24" s="254">
        <v>0</v>
      </c>
      <c r="E24" s="254" t="s">
        <v>27338</v>
      </c>
      <c r="ALW24" s="12"/>
      <c r="ALX24" s="12"/>
      <c r="ALY24" s="12"/>
    </row>
    <row r="25" spans="1:1013" ht="13.5">
      <c r="A25" s="180">
        <v>104442</v>
      </c>
      <c r="B25" s="180" t="s">
        <v>33767</v>
      </c>
      <c r="C25" s="180" t="s">
        <v>4</v>
      </c>
      <c r="D25" s="254">
        <v>0</v>
      </c>
      <c r="E25" s="254" t="s">
        <v>27339</v>
      </c>
      <c r="ALW25" s="12"/>
      <c r="ALX25" s="12"/>
      <c r="ALY25" s="12"/>
    </row>
    <row r="26" spans="1:1013" ht="13.5">
      <c r="A26" s="180">
        <v>89472</v>
      </c>
      <c r="B26" s="180" t="s">
        <v>12191</v>
      </c>
      <c r="C26" s="180" t="s">
        <v>4</v>
      </c>
      <c r="D26" s="254">
        <v>125.22</v>
      </c>
      <c r="E26" s="254" t="s">
        <v>27340</v>
      </c>
      <c r="ALW26" s="12"/>
      <c r="ALX26" s="12"/>
      <c r="ALY26" s="12"/>
    </row>
    <row r="27" spans="1:1013" ht="13.5">
      <c r="A27" s="180">
        <v>89455</v>
      </c>
      <c r="B27" s="180" t="s">
        <v>12188</v>
      </c>
      <c r="C27" s="180" t="s">
        <v>4</v>
      </c>
      <c r="D27" s="254">
        <v>111.3</v>
      </c>
      <c r="E27" s="254" t="s">
        <v>27341</v>
      </c>
      <c r="ALW27" s="12"/>
      <c r="ALX27" s="12"/>
      <c r="ALY27" s="12"/>
    </row>
    <row r="28" spans="1:1013" ht="13.5">
      <c r="A28" s="180">
        <v>89470</v>
      </c>
      <c r="B28" s="180" t="s">
        <v>12190</v>
      </c>
      <c r="C28" s="180" t="s">
        <v>4</v>
      </c>
      <c r="D28" s="254">
        <v>105.03</v>
      </c>
      <c r="E28" s="254" t="s">
        <v>27342</v>
      </c>
      <c r="ALW28" s="12"/>
      <c r="ALX28" s="12"/>
      <c r="ALY28" s="12"/>
    </row>
    <row r="29" spans="1:1013" ht="13.5">
      <c r="A29" s="180">
        <v>89453</v>
      </c>
      <c r="B29" s="180" t="s">
        <v>12187</v>
      </c>
      <c r="C29" s="180" t="s">
        <v>4</v>
      </c>
      <c r="D29" s="254">
        <v>92.15</v>
      </c>
      <c r="E29" s="254" t="s">
        <v>27343</v>
      </c>
      <c r="ALW29" s="12"/>
      <c r="ALX29" s="12"/>
      <c r="ALY29" s="12"/>
    </row>
    <row r="30" spans="1:1013" ht="13.5">
      <c r="A30" s="180">
        <v>104443</v>
      </c>
      <c r="B30" s="180" t="s">
        <v>33768</v>
      </c>
      <c r="C30" s="180" t="s">
        <v>4</v>
      </c>
      <c r="D30" s="254">
        <v>0</v>
      </c>
      <c r="E30" s="254" t="s">
        <v>25597</v>
      </c>
      <c r="ALW30" s="12"/>
      <c r="ALX30" s="12"/>
      <c r="ALY30" s="12"/>
    </row>
    <row r="31" spans="1:1013" ht="13.5">
      <c r="A31" s="180">
        <v>104441</v>
      </c>
      <c r="B31" s="180" t="s">
        <v>33769</v>
      </c>
      <c r="C31" s="180" t="s">
        <v>4</v>
      </c>
      <c r="D31" s="254">
        <v>0</v>
      </c>
      <c r="E31" s="254" t="s">
        <v>27344</v>
      </c>
      <c r="ALW31" s="12"/>
      <c r="ALX31" s="12"/>
      <c r="ALY31" s="12"/>
    </row>
    <row r="32" spans="1:1013" ht="13.5">
      <c r="A32" s="180">
        <v>103354</v>
      </c>
      <c r="B32" s="180" t="s">
        <v>33770</v>
      </c>
      <c r="C32" s="180" t="s">
        <v>4</v>
      </c>
      <c r="D32" s="254">
        <v>88.53</v>
      </c>
      <c r="E32" s="254" t="s">
        <v>27345</v>
      </c>
      <c r="ALW32" s="12"/>
      <c r="ALX32" s="12"/>
      <c r="ALY32" s="12"/>
    </row>
    <row r="33" spans="1:1013" ht="13.5">
      <c r="A33" s="180">
        <v>103355</v>
      </c>
      <c r="B33" s="180" t="s">
        <v>33771</v>
      </c>
      <c r="C33" s="180" t="s">
        <v>4</v>
      </c>
      <c r="D33" s="254">
        <v>89.83</v>
      </c>
      <c r="E33" s="254" t="s">
        <v>27346</v>
      </c>
      <c r="ALW33" s="12"/>
      <c r="ALX33" s="12"/>
      <c r="ALY33" s="12"/>
    </row>
    <row r="34" spans="1:1013" ht="13.5">
      <c r="A34" s="180">
        <v>103330</v>
      </c>
      <c r="B34" s="180" t="s">
        <v>4466</v>
      </c>
      <c r="C34" s="180" t="s">
        <v>4</v>
      </c>
      <c r="D34" s="254">
        <v>80.459999999999994</v>
      </c>
      <c r="E34" s="254" t="s">
        <v>27347</v>
      </c>
      <c r="ALW34" s="12"/>
      <c r="ALX34" s="12"/>
      <c r="ALY34" s="12"/>
    </row>
    <row r="35" spans="1:1013" ht="13.5">
      <c r="A35" s="180">
        <v>103331</v>
      </c>
      <c r="B35" s="180" t="s">
        <v>4467</v>
      </c>
      <c r="C35" s="180" t="s">
        <v>4</v>
      </c>
      <c r="D35" s="254">
        <v>81.680000000000007</v>
      </c>
      <c r="E35" s="254" t="s">
        <v>27348</v>
      </c>
      <c r="ALW35" s="12"/>
      <c r="ALX35" s="12"/>
      <c r="ALY35" s="12"/>
    </row>
    <row r="36" spans="1:1013" ht="13.5">
      <c r="A36" s="180">
        <v>103358</v>
      </c>
      <c r="B36" s="180" t="s">
        <v>33772</v>
      </c>
      <c r="C36" s="180" t="s">
        <v>4</v>
      </c>
      <c r="D36" s="254">
        <v>67.12</v>
      </c>
      <c r="E36" s="254" t="s">
        <v>27349</v>
      </c>
      <c r="ALW36" s="12"/>
      <c r="ALX36" s="12"/>
      <c r="ALY36" s="12"/>
    </row>
    <row r="37" spans="1:1013" ht="13.5">
      <c r="A37" s="180">
        <v>103359</v>
      </c>
      <c r="B37" s="180" t="s">
        <v>33773</v>
      </c>
      <c r="C37" s="180" t="s">
        <v>4</v>
      </c>
      <c r="D37" s="254">
        <v>68.150000000000006</v>
      </c>
      <c r="E37" s="254" t="s">
        <v>27350</v>
      </c>
      <c r="ALW37" s="12"/>
      <c r="ALX37" s="12"/>
      <c r="ALY37" s="12"/>
    </row>
    <row r="38" spans="1:1013" ht="13.5">
      <c r="A38" s="180">
        <v>103366</v>
      </c>
      <c r="B38" s="180" t="s">
        <v>33774</v>
      </c>
      <c r="C38" s="180" t="s">
        <v>4</v>
      </c>
      <c r="D38" s="254">
        <v>57.19</v>
      </c>
      <c r="E38" s="254" t="s">
        <v>27351</v>
      </c>
      <c r="ALW38" s="12"/>
      <c r="ALX38" s="12"/>
      <c r="ALY38" s="12"/>
    </row>
    <row r="39" spans="1:1013" ht="13.5">
      <c r="A39" s="180">
        <v>103367</v>
      </c>
      <c r="B39" s="180" t="s">
        <v>33775</v>
      </c>
      <c r="C39" s="180" t="s">
        <v>4</v>
      </c>
      <c r="D39" s="254">
        <v>58.12</v>
      </c>
      <c r="E39" s="254" t="s">
        <v>27352</v>
      </c>
      <c r="ALW39" s="12"/>
      <c r="ALX39" s="12"/>
      <c r="ALY39" s="12"/>
    </row>
    <row r="40" spans="1:1013" ht="13.5">
      <c r="A40" s="180">
        <v>103360</v>
      </c>
      <c r="B40" s="180" t="s">
        <v>33776</v>
      </c>
      <c r="C40" s="180" t="s">
        <v>4</v>
      </c>
      <c r="D40" s="254">
        <v>78.739999999999995</v>
      </c>
      <c r="E40" s="254" t="s">
        <v>27353</v>
      </c>
      <c r="ALW40" s="12"/>
      <c r="ALX40" s="12"/>
      <c r="ALY40" s="12"/>
    </row>
    <row r="41" spans="1:1013" ht="13.5">
      <c r="A41" s="180">
        <v>103361</v>
      </c>
      <c r="B41" s="180" t="s">
        <v>33777</v>
      </c>
      <c r="C41" s="180" t="s">
        <v>4</v>
      </c>
      <c r="D41" s="254">
        <v>80.05</v>
      </c>
      <c r="E41" s="254" t="s">
        <v>27354</v>
      </c>
      <c r="ALW41" s="12"/>
      <c r="ALX41" s="12"/>
      <c r="ALY41" s="12"/>
    </row>
    <row r="42" spans="1:1013" ht="13.5">
      <c r="A42" s="180">
        <v>103368</v>
      </c>
      <c r="B42" s="180" t="s">
        <v>33778</v>
      </c>
      <c r="C42" s="180" t="s">
        <v>4</v>
      </c>
      <c r="D42" s="254">
        <v>65.44</v>
      </c>
      <c r="E42" s="254" t="s">
        <v>25425</v>
      </c>
      <c r="ALW42" s="12"/>
      <c r="ALX42" s="12"/>
      <c r="ALY42" s="12"/>
    </row>
    <row r="43" spans="1:1013" ht="13.5">
      <c r="A43" s="180">
        <v>103369</v>
      </c>
      <c r="B43" s="180" t="s">
        <v>33779</v>
      </c>
      <c r="C43" s="180" t="s">
        <v>4</v>
      </c>
      <c r="D43" s="254">
        <v>66.62</v>
      </c>
      <c r="E43" s="254" t="s">
        <v>25398</v>
      </c>
      <c r="ALW43" s="12"/>
      <c r="ALX43" s="12"/>
      <c r="ALY43" s="12"/>
    </row>
    <row r="44" spans="1:1013" ht="13.5">
      <c r="A44" s="180">
        <v>103334</v>
      </c>
      <c r="B44" s="180" t="s">
        <v>4470</v>
      </c>
      <c r="C44" s="180" t="s">
        <v>4</v>
      </c>
      <c r="D44" s="254">
        <v>145.78</v>
      </c>
      <c r="E44" s="254" t="s">
        <v>27355</v>
      </c>
      <c r="ALW44" s="12"/>
      <c r="ALX44" s="12"/>
      <c r="ALY44" s="12"/>
    </row>
    <row r="45" spans="1:1013" ht="13.5">
      <c r="A45" s="180">
        <v>103335</v>
      </c>
      <c r="B45" s="180" t="s">
        <v>4471</v>
      </c>
      <c r="C45" s="180" t="s">
        <v>4</v>
      </c>
      <c r="D45" s="254">
        <v>148.06</v>
      </c>
      <c r="E45" s="254" t="s">
        <v>27356</v>
      </c>
      <c r="ALW45" s="12"/>
      <c r="ALX45" s="12"/>
      <c r="ALY45" s="12"/>
    </row>
    <row r="46" spans="1:1013" ht="13.5">
      <c r="A46" s="180">
        <v>103362</v>
      </c>
      <c r="B46" s="180" t="s">
        <v>33780</v>
      </c>
      <c r="C46" s="180" t="s">
        <v>4</v>
      </c>
      <c r="D46" s="254">
        <v>94.44</v>
      </c>
      <c r="E46" s="254" t="s">
        <v>27357</v>
      </c>
      <c r="ALW46" s="12"/>
      <c r="ALX46" s="12"/>
      <c r="ALY46" s="12"/>
    </row>
    <row r="47" spans="1:1013" ht="13.5">
      <c r="A47" s="180">
        <v>103363</v>
      </c>
      <c r="B47" s="180" t="s">
        <v>33781</v>
      </c>
      <c r="C47" s="180" t="s">
        <v>4</v>
      </c>
      <c r="D47" s="254">
        <v>95.91</v>
      </c>
      <c r="E47" s="254" t="s">
        <v>25349</v>
      </c>
      <c r="ALW47" s="12"/>
      <c r="ALX47" s="12"/>
      <c r="ALY47" s="12"/>
    </row>
    <row r="48" spans="1:1013" ht="13.5">
      <c r="A48" s="180">
        <v>103370</v>
      </c>
      <c r="B48" s="180" t="s">
        <v>33782</v>
      </c>
      <c r="C48" s="180" t="s">
        <v>4</v>
      </c>
      <c r="D48" s="254">
        <v>81.09</v>
      </c>
      <c r="E48" s="254" t="s">
        <v>27358</v>
      </c>
      <c r="ALW48" s="12"/>
      <c r="ALX48" s="12"/>
      <c r="ALY48" s="12"/>
    </row>
    <row r="49" spans="1:1013" ht="13.5">
      <c r="A49" s="180">
        <v>103371</v>
      </c>
      <c r="B49" s="180" t="s">
        <v>33783</v>
      </c>
      <c r="C49" s="180" t="s">
        <v>4</v>
      </c>
      <c r="D49" s="254">
        <v>82.42</v>
      </c>
      <c r="E49" s="254" t="s">
        <v>27359</v>
      </c>
      <c r="ALW49" s="12"/>
      <c r="ALX49" s="12"/>
      <c r="ALY49" s="12"/>
    </row>
    <row r="50" spans="1:1013" ht="13.5">
      <c r="A50" s="180">
        <v>103332</v>
      </c>
      <c r="B50" s="180" t="s">
        <v>4468</v>
      </c>
      <c r="C50" s="180" t="s">
        <v>4</v>
      </c>
      <c r="D50" s="254">
        <v>124.57</v>
      </c>
      <c r="E50" s="254" t="s">
        <v>25782</v>
      </c>
      <c r="ALW50" s="12"/>
      <c r="ALX50" s="12"/>
      <c r="ALY50" s="12"/>
    </row>
    <row r="51" spans="1:1013" ht="13.5">
      <c r="A51" s="180">
        <v>103333</v>
      </c>
      <c r="B51" s="180" t="s">
        <v>4469</v>
      </c>
      <c r="C51" s="180" t="s">
        <v>4</v>
      </c>
      <c r="D51" s="254">
        <v>125.88</v>
      </c>
      <c r="E51" s="254" t="s">
        <v>27360</v>
      </c>
      <c r="ALW51" s="12"/>
      <c r="ALX51" s="12"/>
      <c r="ALY51" s="12"/>
    </row>
    <row r="52" spans="1:1013" ht="13.5">
      <c r="A52" s="180">
        <v>103352</v>
      </c>
      <c r="B52" s="180" t="s">
        <v>33784</v>
      </c>
      <c r="C52" s="180" t="s">
        <v>4</v>
      </c>
      <c r="D52" s="254">
        <v>105.37</v>
      </c>
      <c r="E52" s="254" t="s">
        <v>27361</v>
      </c>
      <c r="ALW52" s="12"/>
      <c r="ALX52" s="12"/>
      <c r="ALY52" s="12"/>
    </row>
    <row r="53" spans="1:1013" ht="13.5">
      <c r="A53" s="180">
        <v>103353</v>
      </c>
      <c r="B53" s="180" t="s">
        <v>33785</v>
      </c>
      <c r="C53" s="180" t="s">
        <v>4</v>
      </c>
      <c r="D53" s="254">
        <v>106.57</v>
      </c>
      <c r="E53" s="254" t="s">
        <v>27362</v>
      </c>
      <c r="ALW53" s="12"/>
      <c r="ALX53" s="12"/>
      <c r="ALY53" s="12"/>
    </row>
    <row r="54" spans="1:1013" ht="13.5">
      <c r="A54" s="180">
        <v>103328</v>
      </c>
      <c r="B54" s="180" t="s">
        <v>4464</v>
      </c>
      <c r="C54" s="180" t="s">
        <v>4</v>
      </c>
      <c r="D54" s="254">
        <v>95.68</v>
      </c>
      <c r="E54" s="254" t="s">
        <v>27363</v>
      </c>
      <c r="ALW54" s="12"/>
      <c r="ALX54" s="12"/>
      <c r="ALY54" s="12"/>
    </row>
    <row r="55" spans="1:1013" ht="13.5">
      <c r="A55" s="180">
        <v>103329</v>
      </c>
      <c r="B55" s="180" t="s">
        <v>4465</v>
      </c>
      <c r="C55" s="180" t="s">
        <v>4</v>
      </c>
      <c r="D55" s="254">
        <v>96.81</v>
      </c>
      <c r="E55" s="254" t="s">
        <v>27364</v>
      </c>
      <c r="ALW55" s="12"/>
      <c r="ALX55" s="12"/>
      <c r="ALY55" s="12"/>
    </row>
    <row r="56" spans="1:1013" ht="13.5">
      <c r="A56" s="180">
        <v>103356</v>
      </c>
      <c r="B56" s="180" t="s">
        <v>4474</v>
      </c>
      <c r="C56" s="180" t="s">
        <v>4</v>
      </c>
      <c r="D56" s="254">
        <v>57.6</v>
      </c>
      <c r="E56" s="254" t="s">
        <v>27365</v>
      </c>
      <c r="ALW56" s="12"/>
      <c r="ALX56" s="12"/>
      <c r="ALY56" s="12"/>
    </row>
    <row r="57" spans="1:1013" ht="13.5">
      <c r="A57" s="180">
        <v>103357</v>
      </c>
      <c r="B57" s="180" t="s">
        <v>4475</v>
      </c>
      <c r="C57" s="180" t="s">
        <v>4</v>
      </c>
      <c r="D57" s="254">
        <v>58.55</v>
      </c>
      <c r="E57" s="254" t="s">
        <v>27366</v>
      </c>
      <c r="ALW57" s="12"/>
      <c r="ALX57" s="12"/>
      <c r="ALY57" s="12"/>
    </row>
    <row r="58" spans="1:1013" ht="13.5">
      <c r="A58" s="180">
        <v>103364</v>
      </c>
      <c r="B58" s="180" t="s">
        <v>33786</v>
      </c>
      <c r="C58" s="180" t="s">
        <v>4</v>
      </c>
      <c r="D58" s="254">
        <v>47.29</v>
      </c>
      <c r="E58" s="254" t="s">
        <v>27367</v>
      </c>
      <c r="ALW58" s="12"/>
      <c r="ALX58" s="12"/>
      <c r="ALY58" s="12"/>
    </row>
    <row r="59" spans="1:1013" ht="13.5">
      <c r="A59" s="180">
        <v>103365</v>
      </c>
      <c r="B59" s="180" t="s">
        <v>33787</v>
      </c>
      <c r="C59" s="180" t="s">
        <v>4</v>
      </c>
      <c r="D59" s="254">
        <v>47.92</v>
      </c>
      <c r="E59" s="254" t="s">
        <v>27368</v>
      </c>
      <c r="ALW59" s="12"/>
      <c r="ALX59" s="12"/>
      <c r="ALY59" s="12"/>
    </row>
    <row r="60" spans="1:1013" ht="13.5">
      <c r="A60" s="180">
        <v>103350</v>
      </c>
      <c r="B60" s="180" t="s">
        <v>4472</v>
      </c>
      <c r="C60" s="180" t="s">
        <v>4</v>
      </c>
      <c r="D60" s="254">
        <v>177.59</v>
      </c>
      <c r="E60" s="254" t="s">
        <v>27369</v>
      </c>
      <c r="ALW60" s="12"/>
      <c r="ALX60" s="12"/>
      <c r="ALY60" s="12"/>
    </row>
    <row r="61" spans="1:1013" ht="13.5">
      <c r="A61" s="180">
        <v>103351</v>
      </c>
      <c r="B61" s="180" t="s">
        <v>4473</v>
      </c>
      <c r="C61" s="180" t="s">
        <v>4</v>
      </c>
      <c r="D61" s="254">
        <v>179.26</v>
      </c>
      <c r="E61" s="254" t="s">
        <v>27370</v>
      </c>
      <c r="ALW61" s="12"/>
      <c r="ALX61" s="12"/>
      <c r="ALY61" s="12"/>
    </row>
    <row r="62" spans="1:1013" ht="13.5">
      <c r="A62" s="180">
        <v>103344</v>
      </c>
      <c r="B62" s="180" t="s">
        <v>33788</v>
      </c>
      <c r="C62" s="180" t="s">
        <v>4</v>
      </c>
      <c r="D62" s="254">
        <v>76.58</v>
      </c>
      <c r="E62" s="254" t="s">
        <v>27371</v>
      </c>
      <c r="ALW62" s="12"/>
      <c r="ALX62" s="12"/>
      <c r="ALY62" s="12"/>
    </row>
    <row r="63" spans="1:1013" ht="13.5">
      <c r="A63" s="180">
        <v>103345</v>
      </c>
      <c r="B63" s="180" t="s">
        <v>33789</v>
      </c>
      <c r="C63" s="180" t="s">
        <v>4</v>
      </c>
      <c r="D63" s="254">
        <v>78.099999999999994</v>
      </c>
      <c r="E63" s="254" t="s">
        <v>27372</v>
      </c>
      <c r="ALW63" s="12"/>
      <c r="ALX63" s="12"/>
      <c r="ALY63" s="12"/>
    </row>
    <row r="64" spans="1:1013" ht="13.5">
      <c r="A64" s="180">
        <v>103348</v>
      </c>
      <c r="B64" s="180" t="s">
        <v>33790</v>
      </c>
      <c r="C64" s="180" t="s">
        <v>4</v>
      </c>
      <c r="D64" s="254">
        <v>63.68</v>
      </c>
      <c r="E64" s="254" t="s">
        <v>27373</v>
      </c>
      <c r="ALW64" s="12"/>
      <c r="ALX64" s="12"/>
      <c r="ALY64" s="12"/>
    </row>
    <row r="65" spans="1:1013" ht="13.5">
      <c r="A65" s="180">
        <v>103349</v>
      </c>
      <c r="B65" s="180" t="s">
        <v>33791</v>
      </c>
      <c r="C65" s="180" t="s">
        <v>4</v>
      </c>
      <c r="D65" s="254">
        <v>65.06</v>
      </c>
      <c r="E65" s="254" t="s">
        <v>27374</v>
      </c>
      <c r="ALW65" s="12"/>
      <c r="ALX65" s="12"/>
      <c r="ALY65" s="12"/>
    </row>
    <row r="66" spans="1:1013" ht="13.5">
      <c r="A66" s="180">
        <v>103346</v>
      </c>
      <c r="B66" s="180" t="s">
        <v>33792</v>
      </c>
      <c r="C66" s="180" t="s">
        <v>4</v>
      </c>
      <c r="D66" s="254">
        <v>86.2</v>
      </c>
      <c r="E66" s="254" t="s">
        <v>27375</v>
      </c>
      <c r="ALW66" s="12"/>
      <c r="ALX66" s="12"/>
      <c r="ALY66" s="12"/>
    </row>
    <row r="67" spans="1:1013" ht="13.5">
      <c r="A67" s="180">
        <v>103347</v>
      </c>
      <c r="B67" s="180" t="s">
        <v>33793</v>
      </c>
      <c r="C67" s="180" t="s">
        <v>4</v>
      </c>
      <c r="D67" s="254">
        <v>87.82</v>
      </c>
      <c r="E67" s="254" t="s">
        <v>27376</v>
      </c>
      <c r="ALW67" s="12"/>
      <c r="ALX67" s="12"/>
      <c r="ALY67" s="12"/>
    </row>
    <row r="68" spans="1:1013" ht="13.5">
      <c r="A68" s="180">
        <v>103324</v>
      </c>
      <c r="B68" s="180" t="s">
        <v>4460</v>
      </c>
      <c r="C68" s="180" t="s">
        <v>4</v>
      </c>
      <c r="D68" s="254">
        <v>72.47</v>
      </c>
      <c r="E68" s="254" t="s">
        <v>27377</v>
      </c>
      <c r="ALW68" s="12"/>
      <c r="ALX68" s="12"/>
      <c r="ALY68" s="12"/>
    </row>
    <row r="69" spans="1:1013" ht="13.5">
      <c r="A69" s="180">
        <v>103325</v>
      </c>
      <c r="B69" s="180" t="s">
        <v>4461</v>
      </c>
      <c r="C69" s="180" t="s">
        <v>4</v>
      </c>
      <c r="D69" s="254">
        <v>73.94</v>
      </c>
      <c r="E69" s="254" t="s">
        <v>27378</v>
      </c>
      <c r="ALW69" s="12"/>
      <c r="ALX69" s="12"/>
      <c r="ALY69" s="12"/>
    </row>
    <row r="70" spans="1:1013" ht="13.5">
      <c r="A70" s="180">
        <v>103326</v>
      </c>
      <c r="B70" s="180" t="s">
        <v>4462</v>
      </c>
      <c r="C70" s="180" t="s">
        <v>4</v>
      </c>
      <c r="D70" s="254">
        <v>85.31</v>
      </c>
      <c r="E70" s="254" t="s">
        <v>27379</v>
      </c>
      <c r="ALW70" s="12"/>
      <c r="ALX70" s="12"/>
      <c r="ALY70" s="12"/>
    </row>
    <row r="71" spans="1:1013" ht="13.5">
      <c r="A71" s="180">
        <v>103327</v>
      </c>
      <c r="B71" s="180" t="s">
        <v>4463</v>
      </c>
      <c r="C71" s="180" t="s">
        <v>4</v>
      </c>
      <c r="D71" s="254">
        <v>87.02</v>
      </c>
      <c r="E71" s="254" t="s">
        <v>27380</v>
      </c>
      <c r="ALW71" s="12"/>
      <c r="ALX71" s="12"/>
      <c r="ALY71" s="12"/>
    </row>
    <row r="72" spans="1:1013" ht="13.5">
      <c r="A72" s="180">
        <v>103322</v>
      </c>
      <c r="B72" s="180" t="s">
        <v>4458</v>
      </c>
      <c r="C72" s="180" t="s">
        <v>4</v>
      </c>
      <c r="D72" s="254">
        <v>53.32</v>
      </c>
      <c r="E72" s="254" t="s">
        <v>27381</v>
      </c>
      <c r="ALW72" s="12"/>
      <c r="ALX72" s="12"/>
      <c r="ALY72" s="12"/>
    </row>
    <row r="73" spans="1:1013" ht="13.5">
      <c r="A73" s="180">
        <v>103323</v>
      </c>
      <c r="B73" s="180" t="s">
        <v>4459</v>
      </c>
      <c r="C73" s="180" t="s">
        <v>4</v>
      </c>
      <c r="D73" s="254">
        <v>54.62</v>
      </c>
      <c r="E73" s="254" t="s">
        <v>27382</v>
      </c>
      <c r="ALW73" s="12"/>
      <c r="ALX73" s="12"/>
      <c r="ALY73" s="12"/>
    </row>
    <row r="74" spans="1:1013" ht="13.5">
      <c r="A74" s="180">
        <v>103338</v>
      </c>
      <c r="B74" s="180" t="s">
        <v>33794</v>
      </c>
      <c r="C74" s="180" t="s">
        <v>4</v>
      </c>
      <c r="D74" s="254">
        <v>122.27</v>
      </c>
      <c r="E74" s="254" t="s">
        <v>25750</v>
      </c>
      <c r="ALW74" s="12"/>
      <c r="ALX74" s="12"/>
      <c r="ALY74" s="12"/>
    </row>
    <row r="75" spans="1:1013" ht="13.5">
      <c r="A75" s="180">
        <v>103339</v>
      </c>
      <c r="B75" s="180" t="s">
        <v>33795</v>
      </c>
      <c r="C75" s="180" t="s">
        <v>4</v>
      </c>
      <c r="D75" s="254">
        <v>123.53</v>
      </c>
      <c r="E75" s="254" t="s">
        <v>27383</v>
      </c>
      <c r="ALW75" s="12"/>
      <c r="ALX75" s="12"/>
      <c r="ALY75" s="12"/>
    </row>
    <row r="76" spans="1:1013" ht="13.5">
      <c r="A76" s="180">
        <v>103340</v>
      </c>
      <c r="B76" s="180" t="s">
        <v>33796</v>
      </c>
      <c r="C76" s="180" t="s">
        <v>4</v>
      </c>
      <c r="D76" s="254">
        <v>147.6</v>
      </c>
      <c r="E76" s="254" t="s">
        <v>27384</v>
      </c>
      <c r="ALW76" s="12"/>
      <c r="ALX76" s="12"/>
      <c r="ALY76" s="12"/>
    </row>
    <row r="77" spans="1:1013" ht="13.5">
      <c r="A77" s="180">
        <v>103341</v>
      </c>
      <c r="B77" s="180" t="s">
        <v>33797</v>
      </c>
      <c r="C77" s="180" t="s">
        <v>4</v>
      </c>
      <c r="D77" s="254">
        <v>149.19</v>
      </c>
      <c r="E77" s="254" t="s">
        <v>27385</v>
      </c>
      <c r="ALW77" s="12"/>
      <c r="ALX77" s="12"/>
      <c r="ALY77" s="12"/>
    </row>
    <row r="78" spans="1:1013" ht="13.5">
      <c r="A78" s="180">
        <v>103336</v>
      </c>
      <c r="B78" s="180" t="s">
        <v>33798</v>
      </c>
      <c r="C78" s="180" t="s">
        <v>4</v>
      </c>
      <c r="D78" s="254">
        <v>92.77</v>
      </c>
      <c r="E78" s="254" t="s">
        <v>27386</v>
      </c>
      <c r="ALW78" s="12"/>
      <c r="ALX78" s="12"/>
      <c r="ALY78" s="12"/>
    </row>
    <row r="79" spans="1:1013" ht="13.5">
      <c r="A79" s="180">
        <v>103337</v>
      </c>
      <c r="B79" s="180" t="s">
        <v>33799</v>
      </c>
      <c r="C79" s="180" t="s">
        <v>4</v>
      </c>
      <c r="D79" s="254">
        <v>93.85</v>
      </c>
      <c r="E79" s="254" t="s">
        <v>24743</v>
      </c>
      <c r="ALW79" s="12"/>
      <c r="ALX79" s="12"/>
      <c r="ALY79" s="12"/>
    </row>
    <row r="80" spans="1:1013" ht="13.5">
      <c r="A80" s="180">
        <v>103342</v>
      </c>
      <c r="B80" s="180" t="s">
        <v>33800</v>
      </c>
      <c r="C80" s="180" t="s">
        <v>4</v>
      </c>
      <c r="D80" s="254">
        <v>124.38</v>
      </c>
      <c r="E80" s="254" t="s">
        <v>24489</v>
      </c>
      <c r="ALW80" s="12"/>
      <c r="ALX80" s="12"/>
      <c r="ALY80" s="12"/>
    </row>
    <row r="81" spans="1:1013" ht="13.5">
      <c r="A81" s="180">
        <v>103343</v>
      </c>
      <c r="B81" s="180" t="s">
        <v>33801</v>
      </c>
      <c r="C81" s="180" t="s">
        <v>4</v>
      </c>
      <c r="D81" s="254">
        <v>125.78</v>
      </c>
      <c r="E81" s="254" t="s">
        <v>24928</v>
      </c>
      <c r="ALW81" s="12"/>
      <c r="ALX81" s="12"/>
      <c r="ALY81" s="12"/>
    </row>
    <row r="82" spans="1:1013" ht="13.5">
      <c r="A82" s="180">
        <v>103318</v>
      </c>
      <c r="B82" s="180" t="s">
        <v>33802</v>
      </c>
      <c r="C82" s="180" t="s">
        <v>4</v>
      </c>
      <c r="D82" s="254">
        <v>106.69</v>
      </c>
      <c r="E82" s="254" t="s">
        <v>25072</v>
      </c>
      <c r="ALW82" s="12"/>
      <c r="ALX82" s="12"/>
      <c r="ALY82" s="12"/>
    </row>
    <row r="83" spans="1:1013" ht="13.5">
      <c r="A83" s="180">
        <v>103319</v>
      </c>
      <c r="B83" s="180" t="s">
        <v>4480</v>
      </c>
      <c r="C83" s="180" t="s">
        <v>4</v>
      </c>
      <c r="D83" s="254">
        <v>107.95</v>
      </c>
      <c r="E83" s="254" t="s">
        <v>27387</v>
      </c>
      <c r="ALW83" s="12"/>
      <c r="ALX83" s="12"/>
      <c r="ALY83" s="12"/>
    </row>
    <row r="84" spans="1:1013" ht="13.5">
      <c r="A84" s="180">
        <v>103320</v>
      </c>
      <c r="B84" s="180" t="s">
        <v>4481</v>
      </c>
      <c r="C84" s="180" t="s">
        <v>4</v>
      </c>
      <c r="D84" s="254">
        <v>128.04</v>
      </c>
      <c r="E84" s="254" t="s">
        <v>24707</v>
      </c>
      <c r="ALW84" s="12"/>
      <c r="ALX84" s="12"/>
      <c r="ALY84" s="12"/>
    </row>
    <row r="85" spans="1:1013" ht="13.5">
      <c r="A85" s="180">
        <v>103321</v>
      </c>
      <c r="B85" s="180" t="s">
        <v>4482</v>
      </c>
      <c r="C85" s="180" t="s">
        <v>4</v>
      </c>
      <c r="D85" s="254">
        <v>129.63</v>
      </c>
      <c r="E85" s="254" t="s">
        <v>27388</v>
      </c>
      <c r="ALW85" s="12"/>
      <c r="ALX85" s="12"/>
      <c r="ALY85" s="12"/>
    </row>
    <row r="86" spans="1:1013" ht="13.5">
      <c r="A86" s="180">
        <v>103316</v>
      </c>
      <c r="B86" s="180" t="s">
        <v>4478</v>
      </c>
      <c r="C86" s="180" t="s">
        <v>4</v>
      </c>
      <c r="D86" s="254">
        <v>82.03</v>
      </c>
      <c r="E86" s="254" t="s">
        <v>25251</v>
      </c>
      <c r="ALW86" s="12"/>
      <c r="ALX86" s="12"/>
      <c r="ALY86" s="12"/>
    </row>
    <row r="87" spans="1:1013" ht="13.5">
      <c r="A87" s="180">
        <v>103317</v>
      </c>
      <c r="B87" s="180" t="s">
        <v>4479</v>
      </c>
      <c r="C87" s="180" t="s">
        <v>4</v>
      </c>
      <c r="D87" s="254">
        <v>83.11</v>
      </c>
      <c r="E87" s="254" t="s">
        <v>25745</v>
      </c>
      <c r="ALW87" s="12"/>
      <c r="ALX87" s="12"/>
      <c r="ALY87" s="12"/>
    </row>
    <row r="88" spans="1:1013" ht="13.5">
      <c r="A88" s="180">
        <v>101166</v>
      </c>
      <c r="B88" s="180" t="s">
        <v>2396</v>
      </c>
      <c r="C88" s="180" t="s">
        <v>7</v>
      </c>
      <c r="D88" s="254">
        <v>624.84</v>
      </c>
      <c r="E88" s="254" t="s">
        <v>24617</v>
      </c>
      <c r="ALW88" s="12"/>
      <c r="ALX88" s="12"/>
      <c r="ALY88" s="12"/>
    </row>
    <row r="89" spans="1:1013" ht="13.5">
      <c r="A89" s="180">
        <v>101165</v>
      </c>
      <c r="B89" s="180" t="s">
        <v>2395</v>
      </c>
      <c r="C89" s="180" t="s">
        <v>7</v>
      </c>
      <c r="D89" s="254">
        <v>1057.52</v>
      </c>
      <c r="E89" s="254" t="s">
        <v>25781</v>
      </c>
      <c r="ALW89" s="12"/>
      <c r="ALX89" s="12"/>
      <c r="ALY89" s="12"/>
    </row>
    <row r="90" spans="1:1013" ht="13.5">
      <c r="A90" s="180">
        <v>101163</v>
      </c>
      <c r="B90" s="180" t="s">
        <v>2405</v>
      </c>
      <c r="C90" s="180" t="s">
        <v>4</v>
      </c>
      <c r="D90" s="254">
        <v>831.38</v>
      </c>
      <c r="E90" s="254" t="s">
        <v>25448</v>
      </c>
      <c r="ALW90" s="12"/>
      <c r="ALX90" s="12"/>
      <c r="ALY90" s="12"/>
    </row>
    <row r="91" spans="1:1013" ht="13.5">
      <c r="A91" s="180">
        <v>101164</v>
      </c>
      <c r="B91" s="180" t="s">
        <v>2406</v>
      </c>
      <c r="C91" s="180" t="s">
        <v>4</v>
      </c>
      <c r="D91" s="254">
        <v>843.22</v>
      </c>
      <c r="E91" s="254" t="s">
        <v>25604</v>
      </c>
      <c r="ALW91" s="12"/>
      <c r="ALX91" s="12"/>
      <c r="ALY91" s="12"/>
    </row>
    <row r="92" spans="1:1013" ht="13.5">
      <c r="A92" s="180">
        <v>101162</v>
      </c>
      <c r="B92" s="180" t="s">
        <v>2403</v>
      </c>
      <c r="C92" s="180" t="s">
        <v>4</v>
      </c>
      <c r="D92" s="254">
        <v>148.65</v>
      </c>
      <c r="E92" s="254" t="s">
        <v>24994</v>
      </c>
      <c r="ALW92" s="12"/>
      <c r="ALX92" s="12"/>
      <c r="ALY92" s="12"/>
    </row>
    <row r="93" spans="1:1013" ht="13.5">
      <c r="A93" s="180">
        <v>101161</v>
      </c>
      <c r="B93" s="180" t="s">
        <v>2404</v>
      </c>
      <c r="C93" s="180" t="s">
        <v>4</v>
      </c>
      <c r="D93" s="254">
        <v>242.44</v>
      </c>
      <c r="E93" s="254" t="s">
        <v>27389</v>
      </c>
      <c r="ALW93" s="12"/>
      <c r="ALX93" s="12"/>
      <c r="ALY93" s="12"/>
    </row>
    <row r="94" spans="1:1013" ht="13.5">
      <c r="A94" s="180">
        <v>101160</v>
      </c>
      <c r="B94" s="180" t="s">
        <v>33803</v>
      </c>
      <c r="C94" s="180" t="s">
        <v>4</v>
      </c>
      <c r="D94" s="254">
        <v>0</v>
      </c>
      <c r="E94" s="254" t="s">
        <v>25232</v>
      </c>
      <c r="ALW94" s="12"/>
      <c r="ALX94" s="12"/>
      <c r="ALY94" s="12"/>
    </row>
    <row r="95" spans="1:1013" ht="13.5">
      <c r="A95" s="180">
        <v>101159</v>
      </c>
      <c r="B95" s="180" t="s">
        <v>2402</v>
      </c>
      <c r="C95" s="180" t="s">
        <v>4</v>
      </c>
      <c r="D95" s="254">
        <v>132.78</v>
      </c>
      <c r="E95" s="254" t="s">
        <v>27390</v>
      </c>
      <c r="ALW95" s="12"/>
      <c r="ALX95" s="12"/>
      <c r="ALY95" s="12"/>
    </row>
    <row r="96" spans="1:1013" ht="13.5">
      <c r="A96" s="180">
        <v>101154</v>
      </c>
      <c r="B96" s="180" t="s">
        <v>2407</v>
      </c>
      <c r="C96" s="180" t="s">
        <v>4</v>
      </c>
      <c r="D96" s="254">
        <v>146.71</v>
      </c>
      <c r="E96" s="254" t="s">
        <v>24777</v>
      </c>
      <c r="ALW96" s="12"/>
      <c r="ALX96" s="12"/>
      <c r="ALY96" s="12"/>
    </row>
    <row r="97" spans="1:1013" ht="13.5">
      <c r="A97" s="180">
        <v>101155</v>
      </c>
      <c r="B97" s="180" t="s">
        <v>2408</v>
      </c>
      <c r="C97" s="180" t="s">
        <v>4</v>
      </c>
      <c r="D97" s="460">
        <v>206.51</v>
      </c>
      <c r="E97" s="254" t="s">
        <v>27391</v>
      </c>
      <c r="ALW97" s="12"/>
      <c r="ALX97" s="12"/>
      <c r="ALY97" s="12"/>
    </row>
    <row r="98" spans="1:1013" ht="13.5">
      <c r="A98" s="180">
        <v>101156</v>
      </c>
      <c r="B98" s="180" t="s">
        <v>2409</v>
      </c>
      <c r="C98" s="180" t="s">
        <v>4</v>
      </c>
      <c r="D98" s="254">
        <v>303.70999999999998</v>
      </c>
      <c r="E98" s="254" t="s">
        <v>25514</v>
      </c>
      <c r="ALW98" s="12"/>
      <c r="ALX98" s="12"/>
      <c r="ALY98" s="12"/>
    </row>
    <row r="99" spans="1:1013" ht="13.5">
      <c r="A99" s="180">
        <v>101158</v>
      </c>
      <c r="B99" s="180" t="s">
        <v>4477</v>
      </c>
      <c r="C99" s="180" t="s">
        <v>4</v>
      </c>
      <c r="D99" s="254">
        <v>84.28</v>
      </c>
      <c r="E99" s="254" t="s">
        <v>27392</v>
      </c>
      <c r="ALW99" s="12"/>
      <c r="ALX99" s="12"/>
      <c r="ALY99" s="12"/>
    </row>
    <row r="100" spans="1:1013" ht="13.5">
      <c r="A100" s="180">
        <v>101157</v>
      </c>
      <c r="B100" s="180" t="s">
        <v>4476</v>
      </c>
      <c r="C100" s="180" t="s">
        <v>4</v>
      </c>
      <c r="D100" s="460">
        <v>64.88</v>
      </c>
      <c r="E100" s="254" t="s">
        <v>27393</v>
      </c>
      <c r="ALW100" s="12"/>
      <c r="ALX100" s="12"/>
      <c r="ALY100" s="12"/>
    </row>
    <row r="101" spans="1:1013" ht="13.5">
      <c r="A101" s="180">
        <v>87382</v>
      </c>
      <c r="B101" s="180" t="s">
        <v>1983</v>
      </c>
      <c r="C101" s="180" t="s">
        <v>7</v>
      </c>
      <c r="D101" s="254">
        <v>1584.89</v>
      </c>
      <c r="E101" s="254" t="s">
        <v>27394</v>
      </c>
      <c r="ALW101" s="12"/>
      <c r="ALX101" s="12"/>
      <c r="ALY101" s="12"/>
    </row>
    <row r="102" spans="1:1013" ht="13.5">
      <c r="A102" s="180">
        <v>87383</v>
      </c>
      <c r="B102" s="180" t="s">
        <v>1984</v>
      </c>
      <c r="C102" s="180" t="s">
        <v>7</v>
      </c>
      <c r="D102" s="460">
        <v>1568.32</v>
      </c>
      <c r="E102" s="254" t="s">
        <v>27395</v>
      </c>
      <c r="ALW102" s="12"/>
      <c r="ALX102" s="12"/>
      <c r="ALY102" s="12"/>
    </row>
    <row r="103" spans="1:1013" ht="13.5">
      <c r="A103" s="180">
        <v>87384</v>
      </c>
      <c r="B103" s="180" t="s">
        <v>1985</v>
      </c>
      <c r="C103" s="180" t="s">
        <v>7</v>
      </c>
      <c r="D103" s="254">
        <v>1546.46</v>
      </c>
      <c r="E103" s="254" t="s">
        <v>25665</v>
      </c>
      <c r="ALW103" s="12"/>
      <c r="ALX103" s="12"/>
      <c r="ALY103" s="12"/>
    </row>
    <row r="104" spans="1:1013" ht="13.5">
      <c r="A104" s="180">
        <v>87398</v>
      </c>
      <c r="B104" s="180" t="s">
        <v>1998</v>
      </c>
      <c r="C104" s="180" t="s">
        <v>7</v>
      </c>
      <c r="D104" s="254">
        <v>1791.34</v>
      </c>
      <c r="E104" s="254" t="s">
        <v>27396</v>
      </c>
      <c r="ALW104" s="12"/>
      <c r="ALX104" s="12"/>
      <c r="ALY104" s="12"/>
    </row>
    <row r="105" spans="1:1013" ht="13.5">
      <c r="A105" s="180">
        <v>87395</v>
      </c>
      <c r="B105" s="180" t="s">
        <v>1995</v>
      </c>
      <c r="C105" s="180" t="s">
        <v>7</v>
      </c>
      <c r="D105" s="254">
        <v>3069.53</v>
      </c>
      <c r="E105" s="254" t="s">
        <v>27397</v>
      </c>
      <c r="ALW105" s="12"/>
      <c r="ALX105" s="12"/>
      <c r="ALY105" s="12"/>
    </row>
    <row r="106" spans="1:1013" ht="13.5">
      <c r="A106" s="180">
        <v>87396</v>
      </c>
      <c r="B106" s="180" t="s">
        <v>1996</v>
      </c>
      <c r="C106" s="180" t="s">
        <v>7</v>
      </c>
      <c r="D106" s="254">
        <v>3072.66</v>
      </c>
      <c r="E106" s="254" t="s">
        <v>27398</v>
      </c>
      <c r="ALW106" s="12"/>
      <c r="ALX106" s="12"/>
      <c r="ALY106" s="12"/>
    </row>
    <row r="107" spans="1:1013" ht="13.5">
      <c r="A107" s="180">
        <v>87397</v>
      </c>
      <c r="B107" s="180" t="s">
        <v>1997</v>
      </c>
      <c r="C107" s="180" t="s">
        <v>7</v>
      </c>
      <c r="D107" s="254">
        <v>3074</v>
      </c>
      <c r="E107" s="254" t="s">
        <v>25796</v>
      </c>
      <c r="ALW107" s="12"/>
      <c r="ALX107" s="12"/>
      <c r="ALY107" s="12"/>
    </row>
    <row r="108" spans="1:1013" ht="13.5">
      <c r="A108" s="180">
        <v>87402</v>
      </c>
      <c r="B108" s="180" t="s">
        <v>2001</v>
      </c>
      <c r="C108" s="180" t="s">
        <v>7</v>
      </c>
      <c r="D108" s="254">
        <v>3330.14</v>
      </c>
      <c r="E108" s="254" t="s">
        <v>24601</v>
      </c>
      <c r="ALW108" s="12"/>
      <c r="ALX108" s="12"/>
      <c r="ALY108" s="12"/>
    </row>
    <row r="109" spans="1:1013" ht="13.5">
      <c r="A109" s="180">
        <v>87391</v>
      </c>
      <c r="B109" s="180" t="s">
        <v>1992</v>
      </c>
      <c r="C109" s="180" t="s">
        <v>7</v>
      </c>
      <c r="D109" s="254">
        <v>4809.45</v>
      </c>
      <c r="E109" s="254" t="s">
        <v>24500</v>
      </c>
      <c r="ALW109" s="12"/>
      <c r="ALX109" s="12"/>
      <c r="ALY109" s="12"/>
    </row>
    <row r="110" spans="1:1013" ht="13.5">
      <c r="A110" s="180">
        <v>87393</v>
      </c>
      <c r="B110" s="180" t="s">
        <v>1993</v>
      </c>
      <c r="C110" s="180" t="s">
        <v>7</v>
      </c>
      <c r="D110" s="254">
        <v>4835.96</v>
      </c>
      <c r="E110" s="254" t="s">
        <v>25255</v>
      </c>
      <c r="ALW110" s="12"/>
      <c r="ALX110" s="12"/>
      <c r="ALY110" s="12"/>
    </row>
    <row r="111" spans="1:1013" ht="13.5">
      <c r="A111" s="180">
        <v>87394</v>
      </c>
      <c r="B111" s="180" t="s">
        <v>1994</v>
      </c>
      <c r="C111" s="180" t="s">
        <v>7</v>
      </c>
      <c r="D111" s="254">
        <v>4859.62</v>
      </c>
      <c r="E111" s="254" t="s">
        <v>27399</v>
      </c>
      <c r="ALW111" s="12"/>
      <c r="ALX111" s="12"/>
      <c r="ALY111" s="12"/>
    </row>
    <row r="112" spans="1:1013" ht="13.5">
      <c r="A112" s="180">
        <v>87401</v>
      </c>
      <c r="B112" s="180" t="s">
        <v>2000</v>
      </c>
      <c r="C112" s="180" t="s">
        <v>7</v>
      </c>
      <c r="D112" s="254">
        <v>5105.6899999999996</v>
      </c>
      <c r="E112" s="254" t="s">
        <v>27400</v>
      </c>
      <c r="ALW112" s="12"/>
      <c r="ALX112" s="12"/>
      <c r="ALY112" s="12"/>
    </row>
    <row r="113" spans="1:1013" ht="13.5">
      <c r="A113" s="180">
        <v>87407</v>
      </c>
      <c r="B113" s="180" t="s">
        <v>2003</v>
      </c>
      <c r="C113" s="180" t="s">
        <v>7</v>
      </c>
      <c r="D113" s="254">
        <v>1614.57</v>
      </c>
      <c r="E113" s="254" t="s">
        <v>27401</v>
      </c>
      <c r="ALW113" s="12"/>
      <c r="ALX113" s="12"/>
      <c r="ALY113" s="12"/>
    </row>
    <row r="114" spans="1:1013" ht="13.5">
      <c r="A114" s="180">
        <v>87408</v>
      </c>
      <c r="B114" s="180" t="s">
        <v>33804</v>
      </c>
      <c r="C114" s="180" t="s">
        <v>7</v>
      </c>
      <c r="D114" s="254">
        <v>1589.22</v>
      </c>
      <c r="E114" s="254" t="s">
        <v>27402</v>
      </c>
      <c r="ALW114" s="12"/>
      <c r="ALX114" s="12"/>
      <c r="ALY114" s="12"/>
    </row>
    <row r="115" spans="1:1013" ht="13.5">
      <c r="A115" s="180">
        <v>87404</v>
      </c>
      <c r="B115" s="180" t="s">
        <v>2002</v>
      </c>
      <c r="C115" s="180" t="s">
        <v>7</v>
      </c>
      <c r="D115" s="254">
        <v>4515.6499999999996</v>
      </c>
      <c r="E115" s="254" t="s">
        <v>27403</v>
      </c>
      <c r="ALW115" s="12"/>
      <c r="ALX115" s="12"/>
      <c r="ALY115" s="12"/>
    </row>
    <row r="116" spans="1:1013" ht="13.5">
      <c r="A116" s="180">
        <v>87405</v>
      </c>
      <c r="B116" s="180" t="s">
        <v>33805</v>
      </c>
      <c r="C116" s="180" t="s">
        <v>7</v>
      </c>
      <c r="D116" s="254">
        <v>4503.8900000000003</v>
      </c>
      <c r="E116" s="254" t="s">
        <v>27404</v>
      </c>
      <c r="ALW116" s="12"/>
      <c r="ALX116" s="12"/>
      <c r="ALY116" s="12"/>
    </row>
    <row r="117" spans="1:1013" ht="13.5">
      <c r="A117" s="180">
        <v>87388</v>
      </c>
      <c r="B117" s="180" t="s">
        <v>1989</v>
      </c>
      <c r="C117" s="180" t="s">
        <v>7</v>
      </c>
      <c r="D117" s="254">
        <v>4320.8500000000004</v>
      </c>
      <c r="E117" s="254" t="s">
        <v>27405</v>
      </c>
      <c r="ALW117" s="12"/>
      <c r="ALX117" s="12"/>
      <c r="ALY117" s="12"/>
    </row>
    <row r="118" spans="1:1013" ht="13.5">
      <c r="A118" s="180">
        <v>87389</v>
      </c>
      <c r="B118" s="180" t="s">
        <v>1990</v>
      </c>
      <c r="C118" s="180" t="s">
        <v>7</v>
      </c>
      <c r="D118" s="254">
        <v>4322.8900000000003</v>
      </c>
      <c r="E118" s="254" t="s">
        <v>27406</v>
      </c>
      <c r="ALW118" s="12"/>
      <c r="ALX118" s="12"/>
      <c r="ALY118" s="12"/>
    </row>
    <row r="119" spans="1:1013" ht="13.5">
      <c r="A119" s="180">
        <v>87390</v>
      </c>
      <c r="B119" s="180" t="s">
        <v>1991</v>
      </c>
      <c r="C119" s="180" t="s">
        <v>7</v>
      </c>
      <c r="D119" s="254">
        <v>4329.7</v>
      </c>
      <c r="E119" s="254" t="s">
        <v>27407</v>
      </c>
      <c r="ALW119" s="12"/>
      <c r="ALX119" s="12"/>
      <c r="ALY119" s="12"/>
    </row>
    <row r="120" spans="1:1013" ht="13.5">
      <c r="A120" s="180">
        <v>87385</v>
      </c>
      <c r="B120" s="180" t="s">
        <v>1986</v>
      </c>
      <c r="C120" s="180" t="s">
        <v>7</v>
      </c>
      <c r="D120" s="254">
        <v>1846.27</v>
      </c>
      <c r="E120" s="254" t="s">
        <v>25332</v>
      </c>
      <c r="ALW120" s="12"/>
      <c r="ALX120" s="12"/>
      <c r="ALY120" s="12"/>
    </row>
    <row r="121" spans="1:1013" ht="13.5">
      <c r="A121" s="180">
        <v>87386</v>
      </c>
      <c r="B121" s="180" t="s">
        <v>1987</v>
      </c>
      <c r="C121" s="180" t="s">
        <v>7</v>
      </c>
      <c r="D121" s="254">
        <v>1820.74</v>
      </c>
      <c r="E121" s="254" t="s">
        <v>27408</v>
      </c>
      <c r="ALW121" s="12"/>
      <c r="ALX121" s="12"/>
      <c r="ALY121" s="12"/>
    </row>
    <row r="122" spans="1:1013" ht="13.5">
      <c r="A122" s="180">
        <v>87387</v>
      </c>
      <c r="B122" s="180" t="s">
        <v>1988</v>
      </c>
      <c r="C122" s="180" t="s">
        <v>7</v>
      </c>
      <c r="D122" s="254">
        <v>1799.18</v>
      </c>
      <c r="E122" s="254" t="s">
        <v>24850</v>
      </c>
      <c r="ALW122" s="12"/>
      <c r="ALX122" s="12"/>
      <c r="ALY122" s="12"/>
    </row>
    <row r="123" spans="1:1013" ht="13.5">
      <c r="A123" s="180">
        <v>87399</v>
      </c>
      <c r="B123" s="180" t="s">
        <v>1999</v>
      </c>
      <c r="C123" s="180" t="s">
        <v>7</v>
      </c>
      <c r="D123" s="254">
        <v>2050.2199999999998</v>
      </c>
      <c r="E123" s="254" t="s">
        <v>27409</v>
      </c>
      <c r="ALW123" s="12"/>
      <c r="ALX123" s="12"/>
      <c r="ALY123" s="12"/>
    </row>
    <row r="124" spans="1:1013" ht="13.5">
      <c r="A124" s="180">
        <v>88627</v>
      </c>
      <c r="B124" s="180" t="s">
        <v>2006</v>
      </c>
      <c r="C124" s="180" t="s">
        <v>7</v>
      </c>
      <c r="D124" s="254">
        <v>631.71</v>
      </c>
      <c r="E124" s="254" t="s">
        <v>25428</v>
      </c>
      <c r="ALW124" s="12"/>
      <c r="ALX124" s="12"/>
      <c r="ALY124" s="12"/>
    </row>
    <row r="125" spans="1:1013" ht="13.5">
      <c r="A125" s="180">
        <v>100463</v>
      </c>
      <c r="B125" s="180" t="s">
        <v>33806</v>
      </c>
      <c r="C125" s="180" t="s">
        <v>7</v>
      </c>
      <c r="D125" s="254">
        <v>0</v>
      </c>
      <c r="E125" s="254" t="s">
        <v>27410</v>
      </c>
      <c r="ALW125" s="12"/>
      <c r="ALX125" s="12"/>
      <c r="ALY125" s="12"/>
    </row>
    <row r="126" spans="1:1013" ht="13.5">
      <c r="A126" s="180">
        <v>88626</v>
      </c>
      <c r="B126" s="180" t="s">
        <v>2005</v>
      </c>
      <c r="C126" s="180" t="s">
        <v>7</v>
      </c>
      <c r="D126" s="254">
        <v>537.95000000000005</v>
      </c>
      <c r="E126" s="254" t="s">
        <v>25418</v>
      </c>
      <c r="ALW126" s="12"/>
      <c r="ALX126" s="12"/>
      <c r="ALY126" s="12"/>
    </row>
    <row r="127" spans="1:1013" ht="13.5">
      <c r="A127" s="180">
        <v>100488</v>
      </c>
      <c r="B127" s="180" t="s">
        <v>2028</v>
      </c>
      <c r="C127" s="180" t="s">
        <v>7</v>
      </c>
      <c r="D127" s="254">
        <v>517.45000000000005</v>
      </c>
      <c r="E127" s="254" t="s">
        <v>27411</v>
      </c>
      <c r="ALW127" s="12"/>
      <c r="ALX127" s="12"/>
      <c r="ALY127" s="12"/>
    </row>
    <row r="128" spans="1:1013" ht="13.5">
      <c r="A128" s="180">
        <v>100464</v>
      </c>
      <c r="B128" s="180" t="s">
        <v>33807</v>
      </c>
      <c r="C128" s="180" t="s">
        <v>7</v>
      </c>
      <c r="D128" s="254">
        <v>578.79</v>
      </c>
      <c r="E128" s="254" t="s">
        <v>27412</v>
      </c>
      <c r="ALW128" s="12"/>
      <c r="ALX128" s="12"/>
      <c r="ALY128" s="12"/>
    </row>
    <row r="129" spans="1:1013" ht="13.5">
      <c r="A129" s="180">
        <v>100465</v>
      </c>
      <c r="B129" s="180" t="s">
        <v>33808</v>
      </c>
      <c r="C129" s="180" t="s">
        <v>7</v>
      </c>
      <c r="D129" s="254">
        <v>522.08000000000004</v>
      </c>
      <c r="E129" s="254" t="s">
        <v>27413</v>
      </c>
      <c r="ALW129" s="12"/>
      <c r="ALX129" s="12"/>
      <c r="ALY129" s="12"/>
    </row>
    <row r="130" spans="1:1013" ht="13.5">
      <c r="A130" s="180">
        <v>100466</v>
      </c>
      <c r="B130" s="180" t="s">
        <v>33809</v>
      </c>
      <c r="C130" s="180" t="s">
        <v>7</v>
      </c>
      <c r="D130" s="254">
        <v>490.18</v>
      </c>
      <c r="E130" s="254" t="s">
        <v>25522</v>
      </c>
      <c r="ALW130" s="12"/>
      <c r="ALX130" s="12"/>
      <c r="ALY130" s="12"/>
    </row>
    <row r="131" spans="1:1013" ht="13.5">
      <c r="A131" s="180">
        <v>87368</v>
      </c>
      <c r="B131" s="180" t="s">
        <v>1969</v>
      </c>
      <c r="C131" s="180" t="s">
        <v>7</v>
      </c>
      <c r="D131" s="254">
        <v>693.1</v>
      </c>
      <c r="E131" s="254" t="s">
        <v>27414</v>
      </c>
      <c r="ALW131" s="12"/>
      <c r="ALX131" s="12"/>
      <c r="ALY131" s="12"/>
    </row>
    <row r="132" spans="1:1013" ht="13.5">
      <c r="A132" s="180">
        <v>100450</v>
      </c>
      <c r="B132" s="180" t="s">
        <v>33810</v>
      </c>
      <c r="C132" s="180" t="s">
        <v>7</v>
      </c>
      <c r="D132" s="254">
        <v>0</v>
      </c>
      <c r="E132" s="254" t="s">
        <v>25451</v>
      </c>
      <c r="ALW132" s="12"/>
      <c r="ALX132" s="12"/>
      <c r="ALY132" s="12"/>
    </row>
    <row r="133" spans="1:1013" ht="13.5">
      <c r="A133" s="180">
        <v>87289</v>
      </c>
      <c r="B133" s="180" t="s">
        <v>1902</v>
      </c>
      <c r="C133" s="180" t="s">
        <v>7</v>
      </c>
      <c r="D133" s="254">
        <v>574.92999999999995</v>
      </c>
      <c r="E133" s="254" t="s">
        <v>27415</v>
      </c>
      <c r="ALW133" s="12"/>
      <c r="ALX133" s="12"/>
      <c r="ALY133" s="12"/>
    </row>
    <row r="134" spans="1:1013" ht="13.5">
      <c r="A134" s="180">
        <v>87290</v>
      </c>
      <c r="B134" s="180" t="s">
        <v>1903</v>
      </c>
      <c r="C134" s="180" t="s">
        <v>7</v>
      </c>
      <c r="D134" s="254">
        <v>552.86</v>
      </c>
      <c r="E134" s="254" t="s">
        <v>24954</v>
      </c>
      <c r="ALW134" s="12"/>
      <c r="ALX134" s="12"/>
      <c r="ALY134" s="12"/>
    </row>
    <row r="135" spans="1:1013" ht="13.5">
      <c r="A135" s="180">
        <v>87333</v>
      </c>
      <c r="B135" s="180" t="s">
        <v>1934</v>
      </c>
      <c r="C135" s="180" t="s">
        <v>7</v>
      </c>
      <c r="D135" s="254">
        <v>584.55999999999995</v>
      </c>
      <c r="E135" s="254" t="s">
        <v>27416</v>
      </c>
      <c r="ALW135" s="12"/>
      <c r="ALX135" s="12"/>
      <c r="ALY135" s="12"/>
    </row>
    <row r="136" spans="1:1013" ht="13.5">
      <c r="A136" s="180">
        <v>87334</v>
      </c>
      <c r="B136" s="180" t="s">
        <v>1935</v>
      </c>
      <c r="C136" s="180" t="s">
        <v>7</v>
      </c>
      <c r="D136" s="254">
        <v>526.33000000000004</v>
      </c>
      <c r="E136" s="254" t="s">
        <v>27417</v>
      </c>
      <c r="ALW136" s="12"/>
      <c r="ALX136" s="12"/>
      <c r="ALY136" s="12"/>
    </row>
    <row r="137" spans="1:1013" ht="13.5">
      <c r="A137" s="180">
        <v>105515</v>
      </c>
      <c r="B137" s="180" t="s">
        <v>33811</v>
      </c>
      <c r="C137" s="180" t="s">
        <v>7</v>
      </c>
      <c r="D137" s="254">
        <v>768.84</v>
      </c>
      <c r="E137" s="254" t="s">
        <v>27418</v>
      </c>
      <c r="ALW137" s="12"/>
      <c r="ALX137" s="12"/>
      <c r="ALY137" s="12"/>
    </row>
    <row r="138" spans="1:1013" ht="13.5">
      <c r="A138" s="180">
        <v>87367</v>
      </c>
      <c r="B138" s="180" t="s">
        <v>1968</v>
      </c>
      <c r="C138" s="180" t="s">
        <v>7</v>
      </c>
      <c r="D138" s="254">
        <v>697.48</v>
      </c>
      <c r="E138" s="254" t="s">
        <v>27419</v>
      </c>
      <c r="ALW138" s="12"/>
      <c r="ALX138" s="12"/>
      <c r="ALY138" s="12"/>
    </row>
    <row r="139" spans="1:1013" ht="13.5">
      <c r="A139" s="180">
        <v>100449</v>
      </c>
      <c r="B139" s="180" t="s">
        <v>33812</v>
      </c>
      <c r="C139" s="180" t="s">
        <v>7</v>
      </c>
      <c r="D139" s="254">
        <v>0</v>
      </c>
      <c r="E139" s="254" t="s">
        <v>27420</v>
      </c>
      <c r="ALW139" s="12"/>
      <c r="ALX139" s="12"/>
      <c r="ALY139" s="12"/>
    </row>
    <row r="140" spans="1:1013" ht="13.5">
      <c r="A140" s="180">
        <v>87286</v>
      </c>
      <c r="B140" s="180" t="s">
        <v>1900</v>
      </c>
      <c r="C140" s="180" t="s">
        <v>7</v>
      </c>
      <c r="D140" s="254">
        <v>587.13</v>
      </c>
      <c r="E140" s="254" t="s">
        <v>27421</v>
      </c>
      <c r="ALW140" s="12"/>
      <c r="ALX140" s="12"/>
      <c r="ALY140" s="12"/>
    </row>
    <row r="141" spans="1:1013" ht="13.5">
      <c r="A141" s="180">
        <v>87287</v>
      </c>
      <c r="B141" s="180" t="s">
        <v>1901</v>
      </c>
      <c r="C141" s="180" t="s">
        <v>7</v>
      </c>
      <c r="D141" s="254">
        <v>550.39</v>
      </c>
      <c r="E141" s="254" t="s">
        <v>27422</v>
      </c>
      <c r="ALW141" s="12"/>
      <c r="ALX141" s="12"/>
      <c r="ALY141" s="12"/>
    </row>
    <row r="142" spans="1:1013" ht="13.5">
      <c r="A142" s="180">
        <v>87331</v>
      </c>
      <c r="B142" s="180" t="s">
        <v>1932</v>
      </c>
      <c r="C142" s="180" t="s">
        <v>7</v>
      </c>
      <c r="D142" s="254">
        <v>619.64</v>
      </c>
      <c r="E142" s="254" t="s">
        <v>27423</v>
      </c>
      <c r="ALW142" s="12"/>
      <c r="ALX142" s="12"/>
      <c r="ALY142" s="12"/>
    </row>
    <row r="143" spans="1:1013" ht="13.5">
      <c r="A143" s="180">
        <v>87332</v>
      </c>
      <c r="B143" s="180" t="s">
        <v>1933</v>
      </c>
      <c r="C143" s="180" t="s">
        <v>7</v>
      </c>
      <c r="D143" s="254">
        <v>526.42999999999995</v>
      </c>
      <c r="E143" s="254" t="s">
        <v>27424</v>
      </c>
      <c r="ALW143" s="12"/>
      <c r="ALX143" s="12"/>
      <c r="ALY143" s="12"/>
    </row>
    <row r="144" spans="1:1013" ht="13.5">
      <c r="A144" s="180">
        <v>87369</v>
      </c>
      <c r="B144" s="180" t="s">
        <v>1970</v>
      </c>
      <c r="C144" s="180" t="s">
        <v>7</v>
      </c>
      <c r="D144" s="254">
        <v>716.47</v>
      </c>
      <c r="E144" s="254" t="s">
        <v>25363</v>
      </c>
      <c r="ALW144" s="12"/>
      <c r="ALX144" s="12"/>
      <c r="ALY144" s="12"/>
    </row>
    <row r="145" spans="1:1013" ht="13.5">
      <c r="A145" s="180">
        <v>100451</v>
      </c>
      <c r="B145" s="180" t="s">
        <v>33813</v>
      </c>
      <c r="C145" s="180" t="s">
        <v>7</v>
      </c>
      <c r="D145" s="254">
        <v>0</v>
      </c>
      <c r="E145" s="254" t="s">
        <v>27425</v>
      </c>
      <c r="ALW145" s="12"/>
      <c r="ALX145" s="12"/>
      <c r="ALY145" s="12"/>
    </row>
    <row r="146" spans="1:1013" ht="13.5">
      <c r="A146" s="180">
        <v>87292</v>
      </c>
      <c r="B146" s="180" t="s">
        <v>1904</v>
      </c>
      <c r="C146" s="180" t="s">
        <v>7</v>
      </c>
      <c r="D146" s="254">
        <v>592.25</v>
      </c>
      <c r="E146" s="254" t="s">
        <v>27426</v>
      </c>
      <c r="ALW146" s="12"/>
      <c r="ALX146" s="12"/>
      <c r="ALY146" s="12"/>
    </row>
    <row r="147" spans="1:1013" ht="13.5">
      <c r="A147" s="180">
        <v>87335</v>
      </c>
      <c r="B147" s="180" t="s">
        <v>1936</v>
      </c>
      <c r="C147" s="180" t="s">
        <v>7</v>
      </c>
      <c r="D147" s="254">
        <v>573.15</v>
      </c>
      <c r="E147" s="254" t="s">
        <v>27427</v>
      </c>
      <c r="ALW147" s="12"/>
      <c r="ALX147" s="12"/>
      <c r="ALY147" s="12"/>
    </row>
    <row r="148" spans="1:1013" ht="13.5">
      <c r="A148" s="180">
        <v>87336</v>
      </c>
      <c r="B148" s="180" t="s">
        <v>1937</v>
      </c>
      <c r="C148" s="180" t="s">
        <v>7</v>
      </c>
      <c r="D148" s="254">
        <v>550.37</v>
      </c>
      <c r="E148" s="254" t="s">
        <v>25734</v>
      </c>
      <c r="ALW148" s="12"/>
      <c r="ALX148" s="12"/>
      <c r="ALY148" s="12"/>
    </row>
    <row r="149" spans="1:1013" ht="13.5">
      <c r="A149" s="180">
        <v>87370</v>
      </c>
      <c r="B149" s="180" t="s">
        <v>1971</v>
      </c>
      <c r="C149" s="180" t="s">
        <v>7</v>
      </c>
      <c r="D149" s="254">
        <v>690.77</v>
      </c>
      <c r="E149" s="254" t="s">
        <v>27428</v>
      </c>
      <c r="ALW149" s="12"/>
      <c r="ALX149" s="12"/>
      <c r="ALY149" s="12"/>
    </row>
    <row r="150" spans="1:1013" ht="13.5">
      <c r="A150" s="180">
        <v>100452</v>
      </c>
      <c r="B150" s="180" t="s">
        <v>33814</v>
      </c>
      <c r="C150" s="180" t="s">
        <v>7</v>
      </c>
      <c r="D150" s="254">
        <v>0</v>
      </c>
      <c r="E150" s="254" t="s">
        <v>27429</v>
      </c>
      <c r="ALW150" s="12"/>
      <c r="ALX150" s="12"/>
      <c r="ALY150" s="12"/>
    </row>
    <row r="151" spans="1:1013" ht="13.5">
      <c r="A151" s="180">
        <v>88715</v>
      </c>
      <c r="B151" s="180" t="s">
        <v>2010</v>
      </c>
      <c r="C151" s="180" t="s">
        <v>7</v>
      </c>
      <c r="D151" s="254">
        <v>557.14</v>
      </c>
      <c r="E151" s="254" t="s">
        <v>27430</v>
      </c>
      <c r="ALW151" s="12"/>
      <c r="ALX151" s="12"/>
      <c r="ALY151" s="12"/>
    </row>
    <row r="152" spans="1:1013" ht="13.5">
      <c r="A152" s="180">
        <v>87294</v>
      </c>
      <c r="B152" s="180" t="s">
        <v>1905</v>
      </c>
      <c r="C152" s="180" t="s">
        <v>7</v>
      </c>
      <c r="D152" s="254">
        <v>558.97</v>
      </c>
      <c r="E152" s="254" t="s">
        <v>27431</v>
      </c>
      <c r="ALW152" s="12"/>
      <c r="ALX152" s="12"/>
      <c r="ALY152" s="12"/>
    </row>
    <row r="153" spans="1:1013" ht="13.5">
      <c r="A153" s="180">
        <v>87337</v>
      </c>
      <c r="B153" s="180" t="s">
        <v>1938</v>
      </c>
      <c r="C153" s="180" t="s">
        <v>7</v>
      </c>
      <c r="D153" s="254">
        <v>571.48</v>
      </c>
      <c r="E153" s="254" t="s">
        <v>27432</v>
      </c>
      <c r="ALW153" s="12"/>
      <c r="ALX153" s="12"/>
      <c r="ALY153" s="12"/>
    </row>
    <row r="154" spans="1:1013" ht="13.5">
      <c r="A154" s="180">
        <v>100487</v>
      </c>
      <c r="B154" s="180" t="s">
        <v>2027</v>
      </c>
      <c r="C154" s="180" t="s">
        <v>7</v>
      </c>
      <c r="D154" s="254">
        <v>519.25</v>
      </c>
      <c r="E154" s="254" t="s">
        <v>27433</v>
      </c>
      <c r="ALW154" s="12"/>
      <c r="ALX154" s="12"/>
      <c r="ALY154" s="12"/>
    </row>
    <row r="155" spans="1:1013" ht="13.5">
      <c r="A155" s="180">
        <v>87380</v>
      </c>
      <c r="B155" s="180" t="s">
        <v>1981</v>
      </c>
      <c r="C155" s="180" t="s">
        <v>7</v>
      </c>
      <c r="D155" s="254">
        <v>3278.17</v>
      </c>
      <c r="E155" s="254" t="s">
        <v>27434</v>
      </c>
      <c r="ALW155" s="12"/>
      <c r="ALX155" s="12"/>
      <c r="ALY155" s="12"/>
    </row>
    <row r="156" spans="1:1013" ht="13.5">
      <c r="A156" s="180">
        <v>100461</v>
      </c>
      <c r="B156" s="180" t="s">
        <v>33815</v>
      </c>
      <c r="C156" s="180" t="s">
        <v>7</v>
      </c>
      <c r="D156" s="254">
        <v>0</v>
      </c>
      <c r="E156" s="254" t="s">
        <v>27435</v>
      </c>
      <c r="ALW156" s="12"/>
      <c r="ALX156" s="12"/>
      <c r="ALY156" s="12"/>
    </row>
    <row r="157" spans="1:1013" ht="13.5">
      <c r="A157" s="180">
        <v>87322</v>
      </c>
      <c r="B157" s="180" t="s">
        <v>1924</v>
      </c>
      <c r="C157" s="180" t="s">
        <v>7</v>
      </c>
      <c r="D157" s="254">
        <v>3185.52</v>
      </c>
      <c r="E157" s="254" t="s">
        <v>27436</v>
      </c>
      <c r="ALW157" s="12"/>
      <c r="ALX157" s="12"/>
      <c r="ALY157" s="12"/>
    </row>
    <row r="158" spans="1:1013" ht="13.5">
      <c r="A158" s="180">
        <v>87323</v>
      </c>
      <c r="B158" s="180" t="s">
        <v>1925</v>
      </c>
      <c r="C158" s="180" t="s">
        <v>7</v>
      </c>
      <c r="D158" s="254">
        <v>3167.63</v>
      </c>
      <c r="E158" s="254" t="s">
        <v>27437</v>
      </c>
      <c r="ALW158" s="12"/>
      <c r="ALX158" s="12"/>
      <c r="ALY158" s="12"/>
    </row>
    <row r="159" spans="1:1013" ht="13.5">
      <c r="A159" s="180">
        <v>87360</v>
      </c>
      <c r="B159" s="180" t="s">
        <v>1961</v>
      </c>
      <c r="C159" s="180" t="s">
        <v>7</v>
      </c>
      <c r="D159" s="254">
        <v>3180.23</v>
      </c>
      <c r="E159" s="254" t="s">
        <v>27438</v>
      </c>
      <c r="ALW159" s="12"/>
      <c r="ALX159" s="12"/>
      <c r="ALY159" s="12"/>
    </row>
    <row r="160" spans="1:1013" ht="13.5">
      <c r="A160" s="180">
        <v>87361</v>
      </c>
      <c r="B160" s="180" t="s">
        <v>1962</v>
      </c>
      <c r="C160" s="180" t="s">
        <v>7</v>
      </c>
      <c r="D160" s="254">
        <v>3106.18</v>
      </c>
      <c r="E160" s="254" t="s">
        <v>27439</v>
      </c>
      <c r="ALW160" s="12"/>
      <c r="ALX160" s="12"/>
      <c r="ALY160" s="12"/>
    </row>
    <row r="161" spans="1:1013" ht="13.5">
      <c r="A161" s="180">
        <v>87362</v>
      </c>
      <c r="B161" s="180" t="s">
        <v>1963</v>
      </c>
      <c r="C161" s="180" t="s">
        <v>7</v>
      </c>
      <c r="D161" s="254">
        <v>3087.49</v>
      </c>
      <c r="E161" s="254" t="s">
        <v>27440</v>
      </c>
      <c r="ALW161" s="12"/>
      <c r="ALX161" s="12"/>
      <c r="ALY161" s="12"/>
    </row>
    <row r="162" spans="1:1013" ht="13.5">
      <c r="A162" s="180">
        <v>87377</v>
      </c>
      <c r="B162" s="180" t="s">
        <v>1978</v>
      </c>
      <c r="C162" s="180" t="s">
        <v>7</v>
      </c>
      <c r="D162" s="254">
        <v>631.39</v>
      </c>
      <c r="E162" s="254" t="s">
        <v>27441</v>
      </c>
      <c r="ALW162" s="12"/>
      <c r="ALX162" s="12"/>
      <c r="ALY162" s="12"/>
    </row>
    <row r="163" spans="1:1013" ht="13.5">
      <c r="A163" s="180">
        <v>100458</v>
      </c>
      <c r="B163" s="180" t="s">
        <v>33816</v>
      </c>
      <c r="C163" s="180" t="s">
        <v>7</v>
      </c>
      <c r="D163" s="254">
        <v>0</v>
      </c>
      <c r="E163" s="254" t="s">
        <v>27442</v>
      </c>
      <c r="ALW163" s="12"/>
      <c r="ALX163" s="12"/>
      <c r="ALY163" s="12"/>
    </row>
    <row r="164" spans="1:1013" ht="13.5">
      <c r="A164" s="180">
        <v>87313</v>
      </c>
      <c r="B164" s="180" t="s">
        <v>1918</v>
      </c>
      <c r="C164" s="180" t="s">
        <v>7</v>
      </c>
      <c r="D164" s="254">
        <v>499.02</v>
      </c>
      <c r="E164" s="254" t="s">
        <v>27443</v>
      </c>
      <c r="ALW164" s="12"/>
      <c r="ALX164" s="12"/>
      <c r="ALY164" s="12"/>
    </row>
    <row r="165" spans="1:1013" ht="13.5">
      <c r="A165" s="180">
        <v>87314</v>
      </c>
      <c r="B165" s="180" t="s">
        <v>1919</v>
      </c>
      <c r="C165" s="180" t="s">
        <v>7</v>
      </c>
      <c r="D165" s="254">
        <v>479.42</v>
      </c>
      <c r="E165" s="254" t="s">
        <v>25826</v>
      </c>
      <c r="ALW165" s="12"/>
      <c r="ALX165" s="12"/>
      <c r="ALY165" s="12"/>
    </row>
    <row r="166" spans="1:1013" ht="13.5">
      <c r="A166" s="180">
        <v>87352</v>
      </c>
      <c r="B166" s="180" t="s">
        <v>1953</v>
      </c>
      <c r="C166" s="180" t="s">
        <v>7</v>
      </c>
      <c r="D166" s="254">
        <v>619.79</v>
      </c>
      <c r="E166" s="254" t="s">
        <v>27444</v>
      </c>
      <c r="ALW166" s="12"/>
      <c r="ALX166" s="12"/>
      <c r="ALY166" s="12"/>
    </row>
    <row r="167" spans="1:1013" ht="13.5">
      <c r="A167" s="180">
        <v>87353</v>
      </c>
      <c r="B167" s="180" t="s">
        <v>1954</v>
      </c>
      <c r="C167" s="180" t="s">
        <v>7</v>
      </c>
      <c r="D167" s="254">
        <v>509.2</v>
      </c>
      <c r="E167" s="254" t="s">
        <v>27445</v>
      </c>
      <c r="ALW167" s="12"/>
      <c r="ALX167" s="12"/>
      <c r="ALY167" s="12"/>
    </row>
    <row r="168" spans="1:1013" ht="13.5">
      <c r="A168" s="180">
        <v>87354</v>
      </c>
      <c r="B168" s="180" t="s">
        <v>1955</v>
      </c>
      <c r="C168" s="180" t="s">
        <v>7</v>
      </c>
      <c r="D168" s="254">
        <v>454.26</v>
      </c>
      <c r="E168" s="254" t="s">
        <v>27446</v>
      </c>
      <c r="ALW168" s="12"/>
      <c r="ALX168" s="12"/>
      <c r="ALY168" s="12"/>
    </row>
    <row r="169" spans="1:1013" ht="13.5">
      <c r="A169" s="180">
        <v>100480</v>
      </c>
      <c r="B169" s="180" t="s">
        <v>2021</v>
      </c>
      <c r="C169" s="180" t="s">
        <v>7</v>
      </c>
      <c r="D169" s="254">
        <v>745.79</v>
      </c>
      <c r="E169" s="254" t="s">
        <v>27447</v>
      </c>
      <c r="ALW169" s="12"/>
      <c r="ALX169" s="12"/>
      <c r="ALY169" s="12"/>
    </row>
    <row r="170" spans="1:1013" ht="13.5">
      <c r="A170" s="180">
        <v>100476</v>
      </c>
      <c r="B170" s="180" t="s">
        <v>33817</v>
      </c>
      <c r="C170" s="180" t="s">
        <v>7</v>
      </c>
      <c r="D170" s="254">
        <v>0</v>
      </c>
      <c r="E170" s="254" t="s">
        <v>27448</v>
      </c>
      <c r="ALW170" s="12"/>
      <c r="ALX170" s="12"/>
      <c r="ALY170" s="12"/>
    </row>
    <row r="171" spans="1:1013" ht="13.5">
      <c r="A171" s="180">
        <v>100475</v>
      </c>
      <c r="B171" s="180" t="s">
        <v>2017</v>
      </c>
      <c r="C171" s="180" t="s">
        <v>7</v>
      </c>
      <c r="D171" s="254">
        <v>645.9</v>
      </c>
      <c r="E171" s="254" t="s">
        <v>27449</v>
      </c>
      <c r="ALW171" s="12"/>
      <c r="ALX171" s="12"/>
      <c r="ALY171" s="12"/>
    </row>
    <row r="172" spans="1:1013" ht="13.5">
      <c r="A172" s="180">
        <v>100491</v>
      </c>
      <c r="B172" s="180" t="s">
        <v>2031</v>
      </c>
      <c r="C172" s="180" t="s">
        <v>7</v>
      </c>
      <c r="D172" s="254">
        <v>637.16999999999996</v>
      </c>
      <c r="E172" s="254" t="s">
        <v>27450</v>
      </c>
      <c r="ALW172" s="12"/>
      <c r="ALX172" s="12"/>
      <c r="ALY172" s="12"/>
    </row>
    <row r="173" spans="1:1013" ht="13.5">
      <c r="A173" s="180">
        <v>100477</v>
      </c>
      <c r="B173" s="180" t="s">
        <v>2018</v>
      </c>
      <c r="C173" s="180" t="s">
        <v>7</v>
      </c>
      <c r="D173" s="460">
        <v>744.45</v>
      </c>
      <c r="E173" s="254" t="s">
        <v>27451</v>
      </c>
      <c r="ALW173" s="12"/>
      <c r="ALX173" s="12"/>
      <c r="ALY173" s="12"/>
    </row>
    <row r="174" spans="1:1013" ht="13.5">
      <c r="A174" s="180">
        <v>100478</v>
      </c>
      <c r="B174" s="180" t="s">
        <v>2019</v>
      </c>
      <c r="C174" s="180" t="s">
        <v>7</v>
      </c>
      <c r="D174" s="254">
        <v>632.69000000000005</v>
      </c>
      <c r="E174" s="254" t="s">
        <v>27452</v>
      </c>
      <c r="ALW174" s="12"/>
      <c r="ALX174" s="12"/>
      <c r="ALY174" s="12"/>
    </row>
    <row r="175" spans="1:1013" ht="13.5">
      <c r="A175" s="180">
        <v>100479</v>
      </c>
      <c r="B175" s="180" t="s">
        <v>2020</v>
      </c>
      <c r="C175" s="180" t="s">
        <v>7</v>
      </c>
      <c r="D175" s="254">
        <v>604.16</v>
      </c>
      <c r="E175" s="254" t="s">
        <v>27453</v>
      </c>
      <c r="ALW175" s="12"/>
      <c r="ALX175" s="12"/>
      <c r="ALY175" s="12"/>
    </row>
    <row r="176" spans="1:1013" ht="13.5">
      <c r="A176" s="180">
        <v>87372</v>
      </c>
      <c r="B176" s="180" t="s">
        <v>1973</v>
      </c>
      <c r="C176" s="180" t="s">
        <v>7</v>
      </c>
      <c r="D176" s="254">
        <v>763.52</v>
      </c>
      <c r="E176" s="254" t="s">
        <v>27454</v>
      </c>
      <c r="ALW176" s="12"/>
      <c r="ALX176" s="12"/>
      <c r="ALY176" s="12"/>
    </row>
    <row r="177" spans="1:1013" ht="13.5">
      <c r="A177" s="180">
        <v>100453</v>
      </c>
      <c r="B177" s="180" t="s">
        <v>33818</v>
      </c>
      <c r="C177" s="180" t="s">
        <v>7</v>
      </c>
      <c r="D177" s="254">
        <v>0</v>
      </c>
      <c r="E177" s="254" t="s">
        <v>27455</v>
      </c>
      <c r="ALW177" s="12"/>
      <c r="ALX177" s="12"/>
      <c r="ALY177" s="12"/>
    </row>
    <row r="178" spans="1:1013" ht="13.5">
      <c r="A178" s="180">
        <v>87298</v>
      </c>
      <c r="B178" s="180" t="s">
        <v>1908</v>
      </c>
      <c r="C178" s="180" t="s">
        <v>7</v>
      </c>
      <c r="D178" s="254">
        <v>623.39</v>
      </c>
      <c r="E178" s="254" t="s">
        <v>27456</v>
      </c>
      <c r="ALW178" s="12"/>
      <c r="ALX178" s="12"/>
      <c r="ALY178" s="12"/>
    </row>
    <row r="179" spans="1:1013" ht="13.5">
      <c r="A179" s="180">
        <v>87299</v>
      </c>
      <c r="B179" s="180" t="s">
        <v>1909</v>
      </c>
      <c r="C179" s="180" t="s">
        <v>7</v>
      </c>
      <c r="D179" s="254">
        <v>419.65</v>
      </c>
      <c r="E179" s="254" t="s">
        <v>27457</v>
      </c>
      <c r="ALW179" s="12"/>
      <c r="ALX179" s="12"/>
      <c r="ALY179" s="12"/>
    </row>
    <row r="180" spans="1:1013" ht="13.5">
      <c r="A180" s="180">
        <v>87339</v>
      </c>
      <c r="B180" s="180" t="s">
        <v>1940</v>
      </c>
      <c r="C180" s="180" t="s">
        <v>7</v>
      </c>
      <c r="D180" s="254">
        <v>807.52</v>
      </c>
      <c r="E180" s="254" t="s">
        <v>27458</v>
      </c>
      <c r="ALW180" s="12"/>
      <c r="ALX180" s="12"/>
      <c r="ALY180" s="12"/>
    </row>
    <row r="181" spans="1:1013" ht="13.5">
      <c r="A181" s="180">
        <v>87340</v>
      </c>
      <c r="B181" s="180" t="s">
        <v>1941</v>
      </c>
      <c r="C181" s="180" t="s">
        <v>7</v>
      </c>
      <c r="D181" s="254">
        <v>627.1</v>
      </c>
      <c r="E181" s="254" t="s">
        <v>27459</v>
      </c>
      <c r="ALW181" s="12"/>
      <c r="ALX181" s="12"/>
      <c r="ALY181" s="12"/>
    </row>
    <row r="182" spans="1:1013" ht="13.5">
      <c r="A182" s="180">
        <v>87341</v>
      </c>
      <c r="B182" s="180" t="s">
        <v>1942</v>
      </c>
      <c r="C182" s="180" t="s">
        <v>7</v>
      </c>
      <c r="D182" s="254">
        <v>577.66</v>
      </c>
      <c r="E182" s="254" t="s">
        <v>27460</v>
      </c>
      <c r="ALW182" s="12"/>
      <c r="ALX182" s="12"/>
      <c r="ALY182" s="12"/>
    </row>
    <row r="183" spans="1:1013" ht="13.5">
      <c r="A183" s="180">
        <v>88629</v>
      </c>
      <c r="B183" s="180" t="s">
        <v>2008</v>
      </c>
      <c r="C183" s="180" t="s">
        <v>7</v>
      </c>
      <c r="D183" s="254">
        <v>618.58000000000004</v>
      </c>
      <c r="E183" s="254" t="s">
        <v>27461</v>
      </c>
      <c r="ALW183" s="12"/>
      <c r="ALX183" s="12"/>
      <c r="ALY183" s="12"/>
    </row>
    <row r="184" spans="1:1013" ht="13.5">
      <c r="A184" s="180">
        <v>100467</v>
      </c>
      <c r="B184" s="180" t="s">
        <v>33819</v>
      </c>
      <c r="C184" s="180" t="s">
        <v>7</v>
      </c>
      <c r="D184" s="254">
        <v>0</v>
      </c>
      <c r="E184" s="254" t="s">
        <v>27462</v>
      </c>
      <c r="ALW184" s="12"/>
      <c r="ALX184" s="12"/>
      <c r="ALY184" s="12"/>
    </row>
    <row r="185" spans="1:1013" ht="13.5">
      <c r="A185" s="180">
        <v>88628</v>
      </c>
      <c r="B185" s="180" t="s">
        <v>2007</v>
      </c>
      <c r="C185" s="180" t="s">
        <v>7</v>
      </c>
      <c r="D185" s="460">
        <v>515.5</v>
      </c>
      <c r="E185" s="254" t="s">
        <v>27463</v>
      </c>
      <c r="ALW185" s="12"/>
      <c r="ALX185" s="12"/>
      <c r="ALY185" s="12"/>
    </row>
    <row r="186" spans="1:1013" ht="13.5">
      <c r="A186" s="180">
        <v>100489</v>
      </c>
      <c r="B186" s="180" t="s">
        <v>2029</v>
      </c>
      <c r="C186" s="180" t="s">
        <v>7</v>
      </c>
      <c r="D186" s="254">
        <v>506.1</v>
      </c>
      <c r="E186" s="254" t="s">
        <v>27464</v>
      </c>
      <c r="ALW186" s="12"/>
      <c r="ALX186" s="12"/>
      <c r="ALY186" s="12"/>
    </row>
    <row r="187" spans="1:1013" ht="13.5">
      <c r="A187" s="180">
        <v>100468</v>
      </c>
      <c r="B187" s="180" t="s">
        <v>2011</v>
      </c>
      <c r="C187" s="180" t="s">
        <v>7</v>
      </c>
      <c r="D187" s="254">
        <v>661.94</v>
      </c>
      <c r="E187" s="254" t="s">
        <v>27465</v>
      </c>
      <c r="ALW187" s="12"/>
      <c r="ALX187" s="12"/>
      <c r="ALY187" s="12"/>
    </row>
    <row r="188" spans="1:1013" ht="13.5">
      <c r="A188" s="180">
        <v>100469</v>
      </c>
      <c r="B188" s="180" t="s">
        <v>2012</v>
      </c>
      <c r="C188" s="180" t="s">
        <v>7</v>
      </c>
      <c r="D188" s="254">
        <v>505.27</v>
      </c>
      <c r="E188" s="254" t="s">
        <v>27466</v>
      </c>
      <c r="ALW188" s="12"/>
      <c r="ALX188" s="12"/>
      <c r="ALY188" s="12"/>
    </row>
    <row r="189" spans="1:1013" ht="13.5">
      <c r="A189" s="180">
        <v>100470</v>
      </c>
      <c r="B189" s="180" t="s">
        <v>2013</v>
      </c>
      <c r="C189" s="180" t="s">
        <v>7</v>
      </c>
      <c r="D189" s="254">
        <v>461.63</v>
      </c>
      <c r="E189" s="254" t="s">
        <v>27467</v>
      </c>
      <c r="ALW189" s="12"/>
      <c r="ALX189" s="12"/>
      <c r="ALY189" s="12"/>
    </row>
    <row r="190" spans="1:1013" ht="13.5">
      <c r="A190" s="180">
        <v>87371</v>
      </c>
      <c r="B190" s="180" t="s">
        <v>1972</v>
      </c>
      <c r="C190" s="180" t="s">
        <v>7</v>
      </c>
      <c r="D190" s="254">
        <v>685.98</v>
      </c>
      <c r="E190" s="254" t="s">
        <v>27468</v>
      </c>
      <c r="ALW190" s="12"/>
      <c r="ALX190" s="12"/>
      <c r="ALY190" s="12"/>
    </row>
    <row r="191" spans="1:1013" ht="13.5">
      <c r="A191" s="180">
        <v>87295</v>
      </c>
      <c r="B191" s="180" t="s">
        <v>1906</v>
      </c>
      <c r="C191" s="180" t="s">
        <v>7</v>
      </c>
      <c r="D191" s="254">
        <v>597.48</v>
      </c>
      <c r="E191" s="254" t="s">
        <v>27469</v>
      </c>
      <c r="ALW191" s="12"/>
      <c r="ALX191" s="12"/>
      <c r="ALY191" s="12"/>
    </row>
    <row r="192" spans="1:1013" ht="13.5">
      <c r="A192" s="180">
        <v>87296</v>
      </c>
      <c r="B192" s="180" t="s">
        <v>1907</v>
      </c>
      <c r="C192" s="180" t="s">
        <v>7</v>
      </c>
      <c r="D192" s="254">
        <v>547.59</v>
      </c>
      <c r="E192" s="254" t="s">
        <v>27470</v>
      </c>
      <c r="ALW192" s="12"/>
      <c r="ALX192" s="12"/>
      <c r="ALY192" s="12"/>
    </row>
    <row r="193" spans="1:1013" ht="13.5">
      <c r="A193" s="180">
        <v>87338</v>
      </c>
      <c r="B193" s="180" t="s">
        <v>1939</v>
      </c>
      <c r="C193" s="180" t="s">
        <v>7</v>
      </c>
      <c r="D193" s="254">
        <v>550.64</v>
      </c>
      <c r="E193" s="254" t="s">
        <v>25560</v>
      </c>
      <c r="ALW193" s="12"/>
      <c r="ALX193" s="12"/>
      <c r="ALY193" s="12"/>
    </row>
    <row r="194" spans="1:1013" ht="13.5">
      <c r="A194" s="180">
        <v>88630</v>
      </c>
      <c r="B194" s="180" t="s">
        <v>33820</v>
      </c>
      <c r="C194" s="180" t="s">
        <v>7</v>
      </c>
      <c r="D194" s="254">
        <v>445.18</v>
      </c>
      <c r="E194" s="254" t="s">
        <v>27471</v>
      </c>
      <c r="ALW194" s="12"/>
      <c r="ALX194" s="12"/>
      <c r="ALY194" s="12"/>
    </row>
    <row r="195" spans="1:1013" ht="13.5">
      <c r="A195" s="180">
        <v>87381</v>
      </c>
      <c r="B195" s="180" t="s">
        <v>1982</v>
      </c>
      <c r="C195" s="180" t="s">
        <v>7</v>
      </c>
      <c r="D195" s="254">
        <v>3223.52</v>
      </c>
      <c r="E195" s="254" t="s">
        <v>27472</v>
      </c>
      <c r="ALW195" s="12"/>
      <c r="ALX195" s="12"/>
      <c r="ALY195" s="12"/>
    </row>
    <row r="196" spans="1:1013" ht="13.5">
      <c r="A196" s="180">
        <v>100462</v>
      </c>
      <c r="B196" s="180" t="s">
        <v>33821</v>
      </c>
      <c r="C196" s="180" t="s">
        <v>7</v>
      </c>
      <c r="D196" s="254">
        <v>0</v>
      </c>
      <c r="E196" s="254" t="s">
        <v>24655</v>
      </c>
      <c r="ALW196" s="12"/>
      <c r="ALX196" s="12"/>
      <c r="ALY196" s="12"/>
    </row>
    <row r="197" spans="1:1013" ht="13.5">
      <c r="A197" s="180">
        <v>87325</v>
      </c>
      <c r="B197" s="180" t="s">
        <v>1926</v>
      </c>
      <c r="C197" s="180" t="s">
        <v>7</v>
      </c>
      <c r="D197" s="254">
        <v>3117.83</v>
      </c>
      <c r="E197" s="254" t="s">
        <v>25768</v>
      </c>
      <c r="ALW197" s="12"/>
      <c r="ALX197" s="12"/>
      <c r="ALY197" s="12"/>
    </row>
    <row r="198" spans="1:1013" ht="13.5">
      <c r="A198" s="180">
        <v>87326</v>
      </c>
      <c r="B198" s="180" t="s">
        <v>1927</v>
      </c>
      <c r="C198" s="180" t="s">
        <v>7</v>
      </c>
      <c r="D198" s="254">
        <v>3104.37</v>
      </c>
      <c r="E198" s="254" t="s">
        <v>24887</v>
      </c>
      <c r="ALW198" s="12"/>
      <c r="ALX198" s="12"/>
      <c r="ALY198" s="12"/>
    </row>
    <row r="199" spans="1:1013" ht="13.5">
      <c r="A199" s="180">
        <v>87363</v>
      </c>
      <c r="B199" s="180" t="s">
        <v>1964</v>
      </c>
      <c r="C199" s="180" t="s">
        <v>7</v>
      </c>
      <c r="D199" s="254">
        <v>3108.43</v>
      </c>
      <c r="E199" s="254" t="s">
        <v>27473</v>
      </c>
      <c r="ALW199" s="12"/>
      <c r="ALX199" s="12"/>
      <c r="ALY199" s="12"/>
    </row>
    <row r="200" spans="1:1013" ht="13.5">
      <c r="A200" s="180">
        <v>87364</v>
      </c>
      <c r="B200" s="180" t="s">
        <v>1965</v>
      </c>
      <c r="C200" s="180" t="s">
        <v>7</v>
      </c>
      <c r="D200" s="254">
        <v>3045.54</v>
      </c>
      <c r="E200" s="254" t="s">
        <v>27474</v>
      </c>
      <c r="ALW200" s="12"/>
      <c r="ALX200" s="12"/>
      <c r="ALY200" s="12"/>
    </row>
    <row r="201" spans="1:1013" ht="13.5">
      <c r="A201" s="180">
        <v>87378</v>
      </c>
      <c r="B201" s="180" t="s">
        <v>1979</v>
      </c>
      <c r="C201" s="180" t="s">
        <v>7</v>
      </c>
      <c r="D201" s="254">
        <v>575.9</v>
      </c>
      <c r="E201" s="254" t="s">
        <v>27475</v>
      </c>
      <c r="ALW201" s="12"/>
      <c r="ALX201" s="12"/>
      <c r="ALY201" s="12"/>
    </row>
    <row r="202" spans="1:1013" ht="13.5">
      <c r="A202" s="180">
        <v>100459</v>
      </c>
      <c r="B202" s="180" t="s">
        <v>33822</v>
      </c>
      <c r="C202" s="180" t="s">
        <v>7</v>
      </c>
      <c r="D202" s="254">
        <v>0</v>
      </c>
      <c r="E202" s="254" t="s">
        <v>24823</v>
      </c>
      <c r="ALW202" s="12"/>
      <c r="ALX202" s="12"/>
      <c r="ALY202" s="12"/>
    </row>
    <row r="203" spans="1:1013" ht="13.5">
      <c r="A203" s="180">
        <v>87316</v>
      </c>
      <c r="B203" s="180" t="s">
        <v>1920</v>
      </c>
      <c r="C203" s="180" t="s">
        <v>7</v>
      </c>
      <c r="D203" s="254">
        <v>462.63</v>
      </c>
      <c r="E203" s="254" t="s">
        <v>25633</v>
      </c>
      <c r="ALW203" s="12"/>
      <c r="ALX203" s="12"/>
      <c r="ALY203" s="12"/>
    </row>
    <row r="204" spans="1:1013" ht="13.5">
      <c r="A204" s="180">
        <v>87317</v>
      </c>
      <c r="B204" s="180" t="s">
        <v>1921</v>
      </c>
      <c r="C204" s="180" t="s">
        <v>7</v>
      </c>
      <c r="D204" s="254">
        <v>432.65</v>
      </c>
      <c r="E204" s="254" t="s">
        <v>25067</v>
      </c>
      <c r="ALW204" s="12"/>
      <c r="ALX204" s="12"/>
      <c r="ALY204" s="12"/>
    </row>
    <row r="205" spans="1:1013" ht="13.5">
      <c r="A205" s="180">
        <v>87355</v>
      </c>
      <c r="B205" s="180" t="s">
        <v>1956</v>
      </c>
      <c r="C205" s="180" t="s">
        <v>7</v>
      </c>
      <c r="D205" s="254">
        <v>521.34</v>
      </c>
      <c r="E205" s="254" t="s">
        <v>25601</v>
      </c>
      <c r="ALW205" s="12"/>
      <c r="ALX205" s="12"/>
      <c r="ALY205" s="12"/>
    </row>
    <row r="206" spans="1:1013" ht="13.5">
      <c r="A206" s="180">
        <v>87356</v>
      </c>
      <c r="B206" s="180" t="s">
        <v>1957</v>
      </c>
      <c r="C206" s="180" t="s">
        <v>7</v>
      </c>
      <c r="D206" s="254">
        <v>445.51</v>
      </c>
      <c r="E206" s="254" t="s">
        <v>25502</v>
      </c>
      <c r="ALW206" s="12"/>
      <c r="ALX206" s="12"/>
      <c r="ALY206" s="12"/>
    </row>
    <row r="207" spans="1:1013" ht="13.5">
      <c r="A207" s="180">
        <v>87357</v>
      </c>
      <c r="B207" s="180" t="s">
        <v>1958</v>
      </c>
      <c r="C207" s="180" t="s">
        <v>7</v>
      </c>
      <c r="D207" s="254">
        <v>405.33</v>
      </c>
      <c r="E207" s="254" t="s">
        <v>27337</v>
      </c>
      <c r="ALW207" s="12"/>
      <c r="ALX207" s="12"/>
      <c r="ALY207" s="12"/>
    </row>
    <row r="208" spans="1:1013" ht="13.5">
      <c r="A208" s="180">
        <v>100486</v>
      </c>
      <c r="B208" s="180" t="s">
        <v>2026</v>
      </c>
      <c r="C208" s="180" t="s">
        <v>7</v>
      </c>
      <c r="D208" s="254">
        <v>665.59</v>
      </c>
      <c r="E208" s="254" t="s">
        <v>24837</v>
      </c>
      <c r="ALW208" s="12"/>
      <c r="ALX208" s="12"/>
      <c r="ALY208" s="12"/>
    </row>
    <row r="209" spans="1:1013" ht="13.5">
      <c r="A209" s="180">
        <v>100482</v>
      </c>
      <c r="B209" s="180" t="s">
        <v>33823</v>
      </c>
      <c r="C209" s="180" t="s">
        <v>7</v>
      </c>
      <c r="D209" s="254">
        <v>0</v>
      </c>
      <c r="E209" s="254" t="s">
        <v>27476</v>
      </c>
      <c r="ALW209" s="12"/>
      <c r="ALX209" s="12"/>
      <c r="ALY209" s="12"/>
    </row>
    <row r="210" spans="1:1013" ht="13.5">
      <c r="A210" s="180">
        <v>100481</v>
      </c>
      <c r="B210" s="180" t="s">
        <v>2022</v>
      </c>
      <c r="C210" s="180" t="s">
        <v>7</v>
      </c>
      <c r="D210" s="254">
        <v>560.87</v>
      </c>
      <c r="E210" s="254" t="s">
        <v>27477</v>
      </c>
      <c r="ALW210" s="12"/>
      <c r="ALX210" s="12"/>
      <c r="ALY210" s="12"/>
    </row>
    <row r="211" spans="1:1013" ht="13.5">
      <c r="A211" s="180">
        <v>100492</v>
      </c>
      <c r="B211" s="180" t="s">
        <v>2032</v>
      </c>
      <c r="C211" s="180" t="s">
        <v>7</v>
      </c>
      <c r="D211" s="254">
        <v>552.74</v>
      </c>
      <c r="E211" s="254" t="s">
        <v>27478</v>
      </c>
      <c r="ALW211" s="12"/>
      <c r="ALX211" s="12"/>
      <c r="ALY211" s="12"/>
    </row>
    <row r="212" spans="1:1013" ht="13.5">
      <c r="A212" s="180">
        <v>100483</v>
      </c>
      <c r="B212" s="180" t="s">
        <v>2023</v>
      </c>
      <c r="C212" s="180" t="s">
        <v>7</v>
      </c>
      <c r="D212" s="254">
        <v>634.35</v>
      </c>
      <c r="E212" s="254" t="s">
        <v>25339</v>
      </c>
      <c r="ALW212" s="12"/>
      <c r="ALX212" s="12"/>
      <c r="ALY212" s="12"/>
    </row>
    <row r="213" spans="1:1013" ht="13.5">
      <c r="A213" s="180">
        <v>100484</v>
      </c>
      <c r="B213" s="180" t="s">
        <v>2024</v>
      </c>
      <c r="C213" s="180" t="s">
        <v>7</v>
      </c>
      <c r="D213" s="254">
        <v>564.1</v>
      </c>
      <c r="E213" s="254" t="s">
        <v>25492</v>
      </c>
      <c r="ALW213" s="12"/>
      <c r="ALX213" s="12"/>
      <c r="ALY213" s="12"/>
    </row>
    <row r="214" spans="1:1013" ht="13.5">
      <c r="A214" s="180">
        <v>100485</v>
      </c>
      <c r="B214" s="180" t="s">
        <v>2025</v>
      </c>
      <c r="C214" s="180" t="s">
        <v>7</v>
      </c>
      <c r="D214" s="254">
        <v>529.64</v>
      </c>
      <c r="E214" s="254" t="s">
        <v>27479</v>
      </c>
      <c r="ALW214" s="12"/>
      <c r="ALX214" s="12"/>
      <c r="ALY214" s="12"/>
    </row>
    <row r="215" spans="1:1013" ht="13.5">
      <c r="A215" s="180">
        <v>87373</v>
      </c>
      <c r="B215" s="180" t="s">
        <v>1974</v>
      </c>
      <c r="C215" s="180" t="s">
        <v>7</v>
      </c>
      <c r="D215" s="254">
        <v>686.64</v>
      </c>
      <c r="E215" s="254" t="s">
        <v>27480</v>
      </c>
      <c r="ALW215" s="12"/>
      <c r="ALX215" s="12"/>
      <c r="ALY215" s="12"/>
    </row>
    <row r="216" spans="1:1013" ht="13.5">
      <c r="A216" s="180">
        <v>100454</v>
      </c>
      <c r="B216" s="180" t="s">
        <v>33824</v>
      </c>
      <c r="C216" s="180" t="s">
        <v>7</v>
      </c>
      <c r="D216" s="254">
        <v>0</v>
      </c>
      <c r="E216" s="254" t="s">
        <v>25755</v>
      </c>
      <c r="ALW216" s="12"/>
      <c r="ALX216" s="12"/>
      <c r="ALY216" s="12"/>
    </row>
    <row r="217" spans="1:1013" ht="13.5">
      <c r="A217" s="180">
        <v>87301</v>
      </c>
      <c r="B217" s="180" t="s">
        <v>1910</v>
      </c>
      <c r="C217" s="180" t="s">
        <v>7</v>
      </c>
      <c r="D217" s="254">
        <v>572.58000000000004</v>
      </c>
      <c r="E217" s="254" t="s">
        <v>27481</v>
      </c>
      <c r="ALW217" s="12"/>
      <c r="ALX217" s="12"/>
      <c r="ALY217" s="12"/>
    </row>
    <row r="218" spans="1:1013" ht="13.5">
      <c r="A218" s="180">
        <v>87302</v>
      </c>
      <c r="B218" s="180" t="s">
        <v>1911</v>
      </c>
      <c r="C218" s="180" t="s">
        <v>7</v>
      </c>
      <c r="D218" s="254">
        <v>549.91</v>
      </c>
      <c r="E218" s="254" t="s">
        <v>27482</v>
      </c>
      <c r="ALW218" s="12"/>
      <c r="ALX218" s="12"/>
      <c r="ALY218" s="12"/>
    </row>
    <row r="219" spans="1:1013" ht="13.5">
      <c r="A219" s="180">
        <v>87342</v>
      </c>
      <c r="B219" s="180" t="s">
        <v>1943</v>
      </c>
      <c r="C219" s="180" t="s">
        <v>7</v>
      </c>
      <c r="D219" s="254">
        <v>680.81</v>
      </c>
      <c r="E219" s="254" t="s">
        <v>27483</v>
      </c>
      <c r="ALW219" s="12"/>
      <c r="ALX219" s="12"/>
      <c r="ALY219" s="12"/>
    </row>
    <row r="220" spans="1:1013" ht="13.5">
      <c r="A220" s="180">
        <v>87343</v>
      </c>
      <c r="B220" s="180" t="s">
        <v>1944</v>
      </c>
      <c r="C220" s="180" t="s">
        <v>7</v>
      </c>
      <c r="D220" s="254">
        <v>578.54999999999995</v>
      </c>
      <c r="E220" s="254" t="s">
        <v>27484</v>
      </c>
      <c r="ALW220" s="12"/>
      <c r="ALX220" s="12"/>
      <c r="ALY220" s="12"/>
    </row>
    <row r="221" spans="1:1013" ht="13.5">
      <c r="A221" s="180">
        <v>87344</v>
      </c>
      <c r="B221" s="180" t="s">
        <v>1945</v>
      </c>
      <c r="C221" s="180" t="s">
        <v>7</v>
      </c>
      <c r="D221" s="254">
        <v>517.02</v>
      </c>
      <c r="E221" s="254" t="s">
        <v>27485</v>
      </c>
      <c r="ALW221" s="12"/>
      <c r="ALX221" s="12"/>
      <c r="ALY221" s="12"/>
    </row>
    <row r="222" spans="1:1013" ht="13.5">
      <c r="A222" s="180">
        <v>88631</v>
      </c>
      <c r="B222" s="180" t="s">
        <v>2009</v>
      </c>
      <c r="C222" s="180" t="s">
        <v>7</v>
      </c>
      <c r="D222" s="254">
        <v>558.74</v>
      </c>
      <c r="E222" s="254" t="s">
        <v>27486</v>
      </c>
      <c r="ALW222" s="12"/>
      <c r="ALX222" s="12"/>
      <c r="ALY222" s="12"/>
    </row>
    <row r="223" spans="1:1013" ht="13.5">
      <c r="A223" s="180">
        <v>100471</v>
      </c>
      <c r="B223" s="180" t="s">
        <v>33825</v>
      </c>
      <c r="C223" s="180" t="s">
        <v>7</v>
      </c>
      <c r="D223" s="254">
        <v>0</v>
      </c>
      <c r="E223" s="254" t="s">
        <v>27487</v>
      </c>
      <c r="ALW223" s="12"/>
      <c r="ALX223" s="12"/>
      <c r="ALY223" s="12"/>
    </row>
    <row r="224" spans="1:1013" ht="13.5">
      <c r="A224" s="180">
        <v>100490</v>
      </c>
      <c r="B224" s="180" t="s">
        <v>2030</v>
      </c>
      <c r="C224" s="180" t="s">
        <v>7</v>
      </c>
      <c r="D224" s="254">
        <v>448.28</v>
      </c>
      <c r="E224" s="254" t="s">
        <v>27488</v>
      </c>
      <c r="ALW224" s="12"/>
      <c r="ALX224" s="12"/>
      <c r="ALY224" s="12"/>
    </row>
    <row r="225" spans="1:1013" ht="13.5">
      <c r="A225" s="180">
        <v>100472</v>
      </c>
      <c r="B225" s="180" t="s">
        <v>2014</v>
      </c>
      <c r="C225" s="180" t="s">
        <v>7</v>
      </c>
      <c r="D225" s="254">
        <v>533.58000000000004</v>
      </c>
      <c r="E225" s="254" t="s">
        <v>24959</v>
      </c>
      <c r="ALW225" s="12"/>
      <c r="ALX225" s="12"/>
      <c r="ALY225" s="12"/>
    </row>
    <row r="226" spans="1:1013" ht="13.5">
      <c r="A226" s="180">
        <v>100473</v>
      </c>
      <c r="B226" s="180" t="s">
        <v>2015</v>
      </c>
      <c r="C226" s="180" t="s">
        <v>7</v>
      </c>
      <c r="D226" s="254">
        <v>462.43</v>
      </c>
      <c r="E226" s="254" t="s">
        <v>27489</v>
      </c>
      <c r="ALW226" s="12"/>
      <c r="ALX226" s="12"/>
      <c r="ALY226" s="12"/>
    </row>
    <row r="227" spans="1:1013" ht="13.5">
      <c r="A227" s="180">
        <v>100474</v>
      </c>
      <c r="B227" s="180" t="s">
        <v>2016</v>
      </c>
      <c r="C227" s="180" t="s">
        <v>7</v>
      </c>
      <c r="D227" s="254">
        <v>426.64</v>
      </c>
      <c r="E227" s="254" t="s">
        <v>27490</v>
      </c>
      <c r="ALW227" s="12"/>
      <c r="ALX227" s="12"/>
      <c r="ALY227" s="12"/>
    </row>
    <row r="228" spans="1:1013" ht="13.5">
      <c r="A228" s="180">
        <v>87379</v>
      </c>
      <c r="B228" s="180" t="s">
        <v>1980</v>
      </c>
      <c r="C228" s="180" t="s">
        <v>7</v>
      </c>
      <c r="D228" s="254">
        <v>3196.89</v>
      </c>
      <c r="E228" s="254" t="s">
        <v>27491</v>
      </c>
      <c r="ALW228" s="12"/>
      <c r="ALX228" s="12"/>
      <c r="ALY228" s="12"/>
    </row>
    <row r="229" spans="1:1013" ht="13.5">
      <c r="A229" s="180">
        <v>100460</v>
      </c>
      <c r="B229" s="180" t="s">
        <v>33826</v>
      </c>
      <c r="C229" s="180" t="s">
        <v>7</v>
      </c>
      <c r="D229" s="254">
        <v>0</v>
      </c>
      <c r="E229" s="254" t="s">
        <v>27492</v>
      </c>
      <c r="ALW229" s="12"/>
      <c r="ALX229" s="12"/>
      <c r="ALY229" s="12"/>
    </row>
    <row r="230" spans="1:1013" ht="13.5">
      <c r="A230" s="180">
        <v>87319</v>
      </c>
      <c r="B230" s="180" t="s">
        <v>1922</v>
      </c>
      <c r="C230" s="180" t="s">
        <v>7</v>
      </c>
      <c r="D230" s="254">
        <v>3089.57</v>
      </c>
      <c r="E230" s="254" t="s">
        <v>27493</v>
      </c>
      <c r="ALW230" s="12"/>
      <c r="ALX230" s="12"/>
      <c r="ALY230" s="12"/>
    </row>
    <row r="231" spans="1:1013" ht="13.5">
      <c r="A231" s="180">
        <v>87320</v>
      </c>
      <c r="B231" s="180" t="s">
        <v>1923</v>
      </c>
      <c r="C231" s="180" t="s">
        <v>7</v>
      </c>
      <c r="D231" s="254">
        <v>3082.28</v>
      </c>
      <c r="E231" s="254" t="s">
        <v>27494</v>
      </c>
      <c r="ALW231" s="12"/>
      <c r="ALX231" s="12"/>
      <c r="ALY231" s="12"/>
    </row>
    <row r="232" spans="1:1013" ht="13.5">
      <c r="A232" s="180">
        <v>87358</v>
      </c>
      <c r="B232" s="180" t="s">
        <v>1959</v>
      </c>
      <c r="C232" s="180" t="s">
        <v>7</v>
      </c>
      <c r="D232" s="254">
        <v>3070.39</v>
      </c>
      <c r="E232" s="254" t="s">
        <v>27495</v>
      </c>
      <c r="ALW232" s="12"/>
      <c r="ALX232" s="12"/>
      <c r="ALY232" s="12"/>
    </row>
    <row r="233" spans="1:1013" ht="13.5">
      <c r="A233" s="180">
        <v>87359</v>
      </c>
      <c r="B233" s="180" t="s">
        <v>1960</v>
      </c>
      <c r="C233" s="180" t="s">
        <v>7</v>
      </c>
      <c r="D233" s="254">
        <v>3018.86</v>
      </c>
      <c r="E233" s="254" t="s">
        <v>27496</v>
      </c>
      <c r="ALW233" s="12"/>
      <c r="ALX233" s="12"/>
      <c r="ALY233" s="12"/>
    </row>
    <row r="234" spans="1:1013" ht="13.5">
      <c r="A234" s="180">
        <v>87376</v>
      </c>
      <c r="B234" s="180" t="s">
        <v>1977</v>
      </c>
      <c r="C234" s="180" t="s">
        <v>7</v>
      </c>
      <c r="D234" s="254">
        <v>548.38</v>
      </c>
      <c r="E234" s="254" t="s">
        <v>27497</v>
      </c>
      <c r="ALW234" s="12"/>
      <c r="ALX234" s="12"/>
      <c r="ALY234" s="12"/>
    </row>
    <row r="235" spans="1:1013" ht="13.5">
      <c r="A235" s="180">
        <v>100457</v>
      </c>
      <c r="B235" s="180" t="s">
        <v>33827</v>
      </c>
      <c r="C235" s="180" t="s">
        <v>7</v>
      </c>
      <c r="D235" s="254">
        <v>0</v>
      </c>
      <c r="E235" s="254" t="s">
        <v>27498</v>
      </c>
      <c r="ALW235" s="12"/>
      <c r="ALX235" s="12"/>
      <c r="ALY235" s="12"/>
    </row>
    <row r="236" spans="1:1013" ht="13.5">
      <c r="A236" s="180">
        <v>87310</v>
      </c>
      <c r="B236" s="180" t="s">
        <v>1916</v>
      </c>
      <c r="C236" s="180" t="s">
        <v>7</v>
      </c>
      <c r="D236" s="254">
        <v>421.23</v>
      </c>
      <c r="E236" s="254" t="s">
        <v>27499</v>
      </c>
      <c r="ALW236" s="12"/>
      <c r="ALX236" s="12"/>
      <c r="ALY236" s="12"/>
    </row>
    <row r="237" spans="1:1013" ht="13.5">
      <c r="A237" s="180">
        <v>87311</v>
      </c>
      <c r="B237" s="180" t="s">
        <v>1917</v>
      </c>
      <c r="C237" s="180" t="s">
        <v>7</v>
      </c>
      <c r="D237" s="254">
        <v>400.15</v>
      </c>
      <c r="E237" s="254" t="s">
        <v>27500</v>
      </c>
      <c r="ALW237" s="12"/>
      <c r="ALX237" s="12"/>
      <c r="ALY237" s="12"/>
    </row>
    <row r="238" spans="1:1013" ht="13.5">
      <c r="A238" s="180">
        <v>87350</v>
      </c>
      <c r="B238" s="180" t="s">
        <v>1951</v>
      </c>
      <c r="C238" s="180" t="s">
        <v>7</v>
      </c>
      <c r="D238" s="254">
        <v>489.23</v>
      </c>
      <c r="E238" s="254" t="s">
        <v>27501</v>
      </c>
      <c r="ALW238" s="12"/>
      <c r="ALX238" s="12"/>
      <c r="ALY238" s="12"/>
    </row>
    <row r="239" spans="1:1013" ht="13.5">
      <c r="A239" s="180">
        <v>87351</v>
      </c>
      <c r="B239" s="180" t="s">
        <v>1952</v>
      </c>
      <c r="C239" s="180" t="s">
        <v>7</v>
      </c>
      <c r="D239" s="254">
        <v>382.18</v>
      </c>
      <c r="E239" s="254" t="s">
        <v>27502</v>
      </c>
      <c r="ALW239" s="12"/>
      <c r="ALX239" s="12"/>
      <c r="ALY239" s="12"/>
    </row>
    <row r="240" spans="1:1013" ht="13.5">
      <c r="A240" s="180">
        <v>87374</v>
      </c>
      <c r="B240" s="180" t="s">
        <v>1975</v>
      </c>
      <c r="C240" s="180" t="s">
        <v>7</v>
      </c>
      <c r="D240" s="254">
        <v>646.74</v>
      </c>
      <c r="E240" s="254" t="s">
        <v>27503</v>
      </c>
      <c r="ALW240" s="12"/>
      <c r="ALX240" s="12"/>
      <c r="ALY240" s="12"/>
    </row>
    <row r="241" spans="1:1013" ht="13.5">
      <c r="A241" s="180">
        <v>100455</v>
      </c>
      <c r="B241" s="180" t="s">
        <v>33828</v>
      </c>
      <c r="C241" s="180" t="s">
        <v>7</v>
      </c>
      <c r="D241" s="254">
        <v>0</v>
      </c>
      <c r="E241" s="254" t="s">
        <v>27504</v>
      </c>
      <c r="ALW241" s="12"/>
      <c r="ALX241" s="12"/>
      <c r="ALY241" s="12"/>
    </row>
    <row r="242" spans="1:1013" ht="13.5">
      <c r="A242" s="180">
        <v>87304</v>
      </c>
      <c r="B242" s="180" t="s">
        <v>1912</v>
      </c>
      <c r="C242" s="180" t="s">
        <v>7</v>
      </c>
      <c r="D242" s="254">
        <v>517.41999999999996</v>
      </c>
      <c r="E242" s="254" t="s">
        <v>27505</v>
      </c>
      <c r="ALW242" s="12"/>
      <c r="ALX242" s="12"/>
      <c r="ALY242" s="12"/>
    </row>
    <row r="243" spans="1:1013" ht="13.5">
      <c r="A243" s="180">
        <v>87305</v>
      </c>
      <c r="B243" s="180" t="s">
        <v>1913</v>
      </c>
      <c r="C243" s="180" t="s">
        <v>7</v>
      </c>
      <c r="D243" s="254">
        <v>512.59</v>
      </c>
      <c r="E243" s="254" t="s">
        <v>27506</v>
      </c>
      <c r="ALW243" s="12"/>
      <c r="ALX243" s="12"/>
      <c r="ALY243" s="12"/>
    </row>
    <row r="244" spans="1:1013" ht="13.5">
      <c r="A244" s="180">
        <v>87345</v>
      </c>
      <c r="B244" s="180" t="s">
        <v>1946</v>
      </c>
      <c r="C244" s="180" t="s">
        <v>7</v>
      </c>
      <c r="D244" s="254">
        <v>609.75</v>
      </c>
      <c r="E244" s="254" t="s">
        <v>27507</v>
      </c>
      <c r="ALW244" s="12"/>
      <c r="ALX244" s="12"/>
      <c r="ALY244" s="12"/>
    </row>
    <row r="245" spans="1:1013" ht="13.5">
      <c r="A245" s="180">
        <v>87346</v>
      </c>
      <c r="B245" s="180" t="s">
        <v>1947</v>
      </c>
      <c r="C245" s="180" t="s">
        <v>7</v>
      </c>
      <c r="D245" s="254">
        <v>524.96</v>
      </c>
      <c r="E245" s="254" t="s">
        <v>27508</v>
      </c>
      <c r="ALW245" s="12"/>
      <c r="ALX245" s="12"/>
      <c r="ALY245" s="12"/>
    </row>
    <row r="246" spans="1:1013" ht="13.5">
      <c r="A246" s="180">
        <v>87347</v>
      </c>
      <c r="B246" s="180" t="s">
        <v>1948</v>
      </c>
      <c r="C246" s="180" t="s">
        <v>7</v>
      </c>
      <c r="D246" s="254">
        <v>475.74</v>
      </c>
      <c r="E246" s="254" t="s">
        <v>27509</v>
      </c>
      <c r="ALW246" s="12"/>
      <c r="ALX246" s="12"/>
      <c r="ALY246" s="12"/>
    </row>
    <row r="247" spans="1:1013" ht="13.5">
      <c r="A247" s="180">
        <v>87366</v>
      </c>
      <c r="B247" s="180" t="s">
        <v>1967</v>
      </c>
      <c r="C247" s="180" t="s">
        <v>7</v>
      </c>
      <c r="D247" s="254">
        <v>570.15</v>
      </c>
      <c r="E247" s="254" t="s">
        <v>27510</v>
      </c>
      <c r="ALW247" s="12"/>
      <c r="ALX247" s="12"/>
      <c r="ALY247" s="12"/>
    </row>
    <row r="248" spans="1:1013" ht="13.5">
      <c r="A248" s="180">
        <v>100448</v>
      </c>
      <c r="B248" s="180" t="s">
        <v>33829</v>
      </c>
      <c r="C248" s="180" t="s">
        <v>7</v>
      </c>
      <c r="D248" s="254">
        <v>0</v>
      </c>
      <c r="E248" s="254" t="s">
        <v>27511</v>
      </c>
      <c r="ALW248" s="12"/>
      <c r="ALX248" s="12"/>
      <c r="ALY248" s="12"/>
    </row>
    <row r="249" spans="1:1013" ht="13.5">
      <c r="A249" s="180">
        <v>87283</v>
      </c>
      <c r="B249" s="180" t="s">
        <v>1898</v>
      </c>
      <c r="C249" s="180" t="s">
        <v>7</v>
      </c>
      <c r="D249" s="254">
        <v>437.14</v>
      </c>
      <c r="E249" s="254" t="s">
        <v>27512</v>
      </c>
      <c r="ALW249" s="12"/>
      <c r="ALX249" s="12"/>
      <c r="ALY249" s="12"/>
    </row>
    <row r="250" spans="1:1013" ht="13.5">
      <c r="A250" s="180">
        <v>87284</v>
      </c>
      <c r="B250" s="180" t="s">
        <v>1899</v>
      </c>
      <c r="C250" s="180" t="s">
        <v>7</v>
      </c>
      <c r="D250" s="254">
        <v>418.78</v>
      </c>
      <c r="E250" s="254" t="s">
        <v>27513</v>
      </c>
      <c r="ALW250" s="12"/>
      <c r="ALX250" s="12"/>
      <c r="ALY250" s="12"/>
    </row>
    <row r="251" spans="1:1013" ht="13.5">
      <c r="A251" s="180">
        <v>87329</v>
      </c>
      <c r="B251" s="180" t="s">
        <v>1930</v>
      </c>
      <c r="C251" s="180" t="s">
        <v>7</v>
      </c>
      <c r="D251" s="254">
        <v>499.41</v>
      </c>
      <c r="E251" s="254" t="s">
        <v>27514</v>
      </c>
      <c r="ALW251" s="12"/>
      <c r="ALX251" s="12"/>
      <c r="ALY251" s="12"/>
    </row>
    <row r="252" spans="1:1013" ht="13.5">
      <c r="A252" s="180">
        <v>87330</v>
      </c>
      <c r="B252" s="180" t="s">
        <v>1931</v>
      </c>
      <c r="C252" s="180" t="s">
        <v>7</v>
      </c>
      <c r="D252" s="254">
        <v>398.93</v>
      </c>
      <c r="E252" s="254" t="s">
        <v>27515</v>
      </c>
      <c r="ALW252" s="12"/>
      <c r="ALX252" s="12"/>
      <c r="ALY252" s="12"/>
    </row>
    <row r="253" spans="1:1013" ht="13.5">
      <c r="A253" s="180">
        <v>87375</v>
      </c>
      <c r="B253" s="180" t="s">
        <v>1976</v>
      </c>
      <c r="C253" s="180" t="s">
        <v>7</v>
      </c>
      <c r="D253" s="254">
        <v>622.41</v>
      </c>
      <c r="E253" s="254" t="s">
        <v>27516</v>
      </c>
      <c r="ALW253" s="12"/>
      <c r="ALX253" s="12"/>
      <c r="ALY253" s="12"/>
    </row>
    <row r="254" spans="1:1013" ht="13.5">
      <c r="A254" s="180">
        <v>100456</v>
      </c>
      <c r="B254" s="180" t="s">
        <v>33830</v>
      </c>
      <c r="C254" s="180" t="s">
        <v>7</v>
      </c>
      <c r="D254" s="254">
        <v>0</v>
      </c>
      <c r="E254" s="254" t="s">
        <v>27517</v>
      </c>
      <c r="ALW254" s="12"/>
      <c r="ALX254" s="12"/>
      <c r="ALY254" s="12"/>
    </row>
    <row r="255" spans="1:1013" ht="13.5">
      <c r="A255" s="180">
        <v>87307</v>
      </c>
      <c r="B255" s="180" t="s">
        <v>1914</v>
      </c>
      <c r="C255" s="180" t="s">
        <v>7</v>
      </c>
      <c r="D255" s="254">
        <v>501.5</v>
      </c>
      <c r="E255" s="254" t="s">
        <v>27518</v>
      </c>
      <c r="ALW255" s="12"/>
      <c r="ALX255" s="12"/>
      <c r="ALY255" s="12"/>
    </row>
    <row r="256" spans="1:1013" ht="13.5">
      <c r="A256" s="180">
        <v>87308</v>
      </c>
      <c r="B256" s="180" t="s">
        <v>1915</v>
      </c>
      <c r="C256" s="180" t="s">
        <v>7</v>
      </c>
      <c r="D256" s="460">
        <v>479.97</v>
      </c>
      <c r="E256" s="254" t="s">
        <v>27519</v>
      </c>
      <c r="ALW256" s="12"/>
      <c r="ALX256" s="12"/>
      <c r="ALY256" s="12"/>
    </row>
    <row r="257" spans="1:1013" ht="13.5">
      <c r="A257" s="180">
        <v>87348</v>
      </c>
      <c r="B257" s="180" t="s">
        <v>1949</v>
      </c>
      <c r="C257" s="180" t="s">
        <v>7</v>
      </c>
      <c r="D257" s="254">
        <v>555.91</v>
      </c>
      <c r="E257" s="254" t="s">
        <v>25541</v>
      </c>
      <c r="ALW257" s="12"/>
      <c r="ALX257" s="12"/>
      <c r="ALY257" s="12"/>
    </row>
    <row r="258" spans="1:1013" ht="13.5">
      <c r="A258" s="180">
        <v>87349</v>
      </c>
      <c r="B258" s="180" t="s">
        <v>1950</v>
      </c>
      <c r="C258" s="180" t="s">
        <v>7</v>
      </c>
      <c r="D258" s="254">
        <v>440.16</v>
      </c>
      <c r="E258" s="254" t="s">
        <v>25799</v>
      </c>
      <c r="ALW258" s="12"/>
      <c r="ALX258" s="12"/>
      <c r="ALY258" s="12"/>
    </row>
    <row r="259" spans="1:1013" ht="13.5">
      <c r="A259" s="180">
        <v>87365</v>
      </c>
      <c r="B259" s="180" t="s">
        <v>1966</v>
      </c>
      <c r="C259" s="180" t="s">
        <v>7</v>
      </c>
      <c r="D259" s="254">
        <v>542.16999999999996</v>
      </c>
      <c r="E259" s="254" t="s">
        <v>27520</v>
      </c>
      <c r="ALW259" s="12"/>
      <c r="ALX259" s="12"/>
      <c r="ALY259" s="12"/>
    </row>
    <row r="260" spans="1:1013" ht="13.5">
      <c r="A260" s="180">
        <v>100447</v>
      </c>
      <c r="B260" s="180" t="s">
        <v>33831</v>
      </c>
      <c r="C260" s="180" t="s">
        <v>7</v>
      </c>
      <c r="D260" s="254">
        <v>0</v>
      </c>
      <c r="E260" s="254" t="s">
        <v>27521</v>
      </c>
      <c r="ALW260" s="12"/>
      <c r="ALX260" s="12"/>
      <c r="ALY260" s="12"/>
    </row>
    <row r="261" spans="1:1013" ht="13.5">
      <c r="A261" s="180">
        <v>87280</v>
      </c>
      <c r="B261" s="180" t="s">
        <v>1896</v>
      </c>
      <c r="C261" s="180" t="s">
        <v>7</v>
      </c>
      <c r="D261" s="254">
        <v>430.32</v>
      </c>
      <c r="E261" s="254" t="s">
        <v>25772</v>
      </c>
      <c r="ALW261" s="12"/>
      <c r="ALX261" s="12"/>
      <c r="ALY261" s="12"/>
    </row>
    <row r="262" spans="1:1013" ht="13.5">
      <c r="A262" s="180">
        <v>87281</v>
      </c>
      <c r="B262" s="180" t="s">
        <v>1897</v>
      </c>
      <c r="C262" s="180" t="s">
        <v>7</v>
      </c>
      <c r="D262" s="254">
        <v>412.31</v>
      </c>
      <c r="E262" s="254" t="s">
        <v>27522</v>
      </c>
      <c r="ALW262" s="12"/>
      <c r="ALX262" s="12"/>
      <c r="ALY262" s="12"/>
    </row>
    <row r="263" spans="1:1013" ht="13.5">
      <c r="A263" s="180">
        <v>87327</v>
      </c>
      <c r="B263" s="180" t="s">
        <v>1928</v>
      </c>
      <c r="C263" s="180" t="s">
        <v>7</v>
      </c>
      <c r="D263" s="254">
        <v>464.34</v>
      </c>
      <c r="E263" s="254" t="s">
        <v>27523</v>
      </c>
      <c r="ALW263" s="12"/>
      <c r="ALX263" s="12"/>
      <c r="ALY263" s="12"/>
    </row>
    <row r="264" spans="1:1013" ht="13.5">
      <c r="A264" s="180">
        <v>87328</v>
      </c>
      <c r="B264" s="180" t="s">
        <v>1929</v>
      </c>
      <c r="C264" s="180" t="s">
        <v>7</v>
      </c>
      <c r="D264" s="254">
        <v>375</v>
      </c>
      <c r="E264" s="254" t="s">
        <v>27524</v>
      </c>
      <c r="ALW264" s="12"/>
      <c r="ALX264" s="12"/>
      <c r="ALY264" s="12"/>
    </row>
    <row r="265" spans="1:1013" ht="13.5">
      <c r="A265" s="180">
        <v>87410</v>
      </c>
      <c r="B265" s="180" t="s">
        <v>2004</v>
      </c>
      <c r="C265" s="180" t="s">
        <v>7</v>
      </c>
      <c r="D265" s="254">
        <v>897.33</v>
      </c>
      <c r="E265" s="254" t="s">
        <v>27525</v>
      </c>
      <c r="ALW265" s="12"/>
      <c r="ALX265" s="12"/>
      <c r="ALY265" s="12"/>
    </row>
    <row r="266" spans="1:1013" ht="13.5">
      <c r="A266" s="180">
        <v>95577</v>
      </c>
      <c r="B266" s="180" t="s">
        <v>11983</v>
      </c>
      <c r="C266" s="180" t="s">
        <v>3</v>
      </c>
      <c r="D266" s="254">
        <v>12.23</v>
      </c>
      <c r="E266" s="254" t="s">
        <v>27526</v>
      </c>
      <c r="ALW266" s="12"/>
      <c r="ALX266" s="12"/>
      <c r="ALY266" s="12"/>
    </row>
    <row r="267" spans="1:1013" ht="13.5">
      <c r="A267" s="180">
        <v>95578</v>
      </c>
      <c r="B267" s="180" t="s">
        <v>11984</v>
      </c>
      <c r="C267" s="180" t="s">
        <v>3</v>
      </c>
      <c r="D267" s="254">
        <v>10.17</v>
      </c>
      <c r="E267" s="254" t="s">
        <v>27527</v>
      </c>
      <c r="ALW267" s="12"/>
      <c r="ALX267" s="12"/>
      <c r="ALY267" s="12"/>
    </row>
    <row r="268" spans="1:1013" ht="13.5">
      <c r="A268" s="180">
        <v>95579</v>
      </c>
      <c r="B268" s="180" t="s">
        <v>11985</v>
      </c>
      <c r="C268" s="180" t="s">
        <v>3</v>
      </c>
      <c r="D268" s="254">
        <v>9.84</v>
      </c>
      <c r="E268" s="254" t="s">
        <v>27528</v>
      </c>
      <c r="ALW268" s="12"/>
      <c r="ALX268" s="12"/>
      <c r="ALY268" s="12"/>
    </row>
    <row r="269" spans="1:1013" ht="13.5">
      <c r="A269" s="180">
        <v>95580</v>
      </c>
      <c r="B269" s="180" t="s">
        <v>11986</v>
      </c>
      <c r="C269" s="180" t="s">
        <v>3</v>
      </c>
      <c r="D269" s="254">
        <v>11.31</v>
      </c>
      <c r="E269" s="254" t="s">
        <v>27529</v>
      </c>
      <c r="ALW269" s="12"/>
      <c r="ALX269" s="12"/>
      <c r="ALY269" s="12"/>
    </row>
    <row r="270" spans="1:1013" ht="13.5">
      <c r="A270" s="180">
        <v>95581</v>
      </c>
      <c r="B270" s="180" t="s">
        <v>11987</v>
      </c>
      <c r="C270" s="180" t="s">
        <v>3</v>
      </c>
      <c r="D270" s="254">
        <v>11.26</v>
      </c>
      <c r="E270" s="254" t="s">
        <v>27530</v>
      </c>
      <c r="ALW270" s="12"/>
      <c r="ALX270" s="12"/>
      <c r="ALY270" s="12"/>
    </row>
    <row r="271" spans="1:1013" ht="13.5">
      <c r="A271" s="180">
        <v>95582</v>
      </c>
      <c r="B271" s="180" t="s">
        <v>24845</v>
      </c>
      <c r="C271" s="180" t="s">
        <v>3</v>
      </c>
      <c r="D271" s="254">
        <v>12.25</v>
      </c>
      <c r="E271" s="254" t="s">
        <v>27531</v>
      </c>
      <c r="ALW271" s="12"/>
      <c r="ALX271" s="12"/>
      <c r="ALY271" s="12"/>
    </row>
    <row r="272" spans="1:1013" ht="13.5">
      <c r="A272" s="180">
        <v>95576</v>
      </c>
      <c r="B272" s="180" t="s">
        <v>11982</v>
      </c>
      <c r="C272" s="180" t="s">
        <v>3</v>
      </c>
      <c r="D272" s="254">
        <v>14.44</v>
      </c>
      <c r="E272" s="254" t="s">
        <v>27532</v>
      </c>
      <c r="ALW272" s="12"/>
      <c r="ALX272" s="12"/>
      <c r="ALY272" s="12"/>
    </row>
    <row r="273" spans="1:1013" ht="13.5">
      <c r="A273" s="180">
        <v>95583</v>
      </c>
      <c r="B273" s="180" t="s">
        <v>11988</v>
      </c>
      <c r="C273" s="180" t="s">
        <v>3</v>
      </c>
      <c r="D273" s="254">
        <v>18.350000000000001</v>
      </c>
      <c r="E273" s="254" t="s">
        <v>24956</v>
      </c>
      <c r="ALW273" s="12"/>
      <c r="ALX273" s="12"/>
      <c r="ALY273" s="12"/>
    </row>
    <row r="274" spans="1:1013" ht="13.5">
      <c r="A274" s="180">
        <v>95584</v>
      </c>
      <c r="B274" s="180" t="s">
        <v>11989</v>
      </c>
      <c r="C274" s="180" t="s">
        <v>3</v>
      </c>
      <c r="D274" s="254">
        <v>16.07</v>
      </c>
      <c r="E274" s="254" t="s">
        <v>25447</v>
      </c>
      <c r="ALW274" s="12"/>
      <c r="ALX274" s="12"/>
      <c r="ALY274" s="12"/>
    </row>
    <row r="275" spans="1:1013" ht="13.5">
      <c r="A275" s="180">
        <v>95593</v>
      </c>
      <c r="B275" s="180" t="s">
        <v>11991</v>
      </c>
      <c r="C275" s="180" t="s">
        <v>3</v>
      </c>
      <c r="D275" s="254">
        <v>16.07</v>
      </c>
      <c r="E275" s="254" t="s">
        <v>27533</v>
      </c>
      <c r="ALW275" s="12"/>
      <c r="ALX275" s="12"/>
      <c r="ALY275" s="12"/>
    </row>
    <row r="276" spans="1:1013" ht="13.5">
      <c r="A276" s="180">
        <v>95592</v>
      </c>
      <c r="B276" s="180" t="s">
        <v>11990</v>
      </c>
      <c r="C276" s="180" t="s">
        <v>3</v>
      </c>
      <c r="D276" s="254">
        <v>18.350000000000001</v>
      </c>
      <c r="E276" s="254" t="s">
        <v>27534</v>
      </c>
      <c r="ALW276" s="12"/>
      <c r="ALX276" s="12"/>
      <c r="ALY276" s="12"/>
    </row>
    <row r="277" spans="1:1013" ht="13.5">
      <c r="A277" s="180">
        <v>92919</v>
      </c>
      <c r="B277" s="180" t="s">
        <v>11327</v>
      </c>
      <c r="C277" s="180" t="s">
        <v>3</v>
      </c>
      <c r="D277" s="254">
        <v>13.84</v>
      </c>
      <c r="E277" s="254" t="s">
        <v>27535</v>
      </c>
      <c r="ALW277" s="12"/>
      <c r="ALX277" s="12"/>
      <c r="ALY277" s="12"/>
    </row>
    <row r="278" spans="1:1013" ht="13.5">
      <c r="A278" s="180">
        <v>92921</v>
      </c>
      <c r="B278" s="180" t="s">
        <v>11328</v>
      </c>
      <c r="C278" s="180" t="s">
        <v>3</v>
      </c>
      <c r="D278" s="460">
        <v>11.41</v>
      </c>
      <c r="E278" s="254" t="s">
        <v>27536</v>
      </c>
      <c r="ALW278" s="12"/>
      <c r="ALX278" s="12"/>
      <c r="ALY278" s="12"/>
    </row>
    <row r="279" spans="1:1013" ht="13.5">
      <c r="A279" s="180">
        <v>92922</v>
      </c>
      <c r="B279" s="180" t="s">
        <v>11329</v>
      </c>
      <c r="C279" s="180" t="s">
        <v>3</v>
      </c>
      <c r="D279" s="460">
        <v>10.88</v>
      </c>
      <c r="E279" s="254" t="s">
        <v>27537</v>
      </c>
      <c r="ALW279" s="12"/>
      <c r="ALX279" s="12"/>
      <c r="ALY279" s="12"/>
    </row>
    <row r="280" spans="1:1013" ht="13.5">
      <c r="A280" s="180">
        <v>92923</v>
      </c>
      <c r="B280" s="180" t="s">
        <v>11330</v>
      </c>
      <c r="C280" s="180" t="s">
        <v>3</v>
      </c>
      <c r="D280" s="460">
        <v>12.15</v>
      </c>
      <c r="E280" s="254" t="s">
        <v>27538</v>
      </c>
      <c r="ALW280" s="12"/>
      <c r="ALX280" s="12"/>
      <c r="ALY280" s="12"/>
    </row>
    <row r="281" spans="1:1013" ht="13.5">
      <c r="A281" s="180">
        <v>92924</v>
      </c>
      <c r="B281" s="180" t="s">
        <v>11331</v>
      </c>
      <c r="C281" s="180" t="s">
        <v>3</v>
      </c>
      <c r="D281" s="460">
        <v>11.91</v>
      </c>
      <c r="E281" s="254" t="s">
        <v>27539</v>
      </c>
      <c r="ALW281" s="12"/>
      <c r="ALX281" s="12"/>
      <c r="ALY281" s="12"/>
    </row>
    <row r="282" spans="1:1013" ht="13.5">
      <c r="A282" s="180">
        <v>104104</v>
      </c>
      <c r="B282" s="180" t="s">
        <v>11332</v>
      </c>
      <c r="C282" s="180" t="s">
        <v>3</v>
      </c>
      <c r="D282" s="460">
        <v>12.46</v>
      </c>
      <c r="E282" s="254" t="s">
        <v>27540</v>
      </c>
      <c r="ALW282" s="12"/>
      <c r="ALX282" s="12"/>
      <c r="ALY282" s="12"/>
    </row>
    <row r="283" spans="1:1013" ht="13.5">
      <c r="A283" s="180">
        <v>92916</v>
      </c>
      <c r="B283" s="180" t="s">
        <v>11325</v>
      </c>
      <c r="C283" s="180" t="s">
        <v>3</v>
      </c>
      <c r="D283" s="460">
        <v>17.54</v>
      </c>
      <c r="E283" s="254" t="s">
        <v>27541</v>
      </c>
      <c r="ALW283" s="12"/>
      <c r="ALX283" s="12"/>
      <c r="ALY283" s="12"/>
    </row>
    <row r="284" spans="1:1013" ht="13.5">
      <c r="A284" s="180">
        <v>92917</v>
      </c>
      <c r="B284" s="180" t="s">
        <v>11326</v>
      </c>
      <c r="C284" s="180" t="s">
        <v>3</v>
      </c>
      <c r="D284" s="460">
        <v>15.89</v>
      </c>
      <c r="E284" s="254" t="s">
        <v>27542</v>
      </c>
      <c r="ALW284" s="12"/>
      <c r="ALX284" s="12"/>
      <c r="ALY284" s="12"/>
    </row>
    <row r="285" spans="1:1013" ht="13.5">
      <c r="A285" s="180">
        <v>92915</v>
      </c>
      <c r="B285" s="180" t="s">
        <v>11324</v>
      </c>
      <c r="C285" s="180" t="s">
        <v>3</v>
      </c>
      <c r="D285" s="254">
        <v>19.36</v>
      </c>
      <c r="E285" s="254" t="s">
        <v>25331</v>
      </c>
      <c r="ALW285" s="12"/>
      <c r="ALX285" s="12"/>
      <c r="ALY285" s="12"/>
    </row>
    <row r="286" spans="1:1013" ht="13.5">
      <c r="A286" s="180">
        <v>92771</v>
      </c>
      <c r="B286" s="180" t="s">
        <v>11297</v>
      </c>
      <c r="C286" s="180" t="s">
        <v>3</v>
      </c>
      <c r="D286" s="254">
        <v>12.15</v>
      </c>
      <c r="E286" s="254" t="s">
        <v>27543</v>
      </c>
      <c r="ALW286" s="12"/>
      <c r="ALX286" s="12"/>
      <c r="ALY286" s="12"/>
    </row>
    <row r="287" spans="1:1013" ht="13.5">
      <c r="A287" s="180">
        <v>92772</v>
      </c>
      <c r="B287" s="180" t="s">
        <v>11298</v>
      </c>
      <c r="C287" s="180" t="s">
        <v>3</v>
      </c>
      <c r="D287" s="254">
        <v>10.199999999999999</v>
      </c>
      <c r="E287" s="254" t="s">
        <v>27544</v>
      </c>
      <c r="ALW287" s="12"/>
      <c r="ALX287" s="12"/>
      <c r="ALY287" s="12"/>
    </row>
    <row r="288" spans="1:1013" ht="13.5">
      <c r="A288" s="180">
        <v>92773</v>
      </c>
      <c r="B288" s="180" t="s">
        <v>11299</v>
      </c>
      <c r="C288" s="180" t="s">
        <v>3</v>
      </c>
      <c r="D288" s="254">
        <v>10.01</v>
      </c>
      <c r="E288" s="254" t="s">
        <v>24809</v>
      </c>
      <c r="ALW288" s="12"/>
      <c r="ALX288" s="12"/>
      <c r="ALY288" s="12"/>
    </row>
    <row r="289" spans="1:1013" ht="13.5">
      <c r="A289" s="180">
        <v>92774</v>
      </c>
      <c r="B289" s="180" t="s">
        <v>11300</v>
      </c>
      <c r="C289" s="180" t="s">
        <v>3</v>
      </c>
      <c r="D289" s="254">
        <v>11.52</v>
      </c>
      <c r="E289" s="254" t="s">
        <v>27545</v>
      </c>
      <c r="ALW289" s="12"/>
      <c r="ALX289" s="12"/>
      <c r="ALY289" s="12"/>
    </row>
    <row r="290" spans="1:1013" ht="13.5">
      <c r="A290" s="180">
        <v>92769</v>
      </c>
      <c r="B290" s="180" t="s">
        <v>11295</v>
      </c>
      <c r="C290" s="180" t="s">
        <v>3</v>
      </c>
      <c r="D290" s="254">
        <v>14.55</v>
      </c>
      <c r="E290" s="254" t="s">
        <v>27546</v>
      </c>
      <c r="ALW290" s="12"/>
      <c r="ALX290" s="12"/>
      <c r="ALY290" s="12"/>
    </row>
    <row r="291" spans="1:1013" ht="13.5">
      <c r="A291" s="180">
        <v>92770</v>
      </c>
      <c r="B291" s="180" t="s">
        <v>11296</v>
      </c>
      <c r="C291" s="180" t="s">
        <v>3</v>
      </c>
      <c r="D291" s="254">
        <v>13.63</v>
      </c>
      <c r="E291" s="254" t="s">
        <v>27547</v>
      </c>
      <c r="ALW291" s="12"/>
      <c r="ALX291" s="12"/>
      <c r="ALY291" s="12"/>
    </row>
    <row r="292" spans="1:1013" ht="13.5">
      <c r="A292" s="180">
        <v>92767</v>
      </c>
      <c r="B292" s="180" t="s">
        <v>11293</v>
      </c>
      <c r="C292" s="180" t="s">
        <v>3</v>
      </c>
      <c r="D292" s="254">
        <v>17.7</v>
      </c>
      <c r="E292" s="254" t="s">
        <v>27548</v>
      </c>
      <c r="ALW292" s="12"/>
      <c r="ALX292" s="12"/>
      <c r="ALY292" s="12"/>
    </row>
    <row r="293" spans="1:1013" ht="13.5">
      <c r="A293" s="180">
        <v>92768</v>
      </c>
      <c r="B293" s="180" t="s">
        <v>11294</v>
      </c>
      <c r="C293" s="180" t="s">
        <v>3</v>
      </c>
      <c r="D293" s="254">
        <v>15.47</v>
      </c>
      <c r="E293" s="254" t="s">
        <v>27549</v>
      </c>
      <c r="ALW293" s="12"/>
      <c r="ALX293" s="12"/>
      <c r="ALY293" s="12"/>
    </row>
    <row r="294" spans="1:1013" ht="13.5">
      <c r="A294" s="180">
        <v>92762</v>
      </c>
      <c r="B294" s="180" t="s">
        <v>11288</v>
      </c>
      <c r="C294" s="180" t="s">
        <v>3</v>
      </c>
      <c r="D294" s="254">
        <v>12.67</v>
      </c>
      <c r="E294" s="254" t="s">
        <v>27550</v>
      </c>
      <c r="ALW294" s="12"/>
      <c r="ALX294" s="12"/>
      <c r="ALY294" s="12"/>
    </row>
    <row r="295" spans="1:1013" ht="13.5">
      <c r="A295" s="180">
        <v>92763</v>
      </c>
      <c r="B295" s="180" t="s">
        <v>11289</v>
      </c>
      <c r="C295" s="180" t="s">
        <v>3</v>
      </c>
      <c r="D295" s="254">
        <v>10.65</v>
      </c>
      <c r="E295" s="254" t="s">
        <v>27551</v>
      </c>
      <c r="ALW295" s="12"/>
      <c r="ALX295" s="12"/>
      <c r="ALY295" s="12"/>
    </row>
    <row r="296" spans="1:1013" ht="13.5">
      <c r="A296" s="180">
        <v>92764</v>
      </c>
      <c r="B296" s="180" t="s">
        <v>11290</v>
      </c>
      <c r="C296" s="180" t="s">
        <v>3</v>
      </c>
      <c r="D296" s="254">
        <v>10.3</v>
      </c>
      <c r="E296" s="254" t="s">
        <v>27552</v>
      </c>
      <c r="ALW296" s="12"/>
      <c r="ALX296" s="12"/>
      <c r="ALY296" s="12"/>
    </row>
    <row r="297" spans="1:1013" ht="13.5">
      <c r="A297" s="180">
        <v>92765</v>
      </c>
      <c r="B297" s="180" t="s">
        <v>11291</v>
      </c>
      <c r="C297" s="180" t="s">
        <v>3</v>
      </c>
      <c r="D297" s="254">
        <v>11.7</v>
      </c>
      <c r="E297" s="254" t="s">
        <v>27553</v>
      </c>
      <c r="ALW297" s="12"/>
      <c r="ALX297" s="12"/>
      <c r="ALY297" s="12"/>
    </row>
    <row r="298" spans="1:1013" ht="13.5">
      <c r="A298" s="180">
        <v>92766</v>
      </c>
      <c r="B298" s="180" t="s">
        <v>11292</v>
      </c>
      <c r="C298" s="180" t="s">
        <v>3</v>
      </c>
      <c r="D298" s="254">
        <v>11.56</v>
      </c>
      <c r="E298" s="254" t="s">
        <v>27554</v>
      </c>
      <c r="ALW298" s="12"/>
      <c r="ALX298" s="12"/>
      <c r="ALY298" s="12"/>
    </row>
    <row r="299" spans="1:1013" ht="13.5">
      <c r="A299" s="180">
        <v>104105</v>
      </c>
      <c r="B299" s="180" t="s">
        <v>11333</v>
      </c>
      <c r="C299" s="180" t="s">
        <v>3</v>
      </c>
      <c r="D299" s="254">
        <v>12.46</v>
      </c>
      <c r="E299" s="254" t="s">
        <v>25327</v>
      </c>
      <c r="ALW299" s="12"/>
      <c r="ALX299" s="12"/>
      <c r="ALY299" s="12"/>
    </row>
    <row r="300" spans="1:1013" ht="13.5">
      <c r="A300" s="180">
        <v>92760</v>
      </c>
      <c r="B300" s="180" t="s">
        <v>11286</v>
      </c>
      <c r="C300" s="180" t="s">
        <v>3</v>
      </c>
      <c r="D300" s="254">
        <v>15.2</v>
      </c>
      <c r="E300" s="254" t="s">
        <v>27555</v>
      </c>
      <c r="ALW300" s="12"/>
      <c r="ALX300" s="12"/>
      <c r="ALY300" s="12"/>
    </row>
    <row r="301" spans="1:1013" ht="13.5">
      <c r="A301" s="180">
        <v>92761</v>
      </c>
      <c r="B301" s="180" t="s">
        <v>11287</v>
      </c>
      <c r="C301" s="180" t="s">
        <v>3</v>
      </c>
      <c r="D301" s="254">
        <v>14.22</v>
      </c>
      <c r="E301" s="254" t="s">
        <v>27556</v>
      </c>
      <c r="ALW301" s="12"/>
      <c r="ALX301" s="12"/>
      <c r="ALY301" s="12"/>
    </row>
    <row r="302" spans="1:1013" ht="13.5">
      <c r="A302" s="180">
        <v>92759</v>
      </c>
      <c r="B302" s="180" t="s">
        <v>11285</v>
      </c>
      <c r="C302" s="180" t="s">
        <v>3</v>
      </c>
      <c r="D302" s="254">
        <v>16.190000000000001</v>
      </c>
      <c r="E302" s="254" t="s">
        <v>27547</v>
      </c>
      <c r="ALW302" s="12"/>
      <c r="ALX302" s="12"/>
      <c r="ALY302" s="12"/>
    </row>
    <row r="303" spans="1:1013" ht="13.5">
      <c r="A303" s="180">
        <v>104108</v>
      </c>
      <c r="B303" s="180" t="s">
        <v>11336</v>
      </c>
      <c r="C303" s="180" t="s">
        <v>3</v>
      </c>
      <c r="D303" s="254">
        <v>14.75</v>
      </c>
      <c r="E303" s="254" t="s">
        <v>27557</v>
      </c>
      <c r="ALW303" s="12"/>
      <c r="ALX303" s="12"/>
      <c r="ALY303" s="12"/>
    </row>
    <row r="304" spans="1:1013" ht="13.5">
      <c r="A304" s="180">
        <v>104107</v>
      </c>
      <c r="B304" s="180" t="s">
        <v>11335</v>
      </c>
      <c r="C304" s="180" t="s">
        <v>3</v>
      </c>
      <c r="D304" s="254">
        <v>12.43</v>
      </c>
      <c r="E304" s="254" t="s">
        <v>27558</v>
      </c>
      <c r="ALW304" s="12"/>
      <c r="ALX304" s="12"/>
      <c r="ALY304" s="12"/>
    </row>
    <row r="305" spans="1:1013" ht="13.5">
      <c r="A305" s="180">
        <v>104106</v>
      </c>
      <c r="B305" s="180" t="s">
        <v>11334</v>
      </c>
      <c r="C305" s="180" t="s">
        <v>3</v>
      </c>
      <c r="D305" s="254">
        <v>11.66</v>
      </c>
      <c r="E305" s="254" t="s">
        <v>24855</v>
      </c>
      <c r="ALW305" s="12"/>
      <c r="ALX305" s="12"/>
      <c r="ALY305" s="12"/>
    </row>
    <row r="306" spans="1:1013" ht="13.5">
      <c r="A306" s="180">
        <v>104110</v>
      </c>
      <c r="B306" s="180" t="s">
        <v>11338</v>
      </c>
      <c r="C306" s="180" t="s">
        <v>3</v>
      </c>
      <c r="D306" s="254">
        <v>20.7</v>
      </c>
      <c r="E306" s="254" t="s">
        <v>27554</v>
      </c>
      <c r="ALW306" s="12"/>
      <c r="ALX306" s="12"/>
      <c r="ALY306" s="12"/>
    </row>
    <row r="307" spans="1:1013" ht="13.5">
      <c r="A307" s="180">
        <v>104109</v>
      </c>
      <c r="B307" s="180" t="s">
        <v>11337</v>
      </c>
      <c r="C307" s="180" t="s">
        <v>3</v>
      </c>
      <c r="D307" s="254">
        <v>18.13</v>
      </c>
      <c r="E307" s="254" t="s">
        <v>27559</v>
      </c>
      <c r="ALW307" s="12"/>
      <c r="ALX307" s="12"/>
      <c r="ALY307" s="12"/>
    </row>
    <row r="308" spans="1:1013" ht="13.5">
      <c r="A308" s="180">
        <v>104111</v>
      </c>
      <c r="B308" s="180" t="s">
        <v>11339</v>
      </c>
      <c r="C308" s="180" t="s">
        <v>3</v>
      </c>
      <c r="D308" s="254">
        <v>23.64</v>
      </c>
      <c r="E308" s="254" t="s">
        <v>27560</v>
      </c>
      <c r="ALW308" s="12"/>
      <c r="ALX308" s="12"/>
      <c r="ALY308" s="12"/>
    </row>
    <row r="309" spans="1:1013" ht="13.5">
      <c r="A309" s="180">
        <v>92884</v>
      </c>
      <c r="B309" s="180" t="s">
        <v>11319</v>
      </c>
      <c r="C309" s="180" t="s">
        <v>3</v>
      </c>
      <c r="D309" s="254">
        <v>14.05</v>
      </c>
      <c r="E309" s="254" t="s">
        <v>27561</v>
      </c>
      <c r="ALW309" s="12"/>
      <c r="ALX309" s="12"/>
      <c r="ALY309" s="12"/>
    </row>
    <row r="310" spans="1:1013" ht="13.5">
      <c r="A310" s="180">
        <v>92885</v>
      </c>
      <c r="B310" s="180" t="s">
        <v>11320</v>
      </c>
      <c r="C310" s="180" t="s">
        <v>3</v>
      </c>
      <c r="D310" s="254">
        <v>13.29</v>
      </c>
      <c r="E310" s="254" t="s">
        <v>27562</v>
      </c>
      <c r="ALW310" s="12"/>
      <c r="ALX310" s="12"/>
      <c r="ALY310" s="12"/>
    </row>
    <row r="311" spans="1:1013" ht="13.5">
      <c r="A311" s="180">
        <v>92886</v>
      </c>
      <c r="B311" s="180" t="s">
        <v>11321</v>
      </c>
      <c r="C311" s="180" t="s">
        <v>3</v>
      </c>
      <c r="D311" s="254">
        <v>12.68</v>
      </c>
      <c r="E311" s="254" t="s">
        <v>27563</v>
      </c>
      <c r="ALW311" s="12"/>
      <c r="ALX311" s="12"/>
      <c r="ALY311" s="12"/>
    </row>
    <row r="312" spans="1:1013" ht="13.5">
      <c r="A312" s="180">
        <v>92887</v>
      </c>
      <c r="B312" s="180" t="s">
        <v>11322</v>
      </c>
      <c r="C312" s="180" t="s">
        <v>3</v>
      </c>
      <c r="D312" s="254">
        <v>12.57</v>
      </c>
      <c r="E312" s="254" t="s">
        <v>27564</v>
      </c>
      <c r="ALW312" s="12"/>
      <c r="ALX312" s="12"/>
      <c r="ALY312" s="12"/>
    </row>
    <row r="313" spans="1:1013" ht="13.5">
      <c r="A313" s="180">
        <v>92888</v>
      </c>
      <c r="B313" s="180" t="s">
        <v>11323</v>
      </c>
      <c r="C313" s="180" t="s">
        <v>3</v>
      </c>
      <c r="D313" s="254">
        <v>12.27</v>
      </c>
      <c r="E313" s="254" t="s">
        <v>25645</v>
      </c>
      <c r="ALW313" s="12"/>
      <c r="ALX313" s="12"/>
      <c r="ALY313" s="12"/>
    </row>
    <row r="314" spans="1:1013" ht="13.5">
      <c r="A314" s="180">
        <v>92882</v>
      </c>
      <c r="B314" s="180" t="s">
        <v>11317</v>
      </c>
      <c r="C314" s="180" t="s">
        <v>3</v>
      </c>
      <c r="D314" s="254">
        <v>15.23</v>
      </c>
      <c r="E314" s="254" t="s">
        <v>27565</v>
      </c>
      <c r="ALW314" s="12"/>
      <c r="ALX314" s="12"/>
      <c r="ALY314" s="12"/>
    </row>
    <row r="315" spans="1:1013" ht="13.5">
      <c r="A315" s="180">
        <v>92883</v>
      </c>
      <c r="B315" s="180" t="s">
        <v>11318</v>
      </c>
      <c r="C315" s="180" t="s">
        <v>3</v>
      </c>
      <c r="D315" s="254">
        <v>13.94</v>
      </c>
      <c r="E315" s="254" t="s">
        <v>25720</v>
      </c>
      <c r="ALW315" s="12"/>
      <c r="ALX315" s="12"/>
      <c r="ALY315" s="12"/>
    </row>
    <row r="316" spans="1:1013" ht="13.5">
      <c r="A316" s="180">
        <v>92877</v>
      </c>
      <c r="B316" s="180" t="s">
        <v>11312</v>
      </c>
      <c r="C316" s="180" t="s">
        <v>3</v>
      </c>
      <c r="D316" s="254">
        <v>11.28</v>
      </c>
      <c r="E316" s="254" t="s">
        <v>27566</v>
      </c>
      <c r="ALW316" s="12"/>
      <c r="ALX316" s="12"/>
      <c r="ALY316" s="12"/>
    </row>
    <row r="317" spans="1:1013" ht="13.5">
      <c r="A317" s="180">
        <v>92878</v>
      </c>
      <c r="B317" s="180" t="s">
        <v>11313</v>
      </c>
      <c r="C317" s="180" t="s">
        <v>3</v>
      </c>
      <c r="D317" s="460">
        <v>11.08</v>
      </c>
      <c r="E317" s="254" t="s">
        <v>27567</v>
      </c>
      <c r="ALW317" s="12"/>
      <c r="ALX317" s="12"/>
      <c r="ALY317" s="12"/>
    </row>
    <row r="318" spans="1:1013" ht="13.5">
      <c r="A318" s="180">
        <v>92879</v>
      </c>
      <c r="B318" s="180" t="s">
        <v>11314</v>
      </c>
      <c r="C318" s="180" t="s">
        <v>3</v>
      </c>
      <c r="D318" s="254">
        <v>10.95</v>
      </c>
      <c r="E318" s="254" t="s">
        <v>27568</v>
      </c>
      <c r="ALW318" s="12"/>
      <c r="ALX318" s="12"/>
      <c r="ALY318" s="12"/>
    </row>
    <row r="319" spans="1:1013" ht="13.5">
      <c r="A319" s="180">
        <v>92880</v>
      </c>
      <c r="B319" s="180" t="s">
        <v>11315</v>
      </c>
      <c r="C319" s="180" t="s">
        <v>3</v>
      </c>
      <c r="D319" s="254">
        <v>11.19</v>
      </c>
      <c r="E319" s="254" t="s">
        <v>24861</v>
      </c>
      <c r="ALW319" s="12"/>
      <c r="ALX319" s="12"/>
      <c r="ALY319" s="12"/>
    </row>
    <row r="320" spans="1:1013" ht="13.5">
      <c r="A320" s="180">
        <v>92881</v>
      </c>
      <c r="B320" s="180" t="s">
        <v>11316</v>
      </c>
      <c r="C320" s="180" t="s">
        <v>3</v>
      </c>
      <c r="D320" s="460">
        <v>11.16</v>
      </c>
      <c r="E320" s="254" t="s">
        <v>27569</v>
      </c>
      <c r="ALW320" s="12"/>
      <c r="ALX320" s="12"/>
      <c r="ALY320" s="12"/>
    </row>
    <row r="321" spans="1:1013" ht="13.5">
      <c r="A321" s="180">
        <v>92875</v>
      </c>
      <c r="B321" s="180" t="s">
        <v>11310</v>
      </c>
      <c r="C321" s="180" t="s">
        <v>3</v>
      </c>
      <c r="D321" s="254">
        <v>10.85</v>
      </c>
      <c r="E321" s="254" t="s">
        <v>25433</v>
      </c>
      <c r="ALW321" s="12"/>
      <c r="ALX321" s="12"/>
      <c r="ALY321" s="12"/>
    </row>
    <row r="322" spans="1:1013" ht="13.5">
      <c r="A322" s="180">
        <v>92876</v>
      </c>
      <c r="B322" s="180" t="s">
        <v>11311</v>
      </c>
      <c r="C322" s="180" t="s">
        <v>3</v>
      </c>
      <c r="D322" s="254">
        <v>10.49</v>
      </c>
      <c r="E322" s="254" t="s">
        <v>27349</v>
      </c>
      <c r="ALW322" s="12"/>
      <c r="ALX322" s="12"/>
      <c r="ALY322" s="12"/>
    </row>
    <row r="323" spans="1:1013" ht="13.5">
      <c r="A323" s="180">
        <v>92803</v>
      </c>
      <c r="B323" s="180" t="s">
        <v>11306</v>
      </c>
      <c r="C323" s="180" t="s">
        <v>3</v>
      </c>
      <c r="D323" s="254">
        <v>10.41</v>
      </c>
      <c r="E323" s="254" t="s">
        <v>27570</v>
      </c>
      <c r="ALW323" s="12"/>
      <c r="ALX323" s="12"/>
      <c r="ALY323" s="12"/>
    </row>
    <row r="324" spans="1:1013" ht="13.5">
      <c r="A324" s="180">
        <v>92804</v>
      </c>
      <c r="B324" s="180" t="s">
        <v>11307</v>
      </c>
      <c r="C324" s="180" t="s">
        <v>3</v>
      </c>
      <c r="D324" s="460">
        <v>8.91</v>
      </c>
      <c r="E324" s="254" t="s">
        <v>27571</v>
      </c>
      <c r="ALW324" s="12"/>
      <c r="ALX324" s="12"/>
      <c r="ALY324" s="12"/>
    </row>
    <row r="325" spans="1:1013" ht="13.5">
      <c r="A325" s="180">
        <v>92805</v>
      </c>
      <c r="B325" s="180" t="s">
        <v>11308</v>
      </c>
      <c r="C325" s="180" t="s">
        <v>3</v>
      </c>
      <c r="D325" s="254">
        <v>8.82</v>
      </c>
      <c r="E325" s="254" t="s">
        <v>27572</v>
      </c>
      <c r="ALW325" s="12"/>
      <c r="ALX325" s="12"/>
      <c r="ALY325" s="12"/>
    </row>
    <row r="326" spans="1:1013" ht="13.5">
      <c r="A326" s="180">
        <v>92806</v>
      </c>
      <c r="B326" s="180" t="s">
        <v>11309</v>
      </c>
      <c r="C326" s="180" t="s">
        <v>3</v>
      </c>
      <c r="D326" s="254">
        <v>10.39</v>
      </c>
      <c r="E326" s="254" t="s">
        <v>27572</v>
      </c>
      <c r="ALW326" s="12"/>
      <c r="ALX326" s="12"/>
      <c r="ALY326" s="12"/>
    </row>
    <row r="327" spans="1:1013" ht="13.5">
      <c r="A327" s="180">
        <v>92798</v>
      </c>
      <c r="B327" s="180" t="s">
        <v>11301</v>
      </c>
      <c r="C327" s="180" t="s">
        <v>3</v>
      </c>
      <c r="D327" s="254">
        <v>10.38</v>
      </c>
      <c r="E327" s="254" t="s">
        <v>27573</v>
      </c>
      <c r="ALW327" s="12"/>
      <c r="ALX327" s="12"/>
      <c r="ALY327" s="12"/>
    </row>
    <row r="328" spans="1:1013" ht="13.5">
      <c r="A328" s="180">
        <v>95448</v>
      </c>
      <c r="B328" s="180" t="s">
        <v>33832</v>
      </c>
      <c r="C328" s="180" t="s">
        <v>3</v>
      </c>
      <c r="D328" s="254">
        <v>11.38</v>
      </c>
      <c r="E328" s="254" t="s">
        <v>27574</v>
      </c>
      <c r="ALW328" s="12"/>
      <c r="ALX328" s="12"/>
      <c r="ALY328" s="12"/>
    </row>
    <row r="329" spans="1:1013" ht="13.5">
      <c r="A329" s="180">
        <v>92801</v>
      </c>
      <c r="B329" s="180" t="s">
        <v>11304</v>
      </c>
      <c r="C329" s="180" t="s">
        <v>3</v>
      </c>
      <c r="D329" s="254">
        <v>11.4</v>
      </c>
      <c r="E329" s="254" t="s">
        <v>27575</v>
      </c>
      <c r="ALW329" s="12"/>
      <c r="ALX329" s="12"/>
      <c r="ALY329" s="12"/>
    </row>
    <row r="330" spans="1:1013" ht="13.5">
      <c r="A330" s="180">
        <v>92802</v>
      </c>
      <c r="B330" s="180" t="s">
        <v>11305</v>
      </c>
      <c r="C330" s="180" t="s">
        <v>3</v>
      </c>
      <c r="D330" s="254">
        <v>11.3</v>
      </c>
      <c r="E330" s="254" t="s">
        <v>27576</v>
      </c>
      <c r="ALW330" s="12"/>
      <c r="ALX330" s="12"/>
      <c r="ALY330" s="12"/>
    </row>
    <row r="331" spans="1:1013" ht="13.5">
      <c r="A331" s="180">
        <v>92799</v>
      </c>
      <c r="B331" s="180" t="s">
        <v>11302</v>
      </c>
      <c r="C331" s="180" t="s">
        <v>3</v>
      </c>
      <c r="D331" s="254">
        <v>12.63</v>
      </c>
      <c r="E331" s="254" t="s">
        <v>27577</v>
      </c>
      <c r="ALW331" s="12"/>
      <c r="ALX331" s="12"/>
      <c r="ALY331" s="12"/>
    </row>
    <row r="332" spans="1:1013" ht="13.5">
      <c r="A332" s="180">
        <v>92800</v>
      </c>
      <c r="B332" s="180" t="s">
        <v>11303</v>
      </c>
      <c r="C332" s="180" t="s">
        <v>3</v>
      </c>
      <c r="D332" s="254">
        <v>11.33</v>
      </c>
      <c r="E332" s="254" t="s">
        <v>27578</v>
      </c>
      <c r="ALW332" s="12"/>
      <c r="ALX332" s="12"/>
      <c r="ALY332" s="12"/>
    </row>
    <row r="333" spans="1:1013" ht="13.5">
      <c r="A333" s="180">
        <v>95605</v>
      </c>
      <c r="B333" s="180" t="s">
        <v>3846</v>
      </c>
      <c r="C333" s="180" t="s">
        <v>2</v>
      </c>
      <c r="D333" s="254">
        <v>158.91</v>
      </c>
      <c r="E333" s="254" t="s">
        <v>27579</v>
      </c>
      <c r="ALW333" s="12"/>
      <c r="ALX333" s="12"/>
      <c r="ALY333" s="12"/>
    </row>
    <row r="334" spans="1:1013" ht="13.5">
      <c r="A334" s="180">
        <v>95602</v>
      </c>
      <c r="B334" s="180" t="s">
        <v>3843</v>
      </c>
      <c r="C334" s="180" t="s">
        <v>2</v>
      </c>
      <c r="D334" s="254">
        <v>32.69</v>
      </c>
      <c r="E334" s="254" t="s">
        <v>27580</v>
      </c>
      <c r="ALW334" s="12"/>
      <c r="ALX334" s="12"/>
      <c r="ALY334" s="12"/>
    </row>
    <row r="335" spans="1:1013" ht="13.5">
      <c r="A335" s="180">
        <v>95603</v>
      </c>
      <c r="B335" s="180" t="s">
        <v>3844</v>
      </c>
      <c r="C335" s="180" t="s">
        <v>2</v>
      </c>
      <c r="D335" s="254">
        <v>55.77</v>
      </c>
      <c r="E335" s="254" t="s">
        <v>27581</v>
      </c>
      <c r="ALW335" s="12"/>
      <c r="ALX335" s="12"/>
      <c r="ALY335" s="12"/>
    </row>
    <row r="336" spans="1:1013" ht="13.5">
      <c r="A336" s="180">
        <v>95604</v>
      </c>
      <c r="B336" s="180" t="s">
        <v>3845</v>
      </c>
      <c r="C336" s="180" t="s">
        <v>2</v>
      </c>
      <c r="D336" s="254">
        <v>86.54</v>
      </c>
      <c r="E336" s="254" t="s">
        <v>27582</v>
      </c>
      <c r="ALW336" s="12"/>
      <c r="ALX336" s="12"/>
      <c r="ALY336" s="12"/>
    </row>
    <row r="337" spans="1:1013" ht="13.5">
      <c r="A337" s="180">
        <v>95601</v>
      </c>
      <c r="B337" s="180" t="s">
        <v>3842</v>
      </c>
      <c r="C337" s="180" t="s">
        <v>2</v>
      </c>
      <c r="D337" s="254">
        <v>20.420000000000002</v>
      </c>
      <c r="E337" s="254" t="s">
        <v>27583</v>
      </c>
      <c r="ALW337" s="12"/>
      <c r="ALX337" s="12"/>
      <c r="ALY337" s="12"/>
    </row>
    <row r="338" spans="1:1013" ht="13.5">
      <c r="A338" s="180">
        <v>102521</v>
      </c>
      <c r="B338" s="180" t="s">
        <v>3847</v>
      </c>
      <c r="C338" s="180" t="s">
        <v>2</v>
      </c>
      <c r="D338" s="254">
        <v>131.09</v>
      </c>
      <c r="E338" s="254" t="s">
        <v>27584</v>
      </c>
      <c r="ALW338" s="12"/>
      <c r="ALX338" s="12"/>
      <c r="ALY338" s="12"/>
    </row>
    <row r="339" spans="1:1013" ht="13.5">
      <c r="A339" s="180">
        <v>102522</v>
      </c>
      <c r="B339" s="180" t="s">
        <v>3848</v>
      </c>
      <c r="C339" s="180" t="s">
        <v>2</v>
      </c>
      <c r="D339" s="254">
        <v>192.32</v>
      </c>
      <c r="E339" s="254" t="s">
        <v>27585</v>
      </c>
      <c r="ALW339" s="12"/>
      <c r="ALX339" s="12"/>
      <c r="ALY339" s="12"/>
    </row>
    <row r="340" spans="1:1013" ht="13.5">
      <c r="A340" s="180">
        <v>102523</v>
      </c>
      <c r="B340" s="180" t="s">
        <v>3849</v>
      </c>
      <c r="C340" s="180" t="s">
        <v>2</v>
      </c>
      <c r="D340" s="254">
        <v>253.54</v>
      </c>
      <c r="E340" s="254" t="s">
        <v>27586</v>
      </c>
      <c r="ALW340" s="12"/>
      <c r="ALX340" s="12"/>
      <c r="ALY340" s="12"/>
    </row>
    <row r="341" spans="1:1013" ht="13.5">
      <c r="A341" s="180">
        <v>95608</v>
      </c>
      <c r="B341" s="180" t="s">
        <v>33833</v>
      </c>
      <c r="C341" s="180" t="s">
        <v>2</v>
      </c>
      <c r="D341" s="254">
        <v>36.409999999999997</v>
      </c>
      <c r="E341" s="254" t="s">
        <v>27587</v>
      </c>
      <c r="ALW341" s="12"/>
      <c r="ALX341" s="12"/>
      <c r="ALY341" s="12"/>
    </row>
    <row r="342" spans="1:1013" ht="13.5">
      <c r="A342" s="180">
        <v>95609</v>
      </c>
      <c r="B342" s="180" t="s">
        <v>33834</v>
      </c>
      <c r="C342" s="180" t="s">
        <v>2</v>
      </c>
      <c r="D342" s="254">
        <v>46.18</v>
      </c>
      <c r="E342" s="254" t="s">
        <v>27588</v>
      </c>
      <c r="ALW342" s="12"/>
      <c r="ALX342" s="12"/>
      <c r="ALY342" s="12"/>
    </row>
    <row r="343" spans="1:1013" ht="13.5">
      <c r="A343" s="180">
        <v>95607</v>
      </c>
      <c r="B343" s="180" t="s">
        <v>33835</v>
      </c>
      <c r="C343" s="180" t="s">
        <v>2</v>
      </c>
      <c r="D343" s="254">
        <v>25.1</v>
      </c>
      <c r="E343" s="254" t="s">
        <v>27589</v>
      </c>
      <c r="ALW343" s="12"/>
      <c r="ALX343" s="12"/>
      <c r="ALY343" s="12"/>
    </row>
    <row r="344" spans="1:1013" ht="13.5">
      <c r="A344" s="180">
        <v>95996</v>
      </c>
      <c r="B344" s="180" t="s">
        <v>1872</v>
      </c>
      <c r="C344" s="180" t="s">
        <v>7</v>
      </c>
      <c r="D344" s="254">
        <v>1708.25</v>
      </c>
      <c r="E344" s="254" t="s">
        <v>27590</v>
      </c>
      <c r="ALW344" s="12"/>
      <c r="ALX344" s="12"/>
      <c r="ALY344" s="12"/>
    </row>
    <row r="345" spans="1:1013" ht="13.5">
      <c r="A345" s="180">
        <v>95995</v>
      </c>
      <c r="B345" s="180" t="s">
        <v>1871</v>
      </c>
      <c r="C345" s="180" t="s">
        <v>7</v>
      </c>
      <c r="D345" s="254">
        <v>1971.76</v>
      </c>
      <c r="E345" s="254" t="s">
        <v>27591</v>
      </c>
      <c r="ALW345" s="12"/>
      <c r="ALX345" s="12"/>
      <c r="ALY345" s="12"/>
    </row>
    <row r="346" spans="1:1013" ht="13.5">
      <c r="A346" s="180">
        <v>104372</v>
      </c>
      <c r="B346" s="180" t="s">
        <v>33836</v>
      </c>
      <c r="C346" s="180" t="s">
        <v>7</v>
      </c>
      <c r="D346" s="254">
        <v>0</v>
      </c>
      <c r="E346" s="254" t="s">
        <v>27592</v>
      </c>
      <c r="ALW346" s="12"/>
      <c r="ALX346" s="12"/>
      <c r="ALY346" s="12"/>
    </row>
    <row r="347" spans="1:1013" ht="13.5">
      <c r="A347" s="180">
        <v>104371</v>
      </c>
      <c r="B347" s="180" t="s">
        <v>33837</v>
      </c>
      <c r="C347" s="180" t="s">
        <v>7</v>
      </c>
      <c r="D347" s="460">
        <v>0</v>
      </c>
      <c r="E347" s="254" t="s">
        <v>27593</v>
      </c>
      <c r="ALW347" s="12"/>
      <c r="ALX347" s="12"/>
      <c r="ALY347" s="12"/>
    </row>
    <row r="348" spans="1:1013" ht="13.5">
      <c r="A348" s="180">
        <v>96001</v>
      </c>
      <c r="B348" s="180" t="s">
        <v>1873</v>
      </c>
      <c r="C348" s="180" t="s">
        <v>4</v>
      </c>
      <c r="D348" s="460">
        <v>7.57</v>
      </c>
      <c r="E348" s="254" t="s">
        <v>27594</v>
      </c>
      <c r="ALW348" s="12"/>
      <c r="ALX348" s="12"/>
      <c r="ALY348" s="12"/>
    </row>
    <row r="349" spans="1:1013" ht="13.5">
      <c r="A349" s="180">
        <v>94880</v>
      </c>
      <c r="B349" s="180" t="s">
        <v>3838</v>
      </c>
      <c r="C349" s="180" t="s">
        <v>1</v>
      </c>
      <c r="D349" s="460">
        <v>48.73</v>
      </c>
      <c r="E349" s="254" t="s">
        <v>27595</v>
      </c>
      <c r="ALW349" s="12"/>
      <c r="ALX349" s="12"/>
      <c r="ALY349" s="12"/>
    </row>
    <row r="350" spans="1:1013" ht="13.5">
      <c r="A350" s="180">
        <v>94882</v>
      </c>
      <c r="B350" s="180" t="s">
        <v>3840</v>
      </c>
      <c r="C350" s="180" t="s">
        <v>1</v>
      </c>
      <c r="D350" s="460">
        <v>56.6</v>
      </c>
      <c r="E350" s="254" t="s">
        <v>27596</v>
      </c>
      <c r="ALW350" s="12"/>
      <c r="ALX350" s="12"/>
      <c r="ALY350" s="12"/>
    </row>
    <row r="351" spans="1:1013" ht="13.5">
      <c r="A351" s="180">
        <v>94884</v>
      </c>
      <c r="B351" s="180" t="s">
        <v>3841</v>
      </c>
      <c r="C351" s="180" t="s">
        <v>1</v>
      </c>
      <c r="D351" s="254">
        <v>72.55</v>
      </c>
      <c r="E351" s="254" t="s">
        <v>27597</v>
      </c>
      <c r="ALW351" s="12"/>
      <c r="ALX351" s="12"/>
      <c r="ALY351" s="12"/>
    </row>
    <row r="352" spans="1:1013" ht="13.5">
      <c r="A352" s="180">
        <v>94870</v>
      </c>
      <c r="B352" s="180" t="s">
        <v>3326</v>
      </c>
      <c r="C352" s="180" t="s">
        <v>1</v>
      </c>
      <c r="D352" s="254">
        <v>2.25</v>
      </c>
      <c r="E352" s="254" t="s">
        <v>27598</v>
      </c>
      <c r="ALW352" s="12"/>
      <c r="ALX352" s="12"/>
      <c r="ALY352" s="12"/>
    </row>
    <row r="353" spans="1:1013" ht="13.5">
      <c r="A353" s="180">
        <v>94872</v>
      </c>
      <c r="B353" s="180" t="s">
        <v>33838</v>
      </c>
      <c r="C353" s="180" t="s">
        <v>1</v>
      </c>
      <c r="D353" s="254">
        <v>3.17</v>
      </c>
      <c r="E353" s="254" t="s">
        <v>27599</v>
      </c>
      <c r="ALW353" s="12"/>
      <c r="ALX353" s="12"/>
      <c r="ALY353" s="12"/>
    </row>
    <row r="354" spans="1:1013" ht="13.5">
      <c r="A354" s="180">
        <v>90746</v>
      </c>
      <c r="B354" s="180" t="s">
        <v>3323</v>
      </c>
      <c r="C354" s="180" t="s">
        <v>1</v>
      </c>
      <c r="D354" s="254">
        <v>4.3899999999999997</v>
      </c>
      <c r="E354" s="254" t="s">
        <v>27600</v>
      </c>
      <c r="ALW354" s="12"/>
      <c r="ALX354" s="12"/>
      <c r="ALY354" s="12"/>
    </row>
    <row r="355" spans="1:1013" ht="13.5">
      <c r="A355" s="180">
        <v>90747</v>
      </c>
      <c r="B355" s="180" t="s">
        <v>3324</v>
      </c>
      <c r="C355" s="180" t="s">
        <v>1</v>
      </c>
      <c r="D355" s="254">
        <v>19.41</v>
      </c>
      <c r="E355" s="254" t="s">
        <v>27601</v>
      </c>
      <c r="ALW355" s="12"/>
      <c r="ALX355" s="12"/>
      <c r="ALY355" s="12"/>
    </row>
    <row r="356" spans="1:1013" ht="13.5">
      <c r="A356" s="180">
        <v>94876</v>
      </c>
      <c r="B356" s="180" t="s">
        <v>33839</v>
      </c>
      <c r="C356" s="180" t="s">
        <v>1</v>
      </c>
      <c r="D356" s="254">
        <v>32.64</v>
      </c>
      <c r="E356" s="254" t="s">
        <v>27602</v>
      </c>
      <c r="ALW356" s="12"/>
      <c r="ALX356" s="12"/>
      <c r="ALY356" s="12"/>
    </row>
    <row r="357" spans="1:1013" ht="13.5">
      <c r="A357" s="180">
        <v>94878</v>
      </c>
      <c r="B357" s="180" t="s">
        <v>3836</v>
      </c>
      <c r="C357" s="180" t="s">
        <v>1</v>
      </c>
      <c r="D357" s="254">
        <v>37.75</v>
      </c>
      <c r="E357" s="254" t="s">
        <v>27603</v>
      </c>
      <c r="ALW357" s="12"/>
      <c r="ALX357" s="12"/>
      <c r="ALY357" s="12"/>
    </row>
    <row r="358" spans="1:1013" ht="13.5">
      <c r="A358" s="180">
        <v>90740</v>
      </c>
      <c r="B358" s="180" t="s">
        <v>3318</v>
      </c>
      <c r="C358" s="180" t="s">
        <v>1</v>
      </c>
      <c r="D358" s="254">
        <v>5.35</v>
      </c>
      <c r="E358" s="254" t="s">
        <v>27604</v>
      </c>
      <c r="ALW358" s="12"/>
      <c r="ALX358" s="12"/>
      <c r="ALY358" s="12"/>
    </row>
    <row r="359" spans="1:1013" ht="13.5">
      <c r="A359" s="180">
        <v>90741</v>
      </c>
      <c r="B359" s="180" t="s">
        <v>3319</v>
      </c>
      <c r="C359" s="180" t="s">
        <v>1</v>
      </c>
      <c r="D359" s="254">
        <v>6.11</v>
      </c>
      <c r="E359" s="254" t="s">
        <v>27605</v>
      </c>
      <c r="ALW359" s="12"/>
      <c r="ALX359" s="12"/>
      <c r="ALY359" s="12"/>
    </row>
    <row r="360" spans="1:1013" ht="13.5">
      <c r="A360" s="180">
        <v>90742</v>
      </c>
      <c r="B360" s="180" t="s">
        <v>3320</v>
      </c>
      <c r="C360" s="180" t="s">
        <v>1</v>
      </c>
      <c r="D360" s="254">
        <v>6.86</v>
      </c>
      <c r="E360" s="254" t="s">
        <v>27606</v>
      </c>
      <c r="ALW360" s="12"/>
      <c r="ALX360" s="12"/>
      <c r="ALY360" s="12"/>
    </row>
    <row r="361" spans="1:1013" ht="13.5">
      <c r="A361" s="180">
        <v>90743</v>
      </c>
      <c r="B361" s="180" t="s">
        <v>3321</v>
      </c>
      <c r="C361" s="180" t="s">
        <v>1</v>
      </c>
      <c r="D361" s="254">
        <v>7.61</v>
      </c>
      <c r="E361" s="254" t="s">
        <v>27607</v>
      </c>
      <c r="ALW361" s="12"/>
      <c r="ALX361" s="12"/>
      <c r="ALY361" s="12"/>
    </row>
    <row r="362" spans="1:1013" ht="13.5">
      <c r="A362" s="180">
        <v>90744</v>
      </c>
      <c r="B362" s="180" t="s">
        <v>3322</v>
      </c>
      <c r="C362" s="180" t="s">
        <v>1</v>
      </c>
      <c r="D362" s="254">
        <v>8.36</v>
      </c>
      <c r="E362" s="254" t="s">
        <v>25489</v>
      </c>
      <c r="ALW362" s="12"/>
      <c r="ALX362" s="12"/>
      <c r="ALY362" s="12"/>
    </row>
    <row r="363" spans="1:1013" ht="13.5">
      <c r="A363" s="180">
        <v>90745</v>
      </c>
      <c r="B363" s="180" t="s">
        <v>33840</v>
      </c>
      <c r="C363" s="180" t="s">
        <v>1</v>
      </c>
      <c r="D363" s="254">
        <v>11.72</v>
      </c>
      <c r="E363" s="254" t="s">
        <v>27608</v>
      </c>
      <c r="ALW363" s="12"/>
      <c r="ALX363" s="12"/>
      <c r="ALY363" s="12"/>
    </row>
    <row r="364" spans="1:1013" ht="13.5">
      <c r="A364" s="180">
        <v>90733</v>
      </c>
      <c r="B364" s="180" t="s">
        <v>3313</v>
      </c>
      <c r="C364" s="180" t="s">
        <v>1</v>
      </c>
      <c r="D364" s="254">
        <v>4.05</v>
      </c>
      <c r="E364" s="254" t="s">
        <v>27609</v>
      </c>
      <c r="ALW364" s="12"/>
      <c r="ALX364" s="12"/>
      <c r="ALY364" s="12"/>
    </row>
    <row r="365" spans="1:1013" ht="13.5">
      <c r="A365" s="180">
        <v>90734</v>
      </c>
      <c r="B365" s="180" t="s">
        <v>33841</v>
      </c>
      <c r="C365" s="180" t="s">
        <v>1</v>
      </c>
      <c r="D365" s="254">
        <v>4.8</v>
      </c>
      <c r="E365" s="254" t="s">
        <v>27610</v>
      </c>
      <c r="ALW365" s="12"/>
      <c r="ALX365" s="12"/>
      <c r="ALY365" s="12"/>
    </row>
    <row r="366" spans="1:1013" ht="13.5">
      <c r="A366" s="180">
        <v>90735</v>
      </c>
      <c r="B366" s="180" t="s">
        <v>3314</v>
      </c>
      <c r="C366" s="180" t="s">
        <v>1</v>
      </c>
      <c r="D366" s="254">
        <v>5.55</v>
      </c>
      <c r="E366" s="254" t="s">
        <v>27611</v>
      </c>
      <c r="ALW366" s="12"/>
      <c r="ALX366" s="12"/>
      <c r="ALY366" s="12"/>
    </row>
    <row r="367" spans="1:1013" ht="13.5">
      <c r="A367" s="180">
        <v>90736</v>
      </c>
      <c r="B367" s="180" t="s">
        <v>3315</v>
      </c>
      <c r="C367" s="180" t="s">
        <v>1</v>
      </c>
      <c r="D367" s="254">
        <v>6.3</v>
      </c>
      <c r="E367" s="254" t="s">
        <v>27612</v>
      </c>
      <c r="ALW367" s="12"/>
      <c r="ALX367" s="12"/>
      <c r="ALY367" s="12"/>
    </row>
    <row r="368" spans="1:1013" ht="13.5">
      <c r="A368" s="180">
        <v>90737</v>
      </c>
      <c r="B368" s="180" t="s">
        <v>33842</v>
      </c>
      <c r="C368" s="180" t="s">
        <v>1</v>
      </c>
      <c r="D368" s="254">
        <v>7.05</v>
      </c>
      <c r="E368" s="254" t="s">
        <v>27613</v>
      </c>
      <c r="ALW368" s="12"/>
      <c r="ALX368" s="12"/>
      <c r="ALY368" s="12"/>
    </row>
    <row r="369" spans="1:1013" ht="13.5">
      <c r="A369" s="180">
        <v>90738</v>
      </c>
      <c r="B369" s="180" t="s">
        <v>3316</v>
      </c>
      <c r="C369" s="180" t="s">
        <v>1</v>
      </c>
      <c r="D369" s="254">
        <v>7.8</v>
      </c>
      <c r="E369" s="254" t="s">
        <v>27614</v>
      </c>
      <c r="ALW369" s="12"/>
      <c r="ALX369" s="12"/>
      <c r="ALY369" s="12"/>
    </row>
    <row r="370" spans="1:1013" ht="13.5">
      <c r="A370" s="180">
        <v>90739</v>
      </c>
      <c r="B370" s="180" t="s">
        <v>3317</v>
      </c>
      <c r="C370" s="180" t="s">
        <v>1</v>
      </c>
      <c r="D370" s="254">
        <v>10.49</v>
      </c>
      <c r="E370" s="254" t="s">
        <v>25424</v>
      </c>
      <c r="ALW370" s="12"/>
      <c r="ALX370" s="12"/>
      <c r="ALY370" s="12"/>
    </row>
    <row r="371" spans="1:1013" ht="13.5">
      <c r="A371" s="180">
        <v>90724</v>
      </c>
      <c r="B371" s="180" t="s">
        <v>3304</v>
      </c>
      <c r="C371" s="180" t="s">
        <v>2</v>
      </c>
      <c r="D371" s="254">
        <v>28.56</v>
      </c>
      <c r="E371" s="254" t="s">
        <v>27615</v>
      </c>
      <c r="ALW371" s="12"/>
      <c r="ALX371" s="12"/>
      <c r="ALY371" s="12"/>
    </row>
    <row r="372" spans="1:1013" ht="13.5">
      <c r="A372" s="180">
        <v>102267</v>
      </c>
      <c r="B372" s="180" t="s">
        <v>3332</v>
      </c>
      <c r="C372" s="180" t="s">
        <v>2</v>
      </c>
      <c r="D372" s="254">
        <v>152.93</v>
      </c>
      <c r="E372" s="254" t="s">
        <v>27616</v>
      </c>
      <c r="ALW372" s="12"/>
      <c r="ALX372" s="12"/>
      <c r="ALY372" s="12"/>
    </row>
    <row r="373" spans="1:1013" ht="13.5">
      <c r="A373" s="180">
        <v>102268</v>
      </c>
      <c r="B373" s="180" t="s">
        <v>3333</v>
      </c>
      <c r="C373" s="180" t="s">
        <v>2</v>
      </c>
      <c r="D373" s="254">
        <v>172.54</v>
      </c>
      <c r="E373" s="254" t="s">
        <v>27617</v>
      </c>
      <c r="ALW373" s="12"/>
      <c r="ALX373" s="12"/>
      <c r="ALY373" s="12"/>
    </row>
    <row r="374" spans="1:1013" ht="13.5">
      <c r="A374" s="180">
        <v>90725</v>
      </c>
      <c r="B374" s="180" t="s">
        <v>3305</v>
      </c>
      <c r="C374" s="180" t="s">
        <v>2</v>
      </c>
      <c r="D374" s="254">
        <v>35.1</v>
      </c>
      <c r="E374" s="254" t="s">
        <v>27618</v>
      </c>
      <c r="ALW374" s="12"/>
      <c r="ALX374" s="12"/>
      <c r="ALY374" s="12"/>
    </row>
    <row r="375" spans="1:1013" ht="38.450000000000003" customHeight="1">
      <c r="A375" s="180">
        <v>102269</v>
      </c>
      <c r="B375" s="180" t="s">
        <v>3334</v>
      </c>
      <c r="C375" s="180" t="s">
        <v>2</v>
      </c>
      <c r="D375" s="254">
        <v>211.79</v>
      </c>
      <c r="E375" s="254" t="s">
        <v>27619</v>
      </c>
      <c r="ALW375" s="12"/>
      <c r="ALX375" s="12"/>
      <c r="ALY375" s="12"/>
    </row>
    <row r="376" spans="1:1013" ht="13.5">
      <c r="A376" s="180">
        <v>90726</v>
      </c>
      <c r="B376" s="180" t="s">
        <v>3306</v>
      </c>
      <c r="C376" s="180" t="s">
        <v>2</v>
      </c>
      <c r="D376" s="254">
        <v>41.7</v>
      </c>
      <c r="E376" s="254" t="s">
        <v>25292</v>
      </c>
      <c r="ALW376" s="12"/>
      <c r="ALX376" s="12"/>
      <c r="ALY376" s="12"/>
    </row>
    <row r="377" spans="1:1013" ht="13.5">
      <c r="A377" s="180">
        <v>90727</v>
      </c>
      <c r="B377" s="180" t="s">
        <v>3307</v>
      </c>
      <c r="C377" s="180" t="s">
        <v>2</v>
      </c>
      <c r="D377" s="254">
        <v>48.23</v>
      </c>
      <c r="E377" s="254" t="s">
        <v>27620</v>
      </c>
      <c r="ALW377" s="12"/>
      <c r="ALX377" s="12"/>
      <c r="ALY377" s="12"/>
    </row>
    <row r="378" spans="1:1013" ht="13.5">
      <c r="A378" s="180">
        <v>90728</v>
      </c>
      <c r="B378" s="180" t="s">
        <v>3308</v>
      </c>
      <c r="C378" s="180" t="s">
        <v>2</v>
      </c>
      <c r="D378" s="254">
        <v>54.77</v>
      </c>
      <c r="E378" s="254" t="s">
        <v>27621</v>
      </c>
      <c r="ALW378" s="12"/>
      <c r="ALX378" s="12"/>
      <c r="ALY378" s="12"/>
    </row>
    <row r="379" spans="1:1013" ht="13.5">
      <c r="A379" s="180">
        <v>90729</v>
      </c>
      <c r="B379" s="180" t="s">
        <v>3309</v>
      </c>
      <c r="C379" s="180" t="s">
        <v>2</v>
      </c>
      <c r="D379" s="254">
        <v>61.32</v>
      </c>
      <c r="E379" s="254" t="s">
        <v>27622</v>
      </c>
      <c r="ALW379" s="12"/>
      <c r="ALX379" s="12"/>
      <c r="ALY379" s="12"/>
    </row>
    <row r="380" spans="1:1013" ht="13.5">
      <c r="A380" s="180">
        <v>90730</v>
      </c>
      <c r="B380" s="180" t="s">
        <v>3310</v>
      </c>
      <c r="C380" s="180" t="s">
        <v>2</v>
      </c>
      <c r="D380" s="254">
        <v>67.86</v>
      </c>
      <c r="E380" s="254" t="s">
        <v>27623</v>
      </c>
      <c r="ALW380" s="12"/>
      <c r="ALX380" s="12"/>
      <c r="ALY380" s="12"/>
    </row>
    <row r="381" spans="1:1013" ht="13.5">
      <c r="A381" s="180">
        <v>90731</v>
      </c>
      <c r="B381" s="180" t="s">
        <v>3311</v>
      </c>
      <c r="C381" s="180" t="s">
        <v>2</v>
      </c>
      <c r="D381" s="254">
        <v>74.39</v>
      </c>
      <c r="E381" s="254" t="s">
        <v>25282</v>
      </c>
      <c r="ALW381" s="12"/>
      <c r="ALX381" s="12"/>
      <c r="ALY381" s="12"/>
    </row>
    <row r="382" spans="1:1013" ht="13.5">
      <c r="A382" s="180">
        <v>90732</v>
      </c>
      <c r="B382" s="180" t="s">
        <v>3312</v>
      </c>
      <c r="C382" s="180" t="s">
        <v>2</v>
      </c>
      <c r="D382" s="254">
        <v>94.02</v>
      </c>
      <c r="E382" s="254" t="s">
        <v>27624</v>
      </c>
      <c r="ALW382" s="12"/>
      <c r="ALX382" s="12"/>
      <c r="ALY382" s="12"/>
    </row>
    <row r="383" spans="1:1013" ht="13.5">
      <c r="A383" s="180">
        <v>102265</v>
      </c>
      <c r="B383" s="180" t="s">
        <v>3330</v>
      </c>
      <c r="C383" s="180" t="s">
        <v>2</v>
      </c>
      <c r="D383" s="254">
        <v>120.16</v>
      </c>
      <c r="E383" s="254" t="s">
        <v>27625</v>
      </c>
      <c r="ALW383" s="12"/>
      <c r="ALX383" s="12"/>
      <c r="ALY383" s="12"/>
    </row>
    <row r="384" spans="1:1013" ht="13.5">
      <c r="A384" s="180">
        <v>102266</v>
      </c>
      <c r="B384" s="180" t="s">
        <v>3331</v>
      </c>
      <c r="C384" s="180" t="s">
        <v>2</v>
      </c>
      <c r="D384" s="254">
        <v>133.25</v>
      </c>
      <c r="E384" s="254" t="s">
        <v>27626</v>
      </c>
      <c r="ALW384" s="12"/>
      <c r="ALX384" s="12"/>
      <c r="ALY384" s="12"/>
    </row>
    <row r="385" spans="1:1013" ht="13.5">
      <c r="A385" s="180">
        <v>94879</v>
      </c>
      <c r="B385" s="180" t="s">
        <v>3837</v>
      </c>
      <c r="C385" s="180" t="s">
        <v>1</v>
      </c>
      <c r="D385" s="254">
        <v>2088.96</v>
      </c>
      <c r="E385" s="254" t="s">
        <v>27627</v>
      </c>
      <c r="ALW385" s="12"/>
      <c r="ALX385" s="12"/>
      <c r="ALY385" s="12"/>
    </row>
    <row r="386" spans="1:1013" ht="13.5">
      <c r="A386" s="180">
        <v>94881</v>
      </c>
      <c r="B386" s="180" t="s">
        <v>3839</v>
      </c>
      <c r="C386" s="180" t="s">
        <v>1</v>
      </c>
      <c r="D386" s="254">
        <v>2876.32</v>
      </c>
      <c r="E386" s="254" t="s">
        <v>27628</v>
      </c>
      <c r="ALW386" s="12"/>
      <c r="ALX386" s="12"/>
      <c r="ALY386" s="12"/>
    </row>
    <row r="387" spans="1:1013" ht="13.5">
      <c r="A387" s="180">
        <v>94869</v>
      </c>
      <c r="B387" s="180" t="s">
        <v>3325</v>
      </c>
      <c r="C387" s="180" t="s">
        <v>1</v>
      </c>
      <c r="D387" s="254">
        <v>147.33000000000001</v>
      </c>
      <c r="E387" s="254" t="s">
        <v>27629</v>
      </c>
      <c r="ALW387" s="12"/>
      <c r="ALX387" s="12"/>
      <c r="ALY387" s="12"/>
    </row>
    <row r="388" spans="1:1013" ht="13.5">
      <c r="A388" s="180">
        <v>94871</v>
      </c>
      <c r="B388" s="180" t="s">
        <v>3327</v>
      </c>
      <c r="C388" s="180" t="s">
        <v>1</v>
      </c>
      <c r="D388" s="254">
        <v>230.47</v>
      </c>
      <c r="E388" s="254" t="s">
        <v>27630</v>
      </c>
      <c r="ALW388" s="12"/>
      <c r="ALX388" s="12"/>
      <c r="ALY388" s="12"/>
    </row>
    <row r="389" spans="1:1013" ht="13.5">
      <c r="A389" s="180">
        <v>90708</v>
      </c>
      <c r="B389" s="180" t="s">
        <v>3303</v>
      </c>
      <c r="C389" s="180" t="s">
        <v>1</v>
      </c>
      <c r="D389" s="254">
        <v>835.82</v>
      </c>
      <c r="E389" s="254" t="s">
        <v>27631</v>
      </c>
      <c r="ALW389" s="12"/>
      <c r="ALX389" s="12"/>
      <c r="ALY389" s="12"/>
    </row>
    <row r="390" spans="1:1013" ht="13.5">
      <c r="A390" s="180">
        <v>94875</v>
      </c>
      <c r="B390" s="180" t="s">
        <v>3328</v>
      </c>
      <c r="C390" s="180" t="s">
        <v>1</v>
      </c>
      <c r="D390" s="254">
        <v>1357.05</v>
      </c>
      <c r="E390" s="254" t="s">
        <v>27632</v>
      </c>
      <c r="ALW390" s="12"/>
      <c r="ALX390" s="12"/>
      <c r="ALY390" s="12"/>
    </row>
    <row r="391" spans="1:1013" ht="13.5">
      <c r="A391" s="180">
        <v>102264</v>
      </c>
      <c r="B391" s="180" t="s">
        <v>3329</v>
      </c>
      <c r="C391" s="180" t="s">
        <v>1</v>
      </c>
      <c r="D391" s="254">
        <v>25.41</v>
      </c>
      <c r="E391" s="254" t="s">
        <v>27633</v>
      </c>
      <c r="ALW391" s="12"/>
      <c r="ALX391" s="12"/>
      <c r="ALY391" s="12"/>
    </row>
    <row r="392" spans="1:1013" ht="13.5">
      <c r="A392" s="180">
        <v>90701</v>
      </c>
      <c r="B392" s="180" t="s">
        <v>3297</v>
      </c>
      <c r="C392" s="180" t="s">
        <v>1</v>
      </c>
      <c r="D392" s="254">
        <v>88.5</v>
      </c>
      <c r="E392" s="254" t="s">
        <v>27634</v>
      </c>
      <c r="ALW392" s="12"/>
      <c r="ALX392" s="12"/>
      <c r="ALY392" s="12"/>
    </row>
    <row r="393" spans="1:1013" ht="13.5">
      <c r="A393" s="180">
        <v>90702</v>
      </c>
      <c r="B393" s="180" t="s">
        <v>3298</v>
      </c>
      <c r="C393" s="180" t="s">
        <v>1</v>
      </c>
      <c r="D393" s="254">
        <v>146.88</v>
      </c>
      <c r="E393" s="254" t="s">
        <v>27635</v>
      </c>
      <c r="ALW393" s="12"/>
      <c r="ALX393" s="12"/>
      <c r="ALY393" s="12"/>
    </row>
    <row r="394" spans="1:1013" ht="13.5">
      <c r="A394" s="180">
        <v>90703</v>
      </c>
      <c r="B394" s="180" t="s">
        <v>3299</v>
      </c>
      <c r="C394" s="180" t="s">
        <v>1</v>
      </c>
      <c r="D394" s="254">
        <v>229.76</v>
      </c>
      <c r="E394" s="254" t="s">
        <v>27636</v>
      </c>
      <c r="ALW394" s="12"/>
      <c r="ALX394" s="12"/>
      <c r="ALY394" s="12"/>
    </row>
    <row r="395" spans="1:1013" ht="13.5">
      <c r="A395" s="180">
        <v>90704</v>
      </c>
      <c r="B395" s="180" t="s">
        <v>3300</v>
      </c>
      <c r="C395" s="180" t="s">
        <v>1</v>
      </c>
      <c r="D395" s="254">
        <v>340.58</v>
      </c>
      <c r="E395" s="254" t="s">
        <v>27637</v>
      </c>
      <c r="ALW395" s="12"/>
      <c r="ALX395" s="12"/>
      <c r="ALY395" s="12"/>
    </row>
    <row r="396" spans="1:1013" ht="13.5">
      <c r="A396" s="180">
        <v>90705</v>
      </c>
      <c r="B396" s="180" t="s">
        <v>3301</v>
      </c>
      <c r="C396" s="180" t="s">
        <v>1</v>
      </c>
      <c r="D396" s="254">
        <v>447.32</v>
      </c>
      <c r="E396" s="254" t="s">
        <v>27638</v>
      </c>
      <c r="ALW396" s="12"/>
      <c r="ALX396" s="12"/>
      <c r="ALY396" s="12"/>
    </row>
    <row r="397" spans="1:1013" ht="13.5">
      <c r="A397" s="180">
        <v>90706</v>
      </c>
      <c r="B397" s="180" t="s">
        <v>3302</v>
      </c>
      <c r="C397" s="180" t="s">
        <v>1</v>
      </c>
      <c r="D397" s="254">
        <v>592.11</v>
      </c>
      <c r="E397" s="254" t="s">
        <v>27639</v>
      </c>
      <c r="ALW397" s="12"/>
      <c r="ALX397" s="12"/>
      <c r="ALY397" s="12"/>
    </row>
    <row r="398" spans="1:1013" ht="13.5">
      <c r="A398" s="180">
        <v>90694</v>
      </c>
      <c r="B398" s="180" t="s">
        <v>3295</v>
      </c>
      <c r="C398" s="180" t="s">
        <v>1</v>
      </c>
      <c r="D398" s="254">
        <v>59.51</v>
      </c>
      <c r="E398" s="254" t="s">
        <v>27640</v>
      </c>
      <c r="ALW398" s="12"/>
      <c r="ALX398" s="12"/>
      <c r="ALY398" s="12"/>
    </row>
    <row r="399" spans="1:1013" ht="13.5">
      <c r="A399" s="180">
        <v>90695</v>
      </c>
      <c r="B399" s="180" t="s">
        <v>33843</v>
      </c>
      <c r="C399" s="180" t="s">
        <v>1</v>
      </c>
      <c r="D399" s="254">
        <v>113.4</v>
      </c>
      <c r="E399" s="254" t="s">
        <v>25497</v>
      </c>
      <c r="ALW399" s="12"/>
      <c r="ALX399" s="12"/>
      <c r="ALY399" s="12"/>
    </row>
    <row r="400" spans="1:1013" ht="13.5">
      <c r="A400" s="180">
        <v>90696</v>
      </c>
      <c r="B400" s="180" t="s">
        <v>3296</v>
      </c>
      <c r="C400" s="180" t="s">
        <v>1</v>
      </c>
      <c r="D400" s="254">
        <v>189.73</v>
      </c>
      <c r="E400" s="254" t="s">
        <v>27641</v>
      </c>
      <c r="ALW400" s="12"/>
      <c r="ALX400" s="12"/>
      <c r="ALY400" s="12"/>
    </row>
    <row r="401" spans="1:1013" ht="13.5">
      <c r="A401" s="180">
        <v>90697</v>
      </c>
      <c r="B401" s="180" t="s">
        <v>33844</v>
      </c>
      <c r="C401" s="180" t="s">
        <v>1</v>
      </c>
      <c r="D401" s="254">
        <v>294.60000000000002</v>
      </c>
      <c r="E401" s="254" t="s">
        <v>27642</v>
      </c>
      <c r="ALW401" s="12"/>
      <c r="ALX401" s="12"/>
      <c r="ALY401" s="12"/>
    </row>
    <row r="402" spans="1:1013" ht="13.5">
      <c r="A402" s="180">
        <v>90698</v>
      </c>
      <c r="B402" s="180" t="s">
        <v>33845</v>
      </c>
      <c r="C402" s="180" t="s">
        <v>1</v>
      </c>
      <c r="D402" s="254">
        <v>450.59</v>
      </c>
      <c r="E402" s="254" t="s">
        <v>27643</v>
      </c>
      <c r="ALW402" s="12"/>
      <c r="ALX402" s="12"/>
      <c r="ALY402" s="12"/>
    </row>
    <row r="403" spans="1:1013" ht="13.5">
      <c r="A403" s="180">
        <v>90699</v>
      </c>
      <c r="B403" s="180" t="s">
        <v>33846</v>
      </c>
      <c r="C403" s="180" t="s">
        <v>1</v>
      </c>
      <c r="D403" s="254">
        <v>634.42999999999995</v>
      </c>
      <c r="E403" s="254" t="s">
        <v>27644</v>
      </c>
      <c r="ALW403" s="12"/>
      <c r="ALX403" s="12"/>
      <c r="ALY403" s="12"/>
    </row>
    <row r="404" spans="1:1013" ht="13.5">
      <c r="A404" s="180">
        <v>90700</v>
      </c>
      <c r="B404" s="180" t="s">
        <v>33847</v>
      </c>
      <c r="C404" s="180" t="s">
        <v>1</v>
      </c>
      <c r="D404" s="254">
        <v>740.26</v>
      </c>
      <c r="E404" s="254" t="s">
        <v>27645</v>
      </c>
      <c r="ALW404" s="12"/>
      <c r="ALX404" s="12"/>
      <c r="ALY404" s="12"/>
    </row>
    <row r="405" spans="1:1013" ht="13.5">
      <c r="A405" s="180">
        <v>105378</v>
      </c>
      <c r="B405" s="180" t="s">
        <v>33848</v>
      </c>
      <c r="C405" s="180" t="s">
        <v>2</v>
      </c>
      <c r="D405" s="254">
        <v>13.82</v>
      </c>
      <c r="E405" s="254" t="s">
        <v>27646</v>
      </c>
      <c r="ALW405" s="12"/>
      <c r="ALX405" s="12"/>
      <c r="ALY405" s="12"/>
    </row>
    <row r="406" spans="1:1013" ht="13.5">
      <c r="A406" s="180">
        <v>105373</v>
      </c>
      <c r="B406" s="180" t="s">
        <v>33849</v>
      </c>
      <c r="C406" s="180" t="s">
        <v>2</v>
      </c>
      <c r="D406" s="254">
        <v>10.84</v>
      </c>
      <c r="E406" s="254" t="s">
        <v>27647</v>
      </c>
      <c r="ALW406" s="12"/>
      <c r="ALX406" s="12"/>
      <c r="ALY406" s="12"/>
    </row>
    <row r="407" spans="1:1013" ht="13.5">
      <c r="A407" s="180">
        <v>105380</v>
      </c>
      <c r="B407" s="180" t="s">
        <v>33850</v>
      </c>
      <c r="C407" s="180" t="s">
        <v>2</v>
      </c>
      <c r="D407" s="254">
        <v>112.11</v>
      </c>
      <c r="E407" s="254" t="s">
        <v>27648</v>
      </c>
      <c r="ALW407" s="12"/>
      <c r="ALX407" s="12"/>
      <c r="ALY407" s="12"/>
    </row>
    <row r="408" spans="1:1013" ht="13.5">
      <c r="A408" s="180">
        <v>105267</v>
      </c>
      <c r="B408" s="180" t="s">
        <v>33851</v>
      </c>
      <c r="C408" s="180" t="s">
        <v>2</v>
      </c>
      <c r="D408" s="254">
        <v>91.4</v>
      </c>
      <c r="E408" s="254" t="s">
        <v>27632</v>
      </c>
      <c r="ALW408" s="12"/>
      <c r="ALX408" s="12"/>
      <c r="ALY408" s="12"/>
    </row>
    <row r="409" spans="1:1013" ht="13.5">
      <c r="A409" s="180">
        <v>105249</v>
      </c>
      <c r="B409" s="180" t="s">
        <v>33852</v>
      </c>
      <c r="C409" s="180" t="s">
        <v>2</v>
      </c>
      <c r="D409" s="254">
        <v>136.91</v>
      </c>
      <c r="E409" s="254" t="s">
        <v>25242</v>
      </c>
      <c r="ALW409" s="12"/>
      <c r="ALX409" s="12"/>
      <c r="ALY409" s="12"/>
    </row>
    <row r="410" spans="1:1013" ht="13.5">
      <c r="A410" s="180">
        <v>105268</v>
      </c>
      <c r="B410" s="180" t="s">
        <v>33853</v>
      </c>
      <c r="C410" s="180" t="s">
        <v>2</v>
      </c>
      <c r="D410" s="254">
        <v>112.48</v>
      </c>
      <c r="E410" s="254" t="s">
        <v>27649</v>
      </c>
      <c r="ALW410" s="12"/>
      <c r="ALX410" s="12"/>
      <c r="ALY410" s="12"/>
    </row>
    <row r="411" spans="1:1013" ht="13.5">
      <c r="A411" s="180">
        <v>105379</v>
      </c>
      <c r="B411" s="180" t="s">
        <v>33854</v>
      </c>
      <c r="C411" s="180" t="s">
        <v>2</v>
      </c>
      <c r="D411" s="254">
        <v>18.45</v>
      </c>
      <c r="E411" s="254" t="s">
        <v>25354</v>
      </c>
      <c r="ALW411" s="12"/>
      <c r="ALX411" s="12"/>
      <c r="ALY411" s="12"/>
    </row>
    <row r="412" spans="1:1013" ht="13.5">
      <c r="A412" s="180">
        <v>105388</v>
      </c>
      <c r="B412" s="180" t="s">
        <v>33855</v>
      </c>
      <c r="C412" s="180" t="s">
        <v>2</v>
      </c>
      <c r="D412" s="254">
        <v>14.7</v>
      </c>
      <c r="E412" s="254" t="s">
        <v>27650</v>
      </c>
      <c r="ALW412" s="12"/>
      <c r="ALX412" s="12"/>
      <c r="ALY412" s="12"/>
    </row>
    <row r="413" spans="1:1013" ht="13.5">
      <c r="A413" s="180">
        <v>105392</v>
      </c>
      <c r="B413" s="180" t="s">
        <v>33856</v>
      </c>
      <c r="C413" s="180" t="s">
        <v>2</v>
      </c>
      <c r="D413" s="254">
        <v>23.05</v>
      </c>
      <c r="E413" s="254" t="s">
        <v>27651</v>
      </c>
      <c r="ALW413" s="12"/>
      <c r="ALX413" s="12"/>
      <c r="ALY413" s="12"/>
    </row>
    <row r="414" spans="1:1013" ht="13.5">
      <c r="A414" s="180">
        <v>105389</v>
      </c>
      <c r="B414" s="180" t="s">
        <v>33857</v>
      </c>
      <c r="C414" s="180" t="s">
        <v>2</v>
      </c>
      <c r="D414" s="460">
        <v>18.57</v>
      </c>
      <c r="E414" s="254" t="s">
        <v>24587</v>
      </c>
      <c r="ALW414" s="12"/>
      <c r="ALX414" s="12"/>
      <c r="ALY414" s="12"/>
    </row>
    <row r="415" spans="1:1013" ht="13.5">
      <c r="A415" s="180">
        <v>105393</v>
      </c>
      <c r="B415" s="180" t="s">
        <v>33858</v>
      </c>
      <c r="C415" s="180" t="s">
        <v>2</v>
      </c>
      <c r="D415" s="460">
        <v>27.85</v>
      </c>
      <c r="E415" s="254" t="s">
        <v>27652</v>
      </c>
      <c r="ALW415" s="12"/>
      <c r="ALX415" s="12"/>
      <c r="ALY415" s="12"/>
    </row>
    <row r="416" spans="1:1013" ht="13.5">
      <c r="A416" s="180">
        <v>105316</v>
      </c>
      <c r="B416" s="180" t="s">
        <v>33859</v>
      </c>
      <c r="C416" s="180" t="s">
        <v>2</v>
      </c>
      <c r="D416" s="254">
        <v>22.61</v>
      </c>
      <c r="E416" s="254" t="s">
        <v>27653</v>
      </c>
      <c r="ALW416" s="12"/>
      <c r="ALX416" s="12"/>
      <c r="ALY416" s="12"/>
    </row>
    <row r="417" spans="1:1013" ht="13.5">
      <c r="A417" s="180">
        <v>105394</v>
      </c>
      <c r="B417" s="180" t="s">
        <v>33860</v>
      </c>
      <c r="C417" s="180" t="s">
        <v>2</v>
      </c>
      <c r="D417" s="254">
        <v>32.619999999999997</v>
      </c>
      <c r="E417" s="254" t="s">
        <v>27654</v>
      </c>
      <c r="ALW417" s="12"/>
      <c r="ALX417" s="12"/>
      <c r="ALY417" s="12"/>
    </row>
    <row r="418" spans="1:1013" ht="13.5">
      <c r="A418" s="180">
        <v>105317</v>
      </c>
      <c r="B418" s="180" t="s">
        <v>33861</v>
      </c>
      <c r="C418" s="180" t="s">
        <v>2</v>
      </c>
      <c r="D418" s="254">
        <v>26.65</v>
      </c>
      <c r="E418" s="254" t="s">
        <v>27655</v>
      </c>
      <c r="ALW418" s="12"/>
      <c r="ALX418" s="12"/>
      <c r="ALY418" s="12"/>
    </row>
    <row r="419" spans="1:1013" ht="13.5">
      <c r="A419" s="180">
        <v>105395</v>
      </c>
      <c r="B419" s="180" t="s">
        <v>33862</v>
      </c>
      <c r="C419" s="180" t="s">
        <v>2</v>
      </c>
      <c r="D419" s="254">
        <v>37.39</v>
      </c>
      <c r="E419" s="254" t="s">
        <v>27656</v>
      </c>
      <c r="ALW419" s="12"/>
      <c r="ALX419" s="12"/>
      <c r="ALY419" s="12"/>
    </row>
    <row r="420" spans="1:1013" ht="13.5">
      <c r="A420" s="180">
        <v>105318</v>
      </c>
      <c r="B420" s="180" t="s">
        <v>33863</v>
      </c>
      <c r="C420" s="180" t="s">
        <v>2</v>
      </c>
      <c r="D420" s="254">
        <v>30.67</v>
      </c>
      <c r="E420" s="254" t="s">
        <v>27657</v>
      </c>
      <c r="ALW420" s="12"/>
      <c r="ALX420" s="12"/>
      <c r="ALY420" s="12"/>
    </row>
    <row r="421" spans="1:1013" ht="13.5">
      <c r="A421" s="180">
        <v>105396</v>
      </c>
      <c r="B421" s="180" t="s">
        <v>33864</v>
      </c>
      <c r="C421" s="180" t="s">
        <v>2</v>
      </c>
      <c r="D421" s="254">
        <v>42.16</v>
      </c>
      <c r="E421" s="254" t="s">
        <v>27658</v>
      </c>
      <c r="ALW421" s="12"/>
      <c r="ALX421" s="12"/>
      <c r="ALY421" s="12"/>
    </row>
    <row r="422" spans="1:1013" ht="13.5">
      <c r="A422" s="180">
        <v>105258</v>
      </c>
      <c r="B422" s="180" t="s">
        <v>33865</v>
      </c>
      <c r="C422" s="180" t="s">
        <v>2</v>
      </c>
      <c r="D422" s="254">
        <v>34.69</v>
      </c>
      <c r="E422" s="254" t="s">
        <v>27659</v>
      </c>
      <c r="ALW422" s="12"/>
      <c r="ALX422" s="12"/>
      <c r="ALY422" s="12"/>
    </row>
    <row r="423" spans="1:1013" ht="13.5">
      <c r="A423" s="180">
        <v>105397</v>
      </c>
      <c r="B423" s="180" t="s">
        <v>33866</v>
      </c>
      <c r="C423" s="180" t="s">
        <v>2</v>
      </c>
      <c r="D423" s="254">
        <v>47.06</v>
      </c>
      <c r="E423" s="254" t="s">
        <v>27660</v>
      </c>
      <c r="ALW423" s="12"/>
      <c r="ALX423" s="12"/>
      <c r="ALY423" s="12"/>
    </row>
    <row r="424" spans="1:1013" ht="13.5">
      <c r="A424" s="180">
        <v>105261</v>
      </c>
      <c r="B424" s="180" t="s">
        <v>33867</v>
      </c>
      <c r="C424" s="180" t="s">
        <v>2</v>
      </c>
      <c r="D424" s="254">
        <v>38.85</v>
      </c>
      <c r="E424" s="254" t="s">
        <v>27661</v>
      </c>
      <c r="ALW424" s="12"/>
      <c r="ALX424" s="12"/>
      <c r="ALY424" s="12"/>
    </row>
    <row r="425" spans="1:1013" ht="13.5">
      <c r="A425" s="180">
        <v>105398</v>
      </c>
      <c r="B425" s="180" t="s">
        <v>33868</v>
      </c>
      <c r="C425" s="180" t="s">
        <v>2</v>
      </c>
      <c r="D425" s="254">
        <v>59.34</v>
      </c>
      <c r="E425" s="254" t="s">
        <v>27662</v>
      </c>
      <c r="ALW425" s="12"/>
      <c r="ALX425" s="12"/>
      <c r="ALY425" s="12"/>
    </row>
    <row r="426" spans="1:1013" ht="13.5">
      <c r="A426" s="180">
        <v>105262</v>
      </c>
      <c r="B426" s="180" t="s">
        <v>33869</v>
      </c>
      <c r="C426" s="180" t="s">
        <v>2</v>
      </c>
      <c r="D426" s="254">
        <v>47.94</v>
      </c>
      <c r="E426" s="254" t="s">
        <v>27663</v>
      </c>
      <c r="ALW426" s="12"/>
      <c r="ALX426" s="12"/>
      <c r="ALY426" s="12"/>
    </row>
    <row r="427" spans="1:1013" ht="13.5">
      <c r="A427" s="180">
        <v>105399</v>
      </c>
      <c r="B427" s="180" t="s">
        <v>33870</v>
      </c>
      <c r="C427" s="180" t="s">
        <v>2</v>
      </c>
      <c r="D427" s="254">
        <v>70.25</v>
      </c>
      <c r="E427" s="254" t="s">
        <v>27664</v>
      </c>
      <c r="ALW427" s="12"/>
      <c r="ALX427" s="12"/>
      <c r="ALY427" s="12"/>
    </row>
    <row r="428" spans="1:1013" ht="13.5">
      <c r="A428" s="180">
        <v>105263</v>
      </c>
      <c r="B428" s="180" t="s">
        <v>33871</v>
      </c>
      <c r="C428" s="180" t="s">
        <v>2</v>
      </c>
      <c r="D428" s="254">
        <v>56.99</v>
      </c>
      <c r="E428" s="254" t="s">
        <v>27665</v>
      </c>
      <c r="ALW428" s="12"/>
      <c r="ALX428" s="12"/>
      <c r="ALY428" s="12"/>
    </row>
    <row r="429" spans="1:1013" ht="13.5">
      <c r="A429" s="180">
        <v>105400</v>
      </c>
      <c r="B429" s="180" t="s">
        <v>33872</v>
      </c>
      <c r="C429" s="180" t="s">
        <v>2</v>
      </c>
      <c r="D429" s="254">
        <v>80.349999999999994</v>
      </c>
      <c r="E429" s="254" t="s">
        <v>27666</v>
      </c>
      <c r="ALW429" s="12"/>
      <c r="ALX429" s="12"/>
      <c r="ALY429" s="12"/>
    </row>
    <row r="430" spans="1:1013" ht="13.5">
      <c r="A430" s="180">
        <v>105264</v>
      </c>
      <c r="B430" s="180" t="s">
        <v>33873</v>
      </c>
      <c r="C430" s="180" t="s">
        <v>2</v>
      </c>
      <c r="D430" s="254">
        <v>65.22</v>
      </c>
      <c r="E430" s="254" t="s">
        <v>27667</v>
      </c>
      <c r="ALW430" s="12"/>
      <c r="ALX430" s="12"/>
      <c r="ALY430" s="12"/>
    </row>
    <row r="431" spans="1:1013" ht="13.5">
      <c r="A431" s="180">
        <v>105297</v>
      </c>
      <c r="B431" s="180" t="s">
        <v>33874</v>
      </c>
      <c r="C431" s="180" t="s">
        <v>2</v>
      </c>
      <c r="D431" s="254">
        <v>11.95</v>
      </c>
      <c r="E431" s="254" t="s">
        <v>27668</v>
      </c>
      <c r="ALW431" s="12"/>
      <c r="ALX431" s="12"/>
      <c r="ALY431" s="12"/>
    </row>
    <row r="432" spans="1:1013" ht="13.5">
      <c r="A432" s="180">
        <v>105372</v>
      </c>
      <c r="B432" s="180" t="s">
        <v>33875</v>
      </c>
      <c r="C432" s="180" t="s">
        <v>2</v>
      </c>
      <c r="D432" s="254">
        <v>9.26</v>
      </c>
      <c r="E432" s="254" t="s">
        <v>24461</v>
      </c>
      <c r="ALW432" s="12"/>
      <c r="ALX432" s="12"/>
      <c r="ALY432" s="12"/>
    </row>
    <row r="433" spans="1:1013" ht="13.5">
      <c r="A433" s="180">
        <v>105401</v>
      </c>
      <c r="B433" s="180" t="s">
        <v>33876</v>
      </c>
      <c r="C433" s="180" t="s">
        <v>2</v>
      </c>
      <c r="D433" s="254">
        <v>90.72</v>
      </c>
      <c r="E433" s="254" t="s">
        <v>27669</v>
      </c>
      <c r="ALW433" s="12"/>
      <c r="ALX433" s="12"/>
      <c r="ALY433" s="12"/>
    </row>
    <row r="434" spans="1:1013" ht="13.5">
      <c r="A434" s="180">
        <v>105265</v>
      </c>
      <c r="B434" s="180" t="s">
        <v>33877</v>
      </c>
      <c r="C434" s="180" t="s">
        <v>2</v>
      </c>
      <c r="D434" s="254">
        <v>73.73</v>
      </c>
      <c r="E434" s="254" t="s">
        <v>27670</v>
      </c>
      <c r="ALW434" s="12"/>
      <c r="ALX434" s="12"/>
      <c r="ALY434" s="12"/>
    </row>
    <row r="435" spans="1:1013" ht="13.5">
      <c r="A435" s="180">
        <v>105402</v>
      </c>
      <c r="B435" s="180" t="s">
        <v>33878</v>
      </c>
      <c r="C435" s="180" t="s">
        <v>2</v>
      </c>
      <c r="D435" s="254">
        <v>101.37</v>
      </c>
      <c r="E435" s="254" t="s">
        <v>27671</v>
      </c>
      <c r="ALW435" s="12"/>
      <c r="ALX435" s="12"/>
      <c r="ALY435" s="12"/>
    </row>
    <row r="436" spans="1:1013" ht="13.5">
      <c r="A436" s="180">
        <v>105266</v>
      </c>
      <c r="B436" s="180" t="s">
        <v>33879</v>
      </c>
      <c r="C436" s="180" t="s">
        <v>2</v>
      </c>
      <c r="D436" s="254">
        <v>82.53</v>
      </c>
      <c r="E436" s="254" t="s">
        <v>25028</v>
      </c>
      <c r="ALW436" s="12"/>
      <c r="ALX436" s="12"/>
      <c r="ALY436" s="12"/>
    </row>
    <row r="437" spans="1:1013" ht="13.5">
      <c r="A437" s="180">
        <v>105361</v>
      </c>
      <c r="B437" s="180" t="s">
        <v>33880</v>
      </c>
      <c r="C437" s="180" t="s">
        <v>2</v>
      </c>
      <c r="D437" s="254">
        <v>20.76</v>
      </c>
      <c r="E437" s="254" t="s">
        <v>27672</v>
      </c>
      <c r="ALW437" s="12"/>
      <c r="ALX437" s="12"/>
      <c r="ALY437" s="12"/>
    </row>
    <row r="438" spans="1:1013" ht="13.5">
      <c r="A438" s="180">
        <v>105382</v>
      </c>
      <c r="B438" s="180" t="s">
        <v>33881</v>
      </c>
      <c r="C438" s="180" t="s">
        <v>2</v>
      </c>
      <c r="D438" s="254">
        <v>17.170000000000002</v>
      </c>
      <c r="E438" s="254" t="s">
        <v>24846</v>
      </c>
      <c r="ALW438" s="12"/>
      <c r="ALX438" s="12"/>
      <c r="ALY438" s="12"/>
    </row>
    <row r="439" spans="1:1013" ht="13.5">
      <c r="A439" s="180">
        <v>105359</v>
      </c>
      <c r="B439" s="180" t="s">
        <v>33882</v>
      </c>
      <c r="C439" s="180" t="s">
        <v>2</v>
      </c>
      <c r="D439" s="254">
        <v>14.73</v>
      </c>
      <c r="E439" s="254" t="s">
        <v>27673</v>
      </c>
      <c r="ALW439" s="12"/>
      <c r="ALX439" s="12"/>
      <c r="ALY439" s="12"/>
    </row>
    <row r="440" spans="1:1013" ht="13.5">
      <c r="A440" s="180">
        <v>105315</v>
      </c>
      <c r="B440" s="180" t="s">
        <v>33883</v>
      </c>
      <c r="C440" s="180" t="s">
        <v>2</v>
      </c>
      <c r="D440" s="254">
        <v>12.09</v>
      </c>
      <c r="E440" s="254" t="s">
        <v>27674</v>
      </c>
      <c r="ALW440" s="12"/>
      <c r="ALX440" s="12"/>
      <c r="ALY440" s="12"/>
    </row>
    <row r="441" spans="1:1013" ht="13.5">
      <c r="A441" s="180">
        <v>105360</v>
      </c>
      <c r="B441" s="180" t="s">
        <v>33884</v>
      </c>
      <c r="C441" s="180" t="s">
        <v>2</v>
      </c>
      <c r="D441" s="254">
        <v>17.84</v>
      </c>
      <c r="E441" s="254" t="s">
        <v>27675</v>
      </c>
      <c r="ALW441" s="12"/>
      <c r="ALX441" s="12"/>
      <c r="ALY441" s="12"/>
    </row>
    <row r="442" spans="1:1013" ht="13.5">
      <c r="A442" s="180">
        <v>105381</v>
      </c>
      <c r="B442" s="180" t="s">
        <v>33885</v>
      </c>
      <c r="C442" s="180" t="s">
        <v>2</v>
      </c>
      <c r="D442" s="254">
        <v>14.73</v>
      </c>
      <c r="E442" s="254" t="s">
        <v>27676</v>
      </c>
      <c r="ALW442" s="12"/>
      <c r="ALX442" s="12"/>
      <c r="ALY442" s="12"/>
    </row>
    <row r="443" spans="1:1013" ht="13.5">
      <c r="A443" s="180">
        <v>105251</v>
      </c>
      <c r="B443" s="180" t="s">
        <v>33886</v>
      </c>
      <c r="C443" s="180" t="s">
        <v>2</v>
      </c>
      <c r="D443" s="254">
        <v>20.260000000000002</v>
      </c>
      <c r="E443" s="254" t="s">
        <v>27677</v>
      </c>
      <c r="ALW443" s="12"/>
      <c r="ALX443" s="12"/>
      <c r="ALY443" s="12"/>
    </row>
    <row r="444" spans="1:1013" ht="13.5">
      <c r="A444" s="180">
        <v>105282</v>
      </c>
      <c r="B444" s="180" t="s">
        <v>33887</v>
      </c>
      <c r="C444" s="180" t="s">
        <v>2</v>
      </c>
      <c r="D444" s="254">
        <v>15.77</v>
      </c>
      <c r="E444" s="254" t="s">
        <v>27678</v>
      </c>
      <c r="ALW444" s="12"/>
      <c r="ALX444" s="12"/>
      <c r="ALY444" s="12"/>
    </row>
    <row r="445" spans="1:1013" ht="13.5">
      <c r="A445" s="180">
        <v>105276</v>
      </c>
      <c r="B445" s="180" t="s">
        <v>33888</v>
      </c>
      <c r="C445" s="180" t="s">
        <v>2</v>
      </c>
      <c r="D445" s="254">
        <v>163.77000000000001</v>
      </c>
      <c r="E445" s="254" t="s">
        <v>27679</v>
      </c>
      <c r="ALW445" s="12"/>
      <c r="ALX445" s="12"/>
      <c r="ALY445" s="12"/>
    </row>
    <row r="446" spans="1:1013" ht="13.5">
      <c r="A446" s="180">
        <v>105341</v>
      </c>
      <c r="B446" s="180" t="s">
        <v>33889</v>
      </c>
      <c r="C446" s="180" t="s">
        <v>2</v>
      </c>
      <c r="D446" s="254">
        <v>132.71</v>
      </c>
      <c r="E446" s="254" t="s">
        <v>27680</v>
      </c>
      <c r="ALW446" s="12"/>
      <c r="ALX446" s="12"/>
      <c r="ALY446" s="12"/>
    </row>
    <row r="447" spans="1:1013" ht="13.5">
      <c r="A447" s="180">
        <v>105277</v>
      </c>
      <c r="B447" s="180" t="s">
        <v>33890</v>
      </c>
      <c r="C447" s="180" t="s">
        <v>2</v>
      </c>
      <c r="D447" s="254">
        <v>198.28</v>
      </c>
      <c r="E447" s="254" t="s">
        <v>27681</v>
      </c>
      <c r="ALW447" s="12"/>
      <c r="ALX447" s="12"/>
      <c r="ALY447" s="12"/>
    </row>
    <row r="448" spans="1:1013" ht="13.5">
      <c r="A448" s="180">
        <v>105342</v>
      </c>
      <c r="B448" s="180" t="s">
        <v>33891</v>
      </c>
      <c r="C448" s="180" t="s">
        <v>2</v>
      </c>
      <c r="D448" s="254">
        <v>161.65</v>
      </c>
      <c r="E448" s="254" t="s">
        <v>27682</v>
      </c>
      <c r="ALW448" s="12"/>
      <c r="ALX448" s="12"/>
      <c r="ALY448" s="12"/>
    </row>
    <row r="449" spans="1:1013" ht="13.5">
      <c r="A449" s="180">
        <v>105252</v>
      </c>
      <c r="B449" s="180" t="s">
        <v>33892</v>
      </c>
      <c r="C449" s="180" t="s">
        <v>2</v>
      </c>
      <c r="D449" s="254">
        <v>27.01</v>
      </c>
      <c r="E449" s="254" t="s">
        <v>27683</v>
      </c>
      <c r="ALW449" s="12"/>
      <c r="ALX449" s="12"/>
      <c r="ALY449" s="12"/>
    </row>
    <row r="450" spans="1:1013" ht="13.5">
      <c r="A450" s="180">
        <v>105298</v>
      </c>
      <c r="B450" s="180" t="s">
        <v>33893</v>
      </c>
      <c r="C450" s="180" t="s">
        <v>2</v>
      </c>
      <c r="D450" s="254">
        <v>21.4</v>
      </c>
      <c r="E450" s="254" t="s">
        <v>27684</v>
      </c>
      <c r="ALW450" s="12"/>
      <c r="ALX450" s="12"/>
      <c r="ALY450" s="12"/>
    </row>
    <row r="451" spans="1:1013" ht="13.5">
      <c r="A451" s="180">
        <v>105253</v>
      </c>
      <c r="B451" s="180" t="s">
        <v>33894</v>
      </c>
      <c r="C451" s="180" t="s">
        <v>2</v>
      </c>
      <c r="D451" s="254">
        <v>33.78</v>
      </c>
      <c r="E451" s="254" t="s">
        <v>27685</v>
      </c>
      <c r="ALW451" s="12"/>
      <c r="ALX451" s="12"/>
      <c r="ALY451" s="12"/>
    </row>
    <row r="452" spans="1:1013" ht="13.5">
      <c r="A452" s="180">
        <v>105299</v>
      </c>
      <c r="B452" s="180" t="s">
        <v>33895</v>
      </c>
      <c r="C452" s="180" t="s">
        <v>2</v>
      </c>
      <c r="D452" s="254">
        <v>27.04</v>
      </c>
      <c r="E452" s="254" t="s">
        <v>27686</v>
      </c>
      <c r="ALW452" s="12"/>
      <c r="ALX452" s="12"/>
      <c r="ALY452" s="12"/>
    </row>
    <row r="453" spans="1:1013" ht="13.5">
      <c r="A453" s="180">
        <v>105254</v>
      </c>
      <c r="B453" s="180" t="s">
        <v>33896</v>
      </c>
      <c r="C453" s="180" t="s">
        <v>2</v>
      </c>
      <c r="D453" s="254">
        <v>40.729999999999997</v>
      </c>
      <c r="E453" s="254" t="s">
        <v>25287</v>
      </c>
      <c r="ALW453" s="12"/>
      <c r="ALX453" s="12"/>
      <c r="ALY453" s="12"/>
    </row>
    <row r="454" spans="1:1013" ht="13.5">
      <c r="A454" s="180">
        <v>105300</v>
      </c>
      <c r="B454" s="180" t="s">
        <v>33897</v>
      </c>
      <c r="C454" s="180" t="s">
        <v>2</v>
      </c>
      <c r="D454" s="254">
        <v>32.86</v>
      </c>
      <c r="E454" s="254" t="s">
        <v>27687</v>
      </c>
      <c r="ALW454" s="12"/>
      <c r="ALX454" s="12"/>
      <c r="ALY454" s="12"/>
    </row>
    <row r="455" spans="1:1013" ht="13.5">
      <c r="A455" s="180">
        <v>105255</v>
      </c>
      <c r="B455" s="180" t="s">
        <v>33898</v>
      </c>
      <c r="C455" s="180" t="s">
        <v>2</v>
      </c>
      <c r="D455" s="254">
        <v>47.65</v>
      </c>
      <c r="E455" s="254" t="s">
        <v>27688</v>
      </c>
      <c r="ALW455" s="12"/>
      <c r="ALX455" s="12"/>
      <c r="ALY455" s="12"/>
    </row>
    <row r="456" spans="1:1013" ht="13.5">
      <c r="A456" s="180">
        <v>105301</v>
      </c>
      <c r="B456" s="180" t="s">
        <v>33899</v>
      </c>
      <c r="C456" s="180" t="s">
        <v>2</v>
      </c>
      <c r="D456" s="254">
        <v>38.67</v>
      </c>
      <c r="E456" s="254" t="s">
        <v>27689</v>
      </c>
      <c r="ALW456" s="12"/>
      <c r="ALX456" s="12"/>
      <c r="ALY456" s="12"/>
    </row>
    <row r="457" spans="1:1013" ht="13.5">
      <c r="A457" s="180">
        <v>105256</v>
      </c>
      <c r="B457" s="180" t="s">
        <v>33900</v>
      </c>
      <c r="C457" s="180" t="s">
        <v>2</v>
      </c>
      <c r="D457" s="254">
        <v>54.57</v>
      </c>
      <c r="E457" s="254" t="s">
        <v>24505</v>
      </c>
      <c r="ALW457" s="12"/>
      <c r="ALX457" s="12"/>
      <c r="ALY457" s="12"/>
    </row>
    <row r="458" spans="1:1013" ht="13.5">
      <c r="A458" s="180">
        <v>105302</v>
      </c>
      <c r="B458" s="180" t="s">
        <v>33901</v>
      </c>
      <c r="C458" s="180" t="s">
        <v>2</v>
      </c>
      <c r="D458" s="460">
        <v>44.47</v>
      </c>
      <c r="E458" s="254" t="s">
        <v>27690</v>
      </c>
      <c r="ALW458" s="12"/>
      <c r="ALX458" s="12"/>
      <c r="ALY458" s="12"/>
    </row>
    <row r="459" spans="1:1013" ht="13.5">
      <c r="A459" s="180">
        <v>105257</v>
      </c>
      <c r="B459" s="180" t="s">
        <v>33902</v>
      </c>
      <c r="C459" s="180" t="s">
        <v>2</v>
      </c>
      <c r="D459" s="254">
        <v>61.47</v>
      </c>
      <c r="E459" s="254" t="s">
        <v>27691</v>
      </c>
      <c r="ALW459" s="12"/>
      <c r="ALX459" s="12"/>
      <c r="ALY459" s="12"/>
    </row>
    <row r="460" spans="1:1013" ht="13.5">
      <c r="A460" s="180">
        <v>105303</v>
      </c>
      <c r="B460" s="180" t="s">
        <v>33903</v>
      </c>
      <c r="C460" s="180" t="s">
        <v>2</v>
      </c>
      <c r="D460" s="254">
        <v>50.26</v>
      </c>
      <c r="E460" s="254" t="s">
        <v>24651</v>
      </c>
      <c r="ALW460" s="12"/>
      <c r="ALX460" s="12"/>
      <c r="ALY460" s="12"/>
    </row>
    <row r="461" spans="1:1013" ht="13.5">
      <c r="A461" s="180">
        <v>105270</v>
      </c>
      <c r="B461" s="180" t="s">
        <v>33904</v>
      </c>
      <c r="C461" s="180" t="s">
        <v>2</v>
      </c>
      <c r="D461" s="254">
        <v>68.56</v>
      </c>
      <c r="E461" s="254" t="s">
        <v>27692</v>
      </c>
      <c r="ALW461" s="12"/>
      <c r="ALX461" s="12"/>
      <c r="ALY461" s="12"/>
    </row>
    <row r="462" spans="1:1013" ht="13.5">
      <c r="A462" s="180">
        <v>105304</v>
      </c>
      <c r="B462" s="180" t="s">
        <v>33905</v>
      </c>
      <c r="C462" s="180" t="s">
        <v>2</v>
      </c>
      <c r="D462" s="254">
        <v>56.22</v>
      </c>
      <c r="E462" s="254" t="s">
        <v>27693</v>
      </c>
      <c r="ALW462" s="12"/>
      <c r="ALX462" s="12"/>
      <c r="ALY462" s="12"/>
    </row>
    <row r="463" spans="1:1013" ht="13.5">
      <c r="A463" s="180">
        <v>105271</v>
      </c>
      <c r="B463" s="180" t="s">
        <v>33906</v>
      </c>
      <c r="C463" s="180" t="s">
        <v>2</v>
      </c>
      <c r="D463" s="254">
        <v>86.66</v>
      </c>
      <c r="E463" s="254" t="s">
        <v>27694</v>
      </c>
      <c r="ALW463" s="12"/>
      <c r="ALX463" s="12"/>
      <c r="ALY463" s="12"/>
    </row>
    <row r="464" spans="1:1013" ht="13.5">
      <c r="A464" s="180">
        <v>105305</v>
      </c>
      <c r="B464" s="180" t="s">
        <v>33907</v>
      </c>
      <c r="C464" s="180" t="s">
        <v>2</v>
      </c>
      <c r="D464" s="254">
        <v>69.569999999999993</v>
      </c>
      <c r="E464" s="254" t="s">
        <v>27695</v>
      </c>
      <c r="ALW464" s="12"/>
      <c r="ALX464" s="12"/>
      <c r="ALY464" s="12"/>
    </row>
    <row r="465" spans="1:1013" ht="13.5">
      <c r="A465" s="180">
        <v>105272</v>
      </c>
      <c r="B465" s="180" t="s">
        <v>33908</v>
      </c>
      <c r="C465" s="180" t="s">
        <v>2</v>
      </c>
      <c r="D465" s="254">
        <v>102.46</v>
      </c>
      <c r="E465" s="254" t="s">
        <v>27696</v>
      </c>
      <c r="ALW465" s="12"/>
      <c r="ALX465" s="12"/>
      <c r="ALY465" s="12"/>
    </row>
    <row r="466" spans="1:1013" ht="13.5">
      <c r="A466" s="180">
        <v>105306</v>
      </c>
      <c r="B466" s="180" t="s">
        <v>33909</v>
      </c>
      <c r="C466" s="180" t="s">
        <v>2</v>
      </c>
      <c r="D466" s="254">
        <v>82.56</v>
      </c>
      <c r="E466" s="254" t="s">
        <v>27697</v>
      </c>
      <c r="ALW466" s="12"/>
      <c r="ALX466" s="12"/>
      <c r="ALY466" s="12"/>
    </row>
    <row r="467" spans="1:1013" ht="13.5">
      <c r="A467" s="180">
        <v>105273</v>
      </c>
      <c r="B467" s="180" t="s">
        <v>33910</v>
      </c>
      <c r="C467" s="180" t="s">
        <v>2</v>
      </c>
      <c r="D467" s="254">
        <v>117.41</v>
      </c>
      <c r="E467" s="254" t="s">
        <v>27698</v>
      </c>
      <c r="ALW467" s="12"/>
      <c r="ALX467" s="12"/>
      <c r="ALY467" s="12"/>
    </row>
    <row r="468" spans="1:1013" ht="13.5">
      <c r="A468" s="180">
        <v>105307</v>
      </c>
      <c r="B468" s="180" t="s">
        <v>33911</v>
      </c>
      <c r="C468" s="180" t="s">
        <v>2</v>
      </c>
      <c r="D468" s="460">
        <v>94.71</v>
      </c>
      <c r="E468" s="254" t="s">
        <v>25432</v>
      </c>
      <c r="ALW468" s="12"/>
      <c r="ALX468" s="12"/>
      <c r="ALY468" s="12"/>
    </row>
    <row r="469" spans="1:1013" ht="13.5">
      <c r="A469" s="180">
        <v>105250</v>
      </c>
      <c r="B469" s="180" t="s">
        <v>33912</v>
      </c>
      <c r="C469" s="180" t="s">
        <v>2</v>
      </c>
      <c r="D469" s="254">
        <v>17.52</v>
      </c>
      <c r="E469" s="254" t="s">
        <v>27699</v>
      </c>
      <c r="ALW469" s="12"/>
      <c r="ALX469" s="12"/>
      <c r="ALY469" s="12"/>
    </row>
    <row r="470" spans="1:1013" ht="13.5">
      <c r="A470" s="180">
        <v>105269</v>
      </c>
      <c r="B470" s="180" t="s">
        <v>33913</v>
      </c>
      <c r="C470" s="180" t="s">
        <v>2</v>
      </c>
      <c r="D470" s="254">
        <v>13.48</v>
      </c>
      <c r="E470" s="254" t="s">
        <v>27700</v>
      </c>
      <c r="ALW470" s="12"/>
      <c r="ALX470" s="12"/>
      <c r="ALY470" s="12"/>
    </row>
    <row r="471" spans="1:1013" ht="13.5">
      <c r="A471" s="180">
        <v>105274</v>
      </c>
      <c r="B471" s="180" t="s">
        <v>33914</v>
      </c>
      <c r="C471" s="180" t="s">
        <v>2</v>
      </c>
      <c r="D471" s="254">
        <v>132.66</v>
      </c>
      <c r="E471" s="254" t="s">
        <v>27701</v>
      </c>
      <c r="ALW471" s="12"/>
      <c r="ALX471" s="12"/>
      <c r="ALY471" s="12"/>
    </row>
    <row r="472" spans="1:1013" ht="13.5">
      <c r="A472" s="180">
        <v>105340</v>
      </c>
      <c r="B472" s="180" t="s">
        <v>33915</v>
      </c>
      <c r="C472" s="180" t="s">
        <v>2</v>
      </c>
      <c r="D472" s="254">
        <v>107.18</v>
      </c>
      <c r="E472" s="254" t="s">
        <v>27702</v>
      </c>
      <c r="ALW472" s="12"/>
      <c r="ALX472" s="12"/>
      <c r="ALY472" s="12"/>
    </row>
    <row r="473" spans="1:1013" ht="13.5">
      <c r="A473" s="180">
        <v>105275</v>
      </c>
      <c r="B473" s="180" t="s">
        <v>33916</v>
      </c>
      <c r="C473" s="180" t="s">
        <v>2</v>
      </c>
      <c r="D473" s="254">
        <v>148.15</v>
      </c>
      <c r="E473" s="254" t="s">
        <v>24820</v>
      </c>
      <c r="ALW473" s="12"/>
      <c r="ALX473" s="12"/>
      <c r="ALY473" s="12"/>
    </row>
    <row r="474" spans="1:1013" ht="13.5">
      <c r="A474" s="180">
        <v>105390</v>
      </c>
      <c r="B474" s="180" t="s">
        <v>33917</v>
      </c>
      <c r="C474" s="180" t="s">
        <v>2</v>
      </c>
      <c r="D474" s="254">
        <v>119.88</v>
      </c>
      <c r="E474" s="254" t="s">
        <v>27703</v>
      </c>
      <c r="ALW474" s="12"/>
      <c r="ALX474" s="12"/>
      <c r="ALY474" s="12"/>
    </row>
    <row r="475" spans="1:1013" ht="13.5">
      <c r="A475" s="180">
        <v>105364</v>
      </c>
      <c r="B475" s="180" t="s">
        <v>33918</v>
      </c>
      <c r="C475" s="180" t="s">
        <v>2</v>
      </c>
      <c r="D475" s="254">
        <v>30.27</v>
      </c>
      <c r="E475" s="254" t="s">
        <v>25516</v>
      </c>
      <c r="ALW475" s="12"/>
      <c r="ALX475" s="12"/>
      <c r="ALY475" s="12"/>
    </row>
    <row r="476" spans="1:1013" ht="13.5">
      <c r="A476" s="180">
        <v>105385</v>
      </c>
      <c r="B476" s="180" t="s">
        <v>33919</v>
      </c>
      <c r="C476" s="180" t="s">
        <v>2</v>
      </c>
      <c r="D476" s="254">
        <v>24.88</v>
      </c>
      <c r="E476" s="254" t="s">
        <v>27704</v>
      </c>
      <c r="ALW476" s="12"/>
      <c r="ALX476" s="12"/>
      <c r="ALY476" s="12"/>
    </row>
    <row r="477" spans="1:1013" ht="13.5">
      <c r="A477" s="180">
        <v>105362</v>
      </c>
      <c r="B477" s="180" t="s">
        <v>33920</v>
      </c>
      <c r="C477" s="180" t="s">
        <v>2</v>
      </c>
      <c r="D477" s="254">
        <v>21.7</v>
      </c>
      <c r="E477" s="254" t="s">
        <v>27705</v>
      </c>
      <c r="ALW477" s="12"/>
      <c r="ALX477" s="12"/>
      <c r="ALY477" s="12"/>
    </row>
    <row r="478" spans="1:1013" ht="13.5">
      <c r="A478" s="180">
        <v>105383</v>
      </c>
      <c r="B478" s="180" t="s">
        <v>33921</v>
      </c>
      <c r="C478" s="180" t="s">
        <v>2</v>
      </c>
      <c r="D478" s="254">
        <v>17.760000000000002</v>
      </c>
      <c r="E478" s="254" t="s">
        <v>27706</v>
      </c>
      <c r="ALW478" s="12"/>
      <c r="ALX478" s="12"/>
      <c r="ALY478" s="12"/>
    </row>
    <row r="479" spans="1:1013" ht="13.5">
      <c r="A479" s="180">
        <v>105363</v>
      </c>
      <c r="B479" s="180" t="s">
        <v>33922</v>
      </c>
      <c r="C479" s="180" t="s">
        <v>2</v>
      </c>
      <c r="D479" s="254">
        <v>26.08</v>
      </c>
      <c r="E479" s="254" t="s">
        <v>27707</v>
      </c>
      <c r="ALW479" s="12"/>
      <c r="ALX479" s="12"/>
      <c r="ALY479" s="12"/>
    </row>
    <row r="480" spans="1:1013" ht="13.5">
      <c r="A480" s="180">
        <v>105384</v>
      </c>
      <c r="B480" s="180" t="s">
        <v>33923</v>
      </c>
      <c r="C480" s="180" t="s">
        <v>2</v>
      </c>
      <c r="D480" s="254">
        <v>21.42</v>
      </c>
      <c r="E480" s="254" t="s">
        <v>27708</v>
      </c>
      <c r="ALW480" s="12"/>
      <c r="ALX480" s="12"/>
      <c r="ALY480" s="12"/>
    </row>
    <row r="481" spans="1:1013" ht="13.5">
      <c r="A481" s="180">
        <v>105279</v>
      </c>
      <c r="B481" s="180" t="s">
        <v>33924</v>
      </c>
      <c r="C481" s="180" t="s">
        <v>2</v>
      </c>
      <c r="D481" s="254">
        <v>27.69</v>
      </c>
      <c r="E481" s="254" t="s">
        <v>27709</v>
      </c>
      <c r="ALW481" s="12"/>
      <c r="ALX481" s="12"/>
      <c r="ALY481" s="12"/>
    </row>
    <row r="482" spans="1:1013" ht="13.5">
      <c r="A482" s="180">
        <v>105259</v>
      </c>
      <c r="B482" s="180" t="s">
        <v>33925</v>
      </c>
      <c r="C482" s="180" t="s">
        <v>2</v>
      </c>
      <c r="D482" s="254">
        <v>21.72</v>
      </c>
      <c r="E482" s="254" t="s">
        <v>24516</v>
      </c>
      <c r="ALW482" s="12"/>
      <c r="ALX482" s="12"/>
      <c r="ALY482" s="12"/>
    </row>
    <row r="483" spans="1:1013" ht="13.5">
      <c r="A483" s="180">
        <v>105357</v>
      </c>
      <c r="B483" s="180" t="s">
        <v>33926</v>
      </c>
      <c r="C483" s="180" t="s">
        <v>2</v>
      </c>
      <c r="D483" s="254">
        <v>224.27</v>
      </c>
      <c r="E483" s="254" t="s">
        <v>27710</v>
      </c>
      <c r="ALW483" s="12"/>
      <c r="ALX483" s="12"/>
      <c r="ALY483" s="12"/>
    </row>
    <row r="484" spans="1:1013" ht="13.5">
      <c r="A484" s="180">
        <v>105346</v>
      </c>
      <c r="B484" s="180" t="s">
        <v>33927</v>
      </c>
      <c r="C484" s="180" t="s">
        <v>2</v>
      </c>
      <c r="D484" s="254">
        <v>182.85</v>
      </c>
      <c r="E484" s="254" t="s">
        <v>27711</v>
      </c>
      <c r="ALW484" s="12"/>
      <c r="ALX484" s="12"/>
      <c r="ALY484" s="12"/>
    </row>
    <row r="485" spans="1:1013" ht="13.5">
      <c r="A485" s="180">
        <v>105358</v>
      </c>
      <c r="B485" s="180" t="s">
        <v>33928</v>
      </c>
      <c r="C485" s="180" t="s">
        <v>2</v>
      </c>
      <c r="D485" s="254">
        <v>273.83</v>
      </c>
      <c r="E485" s="254" t="s">
        <v>27712</v>
      </c>
      <c r="ALW485" s="12"/>
      <c r="ALX485" s="12"/>
      <c r="ALY485" s="12"/>
    </row>
    <row r="486" spans="1:1013" ht="13.5">
      <c r="A486" s="180">
        <v>105347</v>
      </c>
      <c r="B486" s="180" t="s">
        <v>33929</v>
      </c>
      <c r="C486" s="180" t="s">
        <v>2</v>
      </c>
      <c r="D486" s="254">
        <v>224.96</v>
      </c>
      <c r="E486" s="254" t="s">
        <v>27713</v>
      </c>
      <c r="ALW486" s="12"/>
      <c r="ALX486" s="12"/>
      <c r="ALY486" s="12"/>
    </row>
    <row r="487" spans="1:1013" ht="13.5">
      <c r="A487" s="180">
        <v>105280</v>
      </c>
      <c r="B487" s="180" t="s">
        <v>33930</v>
      </c>
      <c r="C487" s="180" t="s">
        <v>2</v>
      </c>
      <c r="D487" s="254">
        <v>36.92</v>
      </c>
      <c r="E487" s="254" t="s">
        <v>27714</v>
      </c>
      <c r="ALW487" s="12"/>
      <c r="ALX487" s="12"/>
      <c r="ALY487" s="12"/>
    </row>
    <row r="488" spans="1:1013" ht="13.5">
      <c r="A488" s="180">
        <v>105283</v>
      </c>
      <c r="B488" s="180" t="s">
        <v>33931</v>
      </c>
      <c r="C488" s="180" t="s">
        <v>2</v>
      </c>
      <c r="D488" s="254">
        <v>29.45</v>
      </c>
      <c r="E488" s="254" t="s">
        <v>27715</v>
      </c>
      <c r="ALW488" s="12"/>
      <c r="ALX488" s="12"/>
      <c r="ALY488" s="12"/>
    </row>
    <row r="489" spans="1:1013" ht="13.5">
      <c r="A489" s="180">
        <v>105281</v>
      </c>
      <c r="B489" s="180" t="s">
        <v>33932</v>
      </c>
      <c r="C489" s="180" t="s">
        <v>2</v>
      </c>
      <c r="D489" s="254">
        <v>46.15</v>
      </c>
      <c r="E489" s="254" t="s">
        <v>27716</v>
      </c>
      <c r="ALW489" s="12"/>
      <c r="ALX489" s="12"/>
      <c r="ALY489" s="12"/>
    </row>
    <row r="490" spans="1:1013" ht="13.5">
      <c r="A490" s="180">
        <v>105319</v>
      </c>
      <c r="B490" s="180" t="s">
        <v>33933</v>
      </c>
      <c r="C490" s="180" t="s">
        <v>2</v>
      </c>
      <c r="D490" s="254">
        <v>37.18</v>
      </c>
      <c r="E490" s="254" t="s">
        <v>27717</v>
      </c>
      <c r="ALW490" s="12"/>
      <c r="ALX490" s="12"/>
      <c r="ALY490" s="12"/>
    </row>
    <row r="491" spans="1:1013" ht="13.5">
      <c r="A491" s="180">
        <v>105284</v>
      </c>
      <c r="B491" s="180" t="s">
        <v>33934</v>
      </c>
      <c r="C491" s="180" t="s">
        <v>2</v>
      </c>
      <c r="D491" s="254">
        <v>55.74</v>
      </c>
      <c r="E491" s="254" t="s">
        <v>27718</v>
      </c>
      <c r="ALW491" s="12"/>
      <c r="ALX491" s="12"/>
      <c r="ALY491" s="12"/>
    </row>
    <row r="492" spans="1:1013" ht="13.5">
      <c r="A492" s="180">
        <v>105320</v>
      </c>
      <c r="B492" s="180" t="s">
        <v>33935</v>
      </c>
      <c r="C492" s="180" t="s">
        <v>2</v>
      </c>
      <c r="D492" s="254">
        <v>45.26</v>
      </c>
      <c r="E492" s="254" t="s">
        <v>27719</v>
      </c>
      <c r="ALW492" s="12"/>
      <c r="ALX492" s="12"/>
      <c r="ALY492" s="12"/>
    </row>
    <row r="493" spans="1:1013" ht="13.5">
      <c r="A493" s="180">
        <v>105348</v>
      </c>
      <c r="B493" s="180" t="s">
        <v>33936</v>
      </c>
      <c r="C493" s="180" t="s">
        <v>2</v>
      </c>
      <c r="D493" s="254">
        <v>65.27</v>
      </c>
      <c r="E493" s="254" t="s">
        <v>27720</v>
      </c>
      <c r="ALW493" s="12"/>
      <c r="ALX493" s="12"/>
      <c r="ALY493" s="12"/>
    </row>
    <row r="494" spans="1:1013" ht="13.5">
      <c r="A494" s="180">
        <v>105321</v>
      </c>
      <c r="B494" s="180" t="s">
        <v>33937</v>
      </c>
      <c r="C494" s="180" t="s">
        <v>2</v>
      </c>
      <c r="D494" s="254">
        <v>53.3</v>
      </c>
      <c r="E494" s="254" t="s">
        <v>27721</v>
      </c>
      <c r="ALW494" s="12"/>
      <c r="ALX494" s="12"/>
      <c r="ALY494" s="12"/>
    </row>
    <row r="495" spans="1:1013" ht="13.5">
      <c r="A495" s="180">
        <v>105349</v>
      </c>
      <c r="B495" s="180" t="s">
        <v>33938</v>
      </c>
      <c r="C495" s="180" t="s">
        <v>2</v>
      </c>
      <c r="D495" s="254">
        <v>74.81</v>
      </c>
      <c r="E495" s="254" t="s">
        <v>27722</v>
      </c>
      <c r="ALW495" s="12"/>
      <c r="ALX495" s="12"/>
      <c r="ALY495" s="12"/>
    </row>
    <row r="496" spans="1:1013" ht="13.5">
      <c r="A496" s="180">
        <v>105322</v>
      </c>
      <c r="B496" s="180" t="s">
        <v>33939</v>
      </c>
      <c r="C496" s="180" t="s">
        <v>2</v>
      </c>
      <c r="D496" s="254">
        <v>61.35</v>
      </c>
      <c r="E496" s="254" t="s">
        <v>27723</v>
      </c>
      <c r="ALW496" s="12"/>
      <c r="ALX496" s="12"/>
      <c r="ALY496" s="12"/>
    </row>
    <row r="497" spans="1:1013" ht="13.5">
      <c r="A497" s="180">
        <v>105350</v>
      </c>
      <c r="B497" s="180" t="s">
        <v>33940</v>
      </c>
      <c r="C497" s="180" t="s">
        <v>2</v>
      </c>
      <c r="D497" s="460">
        <v>84.35</v>
      </c>
      <c r="E497" s="254" t="s">
        <v>27724</v>
      </c>
      <c r="ALW497" s="12"/>
      <c r="ALX497" s="12"/>
      <c r="ALY497" s="12"/>
    </row>
    <row r="498" spans="1:1013" ht="13.5">
      <c r="A498" s="180">
        <v>105323</v>
      </c>
      <c r="B498" s="180" t="s">
        <v>33941</v>
      </c>
      <c r="C498" s="180" t="s">
        <v>2</v>
      </c>
      <c r="D498" s="460">
        <v>69.39</v>
      </c>
      <c r="E498" s="254" t="s">
        <v>25795</v>
      </c>
      <c r="ALW498" s="12"/>
      <c r="ALX498" s="12"/>
      <c r="ALY498" s="12"/>
    </row>
    <row r="499" spans="1:1013" ht="13.5">
      <c r="A499" s="180">
        <v>105351</v>
      </c>
      <c r="B499" s="180" t="s">
        <v>33942</v>
      </c>
      <c r="C499" s="180" t="s">
        <v>2</v>
      </c>
      <c r="D499" s="254">
        <v>94.18</v>
      </c>
      <c r="E499" s="254" t="s">
        <v>27725</v>
      </c>
      <c r="ALW499" s="12"/>
      <c r="ALX499" s="12"/>
      <c r="ALY499" s="12"/>
    </row>
    <row r="500" spans="1:1013" ht="13.5">
      <c r="A500" s="180">
        <v>105324</v>
      </c>
      <c r="B500" s="180" t="s">
        <v>33943</v>
      </c>
      <c r="C500" s="180" t="s">
        <v>2</v>
      </c>
      <c r="D500" s="254">
        <v>77.739999999999995</v>
      </c>
      <c r="E500" s="254" t="s">
        <v>27726</v>
      </c>
      <c r="ALW500" s="12"/>
      <c r="ALX500" s="12"/>
      <c r="ALY500" s="12"/>
    </row>
    <row r="501" spans="1:1013" ht="13.5">
      <c r="A501" s="180">
        <v>105352</v>
      </c>
      <c r="B501" s="180" t="s">
        <v>33944</v>
      </c>
      <c r="C501" s="180" t="s">
        <v>2</v>
      </c>
      <c r="D501" s="254">
        <v>118.66</v>
      </c>
      <c r="E501" s="254" t="s">
        <v>27727</v>
      </c>
      <c r="ALW501" s="12"/>
      <c r="ALX501" s="12"/>
      <c r="ALY501" s="12"/>
    </row>
    <row r="502" spans="1:1013" ht="13.5">
      <c r="A502" s="180">
        <v>105325</v>
      </c>
      <c r="B502" s="180" t="s">
        <v>33945</v>
      </c>
      <c r="C502" s="180" t="s">
        <v>2</v>
      </c>
      <c r="D502" s="254">
        <v>95.86</v>
      </c>
      <c r="E502" s="254" t="s">
        <v>27728</v>
      </c>
      <c r="ALW502" s="12"/>
      <c r="ALX502" s="12"/>
      <c r="ALY502" s="12"/>
    </row>
    <row r="503" spans="1:1013" ht="13.5">
      <c r="A503" s="180">
        <v>105353</v>
      </c>
      <c r="B503" s="180" t="s">
        <v>33946</v>
      </c>
      <c r="C503" s="180" t="s">
        <v>2</v>
      </c>
      <c r="D503" s="254">
        <v>140.55000000000001</v>
      </c>
      <c r="E503" s="254" t="s">
        <v>27729</v>
      </c>
      <c r="ALW503" s="12"/>
      <c r="ALX503" s="12"/>
      <c r="ALY503" s="12"/>
    </row>
    <row r="504" spans="1:1013" ht="13.5">
      <c r="A504" s="180">
        <v>105326</v>
      </c>
      <c r="B504" s="180" t="s">
        <v>33947</v>
      </c>
      <c r="C504" s="180" t="s">
        <v>2</v>
      </c>
      <c r="D504" s="254">
        <v>114.02</v>
      </c>
      <c r="E504" s="254" t="s">
        <v>27730</v>
      </c>
      <c r="ALW504" s="12"/>
      <c r="ALX504" s="12"/>
      <c r="ALY504" s="12"/>
    </row>
    <row r="505" spans="1:1013" ht="13.5">
      <c r="A505" s="180">
        <v>105354</v>
      </c>
      <c r="B505" s="180" t="s">
        <v>33948</v>
      </c>
      <c r="C505" s="180" t="s">
        <v>2</v>
      </c>
      <c r="D505" s="254">
        <v>160.68</v>
      </c>
      <c r="E505" s="254" t="s">
        <v>27731</v>
      </c>
      <c r="ALW505" s="12"/>
      <c r="ALX505" s="12"/>
      <c r="ALY505" s="12"/>
    </row>
    <row r="506" spans="1:1013" ht="13.5">
      <c r="A506" s="180">
        <v>105344</v>
      </c>
      <c r="B506" s="180" t="s">
        <v>33949</v>
      </c>
      <c r="C506" s="180" t="s">
        <v>2</v>
      </c>
      <c r="D506" s="254">
        <v>130.43</v>
      </c>
      <c r="E506" s="254" t="s">
        <v>27732</v>
      </c>
      <c r="ALW506" s="12"/>
      <c r="ALX506" s="12"/>
      <c r="ALY506" s="12"/>
    </row>
    <row r="507" spans="1:1013" ht="13.5">
      <c r="A507" s="180">
        <v>105278</v>
      </c>
      <c r="B507" s="180" t="s">
        <v>33950</v>
      </c>
      <c r="C507" s="180" t="s">
        <v>2</v>
      </c>
      <c r="D507" s="254">
        <v>23.93</v>
      </c>
      <c r="E507" s="254" t="s">
        <v>27733</v>
      </c>
      <c r="ALW507" s="12"/>
      <c r="ALX507" s="12"/>
      <c r="ALY507" s="12"/>
    </row>
    <row r="508" spans="1:1013" ht="13.5">
      <c r="A508" s="180">
        <v>105343</v>
      </c>
      <c r="B508" s="180" t="s">
        <v>33951</v>
      </c>
      <c r="C508" s="180" t="s">
        <v>2</v>
      </c>
      <c r="D508" s="254">
        <v>18.54</v>
      </c>
      <c r="E508" s="254" t="s">
        <v>27734</v>
      </c>
      <c r="ALW508" s="12"/>
      <c r="ALX508" s="12"/>
      <c r="ALY508" s="12"/>
    </row>
    <row r="509" spans="1:1013" ht="13.5">
      <c r="A509" s="180">
        <v>105355</v>
      </c>
      <c r="B509" s="180" t="s">
        <v>33952</v>
      </c>
      <c r="C509" s="180" t="s">
        <v>2</v>
      </c>
      <c r="D509" s="254">
        <v>181.48</v>
      </c>
      <c r="E509" s="254" t="s">
        <v>24679</v>
      </c>
      <c r="ALW509" s="12"/>
      <c r="ALX509" s="12"/>
      <c r="ALY509" s="12"/>
    </row>
    <row r="510" spans="1:1013" ht="13.5">
      <c r="A510" s="180">
        <v>105391</v>
      </c>
      <c r="B510" s="180" t="s">
        <v>33953</v>
      </c>
      <c r="C510" s="180" t="s">
        <v>2</v>
      </c>
      <c r="D510" s="254">
        <v>147.5</v>
      </c>
      <c r="E510" s="254" t="s">
        <v>27735</v>
      </c>
      <c r="ALW510" s="12"/>
      <c r="ALX510" s="12"/>
      <c r="ALY510" s="12"/>
    </row>
    <row r="511" spans="1:1013" ht="13.5">
      <c r="A511" s="180">
        <v>105356</v>
      </c>
      <c r="B511" s="180" t="s">
        <v>33954</v>
      </c>
      <c r="C511" s="180" t="s">
        <v>2</v>
      </c>
      <c r="D511" s="254">
        <v>202.73</v>
      </c>
      <c r="E511" s="254" t="s">
        <v>27736</v>
      </c>
      <c r="ALW511" s="12"/>
      <c r="ALX511" s="12"/>
      <c r="ALY511" s="12"/>
    </row>
    <row r="512" spans="1:1013" ht="13.5">
      <c r="A512" s="180">
        <v>105345</v>
      </c>
      <c r="B512" s="180" t="s">
        <v>33955</v>
      </c>
      <c r="C512" s="180" t="s">
        <v>2</v>
      </c>
      <c r="D512" s="254">
        <v>165.04</v>
      </c>
      <c r="E512" s="254" t="s">
        <v>27737</v>
      </c>
      <c r="ALW512" s="12"/>
      <c r="ALX512" s="12"/>
      <c r="ALY512" s="12"/>
    </row>
    <row r="513" spans="1:1013" ht="13.5">
      <c r="A513" s="180">
        <v>105367</v>
      </c>
      <c r="B513" s="180" t="s">
        <v>33956</v>
      </c>
      <c r="C513" s="180" t="s">
        <v>2</v>
      </c>
      <c r="D513" s="254">
        <v>41.53</v>
      </c>
      <c r="E513" s="254" t="s">
        <v>27738</v>
      </c>
      <c r="ALW513" s="12"/>
      <c r="ALX513" s="12"/>
      <c r="ALY513" s="12"/>
    </row>
    <row r="514" spans="1:1013" ht="13.5">
      <c r="A514" s="180">
        <v>105371</v>
      </c>
      <c r="B514" s="180" t="s">
        <v>33957</v>
      </c>
      <c r="C514" s="180" t="s">
        <v>2</v>
      </c>
      <c r="D514" s="254">
        <v>34.36</v>
      </c>
      <c r="E514" s="254" t="s">
        <v>27739</v>
      </c>
      <c r="ALW514" s="12"/>
      <c r="ALX514" s="12"/>
      <c r="ALY514" s="12"/>
    </row>
    <row r="515" spans="1:1013" ht="13.5">
      <c r="A515" s="180">
        <v>105365</v>
      </c>
      <c r="B515" s="180" t="s">
        <v>33958</v>
      </c>
      <c r="C515" s="180" t="s">
        <v>2</v>
      </c>
      <c r="D515" s="254">
        <v>29.46</v>
      </c>
      <c r="E515" s="254" t="s">
        <v>27740</v>
      </c>
      <c r="ALW515" s="12"/>
      <c r="ALX515" s="12"/>
      <c r="ALY515" s="12"/>
    </row>
    <row r="516" spans="1:1013" ht="13.5">
      <c r="A516" s="180">
        <v>105386</v>
      </c>
      <c r="B516" s="180" t="s">
        <v>33959</v>
      </c>
      <c r="C516" s="180" t="s">
        <v>2</v>
      </c>
      <c r="D516" s="254">
        <v>24.19</v>
      </c>
      <c r="E516" s="254" t="s">
        <v>27741</v>
      </c>
      <c r="ALW516" s="12"/>
      <c r="ALX516" s="12"/>
      <c r="ALY516" s="12"/>
    </row>
    <row r="517" spans="1:1013" ht="13.5">
      <c r="A517" s="180">
        <v>105366</v>
      </c>
      <c r="B517" s="180" t="s">
        <v>33960</v>
      </c>
      <c r="C517" s="180" t="s">
        <v>2</v>
      </c>
      <c r="D517" s="254">
        <v>35.69</v>
      </c>
      <c r="E517" s="254" t="s">
        <v>27742</v>
      </c>
      <c r="ALW517" s="12"/>
      <c r="ALX517" s="12"/>
      <c r="ALY517" s="12"/>
    </row>
    <row r="518" spans="1:1013" ht="13.5">
      <c r="A518" s="180">
        <v>105387</v>
      </c>
      <c r="B518" s="180" t="s">
        <v>33961</v>
      </c>
      <c r="C518" s="180" t="s">
        <v>2</v>
      </c>
      <c r="D518" s="254">
        <v>29.48</v>
      </c>
      <c r="E518" s="254" t="s">
        <v>27743</v>
      </c>
      <c r="ALW518" s="12"/>
      <c r="ALX518" s="12"/>
      <c r="ALY518" s="12"/>
    </row>
    <row r="519" spans="1:1013" ht="13.5">
      <c r="A519" s="180">
        <v>97177</v>
      </c>
      <c r="B519" s="180" t="s">
        <v>33962</v>
      </c>
      <c r="C519" s="180" t="s">
        <v>1</v>
      </c>
      <c r="D519" s="254">
        <v>81.93</v>
      </c>
      <c r="E519" s="254" t="s">
        <v>27744</v>
      </c>
      <c r="ALW519" s="12"/>
      <c r="ALX519" s="12"/>
      <c r="ALY519" s="12"/>
    </row>
    <row r="520" spans="1:1013" ht="13.5">
      <c r="A520" s="180">
        <v>97187</v>
      </c>
      <c r="B520" s="180" t="s">
        <v>33963</v>
      </c>
      <c r="C520" s="180" t="s">
        <v>1</v>
      </c>
      <c r="D520" s="254">
        <v>73.150000000000006</v>
      </c>
      <c r="E520" s="254" t="s">
        <v>27745</v>
      </c>
      <c r="ALW520" s="12"/>
      <c r="ALX520" s="12"/>
      <c r="ALY520" s="12"/>
    </row>
    <row r="521" spans="1:1013" ht="13.5">
      <c r="A521" s="180">
        <v>97178</v>
      </c>
      <c r="B521" s="180" t="s">
        <v>33964</v>
      </c>
      <c r="C521" s="180" t="s">
        <v>1</v>
      </c>
      <c r="D521" s="254">
        <v>99.9</v>
      </c>
      <c r="E521" s="254" t="s">
        <v>27746</v>
      </c>
      <c r="ALW521" s="12"/>
      <c r="ALX521" s="12"/>
      <c r="ALY521" s="12"/>
    </row>
    <row r="522" spans="1:1013" ht="13.5">
      <c r="A522" s="180">
        <v>97188</v>
      </c>
      <c r="B522" s="180" t="s">
        <v>33965</v>
      </c>
      <c r="C522" s="180" t="s">
        <v>1</v>
      </c>
      <c r="D522" s="254">
        <v>89.3</v>
      </c>
      <c r="E522" s="254" t="s">
        <v>27747</v>
      </c>
      <c r="ALW522" s="12"/>
      <c r="ALX522" s="12"/>
      <c r="ALY522" s="12"/>
    </row>
    <row r="523" spans="1:1013" ht="13.5">
      <c r="A523" s="180">
        <v>97179</v>
      </c>
      <c r="B523" s="180" t="s">
        <v>33966</v>
      </c>
      <c r="C523" s="180" t="s">
        <v>1</v>
      </c>
      <c r="D523" s="254">
        <v>117.88</v>
      </c>
      <c r="E523" s="254" t="s">
        <v>27748</v>
      </c>
      <c r="ALW523" s="12"/>
      <c r="ALX523" s="12"/>
      <c r="ALY523" s="12"/>
    </row>
    <row r="524" spans="1:1013" ht="13.5">
      <c r="A524" s="180">
        <v>97189</v>
      </c>
      <c r="B524" s="180" t="s">
        <v>33967</v>
      </c>
      <c r="C524" s="180" t="s">
        <v>1</v>
      </c>
      <c r="D524" s="254">
        <v>105.48</v>
      </c>
      <c r="E524" s="254" t="s">
        <v>27749</v>
      </c>
      <c r="ALW524" s="12"/>
      <c r="ALX524" s="12"/>
      <c r="ALY524" s="12"/>
    </row>
    <row r="525" spans="1:1013" ht="13.5">
      <c r="A525" s="180">
        <v>97180</v>
      </c>
      <c r="B525" s="180" t="s">
        <v>33968</v>
      </c>
      <c r="C525" s="180" t="s">
        <v>1</v>
      </c>
      <c r="D525" s="254">
        <v>135.87</v>
      </c>
      <c r="E525" s="254" t="s">
        <v>24961</v>
      </c>
      <c r="ALW525" s="12"/>
      <c r="ALX525" s="12"/>
      <c r="ALY525" s="12"/>
    </row>
    <row r="526" spans="1:1013" ht="13.5">
      <c r="A526" s="180">
        <v>97190</v>
      </c>
      <c r="B526" s="180" t="s">
        <v>33969</v>
      </c>
      <c r="C526" s="180" t="s">
        <v>1</v>
      </c>
      <c r="D526" s="254">
        <v>121.63</v>
      </c>
      <c r="E526" s="254" t="s">
        <v>27750</v>
      </c>
      <c r="ALW526" s="12"/>
      <c r="ALX526" s="12"/>
      <c r="ALY526" s="12"/>
    </row>
    <row r="527" spans="1:1013" ht="13.5">
      <c r="A527" s="180">
        <v>97181</v>
      </c>
      <c r="B527" s="180" t="s">
        <v>33970</v>
      </c>
      <c r="C527" s="180" t="s">
        <v>1</v>
      </c>
      <c r="D527" s="254">
        <v>153.84</v>
      </c>
      <c r="E527" s="254" t="s">
        <v>27751</v>
      </c>
      <c r="ALW527" s="12"/>
      <c r="ALX527" s="12"/>
      <c r="ALY527" s="12"/>
    </row>
    <row r="528" spans="1:1013" ht="13.5">
      <c r="A528" s="180">
        <v>97191</v>
      </c>
      <c r="B528" s="180" t="s">
        <v>33971</v>
      </c>
      <c r="C528" s="180" t="s">
        <v>1</v>
      </c>
      <c r="D528" s="254">
        <v>137.79</v>
      </c>
      <c r="E528" s="254" t="s">
        <v>27752</v>
      </c>
      <c r="ALW528" s="12"/>
      <c r="ALX528" s="12"/>
      <c r="ALY528" s="12"/>
    </row>
    <row r="529" spans="1:1013" ht="13.5">
      <c r="A529" s="180">
        <v>97182</v>
      </c>
      <c r="B529" s="180" t="s">
        <v>33972</v>
      </c>
      <c r="C529" s="180" t="s">
        <v>1</v>
      </c>
      <c r="D529" s="254">
        <v>176.31</v>
      </c>
      <c r="E529" s="254" t="s">
        <v>27753</v>
      </c>
      <c r="ALW529" s="12"/>
      <c r="ALX529" s="12"/>
      <c r="ALY529" s="12"/>
    </row>
    <row r="530" spans="1:1013" ht="13.5">
      <c r="A530" s="180">
        <v>97192</v>
      </c>
      <c r="B530" s="180" t="s">
        <v>33973</v>
      </c>
      <c r="C530" s="180" t="s">
        <v>1</v>
      </c>
      <c r="D530" s="254">
        <v>157.37</v>
      </c>
      <c r="E530" s="254" t="s">
        <v>27754</v>
      </c>
      <c r="ALW530" s="12"/>
      <c r="ALX530" s="12"/>
      <c r="ALY530" s="12"/>
    </row>
    <row r="531" spans="1:1013" ht="13.5">
      <c r="A531" s="180">
        <v>97173</v>
      </c>
      <c r="B531" s="180" t="s">
        <v>33974</v>
      </c>
      <c r="C531" s="180" t="s">
        <v>1</v>
      </c>
      <c r="D531" s="254">
        <v>45.99</v>
      </c>
      <c r="E531" s="254" t="s">
        <v>27755</v>
      </c>
      <c r="ALW531" s="12"/>
      <c r="ALX531" s="12"/>
      <c r="ALY531" s="12"/>
    </row>
    <row r="532" spans="1:1013" ht="13.5">
      <c r="A532" s="180">
        <v>97183</v>
      </c>
      <c r="B532" s="180" t="s">
        <v>33975</v>
      </c>
      <c r="C532" s="180" t="s">
        <v>1</v>
      </c>
      <c r="D532" s="254">
        <v>40.840000000000003</v>
      </c>
      <c r="E532" s="254" t="s">
        <v>27756</v>
      </c>
      <c r="ALW532" s="12"/>
      <c r="ALX532" s="12"/>
      <c r="ALY532" s="12"/>
    </row>
    <row r="533" spans="1:1013" ht="13.5">
      <c r="A533" s="180">
        <v>97174</v>
      </c>
      <c r="B533" s="180" t="s">
        <v>33976</v>
      </c>
      <c r="C533" s="180" t="s">
        <v>1</v>
      </c>
      <c r="D533" s="254">
        <v>54.99</v>
      </c>
      <c r="E533" s="254" t="s">
        <v>24525</v>
      </c>
      <c r="ALW533" s="12"/>
      <c r="ALX533" s="12"/>
      <c r="ALY533" s="12"/>
    </row>
    <row r="534" spans="1:1013" ht="13.5">
      <c r="A534" s="180">
        <v>97184</v>
      </c>
      <c r="B534" s="180" t="s">
        <v>33977</v>
      </c>
      <c r="C534" s="180" t="s">
        <v>1</v>
      </c>
      <c r="D534" s="254">
        <v>48.91</v>
      </c>
      <c r="E534" s="254" t="s">
        <v>27757</v>
      </c>
      <c r="ALW534" s="12"/>
      <c r="ALX534" s="12"/>
      <c r="ALY534" s="12"/>
    </row>
    <row r="535" spans="1:1013" ht="13.5">
      <c r="A535" s="180">
        <v>97175</v>
      </c>
      <c r="B535" s="180" t="s">
        <v>33978</v>
      </c>
      <c r="C535" s="180" t="s">
        <v>1</v>
      </c>
      <c r="D535" s="254">
        <v>63.95</v>
      </c>
      <c r="E535" s="254" t="s">
        <v>27758</v>
      </c>
      <c r="ALW535" s="12"/>
      <c r="ALX535" s="12"/>
      <c r="ALY535" s="12"/>
    </row>
    <row r="536" spans="1:1013" ht="13.5">
      <c r="A536" s="180">
        <v>97185</v>
      </c>
      <c r="B536" s="180" t="s">
        <v>33979</v>
      </c>
      <c r="C536" s="180" t="s">
        <v>1</v>
      </c>
      <c r="D536" s="254">
        <v>56.97</v>
      </c>
      <c r="E536" s="254" t="s">
        <v>27759</v>
      </c>
      <c r="ALW536" s="12"/>
      <c r="ALX536" s="12"/>
      <c r="ALY536" s="12"/>
    </row>
    <row r="537" spans="1:1013" ht="13.5">
      <c r="A537" s="180">
        <v>97176</v>
      </c>
      <c r="B537" s="180" t="s">
        <v>33980</v>
      </c>
      <c r="C537" s="180" t="s">
        <v>1</v>
      </c>
      <c r="D537" s="254">
        <v>72.95</v>
      </c>
      <c r="E537" s="254" t="s">
        <v>27760</v>
      </c>
      <c r="ALW537" s="12"/>
      <c r="ALX537" s="12"/>
      <c r="ALY537" s="12"/>
    </row>
    <row r="538" spans="1:1013" ht="13.5">
      <c r="A538" s="180">
        <v>97186</v>
      </c>
      <c r="B538" s="180" t="s">
        <v>33981</v>
      </c>
      <c r="C538" s="180" t="s">
        <v>1</v>
      </c>
      <c r="D538" s="254">
        <v>65.069999999999993</v>
      </c>
      <c r="E538" s="254" t="s">
        <v>27761</v>
      </c>
      <c r="ALW538" s="12"/>
      <c r="ALX538" s="12"/>
      <c r="ALY538" s="12"/>
    </row>
    <row r="539" spans="1:1013" ht="13.5">
      <c r="A539" s="180">
        <v>97142</v>
      </c>
      <c r="B539" s="180" t="s">
        <v>33982</v>
      </c>
      <c r="C539" s="180" t="s">
        <v>1</v>
      </c>
      <c r="D539" s="254">
        <v>6.41</v>
      </c>
      <c r="E539" s="254" t="s">
        <v>27762</v>
      </c>
      <c r="ALW539" s="12"/>
      <c r="ALX539" s="12"/>
      <c r="ALY539" s="12"/>
    </row>
    <row r="540" spans="1:1013" ht="13.5">
      <c r="A540" s="180">
        <v>97158</v>
      </c>
      <c r="B540" s="180" t="s">
        <v>33983</v>
      </c>
      <c r="C540" s="180" t="s">
        <v>1</v>
      </c>
      <c r="D540" s="254">
        <v>4.95</v>
      </c>
      <c r="E540" s="254" t="s">
        <v>24654</v>
      </c>
      <c r="ALW540" s="12"/>
      <c r="ALX540" s="12"/>
      <c r="ALY540" s="12"/>
    </row>
    <row r="541" spans="1:1013" ht="13.5">
      <c r="A541" s="180">
        <v>97155</v>
      </c>
      <c r="B541" s="180" t="s">
        <v>33984</v>
      </c>
      <c r="C541" s="180" t="s">
        <v>1</v>
      </c>
      <c r="D541" s="254">
        <v>51.6</v>
      </c>
      <c r="E541" s="254" t="s">
        <v>27763</v>
      </c>
      <c r="ALW541" s="12"/>
      <c r="ALX541" s="12"/>
      <c r="ALY541" s="12"/>
    </row>
    <row r="542" spans="1:1013" ht="13.5">
      <c r="A542" s="180">
        <v>97171</v>
      </c>
      <c r="B542" s="180" t="s">
        <v>33985</v>
      </c>
      <c r="C542" s="180" t="s">
        <v>1</v>
      </c>
      <c r="D542" s="254">
        <v>41.51</v>
      </c>
      <c r="E542" s="254" t="s">
        <v>27764</v>
      </c>
      <c r="ALW542" s="12"/>
      <c r="ALX542" s="12"/>
      <c r="ALY542" s="12"/>
    </row>
    <row r="543" spans="1:1013" ht="13.5">
      <c r="A543" s="180">
        <v>97156</v>
      </c>
      <c r="B543" s="180" t="s">
        <v>33986</v>
      </c>
      <c r="C543" s="180" t="s">
        <v>1</v>
      </c>
      <c r="D543" s="254">
        <v>61.84</v>
      </c>
      <c r="E543" s="254" t="s">
        <v>27765</v>
      </c>
      <c r="ALW543" s="12"/>
      <c r="ALX543" s="12"/>
      <c r="ALY543" s="12"/>
    </row>
    <row r="544" spans="1:1013" ht="13.5">
      <c r="A544" s="180">
        <v>97172</v>
      </c>
      <c r="B544" s="180" t="s">
        <v>33987</v>
      </c>
      <c r="C544" s="180" t="s">
        <v>1</v>
      </c>
      <c r="D544" s="254">
        <v>49.94</v>
      </c>
      <c r="E544" s="254" t="s">
        <v>27766</v>
      </c>
      <c r="ALW544" s="12"/>
      <c r="ALX544" s="12"/>
      <c r="ALY544" s="12"/>
    </row>
    <row r="545" spans="1:1013" ht="13.5">
      <c r="A545" s="180">
        <v>97143</v>
      </c>
      <c r="B545" s="180" t="s">
        <v>33988</v>
      </c>
      <c r="C545" s="180" t="s">
        <v>1</v>
      </c>
      <c r="D545" s="254">
        <v>8.5500000000000007</v>
      </c>
      <c r="E545" s="254" t="s">
        <v>27767</v>
      </c>
      <c r="ALW545" s="12"/>
      <c r="ALX545" s="12"/>
      <c r="ALY545" s="12"/>
    </row>
    <row r="546" spans="1:1013" ht="13.5">
      <c r="A546" s="180">
        <v>97159</v>
      </c>
      <c r="B546" s="180" t="s">
        <v>33989</v>
      </c>
      <c r="C546" s="180" t="s">
        <v>1</v>
      </c>
      <c r="D546" s="254">
        <v>6.73</v>
      </c>
      <c r="E546" s="254" t="s">
        <v>27768</v>
      </c>
      <c r="ALW546" s="12"/>
      <c r="ALX546" s="12"/>
      <c r="ALY546" s="12"/>
    </row>
    <row r="547" spans="1:1013" ht="13.5">
      <c r="A547" s="180">
        <v>97144</v>
      </c>
      <c r="B547" s="180" t="s">
        <v>33990</v>
      </c>
      <c r="C547" s="180" t="s">
        <v>1</v>
      </c>
      <c r="D547" s="254">
        <v>10.71</v>
      </c>
      <c r="E547" s="254" t="s">
        <v>25402</v>
      </c>
      <c r="ALW547" s="12"/>
      <c r="ALX547" s="12"/>
      <c r="ALY547" s="12"/>
    </row>
    <row r="548" spans="1:1013" ht="13.5">
      <c r="A548" s="180">
        <v>97160</v>
      </c>
      <c r="B548" s="180" t="s">
        <v>33991</v>
      </c>
      <c r="C548" s="180" t="s">
        <v>1</v>
      </c>
      <c r="D548" s="254">
        <v>8.5299999999999994</v>
      </c>
      <c r="E548" s="254" t="s">
        <v>27769</v>
      </c>
      <c r="ALW548" s="12"/>
      <c r="ALX548" s="12"/>
      <c r="ALY548" s="12"/>
    </row>
    <row r="549" spans="1:1013" ht="13.5">
      <c r="A549" s="180">
        <v>97145</v>
      </c>
      <c r="B549" s="180" t="s">
        <v>33992</v>
      </c>
      <c r="C549" s="180" t="s">
        <v>1</v>
      </c>
      <c r="D549" s="254">
        <v>12.89</v>
      </c>
      <c r="E549" s="254" t="s">
        <v>27770</v>
      </c>
      <c r="ALW549" s="12"/>
      <c r="ALX549" s="12"/>
      <c r="ALY549" s="12"/>
    </row>
    <row r="550" spans="1:1013" ht="13.5">
      <c r="A550" s="180">
        <v>97161</v>
      </c>
      <c r="B550" s="180" t="s">
        <v>33993</v>
      </c>
      <c r="C550" s="180" t="s">
        <v>1</v>
      </c>
      <c r="D550" s="254">
        <v>10.34</v>
      </c>
      <c r="E550" s="254" t="s">
        <v>27771</v>
      </c>
      <c r="ALW550" s="12"/>
      <c r="ALX550" s="12"/>
      <c r="ALY550" s="12"/>
    </row>
    <row r="551" spans="1:1013" ht="13.5">
      <c r="A551" s="180">
        <v>97146</v>
      </c>
      <c r="B551" s="180" t="s">
        <v>33994</v>
      </c>
      <c r="C551" s="180" t="s">
        <v>1</v>
      </c>
      <c r="D551" s="254">
        <v>15.07</v>
      </c>
      <c r="E551" s="254" t="s">
        <v>27772</v>
      </c>
      <c r="ALW551" s="12"/>
      <c r="ALX551" s="12"/>
      <c r="ALY551" s="12"/>
    </row>
    <row r="552" spans="1:1013" ht="13.5">
      <c r="A552" s="180">
        <v>97162</v>
      </c>
      <c r="B552" s="180" t="s">
        <v>33995</v>
      </c>
      <c r="C552" s="180" t="s">
        <v>1</v>
      </c>
      <c r="D552" s="254">
        <v>12.15</v>
      </c>
      <c r="E552" s="254" t="s">
        <v>27773</v>
      </c>
      <c r="ALW552" s="12"/>
      <c r="ALX552" s="12"/>
      <c r="ALY552" s="12"/>
    </row>
    <row r="553" spans="1:1013" ht="13.5">
      <c r="A553" s="180">
        <v>97147</v>
      </c>
      <c r="B553" s="180" t="s">
        <v>33996</v>
      </c>
      <c r="C553" s="180" t="s">
        <v>1</v>
      </c>
      <c r="D553" s="254">
        <v>17.23</v>
      </c>
      <c r="E553" s="254" t="s">
        <v>27774</v>
      </c>
      <c r="ALW553" s="12"/>
      <c r="ALX553" s="12"/>
      <c r="ALY553" s="12"/>
    </row>
    <row r="554" spans="1:1013" ht="13.5">
      <c r="A554" s="180">
        <v>97163</v>
      </c>
      <c r="B554" s="180" t="s">
        <v>33997</v>
      </c>
      <c r="C554" s="180" t="s">
        <v>1</v>
      </c>
      <c r="D554" s="254">
        <v>13.95</v>
      </c>
      <c r="E554" s="254" t="s">
        <v>25635</v>
      </c>
      <c r="ALW554" s="12"/>
      <c r="ALX554" s="12"/>
      <c r="ALY554" s="12"/>
    </row>
    <row r="555" spans="1:1013" ht="13.5">
      <c r="A555" s="180">
        <v>97148</v>
      </c>
      <c r="B555" s="180" t="s">
        <v>33998</v>
      </c>
      <c r="C555" s="180" t="s">
        <v>1</v>
      </c>
      <c r="D555" s="254">
        <v>19.41</v>
      </c>
      <c r="E555" s="254" t="s">
        <v>27775</v>
      </c>
      <c r="ALW555" s="12"/>
      <c r="ALX555" s="12"/>
      <c r="ALY555" s="12"/>
    </row>
    <row r="556" spans="1:1013" ht="13.5">
      <c r="A556" s="180">
        <v>97164</v>
      </c>
      <c r="B556" s="180" t="s">
        <v>33999</v>
      </c>
      <c r="C556" s="180" t="s">
        <v>1</v>
      </c>
      <c r="D556" s="254">
        <v>15.77</v>
      </c>
      <c r="E556" s="254" t="s">
        <v>25187</v>
      </c>
      <c r="ALW556" s="12"/>
      <c r="ALX556" s="12"/>
      <c r="ALY556" s="12"/>
    </row>
    <row r="557" spans="1:1013" ht="13.5">
      <c r="A557" s="180">
        <v>97149</v>
      </c>
      <c r="B557" s="180" t="s">
        <v>34000</v>
      </c>
      <c r="C557" s="180" t="s">
        <v>1</v>
      </c>
      <c r="D557" s="254">
        <v>21.62</v>
      </c>
      <c r="E557" s="254" t="s">
        <v>24646</v>
      </c>
      <c r="ALW557" s="12"/>
      <c r="ALX557" s="12"/>
      <c r="ALY557" s="12"/>
    </row>
    <row r="558" spans="1:1013" ht="13.5">
      <c r="A558" s="180">
        <v>97165</v>
      </c>
      <c r="B558" s="180" t="s">
        <v>34001</v>
      </c>
      <c r="C558" s="180" t="s">
        <v>1</v>
      </c>
      <c r="D558" s="254">
        <v>17.600000000000001</v>
      </c>
      <c r="E558" s="254" t="s">
        <v>27776</v>
      </c>
      <c r="ALW558" s="12"/>
      <c r="ALX558" s="12"/>
      <c r="ALY558" s="12"/>
    </row>
    <row r="559" spans="1:1013" ht="13.5">
      <c r="A559" s="180">
        <v>97150</v>
      </c>
      <c r="B559" s="180" t="s">
        <v>34002</v>
      </c>
      <c r="C559" s="180" t="s">
        <v>1</v>
      </c>
      <c r="D559" s="254">
        <v>27.42</v>
      </c>
      <c r="E559" s="254" t="s">
        <v>27777</v>
      </c>
      <c r="ALW559" s="12"/>
      <c r="ALX559" s="12"/>
      <c r="ALY559" s="12"/>
    </row>
    <row r="560" spans="1:1013" ht="13.5">
      <c r="A560" s="180">
        <v>97166</v>
      </c>
      <c r="B560" s="180" t="s">
        <v>34003</v>
      </c>
      <c r="C560" s="180" t="s">
        <v>1</v>
      </c>
      <c r="D560" s="254">
        <v>21.85</v>
      </c>
      <c r="E560" s="254" t="s">
        <v>27778</v>
      </c>
      <c r="ALW560" s="12"/>
      <c r="ALX560" s="12"/>
      <c r="ALY560" s="12"/>
    </row>
    <row r="561" spans="1:1013" ht="13.5">
      <c r="A561" s="180">
        <v>97151</v>
      </c>
      <c r="B561" s="180" t="s">
        <v>34004</v>
      </c>
      <c r="C561" s="180" t="s">
        <v>1</v>
      </c>
      <c r="D561" s="254">
        <v>32.369999999999997</v>
      </c>
      <c r="E561" s="254" t="s">
        <v>25379</v>
      </c>
      <c r="ALW561" s="12"/>
      <c r="ALX561" s="12"/>
      <c r="ALY561" s="12"/>
    </row>
    <row r="562" spans="1:1013" ht="13.5">
      <c r="A562" s="180">
        <v>97167</v>
      </c>
      <c r="B562" s="180" t="s">
        <v>34005</v>
      </c>
      <c r="C562" s="180" t="s">
        <v>1</v>
      </c>
      <c r="D562" s="254">
        <v>25.9</v>
      </c>
      <c r="E562" s="254" t="s">
        <v>27779</v>
      </c>
      <c r="ALW562" s="12"/>
      <c r="ALX562" s="12"/>
      <c r="ALY562" s="12"/>
    </row>
    <row r="563" spans="1:1013" ht="13.5">
      <c r="A563" s="180">
        <v>97152</v>
      </c>
      <c r="B563" s="180" t="s">
        <v>34006</v>
      </c>
      <c r="C563" s="180" t="s">
        <v>1</v>
      </c>
      <c r="D563" s="254">
        <v>37</v>
      </c>
      <c r="E563" s="254" t="s">
        <v>27780</v>
      </c>
      <c r="ALW563" s="12"/>
      <c r="ALX563" s="12"/>
      <c r="ALY563" s="12"/>
    </row>
    <row r="564" spans="1:1013" ht="13.5">
      <c r="A564" s="180">
        <v>97168</v>
      </c>
      <c r="B564" s="180" t="s">
        <v>34007</v>
      </c>
      <c r="C564" s="180" t="s">
        <v>1</v>
      </c>
      <c r="D564" s="254">
        <v>29.63</v>
      </c>
      <c r="E564" s="254" t="s">
        <v>27781</v>
      </c>
      <c r="ALW564" s="12"/>
      <c r="ALX564" s="12"/>
      <c r="ALY564" s="12"/>
    </row>
    <row r="565" spans="1:1013" ht="13.5">
      <c r="A565" s="180">
        <v>97141</v>
      </c>
      <c r="B565" s="180" t="s">
        <v>34008</v>
      </c>
      <c r="C565" s="180" t="s">
        <v>1</v>
      </c>
      <c r="D565" s="254">
        <v>5.53</v>
      </c>
      <c r="E565" s="254" t="s">
        <v>27782</v>
      </c>
      <c r="ALW565" s="12"/>
      <c r="ALX565" s="12"/>
      <c r="ALY565" s="12"/>
    </row>
    <row r="566" spans="1:1013" ht="13.5">
      <c r="A566" s="180">
        <v>97157</v>
      </c>
      <c r="B566" s="180" t="s">
        <v>34009</v>
      </c>
      <c r="C566" s="180" t="s">
        <v>1</v>
      </c>
      <c r="D566" s="254">
        <v>4.21</v>
      </c>
      <c r="E566" s="254" t="s">
        <v>27783</v>
      </c>
      <c r="ALW566" s="12"/>
      <c r="ALX566" s="12"/>
      <c r="ALY566" s="12"/>
    </row>
    <row r="567" spans="1:1013" ht="13.5">
      <c r="A567" s="180">
        <v>97153</v>
      </c>
      <c r="B567" s="180" t="s">
        <v>34010</v>
      </c>
      <c r="C567" s="180" t="s">
        <v>1</v>
      </c>
      <c r="D567" s="254">
        <v>41.85</v>
      </c>
      <c r="E567" s="254" t="s">
        <v>27784</v>
      </c>
      <c r="ALW567" s="12"/>
      <c r="ALX567" s="12"/>
      <c r="ALY567" s="12"/>
    </row>
    <row r="568" spans="1:1013" ht="13.5">
      <c r="A568" s="180">
        <v>97169</v>
      </c>
      <c r="B568" s="180" t="s">
        <v>34011</v>
      </c>
      <c r="C568" s="180" t="s">
        <v>1</v>
      </c>
      <c r="D568" s="254">
        <v>33.57</v>
      </c>
      <c r="E568" s="254" t="s">
        <v>27785</v>
      </c>
      <c r="ALW568" s="12"/>
      <c r="ALX568" s="12"/>
      <c r="ALY568" s="12"/>
    </row>
    <row r="569" spans="1:1013" ht="13.5">
      <c r="A569" s="180">
        <v>97154</v>
      </c>
      <c r="B569" s="180" t="s">
        <v>34012</v>
      </c>
      <c r="C569" s="180" t="s">
        <v>1</v>
      </c>
      <c r="D569" s="254">
        <v>46.72</v>
      </c>
      <c r="E569" s="254" t="s">
        <v>27786</v>
      </c>
      <c r="ALW569" s="12"/>
      <c r="ALX569" s="12"/>
      <c r="ALY569" s="12"/>
    </row>
    <row r="570" spans="1:1013" ht="13.5">
      <c r="A570" s="180">
        <v>97170</v>
      </c>
      <c r="B570" s="180" t="s">
        <v>34013</v>
      </c>
      <c r="C570" s="180" t="s">
        <v>1</v>
      </c>
      <c r="D570" s="254">
        <v>37.520000000000003</v>
      </c>
      <c r="E570" s="254" t="s">
        <v>27787</v>
      </c>
      <c r="ALW570" s="12"/>
      <c r="ALX570" s="12"/>
      <c r="ALY570" s="12"/>
    </row>
    <row r="571" spans="1:1013" ht="13.5">
      <c r="A571" s="180">
        <v>105311</v>
      </c>
      <c r="B571" s="180" t="s">
        <v>34014</v>
      </c>
      <c r="C571" s="180" t="s">
        <v>1</v>
      </c>
      <c r="D571" s="254">
        <v>4.6399999999999997</v>
      </c>
      <c r="E571" s="254" t="s">
        <v>27788</v>
      </c>
      <c r="ALW571" s="12"/>
      <c r="ALX571" s="12"/>
      <c r="ALY571" s="12"/>
    </row>
    <row r="572" spans="1:1013" ht="13.5">
      <c r="A572" s="180">
        <v>105339</v>
      </c>
      <c r="B572" s="180" t="s">
        <v>34015</v>
      </c>
      <c r="C572" s="180" t="s">
        <v>1</v>
      </c>
      <c r="D572" s="254">
        <v>3.81</v>
      </c>
      <c r="E572" s="254" t="s">
        <v>27789</v>
      </c>
      <c r="ALW572" s="12"/>
      <c r="ALX572" s="12"/>
      <c r="ALY572" s="12"/>
    </row>
    <row r="573" spans="1:1013" ht="13.5">
      <c r="A573" s="180">
        <v>97127</v>
      </c>
      <c r="B573" s="180" t="s">
        <v>34016</v>
      </c>
      <c r="C573" s="180" t="s">
        <v>1</v>
      </c>
      <c r="D573" s="254">
        <v>6.04</v>
      </c>
      <c r="E573" s="254" t="s">
        <v>27790</v>
      </c>
      <c r="ALW573" s="12"/>
      <c r="ALX573" s="12"/>
      <c r="ALY573" s="12"/>
    </row>
    <row r="574" spans="1:1013" ht="13.5">
      <c r="A574" s="180">
        <v>97134</v>
      </c>
      <c r="B574" s="180" t="s">
        <v>34017</v>
      </c>
      <c r="C574" s="180" t="s">
        <v>1</v>
      </c>
      <c r="D574" s="254">
        <v>4.99</v>
      </c>
      <c r="E574" s="254" t="s">
        <v>27791</v>
      </c>
      <c r="ALW574" s="12"/>
      <c r="ALX574" s="12"/>
      <c r="ALY574" s="12"/>
    </row>
    <row r="575" spans="1:1013" ht="13.5">
      <c r="A575" s="180">
        <v>97128</v>
      </c>
      <c r="B575" s="180" t="s">
        <v>34018</v>
      </c>
      <c r="C575" s="180" t="s">
        <v>1</v>
      </c>
      <c r="D575" s="254">
        <v>11.53</v>
      </c>
      <c r="E575" s="254" t="s">
        <v>27792</v>
      </c>
      <c r="ALW575" s="12"/>
      <c r="ALX575" s="12"/>
      <c r="ALY575" s="12"/>
    </row>
    <row r="576" spans="1:1013" ht="13.5">
      <c r="A576" s="180">
        <v>97135</v>
      </c>
      <c r="B576" s="180" t="s">
        <v>34019</v>
      </c>
      <c r="C576" s="180" t="s">
        <v>1</v>
      </c>
      <c r="D576" s="254">
        <v>8.84</v>
      </c>
      <c r="E576" s="254" t="s">
        <v>25784</v>
      </c>
      <c r="ALW576" s="12"/>
      <c r="ALX576" s="12"/>
      <c r="ALY576" s="12"/>
    </row>
    <row r="577" spans="1:1013" ht="13.5">
      <c r="A577" s="180">
        <v>97129</v>
      </c>
      <c r="B577" s="180" t="s">
        <v>34020</v>
      </c>
      <c r="C577" s="180" t="s">
        <v>1</v>
      </c>
      <c r="D577" s="254">
        <v>13.66</v>
      </c>
      <c r="E577" s="254" t="s">
        <v>25259</v>
      </c>
      <c r="ALW577" s="12"/>
      <c r="ALX577" s="12"/>
      <c r="ALY577" s="12"/>
    </row>
    <row r="578" spans="1:1013" ht="13.5">
      <c r="A578" s="180">
        <v>97136</v>
      </c>
      <c r="B578" s="180" t="s">
        <v>34021</v>
      </c>
      <c r="C578" s="180" t="s">
        <v>1</v>
      </c>
      <c r="D578" s="254">
        <v>10.48</v>
      </c>
      <c r="E578" s="254" t="s">
        <v>27793</v>
      </c>
      <c r="ALW578" s="12"/>
      <c r="ALX578" s="12"/>
      <c r="ALY578" s="12"/>
    </row>
    <row r="579" spans="1:1013" ht="13.5">
      <c r="A579" s="180">
        <v>97130</v>
      </c>
      <c r="B579" s="180" t="s">
        <v>34022</v>
      </c>
      <c r="C579" s="180" t="s">
        <v>1</v>
      </c>
      <c r="D579" s="254">
        <v>15.8</v>
      </c>
      <c r="E579" s="254" t="s">
        <v>27794</v>
      </c>
      <c r="ALW579" s="12"/>
      <c r="ALX579" s="12"/>
      <c r="ALY579" s="12"/>
    </row>
    <row r="580" spans="1:1013" ht="13.5">
      <c r="A580" s="180">
        <v>97137</v>
      </c>
      <c r="B580" s="180" t="s">
        <v>34023</v>
      </c>
      <c r="C580" s="180" t="s">
        <v>1</v>
      </c>
      <c r="D580" s="254">
        <v>12.12</v>
      </c>
      <c r="E580" s="254" t="s">
        <v>25804</v>
      </c>
      <c r="ALW580" s="12"/>
      <c r="ALX580" s="12"/>
      <c r="ALY580" s="12"/>
    </row>
    <row r="581" spans="1:1013" ht="13.5">
      <c r="A581" s="180">
        <v>97131</v>
      </c>
      <c r="B581" s="180" t="s">
        <v>34024</v>
      </c>
      <c r="C581" s="180" t="s">
        <v>1</v>
      </c>
      <c r="D581" s="254">
        <v>17.940000000000001</v>
      </c>
      <c r="E581" s="254" t="s">
        <v>27658</v>
      </c>
      <c r="ALW581" s="12"/>
      <c r="ALX581" s="12"/>
      <c r="ALY581" s="12"/>
    </row>
    <row r="582" spans="1:1013" ht="13.5">
      <c r="A582" s="180">
        <v>97138</v>
      </c>
      <c r="B582" s="180" t="s">
        <v>34025</v>
      </c>
      <c r="C582" s="180" t="s">
        <v>1</v>
      </c>
      <c r="D582" s="254">
        <v>13.76</v>
      </c>
      <c r="E582" s="254" t="s">
        <v>27795</v>
      </c>
      <c r="ALW582" s="12"/>
      <c r="ALX582" s="12"/>
      <c r="ALY582" s="12"/>
    </row>
    <row r="583" spans="1:1013" ht="13.5">
      <c r="A583" s="180">
        <v>97132</v>
      </c>
      <c r="B583" s="180" t="s">
        <v>34026</v>
      </c>
      <c r="C583" s="180" t="s">
        <v>1</v>
      </c>
      <c r="D583" s="254">
        <v>20.079999999999998</v>
      </c>
      <c r="E583" s="254" t="s">
        <v>27796</v>
      </c>
      <c r="ALW583" s="12"/>
      <c r="ALX583" s="12"/>
      <c r="ALY583" s="12"/>
    </row>
    <row r="584" spans="1:1013" ht="13.5">
      <c r="A584" s="180">
        <v>97139</v>
      </c>
      <c r="B584" s="180" t="s">
        <v>34027</v>
      </c>
      <c r="C584" s="180" t="s">
        <v>1</v>
      </c>
      <c r="D584" s="254">
        <v>15.41</v>
      </c>
      <c r="E584" s="254" t="s">
        <v>27797</v>
      </c>
      <c r="ALW584" s="12"/>
      <c r="ALX584" s="12"/>
      <c r="ALY584" s="12"/>
    </row>
    <row r="585" spans="1:1013" ht="13.5">
      <c r="A585" s="180">
        <v>97133</v>
      </c>
      <c r="B585" s="180" t="s">
        <v>34028</v>
      </c>
      <c r="C585" s="180" t="s">
        <v>1</v>
      </c>
      <c r="D585" s="254">
        <v>24.33</v>
      </c>
      <c r="E585" s="254" t="s">
        <v>27798</v>
      </c>
      <c r="ALW585" s="12"/>
      <c r="ALX585" s="12"/>
      <c r="ALY585" s="12"/>
    </row>
    <row r="586" spans="1:1013" ht="13.5">
      <c r="A586" s="180">
        <v>97140</v>
      </c>
      <c r="B586" s="180" t="s">
        <v>34029</v>
      </c>
      <c r="C586" s="180" t="s">
        <v>1</v>
      </c>
      <c r="D586" s="254">
        <v>18.690000000000001</v>
      </c>
      <c r="E586" s="254" t="s">
        <v>27799</v>
      </c>
      <c r="ALW586" s="12"/>
      <c r="ALX586" s="12"/>
      <c r="ALY586" s="12"/>
    </row>
    <row r="587" spans="1:1013" ht="13.5">
      <c r="A587" s="180">
        <v>97123</v>
      </c>
      <c r="B587" s="180" t="s">
        <v>34030</v>
      </c>
      <c r="C587" s="180" t="s">
        <v>1</v>
      </c>
      <c r="D587" s="254">
        <v>4.99</v>
      </c>
      <c r="E587" s="254" t="s">
        <v>25610</v>
      </c>
      <c r="ALW587" s="12"/>
      <c r="ALX587" s="12"/>
      <c r="ALY587" s="12"/>
    </row>
    <row r="588" spans="1:1013" ht="13.5">
      <c r="A588" s="180">
        <v>97126</v>
      </c>
      <c r="B588" s="180" t="s">
        <v>34031</v>
      </c>
      <c r="C588" s="180" t="s">
        <v>1</v>
      </c>
      <c r="D588" s="254">
        <v>4.0999999999999996</v>
      </c>
      <c r="E588" s="254" t="s">
        <v>25233</v>
      </c>
      <c r="ALW588" s="12"/>
      <c r="ALX588" s="12"/>
      <c r="ALY588" s="12"/>
    </row>
    <row r="589" spans="1:1013" ht="13.5">
      <c r="A589" s="180">
        <v>105308</v>
      </c>
      <c r="B589" s="180" t="s">
        <v>34032</v>
      </c>
      <c r="C589" s="180" t="s">
        <v>1</v>
      </c>
      <c r="D589" s="254">
        <v>5.74</v>
      </c>
      <c r="E589" s="254" t="s">
        <v>27800</v>
      </c>
      <c r="ALW589" s="12"/>
      <c r="ALX589" s="12"/>
      <c r="ALY589" s="12"/>
    </row>
    <row r="590" spans="1:1013" ht="13.5">
      <c r="A590" s="180">
        <v>105312</v>
      </c>
      <c r="B590" s="180" t="s">
        <v>34033</v>
      </c>
      <c r="C590" s="180" t="s">
        <v>1</v>
      </c>
      <c r="D590" s="254">
        <v>4.74</v>
      </c>
      <c r="E590" s="254" t="s">
        <v>27685</v>
      </c>
      <c r="ALW590" s="12"/>
      <c r="ALX590" s="12"/>
      <c r="ALY590" s="12"/>
    </row>
    <row r="591" spans="1:1013" ht="13.5">
      <c r="A591" s="180">
        <v>105309</v>
      </c>
      <c r="B591" s="180" t="s">
        <v>34034</v>
      </c>
      <c r="C591" s="180" t="s">
        <v>1</v>
      </c>
      <c r="D591" s="254">
        <v>6.18</v>
      </c>
      <c r="E591" s="254" t="s">
        <v>27801</v>
      </c>
      <c r="ALW591" s="12"/>
      <c r="ALX591" s="12"/>
      <c r="ALY591" s="12"/>
    </row>
    <row r="592" spans="1:1013" ht="13.5">
      <c r="A592" s="180">
        <v>105313</v>
      </c>
      <c r="B592" s="180" t="s">
        <v>34035</v>
      </c>
      <c r="C592" s="180" t="s">
        <v>1</v>
      </c>
      <c r="D592" s="254">
        <v>5.1100000000000003</v>
      </c>
      <c r="E592" s="254" t="s">
        <v>24766</v>
      </c>
      <c r="ALW592" s="12"/>
      <c r="ALX592" s="12"/>
      <c r="ALY592" s="12"/>
    </row>
    <row r="593" spans="1:1013" ht="13.5">
      <c r="A593" s="180">
        <v>105310</v>
      </c>
      <c r="B593" s="180" t="s">
        <v>34036</v>
      </c>
      <c r="C593" s="180" t="s">
        <v>1</v>
      </c>
      <c r="D593" s="254">
        <v>7.28</v>
      </c>
      <c r="E593" s="254" t="s">
        <v>24601</v>
      </c>
      <c r="ALW593" s="12"/>
      <c r="ALX593" s="12"/>
      <c r="ALY593" s="12"/>
    </row>
    <row r="594" spans="1:1013" ht="13.5">
      <c r="A594" s="180">
        <v>105314</v>
      </c>
      <c r="B594" s="180" t="s">
        <v>34037</v>
      </c>
      <c r="C594" s="180" t="s">
        <v>1</v>
      </c>
      <c r="D594" s="254">
        <v>6.02</v>
      </c>
      <c r="E594" s="254" t="s">
        <v>27802</v>
      </c>
      <c r="ALW594" s="12"/>
      <c r="ALX594" s="12"/>
      <c r="ALY594" s="12"/>
    </row>
    <row r="595" spans="1:1013" ht="13.5">
      <c r="A595" s="180">
        <v>97121</v>
      </c>
      <c r="B595" s="180" t="s">
        <v>34038</v>
      </c>
      <c r="C595" s="180" t="s">
        <v>1</v>
      </c>
      <c r="D595" s="254">
        <v>3.58</v>
      </c>
      <c r="E595" s="254" t="s">
        <v>24801</v>
      </c>
      <c r="ALW595" s="12"/>
      <c r="ALX595" s="12"/>
      <c r="ALY595" s="12"/>
    </row>
    <row r="596" spans="1:1013" ht="13.5">
      <c r="A596" s="180">
        <v>97124</v>
      </c>
      <c r="B596" s="180" t="s">
        <v>34039</v>
      </c>
      <c r="C596" s="180" t="s">
        <v>1</v>
      </c>
      <c r="D596" s="254">
        <v>2.92</v>
      </c>
      <c r="E596" s="254" t="s">
        <v>24555</v>
      </c>
      <c r="ALW596" s="12"/>
      <c r="ALX596" s="12"/>
      <c r="ALY596" s="12"/>
    </row>
    <row r="597" spans="1:1013" ht="13.5">
      <c r="A597" s="180">
        <v>97122</v>
      </c>
      <c r="B597" s="180" t="s">
        <v>34040</v>
      </c>
      <c r="C597" s="180" t="s">
        <v>1</v>
      </c>
      <c r="D597" s="254">
        <v>4.29</v>
      </c>
      <c r="E597" s="254" t="s">
        <v>27803</v>
      </c>
      <c r="ALW597" s="12"/>
      <c r="ALX597" s="12"/>
      <c r="ALY597" s="12"/>
    </row>
    <row r="598" spans="1:1013" ht="13.5">
      <c r="A598" s="180">
        <v>97125</v>
      </c>
      <c r="B598" s="180" t="s">
        <v>34041</v>
      </c>
      <c r="C598" s="180" t="s">
        <v>1</v>
      </c>
      <c r="D598" s="254">
        <v>3.52</v>
      </c>
      <c r="E598" s="254" t="s">
        <v>27804</v>
      </c>
      <c r="ALW598" s="12"/>
      <c r="ALX598" s="12"/>
      <c r="ALY598" s="12"/>
    </row>
    <row r="599" spans="1:1013" ht="13.5">
      <c r="A599" s="180">
        <v>105296</v>
      </c>
      <c r="B599" s="180" t="s">
        <v>34042</v>
      </c>
      <c r="C599" s="180" t="s">
        <v>2</v>
      </c>
      <c r="D599" s="254">
        <v>179.86</v>
      </c>
      <c r="E599" s="254" t="s">
        <v>27805</v>
      </c>
      <c r="ALW599" s="12"/>
      <c r="ALX599" s="12"/>
      <c r="ALY599" s="12"/>
    </row>
    <row r="600" spans="1:1013" ht="13.5">
      <c r="A600" s="180">
        <v>105374</v>
      </c>
      <c r="B600" s="180" t="s">
        <v>34043</v>
      </c>
      <c r="C600" s="180" t="s">
        <v>2</v>
      </c>
      <c r="D600" s="254">
        <v>174.47</v>
      </c>
      <c r="E600" s="254" t="s">
        <v>24467</v>
      </c>
      <c r="ALW600" s="12"/>
      <c r="ALX600" s="12"/>
      <c r="ALY600" s="12"/>
    </row>
    <row r="601" spans="1:1013" ht="13.5">
      <c r="A601" s="180">
        <v>105292</v>
      </c>
      <c r="B601" s="180" t="s">
        <v>34044</v>
      </c>
      <c r="C601" s="180" t="s">
        <v>2</v>
      </c>
      <c r="D601" s="254">
        <v>54.35</v>
      </c>
      <c r="E601" s="254" t="s">
        <v>24547</v>
      </c>
      <c r="ALW601" s="12"/>
      <c r="ALX601" s="12"/>
      <c r="ALY601" s="12"/>
    </row>
    <row r="602" spans="1:1013" ht="13.5">
      <c r="A602" s="180">
        <v>105293</v>
      </c>
      <c r="B602" s="180" t="s">
        <v>34045</v>
      </c>
      <c r="C602" s="180" t="s">
        <v>2</v>
      </c>
      <c r="D602" s="254">
        <v>50.41</v>
      </c>
      <c r="E602" s="254" t="s">
        <v>27806</v>
      </c>
      <c r="ALW602" s="12"/>
      <c r="ALX602" s="12"/>
      <c r="ALY602" s="12"/>
    </row>
    <row r="603" spans="1:1013" ht="13.5">
      <c r="A603" s="180">
        <v>105294</v>
      </c>
      <c r="B603" s="180" t="s">
        <v>34046</v>
      </c>
      <c r="C603" s="180" t="s">
        <v>2</v>
      </c>
      <c r="D603" s="254">
        <v>106.67</v>
      </c>
      <c r="E603" s="254" t="s">
        <v>24523</v>
      </c>
      <c r="ALW603" s="12"/>
      <c r="ALX603" s="12"/>
      <c r="ALY603" s="12"/>
    </row>
    <row r="604" spans="1:1013" ht="13.5">
      <c r="A604" s="180">
        <v>105295</v>
      </c>
      <c r="B604" s="180" t="s">
        <v>34047</v>
      </c>
      <c r="C604" s="180" t="s">
        <v>2</v>
      </c>
      <c r="D604" s="254">
        <v>102.01</v>
      </c>
      <c r="E604" s="254" t="s">
        <v>24552</v>
      </c>
      <c r="ALW604" s="12"/>
      <c r="ALX604" s="12"/>
      <c r="ALY604" s="12"/>
    </row>
    <row r="605" spans="1:1013" ht="13.5">
      <c r="A605" s="180">
        <v>105290</v>
      </c>
      <c r="B605" s="180" t="s">
        <v>34048</v>
      </c>
      <c r="C605" s="180" t="s">
        <v>2</v>
      </c>
      <c r="D605" s="254">
        <v>70.58</v>
      </c>
      <c r="E605" s="254" t="s">
        <v>27807</v>
      </c>
      <c r="ALW605" s="12"/>
      <c r="ALX605" s="12"/>
      <c r="ALY605" s="12"/>
    </row>
    <row r="606" spans="1:1013" ht="13.5">
      <c r="A606" s="180">
        <v>105291</v>
      </c>
      <c r="B606" s="180" t="s">
        <v>34049</v>
      </c>
      <c r="C606" s="180" t="s">
        <v>2</v>
      </c>
      <c r="D606" s="254">
        <v>66.989999999999995</v>
      </c>
      <c r="E606" s="254" t="s">
        <v>27808</v>
      </c>
      <c r="ALW606" s="12"/>
      <c r="ALX606" s="12"/>
      <c r="ALY606" s="12"/>
    </row>
    <row r="607" spans="1:1013" ht="13.5">
      <c r="A607" s="180">
        <v>105286</v>
      </c>
      <c r="B607" s="180" t="s">
        <v>34050</v>
      </c>
      <c r="C607" s="180" t="s">
        <v>2</v>
      </c>
      <c r="D607" s="254">
        <v>32.93</v>
      </c>
      <c r="E607" s="254" t="s">
        <v>27809</v>
      </c>
      <c r="ALW607" s="12"/>
      <c r="ALX607" s="12"/>
      <c r="ALY607" s="12"/>
    </row>
    <row r="608" spans="1:1013" ht="13.5">
      <c r="A608" s="180">
        <v>105287</v>
      </c>
      <c r="B608" s="180" t="s">
        <v>34051</v>
      </c>
      <c r="C608" s="180" t="s">
        <v>2</v>
      </c>
      <c r="D608" s="254">
        <v>30.29</v>
      </c>
      <c r="E608" s="254" t="s">
        <v>24554</v>
      </c>
      <c r="ALW608" s="12"/>
      <c r="ALX608" s="12"/>
      <c r="ALY608" s="12"/>
    </row>
    <row r="609" spans="1:1013" ht="13.5">
      <c r="A609" s="180">
        <v>105288</v>
      </c>
      <c r="B609" s="180" t="s">
        <v>34052</v>
      </c>
      <c r="C609" s="180" t="s">
        <v>2</v>
      </c>
      <c r="D609" s="254">
        <v>52.94</v>
      </c>
      <c r="E609" s="254" t="s">
        <v>25091</v>
      </c>
      <c r="ALW609" s="12"/>
      <c r="ALX609" s="12"/>
      <c r="ALY609" s="12"/>
    </row>
    <row r="610" spans="1:1013" ht="13.5">
      <c r="A610" s="180">
        <v>105289</v>
      </c>
      <c r="B610" s="180" t="s">
        <v>34053</v>
      </c>
      <c r="C610" s="180" t="s">
        <v>2</v>
      </c>
      <c r="D610" s="254">
        <v>49.83</v>
      </c>
      <c r="E610" s="254" t="s">
        <v>27810</v>
      </c>
      <c r="ALW610" s="12"/>
      <c r="ALX610" s="12"/>
      <c r="ALY610" s="12"/>
    </row>
    <row r="611" spans="1:1013" ht="13.5">
      <c r="A611" s="180">
        <v>105375</v>
      </c>
      <c r="B611" s="180" t="s">
        <v>34054</v>
      </c>
      <c r="C611" s="180" t="s">
        <v>2</v>
      </c>
      <c r="D611" s="254">
        <v>142.81</v>
      </c>
      <c r="E611" s="254" t="s">
        <v>27811</v>
      </c>
      <c r="ALW611" s="12"/>
      <c r="ALX611" s="12"/>
      <c r="ALY611" s="12"/>
    </row>
    <row r="612" spans="1:1013" ht="13.5">
      <c r="A612" s="180">
        <v>105376</v>
      </c>
      <c r="B612" s="180" t="s">
        <v>34055</v>
      </c>
      <c r="C612" s="180" t="s">
        <v>2</v>
      </c>
      <c r="D612" s="254">
        <v>135.63999999999999</v>
      </c>
      <c r="E612" s="254" t="s">
        <v>27791</v>
      </c>
      <c r="ALW612" s="12"/>
      <c r="ALX612" s="12"/>
      <c r="ALY612" s="12"/>
    </row>
    <row r="613" spans="1:1013" ht="13.5">
      <c r="A613" s="180">
        <v>105331</v>
      </c>
      <c r="B613" s="180" t="s">
        <v>34056</v>
      </c>
      <c r="C613" s="180" t="s">
        <v>1</v>
      </c>
      <c r="D613" s="254">
        <v>57.58</v>
      </c>
      <c r="E613" s="254" t="s">
        <v>27812</v>
      </c>
      <c r="ALW613" s="12"/>
      <c r="ALX613" s="12"/>
      <c r="ALY613" s="12"/>
    </row>
    <row r="614" spans="1:1013" ht="13.5">
      <c r="A614" s="180">
        <v>105332</v>
      </c>
      <c r="B614" s="180" t="s">
        <v>34057</v>
      </c>
      <c r="C614" s="180" t="s">
        <v>1</v>
      </c>
      <c r="D614" s="254">
        <v>56.75</v>
      </c>
      <c r="E614" s="254" t="s">
        <v>27813</v>
      </c>
      <c r="ALW614" s="12"/>
      <c r="ALX614" s="12"/>
      <c r="ALY614" s="12"/>
    </row>
    <row r="615" spans="1:1013" ht="13.5">
      <c r="A615" s="180">
        <v>105333</v>
      </c>
      <c r="B615" s="180" t="s">
        <v>34058</v>
      </c>
      <c r="C615" s="180" t="s">
        <v>1</v>
      </c>
      <c r="D615" s="254">
        <v>252.99</v>
      </c>
      <c r="E615" s="254" t="s">
        <v>27814</v>
      </c>
      <c r="ALW615" s="12"/>
      <c r="ALX615" s="12"/>
      <c r="ALY615" s="12"/>
    </row>
    <row r="616" spans="1:1013" ht="13.5">
      <c r="A616" s="180">
        <v>105334</v>
      </c>
      <c r="B616" s="180" t="s">
        <v>34059</v>
      </c>
      <c r="C616" s="180" t="s">
        <v>1</v>
      </c>
      <c r="D616" s="254">
        <v>250.3</v>
      </c>
      <c r="E616" s="254" t="s">
        <v>27815</v>
      </c>
      <c r="ALW616" s="12"/>
      <c r="ALX616" s="12"/>
      <c r="ALY616" s="12"/>
    </row>
    <row r="617" spans="1:1013" ht="13.5">
      <c r="A617" s="180">
        <v>105335</v>
      </c>
      <c r="B617" s="180" t="s">
        <v>34060</v>
      </c>
      <c r="C617" s="180" t="s">
        <v>1</v>
      </c>
      <c r="D617" s="254">
        <v>381.25</v>
      </c>
      <c r="E617" s="254" t="s">
        <v>27816</v>
      </c>
      <c r="ALW617" s="12"/>
      <c r="ALX617" s="12"/>
      <c r="ALY617" s="12"/>
    </row>
    <row r="618" spans="1:1013" ht="13.5">
      <c r="A618" s="180">
        <v>105336</v>
      </c>
      <c r="B618" s="180" t="s">
        <v>34061</v>
      </c>
      <c r="C618" s="180" t="s">
        <v>1</v>
      </c>
      <c r="D618" s="254">
        <v>378.07</v>
      </c>
      <c r="E618" s="254" t="s">
        <v>27817</v>
      </c>
      <c r="ALW618" s="12"/>
      <c r="ALX618" s="12"/>
      <c r="ALY618" s="12"/>
    </row>
    <row r="619" spans="1:1013" ht="13.5">
      <c r="A619" s="180">
        <v>105337</v>
      </c>
      <c r="B619" s="180" t="s">
        <v>34062</v>
      </c>
      <c r="C619" s="180" t="s">
        <v>1</v>
      </c>
      <c r="D619" s="254">
        <v>537.79</v>
      </c>
      <c r="E619" s="254" t="s">
        <v>24509</v>
      </c>
      <c r="ALW619" s="12"/>
      <c r="ALX619" s="12"/>
      <c r="ALY619" s="12"/>
    </row>
    <row r="620" spans="1:1013" ht="13.5">
      <c r="A620" s="180">
        <v>105338</v>
      </c>
      <c r="B620" s="180" t="s">
        <v>34063</v>
      </c>
      <c r="C620" s="180" t="s">
        <v>1</v>
      </c>
      <c r="D620" s="254">
        <v>534.11</v>
      </c>
      <c r="E620" s="254" t="s">
        <v>25163</v>
      </c>
      <c r="ALW620" s="12"/>
      <c r="ALX620" s="12"/>
      <c r="ALY620" s="12"/>
    </row>
    <row r="621" spans="1:1013" ht="13.5">
      <c r="A621" s="180">
        <v>105329</v>
      </c>
      <c r="B621" s="180" t="s">
        <v>34064</v>
      </c>
      <c r="C621" s="180" t="s">
        <v>2</v>
      </c>
      <c r="D621" s="254">
        <v>81.099999999999994</v>
      </c>
      <c r="E621" s="254" t="s">
        <v>27818</v>
      </c>
      <c r="ALW621" s="12"/>
      <c r="ALX621" s="12"/>
      <c r="ALY621" s="12"/>
    </row>
    <row r="622" spans="1:1013" ht="13.5">
      <c r="A622" s="180">
        <v>105330</v>
      </c>
      <c r="B622" s="180" t="s">
        <v>34065</v>
      </c>
      <c r="C622" s="180" t="s">
        <v>2</v>
      </c>
      <c r="D622" s="254">
        <v>80.209999999999994</v>
      </c>
      <c r="E622" s="254" t="s">
        <v>27819</v>
      </c>
      <c r="ALW622" s="12"/>
      <c r="ALX622" s="12"/>
      <c r="ALY622" s="12"/>
    </row>
    <row r="623" spans="1:1013" ht="13.5">
      <c r="A623" s="180">
        <v>105260</v>
      </c>
      <c r="B623" s="180" t="s">
        <v>34066</v>
      </c>
      <c r="C623" s="180" t="s">
        <v>2</v>
      </c>
      <c r="D623" s="254">
        <v>26.77</v>
      </c>
      <c r="E623" s="254" t="s">
        <v>27820</v>
      </c>
      <c r="ALW623" s="12"/>
      <c r="ALX623" s="12"/>
      <c r="ALY623" s="12"/>
    </row>
    <row r="624" spans="1:1013" ht="13.5">
      <c r="A624" s="180">
        <v>105285</v>
      </c>
      <c r="B624" s="180" t="s">
        <v>34067</v>
      </c>
      <c r="C624" s="180" t="s">
        <v>2</v>
      </c>
      <c r="D624" s="254">
        <v>26.11</v>
      </c>
      <c r="E624" s="254" t="s">
        <v>27821</v>
      </c>
      <c r="ALW624" s="12"/>
      <c r="ALX624" s="12"/>
      <c r="ALY624" s="12"/>
    </row>
    <row r="625" spans="1:1013" ht="13.5">
      <c r="A625" s="180">
        <v>105327</v>
      </c>
      <c r="B625" s="180" t="s">
        <v>34068</v>
      </c>
      <c r="C625" s="180" t="s">
        <v>2</v>
      </c>
      <c r="D625" s="254">
        <v>49.84</v>
      </c>
      <c r="E625" s="254" t="s">
        <v>27822</v>
      </c>
      <c r="ALW625" s="12"/>
      <c r="ALX625" s="12"/>
      <c r="ALY625" s="12"/>
    </row>
    <row r="626" spans="1:1013" ht="13.5">
      <c r="A626" s="180">
        <v>105328</v>
      </c>
      <c r="B626" s="180" t="s">
        <v>34069</v>
      </c>
      <c r="C626" s="180" t="s">
        <v>2</v>
      </c>
      <c r="D626" s="254">
        <v>49.07</v>
      </c>
      <c r="E626" s="254" t="s">
        <v>27823</v>
      </c>
      <c r="ALW626" s="12"/>
      <c r="ALX626" s="12"/>
      <c r="ALY626" s="12"/>
    </row>
    <row r="627" spans="1:1013" ht="13.5">
      <c r="A627" s="180">
        <v>105377</v>
      </c>
      <c r="B627" s="180" t="s">
        <v>34070</v>
      </c>
      <c r="C627" s="180" t="s">
        <v>2</v>
      </c>
      <c r="D627" s="254">
        <v>47.09</v>
      </c>
      <c r="E627" s="254" t="s">
        <v>27824</v>
      </c>
      <c r="ALW627" s="12"/>
      <c r="ALX627" s="12"/>
      <c r="ALY627" s="12"/>
    </row>
    <row r="628" spans="1:1013" ht="13.5">
      <c r="A628" s="180">
        <v>105368</v>
      </c>
      <c r="B628" s="180" t="s">
        <v>34071</v>
      </c>
      <c r="C628" s="180" t="s">
        <v>2</v>
      </c>
      <c r="D628" s="254">
        <v>43.05</v>
      </c>
      <c r="E628" s="254" t="s">
        <v>27825</v>
      </c>
      <c r="ALW628" s="12"/>
      <c r="ALX628" s="12"/>
      <c r="ALY628" s="12"/>
    </row>
    <row r="629" spans="1:1013" ht="13.5">
      <c r="A629" s="180">
        <v>105369</v>
      </c>
      <c r="B629" s="180" t="s">
        <v>34072</v>
      </c>
      <c r="C629" s="180" t="s">
        <v>2</v>
      </c>
      <c r="D629" s="254">
        <v>73.5</v>
      </c>
      <c r="E629" s="254" t="s">
        <v>25702</v>
      </c>
      <c r="ALW629" s="12"/>
      <c r="ALX629" s="12"/>
      <c r="ALY629" s="12"/>
    </row>
    <row r="630" spans="1:1013" ht="13.5">
      <c r="A630" s="180">
        <v>105370</v>
      </c>
      <c r="B630" s="180" t="s">
        <v>34073</v>
      </c>
      <c r="C630" s="180" t="s">
        <v>2</v>
      </c>
      <c r="D630" s="254">
        <v>68.11</v>
      </c>
      <c r="E630" s="254" t="s">
        <v>24594</v>
      </c>
      <c r="ALW630" s="12"/>
      <c r="ALX630" s="12"/>
      <c r="ALY630" s="12"/>
    </row>
    <row r="631" spans="1:1013" ht="13.5">
      <c r="A631" s="180">
        <v>92864</v>
      </c>
      <c r="B631" s="180" t="s">
        <v>32765</v>
      </c>
      <c r="C631" s="180" t="s">
        <v>1</v>
      </c>
      <c r="D631" s="254">
        <v>98.74</v>
      </c>
      <c r="E631" s="254" t="s">
        <v>24740</v>
      </c>
      <c r="ALW631" s="12"/>
      <c r="ALX631" s="12"/>
      <c r="ALY631" s="12"/>
    </row>
    <row r="632" spans="1:1013" ht="13.5">
      <c r="A632" s="180">
        <v>92848</v>
      </c>
      <c r="B632" s="180" t="s">
        <v>32749</v>
      </c>
      <c r="C632" s="180" t="s">
        <v>1</v>
      </c>
      <c r="D632" s="254">
        <v>87.6</v>
      </c>
      <c r="E632" s="254" t="s">
        <v>24766</v>
      </c>
      <c r="ALW632" s="12"/>
      <c r="ALX632" s="12"/>
      <c r="ALY632" s="12"/>
    </row>
    <row r="633" spans="1:1013" ht="13.5">
      <c r="A633" s="180">
        <v>104937</v>
      </c>
      <c r="B633" s="180" t="s">
        <v>34074</v>
      </c>
      <c r="C633" s="180" t="s">
        <v>1</v>
      </c>
      <c r="D633" s="254">
        <v>0</v>
      </c>
      <c r="E633" s="254" t="s">
        <v>24671</v>
      </c>
      <c r="ALW633" s="12"/>
      <c r="ALX633" s="12"/>
      <c r="ALY633" s="12"/>
    </row>
    <row r="634" spans="1:1013" ht="13.5">
      <c r="A634" s="180">
        <v>104933</v>
      </c>
      <c r="B634" s="180" t="s">
        <v>34075</v>
      </c>
      <c r="C634" s="180" t="s">
        <v>1</v>
      </c>
      <c r="D634" s="254">
        <v>0</v>
      </c>
      <c r="E634" s="254" t="s">
        <v>27826</v>
      </c>
      <c r="ALW634" s="12"/>
      <c r="ALX634" s="12"/>
      <c r="ALY634" s="12"/>
    </row>
    <row r="635" spans="1:1013" ht="13.5">
      <c r="A635" s="180">
        <v>104939</v>
      </c>
      <c r="B635" s="180" t="s">
        <v>34076</v>
      </c>
      <c r="C635" s="180" t="s">
        <v>1</v>
      </c>
      <c r="D635" s="254">
        <v>0</v>
      </c>
      <c r="E635" s="254" t="s">
        <v>27827</v>
      </c>
      <c r="ALW635" s="12"/>
      <c r="ALX635" s="12"/>
      <c r="ALY635" s="12"/>
    </row>
    <row r="636" spans="1:1013" ht="13.5">
      <c r="A636" s="180">
        <v>104935</v>
      </c>
      <c r="B636" s="180" t="s">
        <v>34077</v>
      </c>
      <c r="C636" s="180" t="s">
        <v>1</v>
      </c>
      <c r="D636" s="254">
        <v>0</v>
      </c>
      <c r="E636" s="254" t="s">
        <v>27828</v>
      </c>
      <c r="ALW636" s="12"/>
      <c r="ALX636" s="12"/>
      <c r="ALY636" s="12"/>
    </row>
    <row r="637" spans="1:1013" ht="13.5">
      <c r="A637" s="180">
        <v>92850</v>
      </c>
      <c r="B637" s="180" t="s">
        <v>32751</v>
      </c>
      <c r="C637" s="180" t="s">
        <v>1</v>
      </c>
      <c r="D637" s="254">
        <v>24.43</v>
      </c>
      <c r="E637" s="254" t="s">
        <v>27829</v>
      </c>
      <c r="ALW637" s="12"/>
      <c r="ALX637" s="12"/>
      <c r="ALY637" s="12"/>
    </row>
    <row r="638" spans="1:1013" ht="13.5">
      <c r="A638" s="180">
        <v>92834</v>
      </c>
      <c r="B638" s="180" t="s">
        <v>32735</v>
      </c>
      <c r="C638" s="180" t="s">
        <v>1</v>
      </c>
      <c r="D638" s="254">
        <v>21.62</v>
      </c>
      <c r="E638" s="254" t="s">
        <v>27830</v>
      </c>
      <c r="ALW638" s="12"/>
      <c r="ALX638" s="12"/>
      <c r="ALY638" s="12"/>
    </row>
    <row r="639" spans="1:1013" ht="13.5">
      <c r="A639" s="180">
        <v>92852</v>
      </c>
      <c r="B639" s="180" t="s">
        <v>32753</v>
      </c>
      <c r="C639" s="180" t="s">
        <v>1</v>
      </c>
      <c r="D639" s="254">
        <v>32.71</v>
      </c>
      <c r="E639" s="254" t="s">
        <v>27831</v>
      </c>
      <c r="ALW639" s="12"/>
      <c r="ALX639" s="12"/>
      <c r="ALY639" s="12"/>
    </row>
    <row r="640" spans="1:1013" ht="13.5">
      <c r="A640" s="180">
        <v>92836</v>
      </c>
      <c r="B640" s="180" t="s">
        <v>32737</v>
      </c>
      <c r="C640" s="180" t="s">
        <v>1</v>
      </c>
      <c r="D640" s="254">
        <v>28.73</v>
      </c>
      <c r="E640" s="254" t="s">
        <v>27832</v>
      </c>
      <c r="ALW640" s="12"/>
      <c r="ALX640" s="12"/>
      <c r="ALY640" s="12"/>
    </row>
    <row r="641" spans="1:1013" ht="13.5">
      <c r="A641" s="180">
        <v>92854</v>
      </c>
      <c r="B641" s="180" t="s">
        <v>32755</v>
      </c>
      <c r="C641" s="180" t="s">
        <v>1</v>
      </c>
      <c r="D641" s="254">
        <v>41.36</v>
      </c>
      <c r="E641" s="254" t="s">
        <v>27833</v>
      </c>
      <c r="ALW641" s="12"/>
      <c r="ALX641" s="12"/>
      <c r="ALY641" s="12"/>
    </row>
    <row r="642" spans="1:1013" ht="13.5">
      <c r="A642" s="180">
        <v>92838</v>
      </c>
      <c r="B642" s="180" t="s">
        <v>32739</v>
      </c>
      <c r="C642" s="180" t="s">
        <v>1</v>
      </c>
      <c r="D642" s="254">
        <v>36.17</v>
      </c>
      <c r="E642" s="254" t="s">
        <v>27834</v>
      </c>
      <c r="ALW642" s="12"/>
      <c r="ALX642" s="12"/>
      <c r="ALY642" s="12"/>
    </row>
    <row r="643" spans="1:1013" ht="13.5">
      <c r="A643" s="180">
        <v>92856</v>
      </c>
      <c r="B643" s="180" t="s">
        <v>32757</v>
      </c>
      <c r="C643" s="180" t="s">
        <v>1</v>
      </c>
      <c r="D643" s="254">
        <v>50.3</v>
      </c>
      <c r="E643" s="254" t="s">
        <v>27835</v>
      </c>
      <c r="ALW643" s="12"/>
      <c r="ALX643" s="12"/>
      <c r="ALY643" s="12"/>
    </row>
    <row r="644" spans="1:1013" ht="13.5">
      <c r="A644" s="180">
        <v>92840</v>
      </c>
      <c r="B644" s="180" t="s">
        <v>32741</v>
      </c>
      <c r="C644" s="180" t="s">
        <v>1</v>
      </c>
      <c r="D644" s="254">
        <v>43.93</v>
      </c>
      <c r="E644" s="254" t="s">
        <v>25708</v>
      </c>
      <c r="ALW644" s="12"/>
      <c r="ALX644" s="12"/>
      <c r="ALY644" s="12"/>
    </row>
    <row r="645" spans="1:1013" ht="13.5">
      <c r="A645" s="180">
        <v>92858</v>
      </c>
      <c r="B645" s="180" t="s">
        <v>32759</v>
      </c>
      <c r="C645" s="180" t="s">
        <v>1</v>
      </c>
      <c r="D645" s="254">
        <v>62.43</v>
      </c>
      <c r="E645" s="254" t="s">
        <v>27836</v>
      </c>
      <c r="ALW645" s="12"/>
      <c r="ALX645" s="12"/>
      <c r="ALY645" s="12"/>
    </row>
    <row r="646" spans="1:1013" ht="13.5">
      <c r="A646" s="180">
        <v>92842</v>
      </c>
      <c r="B646" s="180" t="s">
        <v>32743</v>
      </c>
      <c r="C646" s="180" t="s">
        <v>1</v>
      </c>
      <c r="D646" s="254">
        <v>54.86</v>
      </c>
      <c r="E646" s="254" t="s">
        <v>27837</v>
      </c>
      <c r="ALW646" s="12"/>
      <c r="ALX646" s="12"/>
      <c r="ALY646" s="12"/>
    </row>
    <row r="647" spans="1:1013" ht="13.5">
      <c r="A647" s="180">
        <v>92860</v>
      </c>
      <c r="B647" s="180" t="s">
        <v>32761</v>
      </c>
      <c r="C647" s="180" t="s">
        <v>1</v>
      </c>
      <c r="D647" s="254">
        <v>73.84</v>
      </c>
      <c r="E647" s="254" t="s">
        <v>25564</v>
      </c>
      <c r="ALW647" s="12"/>
      <c r="ALX647" s="12"/>
      <c r="ALY647" s="12"/>
    </row>
    <row r="648" spans="1:1013" ht="13.5">
      <c r="A648" s="180">
        <v>92844</v>
      </c>
      <c r="B648" s="180" t="s">
        <v>32745</v>
      </c>
      <c r="C648" s="180" t="s">
        <v>1</v>
      </c>
      <c r="D648" s="254">
        <v>65.069999999999993</v>
      </c>
      <c r="E648" s="254" t="s">
        <v>27838</v>
      </c>
      <c r="ALW648" s="12"/>
      <c r="ALX648" s="12"/>
      <c r="ALY648" s="12"/>
    </row>
    <row r="649" spans="1:1013" ht="13.5">
      <c r="A649" s="180">
        <v>92862</v>
      </c>
      <c r="B649" s="180" t="s">
        <v>32763</v>
      </c>
      <c r="C649" s="180" t="s">
        <v>1</v>
      </c>
      <c r="D649" s="254">
        <v>84.53</v>
      </c>
      <c r="E649" s="254" t="s">
        <v>24516</v>
      </c>
      <c r="ALW649" s="12"/>
      <c r="ALX649" s="12"/>
      <c r="ALY649" s="12"/>
    </row>
    <row r="650" spans="1:1013" ht="13.5">
      <c r="A650" s="180">
        <v>92846</v>
      </c>
      <c r="B650" s="180" t="s">
        <v>32747</v>
      </c>
      <c r="C650" s="180" t="s">
        <v>1</v>
      </c>
      <c r="D650" s="254">
        <v>74.569999999999993</v>
      </c>
      <c r="E650" s="254" t="s">
        <v>24565</v>
      </c>
      <c r="ALW650" s="12"/>
      <c r="ALX650" s="12"/>
      <c r="ALY650" s="12"/>
    </row>
    <row r="651" spans="1:1013" ht="13.5">
      <c r="A651" s="180">
        <v>92828</v>
      </c>
      <c r="B651" s="180" t="s">
        <v>32799</v>
      </c>
      <c r="C651" s="180" t="s">
        <v>1</v>
      </c>
      <c r="D651" s="254">
        <v>119.72</v>
      </c>
      <c r="E651" s="254" t="s">
        <v>27839</v>
      </c>
      <c r="ALW651" s="12"/>
      <c r="ALX651" s="12"/>
      <c r="ALY651" s="12"/>
    </row>
    <row r="652" spans="1:1013" ht="13.5">
      <c r="A652" s="180">
        <v>92815</v>
      </c>
      <c r="B652" s="180" t="s">
        <v>32787</v>
      </c>
      <c r="C652" s="180" t="s">
        <v>1</v>
      </c>
      <c r="D652" s="254">
        <v>108.57</v>
      </c>
      <c r="E652" s="254" t="s">
        <v>27840</v>
      </c>
      <c r="ALW652" s="12"/>
      <c r="ALX652" s="12"/>
      <c r="ALY652" s="12"/>
    </row>
    <row r="653" spans="1:1013" ht="13.5">
      <c r="A653" s="180">
        <v>92830</v>
      </c>
      <c r="B653" s="180" t="s">
        <v>32801</v>
      </c>
      <c r="C653" s="180" t="s">
        <v>1</v>
      </c>
      <c r="D653" s="254">
        <v>147.29</v>
      </c>
      <c r="E653" s="254" t="s">
        <v>24797</v>
      </c>
      <c r="ALW653" s="12"/>
      <c r="ALX653" s="12"/>
      <c r="ALY653" s="12"/>
    </row>
    <row r="654" spans="1:1013" ht="13.5">
      <c r="A654" s="180">
        <v>92817</v>
      </c>
      <c r="B654" s="180" t="s">
        <v>32789</v>
      </c>
      <c r="C654" s="180" t="s">
        <v>1</v>
      </c>
      <c r="D654" s="254">
        <v>133.76</v>
      </c>
      <c r="E654" s="254" t="s">
        <v>24516</v>
      </c>
      <c r="ALW654" s="12"/>
      <c r="ALX654" s="12"/>
      <c r="ALY654" s="12"/>
    </row>
    <row r="655" spans="1:1013" ht="13.5">
      <c r="A655" s="180">
        <v>92832</v>
      </c>
      <c r="B655" s="180" t="s">
        <v>32803</v>
      </c>
      <c r="C655" s="180" t="s">
        <v>1</v>
      </c>
      <c r="D655" s="254">
        <v>190.36</v>
      </c>
      <c r="E655" s="254" t="s">
        <v>24567</v>
      </c>
      <c r="ALW655" s="12"/>
      <c r="ALX655" s="12"/>
      <c r="ALY655" s="12"/>
    </row>
    <row r="656" spans="1:1013" ht="13.5">
      <c r="A656" s="180">
        <v>92819</v>
      </c>
      <c r="B656" s="180" t="s">
        <v>32791</v>
      </c>
      <c r="C656" s="180" t="s">
        <v>1</v>
      </c>
      <c r="D656" s="254">
        <v>173.25</v>
      </c>
      <c r="E656" s="254" t="s">
        <v>25226</v>
      </c>
      <c r="ALW656" s="12"/>
      <c r="ALX656" s="12"/>
      <c r="ALY656" s="12"/>
    </row>
    <row r="657" spans="1:1013" ht="13.5">
      <c r="A657" s="180">
        <v>92820</v>
      </c>
      <c r="B657" s="180" t="s">
        <v>32792</v>
      </c>
      <c r="C657" s="180" t="s">
        <v>1</v>
      </c>
      <c r="D657" s="254">
        <v>30.64</v>
      </c>
      <c r="E657" s="254" t="s">
        <v>27841</v>
      </c>
      <c r="ALW657" s="12"/>
      <c r="ALX657" s="12"/>
      <c r="ALY657" s="12"/>
    </row>
    <row r="658" spans="1:1013" ht="13.5">
      <c r="A658" s="180">
        <v>92808</v>
      </c>
      <c r="B658" s="180" t="s">
        <v>32780</v>
      </c>
      <c r="C658" s="180" t="s">
        <v>1</v>
      </c>
      <c r="D658" s="254">
        <v>27.82</v>
      </c>
      <c r="E658" s="254" t="s">
        <v>24568</v>
      </c>
      <c r="ALW658" s="12"/>
      <c r="ALX658" s="12"/>
      <c r="ALY658" s="12"/>
    </row>
    <row r="659" spans="1:1013" ht="13.5">
      <c r="A659" s="180">
        <v>92821</v>
      </c>
      <c r="B659" s="180" t="s">
        <v>32793</v>
      </c>
      <c r="C659" s="180" t="s">
        <v>1</v>
      </c>
      <c r="D659" s="254">
        <v>42.61</v>
      </c>
      <c r="E659" s="254" t="s">
        <v>27842</v>
      </c>
      <c r="ALW659" s="12"/>
      <c r="ALX659" s="12"/>
      <c r="ALY659" s="12"/>
    </row>
    <row r="660" spans="1:1013" ht="13.5">
      <c r="A660" s="180">
        <v>92809</v>
      </c>
      <c r="B660" s="180" t="s">
        <v>32781</v>
      </c>
      <c r="C660" s="180" t="s">
        <v>1</v>
      </c>
      <c r="D660" s="254">
        <v>38.61</v>
      </c>
      <c r="E660" s="254" t="s">
        <v>27843</v>
      </c>
      <c r="ALW660" s="12"/>
      <c r="ALX660" s="12"/>
      <c r="ALY660" s="12"/>
    </row>
    <row r="661" spans="1:1013" ht="13.5">
      <c r="A661" s="180">
        <v>92822</v>
      </c>
      <c r="B661" s="180" t="s">
        <v>32794</v>
      </c>
      <c r="C661" s="180" t="s">
        <v>1</v>
      </c>
      <c r="D661" s="254">
        <v>54.91</v>
      </c>
      <c r="E661" s="254" t="s">
        <v>25366</v>
      </c>
      <c r="ALW661" s="12"/>
      <c r="ALX661" s="12"/>
      <c r="ALY661" s="12"/>
    </row>
    <row r="662" spans="1:1013" ht="13.5">
      <c r="A662" s="180">
        <v>92810</v>
      </c>
      <c r="B662" s="180" t="s">
        <v>32782</v>
      </c>
      <c r="C662" s="180" t="s">
        <v>1</v>
      </c>
      <c r="D662" s="254">
        <v>49.72</v>
      </c>
      <c r="E662" s="254" t="s">
        <v>27844</v>
      </c>
      <c r="ALW662" s="12"/>
      <c r="ALX662" s="12"/>
      <c r="ALY662" s="12"/>
    </row>
    <row r="663" spans="1:1013" ht="13.5">
      <c r="A663" s="180">
        <v>92824</v>
      </c>
      <c r="B663" s="180" t="s">
        <v>32795</v>
      </c>
      <c r="C663" s="180" t="s">
        <v>1</v>
      </c>
      <c r="D663" s="254">
        <v>67.37</v>
      </c>
      <c r="E663" s="254" t="s">
        <v>24964</v>
      </c>
      <c r="ALW663" s="12"/>
      <c r="ALX663" s="12"/>
      <c r="ALY663" s="12"/>
    </row>
    <row r="664" spans="1:1013" ht="13.5">
      <c r="A664" s="180">
        <v>92811</v>
      </c>
      <c r="B664" s="180" t="s">
        <v>32783</v>
      </c>
      <c r="C664" s="180" t="s">
        <v>1</v>
      </c>
      <c r="D664" s="254">
        <v>61.02</v>
      </c>
      <c r="E664" s="254" t="s">
        <v>27845</v>
      </c>
      <c r="ALW664" s="12"/>
      <c r="ALX664" s="12"/>
      <c r="ALY664" s="12"/>
    </row>
    <row r="665" spans="1:1013" ht="13.5">
      <c r="A665" s="180">
        <v>92825</v>
      </c>
      <c r="B665" s="180" t="s">
        <v>32796</v>
      </c>
      <c r="C665" s="180" t="s">
        <v>1</v>
      </c>
      <c r="D665" s="254">
        <v>80.11</v>
      </c>
      <c r="E665" s="254" t="s">
        <v>27846</v>
      </c>
      <c r="ALW665" s="12"/>
      <c r="ALX665" s="12"/>
      <c r="ALY665" s="12"/>
    </row>
    <row r="666" spans="1:1013" ht="13.5">
      <c r="A666" s="180">
        <v>92812</v>
      </c>
      <c r="B666" s="180" t="s">
        <v>32784</v>
      </c>
      <c r="C666" s="180" t="s">
        <v>1</v>
      </c>
      <c r="D666" s="254">
        <v>72.56</v>
      </c>
      <c r="E666" s="254" t="s">
        <v>27847</v>
      </c>
      <c r="ALW666" s="12"/>
      <c r="ALX666" s="12"/>
      <c r="ALY666" s="12"/>
    </row>
    <row r="667" spans="1:1013" ht="13.5">
      <c r="A667" s="180">
        <v>92826</v>
      </c>
      <c r="B667" s="180" t="s">
        <v>32797</v>
      </c>
      <c r="C667" s="180" t="s">
        <v>1</v>
      </c>
      <c r="D667" s="254">
        <v>93.09</v>
      </c>
      <c r="E667" s="254" t="s">
        <v>27848</v>
      </c>
      <c r="ALW667" s="12"/>
      <c r="ALX667" s="12"/>
      <c r="ALY667" s="12"/>
    </row>
    <row r="668" spans="1:1013" ht="13.5">
      <c r="A668" s="180">
        <v>92813</v>
      </c>
      <c r="B668" s="180" t="s">
        <v>32785</v>
      </c>
      <c r="C668" s="180" t="s">
        <v>1</v>
      </c>
      <c r="D668" s="254">
        <v>84.35</v>
      </c>
      <c r="E668" s="254" t="s">
        <v>27849</v>
      </c>
      <c r="ALW668" s="12"/>
      <c r="ALX668" s="12"/>
      <c r="ALY668" s="12"/>
    </row>
    <row r="669" spans="1:1013" ht="13.5">
      <c r="A669" s="180">
        <v>92827</v>
      </c>
      <c r="B669" s="180" t="s">
        <v>32798</v>
      </c>
      <c r="C669" s="180" t="s">
        <v>1</v>
      </c>
      <c r="D669" s="254">
        <v>106.33</v>
      </c>
      <c r="E669" s="254" t="s">
        <v>25820</v>
      </c>
      <c r="ALW669" s="12"/>
      <c r="ALX669" s="12"/>
      <c r="ALY669" s="12"/>
    </row>
    <row r="670" spans="1:1013" ht="13.5">
      <c r="A670" s="180">
        <v>92814</v>
      </c>
      <c r="B670" s="180" t="s">
        <v>32786</v>
      </c>
      <c r="C670" s="180" t="s">
        <v>1</v>
      </c>
      <c r="D670" s="254">
        <v>96.36</v>
      </c>
      <c r="E670" s="254" t="s">
        <v>24987</v>
      </c>
      <c r="ALW670" s="12"/>
      <c r="ALX670" s="12"/>
      <c r="ALY670" s="12"/>
    </row>
    <row r="671" spans="1:1013" ht="13.5">
      <c r="A671" s="180">
        <v>95570</v>
      </c>
      <c r="B671" s="180" t="s">
        <v>32809</v>
      </c>
      <c r="C671" s="180" t="s">
        <v>1</v>
      </c>
      <c r="D671" s="254">
        <v>113.04</v>
      </c>
      <c r="E671" s="254" t="s">
        <v>27850</v>
      </c>
      <c r="ALW671" s="12"/>
      <c r="ALX671" s="12"/>
      <c r="ALY671" s="12"/>
    </row>
    <row r="672" spans="1:1013" ht="13.5">
      <c r="A672" s="180">
        <v>95567</v>
      </c>
      <c r="B672" s="180" t="s">
        <v>32806</v>
      </c>
      <c r="C672" s="180" t="s">
        <v>1</v>
      </c>
      <c r="D672" s="254">
        <v>110.22</v>
      </c>
      <c r="E672" s="254" t="s">
        <v>27851</v>
      </c>
      <c r="ALW672" s="12"/>
      <c r="ALX672" s="12"/>
      <c r="ALY672" s="12"/>
    </row>
    <row r="673" spans="1:1013" ht="13.5">
      <c r="A673" s="180">
        <v>95571</v>
      </c>
      <c r="B673" s="180" t="s">
        <v>32810</v>
      </c>
      <c r="C673" s="180" t="s">
        <v>1</v>
      </c>
      <c r="D673" s="254">
        <v>139.97999999999999</v>
      </c>
      <c r="E673" s="254" t="s">
        <v>27852</v>
      </c>
      <c r="ALW673" s="12"/>
      <c r="ALX673" s="12"/>
      <c r="ALY673" s="12"/>
    </row>
    <row r="674" spans="1:1013" ht="13.5">
      <c r="A674" s="180">
        <v>95568</v>
      </c>
      <c r="B674" s="180" t="s">
        <v>32807</v>
      </c>
      <c r="C674" s="180" t="s">
        <v>1</v>
      </c>
      <c r="D674" s="254">
        <v>135.97999999999999</v>
      </c>
      <c r="E674" s="254" t="s">
        <v>27853</v>
      </c>
      <c r="ALW674" s="12"/>
      <c r="ALX674" s="12"/>
      <c r="ALY674" s="12"/>
    </row>
    <row r="675" spans="1:1013" ht="13.5">
      <c r="A675" s="180">
        <v>95572</v>
      </c>
      <c r="B675" s="180" t="s">
        <v>32811</v>
      </c>
      <c r="C675" s="180" t="s">
        <v>1</v>
      </c>
      <c r="D675" s="254">
        <v>199.83</v>
      </c>
      <c r="E675" s="254" t="s">
        <v>27854</v>
      </c>
      <c r="ALW675" s="12"/>
      <c r="ALX675" s="12"/>
      <c r="ALY675" s="12"/>
    </row>
    <row r="676" spans="1:1013" ht="13.5">
      <c r="A676" s="180">
        <v>95569</v>
      </c>
      <c r="B676" s="180" t="s">
        <v>32808</v>
      </c>
      <c r="C676" s="180" t="s">
        <v>1</v>
      </c>
      <c r="D676" s="254">
        <v>194.64</v>
      </c>
      <c r="E676" s="254" t="s">
        <v>27855</v>
      </c>
      <c r="ALW676" s="12"/>
      <c r="ALX676" s="12"/>
      <c r="ALY676" s="12"/>
    </row>
    <row r="677" spans="1:1013" ht="13.5">
      <c r="A677" s="180">
        <v>92863</v>
      </c>
      <c r="B677" s="180" t="s">
        <v>32764</v>
      </c>
      <c r="C677" s="180" t="s">
        <v>1</v>
      </c>
      <c r="D677" s="254">
        <v>1007.95</v>
      </c>
      <c r="E677" s="254" t="s">
        <v>27856</v>
      </c>
      <c r="ALW677" s="12"/>
      <c r="ALX677" s="12"/>
      <c r="ALY677" s="12"/>
    </row>
    <row r="678" spans="1:1013" ht="13.5">
      <c r="A678" s="180">
        <v>92847</v>
      </c>
      <c r="B678" s="180" t="s">
        <v>32748</v>
      </c>
      <c r="C678" s="180" t="s">
        <v>1</v>
      </c>
      <c r="D678" s="254">
        <v>996.81</v>
      </c>
      <c r="E678" s="254" t="s">
        <v>27857</v>
      </c>
      <c r="ALW678" s="12"/>
      <c r="ALX678" s="12"/>
      <c r="ALY678" s="12"/>
    </row>
    <row r="679" spans="1:1013" ht="13.5">
      <c r="A679" s="180">
        <v>104936</v>
      </c>
      <c r="B679" s="180" t="s">
        <v>34078</v>
      </c>
      <c r="C679" s="180" t="s">
        <v>1</v>
      </c>
      <c r="D679" s="254">
        <v>0</v>
      </c>
      <c r="E679" s="254" t="s">
        <v>27858</v>
      </c>
      <c r="ALW679" s="12"/>
      <c r="ALX679" s="12"/>
      <c r="ALY679" s="12"/>
    </row>
    <row r="680" spans="1:1013" ht="13.5">
      <c r="A680" s="180">
        <v>104932</v>
      </c>
      <c r="B680" s="180" t="s">
        <v>34079</v>
      </c>
      <c r="C680" s="180" t="s">
        <v>1</v>
      </c>
      <c r="D680" s="254">
        <v>0</v>
      </c>
      <c r="E680" s="254" t="s">
        <v>24984</v>
      </c>
      <c r="ALW680" s="12"/>
      <c r="ALX680" s="12"/>
      <c r="ALY680" s="12"/>
    </row>
    <row r="681" spans="1:1013" ht="13.5">
      <c r="A681" s="180">
        <v>104938</v>
      </c>
      <c r="B681" s="180" t="s">
        <v>34080</v>
      </c>
      <c r="C681" s="180" t="s">
        <v>1</v>
      </c>
      <c r="D681" s="254">
        <v>0</v>
      </c>
      <c r="E681" s="254" t="s">
        <v>27859</v>
      </c>
      <c r="ALW681" s="12"/>
      <c r="ALX681" s="12"/>
      <c r="ALY681" s="12"/>
    </row>
    <row r="682" spans="1:1013" ht="13.5">
      <c r="A682" s="180">
        <v>104934</v>
      </c>
      <c r="B682" s="180" t="s">
        <v>34081</v>
      </c>
      <c r="C682" s="180" t="s">
        <v>1</v>
      </c>
      <c r="D682" s="254">
        <v>0</v>
      </c>
      <c r="E682" s="254" t="s">
        <v>25758</v>
      </c>
      <c r="ALW682" s="12"/>
      <c r="ALX682" s="12"/>
      <c r="ALY682" s="12"/>
    </row>
    <row r="683" spans="1:1013" ht="13.5">
      <c r="A683" s="180">
        <v>92849</v>
      </c>
      <c r="B683" s="180" t="s">
        <v>32750</v>
      </c>
      <c r="C683" s="180" t="s">
        <v>1</v>
      </c>
      <c r="D683" s="254">
        <v>214.66</v>
      </c>
      <c r="E683" s="254" t="s">
        <v>27860</v>
      </c>
      <c r="ALW683" s="12"/>
      <c r="ALX683" s="12"/>
      <c r="ALY683" s="12"/>
    </row>
    <row r="684" spans="1:1013" ht="13.5">
      <c r="A684" s="180">
        <v>92833</v>
      </c>
      <c r="B684" s="180" t="s">
        <v>32734</v>
      </c>
      <c r="C684" s="180" t="s">
        <v>1</v>
      </c>
      <c r="D684" s="254">
        <v>211.85</v>
      </c>
      <c r="E684" s="254" t="s">
        <v>27861</v>
      </c>
      <c r="ALW684" s="12"/>
      <c r="ALX684" s="12"/>
      <c r="ALY684" s="12"/>
    </row>
    <row r="685" spans="1:1013" ht="13.5">
      <c r="A685" s="180">
        <v>92851</v>
      </c>
      <c r="B685" s="180" t="s">
        <v>32752</v>
      </c>
      <c r="C685" s="180" t="s">
        <v>1</v>
      </c>
      <c r="D685" s="254">
        <v>227.81</v>
      </c>
      <c r="E685" s="254" t="s">
        <v>27862</v>
      </c>
      <c r="ALW685" s="12"/>
      <c r="ALX685" s="12"/>
      <c r="ALY685" s="12"/>
    </row>
    <row r="686" spans="1:1013" ht="13.5">
      <c r="A686" s="180">
        <v>92835</v>
      </c>
      <c r="B686" s="180" t="s">
        <v>32736</v>
      </c>
      <c r="C686" s="180" t="s">
        <v>1</v>
      </c>
      <c r="D686" s="254">
        <v>223.83</v>
      </c>
      <c r="E686" s="254" t="s">
        <v>27863</v>
      </c>
      <c r="ALW686" s="12"/>
      <c r="ALX686" s="12"/>
      <c r="ALY686" s="12"/>
    </row>
    <row r="687" spans="1:1013" ht="13.5">
      <c r="A687" s="180">
        <v>92853</v>
      </c>
      <c r="B687" s="180" t="s">
        <v>32754</v>
      </c>
      <c r="C687" s="180" t="s">
        <v>1</v>
      </c>
      <c r="D687" s="254">
        <v>402.31</v>
      </c>
      <c r="E687" s="254" t="s">
        <v>24571</v>
      </c>
      <c r="ALW687" s="12"/>
      <c r="ALX687" s="12"/>
      <c r="ALY687" s="12"/>
    </row>
    <row r="688" spans="1:1013" ht="13.5">
      <c r="A688" s="180">
        <v>92837</v>
      </c>
      <c r="B688" s="180" t="s">
        <v>32738</v>
      </c>
      <c r="C688" s="180" t="s">
        <v>1</v>
      </c>
      <c r="D688" s="254">
        <v>397.12</v>
      </c>
      <c r="E688" s="254" t="s">
        <v>27615</v>
      </c>
      <c r="ALW688" s="12"/>
      <c r="ALX688" s="12"/>
      <c r="ALY688" s="12"/>
    </row>
    <row r="689" spans="1:1013" ht="13.5">
      <c r="A689" s="180">
        <v>92855</v>
      </c>
      <c r="B689" s="180" t="s">
        <v>32756</v>
      </c>
      <c r="C689" s="180" t="s">
        <v>1</v>
      </c>
      <c r="D689" s="254">
        <v>493.2</v>
      </c>
      <c r="E689" s="254" t="s">
        <v>25787</v>
      </c>
      <c r="ALW689" s="12"/>
      <c r="ALX689" s="12"/>
      <c r="ALY689" s="12"/>
    </row>
    <row r="690" spans="1:1013" ht="13.5">
      <c r="A690" s="180">
        <v>92839</v>
      </c>
      <c r="B690" s="180" t="s">
        <v>32740</v>
      </c>
      <c r="C690" s="180" t="s">
        <v>1</v>
      </c>
      <c r="D690" s="254">
        <v>486.83</v>
      </c>
      <c r="E690" s="254" t="s">
        <v>27864</v>
      </c>
      <c r="ALW690" s="12"/>
      <c r="ALX690" s="12"/>
      <c r="ALY690" s="12"/>
    </row>
    <row r="691" spans="1:1013" ht="13.5">
      <c r="A691" s="180">
        <v>92857</v>
      </c>
      <c r="B691" s="180" t="s">
        <v>32758</v>
      </c>
      <c r="C691" s="180" t="s">
        <v>1</v>
      </c>
      <c r="D691" s="254">
        <v>640.91999999999996</v>
      </c>
      <c r="E691" s="254" t="s">
        <v>27865</v>
      </c>
      <c r="ALW691" s="12"/>
      <c r="ALX691" s="12"/>
      <c r="ALY691" s="12"/>
    </row>
    <row r="692" spans="1:1013" ht="13.5">
      <c r="A692" s="180">
        <v>92841</v>
      </c>
      <c r="B692" s="180" t="s">
        <v>32742</v>
      </c>
      <c r="C692" s="180" t="s">
        <v>1</v>
      </c>
      <c r="D692" s="254">
        <v>633.35</v>
      </c>
      <c r="E692" s="254" t="s">
        <v>27866</v>
      </c>
      <c r="ALW692" s="12"/>
      <c r="ALX692" s="12"/>
      <c r="ALY692" s="12"/>
    </row>
    <row r="693" spans="1:1013" ht="13.5">
      <c r="A693" s="180">
        <v>92859</v>
      </c>
      <c r="B693" s="180" t="s">
        <v>32760</v>
      </c>
      <c r="C693" s="180" t="s">
        <v>1</v>
      </c>
      <c r="D693" s="254">
        <v>665.12</v>
      </c>
      <c r="E693" s="254" t="s">
        <v>24573</v>
      </c>
      <c r="ALW693" s="12"/>
      <c r="ALX693" s="12"/>
      <c r="ALY693" s="12"/>
    </row>
    <row r="694" spans="1:1013" ht="13.5">
      <c r="A694" s="180">
        <v>92843</v>
      </c>
      <c r="B694" s="180" t="s">
        <v>32744</v>
      </c>
      <c r="C694" s="180" t="s">
        <v>1</v>
      </c>
      <c r="D694" s="254">
        <v>656.35</v>
      </c>
      <c r="E694" s="254" t="s">
        <v>24590</v>
      </c>
      <c r="ALW694" s="12"/>
      <c r="ALX694" s="12"/>
      <c r="ALY694" s="12"/>
    </row>
    <row r="695" spans="1:1013" ht="13.5">
      <c r="A695" s="180">
        <v>92861</v>
      </c>
      <c r="B695" s="180" t="s">
        <v>32762</v>
      </c>
      <c r="C695" s="180" t="s">
        <v>1</v>
      </c>
      <c r="D695" s="254">
        <v>981.06</v>
      </c>
      <c r="E695" s="254" t="s">
        <v>27867</v>
      </c>
      <c r="ALW695" s="12"/>
      <c r="ALX695" s="12"/>
      <c r="ALY695" s="12"/>
    </row>
    <row r="696" spans="1:1013" ht="13.5">
      <c r="A696" s="180">
        <v>92845</v>
      </c>
      <c r="B696" s="180" t="s">
        <v>32746</v>
      </c>
      <c r="C696" s="180" t="s">
        <v>1</v>
      </c>
      <c r="D696" s="254">
        <v>971.1</v>
      </c>
      <c r="E696" s="254" t="s">
        <v>27868</v>
      </c>
      <c r="ALW696" s="12"/>
      <c r="ALX696" s="12"/>
      <c r="ALY696" s="12"/>
    </row>
    <row r="697" spans="1:1013" ht="13.5">
      <c r="A697" s="180">
        <v>92226</v>
      </c>
      <c r="B697" s="180" t="s">
        <v>32779</v>
      </c>
      <c r="C697" s="180" t="s">
        <v>1</v>
      </c>
      <c r="D697" s="254">
        <v>572.37</v>
      </c>
      <c r="E697" s="254" t="s">
        <v>27869</v>
      </c>
      <c r="ALW697" s="12"/>
      <c r="ALX697" s="12"/>
      <c r="ALY697" s="12"/>
    </row>
    <row r="698" spans="1:1013" ht="13.5">
      <c r="A698" s="180">
        <v>92216</v>
      </c>
      <c r="B698" s="180" t="s">
        <v>32772</v>
      </c>
      <c r="C698" s="180" t="s">
        <v>1</v>
      </c>
      <c r="D698" s="254">
        <v>561.22</v>
      </c>
      <c r="E698" s="254" t="s">
        <v>24575</v>
      </c>
      <c r="ALW698" s="12"/>
      <c r="ALX698" s="12"/>
      <c r="ALY698" s="12"/>
    </row>
    <row r="699" spans="1:1013" ht="13.5">
      <c r="A699" s="180">
        <v>92829</v>
      </c>
      <c r="B699" s="180" t="s">
        <v>32800</v>
      </c>
      <c r="C699" s="180" t="s">
        <v>1</v>
      </c>
      <c r="D699" s="254">
        <v>823.34</v>
      </c>
      <c r="E699" s="254" t="s">
        <v>24464</v>
      </c>
      <c r="ALW699" s="12"/>
      <c r="ALX699" s="12"/>
      <c r="ALY699" s="12"/>
    </row>
    <row r="700" spans="1:1013" ht="13.5">
      <c r="A700" s="180">
        <v>92816</v>
      </c>
      <c r="B700" s="180" t="s">
        <v>32788</v>
      </c>
      <c r="C700" s="180" t="s">
        <v>1</v>
      </c>
      <c r="D700" s="254">
        <v>809.81</v>
      </c>
      <c r="E700" s="254" t="s">
        <v>25370</v>
      </c>
      <c r="ALW700" s="12"/>
      <c r="ALX700" s="12"/>
      <c r="ALY700" s="12"/>
    </row>
    <row r="701" spans="1:1013" ht="13.5">
      <c r="A701" s="180">
        <v>92831</v>
      </c>
      <c r="B701" s="180" t="s">
        <v>32802</v>
      </c>
      <c r="C701" s="180" t="s">
        <v>1</v>
      </c>
      <c r="D701" s="254">
        <v>1169.81</v>
      </c>
      <c r="E701" s="254" t="s">
        <v>25535</v>
      </c>
      <c r="ALW701" s="12"/>
      <c r="ALX701" s="12"/>
      <c r="ALY701" s="12"/>
    </row>
    <row r="702" spans="1:1013" ht="13.5">
      <c r="A702" s="180">
        <v>92818</v>
      </c>
      <c r="B702" s="180" t="s">
        <v>32790</v>
      </c>
      <c r="C702" s="180" t="s">
        <v>1</v>
      </c>
      <c r="D702" s="254">
        <v>1152.7</v>
      </c>
      <c r="E702" s="254" t="s">
        <v>27870</v>
      </c>
      <c r="ALW702" s="12"/>
      <c r="ALX702" s="12"/>
      <c r="ALY702" s="12"/>
    </row>
    <row r="703" spans="1:1013" ht="13.5">
      <c r="A703" s="180">
        <v>95566</v>
      </c>
      <c r="B703" s="180" t="s">
        <v>32805</v>
      </c>
      <c r="C703" s="180" t="s">
        <v>1</v>
      </c>
      <c r="D703" s="254">
        <v>136.96</v>
      </c>
      <c r="E703" s="254" t="s">
        <v>27871</v>
      </c>
      <c r="ALW703" s="12"/>
      <c r="ALX703" s="12"/>
      <c r="ALY703" s="12"/>
    </row>
    <row r="704" spans="1:1013" ht="13.5">
      <c r="A704" s="180">
        <v>95565</v>
      </c>
      <c r="B704" s="180" t="s">
        <v>32804</v>
      </c>
      <c r="C704" s="180" t="s">
        <v>1</v>
      </c>
      <c r="D704" s="254">
        <v>134.13999999999999</v>
      </c>
      <c r="E704" s="254" t="s">
        <v>27872</v>
      </c>
      <c r="ALW704" s="12"/>
      <c r="ALX704" s="12"/>
      <c r="ALY704" s="12"/>
    </row>
    <row r="705" spans="1:1013" ht="13.5">
      <c r="A705" s="180">
        <v>92219</v>
      </c>
      <c r="B705" s="180" t="s">
        <v>32773</v>
      </c>
      <c r="C705" s="180" t="s">
        <v>1</v>
      </c>
      <c r="D705" s="254">
        <v>162.59</v>
      </c>
      <c r="E705" s="254" t="s">
        <v>27873</v>
      </c>
      <c r="ALW705" s="12"/>
      <c r="ALX705" s="12"/>
      <c r="ALY705" s="12"/>
    </row>
    <row r="706" spans="1:1013" ht="13.5">
      <c r="A706" s="180">
        <v>92210</v>
      </c>
      <c r="B706" s="180" t="s">
        <v>32766</v>
      </c>
      <c r="C706" s="180" t="s">
        <v>1</v>
      </c>
      <c r="D706" s="254">
        <v>158.59</v>
      </c>
      <c r="E706" s="254" t="s">
        <v>27741</v>
      </c>
      <c r="ALW706" s="12"/>
      <c r="ALX706" s="12"/>
      <c r="ALY706" s="12"/>
    </row>
    <row r="707" spans="1:1013" ht="13.5">
      <c r="A707" s="180">
        <v>92220</v>
      </c>
      <c r="B707" s="180" t="s">
        <v>32774</v>
      </c>
      <c r="C707" s="180" t="s">
        <v>1</v>
      </c>
      <c r="D707" s="254">
        <v>198.31</v>
      </c>
      <c r="E707" s="254" t="s">
        <v>24516</v>
      </c>
      <c r="ALW707" s="12"/>
      <c r="ALX707" s="12"/>
      <c r="ALY707" s="12"/>
    </row>
    <row r="708" spans="1:1013" ht="13.5">
      <c r="A708" s="180">
        <v>92211</v>
      </c>
      <c r="B708" s="180" t="s">
        <v>32767</v>
      </c>
      <c r="C708" s="180" t="s">
        <v>1</v>
      </c>
      <c r="D708" s="254">
        <v>193.12</v>
      </c>
      <c r="E708" s="254" t="s">
        <v>24581</v>
      </c>
      <c r="ALW708" s="12"/>
      <c r="ALX708" s="12"/>
      <c r="ALY708" s="12"/>
    </row>
    <row r="709" spans="1:1013" ht="13.5">
      <c r="A709" s="180">
        <v>92221</v>
      </c>
      <c r="B709" s="180" t="s">
        <v>32775</v>
      </c>
      <c r="C709" s="180" t="s">
        <v>1</v>
      </c>
      <c r="D709" s="254">
        <v>299.55</v>
      </c>
      <c r="E709" s="254" t="s">
        <v>27874</v>
      </c>
      <c r="ALW709" s="12"/>
      <c r="ALX709" s="12"/>
      <c r="ALY709" s="12"/>
    </row>
    <row r="710" spans="1:1013" ht="13.5">
      <c r="A710" s="180">
        <v>92212</v>
      </c>
      <c r="B710" s="180" t="s">
        <v>32768</v>
      </c>
      <c r="C710" s="180" t="s">
        <v>1</v>
      </c>
      <c r="D710" s="254">
        <v>293.2</v>
      </c>
      <c r="E710" s="254" t="s">
        <v>27875</v>
      </c>
      <c r="ALW710" s="12"/>
      <c r="ALX710" s="12"/>
      <c r="ALY710" s="12"/>
    </row>
    <row r="711" spans="1:1013" ht="13.5">
      <c r="A711" s="180">
        <v>92222</v>
      </c>
      <c r="B711" s="180" t="s">
        <v>32776</v>
      </c>
      <c r="C711" s="180" t="s">
        <v>1</v>
      </c>
      <c r="D711" s="254">
        <v>396.57</v>
      </c>
      <c r="E711" s="254" t="s">
        <v>24745</v>
      </c>
      <c r="ALW711" s="12"/>
      <c r="ALX711" s="12"/>
      <c r="ALY711" s="12"/>
    </row>
    <row r="712" spans="1:1013" ht="13.5">
      <c r="A712" s="180">
        <v>92213</v>
      </c>
      <c r="B712" s="180" t="s">
        <v>32769</v>
      </c>
      <c r="C712" s="180" t="s">
        <v>1</v>
      </c>
      <c r="D712" s="254">
        <v>389.02</v>
      </c>
      <c r="E712" s="254" t="s">
        <v>24933</v>
      </c>
      <c r="ALW712" s="12"/>
      <c r="ALX712" s="12"/>
      <c r="ALY712" s="12"/>
    </row>
    <row r="713" spans="1:1013" ht="13.5">
      <c r="A713" s="180">
        <v>92223</v>
      </c>
      <c r="B713" s="180" t="s">
        <v>32777</v>
      </c>
      <c r="C713" s="180" t="s">
        <v>1</v>
      </c>
      <c r="D713" s="254">
        <v>479.4</v>
      </c>
      <c r="E713" s="254" t="s">
        <v>27876</v>
      </c>
      <c r="ALW713" s="12"/>
      <c r="ALX713" s="12"/>
      <c r="ALY713" s="12"/>
    </row>
    <row r="714" spans="1:1013" ht="13.5">
      <c r="A714" s="180">
        <v>92214</v>
      </c>
      <c r="B714" s="180" t="s">
        <v>32770</v>
      </c>
      <c r="C714" s="180" t="s">
        <v>1</v>
      </c>
      <c r="D714" s="254">
        <v>470.66</v>
      </c>
      <c r="E714" s="254" t="s">
        <v>25351</v>
      </c>
      <c r="ALW714" s="12"/>
      <c r="ALX714" s="12"/>
      <c r="ALY714" s="12"/>
    </row>
    <row r="715" spans="1:1013" ht="13.5">
      <c r="A715" s="180">
        <v>92224</v>
      </c>
      <c r="B715" s="180" t="s">
        <v>32778</v>
      </c>
      <c r="C715" s="180" t="s">
        <v>1</v>
      </c>
      <c r="D715" s="254">
        <v>550.19000000000005</v>
      </c>
      <c r="E715" s="254" t="s">
        <v>25610</v>
      </c>
      <c r="ALW715" s="12"/>
      <c r="ALX715" s="12"/>
      <c r="ALY715" s="12"/>
    </row>
    <row r="716" spans="1:1013" ht="13.5">
      <c r="A716" s="180">
        <v>92215</v>
      </c>
      <c r="B716" s="180" t="s">
        <v>32771</v>
      </c>
      <c r="C716" s="180" t="s">
        <v>1</v>
      </c>
      <c r="D716" s="254">
        <v>540.22</v>
      </c>
      <c r="E716" s="254" t="s">
        <v>27877</v>
      </c>
      <c r="ALW716" s="12"/>
      <c r="ALX716" s="12"/>
      <c r="ALY716" s="12"/>
    </row>
    <row r="717" spans="1:1013" ht="13.5">
      <c r="A717" s="180">
        <v>94342</v>
      </c>
      <c r="B717" s="180" t="s">
        <v>25113</v>
      </c>
      <c r="C717" s="180" t="s">
        <v>7</v>
      </c>
      <c r="D717" s="254">
        <v>91.94</v>
      </c>
      <c r="E717" s="254" t="s">
        <v>27878</v>
      </c>
      <c r="ALW717" s="12"/>
      <c r="ALX717" s="12"/>
      <c r="ALY717" s="12"/>
    </row>
    <row r="718" spans="1:1013" ht="13.5">
      <c r="A718" s="180">
        <v>94319</v>
      </c>
      <c r="B718" s="180" t="s">
        <v>25107</v>
      </c>
      <c r="C718" s="180" t="s">
        <v>7</v>
      </c>
      <c r="D718" s="254">
        <v>85.01</v>
      </c>
      <c r="E718" s="254" t="s">
        <v>27879</v>
      </c>
      <c r="ALW718" s="12"/>
      <c r="ALX718" s="12"/>
      <c r="ALY718" s="12"/>
    </row>
    <row r="719" spans="1:1013" ht="13.5">
      <c r="A719" s="180">
        <v>94304</v>
      </c>
      <c r="B719" s="180" t="s">
        <v>25102</v>
      </c>
      <c r="C719" s="180" t="s">
        <v>7</v>
      </c>
      <c r="D719" s="254">
        <v>80.459999999999994</v>
      </c>
      <c r="E719" s="254" t="s">
        <v>24583</v>
      </c>
      <c r="ALW719" s="12"/>
      <c r="ALX719" s="12"/>
      <c r="ALY719" s="12"/>
    </row>
    <row r="720" spans="1:1013" ht="13.5">
      <c r="A720" s="180">
        <v>94306</v>
      </c>
      <c r="B720" s="180" t="s">
        <v>25103</v>
      </c>
      <c r="C720" s="180" t="s">
        <v>7</v>
      </c>
      <c r="D720" s="254">
        <v>73.19</v>
      </c>
      <c r="E720" s="254" t="s">
        <v>25625</v>
      </c>
      <c r="ALW720" s="12"/>
      <c r="ALX720" s="12"/>
      <c r="ALY720" s="12"/>
    </row>
    <row r="721" spans="1:1013" ht="13.5">
      <c r="A721" s="180">
        <v>94327</v>
      </c>
      <c r="B721" s="180" t="s">
        <v>25108</v>
      </c>
      <c r="C721" s="180" t="s">
        <v>7</v>
      </c>
      <c r="D721" s="254">
        <v>87.39</v>
      </c>
      <c r="E721" s="254" t="s">
        <v>27880</v>
      </c>
      <c r="ALW721" s="12"/>
      <c r="ALX721" s="12"/>
      <c r="ALY721" s="12"/>
    </row>
    <row r="722" spans="1:1013" ht="13.5">
      <c r="A722" s="180">
        <v>94329</v>
      </c>
      <c r="B722" s="180" t="s">
        <v>25109</v>
      </c>
      <c r="C722" s="180" t="s">
        <v>7</v>
      </c>
      <c r="D722" s="254">
        <v>80.12</v>
      </c>
      <c r="E722" s="254" t="s">
        <v>27881</v>
      </c>
      <c r="ALW722" s="12"/>
      <c r="ALX722" s="12"/>
      <c r="ALY722" s="12"/>
    </row>
    <row r="723" spans="1:1013" ht="13.5">
      <c r="A723" s="180">
        <v>94333</v>
      </c>
      <c r="B723" s="180" t="s">
        <v>25110</v>
      </c>
      <c r="C723" s="180" t="s">
        <v>7</v>
      </c>
      <c r="D723" s="254">
        <v>76.849999999999994</v>
      </c>
      <c r="E723" s="254" t="s">
        <v>27882</v>
      </c>
      <c r="ALW723" s="12"/>
      <c r="ALX723" s="12"/>
      <c r="ALY723" s="12"/>
    </row>
    <row r="724" spans="1:1013" ht="13.5">
      <c r="A724" s="180">
        <v>94310</v>
      </c>
      <c r="B724" s="180" t="s">
        <v>25104</v>
      </c>
      <c r="C724" s="180" t="s">
        <v>7</v>
      </c>
      <c r="D724" s="254">
        <v>69.92</v>
      </c>
      <c r="E724" s="254" t="s">
        <v>27883</v>
      </c>
      <c r="ALW724" s="12"/>
      <c r="ALX724" s="12"/>
      <c r="ALY724" s="12"/>
    </row>
    <row r="725" spans="1:1013" ht="13.5">
      <c r="A725" s="180">
        <v>104739</v>
      </c>
      <c r="B725" s="180" t="s">
        <v>25127</v>
      </c>
      <c r="C725" s="180" t="s">
        <v>7</v>
      </c>
      <c r="D725" s="254">
        <v>92.34</v>
      </c>
      <c r="E725" s="254" t="s">
        <v>24584</v>
      </c>
      <c r="ALW725" s="12"/>
      <c r="ALX725" s="12"/>
      <c r="ALY725" s="12"/>
    </row>
    <row r="726" spans="1:1013" ht="13.5">
      <c r="A726" s="180">
        <v>104738</v>
      </c>
      <c r="B726" s="180" t="s">
        <v>25126</v>
      </c>
      <c r="C726" s="180" t="s">
        <v>7</v>
      </c>
      <c r="D726" s="254">
        <v>85.41</v>
      </c>
      <c r="E726" s="254" t="s">
        <v>27884</v>
      </c>
      <c r="ALW726" s="12"/>
      <c r="ALX726" s="12"/>
      <c r="ALY726" s="12"/>
    </row>
    <row r="727" spans="1:1013" ht="13.5">
      <c r="A727" s="180">
        <v>94316</v>
      </c>
      <c r="B727" s="180" t="s">
        <v>25105</v>
      </c>
      <c r="C727" s="180" t="s">
        <v>7</v>
      </c>
      <c r="D727" s="254">
        <v>75.02</v>
      </c>
      <c r="E727" s="254" t="s">
        <v>25089</v>
      </c>
      <c r="ALW727" s="12"/>
      <c r="ALX727" s="12"/>
      <c r="ALY727" s="12"/>
    </row>
    <row r="728" spans="1:1013" ht="13.5">
      <c r="A728" s="180">
        <v>94318</v>
      </c>
      <c r="B728" s="180" t="s">
        <v>25106</v>
      </c>
      <c r="C728" s="180" t="s">
        <v>7</v>
      </c>
      <c r="D728" s="254">
        <v>68.540000000000006</v>
      </c>
      <c r="E728" s="254" t="s">
        <v>27885</v>
      </c>
      <c r="ALW728" s="12"/>
      <c r="ALX728" s="12"/>
      <c r="ALY728" s="12"/>
    </row>
    <row r="729" spans="1:1013" ht="13.5">
      <c r="A729" s="180">
        <v>94339</v>
      </c>
      <c r="B729" s="180" t="s">
        <v>25111</v>
      </c>
      <c r="C729" s="180" t="s">
        <v>7</v>
      </c>
      <c r="D729" s="254">
        <v>81.95</v>
      </c>
      <c r="E729" s="254" t="s">
        <v>27886</v>
      </c>
      <c r="ALW729" s="12"/>
      <c r="ALX729" s="12"/>
      <c r="ALY729" s="12"/>
    </row>
    <row r="730" spans="1:1013" ht="13.5">
      <c r="A730" s="180">
        <v>94341</v>
      </c>
      <c r="B730" s="180" t="s">
        <v>25112</v>
      </c>
      <c r="C730" s="180" t="s">
        <v>7</v>
      </c>
      <c r="D730" s="254">
        <v>75.47</v>
      </c>
      <c r="E730" s="254" t="s">
        <v>27887</v>
      </c>
      <c r="ALW730" s="12"/>
      <c r="ALX730" s="12"/>
      <c r="ALY730" s="12"/>
    </row>
    <row r="731" spans="1:1013" ht="13.5">
      <c r="A731" s="180">
        <v>104742</v>
      </c>
      <c r="B731" s="180" t="s">
        <v>25131</v>
      </c>
      <c r="C731" s="180" t="s">
        <v>4</v>
      </c>
      <c r="D731" s="254">
        <v>8.76</v>
      </c>
      <c r="E731" s="254" t="s">
        <v>27888</v>
      </c>
      <c r="ALW731" s="12"/>
      <c r="ALX731" s="12"/>
      <c r="ALY731" s="12"/>
    </row>
    <row r="732" spans="1:1013" ht="13.5">
      <c r="A732" s="180">
        <v>93382</v>
      </c>
      <c r="B732" s="180" t="s">
        <v>25118</v>
      </c>
      <c r="C732" s="180" t="s">
        <v>7</v>
      </c>
      <c r="D732" s="254">
        <v>31.18</v>
      </c>
      <c r="E732" s="254" t="s">
        <v>25336</v>
      </c>
      <c r="ALW732" s="12"/>
      <c r="ALX732" s="12"/>
      <c r="ALY732" s="12"/>
    </row>
    <row r="733" spans="1:1013" ht="13.5">
      <c r="A733" s="180">
        <v>104737</v>
      </c>
      <c r="B733" s="180" t="s">
        <v>25125</v>
      </c>
      <c r="C733" s="180" t="s">
        <v>7</v>
      </c>
      <c r="D733" s="254">
        <v>24.97</v>
      </c>
      <c r="E733" s="254" t="s">
        <v>27889</v>
      </c>
      <c r="ALW733" s="12"/>
      <c r="ALX733" s="12"/>
      <c r="ALY733" s="12"/>
    </row>
    <row r="734" spans="1:1013" ht="13.5">
      <c r="A734" s="180">
        <v>93369</v>
      </c>
      <c r="B734" s="180" t="s">
        <v>33113</v>
      </c>
      <c r="C734" s="180" t="s">
        <v>7</v>
      </c>
      <c r="D734" s="254">
        <v>19.36</v>
      </c>
      <c r="E734" s="254" t="s">
        <v>27884</v>
      </c>
      <c r="ALW734" s="12"/>
      <c r="ALX734" s="12"/>
      <c r="ALY734" s="12"/>
    </row>
    <row r="735" spans="1:1013" ht="13.5">
      <c r="A735" s="180">
        <v>93373</v>
      </c>
      <c r="B735" s="180" t="s">
        <v>33114</v>
      </c>
      <c r="C735" s="180" t="s">
        <v>7</v>
      </c>
      <c r="D735" s="254">
        <v>16.09</v>
      </c>
      <c r="E735" s="254" t="s">
        <v>27890</v>
      </c>
      <c r="ALW735" s="12"/>
      <c r="ALX735" s="12"/>
      <c r="ALY735" s="12"/>
    </row>
    <row r="736" spans="1:1013" ht="13.5">
      <c r="A736" s="180">
        <v>93368</v>
      </c>
      <c r="B736" s="180" t="s">
        <v>25116</v>
      </c>
      <c r="C736" s="180" t="s">
        <v>7</v>
      </c>
      <c r="D736" s="254">
        <v>23.39</v>
      </c>
      <c r="E736" s="254" t="s">
        <v>24777</v>
      </c>
      <c r="ALW736" s="12"/>
      <c r="ALX736" s="12"/>
      <c r="ALY736" s="12"/>
    </row>
    <row r="737" spans="1:1013" ht="13.5">
      <c r="A737" s="180">
        <v>104729</v>
      </c>
      <c r="B737" s="180" t="s">
        <v>25120</v>
      </c>
      <c r="C737" s="180" t="s">
        <v>7</v>
      </c>
      <c r="D737" s="254">
        <v>18.07</v>
      </c>
      <c r="E737" s="254" t="s">
        <v>24709</v>
      </c>
      <c r="ALW737" s="12"/>
      <c r="ALX737" s="12"/>
      <c r="ALY737" s="12"/>
    </row>
    <row r="738" spans="1:1013" ht="13.5">
      <c r="A738" s="180">
        <v>93372</v>
      </c>
      <c r="B738" s="180" t="s">
        <v>25117</v>
      </c>
      <c r="C738" s="180" t="s">
        <v>7</v>
      </c>
      <c r="D738" s="254">
        <v>18.64</v>
      </c>
      <c r="E738" s="254" t="s">
        <v>27891</v>
      </c>
      <c r="ALW738" s="12"/>
      <c r="ALX738" s="12"/>
      <c r="ALY738" s="12"/>
    </row>
    <row r="739" spans="1:1013" ht="13.5">
      <c r="A739" s="180">
        <v>104731</v>
      </c>
      <c r="B739" s="180" t="s">
        <v>25122</v>
      </c>
      <c r="C739" s="180" t="s">
        <v>7</v>
      </c>
      <c r="D739" s="254">
        <v>13.37</v>
      </c>
      <c r="E739" s="254" t="s">
        <v>27892</v>
      </c>
      <c r="ALW739" s="12"/>
      <c r="ALX739" s="12"/>
      <c r="ALY739" s="12"/>
    </row>
    <row r="740" spans="1:1013" ht="13.5">
      <c r="A740" s="180">
        <v>93367</v>
      </c>
      <c r="B740" s="180" t="s">
        <v>25115</v>
      </c>
      <c r="C740" s="180" t="s">
        <v>7</v>
      </c>
      <c r="D740" s="254">
        <v>26.63</v>
      </c>
      <c r="E740" s="254" t="s">
        <v>27893</v>
      </c>
      <c r="ALW740" s="12"/>
      <c r="ALX740" s="12"/>
      <c r="ALY740" s="12"/>
    </row>
    <row r="741" spans="1:1013" ht="13.5">
      <c r="A741" s="180">
        <v>104728</v>
      </c>
      <c r="B741" s="180" t="s">
        <v>25119</v>
      </c>
      <c r="C741" s="180" t="s">
        <v>7</v>
      </c>
      <c r="D741" s="254">
        <v>21.24</v>
      </c>
      <c r="E741" s="254" t="s">
        <v>27894</v>
      </c>
      <c r="ALW741" s="12"/>
      <c r="ALX741" s="12"/>
      <c r="ALY741" s="12"/>
    </row>
    <row r="742" spans="1:1013" ht="13.5">
      <c r="A742" s="180">
        <v>104730</v>
      </c>
      <c r="B742" s="180" t="s">
        <v>25121</v>
      </c>
      <c r="C742" s="180" t="s">
        <v>7</v>
      </c>
      <c r="D742" s="254">
        <v>14.08</v>
      </c>
      <c r="E742" s="254" t="s">
        <v>27895</v>
      </c>
      <c r="ALW742" s="12"/>
      <c r="ALX742" s="12"/>
      <c r="ALY742" s="12"/>
    </row>
    <row r="743" spans="1:1013" ht="13.5">
      <c r="A743" s="180">
        <v>104732</v>
      </c>
      <c r="B743" s="180" t="s">
        <v>25123</v>
      </c>
      <c r="C743" s="180" t="s">
        <v>7</v>
      </c>
      <c r="D743" s="254">
        <v>10.83</v>
      </c>
      <c r="E743" s="254" t="s">
        <v>27896</v>
      </c>
      <c r="ALW743" s="12"/>
      <c r="ALX743" s="12"/>
      <c r="ALY743" s="12"/>
    </row>
    <row r="744" spans="1:1013" ht="13.5">
      <c r="A744" s="180">
        <v>104740</v>
      </c>
      <c r="B744" s="180" t="s">
        <v>25128</v>
      </c>
      <c r="C744" s="180" t="s">
        <v>7</v>
      </c>
      <c r="D744" s="254">
        <v>31.58</v>
      </c>
      <c r="E744" s="254" t="s">
        <v>25255</v>
      </c>
      <c r="ALW744" s="12"/>
      <c r="ALX744" s="12"/>
      <c r="ALY744" s="12"/>
    </row>
    <row r="745" spans="1:1013" ht="13.5">
      <c r="A745" s="180">
        <v>104741</v>
      </c>
      <c r="B745" s="180" t="s">
        <v>25130</v>
      </c>
      <c r="C745" s="180" t="s">
        <v>7</v>
      </c>
      <c r="D745" s="254">
        <v>25.38</v>
      </c>
      <c r="E745" s="254" t="s">
        <v>25555</v>
      </c>
      <c r="ALW745" s="12"/>
      <c r="ALX745" s="12"/>
      <c r="ALY745" s="12"/>
    </row>
    <row r="746" spans="1:1013" ht="13.5">
      <c r="A746" s="180">
        <v>93381</v>
      </c>
      <c r="B746" s="180" t="s">
        <v>34082</v>
      </c>
      <c r="C746" s="180" t="s">
        <v>7</v>
      </c>
      <c r="D746" s="254">
        <v>14.71</v>
      </c>
      <c r="E746" s="254" t="s">
        <v>27843</v>
      </c>
      <c r="ALW746" s="12"/>
      <c r="ALX746" s="12"/>
      <c r="ALY746" s="12"/>
    </row>
    <row r="747" spans="1:1013" ht="13.5">
      <c r="A747" s="180">
        <v>93379</v>
      </c>
      <c r="B747" s="180" t="s">
        <v>34083</v>
      </c>
      <c r="C747" s="180" t="s">
        <v>7</v>
      </c>
      <c r="D747" s="254">
        <v>21.19</v>
      </c>
      <c r="E747" s="254" t="s">
        <v>24463</v>
      </c>
      <c r="ALW747" s="12"/>
      <c r="ALX747" s="12"/>
      <c r="ALY747" s="12"/>
    </row>
    <row r="748" spans="1:1013" ht="13.5">
      <c r="A748" s="180">
        <v>93380</v>
      </c>
      <c r="B748" s="180" t="s">
        <v>34084</v>
      </c>
      <c r="C748" s="180" t="s">
        <v>7</v>
      </c>
      <c r="D748" s="254">
        <v>18.04</v>
      </c>
      <c r="E748" s="254" t="s">
        <v>25072</v>
      </c>
      <c r="ALW748" s="12"/>
      <c r="ALX748" s="12"/>
      <c r="ALY748" s="12"/>
    </row>
    <row r="749" spans="1:1013" ht="13.5">
      <c r="A749" s="180">
        <v>93378</v>
      </c>
      <c r="B749" s="180" t="s">
        <v>34085</v>
      </c>
      <c r="C749" s="180" t="s">
        <v>7</v>
      </c>
      <c r="D749" s="254">
        <v>27.46</v>
      </c>
      <c r="E749" s="254" t="s">
        <v>27897</v>
      </c>
      <c r="ALW749" s="12"/>
      <c r="ALX749" s="12"/>
      <c r="ALY749" s="12"/>
    </row>
    <row r="750" spans="1:1013" ht="13.5">
      <c r="A750" s="180">
        <v>104733</v>
      </c>
      <c r="B750" s="180" t="s">
        <v>34086</v>
      </c>
      <c r="C750" s="180" t="s">
        <v>7</v>
      </c>
      <c r="D750" s="254">
        <v>21.26</v>
      </c>
      <c r="E750" s="254" t="s">
        <v>27898</v>
      </c>
      <c r="ALW750" s="12"/>
      <c r="ALX750" s="12"/>
      <c r="ALY750" s="12"/>
    </row>
    <row r="751" spans="1:1013" ht="13.5">
      <c r="A751" s="180">
        <v>104735</v>
      </c>
      <c r="B751" s="180" t="s">
        <v>34087</v>
      </c>
      <c r="C751" s="180" t="s">
        <v>7</v>
      </c>
      <c r="D751" s="254">
        <v>12.55</v>
      </c>
      <c r="E751" s="254" t="s">
        <v>25414</v>
      </c>
      <c r="ALW751" s="12"/>
      <c r="ALX751" s="12"/>
      <c r="ALY751" s="12"/>
    </row>
    <row r="752" spans="1:1013" ht="13.5">
      <c r="A752" s="180">
        <v>104734</v>
      </c>
      <c r="B752" s="180" t="s">
        <v>34088</v>
      </c>
      <c r="C752" s="180" t="s">
        <v>7</v>
      </c>
      <c r="D752" s="254">
        <v>15.41</v>
      </c>
      <c r="E752" s="254" t="s">
        <v>27882</v>
      </c>
      <c r="ALW752" s="12"/>
      <c r="ALX752" s="12"/>
      <c r="ALY752" s="12"/>
    </row>
    <row r="753" spans="1:1013" ht="13.5">
      <c r="A753" s="180">
        <v>104736</v>
      </c>
      <c r="B753" s="180" t="s">
        <v>34089</v>
      </c>
      <c r="C753" s="180" t="s">
        <v>7</v>
      </c>
      <c r="D753" s="254">
        <v>9.39</v>
      </c>
      <c r="E753" s="254" t="s">
        <v>27899</v>
      </c>
      <c r="ALW753" s="12"/>
      <c r="ALX753" s="12"/>
      <c r="ALY753" s="12"/>
    </row>
    <row r="754" spans="1:1013" ht="13.5">
      <c r="A754" s="180">
        <v>105732</v>
      </c>
      <c r="B754" s="180" t="s">
        <v>34090</v>
      </c>
      <c r="C754" s="180" t="s">
        <v>7</v>
      </c>
      <c r="D754" s="254">
        <v>295.54000000000002</v>
      </c>
      <c r="E754" s="254" t="s">
        <v>27900</v>
      </c>
      <c r="ALW754" s="12"/>
      <c r="ALX754" s="12"/>
      <c r="ALY754" s="12"/>
    </row>
    <row r="755" spans="1:1013" ht="13.5">
      <c r="A755" s="180">
        <v>96397</v>
      </c>
      <c r="B755" s="180" t="s">
        <v>34091</v>
      </c>
      <c r="C755" s="180" t="s">
        <v>7</v>
      </c>
      <c r="D755" s="254">
        <v>290.8</v>
      </c>
      <c r="E755" s="254" t="s">
        <v>27901</v>
      </c>
      <c r="ALW755" s="12"/>
      <c r="ALX755" s="12"/>
      <c r="ALY755" s="12"/>
    </row>
    <row r="756" spans="1:1013" ht="13.5">
      <c r="A756" s="180">
        <v>105735</v>
      </c>
      <c r="B756" s="180" t="s">
        <v>34092</v>
      </c>
      <c r="C756" s="180" t="s">
        <v>7</v>
      </c>
      <c r="D756" s="254">
        <v>288.43</v>
      </c>
      <c r="E756" s="254" t="s">
        <v>24589</v>
      </c>
      <c r="ALW756" s="12"/>
      <c r="ALX756" s="12"/>
      <c r="ALY756" s="12"/>
    </row>
    <row r="757" spans="1:1013" ht="13.5">
      <c r="A757" s="180">
        <v>105727</v>
      </c>
      <c r="B757" s="180" t="s">
        <v>34093</v>
      </c>
      <c r="C757" s="180" t="s">
        <v>7</v>
      </c>
      <c r="D757" s="254">
        <v>240.56</v>
      </c>
      <c r="E757" s="254" t="s">
        <v>27902</v>
      </c>
      <c r="ALW757" s="12"/>
      <c r="ALX757" s="12"/>
      <c r="ALY757" s="12"/>
    </row>
    <row r="758" spans="1:1013" ht="13.5">
      <c r="A758" s="180">
        <v>96396</v>
      </c>
      <c r="B758" s="180" t="s">
        <v>34094</v>
      </c>
      <c r="C758" s="180" t="s">
        <v>7</v>
      </c>
      <c r="D758" s="254">
        <v>236.9</v>
      </c>
      <c r="E758" s="254" t="s">
        <v>27903</v>
      </c>
      <c r="ALW758" s="12"/>
      <c r="ALX758" s="12"/>
      <c r="ALY758" s="12"/>
    </row>
    <row r="759" spans="1:1013" ht="13.5">
      <c r="A759" s="180">
        <v>105730</v>
      </c>
      <c r="B759" s="180" t="s">
        <v>34095</v>
      </c>
      <c r="C759" s="180" t="s">
        <v>7</v>
      </c>
      <c r="D759" s="254">
        <v>235.07</v>
      </c>
      <c r="E759" s="254" t="s">
        <v>27904</v>
      </c>
      <c r="ALW759" s="12"/>
      <c r="ALX759" s="12"/>
      <c r="ALY759" s="12"/>
    </row>
    <row r="760" spans="1:1013" ht="13.5">
      <c r="A760" s="180">
        <v>105737</v>
      </c>
      <c r="B760" s="180" t="s">
        <v>34096</v>
      </c>
      <c r="C760" s="180" t="s">
        <v>7</v>
      </c>
      <c r="D760" s="254">
        <v>366.84</v>
      </c>
      <c r="E760" s="254" t="s">
        <v>27905</v>
      </c>
      <c r="ALW760" s="12"/>
      <c r="ALX760" s="12"/>
      <c r="ALY760" s="12"/>
    </row>
    <row r="761" spans="1:1013" ht="13.5">
      <c r="A761" s="180">
        <v>96398</v>
      </c>
      <c r="B761" s="180" t="s">
        <v>34097</v>
      </c>
      <c r="C761" s="180" t="s">
        <v>7</v>
      </c>
      <c r="D761" s="254">
        <v>363.28</v>
      </c>
      <c r="E761" s="254" t="s">
        <v>27906</v>
      </c>
      <c r="ALW761" s="12"/>
      <c r="ALX761" s="12"/>
      <c r="ALY761" s="12"/>
    </row>
    <row r="762" spans="1:1013" ht="13.5">
      <c r="A762" s="180">
        <v>105740</v>
      </c>
      <c r="B762" s="180" t="s">
        <v>34098</v>
      </c>
      <c r="C762" s="180" t="s">
        <v>7</v>
      </c>
      <c r="D762" s="254">
        <v>361.4</v>
      </c>
      <c r="E762" s="254" t="s">
        <v>24567</v>
      </c>
      <c r="ALW762" s="12"/>
      <c r="ALX762" s="12"/>
      <c r="ALY762" s="12"/>
    </row>
    <row r="763" spans="1:1013" ht="13.5">
      <c r="A763" s="180">
        <v>105749</v>
      </c>
      <c r="B763" s="180" t="s">
        <v>34099</v>
      </c>
      <c r="C763" s="180" t="s">
        <v>7</v>
      </c>
      <c r="D763" s="254">
        <v>216.6</v>
      </c>
      <c r="E763" s="254" t="s">
        <v>25369</v>
      </c>
      <c r="ALW763" s="12"/>
      <c r="ALX763" s="12"/>
      <c r="ALY763" s="12"/>
    </row>
    <row r="764" spans="1:1013" ht="13.5">
      <c r="A764" s="180">
        <v>96400</v>
      </c>
      <c r="B764" s="180" t="s">
        <v>34100</v>
      </c>
      <c r="C764" s="180" t="s">
        <v>7</v>
      </c>
      <c r="D764" s="254">
        <v>214.62</v>
      </c>
      <c r="E764" s="254" t="s">
        <v>25563</v>
      </c>
      <c r="ALW764" s="12"/>
      <c r="ALX764" s="12"/>
      <c r="ALY764" s="12"/>
    </row>
    <row r="765" spans="1:1013" ht="13.5">
      <c r="A765" s="180">
        <v>105752</v>
      </c>
      <c r="B765" s="180" t="s">
        <v>34101</v>
      </c>
      <c r="C765" s="180" t="s">
        <v>7</v>
      </c>
      <c r="D765" s="254">
        <v>212.88</v>
      </c>
      <c r="E765" s="254" t="s">
        <v>27907</v>
      </c>
      <c r="ALW765" s="12"/>
      <c r="ALX765" s="12"/>
      <c r="ALY765" s="12"/>
    </row>
    <row r="766" spans="1:1013" ht="13.5">
      <c r="A766" s="180">
        <v>105754</v>
      </c>
      <c r="B766" s="180" t="s">
        <v>34102</v>
      </c>
      <c r="C766" s="180" t="s">
        <v>7</v>
      </c>
      <c r="D766" s="254">
        <v>211.24</v>
      </c>
      <c r="E766" s="254" t="s">
        <v>24613</v>
      </c>
      <c r="ALW766" s="12"/>
      <c r="ALX766" s="12"/>
      <c r="ALY766" s="12"/>
    </row>
    <row r="767" spans="1:1013" ht="13.5">
      <c r="A767" s="180">
        <v>105742</v>
      </c>
      <c r="B767" s="180" t="s">
        <v>34103</v>
      </c>
      <c r="C767" s="180" t="s">
        <v>7</v>
      </c>
      <c r="D767" s="254">
        <v>166.12</v>
      </c>
      <c r="E767" s="254" t="s">
        <v>25635</v>
      </c>
      <c r="ALW767" s="12"/>
      <c r="ALX767" s="12"/>
      <c r="ALY767" s="12"/>
    </row>
    <row r="768" spans="1:1013" ht="13.5">
      <c r="A768" s="180">
        <v>96399</v>
      </c>
      <c r="B768" s="180" t="s">
        <v>34104</v>
      </c>
      <c r="C768" s="180" t="s">
        <v>7</v>
      </c>
      <c r="D768" s="254">
        <v>164.35</v>
      </c>
      <c r="E768" s="254" t="s">
        <v>27908</v>
      </c>
      <c r="ALW768" s="12"/>
      <c r="ALX768" s="12"/>
      <c r="ALY768" s="12"/>
    </row>
    <row r="769" spans="1:1013" ht="13.5">
      <c r="A769" s="180">
        <v>105745</v>
      </c>
      <c r="B769" s="180" t="s">
        <v>34105</v>
      </c>
      <c r="C769" s="180" t="s">
        <v>7</v>
      </c>
      <c r="D769" s="254">
        <v>162.58000000000001</v>
      </c>
      <c r="E769" s="254" t="s">
        <v>24533</v>
      </c>
      <c r="ALW769" s="12"/>
      <c r="ALX769" s="12"/>
      <c r="ALY769" s="12"/>
    </row>
    <row r="770" spans="1:1013" ht="13.5">
      <c r="A770" s="180">
        <v>105747</v>
      </c>
      <c r="B770" s="180" t="s">
        <v>34106</v>
      </c>
      <c r="C770" s="180" t="s">
        <v>7</v>
      </c>
      <c r="D770" s="254">
        <v>160.80000000000001</v>
      </c>
      <c r="E770" s="254" t="s">
        <v>24607</v>
      </c>
      <c r="ALW770" s="12"/>
      <c r="ALX770" s="12"/>
      <c r="ALY770" s="12"/>
    </row>
    <row r="771" spans="1:1013" ht="13.5">
      <c r="A771" s="180">
        <v>105657</v>
      </c>
      <c r="B771" s="180" t="s">
        <v>34107</v>
      </c>
      <c r="C771" s="180" t="s">
        <v>7</v>
      </c>
      <c r="D771" s="254">
        <v>205.07</v>
      </c>
      <c r="E771" s="254" t="s">
        <v>25254</v>
      </c>
      <c r="ALW771" s="12"/>
      <c r="ALX771" s="12"/>
      <c r="ALY771" s="12"/>
    </row>
    <row r="772" spans="1:1013" ht="13.5">
      <c r="A772" s="180">
        <v>100566</v>
      </c>
      <c r="B772" s="180" t="s">
        <v>34108</v>
      </c>
      <c r="C772" s="180" t="s">
        <v>7</v>
      </c>
      <c r="D772" s="254">
        <v>197.36</v>
      </c>
      <c r="E772" s="254" t="s">
        <v>25380</v>
      </c>
      <c r="ALW772" s="12"/>
      <c r="ALX772" s="12"/>
      <c r="ALY772" s="12"/>
    </row>
    <row r="773" spans="1:1013" ht="13.5">
      <c r="A773" s="180">
        <v>105666</v>
      </c>
      <c r="B773" s="180" t="s">
        <v>34109</v>
      </c>
      <c r="C773" s="180" t="s">
        <v>7</v>
      </c>
      <c r="D773" s="254">
        <v>193.53</v>
      </c>
      <c r="E773" s="254" t="s">
        <v>27909</v>
      </c>
      <c r="ALW773" s="12"/>
      <c r="ALX773" s="12"/>
      <c r="ALY773" s="12"/>
    </row>
    <row r="774" spans="1:1013" ht="13.5">
      <c r="A774" s="180">
        <v>105639</v>
      </c>
      <c r="B774" s="180" t="s">
        <v>34110</v>
      </c>
      <c r="C774" s="180" t="s">
        <v>7</v>
      </c>
      <c r="D774" s="254">
        <v>0</v>
      </c>
      <c r="E774" s="254" t="s">
        <v>24554</v>
      </c>
      <c r="ALW774" s="12"/>
      <c r="ALX774" s="12"/>
      <c r="ALY774" s="12"/>
    </row>
    <row r="775" spans="1:1013" ht="13.5">
      <c r="A775" s="180">
        <v>105645</v>
      </c>
      <c r="B775" s="180" t="s">
        <v>34111</v>
      </c>
      <c r="C775" s="180" t="s">
        <v>7</v>
      </c>
      <c r="D775" s="254">
        <v>0</v>
      </c>
      <c r="E775" s="254" t="s">
        <v>24561</v>
      </c>
      <c r="ALW775" s="12"/>
      <c r="ALX775" s="12"/>
      <c r="ALY775" s="12"/>
    </row>
    <row r="776" spans="1:1013" ht="13.5">
      <c r="A776" s="180">
        <v>105651</v>
      </c>
      <c r="B776" s="180" t="s">
        <v>34112</v>
      </c>
      <c r="C776" s="180" t="s">
        <v>7</v>
      </c>
      <c r="D776" s="254">
        <v>0</v>
      </c>
      <c r="E776" s="254" t="s">
        <v>25066</v>
      </c>
      <c r="ALW776" s="12"/>
      <c r="ALX776" s="12"/>
      <c r="ALY776" s="12"/>
    </row>
    <row r="777" spans="1:1013" ht="13.5">
      <c r="A777" s="180">
        <v>105658</v>
      </c>
      <c r="B777" s="180" t="s">
        <v>34113</v>
      </c>
      <c r="C777" s="180" t="s">
        <v>7</v>
      </c>
      <c r="D777" s="254">
        <v>230.67</v>
      </c>
      <c r="E777" s="254" t="s">
        <v>27910</v>
      </c>
      <c r="ALW777" s="12"/>
      <c r="ALX777" s="12"/>
      <c r="ALY777" s="12"/>
    </row>
    <row r="778" spans="1:1013" ht="13.5">
      <c r="A778" s="180">
        <v>100567</v>
      </c>
      <c r="B778" s="180" t="s">
        <v>34114</v>
      </c>
      <c r="C778" s="180" t="s">
        <v>7</v>
      </c>
      <c r="D778" s="254">
        <v>222.96</v>
      </c>
      <c r="E778" s="254" t="s">
        <v>24767</v>
      </c>
      <c r="ALW778" s="12"/>
      <c r="ALX778" s="12"/>
      <c r="ALY778" s="12"/>
    </row>
    <row r="779" spans="1:1013" ht="13.5">
      <c r="A779" s="180">
        <v>105667</v>
      </c>
      <c r="B779" s="180" t="s">
        <v>34115</v>
      </c>
      <c r="C779" s="180" t="s">
        <v>7</v>
      </c>
      <c r="D779" s="254">
        <v>219.13</v>
      </c>
      <c r="E779" s="254" t="s">
        <v>27911</v>
      </c>
      <c r="ALW779" s="12"/>
      <c r="ALX779" s="12"/>
      <c r="ALY779" s="12"/>
    </row>
    <row r="780" spans="1:1013" ht="13.5">
      <c r="A780" s="180">
        <v>105640</v>
      </c>
      <c r="B780" s="180" t="s">
        <v>34116</v>
      </c>
      <c r="C780" s="180" t="s">
        <v>7</v>
      </c>
      <c r="D780" s="254">
        <v>0</v>
      </c>
      <c r="E780" s="254" t="s">
        <v>24601</v>
      </c>
      <c r="ALW780" s="12"/>
      <c r="ALX780" s="12"/>
      <c r="ALY780" s="12"/>
    </row>
    <row r="781" spans="1:1013" ht="13.5">
      <c r="A781" s="180">
        <v>105646</v>
      </c>
      <c r="B781" s="180" t="s">
        <v>34117</v>
      </c>
      <c r="C781" s="180" t="s">
        <v>7</v>
      </c>
      <c r="D781" s="254">
        <v>0</v>
      </c>
      <c r="E781" s="254" t="s">
        <v>24944</v>
      </c>
      <c r="ALW781" s="12"/>
      <c r="ALX781" s="12"/>
      <c r="ALY781" s="12"/>
    </row>
    <row r="782" spans="1:1013" ht="13.5">
      <c r="A782" s="180">
        <v>105652</v>
      </c>
      <c r="B782" s="180" t="s">
        <v>34118</v>
      </c>
      <c r="C782" s="180" t="s">
        <v>7</v>
      </c>
      <c r="D782" s="254">
        <v>0</v>
      </c>
      <c r="E782" s="254" t="s">
        <v>24761</v>
      </c>
      <c r="ALW782" s="12"/>
      <c r="ALX782" s="12"/>
      <c r="ALY782" s="12"/>
    </row>
    <row r="783" spans="1:1013" ht="13.5">
      <c r="A783" s="180">
        <v>105659</v>
      </c>
      <c r="B783" s="180" t="s">
        <v>34119</v>
      </c>
      <c r="C783" s="180" t="s">
        <v>7</v>
      </c>
      <c r="D783" s="254">
        <v>255.9</v>
      </c>
      <c r="E783" s="254" t="s">
        <v>27912</v>
      </c>
      <c r="ALW783" s="12"/>
      <c r="ALX783" s="12"/>
      <c r="ALY783" s="12"/>
    </row>
    <row r="784" spans="1:1013" ht="13.5">
      <c r="A784" s="180">
        <v>100568</v>
      </c>
      <c r="B784" s="180" t="s">
        <v>34120</v>
      </c>
      <c r="C784" s="180" t="s">
        <v>7</v>
      </c>
      <c r="D784" s="254">
        <v>248.19</v>
      </c>
      <c r="E784" s="254" t="s">
        <v>24601</v>
      </c>
      <c r="ALW784" s="12"/>
      <c r="ALX784" s="12"/>
      <c r="ALY784" s="12"/>
    </row>
    <row r="785" spans="1:1013" ht="13.5">
      <c r="A785" s="180">
        <v>105668</v>
      </c>
      <c r="B785" s="180" t="s">
        <v>34121</v>
      </c>
      <c r="C785" s="180" t="s">
        <v>7</v>
      </c>
      <c r="D785" s="254">
        <v>244.36</v>
      </c>
      <c r="E785" s="254" t="s">
        <v>27913</v>
      </c>
      <c r="ALW785" s="12"/>
      <c r="ALX785" s="12"/>
      <c r="ALY785" s="12"/>
    </row>
    <row r="786" spans="1:1013" ht="13.5">
      <c r="A786" s="180">
        <v>105641</v>
      </c>
      <c r="B786" s="180" t="s">
        <v>34122</v>
      </c>
      <c r="C786" s="180" t="s">
        <v>7</v>
      </c>
      <c r="D786" s="254">
        <v>0</v>
      </c>
      <c r="E786" s="254" t="s">
        <v>24500</v>
      </c>
      <c r="ALW786" s="12"/>
      <c r="ALX786" s="12"/>
      <c r="ALY786" s="12"/>
    </row>
    <row r="787" spans="1:1013" ht="13.5">
      <c r="A787" s="180">
        <v>105647</v>
      </c>
      <c r="B787" s="180" t="s">
        <v>34123</v>
      </c>
      <c r="C787" s="180" t="s">
        <v>7</v>
      </c>
      <c r="D787" s="254">
        <v>0</v>
      </c>
      <c r="E787" s="254" t="s">
        <v>24710</v>
      </c>
      <c r="ALW787" s="12"/>
      <c r="ALX787" s="12"/>
      <c r="ALY787" s="12"/>
    </row>
    <row r="788" spans="1:1013" ht="13.5">
      <c r="A788" s="180">
        <v>105653</v>
      </c>
      <c r="B788" s="180" t="s">
        <v>34124</v>
      </c>
      <c r="C788" s="180" t="s">
        <v>7</v>
      </c>
      <c r="D788" s="254">
        <v>0</v>
      </c>
      <c r="E788" s="254" t="s">
        <v>24566</v>
      </c>
      <c r="ALW788" s="12"/>
      <c r="ALX788" s="12"/>
      <c r="ALY788" s="12"/>
    </row>
    <row r="789" spans="1:1013" ht="13.5">
      <c r="A789" s="180">
        <v>105710</v>
      </c>
      <c r="B789" s="180" t="s">
        <v>34125</v>
      </c>
      <c r="C789" s="180" t="s">
        <v>7</v>
      </c>
      <c r="D789" s="254">
        <v>150.29</v>
      </c>
      <c r="E789" s="254" t="s">
        <v>27767</v>
      </c>
      <c r="ALW789" s="12"/>
      <c r="ALX789" s="12"/>
      <c r="ALY789" s="12"/>
    </row>
    <row r="790" spans="1:1013" ht="13.5">
      <c r="A790" s="180">
        <v>100564</v>
      </c>
      <c r="B790" s="180" t="s">
        <v>34126</v>
      </c>
      <c r="C790" s="180" t="s">
        <v>7</v>
      </c>
      <c r="D790" s="254">
        <v>142.58000000000001</v>
      </c>
      <c r="E790" s="254" t="s">
        <v>25254</v>
      </c>
      <c r="ALW790" s="12"/>
      <c r="ALX790" s="12"/>
      <c r="ALY790" s="12"/>
    </row>
    <row r="791" spans="1:1013" ht="13.5">
      <c r="A791" s="180">
        <v>105711</v>
      </c>
      <c r="B791" s="180" t="s">
        <v>34127</v>
      </c>
      <c r="C791" s="180" t="s">
        <v>7</v>
      </c>
      <c r="D791" s="254">
        <v>138.75</v>
      </c>
      <c r="E791" s="254" t="s">
        <v>27914</v>
      </c>
      <c r="ALW791" s="12"/>
      <c r="ALX791" s="12"/>
      <c r="ALY791" s="12"/>
    </row>
    <row r="792" spans="1:1013" ht="13.5">
      <c r="A792" s="180">
        <v>105705</v>
      </c>
      <c r="B792" s="180" t="s">
        <v>34128</v>
      </c>
      <c r="C792" s="180" t="s">
        <v>7</v>
      </c>
      <c r="D792" s="254">
        <v>0</v>
      </c>
      <c r="E792" s="254" t="s">
        <v>24623</v>
      </c>
      <c r="ALW792" s="12"/>
      <c r="ALX792" s="12"/>
      <c r="ALY792" s="12"/>
    </row>
    <row r="793" spans="1:1013" ht="13.5">
      <c r="A793" s="180">
        <v>105706</v>
      </c>
      <c r="B793" s="180" t="s">
        <v>34129</v>
      </c>
      <c r="C793" s="180" t="s">
        <v>7</v>
      </c>
      <c r="D793" s="254">
        <v>0</v>
      </c>
      <c r="E793" s="254" t="s">
        <v>27915</v>
      </c>
      <c r="ALW793" s="12"/>
      <c r="ALX793" s="12"/>
      <c r="ALY793" s="12"/>
    </row>
    <row r="794" spans="1:1013" ht="13.5">
      <c r="A794" s="180">
        <v>105708</v>
      </c>
      <c r="B794" s="180" t="s">
        <v>34130</v>
      </c>
      <c r="C794" s="180" t="s">
        <v>7</v>
      </c>
      <c r="D794" s="254">
        <v>0</v>
      </c>
      <c r="E794" s="254" t="s">
        <v>27916</v>
      </c>
      <c r="ALW794" s="12"/>
      <c r="ALX794" s="12"/>
      <c r="ALY794" s="12"/>
    </row>
    <row r="795" spans="1:1013" ht="13.5">
      <c r="A795" s="180">
        <v>105690</v>
      </c>
      <c r="B795" s="180" t="s">
        <v>34131</v>
      </c>
      <c r="C795" s="180" t="s">
        <v>7</v>
      </c>
      <c r="D795" s="254">
        <v>186.42</v>
      </c>
      <c r="E795" s="254" t="s">
        <v>27917</v>
      </c>
      <c r="ALW795" s="12"/>
      <c r="ALX795" s="12"/>
      <c r="ALY795" s="12"/>
    </row>
    <row r="796" spans="1:1013" ht="13.5">
      <c r="A796" s="180">
        <v>100569</v>
      </c>
      <c r="B796" s="180" t="s">
        <v>34132</v>
      </c>
      <c r="C796" s="180" t="s">
        <v>7</v>
      </c>
      <c r="D796" s="254">
        <v>178.71</v>
      </c>
      <c r="E796" s="254" t="s">
        <v>27918</v>
      </c>
      <c r="ALW796" s="12"/>
      <c r="ALX796" s="12"/>
      <c r="ALY796" s="12"/>
    </row>
    <row r="797" spans="1:1013" ht="13.5">
      <c r="A797" s="180">
        <v>105699</v>
      </c>
      <c r="B797" s="180" t="s">
        <v>34133</v>
      </c>
      <c r="C797" s="180" t="s">
        <v>7</v>
      </c>
      <c r="D797" s="254">
        <v>174.88</v>
      </c>
      <c r="E797" s="254" t="s">
        <v>24473</v>
      </c>
      <c r="ALW797" s="12"/>
      <c r="ALX797" s="12"/>
      <c r="ALY797" s="12"/>
    </row>
    <row r="798" spans="1:1013" ht="13.5">
      <c r="A798" s="180">
        <v>105672</v>
      </c>
      <c r="B798" s="180" t="s">
        <v>34134</v>
      </c>
      <c r="C798" s="180" t="s">
        <v>7</v>
      </c>
      <c r="D798" s="254">
        <v>0</v>
      </c>
      <c r="E798" s="254" t="s">
        <v>27385</v>
      </c>
      <c r="ALW798" s="12"/>
      <c r="ALX798" s="12"/>
      <c r="ALY798" s="12"/>
    </row>
    <row r="799" spans="1:1013" ht="13.5">
      <c r="A799" s="180">
        <v>105678</v>
      </c>
      <c r="B799" s="180" t="s">
        <v>34135</v>
      </c>
      <c r="C799" s="180" t="s">
        <v>7</v>
      </c>
      <c r="D799" s="254">
        <v>0</v>
      </c>
      <c r="E799" s="254" t="s">
        <v>27919</v>
      </c>
      <c r="ALW799" s="12"/>
      <c r="ALX799" s="12"/>
      <c r="ALY799" s="12"/>
    </row>
    <row r="800" spans="1:1013" ht="13.5">
      <c r="A800" s="180">
        <v>105684</v>
      </c>
      <c r="B800" s="180" t="s">
        <v>34136</v>
      </c>
      <c r="C800" s="180" t="s">
        <v>7</v>
      </c>
      <c r="D800" s="254">
        <v>0</v>
      </c>
      <c r="E800" s="254" t="s">
        <v>24624</v>
      </c>
      <c r="ALW800" s="12"/>
      <c r="ALX800" s="12"/>
      <c r="ALY800" s="12"/>
    </row>
    <row r="801" spans="1:1013" ht="13.5">
      <c r="A801" s="180">
        <v>105691</v>
      </c>
      <c r="B801" s="180" t="s">
        <v>34137</v>
      </c>
      <c r="C801" s="180" t="s">
        <v>7</v>
      </c>
      <c r="D801" s="254">
        <v>212.41</v>
      </c>
      <c r="E801" s="254" t="s">
        <v>24607</v>
      </c>
      <c r="ALW801" s="12"/>
      <c r="ALX801" s="12"/>
      <c r="ALY801" s="12"/>
    </row>
    <row r="802" spans="1:1013" ht="13.5">
      <c r="A802" s="180">
        <v>100570</v>
      </c>
      <c r="B802" s="180" t="s">
        <v>34138</v>
      </c>
      <c r="C802" s="180" t="s">
        <v>7</v>
      </c>
      <c r="D802" s="254">
        <v>204.7</v>
      </c>
      <c r="E802" s="254" t="s">
        <v>27920</v>
      </c>
      <c r="ALW802" s="12"/>
      <c r="ALX802" s="12"/>
      <c r="ALY802" s="12"/>
    </row>
    <row r="803" spans="1:1013" ht="13.5">
      <c r="A803" s="180">
        <v>105700</v>
      </c>
      <c r="B803" s="180" t="s">
        <v>34139</v>
      </c>
      <c r="C803" s="180" t="s">
        <v>7</v>
      </c>
      <c r="D803" s="254">
        <v>200.87</v>
      </c>
      <c r="E803" s="254" t="s">
        <v>27921</v>
      </c>
      <c r="ALW803" s="12"/>
      <c r="ALX803" s="12"/>
      <c r="ALY803" s="12"/>
    </row>
    <row r="804" spans="1:1013" ht="13.5">
      <c r="A804" s="180">
        <v>105673</v>
      </c>
      <c r="B804" s="180" t="s">
        <v>34140</v>
      </c>
      <c r="C804" s="180" t="s">
        <v>7</v>
      </c>
      <c r="D804" s="254">
        <v>0</v>
      </c>
      <c r="E804" s="254" t="s">
        <v>27773</v>
      </c>
      <c r="ALW804" s="12"/>
      <c r="ALX804" s="12"/>
      <c r="ALY804" s="12"/>
    </row>
    <row r="805" spans="1:1013" ht="13.5">
      <c r="A805" s="180">
        <v>105679</v>
      </c>
      <c r="B805" s="180" t="s">
        <v>34141</v>
      </c>
      <c r="C805" s="180" t="s">
        <v>7</v>
      </c>
      <c r="D805" s="254">
        <v>0</v>
      </c>
      <c r="E805" s="254" t="s">
        <v>25493</v>
      </c>
      <c r="ALW805" s="12"/>
      <c r="ALX805" s="12"/>
      <c r="ALY805" s="12"/>
    </row>
    <row r="806" spans="1:1013" ht="13.5">
      <c r="A806" s="180">
        <v>105685</v>
      </c>
      <c r="B806" s="180" t="s">
        <v>34142</v>
      </c>
      <c r="C806" s="180" t="s">
        <v>7</v>
      </c>
      <c r="D806" s="254">
        <v>0</v>
      </c>
      <c r="E806" s="254" t="s">
        <v>27922</v>
      </c>
      <c r="ALW806" s="12"/>
      <c r="ALX806" s="12"/>
      <c r="ALY806" s="12"/>
    </row>
    <row r="807" spans="1:1013" ht="13.5">
      <c r="A807" s="180">
        <v>105692</v>
      </c>
      <c r="B807" s="180" t="s">
        <v>34143</v>
      </c>
      <c r="C807" s="180" t="s">
        <v>7</v>
      </c>
      <c r="D807" s="254">
        <v>238.03</v>
      </c>
      <c r="E807" s="254" t="s">
        <v>27343</v>
      </c>
      <c r="ALW807" s="12"/>
      <c r="ALX807" s="12"/>
      <c r="ALY807" s="12"/>
    </row>
    <row r="808" spans="1:1013" ht="13.5">
      <c r="A808" s="180">
        <v>100571</v>
      </c>
      <c r="B808" s="180" t="s">
        <v>34144</v>
      </c>
      <c r="C808" s="180" t="s">
        <v>7</v>
      </c>
      <c r="D808" s="254">
        <v>230.32</v>
      </c>
      <c r="E808" s="254" t="s">
        <v>24885</v>
      </c>
      <c r="ALW808" s="12"/>
      <c r="ALX808" s="12"/>
      <c r="ALY808" s="12"/>
    </row>
    <row r="809" spans="1:1013" ht="13.5">
      <c r="A809" s="180">
        <v>105701</v>
      </c>
      <c r="B809" s="180" t="s">
        <v>34145</v>
      </c>
      <c r="C809" s="180" t="s">
        <v>7</v>
      </c>
      <c r="D809" s="254">
        <v>226.49</v>
      </c>
      <c r="E809" s="254" t="s">
        <v>27923</v>
      </c>
      <c r="ALW809" s="12"/>
      <c r="ALX809" s="12"/>
      <c r="ALY809" s="12"/>
    </row>
    <row r="810" spans="1:1013" ht="13.5">
      <c r="A810" s="180">
        <v>105674</v>
      </c>
      <c r="B810" s="180" t="s">
        <v>34146</v>
      </c>
      <c r="C810" s="180" t="s">
        <v>7</v>
      </c>
      <c r="D810" s="254">
        <v>0</v>
      </c>
      <c r="E810" s="254" t="s">
        <v>27477</v>
      </c>
      <c r="ALW810" s="12"/>
      <c r="ALX810" s="12"/>
      <c r="ALY810" s="12"/>
    </row>
    <row r="811" spans="1:1013" ht="13.5">
      <c r="A811" s="180">
        <v>105680</v>
      </c>
      <c r="B811" s="180" t="s">
        <v>34147</v>
      </c>
      <c r="C811" s="180" t="s">
        <v>7</v>
      </c>
      <c r="D811" s="254">
        <v>0</v>
      </c>
      <c r="E811" s="254" t="s">
        <v>27924</v>
      </c>
      <c r="ALW811" s="12"/>
      <c r="ALX811" s="12"/>
      <c r="ALY811" s="12"/>
    </row>
    <row r="812" spans="1:1013" ht="13.5">
      <c r="A812" s="180">
        <v>105686</v>
      </c>
      <c r="B812" s="180" t="s">
        <v>34148</v>
      </c>
      <c r="C812" s="180" t="s">
        <v>7</v>
      </c>
      <c r="D812" s="254">
        <v>0</v>
      </c>
      <c r="E812" s="254" t="s">
        <v>27925</v>
      </c>
      <c r="ALW812" s="12"/>
      <c r="ALX812" s="12"/>
      <c r="ALY812" s="12"/>
    </row>
    <row r="813" spans="1:1013" ht="13.5">
      <c r="A813" s="180">
        <v>105718</v>
      </c>
      <c r="B813" s="180" t="s">
        <v>34149</v>
      </c>
      <c r="C813" s="180" t="s">
        <v>7</v>
      </c>
      <c r="D813" s="254">
        <v>130.87</v>
      </c>
      <c r="E813" s="254" t="s">
        <v>27926</v>
      </c>
      <c r="ALW813" s="12"/>
      <c r="ALX813" s="12"/>
      <c r="ALY813" s="12"/>
    </row>
    <row r="814" spans="1:1013" ht="13.5">
      <c r="A814" s="180">
        <v>100565</v>
      </c>
      <c r="B814" s="180" t="s">
        <v>34150</v>
      </c>
      <c r="C814" s="180" t="s">
        <v>7</v>
      </c>
      <c r="D814" s="254">
        <v>123.16</v>
      </c>
      <c r="E814" s="254" t="s">
        <v>24625</v>
      </c>
      <c r="ALW814" s="12"/>
      <c r="ALX814" s="12"/>
      <c r="ALY814" s="12"/>
    </row>
    <row r="815" spans="1:1013" ht="13.5">
      <c r="A815" s="180">
        <v>105581</v>
      </c>
      <c r="B815" s="180" t="s">
        <v>34151</v>
      </c>
      <c r="C815" s="180" t="s">
        <v>7</v>
      </c>
      <c r="D815" s="254">
        <v>119.33</v>
      </c>
      <c r="E815" s="254" t="s">
        <v>25543</v>
      </c>
      <c r="ALW815" s="12"/>
      <c r="ALX815" s="12"/>
      <c r="ALY815" s="12"/>
    </row>
    <row r="816" spans="1:1013" ht="13.5">
      <c r="A816" s="180">
        <v>105713</v>
      </c>
      <c r="B816" s="180" t="s">
        <v>34152</v>
      </c>
      <c r="C816" s="180" t="s">
        <v>7</v>
      </c>
      <c r="D816" s="254">
        <v>0</v>
      </c>
      <c r="E816" s="254" t="s">
        <v>27927</v>
      </c>
      <c r="ALW816" s="12"/>
      <c r="ALX816" s="12"/>
      <c r="ALY816" s="12"/>
    </row>
    <row r="817" spans="1:1013" ht="13.5">
      <c r="A817" s="180">
        <v>105714</v>
      </c>
      <c r="B817" s="180" t="s">
        <v>34153</v>
      </c>
      <c r="C817" s="180" t="s">
        <v>7</v>
      </c>
      <c r="D817" s="254">
        <v>0</v>
      </c>
      <c r="E817" s="254" t="s">
        <v>27928</v>
      </c>
      <c r="ALW817" s="12"/>
      <c r="ALX817" s="12"/>
      <c r="ALY817" s="12"/>
    </row>
    <row r="818" spans="1:1013" ht="13.5">
      <c r="A818" s="180">
        <v>105716</v>
      </c>
      <c r="B818" s="180" t="s">
        <v>34154</v>
      </c>
      <c r="C818" s="180" t="s">
        <v>7</v>
      </c>
      <c r="D818" s="254">
        <v>0</v>
      </c>
      <c r="E818" s="254" t="s">
        <v>27929</v>
      </c>
      <c r="ALW818" s="12"/>
      <c r="ALX818" s="12"/>
      <c r="ALY818" s="12"/>
    </row>
    <row r="819" spans="1:1013" ht="13.5">
      <c r="A819" s="180">
        <v>105624</v>
      </c>
      <c r="B819" s="180" t="s">
        <v>34155</v>
      </c>
      <c r="C819" s="180" t="s">
        <v>7</v>
      </c>
      <c r="D819" s="254">
        <v>108.14</v>
      </c>
      <c r="E819" s="254" t="s">
        <v>25380</v>
      </c>
      <c r="ALW819" s="12"/>
      <c r="ALX819" s="12"/>
      <c r="ALY819" s="12"/>
    </row>
    <row r="820" spans="1:1013" ht="13.5">
      <c r="A820" s="180">
        <v>96391</v>
      </c>
      <c r="B820" s="180" t="s">
        <v>34156</v>
      </c>
      <c r="C820" s="180" t="s">
        <v>7</v>
      </c>
      <c r="D820" s="254">
        <v>101.97</v>
      </c>
      <c r="E820" s="254" t="s">
        <v>25605</v>
      </c>
      <c r="ALW820" s="12"/>
      <c r="ALX820" s="12"/>
      <c r="ALY820" s="12"/>
    </row>
    <row r="821" spans="1:1013" ht="13.5">
      <c r="A821" s="180">
        <v>105632</v>
      </c>
      <c r="B821" s="180" t="s">
        <v>34157</v>
      </c>
      <c r="C821" s="180" t="s">
        <v>7</v>
      </c>
      <c r="D821" s="254">
        <v>100.99</v>
      </c>
      <c r="E821" s="254" t="s">
        <v>27930</v>
      </c>
      <c r="ALW821" s="12"/>
      <c r="ALX821" s="12"/>
      <c r="ALY821" s="12"/>
    </row>
    <row r="822" spans="1:1013" ht="13.5">
      <c r="A822" s="180">
        <v>105601</v>
      </c>
      <c r="B822" s="180" t="s">
        <v>34158</v>
      </c>
      <c r="C822" s="180" t="s">
        <v>7</v>
      </c>
      <c r="D822" s="254">
        <v>0</v>
      </c>
      <c r="E822" s="254" t="s">
        <v>27931</v>
      </c>
      <c r="ALW822" s="12"/>
      <c r="ALX822" s="12"/>
      <c r="ALY822" s="12"/>
    </row>
    <row r="823" spans="1:1013" ht="13.5">
      <c r="A823" s="180">
        <v>105609</v>
      </c>
      <c r="B823" s="180" t="s">
        <v>34159</v>
      </c>
      <c r="C823" s="180" t="s">
        <v>7</v>
      </c>
      <c r="D823" s="254">
        <v>0</v>
      </c>
      <c r="E823" s="254" t="s">
        <v>27932</v>
      </c>
      <c r="ALW823" s="12"/>
      <c r="ALX823" s="12"/>
      <c r="ALY823" s="12"/>
    </row>
    <row r="824" spans="1:1013" ht="13.5">
      <c r="A824" s="180">
        <v>105617</v>
      </c>
      <c r="B824" s="180" t="s">
        <v>34160</v>
      </c>
      <c r="C824" s="180" t="s">
        <v>7</v>
      </c>
      <c r="D824" s="254">
        <v>0</v>
      </c>
      <c r="E824" s="254" t="s">
        <v>24566</v>
      </c>
      <c r="ALW824" s="12"/>
      <c r="ALX824" s="12"/>
      <c r="ALY824" s="12"/>
    </row>
    <row r="825" spans="1:1013" ht="13.5">
      <c r="A825" s="180">
        <v>105625</v>
      </c>
      <c r="B825" s="180" t="s">
        <v>34161</v>
      </c>
      <c r="C825" s="180" t="s">
        <v>7</v>
      </c>
      <c r="D825" s="254">
        <v>135.69999999999999</v>
      </c>
      <c r="E825" s="254" t="s">
        <v>27933</v>
      </c>
      <c r="ALW825" s="12"/>
      <c r="ALX825" s="12"/>
      <c r="ALY825" s="12"/>
    </row>
    <row r="826" spans="1:1013" ht="13.5">
      <c r="A826" s="180">
        <v>96392</v>
      </c>
      <c r="B826" s="180" t="s">
        <v>34162</v>
      </c>
      <c r="C826" s="180" t="s">
        <v>7</v>
      </c>
      <c r="D826" s="254">
        <v>129.53</v>
      </c>
      <c r="E826" s="254" t="s">
        <v>24500</v>
      </c>
      <c r="ALW826" s="12"/>
      <c r="ALX826" s="12"/>
      <c r="ALY826" s="12"/>
    </row>
    <row r="827" spans="1:1013" ht="13.5">
      <c r="A827" s="180">
        <v>105633</v>
      </c>
      <c r="B827" s="180" t="s">
        <v>34163</v>
      </c>
      <c r="C827" s="180" t="s">
        <v>7</v>
      </c>
      <c r="D827" s="254">
        <v>128.55000000000001</v>
      </c>
      <c r="E827" s="254" t="s">
        <v>25378</v>
      </c>
      <c r="ALW827" s="12"/>
      <c r="ALX827" s="12"/>
      <c r="ALY827" s="12"/>
    </row>
    <row r="828" spans="1:1013" ht="13.5">
      <c r="A828" s="180">
        <v>105602</v>
      </c>
      <c r="B828" s="180" t="s">
        <v>34164</v>
      </c>
      <c r="C828" s="180" t="s">
        <v>7</v>
      </c>
      <c r="D828" s="254">
        <v>0</v>
      </c>
      <c r="E828" s="254" t="s">
        <v>27934</v>
      </c>
      <c r="ALW828" s="12"/>
      <c r="ALX828" s="12"/>
      <c r="ALY828" s="12"/>
    </row>
    <row r="829" spans="1:1013" ht="13.5">
      <c r="A829" s="180">
        <v>105610</v>
      </c>
      <c r="B829" s="180" t="s">
        <v>34165</v>
      </c>
      <c r="C829" s="180" t="s">
        <v>7</v>
      </c>
      <c r="D829" s="254">
        <v>0</v>
      </c>
      <c r="E829" s="254" t="s">
        <v>27935</v>
      </c>
      <c r="ALW829" s="12"/>
      <c r="ALX829" s="12"/>
      <c r="ALY829" s="12"/>
    </row>
    <row r="830" spans="1:1013" ht="13.5">
      <c r="A830" s="180">
        <v>105618</v>
      </c>
      <c r="B830" s="180" t="s">
        <v>34166</v>
      </c>
      <c r="C830" s="180" t="s">
        <v>7</v>
      </c>
      <c r="D830" s="254">
        <v>0</v>
      </c>
      <c r="E830" s="254" t="s">
        <v>24631</v>
      </c>
      <c r="ALW830" s="12"/>
      <c r="ALX830" s="12"/>
      <c r="ALY830" s="12"/>
    </row>
    <row r="831" spans="1:1013" ht="13.5">
      <c r="A831" s="180">
        <v>105571</v>
      </c>
      <c r="B831" s="180" t="s">
        <v>34167</v>
      </c>
      <c r="C831" s="180" t="s">
        <v>7</v>
      </c>
      <c r="D831" s="254">
        <v>51.51</v>
      </c>
      <c r="E831" s="254" t="s">
        <v>27936</v>
      </c>
      <c r="ALW831" s="12"/>
      <c r="ALX831" s="12"/>
      <c r="ALY831" s="12"/>
    </row>
    <row r="832" spans="1:1013" ht="13.5">
      <c r="A832" s="180">
        <v>96389</v>
      </c>
      <c r="B832" s="180" t="s">
        <v>34168</v>
      </c>
      <c r="C832" s="180" t="s">
        <v>7</v>
      </c>
      <c r="D832" s="254">
        <v>45.34</v>
      </c>
      <c r="E832" s="254" t="s">
        <v>27937</v>
      </c>
      <c r="ALW832" s="12"/>
      <c r="ALX832" s="12"/>
      <c r="ALY832" s="12"/>
    </row>
    <row r="833" spans="1:1013" ht="13.5">
      <c r="A833" s="180">
        <v>105575</v>
      </c>
      <c r="B833" s="180" t="s">
        <v>34169</v>
      </c>
      <c r="C833" s="180" t="s">
        <v>7</v>
      </c>
      <c r="D833" s="254">
        <v>44.36</v>
      </c>
      <c r="E833" s="254" t="s">
        <v>27938</v>
      </c>
      <c r="ALW833" s="12"/>
      <c r="ALX833" s="12"/>
      <c r="ALY833" s="12"/>
    </row>
    <row r="834" spans="1:1013" ht="13.5">
      <c r="A834" s="180">
        <v>105599</v>
      </c>
      <c r="B834" s="180" t="s">
        <v>34170</v>
      </c>
      <c r="C834" s="180" t="s">
        <v>7</v>
      </c>
      <c r="D834" s="254">
        <v>0</v>
      </c>
      <c r="E834" s="254" t="s">
        <v>27939</v>
      </c>
      <c r="ALW834" s="12"/>
      <c r="ALX834" s="12"/>
      <c r="ALY834" s="12"/>
    </row>
    <row r="835" spans="1:1013" ht="13.5">
      <c r="A835" s="180">
        <v>105607</v>
      </c>
      <c r="B835" s="180" t="s">
        <v>34171</v>
      </c>
      <c r="C835" s="180" t="s">
        <v>7</v>
      </c>
      <c r="D835" s="254">
        <v>0</v>
      </c>
      <c r="E835" s="254" t="s">
        <v>27940</v>
      </c>
      <c r="ALW835" s="12"/>
      <c r="ALX835" s="12"/>
      <c r="ALY835" s="12"/>
    </row>
    <row r="836" spans="1:1013" ht="13.5">
      <c r="A836" s="180">
        <v>105615</v>
      </c>
      <c r="B836" s="180" t="s">
        <v>34172</v>
      </c>
      <c r="C836" s="180" t="s">
        <v>7</v>
      </c>
      <c r="D836" s="254">
        <v>0</v>
      </c>
      <c r="E836" s="254" t="s">
        <v>24633</v>
      </c>
      <c r="ALW836" s="12"/>
      <c r="ALX836" s="12"/>
      <c r="ALY836" s="12"/>
    </row>
    <row r="837" spans="1:1013" ht="13.5">
      <c r="A837" s="180">
        <v>105623</v>
      </c>
      <c r="B837" s="180" t="s">
        <v>34173</v>
      </c>
      <c r="C837" s="180" t="s">
        <v>7</v>
      </c>
      <c r="D837" s="254">
        <v>80.209999999999994</v>
      </c>
      <c r="E837" s="254" t="s">
        <v>27941</v>
      </c>
      <c r="ALW837" s="12"/>
      <c r="ALX837" s="12"/>
      <c r="ALY837" s="12"/>
    </row>
    <row r="838" spans="1:1013" ht="13.5">
      <c r="A838" s="180">
        <v>96390</v>
      </c>
      <c r="B838" s="180" t="s">
        <v>34174</v>
      </c>
      <c r="C838" s="180" t="s">
        <v>7</v>
      </c>
      <c r="D838" s="254">
        <v>74.040000000000006</v>
      </c>
      <c r="E838" s="254" t="s">
        <v>25233</v>
      </c>
      <c r="ALW838" s="12"/>
      <c r="ALX838" s="12"/>
      <c r="ALY838" s="12"/>
    </row>
    <row r="839" spans="1:1013" ht="13.5">
      <c r="A839" s="180">
        <v>105631</v>
      </c>
      <c r="B839" s="180" t="s">
        <v>34175</v>
      </c>
      <c r="C839" s="180" t="s">
        <v>7</v>
      </c>
      <c r="D839" s="254">
        <v>73.06</v>
      </c>
      <c r="E839" s="254" t="s">
        <v>27942</v>
      </c>
      <c r="ALW839" s="12"/>
      <c r="ALX839" s="12"/>
      <c r="ALY839" s="12"/>
    </row>
    <row r="840" spans="1:1013" ht="13.5">
      <c r="A840" s="180">
        <v>105600</v>
      </c>
      <c r="B840" s="180" t="s">
        <v>34176</v>
      </c>
      <c r="C840" s="180" t="s">
        <v>7</v>
      </c>
      <c r="D840" s="254">
        <v>0</v>
      </c>
      <c r="E840" s="254" t="s">
        <v>27943</v>
      </c>
      <c r="ALW840" s="12"/>
      <c r="ALX840" s="12"/>
      <c r="ALY840" s="12"/>
    </row>
    <row r="841" spans="1:1013" ht="13.5">
      <c r="A841" s="180">
        <v>105608</v>
      </c>
      <c r="B841" s="180" t="s">
        <v>34177</v>
      </c>
      <c r="C841" s="180" t="s">
        <v>7</v>
      </c>
      <c r="D841" s="254">
        <v>0</v>
      </c>
      <c r="E841" s="254" t="s">
        <v>25129</v>
      </c>
      <c r="ALW841" s="12"/>
      <c r="ALX841" s="12"/>
      <c r="ALY841" s="12"/>
    </row>
    <row r="842" spans="1:1013" ht="13.5">
      <c r="A842" s="180">
        <v>105616</v>
      </c>
      <c r="B842" s="180" t="s">
        <v>34178</v>
      </c>
      <c r="C842" s="180" t="s">
        <v>7</v>
      </c>
      <c r="D842" s="254">
        <v>0</v>
      </c>
      <c r="E842" s="254" t="s">
        <v>27944</v>
      </c>
      <c r="ALW842" s="12"/>
      <c r="ALX842" s="12"/>
      <c r="ALY842" s="12"/>
    </row>
    <row r="843" spans="1:1013" ht="13.5">
      <c r="A843" s="180">
        <v>105585</v>
      </c>
      <c r="B843" s="180" t="s">
        <v>34179</v>
      </c>
      <c r="C843" s="180" t="s">
        <v>7</v>
      </c>
      <c r="D843" s="254">
        <v>158.87</v>
      </c>
      <c r="E843" s="254" t="s">
        <v>25341</v>
      </c>
      <c r="ALW843" s="12"/>
      <c r="ALX843" s="12"/>
      <c r="ALY843" s="12"/>
    </row>
    <row r="844" spans="1:1013" ht="13.5">
      <c r="A844" s="180">
        <v>100572</v>
      </c>
      <c r="B844" s="180" t="s">
        <v>34180</v>
      </c>
      <c r="C844" s="180" t="s">
        <v>7</v>
      </c>
      <c r="D844" s="254">
        <v>148.35</v>
      </c>
      <c r="E844" s="254" t="s">
        <v>24524</v>
      </c>
      <c r="ALW844" s="12"/>
      <c r="ALX844" s="12"/>
      <c r="ALY844" s="12"/>
    </row>
    <row r="845" spans="1:1013" ht="13.5">
      <c r="A845" s="180">
        <v>105588</v>
      </c>
      <c r="B845" s="180" t="s">
        <v>34181</v>
      </c>
      <c r="C845" s="180" t="s">
        <v>7</v>
      </c>
      <c r="D845" s="254">
        <v>147.28</v>
      </c>
      <c r="E845" s="254" t="s">
        <v>25391</v>
      </c>
      <c r="ALW845" s="12"/>
      <c r="ALX845" s="12"/>
      <c r="ALY845" s="12"/>
    </row>
    <row r="846" spans="1:1013" ht="13.5">
      <c r="A846" s="180">
        <v>105583</v>
      </c>
      <c r="B846" s="180" t="s">
        <v>34182</v>
      </c>
      <c r="C846" s="180" t="s">
        <v>7</v>
      </c>
      <c r="D846" s="254">
        <v>0</v>
      </c>
      <c r="E846" s="254" t="s">
        <v>25245</v>
      </c>
      <c r="ALW846" s="12"/>
      <c r="ALX846" s="12"/>
      <c r="ALY846" s="12"/>
    </row>
    <row r="847" spans="1:1013" ht="13.5">
      <c r="A847" s="180">
        <v>105719</v>
      </c>
      <c r="B847" s="180" t="s">
        <v>34183</v>
      </c>
      <c r="C847" s="180" t="s">
        <v>7</v>
      </c>
      <c r="D847" s="254">
        <v>0</v>
      </c>
      <c r="E847" s="254" t="s">
        <v>25426</v>
      </c>
      <c r="ALW847" s="12"/>
      <c r="ALX847" s="12"/>
      <c r="ALY847" s="12"/>
    </row>
    <row r="848" spans="1:1013" ht="13.5">
      <c r="A848" s="180">
        <v>105721</v>
      </c>
      <c r="B848" s="180" t="s">
        <v>34184</v>
      </c>
      <c r="C848" s="180" t="s">
        <v>7</v>
      </c>
      <c r="D848" s="254">
        <v>0</v>
      </c>
      <c r="E848" s="254" t="s">
        <v>27945</v>
      </c>
      <c r="ALW848" s="12"/>
      <c r="ALX848" s="12"/>
      <c r="ALY848" s="12"/>
    </row>
    <row r="849" spans="1:1013" ht="13.5">
      <c r="A849" s="180">
        <v>105592</v>
      </c>
      <c r="B849" s="180" t="s">
        <v>34185</v>
      </c>
      <c r="C849" s="180" t="s">
        <v>7</v>
      </c>
      <c r="D849" s="254">
        <v>139.44999999999999</v>
      </c>
      <c r="E849" s="254" t="s">
        <v>27946</v>
      </c>
      <c r="ALW849" s="12"/>
      <c r="ALX849" s="12"/>
      <c r="ALY849" s="12"/>
    </row>
    <row r="850" spans="1:1013" ht="13.5">
      <c r="A850" s="180">
        <v>100573</v>
      </c>
      <c r="B850" s="180" t="s">
        <v>34186</v>
      </c>
      <c r="C850" s="180" t="s">
        <v>7</v>
      </c>
      <c r="D850" s="254">
        <v>128.93</v>
      </c>
      <c r="E850" s="254" t="s">
        <v>27947</v>
      </c>
      <c r="ALW850" s="12"/>
      <c r="ALX850" s="12"/>
      <c r="ALY850" s="12"/>
    </row>
    <row r="851" spans="1:1013" ht="13.5">
      <c r="A851" s="180">
        <v>105595</v>
      </c>
      <c r="B851" s="180" t="s">
        <v>34187</v>
      </c>
      <c r="C851" s="180" t="s">
        <v>7</v>
      </c>
      <c r="D851" s="254">
        <v>127.86</v>
      </c>
      <c r="E851" s="254" t="s">
        <v>27948</v>
      </c>
      <c r="ALW851" s="12"/>
      <c r="ALX851" s="12"/>
      <c r="ALY851" s="12"/>
    </row>
    <row r="852" spans="1:1013" ht="13.5">
      <c r="A852" s="180">
        <v>105590</v>
      </c>
      <c r="B852" s="180" t="s">
        <v>34188</v>
      </c>
      <c r="C852" s="180" t="s">
        <v>7</v>
      </c>
      <c r="D852" s="254">
        <v>0</v>
      </c>
      <c r="E852" s="254" t="s">
        <v>27949</v>
      </c>
      <c r="ALW852" s="12"/>
      <c r="ALX852" s="12"/>
      <c r="ALY852" s="12"/>
    </row>
    <row r="853" spans="1:1013" ht="13.5">
      <c r="A853" s="180">
        <v>105723</v>
      </c>
      <c r="B853" s="180" t="s">
        <v>34189</v>
      </c>
      <c r="C853" s="180" t="s">
        <v>7</v>
      </c>
      <c r="D853" s="254">
        <v>0</v>
      </c>
      <c r="E853" s="254" t="s">
        <v>27950</v>
      </c>
      <c r="ALW853" s="12"/>
      <c r="ALX853" s="12"/>
      <c r="ALY853" s="12"/>
    </row>
    <row r="854" spans="1:1013" ht="13.5">
      <c r="A854" s="180">
        <v>105725</v>
      </c>
      <c r="B854" s="180" t="s">
        <v>34190</v>
      </c>
      <c r="C854" s="180" t="s">
        <v>7</v>
      </c>
      <c r="D854" s="254">
        <v>0</v>
      </c>
      <c r="E854" s="254" t="s">
        <v>25784</v>
      </c>
      <c r="ALW854" s="12"/>
      <c r="ALX854" s="12"/>
      <c r="ALY854" s="12"/>
    </row>
    <row r="855" spans="1:1013" ht="13.5">
      <c r="A855" s="180">
        <v>105566</v>
      </c>
      <c r="B855" s="180" t="s">
        <v>34191</v>
      </c>
      <c r="C855" s="180" t="s">
        <v>7</v>
      </c>
      <c r="D855" s="254">
        <v>11.96</v>
      </c>
      <c r="E855" s="254" t="s">
        <v>27951</v>
      </c>
      <c r="ALW855" s="12"/>
      <c r="ALX855" s="12"/>
      <c r="ALY855" s="12"/>
    </row>
    <row r="856" spans="1:1013" ht="13.5">
      <c r="A856" s="180">
        <v>96388</v>
      </c>
      <c r="B856" s="180" t="s">
        <v>34192</v>
      </c>
      <c r="C856" s="180" t="s">
        <v>7</v>
      </c>
      <c r="D856" s="254">
        <v>9.58</v>
      </c>
      <c r="E856" s="254" t="s">
        <v>27952</v>
      </c>
      <c r="ALW856" s="12"/>
      <c r="ALX856" s="12"/>
      <c r="ALY856" s="12"/>
    </row>
    <row r="857" spans="1:1013" ht="13.5">
      <c r="A857" s="180">
        <v>105569</v>
      </c>
      <c r="B857" s="180" t="s">
        <v>34193</v>
      </c>
      <c r="C857" s="180" t="s">
        <v>7</v>
      </c>
      <c r="D857" s="254">
        <v>7.95</v>
      </c>
      <c r="E857" s="254" t="s">
        <v>27953</v>
      </c>
      <c r="ALW857" s="12"/>
      <c r="ALX857" s="12"/>
      <c r="ALY857" s="12"/>
    </row>
    <row r="858" spans="1:1013" ht="13.5">
      <c r="A858" s="180">
        <v>101767</v>
      </c>
      <c r="B858" s="180" t="s">
        <v>34194</v>
      </c>
      <c r="C858" s="180" t="s">
        <v>7</v>
      </c>
      <c r="D858" s="254">
        <v>32.119999999999997</v>
      </c>
      <c r="E858" s="254" t="s">
        <v>27954</v>
      </c>
      <c r="ALW858" s="12"/>
      <c r="ALX858" s="12"/>
      <c r="ALY858" s="12"/>
    </row>
    <row r="859" spans="1:1013" ht="13.5">
      <c r="A859" s="180">
        <v>101768</v>
      </c>
      <c r="B859" s="180" t="s">
        <v>34195</v>
      </c>
      <c r="C859" s="180" t="s">
        <v>7</v>
      </c>
      <c r="D859" s="254">
        <v>27.68</v>
      </c>
      <c r="E859" s="254" t="s">
        <v>27955</v>
      </c>
      <c r="ALW859" s="12"/>
      <c r="ALX859" s="12"/>
      <c r="ALY859" s="12"/>
    </row>
    <row r="860" spans="1:1013" ht="13.5">
      <c r="A860" s="180">
        <v>100574</v>
      </c>
      <c r="B860" s="180" t="s">
        <v>34196</v>
      </c>
      <c r="C860" s="180" t="s">
        <v>7</v>
      </c>
      <c r="D860" s="254">
        <v>1.52</v>
      </c>
      <c r="E860" s="254" t="s">
        <v>27956</v>
      </c>
      <c r="ALW860" s="12"/>
      <c r="ALX860" s="12"/>
      <c r="ALY860" s="12"/>
    </row>
    <row r="861" spans="1:1013" ht="13.5">
      <c r="A861" s="180">
        <v>102470</v>
      </c>
      <c r="B861" s="180" t="s">
        <v>34197</v>
      </c>
      <c r="C861" s="180" t="s">
        <v>4</v>
      </c>
      <c r="D861" s="254">
        <v>0</v>
      </c>
      <c r="E861" s="254" t="s">
        <v>27957</v>
      </c>
      <c r="ALW861" s="12"/>
      <c r="ALX861" s="12"/>
      <c r="ALY861" s="12"/>
    </row>
    <row r="862" spans="1:1013" ht="13.5">
      <c r="A862" s="180">
        <v>105756</v>
      </c>
      <c r="B862" s="180" t="s">
        <v>34198</v>
      </c>
      <c r="C862" s="180" t="s">
        <v>4</v>
      </c>
      <c r="D862" s="254">
        <v>0</v>
      </c>
      <c r="E862" s="254" t="s">
        <v>27958</v>
      </c>
      <c r="ALW862" s="12"/>
      <c r="ALX862" s="12"/>
      <c r="ALY862" s="12"/>
    </row>
    <row r="863" spans="1:1013" ht="13.5">
      <c r="A863" s="180">
        <v>104375</v>
      </c>
      <c r="B863" s="180" t="s">
        <v>34199</v>
      </c>
      <c r="C863" s="180" t="s">
        <v>4</v>
      </c>
      <c r="D863" s="254">
        <v>0</v>
      </c>
      <c r="E863" s="254" t="s">
        <v>27959</v>
      </c>
      <c r="ALW863" s="12"/>
      <c r="ALX863" s="12"/>
      <c r="ALY863" s="12"/>
    </row>
    <row r="864" spans="1:1013" ht="13.5">
      <c r="A864" s="180">
        <v>105757</v>
      </c>
      <c r="B864" s="180" t="s">
        <v>34200</v>
      </c>
      <c r="C864" s="180" t="s">
        <v>4</v>
      </c>
      <c r="D864" s="254">
        <v>0</v>
      </c>
      <c r="E864" s="254" t="s">
        <v>27960</v>
      </c>
      <c r="ALW864" s="12"/>
      <c r="ALX864" s="12"/>
      <c r="ALY864" s="12"/>
    </row>
    <row r="865" spans="1:1013" ht="13.5">
      <c r="A865" s="180">
        <v>105562</v>
      </c>
      <c r="B865" s="180" t="s">
        <v>34201</v>
      </c>
      <c r="C865" s="180" t="s">
        <v>7</v>
      </c>
      <c r="D865" s="254">
        <v>8.8000000000000007</v>
      </c>
      <c r="E865" s="254" t="s">
        <v>27961</v>
      </c>
      <c r="ALW865" s="12"/>
      <c r="ALX865" s="12"/>
      <c r="ALY865" s="12"/>
    </row>
    <row r="866" spans="1:1013" ht="13.5">
      <c r="A866" s="180">
        <v>105563</v>
      </c>
      <c r="B866" s="180" t="s">
        <v>34202</v>
      </c>
      <c r="C866" s="180" t="s">
        <v>7</v>
      </c>
      <c r="D866" s="254">
        <v>7.1</v>
      </c>
      <c r="E866" s="254" t="s">
        <v>27962</v>
      </c>
      <c r="ALW866" s="12"/>
      <c r="ALX866" s="12"/>
      <c r="ALY866" s="12"/>
    </row>
    <row r="867" spans="1:1013" ht="13.5">
      <c r="A867" s="180">
        <v>105565</v>
      </c>
      <c r="B867" s="180" t="s">
        <v>34203</v>
      </c>
      <c r="C867" s="180" t="s">
        <v>7</v>
      </c>
      <c r="D867" s="254">
        <v>6.59</v>
      </c>
      <c r="E867" s="254" t="s">
        <v>27963</v>
      </c>
      <c r="ALW867" s="12"/>
      <c r="ALX867" s="12"/>
      <c r="ALY867" s="12"/>
    </row>
    <row r="868" spans="1:1013" ht="13.5">
      <c r="A868" s="180">
        <v>105557</v>
      </c>
      <c r="B868" s="180" t="s">
        <v>34204</v>
      </c>
      <c r="C868" s="180" t="s">
        <v>7</v>
      </c>
      <c r="D868" s="254">
        <v>16.89</v>
      </c>
      <c r="E868" s="254" t="s">
        <v>27964</v>
      </c>
      <c r="ALW868" s="12"/>
      <c r="ALX868" s="12"/>
      <c r="ALY868" s="12"/>
    </row>
    <row r="869" spans="1:1013" ht="13.5">
      <c r="A869" s="180">
        <v>105558</v>
      </c>
      <c r="B869" s="180" t="s">
        <v>34205</v>
      </c>
      <c r="C869" s="180" t="s">
        <v>7</v>
      </c>
      <c r="D869" s="254">
        <v>14.55</v>
      </c>
      <c r="E869" s="254" t="s">
        <v>27965</v>
      </c>
      <c r="ALW869" s="12"/>
      <c r="ALX869" s="12"/>
      <c r="ALY869" s="12"/>
    </row>
    <row r="870" spans="1:1013" ht="13.5">
      <c r="A870" s="180">
        <v>105560</v>
      </c>
      <c r="B870" s="180" t="s">
        <v>34206</v>
      </c>
      <c r="C870" s="180" t="s">
        <v>7</v>
      </c>
      <c r="D870" s="254">
        <v>13.27</v>
      </c>
      <c r="E870" s="254" t="s">
        <v>27966</v>
      </c>
      <c r="ALW870" s="12"/>
      <c r="ALX870" s="12"/>
      <c r="ALY870" s="12"/>
    </row>
    <row r="871" spans="1:1013" ht="13.5">
      <c r="A871" s="180">
        <v>96386</v>
      </c>
      <c r="B871" s="180" t="s">
        <v>34207</v>
      </c>
      <c r="C871" s="180" t="s">
        <v>7</v>
      </c>
      <c r="D871" s="254">
        <v>7.04</v>
      </c>
      <c r="E871" s="254" t="s">
        <v>25187</v>
      </c>
      <c r="ALW871" s="12"/>
      <c r="ALX871" s="12"/>
      <c r="ALY871" s="12"/>
    </row>
    <row r="872" spans="1:1013" ht="13.5">
      <c r="A872" s="180">
        <v>105564</v>
      </c>
      <c r="B872" s="180" t="s">
        <v>34208</v>
      </c>
      <c r="C872" s="180" t="s">
        <v>7</v>
      </c>
      <c r="D872" s="254">
        <v>6.55</v>
      </c>
      <c r="E872" s="254" t="s">
        <v>24714</v>
      </c>
      <c r="ALW872" s="12"/>
      <c r="ALX872" s="12"/>
      <c r="ALY872" s="12"/>
    </row>
    <row r="873" spans="1:1013" ht="13.5">
      <c r="A873" s="180">
        <v>105561</v>
      </c>
      <c r="B873" s="180" t="s">
        <v>34209</v>
      </c>
      <c r="C873" s="180" t="s">
        <v>7</v>
      </c>
      <c r="D873" s="254">
        <v>8.6199999999999992</v>
      </c>
      <c r="E873" s="254" t="s">
        <v>27967</v>
      </c>
      <c r="ALW873" s="12"/>
      <c r="ALX873" s="12"/>
      <c r="ALY873" s="12"/>
    </row>
    <row r="874" spans="1:1013" ht="13.5">
      <c r="A874" s="180">
        <v>96385</v>
      </c>
      <c r="B874" s="180" t="s">
        <v>34210</v>
      </c>
      <c r="C874" s="180" t="s">
        <v>7</v>
      </c>
      <c r="D874" s="254">
        <v>13.13</v>
      </c>
      <c r="E874" s="254" t="s">
        <v>25629</v>
      </c>
      <c r="ALW874" s="12"/>
      <c r="ALX874" s="12"/>
      <c r="ALY874" s="12"/>
    </row>
    <row r="875" spans="1:1013" ht="13.5">
      <c r="A875" s="180">
        <v>105556</v>
      </c>
      <c r="B875" s="180" t="s">
        <v>34211</v>
      </c>
      <c r="C875" s="180" t="s">
        <v>7</v>
      </c>
      <c r="D875" s="254">
        <v>14.76</v>
      </c>
      <c r="E875" s="254" t="s">
        <v>27968</v>
      </c>
      <c r="ALW875" s="12"/>
      <c r="ALX875" s="12"/>
      <c r="ALY875" s="12"/>
    </row>
    <row r="876" spans="1:1013" ht="13.5">
      <c r="A876" s="180">
        <v>105559</v>
      </c>
      <c r="B876" s="180" t="s">
        <v>34212</v>
      </c>
      <c r="C876" s="180" t="s">
        <v>7</v>
      </c>
      <c r="D876" s="254">
        <v>11.15</v>
      </c>
      <c r="E876" s="254" t="s">
        <v>27969</v>
      </c>
      <c r="ALW876" s="12"/>
      <c r="ALX876" s="12"/>
      <c r="ALY876" s="12"/>
    </row>
    <row r="877" spans="1:1013" ht="13.5">
      <c r="A877" s="180">
        <v>105733</v>
      </c>
      <c r="B877" s="180" t="s">
        <v>34213</v>
      </c>
      <c r="C877" s="180" t="s">
        <v>7</v>
      </c>
      <c r="D877" s="254">
        <v>303.7</v>
      </c>
      <c r="E877" s="254" t="s">
        <v>27970</v>
      </c>
      <c r="ALW877" s="12"/>
      <c r="ALX877" s="12"/>
      <c r="ALY877" s="12"/>
    </row>
    <row r="878" spans="1:1013" ht="13.5">
      <c r="A878" s="180">
        <v>105734</v>
      </c>
      <c r="B878" s="180" t="s">
        <v>34214</v>
      </c>
      <c r="C878" s="180" t="s">
        <v>7</v>
      </c>
      <c r="D878" s="254">
        <v>297.14</v>
      </c>
      <c r="E878" s="254" t="s">
        <v>25247</v>
      </c>
      <c r="ALW878" s="12"/>
      <c r="ALX878" s="12"/>
      <c r="ALY878" s="12"/>
    </row>
    <row r="879" spans="1:1013" ht="13.5">
      <c r="A879" s="180">
        <v>105736</v>
      </c>
      <c r="B879" s="180" t="s">
        <v>34215</v>
      </c>
      <c r="C879" s="180" t="s">
        <v>7</v>
      </c>
      <c r="D879" s="254">
        <v>293.86</v>
      </c>
      <c r="E879" s="254" t="s">
        <v>24646</v>
      </c>
      <c r="ALW879" s="12"/>
      <c r="ALX879" s="12"/>
      <c r="ALY879" s="12"/>
    </row>
    <row r="880" spans="1:1013" ht="13.5">
      <c r="A880" s="180">
        <v>105728</v>
      </c>
      <c r="B880" s="180" t="s">
        <v>34216</v>
      </c>
      <c r="C880" s="180" t="s">
        <v>7</v>
      </c>
      <c r="D880" s="254">
        <v>247.35</v>
      </c>
      <c r="E880" s="254" t="s">
        <v>25356</v>
      </c>
      <c r="ALW880" s="12"/>
      <c r="ALX880" s="12"/>
      <c r="ALY880" s="12"/>
    </row>
    <row r="881" spans="1:1013" ht="13.5">
      <c r="A881" s="180">
        <v>105729</v>
      </c>
      <c r="B881" s="180" t="s">
        <v>34217</v>
      </c>
      <c r="C881" s="180" t="s">
        <v>7</v>
      </c>
      <c r="D881" s="254">
        <v>242.34</v>
      </c>
      <c r="E881" s="254" t="s">
        <v>27971</v>
      </c>
      <c r="ALW881" s="12"/>
      <c r="ALX881" s="12"/>
      <c r="ALY881" s="12"/>
    </row>
    <row r="882" spans="1:1013" ht="13.5">
      <c r="A882" s="180">
        <v>105731</v>
      </c>
      <c r="B882" s="180" t="s">
        <v>34218</v>
      </c>
      <c r="C882" s="180" t="s">
        <v>7</v>
      </c>
      <c r="D882" s="254">
        <v>239.82</v>
      </c>
      <c r="E882" s="254" t="s">
        <v>27972</v>
      </c>
      <c r="ALW882" s="12"/>
      <c r="ALX882" s="12"/>
      <c r="ALY882" s="12"/>
    </row>
    <row r="883" spans="1:1013" ht="13.5">
      <c r="A883" s="180">
        <v>105738</v>
      </c>
      <c r="B883" s="180" t="s">
        <v>34219</v>
      </c>
      <c r="C883" s="180" t="s">
        <v>7</v>
      </c>
      <c r="D883" s="254">
        <v>373.63</v>
      </c>
      <c r="E883" s="254" t="s">
        <v>24455</v>
      </c>
      <c r="ALW883" s="12"/>
      <c r="ALX883" s="12"/>
      <c r="ALY883" s="12"/>
    </row>
    <row r="884" spans="1:1013" ht="13.5">
      <c r="A884" s="180">
        <v>105739</v>
      </c>
      <c r="B884" s="180" t="s">
        <v>34220</v>
      </c>
      <c r="C884" s="180" t="s">
        <v>7</v>
      </c>
      <c r="D884" s="254">
        <v>368.72</v>
      </c>
      <c r="E884" s="254" t="s">
        <v>27973</v>
      </c>
      <c r="ALW884" s="12"/>
      <c r="ALX884" s="12"/>
      <c r="ALY884" s="12"/>
    </row>
    <row r="885" spans="1:1013" ht="13.5">
      <c r="A885" s="180">
        <v>105741</v>
      </c>
      <c r="B885" s="180" t="s">
        <v>34221</v>
      </c>
      <c r="C885" s="180" t="s">
        <v>7</v>
      </c>
      <c r="D885" s="254">
        <v>366.14</v>
      </c>
      <c r="E885" s="254" t="s">
        <v>25468</v>
      </c>
      <c r="ALW885" s="12"/>
      <c r="ALX885" s="12"/>
      <c r="ALY885" s="12"/>
    </row>
    <row r="886" spans="1:1013" ht="13.5">
      <c r="A886" s="180">
        <v>105750</v>
      </c>
      <c r="B886" s="180" t="s">
        <v>34222</v>
      </c>
      <c r="C886" s="180" t="s">
        <v>7</v>
      </c>
      <c r="D886" s="254">
        <v>227.8</v>
      </c>
      <c r="E886" s="254" t="s">
        <v>24486</v>
      </c>
      <c r="ALW886" s="12"/>
      <c r="ALX886" s="12"/>
      <c r="ALY886" s="12"/>
    </row>
    <row r="887" spans="1:1013" ht="13.5">
      <c r="A887" s="180">
        <v>105751</v>
      </c>
      <c r="B887" s="180" t="s">
        <v>34223</v>
      </c>
      <c r="C887" s="180" t="s">
        <v>7</v>
      </c>
      <c r="D887" s="254">
        <v>225.21</v>
      </c>
      <c r="E887" s="254" t="s">
        <v>27974</v>
      </c>
      <c r="ALW887" s="12"/>
      <c r="ALX887" s="12"/>
      <c r="ALY887" s="12"/>
    </row>
    <row r="888" spans="1:1013" ht="13.5">
      <c r="A888" s="180">
        <v>105753</v>
      </c>
      <c r="B888" s="180" t="s">
        <v>34224</v>
      </c>
      <c r="C888" s="180" t="s">
        <v>7</v>
      </c>
      <c r="D888" s="254">
        <v>222.86</v>
      </c>
      <c r="E888" s="254" t="s">
        <v>27975</v>
      </c>
      <c r="ALW888" s="12"/>
      <c r="ALX888" s="12"/>
      <c r="ALY888" s="12"/>
    </row>
    <row r="889" spans="1:1013" ht="13.5">
      <c r="A889" s="180">
        <v>105755</v>
      </c>
      <c r="B889" s="180" t="s">
        <v>34225</v>
      </c>
      <c r="C889" s="180" t="s">
        <v>7</v>
      </c>
      <c r="D889" s="254">
        <v>220.6</v>
      </c>
      <c r="E889" s="254" t="s">
        <v>27976</v>
      </c>
      <c r="ALW889" s="12"/>
      <c r="ALX889" s="12"/>
      <c r="ALY889" s="12"/>
    </row>
    <row r="890" spans="1:1013" ht="13.5">
      <c r="A890" s="180">
        <v>105743</v>
      </c>
      <c r="B890" s="180" t="s">
        <v>34226</v>
      </c>
      <c r="C890" s="180" t="s">
        <v>7</v>
      </c>
      <c r="D890" s="254">
        <v>173.76</v>
      </c>
      <c r="E890" s="254" t="s">
        <v>27977</v>
      </c>
      <c r="ALW890" s="12"/>
      <c r="ALX890" s="12"/>
      <c r="ALY890" s="12"/>
    </row>
    <row r="891" spans="1:1013" ht="13.5">
      <c r="A891" s="180">
        <v>105744</v>
      </c>
      <c r="B891" s="180" t="s">
        <v>34227</v>
      </c>
      <c r="C891" s="180" t="s">
        <v>7</v>
      </c>
      <c r="D891" s="254">
        <v>171.29</v>
      </c>
      <c r="E891" s="254" t="s">
        <v>27978</v>
      </c>
      <c r="ALW891" s="12"/>
      <c r="ALX891" s="12"/>
      <c r="ALY891" s="12"/>
    </row>
    <row r="892" spans="1:1013" ht="13.5">
      <c r="A892" s="180">
        <v>105746</v>
      </c>
      <c r="B892" s="180" t="s">
        <v>34228</v>
      </c>
      <c r="C892" s="180" t="s">
        <v>7</v>
      </c>
      <c r="D892" s="254">
        <v>168.81</v>
      </c>
      <c r="E892" s="254" t="s">
        <v>27979</v>
      </c>
      <c r="ALW892" s="12"/>
      <c r="ALX892" s="12"/>
      <c r="ALY892" s="12"/>
    </row>
    <row r="893" spans="1:1013" ht="13.5">
      <c r="A893" s="180">
        <v>105748</v>
      </c>
      <c r="B893" s="180" t="s">
        <v>34229</v>
      </c>
      <c r="C893" s="180" t="s">
        <v>7</v>
      </c>
      <c r="D893" s="254">
        <v>166.33</v>
      </c>
      <c r="E893" s="254" t="s">
        <v>27980</v>
      </c>
      <c r="ALW893" s="12"/>
      <c r="ALX893" s="12"/>
      <c r="ALY893" s="12"/>
    </row>
    <row r="894" spans="1:1013" ht="13.5">
      <c r="A894" s="180">
        <v>105660</v>
      </c>
      <c r="B894" s="180" t="s">
        <v>34230</v>
      </c>
      <c r="C894" s="180" t="s">
        <v>7</v>
      </c>
      <c r="D894" s="254">
        <v>217.95</v>
      </c>
      <c r="E894" s="254" t="s">
        <v>27778</v>
      </c>
      <c r="ALW894" s="12"/>
      <c r="ALX894" s="12"/>
      <c r="ALY894" s="12"/>
    </row>
    <row r="895" spans="1:1013" ht="13.5">
      <c r="A895" s="180">
        <v>105663</v>
      </c>
      <c r="B895" s="180" t="s">
        <v>34231</v>
      </c>
      <c r="C895" s="180" t="s">
        <v>7</v>
      </c>
      <c r="D895" s="254">
        <v>207.2</v>
      </c>
      <c r="E895" s="254" t="s">
        <v>24734</v>
      </c>
      <c r="ALW895" s="12"/>
      <c r="ALX895" s="12"/>
      <c r="ALY895" s="12"/>
    </row>
    <row r="896" spans="1:1013" ht="13.5">
      <c r="A896" s="180">
        <v>105669</v>
      </c>
      <c r="B896" s="180" t="s">
        <v>34232</v>
      </c>
      <c r="C896" s="180" t="s">
        <v>7</v>
      </c>
      <c r="D896" s="254">
        <v>201.81</v>
      </c>
      <c r="E896" s="254" t="s">
        <v>24581</v>
      </c>
      <c r="ALW896" s="12"/>
      <c r="ALX896" s="12"/>
      <c r="ALY896" s="12"/>
    </row>
    <row r="897" spans="1:1013" ht="13.5">
      <c r="A897" s="180">
        <v>105642</v>
      </c>
      <c r="B897" s="180" t="s">
        <v>34233</v>
      </c>
      <c r="C897" s="180" t="s">
        <v>7</v>
      </c>
      <c r="D897" s="254">
        <v>0</v>
      </c>
      <c r="E897" s="254" t="s">
        <v>27981</v>
      </c>
      <c r="ALW897" s="12"/>
      <c r="ALX897" s="12"/>
      <c r="ALY897" s="12"/>
    </row>
    <row r="898" spans="1:1013" ht="13.5">
      <c r="A898" s="180">
        <v>105648</v>
      </c>
      <c r="B898" s="180" t="s">
        <v>34234</v>
      </c>
      <c r="C898" s="180" t="s">
        <v>7</v>
      </c>
      <c r="D898" s="254">
        <v>0</v>
      </c>
      <c r="E898" s="254" t="s">
        <v>27982</v>
      </c>
      <c r="ALW898" s="12"/>
      <c r="ALX898" s="12"/>
      <c r="ALY898" s="12"/>
    </row>
    <row r="899" spans="1:1013" ht="13.5">
      <c r="A899" s="180">
        <v>105654</v>
      </c>
      <c r="B899" s="180" t="s">
        <v>34235</v>
      </c>
      <c r="C899" s="180" t="s">
        <v>7</v>
      </c>
      <c r="D899" s="254">
        <v>0</v>
      </c>
      <c r="E899" s="254" t="s">
        <v>25280</v>
      </c>
      <c r="ALW899" s="12"/>
      <c r="ALX899" s="12"/>
      <c r="ALY899" s="12"/>
    </row>
    <row r="900" spans="1:1013" ht="13.5">
      <c r="A900" s="180">
        <v>105661</v>
      </c>
      <c r="B900" s="180" t="s">
        <v>34236</v>
      </c>
      <c r="C900" s="180" t="s">
        <v>7</v>
      </c>
      <c r="D900" s="254">
        <v>243.55</v>
      </c>
      <c r="E900" s="254" t="s">
        <v>25431</v>
      </c>
      <c r="ALW900" s="12"/>
      <c r="ALX900" s="12"/>
      <c r="ALY900" s="12"/>
    </row>
    <row r="901" spans="1:1013" ht="13.5">
      <c r="A901" s="180">
        <v>105664</v>
      </c>
      <c r="B901" s="180" t="s">
        <v>34237</v>
      </c>
      <c r="C901" s="180" t="s">
        <v>7</v>
      </c>
      <c r="D901" s="254">
        <v>232.8</v>
      </c>
      <c r="E901" s="254" t="s">
        <v>24925</v>
      </c>
      <c r="ALW901" s="12"/>
      <c r="ALX901" s="12"/>
      <c r="ALY901" s="12"/>
    </row>
    <row r="902" spans="1:1013" ht="13.5">
      <c r="A902" s="180">
        <v>105670</v>
      </c>
      <c r="B902" s="180" t="s">
        <v>34238</v>
      </c>
      <c r="C902" s="180" t="s">
        <v>7</v>
      </c>
      <c r="D902" s="254">
        <v>227.41</v>
      </c>
      <c r="E902" s="254" t="s">
        <v>24481</v>
      </c>
      <c r="ALW902" s="12"/>
      <c r="ALX902" s="12"/>
      <c r="ALY902" s="12"/>
    </row>
    <row r="903" spans="1:1013" ht="13.5">
      <c r="A903" s="180">
        <v>105643</v>
      </c>
      <c r="B903" s="180" t="s">
        <v>34239</v>
      </c>
      <c r="C903" s="180" t="s">
        <v>7</v>
      </c>
      <c r="D903" s="254">
        <v>0</v>
      </c>
      <c r="E903" s="254" t="s">
        <v>27983</v>
      </c>
      <c r="ALW903" s="12"/>
      <c r="ALX903" s="12"/>
      <c r="ALY903" s="12"/>
    </row>
    <row r="904" spans="1:1013" ht="13.5">
      <c r="A904" s="180">
        <v>105649</v>
      </c>
      <c r="B904" s="180" t="s">
        <v>34240</v>
      </c>
      <c r="C904" s="180" t="s">
        <v>7</v>
      </c>
      <c r="D904" s="254">
        <v>0</v>
      </c>
      <c r="E904" s="254" t="s">
        <v>27984</v>
      </c>
      <c r="ALW904" s="12"/>
      <c r="ALX904" s="12"/>
      <c r="ALY904" s="12"/>
    </row>
    <row r="905" spans="1:1013" ht="13.5">
      <c r="A905" s="180">
        <v>105655</v>
      </c>
      <c r="B905" s="180" t="s">
        <v>34241</v>
      </c>
      <c r="C905" s="180" t="s">
        <v>7</v>
      </c>
      <c r="D905" s="254">
        <v>0</v>
      </c>
      <c r="E905" s="254" t="s">
        <v>24732</v>
      </c>
      <c r="ALW905" s="12"/>
      <c r="ALX905" s="12"/>
      <c r="ALY905" s="12"/>
    </row>
    <row r="906" spans="1:1013" ht="13.5">
      <c r="A906" s="180">
        <v>105662</v>
      </c>
      <c r="B906" s="180" t="s">
        <v>34242</v>
      </c>
      <c r="C906" s="180" t="s">
        <v>7</v>
      </c>
      <c r="D906" s="254">
        <v>268.77999999999997</v>
      </c>
      <c r="E906" s="254" t="s">
        <v>27985</v>
      </c>
      <c r="ALW906" s="12"/>
      <c r="ALX906" s="12"/>
      <c r="ALY906" s="12"/>
    </row>
    <row r="907" spans="1:1013" ht="13.5">
      <c r="A907" s="180">
        <v>105665</v>
      </c>
      <c r="B907" s="180" t="s">
        <v>34243</v>
      </c>
      <c r="C907" s="180" t="s">
        <v>7</v>
      </c>
      <c r="D907" s="254">
        <v>258.02999999999997</v>
      </c>
      <c r="E907" s="254" t="s">
        <v>25635</v>
      </c>
      <c r="ALW907" s="12"/>
      <c r="ALX907" s="12"/>
      <c r="ALY907" s="12"/>
    </row>
    <row r="908" spans="1:1013" ht="13.5">
      <c r="A908" s="180">
        <v>105671</v>
      </c>
      <c r="B908" s="180" t="s">
        <v>34244</v>
      </c>
      <c r="C908" s="180" t="s">
        <v>7</v>
      </c>
      <c r="D908" s="254">
        <v>252.64</v>
      </c>
      <c r="E908" s="254" t="s">
        <v>24478</v>
      </c>
      <c r="ALW908" s="12"/>
      <c r="ALX908" s="12"/>
      <c r="ALY908" s="12"/>
    </row>
    <row r="909" spans="1:1013" ht="13.5">
      <c r="A909" s="180">
        <v>105644</v>
      </c>
      <c r="B909" s="180" t="s">
        <v>34245</v>
      </c>
      <c r="C909" s="180" t="s">
        <v>7</v>
      </c>
      <c r="D909" s="254">
        <v>0</v>
      </c>
      <c r="E909" s="254" t="s">
        <v>27986</v>
      </c>
      <c r="ALW909" s="12"/>
      <c r="ALX909" s="12"/>
      <c r="ALY909" s="12"/>
    </row>
    <row r="910" spans="1:1013" ht="13.5">
      <c r="A910" s="180">
        <v>105650</v>
      </c>
      <c r="B910" s="180" t="s">
        <v>34246</v>
      </c>
      <c r="C910" s="180" t="s">
        <v>7</v>
      </c>
      <c r="D910" s="254">
        <v>0</v>
      </c>
      <c r="E910" s="254" t="s">
        <v>27987</v>
      </c>
      <c r="ALW910" s="12"/>
      <c r="ALX910" s="12"/>
      <c r="ALY910" s="12"/>
    </row>
    <row r="911" spans="1:1013" ht="13.5">
      <c r="A911" s="180">
        <v>105656</v>
      </c>
      <c r="B911" s="180" t="s">
        <v>34247</v>
      </c>
      <c r="C911" s="180" t="s">
        <v>7</v>
      </c>
      <c r="D911" s="254">
        <v>0</v>
      </c>
      <c r="E911" s="254" t="s">
        <v>24668</v>
      </c>
      <c r="ALW911" s="12"/>
      <c r="ALX911" s="12"/>
      <c r="ALY911" s="12"/>
    </row>
    <row r="912" spans="1:1013" ht="13.5">
      <c r="A912" s="180">
        <v>105577</v>
      </c>
      <c r="B912" s="180" t="s">
        <v>34248</v>
      </c>
      <c r="C912" s="180" t="s">
        <v>7</v>
      </c>
      <c r="D912" s="254">
        <v>163.16999999999999</v>
      </c>
      <c r="E912" s="254" t="s">
        <v>27988</v>
      </c>
      <c r="ALW912" s="12"/>
      <c r="ALX912" s="12"/>
      <c r="ALY912" s="12"/>
    </row>
    <row r="913" spans="1:1013" ht="13.5">
      <c r="A913" s="180">
        <v>105578</v>
      </c>
      <c r="B913" s="180" t="s">
        <v>34249</v>
      </c>
      <c r="C913" s="180" t="s">
        <v>7</v>
      </c>
      <c r="D913" s="254">
        <v>152.41999999999999</v>
      </c>
      <c r="E913" s="254" t="s">
        <v>25081</v>
      </c>
      <c r="ALW913" s="12"/>
      <c r="ALX913" s="12"/>
      <c r="ALY913" s="12"/>
    </row>
    <row r="914" spans="1:1013" ht="13.5">
      <c r="A914" s="180">
        <v>105712</v>
      </c>
      <c r="B914" s="180" t="s">
        <v>34250</v>
      </c>
      <c r="C914" s="180" t="s">
        <v>7</v>
      </c>
      <c r="D914" s="254">
        <v>147.03</v>
      </c>
      <c r="E914" s="254" t="s">
        <v>24673</v>
      </c>
      <c r="ALW914" s="12"/>
      <c r="ALX914" s="12"/>
      <c r="ALY914" s="12"/>
    </row>
    <row r="915" spans="1:1013" ht="13.5">
      <c r="A915" s="180">
        <v>105637</v>
      </c>
      <c r="B915" s="180" t="s">
        <v>34251</v>
      </c>
      <c r="C915" s="180" t="s">
        <v>7</v>
      </c>
      <c r="D915" s="254">
        <v>0</v>
      </c>
      <c r="E915" s="254" t="s">
        <v>24613</v>
      </c>
      <c r="ALW915" s="12"/>
      <c r="ALX915" s="12"/>
      <c r="ALY915" s="12"/>
    </row>
    <row r="916" spans="1:1013" ht="13.5">
      <c r="A916" s="180">
        <v>105707</v>
      </c>
      <c r="B916" s="180" t="s">
        <v>34252</v>
      </c>
      <c r="C916" s="180" t="s">
        <v>7</v>
      </c>
      <c r="D916" s="254">
        <v>0</v>
      </c>
      <c r="E916" s="254" t="s">
        <v>24615</v>
      </c>
      <c r="ALW916" s="12"/>
      <c r="ALX916" s="12"/>
      <c r="ALY916" s="12"/>
    </row>
    <row r="917" spans="1:1013" ht="13.5">
      <c r="A917" s="180">
        <v>105709</v>
      </c>
      <c r="B917" s="180" t="s">
        <v>34253</v>
      </c>
      <c r="C917" s="180" t="s">
        <v>7</v>
      </c>
      <c r="D917" s="254">
        <v>0</v>
      </c>
      <c r="E917" s="254" t="s">
        <v>27989</v>
      </c>
      <c r="ALW917" s="12"/>
      <c r="ALX917" s="12"/>
      <c r="ALY917" s="12"/>
    </row>
    <row r="918" spans="1:1013" ht="13.5">
      <c r="A918" s="180">
        <v>105693</v>
      </c>
      <c r="B918" s="180" t="s">
        <v>34254</v>
      </c>
      <c r="C918" s="180" t="s">
        <v>7</v>
      </c>
      <c r="D918" s="254">
        <v>199.3</v>
      </c>
      <c r="E918" s="254" t="s">
        <v>25672</v>
      </c>
      <c r="ALW918" s="12"/>
      <c r="ALX918" s="12"/>
      <c r="ALY918" s="12"/>
    </row>
    <row r="919" spans="1:1013" ht="13.5">
      <c r="A919" s="180">
        <v>105696</v>
      </c>
      <c r="B919" s="180" t="s">
        <v>34255</v>
      </c>
      <c r="C919" s="180" t="s">
        <v>7</v>
      </c>
      <c r="D919" s="254">
        <v>188.55</v>
      </c>
      <c r="E919" s="254" t="s">
        <v>24689</v>
      </c>
      <c r="ALW919" s="12"/>
      <c r="ALX919" s="12"/>
      <c r="ALY919" s="12"/>
    </row>
    <row r="920" spans="1:1013" ht="13.5">
      <c r="A920" s="180">
        <v>105702</v>
      </c>
      <c r="B920" s="180" t="s">
        <v>34256</v>
      </c>
      <c r="C920" s="180" t="s">
        <v>7</v>
      </c>
      <c r="D920" s="254">
        <v>183.16</v>
      </c>
      <c r="E920" s="254" t="s">
        <v>24469</v>
      </c>
      <c r="ALW920" s="12"/>
      <c r="ALX920" s="12"/>
      <c r="ALY920" s="12"/>
    </row>
    <row r="921" spans="1:1013" ht="13.5">
      <c r="A921" s="180">
        <v>105675</v>
      </c>
      <c r="B921" s="180" t="s">
        <v>34257</v>
      </c>
      <c r="C921" s="180" t="s">
        <v>7</v>
      </c>
      <c r="D921" s="254">
        <v>0</v>
      </c>
      <c r="E921" s="254" t="s">
        <v>27990</v>
      </c>
      <c r="ALW921" s="12"/>
      <c r="ALX921" s="12"/>
      <c r="ALY921" s="12"/>
    </row>
    <row r="922" spans="1:1013" ht="13.5">
      <c r="A922" s="180">
        <v>105681</v>
      </c>
      <c r="B922" s="180" t="s">
        <v>34258</v>
      </c>
      <c r="C922" s="180" t="s">
        <v>7</v>
      </c>
      <c r="D922" s="254">
        <v>0</v>
      </c>
      <c r="E922" s="254" t="s">
        <v>24743</v>
      </c>
      <c r="ALW922" s="12"/>
      <c r="ALX922" s="12"/>
      <c r="ALY922" s="12"/>
    </row>
    <row r="923" spans="1:1013" ht="13.5">
      <c r="A923" s="180">
        <v>105687</v>
      </c>
      <c r="B923" s="180" t="s">
        <v>34259</v>
      </c>
      <c r="C923" s="180" t="s">
        <v>7</v>
      </c>
      <c r="D923" s="254">
        <v>0</v>
      </c>
      <c r="E923" s="254" t="s">
        <v>24656</v>
      </c>
      <c r="ALW923" s="12"/>
      <c r="ALX923" s="12"/>
      <c r="ALY923" s="12"/>
    </row>
    <row r="924" spans="1:1013" ht="13.5">
      <c r="A924" s="180">
        <v>105694</v>
      </c>
      <c r="B924" s="180" t="s">
        <v>34260</v>
      </c>
      <c r="C924" s="180" t="s">
        <v>7</v>
      </c>
      <c r="D924" s="254">
        <v>225.29</v>
      </c>
      <c r="E924" s="254" t="s">
        <v>24704</v>
      </c>
      <c r="ALW924" s="12"/>
      <c r="ALX924" s="12"/>
      <c r="ALY924" s="12"/>
    </row>
    <row r="925" spans="1:1013" ht="13.5">
      <c r="A925" s="180">
        <v>105697</v>
      </c>
      <c r="B925" s="180" t="s">
        <v>34261</v>
      </c>
      <c r="C925" s="180" t="s">
        <v>7</v>
      </c>
      <c r="D925" s="254">
        <v>214.54</v>
      </c>
      <c r="E925" s="254" t="s">
        <v>27990</v>
      </c>
      <c r="ALW925" s="12"/>
      <c r="ALX925" s="12"/>
      <c r="ALY925" s="12"/>
    </row>
    <row r="926" spans="1:1013" ht="13.5">
      <c r="A926" s="180">
        <v>105703</v>
      </c>
      <c r="B926" s="180" t="s">
        <v>34262</v>
      </c>
      <c r="C926" s="180" t="s">
        <v>7</v>
      </c>
      <c r="D926" s="254">
        <v>209.15</v>
      </c>
      <c r="E926" s="254" t="s">
        <v>24886</v>
      </c>
      <c r="ALW926" s="12"/>
      <c r="ALX926" s="12"/>
      <c r="ALY926" s="12"/>
    </row>
    <row r="927" spans="1:1013" ht="13.5">
      <c r="A927" s="180">
        <v>105676</v>
      </c>
      <c r="B927" s="180" t="s">
        <v>34263</v>
      </c>
      <c r="C927" s="180" t="s">
        <v>7</v>
      </c>
      <c r="D927" s="254">
        <v>0</v>
      </c>
      <c r="E927" s="254" t="s">
        <v>24650</v>
      </c>
      <c r="ALW927" s="12"/>
      <c r="ALX927" s="12"/>
      <c r="ALY927" s="12"/>
    </row>
    <row r="928" spans="1:1013" ht="13.5">
      <c r="A928" s="180">
        <v>105682</v>
      </c>
      <c r="B928" s="180" t="s">
        <v>34264</v>
      </c>
      <c r="C928" s="180" t="s">
        <v>7</v>
      </c>
      <c r="D928" s="254">
        <v>0</v>
      </c>
      <c r="E928" s="254" t="s">
        <v>27943</v>
      </c>
      <c r="ALW928" s="12"/>
      <c r="ALX928" s="12"/>
      <c r="ALY928" s="12"/>
    </row>
    <row r="929" spans="1:1013" ht="13.5">
      <c r="A929" s="180">
        <v>105688</v>
      </c>
      <c r="B929" s="180" t="s">
        <v>34265</v>
      </c>
      <c r="C929" s="180" t="s">
        <v>7</v>
      </c>
      <c r="D929" s="254">
        <v>0</v>
      </c>
      <c r="E929" s="254" t="s">
        <v>24570</v>
      </c>
      <c r="ALW929" s="12"/>
      <c r="ALX929" s="12"/>
      <c r="ALY929" s="12"/>
    </row>
    <row r="930" spans="1:1013" ht="13.5">
      <c r="A930" s="180">
        <v>105695</v>
      </c>
      <c r="B930" s="180" t="s">
        <v>34266</v>
      </c>
      <c r="C930" s="180" t="s">
        <v>7</v>
      </c>
      <c r="D930" s="254">
        <v>250.91</v>
      </c>
      <c r="E930" s="254" t="s">
        <v>27991</v>
      </c>
      <c r="ALW930" s="12"/>
      <c r="ALX930" s="12"/>
      <c r="ALY930" s="12"/>
    </row>
    <row r="931" spans="1:1013" ht="13.5">
      <c r="A931" s="180">
        <v>105698</v>
      </c>
      <c r="B931" s="180" t="s">
        <v>34267</v>
      </c>
      <c r="C931" s="180" t="s">
        <v>7</v>
      </c>
      <c r="D931" s="254">
        <v>240.16</v>
      </c>
      <c r="E931" s="254" t="s">
        <v>27359</v>
      </c>
      <c r="ALW931" s="12"/>
      <c r="ALX931" s="12"/>
      <c r="ALY931" s="12"/>
    </row>
    <row r="932" spans="1:1013" ht="13.5">
      <c r="A932" s="180">
        <v>105704</v>
      </c>
      <c r="B932" s="180" t="s">
        <v>34268</v>
      </c>
      <c r="C932" s="180" t="s">
        <v>7</v>
      </c>
      <c r="D932" s="254">
        <v>234.77</v>
      </c>
      <c r="E932" s="254" t="s">
        <v>27992</v>
      </c>
      <c r="ALW932" s="12"/>
      <c r="ALX932" s="12"/>
      <c r="ALY932" s="12"/>
    </row>
    <row r="933" spans="1:1013" ht="13.5">
      <c r="A933" s="180">
        <v>105677</v>
      </c>
      <c r="B933" s="180" t="s">
        <v>34269</v>
      </c>
      <c r="C933" s="180" t="s">
        <v>7</v>
      </c>
      <c r="D933" s="254">
        <v>0</v>
      </c>
      <c r="E933" s="254" t="s">
        <v>27993</v>
      </c>
      <c r="ALW933" s="12"/>
      <c r="ALX933" s="12"/>
      <c r="ALY933" s="12"/>
    </row>
    <row r="934" spans="1:1013" ht="13.5">
      <c r="A934" s="180">
        <v>105683</v>
      </c>
      <c r="B934" s="180" t="s">
        <v>34270</v>
      </c>
      <c r="C934" s="180" t="s">
        <v>7</v>
      </c>
      <c r="D934" s="254">
        <v>0</v>
      </c>
      <c r="E934" s="254" t="s">
        <v>27994</v>
      </c>
      <c r="ALW934" s="12"/>
      <c r="ALX934" s="12"/>
      <c r="ALY934" s="12"/>
    </row>
    <row r="935" spans="1:1013" ht="13.5">
      <c r="A935" s="180">
        <v>105689</v>
      </c>
      <c r="B935" s="180" t="s">
        <v>34271</v>
      </c>
      <c r="C935" s="180" t="s">
        <v>7</v>
      </c>
      <c r="D935" s="254">
        <v>0</v>
      </c>
      <c r="E935" s="254" t="s">
        <v>27995</v>
      </c>
      <c r="ALW935" s="12"/>
      <c r="ALX935" s="12"/>
      <c r="ALY935" s="12"/>
    </row>
    <row r="936" spans="1:1013" ht="13.5">
      <c r="A936" s="180">
        <v>105579</v>
      </c>
      <c r="B936" s="180" t="s">
        <v>34272</v>
      </c>
      <c r="C936" s="180" t="s">
        <v>7</v>
      </c>
      <c r="D936" s="254">
        <v>143.75</v>
      </c>
      <c r="E936" s="254" t="s">
        <v>27996</v>
      </c>
      <c r="ALW936" s="12"/>
      <c r="ALX936" s="12"/>
      <c r="ALY936" s="12"/>
    </row>
    <row r="937" spans="1:1013" ht="13.5">
      <c r="A937" s="180">
        <v>105580</v>
      </c>
      <c r="B937" s="180" t="s">
        <v>34273</v>
      </c>
      <c r="C937" s="180" t="s">
        <v>7</v>
      </c>
      <c r="D937" s="254">
        <v>133</v>
      </c>
      <c r="E937" s="254" t="s">
        <v>27997</v>
      </c>
      <c r="ALW937" s="12"/>
      <c r="ALX937" s="12"/>
      <c r="ALY937" s="12"/>
    </row>
    <row r="938" spans="1:1013" ht="13.5">
      <c r="A938" s="180">
        <v>105582</v>
      </c>
      <c r="B938" s="180" t="s">
        <v>34274</v>
      </c>
      <c r="C938" s="180" t="s">
        <v>7</v>
      </c>
      <c r="D938" s="254">
        <v>127.61</v>
      </c>
      <c r="E938" s="254" t="s">
        <v>27998</v>
      </c>
      <c r="ALW938" s="12"/>
      <c r="ALX938" s="12"/>
      <c r="ALY938" s="12"/>
    </row>
    <row r="939" spans="1:1013" ht="13.5">
      <c r="A939" s="180">
        <v>105638</v>
      </c>
      <c r="B939" s="180" t="s">
        <v>34275</v>
      </c>
      <c r="C939" s="180" t="s">
        <v>7</v>
      </c>
      <c r="D939" s="254">
        <v>0</v>
      </c>
      <c r="E939" s="254" t="s">
        <v>24663</v>
      </c>
      <c r="ALW939" s="12"/>
      <c r="ALX939" s="12"/>
      <c r="ALY939" s="12"/>
    </row>
    <row r="940" spans="1:1013" ht="13.5">
      <c r="A940" s="180">
        <v>105715</v>
      </c>
      <c r="B940" s="180" t="s">
        <v>34276</v>
      </c>
      <c r="C940" s="180" t="s">
        <v>7</v>
      </c>
      <c r="D940" s="254">
        <v>0</v>
      </c>
      <c r="E940" s="254" t="s">
        <v>27999</v>
      </c>
      <c r="ALW940" s="12"/>
      <c r="ALX940" s="12"/>
      <c r="ALY940" s="12"/>
    </row>
    <row r="941" spans="1:1013" ht="13.5">
      <c r="A941" s="180">
        <v>105717</v>
      </c>
      <c r="B941" s="180" t="s">
        <v>34277</v>
      </c>
      <c r="C941" s="180" t="s">
        <v>7</v>
      </c>
      <c r="D941" s="254">
        <v>0</v>
      </c>
      <c r="E941" s="254" t="s">
        <v>28000</v>
      </c>
      <c r="ALW941" s="12"/>
      <c r="ALX941" s="12"/>
      <c r="ALY941" s="12"/>
    </row>
    <row r="942" spans="1:1013" ht="13.5">
      <c r="A942" s="180">
        <v>105626</v>
      </c>
      <c r="B942" s="180" t="s">
        <v>34278</v>
      </c>
      <c r="C942" s="180" t="s">
        <v>7</v>
      </c>
      <c r="D942" s="254">
        <v>115.5</v>
      </c>
      <c r="E942" s="254" t="s">
        <v>24666</v>
      </c>
      <c r="ALW942" s="12"/>
      <c r="ALX942" s="12"/>
      <c r="ALY942" s="12"/>
    </row>
    <row r="943" spans="1:1013" ht="13.5">
      <c r="A943" s="180">
        <v>105629</v>
      </c>
      <c r="B943" s="180" t="s">
        <v>34279</v>
      </c>
      <c r="C943" s="180" t="s">
        <v>7</v>
      </c>
      <c r="D943" s="254">
        <v>106.9</v>
      </c>
      <c r="E943" s="254" t="s">
        <v>24667</v>
      </c>
      <c r="ALW943" s="12"/>
      <c r="ALX943" s="12"/>
      <c r="ALY943" s="12"/>
    </row>
    <row r="944" spans="1:1013" ht="13.5">
      <c r="A944" s="180">
        <v>105635</v>
      </c>
      <c r="B944" s="180" t="s">
        <v>34280</v>
      </c>
      <c r="C944" s="180" t="s">
        <v>7</v>
      </c>
      <c r="D944" s="254">
        <v>105.67</v>
      </c>
      <c r="E944" s="254" t="s">
        <v>28001</v>
      </c>
      <c r="ALW944" s="12"/>
      <c r="ALX944" s="12"/>
      <c r="ALY944" s="12"/>
    </row>
    <row r="945" spans="1:1013" ht="13.5">
      <c r="A945" s="180">
        <v>105605</v>
      </c>
      <c r="B945" s="180" t="s">
        <v>34281</v>
      </c>
      <c r="C945" s="180" t="s">
        <v>7</v>
      </c>
      <c r="D945" s="254">
        <v>0</v>
      </c>
      <c r="E945" s="254" t="s">
        <v>28002</v>
      </c>
      <c r="ALW945" s="12"/>
      <c r="ALX945" s="12"/>
      <c r="ALY945" s="12"/>
    </row>
    <row r="946" spans="1:1013" ht="13.5">
      <c r="A946" s="180">
        <v>105613</v>
      </c>
      <c r="B946" s="180" t="s">
        <v>34282</v>
      </c>
      <c r="C946" s="180" t="s">
        <v>7</v>
      </c>
      <c r="D946" s="254">
        <v>0</v>
      </c>
      <c r="E946" s="254" t="s">
        <v>25683</v>
      </c>
      <c r="ALW946" s="12"/>
      <c r="ALX946" s="12"/>
      <c r="ALY946" s="12"/>
    </row>
    <row r="947" spans="1:1013" ht="13.5">
      <c r="A947" s="180">
        <v>105621</v>
      </c>
      <c r="B947" s="180" t="s">
        <v>34283</v>
      </c>
      <c r="C947" s="180" t="s">
        <v>7</v>
      </c>
      <c r="D947" s="254">
        <v>0</v>
      </c>
      <c r="E947" s="254" t="s">
        <v>24652</v>
      </c>
      <c r="ALW947" s="12"/>
      <c r="ALX947" s="12"/>
      <c r="ALY947" s="12"/>
    </row>
    <row r="948" spans="1:1013" ht="13.5">
      <c r="A948" s="180">
        <v>105627</v>
      </c>
      <c r="B948" s="180" t="s">
        <v>34284</v>
      </c>
      <c r="C948" s="180" t="s">
        <v>7</v>
      </c>
      <c r="D948" s="254">
        <v>143.06</v>
      </c>
      <c r="E948" s="254" t="s">
        <v>25619</v>
      </c>
      <c r="ALW948" s="12"/>
      <c r="ALX948" s="12"/>
      <c r="ALY948" s="12"/>
    </row>
    <row r="949" spans="1:1013" ht="13.5">
      <c r="A949" s="180">
        <v>105630</v>
      </c>
      <c r="B949" s="180" t="s">
        <v>34285</v>
      </c>
      <c r="C949" s="180" t="s">
        <v>7</v>
      </c>
      <c r="D949" s="254">
        <v>134.46</v>
      </c>
      <c r="E949" s="254" t="s">
        <v>24650</v>
      </c>
      <c r="ALW949" s="12"/>
      <c r="ALX949" s="12"/>
      <c r="ALY949" s="12"/>
    </row>
    <row r="950" spans="1:1013" ht="13.5">
      <c r="A950" s="180">
        <v>105636</v>
      </c>
      <c r="B950" s="180" t="s">
        <v>34286</v>
      </c>
      <c r="C950" s="180" t="s">
        <v>7</v>
      </c>
      <c r="D950" s="254">
        <v>133.22999999999999</v>
      </c>
      <c r="E950" s="254" t="s">
        <v>24618</v>
      </c>
      <c r="ALW950" s="12"/>
      <c r="ALX950" s="12"/>
      <c r="ALY950" s="12"/>
    </row>
    <row r="951" spans="1:1013" ht="13.5">
      <c r="A951" s="180">
        <v>105606</v>
      </c>
      <c r="B951" s="180" t="s">
        <v>34287</v>
      </c>
      <c r="C951" s="180" t="s">
        <v>7</v>
      </c>
      <c r="D951" s="254">
        <v>0</v>
      </c>
      <c r="E951" s="254" t="s">
        <v>24888</v>
      </c>
      <c r="ALW951" s="12"/>
      <c r="ALX951" s="12"/>
      <c r="ALY951" s="12"/>
    </row>
    <row r="952" spans="1:1013" ht="13.5">
      <c r="A952" s="180">
        <v>105614</v>
      </c>
      <c r="B952" s="180" t="s">
        <v>34288</v>
      </c>
      <c r="C952" s="180" t="s">
        <v>7</v>
      </c>
      <c r="D952" s="254">
        <v>0</v>
      </c>
      <c r="E952" s="254" t="s">
        <v>25424</v>
      </c>
      <c r="ALW952" s="12"/>
      <c r="ALX952" s="12"/>
      <c r="ALY952" s="12"/>
    </row>
    <row r="953" spans="1:1013" ht="13.5">
      <c r="A953" s="180">
        <v>105622</v>
      </c>
      <c r="B953" s="180" t="s">
        <v>34289</v>
      </c>
      <c r="C953" s="180" t="s">
        <v>7</v>
      </c>
      <c r="D953" s="254">
        <v>0</v>
      </c>
      <c r="E953" s="254" t="s">
        <v>25427</v>
      </c>
      <c r="ALW953" s="12"/>
      <c r="ALX953" s="12"/>
      <c r="ALY953" s="12"/>
    </row>
    <row r="954" spans="1:1013" ht="13.5">
      <c r="A954" s="180">
        <v>105572</v>
      </c>
      <c r="B954" s="180" t="s">
        <v>34290</v>
      </c>
      <c r="C954" s="180" t="s">
        <v>7</v>
      </c>
      <c r="D954" s="254">
        <v>58.87</v>
      </c>
      <c r="E954" s="254" t="s">
        <v>28003</v>
      </c>
      <c r="ALW954" s="12"/>
      <c r="ALX954" s="12"/>
      <c r="ALY954" s="12"/>
    </row>
    <row r="955" spans="1:1013" ht="13.5">
      <c r="A955" s="180">
        <v>105574</v>
      </c>
      <c r="B955" s="180" t="s">
        <v>34291</v>
      </c>
      <c r="C955" s="180" t="s">
        <v>7</v>
      </c>
      <c r="D955" s="254">
        <v>50.27</v>
      </c>
      <c r="E955" s="254" t="s">
        <v>28004</v>
      </c>
      <c r="ALW955" s="12"/>
      <c r="ALX955" s="12"/>
      <c r="ALY955" s="12"/>
    </row>
    <row r="956" spans="1:1013" ht="13.5">
      <c r="A956" s="180">
        <v>105576</v>
      </c>
      <c r="B956" s="180" t="s">
        <v>34292</v>
      </c>
      <c r="C956" s="180" t="s">
        <v>7</v>
      </c>
      <c r="D956" s="254">
        <v>49.04</v>
      </c>
      <c r="E956" s="254" t="s">
        <v>28005</v>
      </c>
      <c r="ALW956" s="12"/>
      <c r="ALX956" s="12"/>
      <c r="ALY956" s="12"/>
    </row>
    <row r="957" spans="1:1013" ht="13.5">
      <c r="A957" s="180">
        <v>105603</v>
      </c>
      <c r="B957" s="180" t="s">
        <v>34293</v>
      </c>
      <c r="C957" s="180" t="s">
        <v>7</v>
      </c>
      <c r="D957" s="254">
        <v>0</v>
      </c>
      <c r="E957" s="254" t="s">
        <v>25804</v>
      </c>
      <c r="ALW957" s="12"/>
      <c r="ALX957" s="12"/>
      <c r="ALY957" s="12"/>
    </row>
    <row r="958" spans="1:1013" ht="13.5">
      <c r="A958" s="180">
        <v>105611</v>
      </c>
      <c r="B958" s="180" t="s">
        <v>34294</v>
      </c>
      <c r="C958" s="180" t="s">
        <v>7</v>
      </c>
      <c r="D958" s="254">
        <v>0</v>
      </c>
      <c r="E958" s="254" t="s">
        <v>28006</v>
      </c>
      <c r="ALW958" s="12"/>
      <c r="ALX958" s="12"/>
      <c r="ALY958" s="12"/>
    </row>
    <row r="959" spans="1:1013" ht="13.5">
      <c r="A959" s="180">
        <v>105619</v>
      </c>
      <c r="B959" s="180" t="s">
        <v>34295</v>
      </c>
      <c r="C959" s="180" t="s">
        <v>7</v>
      </c>
      <c r="D959" s="254">
        <v>0</v>
      </c>
      <c r="E959" s="254" t="s">
        <v>28007</v>
      </c>
      <c r="ALW959" s="12"/>
      <c r="ALX959" s="12"/>
      <c r="ALY959" s="12"/>
    </row>
    <row r="960" spans="1:1013" ht="13.5">
      <c r="A960" s="180">
        <v>105573</v>
      </c>
      <c r="B960" s="180" t="s">
        <v>34296</v>
      </c>
      <c r="C960" s="180" t="s">
        <v>7</v>
      </c>
      <c r="D960" s="254">
        <v>87.57</v>
      </c>
      <c r="E960" s="254" t="s">
        <v>25699</v>
      </c>
      <c r="ALW960" s="12"/>
      <c r="ALX960" s="12"/>
      <c r="ALY960" s="12"/>
    </row>
    <row r="961" spans="1:1013" ht="13.5">
      <c r="A961" s="180">
        <v>105628</v>
      </c>
      <c r="B961" s="180" t="s">
        <v>34297</v>
      </c>
      <c r="C961" s="180" t="s">
        <v>7</v>
      </c>
      <c r="D961" s="254">
        <v>78.97</v>
      </c>
      <c r="E961" s="254" t="s">
        <v>25325</v>
      </c>
      <c r="ALW961" s="12"/>
      <c r="ALX961" s="12"/>
      <c r="ALY961" s="12"/>
    </row>
    <row r="962" spans="1:1013" ht="13.5">
      <c r="A962" s="180">
        <v>105634</v>
      </c>
      <c r="B962" s="180" t="s">
        <v>34298</v>
      </c>
      <c r="C962" s="180" t="s">
        <v>7</v>
      </c>
      <c r="D962" s="254">
        <v>77.739999999999995</v>
      </c>
      <c r="E962" s="254" t="s">
        <v>28008</v>
      </c>
      <c r="ALW962" s="12"/>
      <c r="ALX962" s="12"/>
      <c r="ALY962" s="12"/>
    </row>
    <row r="963" spans="1:1013" ht="13.5">
      <c r="A963" s="180">
        <v>105604</v>
      </c>
      <c r="B963" s="180" t="s">
        <v>34299</v>
      </c>
      <c r="C963" s="180" t="s">
        <v>7</v>
      </c>
      <c r="D963" s="254">
        <v>0</v>
      </c>
      <c r="E963" s="254" t="s">
        <v>28009</v>
      </c>
      <c r="ALW963" s="12"/>
      <c r="ALX963" s="12"/>
      <c r="ALY963" s="12"/>
    </row>
    <row r="964" spans="1:1013" ht="13.5">
      <c r="A964" s="180">
        <v>105612</v>
      </c>
      <c r="B964" s="180" t="s">
        <v>34300</v>
      </c>
      <c r="C964" s="180" t="s">
        <v>7</v>
      </c>
      <c r="D964" s="254">
        <v>0</v>
      </c>
      <c r="E964" s="254" t="s">
        <v>24839</v>
      </c>
      <c r="ALW964" s="12"/>
      <c r="ALX964" s="12"/>
      <c r="ALY964" s="12"/>
    </row>
    <row r="965" spans="1:1013" ht="13.5">
      <c r="A965" s="180">
        <v>105620</v>
      </c>
      <c r="B965" s="180" t="s">
        <v>34301</v>
      </c>
      <c r="C965" s="180" t="s">
        <v>7</v>
      </c>
      <c r="D965" s="254">
        <v>0</v>
      </c>
      <c r="E965" s="254" t="s">
        <v>25752</v>
      </c>
      <c r="ALW965" s="12"/>
      <c r="ALX965" s="12"/>
      <c r="ALY965" s="12"/>
    </row>
    <row r="966" spans="1:1013" ht="13.5">
      <c r="A966" s="180">
        <v>105586</v>
      </c>
      <c r="B966" s="180" t="s">
        <v>34302</v>
      </c>
      <c r="C966" s="180" t="s">
        <v>7</v>
      </c>
      <c r="D966" s="254">
        <v>175.49</v>
      </c>
      <c r="E966" s="254" t="s">
        <v>25479</v>
      </c>
      <c r="ALW966" s="12"/>
      <c r="ALX966" s="12"/>
      <c r="ALY966" s="12"/>
    </row>
    <row r="967" spans="1:1013" ht="13.5">
      <c r="A967" s="180">
        <v>105587</v>
      </c>
      <c r="B967" s="180" t="s">
        <v>34303</v>
      </c>
      <c r="C967" s="180" t="s">
        <v>7</v>
      </c>
      <c r="D967" s="254">
        <v>160.66</v>
      </c>
      <c r="E967" s="254" t="s">
        <v>24653</v>
      </c>
      <c r="ALW967" s="12"/>
      <c r="ALX967" s="12"/>
      <c r="ALY967" s="12"/>
    </row>
    <row r="968" spans="1:1013" ht="13.5">
      <c r="A968" s="180">
        <v>105589</v>
      </c>
      <c r="B968" s="180" t="s">
        <v>34304</v>
      </c>
      <c r="C968" s="180" t="s">
        <v>7</v>
      </c>
      <c r="D968" s="254">
        <v>159.31</v>
      </c>
      <c r="E968" s="254" t="s">
        <v>28010</v>
      </c>
      <c r="ALW968" s="12"/>
      <c r="ALX968" s="12"/>
      <c r="ALY968" s="12"/>
    </row>
    <row r="969" spans="1:1013" ht="13.5">
      <c r="A969" s="180">
        <v>105584</v>
      </c>
      <c r="B969" s="180" t="s">
        <v>34305</v>
      </c>
      <c r="C969" s="180" t="s">
        <v>7</v>
      </c>
      <c r="D969" s="254">
        <v>0</v>
      </c>
      <c r="E969" s="254" t="s">
        <v>25809</v>
      </c>
      <c r="ALW969" s="12"/>
      <c r="ALX969" s="12"/>
      <c r="ALY969" s="12"/>
    </row>
    <row r="970" spans="1:1013" ht="13.5">
      <c r="A970" s="180">
        <v>105720</v>
      </c>
      <c r="B970" s="180" t="s">
        <v>34306</v>
      </c>
      <c r="C970" s="180" t="s">
        <v>7</v>
      </c>
      <c r="D970" s="254">
        <v>0</v>
      </c>
      <c r="E970" s="254" t="s">
        <v>27772</v>
      </c>
      <c r="ALW970" s="12"/>
      <c r="ALX970" s="12"/>
      <c r="ALY970" s="12"/>
    </row>
    <row r="971" spans="1:1013" ht="13.5">
      <c r="A971" s="180">
        <v>105722</v>
      </c>
      <c r="B971" s="180" t="s">
        <v>34307</v>
      </c>
      <c r="C971" s="180" t="s">
        <v>7</v>
      </c>
      <c r="D971" s="254">
        <v>0</v>
      </c>
      <c r="E971" s="254" t="s">
        <v>28011</v>
      </c>
      <c r="ALW971" s="12"/>
      <c r="ALX971" s="12"/>
      <c r="ALY971" s="12"/>
    </row>
    <row r="972" spans="1:1013" ht="13.5">
      <c r="A972" s="180">
        <v>105593</v>
      </c>
      <c r="B972" s="180" t="s">
        <v>34308</v>
      </c>
      <c r="C972" s="180" t="s">
        <v>7</v>
      </c>
      <c r="D972" s="254">
        <v>156.07</v>
      </c>
      <c r="E972" s="254" t="s">
        <v>24766</v>
      </c>
      <c r="ALW972" s="12"/>
      <c r="ALX972" s="12"/>
      <c r="ALY972" s="12"/>
    </row>
    <row r="973" spans="1:1013" ht="13.5">
      <c r="A973" s="180">
        <v>105594</v>
      </c>
      <c r="B973" s="180" t="s">
        <v>34309</v>
      </c>
      <c r="C973" s="180" t="s">
        <v>7</v>
      </c>
      <c r="D973" s="254">
        <v>141.24</v>
      </c>
      <c r="E973" s="254" t="s">
        <v>28012</v>
      </c>
      <c r="ALW973" s="12"/>
      <c r="ALX973" s="12"/>
      <c r="ALY973" s="12"/>
    </row>
    <row r="974" spans="1:1013" ht="13.5">
      <c r="A974" s="180">
        <v>105596</v>
      </c>
      <c r="B974" s="180" t="s">
        <v>34310</v>
      </c>
      <c r="C974" s="180" t="s">
        <v>7</v>
      </c>
      <c r="D974" s="254">
        <v>139.88999999999999</v>
      </c>
      <c r="E974" s="254" t="s">
        <v>27905</v>
      </c>
      <c r="ALW974" s="12"/>
      <c r="ALX974" s="12"/>
      <c r="ALY974" s="12"/>
    </row>
    <row r="975" spans="1:1013" ht="13.5">
      <c r="A975" s="180">
        <v>105591</v>
      </c>
      <c r="B975" s="180" t="s">
        <v>34311</v>
      </c>
      <c r="C975" s="180" t="s">
        <v>7</v>
      </c>
      <c r="D975" s="254">
        <v>0</v>
      </c>
      <c r="E975" s="254" t="s">
        <v>28013</v>
      </c>
      <c r="ALW975" s="12"/>
      <c r="ALX975" s="12"/>
      <c r="ALY975" s="12"/>
    </row>
    <row r="976" spans="1:1013" ht="13.5">
      <c r="A976" s="180">
        <v>105724</v>
      </c>
      <c r="B976" s="180" t="s">
        <v>34312</v>
      </c>
      <c r="C976" s="180" t="s">
        <v>7</v>
      </c>
      <c r="D976" s="254">
        <v>0</v>
      </c>
      <c r="E976" s="254" t="s">
        <v>27773</v>
      </c>
      <c r="ALW976" s="12"/>
      <c r="ALX976" s="12"/>
      <c r="ALY976" s="12"/>
    </row>
    <row r="977" spans="1:1013" ht="13.5">
      <c r="A977" s="180">
        <v>105726</v>
      </c>
      <c r="B977" s="180" t="s">
        <v>34313</v>
      </c>
      <c r="C977" s="180" t="s">
        <v>7</v>
      </c>
      <c r="D977" s="254">
        <v>0</v>
      </c>
      <c r="E977" s="254" t="s">
        <v>25240</v>
      </c>
      <c r="ALW977" s="12"/>
      <c r="ALX977" s="12"/>
      <c r="ALY977" s="12"/>
    </row>
    <row r="978" spans="1:1013" ht="13.5">
      <c r="A978" s="180">
        <v>105567</v>
      </c>
      <c r="B978" s="180" t="s">
        <v>34314</v>
      </c>
      <c r="C978" s="180" t="s">
        <v>7</v>
      </c>
      <c r="D978" s="254">
        <v>15.88</v>
      </c>
      <c r="E978" s="254" t="s">
        <v>24809</v>
      </c>
      <c r="ALW978" s="12"/>
      <c r="ALX978" s="12"/>
      <c r="ALY978" s="12"/>
    </row>
    <row r="979" spans="1:1013" ht="13.5">
      <c r="A979" s="180">
        <v>105568</v>
      </c>
      <c r="B979" s="180" t="s">
        <v>34315</v>
      </c>
      <c r="C979" s="180" t="s">
        <v>7</v>
      </c>
      <c r="D979" s="254">
        <v>12.63</v>
      </c>
      <c r="E979" s="254" t="s">
        <v>27793</v>
      </c>
      <c r="ALW979" s="12"/>
      <c r="ALX979" s="12"/>
      <c r="ALY979" s="12"/>
    </row>
    <row r="980" spans="1:1013" ht="13.5">
      <c r="A980" s="180">
        <v>105570</v>
      </c>
      <c r="B980" s="180" t="s">
        <v>34316</v>
      </c>
      <c r="C980" s="180" t="s">
        <v>7</v>
      </c>
      <c r="D980" s="254">
        <v>10.44</v>
      </c>
      <c r="E980" s="254" t="s">
        <v>25239</v>
      </c>
      <c r="ALW980" s="12"/>
      <c r="ALX980" s="12"/>
      <c r="ALY980" s="12"/>
    </row>
    <row r="981" spans="1:1013" ht="13.5">
      <c r="A981" s="180">
        <v>100575</v>
      </c>
      <c r="B981" s="180" t="s">
        <v>34317</v>
      </c>
      <c r="C981" s="180" t="s">
        <v>4</v>
      </c>
      <c r="D981" s="254">
        <v>1.97</v>
      </c>
      <c r="E981" s="254" t="s">
        <v>25574</v>
      </c>
      <c r="ALW981" s="12"/>
      <c r="ALX981" s="12"/>
      <c r="ALY981" s="12"/>
    </row>
    <row r="982" spans="1:1013" ht="13.5">
      <c r="A982" s="180">
        <v>100577</v>
      </c>
      <c r="B982" s="180" t="s">
        <v>34318</v>
      </c>
      <c r="C982" s="180" t="s">
        <v>4</v>
      </c>
      <c r="D982" s="254">
        <v>0.54</v>
      </c>
      <c r="E982" s="254" t="s">
        <v>24678</v>
      </c>
      <c r="ALW982" s="12"/>
      <c r="ALX982" s="12"/>
      <c r="ALY982" s="12"/>
    </row>
    <row r="983" spans="1:1013" ht="13.5">
      <c r="A983" s="180">
        <v>105598</v>
      </c>
      <c r="B983" s="180" t="s">
        <v>34319</v>
      </c>
      <c r="C983" s="180" t="s">
        <v>4</v>
      </c>
      <c r="D983" s="254">
        <v>2.0499999999999998</v>
      </c>
      <c r="E983" s="254" t="s">
        <v>28014</v>
      </c>
      <c r="ALW983" s="12"/>
      <c r="ALX983" s="12"/>
      <c r="ALY983" s="12"/>
    </row>
    <row r="984" spans="1:1013" ht="13.5">
      <c r="A984" s="180">
        <v>100576</v>
      </c>
      <c r="B984" s="180" t="s">
        <v>34320</v>
      </c>
      <c r="C984" s="180" t="s">
        <v>4</v>
      </c>
      <c r="D984" s="254">
        <v>2.21</v>
      </c>
      <c r="E984" s="254" t="s">
        <v>28015</v>
      </c>
      <c r="ALW984" s="12"/>
      <c r="ALX984" s="12"/>
      <c r="ALY984" s="12"/>
    </row>
    <row r="985" spans="1:1013" ht="13.5">
      <c r="A985" s="180">
        <v>105597</v>
      </c>
      <c r="B985" s="180" t="s">
        <v>34321</v>
      </c>
      <c r="C985" s="180" t="s">
        <v>4</v>
      </c>
      <c r="D985" s="254">
        <v>4.1399999999999997</v>
      </c>
      <c r="E985" s="254" t="s">
        <v>28016</v>
      </c>
      <c r="ALW985" s="12"/>
      <c r="ALX985" s="12"/>
      <c r="ALY985" s="12"/>
    </row>
    <row r="986" spans="1:1013" ht="13.5">
      <c r="A986" s="180">
        <v>102730</v>
      </c>
      <c r="B986" s="180" t="s">
        <v>4074</v>
      </c>
      <c r="C986" s="180" t="s">
        <v>3</v>
      </c>
      <c r="D986" s="254">
        <v>13.7</v>
      </c>
      <c r="E986" s="254" t="s">
        <v>25324</v>
      </c>
      <c r="ALW986" s="12"/>
      <c r="ALX986" s="12"/>
      <c r="ALY986" s="12"/>
    </row>
    <row r="987" spans="1:1013" ht="13.5">
      <c r="A987" s="180">
        <v>102731</v>
      </c>
      <c r="B987" s="180" t="s">
        <v>4075</v>
      </c>
      <c r="C987" s="180" t="s">
        <v>3</v>
      </c>
      <c r="D987" s="254">
        <v>11.51</v>
      </c>
      <c r="E987" s="254" t="s">
        <v>28017</v>
      </c>
      <c r="ALW987" s="12"/>
      <c r="ALX987" s="12"/>
      <c r="ALY987" s="12"/>
    </row>
    <row r="988" spans="1:1013" ht="13.5">
      <c r="A988" s="180">
        <v>102732</v>
      </c>
      <c r="B988" s="180" t="s">
        <v>4076</v>
      </c>
      <c r="C988" s="180" t="s">
        <v>3</v>
      </c>
      <c r="D988" s="254">
        <v>10.81</v>
      </c>
      <c r="E988" s="254" t="s">
        <v>24547</v>
      </c>
      <c r="ALW988" s="12"/>
      <c r="ALX988" s="12"/>
      <c r="ALY988" s="12"/>
    </row>
    <row r="989" spans="1:1013" ht="13.5">
      <c r="A989" s="180">
        <v>102733</v>
      </c>
      <c r="B989" s="180" t="s">
        <v>4077</v>
      </c>
      <c r="C989" s="180" t="s">
        <v>3</v>
      </c>
      <c r="D989" s="254">
        <v>11.94</v>
      </c>
      <c r="E989" s="254" t="s">
        <v>25603</v>
      </c>
      <c r="ALW989" s="12"/>
      <c r="ALX989" s="12"/>
      <c r="ALY989" s="12"/>
    </row>
    <row r="990" spans="1:1013" ht="13.5">
      <c r="A990" s="180">
        <v>102728</v>
      </c>
      <c r="B990" s="180" t="s">
        <v>4072</v>
      </c>
      <c r="C990" s="180" t="s">
        <v>3</v>
      </c>
      <c r="D990" s="254">
        <v>16.72</v>
      </c>
      <c r="E990" s="254" t="s">
        <v>25692</v>
      </c>
      <c r="ALW990" s="12"/>
      <c r="ALX990" s="12"/>
      <c r="ALY990" s="12"/>
    </row>
    <row r="991" spans="1:1013" ht="13.5">
      <c r="A991" s="180">
        <v>102729</v>
      </c>
      <c r="B991" s="180" t="s">
        <v>4073</v>
      </c>
      <c r="C991" s="180" t="s">
        <v>3</v>
      </c>
      <c r="D991" s="254">
        <v>15.45</v>
      </c>
      <c r="E991" s="254" t="s">
        <v>28018</v>
      </c>
      <c r="ALW991" s="12"/>
      <c r="ALX991" s="12"/>
      <c r="ALY991" s="12"/>
    </row>
    <row r="992" spans="1:1013" ht="13.5">
      <c r="A992" s="180">
        <v>102734</v>
      </c>
      <c r="B992" s="180" t="s">
        <v>4078</v>
      </c>
      <c r="C992" s="180" t="s">
        <v>3</v>
      </c>
      <c r="D992" s="254">
        <v>15.51</v>
      </c>
      <c r="E992" s="254" t="s">
        <v>25257</v>
      </c>
      <c r="ALW992" s="12"/>
      <c r="ALX992" s="12"/>
      <c r="ALY992" s="12"/>
    </row>
    <row r="993" spans="1:1013" ht="13.5">
      <c r="A993" s="180">
        <v>102735</v>
      </c>
      <c r="B993" s="180" t="s">
        <v>4079</v>
      </c>
      <c r="C993" s="180" t="s">
        <v>3</v>
      </c>
      <c r="D993" s="254">
        <v>14.44</v>
      </c>
      <c r="E993" s="254" t="s">
        <v>28019</v>
      </c>
      <c r="ALW993" s="12"/>
      <c r="ALX993" s="12"/>
      <c r="ALY993" s="12"/>
    </row>
    <row r="994" spans="1:1013" ht="13.5">
      <c r="A994" s="180">
        <v>102765</v>
      </c>
      <c r="B994" s="180" t="s">
        <v>4109</v>
      </c>
      <c r="C994" s="180" t="s">
        <v>2</v>
      </c>
      <c r="D994" s="254">
        <v>18259.14</v>
      </c>
      <c r="E994" s="254" t="s">
        <v>28020</v>
      </c>
      <c r="ALW994" s="12"/>
      <c r="ALX994" s="12"/>
      <c r="ALY994" s="12"/>
    </row>
    <row r="995" spans="1:1013" ht="13.5">
      <c r="A995" s="180">
        <v>102795</v>
      </c>
      <c r="B995" s="180" t="s">
        <v>4139</v>
      </c>
      <c r="C995" s="180" t="s">
        <v>2</v>
      </c>
      <c r="D995" s="254">
        <v>40375.01</v>
      </c>
      <c r="E995" s="254" t="s">
        <v>28021</v>
      </c>
      <c r="ALW995" s="12"/>
      <c r="ALX995" s="12"/>
      <c r="ALY995" s="12"/>
    </row>
    <row r="996" spans="1:1013" ht="13.5">
      <c r="A996" s="180">
        <v>102766</v>
      </c>
      <c r="B996" s="180" t="s">
        <v>4110</v>
      </c>
      <c r="C996" s="180" t="s">
        <v>2</v>
      </c>
      <c r="D996" s="254">
        <v>27511.55</v>
      </c>
      <c r="E996" s="254" t="s">
        <v>25360</v>
      </c>
      <c r="ALW996" s="12"/>
      <c r="ALX996" s="12"/>
      <c r="ALY996" s="12"/>
    </row>
    <row r="997" spans="1:1013" ht="13.5">
      <c r="A997" s="180">
        <v>102796</v>
      </c>
      <c r="B997" s="180" t="s">
        <v>4140</v>
      </c>
      <c r="C997" s="180" t="s">
        <v>2</v>
      </c>
      <c r="D997" s="254">
        <v>65321.25</v>
      </c>
      <c r="E997" s="254" t="s">
        <v>25235</v>
      </c>
      <c r="ALW997" s="12"/>
      <c r="ALX997" s="12"/>
      <c r="ALY997" s="12"/>
    </row>
    <row r="998" spans="1:1013" ht="13.5">
      <c r="A998" s="180">
        <v>102767</v>
      </c>
      <c r="B998" s="180" t="s">
        <v>4111</v>
      </c>
      <c r="C998" s="180" t="s">
        <v>2</v>
      </c>
      <c r="D998" s="254">
        <v>38445.56</v>
      </c>
      <c r="E998" s="254" t="s">
        <v>28022</v>
      </c>
      <c r="ALW998" s="12"/>
      <c r="ALX998" s="12"/>
      <c r="ALY998" s="12"/>
    </row>
    <row r="999" spans="1:1013" ht="13.5">
      <c r="A999" s="180">
        <v>102797</v>
      </c>
      <c r="B999" s="180" t="s">
        <v>4141</v>
      </c>
      <c r="C999" s="180" t="s">
        <v>2</v>
      </c>
      <c r="D999" s="254">
        <v>92739.53</v>
      </c>
      <c r="E999" s="254" t="s">
        <v>25466</v>
      </c>
      <c r="ALW999" s="12"/>
      <c r="ALX999" s="12"/>
      <c r="ALY999" s="12"/>
    </row>
    <row r="1000" spans="1:1013" ht="13.5">
      <c r="A1000" s="180">
        <v>102768</v>
      </c>
      <c r="B1000" s="180" t="s">
        <v>4112</v>
      </c>
      <c r="C1000" s="180" t="s">
        <v>2</v>
      </c>
      <c r="D1000" s="254">
        <v>53745.27</v>
      </c>
      <c r="E1000" s="254" t="s">
        <v>24929</v>
      </c>
      <c r="ALW1000" s="12"/>
      <c r="ALX1000" s="12"/>
      <c r="ALY1000" s="12"/>
    </row>
    <row r="1001" spans="1:1013" ht="13.5">
      <c r="A1001" s="180">
        <v>102798</v>
      </c>
      <c r="B1001" s="180" t="s">
        <v>4142</v>
      </c>
      <c r="C1001" s="180" t="s">
        <v>2</v>
      </c>
      <c r="D1001" s="254">
        <v>113586.08</v>
      </c>
      <c r="E1001" s="254" t="s">
        <v>27933</v>
      </c>
      <c r="ALW1001" s="12"/>
      <c r="ALX1001" s="12"/>
      <c r="ALY1001" s="12"/>
    </row>
    <row r="1002" spans="1:1013" ht="13.5">
      <c r="A1002" s="180">
        <v>102744</v>
      </c>
      <c r="B1002" s="180" t="s">
        <v>4088</v>
      </c>
      <c r="C1002" s="180" t="s">
        <v>2</v>
      </c>
      <c r="D1002" s="254">
        <v>7676.01</v>
      </c>
      <c r="E1002" s="254" t="s">
        <v>25357</v>
      </c>
      <c r="ALW1002" s="12"/>
      <c r="ALX1002" s="12"/>
      <c r="ALY1002" s="12"/>
    </row>
    <row r="1003" spans="1:1013" ht="13.5">
      <c r="A1003" s="180">
        <v>102755</v>
      </c>
      <c r="B1003" s="180" t="s">
        <v>4099</v>
      </c>
      <c r="C1003" s="180" t="s">
        <v>2</v>
      </c>
      <c r="D1003" s="254">
        <v>11918.87</v>
      </c>
      <c r="E1003" s="254" t="s">
        <v>25787</v>
      </c>
      <c r="ALW1003" s="12"/>
      <c r="ALX1003" s="12"/>
      <c r="ALY1003" s="12"/>
    </row>
    <row r="1004" spans="1:1013" ht="13.5">
      <c r="A1004" s="180">
        <v>102782</v>
      </c>
      <c r="B1004" s="180" t="s">
        <v>4126</v>
      </c>
      <c r="C1004" s="180" t="s">
        <v>2</v>
      </c>
      <c r="D1004" s="254">
        <v>19662.830000000002</v>
      </c>
      <c r="E1004" s="254" t="s">
        <v>28023</v>
      </c>
      <c r="ALW1004" s="12"/>
      <c r="ALX1004" s="12"/>
      <c r="ALY1004" s="12"/>
    </row>
    <row r="1005" spans="1:1013" ht="13.5">
      <c r="A1005" s="180">
        <v>102745</v>
      </c>
      <c r="B1005" s="180" t="s">
        <v>4089</v>
      </c>
      <c r="C1005" s="180" t="s">
        <v>2</v>
      </c>
      <c r="D1005" s="254">
        <v>10791.24</v>
      </c>
      <c r="E1005" s="254" t="s">
        <v>24872</v>
      </c>
      <c r="ALW1005" s="12"/>
      <c r="ALX1005" s="12"/>
      <c r="ALY1005" s="12"/>
    </row>
    <row r="1006" spans="1:1013" ht="13.5">
      <c r="A1006" s="180">
        <v>102756</v>
      </c>
      <c r="B1006" s="180" t="s">
        <v>4100</v>
      </c>
      <c r="C1006" s="180" t="s">
        <v>2</v>
      </c>
      <c r="D1006" s="254">
        <v>17708.77</v>
      </c>
      <c r="E1006" s="254" t="s">
        <v>25506</v>
      </c>
      <c r="ALW1006" s="12"/>
      <c r="ALX1006" s="12"/>
      <c r="ALY1006" s="12"/>
    </row>
    <row r="1007" spans="1:1013" ht="13.5">
      <c r="A1007" s="180">
        <v>102783</v>
      </c>
      <c r="B1007" s="180" t="s">
        <v>4127</v>
      </c>
      <c r="C1007" s="180" t="s">
        <v>2</v>
      </c>
      <c r="D1007" s="254">
        <v>26018.48</v>
      </c>
      <c r="E1007" s="254" t="s">
        <v>28024</v>
      </c>
      <c r="ALW1007" s="12"/>
      <c r="ALX1007" s="12"/>
      <c r="ALY1007" s="12"/>
    </row>
    <row r="1008" spans="1:1013" ht="13.5">
      <c r="A1008" s="180">
        <v>102746</v>
      </c>
      <c r="B1008" s="180" t="s">
        <v>4090</v>
      </c>
      <c r="C1008" s="180" t="s">
        <v>2</v>
      </c>
      <c r="D1008" s="254">
        <v>18712.490000000002</v>
      </c>
      <c r="E1008" s="254" t="s">
        <v>27909</v>
      </c>
      <c r="ALW1008" s="12"/>
      <c r="ALX1008" s="12"/>
      <c r="ALY1008" s="12"/>
    </row>
    <row r="1009" spans="1:1013" ht="13.5">
      <c r="A1009" s="180">
        <v>102757</v>
      </c>
      <c r="B1009" s="180" t="s">
        <v>4101</v>
      </c>
      <c r="C1009" s="180" t="s">
        <v>2</v>
      </c>
      <c r="D1009" s="254">
        <v>32952.959999999999</v>
      </c>
      <c r="E1009" s="254" t="s">
        <v>24565</v>
      </c>
      <c r="ALW1009" s="12"/>
      <c r="ALX1009" s="12"/>
      <c r="ALY1009" s="12"/>
    </row>
    <row r="1010" spans="1:1013" ht="13.5">
      <c r="A1010" s="180">
        <v>102784</v>
      </c>
      <c r="B1010" s="180" t="s">
        <v>4128</v>
      </c>
      <c r="C1010" s="180" t="s">
        <v>2</v>
      </c>
      <c r="D1010" s="254">
        <v>41162.92</v>
      </c>
      <c r="E1010" s="254" t="s">
        <v>24601</v>
      </c>
      <c r="ALW1010" s="12"/>
      <c r="ALX1010" s="12"/>
      <c r="ALY1010" s="12"/>
    </row>
    <row r="1011" spans="1:1013" ht="13.5">
      <c r="A1011" s="180">
        <v>102779</v>
      </c>
      <c r="B1011" s="180" t="s">
        <v>4123</v>
      </c>
      <c r="C1011" s="180" t="s">
        <v>2</v>
      </c>
      <c r="D1011" s="254">
        <v>10327.459999999999</v>
      </c>
      <c r="E1011" s="254" t="s">
        <v>25087</v>
      </c>
      <c r="ALW1011" s="12"/>
      <c r="ALX1011" s="12"/>
      <c r="ALY1011" s="12"/>
    </row>
    <row r="1012" spans="1:1013" ht="13.5">
      <c r="A1012" s="180">
        <v>102780</v>
      </c>
      <c r="B1012" s="180" t="s">
        <v>4124</v>
      </c>
      <c r="C1012" s="180" t="s">
        <v>2</v>
      </c>
      <c r="D1012" s="254">
        <v>11884.5</v>
      </c>
      <c r="E1012" s="254" t="s">
        <v>27545</v>
      </c>
      <c r="ALW1012" s="12"/>
      <c r="ALX1012" s="12"/>
      <c r="ALY1012" s="12"/>
    </row>
    <row r="1013" spans="1:1013" ht="13.5">
      <c r="A1013" s="180">
        <v>102743</v>
      </c>
      <c r="B1013" s="180" t="s">
        <v>4087</v>
      </c>
      <c r="C1013" s="180" t="s">
        <v>2</v>
      </c>
      <c r="D1013" s="254">
        <v>5122.71</v>
      </c>
      <c r="E1013" s="254" t="s">
        <v>24678</v>
      </c>
      <c r="ALW1013" s="12"/>
      <c r="ALX1013" s="12"/>
      <c r="ALY1013" s="12"/>
    </row>
    <row r="1014" spans="1:1013" ht="13.5">
      <c r="A1014" s="180">
        <v>102781</v>
      </c>
      <c r="B1014" s="180" t="s">
        <v>4125</v>
      </c>
      <c r="C1014" s="180" t="s">
        <v>2</v>
      </c>
      <c r="D1014" s="254">
        <v>17604.580000000002</v>
      </c>
      <c r="E1014" s="254" t="s">
        <v>28014</v>
      </c>
      <c r="ALW1014" s="12"/>
      <c r="ALX1014" s="12"/>
      <c r="ALY1014" s="12"/>
    </row>
    <row r="1015" spans="1:1013" ht="13.5">
      <c r="A1015" s="180">
        <v>102761</v>
      </c>
      <c r="B1015" s="180" t="s">
        <v>4105</v>
      </c>
      <c r="C1015" s="180" t="s">
        <v>2</v>
      </c>
      <c r="D1015" s="254">
        <v>14652.16</v>
      </c>
      <c r="E1015" s="254" t="s">
        <v>28025</v>
      </c>
      <c r="ALW1015" s="12"/>
      <c r="ALX1015" s="12"/>
      <c r="ALY1015" s="12"/>
    </row>
    <row r="1016" spans="1:1013" ht="13.5">
      <c r="A1016" s="180">
        <v>102791</v>
      </c>
      <c r="B1016" s="180" t="s">
        <v>4135</v>
      </c>
      <c r="C1016" s="180" t="s">
        <v>2</v>
      </c>
      <c r="D1016" s="254">
        <v>37839.24</v>
      </c>
      <c r="E1016" s="254" t="s">
        <v>28026</v>
      </c>
      <c r="ALW1016" s="12"/>
      <c r="ALX1016" s="12"/>
      <c r="ALY1016" s="12"/>
    </row>
    <row r="1017" spans="1:1013" ht="13.5">
      <c r="A1017" s="180">
        <v>102762</v>
      </c>
      <c r="B1017" s="180" t="s">
        <v>4106</v>
      </c>
      <c r="C1017" s="180" t="s">
        <v>2</v>
      </c>
      <c r="D1017" s="254">
        <v>22638.45</v>
      </c>
      <c r="E1017" s="254" t="s">
        <v>28027</v>
      </c>
      <c r="ALW1017" s="12"/>
      <c r="ALX1017" s="12"/>
      <c r="ALY1017" s="12"/>
    </row>
    <row r="1018" spans="1:1013" ht="13.5">
      <c r="A1018" s="180">
        <v>102792</v>
      </c>
      <c r="B1018" s="180" t="s">
        <v>4136</v>
      </c>
      <c r="C1018" s="180" t="s">
        <v>2</v>
      </c>
      <c r="D1018" s="254">
        <v>61719.33</v>
      </c>
      <c r="E1018" s="254" t="s">
        <v>28028</v>
      </c>
      <c r="ALW1018" s="12"/>
      <c r="ALX1018" s="12"/>
      <c r="ALY1018" s="12"/>
    </row>
    <row r="1019" spans="1:1013" ht="13.5">
      <c r="A1019" s="180">
        <v>102763</v>
      </c>
      <c r="B1019" s="180" t="s">
        <v>4107</v>
      </c>
      <c r="C1019" s="180" t="s">
        <v>2</v>
      </c>
      <c r="D1019" s="254">
        <v>31452.42</v>
      </c>
      <c r="E1019" s="254" t="s">
        <v>28029</v>
      </c>
      <c r="ALW1019" s="12"/>
      <c r="ALX1019" s="12"/>
      <c r="ALY1019" s="12"/>
    </row>
    <row r="1020" spans="1:1013" ht="13.5">
      <c r="A1020" s="180">
        <v>102793</v>
      </c>
      <c r="B1020" s="180" t="s">
        <v>4137</v>
      </c>
      <c r="C1020" s="180" t="s">
        <v>2</v>
      </c>
      <c r="D1020" s="254">
        <v>83377.06</v>
      </c>
      <c r="E1020" s="254" t="s">
        <v>28030</v>
      </c>
      <c r="ALW1020" s="12"/>
      <c r="ALX1020" s="12"/>
      <c r="ALY1020" s="12"/>
    </row>
    <row r="1021" spans="1:1013" ht="13.5">
      <c r="A1021" s="180">
        <v>102764</v>
      </c>
      <c r="B1021" s="180" t="s">
        <v>4108</v>
      </c>
      <c r="C1021" s="180" t="s">
        <v>2</v>
      </c>
      <c r="D1021" s="254">
        <v>44376.52</v>
      </c>
      <c r="E1021" s="254" t="s">
        <v>28031</v>
      </c>
      <c r="ALW1021" s="12"/>
      <c r="ALX1021" s="12"/>
      <c r="ALY1021" s="12"/>
    </row>
    <row r="1022" spans="1:1013" ht="13.5">
      <c r="A1022" s="180">
        <v>102794</v>
      </c>
      <c r="B1022" s="180" t="s">
        <v>4138</v>
      </c>
      <c r="C1022" s="180" t="s">
        <v>2</v>
      </c>
      <c r="D1022" s="254">
        <v>119555.06</v>
      </c>
      <c r="E1022" s="254" t="s">
        <v>24734</v>
      </c>
      <c r="ALW1022" s="12"/>
      <c r="ALX1022" s="12"/>
      <c r="ALY1022" s="12"/>
    </row>
    <row r="1023" spans="1:1013" ht="13.5">
      <c r="A1023" s="180">
        <v>102740</v>
      </c>
      <c r="B1023" s="180" t="s">
        <v>4084</v>
      </c>
      <c r="C1023" s="180" t="s">
        <v>2</v>
      </c>
      <c r="D1023" s="254">
        <v>6337.13</v>
      </c>
      <c r="E1023" s="254" t="s">
        <v>24680</v>
      </c>
      <c r="ALW1023" s="12"/>
      <c r="ALX1023" s="12"/>
      <c r="ALY1023" s="12"/>
    </row>
    <row r="1024" spans="1:1013" ht="13.5">
      <c r="A1024" s="180">
        <v>102752</v>
      </c>
      <c r="B1024" s="180" t="s">
        <v>4096</v>
      </c>
      <c r="C1024" s="180" t="s">
        <v>2</v>
      </c>
      <c r="D1024" s="254">
        <v>8529.2199999999993</v>
      </c>
      <c r="E1024" s="254" t="s">
        <v>24516</v>
      </c>
      <c r="ALW1024" s="12"/>
      <c r="ALX1024" s="12"/>
      <c r="ALY1024" s="12"/>
    </row>
    <row r="1025" spans="1:1013" ht="13.5">
      <c r="A1025" s="180">
        <v>102776</v>
      </c>
      <c r="B1025" s="180" t="s">
        <v>4120</v>
      </c>
      <c r="C1025" s="180" t="s">
        <v>2</v>
      </c>
      <c r="D1025" s="254">
        <v>15411.98</v>
      </c>
      <c r="E1025" s="254" t="s">
        <v>28032</v>
      </c>
      <c r="ALW1025" s="12"/>
      <c r="ALX1025" s="12"/>
      <c r="ALY1025" s="12"/>
    </row>
    <row r="1026" spans="1:1013" ht="13.5">
      <c r="A1026" s="180">
        <v>102741</v>
      </c>
      <c r="B1026" s="180" t="s">
        <v>4085</v>
      </c>
      <c r="C1026" s="180" t="s">
        <v>2</v>
      </c>
      <c r="D1026" s="254">
        <v>8896.75</v>
      </c>
      <c r="E1026" s="254" t="s">
        <v>24682</v>
      </c>
      <c r="ALW1026" s="12"/>
      <c r="ALX1026" s="12"/>
      <c r="ALY1026" s="12"/>
    </row>
    <row r="1027" spans="1:1013" ht="13.5">
      <c r="A1027" s="180">
        <v>102753</v>
      </c>
      <c r="B1027" s="180" t="s">
        <v>4097</v>
      </c>
      <c r="C1027" s="180" t="s">
        <v>2</v>
      </c>
      <c r="D1027" s="254">
        <v>12632.28</v>
      </c>
      <c r="E1027" s="254" t="s">
        <v>24668</v>
      </c>
      <c r="ALW1027" s="12"/>
      <c r="ALX1027" s="12"/>
      <c r="ALY1027" s="12"/>
    </row>
    <row r="1028" spans="1:1013" ht="13.5">
      <c r="A1028" s="180">
        <v>102777</v>
      </c>
      <c r="B1028" s="180" t="s">
        <v>4121</v>
      </c>
      <c r="C1028" s="180" t="s">
        <v>2</v>
      </c>
      <c r="D1028" s="254">
        <v>23324.67</v>
      </c>
      <c r="E1028" s="254" t="s">
        <v>27334</v>
      </c>
      <c r="ALW1028" s="12"/>
      <c r="ALX1028" s="12"/>
      <c r="ALY1028" s="12"/>
    </row>
    <row r="1029" spans="1:1013" ht="13.5">
      <c r="A1029" s="180">
        <v>102742</v>
      </c>
      <c r="B1029" s="180" t="s">
        <v>4086</v>
      </c>
      <c r="C1029" s="180" t="s">
        <v>2</v>
      </c>
      <c r="D1029" s="254">
        <v>15408.82</v>
      </c>
      <c r="E1029" s="254" t="s">
        <v>25742</v>
      </c>
      <c r="ALW1029" s="12"/>
      <c r="ALX1029" s="12"/>
      <c r="ALY1029" s="12"/>
    </row>
    <row r="1030" spans="1:1013" ht="13.5">
      <c r="A1030" s="180">
        <v>102754</v>
      </c>
      <c r="B1030" s="180" t="s">
        <v>4098</v>
      </c>
      <c r="C1030" s="180" t="s">
        <v>2</v>
      </c>
      <c r="D1030" s="254">
        <v>24022.19</v>
      </c>
      <c r="E1030" s="254" t="s">
        <v>24966</v>
      </c>
      <c r="ALW1030" s="12"/>
      <c r="ALX1030" s="12"/>
      <c r="ALY1030" s="12"/>
    </row>
    <row r="1031" spans="1:1013" ht="13.5">
      <c r="A1031" s="180">
        <v>102778</v>
      </c>
      <c r="B1031" s="180" t="s">
        <v>4122</v>
      </c>
      <c r="C1031" s="180" t="s">
        <v>2</v>
      </c>
      <c r="D1031" s="254">
        <v>35216.839999999997</v>
      </c>
      <c r="E1031" s="254" t="s">
        <v>25479</v>
      </c>
      <c r="ALW1031" s="12"/>
      <c r="ALX1031" s="12"/>
      <c r="ALY1031" s="12"/>
    </row>
    <row r="1032" spans="1:1013" ht="13.5">
      <c r="A1032" s="180">
        <v>102737</v>
      </c>
      <c r="B1032" s="180" t="s">
        <v>4081</v>
      </c>
      <c r="C1032" s="180" t="s">
        <v>2</v>
      </c>
      <c r="D1032" s="254">
        <v>1231.42</v>
      </c>
      <c r="E1032" s="254" t="s">
        <v>28033</v>
      </c>
      <c r="ALW1032" s="12"/>
      <c r="ALX1032" s="12"/>
      <c r="ALY1032" s="12"/>
    </row>
    <row r="1033" spans="1:1013" ht="13.5">
      <c r="A1033" s="180">
        <v>102773</v>
      </c>
      <c r="B1033" s="180" t="s">
        <v>4117</v>
      </c>
      <c r="C1033" s="180" t="s">
        <v>2</v>
      </c>
      <c r="D1033" s="254">
        <v>10327.459999999999</v>
      </c>
      <c r="E1033" s="254" t="s">
        <v>28034</v>
      </c>
      <c r="ALW1033" s="12"/>
      <c r="ALX1033" s="12"/>
      <c r="ALY1033" s="12"/>
    </row>
    <row r="1034" spans="1:1013" ht="13.5">
      <c r="A1034" s="180">
        <v>102738</v>
      </c>
      <c r="B1034" s="180" t="s">
        <v>4082</v>
      </c>
      <c r="C1034" s="180" t="s">
        <v>2</v>
      </c>
      <c r="D1034" s="254">
        <v>2523.23</v>
      </c>
      <c r="E1034" s="254" t="s">
        <v>24561</v>
      </c>
      <c r="ALW1034" s="12"/>
      <c r="ALX1034" s="12"/>
      <c r="ALY1034" s="12"/>
    </row>
    <row r="1035" spans="1:1013" ht="13.5">
      <c r="A1035" s="180">
        <v>102750</v>
      </c>
      <c r="B1035" s="180" t="s">
        <v>4094</v>
      </c>
      <c r="C1035" s="180" t="s">
        <v>2</v>
      </c>
      <c r="D1035" s="254">
        <v>3077.42</v>
      </c>
      <c r="E1035" s="254" t="s">
        <v>25276</v>
      </c>
      <c r="ALW1035" s="12"/>
      <c r="ALX1035" s="12"/>
      <c r="ALY1035" s="12"/>
    </row>
    <row r="1036" spans="1:1013" ht="13.5">
      <c r="A1036" s="180">
        <v>102774</v>
      </c>
      <c r="B1036" s="180" t="s">
        <v>4118</v>
      </c>
      <c r="C1036" s="180" t="s">
        <v>2</v>
      </c>
      <c r="D1036" s="254">
        <v>10327.459999999999</v>
      </c>
      <c r="E1036" s="254" t="s">
        <v>27774</v>
      </c>
      <c r="ALW1036" s="12"/>
      <c r="ALX1036" s="12"/>
      <c r="ALY1036" s="12"/>
    </row>
    <row r="1037" spans="1:1013" ht="13.5">
      <c r="A1037" s="180">
        <v>102739</v>
      </c>
      <c r="B1037" s="180" t="s">
        <v>4083</v>
      </c>
      <c r="C1037" s="180" t="s">
        <v>2</v>
      </c>
      <c r="D1037" s="254">
        <v>4226.79</v>
      </c>
      <c r="E1037" s="254" t="s">
        <v>25254</v>
      </c>
      <c r="ALW1037" s="12"/>
      <c r="ALX1037" s="12"/>
      <c r="ALY1037" s="12"/>
    </row>
    <row r="1038" spans="1:1013" ht="13.5">
      <c r="A1038" s="180">
        <v>102751</v>
      </c>
      <c r="B1038" s="180" t="s">
        <v>4095</v>
      </c>
      <c r="C1038" s="180" t="s">
        <v>2</v>
      </c>
      <c r="D1038" s="254">
        <v>5350.69</v>
      </c>
      <c r="E1038" s="254" t="s">
        <v>24607</v>
      </c>
      <c r="ALW1038" s="12"/>
      <c r="ALX1038" s="12"/>
      <c r="ALY1038" s="12"/>
    </row>
    <row r="1039" spans="1:1013" ht="13.5">
      <c r="A1039" s="180">
        <v>102775</v>
      </c>
      <c r="B1039" s="180" t="s">
        <v>4119</v>
      </c>
      <c r="C1039" s="180" t="s">
        <v>2</v>
      </c>
      <c r="D1039" s="254">
        <v>15411.98</v>
      </c>
      <c r="E1039" s="254" t="s">
        <v>27823</v>
      </c>
      <c r="ALW1039" s="12"/>
      <c r="ALX1039" s="12"/>
      <c r="ALY1039" s="12"/>
    </row>
    <row r="1040" spans="1:1013" ht="13.5">
      <c r="A1040" s="180">
        <v>102769</v>
      </c>
      <c r="B1040" s="180" t="s">
        <v>4113</v>
      </c>
      <c r="C1040" s="180" t="s">
        <v>2</v>
      </c>
      <c r="D1040" s="254">
        <v>21145.5</v>
      </c>
      <c r="E1040" s="254" t="s">
        <v>28035</v>
      </c>
      <c r="ALW1040" s="12"/>
      <c r="ALX1040" s="12"/>
      <c r="ALY1040" s="12"/>
    </row>
    <row r="1041" spans="1:1013" ht="13.5">
      <c r="A1041" s="180">
        <v>102799</v>
      </c>
      <c r="B1041" s="180" t="s">
        <v>4143</v>
      </c>
      <c r="C1041" s="180" t="s">
        <v>2</v>
      </c>
      <c r="D1041" s="254">
        <v>41222.43</v>
      </c>
      <c r="E1041" s="254" t="s">
        <v>24631</v>
      </c>
      <c r="ALW1041" s="12"/>
      <c r="ALX1041" s="12"/>
      <c r="ALY1041" s="12"/>
    </row>
    <row r="1042" spans="1:1013" ht="13.5">
      <c r="A1042" s="180">
        <v>102770</v>
      </c>
      <c r="B1042" s="180" t="s">
        <v>4114</v>
      </c>
      <c r="C1042" s="180" t="s">
        <v>2</v>
      </c>
      <c r="D1042" s="254">
        <v>32443.58</v>
      </c>
      <c r="E1042" s="254" t="s">
        <v>28036</v>
      </c>
      <c r="ALW1042" s="12"/>
      <c r="ALX1042" s="12"/>
      <c r="ALY1042" s="12"/>
    </row>
    <row r="1043" spans="1:1013" ht="13.5">
      <c r="A1043" s="180">
        <v>102800</v>
      </c>
      <c r="B1043" s="180" t="s">
        <v>4144</v>
      </c>
      <c r="C1043" s="180" t="s">
        <v>2</v>
      </c>
      <c r="D1043" s="254">
        <v>71694.09</v>
      </c>
      <c r="E1043" s="254" t="s">
        <v>25255</v>
      </c>
      <c r="ALW1043" s="12"/>
      <c r="ALX1043" s="12"/>
      <c r="ALY1043" s="12"/>
    </row>
    <row r="1044" spans="1:1013" ht="13.5">
      <c r="A1044" s="180">
        <v>102771</v>
      </c>
      <c r="B1044" s="180" t="s">
        <v>4115</v>
      </c>
      <c r="C1044" s="180" t="s">
        <v>2</v>
      </c>
      <c r="D1044" s="254">
        <v>45316.45</v>
      </c>
      <c r="E1044" s="254" t="s">
        <v>27945</v>
      </c>
      <c r="ALW1044" s="12"/>
      <c r="ALX1044" s="12"/>
      <c r="ALY1044" s="12"/>
    </row>
    <row r="1045" spans="1:1013" ht="13.5">
      <c r="A1045" s="180">
        <v>102801</v>
      </c>
      <c r="B1045" s="180" t="s">
        <v>4145</v>
      </c>
      <c r="C1045" s="180" t="s">
        <v>2</v>
      </c>
      <c r="D1045" s="254">
        <v>100568.64</v>
      </c>
      <c r="E1045" s="254" t="s">
        <v>28037</v>
      </c>
      <c r="ALW1045" s="12"/>
      <c r="ALX1045" s="12"/>
      <c r="ALY1045" s="12"/>
    </row>
    <row r="1046" spans="1:1013" ht="13.5">
      <c r="A1046" s="180">
        <v>102772</v>
      </c>
      <c r="B1046" s="180" t="s">
        <v>4116</v>
      </c>
      <c r="C1046" s="180" t="s">
        <v>2</v>
      </c>
      <c r="D1046" s="254">
        <v>63749.56</v>
      </c>
      <c r="E1046" s="254" t="s">
        <v>25326</v>
      </c>
      <c r="ALW1046" s="12"/>
      <c r="ALX1046" s="12"/>
      <c r="ALY1046" s="12"/>
    </row>
    <row r="1047" spans="1:1013" ht="13.5">
      <c r="A1047" s="180">
        <v>102802</v>
      </c>
      <c r="B1047" s="180" t="s">
        <v>4146</v>
      </c>
      <c r="C1047" s="180" t="s">
        <v>2</v>
      </c>
      <c r="D1047" s="254">
        <v>120645.26</v>
      </c>
      <c r="E1047" s="254" t="s">
        <v>24538</v>
      </c>
      <c r="ALW1047" s="12"/>
      <c r="ALX1047" s="12"/>
      <c r="ALY1047" s="12"/>
    </row>
    <row r="1048" spans="1:1013" ht="13.5">
      <c r="A1048" s="180">
        <v>102747</v>
      </c>
      <c r="B1048" s="180" t="s">
        <v>4091</v>
      </c>
      <c r="C1048" s="180" t="s">
        <v>2</v>
      </c>
      <c r="D1048" s="254">
        <v>9531.2800000000007</v>
      </c>
      <c r="E1048" s="254" t="s">
        <v>28038</v>
      </c>
      <c r="ALW1048" s="12"/>
      <c r="ALX1048" s="12"/>
      <c r="ALY1048" s="12"/>
    </row>
    <row r="1049" spans="1:1013" ht="13.5">
      <c r="A1049" s="180">
        <v>102758</v>
      </c>
      <c r="B1049" s="180" t="s">
        <v>4102</v>
      </c>
      <c r="C1049" s="180" t="s">
        <v>2</v>
      </c>
      <c r="D1049" s="254">
        <v>15323.65</v>
      </c>
      <c r="E1049" s="254" t="s">
        <v>25258</v>
      </c>
      <c r="ALW1049" s="12"/>
      <c r="ALX1049" s="12"/>
      <c r="ALY1049" s="12"/>
    </row>
    <row r="1050" spans="1:1013" ht="13.5">
      <c r="A1050" s="180">
        <v>102788</v>
      </c>
      <c r="B1050" s="180" t="s">
        <v>4132</v>
      </c>
      <c r="C1050" s="180" t="s">
        <v>2</v>
      </c>
      <c r="D1050" s="254">
        <v>21695.88</v>
      </c>
      <c r="E1050" s="254" t="s">
        <v>25342</v>
      </c>
      <c r="ALW1050" s="12"/>
      <c r="ALX1050" s="12"/>
      <c r="ALY1050" s="12"/>
    </row>
    <row r="1051" spans="1:1013" ht="13.5">
      <c r="A1051" s="180">
        <v>102748</v>
      </c>
      <c r="B1051" s="180" t="s">
        <v>4092</v>
      </c>
      <c r="C1051" s="180" t="s">
        <v>2</v>
      </c>
      <c r="D1051" s="254">
        <v>13341.07</v>
      </c>
      <c r="E1051" s="254" t="s">
        <v>28039</v>
      </c>
      <c r="ALW1051" s="12"/>
      <c r="ALX1051" s="12"/>
      <c r="ALY1051" s="12"/>
    </row>
    <row r="1052" spans="1:1013" ht="13.5">
      <c r="A1052" s="180">
        <v>102759</v>
      </c>
      <c r="B1052" s="180" t="s">
        <v>4103</v>
      </c>
      <c r="C1052" s="180" t="s">
        <v>2</v>
      </c>
      <c r="D1052" s="254">
        <v>22808.19</v>
      </c>
      <c r="E1052" s="254" t="s">
        <v>28040</v>
      </c>
      <c r="ALW1052" s="12"/>
      <c r="ALX1052" s="12"/>
      <c r="ALY1052" s="12"/>
    </row>
    <row r="1053" spans="1:1013" ht="13.5">
      <c r="A1053" s="180">
        <v>102789</v>
      </c>
      <c r="B1053" s="180" t="s">
        <v>4133</v>
      </c>
      <c r="C1053" s="180" t="s">
        <v>2</v>
      </c>
      <c r="D1053" s="254">
        <v>28561.13</v>
      </c>
      <c r="E1053" s="254" t="s">
        <v>24542</v>
      </c>
      <c r="ALW1053" s="12"/>
      <c r="ALX1053" s="12"/>
      <c r="ALY1053" s="12"/>
    </row>
    <row r="1054" spans="1:1013" ht="13.5">
      <c r="A1054" s="180">
        <v>102749</v>
      </c>
      <c r="B1054" s="180" t="s">
        <v>4093</v>
      </c>
      <c r="C1054" s="180" t="s">
        <v>2</v>
      </c>
      <c r="D1054" s="254">
        <v>22911.279999999999</v>
      </c>
      <c r="E1054" s="254" t="s">
        <v>28041</v>
      </c>
      <c r="ALW1054" s="12"/>
      <c r="ALX1054" s="12"/>
      <c r="ALY1054" s="12"/>
    </row>
    <row r="1055" spans="1:1013" ht="13.5">
      <c r="A1055" s="180">
        <v>102760</v>
      </c>
      <c r="B1055" s="180" t="s">
        <v>4104</v>
      </c>
      <c r="C1055" s="180" t="s">
        <v>2</v>
      </c>
      <c r="D1055" s="254">
        <v>42050.44</v>
      </c>
      <c r="E1055" s="254" t="s">
        <v>28042</v>
      </c>
      <c r="ALW1055" s="12"/>
      <c r="ALX1055" s="12"/>
      <c r="ALY1055" s="12"/>
    </row>
    <row r="1056" spans="1:1013" ht="13.5">
      <c r="A1056" s="180">
        <v>102790</v>
      </c>
      <c r="B1056" s="180" t="s">
        <v>4134</v>
      </c>
      <c r="C1056" s="180" t="s">
        <v>2</v>
      </c>
      <c r="D1056" s="254">
        <v>47528.88</v>
      </c>
      <c r="E1056" s="254" t="s">
        <v>28043</v>
      </c>
      <c r="ALW1056" s="12"/>
      <c r="ALX1056" s="12"/>
      <c r="ALY1056" s="12"/>
    </row>
    <row r="1057" spans="1:1013" ht="13.5">
      <c r="A1057" s="180">
        <v>102785</v>
      </c>
      <c r="B1057" s="180" t="s">
        <v>4129</v>
      </c>
      <c r="C1057" s="180" t="s">
        <v>2</v>
      </c>
      <c r="D1057" s="254">
        <v>11884.5</v>
      </c>
      <c r="E1057" s="254" t="s">
        <v>28044</v>
      </c>
      <c r="ALW1057" s="12"/>
      <c r="ALX1057" s="12"/>
      <c r="ALY1057" s="12"/>
    </row>
    <row r="1058" spans="1:1013" ht="13.5">
      <c r="A1058" s="180">
        <v>102786</v>
      </c>
      <c r="B1058" s="180" t="s">
        <v>4130</v>
      </c>
      <c r="C1058" s="180" t="s">
        <v>2</v>
      </c>
      <c r="D1058" s="254">
        <v>13307.18</v>
      </c>
      <c r="E1058" s="254" t="s">
        <v>24613</v>
      </c>
      <c r="ALW1058" s="12"/>
      <c r="ALX1058" s="12"/>
      <c r="ALY1058" s="12"/>
    </row>
    <row r="1059" spans="1:1013" ht="13.5">
      <c r="A1059" s="180">
        <v>102787</v>
      </c>
      <c r="B1059" s="180" t="s">
        <v>4131</v>
      </c>
      <c r="C1059" s="180" t="s">
        <v>2</v>
      </c>
      <c r="D1059" s="254">
        <v>19662.830000000002</v>
      </c>
      <c r="E1059" s="254" t="s">
        <v>28045</v>
      </c>
      <c r="ALW1059" s="12"/>
      <c r="ALX1059" s="12"/>
      <c r="ALY1059" s="12"/>
    </row>
    <row r="1060" spans="1:1013" ht="13.5">
      <c r="A1060" s="180">
        <v>102736</v>
      </c>
      <c r="B1060" s="180" t="s">
        <v>4080</v>
      </c>
      <c r="C1060" s="180" t="s">
        <v>7</v>
      </c>
      <c r="D1060" s="254">
        <v>747.74</v>
      </c>
      <c r="E1060" s="254" t="s">
        <v>28046</v>
      </c>
      <c r="ALW1060" s="12"/>
      <c r="ALX1060" s="12"/>
      <c r="ALY1060" s="12"/>
    </row>
    <row r="1061" spans="1:1013" ht="13.5">
      <c r="A1061" s="180">
        <v>102727</v>
      </c>
      <c r="B1061" s="180" t="s">
        <v>4071</v>
      </c>
      <c r="C1061" s="180" t="s">
        <v>4</v>
      </c>
      <c r="D1061" s="254">
        <v>110.63</v>
      </c>
      <c r="E1061" s="254" t="s">
        <v>28047</v>
      </c>
      <c r="ALW1061" s="12"/>
      <c r="ALX1061" s="12"/>
      <c r="ALY1061" s="12"/>
    </row>
    <row r="1062" spans="1:1013" ht="13.5">
      <c r="A1062" s="180">
        <v>102112</v>
      </c>
      <c r="B1062" s="180" t="s">
        <v>3598</v>
      </c>
      <c r="C1062" s="180" t="s">
        <v>2</v>
      </c>
      <c r="D1062" s="254">
        <v>167.27</v>
      </c>
      <c r="E1062" s="254" t="s">
        <v>28048</v>
      </c>
      <c r="ALW1062" s="12"/>
      <c r="ALX1062" s="12"/>
      <c r="ALY1062" s="12"/>
    </row>
    <row r="1063" spans="1:1013" ht="13.5">
      <c r="A1063" s="180">
        <v>102111</v>
      </c>
      <c r="B1063" s="180" t="s">
        <v>3597</v>
      </c>
      <c r="C1063" s="180" t="s">
        <v>2</v>
      </c>
      <c r="D1063" s="254">
        <v>1040.69</v>
      </c>
      <c r="E1063" s="254" t="s">
        <v>28049</v>
      </c>
      <c r="ALW1063" s="12"/>
      <c r="ALX1063" s="12"/>
      <c r="ALY1063" s="12"/>
    </row>
    <row r="1064" spans="1:1013" ht="13.5">
      <c r="A1064" s="180">
        <v>102114</v>
      </c>
      <c r="B1064" s="180" t="s">
        <v>3600</v>
      </c>
      <c r="C1064" s="180" t="s">
        <v>2</v>
      </c>
      <c r="D1064" s="254">
        <v>171.41</v>
      </c>
      <c r="E1064" s="254" t="s">
        <v>28050</v>
      </c>
      <c r="ALW1064" s="12"/>
      <c r="ALX1064" s="12"/>
      <c r="ALY1064" s="12"/>
    </row>
    <row r="1065" spans="1:1013" ht="13.5">
      <c r="A1065" s="180">
        <v>102113</v>
      </c>
      <c r="B1065" s="180" t="s">
        <v>3599</v>
      </c>
      <c r="C1065" s="180" t="s">
        <v>2</v>
      </c>
      <c r="D1065" s="254">
        <v>1643.71</v>
      </c>
      <c r="E1065" s="254" t="s">
        <v>24646</v>
      </c>
      <c r="ALW1065" s="12"/>
      <c r="ALX1065" s="12"/>
      <c r="ALY1065" s="12"/>
    </row>
    <row r="1066" spans="1:1013" ht="13.5">
      <c r="A1066" s="180">
        <v>102117</v>
      </c>
      <c r="B1066" s="180" t="s">
        <v>3603</v>
      </c>
      <c r="C1066" s="180" t="s">
        <v>2</v>
      </c>
      <c r="D1066" s="254">
        <v>176.44</v>
      </c>
      <c r="E1066" s="254" t="s">
        <v>25356</v>
      </c>
      <c r="ALW1066" s="12"/>
      <c r="ALX1066" s="12"/>
      <c r="ALY1066" s="12"/>
    </row>
    <row r="1067" spans="1:1013" ht="13.5">
      <c r="A1067" s="180">
        <v>102116</v>
      </c>
      <c r="B1067" s="180" t="s">
        <v>3602</v>
      </c>
      <c r="C1067" s="180" t="s">
        <v>2</v>
      </c>
      <c r="D1067" s="254">
        <v>1754.74</v>
      </c>
      <c r="E1067" s="254" t="s">
        <v>28051</v>
      </c>
      <c r="ALW1067" s="12"/>
      <c r="ALX1067" s="12"/>
      <c r="ALY1067" s="12"/>
    </row>
    <row r="1068" spans="1:1013" ht="13.5">
      <c r="A1068" s="180">
        <v>102132</v>
      </c>
      <c r="B1068" s="180" t="s">
        <v>34322</v>
      </c>
      <c r="C1068" s="180" t="s">
        <v>2</v>
      </c>
      <c r="D1068" s="254">
        <v>0</v>
      </c>
      <c r="E1068" s="254" t="s">
        <v>28052</v>
      </c>
      <c r="ALW1068" s="12"/>
      <c r="ALX1068" s="12"/>
      <c r="ALY1068" s="12"/>
    </row>
    <row r="1069" spans="1:1013" ht="13.5">
      <c r="A1069" s="180">
        <v>102115</v>
      </c>
      <c r="B1069" s="180" t="s">
        <v>3601</v>
      </c>
      <c r="C1069" s="180" t="s">
        <v>2</v>
      </c>
      <c r="D1069" s="254">
        <v>2858.13</v>
      </c>
      <c r="E1069" s="254" t="s">
        <v>28053</v>
      </c>
      <c r="ALW1069" s="12"/>
      <c r="ALX1069" s="12"/>
      <c r="ALY1069" s="12"/>
    </row>
    <row r="1070" spans="1:1013" ht="13.5">
      <c r="A1070" s="180">
        <v>102123</v>
      </c>
      <c r="B1070" s="180" t="s">
        <v>3608</v>
      </c>
      <c r="C1070" s="180" t="s">
        <v>2</v>
      </c>
      <c r="D1070" s="254">
        <v>238.99</v>
      </c>
      <c r="E1070" s="254" t="s">
        <v>25373</v>
      </c>
      <c r="ALW1070" s="12"/>
      <c r="ALX1070" s="12"/>
      <c r="ALY1070" s="12"/>
    </row>
    <row r="1071" spans="1:1013" ht="13.5">
      <c r="A1071" s="180">
        <v>102122</v>
      </c>
      <c r="B1071" s="180" t="s">
        <v>3607</v>
      </c>
      <c r="C1071" s="180" t="s">
        <v>2</v>
      </c>
      <c r="D1071" s="254">
        <v>8005.91</v>
      </c>
      <c r="E1071" s="254" t="s">
        <v>27778</v>
      </c>
      <c r="ALW1071" s="12"/>
      <c r="ALX1071" s="12"/>
      <c r="ALY1071" s="12"/>
    </row>
    <row r="1072" spans="1:1013" ht="13.5">
      <c r="A1072" s="180">
        <v>102119</v>
      </c>
      <c r="B1072" s="180" t="s">
        <v>3605</v>
      </c>
      <c r="C1072" s="180" t="s">
        <v>2</v>
      </c>
      <c r="D1072" s="254">
        <v>180.78</v>
      </c>
      <c r="E1072" s="254" t="s">
        <v>24734</v>
      </c>
      <c r="ALW1072" s="12"/>
      <c r="ALX1072" s="12"/>
      <c r="ALY1072" s="12"/>
    </row>
    <row r="1073" spans="1:1013" ht="13.5">
      <c r="A1073" s="180">
        <v>102118</v>
      </c>
      <c r="B1073" s="180" t="s">
        <v>3604</v>
      </c>
      <c r="C1073" s="180" t="s">
        <v>2</v>
      </c>
      <c r="D1073" s="254">
        <v>2383</v>
      </c>
      <c r="E1073" s="254" t="s">
        <v>27772</v>
      </c>
      <c r="ALW1073" s="12"/>
      <c r="ALX1073" s="12"/>
      <c r="ALY1073" s="12"/>
    </row>
    <row r="1074" spans="1:1013" ht="13.5">
      <c r="A1074" s="180">
        <v>102133</v>
      </c>
      <c r="B1074" s="180" t="s">
        <v>34323</v>
      </c>
      <c r="C1074" s="180" t="s">
        <v>2</v>
      </c>
      <c r="D1074" s="254">
        <v>0</v>
      </c>
      <c r="E1074" s="254" t="s">
        <v>28054</v>
      </c>
      <c r="ALW1074" s="12"/>
      <c r="ALX1074" s="12"/>
      <c r="ALY1074" s="12"/>
    </row>
    <row r="1075" spans="1:1013" ht="13.5">
      <c r="A1075" s="180">
        <v>102127</v>
      </c>
      <c r="B1075" s="180" t="s">
        <v>34324</v>
      </c>
      <c r="C1075" s="180" t="s">
        <v>2</v>
      </c>
      <c r="D1075" s="254">
        <v>0</v>
      </c>
      <c r="E1075" s="254" t="s">
        <v>24468</v>
      </c>
      <c r="ALW1075" s="12"/>
      <c r="ALX1075" s="12"/>
      <c r="ALY1075" s="12"/>
    </row>
    <row r="1076" spans="1:1013" ht="13.5">
      <c r="A1076" s="180">
        <v>102126</v>
      </c>
      <c r="B1076" s="180" t="s">
        <v>34325</v>
      </c>
      <c r="C1076" s="180" t="s">
        <v>2</v>
      </c>
      <c r="D1076" s="254">
        <v>0</v>
      </c>
      <c r="E1076" s="254" t="s">
        <v>28055</v>
      </c>
      <c r="ALW1076" s="12"/>
      <c r="ALX1076" s="12"/>
      <c r="ALY1076" s="12"/>
    </row>
    <row r="1077" spans="1:1013" ht="13.5">
      <c r="A1077" s="180">
        <v>102137</v>
      </c>
      <c r="B1077" s="180" t="s">
        <v>3610</v>
      </c>
      <c r="C1077" s="180" t="s">
        <v>2</v>
      </c>
      <c r="D1077" s="254">
        <v>92.1</v>
      </c>
      <c r="E1077" s="254" t="s">
        <v>28056</v>
      </c>
      <c r="ALW1077" s="12"/>
      <c r="ALX1077" s="12"/>
      <c r="ALY1077" s="12"/>
    </row>
    <row r="1078" spans="1:1013" ht="13.5">
      <c r="A1078" s="180">
        <v>102136</v>
      </c>
      <c r="B1078" s="180" t="s">
        <v>3609</v>
      </c>
      <c r="C1078" s="180" t="s">
        <v>2</v>
      </c>
      <c r="D1078" s="254">
        <v>94.39</v>
      </c>
      <c r="E1078" s="254" t="s">
        <v>24834</v>
      </c>
      <c r="ALW1078" s="12"/>
      <c r="ALX1078" s="12"/>
      <c r="ALY1078" s="12"/>
    </row>
    <row r="1079" spans="1:1013" ht="13.5">
      <c r="A1079" s="180">
        <v>102121</v>
      </c>
      <c r="B1079" s="180" t="s">
        <v>3606</v>
      </c>
      <c r="C1079" s="180" t="s">
        <v>2</v>
      </c>
      <c r="D1079" s="254">
        <v>226.08</v>
      </c>
      <c r="E1079" s="254" t="s">
        <v>28057</v>
      </c>
      <c r="ALW1079" s="12"/>
      <c r="ALX1079" s="12"/>
      <c r="ALY1079" s="12"/>
    </row>
    <row r="1080" spans="1:1013" ht="13.5">
      <c r="A1080" s="180">
        <v>102120</v>
      </c>
      <c r="B1080" s="180" t="s">
        <v>34326</v>
      </c>
      <c r="C1080" s="180" t="s">
        <v>2</v>
      </c>
      <c r="D1080" s="254">
        <v>0</v>
      </c>
      <c r="E1080" s="254" t="s">
        <v>25473</v>
      </c>
      <c r="ALW1080" s="12"/>
      <c r="ALX1080" s="12"/>
      <c r="ALY1080" s="12"/>
    </row>
    <row r="1081" spans="1:1013" ht="13.5">
      <c r="A1081" s="180">
        <v>102138</v>
      </c>
      <c r="B1081" s="180" t="s">
        <v>3611</v>
      </c>
      <c r="C1081" s="180" t="s">
        <v>2</v>
      </c>
      <c r="D1081" s="254">
        <v>259.99</v>
      </c>
      <c r="E1081" s="254" t="s">
        <v>28057</v>
      </c>
      <c r="ALW1081" s="12"/>
      <c r="ALX1081" s="12"/>
      <c r="ALY1081" s="12"/>
    </row>
    <row r="1082" spans="1:1013" ht="13.5">
      <c r="A1082" s="180">
        <v>102334</v>
      </c>
      <c r="B1082" s="180" t="s">
        <v>34327</v>
      </c>
      <c r="C1082" s="180" t="s">
        <v>2</v>
      </c>
      <c r="D1082" s="254">
        <v>0</v>
      </c>
      <c r="E1082" s="254" t="s">
        <v>25594</v>
      </c>
      <c r="ALW1082" s="12"/>
      <c r="ALX1082" s="12"/>
      <c r="ALY1082" s="12"/>
    </row>
    <row r="1083" spans="1:1013" ht="13.5">
      <c r="A1083" s="180">
        <v>102129</v>
      </c>
      <c r="B1083" s="180" t="s">
        <v>34328</v>
      </c>
      <c r="C1083" s="180" t="s">
        <v>2</v>
      </c>
      <c r="D1083" s="254">
        <v>0</v>
      </c>
      <c r="E1083" s="254" t="s">
        <v>24581</v>
      </c>
      <c r="ALW1083" s="12"/>
      <c r="ALX1083" s="12"/>
      <c r="ALY1083" s="12"/>
    </row>
    <row r="1084" spans="1:1013" ht="13.5">
      <c r="A1084" s="180">
        <v>102128</v>
      </c>
      <c r="B1084" s="180" t="s">
        <v>34329</v>
      </c>
      <c r="C1084" s="180" t="s">
        <v>2</v>
      </c>
      <c r="D1084" s="254">
        <v>0</v>
      </c>
      <c r="E1084" s="254" t="s">
        <v>24516</v>
      </c>
      <c r="ALW1084" s="12"/>
      <c r="ALX1084" s="12"/>
      <c r="ALY1084" s="12"/>
    </row>
    <row r="1085" spans="1:1013" ht="13.5">
      <c r="A1085" s="180">
        <v>102131</v>
      </c>
      <c r="B1085" s="180" t="s">
        <v>34330</v>
      </c>
      <c r="C1085" s="180" t="s">
        <v>2</v>
      </c>
      <c r="D1085" s="254">
        <v>0</v>
      </c>
      <c r="E1085" s="254" t="s">
        <v>24710</v>
      </c>
      <c r="ALW1085" s="12"/>
      <c r="ALX1085" s="12"/>
      <c r="ALY1085" s="12"/>
    </row>
    <row r="1086" spans="1:1013" ht="13.5">
      <c r="A1086" s="180">
        <v>102130</v>
      </c>
      <c r="B1086" s="180" t="s">
        <v>34331</v>
      </c>
      <c r="C1086" s="180" t="s">
        <v>2</v>
      </c>
      <c r="D1086" s="254">
        <v>0</v>
      </c>
      <c r="E1086" s="254" t="s">
        <v>28058</v>
      </c>
      <c r="ALW1086" s="12"/>
      <c r="ALX1086" s="12"/>
      <c r="ALY1086" s="12"/>
    </row>
    <row r="1087" spans="1:1013" ht="13.5">
      <c r="A1087" s="180">
        <v>102134</v>
      </c>
      <c r="B1087" s="180" t="s">
        <v>34332</v>
      </c>
      <c r="C1087" s="180" t="s">
        <v>2</v>
      </c>
      <c r="D1087" s="254">
        <v>0</v>
      </c>
      <c r="E1087" s="254" t="s">
        <v>28059</v>
      </c>
      <c r="ALW1087" s="12"/>
      <c r="ALX1087" s="12"/>
      <c r="ALY1087" s="12"/>
    </row>
    <row r="1088" spans="1:1013" ht="13.5">
      <c r="A1088" s="180">
        <v>102135</v>
      </c>
      <c r="B1088" s="180" t="s">
        <v>34333</v>
      </c>
      <c r="C1088" s="180" t="s">
        <v>2</v>
      </c>
      <c r="D1088" s="254">
        <v>0</v>
      </c>
      <c r="E1088" s="254" t="s">
        <v>28060</v>
      </c>
      <c r="ALW1088" s="12"/>
      <c r="ALX1088" s="12"/>
      <c r="ALY1088" s="12"/>
    </row>
    <row r="1089" spans="1:1013" ht="13.5">
      <c r="A1089" s="180">
        <v>104941</v>
      </c>
      <c r="B1089" s="180" t="s">
        <v>34334</v>
      </c>
      <c r="C1089" s="180" t="s">
        <v>4</v>
      </c>
      <c r="D1089" s="254">
        <v>0</v>
      </c>
      <c r="E1089" s="254" t="s">
        <v>28061</v>
      </c>
      <c r="ALW1089" s="12"/>
      <c r="ALX1089" s="12"/>
      <c r="ALY1089" s="12"/>
    </row>
    <row r="1090" spans="1:1013" ht="13.5">
      <c r="A1090" s="180">
        <v>104942</v>
      </c>
      <c r="B1090" s="180" t="s">
        <v>34335</v>
      </c>
      <c r="C1090" s="180" t="s">
        <v>4</v>
      </c>
      <c r="D1090" s="254">
        <v>0</v>
      </c>
      <c r="E1090" s="254" t="s">
        <v>28062</v>
      </c>
      <c r="ALW1090" s="12"/>
      <c r="ALX1090" s="12"/>
      <c r="ALY1090" s="12"/>
    </row>
    <row r="1091" spans="1:1013" ht="13.5">
      <c r="A1091" s="180">
        <v>104940</v>
      </c>
      <c r="B1091" s="180" t="s">
        <v>34336</v>
      </c>
      <c r="C1091" s="180" t="s">
        <v>2</v>
      </c>
      <c r="D1091" s="254">
        <v>0</v>
      </c>
      <c r="E1091" s="254" t="s">
        <v>28063</v>
      </c>
      <c r="ALW1091" s="12"/>
      <c r="ALX1091" s="12"/>
      <c r="ALY1091" s="12"/>
    </row>
    <row r="1092" spans="1:1013" ht="13.5">
      <c r="A1092" s="180">
        <v>104943</v>
      </c>
      <c r="B1092" s="180" t="s">
        <v>34337</v>
      </c>
      <c r="C1092" s="180" t="s">
        <v>4</v>
      </c>
      <c r="D1092" s="254">
        <v>0</v>
      </c>
      <c r="E1092" s="254" t="s">
        <v>28064</v>
      </c>
      <c r="ALW1092" s="12"/>
      <c r="ALX1092" s="12"/>
      <c r="ALY1092" s="12"/>
    </row>
    <row r="1093" spans="1:1013" ht="13.5">
      <c r="A1093" s="180">
        <v>101801</v>
      </c>
      <c r="B1093" s="180" t="s">
        <v>3429</v>
      </c>
      <c r="C1093" s="180" t="s">
        <v>2</v>
      </c>
      <c r="D1093" s="254">
        <v>1076.8800000000001</v>
      </c>
      <c r="E1093" s="254" t="s">
        <v>28065</v>
      </c>
      <c r="ALW1093" s="12"/>
      <c r="ALX1093" s="12"/>
      <c r="ALY1093" s="12"/>
    </row>
    <row r="1094" spans="1:1013" ht="13.5">
      <c r="A1094" s="180">
        <v>101800</v>
      </c>
      <c r="B1094" s="180" t="s">
        <v>3428</v>
      </c>
      <c r="C1094" s="180" t="s">
        <v>2</v>
      </c>
      <c r="D1094" s="254">
        <v>1393.23</v>
      </c>
      <c r="E1094" s="254" t="s">
        <v>28066</v>
      </c>
      <c r="ALW1094" s="12"/>
      <c r="ALX1094" s="12"/>
      <c r="ALY1094" s="12"/>
    </row>
    <row r="1095" spans="1:1013" ht="13.5">
      <c r="A1095" s="180">
        <v>98108</v>
      </c>
      <c r="B1095" s="180" t="s">
        <v>3578</v>
      </c>
      <c r="C1095" s="180" t="s">
        <v>2</v>
      </c>
      <c r="D1095" s="254">
        <v>526.6</v>
      </c>
      <c r="E1095" s="254" t="s">
        <v>28067</v>
      </c>
      <c r="ALW1095" s="12"/>
      <c r="ALX1095" s="12"/>
      <c r="ALY1095" s="12"/>
    </row>
    <row r="1096" spans="1:1013" ht="13.5">
      <c r="A1096" s="180">
        <v>98105</v>
      </c>
      <c r="B1096" s="180" t="s">
        <v>3575</v>
      </c>
      <c r="C1096" s="180" t="s">
        <v>2</v>
      </c>
      <c r="D1096" s="254">
        <v>644.14</v>
      </c>
      <c r="E1096" s="254" t="s">
        <v>25787</v>
      </c>
      <c r="ALW1096" s="12"/>
      <c r="ALX1096" s="12"/>
      <c r="ALY1096" s="12"/>
    </row>
    <row r="1097" spans="1:1013" ht="13.5">
      <c r="A1097" s="180">
        <v>98109</v>
      </c>
      <c r="B1097" s="180" t="s">
        <v>3588</v>
      </c>
      <c r="C1097" s="180" t="s">
        <v>2</v>
      </c>
      <c r="D1097" s="254">
        <v>854.23</v>
      </c>
      <c r="E1097" s="254" t="s">
        <v>25781</v>
      </c>
      <c r="ALW1097" s="12"/>
      <c r="ALX1097" s="12"/>
      <c r="ALY1097" s="12"/>
    </row>
    <row r="1098" spans="1:1013" ht="13.5">
      <c r="A1098" s="180">
        <v>98106</v>
      </c>
      <c r="B1098" s="180" t="s">
        <v>3576</v>
      </c>
      <c r="C1098" s="180" t="s">
        <v>2</v>
      </c>
      <c r="D1098" s="254">
        <v>1058.08</v>
      </c>
      <c r="E1098" s="254" t="s">
        <v>25356</v>
      </c>
      <c r="ALW1098" s="12"/>
      <c r="ALX1098" s="12"/>
      <c r="ALY1098" s="12"/>
    </row>
    <row r="1099" spans="1:1013" ht="13.5">
      <c r="A1099" s="180">
        <v>98110</v>
      </c>
      <c r="B1099" s="180" t="s">
        <v>3589</v>
      </c>
      <c r="C1099" s="180" t="s">
        <v>2</v>
      </c>
      <c r="D1099" s="254">
        <v>411.28</v>
      </c>
      <c r="E1099" s="254" t="s">
        <v>25568</v>
      </c>
      <c r="ALW1099" s="12"/>
      <c r="ALX1099" s="12"/>
      <c r="ALY1099" s="12"/>
    </row>
    <row r="1100" spans="1:1013" ht="13.5">
      <c r="A1100" s="180">
        <v>98107</v>
      </c>
      <c r="B1100" s="180" t="s">
        <v>3577</v>
      </c>
      <c r="C1100" s="180" t="s">
        <v>2</v>
      </c>
      <c r="D1100" s="254">
        <v>294.85000000000002</v>
      </c>
      <c r="E1100" s="254" t="s">
        <v>28068</v>
      </c>
      <c r="ALW1100" s="12"/>
      <c r="ALX1100" s="12"/>
      <c r="ALY1100" s="12"/>
    </row>
    <row r="1101" spans="1:1013" ht="13.5">
      <c r="A1101" s="180">
        <v>98104</v>
      </c>
      <c r="B1101" s="180" t="s">
        <v>3574</v>
      </c>
      <c r="C1101" s="180" t="s">
        <v>2</v>
      </c>
      <c r="D1101" s="254">
        <v>367.61</v>
      </c>
      <c r="E1101" s="254" t="s">
        <v>27932</v>
      </c>
      <c r="ALW1101" s="12"/>
      <c r="ALX1101" s="12"/>
      <c r="ALY1101" s="12"/>
    </row>
    <row r="1102" spans="1:1013" ht="13.5">
      <c r="A1102" s="180">
        <v>98102</v>
      </c>
      <c r="B1102" s="180" t="s">
        <v>3573</v>
      </c>
      <c r="C1102" s="180" t="s">
        <v>2</v>
      </c>
      <c r="D1102" s="254">
        <v>172.63</v>
      </c>
      <c r="E1102" s="254" t="s">
        <v>25213</v>
      </c>
      <c r="ALW1102" s="12"/>
      <c r="ALX1102" s="12"/>
      <c r="ALY1102" s="12"/>
    </row>
    <row r="1103" spans="1:1013" ht="13.5">
      <c r="A1103" s="180">
        <v>98111</v>
      </c>
      <c r="B1103" s="180" t="s">
        <v>3590</v>
      </c>
      <c r="C1103" s="180" t="s">
        <v>2</v>
      </c>
      <c r="D1103" s="254">
        <v>55.94</v>
      </c>
      <c r="E1103" s="254" t="s">
        <v>24710</v>
      </c>
      <c r="ALW1103" s="12"/>
      <c r="ALX1103" s="12"/>
      <c r="ALY1103" s="12"/>
    </row>
    <row r="1104" spans="1:1013" ht="13.5">
      <c r="A1104" s="180">
        <v>97891</v>
      </c>
      <c r="B1104" s="180" t="s">
        <v>3542</v>
      </c>
      <c r="C1104" s="180" t="s">
        <v>2</v>
      </c>
      <c r="D1104" s="254">
        <v>224.27</v>
      </c>
      <c r="E1104" s="254" t="s">
        <v>28069</v>
      </c>
      <c r="ALW1104" s="12"/>
      <c r="ALX1104" s="12"/>
      <c r="ALY1104" s="12"/>
    </row>
    <row r="1105" spans="1:1013" ht="13.5">
      <c r="A1105" s="180">
        <v>97892</v>
      </c>
      <c r="B1105" s="180" t="s">
        <v>3543</v>
      </c>
      <c r="C1105" s="180" t="s">
        <v>2</v>
      </c>
      <c r="D1105" s="254">
        <v>417.53</v>
      </c>
      <c r="E1105" s="254" t="s">
        <v>28070</v>
      </c>
      <c r="ALW1105" s="12"/>
      <c r="ALX1105" s="12"/>
      <c r="ALY1105" s="12"/>
    </row>
    <row r="1106" spans="1:1013" ht="13.5">
      <c r="A1106" s="180">
        <v>97893</v>
      </c>
      <c r="B1106" s="180" t="s">
        <v>3544</v>
      </c>
      <c r="C1106" s="180" t="s">
        <v>2</v>
      </c>
      <c r="D1106" s="254">
        <v>577.97</v>
      </c>
      <c r="E1106" s="254" t="s">
        <v>28071</v>
      </c>
      <c r="ALW1106" s="12"/>
      <c r="ALX1106" s="12"/>
      <c r="ALY1106" s="12"/>
    </row>
    <row r="1107" spans="1:1013" ht="13.5">
      <c r="A1107" s="180">
        <v>97894</v>
      </c>
      <c r="B1107" s="180" t="s">
        <v>3545</v>
      </c>
      <c r="C1107" s="180" t="s">
        <v>2</v>
      </c>
      <c r="D1107" s="460">
        <v>635.86</v>
      </c>
      <c r="E1107" s="254" t="s">
        <v>28066</v>
      </c>
      <c r="ALW1107" s="12"/>
      <c r="ALX1107" s="12"/>
      <c r="ALY1107" s="12"/>
    </row>
    <row r="1108" spans="1:1013" ht="13.5">
      <c r="A1108" s="180">
        <v>97886</v>
      </c>
      <c r="B1108" s="180" t="s">
        <v>3537</v>
      </c>
      <c r="C1108" s="180" t="s">
        <v>2</v>
      </c>
      <c r="D1108" s="254">
        <v>172.15</v>
      </c>
      <c r="E1108" s="254" t="s">
        <v>28072</v>
      </c>
      <c r="ALW1108" s="12"/>
      <c r="ALX1108" s="12"/>
      <c r="ALY1108" s="12"/>
    </row>
    <row r="1109" spans="1:1013" ht="13.5">
      <c r="A1109" s="180">
        <v>97887</v>
      </c>
      <c r="B1109" s="180" t="s">
        <v>3538</v>
      </c>
      <c r="C1109" s="180" t="s">
        <v>2</v>
      </c>
      <c r="D1109" s="254">
        <v>269.79000000000002</v>
      </c>
      <c r="E1109" s="254" t="s">
        <v>24462</v>
      </c>
      <c r="ALW1109" s="12"/>
      <c r="ALX1109" s="12"/>
      <c r="ALY1109" s="12"/>
    </row>
    <row r="1110" spans="1:1013" ht="13.5">
      <c r="A1110" s="180">
        <v>97888</v>
      </c>
      <c r="B1110" s="180" t="s">
        <v>3539</v>
      </c>
      <c r="C1110" s="180" t="s">
        <v>2</v>
      </c>
      <c r="D1110" s="254">
        <v>513.75</v>
      </c>
      <c r="E1110" s="254" t="s">
        <v>24927</v>
      </c>
      <c r="ALW1110" s="12"/>
      <c r="ALX1110" s="12"/>
      <c r="ALY1110" s="12"/>
    </row>
    <row r="1111" spans="1:1013" ht="13.5">
      <c r="A1111" s="180">
        <v>97889</v>
      </c>
      <c r="B1111" s="180" t="s">
        <v>3540</v>
      </c>
      <c r="C1111" s="180" t="s">
        <v>2</v>
      </c>
      <c r="D1111" s="254">
        <v>700.69</v>
      </c>
      <c r="E1111" s="254" t="s">
        <v>25406</v>
      </c>
      <c r="ALW1111" s="12"/>
      <c r="ALX1111" s="12"/>
      <c r="ALY1111" s="12"/>
    </row>
    <row r="1112" spans="1:1013" ht="13.5">
      <c r="A1112" s="180">
        <v>97890</v>
      </c>
      <c r="B1112" s="180" t="s">
        <v>3541</v>
      </c>
      <c r="C1112" s="180" t="s">
        <v>2</v>
      </c>
      <c r="D1112" s="254">
        <v>784.59</v>
      </c>
      <c r="E1112" s="254" t="s">
        <v>28073</v>
      </c>
      <c r="ALW1112" s="12"/>
      <c r="ALX1112" s="12"/>
      <c r="ALY1112" s="12"/>
    </row>
    <row r="1113" spans="1:1013" ht="13.5">
      <c r="A1113" s="180">
        <v>97881</v>
      </c>
      <c r="B1113" s="180" t="s">
        <v>3532</v>
      </c>
      <c r="C1113" s="180" t="s">
        <v>2</v>
      </c>
      <c r="D1113" s="254">
        <v>139.54</v>
      </c>
      <c r="E1113" s="254" t="s">
        <v>28074</v>
      </c>
      <c r="ALW1113" s="12"/>
      <c r="ALX1113" s="12"/>
      <c r="ALY1113" s="12"/>
    </row>
    <row r="1114" spans="1:1013" ht="13.5">
      <c r="A1114" s="180">
        <v>97882</v>
      </c>
      <c r="B1114" s="180" t="s">
        <v>3533</v>
      </c>
      <c r="C1114" s="180" t="s">
        <v>2</v>
      </c>
      <c r="D1114" s="254">
        <v>218.85</v>
      </c>
      <c r="E1114" s="254" t="s">
        <v>28075</v>
      </c>
      <c r="ALW1114" s="12"/>
      <c r="ALX1114" s="12"/>
      <c r="ALY1114" s="12"/>
    </row>
    <row r="1115" spans="1:1013" ht="13.5">
      <c r="A1115" s="180">
        <v>97883</v>
      </c>
      <c r="B1115" s="180" t="s">
        <v>3534</v>
      </c>
      <c r="C1115" s="180" t="s">
        <v>2</v>
      </c>
      <c r="D1115" s="254">
        <v>421.22</v>
      </c>
      <c r="E1115" s="254" t="s">
        <v>28076</v>
      </c>
      <c r="ALW1115" s="12"/>
      <c r="ALX1115" s="12"/>
      <c r="ALY1115" s="12"/>
    </row>
    <row r="1116" spans="1:1013" ht="13.5">
      <c r="A1116" s="180">
        <v>97884</v>
      </c>
      <c r="B1116" s="180" t="s">
        <v>3535</v>
      </c>
      <c r="C1116" s="180" t="s">
        <v>2</v>
      </c>
      <c r="D1116" s="254">
        <v>821.09</v>
      </c>
      <c r="E1116" s="254" t="s">
        <v>28077</v>
      </c>
      <c r="ALW1116" s="12"/>
      <c r="ALX1116" s="12"/>
      <c r="ALY1116" s="12"/>
    </row>
    <row r="1117" spans="1:1013" ht="13.5">
      <c r="A1117" s="180">
        <v>97885</v>
      </c>
      <c r="B1117" s="180" t="s">
        <v>3536</v>
      </c>
      <c r="C1117" s="180" t="s">
        <v>2</v>
      </c>
      <c r="D1117" s="254">
        <v>1260.42</v>
      </c>
      <c r="E1117" s="254" t="s">
        <v>28078</v>
      </c>
      <c r="ALW1117" s="12"/>
      <c r="ALX1117" s="12"/>
      <c r="ALY1117" s="12"/>
    </row>
    <row r="1118" spans="1:1013" ht="13.5">
      <c r="A1118" s="180">
        <v>99250</v>
      </c>
      <c r="B1118" s="180" t="s">
        <v>3579</v>
      </c>
      <c r="C1118" s="180" t="s">
        <v>2</v>
      </c>
      <c r="D1118" s="254">
        <v>186.46</v>
      </c>
      <c r="E1118" s="254" t="s">
        <v>24722</v>
      </c>
      <c r="ALW1118" s="12"/>
      <c r="ALX1118" s="12"/>
      <c r="ALY1118" s="12"/>
    </row>
    <row r="1119" spans="1:1013" ht="13.5">
      <c r="A1119" s="180">
        <v>97900</v>
      </c>
      <c r="B1119" s="180" t="s">
        <v>3564</v>
      </c>
      <c r="C1119" s="180" t="s">
        <v>2</v>
      </c>
      <c r="D1119" s="254">
        <v>190.37</v>
      </c>
      <c r="E1119" s="254" t="s">
        <v>28078</v>
      </c>
      <c r="ALW1119" s="12"/>
      <c r="ALX1119" s="12"/>
      <c r="ALY1119" s="12"/>
    </row>
    <row r="1120" spans="1:1013" ht="13.5">
      <c r="A1120" s="180">
        <v>99251</v>
      </c>
      <c r="B1120" s="180" t="s">
        <v>3580</v>
      </c>
      <c r="C1120" s="180" t="s">
        <v>2</v>
      </c>
      <c r="D1120" s="254">
        <v>291.19</v>
      </c>
      <c r="E1120" s="254" t="s">
        <v>28079</v>
      </c>
      <c r="ALW1120" s="12"/>
      <c r="ALX1120" s="12"/>
      <c r="ALY1120" s="12"/>
    </row>
    <row r="1121" spans="1:1013" ht="13.5">
      <c r="A1121" s="180">
        <v>97901</v>
      </c>
      <c r="B1121" s="180" t="s">
        <v>3565</v>
      </c>
      <c r="C1121" s="180" t="s">
        <v>2</v>
      </c>
      <c r="D1121" s="254">
        <v>297.91000000000003</v>
      </c>
      <c r="E1121" s="254" t="s">
        <v>24538</v>
      </c>
      <c r="ALW1121" s="12"/>
      <c r="ALX1121" s="12"/>
      <c r="ALY1121" s="12"/>
    </row>
    <row r="1122" spans="1:1013" ht="13.5">
      <c r="A1122" s="180">
        <v>99253</v>
      </c>
      <c r="B1122" s="180" t="s">
        <v>3581</v>
      </c>
      <c r="C1122" s="180" t="s">
        <v>2</v>
      </c>
      <c r="D1122" s="254">
        <v>557.03</v>
      </c>
      <c r="E1122" s="254" t="s">
        <v>24575</v>
      </c>
      <c r="ALW1122" s="12"/>
      <c r="ALX1122" s="12"/>
      <c r="ALY1122" s="12"/>
    </row>
    <row r="1123" spans="1:1013" ht="13.5">
      <c r="A1123" s="180">
        <v>97902</v>
      </c>
      <c r="B1123" s="180" t="s">
        <v>3566</v>
      </c>
      <c r="C1123" s="180" t="s">
        <v>2</v>
      </c>
      <c r="D1123" s="254">
        <v>572.1</v>
      </c>
      <c r="E1123" s="254" t="s">
        <v>28080</v>
      </c>
      <c r="ALW1123" s="12"/>
      <c r="ALX1123" s="12"/>
      <c r="ALY1123" s="12"/>
    </row>
    <row r="1124" spans="1:1013" ht="13.5">
      <c r="A1124" s="180">
        <v>99255</v>
      </c>
      <c r="B1124" s="180" t="s">
        <v>3582</v>
      </c>
      <c r="C1124" s="180" t="s">
        <v>2</v>
      </c>
      <c r="D1124" s="254">
        <v>779.12</v>
      </c>
      <c r="E1124" s="254" t="s">
        <v>28081</v>
      </c>
      <c r="ALW1124" s="12"/>
      <c r="ALX1124" s="12"/>
      <c r="ALY1124" s="12"/>
    </row>
    <row r="1125" spans="1:1013" ht="13.5">
      <c r="A1125" s="180">
        <v>97903</v>
      </c>
      <c r="B1125" s="180" t="s">
        <v>3567</v>
      </c>
      <c r="C1125" s="180" t="s">
        <v>2</v>
      </c>
      <c r="D1125" s="254">
        <v>799.79</v>
      </c>
      <c r="E1125" s="254" t="s">
        <v>24725</v>
      </c>
      <c r="ALW1125" s="12"/>
      <c r="ALX1125" s="12"/>
      <c r="ALY1125" s="12"/>
    </row>
    <row r="1126" spans="1:1013" ht="13.5">
      <c r="A1126" s="180">
        <v>99257</v>
      </c>
      <c r="B1126" s="180" t="s">
        <v>3583</v>
      </c>
      <c r="C1126" s="180" t="s">
        <v>2</v>
      </c>
      <c r="D1126" s="254">
        <v>904.56</v>
      </c>
      <c r="E1126" s="254" t="s">
        <v>24726</v>
      </c>
      <c r="ALW1126" s="12"/>
      <c r="ALX1126" s="12"/>
      <c r="ALY1126" s="12"/>
    </row>
    <row r="1127" spans="1:1013" ht="13.5">
      <c r="A1127" s="180">
        <v>97904</v>
      </c>
      <c r="B1127" s="180" t="s">
        <v>3568</v>
      </c>
      <c r="C1127" s="180" t="s">
        <v>2</v>
      </c>
      <c r="D1127" s="254">
        <v>931.29</v>
      </c>
      <c r="E1127" s="254" t="s">
        <v>28082</v>
      </c>
      <c r="ALW1127" s="12"/>
      <c r="ALX1127" s="12"/>
      <c r="ALY1127" s="12"/>
    </row>
    <row r="1128" spans="1:1013" ht="13.5">
      <c r="A1128" s="180">
        <v>99258</v>
      </c>
      <c r="B1128" s="180" t="s">
        <v>3584</v>
      </c>
      <c r="C1128" s="180" t="s">
        <v>2</v>
      </c>
      <c r="D1128" s="254">
        <v>254.54</v>
      </c>
      <c r="E1128" s="254" t="s">
        <v>24728</v>
      </c>
      <c r="ALW1128" s="12"/>
      <c r="ALX1128" s="12"/>
      <c r="ALY1128" s="12"/>
    </row>
    <row r="1129" spans="1:1013" ht="13.5">
      <c r="A1129" s="180">
        <v>97905</v>
      </c>
      <c r="B1129" s="180" t="s">
        <v>3569</v>
      </c>
      <c r="C1129" s="180" t="s">
        <v>2</v>
      </c>
      <c r="D1129" s="254">
        <v>258.81</v>
      </c>
      <c r="E1129" s="254" t="s">
        <v>24729</v>
      </c>
      <c r="ALW1129" s="12"/>
      <c r="ALX1129" s="12"/>
      <c r="ALY1129" s="12"/>
    </row>
    <row r="1130" spans="1:1013" ht="13.5">
      <c r="A1130" s="180">
        <v>99260</v>
      </c>
      <c r="B1130" s="180" t="s">
        <v>3585</v>
      </c>
      <c r="C1130" s="180" t="s">
        <v>2</v>
      </c>
      <c r="D1130" s="254">
        <v>468.45</v>
      </c>
      <c r="E1130" s="254" t="s">
        <v>28083</v>
      </c>
      <c r="ALW1130" s="12"/>
      <c r="ALX1130" s="12"/>
      <c r="ALY1130" s="12"/>
    </row>
    <row r="1131" spans="1:1013" ht="13.5">
      <c r="A1131" s="180">
        <v>97906</v>
      </c>
      <c r="B1131" s="180" t="s">
        <v>3570</v>
      </c>
      <c r="C1131" s="180" t="s">
        <v>2</v>
      </c>
      <c r="D1131" s="254">
        <v>477.95</v>
      </c>
      <c r="E1131" s="254" t="s">
        <v>28084</v>
      </c>
      <c r="ALW1131" s="12"/>
      <c r="ALX1131" s="12"/>
      <c r="ALY1131" s="12"/>
    </row>
    <row r="1132" spans="1:1013" ht="13.5">
      <c r="A1132" s="180">
        <v>99262</v>
      </c>
      <c r="B1132" s="180" t="s">
        <v>3586</v>
      </c>
      <c r="C1132" s="180" t="s">
        <v>2</v>
      </c>
      <c r="D1132" s="254">
        <v>666.1</v>
      </c>
      <c r="E1132" s="254" t="s">
        <v>28085</v>
      </c>
      <c r="ALW1132" s="12"/>
      <c r="ALX1132" s="12"/>
      <c r="ALY1132" s="12"/>
    </row>
    <row r="1133" spans="1:1013" ht="13.5">
      <c r="A1133" s="180">
        <v>97907</v>
      </c>
      <c r="B1133" s="180" t="s">
        <v>3571</v>
      </c>
      <c r="C1133" s="180" t="s">
        <v>2</v>
      </c>
      <c r="D1133" s="254">
        <v>679.64</v>
      </c>
      <c r="E1133" s="254" t="s">
        <v>24730</v>
      </c>
      <c r="ALW1133" s="12"/>
      <c r="ALX1133" s="12"/>
      <c r="ALY1133" s="12"/>
    </row>
    <row r="1134" spans="1:1013" ht="13.5">
      <c r="A1134" s="180">
        <v>99264</v>
      </c>
      <c r="B1134" s="180" t="s">
        <v>3587</v>
      </c>
      <c r="C1134" s="180" t="s">
        <v>2</v>
      </c>
      <c r="D1134" s="254">
        <v>770.83</v>
      </c>
      <c r="E1134" s="254" t="s">
        <v>28086</v>
      </c>
      <c r="ALW1134" s="12"/>
      <c r="ALX1134" s="12"/>
      <c r="ALY1134" s="12"/>
    </row>
    <row r="1135" spans="1:1013" ht="13.5">
      <c r="A1135" s="180">
        <v>97908</v>
      </c>
      <c r="B1135" s="180" t="s">
        <v>3572</v>
      </c>
      <c r="C1135" s="180" t="s">
        <v>2</v>
      </c>
      <c r="D1135" s="254">
        <v>789.14</v>
      </c>
      <c r="E1135" s="254" t="s">
        <v>28087</v>
      </c>
      <c r="ALW1135" s="12"/>
      <c r="ALX1135" s="12"/>
      <c r="ALY1135" s="12"/>
    </row>
    <row r="1136" spans="1:1013" ht="13.5">
      <c r="A1136" s="180">
        <v>97895</v>
      </c>
      <c r="B1136" s="180" t="s">
        <v>3560</v>
      </c>
      <c r="C1136" s="180" t="s">
        <v>2</v>
      </c>
      <c r="D1136" s="254">
        <v>180.97</v>
      </c>
      <c r="E1136" s="254" t="s">
        <v>28044</v>
      </c>
      <c r="ALW1136" s="12"/>
      <c r="ALX1136" s="12"/>
      <c r="ALY1136" s="12"/>
    </row>
    <row r="1137" spans="1:1013" ht="13.5">
      <c r="A1137" s="180">
        <v>97896</v>
      </c>
      <c r="B1137" s="180" t="s">
        <v>3561</v>
      </c>
      <c r="C1137" s="180" t="s">
        <v>2</v>
      </c>
      <c r="D1137" s="254">
        <v>336.13</v>
      </c>
      <c r="E1137" s="254" t="s">
        <v>24680</v>
      </c>
      <c r="ALW1137" s="12"/>
      <c r="ALX1137" s="12"/>
      <c r="ALY1137" s="12"/>
    </row>
    <row r="1138" spans="1:1013" ht="13.5">
      <c r="A1138" s="180">
        <v>97897</v>
      </c>
      <c r="B1138" s="180" t="s">
        <v>3562</v>
      </c>
      <c r="C1138" s="180" t="s">
        <v>2</v>
      </c>
      <c r="D1138" s="254">
        <v>436.97</v>
      </c>
      <c r="E1138" s="254" t="s">
        <v>28088</v>
      </c>
      <c r="ALW1138" s="12"/>
      <c r="ALX1138" s="12"/>
      <c r="ALY1138" s="12"/>
    </row>
    <row r="1139" spans="1:1013" ht="13.5">
      <c r="A1139" s="180">
        <v>97898</v>
      </c>
      <c r="B1139" s="180" t="s">
        <v>3563</v>
      </c>
      <c r="C1139" s="180" t="s">
        <v>2</v>
      </c>
      <c r="D1139" s="254">
        <v>858.12</v>
      </c>
      <c r="E1139" s="254" t="s">
        <v>28089</v>
      </c>
      <c r="ALW1139" s="12"/>
      <c r="ALX1139" s="12"/>
      <c r="ALY1139" s="12"/>
    </row>
    <row r="1140" spans="1:1013" ht="13.5">
      <c r="A1140" s="180">
        <v>97899</v>
      </c>
      <c r="B1140" s="180" t="s">
        <v>34338</v>
      </c>
      <c r="C1140" s="180" t="s">
        <v>2</v>
      </c>
      <c r="D1140" s="254">
        <v>0</v>
      </c>
      <c r="E1140" s="254" t="s">
        <v>28090</v>
      </c>
      <c r="ALW1140" s="12"/>
      <c r="ALX1140" s="12"/>
      <c r="ALY1140" s="12"/>
    </row>
    <row r="1141" spans="1:1013" ht="13.5">
      <c r="A1141" s="180">
        <v>101795</v>
      </c>
      <c r="B1141" s="180" t="s">
        <v>3557</v>
      </c>
      <c r="C1141" s="180" t="s">
        <v>2</v>
      </c>
      <c r="D1141" s="254">
        <v>623.23</v>
      </c>
      <c r="E1141" s="254" t="s">
        <v>28089</v>
      </c>
      <c r="ALW1141" s="12"/>
      <c r="ALX1141" s="12"/>
      <c r="ALY1141" s="12"/>
    </row>
    <row r="1142" spans="1:1013" ht="13.5">
      <c r="A1142" s="180">
        <v>101796</v>
      </c>
      <c r="B1142" s="180" t="s">
        <v>34339</v>
      </c>
      <c r="C1142" s="180" t="s">
        <v>2</v>
      </c>
      <c r="D1142" s="254">
        <v>0</v>
      </c>
      <c r="E1142" s="254" t="s">
        <v>25594</v>
      </c>
      <c r="ALW1142" s="12"/>
      <c r="ALX1142" s="12"/>
      <c r="ALY1142" s="12"/>
    </row>
    <row r="1143" spans="1:1013" ht="13.5">
      <c r="A1143" s="180">
        <v>101797</v>
      </c>
      <c r="B1143" s="180" t="s">
        <v>34340</v>
      </c>
      <c r="C1143" s="180" t="s">
        <v>2</v>
      </c>
      <c r="D1143" s="254">
        <v>0</v>
      </c>
      <c r="E1143" s="254" t="s">
        <v>25455</v>
      </c>
      <c r="ALW1143" s="12"/>
      <c r="ALX1143" s="12"/>
      <c r="ALY1143" s="12"/>
    </row>
    <row r="1144" spans="1:1013" ht="13.5">
      <c r="A1144" s="180">
        <v>101802</v>
      </c>
      <c r="B1144" s="180" t="s">
        <v>3593</v>
      </c>
      <c r="C1144" s="180" t="s">
        <v>2</v>
      </c>
      <c r="D1144" s="254">
        <v>1812.64</v>
      </c>
      <c r="E1144" s="254" t="s">
        <v>25278</v>
      </c>
      <c r="ALW1144" s="12"/>
      <c r="ALX1144" s="12"/>
      <c r="ALY1144" s="12"/>
    </row>
    <row r="1145" spans="1:1013" ht="13.5">
      <c r="A1145" s="180">
        <v>101803</v>
      </c>
      <c r="B1145" s="180" t="s">
        <v>3594</v>
      </c>
      <c r="C1145" s="180" t="s">
        <v>2</v>
      </c>
      <c r="D1145" s="254">
        <v>1160.72</v>
      </c>
      <c r="E1145" s="254" t="s">
        <v>24581</v>
      </c>
      <c r="ALW1145" s="12"/>
      <c r="ALX1145" s="12"/>
      <c r="ALY1145" s="12"/>
    </row>
    <row r="1146" spans="1:1013" ht="13.5">
      <c r="A1146" s="180">
        <v>101804</v>
      </c>
      <c r="B1146" s="180" t="s">
        <v>3595</v>
      </c>
      <c r="C1146" s="180" t="s">
        <v>2</v>
      </c>
      <c r="D1146" s="254">
        <v>1448.46</v>
      </c>
      <c r="E1146" s="254" t="s">
        <v>25224</v>
      </c>
      <c r="ALW1146" s="12"/>
      <c r="ALX1146" s="12"/>
      <c r="ALY1146" s="12"/>
    </row>
    <row r="1147" spans="1:1013" ht="13.5">
      <c r="A1147" s="180">
        <v>101805</v>
      </c>
      <c r="B1147" s="180" t="s">
        <v>3596</v>
      </c>
      <c r="C1147" s="180" t="s">
        <v>2</v>
      </c>
      <c r="D1147" s="254">
        <v>1841.96</v>
      </c>
      <c r="E1147" s="254" t="s">
        <v>24789</v>
      </c>
      <c r="ALW1147" s="12"/>
      <c r="ALX1147" s="12"/>
      <c r="ALY1147" s="12"/>
    </row>
    <row r="1148" spans="1:1013" ht="13.5">
      <c r="A1148" s="180">
        <v>98115</v>
      </c>
      <c r="B1148" s="180" t="s">
        <v>11798</v>
      </c>
      <c r="C1148" s="180" t="s">
        <v>2</v>
      </c>
      <c r="D1148" s="254">
        <v>108.44</v>
      </c>
      <c r="E1148" s="254" t="s">
        <v>24524</v>
      </c>
      <c r="ALW1148" s="12"/>
      <c r="ALX1148" s="12"/>
      <c r="ALY1148" s="12"/>
    </row>
    <row r="1149" spans="1:1013" ht="13.5">
      <c r="A1149" s="180">
        <v>98114</v>
      </c>
      <c r="B1149" s="180" t="s">
        <v>3592</v>
      </c>
      <c r="C1149" s="180" t="s">
        <v>2</v>
      </c>
      <c r="D1149" s="254">
        <v>612.23</v>
      </c>
      <c r="E1149" s="254" t="s">
        <v>25391</v>
      </c>
      <c r="ALW1149" s="12"/>
      <c r="ALX1149" s="12"/>
      <c r="ALY1149" s="12"/>
    </row>
    <row r="1150" spans="1:1013" ht="13.5">
      <c r="A1150" s="180">
        <v>98112</v>
      </c>
      <c r="B1150" s="180" t="s">
        <v>3591</v>
      </c>
      <c r="C1150" s="180" t="s">
        <v>2</v>
      </c>
      <c r="D1150" s="254">
        <v>120.22</v>
      </c>
      <c r="E1150" s="254" t="s">
        <v>27388</v>
      </c>
      <c r="ALW1150" s="12"/>
      <c r="ALX1150" s="12"/>
      <c r="ALY1150" s="12"/>
    </row>
    <row r="1151" spans="1:1013" ht="13.5">
      <c r="A1151" s="180">
        <v>100128</v>
      </c>
      <c r="B1151" s="180" t="s">
        <v>12186</v>
      </c>
      <c r="C1151" s="180" t="s">
        <v>2</v>
      </c>
      <c r="D1151" s="254">
        <v>2037.98</v>
      </c>
      <c r="E1151" s="254" t="s">
        <v>27981</v>
      </c>
      <c r="ALW1151" s="12"/>
      <c r="ALX1151" s="12"/>
      <c r="ALY1151" s="12"/>
    </row>
    <row r="1152" spans="1:1013" ht="13.5">
      <c r="A1152" s="180">
        <v>102623</v>
      </c>
      <c r="B1152" s="180" t="s">
        <v>3917</v>
      </c>
      <c r="C1152" s="180" t="s">
        <v>2</v>
      </c>
      <c r="D1152" s="254">
        <v>905.85</v>
      </c>
      <c r="E1152" s="254" t="s">
        <v>24567</v>
      </c>
      <c r="ALW1152" s="12"/>
      <c r="ALX1152" s="12"/>
      <c r="ALY1152" s="12"/>
    </row>
    <row r="1153" spans="1:1013" ht="13.5">
      <c r="A1153" s="180">
        <v>102607</v>
      </c>
      <c r="B1153" s="180" t="s">
        <v>3907</v>
      </c>
      <c r="C1153" s="180" t="s">
        <v>2</v>
      </c>
      <c r="D1153" s="254">
        <v>469.14</v>
      </c>
      <c r="E1153" s="254" t="s">
        <v>24733</v>
      </c>
      <c r="ALW1153" s="12"/>
      <c r="ALX1153" s="12"/>
      <c r="ALY1153" s="12"/>
    </row>
    <row r="1154" spans="1:1013" ht="13.5">
      <c r="A1154" s="180">
        <v>102608</v>
      </c>
      <c r="B1154" s="180" t="s">
        <v>3908</v>
      </c>
      <c r="C1154" s="180" t="s">
        <v>2</v>
      </c>
      <c r="D1154" s="254">
        <v>1074.3699999999999</v>
      </c>
      <c r="E1154" s="254" t="s">
        <v>28012</v>
      </c>
      <c r="ALW1154" s="12"/>
      <c r="ALX1154" s="12"/>
      <c r="ALY1154" s="12"/>
    </row>
    <row r="1155" spans="1:1013" ht="13.5">
      <c r="A1155" s="180">
        <v>102609</v>
      </c>
      <c r="B1155" s="180" t="s">
        <v>3909</v>
      </c>
      <c r="C1155" s="180" t="s">
        <v>2</v>
      </c>
      <c r="D1155" s="254">
        <v>1221.06</v>
      </c>
      <c r="E1155" s="254" t="s">
        <v>28091</v>
      </c>
      <c r="ALW1155" s="12"/>
      <c r="ALX1155" s="12"/>
      <c r="ALY1155" s="12"/>
    </row>
    <row r="1156" spans="1:1013" ht="13.5">
      <c r="A1156" s="180">
        <v>102610</v>
      </c>
      <c r="B1156" s="180" t="s">
        <v>24352</v>
      </c>
      <c r="C1156" s="180" t="s">
        <v>2</v>
      </c>
      <c r="D1156" s="254">
        <v>2097.77</v>
      </c>
      <c r="E1156" s="254" t="s">
        <v>24711</v>
      </c>
      <c r="ALW1156" s="12"/>
      <c r="ALX1156" s="12"/>
      <c r="ALY1156" s="12"/>
    </row>
    <row r="1157" spans="1:1013" ht="13.5">
      <c r="A1157" s="180">
        <v>102622</v>
      </c>
      <c r="B1157" s="180" t="s">
        <v>3916</v>
      </c>
      <c r="C1157" s="180" t="s">
        <v>2</v>
      </c>
      <c r="D1157" s="254">
        <v>658.24</v>
      </c>
      <c r="E1157" s="254" t="s">
        <v>27767</v>
      </c>
      <c r="ALW1157" s="12"/>
      <c r="ALX1157" s="12"/>
      <c r="ALY1157" s="12"/>
    </row>
    <row r="1158" spans="1:1013" ht="13.5">
      <c r="A1158" s="180">
        <v>102605</v>
      </c>
      <c r="B1158" s="180" t="s">
        <v>3905</v>
      </c>
      <c r="C1158" s="180" t="s">
        <v>2</v>
      </c>
      <c r="D1158" s="254">
        <v>284.5</v>
      </c>
      <c r="E1158" s="254" t="s">
        <v>25325</v>
      </c>
      <c r="ALW1158" s="12"/>
      <c r="ALX1158" s="12"/>
      <c r="ALY1158" s="12"/>
    </row>
    <row r="1159" spans="1:1013" ht="13.5">
      <c r="A1159" s="180">
        <v>102606</v>
      </c>
      <c r="B1159" s="180" t="s">
        <v>3906</v>
      </c>
      <c r="C1159" s="180" t="s">
        <v>2</v>
      </c>
      <c r="D1159" s="254">
        <v>438.18</v>
      </c>
      <c r="E1159" s="254" t="s">
        <v>28092</v>
      </c>
      <c r="ALW1159" s="12"/>
      <c r="ALX1159" s="12"/>
      <c r="ALY1159" s="12"/>
    </row>
    <row r="1160" spans="1:1013" ht="13.5">
      <c r="A1160" s="180">
        <v>102613</v>
      </c>
      <c r="B1160" s="180" t="s">
        <v>3911</v>
      </c>
      <c r="C1160" s="180" t="s">
        <v>2</v>
      </c>
      <c r="D1160" s="254">
        <v>657.24</v>
      </c>
      <c r="E1160" s="254" t="s">
        <v>24711</v>
      </c>
      <c r="ALW1160" s="12"/>
      <c r="ALX1160" s="12"/>
      <c r="ALY1160" s="12"/>
    </row>
    <row r="1161" spans="1:1013" ht="13.5">
      <c r="A1161" s="180">
        <v>102619</v>
      </c>
      <c r="B1161" s="180" t="s">
        <v>3915</v>
      </c>
      <c r="C1161" s="180" t="s">
        <v>2</v>
      </c>
      <c r="D1161" s="254">
        <v>5645.35</v>
      </c>
      <c r="E1161" s="254" t="s">
        <v>28092</v>
      </c>
      <c r="ALW1161" s="12"/>
      <c r="ALX1161" s="12"/>
      <c r="ALY1161" s="12"/>
    </row>
    <row r="1162" spans="1:1013" ht="13.5">
      <c r="A1162" s="180">
        <v>102614</v>
      </c>
      <c r="B1162" s="180" t="s">
        <v>3912</v>
      </c>
      <c r="C1162" s="180" t="s">
        <v>2</v>
      </c>
      <c r="D1162" s="254">
        <v>1010.34</v>
      </c>
      <c r="E1162" s="254" t="s">
        <v>27989</v>
      </c>
      <c r="ALW1162" s="12"/>
      <c r="ALX1162" s="12"/>
      <c r="ALY1162" s="12"/>
    </row>
    <row r="1163" spans="1:1013" ht="13.5">
      <c r="A1163" s="180">
        <v>102620</v>
      </c>
      <c r="B1163" s="180" t="s">
        <v>24356</v>
      </c>
      <c r="C1163" s="180" t="s">
        <v>2</v>
      </c>
      <c r="D1163" s="254">
        <v>8177.75</v>
      </c>
      <c r="E1163" s="254" t="s">
        <v>28093</v>
      </c>
      <c r="ALW1163" s="12"/>
      <c r="ALX1163" s="12"/>
      <c r="ALY1163" s="12"/>
    </row>
    <row r="1164" spans="1:1013" ht="13.5">
      <c r="A1164" s="180">
        <v>102615</v>
      </c>
      <c r="B1164" s="180" t="s">
        <v>3913</v>
      </c>
      <c r="C1164" s="180" t="s">
        <v>2</v>
      </c>
      <c r="D1164" s="254">
        <v>1267.97</v>
      </c>
      <c r="E1164" s="254" t="s">
        <v>24712</v>
      </c>
      <c r="ALW1164" s="12"/>
      <c r="ALX1164" s="12"/>
      <c r="ALY1164" s="12"/>
    </row>
    <row r="1165" spans="1:1013" ht="13.5">
      <c r="A1165" s="180">
        <v>102621</v>
      </c>
      <c r="B1165" s="180" t="s">
        <v>24357</v>
      </c>
      <c r="C1165" s="180" t="s">
        <v>2</v>
      </c>
      <c r="D1165" s="254">
        <v>12541.73</v>
      </c>
      <c r="E1165" s="254" t="s">
        <v>24652</v>
      </c>
      <c r="ALW1165" s="12"/>
      <c r="ALX1165" s="12"/>
      <c r="ALY1165" s="12"/>
    </row>
    <row r="1166" spans="1:1013" ht="13.5">
      <c r="A1166" s="180">
        <v>102616</v>
      </c>
      <c r="B1166" s="180" t="s">
        <v>24354</v>
      </c>
      <c r="C1166" s="180" t="s">
        <v>2</v>
      </c>
      <c r="D1166" s="254">
        <v>1876.73</v>
      </c>
      <c r="E1166" s="254" t="s">
        <v>28094</v>
      </c>
      <c r="ALW1166" s="12"/>
      <c r="ALX1166" s="12"/>
      <c r="ALY1166" s="12"/>
    </row>
    <row r="1167" spans="1:1013" ht="13.5">
      <c r="A1167" s="180">
        <v>102611</v>
      </c>
      <c r="B1167" s="180" t="s">
        <v>3910</v>
      </c>
      <c r="C1167" s="180" t="s">
        <v>2</v>
      </c>
      <c r="D1167" s="254">
        <v>472.29</v>
      </c>
      <c r="E1167" s="254" t="s">
        <v>28095</v>
      </c>
      <c r="ALW1167" s="12"/>
      <c r="ALX1167" s="12"/>
      <c r="ALY1167" s="12"/>
    </row>
    <row r="1168" spans="1:1013" ht="13.5">
      <c r="A1168" s="180">
        <v>102617</v>
      </c>
      <c r="B1168" s="180" t="s">
        <v>3914</v>
      </c>
      <c r="C1168" s="180" t="s">
        <v>2</v>
      </c>
      <c r="D1168" s="254">
        <v>3515.7</v>
      </c>
      <c r="E1168" s="254" t="s">
        <v>28096</v>
      </c>
      <c r="ALW1168" s="12"/>
      <c r="ALX1168" s="12"/>
      <c r="ALY1168" s="12"/>
    </row>
    <row r="1169" spans="1:1013" ht="13.5">
      <c r="A1169" s="180">
        <v>102618</v>
      </c>
      <c r="B1169" s="180" t="s">
        <v>24355</v>
      </c>
      <c r="C1169" s="180" t="s">
        <v>2</v>
      </c>
      <c r="D1169" s="254">
        <v>4218.83</v>
      </c>
      <c r="E1169" s="254" t="s">
        <v>27876</v>
      </c>
      <c r="ALW1169" s="12"/>
      <c r="ALX1169" s="12"/>
      <c r="ALY1169" s="12"/>
    </row>
    <row r="1170" spans="1:1013" ht="13.5">
      <c r="A1170" s="180">
        <v>102612</v>
      </c>
      <c r="B1170" s="180" t="s">
        <v>24353</v>
      </c>
      <c r="C1170" s="180" t="s">
        <v>2</v>
      </c>
      <c r="D1170" s="254">
        <v>677.81</v>
      </c>
      <c r="E1170" s="254" t="s">
        <v>25257</v>
      </c>
      <c r="ALW1170" s="12"/>
      <c r="ALX1170" s="12"/>
      <c r="ALY1170" s="12"/>
    </row>
    <row r="1171" spans="1:1013" ht="13.5">
      <c r="A1171" s="180">
        <v>102603</v>
      </c>
      <c r="B1171" s="180" t="s">
        <v>3903</v>
      </c>
      <c r="C1171" s="180" t="s">
        <v>2</v>
      </c>
      <c r="D1171" s="254">
        <v>11.72</v>
      </c>
      <c r="E1171" s="254" t="s">
        <v>24702</v>
      </c>
      <c r="ALW1171" s="12"/>
      <c r="ALX1171" s="12"/>
      <c r="ALY1171" s="12"/>
    </row>
    <row r="1172" spans="1:1013" ht="13.5">
      <c r="A1172" s="180">
        <v>102587</v>
      </c>
      <c r="B1172" s="180" t="s">
        <v>3887</v>
      </c>
      <c r="C1172" s="180" t="s">
        <v>2</v>
      </c>
      <c r="D1172" s="254">
        <v>4.0199999999999996</v>
      </c>
      <c r="E1172" s="254" t="s">
        <v>25685</v>
      </c>
      <c r="ALW1172" s="12"/>
      <c r="ALX1172" s="12"/>
      <c r="ALY1172" s="12"/>
    </row>
    <row r="1173" spans="1:1013" ht="13.5">
      <c r="A1173" s="180">
        <v>102589</v>
      </c>
      <c r="B1173" s="180" t="s">
        <v>3889</v>
      </c>
      <c r="C1173" s="180" t="s">
        <v>2</v>
      </c>
      <c r="D1173" s="254">
        <v>4.47</v>
      </c>
      <c r="E1173" s="254" t="s">
        <v>24925</v>
      </c>
      <c r="ALW1173" s="12"/>
      <c r="ALX1173" s="12"/>
      <c r="ALY1173" s="12"/>
    </row>
    <row r="1174" spans="1:1013" ht="13.5">
      <c r="A1174" s="180">
        <v>102591</v>
      </c>
      <c r="B1174" s="180" t="s">
        <v>3891</v>
      </c>
      <c r="C1174" s="180" t="s">
        <v>2</v>
      </c>
      <c r="D1174" s="254">
        <v>4.92</v>
      </c>
      <c r="E1174" s="254" t="s">
        <v>24744</v>
      </c>
      <c r="ALW1174" s="12"/>
      <c r="ALX1174" s="12"/>
      <c r="ALY1174" s="12"/>
    </row>
    <row r="1175" spans="1:1013" ht="13.5">
      <c r="A1175" s="180">
        <v>102593</v>
      </c>
      <c r="B1175" s="180" t="s">
        <v>3893</v>
      </c>
      <c r="C1175" s="180" t="s">
        <v>2</v>
      </c>
      <c r="D1175" s="254">
        <v>5.55</v>
      </c>
      <c r="E1175" s="254" t="s">
        <v>24745</v>
      </c>
      <c r="ALW1175" s="12"/>
      <c r="ALX1175" s="12"/>
      <c r="ALY1175" s="12"/>
    </row>
    <row r="1176" spans="1:1013" ht="13.5">
      <c r="A1176" s="180">
        <v>102595</v>
      </c>
      <c r="B1176" s="180" t="s">
        <v>3895</v>
      </c>
      <c r="C1176" s="180" t="s">
        <v>2</v>
      </c>
      <c r="D1176" s="254">
        <v>6.28</v>
      </c>
      <c r="E1176" s="254" t="s">
        <v>24746</v>
      </c>
      <c r="ALW1176" s="12"/>
      <c r="ALX1176" s="12"/>
      <c r="ALY1176" s="12"/>
    </row>
    <row r="1177" spans="1:1013" ht="13.5">
      <c r="A1177" s="180">
        <v>102597</v>
      </c>
      <c r="B1177" s="180" t="s">
        <v>3897</v>
      </c>
      <c r="C1177" s="180" t="s">
        <v>2</v>
      </c>
      <c r="D1177" s="254">
        <v>7.19</v>
      </c>
      <c r="E1177" s="254" t="s">
        <v>24627</v>
      </c>
      <c r="ALW1177" s="12"/>
      <c r="ALX1177" s="12"/>
      <c r="ALY1177" s="12"/>
    </row>
    <row r="1178" spans="1:1013" ht="13.5">
      <c r="A1178" s="180">
        <v>102599</v>
      </c>
      <c r="B1178" s="180" t="s">
        <v>3899</v>
      </c>
      <c r="C1178" s="180" t="s">
        <v>2</v>
      </c>
      <c r="D1178" s="254">
        <v>8.09</v>
      </c>
      <c r="E1178" s="254" t="s">
        <v>27551</v>
      </c>
      <c r="ALW1178" s="12"/>
      <c r="ALX1178" s="12"/>
      <c r="ALY1178" s="12"/>
    </row>
    <row r="1179" spans="1:1013" ht="13.5">
      <c r="A1179" s="180">
        <v>102601</v>
      </c>
      <c r="B1179" s="180" t="s">
        <v>3901</v>
      </c>
      <c r="C1179" s="180" t="s">
        <v>2</v>
      </c>
      <c r="D1179" s="254">
        <v>9.4499999999999993</v>
      </c>
      <c r="E1179" s="254" t="s">
        <v>27977</v>
      </c>
      <c r="ALW1179" s="12"/>
      <c r="ALX1179" s="12"/>
      <c r="ALY1179" s="12"/>
    </row>
    <row r="1180" spans="1:1013" ht="13.5">
      <c r="A1180" s="180">
        <v>102604</v>
      </c>
      <c r="B1180" s="180" t="s">
        <v>3904</v>
      </c>
      <c r="C1180" s="180" t="s">
        <v>2</v>
      </c>
      <c r="D1180" s="254">
        <v>13.51</v>
      </c>
      <c r="E1180" s="254" t="s">
        <v>28097</v>
      </c>
      <c r="ALW1180" s="12"/>
      <c r="ALX1180" s="12"/>
      <c r="ALY1180" s="12"/>
    </row>
    <row r="1181" spans="1:1013" ht="13.5">
      <c r="A1181" s="180">
        <v>102588</v>
      </c>
      <c r="B1181" s="180" t="s">
        <v>3888</v>
      </c>
      <c r="C1181" s="180" t="s">
        <v>2</v>
      </c>
      <c r="D1181" s="254">
        <v>5.81</v>
      </c>
      <c r="E1181" s="254" t="s">
        <v>27925</v>
      </c>
      <c r="ALW1181" s="12"/>
      <c r="ALX1181" s="12"/>
      <c r="ALY1181" s="12"/>
    </row>
    <row r="1182" spans="1:1013" ht="13.5">
      <c r="A1182" s="180">
        <v>102590</v>
      </c>
      <c r="B1182" s="180" t="s">
        <v>3890</v>
      </c>
      <c r="C1182" s="180" t="s">
        <v>2</v>
      </c>
      <c r="D1182" s="254">
        <v>6.26</v>
      </c>
      <c r="E1182" s="254" t="s">
        <v>28098</v>
      </c>
      <c r="ALW1182" s="12"/>
      <c r="ALX1182" s="12"/>
      <c r="ALY1182" s="12"/>
    </row>
    <row r="1183" spans="1:1013" ht="13.5">
      <c r="A1183" s="180">
        <v>102592</v>
      </c>
      <c r="B1183" s="180" t="s">
        <v>3892</v>
      </c>
      <c r="C1183" s="180" t="s">
        <v>2</v>
      </c>
      <c r="D1183" s="254">
        <v>6.71</v>
      </c>
      <c r="E1183" s="254" t="s">
        <v>24747</v>
      </c>
      <c r="ALW1183" s="12"/>
      <c r="ALX1183" s="12"/>
      <c r="ALY1183" s="12"/>
    </row>
    <row r="1184" spans="1:1013" ht="13.5">
      <c r="A1184" s="180">
        <v>102594</v>
      </c>
      <c r="B1184" s="180" t="s">
        <v>3894</v>
      </c>
      <c r="C1184" s="180" t="s">
        <v>2</v>
      </c>
      <c r="D1184" s="254">
        <v>7.36</v>
      </c>
      <c r="E1184" s="254" t="s">
        <v>28099</v>
      </c>
      <c r="ALW1184" s="12"/>
      <c r="ALX1184" s="12"/>
      <c r="ALY1184" s="12"/>
    </row>
    <row r="1185" spans="1:1013" ht="13.5">
      <c r="A1185" s="180">
        <v>102596</v>
      </c>
      <c r="B1185" s="180" t="s">
        <v>3896</v>
      </c>
      <c r="C1185" s="180" t="s">
        <v>2</v>
      </c>
      <c r="D1185" s="254">
        <v>8.08</v>
      </c>
      <c r="E1185" s="254" t="s">
        <v>27925</v>
      </c>
      <c r="ALW1185" s="12"/>
      <c r="ALX1185" s="12"/>
      <c r="ALY1185" s="12"/>
    </row>
    <row r="1186" spans="1:1013" ht="13.5">
      <c r="A1186" s="180">
        <v>102598</v>
      </c>
      <c r="B1186" s="180" t="s">
        <v>3898</v>
      </c>
      <c r="C1186" s="180" t="s">
        <v>2</v>
      </c>
      <c r="D1186" s="254">
        <v>8.98</v>
      </c>
      <c r="E1186" s="254" t="s">
        <v>25354</v>
      </c>
      <c r="ALW1186" s="12"/>
      <c r="ALX1186" s="12"/>
      <c r="ALY1186" s="12"/>
    </row>
    <row r="1187" spans="1:1013" ht="13.5">
      <c r="A1187" s="180">
        <v>102600</v>
      </c>
      <c r="B1187" s="180" t="s">
        <v>3900</v>
      </c>
      <c r="C1187" s="180" t="s">
        <v>2</v>
      </c>
      <c r="D1187" s="254">
        <v>9.89</v>
      </c>
      <c r="E1187" s="254" t="s">
        <v>25256</v>
      </c>
      <c r="ALW1187" s="12"/>
      <c r="ALX1187" s="12"/>
      <c r="ALY1187" s="12"/>
    </row>
    <row r="1188" spans="1:1013" ht="13.5">
      <c r="A1188" s="180">
        <v>102602</v>
      </c>
      <c r="B1188" s="180" t="s">
        <v>3902</v>
      </c>
      <c r="C1188" s="180" t="s">
        <v>2</v>
      </c>
      <c r="D1188" s="254">
        <v>11.25</v>
      </c>
      <c r="E1188" s="254" t="s">
        <v>28100</v>
      </c>
      <c r="ALW1188" s="12"/>
      <c r="ALX1188" s="12"/>
      <c r="ALY1188" s="12"/>
    </row>
    <row r="1189" spans="1:1013" ht="13.5">
      <c r="A1189" s="180">
        <v>103005</v>
      </c>
      <c r="B1189" s="180" t="s">
        <v>4068</v>
      </c>
      <c r="C1189" s="180" t="s">
        <v>2</v>
      </c>
      <c r="D1189" s="254">
        <v>566.25</v>
      </c>
      <c r="E1189" s="254" t="s">
        <v>28049</v>
      </c>
      <c r="ALW1189" s="12"/>
      <c r="ALX1189" s="12"/>
      <c r="ALY1189" s="12"/>
    </row>
    <row r="1190" spans="1:1013" ht="13.5">
      <c r="A1190" s="180">
        <v>103006</v>
      </c>
      <c r="B1190" s="180" t="s">
        <v>4069</v>
      </c>
      <c r="C1190" s="180" t="s">
        <v>2</v>
      </c>
      <c r="D1190" s="254">
        <v>773.6</v>
      </c>
      <c r="E1190" s="254" t="s">
        <v>28101</v>
      </c>
      <c r="ALW1190" s="12"/>
      <c r="ALX1190" s="12"/>
      <c r="ALY1190" s="12"/>
    </row>
    <row r="1191" spans="1:1013" ht="13.5">
      <c r="A1191" s="180">
        <v>103007</v>
      </c>
      <c r="B1191" s="180" t="s">
        <v>4070</v>
      </c>
      <c r="C1191" s="180" t="s">
        <v>2</v>
      </c>
      <c r="D1191" s="254">
        <v>1015.28</v>
      </c>
      <c r="E1191" s="254" t="s">
        <v>28102</v>
      </c>
      <c r="ALW1191" s="12"/>
      <c r="ALX1191" s="12"/>
      <c r="ALY1191" s="12"/>
    </row>
    <row r="1192" spans="1:1013" ht="13.5">
      <c r="A1192" s="180">
        <v>103004</v>
      </c>
      <c r="B1192" s="180" t="s">
        <v>34341</v>
      </c>
      <c r="C1192" s="180" t="s">
        <v>1</v>
      </c>
      <c r="D1192" s="254">
        <v>0</v>
      </c>
      <c r="E1192" s="254" t="s">
        <v>25599</v>
      </c>
      <c r="ALW1192" s="12"/>
      <c r="ALX1192" s="12"/>
      <c r="ALY1192" s="12"/>
    </row>
    <row r="1193" spans="1:1013" ht="13.5">
      <c r="A1193" s="180">
        <v>102989</v>
      </c>
      <c r="B1193" s="180" t="s">
        <v>4053</v>
      </c>
      <c r="C1193" s="180" t="s">
        <v>1</v>
      </c>
      <c r="D1193" s="254">
        <v>48</v>
      </c>
      <c r="E1193" s="254" t="s">
        <v>27880</v>
      </c>
      <c r="ALW1193" s="12"/>
      <c r="ALX1193" s="12"/>
      <c r="ALY1193" s="12"/>
    </row>
    <row r="1194" spans="1:1013" ht="13.5">
      <c r="A1194" s="180">
        <v>102990</v>
      </c>
      <c r="B1194" s="180" t="s">
        <v>4054</v>
      </c>
      <c r="C1194" s="180" t="s">
        <v>1</v>
      </c>
      <c r="D1194" s="254">
        <v>58.27</v>
      </c>
      <c r="E1194" s="254" t="s">
        <v>28103</v>
      </c>
      <c r="ALW1194" s="12"/>
      <c r="ALX1194" s="12"/>
      <c r="ALY1194" s="12"/>
    </row>
    <row r="1195" spans="1:1013" ht="13.5">
      <c r="A1195" s="180">
        <v>102991</v>
      </c>
      <c r="B1195" s="180" t="s">
        <v>4055</v>
      </c>
      <c r="C1195" s="180" t="s">
        <v>1</v>
      </c>
      <c r="D1195" s="254">
        <v>75.489999999999995</v>
      </c>
      <c r="E1195" s="254" t="s">
        <v>25676</v>
      </c>
      <c r="ALW1195" s="12"/>
      <c r="ALX1195" s="12"/>
      <c r="ALY1195" s="12"/>
    </row>
    <row r="1196" spans="1:1013" ht="13.5">
      <c r="A1196" s="180">
        <v>102992</v>
      </c>
      <c r="B1196" s="180" t="s">
        <v>4056</v>
      </c>
      <c r="C1196" s="180" t="s">
        <v>1</v>
      </c>
      <c r="D1196" s="254">
        <v>111.75</v>
      </c>
      <c r="E1196" s="254" t="s">
        <v>28104</v>
      </c>
      <c r="ALW1196" s="12"/>
      <c r="ALX1196" s="12"/>
      <c r="ALY1196" s="12"/>
    </row>
    <row r="1197" spans="1:1013" ht="13.5">
      <c r="A1197" s="180">
        <v>102993</v>
      </c>
      <c r="B1197" s="180" t="s">
        <v>4057</v>
      </c>
      <c r="C1197" s="180" t="s">
        <v>1</v>
      </c>
      <c r="D1197" s="254">
        <v>145.5</v>
      </c>
      <c r="E1197" s="254" t="s">
        <v>27880</v>
      </c>
      <c r="ALW1197" s="12"/>
      <c r="ALX1197" s="12"/>
      <c r="ALY1197" s="12"/>
    </row>
    <row r="1198" spans="1:1013" ht="13.5">
      <c r="A1198" s="180">
        <v>102994</v>
      </c>
      <c r="B1198" s="180" t="s">
        <v>4058</v>
      </c>
      <c r="C1198" s="180" t="s">
        <v>1</v>
      </c>
      <c r="D1198" s="254">
        <v>249.54</v>
      </c>
      <c r="E1198" s="254" t="s">
        <v>28105</v>
      </c>
      <c r="ALW1198" s="12"/>
      <c r="ALX1198" s="12"/>
      <c r="ALY1198" s="12"/>
    </row>
    <row r="1199" spans="1:1013" ht="13.5">
      <c r="A1199" s="180">
        <v>102995</v>
      </c>
      <c r="B1199" s="180" t="s">
        <v>4059</v>
      </c>
      <c r="C1199" s="180" t="s">
        <v>1</v>
      </c>
      <c r="D1199" s="254">
        <v>54.91</v>
      </c>
      <c r="E1199" s="254" t="s">
        <v>24491</v>
      </c>
      <c r="ALW1199" s="12"/>
      <c r="ALX1199" s="12"/>
      <c r="ALY1199" s="12"/>
    </row>
    <row r="1200" spans="1:1013" ht="13.5">
      <c r="A1200" s="180">
        <v>102996</v>
      </c>
      <c r="B1200" s="180" t="s">
        <v>4060</v>
      </c>
      <c r="C1200" s="180" t="s">
        <v>1</v>
      </c>
      <c r="D1200" s="254">
        <v>77.55</v>
      </c>
      <c r="E1200" s="254" t="s">
        <v>25437</v>
      </c>
      <c r="ALW1200" s="12"/>
      <c r="ALX1200" s="12"/>
      <c r="ALY1200" s="12"/>
    </row>
    <row r="1201" spans="1:1013" ht="13.5">
      <c r="A1201" s="180">
        <v>102998</v>
      </c>
      <c r="B1201" s="180" t="s">
        <v>4062</v>
      </c>
      <c r="C1201" s="180" t="s">
        <v>1</v>
      </c>
      <c r="D1201" s="254">
        <v>98.37</v>
      </c>
      <c r="E1201" s="254" t="s">
        <v>27854</v>
      </c>
      <c r="ALW1201" s="12"/>
      <c r="ALX1201" s="12"/>
      <c r="ALY1201" s="12"/>
    </row>
    <row r="1202" spans="1:1013" ht="13.5">
      <c r="A1202" s="180">
        <v>102999</v>
      </c>
      <c r="B1202" s="180" t="s">
        <v>4063</v>
      </c>
      <c r="C1202" s="180" t="s">
        <v>1</v>
      </c>
      <c r="D1202" s="254">
        <v>124.41</v>
      </c>
      <c r="E1202" s="254" t="s">
        <v>25730</v>
      </c>
      <c r="ALW1202" s="12"/>
      <c r="ALX1202" s="12"/>
      <c r="ALY1202" s="12"/>
    </row>
    <row r="1203" spans="1:1013" ht="13.5">
      <c r="A1203" s="180">
        <v>103000</v>
      </c>
      <c r="B1203" s="180" t="s">
        <v>4064</v>
      </c>
      <c r="C1203" s="180" t="s">
        <v>1</v>
      </c>
      <c r="D1203" s="254">
        <v>124.93</v>
      </c>
      <c r="E1203" s="254" t="s">
        <v>25045</v>
      </c>
      <c r="ALW1203" s="12"/>
      <c r="ALX1203" s="12"/>
      <c r="ALY1203" s="12"/>
    </row>
    <row r="1204" spans="1:1013" ht="13.5">
      <c r="A1204" s="180">
        <v>102997</v>
      </c>
      <c r="B1204" s="180" t="s">
        <v>4061</v>
      </c>
      <c r="C1204" s="180" t="s">
        <v>1</v>
      </c>
      <c r="D1204" s="254">
        <v>102.66</v>
      </c>
      <c r="E1204" s="254" t="s">
        <v>25400</v>
      </c>
      <c r="ALW1204" s="12"/>
      <c r="ALX1204" s="12"/>
      <c r="ALY1204" s="12"/>
    </row>
    <row r="1205" spans="1:1013" ht="13.5">
      <c r="A1205" s="180">
        <v>103001</v>
      </c>
      <c r="B1205" s="180" t="s">
        <v>4065</v>
      </c>
      <c r="C1205" s="180" t="s">
        <v>2</v>
      </c>
      <c r="D1205" s="254">
        <v>211.81</v>
      </c>
      <c r="E1205" s="254" t="s">
        <v>28106</v>
      </c>
      <c r="ALW1205" s="12"/>
      <c r="ALX1205" s="12"/>
      <c r="ALY1205" s="12"/>
    </row>
    <row r="1206" spans="1:1013" ht="13.5">
      <c r="A1206" s="180">
        <v>103002</v>
      </c>
      <c r="B1206" s="180" t="s">
        <v>4066</v>
      </c>
      <c r="C1206" s="180" t="s">
        <v>2</v>
      </c>
      <c r="D1206" s="254">
        <v>262.42</v>
      </c>
      <c r="E1206" s="254" t="s">
        <v>28020</v>
      </c>
      <c r="ALW1206" s="12"/>
      <c r="ALX1206" s="12"/>
      <c r="ALY1206" s="12"/>
    </row>
    <row r="1207" spans="1:1013" ht="13.5">
      <c r="A1207" s="180">
        <v>103003</v>
      </c>
      <c r="B1207" s="180" t="s">
        <v>4067</v>
      </c>
      <c r="C1207" s="180" t="s">
        <v>2</v>
      </c>
      <c r="D1207" s="254">
        <v>363.71</v>
      </c>
      <c r="E1207" s="254" t="s">
        <v>28107</v>
      </c>
      <c r="ALW1207" s="12"/>
      <c r="ALX1207" s="12"/>
      <c r="ALY1207" s="12"/>
    </row>
    <row r="1208" spans="1:1013" ht="13.5">
      <c r="A1208" s="180">
        <v>98522</v>
      </c>
      <c r="B1208" s="180" t="s">
        <v>2145</v>
      </c>
      <c r="C1208" s="180" t="s">
        <v>1</v>
      </c>
      <c r="D1208" s="254">
        <v>176.5</v>
      </c>
      <c r="E1208" s="254" t="s">
        <v>28108</v>
      </c>
      <c r="ALW1208" s="12"/>
      <c r="ALX1208" s="12"/>
      <c r="ALY1208" s="12"/>
    </row>
    <row r="1209" spans="1:1013" ht="13.5">
      <c r="A1209" s="180">
        <v>98523</v>
      </c>
      <c r="B1209" s="180" t="s">
        <v>34342</v>
      </c>
      <c r="C1209" s="180" t="s">
        <v>1</v>
      </c>
      <c r="D1209" s="254">
        <v>0</v>
      </c>
      <c r="E1209" s="254" t="s">
        <v>25259</v>
      </c>
      <c r="ALW1209" s="12"/>
      <c r="ALX1209" s="12"/>
      <c r="ALY1209" s="12"/>
    </row>
    <row r="1210" spans="1:1013" ht="13.5">
      <c r="A1210" s="180">
        <v>102364</v>
      </c>
      <c r="B1210" s="180" t="s">
        <v>33248</v>
      </c>
      <c r="C1210" s="180" t="s">
        <v>4</v>
      </c>
      <c r="D1210" s="254">
        <v>235.91</v>
      </c>
      <c r="E1210" s="254" t="s">
        <v>24996</v>
      </c>
      <c r="ALW1210" s="12"/>
      <c r="ALX1210" s="12"/>
      <c r="ALY1210" s="12"/>
    </row>
    <row r="1211" spans="1:1013" ht="13.5">
      <c r="A1211" s="180">
        <v>102363</v>
      </c>
      <c r="B1211" s="180" t="s">
        <v>33247</v>
      </c>
      <c r="C1211" s="180" t="s">
        <v>4</v>
      </c>
      <c r="D1211" s="254">
        <v>214.22</v>
      </c>
      <c r="E1211" s="254" t="s">
        <v>27854</v>
      </c>
      <c r="ALW1211" s="12"/>
      <c r="ALX1211" s="12"/>
      <c r="ALY1211" s="12"/>
    </row>
    <row r="1212" spans="1:1013" ht="13.5">
      <c r="A1212" s="180">
        <v>102362</v>
      </c>
      <c r="B1212" s="180" t="s">
        <v>33246</v>
      </c>
      <c r="C1212" s="180" t="s">
        <v>4</v>
      </c>
      <c r="D1212" s="254">
        <v>202.44</v>
      </c>
      <c r="E1212" s="254" t="s">
        <v>24459</v>
      </c>
      <c r="ALW1212" s="12"/>
      <c r="ALX1212" s="12"/>
      <c r="ALY1212" s="12"/>
    </row>
    <row r="1213" spans="1:1013" ht="13.5">
      <c r="A1213" s="180">
        <v>101196</v>
      </c>
      <c r="B1213" s="180" t="s">
        <v>34343</v>
      </c>
      <c r="C1213" s="180" t="s">
        <v>1</v>
      </c>
      <c r="D1213" s="254">
        <v>0</v>
      </c>
      <c r="E1213" s="254" t="s">
        <v>28109</v>
      </c>
      <c r="ALW1213" s="12"/>
      <c r="ALX1213" s="12"/>
      <c r="ALY1213" s="12"/>
    </row>
    <row r="1214" spans="1:1013" ht="13.5">
      <c r="A1214" s="180">
        <v>101195</v>
      </c>
      <c r="B1214" s="180" t="s">
        <v>34344</v>
      </c>
      <c r="C1214" s="180" t="s">
        <v>1</v>
      </c>
      <c r="D1214" s="254">
        <v>0</v>
      </c>
      <c r="E1214" s="254" t="s">
        <v>28002</v>
      </c>
      <c r="ALW1214" s="12"/>
      <c r="ALX1214" s="12"/>
      <c r="ALY1214" s="12"/>
    </row>
    <row r="1215" spans="1:1013" ht="13.5">
      <c r="A1215" s="180">
        <v>101193</v>
      </c>
      <c r="B1215" s="180" t="s">
        <v>2426</v>
      </c>
      <c r="C1215" s="180" t="s">
        <v>1</v>
      </c>
      <c r="D1215" s="254">
        <v>73.7</v>
      </c>
      <c r="E1215" s="254" t="s">
        <v>24753</v>
      </c>
      <c r="ALW1215" s="12"/>
      <c r="ALX1215" s="12"/>
      <c r="ALY1215" s="12"/>
    </row>
    <row r="1216" spans="1:1013" ht="13.5">
      <c r="A1216" s="180">
        <v>101192</v>
      </c>
      <c r="B1216" s="180" t="s">
        <v>2425</v>
      </c>
      <c r="C1216" s="180" t="s">
        <v>1</v>
      </c>
      <c r="D1216" s="254">
        <v>82.47</v>
      </c>
      <c r="E1216" s="254" t="s">
        <v>24754</v>
      </c>
      <c r="ALW1216" s="12"/>
      <c r="ALX1216" s="12"/>
      <c r="ALY1216" s="12"/>
    </row>
    <row r="1217" spans="1:1013" ht="13.5">
      <c r="A1217" s="180">
        <v>101194</v>
      </c>
      <c r="B1217" s="180" t="s">
        <v>2427</v>
      </c>
      <c r="C1217" s="180" t="s">
        <v>1</v>
      </c>
      <c r="D1217" s="254">
        <v>74.17</v>
      </c>
      <c r="E1217" s="254" t="s">
        <v>24755</v>
      </c>
      <c r="ALW1217" s="12"/>
      <c r="ALX1217" s="12"/>
      <c r="ALY1217" s="12"/>
    </row>
    <row r="1218" spans="1:1013" ht="13.5">
      <c r="A1218" s="180">
        <v>101190</v>
      </c>
      <c r="B1218" s="180" t="s">
        <v>2423</v>
      </c>
      <c r="C1218" s="180" t="s">
        <v>1</v>
      </c>
      <c r="D1218" s="254">
        <v>80.84</v>
      </c>
      <c r="E1218" s="254" t="s">
        <v>28110</v>
      </c>
      <c r="ALW1218" s="12"/>
      <c r="ALX1218" s="12"/>
      <c r="ALY1218" s="12"/>
    </row>
    <row r="1219" spans="1:1013" ht="13.5">
      <c r="A1219" s="180">
        <v>101189</v>
      </c>
      <c r="B1219" s="180" t="s">
        <v>2422</v>
      </c>
      <c r="C1219" s="180" t="s">
        <v>1</v>
      </c>
      <c r="D1219" s="254">
        <v>81.78</v>
      </c>
      <c r="E1219" s="254" t="s">
        <v>28111</v>
      </c>
      <c r="ALW1219" s="12"/>
      <c r="ALX1219" s="12"/>
      <c r="ALY1219" s="12"/>
    </row>
    <row r="1220" spans="1:1013" ht="13.5">
      <c r="A1220" s="180">
        <v>101191</v>
      </c>
      <c r="B1220" s="180" t="s">
        <v>2424</v>
      </c>
      <c r="C1220" s="180" t="s">
        <v>1</v>
      </c>
      <c r="D1220" s="254">
        <v>81.31</v>
      </c>
      <c r="E1220" s="254" t="s">
        <v>27916</v>
      </c>
      <c r="ALW1220" s="12"/>
      <c r="ALX1220" s="12"/>
      <c r="ALY1220" s="12"/>
    </row>
    <row r="1221" spans="1:1013" ht="13.5">
      <c r="A1221" s="180">
        <v>101198</v>
      </c>
      <c r="B1221" s="180" t="s">
        <v>2429</v>
      </c>
      <c r="C1221" s="180" t="s">
        <v>1</v>
      </c>
      <c r="D1221" s="254">
        <v>111.41</v>
      </c>
      <c r="E1221" s="254" t="s">
        <v>28112</v>
      </c>
      <c r="ALW1221" s="12"/>
      <c r="ALX1221" s="12"/>
      <c r="ALY1221" s="12"/>
    </row>
    <row r="1222" spans="1:1013" ht="13.5">
      <c r="A1222" s="180">
        <v>101197</v>
      </c>
      <c r="B1222" s="180" t="s">
        <v>2428</v>
      </c>
      <c r="C1222" s="180" t="s">
        <v>1</v>
      </c>
      <c r="D1222" s="254">
        <v>146.22</v>
      </c>
      <c r="E1222" s="254" t="s">
        <v>28113</v>
      </c>
      <c r="ALW1222" s="12"/>
      <c r="ALX1222" s="12"/>
      <c r="ALY1222" s="12"/>
    </row>
    <row r="1223" spans="1:1013" ht="13.5">
      <c r="A1223" s="180">
        <v>101199</v>
      </c>
      <c r="B1223" s="180" t="s">
        <v>2430</v>
      </c>
      <c r="C1223" s="180" t="s">
        <v>1</v>
      </c>
      <c r="D1223" s="254">
        <v>112.58</v>
      </c>
      <c r="E1223" s="254" t="s">
        <v>27858</v>
      </c>
      <c r="ALW1223" s="12"/>
      <c r="ALX1223" s="12"/>
      <c r="ALY1223" s="12"/>
    </row>
    <row r="1224" spans="1:1013" ht="13.5">
      <c r="A1224" s="180">
        <v>101203</v>
      </c>
      <c r="B1224" s="180" t="s">
        <v>2434</v>
      </c>
      <c r="C1224" s="180" t="s">
        <v>1</v>
      </c>
      <c r="D1224" s="254">
        <v>49.35</v>
      </c>
      <c r="E1224" s="254" t="s">
        <v>27920</v>
      </c>
      <c r="ALW1224" s="12"/>
      <c r="ALX1224" s="12"/>
      <c r="ALY1224" s="12"/>
    </row>
    <row r="1225" spans="1:1013" ht="13.5">
      <c r="A1225" s="180">
        <v>101202</v>
      </c>
      <c r="B1225" s="180" t="s">
        <v>2433</v>
      </c>
      <c r="C1225" s="180" t="s">
        <v>1</v>
      </c>
      <c r="D1225" s="254">
        <v>50.53</v>
      </c>
      <c r="E1225" s="254" t="s">
        <v>24680</v>
      </c>
      <c r="ALW1225" s="12"/>
      <c r="ALX1225" s="12"/>
      <c r="ALY1225" s="12"/>
    </row>
    <row r="1226" spans="1:1013" ht="13.5">
      <c r="A1226" s="180">
        <v>101204</v>
      </c>
      <c r="B1226" s="180" t="s">
        <v>2435</v>
      </c>
      <c r="C1226" s="180" t="s">
        <v>1</v>
      </c>
      <c r="D1226" s="460">
        <v>49.82</v>
      </c>
      <c r="E1226" s="254" t="s">
        <v>24566</v>
      </c>
      <c r="ALW1226" s="12"/>
      <c r="ALX1226" s="12"/>
      <c r="ALY1226" s="12"/>
    </row>
    <row r="1227" spans="1:1013" ht="13.5">
      <c r="A1227" s="180">
        <v>101200</v>
      </c>
      <c r="B1227" s="180" t="s">
        <v>2431</v>
      </c>
      <c r="C1227" s="180" t="s">
        <v>1</v>
      </c>
      <c r="D1227" s="254">
        <v>64.069999999999993</v>
      </c>
      <c r="E1227" s="254" t="s">
        <v>28114</v>
      </c>
      <c r="ALW1227" s="12"/>
      <c r="ALX1227" s="12"/>
      <c r="ALY1227" s="12"/>
    </row>
    <row r="1228" spans="1:1013" ht="13.5">
      <c r="A1228" s="180">
        <v>101201</v>
      </c>
      <c r="B1228" s="180" t="s">
        <v>2432</v>
      </c>
      <c r="C1228" s="180" t="s">
        <v>1</v>
      </c>
      <c r="D1228" s="254">
        <v>80.64</v>
      </c>
      <c r="E1228" s="254" t="s">
        <v>28013</v>
      </c>
      <c r="ALW1228" s="12"/>
      <c r="ALX1228" s="12"/>
      <c r="ALY1228" s="12"/>
    </row>
    <row r="1229" spans="1:1013" ht="13.5">
      <c r="A1229" s="180">
        <v>101205</v>
      </c>
      <c r="B1229" s="180" t="s">
        <v>2436</v>
      </c>
      <c r="C1229" s="180" t="s">
        <v>1</v>
      </c>
      <c r="D1229" s="254">
        <v>50.53</v>
      </c>
      <c r="E1229" s="254" t="s">
        <v>28044</v>
      </c>
      <c r="ALW1229" s="12"/>
      <c r="ALX1229" s="12"/>
      <c r="ALY1229" s="12"/>
    </row>
    <row r="1230" spans="1:1013" ht="13.5">
      <c r="A1230" s="180">
        <v>101188</v>
      </c>
      <c r="B1230" s="180" t="s">
        <v>2421</v>
      </c>
      <c r="C1230" s="180" t="s">
        <v>1</v>
      </c>
      <c r="D1230" s="460">
        <v>7.4</v>
      </c>
      <c r="E1230" s="254" t="s">
        <v>25213</v>
      </c>
      <c r="ALW1230" s="12"/>
      <c r="ALX1230" s="12"/>
      <c r="ALY1230" s="12"/>
    </row>
    <row r="1231" spans="1:1013" ht="13.5">
      <c r="A1231" s="180">
        <v>87905</v>
      </c>
      <c r="B1231" s="180" t="s">
        <v>34345</v>
      </c>
      <c r="C1231" s="180" t="s">
        <v>4</v>
      </c>
      <c r="D1231" s="254">
        <v>8.89</v>
      </c>
      <c r="E1231" s="254" t="s">
        <v>25066</v>
      </c>
      <c r="ALW1231" s="12"/>
      <c r="ALX1231" s="12"/>
      <c r="ALY1231" s="12"/>
    </row>
    <row r="1232" spans="1:1013" ht="13.5">
      <c r="A1232" s="180">
        <v>87904</v>
      </c>
      <c r="B1232" s="180" t="s">
        <v>34346</v>
      </c>
      <c r="C1232" s="180" t="s">
        <v>4</v>
      </c>
      <c r="D1232" s="254">
        <v>9.3800000000000008</v>
      </c>
      <c r="E1232" s="254" t="s">
        <v>28115</v>
      </c>
      <c r="ALW1232" s="12"/>
      <c r="ALX1232" s="12"/>
      <c r="ALY1232" s="12"/>
    </row>
    <row r="1233" spans="1:1013" ht="13.5">
      <c r="A1233" s="180">
        <v>87908</v>
      </c>
      <c r="B1233" s="180" t="s">
        <v>34347</v>
      </c>
      <c r="C1233" s="180" t="s">
        <v>4</v>
      </c>
      <c r="D1233" s="254">
        <v>6.59</v>
      </c>
      <c r="E1233" s="254" t="s">
        <v>28116</v>
      </c>
      <c r="ALW1233" s="12"/>
      <c r="ALX1233" s="12"/>
      <c r="ALY1233" s="12"/>
    </row>
    <row r="1234" spans="1:1013" ht="13.5">
      <c r="A1234" s="180">
        <v>87907</v>
      </c>
      <c r="B1234" s="180" t="s">
        <v>34348</v>
      </c>
      <c r="C1234" s="180" t="s">
        <v>4</v>
      </c>
      <c r="D1234" s="254">
        <v>7.08</v>
      </c>
      <c r="E1234" s="254" t="s">
        <v>28117</v>
      </c>
      <c r="ALW1234" s="12"/>
      <c r="ALX1234" s="12"/>
      <c r="ALY1234" s="12"/>
    </row>
    <row r="1235" spans="1:1013" ht="13.5">
      <c r="A1235" s="180">
        <v>87903</v>
      </c>
      <c r="B1235" s="180" t="s">
        <v>34349</v>
      </c>
      <c r="C1235" s="180" t="s">
        <v>4</v>
      </c>
      <c r="D1235" s="254">
        <v>11.64</v>
      </c>
      <c r="E1235" s="254" t="s">
        <v>25352</v>
      </c>
      <c r="ALW1235" s="12"/>
      <c r="ALX1235" s="12"/>
      <c r="ALY1235" s="12"/>
    </row>
    <row r="1236" spans="1:1013" ht="13.5">
      <c r="A1236" s="180">
        <v>87902</v>
      </c>
      <c r="B1236" s="180" t="s">
        <v>34350</v>
      </c>
      <c r="C1236" s="180" t="s">
        <v>4</v>
      </c>
      <c r="D1236" s="254">
        <v>12.04</v>
      </c>
      <c r="E1236" s="254" t="s">
        <v>28118</v>
      </c>
      <c r="ALW1236" s="12"/>
      <c r="ALX1236" s="12"/>
      <c r="ALY1236" s="12"/>
    </row>
    <row r="1237" spans="1:1013" ht="13.5">
      <c r="A1237" s="180">
        <v>87900</v>
      </c>
      <c r="B1237" s="180" t="s">
        <v>34351</v>
      </c>
      <c r="C1237" s="180" t="s">
        <v>4</v>
      </c>
      <c r="D1237" s="254">
        <v>9.06</v>
      </c>
      <c r="E1237" s="254" t="s">
        <v>28119</v>
      </c>
      <c r="ALW1237" s="12"/>
      <c r="ALX1237" s="12"/>
      <c r="ALY1237" s="12"/>
    </row>
    <row r="1238" spans="1:1013" ht="13.5">
      <c r="A1238" s="180">
        <v>87899</v>
      </c>
      <c r="B1238" s="180" t="s">
        <v>34352</v>
      </c>
      <c r="C1238" s="180" t="s">
        <v>4</v>
      </c>
      <c r="D1238" s="254">
        <v>9.2200000000000006</v>
      </c>
      <c r="E1238" s="254" t="s">
        <v>28120</v>
      </c>
      <c r="ALW1238" s="12"/>
      <c r="ALX1238" s="12"/>
      <c r="ALY1238" s="12"/>
    </row>
    <row r="1239" spans="1:1013" ht="13.5">
      <c r="A1239" s="180">
        <v>87894</v>
      </c>
      <c r="B1239" s="180" t="s">
        <v>34353</v>
      </c>
      <c r="C1239" s="180" t="s">
        <v>4</v>
      </c>
      <c r="D1239" s="254">
        <v>7.54</v>
      </c>
      <c r="E1239" s="254" t="s">
        <v>28121</v>
      </c>
      <c r="ALW1239" s="12"/>
      <c r="ALX1239" s="12"/>
      <c r="ALY1239" s="12"/>
    </row>
    <row r="1240" spans="1:1013" ht="13.5">
      <c r="A1240" s="180">
        <v>87893</v>
      </c>
      <c r="B1240" s="180" t="s">
        <v>34354</v>
      </c>
      <c r="C1240" s="180" t="s">
        <v>4</v>
      </c>
      <c r="D1240" s="254">
        <v>8.0299999999999994</v>
      </c>
      <c r="E1240" s="254" t="s">
        <v>28122</v>
      </c>
      <c r="ALW1240" s="12"/>
      <c r="ALX1240" s="12"/>
      <c r="ALY1240" s="12"/>
    </row>
    <row r="1241" spans="1:1013" ht="13.5">
      <c r="A1241" s="180">
        <v>87897</v>
      </c>
      <c r="B1241" s="180" t="s">
        <v>34355</v>
      </c>
      <c r="C1241" s="180" t="s">
        <v>4</v>
      </c>
      <c r="D1241" s="254">
        <v>5.35</v>
      </c>
      <c r="E1241" s="254" t="s">
        <v>28035</v>
      </c>
      <c r="ALW1241" s="12"/>
      <c r="ALX1241" s="12"/>
      <c r="ALY1241" s="12"/>
    </row>
    <row r="1242" spans="1:1013" ht="13.5">
      <c r="A1242" s="180">
        <v>87896</v>
      </c>
      <c r="B1242" s="180" t="s">
        <v>12241</v>
      </c>
      <c r="C1242" s="180" t="s">
        <v>4</v>
      </c>
      <c r="D1242" s="254">
        <v>5.84</v>
      </c>
      <c r="E1242" s="254" t="s">
        <v>28123</v>
      </c>
      <c r="ALW1242" s="12"/>
      <c r="ALX1242" s="12"/>
      <c r="ALY1242" s="12"/>
    </row>
    <row r="1243" spans="1:1013" ht="13.5">
      <c r="A1243" s="180">
        <v>87892</v>
      </c>
      <c r="B1243" s="180" t="s">
        <v>34356</v>
      </c>
      <c r="C1243" s="180" t="s">
        <v>4</v>
      </c>
      <c r="D1243" s="254">
        <v>10.79</v>
      </c>
      <c r="E1243" s="254" t="s">
        <v>28124</v>
      </c>
      <c r="ALW1243" s="12"/>
      <c r="ALX1243" s="12"/>
      <c r="ALY1243" s="12"/>
    </row>
    <row r="1244" spans="1:1013" ht="13.5">
      <c r="A1244" s="180">
        <v>87891</v>
      </c>
      <c r="B1244" s="180" t="s">
        <v>12240</v>
      </c>
      <c r="C1244" s="180" t="s">
        <v>4</v>
      </c>
      <c r="D1244" s="254">
        <v>11.19</v>
      </c>
      <c r="E1244" s="254" t="s">
        <v>28125</v>
      </c>
      <c r="ALW1244" s="12"/>
      <c r="ALX1244" s="12"/>
      <c r="ALY1244" s="12"/>
    </row>
    <row r="1245" spans="1:1013" ht="13.5">
      <c r="A1245" s="180">
        <v>87889</v>
      </c>
      <c r="B1245" s="180" t="s">
        <v>34357</v>
      </c>
      <c r="C1245" s="180" t="s">
        <v>4</v>
      </c>
      <c r="D1245" s="254">
        <v>8.2100000000000009</v>
      </c>
      <c r="E1245" s="254" t="s">
        <v>25413</v>
      </c>
      <c r="ALW1245" s="12"/>
      <c r="ALX1245" s="12"/>
      <c r="ALY1245" s="12"/>
    </row>
    <row r="1246" spans="1:1013" ht="13.5">
      <c r="A1246" s="180">
        <v>87888</v>
      </c>
      <c r="B1246" s="180" t="s">
        <v>34358</v>
      </c>
      <c r="C1246" s="180" t="s">
        <v>4</v>
      </c>
      <c r="D1246" s="254">
        <v>8.3699999999999992</v>
      </c>
      <c r="E1246" s="254" t="s">
        <v>24956</v>
      </c>
      <c r="ALW1246" s="12"/>
      <c r="ALX1246" s="12"/>
      <c r="ALY1246" s="12"/>
    </row>
    <row r="1247" spans="1:1013" ht="13.5">
      <c r="A1247" s="180">
        <v>104411</v>
      </c>
      <c r="B1247" s="180" t="s">
        <v>34359</v>
      </c>
      <c r="C1247" s="180" t="s">
        <v>4</v>
      </c>
      <c r="D1247" s="254">
        <v>5.26</v>
      </c>
      <c r="E1247" s="254" t="s">
        <v>25070</v>
      </c>
      <c r="ALW1247" s="12"/>
      <c r="ALX1247" s="12"/>
      <c r="ALY1247" s="12"/>
    </row>
    <row r="1248" spans="1:1013" ht="13.5">
      <c r="A1248" s="180">
        <v>104410</v>
      </c>
      <c r="B1248" s="180" t="s">
        <v>34360</v>
      </c>
      <c r="C1248" s="180" t="s">
        <v>4</v>
      </c>
      <c r="D1248" s="254">
        <v>5.26</v>
      </c>
      <c r="E1248" s="254" t="s">
        <v>28126</v>
      </c>
      <c r="ALW1248" s="12"/>
      <c r="ALX1248" s="12"/>
      <c r="ALY1248" s="12"/>
    </row>
    <row r="1249" spans="1:1013" ht="13.5">
      <c r="A1249" s="180">
        <v>87879</v>
      </c>
      <c r="B1249" s="180" t="s">
        <v>34361</v>
      </c>
      <c r="C1249" s="180" t="s">
        <v>4</v>
      </c>
      <c r="D1249" s="254">
        <v>4.6900000000000004</v>
      </c>
      <c r="E1249" s="254" t="s">
        <v>28127</v>
      </c>
      <c r="ALW1249" s="12"/>
      <c r="ALX1249" s="12"/>
      <c r="ALY1249" s="12"/>
    </row>
    <row r="1250" spans="1:1013" ht="13.5">
      <c r="A1250" s="180">
        <v>87878</v>
      </c>
      <c r="B1250" s="180" t="s">
        <v>34362</v>
      </c>
      <c r="C1250" s="180" t="s">
        <v>4</v>
      </c>
      <c r="D1250" s="254">
        <v>5.18</v>
      </c>
      <c r="E1250" s="254" t="s">
        <v>28127</v>
      </c>
      <c r="ALW1250" s="12"/>
      <c r="ALX1250" s="12"/>
      <c r="ALY1250" s="12"/>
    </row>
    <row r="1251" spans="1:1013" ht="13.5">
      <c r="A1251" s="180">
        <v>87885</v>
      </c>
      <c r="B1251" s="180" t="s">
        <v>12237</v>
      </c>
      <c r="C1251" s="180" t="s">
        <v>4</v>
      </c>
      <c r="D1251" s="254">
        <v>8.8699999999999992</v>
      </c>
      <c r="E1251" s="254" t="s">
        <v>25254</v>
      </c>
      <c r="ALW1251" s="12"/>
      <c r="ALX1251" s="12"/>
      <c r="ALY1251" s="12"/>
    </row>
    <row r="1252" spans="1:1013" ht="13.5">
      <c r="A1252" s="180">
        <v>87884</v>
      </c>
      <c r="B1252" s="180" t="s">
        <v>12236</v>
      </c>
      <c r="C1252" s="180" t="s">
        <v>4</v>
      </c>
      <c r="D1252" s="254">
        <v>9.27</v>
      </c>
      <c r="E1252" s="254" t="s">
        <v>28128</v>
      </c>
      <c r="ALW1252" s="12"/>
      <c r="ALX1252" s="12"/>
      <c r="ALY1252" s="12"/>
    </row>
    <row r="1253" spans="1:1013" ht="13.5">
      <c r="A1253" s="180">
        <v>87882</v>
      </c>
      <c r="B1253" s="180" t="s">
        <v>12235</v>
      </c>
      <c r="C1253" s="180" t="s">
        <v>4</v>
      </c>
      <c r="D1253" s="254">
        <v>6.29</v>
      </c>
      <c r="E1253" s="254" t="s">
        <v>27993</v>
      </c>
      <c r="ALW1253" s="12"/>
      <c r="ALX1253" s="12"/>
      <c r="ALY1253" s="12"/>
    </row>
    <row r="1254" spans="1:1013" ht="13.5">
      <c r="A1254" s="180">
        <v>87881</v>
      </c>
      <c r="B1254" s="180" t="s">
        <v>12234</v>
      </c>
      <c r="C1254" s="180" t="s">
        <v>4</v>
      </c>
      <c r="D1254" s="254">
        <v>6.45</v>
      </c>
      <c r="E1254" s="254" t="s">
        <v>28129</v>
      </c>
      <c r="ALW1254" s="12"/>
      <c r="ALX1254" s="12"/>
      <c r="ALY1254" s="12"/>
    </row>
    <row r="1255" spans="1:1013" ht="13.5">
      <c r="A1255" s="180">
        <v>87887</v>
      </c>
      <c r="B1255" s="180" t="s">
        <v>12239</v>
      </c>
      <c r="C1255" s="180" t="s">
        <v>4</v>
      </c>
      <c r="D1255" s="254">
        <v>15.87</v>
      </c>
      <c r="E1255" s="254" t="s">
        <v>28093</v>
      </c>
      <c r="ALW1255" s="12"/>
      <c r="ALX1255" s="12"/>
      <c r="ALY1255" s="12"/>
    </row>
    <row r="1256" spans="1:1013" ht="13.5">
      <c r="A1256" s="180">
        <v>87886</v>
      </c>
      <c r="B1256" s="180" t="s">
        <v>12238</v>
      </c>
      <c r="C1256" s="180" t="s">
        <v>4</v>
      </c>
      <c r="D1256" s="254">
        <v>16.75</v>
      </c>
      <c r="E1256" s="254" t="s">
        <v>28093</v>
      </c>
      <c r="ALW1256" s="12"/>
      <c r="ALX1256" s="12"/>
      <c r="ALY1256" s="12"/>
    </row>
    <row r="1257" spans="1:1013" ht="13.5">
      <c r="A1257" s="180">
        <v>87911</v>
      </c>
      <c r="B1257" s="180" t="s">
        <v>12243</v>
      </c>
      <c r="C1257" s="180" t="s">
        <v>4</v>
      </c>
      <c r="D1257" s="254">
        <v>22.27</v>
      </c>
      <c r="E1257" s="254" t="s">
        <v>27925</v>
      </c>
      <c r="ALW1257" s="12"/>
      <c r="ALX1257" s="12"/>
      <c r="ALY1257" s="12"/>
    </row>
    <row r="1258" spans="1:1013" ht="13.5">
      <c r="A1258" s="180">
        <v>87910</v>
      </c>
      <c r="B1258" s="180" t="s">
        <v>12242</v>
      </c>
      <c r="C1258" s="180" t="s">
        <v>4</v>
      </c>
      <c r="D1258" s="254">
        <v>23.15</v>
      </c>
      <c r="E1258" s="254" t="s">
        <v>28130</v>
      </c>
      <c r="ALW1258" s="12"/>
      <c r="ALX1258" s="12"/>
      <c r="ALY1258" s="12"/>
    </row>
    <row r="1259" spans="1:1013" ht="13.5">
      <c r="A1259" s="180">
        <v>103686</v>
      </c>
      <c r="B1259" s="180" t="s">
        <v>24158</v>
      </c>
      <c r="C1259" s="180" t="s">
        <v>7</v>
      </c>
      <c r="D1259" s="254">
        <v>843.03</v>
      </c>
      <c r="E1259" s="254" t="s">
        <v>27933</v>
      </c>
      <c r="ALW1259" s="12"/>
      <c r="ALX1259" s="12"/>
      <c r="ALY1259" s="12"/>
    </row>
    <row r="1260" spans="1:1013" ht="13.5">
      <c r="A1260" s="180">
        <v>103685</v>
      </c>
      <c r="B1260" s="180" t="s">
        <v>24157</v>
      </c>
      <c r="C1260" s="180" t="s">
        <v>7</v>
      </c>
      <c r="D1260" s="254">
        <v>770.93</v>
      </c>
      <c r="E1260" s="254" t="s">
        <v>24594</v>
      </c>
      <c r="ALW1260" s="12"/>
      <c r="ALX1260" s="12"/>
      <c r="ALY1260" s="12"/>
    </row>
    <row r="1261" spans="1:1013" ht="13.5">
      <c r="A1261" s="180">
        <v>103669</v>
      </c>
      <c r="B1261" s="180" t="s">
        <v>34363</v>
      </c>
      <c r="C1261" s="180" t="s">
        <v>7</v>
      </c>
      <c r="D1261" s="254">
        <v>1110.6500000000001</v>
      </c>
      <c r="E1261" s="254" t="s">
        <v>25211</v>
      </c>
      <c r="ALW1261" s="12"/>
      <c r="ALX1261" s="12"/>
      <c r="ALY1261" s="12"/>
    </row>
    <row r="1262" spans="1:1013" ht="13.5">
      <c r="A1262" s="180">
        <v>103672</v>
      </c>
      <c r="B1262" s="180" t="s">
        <v>24153</v>
      </c>
      <c r="C1262" s="180" t="s">
        <v>7</v>
      </c>
      <c r="D1262" s="254">
        <v>764.59</v>
      </c>
      <c r="E1262" s="254" t="s">
        <v>25211</v>
      </c>
      <c r="ALW1262" s="12"/>
      <c r="ALX1262" s="12"/>
      <c r="ALY1262" s="12"/>
    </row>
    <row r="1263" spans="1:1013" ht="13.5">
      <c r="A1263" s="180">
        <v>103671</v>
      </c>
      <c r="B1263" s="180" t="s">
        <v>4661</v>
      </c>
      <c r="C1263" s="180" t="s">
        <v>7</v>
      </c>
      <c r="D1263" s="254">
        <v>816.31</v>
      </c>
      <c r="E1263" s="254" t="s">
        <v>25594</v>
      </c>
      <c r="ALW1263" s="12"/>
      <c r="ALX1263" s="12"/>
      <c r="ALY1263" s="12"/>
    </row>
    <row r="1264" spans="1:1013" ht="13.5">
      <c r="A1264" s="180">
        <v>103688</v>
      </c>
      <c r="B1264" s="180" t="s">
        <v>4670</v>
      </c>
      <c r="C1264" s="180" t="s">
        <v>7</v>
      </c>
      <c r="D1264" s="254">
        <v>966.92</v>
      </c>
      <c r="E1264" s="254" t="s">
        <v>28088</v>
      </c>
      <c r="ALW1264" s="12"/>
      <c r="ALX1264" s="12"/>
      <c r="ALY1264" s="12"/>
    </row>
    <row r="1265" spans="1:1013" ht="13.5">
      <c r="A1265" s="180">
        <v>103687</v>
      </c>
      <c r="B1265" s="180" t="s">
        <v>4669</v>
      </c>
      <c r="C1265" s="180" t="s">
        <v>7</v>
      </c>
      <c r="D1265" s="254">
        <v>1253.1400000000001</v>
      </c>
      <c r="E1265" s="254" t="s">
        <v>24594</v>
      </c>
      <c r="ALW1265" s="12"/>
      <c r="ALX1265" s="12"/>
      <c r="ALY1265" s="12"/>
    </row>
    <row r="1266" spans="1:1013" ht="13.5">
      <c r="A1266" s="180">
        <v>103684</v>
      </c>
      <c r="B1266" s="180" t="s">
        <v>24156</v>
      </c>
      <c r="C1266" s="180" t="s">
        <v>7</v>
      </c>
      <c r="D1266" s="254">
        <v>785.55</v>
      </c>
      <c r="E1266" s="254" t="s">
        <v>27881</v>
      </c>
      <c r="ALW1266" s="12"/>
      <c r="ALX1266" s="12"/>
      <c r="ALY1266" s="12"/>
    </row>
    <row r="1267" spans="1:1013" ht="13.5">
      <c r="A1267" s="180">
        <v>103681</v>
      </c>
      <c r="B1267" s="180" t="s">
        <v>4666</v>
      </c>
      <c r="C1267" s="180" t="s">
        <v>7</v>
      </c>
      <c r="D1267" s="254">
        <v>847.11</v>
      </c>
      <c r="E1267" s="254" t="s">
        <v>27962</v>
      </c>
      <c r="ALW1267" s="12"/>
      <c r="ALX1267" s="12"/>
      <c r="ALY1267" s="12"/>
    </row>
    <row r="1268" spans="1:1013" ht="13.5">
      <c r="A1268" s="180">
        <v>103679</v>
      </c>
      <c r="B1268" s="180" t="s">
        <v>4664</v>
      </c>
      <c r="C1268" s="180" t="s">
        <v>7</v>
      </c>
      <c r="D1268" s="254">
        <v>924.04</v>
      </c>
      <c r="E1268" s="254" t="s">
        <v>24550</v>
      </c>
      <c r="ALW1268" s="12"/>
      <c r="ALX1268" s="12"/>
      <c r="ALY1268" s="12"/>
    </row>
    <row r="1269" spans="1:1013" ht="13.5">
      <c r="A1269" s="180">
        <v>103677</v>
      </c>
      <c r="B1269" s="180" t="s">
        <v>34364</v>
      </c>
      <c r="C1269" s="180" t="s">
        <v>7</v>
      </c>
      <c r="D1269" s="254">
        <v>973.95</v>
      </c>
      <c r="E1269" s="254" t="s">
        <v>25358</v>
      </c>
      <c r="ALW1269" s="12"/>
      <c r="ALX1269" s="12"/>
      <c r="ALY1269" s="12"/>
    </row>
    <row r="1270" spans="1:1013" ht="13.5">
      <c r="A1270" s="180">
        <v>103675</v>
      </c>
      <c r="B1270" s="180" t="s">
        <v>24155</v>
      </c>
      <c r="C1270" s="180" t="s">
        <v>7</v>
      </c>
      <c r="D1270" s="254">
        <v>765.4</v>
      </c>
      <c r="E1270" s="254" t="s">
        <v>24705</v>
      </c>
      <c r="ALW1270" s="12"/>
      <c r="ALX1270" s="12"/>
      <c r="ALY1270" s="12"/>
    </row>
    <row r="1271" spans="1:1013" ht="13.5">
      <c r="A1271" s="180">
        <v>103680</v>
      </c>
      <c r="B1271" s="180" t="s">
        <v>4665</v>
      </c>
      <c r="C1271" s="180" t="s">
        <v>7</v>
      </c>
      <c r="D1271" s="254">
        <v>982.29</v>
      </c>
      <c r="E1271" s="254" t="s">
        <v>25436</v>
      </c>
      <c r="ALW1271" s="12"/>
      <c r="ALX1271" s="12"/>
      <c r="ALY1271" s="12"/>
    </row>
    <row r="1272" spans="1:1013" ht="13.5">
      <c r="A1272" s="180">
        <v>103678</v>
      </c>
      <c r="B1272" s="180" t="s">
        <v>34365</v>
      </c>
      <c r="C1272" s="180" t="s">
        <v>7</v>
      </c>
      <c r="D1272" s="254">
        <v>1061.08</v>
      </c>
      <c r="E1272" s="254" t="s">
        <v>25780</v>
      </c>
      <c r="ALW1272" s="12"/>
      <c r="ALX1272" s="12"/>
      <c r="ALY1272" s="12"/>
    </row>
    <row r="1273" spans="1:1013" ht="13.5">
      <c r="A1273" s="180">
        <v>103676</v>
      </c>
      <c r="B1273" s="180" t="s">
        <v>4663</v>
      </c>
      <c r="C1273" s="180" t="s">
        <v>7</v>
      </c>
      <c r="D1273" s="254">
        <v>1173.3499999999999</v>
      </c>
      <c r="E1273" s="254" t="s">
        <v>25580</v>
      </c>
      <c r="ALW1273" s="12"/>
      <c r="ALX1273" s="12"/>
      <c r="ALY1273" s="12"/>
    </row>
    <row r="1274" spans="1:1013" ht="13.5">
      <c r="A1274" s="180">
        <v>103674</v>
      </c>
      <c r="B1274" s="180" t="s">
        <v>24154</v>
      </c>
      <c r="C1274" s="180" t="s">
        <v>7</v>
      </c>
      <c r="D1274" s="254">
        <v>788.73</v>
      </c>
      <c r="E1274" s="254" t="s">
        <v>28131</v>
      </c>
      <c r="ALW1274" s="12"/>
      <c r="ALX1274" s="12"/>
      <c r="ALY1274" s="12"/>
    </row>
    <row r="1275" spans="1:1013" ht="13.5">
      <c r="A1275" s="180">
        <v>103683</v>
      </c>
      <c r="B1275" s="180" t="s">
        <v>4668</v>
      </c>
      <c r="C1275" s="180" t="s">
        <v>7</v>
      </c>
      <c r="D1275" s="254">
        <v>1467.51</v>
      </c>
      <c r="E1275" s="254" t="s">
        <v>28132</v>
      </c>
      <c r="ALW1275" s="12"/>
      <c r="ALX1275" s="12"/>
      <c r="ALY1275" s="12"/>
    </row>
    <row r="1276" spans="1:1013" ht="13.5">
      <c r="A1276" s="180">
        <v>103682</v>
      </c>
      <c r="B1276" s="180" t="s">
        <v>4667</v>
      </c>
      <c r="C1276" s="180" t="s">
        <v>7</v>
      </c>
      <c r="D1276" s="254">
        <v>1129.03</v>
      </c>
      <c r="E1276" s="254" t="s">
        <v>28133</v>
      </c>
      <c r="ALW1276" s="12"/>
      <c r="ALX1276" s="12"/>
      <c r="ALY1276" s="12"/>
    </row>
    <row r="1277" spans="1:1013" ht="13.5">
      <c r="A1277" s="180">
        <v>103670</v>
      </c>
      <c r="B1277" s="180" t="s">
        <v>4660</v>
      </c>
      <c r="C1277" s="180" t="s">
        <v>7</v>
      </c>
      <c r="D1277" s="254">
        <v>351.29</v>
      </c>
      <c r="E1277" s="254" t="s">
        <v>28134</v>
      </c>
      <c r="ALW1277" s="12"/>
      <c r="ALX1277" s="12"/>
      <c r="ALY1277" s="12"/>
    </row>
    <row r="1278" spans="1:1013" ht="13.5">
      <c r="A1278" s="180">
        <v>103673</v>
      </c>
      <c r="B1278" s="180" t="s">
        <v>4662</v>
      </c>
      <c r="C1278" s="180" t="s">
        <v>7</v>
      </c>
      <c r="D1278" s="254">
        <v>48.94</v>
      </c>
      <c r="E1278" s="254" t="s">
        <v>25485</v>
      </c>
      <c r="ALW1278" s="12"/>
      <c r="ALX1278" s="12"/>
      <c r="ALY1278" s="12"/>
    </row>
    <row r="1279" spans="1:1013" ht="13.5">
      <c r="A1279" s="180">
        <v>91084</v>
      </c>
      <c r="B1279" s="180" t="s">
        <v>34366</v>
      </c>
      <c r="C1279" s="180" t="s">
        <v>4</v>
      </c>
      <c r="D1279" s="254">
        <v>283.66000000000003</v>
      </c>
      <c r="E1279" s="254" t="s">
        <v>28135</v>
      </c>
      <c r="ALW1279" s="12"/>
      <c r="ALX1279" s="12"/>
      <c r="ALY1279" s="12"/>
    </row>
    <row r="1280" spans="1:1013" ht="13.5">
      <c r="A1280" s="180">
        <v>91080</v>
      </c>
      <c r="B1280" s="180" t="s">
        <v>34367</v>
      </c>
      <c r="C1280" s="180" t="s">
        <v>4</v>
      </c>
      <c r="D1280" s="254">
        <v>218.34</v>
      </c>
      <c r="E1280" s="254" t="s">
        <v>28136</v>
      </c>
      <c r="ALW1280" s="12"/>
      <c r="ALX1280" s="12"/>
      <c r="ALY1280" s="12"/>
    </row>
    <row r="1281" spans="1:1013" ht="13.5">
      <c r="A1281" s="180">
        <v>91101</v>
      </c>
      <c r="B1281" s="180" t="s">
        <v>34368</v>
      </c>
      <c r="C1281" s="180" t="s">
        <v>4</v>
      </c>
      <c r="D1281" s="254">
        <v>261.83999999999997</v>
      </c>
      <c r="E1281" s="254" t="s">
        <v>25277</v>
      </c>
      <c r="ALW1281" s="12"/>
      <c r="ALX1281" s="12"/>
      <c r="ALY1281" s="12"/>
    </row>
    <row r="1282" spans="1:1013" ht="13.5">
      <c r="A1282" s="180">
        <v>91097</v>
      </c>
      <c r="B1282" s="180" t="s">
        <v>34369</v>
      </c>
      <c r="C1282" s="180" t="s">
        <v>4</v>
      </c>
      <c r="D1282" s="254">
        <v>210.06</v>
      </c>
      <c r="E1282" s="254" t="s">
        <v>24713</v>
      </c>
      <c r="ALW1282" s="12"/>
      <c r="ALX1282" s="12"/>
      <c r="ALY1282" s="12"/>
    </row>
    <row r="1283" spans="1:1013" ht="13.5">
      <c r="A1283" s="180">
        <v>91082</v>
      </c>
      <c r="B1283" s="180" t="s">
        <v>34370</v>
      </c>
      <c r="C1283" s="180" t="s">
        <v>4</v>
      </c>
      <c r="D1283" s="254">
        <v>253.36</v>
      </c>
      <c r="E1283" s="254" t="s">
        <v>24713</v>
      </c>
      <c r="ALW1283" s="12"/>
      <c r="ALX1283" s="12"/>
      <c r="ALY1283" s="12"/>
    </row>
    <row r="1284" spans="1:1013" ht="13.5">
      <c r="A1284" s="180">
        <v>91078</v>
      </c>
      <c r="B1284" s="180" t="s">
        <v>34371</v>
      </c>
      <c r="C1284" s="180" t="s">
        <v>4</v>
      </c>
      <c r="D1284" s="254">
        <v>204.37</v>
      </c>
      <c r="E1284" s="254" t="s">
        <v>27920</v>
      </c>
      <c r="ALW1284" s="12"/>
      <c r="ALX1284" s="12"/>
      <c r="ALY1284" s="12"/>
    </row>
    <row r="1285" spans="1:1013" ht="13.5">
      <c r="A1285" s="180">
        <v>91099</v>
      </c>
      <c r="B1285" s="180" t="s">
        <v>34372</v>
      </c>
      <c r="C1285" s="180" t="s">
        <v>4</v>
      </c>
      <c r="D1285" s="254">
        <v>237.85</v>
      </c>
      <c r="E1285" s="254" t="s">
        <v>24680</v>
      </c>
      <c r="ALW1285" s="12"/>
      <c r="ALX1285" s="12"/>
      <c r="ALY1285" s="12"/>
    </row>
    <row r="1286" spans="1:1013" ht="13.5">
      <c r="A1286" s="180">
        <v>91095</v>
      </c>
      <c r="B1286" s="180" t="s">
        <v>34373</v>
      </c>
      <c r="C1286" s="180" t="s">
        <v>4</v>
      </c>
      <c r="D1286" s="254">
        <v>197.82</v>
      </c>
      <c r="E1286" s="254" t="s">
        <v>24566</v>
      </c>
      <c r="ALW1286" s="12"/>
      <c r="ALX1286" s="12"/>
      <c r="ALY1286" s="12"/>
    </row>
    <row r="1287" spans="1:1013" ht="13.5">
      <c r="A1287" s="180">
        <v>91076</v>
      </c>
      <c r="B1287" s="180" t="s">
        <v>34374</v>
      </c>
      <c r="C1287" s="180" t="s">
        <v>4</v>
      </c>
      <c r="D1287" s="254">
        <v>420.96</v>
      </c>
      <c r="E1287" s="254" t="s">
        <v>28128</v>
      </c>
      <c r="ALW1287" s="12"/>
      <c r="ALX1287" s="12"/>
      <c r="ALY1287" s="12"/>
    </row>
    <row r="1288" spans="1:1013" ht="13.5">
      <c r="A1288" s="180">
        <v>91072</v>
      </c>
      <c r="B1288" s="180" t="s">
        <v>34375</v>
      </c>
      <c r="C1288" s="180" t="s">
        <v>4</v>
      </c>
      <c r="D1288" s="460">
        <v>369.31</v>
      </c>
      <c r="E1288" s="254" t="s">
        <v>24734</v>
      </c>
      <c r="ALW1288" s="12"/>
      <c r="ALX1288" s="12"/>
      <c r="ALY1288" s="12"/>
    </row>
    <row r="1289" spans="1:1013" ht="13.5">
      <c r="A1289" s="180">
        <v>91093</v>
      </c>
      <c r="B1289" s="180" t="s">
        <v>34376</v>
      </c>
      <c r="C1289" s="180" t="s">
        <v>4</v>
      </c>
      <c r="D1289" s="254">
        <v>439.16</v>
      </c>
      <c r="E1289" s="254" t="s">
        <v>24680</v>
      </c>
      <c r="ALW1289" s="12"/>
      <c r="ALX1289" s="12"/>
      <c r="ALY1289" s="12"/>
    </row>
    <row r="1290" spans="1:1013" ht="13.5">
      <c r="A1290" s="180">
        <v>91089</v>
      </c>
      <c r="B1290" s="180" t="s">
        <v>34377</v>
      </c>
      <c r="C1290" s="180" t="s">
        <v>4</v>
      </c>
      <c r="D1290" s="254">
        <v>396.89</v>
      </c>
      <c r="E1290" s="254" t="s">
        <v>24711</v>
      </c>
      <c r="ALW1290" s="12"/>
      <c r="ALX1290" s="12"/>
      <c r="ALY1290" s="12"/>
    </row>
    <row r="1291" spans="1:1013" ht="13.5">
      <c r="A1291" s="180">
        <v>91074</v>
      </c>
      <c r="B1291" s="180" t="s">
        <v>34378</v>
      </c>
      <c r="C1291" s="180" t="s">
        <v>4</v>
      </c>
      <c r="D1291" s="254">
        <v>267.52999999999997</v>
      </c>
      <c r="E1291" s="254" t="s">
        <v>25211</v>
      </c>
      <c r="ALW1291" s="12"/>
      <c r="ALX1291" s="12"/>
      <c r="ALY1291" s="12"/>
    </row>
    <row r="1292" spans="1:1013" ht="13.5">
      <c r="A1292" s="180">
        <v>91070</v>
      </c>
      <c r="B1292" s="180" t="s">
        <v>34379</v>
      </c>
      <c r="C1292" s="180" t="s">
        <v>4</v>
      </c>
      <c r="D1292" s="254">
        <v>227.86</v>
      </c>
      <c r="E1292" s="254" t="s">
        <v>25217</v>
      </c>
      <c r="ALW1292" s="12"/>
      <c r="ALX1292" s="12"/>
      <c r="ALY1292" s="12"/>
    </row>
    <row r="1293" spans="1:1013" ht="13.5">
      <c r="A1293" s="180">
        <v>91091</v>
      </c>
      <c r="B1293" s="180" t="s">
        <v>34380</v>
      </c>
      <c r="C1293" s="180" t="s">
        <v>4</v>
      </c>
      <c r="D1293" s="254">
        <v>287.19</v>
      </c>
      <c r="E1293" s="254" t="s">
        <v>28128</v>
      </c>
      <c r="ALW1293" s="12"/>
      <c r="ALX1293" s="12"/>
      <c r="ALY1293" s="12"/>
    </row>
    <row r="1294" spans="1:1013" ht="13.5">
      <c r="A1294" s="180">
        <v>91087</v>
      </c>
      <c r="B1294" s="180" t="s">
        <v>34381</v>
      </c>
      <c r="C1294" s="180" t="s">
        <v>4</v>
      </c>
      <c r="D1294" s="254">
        <v>254.06</v>
      </c>
      <c r="E1294" s="254" t="s">
        <v>28137</v>
      </c>
      <c r="ALW1294" s="12"/>
      <c r="ALX1294" s="12"/>
      <c r="ALY1294" s="12"/>
    </row>
    <row r="1295" spans="1:1013" ht="13.5">
      <c r="A1295" s="180">
        <v>91083</v>
      </c>
      <c r="B1295" s="180" t="s">
        <v>34382</v>
      </c>
      <c r="C1295" s="180" t="s">
        <v>4</v>
      </c>
      <c r="D1295" s="254">
        <v>359.96</v>
      </c>
      <c r="E1295" s="254" t="s">
        <v>24650</v>
      </c>
      <c r="ALW1295" s="12"/>
      <c r="ALX1295" s="12"/>
      <c r="ALY1295" s="12"/>
    </row>
    <row r="1296" spans="1:1013" ht="13.5">
      <c r="A1296" s="180">
        <v>91079</v>
      </c>
      <c r="B1296" s="180" t="s">
        <v>34383</v>
      </c>
      <c r="C1296" s="180" t="s">
        <v>4</v>
      </c>
      <c r="D1296" s="254">
        <v>206.67</v>
      </c>
      <c r="E1296" s="254" t="s">
        <v>28138</v>
      </c>
      <c r="ALW1296" s="12"/>
      <c r="ALX1296" s="12"/>
      <c r="ALY1296" s="12"/>
    </row>
    <row r="1297" spans="1:1013" ht="13.5">
      <c r="A1297" s="180">
        <v>91100</v>
      </c>
      <c r="B1297" s="180" t="s">
        <v>34384</v>
      </c>
      <c r="C1297" s="180" t="s">
        <v>4</v>
      </c>
      <c r="D1297" s="254">
        <v>295.63</v>
      </c>
      <c r="E1297" s="254" t="s">
        <v>28139</v>
      </c>
      <c r="ALW1297" s="12"/>
      <c r="ALX1297" s="12"/>
      <c r="ALY1297" s="12"/>
    </row>
    <row r="1298" spans="1:1013" ht="13.5">
      <c r="A1298" s="180">
        <v>91096</v>
      </c>
      <c r="B1298" s="180" t="s">
        <v>34385</v>
      </c>
      <c r="C1298" s="180" t="s">
        <v>4</v>
      </c>
      <c r="D1298" s="254">
        <v>194.17</v>
      </c>
      <c r="E1298" s="254" t="s">
        <v>27925</v>
      </c>
      <c r="ALW1298" s="12"/>
      <c r="ALX1298" s="12"/>
      <c r="ALY1298" s="12"/>
    </row>
    <row r="1299" spans="1:1013" ht="13.5">
      <c r="A1299" s="180">
        <v>91081</v>
      </c>
      <c r="B1299" s="180" t="s">
        <v>34386</v>
      </c>
      <c r="C1299" s="180" t="s">
        <v>4</v>
      </c>
      <c r="D1299" s="254">
        <v>283.74</v>
      </c>
      <c r="E1299" s="254" t="s">
        <v>28140</v>
      </c>
      <c r="ALW1299" s="12"/>
      <c r="ALX1299" s="12"/>
      <c r="ALY1299" s="12"/>
    </row>
    <row r="1300" spans="1:1013" ht="13.5">
      <c r="A1300" s="180">
        <v>91077</v>
      </c>
      <c r="B1300" s="180" t="s">
        <v>34387</v>
      </c>
      <c r="C1300" s="180" t="s">
        <v>4</v>
      </c>
      <c r="D1300" s="254">
        <v>188.46</v>
      </c>
      <c r="E1300" s="254" t="s">
        <v>28141</v>
      </c>
      <c r="ALW1300" s="12"/>
      <c r="ALX1300" s="12"/>
      <c r="ALY1300" s="12"/>
    </row>
    <row r="1301" spans="1:1013" ht="13.5">
      <c r="A1301" s="180">
        <v>91098</v>
      </c>
      <c r="B1301" s="180" t="s">
        <v>34388</v>
      </c>
      <c r="C1301" s="180" t="s">
        <v>4</v>
      </c>
      <c r="D1301" s="254">
        <v>247.39</v>
      </c>
      <c r="E1301" s="254" t="s">
        <v>28142</v>
      </c>
      <c r="ALW1301" s="12"/>
      <c r="ALX1301" s="12"/>
      <c r="ALY1301" s="12"/>
    </row>
    <row r="1302" spans="1:1013" ht="13.5">
      <c r="A1302" s="180">
        <v>91094</v>
      </c>
      <c r="B1302" s="180" t="s">
        <v>34389</v>
      </c>
      <c r="C1302" s="180" t="s">
        <v>4</v>
      </c>
      <c r="D1302" s="460">
        <v>179.23</v>
      </c>
      <c r="E1302" s="254" t="s">
        <v>28143</v>
      </c>
      <c r="ALW1302" s="12"/>
      <c r="ALX1302" s="12"/>
      <c r="ALY1302" s="12"/>
    </row>
    <row r="1303" spans="1:1013" ht="13.5">
      <c r="A1303" s="180">
        <v>91075</v>
      </c>
      <c r="B1303" s="180" t="s">
        <v>34390</v>
      </c>
      <c r="C1303" s="180" t="s">
        <v>4</v>
      </c>
      <c r="D1303" s="460">
        <v>461.21</v>
      </c>
      <c r="E1303" s="254" t="s">
        <v>28144</v>
      </c>
      <c r="ALW1303" s="12"/>
      <c r="ALX1303" s="12"/>
      <c r="ALY1303" s="12"/>
    </row>
    <row r="1304" spans="1:1013" ht="13.5">
      <c r="A1304" s="180">
        <v>91071</v>
      </c>
      <c r="B1304" s="180" t="s">
        <v>34391</v>
      </c>
      <c r="C1304" s="180" t="s">
        <v>4</v>
      </c>
      <c r="D1304" s="460">
        <v>361.52</v>
      </c>
      <c r="E1304" s="254" t="s">
        <v>28145</v>
      </c>
      <c r="ALW1304" s="12"/>
      <c r="ALX1304" s="12"/>
      <c r="ALY1304" s="12"/>
    </row>
    <row r="1305" spans="1:1013" ht="13.5">
      <c r="A1305" s="180">
        <v>91092</v>
      </c>
      <c r="B1305" s="180" t="s">
        <v>34392</v>
      </c>
      <c r="C1305" s="180" t="s">
        <v>4</v>
      </c>
      <c r="D1305" s="460">
        <v>457.87</v>
      </c>
      <c r="E1305" s="254" t="s">
        <v>28146</v>
      </c>
      <c r="ALW1305" s="12"/>
      <c r="ALX1305" s="12"/>
      <c r="ALY1305" s="12"/>
    </row>
    <row r="1306" spans="1:1013" ht="13.5">
      <c r="A1306" s="180">
        <v>91088</v>
      </c>
      <c r="B1306" s="180" t="s">
        <v>34393</v>
      </c>
      <c r="C1306" s="180" t="s">
        <v>4</v>
      </c>
      <c r="D1306" s="460">
        <v>386.35</v>
      </c>
      <c r="E1306" s="254" t="s">
        <v>28147</v>
      </c>
      <c r="ALW1306" s="12"/>
      <c r="ALX1306" s="12"/>
      <c r="ALY1306" s="12"/>
    </row>
    <row r="1307" spans="1:1013" ht="13.5">
      <c r="A1307" s="180">
        <v>91073</v>
      </c>
      <c r="B1307" s="180" t="s">
        <v>34394</v>
      </c>
      <c r="C1307" s="180" t="s">
        <v>4</v>
      </c>
      <c r="D1307" s="460">
        <v>284.62</v>
      </c>
      <c r="E1307" s="254" t="s">
        <v>28148</v>
      </c>
      <c r="ALW1307" s="12"/>
      <c r="ALX1307" s="12"/>
      <c r="ALY1307" s="12"/>
    </row>
    <row r="1308" spans="1:1013" ht="13.5">
      <c r="A1308" s="180">
        <v>91069</v>
      </c>
      <c r="B1308" s="180" t="s">
        <v>34395</v>
      </c>
      <c r="C1308" s="180" t="s">
        <v>4</v>
      </c>
      <c r="D1308" s="460">
        <v>217.47</v>
      </c>
      <c r="E1308" s="254" t="s">
        <v>28149</v>
      </c>
      <c r="ALW1308" s="12"/>
      <c r="ALX1308" s="12"/>
      <c r="ALY1308" s="12"/>
    </row>
    <row r="1309" spans="1:1013" ht="13.5">
      <c r="A1309" s="180">
        <v>91090</v>
      </c>
      <c r="B1309" s="180" t="s">
        <v>34396</v>
      </c>
      <c r="C1309" s="180" t="s">
        <v>4</v>
      </c>
      <c r="D1309" s="460">
        <v>292.58</v>
      </c>
      <c r="E1309" s="254" t="s">
        <v>28150</v>
      </c>
      <c r="ALW1309" s="12"/>
      <c r="ALX1309" s="12"/>
      <c r="ALY1309" s="12"/>
    </row>
    <row r="1310" spans="1:1013" ht="13.5">
      <c r="A1310" s="180">
        <v>91086</v>
      </c>
      <c r="B1310" s="180" t="s">
        <v>34397</v>
      </c>
      <c r="C1310" s="180" t="s">
        <v>4</v>
      </c>
      <c r="D1310" s="460">
        <v>241.86</v>
      </c>
      <c r="E1310" s="254" t="s">
        <v>28151</v>
      </c>
      <c r="ALW1310" s="12"/>
      <c r="ALX1310" s="12"/>
      <c r="ALY1310" s="12"/>
    </row>
    <row r="1311" spans="1:1013" ht="13.5">
      <c r="A1311" s="180">
        <v>105522</v>
      </c>
      <c r="B1311" s="180" t="s">
        <v>34398</v>
      </c>
      <c r="C1311" s="180" t="s">
        <v>4</v>
      </c>
      <c r="D1311" s="460">
        <v>0</v>
      </c>
      <c r="E1311" s="254" t="s">
        <v>28152</v>
      </c>
      <c r="ALW1311" s="12"/>
      <c r="ALX1311" s="12"/>
      <c r="ALY1311" s="12"/>
    </row>
    <row r="1312" spans="1:1013" ht="13.5">
      <c r="A1312" s="180">
        <v>104281</v>
      </c>
      <c r="B1312" s="180" t="s">
        <v>34399</v>
      </c>
      <c r="C1312" s="180" t="s">
        <v>2</v>
      </c>
      <c r="D1312" s="460">
        <v>0</v>
      </c>
      <c r="E1312" s="254" t="s">
        <v>28153</v>
      </c>
      <c r="ALW1312" s="12"/>
      <c r="ALX1312" s="12"/>
      <c r="ALY1312" s="12"/>
    </row>
    <row r="1313" spans="1:1013" ht="13.5">
      <c r="A1313" s="180">
        <v>104287</v>
      </c>
      <c r="B1313" s="180" t="s">
        <v>34400</v>
      </c>
      <c r="C1313" s="180" t="s">
        <v>2</v>
      </c>
      <c r="D1313" s="460">
        <v>0</v>
      </c>
      <c r="E1313" s="254" t="s">
        <v>28154</v>
      </c>
      <c r="ALW1313" s="12"/>
      <c r="ALX1313" s="12"/>
      <c r="ALY1313" s="12"/>
    </row>
    <row r="1314" spans="1:1013" ht="13.5">
      <c r="A1314" s="180">
        <v>104286</v>
      </c>
      <c r="B1314" s="180" t="s">
        <v>34401</v>
      </c>
      <c r="C1314" s="180" t="s">
        <v>2</v>
      </c>
      <c r="D1314" s="460">
        <v>0</v>
      </c>
      <c r="E1314" s="254" t="s">
        <v>28155</v>
      </c>
      <c r="ALW1314" s="12"/>
      <c r="ALX1314" s="12"/>
      <c r="ALY1314" s="12"/>
    </row>
    <row r="1315" spans="1:1013" ht="13.5">
      <c r="A1315" s="180">
        <v>104292</v>
      </c>
      <c r="B1315" s="180" t="s">
        <v>34402</v>
      </c>
      <c r="C1315" s="180" t="s">
        <v>2</v>
      </c>
      <c r="D1315" s="460">
        <v>0</v>
      </c>
      <c r="E1315" s="254" t="s">
        <v>28156</v>
      </c>
      <c r="ALW1315" s="12"/>
      <c r="ALX1315" s="12"/>
      <c r="ALY1315" s="12"/>
    </row>
    <row r="1316" spans="1:1013" ht="13.5">
      <c r="A1316" s="180">
        <v>104282</v>
      </c>
      <c r="B1316" s="180" t="s">
        <v>34403</v>
      </c>
      <c r="C1316" s="180" t="s">
        <v>2</v>
      </c>
      <c r="D1316" s="460">
        <v>0</v>
      </c>
      <c r="E1316" s="254" t="s">
        <v>28157</v>
      </c>
      <c r="ALW1316" s="12"/>
      <c r="ALX1316" s="12"/>
      <c r="ALY1316" s="12"/>
    </row>
    <row r="1317" spans="1:1013" ht="13.5">
      <c r="A1317" s="180">
        <v>104288</v>
      </c>
      <c r="B1317" s="180" t="s">
        <v>34404</v>
      </c>
      <c r="C1317" s="180" t="s">
        <v>2</v>
      </c>
      <c r="D1317" s="460">
        <v>0</v>
      </c>
      <c r="E1317" s="254" t="s">
        <v>28158</v>
      </c>
      <c r="ALW1317" s="12"/>
      <c r="ALX1317" s="12"/>
      <c r="ALY1317" s="12"/>
    </row>
    <row r="1318" spans="1:1013" ht="13.5">
      <c r="A1318" s="180">
        <v>104283</v>
      </c>
      <c r="B1318" s="180" t="s">
        <v>34405</v>
      </c>
      <c r="C1318" s="180" t="s">
        <v>2</v>
      </c>
      <c r="D1318" s="460">
        <v>0</v>
      </c>
      <c r="E1318" s="254" t="s">
        <v>28159</v>
      </c>
      <c r="ALW1318" s="12"/>
      <c r="ALX1318" s="12"/>
      <c r="ALY1318" s="12"/>
    </row>
    <row r="1319" spans="1:1013" ht="13.5">
      <c r="A1319" s="180">
        <v>104289</v>
      </c>
      <c r="B1319" s="180" t="s">
        <v>34406</v>
      </c>
      <c r="C1319" s="180" t="s">
        <v>2</v>
      </c>
      <c r="D1319" s="460">
        <v>0</v>
      </c>
      <c r="E1319" s="254" t="s">
        <v>28160</v>
      </c>
      <c r="ALW1319" s="12"/>
      <c r="ALX1319" s="12"/>
      <c r="ALY1319" s="12"/>
    </row>
    <row r="1320" spans="1:1013" ht="13.5">
      <c r="A1320" s="180">
        <v>104284</v>
      </c>
      <c r="B1320" s="180" t="s">
        <v>34407</v>
      </c>
      <c r="C1320" s="180" t="s">
        <v>2</v>
      </c>
      <c r="D1320" s="460">
        <v>0</v>
      </c>
      <c r="E1320" s="254" t="s">
        <v>28161</v>
      </c>
      <c r="ALW1320" s="12"/>
      <c r="ALX1320" s="12"/>
      <c r="ALY1320" s="12"/>
    </row>
    <row r="1321" spans="1:1013" ht="13.5">
      <c r="A1321" s="180">
        <v>104290</v>
      </c>
      <c r="B1321" s="180" t="s">
        <v>34408</v>
      </c>
      <c r="C1321" s="180" t="s">
        <v>2</v>
      </c>
      <c r="D1321" s="460">
        <v>0</v>
      </c>
      <c r="E1321" s="254" t="s">
        <v>28162</v>
      </c>
      <c r="ALW1321" s="12"/>
      <c r="ALX1321" s="12"/>
      <c r="ALY1321" s="12"/>
    </row>
    <row r="1322" spans="1:1013" ht="13.5">
      <c r="A1322" s="180">
        <v>104285</v>
      </c>
      <c r="B1322" s="180" t="s">
        <v>34409</v>
      </c>
      <c r="C1322" s="180" t="s">
        <v>2</v>
      </c>
      <c r="D1322" s="254">
        <v>0</v>
      </c>
      <c r="E1322" s="254" t="s">
        <v>28163</v>
      </c>
      <c r="ALW1322" s="12"/>
      <c r="ALX1322" s="12"/>
      <c r="ALY1322" s="12"/>
    </row>
    <row r="1323" spans="1:1013" ht="13.5">
      <c r="A1323" s="180">
        <v>104291</v>
      </c>
      <c r="B1323" s="180" t="s">
        <v>34410</v>
      </c>
      <c r="C1323" s="180" t="s">
        <v>2</v>
      </c>
      <c r="D1323" s="254">
        <v>0</v>
      </c>
      <c r="E1323" s="254" t="s">
        <v>28164</v>
      </c>
      <c r="ALW1323" s="12"/>
      <c r="ALX1323" s="12"/>
      <c r="ALY1323" s="12"/>
    </row>
    <row r="1324" spans="1:1013" ht="13.5">
      <c r="A1324" s="180">
        <v>104267</v>
      </c>
      <c r="B1324" s="180" t="s">
        <v>34411</v>
      </c>
      <c r="C1324" s="180" t="s">
        <v>2</v>
      </c>
      <c r="D1324" s="254">
        <v>0</v>
      </c>
      <c r="E1324" s="254" t="s">
        <v>28165</v>
      </c>
      <c r="ALW1324" s="12"/>
      <c r="ALX1324" s="12"/>
      <c r="ALY1324" s="12"/>
    </row>
    <row r="1325" spans="1:1013" ht="13.5">
      <c r="A1325" s="180">
        <v>104268</v>
      </c>
      <c r="B1325" s="180" t="s">
        <v>34412</v>
      </c>
      <c r="C1325" s="180" t="s">
        <v>2</v>
      </c>
      <c r="D1325" s="254">
        <v>0</v>
      </c>
      <c r="E1325" s="254" t="s">
        <v>28166</v>
      </c>
      <c r="ALW1325" s="12"/>
      <c r="ALX1325" s="12"/>
      <c r="ALY1325" s="12"/>
    </row>
    <row r="1326" spans="1:1013" ht="13.5">
      <c r="A1326" s="180">
        <v>104269</v>
      </c>
      <c r="B1326" s="180" t="s">
        <v>34413</v>
      </c>
      <c r="C1326" s="180" t="s">
        <v>2</v>
      </c>
      <c r="D1326" s="254">
        <v>0</v>
      </c>
      <c r="E1326" s="254" t="s">
        <v>28167</v>
      </c>
      <c r="ALW1326" s="12"/>
      <c r="ALX1326" s="12"/>
      <c r="ALY1326" s="12"/>
    </row>
    <row r="1327" spans="1:1013" ht="13.5">
      <c r="A1327" s="180">
        <v>104270</v>
      </c>
      <c r="B1327" s="180" t="s">
        <v>34414</v>
      </c>
      <c r="C1327" s="180" t="s">
        <v>2</v>
      </c>
      <c r="D1327" s="254">
        <v>0</v>
      </c>
      <c r="E1327" s="254" t="s">
        <v>28168</v>
      </c>
      <c r="ALW1327" s="12"/>
      <c r="ALX1327" s="12"/>
      <c r="ALY1327" s="12"/>
    </row>
    <row r="1328" spans="1:1013" ht="13.5">
      <c r="A1328" s="180">
        <v>104276</v>
      </c>
      <c r="B1328" s="180" t="s">
        <v>34415</v>
      </c>
      <c r="C1328" s="180" t="s">
        <v>2</v>
      </c>
      <c r="D1328" s="254">
        <v>0</v>
      </c>
      <c r="E1328" s="254" t="s">
        <v>28169</v>
      </c>
      <c r="ALW1328" s="12"/>
      <c r="ALX1328" s="12"/>
      <c r="ALY1328" s="12"/>
    </row>
    <row r="1329" spans="1:1013" ht="13.5">
      <c r="A1329" s="180">
        <v>104280</v>
      </c>
      <c r="B1329" s="180" t="s">
        <v>34416</v>
      </c>
      <c r="C1329" s="180" t="s">
        <v>2</v>
      </c>
      <c r="D1329" s="254">
        <v>0</v>
      </c>
      <c r="E1329" s="254" t="s">
        <v>28170</v>
      </c>
      <c r="ALW1329" s="12"/>
      <c r="ALX1329" s="12"/>
      <c r="ALY1329" s="12"/>
    </row>
    <row r="1330" spans="1:1013" ht="13.5">
      <c r="A1330" s="180">
        <v>104271</v>
      </c>
      <c r="B1330" s="180" t="s">
        <v>34417</v>
      </c>
      <c r="C1330" s="180" t="s">
        <v>2</v>
      </c>
      <c r="D1330" s="254">
        <v>0</v>
      </c>
      <c r="E1330" s="254" t="s">
        <v>28171</v>
      </c>
      <c r="ALW1330" s="12"/>
      <c r="ALX1330" s="12"/>
      <c r="ALY1330" s="12"/>
    </row>
    <row r="1331" spans="1:1013" ht="13.5">
      <c r="A1331" s="180">
        <v>104272</v>
      </c>
      <c r="B1331" s="180" t="s">
        <v>34418</v>
      </c>
      <c r="C1331" s="180" t="s">
        <v>2</v>
      </c>
      <c r="D1331" s="254">
        <v>0</v>
      </c>
      <c r="E1331" s="254" t="s">
        <v>28172</v>
      </c>
      <c r="ALW1331" s="12"/>
      <c r="ALX1331" s="12"/>
      <c r="ALY1331" s="12"/>
    </row>
    <row r="1332" spans="1:1013" ht="13.5">
      <c r="A1332" s="180">
        <v>104273</v>
      </c>
      <c r="B1332" s="180" t="s">
        <v>34419</v>
      </c>
      <c r="C1332" s="180" t="s">
        <v>2</v>
      </c>
      <c r="D1332" s="254">
        <v>0</v>
      </c>
      <c r="E1332" s="254" t="s">
        <v>28173</v>
      </c>
      <c r="ALW1332" s="12"/>
      <c r="ALX1332" s="12"/>
      <c r="ALY1332" s="12"/>
    </row>
    <row r="1333" spans="1:1013" ht="13.5">
      <c r="A1333" s="180">
        <v>104277</v>
      </c>
      <c r="B1333" s="180" t="s">
        <v>34420</v>
      </c>
      <c r="C1333" s="180" t="s">
        <v>2</v>
      </c>
      <c r="D1333" s="254">
        <v>0</v>
      </c>
      <c r="E1333" s="254" t="s">
        <v>25493</v>
      </c>
      <c r="ALW1333" s="12"/>
      <c r="ALX1333" s="12"/>
      <c r="ALY1333" s="12"/>
    </row>
    <row r="1334" spans="1:1013" ht="13.5">
      <c r="A1334" s="180">
        <v>104274</v>
      </c>
      <c r="B1334" s="180" t="s">
        <v>34421</v>
      </c>
      <c r="C1334" s="180" t="s">
        <v>2</v>
      </c>
      <c r="D1334" s="254">
        <v>0</v>
      </c>
      <c r="E1334" s="254" t="s">
        <v>25794</v>
      </c>
      <c r="ALW1334" s="12"/>
      <c r="ALX1334" s="12"/>
      <c r="ALY1334" s="12"/>
    </row>
    <row r="1335" spans="1:1013" ht="13.5">
      <c r="A1335" s="180">
        <v>104278</v>
      </c>
      <c r="B1335" s="180" t="s">
        <v>34422</v>
      </c>
      <c r="C1335" s="180" t="s">
        <v>2</v>
      </c>
      <c r="D1335" s="254">
        <v>0</v>
      </c>
      <c r="E1335" s="254" t="s">
        <v>28174</v>
      </c>
      <c r="ALW1335" s="12"/>
      <c r="ALX1335" s="12"/>
      <c r="ALY1335" s="12"/>
    </row>
    <row r="1336" spans="1:1013" ht="13.5">
      <c r="A1336" s="180">
        <v>104275</v>
      </c>
      <c r="B1336" s="180" t="s">
        <v>34423</v>
      </c>
      <c r="C1336" s="180" t="s">
        <v>2</v>
      </c>
      <c r="D1336" s="254">
        <v>0</v>
      </c>
      <c r="E1336" s="254" t="s">
        <v>28175</v>
      </c>
      <c r="ALW1336" s="12"/>
      <c r="ALX1336" s="12"/>
      <c r="ALY1336" s="12"/>
    </row>
    <row r="1337" spans="1:1013" ht="13.5">
      <c r="A1337" s="180">
        <v>104279</v>
      </c>
      <c r="B1337" s="180" t="s">
        <v>34424</v>
      </c>
      <c r="C1337" s="180" t="s">
        <v>2</v>
      </c>
      <c r="D1337" s="254">
        <v>0</v>
      </c>
      <c r="E1337" s="254" t="s">
        <v>28176</v>
      </c>
      <c r="ALW1337" s="12"/>
      <c r="ALX1337" s="12"/>
      <c r="ALY1337" s="12"/>
    </row>
    <row r="1338" spans="1:1013" ht="13.5">
      <c r="A1338" s="180">
        <v>104265</v>
      </c>
      <c r="B1338" s="180" t="s">
        <v>34425</v>
      </c>
      <c r="C1338" s="180" t="s">
        <v>2</v>
      </c>
      <c r="D1338" s="254">
        <v>0</v>
      </c>
      <c r="E1338" s="254" t="s">
        <v>25389</v>
      </c>
      <c r="ALW1338" s="12"/>
      <c r="ALX1338" s="12"/>
      <c r="ALY1338" s="12"/>
    </row>
    <row r="1339" spans="1:1013" ht="13.5">
      <c r="A1339" s="180">
        <v>104266</v>
      </c>
      <c r="B1339" s="180" t="s">
        <v>34426</v>
      </c>
      <c r="C1339" s="180" t="s">
        <v>2</v>
      </c>
      <c r="D1339" s="254">
        <v>0</v>
      </c>
      <c r="E1339" s="254" t="s">
        <v>28177</v>
      </c>
      <c r="ALW1339" s="12"/>
      <c r="ALX1339" s="12"/>
      <c r="ALY1339" s="12"/>
    </row>
    <row r="1340" spans="1:1013" ht="13.5">
      <c r="A1340" s="180">
        <v>104305</v>
      </c>
      <c r="B1340" s="180" t="s">
        <v>34427</v>
      </c>
      <c r="C1340" s="180" t="s">
        <v>1</v>
      </c>
      <c r="D1340" s="254">
        <v>0</v>
      </c>
      <c r="E1340" s="254" t="s">
        <v>28178</v>
      </c>
      <c r="ALW1340" s="12"/>
      <c r="ALX1340" s="12"/>
      <c r="ALY1340" s="12"/>
    </row>
    <row r="1341" spans="1:1013" ht="13.5">
      <c r="A1341" s="180">
        <v>104306</v>
      </c>
      <c r="B1341" s="180" t="s">
        <v>34428</v>
      </c>
      <c r="C1341" s="180" t="s">
        <v>1</v>
      </c>
      <c r="D1341" s="254">
        <v>0</v>
      </c>
      <c r="E1341" s="254" t="s">
        <v>25001</v>
      </c>
      <c r="ALW1341" s="12"/>
      <c r="ALX1341" s="12"/>
      <c r="ALY1341" s="12"/>
    </row>
    <row r="1342" spans="1:1013" ht="13.5">
      <c r="A1342" s="180">
        <v>104307</v>
      </c>
      <c r="B1342" s="180" t="s">
        <v>34429</v>
      </c>
      <c r="C1342" s="180" t="s">
        <v>1</v>
      </c>
      <c r="D1342" s="254">
        <v>0</v>
      </c>
      <c r="E1342" s="254" t="s">
        <v>27342</v>
      </c>
      <c r="ALW1342" s="12"/>
      <c r="ALX1342" s="12"/>
      <c r="ALY1342" s="12"/>
    </row>
    <row r="1343" spans="1:1013" ht="13.5">
      <c r="A1343" s="180">
        <v>104308</v>
      </c>
      <c r="B1343" s="180" t="s">
        <v>34430</v>
      </c>
      <c r="C1343" s="180" t="s">
        <v>1</v>
      </c>
      <c r="D1343" s="254">
        <v>0</v>
      </c>
      <c r="E1343" s="254" t="s">
        <v>28179</v>
      </c>
      <c r="ALW1343" s="12"/>
      <c r="ALX1343" s="12"/>
      <c r="ALY1343" s="12"/>
    </row>
    <row r="1344" spans="1:1013" ht="13.5">
      <c r="A1344" s="180">
        <v>104309</v>
      </c>
      <c r="B1344" s="180" t="s">
        <v>34431</v>
      </c>
      <c r="C1344" s="180" t="s">
        <v>1</v>
      </c>
      <c r="D1344" s="254">
        <v>0</v>
      </c>
      <c r="E1344" s="254" t="s">
        <v>28180</v>
      </c>
      <c r="ALW1344" s="12"/>
      <c r="ALX1344" s="12"/>
      <c r="ALY1344" s="12"/>
    </row>
    <row r="1345" spans="1:1013" ht="13.5">
      <c r="A1345" s="180">
        <v>104310</v>
      </c>
      <c r="B1345" s="180" t="s">
        <v>34432</v>
      </c>
      <c r="C1345" s="180" t="s">
        <v>1</v>
      </c>
      <c r="D1345" s="254">
        <v>0</v>
      </c>
      <c r="E1345" s="254" t="s">
        <v>28181</v>
      </c>
      <c r="ALW1345" s="12"/>
      <c r="ALX1345" s="12"/>
      <c r="ALY1345" s="12"/>
    </row>
    <row r="1346" spans="1:1013" ht="13.5">
      <c r="A1346" s="180">
        <v>104311</v>
      </c>
      <c r="B1346" s="180" t="s">
        <v>34433</v>
      </c>
      <c r="C1346" s="180" t="s">
        <v>1</v>
      </c>
      <c r="D1346" s="254">
        <v>0</v>
      </c>
      <c r="E1346" s="254" t="s">
        <v>28182</v>
      </c>
      <c r="ALW1346" s="12"/>
      <c r="ALX1346" s="12"/>
      <c r="ALY1346" s="12"/>
    </row>
    <row r="1347" spans="1:1013" ht="13.5">
      <c r="A1347" s="180">
        <v>104301</v>
      </c>
      <c r="B1347" s="180" t="s">
        <v>34434</v>
      </c>
      <c r="C1347" s="180" t="s">
        <v>3</v>
      </c>
      <c r="D1347" s="254">
        <v>0</v>
      </c>
      <c r="E1347" s="254" t="s">
        <v>28183</v>
      </c>
      <c r="ALW1347" s="12"/>
      <c r="ALX1347" s="12"/>
      <c r="ALY1347" s="12"/>
    </row>
    <row r="1348" spans="1:1013" ht="13.5">
      <c r="A1348" s="180">
        <v>104302</v>
      </c>
      <c r="B1348" s="180" t="s">
        <v>34435</v>
      </c>
      <c r="C1348" s="180" t="s">
        <v>3</v>
      </c>
      <c r="D1348" s="254">
        <v>0</v>
      </c>
      <c r="E1348" s="254" t="s">
        <v>28184</v>
      </c>
      <c r="ALW1348" s="12"/>
      <c r="ALX1348" s="12"/>
      <c r="ALY1348" s="12"/>
    </row>
    <row r="1349" spans="1:1013" ht="13.5">
      <c r="A1349" s="180">
        <v>104303</v>
      </c>
      <c r="B1349" s="180" t="s">
        <v>34436</v>
      </c>
      <c r="C1349" s="180" t="s">
        <v>3</v>
      </c>
      <c r="D1349" s="254">
        <v>0</v>
      </c>
      <c r="E1349" s="254" t="s">
        <v>28185</v>
      </c>
      <c r="ALW1349" s="12"/>
      <c r="ALX1349" s="12"/>
      <c r="ALY1349" s="12"/>
    </row>
    <row r="1350" spans="1:1013" ht="13.5">
      <c r="A1350" s="180">
        <v>104304</v>
      </c>
      <c r="B1350" s="180" t="s">
        <v>34437</v>
      </c>
      <c r="C1350" s="180" t="s">
        <v>3</v>
      </c>
      <c r="D1350" s="254">
        <v>0</v>
      </c>
      <c r="E1350" s="254" t="s">
        <v>28186</v>
      </c>
      <c r="ALW1350" s="12"/>
      <c r="ALX1350" s="12"/>
      <c r="ALY1350" s="12"/>
    </row>
    <row r="1351" spans="1:1013" ht="13.5">
      <c r="A1351" s="180">
        <v>104293</v>
      </c>
      <c r="B1351" s="180" t="s">
        <v>34438</v>
      </c>
      <c r="C1351" s="180" t="s">
        <v>3</v>
      </c>
      <c r="D1351" s="254">
        <v>0</v>
      </c>
      <c r="E1351" s="254" t="s">
        <v>25015</v>
      </c>
      <c r="ALW1351" s="12"/>
      <c r="ALX1351" s="12"/>
      <c r="ALY1351" s="12"/>
    </row>
    <row r="1352" spans="1:1013" ht="13.5">
      <c r="A1352" s="180">
        <v>104297</v>
      </c>
      <c r="B1352" s="180" t="s">
        <v>34439</v>
      </c>
      <c r="C1352" s="180" t="s">
        <v>3</v>
      </c>
      <c r="D1352" s="254">
        <v>0</v>
      </c>
      <c r="E1352" s="254" t="s">
        <v>28187</v>
      </c>
      <c r="ALW1352" s="12"/>
      <c r="ALX1352" s="12"/>
      <c r="ALY1352" s="12"/>
    </row>
    <row r="1353" spans="1:1013" ht="13.5">
      <c r="A1353" s="180">
        <v>104295</v>
      </c>
      <c r="B1353" s="180" t="s">
        <v>34440</v>
      </c>
      <c r="C1353" s="180" t="s">
        <v>3</v>
      </c>
      <c r="D1353" s="254">
        <v>0</v>
      </c>
      <c r="E1353" s="254" t="s">
        <v>25384</v>
      </c>
      <c r="ALW1353" s="12"/>
      <c r="ALX1353" s="12"/>
      <c r="ALY1353" s="12"/>
    </row>
    <row r="1354" spans="1:1013" ht="13.5">
      <c r="A1354" s="180">
        <v>104299</v>
      </c>
      <c r="B1354" s="180" t="s">
        <v>34441</v>
      </c>
      <c r="C1354" s="180" t="s">
        <v>3</v>
      </c>
      <c r="D1354" s="254">
        <v>0</v>
      </c>
      <c r="E1354" s="254" t="s">
        <v>28183</v>
      </c>
      <c r="ALW1354" s="12"/>
      <c r="ALX1354" s="12"/>
      <c r="ALY1354" s="12"/>
    </row>
    <row r="1355" spans="1:1013" ht="13.5">
      <c r="A1355" s="180">
        <v>104294</v>
      </c>
      <c r="B1355" s="180" t="s">
        <v>34442</v>
      </c>
      <c r="C1355" s="180" t="s">
        <v>3</v>
      </c>
      <c r="D1355" s="254">
        <v>0</v>
      </c>
      <c r="E1355" s="254" t="s">
        <v>28184</v>
      </c>
      <c r="ALW1355" s="12"/>
      <c r="ALX1355" s="12"/>
      <c r="ALY1355" s="12"/>
    </row>
    <row r="1356" spans="1:1013" ht="13.5">
      <c r="A1356" s="180">
        <v>104298</v>
      </c>
      <c r="B1356" s="180" t="s">
        <v>34443</v>
      </c>
      <c r="C1356" s="180" t="s">
        <v>3</v>
      </c>
      <c r="D1356" s="254">
        <v>0</v>
      </c>
      <c r="E1356" s="254" t="s">
        <v>28183</v>
      </c>
      <c r="ALW1356" s="12"/>
      <c r="ALX1356" s="12"/>
      <c r="ALY1356" s="12"/>
    </row>
    <row r="1357" spans="1:1013" ht="13.5">
      <c r="A1357" s="180">
        <v>104296</v>
      </c>
      <c r="B1357" s="180" t="s">
        <v>34444</v>
      </c>
      <c r="C1357" s="180" t="s">
        <v>3</v>
      </c>
      <c r="D1357" s="254">
        <v>0</v>
      </c>
      <c r="E1357" s="254" t="s">
        <v>28184</v>
      </c>
      <c r="ALW1357" s="12"/>
      <c r="ALX1357" s="12"/>
      <c r="ALY1357" s="12"/>
    </row>
    <row r="1358" spans="1:1013" ht="13.5">
      <c r="A1358" s="180">
        <v>104300</v>
      </c>
      <c r="B1358" s="180" t="s">
        <v>34445</v>
      </c>
      <c r="C1358" s="180" t="s">
        <v>3</v>
      </c>
      <c r="D1358" s="254">
        <v>0</v>
      </c>
      <c r="E1358" s="254" t="s">
        <v>28185</v>
      </c>
      <c r="ALW1358" s="12"/>
      <c r="ALX1358" s="12"/>
      <c r="ALY1358" s="12"/>
    </row>
    <row r="1359" spans="1:1013" ht="13.5">
      <c r="A1359" s="180">
        <v>90944</v>
      </c>
      <c r="B1359" s="180" t="s">
        <v>4318</v>
      </c>
      <c r="C1359" s="180" t="s">
        <v>4</v>
      </c>
      <c r="D1359" s="254">
        <v>183.5</v>
      </c>
      <c r="E1359" s="254" t="s">
        <v>28186</v>
      </c>
      <c r="ALW1359" s="12"/>
      <c r="ALX1359" s="12"/>
      <c r="ALY1359" s="12"/>
    </row>
    <row r="1360" spans="1:1013" ht="13.5">
      <c r="A1360" s="180">
        <v>90934</v>
      </c>
      <c r="B1360" s="180" t="s">
        <v>4314</v>
      </c>
      <c r="C1360" s="180" t="s">
        <v>4</v>
      </c>
      <c r="D1360" s="254">
        <v>170.25</v>
      </c>
      <c r="E1360" s="254" t="s">
        <v>28185</v>
      </c>
      <c r="ALW1360" s="12"/>
      <c r="ALX1360" s="12"/>
      <c r="ALY1360" s="12"/>
    </row>
    <row r="1361" spans="1:1013" ht="13.5">
      <c r="A1361" s="180">
        <v>90954</v>
      </c>
      <c r="B1361" s="180" t="s">
        <v>4322</v>
      </c>
      <c r="C1361" s="180" t="s">
        <v>4</v>
      </c>
      <c r="D1361" s="254">
        <v>207.74</v>
      </c>
      <c r="E1361" s="254" t="s">
        <v>28186</v>
      </c>
      <c r="ALW1361" s="12"/>
      <c r="ALX1361" s="12"/>
      <c r="ALY1361" s="12"/>
    </row>
    <row r="1362" spans="1:1013" ht="13.5">
      <c r="A1362" s="180">
        <v>90933</v>
      </c>
      <c r="B1362" s="180" t="s">
        <v>4313</v>
      </c>
      <c r="C1362" s="180" t="s">
        <v>4</v>
      </c>
      <c r="D1362" s="254">
        <v>156.32</v>
      </c>
      <c r="E1362" s="254" t="s">
        <v>28188</v>
      </c>
      <c r="ALW1362" s="12"/>
      <c r="ALX1362" s="12"/>
      <c r="ALY1362" s="12"/>
    </row>
    <row r="1363" spans="1:1013" ht="13.5">
      <c r="A1363" s="180">
        <v>90943</v>
      </c>
      <c r="B1363" s="180" t="s">
        <v>4317</v>
      </c>
      <c r="C1363" s="180" t="s">
        <v>4</v>
      </c>
      <c r="D1363" s="254">
        <v>168.34</v>
      </c>
      <c r="E1363" s="254" t="s">
        <v>25046</v>
      </c>
      <c r="ALW1363" s="12"/>
      <c r="ALX1363" s="12"/>
      <c r="ALY1363" s="12"/>
    </row>
    <row r="1364" spans="1:1013" ht="13.5">
      <c r="A1364" s="180">
        <v>90953</v>
      </c>
      <c r="B1364" s="180" t="s">
        <v>4321</v>
      </c>
      <c r="C1364" s="180" t="s">
        <v>4</v>
      </c>
      <c r="D1364" s="254">
        <v>190.3</v>
      </c>
      <c r="E1364" s="254" t="s">
        <v>28189</v>
      </c>
      <c r="ALW1364" s="12"/>
      <c r="ALX1364" s="12"/>
      <c r="ALY1364" s="12"/>
    </row>
    <row r="1365" spans="1:1013" ht="13.5">
      <c r="A1365" s="180">
        <v>90932</v>
      </c>
      <c r="B1365" s="180" t="s">
        <v>4312</v>
      </c>
      <c r="C1365" s="180" t="s">
        <v>4</v>
      </c>
      <c r="D1365" s="254">
        <v>87.48</v>
      </c>
      <c r="E1365" s="254" t="s">
        <v>28190</v>
      </c>
      <c r="ALW1365" s="12"/>
      <c r="ALX1365" s="12"/>
      <c r="ALY1365" s="12"/>
    </row>
    <row r="1366" spans="1:1013" ht="13.5">
      <c r="A1366" s="180">
        <v>90942</v>
      </c>
      <c r="B1366" s="180" t="s">
        <v>4316</v>
      </c>
      <c r="C1366" s="180" t="s">
        <v>4</v>
      </c>
      <c r="D1366" s="254">
        <v>93.37</v>
      </c>
      <c r="E1366" s="254" t="s">
        <v>28191</v>
      </c>
      <c r="ALW1366" s="12"/>
      <c r="ALX1366" s="12"/>
      <c r="ALY1366" s="12"/>
    </row>
    <row r="1367" spans="1:1013" ht="13.5">
      <c r="A1367" s="180">
        <v>90952</v>
      </c>
      <c r="B1367" s="180" t="s">
        <v>4320</v>
      </c>
      <c r="C1367" s="180" t="s">
        <v>4</v>
      </c>
      <c r="D1367" s="254">
        <v>104.11</v>
      </c>
      <c r="E1367" s="254" t="s">
        <v>28192</v>
      </c>
      <c r="ALW1367" s="12"/>
      <c r="ALX1367" s="12"/>
      <c r="ALY1367" s="12"/>
    </row>
    <row r="1368" spans="1:1013" ht="13.5">
      <c r="A1368" s="180">
        <v>90930</v>
      </c>
      <c r="B1368" s="180" t="s">
        <v>4311</v>
      </c>
      <c r="C1368" s="180" t="s">
        <v>4</v>
      </c>
      <c r="D1368" s="254">
        <v>80.56</v>
      </c>
      <c r="E1368" s="254" t="s">
        <v>28193</v>
      </c>
      <c r="ALW1368" s="12"/>
      <c r="ALX1368" s="12"/>
      <c r="ALY1368" s="12"/>
    </row>
    <row r="1369" spans="1:1013" ht="13.5">
      <c r="A1369" s="180">
        <v>90940</v>
      </c>
      <c r="B1369" s="180" t="s">
        <v>4315</v>
      </c>
      <c r="C1369" s="180" t="s">
        <v>4</v>
      </c>
      <c r="D1369" s="254">
        <v>85.83</v>
      </c>
      <c r="E1369" s="254" t="s">
        <v>28194</v>
      </c>
      <c r="ALW1369" s="12"/>
      <c r="ALX1369" s="12"/>
      <c r="ALY1369" s="12"/>
    </row>
    <row r="1370" spans="1:1013" ht="13.5">
      <c r="A1370" s="180">
        <v>90950</v>
      </c>
      <c r="B1370" s="180" t="s">
        <v>4319</v>
      </c>
      <c r="C1370" s="180" t="s">
        <v>4</v>
      </c>
      <c r="D1370" s="254">
        <v>95.44</v>
      </c>
      <c r="E1370" s="254" t="s">
        <v>28195</v>
      </c>
      <c r="ALW1370" s="12"/>
      <c r="ALX1370" s="12"/>
      <c r="ALY1370" s="12"/>
    </row>
    <row r="1371" spans="1:1013" ht="13.5">
      <c r="A1371" s="180">
        <v>88476</v>
      </c>
      <c r="B1371" s="180" t="s">
        <v>4308</v>
      </c>
      <c r="C1371" s="180" t="s">
        <v>4</v>
      </c>
      <c r="D1371" s="254">
        <v>25.09</v>
      </c>
      <c r="E1371" s="254" t="s">
        <v>28196</v>
      </c>
      <c r="ALW1371" s="12"/>
      <c r="ALX1371" s="12"/>
      <c r="ALY1371" s="12"/>
    </row>
    <row r="1372" spans="1:1013" ht="13.5">
      <c r="A1372" s="180">
        <v>88477</v>
      </c>
      <c r="B1372" s="180" t="s">
        <v>4309</v>
      </c>
      <c r="C1372" s="180" t="s">
        <v>4</v>
      </c>
      <c r="D1372" s="254">
        <v>34.85</v>
      </c>
      <c r="E1372" s="254" t="s">
        <v>28197</v>
      </c>
      <c r="ALW1372" s="12"/>
      <c r="ALX1372" s="12"/>
      <c r="ALY1372" s="12"/>
    </row>
    <row r="1373" spans="1:1013" ht="13.5">
      <c r="A1373" s="180">
        <v>88478</v>
      </c>
      <c r="B1373" s="180" t="s">
        <v>4310</v>
      </c>
      <c r="C1373" s="180" t="s">
        <v>4</v>
      </c>
      <c r="D1373" s="254">
        <v>42.92</v>
      </c>
      <c r="E1373" s="254" t="s">
        <v>28198</v>
      </c>
      <c r="ALW1373" s="12"/>
      <c r="ALX1373" s="12"/>
      <c r="ALY1373" s="12"/>
    </row>
    <row r="1374" spans="1:1013" ht="13.5">
      <c r="A1374" s="180">
        <v>88470</v>
      </c>
      <c r="B1374" s="180" t="s">
        <v>4305</v>
      </c>
      <c r="C1374" s="180" t="s">
        <v>4</v>
      </c>
      <c r="D1374" s="254">
        <v>31.08</v>
      </c>
      <c r="E1374" s="254" t="s">
        <v>28199</v>
      </c>
      <c r="ALW1374" s="12"/>
      <c r="ALX1374" s="12"/>
      <c r="ALY1374" s="12"/>
    </row>
    <row r="1375" spans="1:1013" ht="13.5">
      <c r="A1375" s="180">
        <v>88471</v>
      </c>
      <c r="B1375" s="180" t="s">
        <v>4306</v>
      </c>
      <c r="C1375" s="180" t="s">
        <v>4</v>
      </c>
      <c r="D1375" s="254">
        <v>38.880000000000003</v>
      </c>
      <c r="E1375" s="254" t="s">
        <v>28200</v>
      </c>
      <c r="ALW1375" s="12"/>
      <c r="ALX1375" s="12"/>
      <c r="ALY1375" s="12"/>
    </row>
    <row r="1376" spans="1:1013" ht="13.5">
      <c r="A1376" s="180">
        <v>88472</v>
      </c>
      <c r="B1376" s="180" t="s">
        <v>4307</v>
      </c>
      <c r="C1376" s="180" t="s">
        <v>4</v>
      </c>
      <c r="D1376" s="254">
        <v>45.08</v>
      </c>
      <c r="E1376" s="254" t="s">
        <v>28201</v>
      </c>
      <c r="ALW1376" s="12"/>
      <c r="ALX1376" s="12"/>
      <c r="ALY1376" s="12"/>
    </row>
    <row r="1377" spans="1:1013" ht="13.5">
      <c r="A1377" s="180">
        <v>87759</v>
      </c>
      <c r="B1377" s="180" t="s">
        <v>4300</v>
      </c>
      <c r="C1377" s="180" t="s">
        <v>4</v>
      </c>
      <c r="D1377" s="254">
        <v>115.25</v>
      </c>
      <c r="E1377" s="254" t="s">
        <v>28202</v>
      </c>
      <c r="ALW1377" s="12"/>
      <c r="ALX1377" s="12"/>
      <c r="ALY1377" s="12"/>
    </row>
    <row r="1378" spans="1:1013" ht="13.5">
      <c r="A1378" s="180">
        <v>87769</v>
      </c>
      <c r="B1378" s="180" t="s">
        <v>4304</v>
      </c>
      <c r="C1378" s="180" t="s">
        <v>4</v>
      </c>
      <c r="D1378" s="254">
        <v>136.78</v>
      </c>
      <c r="E1378" s="254" t="s">
        <v>28203</v>
      </c>
      <c r="ALW1378" s="12"/>
      <c r="ALX1378" s="12"/>
      <c r="ALY1378" s="12"/>
    </row>
    <row r="1379" spans="1:1013" ht="13.5">
      <c r="A1379" s="180">
        <v>87739</v>
      </c>
      <c r="B1379" s="180" t="s">
        <v>4292</v>
      </c>
      <c r="C1379" s="180" t="s">
        <v>4</v>
      </c>
      <c r="D1379" s="254">
        <v>90.77</v>
      </c>
      <c r="E1379" s="254" t="s">
        <v>28204</v>
      </c>
      <c r="ALW1379" s="12"/>
      <c r="ALX1379" s="12"/>
      <c r="ALY1379" s="12"/>
    </row>
    <row r="1380" spans="1:1013" ht="13.5">
      <c r="A1380" s="180">
        <v>87749</v>
      </c>
      <c r="B1380" s="180" t="s">
        <v>4296</v>
      </c>
      <c r="C1380" s="180" t="s">
        <v>4</v>
      </c>
      <c r="D1380" s="254">
        <v>117.01</v>
      </c>
      <c r="E1380" s="254" t="s">
        <v>28205</v>
      </c>
      <c r="ALW1380" s="12"/>
      <c r="ALX1380" s="12"/>
      <c r="ALY1380" s="12"/>
    </row>
    <row r="1381" spans="1:1013" ht="13.5">
      <c r="A1381" s="180">
        <v>87624</v>
      </c>
      <c r="B1381" s="180" t="s">
        <v>33152</v>
      </c>
      <c r="C1381" s="180" t="s">
        <v>4</v>
      </c>
      <c r="D1381" s="254">
        <v>76.540000000000006</v>
      </c>
      <c r="E1381" s="254" t="s">
        <v>28206</v>
      </c>
      <c r="ALW1381" s="12"/>
      <c r="ALX1381" s="12"/>
      <c r="ALY1381" s="12"/>
    </row>
    <row r="1382" spans="1:1013" ht="13.5">
      <c r="A1382" s="180">
        <v>87634</v>
      </c>
      <c r="B1382" s="180" t="s">
        <v>4272</v>
      </c>
      <c r="C1382" s="180" t="s">
        <v>4</v>
      </c>
      <c r="D1382" s="254">
        <v>102.76</v>
      </c>
      <c r="E1382" s="254" t="s">
        <v>28207</v>
      </c>
      <c r="ALW1382" s="12"/>
      <c r="ALX1382" s="12"/>
      <c r="ALY1382" s="12"/>
    </row>
    <row r="1383" spans="1:1013" ht="13.5">
      <c r="A1383" s="180">
        <v>87644</v>
      </c>
      <c r="B1383" s="180" t="s">
        <v>4276</v>
      </c>
      <c r="C1383" s="180" t="s">
        <v>4</v>
      </c>
      <c r="D1383" s="254">
        <v>124.24</v>
      </c>
      <c r="E1383" s="254" t="s">
        <v>28208</v>
      </c>
      <c r="ALW1383" s="12"/>
      <c r="ALX1383" s="12"/>
      <c r="ALY1383" s="12"/>
    </row>
    <row r="1384" spans="1:1013" ht="13.5">
      <c r="A1384" s="180">
        <v>87684</v>
      </c>
      <c r="B1384" s="180" t="s">
        <v>4280</v>
      </c>
      <c r="C1384" s="180" t="s">
        <v>4</v>
      </c>
      <c r="D1384" s="254">
        <v>119.85</v>
      </c>
      <c r="E1384" s="254" t="s">
        <v>25288</v>
      </c>
      <c r="ALW1384" s="12"/>
      <c r="ALX1384" s="12"/>
      <c r="ALY1384" s="12"/>
    </row>
    <row r="1385" spans="1:1013" ht="13.5">
      <c r="A1385" s="180">
        <v>87694</v>
      </c>
      <c r="B1385" s="180" t="s">
        <v>4284</v>
      </c>
      <c r="C1385" s="180" t="s">
        <v>4</v>
      </c>
      <c r="D1385" s="254">
        <v>137.28</v>
      </c>
      <c r="E1385" s="254" t="s">
        <v>28209</v>
      </c>
      <c r="ALW1385" s="12"/>
      <c r="ALX1385" s="12"/>
      <c r="ALY1385" s="12"/>
    </row>
    <row r="1386" spans="1:1013" ht="13.5">
      <c r="A1386" s="180">
        <v>87704</v>
      </c>
      <c r="B1386" s="180" t="s">
        <v>4288</v>
      </c>
      <c r="C1386" s="180" t="s">
        <v>4</v>
      </c>
      <c r="D1386" s="254">
        <v>148.99</v>
      </c>
      <c r="E1386" s="254" t="s">
        <v>28210</v>
      </c>
      <c r="ALW1386" s="12"/>
      <c r="ALX1386" s="12"/>
      <c r="ALY1386" s="12"/>
    </row>
    <row r="1387" spans="1:1013" ht="13.5">
      <c r="A1387" s="180">
        <v>87758</v>
      </c>
      <c r="B1387" s="180" t="s">
        <v>4299</v>
      </c>
      <c r="C1387" s="180" t="s">
        <v>4</v>
      </c>
      <c r="D1387" s="254">
        <v>105.36</v>
      </c>
      <c r="E1387" s="254" t="s">
        <v>28211</v>
      </c>
      <c r="ALW1387" s="12"/>
      <c r="ALX1387" s="12"/>
      <c r="ALY1387" s="12"/>
    </row>
    <row r="1388" spans="1:1013" ht="13.5">
      <c r="A1388" s="180">
        <v>87768</v>
      </c>
      <c r="B1388" s="180" t="s">
        <v>4303</v>
      </c>
      <c r="C1388" s="180" t="s">
        <v>4</v>
      </c>
      <c r="D1388" s="254">
        <v>124.61</v>
      </c>
      <c r="E1388" s="254" t="s">
        <v>28212</v>
      </c>
      <c r="ALW1388" s="12"/>
      <c r="ALX1388" s="12"/>
      <c r="ALY1388" s="12"/>
    </row>
    <row r="1389" spans="1:1013" ht="13.5">
      <c r="A1389" s="180">
        <v>87738</v>
      </c>
      <c r="B1389" s="180" t="s">
        <v>4291</v>
      </c>
      <c r="C1389" s="180" t="s">
        <v>4</v>
      </c>
      <c r="D1389" s="254">
        <v>83.66</v>
      </c>
      <c r="E1389" s="254" t="s">
        <v>28213</v>
      </c>
      <c r="ALW1389" s="12"/>
      <c r="ALX1389" s="12"/>
      <c r="ALY1389" s="12"/>
    </row>
    <row r="1390" spans="1:1013" ht="13.5">
      <c r="A1390" s="180">
        <v>87748</v>
      </c>
      <c r="B1390" s="180" t="s">
        <v>4295</v>
      </c>
      <c r="C1390" s="180" t="s">
        <v>4</v>
      </c>
      <c r="D1390" s="254">
        <v>107.12</v>
      </c>
      <c r="E1390" s="254" t="s">
        <v>24800</v>
      </c>
      <c r="ALW1390" s="12"/>
      <c r="ALX1390" s="12"/>
      <c r="ALY1390" s="12"/>
    </row>
    <row r="1391" spans="1:1013" ht="13.5">
      <c r="A1391" s="180">
        <v>87623</v>
      </c>
      <c r="B1391" s="180" t="s">
        <v>4268</v>
      </c>
      <c r="C1391" s="180" t="s">
        <v>4</v>
      </c>
      <c r="D1391" s="254">
        <v>69.430000000000007</v>
      </c>
      <c r="E1391" s="254" t="s">
        <v>28214</v>
      </c>
      <c r="ALW1391" s="12"/>
      <c r="ALX1391" s="12"/>
      <c r="ALY1391" s="12"/>
    </row>
    <row r="1392" spans="1:1013" ht="13.5">
      <c r="A1392" s="180">
        <v>87633</v>
      </c>
      <c r="B1392" s="180" t="s">
        <v>4271</v>
      </c>
      <c r="C1392" s="180" t="s">
        <v>4</v>
      </c>
      <c r="D1392" s="254">
        <v>92.87</v>
      </c>
      <c r="E1392" s="254" t="s">
        <v>24854</v>
      </c>
      <c r="ALW1392" s="12"/>
      <c r="ALX1392" s="12"/>
      <c r="ALY1392" s="12"/>
    </row>
    <row r="1393" spans="1:1013" ht="13.5">
      <c r="A1393" s="180">
        <v>87643</v>
      </c>
      <c r="B1393" s="180" t="s">
        <v>4275</v>
      </c>
      <c r="C1393" s="180" t="s">
        <v>4</v>
      </c>
      <c r="D1393" s="254">
        <v>112.07</v>
      </c>
      <c r="E1393" s="254" t="s">
        <v>28215</v>
      </c>
      <c r="ALW1393" s="12"/>
      <c r="ALX1393" s="12"/>
      <c r="ALY1393" s="12"/>
    </row>
    <row r="1394" spans="1:1013" ht="13.5">
      <c r="A1394" s="180">
        <v>87683</v>
      </c>
      <c r="B1394" s="180" t="s">
        <v>4279</v>
      </c>
      <c r="C1394" s="180" t="s">
        <v>4</v>
      </c>
      <c r="D1394" s="254">
        <v>107.68</v>
      </c>
      <c r="E1394" s="254" t="s">
        <v>28216</v>
      </c>
      <c r="ALW1394" s="12"/>
      <c r="ALX1394" s="12"/>
      <c r="ALY1394" s="12"/>
    </row>
    <row r="1395" spans="1:1013" ht="13.5">
      <c r="A1395" s="180">
        <v>87703</v>
      </c>
      <c r="B1395" s="180" t="s">
        <v>4287</v>
      </c>
      <c r="C1395" s="180" t="s">
        <v>4</v>
      </c>
      <c r="D1395" s="254">
        <v>133.83000000000001</v>
      </c>
      <c r="E1395" s="254" t="s">
        <v>28217</v>
      </c>
      <c r="ALW1395" s="12"/>
      <c r="ALX1395" s="12"/>
      <c r="ALY1395" s="12"/>
    </row>
    <row r="1396" spans="1:1013" ht="13.5">
      <c r="A1396" s="180">
        <v>87693</v>
      </c>
      <c r="B1396" s="180" t="s">
        <v>4283</v>
      </c>
      <c r="C1396" s="180" t="s">
        <v>4</v>
      </c>
      <c r="D1396" s="254">
        <v>123.35</v>
      </c>
      <c r="E1396" s="254" t="s">
        <v>28033</v>
      </c>
      <c r="ALW1396" s="12"/>
      <c r="ALX1396" s="12"/>
      <c r="ALY1396" s="12"/>
    </row>
    <row r="1397" spans="1:1013" ht="13.5">
      <c r="A1397" s="180">
        <v>87757</v>
      </c>
      <c r="B1397" s="180" t="s">
        <v>4298</v>
      </c>
      <c r="C1397" s="180" t="s">
        <v>4</v>
      </c>
      <c r="D1397" s="254">
        <v>56.48</v>
      </c>
      <c r="E1397" s="254" t="s">
        <v>28218</v>
      </c>
      <c r="ALW1397" s="12"/>
      <c r="ALX1397" s="12"/>
      <c r="ALY1397" s="12"/>
    </row>
    <row r="1398" spans="1:1013" ht="13.5">
      <c r="A1398" s="180">
        <v>87767</v>
      </c>
      <c r="B1398" s="180" t="s">
        <v>4302</v>
      </c>
      <c r="C1398" s="180" t="s">
        <v>4</v>
      </c>
      <c r="D1398" s="254">
        <v>64.510000000000005</v>
      </c>
      <c r="E1398" s="254" t="s">
        <v>28219</v>
      </c>
      <c r="ALW1398" s="12"/>
      <c r="ALX1398" s="12"/>
      <c r="ALY1398" s="12"/>
    </row>
    <row r="1399" spans="1:1013" ht="13.5">
      <c r="A1399" s="180">
        <v>87737</v>
      </c>
      <c r="B1399" s="180" t="s">
        <v>4290</v>
      </c>
      <c r="C1399" s="180" t="s">
        <v>4</v>
      </c>
      <c r="D1399" s="254">
        <v>48.5</v>
      </c>
      <c r="E1399" s="254" t="s">
        <v>28220</v>
      </c>
      <c r="ALW1399" s="12"/>
      <c r="ALX1399" s="12"/>
      <c r="ALY1399" s="12"/>
    </row>
    <row r="1400" spans="1:1013" ht="13.5">
      <c r="A1400" s="180">
        <v>87747</v>
      </c>
      <c r="B1400" s="180" t="s">
        <v>4294</v>
      </c>
      <c r="C1400" s="180" t="s">
        <v>4</v>
      </c>
      <c r="D1400" s="460">
        <v>58.24</v>
      </c>
      <c r="E1400" s="254" t="s">
        <v>28221</v>
      </c>
      <c r="ALW1400" s="12"/>
      <c r="ALX1400" s="12"/>
      <c r="ALY1400" s="12"/>
    </row>
    <row r="1401" spans="1:1013" ht="13.5">
      <c r="A1401" s="180">
        <v>87622</v>
      </c>
      <c r="B1401" s="180" t="s">
        <v>4267</v>
      </c>
      <c r="C1401" s="180" t="s">
        <v>4</v>
      </c>
      <c r="D1401" s="460">
        <v>34.270000000000003</v>
      </c>
      <c r="E1401" s="254" t="s">
        <v>28222</v>
      </c>
      <c r="ALW1401" s="12"/>
      <c r="ALX1401" s="12"/>
      <c r="ALY1401" s="12"/>
    </row>
    <row r="1402" spans="1:1013" ht="13.5">
      <c r="A1402" s="180">
        <v>87632</v>
      </c>
      <c r="B1402" s="180" t="s">
        <v>4270</v>
      </c>
      <c r="C1402" s="180" t="s">
        <v>4</v>
      </c>
      <c r="D1402" s="460">
        <v>43.99</v>
      </c>
      <c r="E1402" s="254" t="s">
        <v>28223</v>
      </c>
      <c r="ALW1402" s="12"/>
      <c r="ALX1402" s="12"/>
      <c r="ALY1402" s="12"/>
    </row>
    <row r="1403" spans="1:1013" ht="13.5">
      <c r="A1403" s="180">
        <v>87642</v>
      </c>
      <c r="B1403" s="180" t="s">
        <v>4274</v>
      </c>
      <c r="C1403" s="180" t="s">
        <v>4</v>
      </c>
      <c r="D1403" s="460">
        <v>51.97</v>
      </c>
      <c r="E1403" s="254" t="s">
        <v>28224</v>
      </c>
      <c r="ALW1403" s="12"/>
      <c r="ALX1403" s="12"/>
      <c r="ALY1403" s="12"/>
    </row>
    <row r="1404" spans="1:1013" ht="13.5">
      <c r="A1404" s="180">
        <v>87682</v>
      </c>
      <c r="B1404" s="180" t="s">
        <v>4278</v>
      </c>
      <c r="C1404" s="180" t="s">
        <v>4</v>
      </c>
      <c r="D1404" s="460">
        <v>47.58</v>
      </c>
      <c r="E1404" s="254" t="s">
        <v>28225</v>
      </c>
      <c r="ALW1404" s="12"/>
      <c r="ALX1404" s="12"/>
      <c r="ALY1404" s="12"/>
    </row>
    <row r="1405" spans="1:1013" ht="13.5">
      <c r="A1405" s="180">
        <v>87692</v>
      </c>
      <c r="B1405" s="180" t="s">
        <v>4282</v>
      </c>
      <c r="C1405" s="180" t="s">
        <v>4</v>
      </c>
      <c r="D1405" s="460">
        <v>54.51</v>
      </c>
      <c r="E1405" s="254" t="s">
        <v>25558</v>
      </c>
      <c r="ALW1405" s="12"/>
      <c r="ALX1405" s="12"/>
      <c r="ALY1405" s="12"/>
    </row>
    <row r="1406" spans="1:1013" ht="13.5">
      <c r="A1406" s="180">
        <v>87702</v>
      </c>
      <c r="B1406" s="180" t="s">
        <v>4286</v>
      </c>
      <c r="C1406" s="180" t="s">
        <v>4</v>
      </c>
      <c r="D1406" s="460">
        <v>58.86</v>
      </c>
      <c r="E1406" s="254" t="s">
        <v>28226</v>
      </c>
      <c r="ALW1406" s="12"/>
      <c r="ALX1406" s="12"/>
      <c r="ALY1406" s="12"/>
    </row>
    <row r="1407" spans="1:1013" ht="13.5">
      <c r="A1407" s="180">
        <v>87755</v>
      </c>
      <c r="B1407" s="180" t="s">
        <v>4297</v>
      </c>
      <c r="C1407" s="180" t="s">
        <v>4</v>
      </c>
      <c r="D1407" s="254">
        <v>51.56</v>
      </c>
      <c r="E1407" s="254" t="s">
        <v>28227</v>
      </c>
      <c r="ALW1407" s="12"/>
      <c r="ALX1407" s="12"/>
      <c r="ALY1407" s="12"/>
    </row>
    <row r="1408" spans="1:1013" ht="13.5">
      <c r="A1408" s="180">
        <v>87765</v>
      </c>
      <c r="B1408" s="180" t="s">
        <v>4301</v>
      </c>
      <c r="C1408" s="180" t="s">
        <v>4</v>
      </c>
      <c r="D1408" s="254">
        <v>58.46</v>
      </c>
      <c r="E1408" s="254" t="s">
        <v>25801</v>
      </c>
      <c r="ALW1408" s="12"/>
      <c r="ALX1408" s="12"/>
      <c r="ALY1408" s="12"/>
    </row>
    <row r="1409" spans="1:1013" ht="13.5">
      <c r="A1409" s="180">
        <v>87735</v>
      </c>
      <c r="B1409" s="180" t="s">
        <v>4289</v>
      </c>
      <c r="C1409" s="180" t="s">
        <v>4</v>
      </c>
      <c r="D1409" s="254">
        <v>44.96</v>
      </c>
      <c r="E1409" s="254" t="s">
        <v>28228</v>
      </c>
      <c r="ALW1409" s="12"/>
      <c r="ALX1409" s="12"/>
      <c r="ALY1409" s="12"/>
    </row>
    <row r="1410" spans="1:1013" ht="13.5">
      <c r="A1410" s="180">
        <v>87745</v>
      </c>
      <c r="B1410" s="180" t="s">
        <v>4293</v>
      </c>
      <c r="C1410" s="180" t="s">
        <v>4</v>
      </c>
      <c r="D1410" s="460">
        <v>53.32</v>
      </c>
      <c r="E1410" s="254" t="s">
        <v>28229</v>
      </c>
      <c r="ALW1410" s="12"/>
      <c r="ALX1410" s="12"/>
      <c r="ALY1410" s="12"/>
    </row>
    <row r="1411" spans="1:1013" ht="13.5">
      <c r="A1411" s="180">
        <v>87620</v>
      </c>
      <c r="B1411" s="180" t="s">
        <v>4266</v>
      </c>
      <c r="C1411" s="180" t="s">
        <v>4</v>
      </c>
      <c r="D1411" s="460">
        <v>30.73</v>
      </c>
      <c r="E1411" s="254" t="s">
        <v>28230</v>
      </c>
      <c r="ALW1411" s="12"/>
      <c r="ALX1411" s="12"/>
      <c r="ALY1411" s="12"/>
    </row>
    <row r="1412" spans="1:1013" ht="13.5">
      <c r="A1412" s="180">
        <v>87630</v>
      </c>
      <c r="B1412" s="180" t="s">
        <v>4269</v>
      </c>
      <c r="C1412" s="180" t="s">
        <v>4</v>
      </c>
      <c r="D1412" s="460">
        <v>39.07</v>
      </c>
      <c r="E1412" s="254" t="s">
        <v>28231</v>
      </c>
      <c r="ALW1412" s="12"/>
      <c r="ALX1412" s="12"/>
      <c r="ALY1412" s="12"/>
    </row>
    <row r="1413" spans="1:1013" ht="13.5">
      <c r="A1413" s="180">
        <v>87640</v>
      </c>
      <c r="B1413" s="180" t="s">
        <v>4273</v>
      </c>
      <c r="C1413" s="180" t="s">
        <v>4</v>
      </c>
      <c r="D1413" s="460">
        <v>45.92</v>
      </c>
      <c r="E1413" s="254" t="s">
        <v>28232</v>
      </c>
      <c r="ALW1413" s="12"/>
      <c r="ALX1413" s="12"/>
      <c r="ALY1413" s="12"/>
    </row>
    <row r="1414" spans="1:1013" ht="13.5">
      <c r="A1414" s="180">
        <v>87680</v>
      </c>
      <c r="B1414" s="180" t="s">
        <v>4277</v>
      </c>
      <c r="C1414" s="180" t="s">
        <v>4</v>
      </c>
      <c r="D1414" s="460">
        <v>41.53</v>
      </c>
      <c r="E1414" s="254" t="s">
        <v>28233</v>
      </c>
      <c r="ALW1414" s="12"/>
      <c r="ALX1414" s="12"/>
      <c r="ALY1414" s="12"/>
    </row>
    <row r="1415" spans="1:1013" ht="13.5">
      <c r="A1415" s="180">
        <v>87690</v>
      </c>
      <c r="B1415" s="180" t="s">
        <v>4281</v>
      </c>
      <c r="C1415" s="180" t="s">
        <v>4</v>
      </c>
      <c r="D1415" s="460">
        <v>47.59</v>
      </c>
      <c r="E1415" s="254" t="s">
        <v>28234</v>
      </c>
      <c r="ALW1415" s="12"/>
      <c r="ALX1415" s="12"/>
      <c r="ALY1415" s="12"/>
    </row>
    <row r="1416" spans="1:1013" ht="13.5">
      <c r="A1416" s="180">
        <v>87700</v>
      </c>
      <c r="B1416" s="180" t="s">
        <v>4285</v>
      </c>
      <c r="C1416" s="180" t="s">
        <v>4</v>
      </c>
      <c r="D1416" s="460">
        <v>51.32</v>
      </c>
      <c r="E1416" s="254" t="s">
        <v>28235</v>
      </c>
      <c r="ALW1416" s="12"/>
      <c r="ALX1416" s="12"/>
      <c r="ALY1416" s="12"/>
    </row>
    <row r="1417" spans="1:1013" ht="13.5">
      <c r="A1417" s="180">
        <v>102803</v>
      </c>
      <c r="B1417" s="180" t="s">
        <v>4323</v>
      </c>
      <c r="C1417" s="180" t="s">
        <v>4</v>
      </c>
      <c r="D1417" s="460">
        <v>2.66</v>
      </c>
      <c r="E1417" s="254" t="s">
        <v>28236</v>
      </c>
      <c r="ALW1417" s="12"/>
      <c r="ALX1417" s="12"/>
      <c r="ALY1417" s="12"/>
    </row>
    <row r="1418" spans="1:1013" ht="13.5">
      <c r="A1418" s="180">
        <v>92717</v>
      </c>
      <c r="B1418" s="180" t="s">
        <v>24553</v>
      </c>
      <c r="C1418" s="180" t="s">
        <v>945</v>
      </c>
      <c r="D1418" s="460">
        <v>0.19</v>
      </c>
      <c r="E1418" s="254" t="s">
        <v>28237</v>
      </c>
      <c r="ALW1418" s="12"/>
      <c r="ALX1418" s="12"/>
      <c r="ALY1418" s="12"/>
    </row>
    <row r="1419" spans="1:1013" ht="13.5">
      <c r="A1419" s="180">
        <v>92716</v>
      </c>
      <c r="B1419" s="180" t="s">
        <v>24510</v>
      </c>
      <c r="C1419" s="180" t="s">
        <v>832</v>
      </c>
      <c r="D1419" s="460">
        <v>94.26</v>
      </c>
      <c r="E1419" s="254" t="s">
        <v>28238</v>
      </c>
      <c r="ALW1419" s="12"/>
      <c r="ALX1419" s="12"/>
      <c r="ALY1419" s="12"/>
    </row>
    <row r="1420" spans="1:1013" ht="13.5">
      <c r="A1420" s="180">
        <v>103668</v>
      </c>
      <c r="B1420" s="180" t="s">
        <v>34446</v>
      </c>
      <c r="C1420" s="180" t="s">
        <v>945</v>
      </c>
      <c r="D1420" s="460">
        <v>0</v>
      </c>
      <c r="E1420" s="254" t="s">
        <v>28239</v>
      </c>
      <c r="ALW1420" s="12"/>
      <c r="ALX1420" s="12"/>
      <c r="ALY1420" s="12"/>
    </row>
    <row r="1421" spans="1:1013" ht="13.5">
      <c r="A1421" s="180">
        <v>103667</v>
      </c>
      <c r="B1421" s="180" t="s">
        <v>34447</v>
      </c>
      <c r="C1421" s="180" t="s">
        <v>832</v>
      </c>
      <c r="D1421" s="460">
        <v>0</v>
      </c>
      <c r="E1421" s="254" t="s">
        <v>28240</v>
      </c>
      <c r="ALW1421" s="12"/>
      <c r="ALX1421" s="12"/>
      <c r="ALY1421" s="12"/>
    </row>
    <row r="1422" spans="1:1013" ht="13.5">
      <c r="A1422" s="180">
        <v>89218</v>
      </c>
      <c r="B1422" s="180" t="s">
        <v>988</v>
      </c>
      <c r="C1422" s="180" t="s">
        <v>945</v>
      </c>
      <c r="D1422" s="460">
        <v>115.18</v>
      </c>
      <c r="E1422" s="254" t="s">
        <v>28241</v>
      </c>
      <c r="ALW1422" s="12"/>
      <c r="ALX1422" s="12"/>
      <c r="ALY1422" s="12"/>
    </row>
    <row r="1423" spans="1:1013" ht="13.5">
      <c r="A1423" s="180">
        <v>89843</v>
      </c>
      <c r="B1423" s="180" t="s">
        <v>883</v>
      </c>
      <c r="C1423" s="180" t="s">
        <v>832</v>
      </c>
      <c r="D1423" s="460">
        <v>239.18</v>
      </c>
      <c r="E1423" s="254" t="s">
        <v>28242</v>
      </c>
      <c r="ALW1423" s="12"/>
      <c r="ALX1423" s="12"/>
      <c r="ALY1423" s="12"/>
    </row>
    <row r="1424" spans="1:1013" ht="13.5">
      <c r="A1424" s="180">
        <v>87446</v>
      </c>
      <c r="B1424" s="180" t="s">
        <v>24529</v>
      </c>
      <c r="C1424" s="180" t="s">
        <v>945</v>
      </c>
      <c r="D1424" s="460">
        <v>0.49</v>
      </c>
      <c r="E1424" s="254" t="s">
        <v>28243</v>
      </c>
      <c r="ALW1424" s="12"/>
      <c r="ALX1424" s="12"/>
      <c r="ALY1424" s="12"/>
    </row>
    <row r="1425" spans="1:1013" ht="13.5">
      <c r="A1425" s="180">
        <v>87445</v>
      </c>
      <c r="B1425" s="180" t="s">
        <v>24488</v>
      </c>
      <c r="C1425" s="180" t="s">
        <v>832</v>
      </c>
      <c r="D1425" s="460">
        <v>5.32</v>
      </c>
      <c r="E1425" s="254" t="s">
        <v>28244</v>
      </c>
      <c r="ALW1425" s="12"/>
      <c r="ALX1425" s="12"/>
      <c r="ALY1425" s="12"/>
    </row>
    <row r="1426" spans="1:1013" ht="13.5">
      <c r="A1426" s="180">
        <v>93234</v>
      </c>
      <c r="B1426" s="180" t="s">
        <v>1027</v>
      </c>
      <c r="C1426" s="180" t="s">
        <v>945</v>
      </c>
      <c r="D1426" s="460">
        <v>0.44</v>
      </c>
      <c r="E1426" s="254" t="s">
        <v>28245</v>
      </c>
      <c r="ALW1426" s="12"/>
      <c r="ALX1426" s="12"/>
      <c r="ALY1426" s="12"/>
    </row>
    <row r="1427" spans="1:1013" ht="13.5">
      <c r="A1427" s="180">
        <v>93233</v>
      </c>
      <c r="B1427" s="180" t="s">
        <v>916</v>
      </c>
      <c r="C1427" s="180" t="s">
        <v>832</v>
      </c>
      <c r="D1427" s="460">
        <v>5.72</v>
      </c>
      <c r="E1427" s="254" t="s">
        <v>28246</v>
      </c>
      <c r="ALW1427" s="12"/>
      <c r="ALX1427" s="12"/>
      <c r="ALY1427" s="12"/>
    </row>
    <row r="1428" spans="1:1013" ht="13.5">
      <c r="A1428" s="180">
        <v>102953</v>
      </c>
      <c r="B1428" s="180" t="s">
        <v>34448</v>
      </c>
      <c r="C1428" s="180" t="s">
        <v>945</v>
      </c>
      <c r="D1428" s="460">
        <v>0</v>
      </c>
      <c r="E1428" s="254" t="s">
        <v>28247</v>
      </c>
      <c r="ALW1428" s="12"/>
      <c r="ALX1428" s="12"/>
      <c r="ALY1428" s="12"/>
    </row>
    <row r="1429" spans="1:1013" ht="13.5">
      <c r="A1429" s="180">
        <v>102952</v>
      </c>
      <c r="B1429" s="180" t="s">
        <v>34449</v>
      </c>
      <c r="C1429" s="180" t="s">
        <v>832</v>
      </c>
      <c r="D1429" s="460">
        <v>0</v>
      </c>
      <c r="E1429" s="254" t="s">
        <v>28238</v>
      </c>
      <c r="ALW1429" s="12"/>
      <c r="ALX1429" s="12"/>
      <c r="ALY1429" s="12"/>
    </row>
    <row r="1430" spans="1:1013" ht="13.5">
      <c r="A1430" s="180">
        <v>88831</v>
      </c>
      <c r="B1430" s="180" t="s">
        <v>24534</v>
      </c>
      <c r="C1430" s="180" t="s">
        <v>945</v>
      </c>
      <c r="D1430" s="460">
        <v>0.35</v>
      </c>
      <c r="E1430" s="254" t="s">
        <v>28248</v>
      </c>
      <c r="ALW1430" s="12"/>
      <c r="ALX1430" s="12"/>
      <c r="ALY1430" s="12"/>
    </row>
    <row r="1431" spans="1:1013" ht="13.5">
      <c r="A1431" s="180">
        <v>88830</v>
      </c>
      <c r="B1431" s="180" t="s">
        <v>24495</v>
      </c>
      <c r="C1431" s="180" t="s">
        <v>832</v>
      </c>
      <c r="D1431" s="460">
        <v>1.74</v>
      </c>
      <c r="E1431" s="254" t="s">
        <v>28249</v>
      </c>
      <c r="ALW1431" s="12"/>
      <c r="ALX1431" s="12"/>
      <c r="ALY1431" s="12"/>
    </row>
    <row r="1432" spans="1:1013" ht="13.5">
      <c r="A1432" s="180">
        <v>89226</v>
      </c>
      <c r="B1432" s="180" t="s">
        <v>24537</v>
      </c>
      <c r="C1432" s="180" t="s">
        <v>945</v>
      </c>
      <c r="D1432" s="460">
        <v>1.46</v>
      </c>
      <c r="E1432" s="254" t="s">
        <v>28250</v>
      </c>
      <c r="ALW1432" s="12"/>
      <c r="ALX1432" s="12"/>
      <c r="ALY1432" s="12"/>
    </row>
    <row r="1433" spans="1:1013" ht="13.5">
      <c r="A1433" s="180">
        <v>89225</v>
      </c>
      <c r="B1433" s="180" t="s">
        <v>24498</v>
      </c>
      <c r="C1433" s="180" t="s">
        <v>832</v>
      </c>
      <c r="D1433" s="460">
        <v>4.91</v>
      </c>
      <c r="E1433" s="254" t="s">
        <v>28251</v>
      </c>
      <c r="ALW1433" s="12"/>
      <c r="ALX1433" s="12"/>
      <c r="ALY1433" s="12"/>
    </row>
    <row r="1434" spans="1:1013" ht="13.5">
      <c r="A1434" s="180">
        <v>89279</v>
      </c>
      <c r="B1434" s="180" t="s">
        <v>24539</v>
      </c>
      <c r="C1434" s="180" t="s">
        <v>945</v>
      </c>
      <c r="D1434" s="460">
        <v>1.78</v>
      </c>
      <c r="E1434" s="254" t="s">
        <v>28252</v>
      </c>
      <c r="ALW1434" s="12"/>
      <c r="ALX1434" s="12"/>
      <c r="ALY1434" s="12"/>
    </row>
    <row r="1435" spans="1:1013" ht="13.5">
      <c r="A1435" s="180">
        <v>89278</v>
      </c>
      <c r="B1435" s="180" t="s">
        <v>24499</v>
      </c>
      <c r="C1435" s="180" t="s">
        <v>832</v>
      </c>
      <c r="D1435" s="460">
        <v>12.25</v>
      </c>
      <c r="E1435" s="254" t="s">
        <v>28253</v>
      </c>
      <c r="ALW1435" s="12"/>
      <c r="ALX1435" s="12"/>
      <c r="ALY1435" s="12"/>
    </row>
    <row r="1436" spans="1:1013" ht="13.5">
      <c r="A1436" s="180">
        <v>90651</v>
      </c>
      <c r="B1436" s="180" t="s">
        <v>1001</v>
      </c>
      <c r="C1436" s="180" t="s">
        <v>945</v>
      </c>
      <c r="D1436" s="460">
        <v>1.01</v>
      </c>
      <c r="E1436" s="254" t="s">
        <v>28254</v>
      </c>
      <c r="ALW1436" s="12"/>
      <c r="ALX1436" s="12"/>
      <c r="ALY1436" s="12"/>
    </row>
    <row r="1437" spans="1:1013" ht="13.5">
      <c r="A1437" s="180">
        <v>90650</v>
      </c>
      <c r="B1437" s="180" t="s">
        <v>891</v>
      </c>
      <c r="C1437" s="180" t="s">
        <v>832</v>
      </c>
      <c r="D1437" s="254">
        <v>10.27</v>
      </c>
      <c r="E1437" s="254" t="s">
        <v>28255</v>
      </c>
      <c r="ALW1437" s="12"/>
      <c r="ALX1437" s="12"/>
      <c r="ALY1437" s="12"/>
    </row>
    <row r="1438" spans="1:1013" ht="13.5">
      <c r="A1438" s="180">
        <v>90657</v>
      </c>
      <c r="B1438" s="180" t="s">
        <v>1002</v>
      </c>
      <c r="C1438" s="180" t="s">
        <v>945</v>
      </c>
      <c r="D1438" s="254">
        <v>4.4000000000000004</v>
      </c>
      <c r="E1438" s="254" t="s">
        <v>28256</v>
      </c>
      <c r="ALW1438" s="12"/>
      <c r="ALX1438" s="12"/>
      <c r="ALY1438" s="12"/>
    </row>
    <row r="1439" spans="1:1013" ht="13.5">
      <c r="A1439" s="180">
        <v>90656</v>
      </c>
      <c r="B1439" s="180" t="s">
        <v>892</v>
      </c>
      <c r="C1439" s="180" t="s">
        <v>832</v>
      </c>
      <c r="D1439" s="254">
        <v>13.82</v>
      </c>
      <c r="E1439" s="254" t="s">
        <v>28257</v>
      </c>
      <c r="ALW1439" s="12"/>
      <c r="ALX1439" s="12"/>
      <c r="ALY1439" s="12"/>
    </row>
    <row r="1440" spans="1:1013" ht="13.5">
      <c r="A1440" s="180">
        <v>90663</v>
      </c>
      <c r="B1440" s="180" t="s">
        <v>1003</v>
      </c>
      <c r="C1440" s="180" t="s">
        <v>945</v>
      </c>
      <c r="D1440" s="254">
        <v>4.72</v>
      </c>
      <c r="E1440" s="254" t="s">
        <v>28258</v>
      </c>
      <c r="ALW1440" s="12"/>
      <c r="ALX1440" s="12"/>
      <c r="ALY1440" s="12"/>
    </row>
    <row r="1441" spans="1:1013" ht="13.5">
      <c r="A1441" s="180">
        <v>90662</v>
      </c>
      <c r="B1441" s="180" t="s">
        <v>893</v>
      </c>
      <c r="C1441" s="180" t="s">
        <v>832</v>
      </c>
      <c r="D1441" s="254">
        <v>14.42</v>
      </c>
      <c r="E1441" s="254" t="s">
        <v>28259</v>
      </c>
      <c r="ALW1441" s="12"/>
      <c r="ALX1441" s="12"/>
      <c r="ALY1441" s="12"/>
    </row>
    <row r="1442" spans="1:1013" ht="13.5">
      <c r="A1442" s="180">
        <v>89022</v>
      </c>
      <c r="B1442" s="180" t="s">
        <v>32837</v>
      </c>
      <c r="C1442" s="180" t="s">
        <v>945</v>
      </c>
      <c r="D1442" s="254">
        <v>0.38</v>
      </c>
      <c r="E1442" s="254" t="s">
        <v>28260</v>
      </c>
      <c r="ALW1442" s="12"/>
      <c r="ALX1442" s="12"/>
      <c r="ALY1442" s="12"/>
    </row>
    <row r="1443" spans="1:1013" ht="13.5">
      <c r="A1443" s="180">
        <v>89021</v>
      </c>
      <c r="B1443" s="180" t="s">
        <v>32834</v>
      </c>
      <c r="C1443" s="180" t="s">
        <v>832</v>
      </c>
      <c r="D1443" s="254">
        <v>2.37</v>
      </c>
      <c r="E1443" s="254" t="s">
        <v>28261</v>
      </c>
      <c r="ALW1443" s="12"/>
      <c r="ALX1443" s="12"/>
      <c r="ALY1443" s="12"/>
    </row>
    <row r="1444" spans="1:1013" ht="13.5">
      <c r="A1444" s="180">
        <v>90644</v>
      </c>
      <c r="B1444" s="180" t="s">
        <v>1000</v>
      </c>
      <c r="C1444" s="180" t="s">
        <v>945</v>
      </c>
      <c r="D1444" s="254">
        <v>6.78</v>
      </c>
      <c r="E1444" s="254" t="s">
        <v>28262</v>
      </c>
      <c r="ALW1444" s="12"/>
      <c r="ALX1444" s="12"/>
      <c r="ALY1444" s="12"/>
    </row>
    <row r="1445" spans="1:1013" ht="13.5">
      <c r="A1445" s="180">
        <v>90643</v>
      </c>
      <c r="B1445" s="180" t="s">
        <v>890</v>
      </c>
      <c r="C1445" s="180" t="s">
        <v>832</v>
      </c>
      <c r="D1445" s="254">
        <v>25.79</v>
      </c>
      <c r="E1445" s="254" t="s">
        <v>28263</v>
      </c>
      <c r="ALW1445" s="12"/>
      <c r="ALX1445" s="12"/>
      <c r="ALY1445" s="12"/>
    </row>
    <row r="1446" spans="1:1013" ht="13.5">
      <c r="A1446" s="180">
        <v>102811</v>
      </c>
      <c r="B1446" s="180" t="s">
        <v>34450</v>
      </c>
      <c r="C1446" s="180" t="s">
        <v>945</v>
      </c>
      <c r="D1446" s="254">
        <v>0</v>
      </c>
      <c r="E1446" s="254" t="s">
        <v>28264</v>
      </c>
      <c r="ALW1446" s="12"/>
      <c r="ALX1446" s="12"/>
      <c r="ALY1446" s="12"/>
    </row>
    <row r="1447" spans="1:1013" ht="13.5">
      <c r="A1447" s="180">
        <v>102810</v>
      </c>
      <c r="B1447" s="180" t="s">
        <v>34451</v>
      </c>
      <c r="C1447" s="180" t="s">
        <v>832</v>
      </c>
      <c r="D1447" s="254">
        <v>0</v>
      </c>
      <c r="E1447" s="254" t="s">
        <v>28265</v>
      </c>
      <c r="ALW1447" s="12"/>
      <c r="ALX1447" s="12"/>
      <c r="ALY1447" s="12"/>
    </row>
    <row r="1448" spans="1:1013" ht="13.5">
      <c r="A1448" s="180">
        <v>92146</v>
      </c>
      <c r="B1448" s="180" t="s">
        <v>1022</v>
      </c>
      <c r="C1448" s="180" t="s">
        <v>945</v>
      </c>
      <c r="D1448" s="254">
        <v>34.03</v>
      </c>
      <c r="E1448" s="254" t="s">
        <v>28266</v>
      </c>
      <c r="ALW1448" s="12"/>
      <c r="ALX1448" s="12"/>
      <c r="ALY1448" s="12"/>
    </row>
    <row r="1449" spans="1:1013" ht="13.5">
      <c r="A1449" s="180">
        <v>92145</v>
      </c>
      <c r="B1449" s="180" t="s">
        <v>911</v>
      </c>
      <c r="C1449" s="180" t="s">
        <v>832</v>
      </c>
      <c r="D1449" s="254">
        <v>81.87</v>
      </c>
      <c r="E1449" s="254" t="s">
        <v>28267</v>
      </c>
      <c r="ALW1449" s="12"/>
      <c r="ALX1449" s="12"/>
      <c r="ALY1449" s="12"/>
    </row>
    <row r="1450" spans="1:1013" ht="13.5">
      <c r="A1450" s="180">
        <v>92139</v>
      </c>
      <c r="B1450" s="180" t="s">
        <v>1021</v>
      </c>
      <c r="C1450" s="180" t="s">
        <v>945</v>
      </c>
      <c r="D1450" s="254">
        <v>45.75</v>
      </c>
      <c r="E1450" s="254" t="s">
        <v>28268</v>
      </c>
      <c r="ALW1450" s="12"/>
      <c r="ALX1450" s="12"/>
      <c r="ALY1450" s="12"/>
    </row>
    <row r="1451" spans="1:1013" ht="13.5">
      <c r="A1451" s="180">
        <v>92138</v>
      </c>
      <c r="B1451" s="180" t="s">
        <v>910</v>
      </c>
      <c r="C1451" s="180" t="s">
        <v>832</v>
      </c>
      <c r="D1451" s="254">
        <v>98.32</v>
      </c>
      <c r="E1451" s="254" t="s">
        <v>28269</v>
      </c>
      <c r="ALW1451" s="12"/>
      <c r="ALX1451" s="12"/>
      <c r="ALY1451" s="12"/>
    </row>
    <row r="1452" spans="1:1013" ht="13.5">
      <c r="A1452" s="180">
        <v>91387</v>
      </c>
      <c r="B1452" s="180" t="s">
        <v>1014</v>
      </c>
      <c r="C1452" s="180" t="s">
        <v>945</v>
      </c>
      <c r="D1452" s="254">
        <v>78.16</v>
      </c>
      <c r="E1452" s="254" t="s">
        <v>28270</v>
      </c>
      <c r="ALW1452" s="12"/>
      <c r="ALX1452" s="12"/>
      <c r="ALY1452" s="12"/>
    </row>
    <row r="1453" spans="1:1013" ht="13.5">
      <c r="A1453" s="180">
        <v>91386</v>
      </c>
      <c r="B1453" s="180" t="s">
        <v>904</v>
      </c>
      <c r="C1453" s="180" t="s">
        <v>832</v>
      </c>
      <c r="D1453" s="254">
        <v>278.95</v>
      </c>
      <c r="E1453" s="254" t="s">
        <v>28271</v>
      </c>
      <c r="ALW1453" s="12"/>
      <c r="ALX1453" s="12"/>
      <c r="ALY1453" s="12"/>
    </row>
    <row r="1454" spans="1:1013" ht="13.5">
      <c r="A1454" s="180">
        <v>96036</v>
      </c>
      <c r="B1454" s="180" t="s">
        <v>1049</v>
      </c>
      <c r="C1454" s="180" t="s">
        <v>945</v>
      </c>
      <c r="D1454" s="254">
        <v>86.47</v>
      </c>
      <c r="E1454" s="254" t="s">
        <v>28272</v>
      </c>
      <c r="ALW1454" s="12"/>
      <c r="ALX1454" s="12"/>
      <c r="ALY1454" s="12"/>
    </row>
    <row r="1455" spans="1:1013" ht="13.5">
      <c r="A1455" s="180">
        <v>96035</v>
      </c>
      <c r="B1455" s="180" t="s">
        <v>938</v>
      </c>
      <c r="C1455" s="180" t="s">
        <v>832</v>
      </c>
      <c r="D1455" s="254">
        <v>292.64999999999998</v>
      </c>
      <c r="E1455" s="254" t="s">
        <v>28273</v>
      </c>
      <c r="ALW1455" s="12"/>
      <c r="ALX1455" s="12"/>
      <c r="ALY1455" s="12"/>
    </row>
    <row r="1456" spans="1:1013" ht="13.5">
      <c r="A1456" s="180">
        <v>89877</v>
      </c>
      <c r="B1456" s="180" t="s">
        <v>994</v>
      </c>
      <c r="C1456" s="180" t="s">
        <v>945</v>
      </c>
      <c r="D1456" s="254">
        <v>92.06</v>
      </c>
      <c r="E1456" s="254" t="s">
        <v>28274</v>
      </c>
      <c r="ALW1456" s="12"/>
      <c r="ALX1456" s="12"/>
      <c r="ALY1456" s="12"/>
    </row>
    <row r="1457" spans="1:1013" ht="13.5">
      <c r="A1457" s="180">
        <v>89876</v>
      </c>
      <c r="B1457" s="180" t="s">
        <v>884</v>
      </c>
      <c r="C1457" s="180" t="s">
        <v>832</v>
      </c>
      <c r="D1457" s="254">
        <v>343.23</v>
      </c>
      <c r="E1457" s="254" t="s">
        <v>28275</v>
      </c>
      <c r="ALW1457" s="12"/>
      <c r="ALX1457" s="12"/>
      <c r="ALY1457" s="12"/>
    </row>
    <row r="1458" spans="1:1013" ht="13.5">
      <c r="A1458" s="180">
        <v>89884</v>
      </c>
      <c r="B1458" s="180" t="s">
        <v>995</v>
      </c>
      <c r="C1458" s="180" t="s">
        <v>945</v>
      </c>
      <c r="D1458" s="254">
        <v>96.11</v>
      </c>
      <c r="E1458" s="254" t="s">
        <v>28276</v>
      </c>
      <c r="ALW1458" s="12"/>
      <c r="ALX1458" s="12"/>
      <c r="ALY1458" s="12"/>
    </row>
    <row r="1459" spans="1:1013" ht="13.5">
      <c r="A1459" s="180">
        <v>89883</v>
      </c>
      <c r="B1459" s="180" t="s">
        <v>885</v>
      </c>
      <c r="C1459" s="180" t="s">
        <v>832</v>
      </c>
      <c r="D1459" s="254">
        <v>379.67</v>
      </c>
      <c r="E1459" s="254" t="s">
        <v>25337</v>
      </c>
      <c r="ALW1459" s="12"/>
      <c r="ALX1459" s="12"/>
      <c r="ALY1459" s="12"/>
    </row>
    <row r="1460" spans="1:1013" ht="13.5">
      <c r="A1460" s="180">
        <v>67827</v>
      </c>
      <c r="B1460" s="180" t="s">
        <v>979</v>
      </c>
      <c r="C1460" s="180" t="s">
        <v>945</v>
      </c>
      <c r="D1460" s="254">
        <v>68.28</v>
      </c>
      <c r="E1460" s="254" t="s">
        <v>28277</v>
      </c>
      <c r="ALW1460" s="12"/>
      <c r="ALX1460" s="12"/>
      <c r="ALY1460" s="12"/>
    </row>
    <row r="1461" spans="1:1013" ht="13.5">
      <c r="A1461" s="180">
        <v>67826</v>
      </c>
      <c r="B1461" s="180" t="s">
        <v>866</v>
      </c>
      <c r="C1461" s="180" t="s">
        <v>832</v>
      </c>
      <c r="D1461" s="254">
        <v>195.17</v>
      </c>
      <c r="E1461" s="254" t="s">
        <v>28278</v>
      </c>
      <c r="ALW1461" s="12"/>
      <c r="ALX1461" s="12"/>
      <c r="ALY1461" s="12"/>
    </row>
    <row r="1462" spans="1:1013" ht="13.5">
      <c r="A1462" s="180">
        <v>5961</v>
      </c>
      <c r="B1462" s="180" t="s">
        <v>974</v>
      </c>
      <c r="C1462" s="180" t="s">
        <v>945</v>
      </c>
      <c r="D1462" s="254">
        <v>67.05</v>
      </c>
      <c r="E1462" s="254" t="s">
        <v>28279</v>
      </c>
      <c r="ALW1462" s="12"/>
      <c r="ALX1462" s="12"/>
      <c r="ALY1462" s="12"/>
    </row>
    <row r="1463" spans="1:1013" ht="13.5">
      <c r="A1463" s="180">
        <v>5811</v>
      </c>
      <c r="B1463" s="180" t="s">
        <v>838</v>
      </c>
      <c r="C1463" s="180" t="s">
        <v>832</v>
      </c>
      <c r="D1463" s="254">
        <v>213.02</v>
      </c>
      <c r="E1463" s="254" t="s">
        <v>28280</v>
      </c>
      <c r="ALW1463" s="12"/>
      <c r="ALX1463" s="12"/>
      <c r="ALY1463" s="12"/>
    </row>
    <row r="1464" spans="1:1013" ht="13.5">
      <c r="A1464" s="180">
        <v>92243</v>
      </c>
      <c r="B1464" s="180" t="s">
        <v>1023</v>
      </c>
      <c r="C1464" s="180" t="s">
        <v>945</v>
      </c>
      <c r="D1464" s="254">
        <v>82.54</v>
      </c>
      <c r="E1464" s="254" t="s">
        <v>28281</v>
      </c>
      <c r="ALW1464" s="12"/>
      <c r="ALX1464" s="12"/>
      <c r="ALY1464" s="12"/>
    </row>
    <row r="1465" spans="1:1013" ht="13.5">
      <c r="A1465" s="180">
        <v>92242</v>
      </c>
      <c r="B1465" s="180" t="s">
        <v>912</v>
      </c>
      <c r="C1465" s="180" t="s">
        <v>832</v>
      </c>
      <c r="D1465" s="254">
        <v>421.05</v>
      </c>
      <c r="E1465" s="254" t="s">
        <v>25555</v>
      </c>
      <c r="ALW1465" s="12"/>
      <c r="ALX1465" s="12"/>
      <c r="ALY1465" s="12"/>
    </row>
    <row r="1466" spans="1:1013" ht="13.5">
      <c r="A1466" s="180">
        <v>91646</v>
      </c>
      <c r="B1466" s="180" t="s">
        <v>1018</v>
      </c>
      <c r="C1466" s="180" t="s">
        <v>945</v>
      </c>
      <c r="D1466" s="254">
        <v>99.8</v>
      </c>
      <c r="E1466" s="254" t="s">
        <v>28282</v>
      </c>
      <c r="ALW1466" s="12"/>
      <c r="ALX1466" s="12"/>
      <c r="ALY1466" s="12"/>
    </row>
    <row r="1467" spans="1:1013" ht="13.5">
      <c r="A1467" s="180">
        <v>91645</v>
      </c>
      <c r="B1467" s="180" t="s">
        <v>907</v>
      </c>
      <c r="C1467" s="180" t="s">
        <v>832</v>
      </c>
      <c r="D1467" s="254">
        <v>484.3</v>
      </c>
      <c r="E1467" s="254" t="s">
        <v>28283</v>
      </c>
      <c r="ALW1467" s="12"/>
      <c r="ALX1467" s="12"/>
      <c r="ALY1467" s="12"/>
    </row>
    <row r="1468" spans="1:1013" ht="13.5">
      <c r="A1468" s="180">
        <v>92107</v>
      </c>
      <c r="B1468" s="180" t="s">
        <v>24548</v>
      </c>
      <c r="C1468" s="180" t="s">
        <v>945</v>
      </c>
      <c r="D1468" s="254">
        <v>96.47</v>
      </c>
      <c r="E1468" s="254" t="s">
        <v>28284</v>
      </c>
      <c r="ALW1468" s="12"/>
      <c r="ALX1468" s="12"/>
      <c r="ALY1468" s="12"/>
    </row>
    <row r="1469" spans="1:1013" ht="13.5">
      <c r="A1469" s="180">
        <v>92106</v>
      </c>
      <c r="B1469" s="180" t="s">
        <v>24506</v>
      </c>
      <c r="C1469" s="180" t="s">
        <v>832</v>
      </c>
      <c r="D1469" s="254">
        <v>367.39</v>
      </c>
      <c r="E1469" s="254" t="s">
        <v>28285</v>
      </c>
      <c r="ALW1469" s="12"/>
      <c r="ALX1469" s="12"/>
      <c r="ALY1469" s="12"/>
    </row>
    <row r="1470" spans="1:1013" ht="13.5">
      <c r="A1470" s="180">
        <v>5903</v>
      </c>
      <c r="B1470" s="180" t="s">
        <v>965</v>
      </c>
      <c r="C1470" s="180" t="s">
        <v>945</v>
      </c>
      <c r="D1470" s="254">
        <v>76.849999999999994</v>
      </c>
      <c r="E1470" s="254" t="s">
        <v>28286</v>
      </c>
      <c r="ALW1470" s="12"/>
      <c r="ALX1470" s="12"/>
      <c r="ALY1470" s="12"/>
    </row>
    <row r="1471" spans="1:1013" ht="13.5">
      <c r="A1471" s="180">
        <v>5901</v>
      </c>
      <c r="B1471" s="180" t="s">
        <v>854</v>
      </c>
      <c r="C1471" s="180" t="s">
        <v>832</v>
      </c>
      <c r="D1471" s="254">
        <v>328.68</v>
      </c>
      <c r="E1471" s="254" t="s">
        <v>28287</v>
      </c>
      <c r="ALW1471" s="12"/>
      <c r="ALX1471" s="12"/>
      <c r="ALY1471" s="12"/>
    </row>
    <row r="1472" spans="1:1013" ht="13.5">
      <c r="A1472" s="180">
        <v>6260</v>
      </c>
      <c r="B1472" s="180" t="s">
        <v>975</v>
      </c>
      <c r="C1472" s="180" t="s">
        <v>945</v>
      </c>
      <c r="D1472" s="254">
        <v>63.92</v>
      </c>
      <c r="E1472" s="254" t="s">
        <v>28288</v>
      </c>
      <c r="ALW1472" s="12"/>
      <c r="ALX1472" s="12"/>
      <c r="ALY1472" s="12"/>
    </row>
    <row r="1473" spans="1:1013" ht="13.5">
      <c r="A1473" s="180">
        <v>6259</v>
      </c>
      <c r="B1473" s="180" t="s">
        <v>862</v>
      </c>
      <c r="C1473" s="180" t="s">
        <v>832</v>
      </c>
      <c r="D1473" s="254">
        <v>265.2</v>
      </c>
      <c r="E1473" s="254" t="s">
        <v>28108</v>
      </c>
      <c r="ALW1473" s="12"/>
      <c r="ALX1473" s="12"/>
      <c r="ALY1473" s="12"/>
    </row>
    <row r="1474" spans="1:1013" ht="13.5">
      <c r="A1474" s="180">
        <v>104705</v>
      </c>
      <c r="B1474" s="180" t="s">
        <v>34452</v>
      </c>
      <c r="C1474" s="180" t="s">
        <v>945</v>
      </c>
      <c r="D1474" s="254">
        <v>0</v>
      </c>
      <c r="E1474" s="254" t="s">
        <v>25564</v>
      </c>
      <c r="ALW1474" s="12"/>
      <c r="ALX1474" s="12"/>
      <c r="ALY1474" s="12"/>
    </row>
    <row r="1475" spans="1:1013" ht="13.5">
      <c r="A1475" s="180">
        <v>104704</v>
      </c>
      <c r="B1475" s="180" t="s">
        <v>34453</v>
      </c>
      <c r="C1475" s="180" t="s">
        <v>832</v>
      </c>
      <c r="D1475" s="254">
        <v>0</v>
      </c>
      <c r="E1475" s="254" t="s">
        <v>28289</v>
      </c>
      <c r="ALW1475" s="12"/>
      <c r="ALX1475" s="12"/>
      <c r="ALY1475" s="12"/>
    </row>
    <row r="1476" spans="1:1013" ht="13.5">
      <c r="A1476" s="180">
        <v>91395</v>
      </c>
      <c r="B1476" s="180" t="s">
        <v>1015</v>
      </c>
      <c r="C1476" s="180" t="s">
        <v>945</v>
      </c>
      <c r="D1476" s="254">
        <v>61.85</v>
      </c>
      <c r="E1476" s="254" t="s">
        <v>28290</v>
      </c>
      <c r="ALW1476" s="12"/>
      <c r="ALX1476" s="12"/>
      <c r="ALY1476" s="12"/>
    </row>
    <row r="1477" spans="1:1013" ht="13.5">
      <c r="A1477" s="180">
        <v>73467</v>
      </c>
      <c r="B1477" s="180" t="s">
        <v>869</v>
      </c>
      <c r="C1477" s="180" t="s">
        <v>832</v>
      </c>
      <c r="D1477" s="254">
        <v>258.02</v>
      </c>
      <c r="E1477" s="254" t="s">
        <v>28291</v>
      </c>
      <c r="ALW1477" s="12"/>
      <c r="ALX1477" s="12"/>
      <c r="ALY1477" s="12"/>
    </row>
    <row r="1478" spans="1:1013" ht="13.5">
      <c r="A1478" s="180">
        <v>5826</v>
      </c>
      <c r="B1478" s="180" t="s">
        <v>950</v>
      </c>
      <c r="C1478" s="180" t="s">
        <v>945</v>
      </c>
      <c r="D1478" s="254">
        <v>64.8</v>
      </c>
      <c r="E1478" s="254" t="s">
        <v>28292</v>
      </c>
      <c r="ALW1478" s="12"/>
      <c r="ALX1478" s="12"/>
      <c r="ALY1478" s="12"/>
    </row>
    <row r="1479" spans="1:1013" ht="13.5">
      <c r="A1479" s="180">
        <v>5824</v>
      </c>
      <c r="B1479" s="180" t="s">
        <v>840</v>
      </c>
      <c r="C1479" s="180" t="s">
        <v>832</v>
      </c>
      <c r="D1479" s="254">
        <v>224.82</v>
      </c>
      <c r="E1479" s="254" t="s">
        <v>28293</v>
      </c>
      <c r="ALW1479" s="12"/>
      <c r="ALX1479" s="12"/>
      <c r="ALY1479" s="12"/>
    </row>
    <row r="1480" spans="1:1013" ht="13.5">
      <c r="A1480" s="180">
        <v>5892</v>
      </c>
      <c r="B1480" s="180" t="s">
        <v>963</v>
      </c>
      <c r="C1480" s="180" t="s">
        <v>945</v>
      </c>
      <c r="D1480" s="254">
        <v>59.47</v>
      </c>
      <c r="E1480" s="254" t="s">
        <v>27856</v>
      </c>
      <c r="ALW1480" s="12"/>
      <c r="ALX1480" s="12"/>
      <c r="ALY1480" s="12"/>
    </row>
    <row r="1481" spans="1:1013" ht="13.5">
      <c r="A1481" s="180">
        <v>5890</v>
      </c>
      <c r="B1481" s="180" t="s">
        <v>852</v>
      </c>
      <c r="C1481" s="180" t="s">
        <v>832</v>
      </c>
      <c r="D1481" s="254">
        <v>211.3</v>
      </c>
      <c r="E1481" s="254" t="s">
        <v>28294</v>
      </c>
      <c r="ALW1481" s="12"/>
      <c r="ALX1481" s="12"/>
      <c r="ALY1481" s="12"/>
    </row>
    <row r="1482" spans="1:1013" ht="13.5">
      <c r="A1482" s="180">
        <v>5896</v>
      </c>
      <c r="B1482" s="180" t="s">
        <v>964</v>
      </c>
      <c r="C1482" s="180" t="s">
        <v>945</v>
      </c>
      <c r="D1482" s="254">
        <v>62.25</v>
      </c>
      <c r="E1482" s="254" t="s">
        <v>28295</v>
      </c>
      <c r="ALW1482" s="12"/>
      <c r="ALX1482" s="12"/>
      <c r="ALY1482" s="12"/>
    </row>
    <row r="1483" spans="1:1013" ht="13.5">
      <c r="A1483" s="180">
        <v>5894</v>
      </c>
      <c r="B1483" s="180" t="s">
        <v>853</v>
      </c>
      <c r="C1483" s="180" t="s">
        <v>832</v>
      </c>
      <c r="D1483" s="254">
        <v>219.92</v>
      </c>
      <c r="E1483" s="254" t="s">
        <v>28296</v>
      </c>
      <c r="ALW1483" s="12"/>
      <c r="ALX1483" s="12"/>
      <c r="ALY1483" s="12"/>
    </row>
    <row r="1484" spans="1:1013" ht="13.5">
      <c r="A1484" s="180">
        <v>91032</v>
      </c>
      <c r="B1484" s="180" t="s">
        <v>1011</v>
      </c>
      <c r="C1484" s="180" t="s">
        <v>945</v>
      </c>
      <c r="D1484" s="254">
        <v>70.739999999999995</v>
      </c>
      <c r="E1484" s="254" t="s">
        <v>28297</v>
      </c>
      <c r="ALW1484" s="12"/>
      <c r="ALX1484" s="12"/>
      <c r="ALY1484" s="12"/>
    </row>
    <row r="1485" spans="1:1013" ht="13.5">
      <c r="A1485" s="180">
        <v>91031</v>
      </c>
      <c r="B1485" s="180" t="s">
        <v>901</v>
      </c>
      <c r="C1485" s="180" t="s">
        <v>832</v>
      </c>
      <c r="D1485" s="254">
        <v>269.12</v>
      </c>
      <c r="E1485" s="254" t="s">
        <v>28298</v>
      </c>
      <c r="ALW1485" s="12"/>
      <c r="ALX1485" s="12"/>
      <c r="ALY1485" s="12"/>
    </row>
    <row r="1486" spans="1:1013" ht="13.5">
      <c r="A1486" s="180">
        <v>102817</v>
      </c>
      <c r="B1486" s="180" t="s">
        <v>34454</v>
      </c>
      <c r="C1486" s="180" t="s">
        <v>945</v>
      </c>
      <c r="D1486" s="254">
        <v>0</v>
      </c>
      <c r="E1486" s="254" t="s">
        <v>28299</v>
      </c>
      <c r="ALW1486" s="12"/>
      <c r="ALX1486" s="12"/>
      <c r="ALY1486" s="12"/>
    </row>
    <row r="1487" spans="1:1013" ht="13.5">
      <c r="A1487" s="180">
        <v>102816</v>
      </c>
      <c r="B1487" s="180" t="s">
        <v>34455</v>
      </c>
      <c r="C1487" s="180" t="s">
        <v>832</v>
      </c>
      <c r="D1487" s="254">
        <v>0</v>
      </c>
      <c r="E1487" s="254" t="s">
        <v>28300</v>
      </c>
      <c r="ALW1487" s="12"/>
      <c r="ALX1487" s="12"/>
      <c r="ALY1487" s="12"/>
    </row>
    <row r="1488" spans="1:1013" ht="13.5">
      <c r="A1488" s="180">
        <v>91534</v>
      </c>
      <c r="B1488" s="180" t="s">
        <v>1016</v>
      </c>
      <c r="C1488" s="180" t="s">
        <v>945</v>
      </c>
      <c r="D1488" s="254">
        <v>41.24</v>
      </c>
      <c r="E1488" s="254" t="s">
        <v>28301</v>
      </c>
      <c r="ALW1488" s="12"/>
      <c r="ALX1488" s="12"/>
      <c r="ALY1488" s="12"/>
    </row>
    <row r="1489" spans="1:1013" ht="13.5">
      <c r="A1489" s="180">
        <v>91533</v>
      </c>
      <c r="B1489" s="180" t="s">
        <v>905</v>
      </c>
      <c r="C1489" s="180" t="s">
        <v>832</v>
      </c>
      <c r="D1489" s="254">
        <v>48.74</v>
      </c>
      <c r="E1489" s="254" t="s">
        <v>28302</v>
      </c>
      <c r="ALW1489" s="12"/>
      <c r="ALX1489" s="12"/>
      <c r="ALY1489" s="12"/>
    </row>
    <row r="1490" spans="1:1013" ht="13.5">
      <c r="A1490" s="180">
        <v>95265</v>
      </c>
      <c r="B1490" s="180" t="s">
        <v>1039</v>
      </c>
      <c r="C1490" s="180" t="s">
        <v>945</v>
      </c>
      <c r="D1490" s="254">
        <v>0.86</v>
      </c>
      <c r="E1490" s="254" t="s">
        <v>28303</v>
      </c>
      <c r="ALW1490" s="12"/>
      <c r="ALX1490" s="12"/>
      <c r="ALY1490" s="12"/>
    </row>
    <row r="1491" spans="1:1013" ht="13.5">
      <c r="A1491" s="180">
        <v>95264</v>
      </c>
      <c r="B1491" s="180" t="s">
        <v>928</v>
      </c>
      <c r="C1491" s="180" t="s">
        <v>832</v>
      </c>
      <c r="D1491" s="254">
        <v>6.6</v>
      </c>
      <c r="E1491" s="254" t="s">
        <v>28305</v>
      </c>
      <c r="ALW1491" s="12"/>
      <c r="ALX1491" s="12"/>
      <c r="ALY1491" s="12"/>
    </row>
    <row r="1492" spans="1:1013" ht="13.5">
      <c r="A1492" s="180">
        <v>90973</v>
      </c>
      <c r="B1492" s="180" t="s">
        <v>1008</v>
      </c>
      <c r="C1492" s="180" t="s">
        <v>945</v>
      </c>
      <c r="D1492" s="254">
        <v>8.44</v>
      </c>
      <c r="E1492" s="254" t="s">
        <v>28307</v>
      </c>
      <c r="ALW1492" s="12"/>
      <c r="ALX1492" s="12"/>
      <c r="ALY1492" s="12"/>
    </row>
    <row r="1493" spans="1:1013" ht="13.5">
      <c r="A1493" s="180">
        <v>90972</v>
      </c>
      <c r="B1493" s="180" t="s">
        <v>898</v>
      </c>
      <c r="C1493" s="180" t="s">
        <v>832</v>
      </c>
      <c r="D1493" s="254">
        <v>79.48</v>
      </c>
      <c r="E1493" s="254" t="s">
        <v>28308</v>
      </c>
      <c r="ALW1493" s="12"/>
      <c r="ALX1493" s="12"/>
      <c r="ALY1493" s="12"/>
    </row>
    <row r="1494" spans="1:1013" ht="13.5">
      <c r="A1494" s="180">
        <v>91001</v>
      </c>
      <c r="B1494" s="180" t="s">
        <v>1010</v>
      </c>
      <c r="C1494" s="180" t="s">
        <v>945</v>
      </c>
      <c r="D1494" s="254">
        <v>10.02</v>
      </c>
      <c r="E1494" s="254" t="s">
        <v>28310</v>
      </c>
      <c r="ALW1494" s="12"/>
      <c r="ALX1494" s="12"/>
      <c r="ALY1494" s="12"/>
    </row>
    <row r="1495" spans="1:1013" ht="13.5">
      <c r="A1495" s="180">
        <v>90999</v>
      </c>
      <c r="B1495" s="180" t="s">
        <v>900</v>
      </c>
      <c r="C1495" s="180" t="s">
        <v>832</v>
      </c>
      <c r="D1495" s="254">
        <v>105.08</v>
      </c>
      <c r="E1495" s="254" t="s">
        <v>25521</v>
      </c>
      <c r="ALW1495" s="12"/>
      <c r="ALX1495" s="12"/>
      <c r="ALY1495" s="12"/>
    </row>
    <row r="1496" spans="1:1013" ht="13.5">
      <c r="A1496" s="180">
        <v>5954</v>
      </c>
      <c r="B1496" s="180" t="s">
        <v>973</v>
      </c>
      <c r="C1496" s="180" t="s">
        <v>945</v>
      </c>
      <c r="D1496" s="254">
        <v>6.3</v>
      </c>
      <c r="E1496" s="254" t="s">
        <v>28313</v>
      </c>
      <c r="ALW1496" s="12"/>
      <c r="ALX1496" s="12"/>
      <c r="ALY1496" s="12"/>
    </row>
    <row r="1497" spans="1:1013" ht="13.5">
      <c r="A1497" s="180">
        <v>5953</v>
      </c>
      <c r="B1497" s="180" t="s">
        <v>861</v>
      </c>
      <c r="C1497" s="180" t="s">
        <v>832</v>
      </c>
      <c r="D1497" s="254">
        <v>61.29</v>
      </c>
      <c r="E1497" s="254" t="s">
        <v>28315</v>
      </c>
      <c r="ALW1497" s="12"/>
      <c r="ALX1497" s="12"/>
      <c r="ALY1497" s="12"/>
    </row>
    <row r="1498" spans="1:1013" ht="13.5">
      <c r="A1498" s="180">
        <v>90982</v>
      </c>
      <c r="B1498" s="180" t="s">
        <v>1009</v>
      </c>
      <c r="C1498" s="180" t="s">
        <v>945</v>
      </c>
      <c r="D1498" s="254">
        <v>21.46</v>
      </c>
      <c r="E1498" s="254" t="s">
        <v>28317</v>
      </c>
      <c r="ALW1498" s="12"/>
      <c r="ALX1498" s="12"/>
      <c r="ALY1498" s="12"/>
    </row>
    <row r="1499" spans="1:1013" ht="13.5">
      <c r="A1499" s="180">
        <v>90979</v>
      </c>
      <c r="B1499" s="180" t="s">
        <v>899</v>
      </c>
      <c r="C1499" s="180" t="s">
        <v>832</v>
      </c>
      <c r="D1499" s="254">
        <v>205.3</v>
      </c>
      <c r="E1499" s="254" t="s">
        <v>25466</v>
      </c>
      <c r="ALW1499" s="12"/>
      <c r="ALX1499" s="12"/>
      <c r="ALY1499" s="12"/>
    </row>
    <row r="1500" spans="1:1013" ht="13.5">
      <c r="A1500" s="180">
        <v>90965</v>
      </c>
      <c r="B1500" s="180" t="s">
        <v>1007</v>
      </c>
      <c r="C1500" s="180" t="s">
        <v>945</v>
      </c>
      <c r="D1500" s="254">
        <v>8.42</v>
      </c>
      <c r="E1500" s="254" t="s">
        <v>28318</v>
      </c>
      <c r="ALW1500" s="12"/>
      <c r="ALX1500" s="12"/>
      <c r="ALY1500" s="12"/>
    </row>
    <row r="1501" spans="1:1013" ht="13.5">
      <c r="A1501" s="180">
        <v>90964</v>
      </c>
      <c r="B1501" s="180" t="s">
        <v>897</v>
      </c>
      <c r="C1501" s="180" t="s">
        <v>832</v>
      </c>
      <c r="D1501" s="254">
        <v>32.200000000000003</v>
      </c>
      <c r="E1501" s="254" t="s">
        <v>28319</v>
      </c>
      <c r="ALW1501" s="12"/>
      <c r="ALX1501" s="12"/>
      <c r="ALY1501" s="12"/>
    </row>
    <row r="1502" spans="1:1013" ht="13.5">
      <c r="A1502" s="180">
        <v>102970</v>
      </c>
      <c r="B1502" s="180" t="s">
        <v>34456</v>
      </c>
      <c r="C1502" s="180" t="s">
        <v>945</v>
      </c>
      <c r="D1502" s="460">
        <v>0</v>
      </c>
      <c r="E1502" s="254" t="s">
        <v>24941</v>
      </c>
      <c r="ALW1502" s="12"/>
      <c r="ALX1502" s="12"/>
      <c r="ALY1502" s="12"/>
    </row>
    <row r="1503" spans="1:1013" ht="13.5">
      <c r="A1503" s="180">
        <v>102971</v>
      </c>
      <c r="B1503" s="180" t="s">
        <v>34457</v>
      </c>
      <c r="C1503" s="180" t="s">
        <v>832</v>
      </c>
      <c r="D1503" s="460">
        <v>0</v>
      </c>
      <c r="E1503" s="254" t="s">
        <v>28320</v>
      </c>
      <c r="ALW1503" s="12"/>
      <c r="ALX1503" s="12"/>
      <c r="ALY1503" s="12"/>
    </row>
    <row r="1504" spans="1:1013" ht="13.5">
      <c r="A1504" s="180">
        <v>102822</v>
      </c>
      <c r="B1504" s="180" t="s">
        <v>34458</v>
      </c>
      <c r="C1504" s="180" t="s">
        <v>945</v>
      </c>
      <c r="D1504" s="460">
        <v>0</v>
      </c>
      <c r="E1504" s="254" t="s">
        <v>28321</v>
      </c>
      <c r="ALW1504" s="12"/>
      <c r="ALX1504" s="12"/>
      <c r="ALY1504" s="12"/>
    </row>
    <row r="1505" spans="1:1013" ht="13.5">
      <c r="A1505" s="180">
        <v>102821</v>
      </c>
      <c r="B1505" s="180" t="s">
        <v>34459</v>
      </c>
      <c r="C1505" s="180" t="s">
        <v>832</v>
      </c>
      <c r="D1505" s="460">
        <v>0</v>
      </c>
      <c r="E1505" s="254" t="s">
        <v>24803</v>
      </c>
      <c r="ALW1505" s="12"/>
      <c r="ALX1505" s="12"/>
      <c r="ALY1505" s="12"/>
    </row>
    <row r="1506" spans="1:1013" ht="13.5">
      <c r="A1506" s="180">
        <v>102828</v>
      </c>
      <c r="B1506" s="180" t="s">
        <v>34460</v>
      </c>
      <c r="C1506" s="180" t="s">
        <v>945</v>
      </c>
      <c r="D1506" s="254">
        <v>0</v>
      </c>
      <c r="E1506" s="254" t="s">
        <v>24804</v>
      </c>
      <c r="ALW1506" s="12"/>
      <c r="ALX1506" s="12"/>
      <c r="ALY1506" s="12"/>
    </row>
    <row r="1507" spans="1:1013" ht="13.5">
      <c r="A1507" s="180">
        <v>102827</v>
      </c>
      <c r="B1507" s="180" t="s">
        <v>34461</v>
      </c>
      <c r="C1507" s="180" t="s">
        <v>832</v>
      </c>
      <c r="D1507" s="254">
        <v>0</v>
      </c>
      <c r="E1507" s="254" t="s">
        <v>24805</v>
      </c>
      <c r="ALW1507" s="12"/>
      <c r="ALX1507" s="12"/>
      <c r="ALY1507" s="12"/>
    </row>
    <row r="1508" spans="1:1013" ht="13.5">
      <c r="A1508" s="180">
        <v>103939</v>
      </c>
      <c r="B1508" s="180" t="s">
        <v>34462</v>
      </c>
      <c r="C1508" s="180" t="s">
        <v>945</v>
      </c>
      <c r="D1508" s="254">
        <v>0</v>
      </c>
      <c r="E1508" s="254" t="s">
        <v>28322</v>
      </c>
      <c r="ALW1508" s="12"/>
      <c r="ALX1508" s="12"/>
      <c r="ALY1508" s="12"/>
    </row>
    <row r="1509" spans="1:1013" ht="13.5">
      <c r="A1509" s="180">
        <v>103938</v>
      </c>
      <c r="B1509" s="180" t="s">
        <v>34463</v>
      </c>
      <c r="C1509" s="180" t="s">
        <v>832</v>
      </c>
      <c r="D1509" s="254">
        <v>0</v>
      </c>
      <c r="E1509" s="254" t="s">
        <v>28323</v>
      </c>
      <c r="ALW1509" s="12"/>
      <c r="ALX1509" s="12"/>
      <c r="ALY1509" s="12"/>
    </row>
    <row r="1510" spans="1:1013" ht="13.5">
      <c r="A1510" s="180">
        <v>103945</v>
      </c>
      <c r="B1510" s="180" t="s">
        <v>34464</v>
      </c>
      <c r="C1510" s="180" t="s">
        <v>945</v>
      </c>
      <c r="D1510" s="254">
        <v>0</v>
      </c>
      <c r="E1510" s="254" t="s">
        <v>28324</v>
      </c>
      <c r="ALW1510" s="12"/>
      <c r="ALX1510" s="12"/>
      <c r="ALY1510" s="12"/>
    </row>
    <row r="1511" spans="1:1013" ht="13.5">
      <c r="A1511" s="180">
        <v>103944</v>
      </c>
      <c r="B1511" s="180" t="s">
        <v>34465</v>
      </c>
      <c r="C1511" s="180" t="s">
        <v>832</v>
      </c>
      <c r="D1511" s="254">
        <v>0</v>
      </c>
      <c r="E1511" s="254" t="s">
        <v>28325</v>
      </c>
      <c r="ALW1511" s="12"/>
      <c r="ALX1511" s="12"/>
      <c r="ALY1511" s="12"/>
    </row>
    <row r="1512" spans="1:1013" ht="13.5">
      <c r="A1512" s="180">
        <v>91285</v>
      </c>
      <c r="B1512" s="180" t="s">
        <v>1013</v>
      </c>
      <c r="C1512" s="180" t="s">
        <v>945</v>
      </c>
      <c r="D1512" s="254">
        <v>0.96</v>
      </c>
      <c r="E1512" s="254" t="s">
        <v>28326</v>
      </c>
      <c r="ALW1512" s="12"/>
      <c r="ALX1512" s="12"/>
      <c r="ALY1512" s="12"/>
    </row>
    <row r="1513" spans="1:1013" ht="13.5">
      <c r="A1513" s="180">
        <v>91283</v>
      </c>
      <c r="B1513" s="180" t="s">
        <v>903</v>
      </c>
      <c r="C1513" s="180" t="s">
        <v>832</v>
      </c>
      <c r="D1513" s="254">
        <v>11.04</v>
      </c>
      <c r="E1513" s="254" t="s">
        <v>28327</v>
      </c>
      <c r="ALW1513" s="12"/>
      <c r="ALX1513" s="12"/>
      <c r="ALY1513" s="12"/>
    </row>
    <row r="1514" spans="1:1013" ht="13.5">
      <c r="A1514" s="180">
        <v>95283</v>
      </c>
      <c r="B1514" s="180" t="s">
        <v>24563</v>
      </c>
      <c r="C1514" s="180" t="s">
        <v>945</v>
      </c>
      <c r="D1514" s="254">
        <v>0.8</v>
      </c>
      <c r="E1514" s="254" t="s">
        <v>28328</v>
      </c>
      <c r="ALW1514" s="12"/>
      <c r="ALX1514" s="12"/>
      <c r="ALY1514" s="12"/>
    </row>
    <row r="1515" spans="1:1013" ht="13.5">
      <c r="A1515" s="180">
        <v>95282</v>
      </c>
      <c r="B1515" s="180" t="s">
        <v>24519</v>
      </c>
      <c r="C1515" s="180" t="s">
        <v>832</v>
      </c>
      <c r="D1515" s="254">
        <v>10.47</v>
      </c>
      <c r="E1515" s="254" t="s">
        <v>28329</v>
      </c>
      <c r="ALW1515" s="12"/>
      <c r="ALX1515" s="12"/>
      <c r="ALY1515" s="12"/>
    </row>
    <row r="1516" spans="1:1013" ht="13.5">
      <c r="A1516" s="180">
        <v>95128</v>
      </c>
      <c r="B1516" s="180" t="s">
        <v>1036</v>
      </c>
      <c r="C1516" s="180" t="s">
        <v>945</v>
      </c>
      <c r="D1516" s="254">
        <v>63.56</v>
      </c>
      <c r="E1516" s="254" t="s">
        <v>25606</v>
      </c>
      <c r="ALW1516" s="12"/>
      <c r="ALX1516" s="12"/>
      <c r="ALY1516" s="12"/>
    </row>
    <row r="1517" spans="1:1013" ht="13.5">
      <c r="A1517" s="180">
        <v>95127</v>
      </c>
      <c r="B1517" s="180" t="s">
        <v>924</v>
      </c>
      <c r="C1517" s="180" t="s">
        <v>832</v>
      </c>
      <c r="D1517" s="254">
        <v>235.45</v>
      </c>
      <c r="E1517" s="254" t="s">
        <v>24806</v>
      </c>
      <c r="ALW1517" s="12"/>
      <c r="ALX1517" s="12"/>
      <c r="ALY1517" s="12"/>
    </row>
    <row r="1518" spans="1:1013" ht="13.5">
      <c r="A1518" s="180">
        <v>92044</v>
      </c>
      <c r="B1518" s="180" t="s">
        <v>1020</v>
      </c>
      <c r="C1518" s="180" t="s">
        <v>945</v>
      </c>
      <c r="D1518" s="254">
        <v>7.8</v>
      </c>
      <c r="E1518" s="254" t="s">
        <v>28330</v>
      </c>
      <c r="ALW1518" s="12"/>
      <c r="ALX1518" s="12"/>
      <c r="ALY1518" s="12"/>
    </row>
    <row r="1519" spans="1:1013" ht="13.5">
      <c r="A1519" s="180">
        <v>92043</v>
      </c>
      <c r="B1519" s="180" t="s">
        <v>909</v>
      </c>
      <c r="C1519" s="180" t="s">
        <v>832</v>
      </c>
      <c r="D1519" s="254">
        <v>13.19</v>
      </c>
      <c r="E1519" s="254" t="s">
        <v>28331</v>
      </c>
      <c r="ALW1519" s="12"/>
      <c r="ALX1519" s="12"/>
      <c r="ALY1519" s="12"/>
    </row>
    <row r="1520" spans="1:1013" ht="13.5">
      <c r="A1520" s="180">
        <v>102834</v>
      </c>
      <c r="B1520" s="180" t="s">
        <v>34466</v>
      </c>
      <c r="C1520" s="180" t="s">
        <v>945</v>
      </c>
      <c r="D1520" s="254">
        <v>0</v>
      </c>
      <c r="E1520" s="254" t="s">
        <v>28332</v>
      </c>
      <c r="ALW1520" s="12"/>
      <c r="ALX1520" s="12"/>
      <c r="ALY1520" s="12"/>
    </row>
    <row r="1521" spans="1:1013" ht="13.5">
      <c r="A1521" s="180">
        <v>102833</v>
      </c>
      <c r="B1521" s="180" t="s">
        <v>34467</v>
      </c>
      <c r="C1521" s="180" t="s">
        <v>832</v>
      </c>
      <c r="D1521" s="254">
        <v>0</v>
      </c>
      <c r="E1521" s="254" t="s">
        <v>28333</v>
      </c>
      <c r="ALW1521" s="12"/>
      <c r="ALX1521" s="12"/>
      <c r="ALY1521" s="12"/>
    </row>
    <row r="1522" spans="1:1013" ht="13.5">
      <c r="A1522" s="180">
        <v>92119</v>
      </c>
      <c r="B1522" s="180" t="s">
        <v>24551</v>
      </c>
      <c r="C1522" s="180" t="s">
        <v>945</v>
      </c>
      <c r="D1522" s="254">
        <v>0.25</v>
      </c>
      <c r="E1522" s="254" t="s">
        <v>28334</v>
      </c>
      <c r="ALW1522" s="12"/>
      <c r="ALX1522" s="12"/>
      <c r="ALY1522" s="12"/>
    </row>
    <row r="1523" spans="1:1013" ht="13.5">
      <c r="A1523" s="180">
        <v>92118</v>
      </c>
      <c r="B1523" s="180" t="s">
        <v>24508</v>
      </c>
      <c r="C1523" s="180" t="s">
        <v>832</v>
      </c>
      <c r="D1523" s="254">
        <v>0.4</v>
      </c>
      <c r="E1523" s="254" t="s">
        <v>28335</v>
      </c>
      <c r="ALW1523" s="12"/>
      <c r="ALX1523" s="12"/>
      <c r="ALY1523" s="12"/>
    </row>
    <row r="1524" spans="1:1013" ht="13.5">
      <c r="A1524" s="180">
        <v>102917</v>
      </c>
      <c r="B1524" s="180" t="s">
        <v>34468</v>
      </c>
      <c r="C1524" s="180" t="s">
        <v>945</v>
      </c>
      <c r="D1524" s="254">
        <v>0</v>
      </c>
      <c r="E1524" s="254" t="s">
        <v>28336</v>
      </c>
      <c r="ALW1524" s="12"/>
      <c r="ALX1524" s="12"/>
      <c r="ALY1524" s="12"/>
    </row>
    <row r="1525" spans="1:1013" ht="13.5">
      <c r="A1525" s="180">
        <v>102916</v>
      </c>
      <c r="B1525" s="180" t="s">
        <v>34469</v>
      </c>
      <c r="C1525" s="180" t="s">
        <v>832</v>
      </c>
      <c r="D1525" s="254">
        <v>0</v>
      </c>
      <c r="E1525" s="254" t="s">
        <v>28337</v>
      </c>
      <c r="ALW1525" s="12"/>
      <c r="ALX1525" s="12"/>
      <c r="ALY1525" s="12"/>
    </row>
    <row r="1526" spans="1:1013" ht="13.5">
      <c r="A1526" s="180">
        <v>95721</v>
      </c>
      <c r="B1526" s="180" t="s">
        <v>1044</v>
      </c>
      <c r="C1526" s="180" t="s">
        <v>945</v>
      </c>
      <c r="D1526" s="254">
        <v>126.13</v>
      </c>
      <c r="E1526" s="254" t="s">
        <v>28338</v>
      </c>
      <c r="ALW1526" s="12"/>
      <c r="ALX1526" s="12"/>
      <c r="ALY1526" s="12"/>
    </row>
    <row r="1527" spans="1:1013" ht="13.5">
      <c r="A1527" s="180">
        <v>95720</v>
      </c>
      <c r="B1527" s="180" t="s">
        <v>933</v>
      </c>
      <c r="C1527" s="180" t="s">
        <v>832</v>
      </c>
      <c r="D1527" s="254">
        <v>305.42</v>
      </c>
      <c r="E1527" s="254" t="s">
        <v>28339</v>
      </c>
      <c r="ALW1527" s="12"/>
      <c r="ALX1527" s="12"/>
      <c r="ALY1527" s="12"/>
    </row>
    <row r="1528" spans="1:1013" ht="13.5">
      <c r="A1528" s="180">
        <v>104717</v>
      </c>
      <c r="B1528" s="180" t="s">
        <v>34470</v>
      </c>
      <c r="C1528" s="180" t="s">
        <v>945</v>
      </c>
      <c r="D1528" s="254">
        <v>120.89</v>
      </c>
      <c r="E1528" s="254" t="s">
        <v>28340</v>
      </c>
      <c r="ALW1528" s="12"/>
      <c r="ALX1528" s="12"/>
      <c r="ALY1528" s="12"/>
    </row>
    <row r="1529" spans="1:1013" ht="13.5">
      <c r="A1529" s="180">
        <v>104716</v>
      </c>
      <c r="B1529" s="180" t="s">
        <v>34471</v>
      </c>
      <c r="C1529" s="180" t="s">
        <v>832</v>
      </c>
      <c r="D1529" s="254">
        <v>295</v>
      </c>
      <c r="E1529" s="254" t="s">
        <v>28341</v>
      </c>
      <c r="ALW1529" s="12"/>
      <c r="ALX1529" s="12"/>
      <c r="ALY1529" s="12"/>
    </row>
    <row r="1530" spans="1:1013" ht="13.5">
      <c r="A1530" s="180">
        <v>102899</v>
      </c>
      <c r="B1530" s="180" t="s">
        <v>34472</v>
      </c>
      <c r="C1530" s="180" t="s">
        <v>945</v>
      </c>
      <c r="D1530" s="254">
        <v>0</v>
      </c>
      <c r="E1530" s="254" t="s">
        <v>28342</v>
      </c>
      <c r="ALW1530" s="12"/>
      <c r="ALX1530" s="12"/>
      <c r="ALY1530" s="12"/>
    </row>
    <row r="1531" spans="1:1013" ht="13.5">
      <c r="A1531" s="180">
        <v>102898</v>
      </c>
      <c r="B1531" s="180" t="s">
        <v>34473</v>
      </c>
      <c r="C1531" s="180" t="s">
        <v>832</v>
      </c>
      <c r="D1531" s="254">
        <v>0</v>
      </c>
      <c r="E1531" s="254" t="s">
        <v>28343</v>
      </c>
      <c r="ALW1531" s="12"/>
      <c r="ALX1531" s="12"/>
      <c r="ALY1531" s="12"/>
    </row>
    <row r="1532" spans="1:1013" ht="13.5">
      <c r="A1532" s="180">
        <v>5632</v>
      </c>
      <c r="B1532" s="180" t="s">
        <v>944</v>
      </c>
      <c r="C1532" s="180" t="s">
        <v>945</v>
      </c>
      <c r="D1532" s="254">
        <v>101.9</v>
      </c>
      <c r="E1532" s="254" t="s">
        <v>28344</v>
      </c>
      <c r="ALW1532" s="12"/>
      <c r="ALX1532" s="12"/>
      <c r="ALY1532" s="12"/>
    </row>
    <row r="1533" spans="1:1013" ht="13.5">
      <c r="A1533" s="180">
        <v>5631</v>
      </c>
      <c r="B1533" s="180" t="s">
        <v>831</v>
      </c>
      <c r="C1533" s="180" t="s">
        <v>832</v>
      </c>
      <c r="D1533" s="254">
        <v>230.86</v>
      </c>
      <c r="E1533" s="254" t="s">
        <v>28345</v>
      </c>
      <c r="ALW1533" s="12"/>
      <c r="ALX1533" s="12"/>
      <c r="ALY1533" s="12"/>
    </row>
    <row r="1534" spans="1:1013" ht="13.5">
      <c r="A1534" s="180">
        <v>88908</v>
      </c>
      <c r="B1534" s="180" t="s">
        <v>985</v>
      </c>
      <c r="C1534" s="180" t="s">
        <v>945</v>
      </c>
      <c r="D1534" s="254">
        <v>110.18</v>
      </c>
      <c r="E1534" s="254" t="s">
        <v>28346</v>
      </c>
      <c r="ALW1534" s="12"/>
      <c r="ALX1534" s="12"/>
      <c r="ALY1534" s="12"/>
    </row>
    <row r="1535" spans="1:1013" ht="13.5">
      <c r="A1535" s="180">
        <v>88907</v>
      </c>
      <c r="B1535" s="180" t="s">
        <v>875</v>
      </c>
      <c r="C1535" s="180" t="s">
        <v>832</v>
      </c>
      <c r="D1535" s="254">
        <v>273.7</v>
      </c>
      <c r="E1535" s="254" t="s">
        <v>28347</v>
      </c>
      <c r="ALW1535" s="12"/>
      <c r="ALX1535" s="12"/>
      <c r="ALY1535" s="12"/>
    </row>
    <row r="1536" spans="1:1013" ht="13.5">
      <c r="A1536" s="180">
        <v>5911</v>
      </c>
      <c r="B1536" s="180" t="s">
        <v>966</v>
      </c>
      <c r="C1536" s="180" t="s">
        <v>945</v>
      </c>
      <c r="D1536" s="254">
        <v>30.18</v>
      </c>
      <c r="E1536" s="254" t="s">
        <v>28348</v>
      </c>
      <c r="ALW1536" s="12"/>
      <c r="ALX1536" s="12"/>
      <c r="ALY1536" s="12"/>
    </row>
    <row r="1537" spans="1:1013" ht="13.5">
      <c r="A1537" s="180">
        <v>5909</v>
      </c>
      <c r="B1537" s="180" t="s">
        <v>855</v>
      </c>
      <c r="C1537" s="180" t="s">
        <v>832</v>
      </c>
      <c r="D1537" s="254">
        <v>37.82</v>
      </c>
      <c r="E1537" s="254" t="s">
        <v>25754</v>
      </c>
      <c r="ALW1537" s="12"/>
      <c r="ALX1537" s="12"/>
      <c r="ALY1537" s="12"/>
    </row>
    <row r="1538" spans="1:1013" ht="13.5">
      <c r="A1538" s="180">
        <v>91486</v>
      </c>
      <c r="B1538" s="180" t="s">
        <v>34474</v>
      </c>
      <c r="C1538" s="180" t="s">
        <v>945</v>
      </c>
      <c r="D1538" s="254">
        <v>71.17</v>
      </c>
      <c r="E1538" s="254" t="s">
        <v>28349</v>
      </c>
      <c r="ALW1538" s="12"/>
      <c r="ALX1538" s="12"/>
      <c r="ALY1538" s="12"/>
    </row>
    <row r="1539" spans="1:1013" ht="13.5">
      <c r="A1539" s="180">
        <v>83362</v>
      </c>
      <c r="B1539" s="180" t="s">
        <v>34475</v>
      </c>
      <c r="C1539" s="180" t="s">
        <v>832</v>
      </c>
      <c r="D1539" s="254">
        <v>274.93</v>
      </c>
      <c r="E1539" s="254" t="s">
        <v>28350</v>
      </c>
      <c r="ALW1539" s="12"/>
      <c r="ALX1539" s="12"/>
      <c r="ALY1539" s="12"/>
    </row>
    <row r="1540" spans="1:1013" ht="13.5">
      <c r="A1540" s="180">
        <v>102839</v>
      </c>
      <c r="B1540" s="180" t="s">
        <v>34476</v>
      </c>
      <c r="C1540" s="180" t="s">
        <v>945</v>
      </c>
      <c r="D1540" s="254">
        <v>0</v>
      </c>
      <c r="E1540" s="254" t="s">
        <v>28351</v>
      </c>
      <c r="ALW1540" s="12"/>
      <c r="ALX1540" s="12"/>
      <c r="ALY1540" s="12"/>
    </row>
    <row r="1541" spans="1:1013" ht="13.5">
      <c r="A1541" s="180">
        <v>102838</v>
      </c>
      <c r="B1541" s="180" t="s">
        <v>34477</v>
      </c>
      <c r="C1541" s="180" t="s">
        <v>832</v>
      </c>
      <c r="D1541" s="254">
        <v>0</v>
      </c>
      <c r="E1541" s="254" t="s">
        <v>28352</v>
      </c>
      <c r="ALW1541" s="12"/>
      <c r="ALX1541" s="12"/>
      <c r="ALY1541" s="12"/>
    </row>
    <row r="1542" spans="1:1013" ht="13.5">
      <c r="A1542" s="180">
        <v>89235</v>
      </c>
      <c r="B1542" s="180" t="s">
        <v>989</v>
      </c>
      <c r="C1542" s="180" t="s">
        <v>945</v>
      </c>
      <c r="D1542" s="254">
        <v>188.69</v>
      </c>
      <c r="E1542" s="254" t="s">
        <v>28353</v>
      </c>
      <c r="ALW1542" s="12"/>
      <c r="ALX1542" s="12"/>
      <c r="ALY1542" s="12"/>
    </row>
    <row r="1543" spans="1:1013" ht="13.5">
      <c r="A1543" s="180">
        <v>89234</v>
      </c>
      <c r="B1543" s="180" t="s">
        <v>878</v>
      </c>
      <c r="C1543" s="180" t="s">
        <v>832</v>
      </c>
      <c r="D1543" s="254">
        <v>569.85</v>
      </c>
      <c r="E1543" s="254" t="s">
        <v>28354</v>
      </c>
      <c r="ALW1543" s="12"/>
      <c r="ALX1543" s="12"/>
      <c r="ALY1543" s="12"/>
    </row>
    <row r="1544" spans="1:1013" ht="13.5">
      <c r="A1544" s="180">
        <v>89243</v>
      </c>
      <c r="B1544" s="180" t="s">
        <v>990</v>
      </c>
      <c r="C1544" s="180" t="s">
        <v>945</v>
      </c>
      <c r="D1544" s="254">
        <v>392.46</v>
      </c>
      <c r="E1544" s="254" t="s">
        <v>28355</v>
      </c>
      <c r="ALW1544" s="12"/>
      <c r="ALX1544" s="12"/>
      <c r="ALY1544" s="12"/>
    </row>
    <row r="1545" spans="1:1013" ht="13.5">
      <c r="A1545" s="180">
        <v>89242</v>
      </c>
      <c r="B1545" s="180" t="s">
        <v>879</v>
      </c>
      <c r="C1545" s="180" t="s">
        <v>832</v>
      </c>
      <c r="D1545" s="254">
        <v>1336.2</v>
      </c>
      <c r="E1545" s="254" t="s">
        <v>25132</v>
      </c>
      <c r="ALW1545" s="12"/>
      <c r="ALX1545" s="12"/>
      <c r="ALY1545" s="12"/>
    </row>
    <row r="1546" spans="1:1013" ht="13.5">
      <c r="A1546" s="180">
        <v>102935</v>
      </c>
      <c r="B1546" s="180" t="s">
        <v>34478</v>
      </c>
      <c r="C1546" s="180" t="s">
        <v>945</v>
      </c>
      <c r="D1546" s="254">
        <v>0</v>
      </c>
      <c r="E1546" s="254" t="s">
        <v>28356</v>
      </c>
      <c r="ALW1546" s="12"/>
      <c r="ALX1546" s="12"/>
      <c r="ALY1546" s="12"/>
    </row>
    <row r="1547" spans="1:1013" ht="13.5">
      <c r="A1547" s="180">
        <v>102934</v>
      </c>
      <c r="B1547" s="180" t="s">
        <v>34479</v>
      </c>
      <c r="C1547" s="180" t="s">
        <v>832</v>
      </c>
      <c r="D1547" s="254">
        <v>0</v>
      </c>
      <c r="E1547" s="254" t="s">
        <v>28357</v>
      </c>
      <c r="ALW1547" s="12"/>
      <c r="ALX1547" s="12"/>
      <c r="ALY1547" s="12"/>
    </row>
    <row r="1548" spans="1:1013" ht="13.5">
      <c r="A1548" s="180">
        <v>93416</v>
      </c>
      <c r="B1548" s="180" t="s">
        <v>1032</v>
      </c>
      <c r="C1548" s="180" t="s">
        <v>945</v>
      </c>
      <c r="D1548" s="254">
        <v>0.49</v>
      </c>
      <c r="E1548" s="254" t="s">
        <v>28358</v>
      </c>
      <c r="ALW1548" s="12"/>
      <c r="ALX1548" s="12"/>
      <c r="ALY1548" s="12"/>
    </row>
    <row r="1549" spans="1:1013" ht="13.5">
      <c r="A1549" s="180">
        <v>93415</v>
      </c>
      <c r="B1549" s="180" t="s">
        <v>920</v>
      </c>
      <c r="C1549" s="180" t="s">
        <v>832</v>
      </c>
      <c r="D1549" s="254">
        <v>12.22</v>
      </c>
      <c r="E1549" s="254" t="s">
        <v>28359</v>
      </c>
      <c r="ALW1549" s="12"/>
      <c r="ALX1549" s="12"/>
      <c r="ALY1549" s="12"/>
    </row>
    <row r="1550" spans="1:1013" ht="13.5">
      <c r="A1550" s="180">
        <v>5689</v>
      </c>
      <c r="B1550" s="180" t="s">
        <v>836</v>
      </c>
      <c r="C1550" s="180" t="s">
        <v>832</v>
      </c>
      <c r="D1550" s="254">
        <v>6.55</v>
      </c>
      <c r="E1550" s="254" t="s">
        <v>28355</v>
      </c>
      <c r="ALW1550" s="12"/>
      <c r="ALX1550" s="12"/>
      <c r="ALY1550" s="12"/>
    </row>
    <row r="1551" spans="1:1013" ht="13.5">
      <c r="A1551" s="180">
        <v>5690</v>
      </c>
      <c r="B1551" s="180" t="s">
        <v>32836</v>
      </c>
      <c r="C1551" s="180" t="s">
        <v>945</v>
      </c>
      <c r="D1551" s="254">
        <v>4.24</v>
      </c>
      <c r="E1551" s="254" t="s">
        <v>25727</v>
      </c>
      <c r="ALW1551" s="12"/>
      <c r="ALX1551" s="12"/>
      <c r="ALY1551" s="12"/>
    </row>
    <row r="1552" spans="1:1013" ht="13.5">
      <c r="A1552" s="180">
        <v>5923</v>
      </c>
      <c r="B1552" s="180" t="s">
        <v>967</v>
      </c>
      <c r="C1552" s="180" t="s">
        <v>945</v>
      </c>
      <c r="D1552" s="254">
        <v>3.32</v>
      </c>
      <c r="E1552" s="254" t="s">
        <v>28360</v>
      </c>
      <c r="ALW1552" s="12"/>
      <c r="ALX1552" s="12"/>
      <c r="ALY1552" s="12"/>
    </row>
    <row r="1553" spans="1:1013" ht="13.5">
      <c r="A1553" s="180">
        <v>5921</v>
      </c>
      <c r="B1553" s="180" t="s">
        <v>856</v>
      </c>
      <c r="C1553" s="180" t="s">
        <v>832</v>
      </c>
      <c r="D1553" s="254">
        <v>5.13</v>
      </c>
      <c r="E1553" s="254" t="s">
        <v>28361</v>
      </c>
      <c r="ALW1553" s="12"/>
      <c r="ALX1553" s="12"/>
      <c r="ALY1553" s="12"/>
    </row>
    <row r="1554" spans="1:1013" ht="13.5">
      <c r="A1554" s="180">
        <v>95212</v>
      </c>
      <c r="B1554" s="180" t="s">
        <v>24517</v>
      </c>
      <c r="C1554" s="180" t="s">
        <v>832</v>
      </c>
      <c r="D1554" s="254">
        <v>182.09</v>
      </c>
      <c r="E1554" s="254" t="s">
        <v>28362</v>
      </c>
      <c r="ALW1554" s="12"/>
      <c r="ALX1554" s="12"/>
      <c r="ALY1554" s="12"/>
    </row>
    <row r="1555" spans="1:1013" ht="13.5">
      <c r="A1555" s="180">
        <v>95213</v>
      </c>
      <c r="B1555" s="180" t="s">
        <v>24560</v>
      </c>
      <c r="C1555" s="180" t="s">
        <v>945</v>
      </c>
      <c r="D1555" s="254">
        <v>115.31</v>
      </c>
      <c r="E1555" s="254" t="s">
        <v>28363</v>
      </c>
      <c r="ALW1555" s="12"/>
      <c r="ALX1555" s="12"/>
      <c r="ALY1555" s="12"/>
    </row>
    <row r="1556" spans="1:1013" ht="13.5">
      <c r="A1556" s="180">
        <v>93272</v>
      </c>
      <c r="B1556" s="180" t="s">
        <v>24512</v>
      </c>
      <c r="C1556" s="180" t="s">
        <v>832</v>
      </c>
      <c r="D1556" s="254">
        <v>119.8</v>
      </c>
      <c r="E1556" s="254" t="s">
        <v>28364</v>
      </c>
      <c r="ALW1556" s="12"/>
      <c r="ALX1556" s="12"/>
      <c r="ALY1556" s="12"/>
    </row>
    <row r="1557" spans="1:1013" ht="13.5">
      <c r="A1557" s="180">
        <v>93274</v>
      </c>
      <c r="B1557" s="180" t="s">
        <v>24556</v>
      </c>
      <c r="C1557" s="180" t="s">
        <v>945</v>
      </c>
      <c r="D1557" s="254">
        <v>85.84</v>
      </c>
      <c r="E1557" s="254" t="s">
        <v>28365</v>
      </c>
      <c r="ALW1557" s="12"/>
      <c r="ALX1557" s="12"/>
      <c r="ALY1557" s="12"/>
    </row>
    <row r="1558" spans="1:1013" ht="13.5">
      <c r="A1558" s="180">
        <v>83766</v>
      </c>
      <c r="B1558" s="180" t="s">
        <v>981</v>
      </c>
      <c r="C1558" s="180" t="s">
        <v>945</v>
      </c>
      <c r="D1558" s="254">
        <v>49.74</v>
      </c>
      <c r="E1558" s="254" t="s">
        <v>28366</v>
      </c>
      <c r="ALW1558" s="12"/>
      <c r="ALX1558" s="12"/>
      <c r="ALY1558" s="12"/>
    </row>
    <row r="1559" spans="1:1013" ht="13.5">
      <c r="A1559" s="180">
        <v>83765</v>
      </c>
      <c r="B1559" s="180" t="s">
        <v>871</v>
      </c>
      <c r="C1559" s="180" t="s">
        <v>832</v>
      </c>
      <c r="D1559" s="254">
        <v>110.78</v>
      </c>
      <c r="E1559" s="254" t="s">
        <v>28367</v>
      </c>
      <c r="ALW1559" s="12"/>
      <c r="ALX1559" s="12"/>
      <c r="ALY1559" s="12"/>
    </row>
    <row r="1560" spans="1:1013" ht="13.5">
      <c r="A1560" s="180">
        <v>95873</v>
      </c>
      <c r="B1560" s="180" t="s">
        <v>1045</v>
      </c>
      <c r="C1560" s="180" t="s">
        <v>945</v>
      </c>
      <c r="D1560" s="254">
        <v>14.75</v>
      </c>
      <c r="E1560" s="254" t="s">
        <v>28368</v>
      </c>
      <c r="ALW1560" s="12"/>
      <c r="ALX1560" s="12"/>
      <c r="ALY1560" s="12"/>
    </row>
    <row r="1561" spans="1:1013" ht="13.5">
      <c r="A1561" s="180">
        <v>95872</v>
      </c>
      <c r="B1561" s="180" t="s">
        <v>934</v>
      </c>
      <c r="C1561" s="180" t="s">
        <v>832</v>
      </c>
      <c r="D1561" s="254">
        <v>306.99</v>
      </c>
      <c r="E1561" s="254" t="s">
        <v>28369</v>
      </c>
      <c r="ALW1561" s="12"/>
      <c r="ALX1561" s="12"/>
      <c r="ALY1561" s="12"/>
    </row>
    <row r="1562" spans="1:1013" ht="13.5">
      <c r="A1562" s="180">
        <v>104689</v>
      </c>
      <c r="B1562" s="180" t="s">
        <v>34480</v>
      </c>
      <c r="C1562" s="180" t="s">
        <v>945</v>
      </c>
      <c r="D1562" s="254">
        <v>0</v>
      </c>
      <c r="E1562" s="254" t="s">
        <v>28370</v>
      </c>
      <c r="ALW1562" s="12"/>
      <c r="ALX1562" s="12"/>
      <c r="ALY1562" s="12"/>
    </row>
    <row r="1563" spans="1:1013" ht="13.5">
      <c r="A1563" s="180">
        <v>104688</v>
      </c>
      <c r="B1563" s="180" t="s">
        <v>34481</v>
      </c>
      <c r="C1563" s="180" t="s">
        <v>832</v>
      </c>
      <c r="D1563" s="254">
        <v>0</v>
      </c>
      <c r="E1563" s="254" t="s">
        <v>28371</v>
      </c>
      <c r="ALW1563" s="12"/>
      <c r="ALX1563" s="12"/>
      <c r="ALY1563" s="12"/>
    </row>
    <row r="1564" spans="1:1013" ht="13.5">
      <c r="A1564" s="180">
        <v>73395</v>
      </c>
      <c r="B1564" s="180" t="s">
        <v>980</v>
      </c>
      <c r="C1564" s="180" t="s">
        <v>945</v>
      </c>
      <c r="D1564" s="254">
        <v>10.36</v>
      </c>
      <c r="E1564" s="254" t="s">
        <v>28372</v>
      </c>
      <c r="ALW1564" s="12"/>
      <c r="ALX1564" s="12"/>
      <c r="ALY1564" s="12"/>
    </row>
    <row r="1565" spans="1:1013" ht="13.5">
      <c r="A1565" s="180">
        <v>73417</v>
      </c>
      <c r="B1565" s="180" t="s">
        <v>867</v>
      </c>
      <c r="C1565" s="180" t="s">
        <v>832</v>
      </c>
      <c r="D1565" s="254">
        <v>198.77</v>
      </c>
      <c r="E1565" s="254" t="s">
        <v>28373</v>
      </c>
      <c r="ALW1565" s="12"/>
      <c r="ALX1565" s="12"/>
      <c r="ALY1565" s="12"/>
    </row>
    <row r="1566" spans="1:1013" ht="13.5">
      <c r="A1566" s="180">
        <v>93428</v>
      </c>
      <c r="B1566" s="180" t="s">
        <v>1034</v>
      </c>
      <c r="C1566" s="180" t="s">
        <v>945</v>
      </c>
      <c r="D1566" s="254">
        <v>9.2200000000000006</v>
      </c>
      <c r="E1566" s="254" t="s">
        <v>28374</v>
      </c>
      <c r="ALW1566" s="12"/>
      <c r="ALX1566" s="12"/>
      <c r="ALY1566" s="12"/>
    </row>
    <row r="1567" spans="1:1013" ht="13.5">
      <c r="A1567" s="180">
        <v>93427</v>
      </c>
      <c r="B1567" s="180" t="s">
        <v>922</v>
      </c>
      <c r="C1567" s="180" t="s">
        <v>832</v>
      </c>
      <c r="D1567" s="254">
        <v>181.14</v>
      </c>
      <c r="E1567" s="254" t="s">
        <v>28375</v>
      </c>
      <c r="ALW1567" s="12"/>
      <c r="ALX1567" s="12"/>
      <c r="ALY1567" s="12"/>
    </row>
    <row r="1568" spans="1:1013" ht="13.5">
      <c r="A1568" s="180">
        <v>93422</v>
      </c>
      <c r="B1568" s="180" t="s">
        <v>1033</v>
      </c>
      <c r="C1568" s="180" t="s">
        <v>945</v>
      </c>
      <c r="D1568" s="254">
        <v>6.52</v>
      </c>
      <c r="E1568" s="254" t="s">
        <v>28376</v>
      </c>
      <c r="ALW1568" s="12"/>
      <c r="ALX1568" s="12"/>
      <c r="ALY1568" s="12"/>
    </row>
    <row r="1569" spans="1:1013" ht="13.5">
      <c r="A1569" s="180">
        <v>93421</v>
      </c>
      <c r="B1569" s="180" t="s">
        <v>921</v>
      </c>
      <c r="C1569" s="180" t="s">
        <v>832</v>
      </c>
      <c r="D1569" s="254">
        <v>80.2</v>
      </c>
      <c r="E1569" s="254" t="s">
        <v>28377</v>
      </c>
      <c r="ALW1569" s="12"/>
      <c r="ALX1569" s="12"/>
      <c r="ALY1569" s="12"/>
    </row>
    <row r="1570" spans="1:1013" ht="13.5">
      <c r="A1570" s="180">
        <v>93282</v>
      </c>
      <c r="B1570" s="180" t="s">
        <v>1029</v>
      </c>
      <c r="C1570" s="180" t="s">
        <v>945</v>
      </c>
      <c r="D1570" s="254">
        <v>32.04</v>
      </c>
      <c r="E1570" s="254" t="s">
        <v>28378</v>
      </c>
      <c r="ALW1570" s="12"/>
      <c r="ALX1570" s="12"/>
      <c r="ALY1570" s="12"/>
    </row>
    <row r="1571" spans="1:1013" ht="13.5">
      <c r="A1571" s="180">
        <v>93281</v>
      </c>
      <c r="B1571" s="180" t="s">
        <v>917</v>
      </c>
      <c r="C1571" s="180" t="s">
        <v>832</v>
      </c>
      <c r="D1571" s="254">
        <v>32.94</v>
      </c>
      <c r="E1571" s="254" t="s">
        <v>28379</v>
      </c>
      <c r="ALW1571" s="12"/>
      <c r="ALX1571" s="12"/>
      <c r="ALY1571" s="12"/>
    </row>
    <row r="1572" spans="1:1013" ht="13.5">
      <c r="A1572" s="180">
        <v>104914</v>
      </c>
      <c r="B1572" s="180" t="s">
        <v>34482</v>
      </c>
      <c r="C1572" s="180" t="s">
        <v>945</v>
      </c>
      <c r="D1572" s="254">
        <v>0</v>
      </c>
      <c r="E1572" s="254" t="s">
        <v>28380</v>
      </c>
      <c r="ALW1572" s="12"/>
      <c r="ALX1572" s="12"/>
      <c r="ALY1572" s="12"/>
    </row>
    <row r="1573" spans="1:1013" ht="13.5">
      <c r="A1573" s="180">
        <v>104913</v>
      </c>
      <c r="B1573" s="180" t="s">
        <v>34483</v>
      </c>
      <c r="C1573" s="180" t="s">
        <v>832</v>
      </c>
      <c r="D1573" s="254">
        <v>0</v>
      </c>
      <c r="E1573" s="254" t="s">
        <v>28381</v>
      </c>
      <c r="ALW1573" s="12"/>
      <c r="ALX1573" s="12"/>
      <c r="ALY1573" s="12"/>
    </row>
    <row r="1574" spans="1:1013" ht="13.5">
      <c r="A1574" s="180">
        <v>102845</v>
      </c>
      <c r="B1574" s="180" t="s">
        <v>34484</v>
      </c>
      <c r="C1574" s="180" t="s">
        <v>945</v>
      </c>
      <c r="D1574" s="254">
        <v>0</v>
      </c>
      <c r="E1574" s="254" t="s">
        <v>28382</v>
      </c>
      <c r="ALW1574" s="12"/>
      <c r="ALX1574" s="12"/>
      <c r="ALY1574" s="12"/>
    </row>
    <row r="1575" spans="1:1013" ht="13.5">
      <c r="A1575" s="180">
        <v>102844</v>
      </c>
      <c r="B1575" s="180" t="s">
        <v>34485</v>
      </c>
      <c r="C1575" s="180" t="s">
        <v>832</v>
      </c>
      <c r="D1575" s="254">
        <v>0</v>
      </c>
      <c r="E1575" s="254" t="s">
        <v>28383</v>
      </c>
      <c r="ALW1575" s="12"/>
      <c r="ALX1575" s="12"/>
      <c r="ALY1575" s="12"/>
    </row>
    <row r="1576" spans="1:1013" ht="13.5">
      <c r="A1576" s="180">
        <v>89273</v>
      </c>
      <c r="B1576" s="180" t="s">
        <v>993</v>
      </c>
      <c r="C1576" s="180" t="s">
        <v>945</v>
      </c>
      <c r="D1576" s="254">
        <v>126.63</v>
      </c>
      <c r="E1576" s="254" t="s">
        <v>28384</v>
      </c>
      <c r="ALW1576" s="12"/>
      <c r="ALX1576" s="12"/>
      <c r="ALY1576" s="12"/>
    </row>
    <row r="1577" spans="1:1013" ht="13.5">
      <c r="A1577" s="180">
        <v>89272</v>
      </c>
      <c r="B1577" s="180" t="s">
        <v>882</v>
      </c>
      <c r="C1577" s="180" t="s">
        <v>832</v>
      </c>
      <c r="D1577" s="254">
        <v>239.94</v>
      </c>
      <c r="E1577" s="254" t="s">
        <v>28385</v>
      </c>
      <c r="ALW1577" s="12"/>
      <c r="ALX1577" s="12"/>
      <c r="ALY1577" s="12"/>
    </row>
    <row r="1578" spans="1:1013" ht="13.5">
      <c r="A1578" s="180">
        <v>93288</v>
      </c>
      <c r="B1578" s="180" t="s">
        <v>1030</v>
      </c>
      <c r="C1578" s="180" t="s">
        <v>945</v>
      </c>
      <c r="D1578" s="254">
        <v>198.13</v>
      </c>
      <c r="E1578" s="254" t="s">
        <v>28386</v>
      </c>
      <c r="ALW1578" s="12"/>
      <c r="ALX1578" s="12"/>
      <c r="ALY1578" s="12"/>
    </row>
    <row r="1579" spans="1:1013" ht="13.5">
      <c r="A1579" s="180">
        <v>93287</v>
      </c>
      <c r="B1579" s="180" t="s">
        <v>918</v>
      </c>
      <c r="C1579" s="180" t="s">
        <v>832</v>
      </c>
      <c r="D1579" s="254">
        <v>369.48</v>
      </c>
      <c r="E1579" s="254" t="s">
        <v>25729</v>
      </c>
      <c r="ALW1579" s="12"/>
      <c r="ALX1579" s="12"/>
      <c r="ALY1579" s="12"/>
    </row>
    <row r="1580" spans="1:1013" ht="13.5">
      <c r="A1580" s="180">
        <v>104711</v>
      </c>
      <c r="B1580" s="180" t="s">
        <v>34486</v>
      </c>
      <c r="C1580" s="180" t="s">
        <v>945</v>
      </c>
      <c r="D1580" s="254">
        <v>0</v>
      </c>
      <c r="E1580" s="254" t="s">
        <v>28387</v>
      </c>
      <c r="ALW1580" s="12"/>
      <c r="ALX1580" s="12"/>
      <c r="ALY1580" s="12"/>
    </row>
    <row r="1581" spans="1:1013" ht="13.5">
      <c r="A1581" s="180">
        <v>104710</v>
      </c>
      <c r="B1581" s="180" t="s">
        <v>34487</v>
      </c>
      <c r="C1581" s="180" t="s">
        <v>832</v>
      </c>
      <c r="D1581" s="254">
        <v>0</v>
      </c>
      <c r="E1581" s="254" t="s">
        <v>28388</v>
      </c>
      <c r="ALW1581" s="12"/>
      <c r="ALX1581" s="12"/>
      <c r="ALY1581" s="12"/>
    </row>
    <row r="1582" spans="1:1013" ht="13.5">
      <c r="A1582" s="180">
        <v>104908</v>
      </c>
      <c r="B1582" s="180" t="s">
        <v>34488</v>
      </c>
      <c r="C1582" s="180" t="s">
        <v>945</v>
      </c>
      <c r="D1582" s="254">
        <v>0</v>
      </c>
      <c r="E1582" s="254" t="s">
        <v>28389</v>
      </c>
      <c r="ALW1582" s="12"/>
      <c r="ALX1582" s="12"/>
      <c r="ALY1582" s="12"/>
    </row>
    <row r="1583" spans="1:1013" ht="13.5">
      <c r="A1583" s="180">
        <v>104907</v>
      </c>
      <c r="B1583" s="180" t="s">
        <v>34489</v>
      </c>
      <c r="C1583" s="180" t="s">
        <v>832</v>
      </c>
      <c r="D1583" s="254">
        <v>0</v>
      </c>
      <c r="E1583" s="254" t="s">
        <v>28390</v>
      </c>
      <c r="ALW1583" s="12"/>
      <c r="ALX1583" s="12"/>
      <c r="ALY1583" s="12"/>
    </row>
    <row r="1584" spans="1:1013" ht="13.5">
      <c r="A1584" s="180">
        <v>102851</v>
      </c>
      <c r="B1584" s="180" t="s">
        <v>34490</v>
      </c>
      <c r="C1584" s="180" t="s">
        <v>945</v>
      </c>
      <c r="D1584" s="254">
        <v>0</v>
      </c>
      <c r="E1584" s="254" t="s">
        <v>28391</v>
      </c>
      <c r="ALW1584" s="12"/>
      <c r="ALX1584" s="12"/>
      <c r="ALY1584" s="12"/>
    </row>
    <row r="1585" spans="1:1013" ht="13.5">
      <c r="A1585" s="180">
        <v>102850</v>
      </c>
      <c r="B1585" s="180" t="s">
        <v>34491</v>
      </c>
      <c r="C1585" s="180" t="s">
        <v>832</v>
      </c>
      <c r="D1585" s="254">
        <v>0</v>
      </c>
      <c r="E1585" s="254" t="s">
        <v>28392</v>
      </c>
      <c r="ALW1585" s="12"/>
      <c r="ALX1585" s="12"/>
      <c r="ALY1585" s="12"/>
    </row>
    <row r="1586" spans="1:1013" ht="13.5">
      <c r="A1586" s="180">
        <v>102857</v>
      </c>
      <c r="B1586" s="180" t="s">
        <v>34492</v>
      </c>
      <c r="C1586" s="180" t="s">
        <v>945</v>
      </c>
      <c r="D1586" s="254">
        <v>0</v>
      </c>
      <c r="E1586" s="254" t="s">
        <v>28394</v>
      </c>
      <c r="ALW1586" s="12"/>
      <c r="ALX1586" s="12"/>
      <c r="ALY1586" s="12"/>
    </row>
    <row r="1587" spans="1:1013" ht="13.5">
      <c r="A1587" s="180">
        <v>102856</v>
      </c>
      <c r="B1587" s="180" t="s">
        <v>34493</v>
      </c>
      <c r="C1587" s="180" t="s">
        <v>832</v>
      </c>
      <c r="D1587" s="254">
        <v>0</v>
      </c>
      <c r="E1587" s="254" t="s">
        <v>28395</v>
      </c>
      <c r="ALW1587" s="12"/>
      <c r="ALX1587" s="12"/>
      <c r="ALY1587" s="12"/>
    </row>
    <row r="1588" spans="1:1013" ht="13.5">
      <c r="A1588" s="180">
        <v>93403</v>
      </c>
      <c r="B1588" s="180" t="s">
        <v>1031</v>
      </c>
      <c r="C1588" s="180" t="s">
        <v>945</v>
      </c>
      <c r="D1588" s="254">
        <v>72.09</v>
      </c>
      <c r="E1588" s="254" t="s">
        <v>28396</v>
      </c>
      <c r="ALW1588" s="12"/>
      <c r="ALX1588" s="12"/>
      <c r="ALY1588" s="12"/>
    </row>
    <row r="1589" spans="1:1013" ht="13.5">
      <c r="A1589" s="180">
        <v>93402</v>
      </c>
      <c r="B1589" s="180" t="s">
        <v>919</v>
      </c>
      <c r="C1589" s="180" t="s">
        <v>832</v>
      </c>
      <c r="D1589" s="254">
        <v>279.89</v>
      </c>
      <c r="E1589" s="254" t="s">
        <v>28397</v>
      </c>
      <c r="ALW1589" s="12"/>
      <c r="ALX1589" s="12"/>
      <c r="ALY1589" s="12"/>
    </row>
    <row r="1590" spans="1:1013" ht="13.5">
      <c r="A1590" s="180">
        <v>5930</v>
      </c>
      <c r="B1590" s="180" t="s">
        <v>968</v>
      </c>
      <c r="C1590" s="180" t="s">
        <v>945</v>
      </c>
      <c r="D1590" s="254">
        <v>75.22</v>
      </c>
      <c r="E1590" s="254" t="s">
        <v>28398</v>
      </c>
      <c r="ALW1590" s="12"/>
      <c r="ALX1590" s="12"/>
      <c r="ALY1590" s="12"/>
    </row>
    <row r="1591" spans="1:1013" ht="13.5">
      <c r="A1591" s="180">
        <v>5928</v>
      </c>
      <c r="B1591" s="180" t="s">
        <v>857</v>
      </c>
      <c r="C1591" s="180" t="s">
        <v>832</v>
      </c>
      <c r="D1591" s="254">
        <v>285.88</v>
      </c>
      <c r="E1591" s="254" t="s">
        <v>28399</v>
      </c>
      <c r="ALW1591" s="12"/>
      <c r="ALX1591" s="12"/>
      <c r="ALY1591" s="12"/>
    </row>
    <row r="1592" spans="1:1013" ht="13.5">
      <c r="A1592" s="180">
        <v>105845</v>
      </c>
      <c r="B1592" s="180" t="s">
        <v>34494</v>
      </c>
      <c r="C1592" s="180" t="s">
        <v>945</v>
      </c>
      <c r="D1592" s="254">
        <v>0</v>
      </c>
      <c r="E1592" s="254" t="s">
        <v>28400</v>
      </c>
      <c r="ALW1592" s="12"/>
      <c r="ALX1592" s="12"/>
      <c r="ALY1592" s="12"/>
    </row>
    <row r="1593" spans="1:1013" ht="13.5">
      <c r="A1593" s="180">
        <v>105844</v>
      </c>
      <c r="B1593" s="180" t="s">
        <v>34495</v>
      </c>
      <c r="C1593" s="180" t="s">
        <v>832</v>
      </c>
      <c r="D1593" s="254">
        <v>0</v>
      </c>
      <c r="E1593" s="254" t="s">
        <v>24940</v>
      </c>
      <c r="ALW1593" s="12"/>
      <c r="ALX1593" s="12"/>
      <c r="ALY1593" s="12"/>
    </row>
    <row r="1594" spans="1:1013" ht="13.5">
      <c r="A1594" s="180">
        <v>91635</v>
      </c>
      <c r="B1594" s="180" t="s">
        <v>1017</v>
      </c>
      <c r="C1594" s="180" t="s">
        <v>945</v>
      </c>
      <c r="D1594" s="254">
        <v>66.63</v>
      </c>
      <c r="E1594" s="254" t="s">
        <v>25570</v>
      </c>
      <c r="ALW1594" s="12"/>
      <c r="ALX1594" s="12"/>
      <c r="ALY1594" s="12"/>
    </row>
    <row r="1595" spans="1:1013" ht="13.5">
      <c r="A1595" s="180">
        <v>91634</v>
      </c>
      <c r="B1595" s="180" t="s">
        <v>906</v>
      </c>
      <c r="C1595" s="180" t="s">
        <v>832</v>
      </c>
      <c r="D1595" s="460">
        <v>242.81</v>
      </c>
      <c r="E1595" s="254" t="s">
        <v>24751</v>
      </c>
      <c r="ALW1595" s="12"/>
      <c r="ALX1595" s="12"/>
      <c r="ALY1595" s="12"/>
    </row>
    <row r="1596" spans="1:1013" ht="13.5">
      <c r="A1596" s="180">
        <v>98765</v>
      </c>
      <c r="B1596" s="180" t="s">
        <v>1053</v>
      </c>
      <c r="C1596" s="180" t="s">
        <v>945</v>
      </c>
      <c r="D1596" s="254">
        <v>7.0000000000000007E-2</v>
      </c>
      <c r="E1596" s="254" t="s">
        <v>28401</v>
      </c>
      <c r="ALW1596" s="12"/>
      <c r="ALX1596" s="12"/>
      <c r="ALY1596" s="12"/>
    </row>
    <row r="1597" spans="1:1013" ht="13.5">
      <c r="A1597" s="180">
        <v>98764</v>
      </c>
      <c r="B1597" s="180" t="s">
        <v>941</v>
      </c>
      <c r="C1597" s="180" t="s">
        <v>832</v>
      </c>
      <c r="D1597" s="254">
        <v>4.08</v>
      </c>
      <c r="E1597" s="254" t="s">
        <v>25445</v>
      </c>
      <c r="ALW1597" s="12"/>
      <c r="ALX1597" s="12"/>
      <c r="ALY1597" s="12"/>
    </row>
    <row r="1598" spans="1:1013" ht="13.5">
      <c r="A1598" s="180">
        <v>99834</v>
      </c>
      <c r="B1598" s="180" t="s">
        <v>24564</v>
      </c>
      <c r="C1598" s="180" t="s">
        <v>945</v>
      </c>
      <c r="D1598" s="254">
        <v>0.2</v>
      </c>
      <c r="E1598" s="254" t="s">
        <v>28402</v>
      </c>
      <c r="ALW1598" s="12"/>
      <c r="ALX1598" s="12"/>
      <c r="ALY1598" s="12"/>
    </row>
    <row r="1599" spans="1:1013" ht="13.5">
      <c r="A1599" s="180">
        <v>99833</v>
      </c>
      <c r="B1599" s="180" t="s">
        <v>24520</v>
      </c>
      <c r="C1599" s="180" t="s">
        <v>832</v>
      </c>
      <c r="D1599" s="254">
        <v>4.12</v>
      </c>
      <c r="E1599" s="254" t="s">
        <v>28403</v>
      </c>
      <c r="ALW1599" s="12"/>
      <c r="ALX1599" s="12"/>
      <c r="ALY1599" s="12"/>
    </row>
    <row r="1600" spans="1:1013" ht="13.5">
      <c r="A1600" s="180">
        <v>104521</v>
      </c>
      <c r="B1600" s="180" t="s">
        <v>34496</v>
      </c>
      <c r="C1600" s="180" t="s">
        <v>945</v>
      </c>
      <c r="D1600" s="254">
        <v>0</v>
      </c>
      <c r="E1600" s="254" t="s">
        <v>28405</v>
      </c>
      <c r="ALW1600" s="12"/>
      <c r="ALX1600" s="12"/>
      <c r="ALY1600" s="12"/>
    </row>
    <row r="1601" spans="1:1013" ht="13.5">
      <c r="A1601" s="180">
        <v>104520</v>
      </c>
      <c r="B1601" s="180" t="s">
        <v>34497</v>
      </c>
      <c r="C1601" s="180" t="s">
        <v>832</v>
      </c>
      <c r="D1601" s="254">
        <v>0</v>
      </c>
      <c r="E1601" s="254" t="s">
        <v>28407</v>
      </c>
      <c r="ALW1601" s="12"/>
      <c r="ALX1601" s="12"/>
      <c r="ALY1601" s="12"/>
    </row>
    <row r="1602" spans="1:1013" ht="13.5">
      <c r="A1602" s="180">
        <v>90687</v>
      </c>
      <c r="B1602" s="180" t="s">
        <v>24544</v>
      </c>
      <c r="C1602" s="180" t="s">
        <v>945</v>
      </c>
      <c r="D1602" s="254">
        <v>85.34</v>
      </c>
      <c r="E1602" s="254" t="s">
        <v>28409</v>
      </c>
      <c r="ALW1602" s="12"/>
      <c r="ALX1602" s="12"/>
      <c r="ALY1602" s="12"/>
    </row>
    <row r="1603" spans="1:1013" ht="13.5">
      <c r="A1603" s="180">
        <v>90686</v>
      </c>
      <c r="B1603" s="180" t="s">
        <v>24503</v>
      </c>
      <c r="C1603" s="180" t="s">
        <v>832</v>
      </c>
      <c r="D1603" s="254">
        <v>187.88</v>
      </c>
      <c r="E1603" s="254" t="s">
        <v>25731</v>
      </c>
      <c r="ALW1603" s="12"/>
      <c r="ALX1603" s="12"/>
      <c r="ALY1603" s="12"/>
    </row>
    <row r="1604" spans="1:1013" ht="13.5">
      <c r="A1604" s="180">
        <v>5952</v>
      </c>
      <c r="B1604" s="180" t="s">
        <v>972</v>
      </c>
      <c r="C1604" s="180" t="s">
        <v>945</v>
      </c>
      <c r="D1604" s="254">
        <v>31.16</v>
      </c>
      <c r="E1604" s="254" t="s">
        <v>28412</v>
      </c>
      <c r="ALW1604" s="12"/>
      <c r="ALX1604" s="12"/>
      <c r="ALY1604" s="12"/>
    </row>
    <row r="1605" spans="1:1013" ht="13.5">
      <c r="A1605" s="180">
        <v>5795</v>
      </c>
      <c r="B1605" s="180" t="s">
        <v>837</v>
      </c>
      <c r="C1605" s="180" t="s">
        <v>832</v>
      </c>
      <c r="D1605" s="254">
        <v>33.130000000000003</v>
      </c>
      <c r="E1605" s="254" t="s">
        <v>28414</v>
      </c>
      <c r="ALW1605" s="12"/>
      <c r="ALX1605" s="12"/>
      <c r="ALY1605" s="12"/>
    </row>
    <row r="1606" spans="1:1013" ht="13.5">
      <c r="A1606" s="180">
        <v>104657</v>
      </c>
      <c r="B1606" s="180" t="s">
        <v>34498</v>
      </c>
      <c r="C1606" s="180" t="s">
        <v>945</v>
      </c>
      <c r="D1606" s="254">
        <v>0</v>
      </c>
      <c r="E1606" s="254" t="s">
        <v>28416</v>
      </c>
      <c r="ALW1606" s="12"/>
      <c r="ALX1606" s="12"/>
      <c r="ALY1606" s="12"/>
    </row>
    <row r="1607" spans="1:1013" ht="13.5">
      <c r="A1607" s="180">
        <v>104656</v>
      </c>
      <c r="B1607" s="180" t="s">
        <v>34499</v>
      </c>
      <c r="C1607" s="180" t="s">
        <v>832</v>
      </c>
      <c r="D1607" s="254">
        <v>0</v>
      </c>
      <c r="E1607" s="254" t="s">
        <v>28418</v>
      </c>
      <c r="ALW1607" s="12"/>
      <c r="ALX1607" s="12"/>
      <c r="ALY1607" s="12"/>
    </row>
    <row r="1608" spans="1:1013" ht="13.5">
      <c r="A1608" s="180">
        <v>102274</v>
      </c>
      <c r="B1608" s="180" t="s">
        <v>34500</v>
      </c>
      <c r="C1608" s="180" t="s">
        <v>945</v>
      </c>
      <c r="D1608" s="254">
        <v>30.07</v>
      </c>
      <c r="E1608" s="254" t="s">
        <v>28420</v>
      </c>
      <c r="ALW1608" s="12"/>
      <c r="ALX1608" s="12"/>
      <c r="ALY1608" s="12"/>
    </row>
    <row r="1609" spans="1:1013" ht="13.5">
      <c r="A1609" s="180">
        <v>102275</v>
      </c>
      <c r="B1609" s="180" t="s">
        <v>3335</v>
      </c>
      <c r="C1609" s="180" t="s">
        <v>832</v>
      </c>
      <c r="D1609" s="254">
        <v>32.39</v>
      </c>
      <c r="E1609" s="254" t="s">
        <v>28422</v>
      </c>
      <c r="ALW1609" s="12"/>
      <c r="ALX1609" s="12"/>
      <c r="ALY1609" s="12"/>
    </row>
    <row r="1610" spans="1:1013" ht="13.5">
      <c r="A1610" s="180">
        <v>95259</v>
      </c>
      <c r="B1610" s="180" t="s">
        <v>1038</v>
      </c>
      <c r="C1610" s="180" t="s">
        <v>945</v>
      </c>
      <c r="D1610" s="254">
        <v>30.95</v>
      </c>
      <c r="E1610" s="254" t="s">
        <v>28424</v>
      </c>
      <c r="ALW1610" s="12"/>
      <c r="ALX1610" s="12"/>
      <c r="ALY1610" s="12"/>
    </row>
    <row r="1611" spans="1:1013" ht="13.5">
      <c r="A1611" s="180">
        <v>95258</v>
      </c>
      <c r="B1611" s="180" t="s">
        <v>927</v>
      </c>
      <c r="C1611" s="180" t="s">
        <v>832</v>
      </c>
      <c r="D1611" s="254">
        <v>32.700000000000003</v>
      </c>
      <c r="E1611" s="254" t="s">
        <v>25650</v>
      </c>
      <c r="ALW1611" s="12"/>
      <c r="ALX1611" s="12"/>
      <c r="ALY1611" s="12"/>
    </row>
    <row r="1612" spans="1:1013" ht="13.5">
      <c r="A1612" s="180">
        <v>105917</v>
      </c>
      <c r="B1612" s="180" t="s">
        <v>34501</v>
      </c>
      <c r="C1612" s="180" t="s">
        <v>945</v>
      </c>
      <c r="D1612" s="254">
        <v>0</v>
      </c>
      <c r="E1612" s="254" t="s">
        <v>28427</v>
      </c>
      <c r="ALW1612" s="12"/>
      <c r="ALX1612" s="12"/>
      <c r="ALY1612" s="12"/>
    </row>
    <row r="1613" spans="1:1013" ht="13.5">
      <c r="A1613" s="180">
        <v>105916</v>
      </c>
      <c r="B1613" s="180" t="s">
        <v>34502</v>
      </c>
      <c r="C1613" s="180" t="s">
        <v>832</v>
      </c>
      <c r="D1613" s="254">
        <v>0</v>
      </c>
      <c r="E1613" s="254" t="s">
        <v>25321</v>
      </c>
      <c r="ALW1613" s="12"/>
      <c r="ALX1613" s="12"/>
      <c r="ALY1613" s="12"/>
    </row>
    <row r="1614" spans="1:1013" ht="13.5">
      <c r="A1614" s="180">
        <v>92967</v>
      </c>
      <c r="B1614" s="180" t="s">
        <v>1025</v>
      </c>
      <c r="C1614" s="180" t="s">
        <v>945</v>
      </c>
      <c r="D1614" s="254">
        <v>31.22</v>
      </c>
      <c r="E1614" s="254" t="s">
        <v>28430</v>
      </c>
      <c r="ALW1614" s="12"/>
      <c r="ALX1614" s="12"/>
      <c r="ALY1614" s="12"/>
    </row>
    <row r="1615" spans="1:1013" ht="13.5">
      <c r="A1615" s="180">
        <v>92966</v>
      </c>
      <c r="B1615" s="180" t="s">
        <v>914</v>
      </c>
      <c r="C1615" s="180" t="s">
        <v>832</v>
      </c>
      <c r="D1615" s="254">
        <v>33.24</v>
      </c>
      <c r="E1615" s="254" t="s">
        <v>28432</v>
      </c>
      <c r="ALW1615" s="12"/>
      <c r="ALX1615" s="12"/>
      <c r="ALY1615" s="12"/>
    </row>
    <row r="1616" spans="1:1013" ht="13.5">
      <c r="A1616" s="180">
        <v>103794</v>
      </c>
      <c r="B1616" s="180" t="s">
        <v>34503</v>
      </c>
      <c r="C1616" s="180" t="s">
        <v>945</v>
      </c>
      <c r="D1616" s="254">
        <v>0</v>
      </c>
      <c r="E1616" s="254" t="s">
        <v>28434</v>
      </c>
      <c r="ALW1616" s="12"/>
      <c r="ALX1616" s="12"/>
      <c r="ALY1616" s="12"/>
    </row>
    <row r="1617" spans="1:1013" ht="13.5">
      <c r="A1617" s="180">
        <v>103793</v>
      </c>
      <c r="B1617" s="180" t="s">
        <v>34504</v>
      </c>
      <c r="C1617" s="180" t="s">
        <v>832</v>
      </c>
      <c r="D1617" s="254">
        <v>0</v>
      </c>
      <c r="E1617" s="254" t="s">
        <v>28436</v>
      </c>
      <c r="ALW1617" s="12"/>
      <c r="ALX1617" s="12"/>
      <c r="ALY1617" s="12"/>
    </row>
    <row r="1618" spans="1:1013" ht="13.5">
      <c r="A1618" s="180">
        <v>96156</v>
      </c>
      <c r="B1618" s="180" t="s">
        <v>1051</v>
      </c>
      <c r="C1618" s="180" t="s">
        <v>945</v>
      </c>
      <c r="D1618" s="254">
        <v>72.150000000000006</v>
      </c>
      <c r="E1618" s="254" t="s">
        <v>28438</v>
      </c>
      <c r="ALW1618" s="12"/>
      <c r="ALX1618" s="12"/>
      <c r="ALY1618" s="12"/>
    </row>
    <row r="1619" spans="1:1013" ht="13.5">
      <c r="A1619" s="180">
        <v>96158</v>
      </c>
      <c r="B1619" s="180" t="s">
        <v>940</v>
      </c>
      <c r="C1619" s="180" t="s">
        <v>832</v>
      </c>
      <c r="D1619" s="254">
        <v>150.66999999999999</v>
      </c>
      <c r="E1619" s="254" t="s">
        <v>28440</v>
      </c>
      <c r="ALW1619" s="12"/>
      <c r="ALX1619" s="12"/>
      <c r="ALY1619" s="12"/>
    </row>
    <row r="1620" spans="1:1013" ht="13.5">
      <c r="A1620" s="180">
        <v>90693</v>
      </c>
      <c r="B1620" s="180" t="s">
        <v>1006</v>
      </c>
      <c r="C1620" s="180" t="s">
        <v>945</v>
      </c>
      <c r="D1620" s="254">
        <v>67.3</v>
      </c>
      <c r="E1620" s="254" t="s">
        <v>28442</v>
      </c>
      <c r="ALW1620" s="12"/>
      <c r="ALX1620" s="12"/>
      <c r="ALY1620" s="12"/>
    </row>
    <row r="1621" spans="1:1013" ht="13.5">
      <c r="A1621" s="180">
        <v>90692</v>
      </c>
      <c r="B1621" s="180" t="s">
        <v>896</v>
      </c>
      <c r="C1621" s="180" t="s">
        <v>832</v>
      </c>
      <c r="D1621" s="254">
        <v>141.02000000000001</v>
      </c>
      <c r="E1621" s="254" t="s">
        <v>25396</v>
      </c>
      <c r="ALW1621" s="12"/>
      <c r="ALX1621" s="12"/>
      <c r="ALY1621" s="12"/>
    </row>
    <row r="1622" spans="1:1013" ht="13.5">
      <c r="A1622" s="180">
        <v>96246</v>
      </c>
      <c r="B1622" s="180" t="s">
        <v>34505</v>
      </c>
      <c r="C1622" s="180" t="s">
        <v>945</v>
      </c>
      <c r="D1622" s="460">
        <v>73.81</v>
      </c>
      <c r="E1622" s="254" t="s">
        <v>28445</v>
      </c>
      <c r="ALW1622" s="12"/>
      <c r="ALX1622" s="12"/>
      <c r="ALY1622" s="12"/>
    </row>
    <row r="1623" spans="1:1013" ht="13.5">
      <c r="A1623" s="180">
        <v>96245</v>
      </c>
      <c r="B1623" s="180" t="s">
        <v>34506</v>
      </c>
      <c r="C1623" s="180" t="s">
        <v>832</v>
      </c>
      <c r="D1623" s="254">
        <v>126.35</v>
      </c>
      <c r="E1623" s="254" t="s">
        <v>28447</v>
      </c>
      <c r="ALW1623" s="12"/>
      <c r="ALX1623" s="12"/>
      <c r="ALY1623" s="12"/>
    </row>
    <row r="1624" spans="1:1013" ht="13.5">
      <c r="A1624" s="180">
        <v>88404</v>
      </c>
      <c r="B1624" s="180" t="s">
        <v>24532</v>
      </c>
      <c r="C1624" s="180" t="s">
        <v>945</v>
      </c>
      <c r="D1624" s="460">
        <v>0.9</v>
      </c>
      <c r="E1624" s="254" t="s">
        <v>28449</v>
      </c>
      <c r="ALW1624" s="12"/>
      <c r="ALX1624" s="12"/>
      <c r="ALY1624" s="12"/>
    </row>
    <row r="1625" spans="1:1013" ht="13.5">
      <c r="A1625" s="180">
        <v>88399</v>
      </c>
      <c r="B1625" s="180" t="s">
        <v>24494</v>
      </c>
      <c r="C1625" s="180" t="s">
        <v>832</v>
      </c>
      <c r="D1625" s="254">
        <v>3.31</v>
      </c>
      <c r="E1625" s="254" t="s">
        <v>28451</v>
      </c>
      <c r="ALW1625" s="12"/>
      <c r="ALX1625" s="12"/>
      <c r="ALY1625" s="12"/>
    </row>
    <row r="1626" spans="1:1013" ht="13.5">
      <c r="A1626" s="180">
        <v>88392</v>
      </c>
      <c r="B1626" s="180" t="s">
        <v>24530</v>
      </c>
      <c r="C1626" s="180" t="s">
        <v>945</v>
      </c>
      <c r="D1626" s="460">
        <v>0.96</v>
      </c>
      <c r="E1626" s="254" t="s">
        <v>28453</v>
      </c>
      <c r="ALW1626" s="12"/>
      <c r="ALX1626" s="12"/>
      <c r="ALY1626" s="12"/>
    </row>
    <row r="1627" spans="1:1013" ht="13.5">
      <c r="A1627" s="180">
        <v>88386</v>
      </c>
      <c r="B1627" s="180" t="s">
        <v>24490</v>
      </c>
      <c r="C1627" s="180" t="s">
        <v>832</v>
      </c>
      <c r="D1627" s="460">
        <v>4.5</v>
      </c>
      <c r="E1627" s="254" t="s">
        <v>28454</v>
      </c>
      <c r="ALW1627" s="12"/>
      <c r="ALX1627" s="12"/>
      <c r="ALY1627" s="12"/>
    </row>
    <row r="1628" spans="1:1013" ht="13.5">
      <c r="A1628" s="180">
        <v>88398</v>
      </c>
      <c r="B1628" s="180" t="s">
        <v>24531</v>
      </c>
      <c r="C1628" s="180" t="s">
        <v>945</v>
      </c>
      <c r="D1628" s="460">
        <v>1.1299999999999999</v>
      </c>
      <c r="E1628" s="254" t="s">
        <v>28455</v>
      </c>
      <c r="ALW1628" s="12"/>
      <c r="ALX1628" s="12"/>
      <c r="ALY1628" s="12"/>
    </row>
    <row r="1629" spans="1:1013" ht="13.5">
      <c r="A1629" s="180">
        <v>88393</v>
      </c>
      <c r="B1629" s="180" t="s">
        <v>24492</v>
      </c>
      <c r="C1629" s="180" t="s">
        <v>832</v>
      </c>
      <c r="D1629" s="460">
        <v>6.17</v>
      </c>
      <c r="E1629" s="254" t="s">
        <v>27553</v>
      </c>
      <c r="ALW1629" s="12"/>
      <c r="ALX1629" s="12"/>
      <c r="ALY1629" s="12"/>
    </row>
    <row r="1630" spans="1:1013" ht="13.5">
      <c r="A1630" s="180">
        <v>90638</v>
      </c>
      <c r="B1630" s="180" t="s">
        <v>999</v>
      </c>
      <c r="C1630" s="180" t="s">
        <v>945</v>
      </c>
      <c r="D1630" s="460">
        <v>4.54</v>
      </c>
      <c r="E1630" s="254" t="s">
        <v>28456</v>
      </c>
      <c r="ALW1630" s="12"/>
      <c r="ALX1630" s="12"/>
      <c r="ALY1630" s="12"/>
    </row>
    <row r="1631" spans="1:1013" ht="13.5">
      <c r="A1631" s="180">
        <v>90637</v>
      </c>
      <c r="B1631" s="180" t="s">
        <v>889</v>
      </c>
      <c r="C1631" s="180" t="s">
        <v>832</v>
      </c>
      <c r="D1631" s="460">
        <v>13.95</v>
      </c>
      <c r="E1631" s="254" t="s">
        <v>28457</v>
      </c>
      <c r="ALW1631" s="12"/>
      <c r="ALX1631" s="12"/>
      <c r="ALY1631" s="12"/>
    </row>
    <row r="1632" spans="1:1013" ht="13.5">
      <c r="A1632" s="180">
        <v>103243</v>
      </c>
      <c r="B1632" s="180" t="s">
        <v>34507</v>
      </c>
      <c r="C1632" s="180" t="s">
        <v>945</v>
      </c>
      <c r="D1632" s="460">
        <v>0</v>
      </c>
      <c r="E1632" s="254" t="s">
        <v>28458</v>
      </c>
      <c r="ALW1632" s="12"/>
      <c r="ALX1632" s="12"/>
      <c r="ALY1632" s="12"/>
    </row>
    <row r="1633" spans="1:1013" ht="13.5">
      <c r="A1633" s="180">
        <v>103242</v>
      </c>
      <c r="B1633" s="180" t="s">
        <v>34508</v>
      </c>
      <c r="C1633" s="180" t="s">
        <v>832</v>
      </c>
      <c r="D1633" s="460">
        <v>0</v>
      </c>
      <c r="E1633" s="254" t="s">
        <v>28459</v>
      </c>
      <c r="ALW1633" s="12"/>
      <c r="ALX1633" s="12"/>
      <c r="ALY1633" s="12"/>
    </row>
    <row r="1634" spans="1:1013" ht="13.5">
      <c r="A1634" s="180">
        <v>5806</v>
      </c>
      <c r="B1634" s="180" t="s">
        <v>949</v>
      </c>
      <c r="C1634" s="180" t="s">
        <v>945</v>
      </c>
      <c r="D1634" s="460">
        <v>0.28000000000000003</v>
      </c>
      <c r="E1634" s="254" t="s">
        <v>28460</v>
      </c>
      <c r="ALW1634" s="12"/>
      <c r="ALX1634" s="12"/>
      <c r="ALY1634" s="12"/>
    </row>
    <row r="1635" spans="1:1013" ht="13.5">
      <c r="A1635" s="180">
        <v>73536</v>
      </c>
      <c r="B1635" s="180" t="s">
        <v>870</v>
      </c>
      <c r="C1635" s="180" t="s">
        <v>832</v>
      </c>
      <c r="D1635" s="460">
        <v>22.09</v>
      </c>
      <c r="E1635" s="254" t="s">
        <v>28461</v>
      </c>
      <c r="ALW1635" s="12"/>
      <c r="ALX1635" s="12"/>
      <c r="ALY1635" s="12"/>
    </row>
    <row r="1636" spans="1:1013" ht="13.5">
      <c r="A1636" s="180">
        <v>7043</v>
      </c>
      <c r="B1636" s="180" t="s">
        <v>977</v>
      </c>
      <c r="C1636" s="180" t="s">
        <v>945</v>
      </c>
      <c r="D1636" s="460">
        <v>0.35</v>
      </c>
      <c r="E1636" s="254" t="s">
        <v>28462</v>
      </c>
      <c r="ALW1636" s="12"/>
      <c r="ALX1636" s="12"/>
      <c r="ALY1636" s="12"/>
    </row>
    <row r="1637" spans="1:1013" ht="13.5">
      <c r="A1637" s="180">
        <v>7042</v>
      </c>
      <c r="B1637" s="180" t="s">
        <v>864</v>
      </c>
      <c r="C1637" s="180" t="s">
        <v>832</v>
      </c>
      <c r="D1637" s="460">
        <v>26.11</v>
      </c>
      <c r="E1637" s="254" t="s">
        <v>28463</v>
      </c>
      <c r="ALW1637" s="12"/>
      <c r="ALX1637" s="12"/>
      <c r="ALY1637" s="12"/>
    </row>
    <row r="1638" spans="1:1013" ht="13.5">
      <c r="A1638" s="180">
        <v>5934</v>
      </c>
      <c r="B1638" s="180" t="s">
        <v>969</v>
      </c>
      <c r="C1638" s="180" t="s">
        <v>945</v>
      </c>
      <c r="D1638" s="460">
        <v>113.04</v>
      </c>
      <c r="E1638" s="254" t="s">
        <v>28464</v>
      </c>
      <c r="ALW1638" s="12"/>
      <c r="ALX1638" s="12"/>
      <c r="ALY1638" s="12"/>
    </row>
    <row r="1639" spans="1:1013" ht="13.5">
      <c r="A1639" s="180">
        <v>5932</v>
      </c>
      <c r="B1639" s="180" t="s">
        <v>858</v>
      </c>
      <c r="C1639" s="180" t="s">
        <v>832</v>
      </c>
      <c r="D1639" s="254">
        <v>280</v>
      </c>
      <c r="E1639" s="254" t="s">
        <v>28465</v>
      </c>
      <c r="ALW1639" s="12"/>
      <c r="ALX1639" s="12"/>
      <c r="ALY1639" s="12"/>
    </row>
    <row r="1640" spans="1:1013" ht="13.5">
      <c r="A1640" s="180">
        <v>96159</v>
      </c>
      <c r="B1640" s="180" t="s">
        <v>1052</v>
      </c>
      <c r="C1640" s="180" t="s">
        <v>945</v>
      </c>
      <c r="D1640" s="254">
        <v>101.43</v>
      </c>
      <c r="E1640" s="254" t="s">
        <v>28466</v>
      </c>
      <c r="ALW1640" s="12"/>
      <c r="ALX1640" s="12"/>
      <c r="ALY1640" s="12"/>
    </row>
    <row r="1641" spans="1:1013" ht="13.5">
      <c r="A1641" s="180">
        <v>95133</v>
      </c>
      <c r="B1641" s="180" t="s">
        <v>925</v>
      </c>
      <c r="C1641" s="180" t="s">
        <v>832</v>
      </c>
      <c r="D1641" s="460">
        <v>191.17</v>
      </c>
      <c r="E1641" s="254" t="s">
        <v>28467</v>
      </c>
      <c r="ALW1641" s="12"/>
      <c r="ALX1641" s="12"/>
      <c r="ALY1641" s="12"/>
    </row>
    <row r="1642" spans="1:1013" ht="13.5">
      <c r="A1642" s="180">
        <v>102986</v>
      </c>
      <c r="B1642" s="180" t="s">
        <v>34509</v>
      </c>
      <c r="C1642" s="180" t="s">
        <v>945</v>
      </c>
      <c r="D1642" s="460">
        <v>0</v>
      </c>
      <c r="E1642" s="254" t="s">
        <v>28468</v>
      </c>
      <c r="ALW1642" s="12"/>
      <c r="ALX1642" s="12"/>
      <c r="ALY1642" s="12"/>
    </row>
    <row r="1643" spans="1:1013" ht="13.5">
      <c r="A1643" s="180">
        <v>102987</v>
      </c>
      <c r="B1643" s="180" t="s">
        <v>34510</v>
      </c>
      <c r="C1643" s="180" t="s">
        <v>832</v>
      </c>
      <c r="D1643" s="254">
        <v>0</v>
      </c>
      <c r="E1643" s="254" t="s">
        <v>28469</v>
      </c>
      <c r="ALW1643" s="12"/>
      <c r="ALX1643" s="12"/>
      <c r="ALY1643" s="12"/>
    </row>
    <row r="1644" spans="1:1013" ht="13.5">
      <c r="A1644" s="180">
        <v>92961</v>
      </c>
      <c r="B1644" s="180" t="s">
        <v>1024</v>
      </c>
      <c r="C1644" s="180" t="s">
        <v>945</v>
      </c>
      <c r="D1644" s="460">
        <v>5.24</v>
      </c>
      <c r="E1644" s="254" t="s">
        <v>28470</v>
      </c>
      <c r="ALW1644" s="12"/>
      <c r="ALX1644" s="12"/>
      <c r="ALY1644" s="12"/>
    </row>
    <row r="1645" spans="1:1013" ht="13.5">
      <c r="A1645" s="180">
        <v>92960</v>
      </c>
      <c r="B1645" s="180" t="s">
        <v>913</v>
      </c>
      <c r="C1645" s="180" t="s">
        <v>832</v>
      </c>
      <c r="D1645" s="460">
        <v>19.489999999999998</v>
      </c>
      <c r="E1645" s="254" t="s">
        <v>28471</v>
      </c>
      <c r="ALW1645" s="12"/>
      <c r="ALX1645" s="12"/>
      <c r="ALY1645" s="12"/>
    </row>
    <row r="1646" spans="1:1013" ht="13.5">
      <c r="A1646" s="180">
        <v>102863</v>
      </c>
      <c r="B1646" s="180" t="s">
        <v>34511</v>
      </c>
      <c r="C1646" s="180" t="s">
        <v>945</v>
      </c>
      <c r="D1646" s="254">
        <v>0</v>
      </c>
      <c r="E1646" s="254" t="s">
        <v>28472</v>
      </c>
      <c r="ALW1646" s="12"/>
      <c r="ALX1646" s="12"/>
      <c r="ALY1646" s="12"/>
    </row>
    <row r="1647" spans="1:1013" ht="13.5">
      <c r="A1647" s="180">
        <v>102862</v>
      </c>
      <c r="B1647" s="180" t="s">
        <v>34512</v>
      </c>
      <c r="C1647" s="180" t="s">
        <v>832</v>
      </c>
      <c r="D1647" s="460">
        <v>0</v>
      </c>
      <c r="E1647" s="254" t="s">
        <v>28473</v>
      </c>
      <c r="ALW1647" s="12"/>
      <c r="ALX1647" s="12"/>
      <c r="ALY1647" s="12"/>
    </row>
    <row r="1648" spans="1:1013" ht="13.5">
      <c r="A1648" s="180">
        <v>93409</v>
      </c>
      <c r="B1648" s="180" t="s">
        <v>34513</v>
      </c>
      <c r="C1648" s="180" t="s">
        <v>945</v>
      </c>
      <c r="D1648" s="254">
        <v>35.82</v>
      </c>
      <c r="E1648" s="254" t="s">
        <v>28474</v>
      </c>
      <c r="ALW1648" s="12"/>
      <c r="ALX1648" s="12"/>
      <c r="ALY1648" s="12"/>
    </row>
    <row r="1649" spans="1:1013" ht="13.5">
      <c r="A1649" s="180">
        <v>93408</v>
      </c>
      <c r="B1649" s="180" t="s">
        <v>34514</v>
      </c>
      <c r="C1649" s="180" t="s">
        <v>832</v>
      </c>
      <c r="D1649" s="460">
        <v>93.39</v>
      </c>
      <c r="E1649" s="254" t="s">
        <v>28475</v>
      </c>
      <c r="ALW1649" s="12"/>
      <c r="ALX1649" s="12"/>
      <c r="ALY1649" s="12"/>
    </row>
    <row r="1650" spans="1:1013" ht="13.5">
      <c r="A1650" s="180">
        <v>102941</v>
      </c>
      <c r="B1650" s="180" t="s">
        <v>34515</v>
      </c>
      <c r="C1650" s="180" t="s">
        <v>945</v>
      </c>
      <c r="D1650" s="460">
        <v>0</v>
      </c>
      <c r="E1650" s="254" t="s">
        <v>28476</v>
      </c>
      <c r="ALW1650" s="12"/>
      <c r="ALX1650" s="12"/>
      <c r="ALY1650" s="12"/>
    </row>
    <row r="1651" spans="1:1013" ht="13.5">
      <c r="A1651" s="180">
        <v>102940</v>
      </c>
      <c r="B1651" s="180" t="s">
        <v>34516</v>
      </c>
      <c r="C1651" s="180" t="s">
        <v>832</v>
      </c>
      <c r="D1651" s="254">
        <v>0</v>
      </c>
      <c r="E1651" s="254" t="s">
        <v>28477</v>
      </c>
      <c r="ALW1651" s="12"/>
      <c r="ALX1651" s="12"/>
      <c r="ALY1651" s="12"/>
    </row>
    <row r="1652" spans="1:1013" ht="13.5">
      <c r="A1652" s="180">
        <v>103164</v>
      </c>
      <c r="B1652" s="180" t="s">
        <v>34517</v>
      </c>
      <c r="C1652" s="180" t="s">
        <v>945</v>
      </c>
      <c r="D1652" s="460">
        <v>0</v>
      </c>
      <c r="E1652" s="254" t="s">
        <v>28478</v>
      </c>
      <c r="ALW1652" s="12"/>
      <c r="ALX1652" s="12"/>
      <c r="ALY1652" s="12"/>
    </row>
    <row r="1653" spans="1:1013" ht="13.5">
      <c r="A1653" s="180">
        <v>103163</v>
      </c>
      <c r="B1653" s="180" t="s">
        <v>34518</v>
      </c>
      <c r="C1653" s="180" t="s">
        <v>832</v>
      </c>
      <c r="D1653" s="460">
        <v>0</v>
      </c>
      <c r="E1653" s="254" t="s">
        <v>28479</v>
      </c>
      <c r="ALW1653" s="12"/>
      <c r="ALX1653" s="12"/>
      <c r="ALY1653" s="12"/>
    </row>
    <row r="1654" spans="1:1013" ht="13.5">
      <c r="A1654" s="180">
        <v>103158</v>
      </c>
      <c r="B1654" s="180" t="s">
        <v>34519</v>
      </c>
      <c r="C1654" s="180" t="s">
        <v>945</v>
      </c>
      <c r="D1654" s="460">
        <v>0</v>
      </c>
      <c r="E1654" s="254" t="s">
        <v>28480</v>
      </c>
      <c r="ALW1654" s="12"/>
      <c r="ALX1654" s="12"/>
      <c r="ALY1654" s="12"/>
    </row>
    <row r="1655" spans="1:1013" ht="13.5">
      <c r="A1655" s="180">
        <v>103157</v>
      </c>
      <c r="B1655" s="180" t="s">
        <v>34520</v>
      </c>
      <c r="C1655" s="180" t="s">
        <v>832</v>
      </c>
      <c r="D1655" s="460">
        <v>0</v>
      </c>
      <c r="E1655" s="254" t="s">
        <v>28481</v>
      </c>
      <c r="ALW1655" s="12"/>
      <c r="ALX1655" s="12"/>
      <c r="ALY1655" s="12"/>
    </row>
    <row r="1656" spans="1:1013" ht="13.5">
      <c r="A1656" s="180">
        <v>103176</v>
      </c>
      <c r="B1656" s="180" t="s">
        <v>34521</v>
      </c>
      <c r="C1656" s="180" t="s">
        <v>945</v>
      </c>
      <c r="D1656" s="460">
        <v>0</v>
      </c>
      <c r="E1656" s="254" t="s">
        <v>28482</v>
      </c>
      <c r="ALW1656" s="12"/>
      <c r="ALX1656" s="12"/>
      <c r="ALY1656" s="12"/>
    </row>
    <row r="1657" spans="1:1013" ht="13.5">
      <c r="A1657" s="180">
        <v>103175</v>
      </c>
      <c r="B1657" s="180" t="s">
        <v>34522</v>
      </c>
      <c r="C1657" s="180" t="s">
        <v>832</v>
      </c>
      <c r="D1657" s="460">
        <v>0</v>
      </c>
      <c r="E1657" s="254" t="s">
        <v>28483</v>
      </c>
      <c r="ALW1657" s="12"/>
      <c r="ALX1657" s="12"/>
      <c r="ALY1657" s="12"/>
    </row>
    <row r="1658" spans="1:1013" ht="13.5">
      <c r="A1658" s="180">
        <v>103182</v>
      </c>
      <c r="B1658" s="180" t="s">
        <v>34523</v>
      </c>
      <c r="C1658" s="180" t="s">
        <v>945</v>
      </c>
      <c r="D1658" s="460">
        <v>0</v>
      </c>
      <c r="E1658" s="254" t="s">
        <v>28484</v>
      </c>
      <c r="ALW1658" s="12"/>
      <c r="ALX1658" s="12"/>
      <c r="ALY1658" s="12"/>
    </row>
    <row r="1659" spans="1:1013" ht="13.5">
      <c r="A1659" s="180">
        <v>103181</v>
      </c>
      <c r="B1659" s="180" t="s">
        <v>34524</v>
      </c>
      <c r="C1659" s="180" t="s">
        <v>832</v>
      </c>
      <c r="D1659" s="460">
        <v>0</v>
      </c>
      <c r="E1659" s="254" t="s">
        <v>28485</v>
      </c>
      <c r="ALW1659" s="12"/>
      <c r="ALX1659" s="12"/>
      <c r="ALY1659" s="12"/>
    </row>
    <row r="1660" spans="1:1013" ht="13.5">
      <c r="A1660" s="180">
        <v>103170</v>
      </c>
      <c r="B1660" s="180" t="s">
        <v>34525</v>
      </c>
      <c r="C1660" s="180" t="s">
        <v>945</v>
      </c>
      <c r="D1660" s="460">
        <v>0</v>
      </c>
      <c r="E1660" s="254" t="s">
        <v>28486</v>
      </c>
      <c r="ALW1660" s="12"/>
      <c r="ALX1660" s="12"/>
      <c r="ALY1660" s="12"/>
    </row>
    <row r="1661" spans="1:1013" ht="13.5">
      <c r="A1661" s="180">
        <v>103169</v>
      </c>
      <c r="B1661" s="180" t="s">
        <v>34526</v>
      </c>
      <c r="C1661" s="180" t="s">
        <v>832</v>
      </c>
      <c r="D1661" s="460">
        <v>0</v>
      </c>
      <c r="E1661" s="254" t="s">
        <v>28487</v>
      </c>
      <c r="ALW1661" s="12"/>
      <c r="ALX1661" s="12"/>
      <c r="ALY1661" s="12"/>
    </row>
    <row r="1662" spans="1:1013" ht="13.5">
      <c r="A1662" s="180">
        <v>102869</v>
      </c>
      <c r="B1662" s="180" t="s">
        <v>34527</v>
      </c>
      <c r="C1662" s="180" t="s">
        <v>945</v>
      </c>
      <c r="D1662" s="460">
        <v>0</v>
      </c>
      <c r="E1662" s="254" t="s">
        <v>28488</v>
      </c>
      <c r="ALW1662" s="12"/>
      <c r="ALX1662" s="12"/>
      <c r="ALY1662" s="12"/>
    </row>
    <row r="1663" spans="1:1013" ht="13.5">
      <c r="A1663" s="180">
        <v>102868</v>
      </c>
      <c r="B1663" s="180" t="s">
        <v>34528</v>
      </c>
      <c r="C1663" s="180" t="s">
        <v>832</v>
      </c>
      <c r="D1663" s="460">
        <v>0</v>
      </c>
      <c r="E1663" s="254" t="s">
        <v>28489</v>
      </c>
      <c r="ALW1663" s="12"/>
      <c r="ALX1663" s="12"/>
      <c r="ALY1663" s="12"/>
    </row>
    <row r="1664" spans="1:1013" ht="13.5">
      <c r="A1664" s="180">
        <v>92113</v>
      </c>
      <c r="B1664" s="180" t="s">
        <v>24549</v>
      </c>
      <c r="C1664" s="180" t="s">
        <v>945</v>
      </c>
      <c r="D1664" s="460">
        <v>1.05</v>
      </c>
      <c r="E1664" s="254" t="s">
        <v>28490</v>
      </c>
      <c r="ALW1664" s="12"/>
      <c r="ALX1664" s="12"/>
      <c r="ALY1664" s="12"/>
    </row>
    <row r="1665" spans="1:1013" ht="13.5">
      <c r="A1665" s="180">
        <v>92112</v>
      </c>
      <c r="B1665" s="180" t="s">
        <v>24507</v>
      </c>
      <c r="C1665" s="180" t="s">
        <v>832</v>
      </c>
      <c r="D1665" s="460">
        <v>3.19</v>
      </c>
      <c r="E1665" s="254" t="s">
        <v>28491</v>
      </c>
      <c r="ALW1665" s="12"/>
      <c r="ALX1665" s="12"/>
      <c r="ALY1665" s="12"/>
    </row>
    <row r="1666" spans="1:1013" ht="13.5">
      <c r="A1666" s="180">
        <v>90675</v>
      </c>
      <c r="B1666" s="180" t="s">
        <v>1004</v>
      </c>
      <c r="C1666" s="180" t="s">
        <v>945</v>
      </c>
      <c r="D1666" s="460">
        <v>365.38</v>
      </c>
      <c r="E1666" s="254" t="s">
        <v>28492</v>
      </c>
      <c r="ALW1666" s="12"/>
      <c r="ALX1666" s="12"/>
      <c r="ALY1666" s="12"/>
    </row>
    <row r="1667" spans="1:1013" ht="13.5">
      <c r="A1667" s="180">
        <v>90674</v>
      </c>
      <c r="B1667" s="180" t="s">
        <v>894</v>
      </c>
      <c r="C1667" s="180" t="s">
        <v>832</v>
      </c>
      <c r="D1667" s="460">
        <v>809.99</v>
      </c>
      <c r="E1667" s="254" t="s">
        <v>28493</v>
      </c>
      <c r="ALW1667" s="12"/>
      <c r="ALX1667" s="12"/>
      <c r="ALY1667" s="12"/>
    </row>
    <row r="1668" spans="1:1013" ht="13.5">
      <c r="A1668" s="180">
        <v>93225</v>
      </c>
      <c r="B1668" s="180" t="s">
        <v>1026</v>
      </c>
      <c r="C1668" s="180" t="s">
        <v>945</v>
      </c>
      <c r="D1668" s="460">
        <v>538.83000000000004</v>
      </c>
      <c r="E1668" s="254" t="s">
        <v>28494</v>
      </c>
      <c r="ALW1668" s="12"/>
      <c r="ALX1668" s="12"/>
      <c r="ALY1668" s="12"/>
    </row>
    <row r="1669" spans="1:1013" ht="13.5">
      <c r="A1669" s="180">
        <v>93224</v>
      </c>
      <c r="B1669" s="180" t="s">
        <v>915</v>
      </c>
      <c r="C1669" s="180" t="s">
        <v>832</v>
      </c>
      <c r="D1669" s="460">
        <v>1192.46</v>
      </c>
      <c r="E1669" s="254" t="s">
        <v>28495</v>
      </c>
      <c r="ALW1669" s="12"/>
      <c r="ALX1669" s="12"/>
      <c r="ALY1669" s="12"/>
    </row>
    <row r="1670" spans="1:1013" ht="13.5">
      <c r="A1670" s="180">
        <v>104696</v>
      </c>
      <c r="B1670" s="180" t="s">
        <v>34529</v>
      </c>
      <c r="C1670" s="180" t="s">
        <v>945</v>
      </c>
      <c r="D1670" s="460">
        <v>41.43</v>
      </c>
      <c r="E1670" s="254" t="s">
        <v>28496</v>
      </c>
      <c r="ALW1670" s="12"/>
      <c r="ALX1670" s="12"/>
      <c r="ALY1670" s="12"/>
    </row>
    <row r="1671" spans="1:1013" ht="13.5">
      <c r="A1671" s="180">
        <v>104695</v>
      </c>
      <c r="B1671" s="180" t="s">
        <v>34530</v>
      </c>
      <c r="C1671" s="180" t="s">
        <v>832</v>
      </c>
      <c r="D1671" s="460">
        <v>44.53</v>
      </c>
      <c r="E1671" s="254" t="s">
        <v>28497</v>
      </c>
      <c r="ALW1671" s="12"/>
      <c r="ALX1671" s="12"/>
      <c r="ALY1671" s="12"/>
    </row>
    <row r="1672" spans="1:1013" ht="13.5">
      <c r="A1672" s="180">
        <v>90681</v>
      </c>
      <c r="B1672" s="180" t="s">
        <v>1005</v>
      </c>
      <c r="C1672" s="180" t="s">
        <v>945</v>
      </c>
      <c r="D1672" s="460">
        <v>187.7</v>
      </c>
      <c r="E1672" s="254" t="s">
        <v>28498</v>
      </c>
      <c r="ALW1672" s="12"/>
      <c r="ALX1672" s="12"/>
      <c r="ALY1672" s="12"/>
    </row>
    <row r="1673" spans="1:1013" ht="13.5">
      <c r="A1673" s="180">
        <v>90680</v>
      </c>
      <c r="B1673" s="180" t="s">
        <v>895</v>
      </c>
      <c r="C1673" s="180" t="s">
        <v>832</v>
      </c>
      <c r="D1673" s="460">
        <v>427.12</v>
      </c>
      <c r="E1673" s="254" t="s">
        <v>28499</v>
      </c>
      <c r="ALW1673" s="12"/>
      <c r="ALX1673" s="12"/>
      <c r="ALY1673" s="12"/>
    </row>
    <row r="1674" spans="1:1013" ht="13.5">
      <c r="A1674" s="180">
        <v>102875</v>
      </c>
      <c r="B1674" s="180" t="s">
        <v>34531</v>
      </c>
      <c r="C1674" s="180" t="s">
        <v>945</v>
      </c>
      <c r="D1674" s="460">
        <v>515.16</v>
      </c>
      <c r="E1674" s="254" t="s">
        <v>28500</v>
      </c>
      <c r="ALW1674" s="12"/>
      <c r="ALX1674" s="12"/>
      <c r="ALY1674" s="12"/>
    </row>
    <row r="1675" spans="1:1013" ht="13.5">
      <c r="A1675" s="180">
        <v>102874</v>
      </c>
      <c r="B1675" s="180" t="s">
        <v>34532</v>
      </c>
      <c r="C1675" s="180" t="s">
        <v>832</v>
      </c>
      <c r="D1675" s="460">
        <v>1106.8499999999999</v>
      </c>
      <c r="E1675" s="254" t="s">
        <v>28501</v>
      </c>
      <c r="ALW1675" s="12"/>
      <c r="ALX1675" s="12"/>
      <c r="ALY1675" s="12"/>
    </row>
    <row r="1676" spans="1:1013" ht="13.5">
      <c r="A1676" s="180">
        <v>102965</v>
      </c>
      <c r="B1676" s="180" t="s">
        <v>34533</v>
      </c>
      <c r="C1676" s="180" t="s">
        <v>945</v>
      </c>
      <c r="D1676" s="460">
        <v>270.69</v>
      </c>
      <c r="E1676" s="254" t="s">
        <v>28502</v>
      </c>
      <c r="ALW1676" s="12"/>
      <c r="ALX1676" s="12"/>
      <c r="ALY1676" s="12"/>
    </row>
    <row r="1677" spans="1:1013" ht="13.5">
      <c r="A1677" s="180">
        <v>102964</v>
      </c>
      <c r="B1677" s="180" t="s">
        <v>34534</v>
      </c>
      <c r="C1677" s="180" t="s">
        <v>832</v>
      </c>
      <c r="D1677" s="460">
        <v>528.64</v>
      </c>
      <c r="E1677" s="254" t="s">
        <v>28503</v>
      </c>
      <c r="ALW1677" s="12"/>
      <c r="ALX1677" s="12"/>
      <c r="ALY1677" s="12"/>
    </row>
    <row r="1678" spans="1:1013" ht="13.5">
      <c r="A1678" s="180">
        <v>95703</v>
      </c>
      <c r="B1678" s="180" t="s">
        <v>1043</v>
      </c>
      <c r="C1678" s="180" t="s">
        <v>945</v>
      </c>
      <c r="D1678" s="460">
        <v>45.9</v>
      </c>
      <c r="E1678" s="254" t="s">
        <v>28504</v>
      </c>
      <c r="ALW1678" s="12"/>
      <c r="ALX1678" s="12"/>
      <c r="ALY1678" s="12"/>
    </row>
    <row r="1679" spans="1:1013" ht="13.5">
      <c r="A1679" s="180">
        <v>95702</v>
      </c>
      <c r="B1679" s="180" t="s">
        <v>932</v>
      </c>
      <c r="C1679" s="180" t="s">
        <v>832</v>
      </c>
      <c r="D1679" s="460">
        <v>54.41</v>
      </c>
      <c r="E1679" s="254" t="s">
        <v>28505</v>
      </c>
      <c r="ALW1679" s="12"/>
      <c r="ALX1679" s="12"/>
      <c r="ALY1679" s="12"/>
    </row>
    <row r="1680" spans="1:1013" ht="13.5">
      <c r="A1680" s="180">
        <v>90626</v>
      </c>
      <c r="B1680" s="180" t="s">
        <v>997</v>
      </c>
      <c r="C1680" s="180" t="s">
        <v>945</v>
      </c>
      <c r="D1680" s="460">
        <v>2.58</v>
      </c>
      <c r="E1680" s="254" t="s">
        <v>28506</v>
      </c>
      <c r="ALW1680" s="12"/>
      <c r="ALX1680" s="12"/>
      <c r="ALY1680" s="12"/>
    </row>
    <row r="1681" spans="1:1013" ht="13.5">
      <c r="A1681" s="180">
        <v>90625</v>
      </c>
      <c r="B1681" s="180" t="s">
        <v>887</v>
      </c>
      <c r="C1681" s="180" t="s">
        <v>832</v>
      </c>
      <c r="D1681" s="460">
        <v>7.89</v>
      </c>
      <c r="E1681" s="254" t="s">
        <v>28507</v>
      </c>
      <c r="ALW1681" s="12"/>
      <c r="ALX1681" s="12"/>
      <c r="ALY1681" s="12"/>
    </row>
    <row r="1682" spans="1:1013" ht="13.5">
      <c r="A1682" s="180">
        <v>102881</v>
      </c>
      <c r="B1682" s="180" t="s">
        <v>34535</v>
      </c>
      <c r="C1682" s="180" t="s">
        <v>945</v>
      </c>
      <c r="D1682" s="460">
        <v>700.24</v>
      </c>
      <c r="E1682" s="254" t="s">
        <v>28508</v>
      </c>
      <c r="ALW1682" s="12"/>
      <c r="ALX1682" s="12"/>
      <c r="ALY1682" s="12"/>
    </row>
    <row r="1683" spans="1:1013" ht="13.5">
      <c r="A1683" s="180">
        <v>102880</v>
      </c>
      <c r="B1683" s="180" t="s">
        <v>34536</v>
      </c>
      <c r="C1683" s="180" t="s">
        <v>832</v>
      </c>
      <c r="D1683" s="460">
        <v>1536.25</v>
      </c>
      <c r="E1683" s="254" t="s">
        <v>28509</v>
      </c>
      <c r="ALW1683" s="12"/>
      <c r="ALX1683" s="12"/>
      <c r="ALY1683" s="12"/>
    </row>
    <row r="1684" spans="1:1013" ht="13.5">
      <c r="A1684" s="180">
        <v>103225</v>
      </c>
      <c r="B1684" s="180" t="s">
        <v>34537</v>
      </c>
      <c r="C1684" s="180" t="s">
        <v>945</v>
      </c>
      <c r="D1684" s="460">
        <v>242.03</v>
      </c>
      <c r="E1684" s="254" t="s">
        <v>28510</v>
      </c>
      <c r="ALW1684" s="12"/>
      <c r="ALX1684" s="12"/>
      <c r="ALY1684" s="12"/>
    </row>
    <row r="1685" spans="1:1013" ht="13.5">
      <c r="A1685" s="180">
        <v>103224</v>
      </c>
      <c r="B1685" s="180" t="s">
        <v>34538</v>
      </c>
      <c r="C1685" s="180" t="s">
        <v>832</v>
      </c>
      <c r="D1685" s="460">
        <v>477.18</v>
      </c>
      <c r="E1685" s="254" t="s">
        <v>28511</v>
      </c>
      <c r="ALW1685" s="12"/>
      <c r="ALX1685" s="12"/>
      <c r="ALY1685" s="12"/>
    </row>
    <row r="1686" spans="1:1013" ht="13.5">
      <c r="A1686" s="180">
        <v>103237</v>
      </c>
      <c r="B1686" s="180" t="s">
        <v>34539</v>
      </c>
      <c r="C1686" s="180" t="s">
        <v>945</v>
      </c>
      <c r="D1686" s="460">
        <v>673.48</v>
      </c>
      <c r="E1686" s="254" t="s">
        <v>28512</v>
      </c>
      <c r="ALW1686" s="12"/>
      <c r="ALX1686" s="12"/>
      <c r="ALY1686" s="12"/>
    </row>
    <row r="1687" spans="1:1013" ht="13.5">
      <c r="A1687" s="180">
        <v>103236</v>
      </c>
      <c r="B1687" s="180" t="s">
        <v>34540</v>
      </c>
      <c r="C1687" s="180" t="s">
        <v>832</v>
      </c>
      <c r="D1687" s="460">
        <v>1434.52</v>
      </c>
      <c r="E1687" s="254" t="s">
        <v>28513</v>
      </c>
      <c r="ALW1687" s="12"/>
      <c r="ALX1687" s="12"/>
      <c r="ALY1687" s="12"/>
    </row>
    <row r="1688" spans="1:1013" ht="13.5">
      <c r="A1688" s="180">
        <v>103231</v>
      </c>
      <c r="B1688" s="180" t="s">
        <v>34541</v>
      </c>
      <c r="C1688" s="180" t="s">
        <v>945</v>
      </c>
      <c r="D1688" s="460">
        <v>503.28</v>
      </c>
      <c r="E1688" s="254" t="s">
        <v>28506</v>
      </c>
      <c r="ALW1688" s="12"/>
      <c r="ALX1688" s="12"/>
      <c r="ALY1688" s="12"/>
    </row>
    <row r="1689" spans="1:1013" ht="13.5">
      <c r="A1689" s="180">
        <v>103230</v>
      </c>
      <c r="B1689" s="180" t="s">
        <v>34542</v>
      </c>
      <c r="C1689" s="180" t="s">
        <v>832</v>
      </c>
      <c r="D1689" s="460">
        <v>1049.6099999999999</v>
      </c>
      <c r="E1689" s="254" t="s">
        <v>28514</v>
      </c>
      <c r="ALW1689" s="12"/>
      <c r="ALX1689" s="12"/>
      <c r="ALY1689" s="12"/>
    </row>
    <row r="1690" spans="1:1013" ht="13.5">
      <c r="A1690" s="180">
        <v>95621</v>
      </c>
      <c r="B1690" s="180" t="s">
        <v>1041</v>
      </c>
      <c r="C1690" s="180" t="s">
        <v>945</v>
      </c>
      <c r="D1690" s="460">
        <v>30.63</v>
      </c>
      <c r="E1690" s="254" t="s">
        <v>28507</v>
      </c>
      <c r="ALW1690" s="12"/>
      <c r="ALX1690" s="12"/>
      <c r="ALY1690" s="12"/>
    </row>
    <row r="1691" spans="1:1013" ht="13.5">
      <c r="A1691" s="180">
        <v>95620</v>
      </c>
      <c r="B1691" s="180" t="s">
        <v>930</v>
      </c>
      <c r="C1691" s="180" t="s">
        <v>832</v>
      </c>
      <c r="D1691" s="460">
        <v>32.06</v>
      </c>
      <c r="E1691" s="254" t="s">
        <v>28515</v>
      </c>
      <c r="ALW1691" s="12"/>
      <c r="ALX1691" s="12"/>
      <c r="ALY1691" s="12"/>
    </row>
    <row r="1692" spans="1:1013" ht="13.5">
      <c r="A1692" s="180">
        <v>102975</v>
      </c>
      <c r="B1692" s="180" t="s">
        <v>34543</v>
      </c>
      <c r="C1692" s="180" t="s">
        <v>945</v>
      </c>
      <c r="D1692" s="460">
        <v>163.93</v>
      </c>
      <c r="E1692" s="254" t="s">
        <v>28509</v>
      </c>
      <c r="ALW1692" s="12"/>
      <c r="ALX1692" s="12"/>
      <c r="ALY1692" s="12"/>
    </row>
    <row r="1693" spans="1:1013" ht="13.5">
      <c r="A1693" s="180">
        <v>102976</v>
      </c>
      <c r="B1693" s="180" t="s">
        <v>34544</v>
      </c>
      <c r="C1693" s="180" t="s">
        <v>832</v>
      </c>
      <c r="D1693" s="460">
        <v>305.61</v>
      </c>
      <c r="E1693" s="254" t="s">
        <v>28516</v>
      </c>
      <c r="ALW1693" s="12"/>
      <c r="ALX1693" s="12"/>
      <c r="ALY1693" s="12"/>
    </row>
    <row r="1694" spans="1:1013" ht="13.5">
      <c r="A1694" s="180">
        <v>90632</v>
      </c>
      <c r="B1694" s="180" t="s">
        <v>998</v>
      </c>
      <c r="C1694" s="180" t="s">
        <v>945</v>
      </c>
      <c r="D1694" s="460">
        <v>112.25</v>
      </c>
      <c r="E1694" s="254" t="s">
        <v>28510</v>
      </c>
      <c r="ALW1694" s="12"/>
      <c r="ALX1694" s="12"/>
      <c r="ALY1694" s="12"/>
    </row>
    <row r="1695" spans="1:1013" ht="13.5">
      <c r="A1695" s="180">
        <v>90631</v>
      </c>
      <c r="B1695" s="180" t="s">
        <v>888</v>
      </c>
      <c r="C1695" s="180" t="s">
        <v>832</v>
      </c>
      <c r="D1695" s="460">
        <v>184.65</v>
      </c>
      <c r="E1695" s="254" t="s">
        <v>28517</v>
      </c>
      <c r="ALW1695" s="12"/>
      <c r="ALX1695" s="12"/>
      <c r="ALY1695" s="12"/>
    </row>
    <row r="1696" spans="1:1013" ht="13.5">
      <c r="A1696" s="180">
        <v>95709</v>
      </c>
      <c r="B1696" s="180" t="s">
        <v>32838</v>
      </c>
      <c r="C1696" s="180" t="s">
        <v>945</v>
      </c>
      <c r="D1696" s="460">
        <v>112.96</v>
      </c>
      <c r="E1696" s="254" t="s">
        <v>28512</v>
      </c>
      <c r="ALW1696" s="12"/>
      <c r="ALX1696" s="12"/>
      <c r="ALY1696" s="12"/>
    </row>
    <row r="1697" spans="1:1013" ht="13.5">
      <c r="A1697" s="180">
        <v>95708</v>
      </c>
      <c r="B1697" s="180" t="s">
        <v>32835</v>
      </c>
      <c r="C1697" s="180" t="s">
        <v>832</v>
      </c>
      <c r="D1697" s="460">
        <v>188.3</v>
      </c>
      <c r="E1697" s="254" t="s">
        <v>28518</v>
      </c>
      <c r="ALW1697" s="12"/>
      <c r="ALX1697" s="12"/>
      <c r="ALY1697" s="12"/>
    </row>
    <row r="1698" spans="1:1013" ht="13.5">
      <c r="A1698" s="180">
        <v>91278</v>
      </c>
      <c r="B1698" s="180" t="s">
        <v>1012</v>
      </c>
      <c r="C1698" s="180" t="s">
        <v>945</v>
      </c>
      <c r="D1698" s="460">
        <v>0.72</v>
      </c>
      <c r="E1698" s="254" t="s">
        <v>28519</v>
      </c>
      <c r="ALW1698" s="12"/>
      <c r="ALX1698" s="12"/>
      <c r="ALY1698" s="12"/>
    </row>
    <row r="1699" spans="1:1013" ht="13.5">
      <c r="A1699" s="180">
        <v>91277</v>
      </c>
      <c r="B1699" s="180" t="s">
        <v>902</v>
      </c>
      <c r="C1699" s="180" t="s">
        <v>832</v>
      </c>
      <c r="D1699" s="460">
        <v>10.45</v>
      </c>
      <c r="E1699" s="254" t="s">
        <v>28520</v>
      </c>
      <c r="ALW1699" s="12"/>
      <c r="ALX1699" s="12"/>
      <c r="ALY1699" s="12"/>
    </row>
    <row r="1700" spans="1:1013" ht="13.5">
      <c r="A1700" s="180">
        <v>102887</v>
      </c>
      <c r="B1700" s="180" t="s">
        <v>34545</v>
      </c>
      <c r="C1700" s="180" t="s">
        <v>945</v>
      </c>
      <c r="D1700" s="460">
        <v>0</v>
      </c>
      <c r="E1700" s="254" t="s">
        <v>28521</v>
      </c>
      <c r="ALW1700" s="12"/>
      <c r="ALX1700" s="12"/>
      <c r="ALY1700" s="12"/>
    </row>
    <row r="1701" spans="1:1013" ht="13.5">
      <c r="A1701" s="180">
        <v>102886</v>
      </c>
      <c r="B1701" s="180" t="s">
        <v>34546</v>
      </c>
      <c r="C1701" s="180" t="s">
        <v>832</v>
      </c>
      <c r="D1701" s="460">
        <v>0</v>
      </c>
      <c r="E1701" s="254" t="s">
        <v>28522</v>
      </c>
      <c r="ALW1701" s="12"/>
      <c r="ALX1701" s="12"/>
      <c r="ALY1701" s="12"/>
    </row>
    <row r="1702" spans="1:1013" ht="13.5">
      <c r="A1702" s="180">
        <v>95277</v>
      </c>
      <c r="B1702" s="180" t="s">
        <v>24562</v>
      </c>
      <c r="C1702" s="180" t="s">
        <v>945</v>
      </c>
      <c r="D1702" s="460">
        <v>0.67</v>
      </c>
      <c r="E1702" s="254" t="s">
        <v>28523</v>
      </c>
      <c r="ALW1702" s="12"/>
      <c r="ALX1702" s="12"/>
      <c r="ALY1702" s="12"/>
    </row>
    <row r="1703" spans="1:1013" ht="13.5">
      <c r="A1703" s="180">
        <v>95276</v>
      </c>
      <c r="B1703" s="180" t="s">
        <v>24518</v>
      </c>
      <c r="C1703" s="180" t="s">
        <v>832</v>
      </c>
      <c r="D1703" s="460">
        <v>3.28</v>
      </c>
      <c r="E1703" s="254" t="s">
        <v>28524</v>
      </c>
      <c r="ALW1703" s="12"/>
      <c r="ALX1703" s="12"/>
      <c r="ALY1703" s="12"/>
    </row>
    <row r="1704" spans="1:1013" ht="13.5">
      <c r="A1704" s="180">
        <v>88430</v>
      </c>
      <c r="B1704" s="180" t="s">
        <v>982</v>
      </c>
      <c r="C1704" s="180" t="s">
        <v>945</v>
      </c>
      <c r="D1704" s="460">
        <v>5.91</v>
      </c>
      <c r="E1704" s="254" t="s">
        <v>28525</v>
      </c>
      <c r="ALW1704" s="12"/>
      <c r="ALX1704" s="12"/>
      <c r="ALY1704" s="12"/>
    </row>
    <row r="1705" spans="1:1013" ht="13.5">
      <c r="A1705" s="180">
        <v>88418</v>
      </c>
      <c r="B1705" s="180" t="s">
        <v>872</v>
      </c>
      <c r="C1705" s="180" t="s">
        <v>832</v>
      </c>
      <c r="D1705" s="460">
        <v>12.82</v>
      </c>
      <c r="E1705" s="254" t="s">
        <v>28526</v>
      </c>
      <c r="ALW1705" s="12"/>
      <c r="ALX1705" s="12"/>
      <c r="ALY1705" s="12"/>
    </row>
    <row r="1706" spans="1:1013" ht="13.5">
      <c r="A1706" s="180">
        <v>88438</v>
      </c>
      <c r="B1706" s="180" t="s">
        <v>983</v>
      </c>
      <c r="C1706" s="180" t="s">
        <v>945</v>
      </c>
      <c r="D1706" s="460">
        <v>7.83</v>
      </c>
      <c r="E1706" s="254" t="s">
        <v>28519</v>
      </c>
      <c r="ALW1706" s="12"/>
      <c r="ALX1706" s="12"/>
      <c r="ALY1706" s="12"/>
    </row>
    <row r="1707" spans="1:1013" ht="13.5">
      <c r="A1707" s="180">
        <v>88433</v>
      </c>
      <c r="B1707" s="180" t="s">
        <v>873</v>
      </c>
      <c r="C1707" s="180" t="s">
        <v>832</v>
      </c>
      <c r="D1707" s="254">
        <v>16.690000000000001</v>
      </c>
      <c r="E1707" s="254" t="s">
        <v>28527</v>
      </c>
      <c r="ALW1707" s="12"/>
      <c r="ALX1707" s="12"/>
      <c r="ALY1707" s="12"/>
    </row>
    <row r="1708" spans="1:1013" ht="13.5">
      <c r="A1708" s="180">
        <v>90669</v>
      </c>
      <c r="B1708" s="180" t="s">
        <v>24543</v>
      </c>
      <c r="C1708" s="180" t="s">
        <v>945</v>
      </c>
      <c r="D1708" s="254">
        <v>8.4600000000000009</v>
      </c>
      <c r="E1708" s="254" t="s">
        <v>28528</v>
      </c>
      <c r="ALW1708" s="12"/>
      <c r="ALX1708" s="12"/>
      <c r="ALY1708" s="12"/>
    </row>
    <row r="1709" spans="1:1013" ht="13.5">
      <c r="A1709" s="180">
        <v>90668</v>
      </c>
      <c r="B1709" s="180" t="s">
        <v>24502</v>
      </c>
      <c r="C1709" s="180" t="s">
        <v>832</v>
      </c>
      <c r="D1709" s="460">
        <v>32.28</v>
      </c>
      <c r="E1709" s="254" t="s">
        <v>28529</v>
      </c>
      <c r="ALW1709" s="12"/>
      <c r="ALX1709" s="12"/>
      <c r="ALY1709" s="12"/>
    </row>
    <row r="1710" spans="1:1013" ht="13.5">
      <c r="A1710" s="180">
        <v>102980</v>
      </c>
      <c r="B1710" s="180" t="s">
        <v>34547</v>
      </c>
      <c r="C1710" s="180" t="s">
        <v>945</v>
      </c>
      <c r="D1710" s="460">
        <v>0</v>
      </c>
      <c r="E1710" s="254" t="s">
        <v>28530</v>
      </c>
      <c r="ALW1710" s="12"/>
      <c r="ALX1710" s="12"/>
      <c r="ALY1710" s="12"/>
    </row>
    <row r="1711" spans="1:1013" ht="13.5">
      <c r="A1711" s="180">
        <v>102981</v>
      </c>
      <c r="B1711" s="180" t="s">
        <v>34548</v>
      </c>
      <c r="C1711" s="180" t="s">
        <v>832</v>
      </c>
      <c r="D1711" s="460">
        <v>0</v>
      </c>
      <c r="E1711" s="254" t="s">
        <v>28531</v>
      </c>
      <c r="ALW1711" s="12"/>
      <c r="ALX1711" s="12"/>
      <c r="ALY1711" s="12"/>
    </row>
    <row r="1712" spans="1:1013" ht="13.5">
      <c r="A1712" s="180">
        <v>5946</v>
      </c>
      <c r="B1712" s="180" t="s">
        <v>971</v>
      </c>
      <c r="C1712" s="180" t="s">
        <v>945</v>
      </c>
      <c r="D1712" s="460">
        <v>101.94</v>
      </c>
      <c r="E1712" s="254" t="s">
        <v>28532</v>
      </c>
      <c r="ALW1712" s="12"/>
      <c r="ALX1712" s="12"/>
      <c r="ALY1712" s="12"/>
    </row>
    <row r="1713" spans="1:1013" ht="13.5">
      <c r="A1713" s="180">
        <v>5944</v>
      </c>
      <c r="B1713" s="180" t="s">
        <v>860</v>
      </c>
      <c r="C1713" s="180" t="s">
        <v>832</v>
      </c>
      <c r="D1713" s="254">
        <v>239.76</v>
      </c>
      <c r="E1713" s="254" t="s">
        <v>28533</v>
      </c>
      <c r="ALW1713" s="12"/>
      <c r="ALX1713" s="12"/>
      <c r="ALY1713" s="12"/>
    </row>
    <row r="1714" spans="1:1013" ht="13.5">
      <c r="A1714" s="180">
        <v>5942</v>
      </c>
      <c r="B1714" s="180" t="s">
        <v>970</v>
      </c>
      <c r="C1714" s="180" t="s">
        <v>945</v>
      </c>
      <c r="D1714" s="460">
        <v>83.6</v>
      </c>
      <c r="E1714" s="254" t="s">
        <v>28528</v>
      </c>
      <c r="ALW1714" s="12"/>
      <c r="ALX1714" s="12"/>
      <c r="ALY1714" s="12"/>
    </row>
    <row r="1715" spans="1:1013" ht="13.5">
      <c r="A1715" s="180">
        <v>5940</v>
      </c>
      <c r="B1715" s="180" t="s">
        <v>859</v>
      </c>
      <c r="C1715" s="180" t="s">
        <v>832</v>
      </c>
      <c r="D1715" s="254">
        <v>177.79</v>
      </c>
      <c r="E1715" s="254" t="s">
        <v>28534</v>
      </c>
      <c r="ALW1715" s="12"/>
      <c r="ALX1715" s="12"/>
      <c r="ALY1715" s="12"/>
    </row>
    <row r="1716" spans="1:1013" ht="13.5">
      <c r="A1716" s="180">
        <v>102893</v>
      </c>
      <c r="B1716" s="180" t="s">
        <v>34549</v>
      </c>
      <c r="C1716" s="180" t="s">
        <v>945</v>
      </c>
      <c r="D1716" s="460">
        <v>0</v>
      </c>
      <c r="E1716" s="254" t="s">
        <v>28535</v>
      </c>
      <c r="ALW1716" s="12"/>
      <c r="ALX1716" s="12"/>
      <c r="ALY1716" s="12"/>
    </row>
    <row r="1717" spans="1:1013" ht="13.5">
      <c r="A1717" s="180">
        <v>102892</v>
      </c>
      <c r="B1717" s="180" t="s">
        <v>34550</v>
      </c>
      <c r="C1717" s="180" t="s">
        <v>832</v>
      </c>
      <c r="D1717" s="460">
        <v>0</v>
      </c>
      <c r="E1717" s="254" t="s">
        <v>28536</v>
      </c>
      <c r="ALW1717" s="12"/>
      <c r="ALX1717" s="12"/>
      <c r="ALY1717" s="12"/>
    </row>
    <row r="1718" spans="1:1013" ht="13.5">
      <c r="A1718" s="180">
        <v>89251</v>
      </c>
      <c r="B1718" s="180" t="s">
        <v>991</v>
      </c>
      <c r="C1718" s="180" t="s">
        <v>945</v>
      </c>
      <c r="D1718" s="460">
        <v>345.76</v>
      </c>
      <c r="E1718" s="254" t="s">
        <v>28537</v>
      </c>
      <c r="ALW1718" s="12"/>
      <c r="ALX1718" s="12"/>
      <c r="ALY1718" s="12"/>
    </row>
    <row r="1719" spans="1:1013" ht="13.5">
      <c r="A1719" s="180">
        <v>89250</v>
      </c>
      <c r="B1719" s="180" t="s">
        <v>880</v>
      </c>
      <c r="C1719" s="180" t="s">
        <v>832</v>
      </c>
      <c r="D1719" s="460">
        <v>1158.26</v>
      </c>
      <c r="E1719" s="254" t="s">
        <v>28538</v>
      </c>
      <c r="ALW1719" s="12"/>
      <c r="ALX1719" s="12"/>
      <c r="ALY1719" s="12"/>
    </row>
    <row r="1720" spans="1:1013" ht="13.5">
      <c r="A1720" s="180">
        <v>102959</v>
      </c>
      <c r="B1720" s="180" t="s">
        <v>34551</v>
      </c>
      <c r="C1720" s="180" t="s">
        <v>945</v>
      </c>
      <c r="D1720" s="254">
        <v>0</v>
      </c>
      <c r="E1720" s="254" t="s">
        <v>28535</v>
      </c>
      <c r="ALW1720" s="12"/>
      <c r="ALX1720" s="12"/>
      <c r="ALY1720" s="12"/>
    </row>
    <row r="1721" spans="1:1013" ht="13.5">
      <c r="A1721" s="180">
        <v>102958</v>
      </c>
      <c r="B1721" s="180" t="s">
        <v>34552</v>
      </c>
      <c r="C1721" s="180" t="s">
        <v>832</v>
      </c>
      <c r="D1721" s="460">
        <v>0</v>
      </c>
      <c r="E1721" s="254" t="s">
        <v>28539</v>
      </c>
      <c r="ALW1721" s="12"/>
      <c r="ALX1721" s="12"/>
      <c r="ALY1721" s="12"/>
    </row>
    <row r="1722" spans="1:1013" ht="13.5">
      <c r="A1722" s="180">
        <v>5681</v>
      </c>
      <c r="B1722" s="180" t="s">
        <v>947</v>
      </c>
      <c r="C1722" s="180" t="s">
        <v>945</v>
      </c>
      <c r="D1722" s="460">
        <v>69.23</v>
      </c>
      <c r="E1722" s="254" t="s">
        <v>28540</v>
      </c>
      <c r="ALW1722" s="12"/>
      <c r="ALX1722" s="12"/>
      <c r="ALY1722" s="12"/>
    </row>
    <row r="1723" spans="1:1013" ht="13.5">
      <c r="A1723" s="180">
        <v>5680</v>
      </c>
      <c r="B1723" s="180" t="s">
        <v>834</v>
      </c>
      <c r="C1723" s="180" t="s">
        <v>832</v>
      </c>
      <c r="D1723" s="460">
        <v>146.63999999999999</v>
      </c>
      <c r="E1723" s="254" t="s">
        <v>28541</v>
      </c>
      <c r="ALW1723" s="12"/>
      <c r="ALX1723" s="12"/>
      <c r="ALY1723" s="12"/>
    </row>
    <row r="1724" spans="1:1013" ht="13.5">
      <c r="A1724" s="180">
        <v>5877</v>
      </c>
      <c r="B1724" s="180" t="s">
        <v>960</v>
      </c>
      <c r="C1724" s="180" t="s">
        <v>945</v>
      </c>
      <c r="D1724" s="460">
        <v>71.81</v>
      </c>
      <c r="E1724" s="254" t="s">
        <v>28540</v>
      </c>
      <c r="ALW1724" s="12"/>
      <c r="ALX1724" s="12"/>
      <c r="ALY1724" s="12"/>
    </row>
    <row r="1725" spans="1:1013" ht="13.5">
      <c r="A1725" s="180">
        <v>5875</v>
      </c>
      <c r="B1725" s="180" t="s">
        <v>849</v>
      </c>
      <c r="C1725" s="180" t="s">
        <v>832</v>
      </c>
      <c r="D1725" s="460">
        <v>147.56</v>
      </c>
      <c r="E1725" s="254" t="s">
        <v>28542</v>
      </c>
      <c r="ALW1725" s="12"/>
      <c r="ALX1725" s="12"/>
      <c r="ALY1725" s="12"/>
    </row>
    <row r="1726" spans="1:1013" ht="13.5">
      <c r="A1726" s="180">
        <v>5679</v>
      </c>
      <c r="B1726" s="180" t="s">
        <v>946</v>
      </c>
      <c r="C1726" s="180" t="s">
        <v>945</v>
      </c>
      <c r="D1726" s="460">
        <v>73.010000000000005</v>
      </c>
      <c r="E1726" s="254" t="s">
        <v>28543</v>
      </c>
      <c r="ALW1726" s="12"/>
      <c r="ALX1726" s="12"/>
      <c r="ALY1726" s="12"/>
    </row>
    <row r="1727" spans="1:1013" ht="13.5">
      <c r="A1727" s="180">
        <v>5678</v>
      </c>
      <c r="B1727" s="180" t="s">
        <v>833</v>
      </c>
      <c r="C1727" s="180" t="s">
        <v>832</v>
      </c>
      <c r="D1727" s="460">
        <v>159.55000000000001</v>
      </c>
      <c r="E1727" s="254" t="s">
        <v>28544</v>
      </c>
      <c r="ALW1727" s="12"/>
      <c r="ALX1727" s="12"/>
      <c r="ALY1727" s="12"/>
    </row>
    <row r="1728" spans="1:1013" ht="13.5">
      <c r="A1728" s="180">
        <v>6880</v>
      </c>
      <c r="B1728" s="180" t="s">
        <v>976</v>
      </c>
      <c r="C1728" s="180" t="s">
        <v>945</v>
      </c>
      <c r="D1728" s="460">
        <v>94.72</v>
      </c>
      <c r="E1728" s="254" t="s">
        <v>28545</v>
      </c>
      <c r="ALW1728" s="12"/>
      <c r="ALX1728" s="12"/>
      <c r="ALY1728" s="12"/>
    </row>
    <row r="1729" spans="1:1013" ht="13.5">
      <c r="A1729" s="180">
        <v>6879</v>
      </c>
      <c r="B1729" s="180" t="s">
        <v>863</v>
      </c>
      <c r="C1729" s="180" t="s">
        <v>832</v>
      </c>
      <c r="D1729" s="460">
        <v>224.07</v>
      </c>
      <c r="E1729" s="254" t="s">
        <v>28546</v>
      </c>
      <c r="ALW1729" s="12"/>
      <c r="ALX1729" s="12"/>
      <c r="ALY1729" s="12"/>
    </row>
    <row r="1730" spans="1:1013" ht="13.5">
      <c r="A1730" s="180">
        <v>96464</v>
      </c>
      <c r="B1730" s="180" t="s">
        <v>34553</v>
      </c>
      <c r="C1730" s="180" t="s">
        <v>945</v>
      </c>
      <c r="D1730" s="460">
        <v>98.62</v>
      </c>
      <c r="E1730" s="254" t="s">
        <v>28547</v>
      </c>
      <c r="ALW1730" s="12"/>
      <c r="ALX1730" s="12"/>
      <c r="ALY1730" s="12"/>
    </row>
    <row r="1731" spans="1:1013" ht="13.5">
      <c r="A1731" s="180">
        <v>96463</v>
      </c>
      <c r="B1731" s="180" t="s">
        <v>34554</v>
      </c>
      <c r="C1731" s="180" t="s">
        <v>832</v>
      </c>
      <c r="D1731" s="460">
        <v>231.21</v>
      </c>
      <c r="E1731" s="254" t="s">
        <v>28548</v>
      </c>
      <c r="ALW1731" s="12"/>
      <c r="ALX1731" s="12"/>
      <c r="ALY1731" s="12"/>
    </row>
    <row r="1732" spans="1:1013" ht="13.5">
      <c r="A1732" s="180">
        <v>7050</v>
      </c>
      <c r="B1732" s="180" t="s">
        <v>978</v>
      </c>
      <c r="C1732" s="180" t="s">
        <v>945</v>
      </c>
      <c r="D1732" s="460">
        <v>87.61</v>
      </c>
      <c r="E1732" s="254" t="s">
        <v>28549</v>
      </c>
      <c r="ALW1732" s="12"/>
      <c r="ALX1732" s="12"/>
      <c r="ALY1732" s="12"/>
    </row>
    <row r="1733" spans="1:1013" ht="13.5">
      <c r="A1733" s="180">
        <v>7049</v>
      </c>
      <c r="B1733" s="180" t="s">
        <v>865</v>
      </c>
      <c r="C1733" s="180" t="s">
        <v>832</v>
      </c>
      <c r="D1733" s="254">
        <v>235.57</v>
      </c>
      <c r="E1733" s="254" t="s">
        <v>28550</v>
      </c>
      <c r="ALW1733" s="12"/>
      <c r="ALX1733" s="12"/>
      <c r="ALY1733" s="12"/>
    </row>
    <row r="1734" spans="1:1013" ht="13.5">
      <c r="A1734" s="180">
        <v>95632</v>
      </c>
      <c r="B1734" s="180" t="s">
        <v>1042</v>
      </c>
      <c r="C1734" s="180" t="s">
        <v>945</v>
      </c>
      <c r="D1734" s="460">
        <v>91.99</v>
      </c>
      <c r="E1734" s="254" t="s">
        <v>28551</v>
      </c>
      <c r="ALW1734" s="12"/>
      <c r="ALX1734" s="12"/>
      <c r="ALY1734" s="12"/>
    </row>
    <row r="1735" spans="1:1013" ht="13.5">
      <c r="A1735" s="180">
        <v>95631</v>
      </c>
      <c r="B1735" s="180" t="s">
        <v>931</v>
      </c>
      <c r="C1735" s="180" t="s">
        <v>832</v>
      </c>
      <c r="D1735" s="254">
        <v>244.35</v>
      </c>
      <c r="E1735" s="254" t="s">
        <v>28552</v>
      </c>
      <c r="ALW1735" s="12"/>
      <c r="ALX1735" s="12"/>
      <c r="ALY1735" s="12"/>
    </row>
    <row r="1736" spans="1:1013" ht="13.5">
      <c r="A1736" s="180">
        <v>5685</v>
      </c>
      <c r="B1736" s="180" t="s">
        <v>948</v>
      </c>
      <c r="C1736" s="180" t="s">
        <v>945</v>
      </c>
      <c r="D1736" s="460">
        <v>71.83</v>
      </c>
      <c r="E1736" s="254" t="s">
        <v>28553</v>
      </c>
      <c r="ALW1736" s="12"/>
      <c r="ALX1736" s="12"/>
      <c r="ALY1736" s="12"/>
    </row>
    <row r="1737" spans="1:1013" ht="13.5">
      <c r="A1737" s="180">
        <v>5684</v>
      </c>
      <c r="B1737" s="180" t="s">
        <v>835</v>
      </c>
      <c r="C1737" s="180" t="s">
        <v>832</v>
      </c>
      <c r="D1737" s="460">
        <v>171.05</v>
      </c>
      <c r="E1737" s="254" t="s">
        <v>28554</v>
      </c>
      <c r="ALW1737" s="12"/>
      <c r="ALX1737" s="12"/>
      <c r="ALY1737" s="12"/>
    </row>
    <row r="1738" spans="1:1013" ht="13.5">
      <c r="A1738" s="180">
        <v>93244</v>
      </c>
      <c r="B1738" s="180" t="s">
        <v>1028</v>
      </c>
      <c r="C1738" s="180" t="s">
        <v>945</v>
      </c>
      <c r="D1738" s="460">
        <v>73.510000000000005</v>
      </c>
      <c r="E1738" s="254" t="s">
        <v>28555</v>
      </c>
      <c r="ALW1738" s="12"/>
      <c r="ALX1738" s="12"/>
      <c r="ALY1738" s="12"/>
    </row>
    <row r="1739" spans="1:1013" ht="13.5">
      <c r="A1739" s="180">
        <v>73436</v>
      </c>
      <c r="B1739" s="180" t="s">
        <v>868</v>
      </c>
      <c r="C1739" s="180" t="s">
        <v>832</v>
      </c>
      <c r="D1739" s="460">
        <v>174.33</v>
      </c>
      <c r="E1739" s="254" t="s">
        <v>28556</v>
      </c>
      <c r="ALW1739" s="12"/>
      <c r="ALX1739" s="12"/>
      <c r="ALY1739" s="12"/>
    </row>
    <row r="1740" spans="1:1013" ht="13.5">
      <c r="A1740" s="180">
        <v>5881</v>
      </c>
      <c r="B1740" s="180" t="s">
        <v>961</v>
      </c>
      <c r="C1740" s="180" t="s">
        <v>945</v>
      </c>
      <c r="D1740" s="254">
        <v>86.73</v>
      </c>
      <c r="E1740" s="254" t="s">
        <v>28557</v>
      </c>
      <c r="ALW1740" s="12"/>
      <c r="ALX1740" s="12"/>
      <c r="ALY1740" s="12"/>
    </row>
    <row r="1741" spans="1:1013" ht="13.5">
      <c r="A1741" s="180">
        <v>5879</v>
      </c>
      <c r="B1741" s="180" t="s">
        <v>850</v>
      </c>
      <c r="C1741" s="180" t="s">
        <v>832</v>
      </c>
      <c r="D1741" s="460">
        <v>153.91999999999999</v>
      </c>
      <c r="E1741" s="254" t="s">
        <v>28558</v>
      </c>
      <c r="ALW1741" s="12"/>
      <c r="ALX1741" s="12"/>
      <c r="ALY1741" s="12"/>
    </row>
    <row r="1742" spans="1:1013" ht="13.5">
      <c r="A1742" s="180">
        <v>5865</v>
      </c>
      <c r="B1742" s="180" t="s">
        <v>958</v>
      </c>
      <c r="C1742" s="180" t="s">
        <v>945</v>
      </c>
      <c r="D1742" s="460">
        <v>12.26</v>
      </c>
      <c r="E1742" s="254" t="s">
        <v>28559</v>
      </c>
      <c r="ALW1742" s="12"/>
      <c r="ALX1742" s="12"/>
      <c r="ALY1742" s="12"/>
    </row>
    <row r="1743" spans="1:1013" ht="13.5">
      <c r="A1743" s="180">
        <v>5863</v>
      </c>
      <c r="B1743" s="180" t="s">
        <v>847</v>
      </c>
      <c r="C1743" s="180" t="s">
        <v>832</v>
      </c>
      <c r="D1743" s="254">
        <v>24.36</v>
      </c>
      <c r="E1743" s="254" t="s">
        <v>28560</v>
      </c>
      <c r="ALW1743" s="12"/>
      <c r="ALX1743" s="12"/>
      <c r="ALY1743" s="12"/>
    </row>
    <row r="1744" spans="1:1013" ht="13.5">
      <c r="A1744" s="180">
        <v>5869</v>
      </c>
      <c r="B1744" s="180" t="s">
        <v>959</v>
      </c>
      <c r="C1744" s="180" t="s">
        <v>945</v>
      </c>
      <c r="D1744" s="460">
        <v>81.099999999999994</v>
      </c>
      <c r="E1744" s="254" t="s">
        <v>28561</v>
      </c>
      <c r="ALW1744" s="12"/>
      <c r="ALX1744" s="12"/>
      <c r="ALY1744" s="12"/>
    </row>
    <row r="1745" spans="1:1013" ht="13.5">
      <c r="A1745" s="180">
        <v>5867</v>
      </c>
      <c r="B1745" s="180" t="s">
        <v>848</v>
      </c>
      <c r="C1745" s="180" t="s">
        <v>832</v>
      </c>
      <c r="D1745" s="460">
        <v>172.63</v>
      </c>
      <c r="E1745" s="254" t="s">
        <v>28562</v>
      </c>
      <c r="ALW1745" s="12"/>
      <c r="ALX1745" s="12"/>
      <c r="ALY1745" s="12"/>
    </row>
    <row r="1746" spans="1:1013" ht="13.5">
      <c r="A1746" s="180">
        <v>95271</v>
      </c>
      <c r="B1746" s="180" t="s">
        <v>1040</v>
      </c>
      <c r="C1746" s="180" t="s">
        <v>945</v>
      </c>
      <c r="D1746" s="460">
        <v>0.67</v>
      </c>
      <c r="E1746" s="254" t="s">
        <v>28563</v>
      </c>
      <c r="ALW1746" s="12"/>
      <c r="ALX1746" s="12"/>
      <c r="ALY1746" s="12"/>
    </row>
    <row r="1747" spans="1:1013" ht="13.5">
      <c r="A1747" s="180">
        <v>95270</v>
      </c>
      <c r="B1747" s="180" t="s">
        <v>929</v>
      </c>
      <c r="C1747" s="180" t="s">
        <v>832</v>
      </c>
      <c r="D1747" s="460">
        <v>10.24</v>
      </c>
      <c r="E1747" s="254" t="s">
        <v>28564</v>
      </c>
      <c r="ALW1747" s="12"/>
      <c r="ALX1747" s="12"/>
      <c r="ALY1747" s="12"/>
    </row>
    <row r="1748" spans="1:1013" ht="13.5">
      <c r="A1748" s="180">
        <v>91693</v>
      </c>
      <c r="B1748" s="180" t="s">
        <v>1019</v>
      </c>
      <c r="C1748" s="180" t="s">
        <v>945</v>
      </c>
      <c r="D1748" s="254">
        <v>40.28</v>
      </c>
      <c r="E1748" s="254" t="s">
        <v>28565</v>
      </c>
      <c r="ALW1748" s="12"/>
      <c r="ALX1748" s="12"/>
      <c r="ALY1748" s="12"/>
    </row>
    <row r="1749" spans="1:1013" ht="13.5">
      <c r="A1749" s="180">
        <v>91692</v>
      </c>
      <c r="B1749" s="180" t="s">
        <v>908</v>
      </c>
      <c r="C1749" s="180" t="s">
        <v>832</v>
      </c>
      <c r="D1749" s="460">
        <v>41.5</v>
      </c>
      <c r="E1749" s="254" t="s">
        <v>28566</v>
      </c>
      <c r="ALW1749" s="12"/>
      <c r="ALX1749" s="12"/>
      <c r="ALY1749" s="12"/>
    </row>
    <row r="1750" spans="1:1013" ht="13.5">
      <c r="A1750" s="180">
        <v>102929</v>
      </c>
      <c r="B1750" s="180" t="s">
        <v>34555</v>
      </c>
      <c r="C1750" s="180" t="s">
        <v>945</v>
      </c>
      <c r="D1750" s="460">
        <v>0</v>
      </c>
      <c r="E1750" s="254" t="s">
        <v>28567</v>
      </c>
      <c r="ALW1750" s="12"/>
      <c r="ALX1750" s="12"/>
      <c r="ALY1750" s="12"/>
    </row>
    <row r="1751" spans="1:1013" ht="13.5">
      <c r="A1751" s="180">
        <v>102928</v>
      </c>
      <c r="B1751" s="180" t="s">
        <v>34556</v>
      </c>
      <c r="C1751" s="180" t="s">
        <v>832</v>
      </c>
      <c r="D1751" s="460">
        <v>0</v>
      </c>
      <c r="E1751" s="254" t="s">
        <v>28568</v>
      </c>
      <c r="ALW1751" s="12"/>
      <c r="ALX1751" s="12"/>
      <c r="ALY1751" s="12"/>
    </row>
    <row r="1752" spans="1:1013" ht="13.5">
      <c r="A1752" s="180">
        <v>95140</v>
      </c>
      <c r="B1752" s="180" t="s">
        <v>1037</v>
      </c>
      <c r="C1752" s="180" t="s">
        <v>945</v>
      </c>
      <c r="D1752" s="460">
        <v>0.03</v>
      </c>
      <c r="E1752" s="254" t="s">
        <v>28569</v>
      </c>
      <c r="ALW1752" s="12"/>
      <c r="ALX1752" s="12"/>
      <c r="ALY1752" s="12"/>
    </row>
    <row r="1753" spans="1:1013" ht="13.5">
      <c r="A1753" s="180">
        <v>95139</v>
      </c>
      <c r="B1753" s="180" t="s">
        <v>926</v>
      </c>
      <c r="C1753" s="180" t="s">
        <v>832</v>
      </c>
      <c r="D1753" s="254">
        <v>0.05</v>
      </c>
      <c r="E1753" s="254" t="s">
        <v>28555</v>
      </c>
      <c r="ALW1753" s="12"/>
      <c r="ALX1753" s="12"/>
      <c r="ALY1753" s="12"/>
    </row>
    <row r="1754" spans="1:1013" ht="13.5">
      <c r="A1754" s="180">
        <v>89027</v>
      </c>
      <c r="B1754" s="180" t="s">
        <v>24536</v>
      </c>
      <c r="C1754" s="180" t="s">
        <v>945</v>
      </c>
      <c r="D1754" s="460">
        <v>5.14</v>
      </c>
      <c r="E1754" s="254" t="s">
        <v>28570</v>
      </c>
      <c r="ALW1754" s="12"/>
      <c r="ALX1754" s="12"/>
      <c r="ALY1754" s="12"/>
    </row>
    <row r="1755" spans="1:1013" ht="13.5">
      <c r="A1755" s="180">
        <v>89028</v>
      </c>
      <c r="B1755" s="180" t="s">
        <v>24497</v>
      </c>
      <c r="C1755" s="180" t="s">
        <v>832</v>
      </c>
      <c r="D1755" s="460">
        <v>186.79</v>
      </c>
      <c r="E1755" s="254" t="s">
        <v>28571</v>
      </c>
      <c r="ALW1755" s="12"/>
      <c r="ALX1755" s="12"/>
      <c r="ALY1755" s="12"/>
    </row>
    <row r="1756" spans="1:1013" ht="13.5">
      <c r="A1756" s="180">
        <v>7031</v>
      </c>
      <c r="B1756" s="180" t="s">
        <v>24526</v>
      </c>
      <c r="C1756" s="180" t="s">
        <v>945</v>
      </c>
      <c r="D1756" s="460">
        <v>6.33</v>
      </c>
      <c r="E1756" s="254" t="s">
        <v>28560</v>
      </c>
      <c r="ALW1756" s="12"/>
      <c r="ALX1756" s="12"/>
      <c r="ALY1756" s="12"/>
    </row>
    <row r="1757" spans="1:1013" ht="13.5">
      <c r="A1757" s="180">
        <v>7030</v>
      </c>
      <c r="B1757" s="180" t="s">
        <v>24487</v>
      </c>
      <c r="C1757" s="180" t="s">
        <v>832</v>
      </c>
      <c r="D1757" s="460">
        <v>277.52</v>
      </c>
      <c r="E1757" s="254" t="s">
        <v>28572</v>
      </c>
      <c r="ALW1757" s="12"/>
      <c r="ALX1757" s="12"/>
      <c r="ALY1757" s="12"/>
    </row>
    <row r="1758" spans="1:1013" ht="13.5">
      <c r="A1758" s="180">
        <v>102947</v>
      </c>
      <c r="B1758" s="180" t="s">
        <v>34557</v>
      </c>
      <c r="C1758" s="180" t="s">
        <v>945</v>
      </c>
      <c r="D1758" s="460">
        <v>0</v>
      </c>
      <c r="E1758" s="254" t="s">
        <v>28573</v>
      </c>
      <c r="ALW1758" s="12"/>
      <c r="ALX1758" s="12"/>
      <c r="ALY1758" s="12"/>
    </row>
    <row r="1759" spans="1:1013" ht="13.5">
      <c r="A1759" s="180">
        <v>102946</v>
      </c>
      <c r="B1759" s="180" t="s">
        <v>34558</v>
      </c>
      <c r="C1759" s="180" t="s">
        <v>832</v>
      </c>
      <c r="D1759" s="460">
        <v>0</v>
      </c>
      <c r="E1759" s="254" t="s">
        <v>28574</v>
      </c>
      <c r="ALW1759" s="12"/>
      <c r="ALX1759" s="12"/>
      <c r="ALY1759" s="12"/>
    </row>
    <row r="1760" spans="1:1013" ht="13.5">
      <c r="A1760" s="180">
        <v>104092</v>
      </c>
      <c r="B1760" s="180" t="s">
        <v>11268</v>
      </c>
      <c r="C1760" s="180" t="s">
        <v>945</v>
      </c>
      <c r="D1760" s="460">
        <v>7.0000000000000007E-2</v>
      </c>
      <c r="E1760" s="254" t="s">
        <v>28575</v>
      </c>
      <c r="ALW1760" s="12"/>
      <c r="ALX1760" s="12"/>
      <c r="ALY1760" s="12"/>
    </row>
    <row r="1761" spans="1:1013" ht="13.5">
      <c r="A1761" s="180">
        <v>104091</v>
      </c>
      <c r="B1761" s="180" t="s">
        <v>11266</v>
      </c>
      <c r="C1761" s="180" t="s">
        <v>832</v>
      </c>
      <c r="D1761" s="460">
        <v>0.72</v>
      </c>
      <c r="E1761" s="254" t="s">
        <v>28576</v>
      </c>
      <c r="ALW1761" s="12"/>
      <c r="ALX1761" s="12"/>
      <c r="ALY1761" s="12"/>
    </row>
    <row r="1762" spans="1:1013" ht="13.5">
      <c r="A1762" s="180">
        <v>104098</v>
      </c>
      <c r="B1762" s="180" t="s">
        <v>11269</v>
      </c>
      <c r="C1762" s="180" t="s">
        <v>945</v>
      </c>
      <c r="D1762" s="460">
        <v>0.1</v>
      </c>
      <c r="E1762" s="254" t="s">
        <v>28577</v>
      </c>
      <c r="ALW1762" s="12"/>
      <c r="ALX1762" s="12"/>
      <c r="ALY1762" s="12"/>
    </row>
    <row r="1763" spans="1:1013" ht="13.5">
      <c r="A1763" s="180">
        <v>104097</v>
      </c>
      <c r="B1763" s="180" t="s">
        <v>11267</v>
      </c>
      <c r="C1763" s="180" t="s">
        <v>832</v>
      </c>
      <c r="D1763" s="460">
        <v>1.01</v>
      </c>
      <c r="E1763" s="254" t="s">
        <v>28578</v>
      </c>
      <c r="ALW1763" s="12"/>
      <c r="ALX1763" s="12"/>
      <c r="ALY1763" s="12"/>
    </row>
    <row r="1764" spans="1:1013" ht="13.5">
      <c r="A1764" s="180">
        <v>102905</v>
      </c>
      <c r="B1764" s="180" t="s">
        <v>34559</v>
      </c>
      <c r="C1764" s="180" t="s">
        <v>945</v>
      </c>
      <c r="D1764" s="460">
        <v>0</v>
      </c>
      <c r="E1764" s="254" t="s">
        <v>28568</v>
      </c>
      <c r="ALW1764" s="12"/>
      <c r="ALX1764" s="12"/>
      <c r="ALY1764" s="12"/>
    </row>
    <row r="1765" spans="1:1013" ht="13.5">
      <c r="A1765" s="180">
        <v>102904</v>
      </c>
      <c r="B1765" s="180" t="s">
        <v>34560</v>
      </c>
      <c r="C1765" s="180" t="s">
        <v>832</v>
      </c>
      <c r="D1765" s="460">
        <v>0</v>
      </c>
      <c r="E1765" s="254" t="s">
        <v>28579</v>
      </c>
      <c r="ALW1765" s="12"/>
      <c r="ALX1765" s="12"/>
      <c r="ALY1765" s="12"/>
    </row>
    <row r="1766" spans="1:1013" ht="13.5">
      <c r="A1766" s="180">
        <v>89031</v>
      </c>
      <c r="B1766" s="180" t="s">
        <v>986</v>
      </c>
      <c r="C1766" s="180" t="s">
        <v>945</v>
      </c>
      <c r="D1766" s="460">
        <v>88.2</v>
      </c>
      <c r="E1766" s="254" t="s">
        <v>28580</v>
      </c>
      <c r="ALW1766" s="12"/>
      <c r="ALX1766" s="12"/>
      <c r="ALY1766" s="12"/>
    </row>
    <row r="1767" spans="1:1013" ht="13.5">
      <c r="A1767" s="180">
        <v>89032</v>
      </c>
      <c r="B1767" s="180" t="s">
        <v>876</v>
      </c>
      <c r="C1767" s="180" t="s">
        <v>832</v>
      </c>
      <c r="D1767" s="460">
        <v>212.43</v>
      </c>
      <c r="E1767" s="254" t="s">
        <v>28581</v>
      </c>
      <c r="ALW1767" s="12"/>
      <c r="ALX1767" s="12"/>
      <c r="ALY1767" s="12"/>
    </row>
    <row r="1768" spans="1:1013" ht="13.5">
      <c r="A1768" s="180">
        <v>88844</v>
      </c>
      <c r="B1768" s="180" t="s">
        <v>984</v>
      </c>
      <c r="C1768" s="180" t="s">
        <v>945</v>
      </c>
      <c r="D1768" s="460">
        <v>90.45</v>
      </c>
      <c r="E1768" s="254" t="s">
        <v>28578</v>
      </c>
      <c r="ALW1768" s="12"/>
      <c r="ALX1768" s="12"/>
      <c r="ALY1768" s="12"/>
    </row>
    <row r="1769" spans="1:1013" ht="13.5">
      <c r="A1769" s="180">
        <v>88843</v>
      </c>
      <c r="B1769" s="180" t="s">
        <v>874</v>
      </c>
      <c r="C1769" s="180" t="s">
        <v>832</v>
      </c>
      <c r="D1769" s="460">
        <v>233.68</v>
      </c>
      <c r="E1769" s="254" t="s">
        <v>28582</v>
      </c>
      <c r="ALW1769" s="12"/>
      <c r="ALX1769" s="12"/>
      <c r="ALY1769" s="12"/>
    </row>
    <row r="1770" spans="1:1013" ht="13.5">
      <c r="A1770" s="180">
        <v>5853</v>
      </c>
      <c r="B1770" s="180" t="s">
        <v>956</v>
      </c>
      <c r="C1770" s="180" t="s">
        <v>945</v>
      </c>
      <c r="D1770" s="460">
        <v>102.44</v>
      </c>
      <c r="E1770" s="254" t="s">
        <v>28583</v>
      </c>
      <c r="ALW1770" s="12"/>
      <c r="ALX1770" s="12"/>
      <c r="ALY1770" s="12"/>
    </row>
    <row r="1771" spans="1:1013" ht="13.5">
      <c r="A1771" s="180">
        <v>5851</v>
      </c>
      <c r="B1771" s="180" t="s">
        <v>845</v>
      </c>
      <c r="C1771" s="180" t="s">
        <v>832</v>
      </c>
      <c r="D1771" s="460">
        <v>276.70999999999998</v>
      </c>
      <c r="E1771" s="254" t="s">
        <v>28584</v>
      </c>
      <c r="ALW1771" s="12"/>
      <c r="ALX1771" s="12"/>
      <c r="ALY1771" s="12"/>
    </row>
    <row r="1772" spans="1:1013" ht="13.5">
      <c r="A1772" s="180">
        <v>5849</v>
      </c>
      <c r="B1772" s="180" t="s">
        <v>955</v>
      </c>
      <c r="C1772" s="180" t="s">
        <v>945</v>
      </c>
      <c r="D1772" s="460">
        <v>102.06</v>
      </c>
      <c r="E1772" s="254" t="s">
        <v>28585</v>
      </c>
      <c r="ALW1772" s="12"/>
      <c r="ALX1772" s="12"/>
      <c r="ALY1772" s="12"/>
    </row>
    <row r="1773" spans="1:1013" ht="13.5">
      <c r="A1773" s="180">
        <v>5847</v>
      </c>
      <c r="B1773" s="180" t="s">
        <v>844</v>
      </c>
      <c r="C1773" s="180" t="s">
        <v>832</v>
      </c>
      <c r="D1773" s="460">
        <v>288.8</v>
      </c>
      <c r="E1773" s="254" t="s">
        <v>28586</v>
      </c>
      <c r="ALW1773" s="12"/>
      <c r="ALX1773" s="12"/>
      <c r="ALY1773" s="12"/>
    </row>
    <row r="1774" spans="1:1013" ht="13.5">
      <c r="A1774" s="180">
        <v>5857</v>
      </c>
      <c r="B1774" s="180" t="s">
        <v>957</v>
      </c>
      <c r="C1774" s="180" t="s">
        <v>945</v>
      </c>
      <c r="D1774" s="460">
        <v>244.14</v>
      </c>
      <c r="E1774" s="254" t="s">
        <v>28587</v>
      </c>
      <c r="ALW1774" s="12"/>
      <c r="ALX1774" s="12"/>
      <c r="ALY1774" s="12"/>
    </row>
    <row r="1775" spans="1:1013" ht="13.5">
      <c r="A1775" s="180">
        <v>5855</v>
      </c>
      <c r="B1775" s="180" t="s">
        <v>846</v>
      </c>
      <c r="C1775" s="180" t="s">
        <v>832</v>
      </c>
      <c r="D1775" s="460">
        <v>721.6</v>
      </c>
      <c r="E1775" s="254" t="s">
        <v>25656</v>
      </c>
      <c r="ALW1775" s="12"/>
      <c r="ALX1775" s="12"/>
      <c r="ALY1775" s="12"/>
    </row>
    <row r="1776" spans="1:1013" ht="13.5">
      <c r="A1776" s="180">
        <v>96021</v>
      </c>
      <c r="B1776" s="180" t="s">
        <v>1047</v>
      </c>
      <c r="C1776" s="180" t="s">
        <v>945</v>
      </c>
      <c r="D1776" s="460">
        <v>68.989999999999995</v>
      </c>
      <c r="E1776" s="254" t="s">
        <v>28588</v>
      </c>
      <c r="ALW1776" s="12"/>
      <c r="ALX1776" s="12"/>
      <c r="ALY1776" s="12"/>
    </row>
    <row r="1777" spans="1:1013" ht="13.5">
      <c r="A1777" s="180">
        <v>96020</v>
      </c>
      <c r="B1777" s="180" t="s">
        <v>936</v>
      </c>
      <c r="C1777" s="180" t="s">
        <v>832</v>
      </c>
      <c r="D1777" s="460">
        <v>193.87</v>
      </c>
      <c r="E1777" s="254" t="s">
        <v>28589</v>
      </c>
      <c r="ALW1777" s="12"/>
      <c r="ALX1777" s="12"/>
      <c r="ALY1777" s="12"/>
    </row>
    <row r="1778" spans="1:1013" ht="13.5">
      <c r="A1778" s="180">
        <v>96014</v>
      </c>
      <c r="B1778" s="180" t="s">
        <v>1046</v>
      </c>
      <c r="C1778" s="180" t="s">
        <v>945</v>
      </c>
      <c r="D1778" s="460">
        <v>69.260000000000005</v>
      </c>
      <c r="E1778" s="254" t="s">
        <v>28588</v>
      </c>
      <c r="ALW1778" s="12"/>
      <c r="ALX1778" s="12"/>
      <c r="ALY1778" s="12"/>
    </row>
    <row r="1779" spans="1:1013" ht="13.5">
      <c r="A1779" s="180">
        <v>96013</v>
      </c>
      <c r="B1779" s="180" t="s">
        <v>935</v>
      </c>
      <c r="C1779" s="180" t="s">
        <v>832</v>
      </c>
      <c r="D1779" s="460">
        <v>194.37</v>
      </c>
      <c r="E1779" s="254" t="s">
        <v>28590</v>
      </c>
      <c r="ALW1779" s="12"/>
      <c r="ALX1779" s="12"/>
      <c r="ALY1779" s="12"/>
    </row>
    <row r="1780" spans="1:1013" ht="13.5">
      <c r="A1780" s="180">
        <v>96029</v>
      </c>
      <c r="B1780" s="180" t="s">
        <v>1048</v>
      </c>
      <c r="C1780" s="180" t="s">
        <v>945</v>
      </c>
      <c r="D1780" s="460">
        <v>62.45</v>
      </c>
      <c r="E1780" s="254" t="s">
        <v>28591</v>
      </c>
      <c r="ALW1780" s="12"/>
      <c r="ALX1780" s="12"/>
      <c r="ALY1780" s="12"/>
    </row>
    <row r="1781" spans="1:1013" ht="13.5">
      <c r="A1781" s="180">
        <v>96028</v>
      </c>
      <c r="B1781" s="180" t="s">
        <v>937</v>
      </c>
      <c r="C1781" s="180" t="s">
        <v>832</v>
      </c>
      <c r="D1781" s="254">
        <v>151.35</v>
      </c>
      <c r="E1781" s="254" t="s">
        <v>28592</v>
      </c>
      <c r="ALW1781" s="12"/>
      <c r="ALX1781" s="12"/>
      <c r="ALY1781" s="12"/>
    </row>
    <row r="1782" spans="1:1013" ht="13.5">
      <c r="A1782" s="180">
        <v>96155</v>
      </c>
      <c r="B1782" s="180" t="s">
        <v>1050</v>
      </c>
      <c r="C1782" s="180" t="s">
        <v>945</v>
      </c>
      <c r="D1782" s="254">
        <v>62.72</v>
      </c>
      <c r="E1782" s="254" t="s">
        <v>28593</v>
      </c>
      <c r="ALW1782" s="12"/>
      <c r="ALX1782" s="12"/>
      <c r="ALY1782" s="12"/>
    </row>
    <row r="1783" spans="1:1013" ht="13.5">
      <c r="A1783" s="180">
        <v>96157</v>
      </c>
      <c r="B1783" s="180" t="s">
        <v>939</v>
      </c>
      <c r="C1783" s="180" t="s">
        <v>832</v>
      </c>
      <c r="D1783" s="460">
        <v>151.85</v>
      </c>
      <c r="E1783" s="254" t="s">
        <v>28594</v>
      </c>
      <c r="ALW1783" s="12"/>
      <c r="ALX1783" s="12"/>
      <c r="ALY1783" s="12"/>
    </row>
    <row r="1784" spans="1:1013" ht="13.5">
      <c r="A1784" s="180">
        <v>5845</v>
      </c>
      <c r="B1784" s="180" t="s">
        <v>954</v>
      </c>
      <c r="C1784" s="180" t="s">
        <v>945</v>
      </c>
      <c r="D1784" s="460">
        <v>64.650000000000006</v>
      </c>
      <c r="E1784" s="254" t="s">
        <v>28595</v>
      </c>
      <c r="ALW1784" s="12"/>
      <c r="ALX1784" s="12"/>
      <c r="ALY1784" s="12"/>
    </row>
    <row r="1785" spans="1:1013" ht="13.5">
      <c r="A1785" s="180">
        <v>5843</v>
      </c>
      <c r="B1785" s="180" t="s">
        <v>843</v>
      </c>
      <c r="C1785" s="180" t="s">
        <v>832</v>
      </c>
      <c r="D1785" s="460">
        <v>185.76</v>
      </c>
      <c r="E1785" s="254" t="s">
        <v>28596</v>
      </c>
      <c r="ALW1785" s="12"/>
      <c r="ALX1785" s="12"/>
      <c r="ALY1785" s="12"/>
    </row>
    <row r="1786" spans="1:1013" ht="13.5">
      <c r="A1786" s="180">
        <v>89036</v>
      </c>
      <c r="B1786" s="180" t="s">
        <v>987</v>
      </c>
      <c r="C1786" s="180" t="s">
        <v>945</v>
      </c>
      <c r="D1786" s="460">
        <v>58.08</v>
      </c>
      <c r="E1786" s="254" t="s">
        <v>28597</v>
      </c>
      <c r="ALW1786" s="12"/>
      <c r="ALX1786" s="12"/>
      <c r="ALY1786" s="12"/>
    </row>
    <row r="1787" spans="1:1013" ht="13.5">
      <c r="A1787" s="180">
        <v>89035</v>
      </c>
      <c r="B1787" s="180" t="s">
        <v>877</v>
      </c>
      <c r="C1787" s="180" t="s">
        <v>832</v>
      </c>
      <c r="D1787" s="460">
        <v>143.21</v>
      </c>
      <c r="E1787" s="254" t="s">
        <v>28598</v>
      </c>
      <c r="ALW1787" s="12"/>
      <c r="ALX1787" s="12"/>
      <c r="ALY1787" s="12"/>
    </row>
    <row r="1788" spans="1:1013" ht="13.5">
      <c r="A1788" s="180">
        <v>102911</v>
      </c>
      <c r="B1788" s="180" t="s">
        <v>34561</v>
      </c>
      <c r="C1788" s="180" t="s">
        <v>945</v>
      </c>
      <c r="D1788" s="460">
        <v>0</v>
      </c>
      <c r="E1788" s="254" t="s">
        <v>28599</v>
      </c>
      <c r="ALW1788" s="12"/>
      <c r="ALX1788" s="12"/>
      <c r="ALY1788" s="12"/>
    </row>
    <row r="1789" spans="1:1013" ht="13.5">
      <c r="A1789" s="180">
        <v>102910</v>
      </c>
      <c r="B1789" s="180" t="s">
        <v>34562</v>
      </c>
      <c r="C1789" s="180" t="s">
        <v>832</v>
      </c>
      <c r="D1789" s="460">
        <v>0</v>
      </c>
      <c r="E1789" s="254" t="s">
        <v>28600</v>
      </c>
      <c r="ALW1789" s="12"/>
      <c r="ALX1789" s="12"/>
      <c r="ALY1789" s="12"/>
    </row>
    <row r="1790" spans="1:1013" ht="13.5">
      <c r="A1790" s="180">
        <v>93440</v>
      </c>
      <c r="B1790" s="180" t="s">
        <v>24558</v>
      </c>
      <c r="C1790" s="180" t="s">
        <v>945</v>
      </c>
      <c r="D1790" s="460">
        <v>158.34</v>
      </c>
      <c r="E1790" s="254" t="s">
        <v>28601</v>
      </c>
      <c r="ALW1790" s="12"/>
      <c r="ALX1790" s="12"/>
      <c r="ALY1790" s="12"/>
    </row>
    <row r="1791" spans="1:1013" ht="13.5">
      <c r="A1791" s="180">
        <v>93439</v>
      </c>
      <c r="B1791" s="180" t="s">
        <v>24515</v>
      </c>
      <c r="C1791" s="180" t="s">
        <v>832</v>
      </c>
      <c r="D1791" s="460">
        <v>284.69</v>
      </c>
      <c r="E1791" s="254" t="s">
        <v>28602</v>
      </c>
      <c r="ALW1791" s="12"/>
      <c r="ALX1791" s="12"/>
      <c r="ALY1791" s="12"/>
    </row>
    <row r="1792" spans="1:1013" ht="13.5">
      <c r="A1792" s="180">
        <v>100648</v>
      </c>
      <c r="B1792" s="180" t="s">
        <v>1055</v>
      </c>
      <c r="C1792" s="180" t="s">
        <v>945</v>
      </c>
      <c r="D1792" s="460">
        <v>609.34</v>
      </c>
      <c r="E1792" s="254" t="s">
        <v>28599</v>
      </c>
      <c r="ALW1792" s="12"/>
      <c r="ALX1792" s="12"/>
      <c r="ALY1792" s="12"/>
    </row>
    <row r="1793" spans="1:1013" ht="13.5">
      <c r="A1793" s="180">
        <v>100647</v>
      </c>
      <c r="B1793" s="180" t="s">
        <v>943</v>
      </c>
      <c r="C1793" s="180" t="s">
        <v>832</v>
      </c>
      <c r="D1793" s="254">
        <v>6850.58</v>
      </c>
      <c r="E1793" s="254" t="s">
        <v>28603</v>
      </c>
      <c r="ALW1793" s="12"/>
      <c r="ALX1793" s="12"/>
      <c r="ALY1793" s="12"/>
    </row>
    <row r="1794" spans="1:1013" ht="13.5">
      <c r="A1794" s="180">
        <v>5829</v>
      </c>
      <c r="B1794" s="180" t="s">
        <v>951</v>
      </c>
      <c r="C1794" s="180" t="s">
        <v>945</v>
      </c>
      <c r="D1794" s="254">
        <v>188.77</v>
      </c>
      <c r="E1794" s="254" t="s">
        <v>28604</v>
      </c>
      <c r="ALW1794" s="12"/>
      <c r="ALX1794" s="12"/>
      <c r="ALY1794" s="12"/>
    </row>
    <row r="1795" spans="1:1013" ht="13.5">
      <c r="A1795" s="180">
        <v>5823</v>
      </c>
      <c r="B1795" s="180" t="s">
        <v>839</v>
      </c>
      <c r="C1795" s="180" t="s">
        <v>832</v>
      </c>
      <c r="D1795" s="254">
        <v>244.85</v>
      </c>
      <c r="E1795" s="254" t="s">
        <v>28605</v>
      </c>
      <c r="ALW1795" s="12"/>
      <c r="ALX1795" s="12"/>
      <c r="ALY1795" s="12"/>
    </row>
    <row r="1796" spans="1:1013" ht="13.5">
      <c r="A1796" s="180">
        <v>5884</v>
      </c>
      <c r="B1796" s="180" t="s">
        <v>962</v>
      </c>
      <c r="C1796" s="180" t="s">
        <v>945</v>
      </c>
      <c r="D1796" s="460">
        <v>57.39</v>
      </c>
      <c r="E1796" s="254" t="s">
        <v>28606</v>
      </c>
      <c r="ALW1796" s="12"/>
      <c r="ALX1796" s="12"/>
      <c r="ALY1796" s="12"/>
    </row>
    <row r="1797" spans="1:1013" ht="13.5">
      <c r="A1797" s="180">
        <v>5882</v>
      </c>
      <c r="B1797" s="180" t="s">
        <v>851</v>
      </c>
      <c r="C1797" s="180" t="s">
        <v>832</v>
      </c>
      <c r="D1797" s="460">
        <v>128.69999999999999</v>
      </c>
      <c r="E1797" s="254" t="s">
        <v>28605</v>
      </c>
      <c r="ALW1797" s="12"/>
      <c r="ALX1797" s="12"/>
      <c r="ALY1797" s="12"/>
    </row>
    <row r="1798" spans="1:1013" ht="13.5">
      <c r="A1798" s="180">
        <v>100642</v>
      </c>
      <c r="B1798" s="180" t="s">
        <v>1054</v>
      </c>
      <c r="C1798" s="180" t="s">
        <v>945</v>
      </c>
      <c r="D1798" s="460">
        <v>311.45999999999998</v>
      </c>
      <c r="E1798" s="254" t="s">
        <v>28607</v>
      </c>
      <c r="ALW1798" s="12"/>
      <c r="ALX1798" s="12"/>
      <c r="ALY1798" s="12"/>
    </row>
    <row r="1799" spans="1:1013" ht="13.5">
      <c r="A1799" s="180">
        <v>100641</v>
      </c>
      <c r="B1799" s="180" t="s">
        <v>942</v>
      </c>
      <c r="C1799" s="180" t="s">
        <v>832</v>
      </c>
      <c r="D1799" s="460">
        <v>5022.82</v>
      </c>
      <c r="E1799" s="254" t="s">
        <v>28608</v>
      </c>
      <c r="ALW1799" s="12"/>
      <c r="ALX1799" s="12"/>
      <c r="ALY1799" s="12"/>
    </row>
    <row r="1800" spans="1:1013" ht="13.5">
      <c r="A1800" s="180">
        <v>93434</v>
      </c>
      <c r="B1800" s="180" t="s">
        <v>24557</v>
      </c>
      <c r="C1800" s="180" t="s">
        <v>945</v>
      </c>
      <c r="D1800" s="460">
        <v>362.76</v>
      </c>
      <c r="E1800" s="254" t="s">
        <v>28609</v>
      </c>
      <c r="ALW1800" s="12"/>
      <c r="ALX1800" s="12"/>
      <c r="ALY1800" s="12"/>
    </row>
    <row r="1801" spans="1:1013" ht="13.5">
      <c r="A1801" s="180">
        <v>93433</v>
      </c>
      <c r="B1801" s="180" t="s">
        <v>24514</v>
      </c>
      <c r="C1801" s="180" t="s">
        <v>832</v>
      </c>
      <c r="D1801" s="254">
        <v>2798.4</v>
      </c>
      <c r="E1801" s="254" t="s">
        <v>28610</v>
      </c>
      <c r="ALW1801" s="12"/>
      <c r="ALX1801" s="12"/>
      <c r="ALY1801" s="12"/>
    </row>
    <row r="1802" spans="1:1013" ht="13.5">
      <c r="A1802" s="180">
        <v>95122</v>
      </c>
      <c r="B1802" s="180" t="s">
        <v>1035</v>
      </c>
      <c r="C1802" s="180" t="s">
        <v>945</v>
      </c>
      <c r="D1802" s="254">
        <v>245.6</v>
      </c>
      <c r="E1802" s="254" t="s">
        <v>28611</v>
      </c>
      <c r="ALW1802" s="12"/>
      <c r="ALX1802" s="12"/>
      <c r="ALY1802" s="12"/>
    </row>
    <row r="1803" spans="1:1013" ht="13.5">
      <c r="A1803" s="180">
        <v>95121</v>
      </c>
      <c r="B1803" s="180" t="s">
        <v>923</v>
      </c>
      <c r="C1803" s="180" t="s">
        <v>832</v>
      </c>
      <c r="D1803" s="254">
        <v>383.54</v>
      </c>
      <c r="E1803" s="254" t="s">
        <v>28612</v>
      </c>
      <c r="ALW1803" s="12"/>
      <c r="ALX1803" s="12"/>
      <c r="ALY1803" s="12"/>
    </row>
    <row r="1804" spans="1:1013" ht="13.5">
      <c r="A1804" s="180">
        <v>103662</v>
      </c>
      <c r="B1804" s="180" t="s">
        <v>34563</v>
      </c>
      <c r="C1804" s="180" t="s">
        <v>945</v>
      </c>
      <c r="D1804" s="254">
        <v>0</v>
      </c>
      <c r="E1804" s="254" t="s">
        <v>28613</v>
      </c>
      <c r="ALW1804" s="12"/>
      <c r="ALX1804" s="12"/>
      <c r="ALY1804" s="12"/>
    </row>
    <row r="1805" spans="1:1013" ht="13.5">
      <c r="A1805" s="180">
        <v>103661</v>
      </c>
      <c r="B1805" s="180" t="s">
        <v>34564</v>
      </c>
      <c r="C1805" s="180" t="s">
        <v>832</v>
      </c>
      <c r="D1805" s="254">
        <v>0</v>
      </c>
      <c r="E1805" s="254" t="s">
        <v>28614</v>
      </c>
      <c r="ALW1805" s="12"/>
      <c r="ALX1805" s="12"/>
      <c r="ALY1805" s="12"/>
    </row>
    <row r="1806" spans="1:1013" ht="13.5">
      <c r="A1806" s="180">
        <v>5841</v>
      </c>
      <c r="B1806" s="180" t="s">
        <v>953</v>
      </c>
      <c r="C1806" s="180" t="s">
        <v>945</v>
      </c>
      <c r="D1806" s="254">
        <v>4.8499999999999996</v>
      </c>
      <c r="E1806" s="254" t="s">
        <v>28615</v>
      </c>
      <c r="ALW1806" s="12"/>
      <c r="ALX1806" s="12"/>
      <c r="ALY1806" s="12"/>
    </row>
    <row r="1807" spans="1:1013" ht="13.5">
      <c r="A1807" s="180">
        <v>5839</v>
      </c>
      <c r="B1807" s="180" t="s">
        <v>842</v>
      </c>
      <c r="C1807" s="180" t="s">
        <v>832</v>
      </c>
      <c r="D1807" s="254">
        <v>9.65</v>
      </c>
      <c r="E1807" s="254" t="s">
        <v>28616</v>
      </c>
      <c r="ALW1807" s="12"/>
      <c r="ALX1807" s="12"/>
      <c r="ALY1807" s="12"/>
    </row>
    <row r="1808" spans="1:1013" ht="13.5">
      <c r="A1808" s="180">
        <v>90587</v>
      </c>
      <c r="B1808" s="180" t="s">
        <v>996</v>
      </c>
      <c r="C1808" s="180" t="s">
        <v>945</v>
      </c>
      <c r="D1808" s="254">
        <v>0.53</v>
      </c>
      <c r="E1808" s="254" t="s">
        <v>28594</v>
      </c>
      <c r="ALW1808" s="12"/>
      <c r="ALX1808" s="12"/>
      <c r="ALY1808" s="12"/>
    </row>
    <row r="1809" spans="1:1013" ht="13.5">
      <c r="A1809" s="180">
        <v>90586</v>
      </c>
      <c r="B1809" s="180" t="s">
        <v>886</v>
      </c>
      <c r="C1809" s="180" t="s">
        <v>832</v>
      </c>
      <c r="D1809" s="254">
        <v>1.3</v>
      </c>
      <c r="E1809" s="254" t="s">
        <v>28617</v>
      </c>
      <c r="ALW1809" s="12"/>
      <c r="ALX1809" s="12"/>
      <c r="ALY1809" s="12"/>
    </row>
    <row r="1810" spans="1:1013" ht="13.5">
      <c r="A1810" s="180">
        <v>5837</v>
      </c>
      <c r="B1810" s="180" t="s">
        <v>952</v>
      </c>
      <c r="C1810" s="180" t="s">
        <v>945</v>
      </c>
      <c r="D1810" s="254">
        <v>149.38</v>
      </c>
      <c r="E1810" s="254" t="s">
        <v>28596</v>
      </c>
      <c r="ALW1810" s="12"/>
      <c r="ALX1810" s="12"/>
      <c r="ALY1810" s="12"/>
    </row>
    <row r="1811" spans="1:1013" ht="13.5">
      <c r="A1811" s="180">
        <v>5835</v>
      </c>
      <c r="B1811" s="180" t="s">
        <v>841</v>
      </c>
      <c r="C1811" s="180" t="s">
        <v>832</v>
      </c>
      <c r="D1811" s="254">
        <v>376.04</v>
      </c>
      <c r="E1811" s="254" t="s">
        <v>28618</v>
      </c>
      <c r="ALW1811" s="12"/>
      <c r="ALX1811" s="12"/>
      <c r="ALY1811" s="12"/>
    </row>
    <row r="1812" spans="1:1013" ht="13.5">
      <c r="A1812" s="180">
        <v>89257</v>
      </c>
      <c r="B1812" s="180" t="s">
        <v>881</v>
      </c>
      <c r="C1812" s="180" t="s">
        <v>832</v>
      </c>
      <c r="D1812" s="254">
        <v>326.93</v>
      </c>
      <c r="E1812" s="254" t="s">
        <v>28619</v>
      </c>
      <c r="ALW1812" s="12"/>
      <c r="ALX1812" s="12"/>
      <c r="ALY1812" s="12"/>
    </row>
    <row r="1813" spans="1:1013" ht="13.5">
      <c r="A1813" s="180">
        <v>89258</v>
      </c>
      <c r="B1813" s="180" t="s">
        <v>992</v>
      </c>
      <c r="C1813" s="180" t="s">
        <v>945</v>
      </c>
      <c r="D1813" s="254">
        <v>128.94999999999999</v>
      </c>
      <c r="E1813" s="254" t="s">
        <v>28620</v>
      </c>
      <c r="ALW1813" s="12"/>
      <c r="ALX1813" s="12"/>
      <c r="ALY1813" s="12"/>
    </row>
    <row r="1814" spans="1:1013" ht="13.5">
      <c r="A1814" s="180">
        <v>97621</v>
      </c>
      <c r="B1814" s="180" t="s">
        <v>32178</v>
      </c>
      <c r="C1814" s="180" t="s">
        <v>7</v>
      </c>
      <c r="D1814" s="254">
        <v>137.12</v>
      </c>
      <c r="E1814" s="254" t="s">
        <v>28621</v>
      </c>
      <c r="ALW1814" s="12"/>
      <c r="ALX1814" s="12"/>
      <c r="ALY1814" s="12"/>
    </row>
    <row r="1815" spans="1:1013" ht="13.5">
      <c r="A1815" s="180">
        <v>97622</v>
      </c>
      <c r="B1815" s="180" t="s">
        <v>32180</v>
      </c>
      <c r="C1815" s="180" t="s">
        <v>7</v>
      </c>
      <c r="D1815" s="254">
        <v>66.819999999999993</v>
      </c>
      <c r="E1815" s="254" t="s">
        <v>28622</v>
      </c>
      <c r="ALW1815" s="12"/>
      <c r="ALX1815" s="12"/>
      <c r="ALY1815" s="12"/>
    </row>
    <row r="1816" spans="1:1013" ht="13.5">
      <c r="A1816" s="180">
        <v>97623</v>
      </c>
      <c r="B1816" s="180" t="s">
        <v>32181</v>
      </c>
      <c r="C1816" s="180" t="s">
        <v>7</v>
      </c>
      <c r="D1816" s="254">
        <v>204.71</v>
      </c>
      <c r="E1816" s="254" t="s">
        <v>28623</v>
      </c>
      <c r="ALW1816" s="12"/>
      <c r="ALX1816" s="12"/>
      <c r="ALY1816" s="12"/>
    </row>
    <row r="1817" spans="1:1013" ht="13.5">
      <c r="A1817" s="180">
        <v>97624</v>
      </c>
      <c r="B1817" s="180" t="s">
        <v>32183</v>
      </c>
      <c r="C1817" s="180" t="s">
        <v>7</v>
      </c>
      <c r="D1817" s="254">
        <v>125.64</v>
      </c>
      <c r="E1817" s="254" t="s">
        <v>28624</v>
      </c>
      <c r="ALW1817" s="12"/>
      <c r="ALX1817" s="12"/>
      <c r="ALY1817" s="12"/>
    </row>
    <row r="1818" spans="1:1013" ht="13.5">
      <c r="A1818" s="180">
        <v>97625</v>
      </c>
      <c r="B1818" s="180" t="s">
        <v>32185</v>
      </c>
      <c r="C1818" s="180" t="s">
        <v>7</v>
      </c>
      <c r="D1818" s="254">
        <v>54.31</v>
      </c>
      <c r="E1818" s="254" t="s">
        <v>28625</v>
      </c>
      <c r="ALW1818" s="12"/>
      <c r="ALX1818" s="12"/>
      <c r="ALY1818" s="12"/>
    </row>
    <row r="1819" spans="1:1013" ht="13.5">
      <c r="A1819" s="180">
        <v>104791</v>
      </c>
      <c r="B1819" s="180" t="s">
        <v>32245</v>
      </c>
      <c r="C1819" s="180" t="s">
        <v>4</v>
      </c>
      <c r="D1819" s="254">
        <v>7.26</v>
      </c>
      <c r="E1819" s="254" t="s">
        <v>28626</v>
      </c>
      <c r="ALW1819" s="12"/>
      <c r="ALX1819" s="12"/>
      <c r="ALY1819" s="12"/>
    </row>
    <row r="1820" spans="1:1013" ht="13.5">
      <c r="A1820" s="180">
        <v>97631</v>
      </c>
      <c r="B1820" s="180" t="s">
        <v>32194</v>
      </c>
      <c r="C1820" s="180" t="s">
        <v>4</v>
      </c>
      <c r="D1820" s="254">
        <v>13.49</v>
      </c>
      <c r="E1820" s="254" t="s">
        <v>28627</v>
      </c>
      <c r="ALW1820" s="12"/>
      <c r="ALX1820" s="12"/>
      <c r="ALY1820" s="12"/>
    </row>
    <row r="1821" spans="1:1013" ht="13.5">
      <c r="A1821" s="180">
        <v>97630</v>
      </c>
      <c r="B1821" s="180" t="s">
        <v>34565</v>
      </c>
      <c r="C1821" s="180" t="s">
        <v>7</v>
      </c>
      <c r="D1821" s="254">
        <v>0</v>
      </c>
      <c r="E1821" s="254" t="s">
        <v>28628</v>
      </c>
      <c r="ALW1821" s="12"/>
      <c r="ALX1821" s="12"/>
      <c r="ALY1821" s="12"/>
    </row>
    <row r="1822" spans="1:1013" ht="13.5">
      <c r="A1822" s="180">
        <v>104796</v>
      </c>
      <c r="B1822" s="180" t="s">
        <v>32251</v>
      </c>
      <c r="C1822" s="180" t="s">
        <v>1</v>
      </c>
      <c r="D1822" s="254">
        <v>16.03</v>
      </c>
      <c r="E1822" s="254" t="s">
        <v>28629</v>
      </c>
      <c r="ALW1822" s="12"/>
      <c r="ALX1822" s="12"/>
      <c r="ALY1822" s="12"/>
    </row>
    <row r="1823" spans="1:1013" ht="13.5">
      <c r="A1823" s="180">
        <v>97628</v>
      </c>
      <c r="B1823" s="180" t="s">
        <v>32190</v>
      </c>
      <c r="C1823" s="180" t="s">
        <v>7</v>
      </c>
      <c r="D1823" s="254">
        <v>312.77999999999997</v>
      </c>
      <c r="E1823" s="254" t="s">
        <v>28630</v>
      </c>
      <c r="ALW1823" s="12"/>
      <c r="ALX1823" s="12"/>
      <c r="ALY1823" s="12"/>
    </row>
    <row r="1824" spans="1:1013" ht="13.5">
      <c r="A1824" s="180">
        <v>97629</v>
      </c>
      <c r="B1824" s="180" t="s">
        <v>32192</v>
      </c>
      <c r="C1824" s="180" t="s">
        <v>7</v>
      </c>
      <c r="D1824" s="254">
        <v>101.91</v>
      </c>
      <c r="E1824" s="254" t="s">
        <v>28631</v>
      </c>
      <c r="ALW1824" s="12"/>
      <c r="ALX1824" s="12"/>
      <c r="ALY1824" s="12"/>
    </row>
    <row r="1825" spans="1:1013" ht="13.5">
      <c r="A1825" s="180">
        <v>97626</v>
      </c>
      <c r="B1825" s="180" t="s">
        <v>32186</v>
      </c>
      <c r="C1825" s="180" t="s">
        <v>7</v>
      </c>
      <c r="D1825" s="254">
        <v>671.61</v>
      </c>
      <c r="E1825" s="254" t="s">
        <v>28632</v>
      </c>
      <c r="ALW1825" s="12"/>
      <c r="ALX1825" s="12"/>
      <c r="ALY1825" s="12"/>
    </row>
    <row r="1826" spans="1:1013" ht="13.5">
      <c r="A1826" s="180">
        <v>97627</v>
      </c>
      <c r="B1826" s="180" t="s">
        <v>32188</v>
      </c>
      <c r="C1826" s="180" t="s">
        <v>7</v>
      </c>
      <c r="D1826" s="254">
        <v>218.83</v>
      </c>
      <c r="E1826" s="254" t="s">
        <v>28633</v>
      </c>
      <c r="ALW1826" s="12"/>
      <c r="ALX1826" s="12"/>
      <c r="ALY1826" s="12"/>
    </row>
    <row r="1827" spans="1:1013" ht="13.5">
      <c r="A1827" s="180">
        <v>104789</v>
      </c>
      <c r="B1827" s="180" t="s">
        <v>32242</v>
      </c>
      <c r="C1827" s="180" t="s">
        <v>7</v>
      </c>
      <c r="D1827" s="254">
        <v>235.19</v>
      </c>
      <c r="E1827" s="254" t="s">
        <v>28634</v>
      </c>
      <c r="ALW1827" s="12"/>
      <c r="ALX1827" s="12"/>
      <c r="ALY1827" s="12"/>
    </row>
    <row r="1828" spans="1:1013" ht="13.5">
      <c r="A1828" s="180">
        <v>104790</v>
      </c>
      <c r="B1828" s="180" t="s">
        <v>32244</v>
      </c>
      <c r="C1828" s="180" t="s">
        <v>7</v>
      </c>
      <c r="D1828" s="254">
        <v>122.31</v>
      </c>
      <c r="E1828" s="254" t="s">
        <v>28635</v>
      </c>
      <c r="ALW1828" s="12"/>
      <c r="ALX1828" s="12"/>
      <c r="ALY1828" s="12"/>
    </row>
    <row r="1829" spans="1:1013" ht="13.5">
      <c r="A1829" s="180">
        <v>97633</v>
      </c>
      <c r="B1829" s="180" t="s">
        <v>32198</v>
      </c>
      <c r="C1829" s="180" t="s">
        <v>4</v>
      </c>
      <c r="D1829" s="254">
        <v>26.94</v>
      </c>
      <c r="E1829" s="254" t="s">
        <v>28636</v>
      </c>
      <c r="ALW1829" s="12"/>
      <c r="ALX1829" s="12"/>
      <c r="ALY1829" s="12"/>
    </row>
    <row r="1830" spans="1:1013" ht="13.5">
      <c r="A1830" s="180">
        <v>97634</v>
      </c>
      <c r="B1830" s="180" t="s">
        <v>32199</v>
      </c>
      <c r="C1830" s="180" t="s">
        <v>4</v>
      </c>
      <c r="D1830" s="254">
        <v>8.1300000000000008</v>
      </c>
      <c r="E1830" s="254" t="s">
        <v>28637</v>
      </c>
      <c r="ALW1830" s="12"/>
      <c r="ALX1830" s="12"/>
      <c r="ALY1830" s="12"/>
    </row>
    <row r="1831" spans="1:1013" ht="13.5">
      <c r="A1831" s="180">
        <v>97632</v>
      </c>
      <c r="B1831" s="180" t="s">
        <v>32196</v>
      </c>
      <c r="C1831" s="180" t="s">
        <v>1</v>
      </c>
      <c r="D1831" s="254">
        <v>3.08</v>
      </c>
      <c r="E1831" s="254" t="s">
        <v>25728</v>
      </c>
      <c r="ALW1831" s="12"/>
      <c r="ALX1831" s="12"/>
      <c r="ALY1831" s="12"/>
    </row>
    <row r="1832" spans="1:1013" ht="13.5">
      <c r="A1832" s="180">
        <v>97636</v>
      </c>
      <c r="B1832" s="180" t="s">
        <v>32202</v>
      </c>
      <c r="C1832" s="180" t="s">
        <v>4</v>
      </c>
      <c r="D1832" s="254">
        <v>25.21</v>
      </c>
      <c r="E1832" s="254" t="s">
        <v>28638</v>
      </c>
      <c r="ALW1832" s="12"/>
      <c r="ALX1832" s="12"/>
      <c r="ALY1832" s="12"/>
    </row>
    <row r="1833" spans="1:1013" ht="13.5">
      <c r="A1833" s="180">
        <v>104797</v>
      </c>
      <c r="B1833" s="180" t="s">
        <v>32252</v>
      </c>
      <c r="C1833" s="180" t="s">
        <v>1</v>
      </c>
      <c r="D1833" s="460">
        <v>20.05</v>
      </c>
      <c r="E1833" s="254" t="s">
        <v>28639</v>
      </c>
      <c r="ALW1833" s="12"/>
      <c r="ALX1833" s="12"/>
      <c r="ALY1833" s="12"/>
    </row>
    <row r="1834" spans="1:1013" ht="13.5">
      <c r="A1834" s="180">
        <v>104803</v>
      </c>
      <c r="B1834" s="180" t="s">
        <v>32258</v>
      </c>
      <c r="C1834" s="180" t="s">
        <v>1</v>
      </c>
      <c r="D1834" s="460">
        <v>5.57</v>
      </c>
      <c r="E1834" s="254" t="s">
        <v>28640</v>
      </c>
      <c r="ALW1834" s="12"/>
      <c r="ALX1834" s="12"/>
      <c r="ALY1834" s="12"/>
    </row>
    <row r="1835" spans="1:1013" ht="13.5">
      <c r="A1835" s="180">
        <v>97664</v>
      </c>
      <c r="B1835" s="180" t="s">
        <v>32239</v>
      </c>
      <c r="C1835" s="180" t="s">
        <v>2</v>
      </c>
      <c r="D1835" s="460">
        <v>1.83</v>
      </c>
      <c r="E1835" s="254" t="s">
        <v>28641</v>
      </c>
      <c r="ALW1835" s="12"/>
      <c r="ALX1835" s="12"/>
      <c r="ALY1835" s="12"/>
    </row>
    <row r="1836" spans="1:1013" ht="13.5">
      <c r="A1836" s="180">
        <v>104801</v>
      </c>
      <c r="B1836" s="180" t="s">
        <v>32256</v>
      </c>
      <c r="C1836" s="180" t="s">
        <v>4</v>
      </c>
      <c r="D1836" s="460">
        <v>17.97</v>
      </c>
      <c r="E1836" s="254" t="s">
        <v>28642</v>
      </c>
      <c r="ALW1836" s="12"/>
      <c r="ALX1836" s="12"/>
      <c r="ALY1836" s="12"/>
    </row>
    <row r="1837" spans="1:1013" ht="13.5">
      <c r="A1837" s="180">
        <v>97661</v>
      </c>
      <c r="B1837" s="180" t="s">
        <v>32236</v>
      </c>
      <c r="C1837" s="180" t="s">
        <v>1</v>
      </c>
      <c r="D1837" s="254">
        <v>0.88</v>
      </c>
      <c r="E1837" s="254" t="s">
        <v>28643</v>
      </c>
      <c r="ALW1837" s="12"/>
      <c r="ALX1837" s="12"/>
      <c r="ALY1837" s="12"/>
    </row>
    <row r="1838" spans="1:1013" ht="13.5">
      <c r="A1838" s="180">
        <v>104794</v>
      </c>
      <c r="B1838" s="180" t="s">
        <v>32249</v>
      </c>
      <c r="C1838" s="180" t="s">
        <v>1</v>
      </c>
      <c r="D1838" s="254">
        <v>1.2</v>
      </c>
      <c r="E1838" s="254" t="s">
        <v>24977</v>
      </c>
      <c r="ALW1838" s="12"/>
      <c r="ALX1838" s="12"/>
      <c r="ALY1838" s="12"/>
    </row>
    <row r="1839" spans="1:1013" ht="13.5">
      <c r="A1839" s="180">
        <v>104795</v>
      </c>
      <c r="B1839" s="180" t="s">
        <v>32250</v>
      </c>
      <c r="C1839" s="180" t="s">
        <v>1</v>
      </c>
      <c r="D1839" s="254">
        <v>1.69</v>
      </c>
      <c r="E1839" s="254" t="s">
        <v>25677</v>
      </c>
      <c r="ALW1839" s="12"/>
      <c r="ALX1839" s="12"/>
      <c r="ALY1839" s="12"/>
    </row>
    <row r="1840" spans="1:1013" ht="13.5">
      <c r="A1840" s="180">
        <v>104792</v>
      </c>
      <c r="B1840" s="180" t="s">
        <v>32246</v>
      </c>
      <c r="C1840" s="180" t="s">
        <v>1</v>
      </c>
      <c r="D1840" s="254">
        <v>0.49</v>
      </c>
      <c r="E1840" s="254" t="s">
        <v>28639</v>
      </c>
      <c r="ALW1840" s="12"/>
      <c r="ALX1840" s="12"/>
      <c r="ALY1840" s="12"/>
    </row>
    <row r="1841" spans="1:1013" ht="13.5">
      <c r="A1841" s="180">
        <v>104793</v>
      </c>
      <c r="B1841" s="180" t="s">
        <v>32247</v>
      </c>
      <c r="C1841" s="180" t="s">
        <v>1</v>
      </c>
      <c r="D1841" s="254">
        <v>0.68</v>
      </c>
      <c r="E1841" s="254" t="s">
        <v>28644</v>
      </c>
      <c r="ALW1841" s="12"/>
      <c r="ALX1841" s="12"/>
      <c r="ALY1841" s="12"/>
    </row>
    <row r="1842" spans="1:1013" ht="13.5">
      <c r="A1842" s="180">
        <v>104800</v>
      </c>
      <c r="B1842" s="180" t="s">
        <v>32255</v>
      </c>
      <c r="C1842" s="180" t="s">
        <v>1</v>
      </c>
      <c r="D1842" s="254">
        <v>11.05</v>
      </c>
      <c r="E1842" s="254" t="s">
        <v>28645</v>
      </c>
      <c r="ALW1842" s="12"/>
      <c r="ALX1842" s="12"/>
      <c r="ALY1842" s="12"/>
    </row>
    <row r="1843" spans="1:1013" ht="13.5">
      <c r="A1843" s="180">
        <v>97638</v>
      </c>
      <c r="B1843" s="180" t="s">
        <v>32204</v>
      </c>
      <c r="C1843" s="180" t="s">
        <v>4</v>
      </c>
      <c r="D1843" s="254">
        <v>10.35</v>
      </c>
      <c r="E1843" s="254" t="s">
        <v>28646</v>
      </c>
      <c r="ALW1843" s="12"/>
      <c r="ALX1843" s="12"/>
      <c r="ALY1843" s="12"/>
    </row>
    <row r="1844" spans="1:1013" ht="13.5">
      <c r="A1844" s="180">
        <v>97641</v>
      </c>
      <c r="B1844" s="180" t="s">
        <v>32207</v>
      </c>
      <c r="C1844" s="180" t="s">
        <v>4</v>
      </c>
      <c r="D1844" s="254">
        <v>3.26</v>
      </c>
      <c r="E1844" s="254" t="s">
        <v>28647</v>
      </c>
      <c r="ALW1844" s="12"/>
      <c r="ALX1844" s="12"/>
      <c r="ALY1844" s="12"/>
    </row>
    <row r="1845" spans="1:1013" ht="13.5">
      <c r="A1845" s="180">
        <v>97640</v>
      </c>
      <c r="B1845" s="180" t="s">
        <v>32206</v>
      </c>
      <c r="C1845" s="180" t="s">
        <v>4</v>
      </c>
      <c r="D1845" s="254">
        <v>2.41</v>
      </c>
      <c r="E1845" s="254" t="s">
        <v>28648</v>
      </c>
      <c r="ALW1845" s="12"/>
      <c r="ALX1845" s="12"/>
      <c r="ALY1845" s="12"/>
    </row>
    <row r="1846" spans="1:1013" ht="13.5">
      <c r="A1846" s="180">
        <v>97660</v>
      </c>
      <c r="B1846" s="180" t="s">
        <v>32235</v>
      </c>
      <c r="C1846" s="180" t="s">
        <v>2</v>
      </c>
      <c r="D1846" s="254">
        <v>0.83</v>
      </c>
      <c r="E1846" s="254" t="s">
        <v>28649</v>
      </c>
      <c r="ALW1846" s="12"/>
      <c r="ALX1846" s="12"/>
      <c r="ALY1846" s="12"/>
    </row>
    <row r="1847" spans="1:1013" ht="13.5">
      <c r="A1847" s="180">
        <v>97645</v>
      </c>
      <c r="B1847" s="180" t="s">
        <v>32213</v>
      </c>
      <c r="C1847" s="180" t="s">
        <v>4</v>
      </c>
      <c r="D1847" s="254">
        <v>29.12</v>
      </c>
      <c r="E1847" s="254" t="s">
        <v>28650</v>
      </c>
      <c r="ALW1847" s="12"/>
      <c r="ALX1847" s="12"/>
      <c r="ALY1847" s="12"/>
    </row>
    <row r="1848" spans="1:1013" ht="13.5">
      <c r="A1848" s="180">
        <v>97663</v>
      </c>
      <c r="B1848" s="180" t="s">
        <v>32238</v>
      </c>
      <c r="C1848" s="180" t="s">
        <v>2</v>
      </c>
      <c r="D1848" s="460">
        <v>14.78</v>
      </c>
      <c r="E1848" s="254" t="s">
        <v>28651</v>
      </c>
      <c r="ALW1848" s="12"/>
      <c r="ALX1848" s="12"/>
      <c r="ALY1848" s="12"/>
    </row>
    <row r="1849" spans="1:1013" ht="13.5">
      <c r="A1849" s="180">
        <v>97665</v>
      </c>
      <c r="B1849" s="180" t="s">
        <v>32240</v>
      </c>
      <c r="C1849" s="180" t="s">
        <v>2</v>
      </c>
      <c r="D1849" s="460">
        <v>2.25</v>
      </c>
      <c r="E1849" s="254" t="s">
        <v>28652</v>
      </c>
      <c r="ALW1849" s="12"/>
      <c r="ALX1849" s="12"/>
      <c r="ALY1849" s="12"/>
    </row>
    <row r="1850" spans="1:1013" ht="13.5">
      <c r="A1850" s="180">
        <v>97666</v>
      </c>
      <c r="B1850" s="180" t="s">
        <v>32241</v>
      </c>
      <c r="C1850" s="180" t="s">
        <v>2</v>
      </c>
      <c r="D1850" s="460">
        <v>10.78</v>
      </c>
      <c r="E1850" s="254" t="s">
        <v>28653</v>
      </c>
      <c r="ALW1850" s="12"/>
      <c r="ALX1850" s="12"/>
      <c r="ALY1850" s="12"/>
    </row>
    <row r="1851" spans="1:1013" ht="13.5">
      <c r="A1851" s="180">
        <v>97635</v>
      </c>
      <c r="B1851" s="180" t="s">
        <v>32201</v>
      </c>
      <c r="C1851" s="180" t="s">
        <v>4</v>
      </c>
      <c r="D1851" s="460">
        <v>19.239999999999998</v>
      </c>
      <c r="E1851" s="254" t="s">
        <v>28654</v>
      </c>
      <c r="ALW1851" s="12"/>
      <c r="ALX1851" s="12"/>
      <c r="ALY1851" s="12"/>
    </row>
    <row r="1852" spans="1:1013" ht="13.5">
      <c r="A1852" s="180">
        <v>97643</v>
      </c>
      <c r="B1852" s="180" t="s">
        <v>32210</v>
      </c>
      <c r="C1852" s="180" t="s">
        <v>4</v>
      </c>
      <c r="D1852" s="460">
        <v>30.37</v>
      </c>
      <c r="E1852" s="254" t="s">
        <v>28655</v>
      </c>
      <c r="ALW1852" s="12"/>
      <c r="ALX1852" s="12"/>
      <c r="ALY1852" s="12"/>
    </row>
    <row r="1853" spans="1:1013" ht="13.5">
      <c r="A1853" s="180">
        <v>104799</v>
      </c>
      <c r="B1853" s="180" t="s">
        <v>32254</v>
      </c>
      <c r="C1853" s="180" t="s">
        <v>4</v>
      </c>
      <c r="D1853" s="460">
        <v>13.32</v>
      </c>
      <c r="E1853" s="254" t="s">
        <v>28656</v>
      </c>
      <c r="ALW1853" s="12"/>
      <c r="ALX1853" s="12"/>
      <c r="ALY1853" s="12"/>
    </row>
    <row r="1854" spans="1:1013" ht="13.5">
      <c r="A1854" s="180">
        <v>97639</v>
      </c>
      <c r="B1854" s="180" t="s">
        <v>32205</v>
      </c>
      <c r="C1854" s="180" t="s">
        <v>4</v>
      </c>
      <c r="D1854" s="460">
        <v>24.34</v>
      </c>
      <c r="E1854" s="254" t="s">
        <v>25330</v>
      </c>
      <c r="ALW1854" s="12"/>
      <c r="ALX1854" s="12"/>
      <c r="ALY1854" s="12"/>
    </row>
    <row r="1855" spans="1:1013" ht="13.5">
      <c r="A1855" s="180">
        <v>97644</v>
      </c>
      <c r="B1855" s="180" t="s">
        <v>32212</v>
      </c>
      <c r="C1855" s="180" t="s">
        <v>4</v>
      </c>
      <c r="D1855" s="460">
        <v>11.27</v>
      </c>
      <c r="E1855" s="254" t="s">
        <v>28657</v>
      </c>
      <c r="ALW1855" s="12"/>
      <c r="ALX1855" s="12"/>
      <c r="ALY1855" s="12"/>
    </row>
    <row r="1856" spans="1:1013" ht="13.5">
      <c r="A1856" s="180">
        <v>97648</v>
      </c>
      <c r="B1856" s="180" t="s">
        <v>32216</v>
      </c>
      <c r="C1856" s="180" t="s">
        <v>4</v>
      </c>
      <c r="D1856" s="460">
        <v>2.4500000000000002</v>
      </c>
      <c r="E1856" s="254" t="s">
        <v>28658</v>
      </c>
      <c r="ALW1856" s="12"/>
      <c r="ALX1856" s="12"/>
      <c r="ALY1856" s="12"/>
    </row>
    <row r="1857" spans="1:1013" ht="13.5">
      <c r="A1857" s="180">
        <v>104798</v>
      </c>
      <c r="B1857" s="180" t="s">
        <v>32253</v>
      </c>
      <c r="C1857" s="180" t="s">
        <v>2</v>
      </c>
      <c r="D1857" s="460">
        <v>16.97</v>
      </c>
      <c r="E1857" s="254" t="s">
        <v>28659</v>
      </c>
      <c r="ALW1857" s="12"/>
      <c r="ALX1857" s="12"/>
      <c r="ALY1857" s="12"/>
    </row>
    <row r="1858" spans="1:1013" ht="13.5">
      <c r="A1858" s="180">
        <v>97637</v>
      </c>
      <c r="B1858" s="180" t="s">
        <v>32203</v>
      </c>
      <c r="C1858" s="180" t="s">
        <v>4</v>
      </c>
      <c r="D1858" s="460">
        <v>3.55</v>
      </c>
      <c r="E1858" s="254" t="s">
        <v>28660</v>
      </c>
      <c r="ALW1858" s="12"/>
      <c r="ALX1858" s="12"/>
      <c r="ALY1858" s="12"/>
    </row>
    <row r="1859" spans="1:1013" ht="13.5">
      <c r="A1859" s="180">
        <v>104802</v>
      </c>
      <c r="B1859" s="180" t="s">
        <v>32257</v>
      </c>
      <c r="C1859" s="180" t="s">
        <v>4</v>
      </c>
      <c r="D1859" s="460">
        <v>11.95</v>
      </c>
      <c r="E1859" s="254" t="s">
        <v>28661</v>
      </c>
      <c r="ALW1859" s="12"/>
      <c r="ALX1859" s="12"/>
      <c r="ALY1859" s="12"/>
    </row>
    <row r="1860" spans="1:1013" ht="13.5">
      <c r="A1860" s="180">
        <v>97647</v>
      </c>
      <c r="B1860" s="180" t="s">
        <v>32215</v>
      </c>
      <c r="C1860" s="180" t="s">
        <v>4</v>
      </c>
      <c r="D1860" s="460">
        <v>4.2699999999999996</v>
      </c>
      <c r="E1860" s="254" t="s">
        <v>28662</v>
      </c>
      <c r="ALW1860" s="12"/>
      <c r="ALX1860" s="12"/>
      <c r="ALY1860" s="12"/>
    </row>
    <row r="1861" spans="1:1013" ht="13.5">
      <c r="A1861" s="180">
        <v>97649</v>
      </c>
      <c r="B1861" s="180" t="s">
        <v>32217</v>
      </c>
      <c r="C1861" s="180" t="s">
        <v>4</v>
      </c>
      <c r="D1861" s="460">
        <v>5.35</v>
      </c>
      <c r="E1861" s="254" t="s">
        <v>28663</v>
      </c>
      <c r="ALW1861" s="12"/>
      <c r="ALX1861" s="12"/>
      <c r="ALY1861" s="12"/>
    </row>
    <row r="1862" spans="1:1013" ht="13.5">
      <c r="A1862" s="180">
        <v>97652</v>
      </c>
      <c r="B1862" s="180" t="s">
        <v>32221</v>
      </c>
      <c r="C1862" s="180" t="s">
        <v>2</v>
      </c>
      <c r="D1862" s="460">
        <v>227.43</v>
      </c>
      <c r="E1862" s="254" t="s">
        <v>28664</v>
      </c>
      <c r="ALW1862" s="12"/>
      <c r="ALX1862" s="12"/>
      <c r="ALY1862" s="12"/>
    </row>
    <row r="1863" spans="1:1013" ht="13.5">
      <c r="A1863" s="180">
        <v>97654</v>
      </c>
      <c r="B1863" s="180" t="s">
        <v>32225</v>
      </c>
      <c r="C1863" s="180" t="s">
        <v>2</v>
      </c>
      <c r="D1863" s="460">
        <v>200.45</v>
      </c>
      <c r="E1863" s="254" t="s">
        <v>28665</v>
      </c>
      <c r="ALW1863" s="12"/>
      <c r="ALX1863" s="12"/>
      <c r="ALY1863" s="12"/>
    </row>
    <row r="1864" spans="1:1013" ht="13.5">
      <c r="A1864" s="180">
        <v>97651</v>
      </c>
      <c r="B1864" s="180" t="s">
        <v>32220</v>
      </c>
      <c r="C1864" s="180" t="s">
        <v>2</v>
      </c>
      <c r="D1864" s="460">
        <v>100.32</v>
      </c>
      <c r="E1864" s="254" t="s">
        <v>28666</v>
      </c>
      <c r="ALW1864" s="12"/>
      <c r="ALX1864" s="12"/>
      <c r="ALY1864" s="12"/>
    </row>
    <row r="1865" spans="1:1013" ht="13.5">
      <c r="A1865" s="180">
        <v>97653</v>
      </c>
      <c r="B1865" s="180" t="s">
        <v>32223</v>
      </c>
      <c r="C1865" s="180" t="s">
        <v>2</v>
      </c>
      <c r="D1865" s="460">
        <v>158.86000000000001</v>
      </c>
      <c r="E1865" s="254" t="s">
        <v>24953</v>
      </c>
      <c r="ALW1865" s="12"/>
      <c r="ALX1865" s="12"/>
      <c r="ALY1865" s="12"/>
    </row>
    <row r="1866" spans="1:1013" ht="13.5">
      <c r="A1866" s="180">
        <v>97657</v>
      </c>
      <c r="B1866" s="180" t="s">
        <v>32230</v>
      </c>
      <c r="C1866" s="180" t="s">
        <v>2</v>
      </c>
      <c r="D1866" s="460">
        <v>706.82</v>
      </c>
      <c r="E1866" s="254" t="s">
        <v>28667</v>
      </c>
      <c r="ALW1866" s="12"/>
      <c r="ALX1866" s="12"/>
      <c r="ALY1866" s="12"/>
    </row>
    <row r="1867" spans="1:1013" ht="13.5">
      <c r="A1867" s="180">
        <v>97659</v>
      </c>
      <c r="B1867" s="180" t="s">
        <v>32233</v>
      </c>
      <c r="C1867" s="180" t="s">
        <v>2</v>
      </c>
      <c r="D1867" s="460">
        <v>335.33</v>
      </c>
      <c r="E1867" s="254" t="s">
        <v>28668</v>
      </c>
      <c r="ALW1867" s="12"/>
      <c r="ALX1867" s="12"/>
      <c r="ALY1867" s="12"/>
    </row>
    <row r="1868" spans="1:1013" ht="13.5">
      <c r="A1868" s="180">
        <v>97656</v>
      </c>
      <c r="B1868" s="180" t="s">
        <v>32228</v>
      </c>
      <c r="C1868" s="180" t="s">
        <v>2</v>
      </c>
      <c r="D1868" s="460">
        <v>356.61</v>
      </c>
      <c r="E1868" s="254" t="s">
        <v>28669</v>
      </c>
      <c r="ALW1868" s="12"/>
      <c r="ALX1868" s="12"/>
      <c r="ALY1868" s="12"/>
    </row>
    <row r="1869" spans="1:1013" ht="13.5">
      <c r="A1869" s="180">
        <v>97658</v>
      </c>
      <c r="B1869" s="180" t="s">
        <v>32231</v>
      </c>
      <c r="C1869" s="180" t="s">
        <v>2</v>
      </c>
      <c r="D1869" s="460">
        <v>241.91</v>
      </c>
      <c r="E1869" s="254" t="s">
        <v>28670</v>
      </c>
      <c r="ALW1869" s="12"/>
      <c r="ALX1869" s="12"/>
      <c r="ALY1869" s="12"/>
    </row>
    <row r="1870" spans="1:1013" ht="13.5">
      <c r="A1870" s="180">
        <v>97650</v>
      </c>
      <c r="B1870" s="180" t="s">
        <v>32219</v>
      </c>
      <c r="C1870" s="180" t="s">
        <v>4</v>
      </c>
      <c r="D1870" s="460">
        <v>9.2100000000000009</v>
      </c>
      <c r="E1870" s="254" t="s">
        <v>28671</v>
      </c>
      <c r="ALW1870" s="12"/>
      <c r="ALX1870" s="12"/>
      <c r="ALY1870" s="12"/>
    </row>
    <row r="1871" spans="1:1013" ht="13.5">
      <c r="A1871" s="180">
        <v>97642</v>
      </c>
      <c r="B1871" s="180" t="s">
        <v>32209</v>
      </c>
      <c r="C1871" s="180" t="s">
        <v>4</v>
      </c>
      <c r="D1871" s="460">
        <v>3.46</v>
      </c>
      <c r="E1871" s="254" t="s">
        <v>28672</v>
      </c>
      <c r="ALW1871" s="12"/>
      <c r="ALX1871" s="12"/>
      <c r="ALY1871" s="12"/>
    </row>
    <row r="1872" spans="1:1013" ht="13.5">
      <c r="A1872" s="180">
        <v>97655</v>
      </c>
      <c r="B1872" s="180" t="s">
        <v>32227</v>
      </c>
      <c r="C1872" s="180" t="s">
        <v>4</v>
      </c>
      <c r="D1872" s="460">
        <v>38.36</v>
      </c>
      <c r="E1872" s="254" t="s">
        <v>28673</v>
      </c>
      <c r="ALW1872" s="12"/>
      <c r="ALX1872" s="12"/>
      <c r="ALY1872" s="12"/>
    </row>
    <row r="1873" spans="1:1013" ht="13.5">
      <c r="A1873" s="180">
        <v>97662</v>
      </c>
      <c r="B1873" s="180" t="s">
        <v>32237</v>
      </c>
      <c r="C1873" s="180" t="s">
        <v>1</v>
      </c>
      <c r="D1873" s="460">
        <v>0.59</v>
      </c>
      <c r="E1873" s="254" t="s">
        <v>28674</v>
      </c>
      <c r="ALW1873" s="12"/>
      <c r="ALX1873" s="12"/>
      <c r="ALY1873" s="12"/>
    </row>
    <row r="1874" spans="1:1013" ht="13.5">
      <c r="A1874" s="180">
        <v>97646</v>
      </c>
      <c r="B1874" s="180" t="s">
        <v>34566</v>
      </c>
      <c r="C1874" s="180" t="s">
        <v>4</v>
      </c>
      <c r="D1874" s="460">
        <v>0</v>
      </c>
      <c r="E1874" s="254" t="s">
        <v>28675</v>
      </c>
      <c r="ALW1874" s="12"/>
      <c r="ALX1874" s="12"/>
      <c r="ALY1874" s="12"/>
    </row>
    <row r="1875" spans="1:1013" ht="13.5">
      <c r="A1875" s="180">
        <v>92712</v>
      </c>
      <c r="B1875" s="180" t="s">
        <v>24698</v>
      </c>
      <c r="C1875" s="180" t="s">
        <v>5</v>
      </c>
      <c r="D1875" s="460">
        <v>0.16</v>
      </c>
      <c r="E1875" s="254" t="s">
        <v>28676</v>
      </c>
      <c r="ALW1875" s="12"/>
      <c r="ALX1875" s="12"/>
      <c r="ALY1875" s="12"/>
    </row>
    <row r="1876" spans="1:1013" ht="13.5">
      <c r="A1876" s="180">
        <v>92713</v>
      </c>
      <c r="B1876" s="180" t="s">
        <v>24699</v>
      </c>
      <c r="C1876" s="180" t="s">
        <v>5</v>
      </c>
      <c r="D1876" s="460">
        <v>0.03</v>
      </c>
      <c r="E1876" s="254" t="s">
        <v>28677</v>
      </c>
      <c r="ALW1876" s="12"/>
      <c r="ALX1876" s="12"/>
      <c r="ALY1876" s="12"/>
    </row>
    <row r="1877" spans="1:1013" ht="13.5">
      <c r="A1877" s="180">
        <v>92714</v>
      </c>
      <c r="B1877" s="180" t="s">
        <v>24700</v>
      </c>
      <c r="C1877" s="180" t="s">
        <v>5</v>
      </c>
      <c r="D1877" s="460">
        <v>0.2</v>
      </c>
      <c r="E1877" s="254" t="s">
        <v>28678</v>
      </c>
      <c r="ALW1877" s="12"/>
      <c r="ALX1877" s="12"/>
      <c r="ALY1877" s="12"/>
    </row>
    <row r="1878" spans="1:1013" ht="13.5">
      <c r="A1878" s="180">
        <v>92715</v>
      </c>
      <c r="B1878" s="180" t="s">
        <v>24701</v>
      </c>
      <c r="C1878" s="180" t="s">
        <v>5</v>
      </c>
      <c r="D1878" s="460">
        <v>93.87</v>
      </c>
      <c r="E1878" s="254" t="s">
        <v>28679</v>
      </c>
      <c r="ALW1878" s="12"/>
      <c r="ALX1878" s="12"/>
      <c r="ALY1878" s="12"/>
    </row>
    <row r="1879" spans="1:1013" ht="13.5">
      <c r="A1879" s="180">
        <v>103663</v>
      </c>
      <c r="B1879" s="180" t="s">
        <v>34567</v>
      </c>
      <c r="C1879" s="180" t="s">
        <v>5</v>
      </c>
      <c r="D1879" s="460">
        <v>0</v>
      </c>
      <c r="E1879" s="254" t="s">
        <v>28680</v>
      </c>
      <c r="ALW1879" s="12"/>
      <c r="ALX1879" s="12"/>
      <c r="ALY1879" s="12"/>
    </row>
    <row r="1880" spans="1:1013" ht="13.5">
      <c r="A1880" s="180">
        <v>104390</v>
      </c>
      <c r="B1880" s="180" t="s">
        <v>34568</v>
      </c>
      <c r="C1880" s="180" t="s">
        <v>5</v>
      </c>
      <c r="D1880" s="460">
        <v>0</v>
      </c>
      <c r="E1880" s="254" t="s">
        <v>28681</v>
      </c>
      <c r="ALW1880" s="12"/>
      <c r="ALX1880" s="12"/>
      <c r="ALY1880" s="12"/>
    </row>
    <row r="1881" spans="1:1013" ht="13.5">
      <c r="A1881" s="180">
        <v>103664</v>
      </c>
      <c r="B1881" s="180" t="s">
        <v>34569</v>
      </c>
      <c r="C1881" s="180" t="s">
        <v>5</v>
      </c>
      <c r="D1881" s="460">
        <v>0</v>
      </c>
      <c r="E1881" s="254" t="s">
        <v>28682</v>
      </c>
      <c r="ALW1881" s="12"/>
      <c r="ALX1881" s="12"/>
      <c r="ALY1881" s="12"/>
    </row>
    <row r="1882" spans="1:1013" ht="13.5">
      <c r="A1882" s="180">
        <v>104451</v>
      </c>
      <c r="B1882" s="180" t="s">
        <v>34570</v>
      </c>
      <c r="C1882" s="180" t="s">
        <v>5</v>
      </c>
      <c r="D1882" s="460">
        <v>0</v>
      </c>
      <c r="E1882" s="254" t="s">
        <v>28683</v>
      </c>
      <c r="ALW1882" s="12"/>
      <c r="ALX1882" s="12"/>
      <c r="ALY1882" s="12"/>
    </row>
    <row r="1883" spans="1:1013" ht="13.5">
      <c r="A1883" s="180">
        <v>103666</v>
      </c>
      <c r="B1883" s="180" t="s">
        <v>24788</v>
      </c>
      <c r="C1883" s="180" t="s">
        <v>5</v>
      </c>
      <c r="D1883" s="460">
        <v>140.38</v>
      </c>
      <c r="E1883" s="254" t="s">
        <v>28684</v>
      </c>
      <c r="ALW1883" s="12"/>
      <c r="ALX1883" s="12"/>
      <c r="ALY1883" s="12"/>
    </row>
    <row r="1884" spans="1:1013" ht="13.5">
      <c r="A1884" s="180">
        <v>89212</v>
      </c>
      <c r="B1884" s="180" t="s">
        <v>1199</v>
      </c>
      <c r="C1884" s="180" t="s">
        <v>5</v>
      </c>
      <c r="D1884" s="460">
        <v>29.76</v>
      </c>
      <c r="E1884" s="254" t="s">
        <v>28685</v>
      </c>
      <c r="ALW1884" s="12"/>
      <c r="ALX1884" s="12"/>
      <c r="ALY1884" s="12"/>
    </row>
    <row r="1885" spans="1:1013" ht="13.5">
      <c r="A1885" s="180">
        <v>89213</v>
      </c>
      <c r="B1885" s="180" t="s">
        <v>1200</v>
      </c>
      <c r="C1885" s="180" t="s">
        <v>5</v>
      </c>
      <c r="D1885" s="460">
        <v>9.18</v>
      </c>
      <c r="E1885" s="254" t="s">
        <v>28686</v>
      </c>
      <c r="ALW1885" s="12"/>
      <c r="ALX1885" s="12"/>
      <c r="ALY1885" s="12"/>
    </row>
    <row r="1886" spans="1:1013" ht="13.5">
      <c r="A1886" s="180">
        <v>89214</v>
      </c>
      <c r="B1886" s="180" t="s">
        <v>1201</v>
      </c>
      <c r="C1886" s="180" t="s">
        <v>5</v>
      </c>
      <c r="D1886" s="460">
        <v>27.94</v>
      </c>
      <c r="E1886" s="254" t="s">
        <v>28687</v>
      </c>
      <c r="ALW1886" s="12"/>
      <c r="ALX1886" s="12"/>
      <c r="ALY1886" s="12"/>
    </row>
    <row r="1887" spans="1:1013" ht="13.5">
      <c r="A1887" s="180">
        <v>89215</v>
      </c>
      <c r="B1887" s="180" t="s">
        <v>1202</v>
      </c>
      <c r="C1887" s="180" t="s">
        <v>5</v>
      </c>
      <c r="D1887" s="460">
        <v>96.06</v>
      </c>
      <c r="E1887" s="254" t="s">
        <v>28688</v>
      </c>
      <c r="ALW1887" s="12"/>
      <c r="ALX1887" s="12"/>
      <c r="ALY1887" s="12"/>
    </row>
    <row r="1888" spans="1:1013" ht="13.5">
      <c r="A1888" s="180">
        <v>87441</v>
      </c>
      <c r="B1888" s="180" t="s">
        <v>24591</v>
      </c>
      <c r="C1888" s="180" t="s">
        <v>5</v>
      </c>
      <c r="D1888" s="460">
        <v>0.4</v>
      </c>
      <c r="E1888" s="254" t="s">
        <v>28689</v>
      </c>
      <c r="ALW1888" s="12"/>
      <c r="ALX1888" s="12"/>
      <c r="ALY1888" s="12"/>
    </row>
    <row r="1889" spans="1:1013" ht="13.5">
      <c r="A1889" s="180">
        <v>87442</v>
      </c>
      <c r="B1889" s="180" t="s">
        <v>24592</v>
      </c>
      <c r="C1889" s="180" t="s">
        <v>5</v>
      </c>
      <c r="D1889" s="460">
        <v>0.09</v>
      </c>
      <c r="E1889" s="254" t="s">
        <v>28690</v>
      </c>
      <c r="ALW1889" s="12"/>
      <c r="ALX1889" s="12"/>
      <c r="ALY1889" s="12"/>
    </row>
    <row r="1890" spans="1:1013" ht="13.5">
      <c r="A1890" s="180">
        <v>87443</v>
      </c>
      <c r="B1890" s="180" t="s">
        <v>24593</v>
      </c>
      <c r="C1890" s="180" t="s">
        <v>5</v>
      </c>
      <c r="D1890" s="460">
        <v>0.5</v>
      </c>
      <c r="E1890" s="254" t="s">
        <v>28691</v>
      </c>
      <c r="ALW1890" s="12"/>
      <c r="ALX1890" s="12"/>
      <c r="ALY1890" s="12"/>
    </row>
    <row r="1891" spans="1:1013" ht="13.5">
      <c r="A1891" s="180">
        <v>87444</v>
      </c>
      <c r="B1891" s="180" t="s">
        <v>24595</v>
      </c>
      <c r="C1891" s="180" t="s">
        <v>5</v>
      </c>
      <c r="D1891" s="460">
        <v>4.33</v>
      </c>
      <c r="E1891" s="254" t="s">
        <v>28692</v>
      </c>
      <c r="ALW1891" s="12"/>
      <c r="ALX1891" s="12"/>
      <c r="ALY1891" s="12"/>
    </row>
    <row r="1892" spans="1:1013" ht="13.5">
      <c r="A1892" s="180">
        <v>93229</v>
      </c>
      <c r="B1892" s="180" t="s">
        <v>4399</v>
      </c>
      <c r="C1892" s="180" t="s">
        <v>5</v>
      </c>
      <c r="D1892" s="460">
        <v>0.36</v>
      </c>
      <c r="E1892" s="254" t="s">
        <v>28693</v>
      </c>
      <c r="ALW1892" s="12"/>
      <c r="ALX1892" s="12"/>
      <c r="ALY1892" s="12"/>
    </row>
    <row r="1893" spans="1:1013" ht="13.5">
      <c r="A1893" s="180">
        <v>93230</v>
      </c>
      <c r="B1893" s="180" t="s">
        <v>4400</v>
      </c>
      <c r="C1893" s="180" t="s">
        <v>5</v>
      </c>
      <c r="D1893" s="460">
        <v>0.08</v>
      </c>
      <c r="E1893" s="254" t="s">
        <v>28694</v>
      </c>
      <c r="ALW1893" s="12"/>
      <c r="ALX1893" s="12"/>
      <c r="ALY1893" s="12"/>
    </row>
    <row r="1894" spans="1:1013" ht="13.5">
      <c r="A1894" s="180">
        <v>93231</v>
      </c>
      <c r="B1894" s="180" t="s">
        <v>4401</v>
      </c>
      <c r="C1894" s="180" t="s">
        <v>5</v>
      </c>
      <c r="D1894" s="460">
        <v>0.46</v>
      </c>
      <c r="E1894" s="254" t="s">
        <v>28695</v>
      </c>
      <c r="ALW1894" s="12"/>
      <c r="ALX1894" s="12"/>
      <c r="ALY1894" s="12"/>
    </row>
    <row r="1895" spans="1:1013" ht="13.5">
      <c r="A1895" s="180">
        <v>93232</v>
      </c>
      <c r="B1895" s="180" t="s">
        <v>4402</v>
      </c>
      <c r="C1895" s="180" t="s">
        <v>5</v>
      </c>
      <c r="D1895" s="460">
        <v>4.82</v>
      </c>
      <c r="E1895" s="254" t="s">
        <v>28696</v>
      </c>
      <c r="ALW1895" s="12"/>
      <c r="ALX1895" s="12"/>
      <c r="ALY1895" s="12"/>
    </row>
    <row r="1896" spans="1:1013" ht="13.5">
      <c r="A1896" s="180">
        <v>102948</v>
      </c>
      <c r="B1896" s="180" t="s">
        <v>34571</v>
      </c>
      <c r="C1896" s="180" t="s">
        <v>5</v>
      </c>
      <c r="D1896" s="460">
        <v>0</v>
      </c>
      <c r="E1896" s="254" t="s">
        <v>28697</v>
      </c>
      <c r="ALW1896" s="12"/>
      <c r="ALX1896" s="12"/>
      <c r="ALY1896" s="12"/>
    </row>
    <row r="1897" spans="1:1013" ht="13.5">
      <c r="A1897" s="180">
        <v>102949</v>
      </c>
      <c r="B1897" s="180" t="s">
        <v>34572</v>
      </c>
      <c r="C1897" s="180" t="s">
        <v>5</v>
      </c>
      <c r="D1897" s="460">
        <v>0</v>
      </c>
      <c r="E1897" s="254" t="s">
        <v>28698</v>
      </c>
      <c r="ALW1897" s="12"/>
      <c r="ALX1897" s="12"/>
      <c r="ALY1897" s="12"/>
    </row>
    <row r="1898" spans="1:1013" ht="13.5">
      <c r="A1898" s="180">
        <v>102950</v>
      </c>
      <c r="B1898" s="180" t="s">
        <v>34573</v>
      </c>
      <c r="C1898" s="180" t="s">
        <v>5</v>
      </c>
      <c r="D1898" s="460">
        <v>0</v>
      </c>
      <c r="E1898" s="254" t="s">
        <v>28699</v>
      </c>
      <c r="ALW1898" s="12"/>
      <c r="ALX1898" s="12"/>
      <c r="ALY1898" s="12"/>
    </row>
    <row r="1899" spans="1:1013" ht="13.5">
      <c r="A1899" s="180">
        <v>102951</v>
      </c>
      <c r="B1899" s="180" t="s">
        <v>24773</v>
      </c>
      <c r="C1899" s="180" t="s">
        <v>5</v>
      </c>
      <c r="D1899" s="460">
        <v>0.54</v>
      </c>
      <c r="E1899" s="254" t="s">
        <v>28700</v>
      </c>
      <c r="ALW1899" s="12"/>
      <c r="ALX1899" s="12"/>
      <c r="ALY1899" s="12"/>
    </row>
    <row r="1900" spans="1:1013" ht="13.5">
      <c r="A1900" s="180">
        <v>88826</v>
      </c>
      <c r="B1900" s="180" t="s">
        <v>24619</v>
      </c>
      <c r="C1900" s="180" t="s">
        <v>5</v>
      </c>
      <c r="D1900" s="460">
        <v>0.28999999999999998</v>
      </c>
      <c r="E1900" s="254" t="s">
        <v>28701</v>
      </c>
      <c r="ALW1900" s="12"/>
      <c r="ALX1900" s="12"/>
      <c r="ALY1900" s="12"/>
    </row>
    <row r="1901" spans="1:1013" ht="13.5">
      <c r="A1901" s="180">
        <v>88827</v>
      </c>
      <c r="B1901" s="180" t="s">
        <v>24620</v>
      </c>
      <c r="C1901" s="180" t="s">
        <v>5</v>
      </c>
      <c r="D1901" s="460">
        <v>0.06</v>
      </c>
      <c r="E1901" s="254" t="s">
        <v>28702</v>
      </c>
      <c r="ALW1901" s="12"/>
      <c r="ALX1901" s="12"/>
      <c r="ALY1901" s="12"/>
    </row>
    <row r="1902" spans="1:1013" ht="13.5">
      <c r="A1902" s="180">
        <v>88828</v>
      </c>
      <c r="B1902" s="180" t="s">
        <v>24621</v>
      </c>
      <c r="C1902" s="180" t="s">
        <v>5</v>
      </c>
      <c r="D1902" s="460">
        <v>0.32</v>
      </c>
      <c r="E1902" s="254" t="s">
        <v>28703</v>
      </c>
      <c r="ALW1902" s="12"/>
      <c r="ALX1902" s="12"/>
      <c r="ALY1902" s="12"/>
    </row>
    <row r="1903" spans="1:1013" ht="13.5">
      <c r="A1903" s="180">
        <v>88829</v>
      </c>
      <c r="B1903" s="180" t="s">
        <v>24622</v>
      </c>
      <c r="C1903" s="180" t="s">
        <v>5</v>
      </c>
      <c r="D1903" s="460">
        <v>1.07</v>
      </c>
      <c r="E1903" s="254" t="s">
        <v>28704</v>
      </c>
      <c r="ALW1903" s="12"/>
      <c r="ALX1903" s="12"/>
      <c r="ALY1903" s="12"/>
    </row>
    <row r="1904" spans="1:1013" ht="13.5">
      <c r="A1904" s="180">
        <v>89221</v>
      </c>
      <c r="B1904" s="180" t="s">
        <v>24634</v>
      </c>
      <c r="C1904" s="180" t="s">
        <v>5</v>
      </c>
      <c r="D1904" s="460">
        <v>1.19</v>
      </c>
      <c r="E1904" s="254" t="s">
        <v>28705</v>
      </c>
      <c r="ALW1904" s="12"/>
      <c r="ALX1904" s="12"/>
      <c r="ALY1904" s="12"/>
    </row>
    <row r="1905" spans="1:1013" ht="13.5">
      <c r="A1905" s="180">
        <v>89222</v>
      </c>
      <c r="B1905" s="180" t="s">
        <v>24635</v>
      </c>
      <c r="C1905" s="180" t="s">
        <v>5</v>
      </c>
      <c r="D1905" s="460">
        <v>0.27</v>
      </c>
      <c r="E1905" s="254" t="s">
        <v>28706</v>
      </c>
      <c r="ALW1905" s="12"/>
      <c r="ALX1905" s="12"/>
      <c r="ALY1905" s="12"/>
    </row>
    <row r="1906" spans="1:1013" ht="13.5">
      <c r="A1906" s="180">
        <v>89223</v>
      </c>
      <c r="B1906" s="180" t="s">
        <v>24636</v>
      </c>
      <c r="C1906" s="180" t="s">
        <v>5</v>
      </c>
      <c r="D1906" s="460">
        <v>1.3</v>
      </c>
      <c r="E1906" s="254" t="s">
        <v>28707</v>
      </c>
      <c r="ALW1906" s="12"/>
      <c r="ALX1906" s="12"/>
      <c r="ALY1906" s="12"/>
    </row>
    <row r="1907" spans="1:1013" ht="13.5">
      <c r="A1907" s="180">
        <v>89224</v>
      </c>
      <c r="B1907" s="180" t="s">
        <v>24638</v>
      </c>
      <c r="C1907" s="180" t="s">
        <v>5</v>
      </c>
      <c r="D1907" s="460">
        <v>2.15</v>
      </c>
      <c r="E1907" s="254" t="s">
        <v>28707</v>
      </c>
      <c r="ALW1907" s="12"/>
      <c r="ALX1907" s="12"/>
      <c r="ALY1907" s="12"/>
    </row>
    <row r="1908" spans="1:1013" ht="13.5">
      <c r="A1908" s="180">
        <v>89274</v>
      </c>
      <c r="B1908" s="180" t="s">
        <v>24644</v>
      </c>
      <c r="C1908" s="180" t="s">
        <v>5</v>
      </c>
      <c r="D1908" s="460">
        <v>1.45</v>
      </c>
      <c r="E1908" s="254" t="s">
        <v>28708</v>
      </c>
      <c r="ALW1908" s="12"/>
      <c r="ALX1908" s="12"/>
      <c r="ALY1908" s="12"/>
    </row>
    <row r="1909" spans="1:1013" ht="13.5">
      <c r="A1909" s="180">
        <v>89275</v>
      </c>
      <c r="B1909" s="180" t="s">
        <v>24645</v>
      </c>
      <c r="C1909" s="180" t="s">
        <v>5</v>
      </c>
      <c r="D1909" s="460">
        <v>0.33</v>
      </c>
      <c r="E1909" s="254" t="s">
        <v>28708</v>
      </c>
      <c r="ALW1909" s="12"/>
      <c r="ALX1909" s="12"/>
      <c r="ALY1909" s="12"/>
    </row>
    <row r="1910" spans="1:1013" ht="13.5">
      <c r="A1910" s="180">
        <v>89276</v>
      </c>
      <c r="B1910" s="180" t="s">
        <v>24647</v>
      </c>
      <c r="C1910" s="180" t="s">
        <v>5</v>
      </c>
      <c r="D1910" s="460">
        <v>1.81</v>
      </c>
      <c r="E1910" s="254" t="s">
        <v>28709</v>
      </c>
      <c r="ALW1910" s="12"/>
      <c r="ALX1910" s="12"/>
      <c r="ALY1910" s="12"/>
    </row>
    <row r="1911" spans="1:1013" ht="13.5">
      <c r="A1911" s="180">
        <v>89277</v>
      </c>
      <c r="B1911" s="180" t="s">
        <v>24648</v>
      </c>
      <c r="C1911" s="180" t="s">
        <v>5</v>
      </c>
      <c r="D1911" s="460">
        <v>8.66</v>
      </c>
      <c r="E1911" s="254" t="s">
        <v>28710</v>
      </c>
      <c r="ALW1911" s="12"/>
      <c r="ALX1911" s="12"/>
      <c r="ALY1911" s="12"/>
    </row>
    <row r="1912" spans="1:1013" ht="13.5">
      <c r="A1912" s="180">
        <v>90646</v>
      </c>
      <c r="B1912" s="180" t="s">
        <v>1266</v>
      </c>
      <c r="C1912" s="180" t="s">
        <v>5</v>
      </c>
      <c r="D1912" s="460">
        <v>0.82</v>
      </c>
      <c r="E1912" s="254" t="s">
        <v>28707</v>
      </c>
      <c r="ALW1912" s="12"/>
      <c r="ALX1912" s="12"/>
      <c r="ALY1912" s="12"/>
    </row>
    <row r="1913" spans="1:1013" ht="13.5">
      <c r="A1913" s="180">
        <v>90647</v>
      </c>
      <c r="B1913" s="180" t="s">
        <v>1267</v>
      </c>
      <c r="C1913" s="180" t="s">
        <v>5</v>
      </c>
      <c r="D1913" s="460">
        <v>0.19</v>
      </c>
      <c r="E1913" s="254" t="s">
        <v>28711</v>
      </c>
      <c r="ALW1913" s="12"/>
      <c r="ALX1913" s="12"/>
      <c r="ALY1913" s="12"/>
    </row>
    <row r="1914" spans="1:1013" ht="13.5">
      <c r="A1914" s="180">
        <v>90648</v>
      </c>
      <c r="B1914" s="180" t="s">
        <v>1268</v>
      </c>
      <c r="C1914" s="180" t="s">
        <v>5</v>
      </c>
      <c r="D1914" s="254">
        <v>0.9</v>
      </c>
      <c r="E1914" s="254" t="s">
        <v>28712</v>
      </c>
      <c r="ALW1914" s="12"/>
      <c r="ALX1914" s="12"/>
      <c r="ALY1914" s="12"/>
    </row>
    <row r="1915" spans="1:1013" ht="13.5">
      <c r="A1915" s="180">
        <v>90649</v>
      </c>
      <c r="B1915" s="180" t="s">
        <v>1269</v>
      </c>
      <c r="C1915" s="180" t="s">
        <v>5</v>
      </c>
      <c r="D1915" s="254">
        <v>8.36</v>
      </c>
      <c r="E1915" s="254" t="s">
        <v>28713</v>
      </c>
      <c r="ALW1915" s="12"/>
      <c r="ALX1915" s="12"/>
      <c r="ALY1915" s="12"/>
    </row>
    <row r="1916" spans="1:1013" ht="13.5">
      <c r="A1916" s="180">
        <v>90652</v>
      </c>
      <c r="B1916" s="180" t="s">
        <v>1270</v>
      </c>
      <c r="C1916" s="180" t="s">
        <v>5</v>
      </c>
      <c r="D1916" s="254">
        <v>3.58</v>
      </c>
      <c r="E1916" s="254" t="s">
        <v>28714</v>
      </c>
      <c r="ALW1916" s="12"/>
      <c r="ALX1916" s="12"/>
      <c r="ALY1916" s="12"/>
    </row>
    <row r="1917" spans="1:1013" ht="13.5">
      <c r="A1917" s="180">
        <v>90653</v>
      </c>
      <c r="B1917" s="180" t="s">
        <v>1271</v>
      </c>
      <c r="C1917" s="180" t="s">
        <v>5</v>
      </c>
      <c r="D1917" s="254">
        <v>0.82</v>
      </c>
      <c r="E1917" s="254" t="s">
        <v>28715</v>
      </c>
      <c r="ALW1917" s="12"/>
      <c r="ALX1917" s="12"/>
      <c r="ALY1917" s="12"/>
    </row>
    <row r="1918" spans="1:1013" ht="13.5">
      <c r="A1918" s="180">
        <v>90654</v>
      </c>
      <c r="B1918" s="180" t="s">
        <v>1272</v>
      </c>
      <c r="C1918" s="180" t="s">
        <v>5</v>
      </c>
      <c r="D1918" s="254">
        <v>3.92</v>
      </c>
      <c r="E1918" s="254" t="s">
        <v>28711</v>
      </c>
      <c r="ALW1918" s="12"/>
      <c r="ALX1918" s="12"/>
      <c r="ALY1918" s="12"/>
    </row>
    <row r="1919" spans="1:1013" ht="13.5">
      <c r="A1919" s="180">
        <v>90655</v>
      </c>
      <c r="B1919" s="180" t="s">
        <v>1273</v>
      </c>
      <c r="C1919" s="180" t="s">
        <v>5</v>
      </c>
      <c r="D1919" s="254">
        <v>5.5</v>
      </c>
      <c r="E1919" s="254" t="s">
        <v>28716</v>
      </c>
      <c r="ALW1919" s="12"/>
      <c r="ALX1919" s="12"/>
      <c r="ALY1919" s="12"/>
    </row>
    <row r="1920" spans="1:1013" ht="13.5">
      <c r="A1920" s="180">
        <v>90658</v>
      </c>
      <c r="B1920" s="180" t="s">
        <v>1274</v>
      </c>
      <c r="C1920" s="180" t="s">
        <v>5</v>
      </c>
      <c r="D1920" s="254">
        <v>3.84</v>
      </c>
      <c r="E1920" s="254" t="s">
        <v>28713</v>
      </c>
      <c r="ALW1920" s="12"/>
      <c r="ALX1920" s="12"/>
      <c r="ALY1920" s="12"/>
    </row>
    <row r="1921" spans="1:1013" ht="13.5">
      <c r="A1921" s="180">
        <v>90659</v>
      </c>
      <c r="B1921" s="180" t="s">
        <v>1275</v>
      </c>
      <c r="C1921" s="180" t="s">
        <v>5</v>
      </c>
      <c r="D1921" s="254">
        <v>0.88</v>
      </c>
      <c r="E1921" s="254" t="s">
        <v>28717</v>
      </c>
      <c r="ALW1921" s="12"/>
      <c r="ALX1921" s="12"/>
      <c r="ALY1921" s="12"/>
    </row>
    <row r="1922" spans="1:1013" ht="13.5">
      <c r="A1922" s="180">
        <v>90660</v>
      </c>
      <c r="B1922" s="180" t="s">
        <v>1276</v>
      </c>
      <c r="C1922" s="180" t="s">
        <v>5</v>
      </c>
      <c r="D1922" s="254">
        <v>4.2</v>
      </c>
      <c r="E1922" s="254" t="s">
        <v>28718</v>
      </c>
      <c r="ALW1922" s="12"/>
      <c r="ALX1922" s="12"/>
      <c r="ALY1922" s="12"/>
    </row>
    <row r="1923" spans="1:1013" ht="13.5">
      <c r="A1923" s="180">
        <v>90661</v>
      </c>
      <c r="B1923" s="180" t="s">
        <v>1277</v>
      </c>
      <c r="C1923" s="180" t="s">
        <v>5</v>
      </c>
      <c r="D1923" s="254">
        <v>5.5</v>
      </c>
      <c r="E1923" s="254" t="s">
        <v>28719</v>
      </c>
      <c r="ALW1923" s="12"/>
      <c r="ALX1923" s="12"/>
      <c r="ALY1923" s="12"/>
    </row>
    <row r="1924" spans="1:1013" ht="13.5">
      <c r="A1924" s="180">
        <v>89019</v>
      </c>
      <c r="B1924" s="180" t="s">
        <v>32844</v>
      </c>
      <c r="C1924" s="180" t="s">
        <v>5</v>
      </c>
      <c r="D1924" s="254">
        <v>0.31</v>
      </c>
      <c r="E1924" s="254" t="s">
        <v>28720</v>
      </c>
      <c r="ALW1924" s="12"/>
      <c r="ALX1924" s="12"/>
      <c r="ALY1924" s="12"/>
    </row>
    <row r="1925" spans="1:1013" ht="13.5">
      <c r="A1925" s="180">
        <v>89020</v>
      </c>
      <c r="B1925" s="180" t="s">
        <v>32845</v>
      </c>
      <c r="C1925" s="180" t="s">
        <v>5</v>
      </c>
      <c r="D1925" s="254">
        <v>7.0000000000000007E-2</v>
      </c>
      <c r="E1925" s="254" t="s">
        <v>28721</v>
      </c>
      <c r="ALW1925" s="12"/>
      <c r="ALX1925" s="12"/>
      <c r="ALY1925" s="12"/>
    </row>
    <row r="1926" spans="1:1013" ht="13.5">
      <c r="A1926" s="180">
        <v>5800</v>
      </c>
      <c r="B1926" s="180" t="s">
        <v>32840</v>
      </c>
      <c r="C1926" s="180" t="s">
        <v>5</v>
      </c>
      <c r="D1926" s="254">
        <v>0.34</v>
      </c>
      <c r="E1926" s="254" t="s">
        <v>28722</v>
      </c>
      <c r="ALW1926" s="12"/>
      <c r="ALX1926" s="12"/>
      <c r="ALY1926" s="12"/>
    </row>
    <row r="1927" spans="1:1013" ht="13.5">
      <c r="A1927" s="180">
        <v>53866</v>
      </c>
      <c r="B1927" s="180" t="s">
        <v>32841</v>
      </c>
      <c r="C1927" s="180" t="s">
        <v>5</v>
      </c>
      <c r="D1927" s="254">
        <v>1.65</v>
      </c>
      <c r="E1927" s="254" t="s">
        <v>28723</v>
      </c>
      <c r="ALW1927" s="12"/>
      <c r="ALX1927" s="12"/>
      <c r="ALY1927" s="12"/>
    </row>
    <row r="1928" spans="1:1013" ht="13.5">
      <c r="A1928" s="180">
        <v>90639</v>
      </c>
      <c r="B1928" s="180" t="s">
        <v>1262</v>
      </c>
      <c r="C1928" s="180" t="s">
        <v>5</v>
      </c>
      <c r="D1928" s="254">
        <v>5.51</v>
      </c>
      <c r="E1928" s="254" t="s">
        <v>28724</v>
      </c>
      <c r="ALW1928" s="12"/>
      <c r="ALX1928" s="12"/>
      <c r="ALY1928" s="12"/>
    </row>
    <row r="1929" spans="1:1013" ht="13.5">
      <c r="A1929" s="180">
        <v>90640</v>
      </c>
      <c r="B1929" s="180" t="s">
        <v>1263</v>
      </c>
      <c r="C1929" s="180" t="s">
        <v>5</v>
      </c>
      <c r="D1929" s="254">
        <v>1.27</v>
      </c>
      <c r="E1929" s="254" t="s">
        <v>28725</v>
      </c>
      <c r="ALW1929" s="12"/>
      <c r="ALX1929" s="12"/>
      <c r="ALY1929" s="12"/>
    </row>
    <row r="1930" spans="1:1013" ht="13.5">
      <c r="A1930" s="180">
        <v>90641</v>
      </c>
      <c r="B1930" s="180" t="s">
        <v>1264</v>
      </c>
      <c r="C1930" s="180" t="s">
        <v>5</v>
      </c>
      <c r="D1930" s="254">
        <v>6.02</v>
      </c>
      <c r="E1930" s="254" t="s">
        <v>28726</v>
      </c>
      <c r="ALW1930" s="12"/>
      <c r="ALX1930" s="12"/>
      <c r="ALY1930" s="12"/>
    </row>
    <row r="1931" spans="1:1013" ht="13.5">
      <c r="A1931" s="180">
        <v>90642</v>
      </c>
      <c r="B1931" s="180" t="s">
        <v>1265</v>
      </c>
      <c r="C1931" s="180" t="s">
        <v>5</v>
      </c>
      <c r="D1931" s="254">
        <v>12.99</v>
      </c>
      <c r="E1931" s="254" t="s">
        <v>28727</v>
      </c>
      <c r="ALW1931" s="12"/>
      <c r="ALX1931" s="12"/>
      <c r="ALY1931" s="12"/>
    </row>
    <row r="1932" spans="1:1013" ht="13.5">
      <c r="A1932" s="180">
        <v>102806</v>
      </c>
      <c r="B1932" s="180" t="s">
        <v>34574</v>
      </c>
      <c r="C1932" s="180" t="s">
        <v>5</v>
      </c>
      <c r="D1932" s="254">
        <v>0</v>
      </c>
      <c r="E1932" s="254" t="s">
        <v>28728</v>
      </c>
      <c r="ALW1932" s="12"/>
      <c r="ALX1932" s="12"/>
      <c r="ALY1932" s="12"/>
    </row>
    <row r="1933" spans="1:1013" ht="13.5">
      <c r="A1933" s="180">
        <v>102807</v>
      </c>
      <c r="B1933" s="180" t="s">
        <v>34575</v>
      </c>
      <c r="C1933" s="180" t="s">
        <v>5</v>
      </c>
      <c r="D1933" s="254">
        <v>0</v>
      </c>
      <c r="E1933" s="254" t="s">
        <v>28729</v>
      </c>
      <c r="ALW1933" s="12"/>
      <c r="ALX1933" s="12"/>
      <c r="ALY1933" s="12"/>
    </row>
    <row r="1934" spans="1:1013" ht="13.5">
      <c r="A1934" s="180">
        <v>102808</v>
      </c>
      <c r="B1934" s="180" t="s">
        <v>34576</v>
      </c>
      <c r="C1934" s="180" t="s">
        <v>5</v>
      </c>
      <c r="D1934" s="254">
        <v>0</v>
      </c>
      <c r="E1934" s="254" t="s">
        <v>28730</v>
      </c>
      <c r="ALW1934" s="12"/>
      <c r="ALX1934" s="12"/>
      <c r="ALY1934" s="12"/>
    </row>
    <row r="1935" spans="1:1013" ht="13.5">
      <c r="A1935" s="180">
        <v>102809</v>
      </c>
      <c r="B1935" s="180" t="s">
        <v>24762</v>
      </c>
      <c r="C1935" s="180" t="s">
        <v>5</v>
      </c>
      <c r="D1935" s="254">
        <v>16.23</v>
      </c>
      <c r="E1935" s="254" t="s">
        <v>28731</v>
      </c>
      <c r="ALW1935" s="12"/>
      <c r="ALX1935" s="12"/>
      <c r="ALY1935" s="12"/>
    </row>
    <row r="1936" spans="1:1013" ht="13.5">
      <c r="A1936" s="180">
        <v>92140</v>
      </c>
      <c r="B1936" s="180" t="s">
        <v>1374</v>
      </c>
      <c r="C1936" s="180" t="s">
        <v>5</v>
      </c>
      <c r="D1936" s="254">
        <v>4.72</v>
      </c>
      <c r="E1936" s="254" t="s">
        <v>28732</v>
      </c>
      <c r="ALW1936" s="12"/>
      <c r="ALX1936" s="12"/>
      <c r="ALY1936" s="12"/>
    </row>
    <row r="1937" spans="1:1013" ht="13.5">
      <c r="A1937" s="180">
        <v>92142</v>
      </c>
      <c r="B1937" s="180" t="s">
        <v>1376</v>
      </c>
      <c r="C1937" s="180" t="s">
        <v>5</v>
      </c>
      <c r="D1937" s="254">
        <v>0.59</v>
      </c>
      <c r="E1937" s="254" t="s">
        <v>28733</v>
      </c>
      <c r="ALW1937" s="12"/>
      <c r="ALX1937" s="12"/>
      <c r="ALY1937" s="12"/>
    </row>
    <row r="1938" spans="1:1013" ht="13.5">
      <c r="A1938" s="180">
        <v>92141</v>
      </c>
      <c r="B1938" s="180" t="s">
        <v>1375</v>
      </c>
      <c r="C1938" s="180" t="s">
        <v>5</v>
      </c>
      <c r="D1938" s="254">
        <v>1.45</v>
      </c>
      <c r="E1938" s="254" t="s">
        <v>28179</v>
      </c>
      <c r="ALW1938" s="12"/>
      <c r="ALX1938" s="12"/>
      <c r="ALY1938" s="12"/>
    </row>
    <row r="1939" spans="1:1013" ht="13.5">
      <c r="A1939" s="180">
        <v>92143</v>
      </c>
      <c r="B1939" s="180" t="s">
        <v>1377</v>
      </c>
      <c r="C1939" s="180" t="s">
        <v>5</v>
      </c>
      <c r="D1939" s="254">
        <v>5.9</v>
      </c>
      <c r="E1939" s="254" t="s">
        <v>28734</v>
      </c>
      <c r="ALW1939" s="12"/>
      <c r="ALX1939" s="12"/>
      <c r="ALY1939" s="12"/>
    </row>
    <row r="1940" spans="1:1013" ht="13.5">
      <c r="A1940" s="180">
        <v>92144</v>
      </c>
      <c r="B1940" s="180" t="s">
        <v>1378</v>
      </c>
      <c r="C1940" s="180" t="s">
        <v>5</v>
      </c>
      <c r="D1940" s="254">
        <v>41.94</v>
      </c>
      <c r="E1940" s="254" t="s">
        <v>24850</v>
      </c>
      <c r="ALW1940" s="12"/>
      <c r="ALX1940" s="12"/>
      <c r="ALY1940" s="12"/>
    </row>
    <row r="1941" spans="1:1013" ht="13.5">
      <c r="A1941" s="180">
        <v>92133</v>
      </c>
      <c r="B1941" s="180" t="s">
        <v>1369</v>
      </c>
      <c r="C1941" s="180" t="s">
        <v>5</v>
      </c>
      <c r="D1941" s="254">
        <v>12.9</v>
      </c>
      <c r="E1941" s="254" t="s">
        <v>28735</v>
      </c>
      <c r="ALW1941" s="12"/>
      <c r="ALX1941" s="12"/>
      <c r="ALY1941" s="12"/>
    </row>
    <row r="1942" spans="1:1013" ht="13.5">
      <c r="A1942" s="180">
        <v>92135</v>
      </c>
      <c r="B1942" s="180" t="s">
        <v>1371</v>
      </c>
      <c r="C1942" s="180" t="s">
        <v>5</v>
      </c>
      <c r="D1942" s="254">
        <v>1.61</v>
      </c>
      <c r="E1942" s="254" t="s">
        <v>28736</v>
      </c>
      <c r="ALW1942" s="12"/>
      <c r="ALX1942" s="12"/>
      <c r="ALY1942" s="12"/>
    </row>
    <row r="1943" spans="1:1013" ht="13.5">
      <c r="A1943" s="180">
        <v>92134</v>
      </c>
      <c r="B1943" s="180" t="s">
        <v>1370</v>
      </c>
      <c r="C1943" s="180" t="s">
        <v>5</v>
      </c>
      <c r="D1943" s="254">
        <v>3.97</v>
      </c>
      <c r="E1943" s="254" t="s">
        <v>25463</v>
      </c>
      <c r="ALW1943" s="12"/>
      <c r="ALX1943" s="12"/>
      <c r="ALY1943" s="12"/>
    </row>
    <row r="1944" spans="1:1013" ht="13.5">
      <c r="A1944" s="180">
        <v>92136</v>
      </c>
      <c r="B1944" s="180" t="s">
        <v>1372</v>
      </c>
      <c r="C1944" s="180" t="s">
        <v>5</v>
      </c>
      <c r="D1944" s="254">
        <v>16.12</v>
      </c>
      <c r="E1944" s="254" t="s">
        <v>28737</v>
      </c>
      <c r="ALW1944" s="12"/>
      <c r="ALX1944" s="12"/>
      <c r="ALY1944" s="12"/>
    </row>
    <row r="1945" spans="1:1013" ht="13.5">
      <c r="A1945" s="180">
        <v>92137</v>
      </c>
      <c r="B1945" s="180" t="s">
        <v>1373</v>
      </c>
      <c r="C1945" s="180" t="s">
        <v>5</v>
      </c>
      <c r="D1945" s="254">
        <v>36.450000000000003</v>
      </c>
      <c r="E1945" s="254" t="s">
        <v>28738</v>
      </c>
      <c r="ALW1945" s="12"/>
      <c r="ALX1945" s="12"/>
      <c r="ALY1945" s="12"/>
    </row>
    <row r="1946" spans="1:1013" ht="13.5">
      <c r="A1946" s="180">
        <v>91380</v>
      </c>
      <c r="B1946" s="180" t="s">
        <v>1334</v>
      </c>
      <c r="C1946" s="180" t="s">
        <v>5</v>
      </c>
      <c r="D1946" s="254">
        <v>30.11</v>
      </c>
      <c r="E1946" s="254" t="s">
        <v>28739</v>
      </c>
      <c r="ALW1946" s="12"/>
      <c r="ALX1946" s="12"/>
      <c r="ALY1946" s="12"/>
    </row>
    <row r="1947" spans="1:1013" ht="13.5">
      <c r="A1947" s="180">
        <v>91382</v>
      </c>
      <c r="B1947" s="180" t="s">
        <v>1336</v>
      </c>
      <c r="C1947" s="180" t="s">
        <v>5</v>
      </c>
      <c r="D1947" s="254">
        <v>4.6500000000000004</v>
      </c>
      <c r="E1947" s="254" t="s">
        <v>28740</v>
      </c>
      <c r="ALW1947" s="12"/>
      <c r="ALX1947" s="12"/>
      <c r="ALY1947" s="12"/>
    </row>
    <row r="1948" spans="1:1013" ht="13.5">
      <c r="A1948" s="180">
        <v>91381</v>
      </c>
      <c r="B1948" s="180" t="s">
        <v>1335</v>
      </c>
      <c r="C1948" s="180" t="s">
        <v>5</v>
      </c>
      <c r="D1948" s="254">
        <v>11.53</v>
      </c>
      <c r="E1948" s="254" t="s">
        <v>28741</v>
      </c>
      <c r="ALW1948" s="12"/>
      <c r="ALX1948" s="12"/>
      <c r="ALY1948" s="12"/>
    </row>
    <row r="1949" spans="1:1013" ht="13.5">
      <c r="A1949" s="180">
        <v>91383</v>
      </c>
      <c r="B1949" s="180" t="s">
        <v>1337</v>
      </c>
      <c r="C1949" s="180" t="s">
        <v>5</v>
      </c>
      <c r="D1949" s="254">
        <v>54.09</v>
      </c>
      <c r="E1949" s="254" t="s">
        <v>28742</v>
      </c>
      <c r="ALW1949" s="12"/>
      <c r="ALX1949" s="12"/>
      <c r="ALY1949" s="12"/>
    </row>
    <row r="1950" spans="1:1013" ht="13.5">
      <c r="A1950" s="180">
        <v>91384</v>
      </c>
      <c r="B1950" s="180" t="s">
        <v>1338</v>
      </c>
      <c r="C1950" s="180" t="s">
        <v>5</v>
      </c>
      <c r="D1950" s="254">
        <v>146.69999999999999</v>
      </c>
      <c r="E1950" s="254" t="s">
        <v>28743</v>
      </c>
      <c r="ALW1950" s="12"/>
      <c r="ALX1950" s="12"/>
      <c r="ALY1950" s="12"/>
    </row>
    <row r="1951" spans="1:1013" ht="13.5">
      <c r="A1951" s="180">
        <v>96030</v>
      </c>
      <c r="B1951" s="180" t="s">
        <v>1481</v>
      </c>
      <c r="C1951" s="180" t="s">
        <v>5</v>
      </c>
      <c r="D1951" s="254">
        <v>36.58</v>
      </c>
      <c r="E1951" s="254" t="s">
        <v>28308</v>
      </c>
      <c r="ALW1951" s="12"/>
      <c r="ALX1951" s="12"/>
      <c r="ALY1951" s="12"/>
    </row>
    <row r="1952" spans="1:1013" ht="13.5">
      <c r="A1952" s="180">
        <v>96032</v>
      </c>
      <c r="B1952" s="180" t="s">
        <v>1483</v>
      </c>
      <c r="C1952" s="180" t="s">
        <v>5</v>
      </c>
      <c r="D1952" s="254">
        <v>5.16</v>
      </c>
      <c r="E1952" s="254" t="s">
        <v>28744</v>
      </c>
      <c r="ALW1952" s="12"/>
      <c r="ALX1952" s="12"/>
      <c r="ALY1952" s="12"/>
    </row>
    <row r="1953" spans="1:1013" ht="13.5">
      <c r="A1953" s="180">
        <v>96031</v>
      </c>
      <c r="B1953" s="180" t="s">
        <v>1482</v>
      </c>
      <c r="C1953" s="180" t="s">
        <v>5</v>
      </c>
      <c r="D1953" s="254">
        <v>12.86</v>
      </c>
      <c r="E1953" s="254" t="s">
        <v>28745</v>
      </c>
      <c r="ALW1953" s="12"/>
      <c r="ALX1953" s="12"/>
      <c r="ALY1953" s="12"/>
    </row>
    <row r="1954" spans="1:1013" ht="13.5">
      <c r="A1954" s="180">
        <v>96033</v>
      </c>
      <c r="B1954" s="180" t="s">
        <v>1484</v>
      </c>
      <c r="C1954" s="180" t="s">
        <v>5</v>
      </c>
      <c r="D1954" s="254">
        <v>59.48</v>
      </c>
      <c r="E1954" s="254" t="s">
        <v>28746</v>
      </c>
      <c r="ALW1954" s="12"/>
      <c r="ALX1954" s="12"/>
      <c r="ALY1954" s="12"/>
    </row>
    <row r="1955" spans="1:1013" ht="13.5">
      <c r="A1955" s="180">
        <v>96034</v>
      </c>
      <c r="B1955" s="180" t="s">
        <v>1485</v>
      </c>
      <c r="C1955" s="180" t="s">
        <v>5</v>
      </c>
      <c r="D1955" s="254">
        <v>146.69999999999999</v>
      </c>
      <c r="E1955" s="254" t="s">
        <v>28747</v>
      </c>
      <c r="ALW1955" s="12"/>
      <c r="ALX1955" s="12"/>
      <c r="ALY1955" s="12"/>
    </row>
    <row r="1956" spans="1:1013" ht="13.5">
      <c r="A1956" s="180">
        <v>89870</v>
      </c>
      <c r="B1956" s="180" t="s">
        <v>1236</v>
      </c>
      <c r="C1956" s="180" t="s">
        <v>5</v>
      </c>
      <c r="D1956" s="254">
        <v>40.42</v>
      </c>
      <c r="E1956" s="254" t="s">
        <v>27352</v>
      </c>
      <c r="ALW1956" s="12"/>
      <c r="ALX1956" s="12"/>
      <c r="ALY1956" s="12"/>
    </row>
    <row r="1957" spans="1:1013" ht="13.5">
      <c r="A1957" s="180">
        <v>89872</v>
      </c>
      <c r="B1957" s="180" t="s">
        <v>1238</v>
      </c>
      <c r="C1957" s="180" t="s">
        <v>5</v>
      </c>
      <c r="D1957" s="254">
        <v>5.69</v>
      </c>
      <c r="E1957" s="254" t="s">
        <v>28748</v>
      </c>
      <c r="ALW1957" s="12"/>
      <c r="ALX1957" s="12"/>
      <c r="ALY1957" s="12"/>
    </row>
    <row r="1958" spans="1:1013" ht="13.5">
      <c r="A1958" s="180">
        <v>89871</v>
      </c>
      <c r="B1958" s="180" t="s">
        <v>1237</v>
      </c>
      <c r="C1958" s="180" t="s">
        <v>5</v>
      </c>
      <c r="D1958" s="254">
        <v>14.08</v>
      </c>
      <c r="E1958" s="254" t="s">
        <v>28749</v>
      </c>
      <c r="ALW1958" s="12"/>
      <c r="ALX1958" s="12"/>
      <c r="ALY1958" s="12"/>
    </row>
    <row r="1959" spans="1:1013" ht="13.5">
      <c r="A1959" s="180">
        <v>89873</v>
      </c>
      <c r="B1959" s="180" t="s">
        <v>1239</v>
      </c>
      <c r="C1959" s="180" t="s">
        <v>5</v>
      </c>
      <c r="D1959" s="254">
        <v>68.760000000000005</v>
      </c>
      <c r="E1959" s="254" t="s">
        <v>28750</v>
      </c>
      <c r="ALW1959" s="12"/>
      <c r="ALX1959" s="12"/>
      <c r="ALY1959" s="12"/>
    </row>
    <row r="1960" spans="1:1013" ht="13.5">
      <c r="A1960" s="180">
        <v>89874</v>
      </c>
      <c r="B1960" s="180" t="s">
        <v>1240</v>
      </c>
      <c r="C1960" s="180" t="s">
        <v>5</v>
      </c>
      <c r="D1960" s="254">
        <v>182.41</v>
      </c>
      <c r="E1960" s="254" t="s">
        <v>24470</v>
      </c>
      <c r="ALW1960" s="12"/>
      <c r="ALX1960" s="12"/>
      <c r="ALY1960" s="12"/>
    </row>
    <row r="1961" spans="1:1013" ht="13.5">
      <c r="A1961" s="180">
        <v>89878</v>
      </c>
      <c r="B1961" s="180" t="s">
        <v>1241</v>
      </c>
      <c r="C1961" s="180" t="s">
        <v>5</v>
      </c>
      <c r="D1961" s="254">
        <v>43.39</v>
      </c>
      <c r="E1961" s="254" t="s">
        <v>28751</v>
      </c>
      <c r="ALW1961" s="12"/>
      <c r="ALX1961" s="12"/>
      <c r="ALY1961" s="12"/>
    </row>
    <row r="1962" spans="1:1013" ht="13.5">
      <c r="A1962" s="180">
        <v>89880</v>
      </c>
      <c r="B1962" s="180" t="s">
        <v>1243</v>
      </c>
      <c r="C1962" s="180" t="s">
        <v>5</v>
      </c>
      <c r="D1962" s="254">
        <v>6</v>
      </c>
      <c r="E1962" s="254" t="s">
        <v>24860</v>
      </c>
      <c r="ALW1962" s="12"/>
      <c r="ALX1962" s="12"/>
      <c r="ALY1962" s="12"/>
    </row>
    <row r="1963" spans="1:1013" ht="13.5">
      <c r="A1963" s="180">
        <v>89879</v>
      </c>
      <c r="B1963" s="180" t="s">
        <v>1242</v>
      </c>
      <c r="C1963" s="180" t="s">
        <v>5</v>
      </c>
      <c r="D1963" s="254">
        <v>14.85</v>
      </c>
      <c r="E1963" s="254" t="s">
        <v>28752</v>
      </c>
      <c r="ALW1963" s="12"/>
      <c r="ALX1963" s="12"/>
      <c r="ALY1963" s="12"/>
    </row>
    <row r="1964" spans="1:1013" ht="13.5">
      <c r="A1964" s="180">
        <v>89881</v>
      </c>
      <c r="B1964" s="180" t="s">
        <v>1244</v>
      </c>
      <c r="C1964" s="180" t="s">
        <v>5</v>
      </c>
      <c r="D1964" s="254">
        <v>73.099999999999994</v>
      </c>
      <c r="E1964" s="254" t="s">
        <v>28753</v>
      </c>
      <c r="ALW1964" s="12"/>
      <c r="ALX1964" s="12"/>
      <c r="ALY1964" s="12"/>
    </row>
    <row r="1965" spans="1:1013" ht="13.5">
      <c r="A1965" s="180">
        <v>89882</v>
      </c>
      <c r="B1965" s="180" t="s">
        <v>1245</v>
      </c>
      <c r="C1965" s="180" t="s">
        <v>5</v>
      </c>
      <c r="D1965" s="254">
        <v>210.46</v>
      </c>
      <c r="E1965" s="254" t="s">
        <v>28754</v>
      </c>
      <c r="ALW1965" s="12"/>
      <c r="ALX1965" s="12"/>
      <c r="ALY1965" s="12"/>
    </row>
    <row r="1966" spans="1:1013" ht="13.5">
      <c r="A1966" s="180">
        <v>7058</v>
      </c>
      <c r="B1966" s="180" t="s">
        <v>1108</v>
      </c>
      <c r="C1966" s="180" t="s">
        <v>5</v>
      </c>
      <c r="D1966" s="254">
        <v>23.66</v>
      </c>
      <c r="E1966" s="254" t="s">
        <v>28755</v>
      </c>
      <c r="ALW1966" s="12"/>
      <c r="ALX1966" s="12"/>
      <c r="ALY1966" s="12"/>
    </row>
    <row r="1967" spans="1:1013" ht="13.5">
      <c r="A1967" s="180">
        <v>91402</v>
      </c>
      <c r="B1967" s="180" t="s">
        <v>1345</v>
      </c>
      <c r="C1967" s="180" t="s">
        <v>5</v>
      </c>
      <c r="D1967" s="254">
        <v>3.67</v>
      </c>
      <c r="E1967" s="254" t="s">
        <v>28756</v>
      </c>
      <c r="ALW1967" s="12"/>
      <c r="ALX1967" s="12"/>
      <c r="ALY1967" s="12"/>
    </row>
    <row r="1968" spans="1:1013" ht="13.5">
      <c r="A1968" s="180">
        <v>7059</v>
      </c>
      <c r="B1968" s="180" t="s">
        <v>1109</v>
      </c>
      <c r="C1968" s="180" t="s">
        <v>5</v>
      </c>
      <c r="D1968" s="460">
        <v>9.08</v>
      </c>
      <c r="E1968" s="254" t="s">
        <v>28757</v>
      </c>
      <c r="ALW1968" s="12"/>
      <c r="ALX1968" s="12"/>
      <c r="ALY1968" s="12"/>
    </row>
    <row r="1969" spans="1:1013" ht="13.5">
      <c r="A1969" s="180">
        <v>7060</v>
      </c>
      <c r="B1969" s="180" t="s">
        <v>1110</v>
      </c>
      <c r="C1969" s="180" t="s">
        <v>5</v>
      </c>
      <c r="D1969" s="460">
        <v>42.59</v>
      </c>
      <c r="E1969" s="254" t="s">
        <v>28758</v>
      </c>
      <c r="ALW1969" s="12"/>
      <c r="ALX1969" s="12"/>
      <c r="ALY1969" s="12"/>
    </row>
    <row r="1970" spans="1:1013" ht="13.5">
      <c r="A1970" s="180">
        <v>7061</v>
      </c>
      <c r="B1970" s="180" t="s">
        <v>1111</v>
      </c>
      <c r="C1970" s="180" t="s">
        <v>5</v>
      </c>
      <c r="D1970" s="460">
        <v>84.3</v>
      </c>
      <c r="E1970" s="254" t="s">
        <v>28759</v>
      </c>
      <c r="ALW1970" s="12"/>
      <c r="ALX1970" s="12"/>
      <c r="ALY1970" s="12"/>
    </row>
    <row r="1971" spans="1:1013" ht="13.5">
      <c r="A1971" s="180">
        <v>91367</v>
      </c>
      <c r="B1971" s="180" t="s">
        <v>1328</v>
      </c>
      <c r="C1971" s="180" t="s">
        <v>5</v>
      </c>
      <c r="D1971" s="254">
        <v>22.88</v>
      </c>
      <c r="E1971" s="254" t="s">
        <v>28760</v>
      </c>
      <c r="ALW1971" s="12"/>
      <c r="ALX1971" s="12"/>
      <c r="ALY1971" s="12"/>
    </row>
    <row r="1972" spans="1:1013" ht="13.5">
      <c r="A1972" s="180">
        <v>91369</v>
      </c>
      <c r="B1972" s="180" t="s">
        <v>1330</v>
      </c>
      <c r="C1972" s="180" t="s">
        <v>5</v>
      </c>
      <c r="D1972" s="254">
        <v>3.54</v>
      </c>
      <c r="E1972" s="254" t="s">
        <v>28761</v>
      </c>
      <c r="ALW1972" s="12"/>
      <c r="ALX1972" s="12"/>
      <c r="ALY1972" s="12"/>
    </row>
    <row r="1973" spans="1:1013" ht="13.5">
      <c r="A1973" s="180">
        <v>91368</v>
      </c>
      <c r="B1973" s="180" t="s">
        <v>1329</v>
      </c>
      <c r="C1973" s="180" t="s">
        <v>5</v>
      </c>
      <c r="D1973" s="254">
        <v>8.76</v>
      </c>
      <c r="E1973" s="254" t="s">
        <v>28762</v>
      </c>
      <c r="ALW1973" s="12"/>
      <c r="ALX1973" s="12"/>
      <c r="ALY1973" s="12"/>
    </row>
    <row r="1974" spans="1:1013" ht="13.5">
      <c r="A1974" s="180">
        <v>5695</v>
      </c>
      <c r="B1974" s="180" t="s">
        <v>1067</v>
      </c>
      <c r="C1974" s="180" t="s">
        <v>5</v>
      </c>
      <c r="D1974" s="254">
        <v>41.18</v>
      </c>
      <c r="E1974" s="254" t="s">
        <v>28763</v>
      </c>
      <c r="ALW1974" s="12"/>
      <c r="ALX1974" s="12"/>
      <c r="ALY1974" s="12"/>
    </row>
    <row r="1975" spans="1:1013" ht="13.5">
      <c r="A1975" s="180">
        <v>53792</v>
      </c>
      <c r="B1975" s="180" t="s">
        <v>1118</v>
      </c>
      <c r="C1975" s="180" t="s">
        <v>5</v>
      </c>
      <c r="D1975" s="460">
        <v>104.79</v>
      </c>
      <c r="E1975" s="254" t="s">
        <v>28764</v>
      </c>
      <c r="ALW1975" s="12"/>
      <c r="ALX1975" s="12"/>
      <c r="ALY1975" s="12"/>
    </row>
    <row r="1976" spans="1:1013" ht="13.5">
      <c r="A1976" s="180">
        <v>92237</v>
      </c>
      <c r="B1976" s="180" t="s">
        <v>1379</v>
      </c>
      <c r="C1976" s="180" t="s">
        <v>5</v>
      </c>
      <c r="D1976" s="460">
        <v>29.46</v>
      </c>
      <c r="E1976" s="254" t="s">
        <v>28765</v>
      </c>
      <c r="ALW1976" s="12"/>
      <c r="ALX1976" s="12"/>
      <c r="ALY1976" s="12"/>
    </row>
    <row r="1977" spans="1:1013" ht="13.5">
      <c r="A1977" s="180">
        <v>92239</v>
      </c>
      <c r="B1977" s="180" t="s">
        <v>1381</v>
      </c>
      <c r="C1977" s="180" t="s">
        <v>5</v>
      </c>
      <c r="D1977" s="254">
        <v>4.79</v>
      </c>
      <c r="E1977" s="254" t="s">
        <v>28766</v>
      </c>
      <c r="ALW1977" s="12"/>
      <c r="ALX1977" s="12"/>
      <c r="ALY1977" s="12"/>
    </row>
    <row r="1978" spans="1:1013" ht="13.5">
      <c r="A1978" s="180">
        <v>92238</v>
      </c>
      <c r="B1978" s="180" t="s">
        <v>1380</v>
      </c>
      <c r="C1978" s="180" t="s">
        <v>5</v>
      </c>
      <c r="D1978" s="254">
        <v>11.86</v>
      </c>
      <c r="E1978" s="254" t="s">
        <v>28767</v>
      </c>
      <c r="ALW1978" s="12"/>
      <c r="ALX1978" s="12"/>
      <c r="ALY1978" s="12"/>
    </row>
    <row r="1979" spans="1:1013" ht="13.5">
      <c r="A1979" s="180">
        <v>92240</v>
      </c>
      <c r="B1979" s="180" t="s">
        <v>1382</v>
      </c>
      <c r="C1979" s="180" t="s">
        <v>5</v>
      </c>
      <c r="D1979" s="254">
        <v>52.85</v>
      </c>
      <c r="E1979" s="254" t="s">
        <v>28768</v>
      </c>
      <c r="ALW1979" s="12"/>
      <c r="ALX1979" s="12"/>
      <c r="ALY1979" s="12"/>
    </row>
    <row r="1980" spans="1:1013" ht="13.5">
      <c r="A1980" s="180">
        <v>92241</v>
      </c>
      <c r="B1980" s="180" t="s">
        <v>1383</v>
      </c>
      <c r="C1980" s="180" t="s">
        <v>5</v>
      </c>
      <c r="D1980" s="254">
        <v>285.66000000000003</v>
      </c>
      <c r="E1980" s="254" t="s">
        <v>28769</v>
      </c>
      <c r="ALW1980" s="12"/>
      <c r="ALX1980" s="12"/>
      <c r="ALY1980" s="12"/>
    </row>
    <row r="1981" spans="1:1013" ht="13.5">
      <c r="A1981" s="180">
        <v>91640</v>
      </c>
      <c r="B1981" s="180" t="s">
        <v>1357</v>
      </c>
      <c r="C1981" s="180" t="s">
        <v>5</v>
      </c>
      <c r="D1981" s="254">
        <v>40.450000000000003</v>
      </c>
      <c r="E1981" s="254" t="s">
        <v>28770</v>
      </c>
      <c r="ALW1981" s="12"/>
      <c r="ALX1981" s="12"/>
      <c r="ALY1981" s="12"/>
    </row>
    <row r="1982" spans="1:1013" ht="13.5">
      <c r="A1982" s="180">
        <v>91642</v>
      </c>
      <c r="B1982" s="180" t="s">
        <v>1359</v>
      </c>
      <c r="C1982" s="180" t="s">
        <v>5</v>
      </c>
      <c r="D1982" s="254">
        <v>6.6</v>
      </c>
      <c r="E1982" s="254" t="s">
        <v>28771</v>
      </c>
      <c r="ALW1982" s="12"/>
      <c r="ALX1982" s="12"/>
      <c r="ALY1982" s="12"/>
    </row>
    <row r="1983" spans="1:1013" ht="13.5">
      <c r="A1983" s="180">
        <v>91641</v>
      </c>
      <c r="B1983" s="180" t="s">
        <v>1358</v>
      </c>
      <c r="C1983" s="180" t="s">
        <v>5</v>
      </c>
      <c r="D1983" s="254">
        <v>16.32</v>
      </c>
      <c r="E1983" s="254" t="s">
        <v>28772</v>
      </c>
      <c r="ALW1983" s="12"/>
      <c r="ALX1983" s="12"/>
      <c r="ALY1983" s="12"/>
    </row>
    <row r="1984" spans="1:1013" ht="13.5">
      <c r="A1984" s="180">
        <v>91643</v>
      </c>
      <c r="B1984" s="180" t="s">
        <v>1360</v>
      </c>
      <c r="C1984" s="180" t="s">
        <v>5</v>
      </c>
      <c r="D1984" s="254">
        <v>72.900000000000006</v>
      </c>
      <c r="E1984" s="254" t="s">
        <v>28773</v>
      </c>
      <c r="ALW1984" s="12"/>
      <c r="ALX1984" s="12"/>
      <c r="ALY1984" s="12"/>
    </row>
    <row r="1985" spans="1:1013" ht="13.5">
      <c r="A1985" s="180">
        <v>91644</v>
      </c>
      <c r="B1985" s="180" t="s">
        <v>1361</v>
      </c>
      <c r="C1985" s="180" t="s">
        <v>5</v>
      </c>
      <c r="D1985" s="254">
        <v>311.60000000000002</v>
      </c>
      <c r="E1985" s="254" t="s">
        <v>28774</v>
      </c>
      <c r="ALW1985" s="12"/>
      <c r="ALX1985" s="12"/>
      <c r="ALY1985" s="12"/>
    </row>
    <row r="1986" spans="1:1013" ht="13.5">
      <c r="A1986" s="180">
        <v>92105</v>
      </c>
      <c r="B1986" s="180" t="s">
        <v>24687</v>
      </c>
      <c r="C1986" s="180" t="s">
        <v>5</v>
      </c>
      <c r="D1986" s="254">
        <v>199.07</v>
      </c>
      <c r="E1986" s="254" t="s">
        <v>28775</v>
      </c>
      <c r="ALW1986" s="12"/>
      <c r="ALX1986" s="12"/>
      <c r="ALY1986" s="12"/>
    </row>
    <row r="1987" spans="1:1013" ht="13.5">
      <c r="A1987" s="180">
        <v>92101</v>
      </c>
      <c r="B1987" s="180" t="s">
        <v>24683</v>
      </c>
      <c r="C1987" s="180" t="s">
        <v>5</v>
      </c>
      <c r="D1987" s="254">
        <v>45.4</v>
      </c>
      <c r="E1987" s="254" t="s">
        <v>28776</v>
      </c>
      <c r="ALW1987" s="12"/>
      <c r="ALX1987" s="12"/>
      <c r="ALY1987" s="12"/>
    </row>
    <row r="1988" spans="1:1013" ht="13.5">
      <c r="A1988" s="180">
        <v>92103</v>
      </c>
      <c r="B1988" s="180" t="s">
        <v>24685</v>
      </c>
      <c r="C1988" s="180" t="s">
        <v>5</v>
      </c>
      <c r="D1988" s="254">
        <v>5.78</v>
      </c>
      <c r="E1988" s="254" t="s">
        <v>28777</v>
      </c>
      <c r="ALW1988" s="12"/>
      <c r="ALX1988" s="12"/>
      <c r="ALY1988" s="12"/>
    </row>
    <row r="1989" spans="1:1013" ht="13.5">
      <c r="A1989" s="180">
        <v>92102</v>
      </c>
      <c r="B1989" s="180" t="s">
        <v>24684</v>
      </c>
      <c r="C1989" s="180" t="s">
        <v>5</v>
      </c>
      <c r="D1989" s="254">
        <v>14.29</v>
      </c>
      <c r="E1989" s="254" t="s">
        <v>28778</v>
      </c>
      <c r="ALW1989" s="12"/>
      <c r="ALX1989" s="12"/>
      <c r="ALY1989" s="12"/>
    </row>
    <row r="1990" spans="1:1013" ht="13.5">
      <c r="A1990" s="180">
        <v>92104</v>
      </c>
      <c r="B1990" s="180" t="s">
        <v>24686</v>
      </c>
      <c r="C1990" s="180" t="s">
        <v>5</v>
      </c>
      <c r="D1990" s="254">
        <v>71.849999999999994</v>
      </c>
      <c r="E1990" s="254" t="s">
        <v>28779</v>
      </c>
      <c r="ALW1990" s="12"/>
      <c r="ALX1990" s="12"/>
      <c r="ALY1990" s="12"/>
    </row>
    <row r="1991" spans="1:1013" ht="13.5">
      <c r="A1991" s="180">
        <v>91396</v>
      </c>
      <c r="B1991" s="180" t="s">
        <v>1342</v>
      </c>
      <c r="C1991" s="180" t="s">
        <v>5</v>
      </c>
      <c r="D1991" s="460">
        <v>29.71</v>
      </c>
      <c r="E1991" s="254" t="s">
        <v>28780</v>
      </c>
      <c r="ALW1991" s="12"/>
      <c r="ALX1991" s="12"/>
      <c r="ALY1991" s="12"/>
    </row>
    <row r="1992" spans="1:1013" ht="13.5">
      <c r="A1992" s="180">
        <v>91398</v>
      </c>
      <c r="B1992" s="180" t="s">
        <v>1344</v>
      </c>
      <c r="C1992" s="180" t="s">
        <v>5</v>
      </c>
      <c r="D1992" s="254">
        <v>4.6399999999999997</v>
      </c>
      <c r="E1992" s="254" t="s">
        <v>28781</v>
      </c>
      <c r="ALW1992" s="12"/>
      <c r="ALX1992" s="12"/>
      <c r="ALY1992" s="12"/>
    </row>
    <row r="1993" spans="1:1013" ht="13.5">
      <c r="A1993" s="180">
        <v>91397</v>
      </c>
      <c r="B1993" s="180" t="s">
        <v>1343</v>
      </c>
      <c r="C1993" s="180" t="s">
        <v>5</v>
      </c>
      <c r="D1993" s="254">
        <v>11.5</v>
      </c>
      <c r="E1993" s="254" t="s">
        <v>28782</v>
      </c>
      <c r="ALW1993" s="12"/>
      <c r="ALX1993" s="12"/>
      <c r="ALY1993" s="12"/>
    </row>
    <row r="1994" spans="1:1013" ht="13.5">
      <c r="A1994" s="180">
        <v>5763</v>
      </c>
      <c r="B1994" s="180" t="s">
        <v>1091</v>
      </c>
      <c r="C1994" s="180" t="s">
        <v>5</v>
      </c>
      <c r="D1994" s="254">
        <v>52.76</v>
      </c>
      <c r="E1994" s="254" t="s">
        <v>28783</v>
      </c>
      <c r="ALW1994" s="12"/>
      <c r="ALX1994" s="12"/>
      <c r="ALY1994" s="12"/>
    </row>
    <row r="1995" spans="1:1013" ht="13.5">
      <c r="A1995" s="180">
        <v>53831</v>
      </c>
      <c r="B1995" s="180" t="s">
        <v>1129</v>
      </c>
      <c r="C1995" s="180" t="s">
        <v>5</v>
      </c>
      <c r="D1995" s="254">
        <v>199.07</v>
      </c>
      <c r="E1995" s="254" t="s">
        <v>28784</v>
      </c>
      <c r="ALW1995" s="12"/>
      <c r="ALX1995" s="12"/>
      <c r="ALY1995" s="12"/>
    </row>
    <row r="1996" spans="1:1013" ht="13.5">
      <c r="A1996" s="180">
        <v>91359</v>
      </c>
      <c r="B1996" s="180" t="s">
        <v>1325</v>
      </c>
      <c r="C1996" s="180" t="s">
        <v>5</v>
      </c>
      <c r="D1996" s="254">
        <v>21.41</v>
      </c>
      <c r="E1996" s="254" t="s">
        <v>28785</v>
      </c>
      <c r="ALW1996" s="12"/>
      <c r="ALX1996" s="12"/>
      <c r="ALY1996" s="12"/>
    </row>
    <row r="1997" spans="1:1013" ht="13.5">
      <c r="A1997" s="180">
        <v>91361</v>
      </c>
      <c r="B1997" s="180" t="s">
        <v>1327</v>
      </c>
      <c r="C1997" s="180" t="s">
        <v>5</v>
      </c>
      <c r="D1997" s="254">
        <v>3.31</v>
      </c>
      <c r="E1997" s="254" t="s">
        <v>28786</v>
      </c>
      <c r="ALW1997" s="12"/>
      <c r="ALX1997" s="12"/>
      <c r="ALY1997" s="12"/>
    </row>
    <row r="1998" spans="1:1013" ht="13.5">
      <c r="A1998" s="180">
        <v>91360</v>
      </c>
      <c r="B1998" s="180" t="s">
        <v>1326</v>
      </c>
      <c r="C1998" s="180" t="s">
        <v>5</v>
      </c>
      <c r="D1998" s="254">
        <v>8.1999999999999993</v>
      </c>
      <c r="E1998" s="254" t="s">
        <v>28787</v>
      </c>
      <c r="ALW1998" s="12"/>
      <c r="ALX1998" s="12"/>
      <c r="ALY1998" s="12"/>
    </row>
    <row r="1999" spans="1:1013" ht="13.5">
      <c r="A1999" s="180">
        <v>53882</v>
      </c>
      <c r="B1999" s="180" t="s">
        <v>1138</v>
      </c>
      <c r="C1999" s="180" t="s">
        <v>5</v>
      </c>
      <c r="D1999" s="254">
        <v>37.68</v>
      </c>
      <c r="E1999" s="254" t="s">
        <v>28788</v>
      </c>
      <c r="ALW1999" s="12"/>
      <c r="ALX1999" s="12"/>
      <c r="ALY1999" s="12"/>
    </row>
    <row r="2000" spans="1:1013" ht="13.5">
      <c r="A2000" s="180">
        <v>5747</v>
      </c>
      <c r="B2000" s="180" t="s">
        <v>1088</v>
      </c>
      <c r="C2000" s="180" t="s">
        <v>5</v>
      </c>
      <c r="D2000" s="460">
        <v>163.6</v>
      </c>
      <c r="E2000" s="254" t="s">
        <v>28789</v>
      </c>
      <c r="ALW2000" s="12"/>
      <c r="ALX2000" s="12"/>
      <c r="ALY2000" s="12"/>
    </row>
    <row r="2001" spans="1:1013" ht="13.5">
      <c r="A2001" s="180">
        <v>104699</v>
      </c>
      <c r="B2001" s="180" t="s">
        <v>34577</v>
      </c>
      <c r="C2001" s="180" t="s">
        <v>5</v>
      </c>
      <c r="D2001" s="460">
        <v>0</v>
      </c>
      <c r="E2001" s="254" t="s">
        <v>28790</v>
      </c>
      <c r="ALW2001" s="12"/>
      <c r="ALX2001" s="12"/>
      <c r="ALY2001" s="12"/>
    </row>
    <row r="2002" spans="1:1013" ht="13.5">
      <c r="A2002" s="180">
        <v>104702</v>
      </c>
      <c r="B2002" s="180" t="s">
        <v>34578</v>
      </c>
      <c r="C2002" s="180" t="s">
        <v>5</v>
      </c>
      <c r="D2002" s="254">
        <v>0</v>
      </c>
      <c r="E2002" s="254" t="s">
        <v>28791</v>
      </c>
      <c r="ALW2002" s="12"/>
      <c r="ALX2002" s="12"/>
      <c r="ALY2002" s="12"/>
    </row>
    <row r="2003" spans="1:1013" ht="13.5">
      <c r="A2003" s="180">
        <v>104700</v>
      </c>
      <c r="B2003" s="180" t="s">
        <v>34579</v>
      </c>
      <c r="C2003" s="180" t="s">
        <v>5</v>
      </c>
      <c r="D2003" s="254">
        <v>0</v>
      </c>
      <c r="E2003" s="254" t="s">
        <v>28792</v>
      </c>
      <c r="ALW2003" s="12"/>
      <c r="ALX2003" s="12"/>
      <c r="ALY2003" s="12"/>
    </row>
    <row r="2004" spans="1:1013" ht="13.5">
      <c r="A2004" s="180">
        <v>104701</v>
      </c>
      <c r="B2004" s="180" t="s">
        <v>34580</v>
      </c>
      <c r="C2004" s="180" t="s">
        <v>5</v>
      </c>
      <c r="D2004" s="254">
        <v>0</v>
      </c>
      <c r="E2004" s="254" t="s">
        <v>28793</v>
      </c>
      <c r="ALW2004" s="12"/>
      <c r="ALX2004" s="12"/>
      <c r="ALY2004" s="12"/>
    </row>
    <row r="2005" spans="1:1013" ht="13.5">
      <c r="A2005" s="180">
        <v>104703</v>
      </c>
      <c r="B2005" s="180" t="s">
        <v>24793</v>
      </c>
      <c r="C2005" s="180" t="s">
        <v>5</v>
      </c>
      <c r="D2005" s="254">
        <v>95.69</v>
      </c>
      <c r="E2005" s="254" t="s">
        <v>28794</v>
      </c>
      <c r="ALW2005" s="12"/>
      <c r="ALX2005" s="12"/>
      <c r="ALY2005" s="12"/>
    </row>
    <row r="2006" spans="1:1013" ht="13.5">
      <c r="A2006" s="180">
        <v>91390</v>
      </c>
      <c r="B2006" s="180" t="s">
        <v>1339</v>
      </c>
      <c r="C2006" s="180" t="s">
        <v>5</v>
      </c>
      <c r="D2006" s="254">
        <v>19.8</v>
      </c>
      <c r="E2006" s="254" t="s">
        <v>28795</v>
      </c>
      <c r="ALW2006" s="12"/>
      <c r="ALX2006" s="12"/>
      <c r="ALY2006" s="12"/>
    </row>
    <row r="2007" spans="1:1013" ht="13.5">
      <c r="A2007" s="180">
        <v>91392</v>
      </c>
      <c r="B2007" s="180" t="s">
        <v>1341</v>
      </c>
      <c r="C2007" s="180" t="s">
        <v>5</v>
      </c>
      <c r="D2007" s="460">
        <v>3.18</v>
      </c>
      <c r="E2007" s="254" t="s">
        <v>28796</v>
      </c>
      <c r="ALW2007" s="12"/>
      <c r="ALX2007" s="12"/>
      <c r="ALY2007" s="12"/>
    </row>
    <row r="2008" spans="1:1013" ht="13.5">
      <c r="A2008" s="180">
        <v>91391</v>
      </c>
      <c r="B2008" s="180" t="s">
        <v>1340</v>
      </c>
      <c r="C2008" s="180" t="s">
        <v>5</v>
      </c>
      <c r="D2008" s="254">
        <v>7.87</v>
      </c>
      <c r="E2008" s="254" t="s">
        <v>28797</v>
      </c>
      <c r="ALW2008" s="12"/>
      <c r="ALX2008" s="12"/>
      <c r="ALY2008" s="12"/>
    </row>
    <row r="2009" spans="1:1013" ht="13.5">
      <c r="A2009" s="180">
        <v>73335</v>
      </c>
      <c r="B2009" s="180" t="s">
        <v>1146</v>
      </c>
      <c r="C2009" s="180" t="s">
        <v>5</v>
      </c>
      <c r="D2009" s="254">
        <v>36.04</v>
      </c>
      <c r="E2009" s="254" t="s">
        <v>28798</v>
      </c>
      <c r="ALW2009" s="12"/>
      <c r="ALX2009" s="12"/>
      <c r="ALY2009" s="12"/>
    </row>
    <row r="2010" spans="1:1013" ht="13.5">
      <c r="A2010" s="180">
        <v>73340</v>
      </c>
      <c r="B2010" s="180" t="s">
        <v>1147</v>
      </c>
      <c r="C2010" s="180" t="s">
        <v>5</v>
      </c>
      <c r="D2010" s="254">
        <v>160.13</v>
      </c>
      <c r="E2010" s="254" t="s">
        <v>28799</v>
      </c>
      <c r="ALW2010" s="12"/>
      <c r="ALX2010" s="12"/>
      <c r="ALY2010" s="12"/>
    </row>
    <row r="2011" spans="1:1013" ht="13.5">
      <c r="A2011" s="180">
        <v>89264</v>
      </c>
      <c r="B2011" s="180" t="s">
        <v>1226</v>
      </c>
      <c r="C2011" s="180" t="s">
        <v>5</v>
      </c>
      <c r="D2011" s="254">
        <v>21.69</v>
      </c>
      <c r="E2011" s="254" t="s">
        <v>28800</v>
      </c>
      <c r="ALW2011" s="12"/>
      <c r="ALX2011" s="12"/>
      <c r="ALY2011" s="12"/>
    </row>
    <row r="2012" spans="1:1013" ht="13.5">
      <c r="A2012" s="180">
        <v>89266</v>
      </c>
      <c r="B2012" s="180" t="s">
        <v>1228</v>
      </c>
      <c r="C2012" s="180" t="s">
        <v>5</v>
      </c>
      <c r="D2012" s="254">
        <v>3.48</v>
      </c>
      <c r="E2012" s="254" t="s">
        <v>28801</v>
      </c>
      <c r="ALW2012" s="12"/>
      <c r="ALX2012" s="12"/>
      <c r="ALY2012" s="12"/>
    </row>
    <row r="2013" spans="1:1013" ht="13.5">
      <c r="A2013" s="180">
        <v>89265</v>
      </c>
      <c r="B2013" s="180" t="s">
        <v>1227</v>
      </c>
      <c r="C2013" s="180" t="s">
        <v>5</v>
      </c>
      <c r="D2013" s="254">
        <v>8.6300000000000008</v>
      </c>
      <c r="E2013" s="254" t="s">
        <v>28802</v>
      </c>
      <c r="ALW2013" s="12"/>
      <c r="ALX2013" s="12"/>
      <c r="ALY2013" s="12"/>
    </row>
    <row r="2014" spans="1:1013" ht="13.5">
      <c r="A2014" s="180">
        <v>5705</v>
      </c>
      <c r="B2014" s="180" t="s">
        <v>1069</v>
      </c>
      <c r="C2014" s="180" t="s">
        <v>5</v>
      </c>
      <c r="D2014" s="254">
        <v>39.51</v>
      </c>
      <c r="E2014" s="254" t="s">
        <v>28803</v>
      </c>
      <c r="ALW2014" s="12"/>
      <c r="ALX2014" s="12"/>
      <c r="ALY2014" s="12"/>
    </row>
    <row r="2015" spans="1:1013" ht="13.5">
      <c r="A2015" s="180">
        <v>53797</v>
      </c>
      <c r="B2015" s="180" t="s">
        <v>1120</v>
      </c>
      <c r="C2015" s="180" t="s">
        <v>5</v>
      </c>
      <c r="D2015" s="254">
        <v>120.51</v>
      </c>
      <c r="E2015" s="254" t="s">
        <v>28804</v>
      </c>
      <c r="ALW2015" s="12"/>
      <c r="ALX2015" s="12"/>
      <c r="ALY2015" s="12"/>
    </row>
    <row r="2016" spans="1:1013" ht="13.5">
      <c r="A2016" s="180">
        <v>91354</v>
      </c>
      <c r="B2016" s="180" t="s">
        <v>1322</v>
      </c>
      <c r="C2016" s="180" t="s">
        <v>5</v>
      </c>
      <c r="D2016" s="254">
        <v>18.05</v>
      </c>
      <c r="E2016" s="254" t="s">
        <v>28775</v>
      </c>
      <c r="ALW2016" s="12"/>
      <c r="ALX2016" s="12"/>
      <c r="ALY2016" s="12"/>
    </row>
    <row r="2017" spans="1:1013" ht="13.5">
      <c r="A2017" s="180">
        <v>91356</v>
      </c>
      <c r="B2017" s="180" t="s">
        <v>1324</v>
      </c>
      <c r="C2017" s="180" t="s">
        <v>5</v>
      </c>
      <c r="D2017" s="254">
        <v>3</v>
      </c>
      <c r="E2017" s="254" t="s">
        <v>28805</v>
      </c>
      <c r="ALW2017" s="12"/>
      <c r="ALX2017" s="12"/>
      <c r="ALY2017" s="12"/>
    </row>
    <row r="2018" spans="1:1013" ht="13.5">
      <c r="A2018" s="180">
        <v>91355</v>
      </c>
      <c r="B2018" s="180" t="s">
        <v>1323</v>
      </c>
      <c r="C2018" s="180" t="s">
        <v>5</v>
      </c>
      <c r="D2018" s="460">
        <v>7.42</v>
      </c>
      <c r="E2018" s="254" t="s">
        <v>28806</v>
      </c>
      <c r="ALW2018" s="12"/>
      <c r="ALX2018" s="12"/>
      <c r="ALY2018" s="12"/>
    </row>
    <row r="2019" spans="1:1013" ht="13.5">
      <c r="A2019" s="180">
        <v>5751</v>
      </c>
      <c r="B2019" s="180" t="s">
        <v>1089</v>
      </c>
      <c r="C2019" s="180" t="s">
        <v>5</v>
      </c>
      <c r="D2019" s="460">
        <v>33.85</v>
      </c>
      <c r="E2019" s="254" t="s">
        <v>28807</v>
      </c>
      <c r="ALW2019" s="12"/>
      <c r="ALX2019" s="12"/>
      <c r="ALY2019" s="12"/>
    </row>
    <row r="2020" spans="1:1013" ht="13.5">
      <c r="A2020" s="180">
        <v>53827</v>
      </c>
      <c r="B2020" s="180" t="s">
        <v>1127</v>
      </c>
      <c r="C2020" s="180" t="s">
        <v>5</v>
      </c>
      <c r="D2020" s="460">
        <v>117.98</v>
      </c>
      <c r="E2020" s="254" t="s">
        <v>28808</v>
      </c>
      <c r="ALW2020" s="12"/>
      <c r="ALX2020" s="12"/>
      <c r="ALY2020" s="12"/>
    </row>
    <row r="2021" spans="1:1013" ht="13.5">
      <c r="A2021" s="180">
        <v>91375</v>
      </c>
      <c r="B2021" s="180" t="s">
        <v>1331</v>
      </c>
      <c r="C2021" s="180" t="s">
        <v>5</v>
      </c>
      <c r="D2021" s="460">
        <v>19.82</v>
      </c>
      <c r="E2021" s="254" t="s">
        <v>28809</v>
      </c>
      <c r="ALW2021" s="12"/>
      <c r="ALX2021" s="12"/>
      <c r="ALY2021" s="12"/>
    </row>
    <row r="2022" spans="1:1013" ht="13.5">
      <c r="A2022" s="180">
        <v>91377</v>
      </c>
      <c r="B2022" s="180" t="s">
        <v>1333</v>
      </c>
      <c r="C2022" s="180" t="s">
        <v>5</v>
      </c>
      <c r="D2022" s="254">
        <v>3.29</v>
      </c>
      <c r="E2022" s="254" t="s">
        <v>28810</v>
      </c>
      <c r="ALW2022" s="12"/>
      <c r="ALX2022" s="12"/>
      <c r="ALY2022" s="12"/>
    </row>
    <row r="2023" spans="1:1013" ht="13.5">
      <c r="A2023" s="180">
        <v>91376</v>
      </c>
      <c r="B2023" s="180" t="s">
        <v>1332</v>
      </c>
      <c r="C2023" s="180" t="s">
        <v>5</v>
      </c>
      <c r="D2023" s="254">
        <v>8.14</v>
      </c>
      <c r="E2023" s="254" t="s">
        <v>28811</v>
      </c>
      <c r="ALW2023" s="12"/>
      <c r="ALX2023" s="12"/>
      <c r="ALY2023" s="12"/>
    </row>
    <row r="2024" spans="1:1013" ht="13.5">
      <c r="A2024" s="180">
        <v>5754</v>
      </c>
      <c r="B2024" s="180" t="s">
        <v>1090</v>
      </c>
      <c r="C2024" s="180" t="s">
        <v>5</v>
      </c>
      <c r="D2024" s="254">
        <v>37.159999999999997</v>
      </c>
      <c r="E2024" s="254" t="s">
        <v>28812</v>
      </c>
      <c r="ALW2024" s="12"/>
      <c r="ALX2024" s="12"/>
      <c r="ALY2024" s="12"/>
    </row>
    <row r="2025" spans="1:1013" ht="13.5">
      <c r="A2025" s="180">
        <v>53829</v>
      </c>
      <c r="B2025" s="180" t="s">
        <v>1128</v>
      </c>
      <c r="C2025" s="180" t="s">
        <v>5</v>
      </c>
      <c r="D2025" s="254">
        <v>120.51</v>
      </c>
      <c r="E2025" s="254" t="s">
        <v>28813</v>
      </c>
      <c r="ALW2025" s="12"/>
      <c r="ALX2025" s="12"/>
      <c r="ALY2025" s="12"/>
    </row>
    <row r="2026" spans="1:1013" ht="13.5">
      <c r="A2026" s="180">
        <v>91026</v>
      </c>
      <c r="B2026" s="180" t="s">
        <v>1309</v>
      </c>
      <c r="C2026" s="180" t="s">
        <v>5</v>
      </c>
      <c r="D2026" s="254">
        <v>25.44</v>
      </c>
      <c r="E2026" s="254" t="s">
        <v>28814</v>
      </c>
      <c r="ALW2026" s="12"/>
      <c r="ALX2026" s="12"/>
      <c r="ALY2026" s="12"/>
    </row>
    <row r="2027" spans="1:1013" ht="13.5">
      <c r="A2027" s="180">
        <v>91028</v>
      </c>
      <c r="B2027" s="180" t="s">
        <v>1311</v>
      </c>
      <c r="C2027" s="180" t="s">
        <v>5</v>
      </c>
      <c r="D2027" s="254">
        <v>4.1100000000000003</v>
      </c>
      <c r="E2027" s="254" t="s">
        <v>28815</v>
      </c>
      <c r="ALW2027" s="12"/>
      <c r="ALX2027" s="12"/>
      <c r="ALY2027" s="12"/>
    </row>
    <row r="2028" spans="1:1013" ht="13.5">
      <c r="A2028" s="180">
        <v>91027</v>
      </c>
      <c r="B2028" s="180" t="s">
        <v>1310</v>
      </c>
      <c r="C2028" s="180" t="s">
        <v>5</v>
      </c>
      <c r="D2028" s="254">
        <v>10.19</v>
      </c>
      <c r="E2028" s="254" t="s">
        <v>28816</v>
      </c>
      <c r="ALW2028" s="12"/>
      <c r="ALX2028" s="12"/>
      <c r="ALY2028" s="12"/>
    </row>
    <row r="2029" spans="1:1013" ht="13.5">
      <c r="A2029" s="180">
        <v>91029</v>
      </c>
      <c r="B2029" s="180" t="s">
        <v>1312</v>
      </c>
      <c r="C2029" s="180" t="s">
        <v>5</v>
      </c>
      <c r="D2029" s="254">
        <v>46.61</v>
      </c>
      <c r="E2029" s="254" t="s">
        <v>28817</v>
      </c>
      <c r="ALW2029" s="12"/>
      <c r="ALX2029" s="12"/>
      <c r="ALY2029" s="12"/>
    </row>
    <row r="2030" spans="1:1013" ht="13.5">
      <c r="A2030" s="180">
        <v>91030</v>
      </c>
      <c r="B2030" s="180" t="s">
        <v>1313</v>
      </c>
      <c r="C2030" s="180" t="s">
        <v>5</v>
      </c>
      <c r="D2030" s="254">
        <v>151.77000000000001</v>
      </c>
      <c r="E2030" s="254" t="s">
        <v>28818</v>
      </c>
      <c r="ALW2030" s="12"/>
      <c r="ALX2030" s="12"/>
      <c r="ALY2030" s="12"/>
    </row>
    <row r="2031" spans="1:1013" ht="13.5">
      <c r="A2031" s="180">
        <v>102812</v>
      </c>
      <c r="B2031" s="180" t="s">
        <v>34581</v>
      </c>
      <c r="C2031" s="180" t="s">
        <v>5</v>
      </c>
      <c r="D2031" s="460">
        <v>0</v>
      </c>
      <c r="E2031" s="254" t="s">
        <v>28819</v>
      </c>
      <c r="ALW2031" s="12"/>
      <c r="ALX2031" s="12"/>
      <c r="ALY2031" s="12"/>
    </row>
    <row r="2032" spans="1:1013" ht="13.5">
      <c r="A2032" s="180">
        <v>102813</v>
      </c>
      <c r="B2032" s="180" t="s">
        <v>34582</v>
      </c>
      <c r="C2032" s="180" t="s">
        <v>5</v>
      </c>
      <c r="D2032" s="254">
        <v>0</v>
      </c>
      <c r="E2032" s="254" t="s">
        <v>28820</v>
      </c>
      <c r="ALW2032" s="12"/>
      <c r="ALX2032" s="12"/>
      <c r="ALY2032" s="12"/>
    </row>
    <row r="2033" spans="1:1013" ht="13.5">
      <c r="A2033" s="180">
        <v>102814</v>
      </c>
      <c r="B2033" s="180" t="s">
        <v>34583</v>
      </c>
      <c r="C2033" s="180" t="s">
        <v>5</v>
      </c>
      <c r="D2033" s="460">
        <v>0</v>
      </c>
      <c r="E2033" s="254" t="s">
        <v>28821</v>
      </c>
      <c r="ALW2033" s="12"/>
      <c r="ALX2033" s="12"/>
      <c r="ALY2033" s="12"/>
    </row>
    <row r="2034" spans="1:1013" ht="13.5">
      <c r="A2034" s="180">
        <v>102815</v>
      </c>
      <c r="B2034" s="180" t="s">
        <v>4403</v>
      </c>
      <c r="C2034" s="180" t="s">
        <v>5</v>
      </c>
      <c r="D2034" s="254">
        <v>2.92</v>
      </c>
      <c r="E2034" s="254" t="s">
        <v>28822</v>
      </c>
      <c r="ALW2034" s="12"/>
      <c r="ALX2034" s="12"/>
      <c r="ALY2034" s="12"/>
    </row>
    <row r="2035" spans="1:1013" ht="13.5">
      <c r="A2035" s="180">
        <v>91529</v>
      </c>
      <c r="B2035" s="180" t="s">
        <v>1348</v>
      </c>
      <c r="C2035" s="180" t="s">
        <v>5</v>
      </c>
      <c r="D2035" s="254">
        <v>0.84</v>
      </c>
      <c r="E2035" s="254" t="s">
        <v>28823</v>
      </c>
      <c r="ALW2035" s="12"/>
      <c r="ALX2035" s="12"/>
      <c r="ALY2035" s="12"/>
    </row>
    <row r="2036" spans="1:1013" ht="13.5">
      <c r="A2036" s="180">
        <v>91530</v>
      </c>
      <c r="B2036" s="180" t="s">
        <v>1349</v>
      </c>
      <c r="C2036" s="180" t="s">
        <v>5</v>
      </c>
      <c r="D2036" s="254">
        <v>0.22</v>
      </c>
      <c r="E2036" s="254" t="s">
        <v>28824</v>
      </c>
      <c r="ALW2036" s="12"/>
      <c r="ALX2036" s="12"/>
      <c r="ALY2036" s="12"/>
    </row>
    <row r="2037" spans="1:1013" ht="13.5">
      <c r="A2037" s="180">
        <v>91531</v>
      </c>
      <c r="B2037" s="180" t="s">
        <v>1350</v>
      </c>
      <c r="C2037" s="180" t="s">
        <v>5</v>
      </c>
      <c r="D2037" s="460">
        <v>1.05</v>
      </c>
      <c r="E2037" s="254" t="s">
        <v>28825</v>
      </c>
      <c r="ALW2037" s="12"/>
      <c r="ALX2037" s="12"/>
      <c r="ALY2037" s="12"/>
    </row>
    <row r="2038" spans="1:1013" ht="13.5">
      <c r="A2038" s="180">
        <v>91532</v>
      </c>
      <c r="B2038" s="180" t="s">
        <v>1351</v>
      </c>
      <c r="C2038" s="180" t="s">
        <v>5</v>
      </c>
      <c r="D2038" s="254">
        <v>6.45</v>
      </c>
      <c r="E2038" s="254" t="s">
        <v>28826</v>
      </c>
      <c r="ALW2038" s="12"/>
      <c r="ALX2038" s="12"/>
      <c r="ALY2038" s="12"/>
    </row>
    <row r="2039" spans="1:1013" ht="13.5">
      <c r="A2039" s="180">
        <v>95260</v>
      </c>
      <c r="B2039" s="180" t="s">
        <v>1443</v>
      </c>
      <c r="C2039" s="180" t="s">
        <v>5</v>
      </c>
      <c r="D2039" s="460">
        <v>0.68</v>
      </c>
      <c r="E2039" s="254" t="s">
        <v>28827</v>
      </c>
      <c r="ALW2039" s="12"/>
      <c r="ALX2039" s="12"/>
      <c r="ALY2039" s="12"/>
    </row>
    <row r="2040" spans="1:1013" ht="13.5">
      <c r="A2040" s="180">
        <v>95261</v>
      </c>
      <c r="B2040" s="180" t="s">
        <v>1444</v>
      </c>
      <c r="C2040" s="180" t="s">
        <v>5</v>
      </c>
      <c r="D2040" s="460">
        <v>0.18</v>
      </c>
      <c r="E2040" s="254" t="s">
        <v>28828</v>
      </c>
      <c r="ALW2040" s="12"/>
      <c r="ALX2040" s="12"/>
      <c r="ALY2040" s="12"/>
    </row>
    <row r="2041" spans="1:1013" ht="13.5">
      <c r="A2041" s="180">
        <v>95262</v>
      </c>
      <c r="B2041" s="180" t="s">
        <v>1445</v>
      </c>
      <c r="C2041" s="180" t="s">
        <v>5</v>
      </c>
      <c r="D2041" s="460">
        <v>0.85</v>
      </c>
      <c r="E2041" s="254" t="s">
        <v>28829</v>
      </c>
      <c r="ALW2041" s="12"/>
      <c r="ALX2041" s="12"/>
      <c r="ALY2041" s="12"/>
    </row>
    <row r="2042" spans="1:1013" ht="13.5">
      <c r="A2042" s="180">
        <v>95263</v>
      </c>
      <c r="B2042" s="180" t="s">
        <v>1446</v>
      </c>
      <c r="C2042" s="180" t="s">
        <v>5</v>
      </c>
      <c r="D2042" s="460">
        <v>4.8899999999999997</v>
      </c>
      <c r="E2042" s="254" t="s">
        <v>28830</v>
      </c>
      <c r="ALW2042" s="12"/>
      <c r="ALX2042" s="12"/>
      <c r="ALY2042" s="12"/>
    </row>
    <row r="2043" spans="1:1013" ht="13.5">
      <c r="A2043" s="180">
        <v>90968</v>
      </c>
      <c r="B2043" s="180" t="s">
        <v>1296</v>
      </c>
      <c r="C2043" s="180" t="s">
        <v>5</v>
      </c>
      <c r="D2043" s="254">
        <v>6.66</v>
      </c>
      <c r="E2043" s="254" t="s">
        <v>28831</v>
      </c>
      <c r="ALW2043" s="12"/>
      <c r="ALX2043" s="12"/>
      <c r="ALY2043" s="12"/>
    </row>
    <row r="2044" spans="1:1013" ht="13.5">
      <c r="A2044" s="180">
        <v>90969</v>
      </c>
      <c r="B2044" s="180" t="s">
        <v>1297</v>
      </c>
      <c r="C2044" s="180" t="s">
        <v>5</v>
      </c>
      <c r="D2044" s="254">
        <v>1.78</v>
      </c>
      <c r="E2044" s="254" t="s">
        <v>24812</v>
      </c>
      <c r="ALW2044" s="12"/>
      <c r="ALX2044" s="12"/>
      <c r="ALY2044" s="12"/>
    </row>
    <row r="2045" spans="1:1013" ht="13.5">
      <c r="A2045" s="180">
        <v>90970</v>
      </c>
      <c r="B2045" s="180" t="s">
        <v>1298</v>
      </c>
      <c r="C2045" s="180" t="s">
        <v>5</v>
      </c>
      <c r="D2045" s="254">
        <v>8.34</v>
      </c>
      <c r="E2045" s="254" t="s">
        <v>24813</v>
      </c>
      <c r="ALW2045" s="12"/>
      <c r="ALX2045" s="12"/>
      <c r="ALY2045" s="12"/>
    </row>
    <row r="2046" spans="1:1013" ht="13.5">
      <c r="A2046" s="180">
        <v>90971</v>
      </c>
      <c r="B2046" s="180" t="s">
        <v>1299</v>
      </c>
      <c r="C2046" s="180" t="s">
        <v>5</v>
      </c>
      <c r="D2046" s="254">
        <v>62.7</v>
      </c>
      <c r="E2046" s="254" t="s">
        <v>28832</v>
      </c>
      <c r="ALW2046" s="12"/>
      <c r="ALX2046" s="12"/>
      <c r="ALY2046" s="12"/>
    </row>
    <row r="2047" spans="1:1013" ht="13.5">
      <c r="A2047" s="180">
        <v>90992</v>
      </c>
      <c r="B2047" s="180" t="s">
        <v>1304</v>
      </c>
      <c r="C2047" s="180" t="s">
        <v>5</v>
      </c>
      <c r="D2047" s="254">
        <v>7.9</v>
      </c>
      <c r="E2047" s="254" t="s">
        <v>28833</v>
      </c>
      <c r="ALW2047" s="12"/>
      <c r="ALX2047" s="12"/>
      <c r="ALY2047" s="12"/>
    </row>
    <row r="2048" spans="1:1013" ht="13.5">
      <c r="A2048" s="180">
        <v>90993</v>
      </c>
      <c r="B2048" s="180" t="s">
        <v>1305</v>
      </c>
      <c r="C2048" s="180" t="s">
        <v>5</v>
      </c>
      <c r="D2048" s="254">
        <v>2.12</v>
      </c>
      <c r="E2048" s="254" t="s">
        <v>28834</v>
      </c>
      <c r="ALW2048" s="12"/>
      <c r="ALX2048" s="12"/>
      <c r="ALY2048" s="12"/>
    </row>
    <row r="2049" spans="1:1013" ht="13.5">
      <c r="A2049" s="180">
        <v>90994</v>
      </c>
      <c r="B2049" s="180" t="s">
        <v>1306</v>
      </c>
      <c r="C2049" s="180" t="s">
        <v>5</v>
      </c>
      <c r="D2049" s="254">
        <v>9.89</v>
      </c>
      <c r="E2049" s="254" t="s">
        <v>28835</v>
      </c>
      <c r="ALW2049" s="12"/>
      <c r="ALX2049" s="12"/>
      <c r="ALY2049" s="12"/>
    </row>
    <row r="2050" spans="1:1013" ht="13.5">
      <c r="A2050" s="180">
        <v>90995</v>
      </c>
      <c r="B2050" s="180" t="s">
        <v>1307</v>
      </c>
      <c r="C2050" s="180" t="s">
        <v>5</v>
      </c>
      <c r="D2050" s="460">
        <v>85.17</v>
      </c>
      <c r="E2050" s="254" t="s">
        <v>28836</v>
      </c>
      <c r="ALW2050" s="12"/>
      <c r="ALX2050" s="12"/>
      <c r="ALY2050" s="12"/>
    </row>
    <row r="2051" spans="1:1013" ht="13.5">
      <c r="A2051" s="180">
        <v>90957</v>
      </c>
      <c r="B2051" s="180" t="s">
        <v>1290</v>
      </c>
      <c r="C2051" s="180" t="s">
        <v>5</v>
      </c>
      <c r="D2051" s="254">
        <v>4.97</v>
      </c>
      <c r="E2051" s="254" t="s">
        <v>28837</v>
      </c>
      <c r="ALW2051" s="12"/>
      <c r="ALX2051" s="12"/>
      <c r="ALY2051" s="12"/>
    </row>
    <row r="2052" spans="1:1013" ht="13.5">
      <c r="A2052" s="180">
        <v>90958</v>
      </c>
      <c r="B2052" s="180" t="s">
        <v>1291</v>
      </c>
      <c r="C2052" s="180" t="s">
        <v>5</v>
      </c>
      <c r="D2052" s="460">
        <v>1.33</v>
      </c>
      <c r="E2052" s="254" t="s">
        <v>28838</v>
      </c>
      <c r="ALW2052" s="12"/>
      <c r="ALX2052" s="12"/>
      <c r="ALY2052" s="12"/>
    </row>
    <row r="2053" spans="1:1013" ht="13.5">
      <c r="A2053" s="180">
        <v>5797</v>
      </c>
      <c r="B2053" s="180" t="s">
        <v>1096</v>
      </c>
      <c r="C2053" s="180" t="s">
        <v>5</v>
      </c>
      <c r="D2053" s="460">
        <v>6.22</v>
      </c>
      <c r="E2053" s="254" t="s">
        <v>28839</v>
      </c>
      <c r="ALW2053" s="12"/>
      <c r="ALX2053" s="12"/>
      <c r="ALY2053" s="12"/>
    </row>
    <row r="2054" spans="1:1013" ht="13.5">
      <c r="A2054" s="180">
        <v>53865</v>
      </c>
      <c r="B2054" s="180" t="s">
        <v>1137</v>
      </c>
      <c r="C2054" s="180" t="s">
        <v>5</v>
      </c>
      <c r="D2054" s="460">
        <v>48.77</v>
      </c>
      <c r="E2054" s="254" t="s">
        <v>28840</v>
      </c>
      <c r="ALW2054" s="12"/>
      <c r="ALX2054" s="12"/>
      <c r="ALY2054" s="12"/>
    </row>
    <row r="2055" spans="1:1013" ht="13.5">
      <c r="A2055" s="180">
        <v>90975</v>
      </c>
      <c r="B2055" s="180" t="s">
        <v>1300</v>
      </c>
      <c r="C2055" s="180" t="s">
        <v>5</v>
      </c>
      <c r="D2055" s="460">
        <v>16.920000000000002</v>
      </c>
      <c r="E2055" s="254" t="s">
        <v>28841</v>
      </c>
      <c r="ALW2055" s="12"/>
      <c r="ALX2055" s="12"/>
      <c r="ALY2055" s="12"/>
    </row>
    <row r="2056" spans="1:1013" ht="13.5">
      <c r="A2056" s="180">
        <v>90976</v>
      </c>
      <c r="B2056" s="180" t="s">
        <v>1301</v>
      </c>
      <c r="C2056" s="180" t="s">
        <v>5</v>
      </c>
      <c r="D2056" s="460">
        <v>4.54</v>
      </c>
      <c r="E2056" s="254" t="s">
        <v>28842</v>
      </c>
      <c r="ALW2056" s="12"/>
      <c r="ALX2056" s="12"/>
      <c r="ALY2056" s="12"/>
    </row>
    <row r="2057" spans="1:1013" ht="13.5">
      <c r="A2057" s="180">
        <v>90977</v>
      </c>
      <c r="B2057" s="180" t="s">
        <v>1302</v>
      </c>
      <c r="C2057" s="180" t="s">
        <v>5</v>
      </c>
      <c r="D2057" s="460">
        <v>21.17</v>
      </c>
      <c r="E2057" s="254" t="s">
        <v>28843</v>
      </c>
      <c r="ALW2057" s="12"/>
      <c r="ALX2057" s="12"/>
      <c r="ALY2057" s="12"/>
    </row>
    <row r="2058" spans="1:1013" ht="13.5">
      <c r="A2058" s="180">
        <v>90978</v>
      </c>
      <c r="B2058" s="180" t="s">
        <v>1303</v>
      </c>
      <c r="C2058" s="180" t="s">
        <v>5</v>
      </c>
      <c r="D2058" s="254">
        <v>162.66999999999999</v>
      </c>
      <c r="E2058" s="254" t="s">
        <v>28844</v>
      </c>
      <c r="ALW2058" s="12"/>
      <c r="ALX2058" s="12"/>
      <c r="ALY2058" s="12"/>
    </row>
    <row r="2059" spans="1:1013" ht="13.5">
      <c r="A2059" s="180">
        <v>90960</v>
      </c>
      <c r="B2059" s="180" t="s">
        <v>1292</v>
      </c>
      <c r="C2059" s="180" t="s">
        <v>5</v>
      </c>
      <c r="D2059" s="254">
        <v>6.64</v>
      </c>
      <c r="E2059" s="254" t="s">
        <v>28845</v>
      </c>
      <c r="ALW2059" s="12"/>
      <c r="ALX2059" s="12"/>
      <c r="ALY2059" s="12"/>
    </row>
    <row r="2060" spans="1:1013" ht="13.5">
      <c r="A2060" s="180">
        <v>90961</v>
      </c>
      <c r="B2060" s="180" t="s">
        <v>1293</v>
      </c>
      <c r="C2060" s="180" t="s">
        <v>5</v>
      </c>
      <c r="D2060" s="254">
        <v>1.78</v>
      </c>
      <c r="E2060" s="254" t="s">
        <v>28846</v>
      </c>
      <c r="ALW2060" s="12"/>
      <c r="ALX2060" s="12"/>
      <c r="ALY2060" s="12"/>
    </row>
    <row r="2061" spans="1:1013" ht="13.5">
      <c r="A2061" s="180">
        <v>90962</v>
      </c>
      <c r="B2061" s="180" t="s">
        <v>1294</v>
      </c>
      <c r="C2061" s="180" t="s">
        <v>5</v>
      </c>
      <c r="D2061" s="254">
        <v>8.31</v>
      </c>
      <c r="E2061" s="254" t="s">
        <v>28847</v>
      </c>
      <c r="ALW2061" s="12"/>
      <c r="ALX2061" s="12"/>
      <c r="ALY2061" s="12"/>
    </row>
    <row r="2062" spans="1:1013" ht="13.5">
      <c r="A2062" s="180">
        <v>90963</v>
      </c>
      <c r="B2062" s="180" t="s">
        <v>1295</v>
      </c>
      <c r="C2062" s="180" t="s">
        <v>5</v>
      </c>
      <c r="D2062" s="254">
        <v>15.47</v>
      </c>
      <c r="E2062" s="254" t="s">
        <v>28848</v>
      </c>
      <c r="ALW2062" s="12"/>
      <c r="ALX2062" s="12"/>
      <c r="ALY2062" s="12"/>
    </row>
    <row r="2063" spans="1:1013" ht="13.5">
      <c r="A2063" s="180">
        <v>102966</v>
      </c>
      <c r="B2063" s="180" t="s">
        <v>34584</v>
      </c>
      <c r="C2063" s="180" t="s">
        <v>5</v>
      </c>
      <c r="D2063" s="254">
        <v>0</v>
      </c>
      <c r="E2063" s="254" t="s">
        <v>28849</v>
      </c>
      <c r="ALW2063" s="12"/>
      <c r="ALX2063" s="12"/>
      <c r="ALY2063" s="12"/>
    </row>
    <row r="2064" spans="1:1013" ht="13.5">
      <c r="A2064" s="180">
        <v>102967</v>
      </c>
      <c r="B2064" s="180" t="s">
        <v>34585</v>
      </c>
      <c r="C2064" s="180" t="s">
        <v>5</v>
      </c>
      <c r="D2064" s="254">
        <v>0</v>
      </c>
      <c r="E2064" s="254" t="s">
        <v>28850</v>
      </c>
      <c r="ALW2064" s="12"/>
      <c r="ALX2064" s="12"/>
      <c r="ALY2064" s="12"/>
    </row>
    <row r="2065" spans="1:1013" ht="13.5">
      <c r="A2065" s="180">
        <v>102968</v>
      </c>
      <c r="B2065" s="180" t="s">
        <v>34586</v>
      </c>
      <c r="C2065" s="180" t="s">
        <v>5</v>
      </c>
      <c r="D2065" s="460">
        <v>0</v>
      </c>
      <c r="E2065" s="254" t="s">
        <v>28851</v>
      </c>
      <c r="ALW2065" s="12"/>
      <c r="ALX2065" s="12"/>
      <c r="ALY2065" s="12"/>
    </row>
    <row r="2066" spans="1:1013" ht="13.5">
      <c r="A2066" s="180">
        <v>102969</v>
      </c>
      <c r="B2066" s="180" t="s">
        <v>24774</v>
      </c>
      <c r="C2066" s="180" t="s">
        <v>5</v>
      </c>
      <c r="D2066" s="254">
        <v>0.12</v>
      </c>
      <c r="E2066" s="254" t="s">
        <v>28852</v>
      </c>
      <c r="ALW2066" s="12"/>
      <c r="ALX2066" s="12"/>
      <c r="ALY2066" s="12"/>
    </row>
    <row r="2067" spans="1:1013" ht="13.5">
      <c r="A2067" s="180">
        <v>102818</v>
      </c>
      <c r="B2067" s="180" t="s">
        <v>34587</v>
      </c>
      <c r="C2067" s="180" t="s">
        <v>5</v>
      </c>
      <c r="D2067" s="254">
        <v>0</v>
      </c>
      <c r="E2067" s="254" t="s">
        <v>28853</v>
      </c>
      <c r="ALW2067" s="12"/>
      <c r="ALX2067" s="12"/>
      <c r="ALY2067" s="12"/>
    </row>
    <row r="2068" spans="1:1013" ht="13.5">
      <c r="A2068" s="180">
        <v>102819</v>
      </c>
      <c r="B2068" s="180" t="s">
        <v>34588</v>
      </c>
      <c r="C2068" s="180" t="s">
        <v>5</v>
      </c>
      <c r="D2068" s="254">
        <v>0</v>
      </c>
      <c r="E2068" s="254" t="s">
        <v>28854</v>
      </c>
      <c r="ALW2068" s="12"/>
      <c r="ALX2068" s="12"/>
      <c r="ALY2068" s="12"/>
    </row>
    <row r="2069" spans="1:1013" ht="13.5">
      <c r="A2069" s="180">
        <v>102820</v>
      </c>
      <c r="B2069" s="180" t="s">
        <v>34589</v>
      </c>
      <c r="C2069" s="180" t="s">
        <v>5</v>
      </c>
      <c r="D2069" s="254">
        <v>0</v>
      </c>
      <c r="E2069" s="254" t="s">
        <v>28855</v>
      </c>
      <c r="ALW2069" s="12"/>
      <c r="ALX2069" s="12"/>
      <c r="ALY2069" s="12"/>
    </row>
    <row r="2070" spans="1:1013" ht="13.5">
      <c r="A2070" s="180">
        <v>102832</v>
      </c>
      <c r="B2070" s="180" t="s">
        <v>34590</v>
      </c>
      <c r="C2070" s="180" t="s">
        <v>5</v>
      </c>
      <c r="D2070" s="460">
        <v>7.31</v>
      </c>
      <c r="E2070" s="254" t="s">
        <v>28856</v>
      </c>
      <c r="ALW2070" s="12"/>
      <c r="ALX2070" s="12"/>
      <c r="ALY2070" s="12"/>
    </row>
    <row r="2071" spans="1:1013" ht="13.5">
      <c r="A2071" s="180">
        <v>102823</v>
      </c>
      <c r="B2071" s="180" t="s">
        <v>34591</v>
      </c>
      <c r="C2071" s="180" t="s">
        <v>5</v>
      </c>
      <c r="D2071" s="254">
        <v>0</v>
      </c>
      <c r="E2071" s="254" t="s">
        <v>28857</v>
      </c>
      <c r="ALW2071" s="12"/>
      <c r="ALX2071" s="12"/>
      <c r="ALY2071" s="12"/>
    </row>
    <row r="2072" spans="1:1013" ht="13.5">
      <c r="A2072" s="180">
        <v>102824</v>
      </c>
      <c r="B2072" s="180" t="s">
        <v>34592</v>
      </c>
      <c r="C2072" s="180" t="s">
        <v>5</v>
      </c>
      <c r="D2072" s="254">
        <v>0</v>
      </c>
      <c r="E2072" s="254" t="s">
        <v>28858</v>
      </c>
      <c r="ALW2072" s="12"/>
      <c r="ALX2072" s="12"/>
      <c r="ALY2072" s="12"/>
    </row>
    <row r="2073" spans="1:1013" ht="13.5">
      <c r="A2073" s="180">
        <v>102825</v>
      </c>
      <c r="B2073" s="180" t="s">
        <v>34593</v>
      </c>
      <c r="C2073" s="180" t="s">
        <v>5</v>
      </c>
      <c r="D2073" s="254">
        <v>0</v>
      </c>
      <c r="E2073" s="254" t="s">
        <v>28859</v>
      </c>
      <c r="ALW2073" s="12"/>
      <c r="ALX2073" s="12"/>
      <c r="ALY2073" s="12"/>
    </row>
    <row r="2074" spans="1:1013" ht="13.5">
      <c r="A2074" s="180">
        <v>102826</v>
      </c>
      <c r="B2074" s="180" t="s">
        <v>24763</v>
      </c>
      <c r="C2074" s="180" t="s">
        <v>5</v>
      </c>
      <c r="D2074" s="254">
        <v>5.48</v>
      </c>
      <c r="E2074" s="254" t="s">
        <v>28860</v>
      </c>
      <c r="ALW2074" s="12"/>
      <c r="ALX2074" s="12"/>
      <c r="ALY2074" s="12"/>
    </row>
    <row r="2075" spans="1:1013" ht="13.5">
      <c r="A2075" s="180">
        <v>103934</v>
      </c>
      <c r="B2075" s="180" t="s">
        <v>34594</v>
      </c>
      <c r="C2075" s="180" t="s">
        <v>5</v>
      </c>
      <c r="D2075" s="254">
        <v>0</v>
      </c>
      <c r="E2075" s="254" t="s">
        <v>28861</v>
      </c>
      <c r="ALW2075" s="12"/>
      <c r="ALX2075" s="12"/>
      <c r="ALY2075" s="12"/>
    </row>
    <row r="2076" spans="1:1013" ht="13.5">
      <c r="A2076" s="180">
        <v>103935</v>
      </c>
      <c r="B2076" s="180" t="s">
        <v>34595</v>
      </c>
      <c r="C2076" s="180" t="s">
        <v>5</v>
      </c>
      <c r="D2076" s="254">
        <v>0</v>
      </c>
      <c r="E2076" s="254" t="s">
        <v>28862</v>
      </c>
      <c r="ALW2076" s="12"/>
      <c r="ALX2076" s="12"/>
      <c r="ALY2076" s="12"/>
    </row>
    <row r="2077" spans="1:1013" ht="13.5">
      <c r="A2077" s="180">
        <v>103936</v>
      </c>
      <c r="B2077" s="180" t="s">
        <v>34596</v>
      </c>
      <c r="C2077" s="180" t="s">
        <v>5</v>
      </c>
      <c r="D2077" s="254">
        <v>0</v>
      </c>
      <c r="E2077" s="254" t="s">
        <v>28863</v>
      </c>
      <c r="ALW2077" s="12"/>
      <c r="ALX2077" s="12"/>
      <c r="ALY2077" s="12"/>
    </row>
    <row r="2078" spans="1:1013" ht="13.5">
      <c r="A2078" s="180">
        <v>103937</v>
      </c>
      <c r="B2078" s="180" t="s">
        <v>34597</v>
      </c>
      <c r="C2078" s="180" t="s">
        <v>5</v>
      </c>
      <c r="D2078" s="254">
        <v>1.31</v>
      </c>
      <c r="E2078" s="254" t="s">
        <v>28864</v>
      </c>
      <c r="ALW2078" s="12"/>
      <c r="ALX2078" s="12"/>
      <c r="ALY2078" s="12"/>
    </row>
    <row r="2079" spans="1:1013" ht="13.5">
      <c r="A2079" s="180">
        <v>103940</v>
      </c>
      <c r="B2079" s="180" t="s">
        <v>34598</v>
      </c>
      <c r="C2079" s="180" t="s">
        <v>5</v>
      </c>
      <c r="D2079" s="254">
        <v>0</v>
      </c>
      <c r="E2079" s="254" t="s">
        <v>28865</v>
      </c>
      <c r="ALW2079" s="12"/>
      <c r="ALX2079" s="12"/>
      <c r="ALY2079" s="12"/>
    </row>
    <row r="2080" spans="1:1013" ht="13.5">
      <c r="A2080" s="180">
        <v>103941</v>
      </c>
      <c r="B2080" s="180" t="s">
        <v>34599</v>
      </c>
      <c r="C2080" s="180" t="s">
        <v>5</v>
      </c>
      <c r="D2080" s="254">
        <v>0</v>
      </c>
      <c r="E2080" s="254" t="s">
        <v>28866</v>
      </c>
      <c r="ALW2080" s="12"/>
      <c r="ALX2080" s="12"/>
      <c r="ALY2080" s="12"/>
    </row>
    <row r="2081" spans="1:1013" ht="13.5">
      <c r="A2081" s="180">
        <v>103942</v>
      </c>
      <c r="B2081" s="180" t="s">
        <v>34600</v>
      </c>
      <c r="C2081" s="180" t="s">
        <v>5</v>
      </c>
      <c r="D2081" s="254">
        <v>0</v>
      </c>
      <c r="E2081" s="254" t="s">
        <v>28867</v>
      </c>
      <c r="ALW2081" s="12"/>
      <c r="ALX2081" s="12"/>
      <c r="ALY2081" s="12"/>
    </row>
    <row r="2082" spans="1:1013" ht="13.5">
      <c r="A2082" s="180">
        <v>103943</v>
      </c>
      <c r="B2082" s="180" t="s">
        <v>34601</v>
      </c>
      <c r="C2082" s="180" t="s">
        <v>5</v>
      </c>
      <c r="D2082" s="254">
        <v>1.31</v>
      </c>
      <c r="E2082" s="254" t="s">
        <v>28868</v>
      </c>
      <c r="ALW2082" s="12"/>
      <c r="ALX2082" s="12"/>
      <c r="ALY2082" s="12"/>
    </row>
    <row r="2083" spans="1:1013" ht="13.5">
      <c r="A2083" s="180">
        <v>91279</v>
      </c>
      <c r="B2083" s="180" t="s">
        <v>1318</v>
      </c>
      <c r="C2083" s="180" t="s">
        <v>5</v>
      </c>
      <c r="D2083" s="254">
        <v>0.79</v>
      </c>
      <c r="E2083" s="254" t="s">
        <v>28869</v>
      </c>
      <c r="ALW2083" s="12"/>
      <c r="ALX2083" s="12"/>
      <c r="ALY2083" s="12"/>
    </row>
    <row r="2084" spans="1:1013" ht="13.5">
      <c r="A2084" s="180">
        <v>91280</v>
      </c>
      <c r="B2084" s="180" t="s">
        <v>1319</v>
      </c>
      <c r="C2084" s="180" t="s">
        <v>5</v>
      </c>
      <c r="D2084" s="254">
        <v>0.17</v>
      </c>
      <c r="E2084" s="254" t="s">
        <v>25657</v>
      </c>
      <c r="ALW2084" s="12"/>
      <c r="ALX2084" s="12"/>
      <c r="ALY2084" s="12"/>
    </row>
    <row r="2085" spans="1:1013" ht="13.5">
      <c r="A2085" s="180">
        <v>91281</v>
      </c>
      <c r="B2085" s="180" t="s">
        <v>1320</v>
      </c>
      <c r="C2085" s="180" t="s">
        <v>5</v>
      </c>
      <c r="D2085" s="254">
        <v>0.99</v>
      </c>
      <c r="E2085" s="254" t="s">
        <v>28870</v>
      </c>
      <c r="ALW2085" s="12"/>
      <c r="ALX2085" s="12"/>
      <c r="ALY2085" s="12"/>
    </row>
    <row r="2086" spans="1:1013" ht="13.5">
      <c r="A2086" s="180">
        <v>91282</v>
      </c>
      <c r="B2086" s="180" t="s">
        <v>1321</v>
      </c>
      <c r="C2086" s="180" t="s">
        <v>5</v>
      </c>
      <c r="D2086" s="254">
        <v>9.09</v>
      </c>
      <c r="E2086" s="254" t="s">
        <v>28871</v>
      </c>
      <c r="ALW2086" s="12"/>
      <c r="ALX2086" s="12"/>
      <c r="ALY2086" s="12"/>
    </row>
    <row r="2087" spans="1:1013" ht="13.5">
      <c r="A2087" s="180">
        <v>95278</v>
      </c>
      <c r="B2087" s="180" t="s">
        <v>24739</v>
      </c>
      <c r="C2087" s="180" t="s">
        <v>5</v>
      </c>
      <c r="D2087" s="254">
        <v>0.67</v>
      </c>
      <c r="E2087" s="254" t="s">
        <v>28872</v>
      </c>
      <c r="ALW2087" s="12"/>
      <c r="ALX2087" s="12"/>
      <c r="ALY2087" s="12"/>
    </row>
    <row r="2088" spans="1:1013" ht="13.5">
      <c r="A2088" s="180">
        <v>95279</v>
      </c>
      <c r="B2088" s="180" t="s">
        <v>24741</v>
      </c>
      <c r="C2088" s="180" t="s">
        <v>5</v>
      </c>
      <c r="D2088" s="254">
        <v>0.13</v>
      </c>
      <c r="E2088" s="254" t="s">
        <v>28873</v>
      </c>
      <c r="ALW2088" s="12"/>
      <c r="ALX2088" s="12"/>
      <c r="ALY2088" s="12"/>
    </row>
    <row r="2089" spans="1:1013" ht="13.5">
      <c r="A2089" s="180">
        <v>95280</v>
      </c>
      <c r="B2089" s="180" t="s">
        <v>24742</v>
      </c>
      <c r="C2089" s="180" t="s">
        <v>5</v>
      </c>
      <c r="D2089" s="254">
        <v>0.65</v>
      </c>
      <c r="E2089" s="254" t="s">
        <v>28874</v>
      </c>
      <c r="ALW2089" s="12"/>
      <c r="ALX2089" s="12"/>
      <c r="ALY2089" s="12"/>
    </row>
    <row r="2090" spans="1:1013" ht="13.5">
      <c r="A2090" s="180">
        <v>95281</v>
      </c>
      <c r="B2090" s="180" t="s">
        <v>34602</v>
      </c>
      <c r="C2090" s="180" t="s">
        <v>5</v>
      </c>
      <c r="D2090" s="254">
        <v>9.02</v>
      </c>
      <c r="E2090" s="254" t="s">
        <v>28875</v>
      </c>
      <c r="ALW2090" s="12"/>
      <c r="ALX2090" s="12"/>
      <c r="ALY2090" s="12"/>
    </row>
    <row r="2091" spans="1:1013" ht="13.5">
      <c r="A2091" s="180">
        <v>95124</v>
      </c>
      <c r="B2091" s="180" t="s">
        <v>1431</v>
      </c>
      <c r="C2091" s="180" t="s">
        <v>5</v>
      </c>
      <c r="D2091" s="254">
        <v>5.51</v>
      </c>
      <c r="E2091" s="254" t="s">
        <v>28876</v>
      </c>
      <c r="ALW2091" s="12"/>
      <c r="ALX2091" s="12"/>
      <c r="ALY2091" s="12"/>
    </row>
    <row r="2092" spans="1:1013" ht="13.5">
      <c r="A2092" s="180">
        <v>95123</v>
      </c>
      <c r="B2092" s="180" t="s">
        <v>1430</v>
      </c>
      <c r="C2092" s="180" t="s">
        <v>5</v>
      </c>
      <c r="D2092" s="254">
        <v>17.87</v>
      </c>
      <c r="E2092" s="254" t="s">
        <v>28877</v>
      </c>
      <c r="ALW2092" s="12"/>
      <c r="ALX2092" s="12"/>
      <c r="ALY2092" s="12"/>
    </row>
    <row r="2093" spans="1:1013" ht="13.5">
      <c r="A2093" s="180">
        <v>95125</v>
      </c>
      <c r="B2093" s="180" t="s">
        <v>1432</v>
      </c>
      <c r="C2093" s="180" t="s">
        <v>5</v>
      </c>
      <c r="D2093" s="254">
        <v>19.559999999999999</v>
      </c>
      <c r="E2093" s="254" t="s">
        <v>28878</v>
      </c>
      <c r="ALW2093" s="12"/>
      <c r="ALX2093" s="12"/>
      <c r="ALY2093" s="12"/>
    </row>
    <row r="2094" spans="1:1013" ht="13.5">
      <c r="A2094" s="180">
        <v>95126</v>
      </c>
      <c r="B2094" s="180" t="s">
        <v>32848</v>
      </c>
      <c r="C2094" s="180" t="s">
        <v>5</v>
      </c>
      <c r="D2094" s="254">
        <v>152.33000000000001</v>
      </c>
      <c r="E2094" s="254" t="s">
        <v>28879</v>
      </c>
      <c r="ALW2094" s="12"/>
      <c r="ALX2094" s="12"/>
      <c r="ALY2094" s="12"/>
    </row>
    <row r="2095" spans="1:1013" ht="13.5">
      <c r="A2095" s="180">
        <v>92040</v>
      </c>
      <c r="B2095" s="180" t="s">
        <v>1366</v>
      </c>
      <c r="C2095" s="180" t="s">
        <v>5</v>
      </c>
      <c r="D2095" s="254">
        <v>6.47</v>
      </c>
      <c r="E2095" s="254" t="s">
        <v>28880</v>
      </c>
      <c r="ALW2095" s="12"/>
      <c r="ALX2095" s="12"/>
      <c r="ALY2095" s="12"/>
    </row>
    <row r="2096" spans="1:1013" ht="13.5">
      <c r="A2096" s="180">
        <v>92041</v>
      </c>
      <c r="B2096" s="180" t="s">
        <v>1367</v>
      </c>
      <c r="C2096" s="180" t="s">
        <v>5</v>
      </c>
      <c r="D2096" s="254">
        <v>1.33</v>
      </c>
      <c r="E2096" s="254" t="s">
        <v>28881</v>
      </c>
      <c r="ALW2096" s="12"/>
      <c r="ALX2096" s="12"/>
      <c r="ALY2096" s="12"/>
    </row>
    <row r="2097" spans="1:1013" ht="13.5">
      <c r="A2097" s="180">
        <v>92042</v>
      </c>
      <c r="B2097" s="180" t="s">
        <v>1368</v>
      </c>
      <c r="C2097" s="180" t="s">
        <v>5</v>
      </c>
      <c r="D2097" s="254">
        <v>5.39</v>
      </c>
      <c r="E2097" s="254" t="s">
        <v>28882</v>
      </c>
      <c r="ALW2097" s="12"/>
      <c r="ALX2097" s="12"/>
      <c r="ALY2097" s="12"/>
    </row>
    <row r="2098" spans="1:1013" ht="13.5">
      <c r="A2098" s="180">
        <v>102829</v>
      </c>
      <c r="B2098" s="180" t="s">
        <v>34603</v>
      </c>
      <c r="C2098" s="180" t="s">
        <v>5</v>
      </c>
      <c r="D2098" s="254">
        <v>0</v>
      </c>
      <c r="E2098" s="254" t="s">
        <v>28883</v>
      </c>
      <c r="ALW2098" s="12"/>
      <c r="ALX2098" s="12"/>
      <c r="ALY2098" s="12"/>
    </row>
    <row r="2099" spans="1:1013" ht="13.5">
      <c r="A2099" s="180">
        <v>102830</v>
      </c>
      <c r="B2099" s="180" t="s">
        <v>34604</v>
      </c>
      <c r="C2099" s="180" t="s">
        <v>5</v>
      </c>
      <c r="D2099" s="254">
        <v>0</v>
      </c>
      <c r="E2099" s="254" t="s">
        <v>28884</v>
      </c>
      <c r="ALW2099" s="12"/>
      <c r="ALX2099" s="12"/>
      <c r="ALY2099" s="12"/>
    </row>
    <row r="2100" spans="1:1013" ht="13.5">
      <c r="A2100" s="180">
        <v>102831</v>
      </c>
      <c r="B2100" s="180" t="s">
        <v>34605</v>
      </c>
      <c r="C2100" s="180" t="s">
        <v>5</v>
      </c>
      <c r="D2100" s="254">
        <v>0</v>
      </c>
      <c r="E2100" s="254" t="s">
        <v>28885</v>
      </c>
      <c r="ALW2100" s="12"/>
      <c r="ALX2100" s="12"/>
      <c r="ALY2100" s="12"/>
    </row>
    <row r="2101" spans="1:1013" ht="13.5">
      <c r="A2101" s="180">
        <v>92114</v>
      </c>
      <c r="B2101" s="180" t="s">
        <v>24694</v>
      </c>
      <c r="C2101" s="180" t="s">
        <v>5</v>
      </c>
      <c r="D2101" s="254">
        <v>0.21</v>
      </c>
      <c r="E2101" s="254" t="s">
        <v>25832</v>
      </c>
      <c r="ALW2101" s="12"/>
      <c r="ALX2101" s="12"/>
      <c r="ALY2101" s="12"/>
    </row>
    <row r="2102" spans="1:1013" ht="13.5">
      <c r="A2102" s="180">
        <v>92115</v>
      </c>
      <c r="B2102" s="180" t="s">
        <v>24695</v>
      </c>
      <c r="C2102" s="180" t="s">
        <v>5</v>
      </c>
      <c r="D2102" s="254">
        <v>0.04</v>
      </c>
      <c r="E2102" s="254" t="s">
        <v>28886</v>
      </c>
      <c r="ALW2102" s="12"/>
      <c r="ALX2102" s="12"/>
      <c r="ALY2102" s="12"/>
    </row>
    <row r="2103" spans="1:1013" ht="13.5">
      <c r="A2103" s="180">
        <v>92116</v>
      </c>
      <c r="B2103" s="180" t="s">
        <v>24696</v>
      </c>
      <c r="C2103" s="180" t="s">
        <v>5</v>
      </c>
      <c r="D2103" s="254">
        <v>0.15</v>
      </c>
      <c r="E2103" s="254" t="s">
        <v>28887</v>
      </c>
      <c r="ALW2103" s="12"/>
      <c r="ALX2103" s="12"/>
      <c r="ALY2103" s="12"/>
    </row>
    <row r="2104" spans="1:1013" ht="13.5">
      <c r="A2104" s="180">
        <v>102912</v>
      </c>
      <c r="B2104" s="180" t="s">
        <v>34606</v>
      </c>
      <c r="C2104" s="180" t="s">
        <v>5</v>
      </c>
      <c r="D2104" s="254">
        <v>0</v>
      </c>
      <c r="E2104" s="254" t="s">
        <v>28888</v>
      </c>
      <c r="ALW2104" s="12"/>
      <c r="ALX2104" s="12"/>
      <c r="ALY2104" s="12"/>
    </row>
    <row r="2105" spans="1:1013" ht="13.5">
      <c r="A2105" s="180">
        <v>102913</v>
      </c>
      <c r="B2105" s="180" t="s">
        <v>34607</v>
      </c>
      <c r="C2105" s="180" t="s">
        <v>5</v>
      </c>
      <c r="D2105" s="254">
        <v>0</v>
      </c>
      <c r="E2105" s="254" t="s">
        <v>28889</v>
      </c>
      <c r="ALW2105" s="12"/>
      <c r="ALX2105" s="12"/>
      <c r="ALY2105" s="12"/>
    </row>
    <row r="2106" spans="1:1013" ht="13.5">
      <c r="A2106" s="180">
        <v>102914</v>
      </c>
      <c r="B2106" s="180" t="s">
        <v>34608</v>
      </c>
      <c r="C2106" s="180" t="s">
        <v>5</v>
      </c>
      <c r="D2106" s="254">
        <v>0</v>
      </c>
      <c r="E2106" s="254" t="s">
        <v>28890</v>
      </c>
      <c r="ALW2106" s="12"/>
      <c r="ALX2106" s="12"/>
      <c r="ALY2106" s="12"/>
    </row>
    <row r="2107" spans="1:1013" ht="13.5">
      <c r="A2107" s="180">
        <v>102915</v>
      </c>
      <c r="B2107" s="180" t="s">
        <v>24769</v>
      </c>
      <c r="C2107" s="180" t="s">
        <v>5</v>
      </c>
      <c r="D2107" s="254">
        <v>0.54</v>
      </c>
      <c r="E2107" s="254" t="s">
        <v>28891</v>
      </c>
      <c r="ALW2107" s="12"/>
      <c r="ALX2107" s="12"/>
      <c r="ALY2107" s="12"/>
    </row>
    <row r="2108" spans="1:1013" ht="13.5">
      <c r="A2108" s="180">
        <v>95716</v>
      </c>
      <c r="B2108" s="180" t="s">
        <v>1461</v>
      </c>
      <c r="C2108" s="180" t="s">
        <v>5</v>
      </c>
      <c r="D2108" s="254">
        <v>69.010000000000005</v>
      </c>
      <c r="E2108" s="254" t="s">
        <v>28892</v>
      </c>
      <c r="ALW2108" s="12"/>
      <c r="ALX2108" s="12"/>
      <c r="ALY2108" s="12"/>
    </row>
    <row r="2109" spans="1:1013" ht="13.5">
      <c r="A2109" s="180">
        <v>95717</v>
      </c>
      <c r="B2109" s="180" t="s">
        <v>1462</v>
      </c>
      <c r="C2109" s="180" t="s">
        <v>5</v>
      </c>
      <c r="D2109" s="254">
        <v>18.23</v>
      </c>
      <c r="E2109" s="254" t="s">
        <v>28893</v>
      </c>
      <c r="ALW2109" s="12"/>
      <c r="ALX2109" s="12"/>
      <c r="ALY2109" s="12"/>
    </row>
    <row r="2110" spans="1:1013" ht="13.5">
      <c r="A2110" s="180">
        <v>95718</v>
      </c>
      <c r="B2110" s="180" t="s">
        <v>1463</v>
      </c>
      <c r="C2110" s="180" t="s">
        <v>5</v>
      </c>
      <c r="D2110" s="460">
        <v>86.26</v>
      </c>
      <c r="E2110" s="254" t="s">
        <v>28894</v>
      </c>
      <c r="ALW2110" s="12"/>
      <c r="ALX2110" s="12"/>
      <c r="ALY2110" s="12"/>
    </row>
    <row r="2111" spans="1:1013" ht="13.5">
      <c r="A2111" s="180">
        <v>95719</v>
      </c>
      <c r="B2111" s="180" t="s">
        <v>1464</v>
      </c>
      <c r="C2111" s="180" t="s">
        <v>5</v>
      </c>
      <c r="D2111" s="460">
        <v>93.03</v>
      </c>
      <c r="E2111" s="254" t="s">
        <v>28895</v>
      </c>
      <c r="ALW2111" s="12"/>
      <c r="ALX2111" s="12"/>
      <c r="ALY2111" s="12"/>
    </row>
    <row r="2112" spans="1:1013" ht="13.5">
      <c r="A2112" s="180">
        <v>104712</v>
      </c>
      <c r="B2112" s="180" t="s">
        <v>34609</v>
      </c>
      <c r="C2112" s="180" t="s">
        <v>5</v>
      </c>
      <c r="D2112" s="254">
        <v>64.86</v>
      </c>
      <c r="E2112" s="254" t="s">
        <v>28896</v>
      </c>
      <c r="ALW2112" s="12"/>
      <c r="ALX2112" s="12"/>
      <c r="ALY2112" s="12"/>
    </row>
    <row r="2113" spans="1:1013" ht="13.5">
      <c r="A2113" s="180">
        <v>104713</v>
      </c>
      <c r="B2113" s="180" t="s">
        <v>34610</v>
      </c>
      <c r="C2113" s="180" t="s">
        <v>5</v>
      </c>
      <c r="D2113" s="254">
        <v>17.14</v>
      </c>
      <c r="E2113" s="254" t="s">
        <v>28897</v>
      </c>
      <c r="ALW2113" s="12"/>
      <c r="ALX2113" s="12"/>
      <c r="ALY2113" s="12"/>
    </row>
    <row r="2114" spans="1:1013" ht="13.5">
      <c r="A2114" s="180">
        <v>104714</v>
      </c>
      <c r="B2114" s="180" t="s">
        <v>34611</v>
      </c>
      <c r="C2114" s="180" t="s">
        <v>5</v>
      </c>
      <c r="D2114" s="254">
        <v>81.08</v>
      </c>
      <c r="E2114" s="254" t="s">
        <v>28898</v>
      </c>
      <c r="ALW2114" s="12"/>
      <c r="ALX2114" s="12"/>
      <c r="ALY2114" s="12"/>
    </row>
    <row r="2115" spans="1:1013" ht="13.5">
      <c r="A2115" s="180">
        <v>104715</v>
      </c>
      <c r="B2115" s="180" t="s">
        <v>34612</v>
      </c>
      <c r="C2115" s="180" t="s">
        <v>5</v>
      </c>
      <c r="D2115" s="460">
        <v>93.03</v>
      </c>
      <c r="E2115" s="254" t="s">
        <v>28899</v>
      </c>
      <c r="ALW2115" s="12"/>
      <c r="ALX2115" s="12"/>
      <c r="ALY2115" s="12"/>
    </row>
    <row r="2116" spans="1:1013" ht="13.5">
      <c r="A2116" s="180">
        <v>102894</v>
      </c>
      <c r="B2116" s="180" t="s">
        <v>34613</v>
      </c>
      <c r="C2116" s="180" t="s">
        <v>5</v>
      </c>
      <c r="D2116" s="460">
        <v>0</v>
      </c>
      <c r="E2116" s="254" t="s">
        <v>28900</v>
      </c>
      <c r="ALW2116" s="12"/>
      <c r="ALX2116" s="12"/>
      <c r="ALY2116" s="12"/>
    </row>
    <row r="2117" spans="1:1013" ht="13.5">
      <c r="A2117" s="180">
        <v>104161</v>
      </c>
      <c r="B2117" s="180" t="s">
        <v>34614</v>
      </c>
      <c r="C2117" s="180" t="s">
        <v>5</v>
      </c>
      <c r="D2117" s="460">
        <v>0</v>
      </c>
      <c r="E2117" s="254" t="s">
        <v>28901</v>
      </c>
      <c r="ALW2117" s="12"/>
      <c r="ALX2117" s="12"/>
      <c r="ALY2117" s="12"/>
    </row>
    <row r="2118" spans="1:1013" ht="13.5">
      <c r="A2118" s="180">
        <v>102896</v>
      </c>
      <c r="B2118" s="180" t="s">
        <v>34615</v>
      </c>
      <c r="C2118" s="180" t="s">
        <v>5</v>
      </c>
      <c r="D2118" s="460">
        <v>0</v>
      </c>
      <c r="E2118" s="254" t="s">
        <v>28902</v>
      </c>
      <c r="ALW2118" s="12"/>
      <c r="ALX2118" s="12"/>
      <c r="ALY2118" s="12"/>
    </row>
    <row r="2119" spans="1:1013" ht="13.5">
      <c r="A2119" s="180">
        <v>102897</v>
      </c>
      <c r="B2119" s="180" t="s">
        <v>4410</v>
      </c>
      <c r="C2119" s="180" t="s">
        <v>5</v>
      </c>
      <c r="D2119" s="254">
        <v>93.03</v>
      </c>
      <c r="E2119" s="254" t="s">
        <v>28903</v>
      </c>
      <c r="ALW2119" s="12"/>
      <c r="ALX2119" s="12"/>
      <c r="ALY2119" s="12"/>
    </row>
    <row r="2120" spans="1:1013" ht="13.5">
      <c r="A2120" s="180">
        <v>5627</v>
      </c>
      <c r="B2120" s="180" t="s">
        <v>1057</v>
      </c>
      <c r="C2120" s="180" t="s">
        <v>5</v>
      </c>
      <c r="D2120" s="254">
        <v>49.84</v>
      </c>
      <c r="E2120" s="254" t="s">
        <v>28904</v>
      </c>
      <c r="ALW2120" s="12"/>
      <c r="ALX2120" s="12"/>
      <c r="ALY2120" s="12"/>
    </row>
    <row r="2121" spans="1:1013" ht="13.5">
      <c r="A2121" s="180">
        <v>5628</v>
      </c>
      <c r="B2121" s="180" t="s">
        <v>1058</v>
      </c>
      <c r="C2121" s="180" t="s">
        <v>5</v>
      </c>
      <c r="D2121" s="254">
        <v>13.17</v>
      </c>
      <c r="E2121" s="254" t="s">
        <v>28905</v>
      </c>
      <c r="ALW2121" s="12"/>
      <c r="ALX2121" s="12"/>
      <c r="ALY2121" s="12"/>
    </row>
    <row r="2122" spans="1:1013" ht="13.5">
      <c r="A2122" s="180">
        <v>5629</v>
      </c>
      <c r="B2122" s="180" t="s">
        <v>1059</v>
      </c>
      <c r="C2122" s="180" t="s">
        <v>5</v>
      </c>
      <c r="D2122" s="254">
        <v>62.3</v>
      </c>
      <c r="E2122" s="254" t="s">
        <v>28906</v>
      </c>
      <c r="ALW2122" s="12"/>
      <c r="ALX2122" s="12"/>
      <c r="ALY2122" s="12"/>
    </row>
    <row r="2123" spans="1:1013" ht="13.5">
      <c r="A2123" s="180">
        <v>5630</v>
      </c>
      <c r="B2123" s="180" t="s">
        <v>1060</v>
      </c>
      <c r="C2123" s="180" t="s">
        <v>5</v>
      </c>
      <c r="D2123" s="254">
        <v>66.66</v>
      </c>
      <c r="E2123" s="254" t="s">
        <v>28907</v>
      </c>
      <c r="ALW2123" s="12"/>
      <c r="ALX2123" s="12"/>
      <c r="ALY2123" s="12"/>
    </row>
    <row r="2124" spans="1:1013" ht="13.5">
      <c r="A2124" s="180">
        <v>88900</v>
      </c>
      <c r="B2124" s="180" t="s">
        <v>1175</v>
      </c>
      <c r="C2124" s="180" t="s">
        <v>5</v>
      </c>
      <c r="D2124" s="254">
        <v>56.39</v>
      </c>
      <c r="E2124" s="254" t="s">
        <v>28908</v>
      </c>
      <c r="ALW2124" s="12"/>
      <c r="ALX2124" s="12"/>
      <c r="ALY2124" s="12"/>
    </row>
    <row r="2125" spans="1:1013" ht="13.5">
      <c r="A2125" s="180">
        <v>88902</v>
      </c>
      <c r="B2125" s="180" t="s">
        <v>1176</v>
      </c>
      <c r="C2125" s="180" t="s">
        <v>5</v>
      </c>
      <c r="D2125" s="254">
        <v>14.9</v>
      </c>
      <c r="E2125" s="254" t="s">
        <v>28909</v>
      </c>
      <c r="ALW2125" s="12"/>
      <c r="ALX2125" s="12"/>
      <c r="ALY2125" s="12"/>
    </row>
    <row r="2126" spans="1:1013" ht="13.5">
      <c r="A2126" s="180">
        <v>88903</v>
      </c>
      <c r="B2126" s="180" t="s">
        <v>1177</v>
      </c>
      <c r="C2126" s="180" t="s">
        <v>5</v>
      </c>
      <c r="D2126" s="254">
        <v>70.489999999999995</v>
      </c>
      <c r="E2126" s="254" t="s">
        <v>28910</v>
      </c>
      <c r="ALW2126" s="12"/>
      <c r="ALX2126" s="12"/>
      <c r="ALY2126" s="12"/>
    </row>
    <row r="2127" spans="1:1013" ht="13.5">
      <c r="A2127" s="180">
        <v>88904</v>
      </c>
      <c r="B2127" s="180" t="s">
        <v>1178</v>
      </c>
      <c r="C2127" s="180" t="s">
        <v>5</v>
      </c>
      <c r="D2127" s="254">
        <v>93.03</v>
      </c>
      <c r="E2127" s="254" t="s">
        <v>28911</v>
      </c>
      <c r="ALW2127" s="12"/>
      <c r="ALX2127" s="12"/>
      <c r="ALY2127" s="12"/>
    </row>
    <row r="2128" spans="1:1013" ht="13.5">
      <c r="A2128" s="180">
        <v>88569</v>
      </c>
      <c r="B2128" s="180" t="s">
        <v>1161</v>
      </c>
      <c r="C2128" s="180" t="s">
        <v>5</v>
      </c>
      <c r="D2128" s="254">
        <v>3.71</v>
      </c>
      <c r="E2128" s="254" t="s">
        <v>28912</v>
      </c>
      <c r="ALW2128" s="12"/>
      <c r="ALX2128" s="12"/>
      <c r="ALY2128" s="12"/>
    </row>
    <row r="2129" spans="1:1013" ht="13.5">
      <c r="A2129" s="180">
        <v>88570</v>
      </c>
      <c r="B2129" s="180" t="s">
        <v>1162</v>
      </c>
      <c r="C2129" s="180" t="s">
        <v>5</v>
      </c>
      <c r="D2129" s="254">
        <v>1.28</v>
      </c>
      <c r="E2129" s="254" t="s">
        <v>28913</v>
      </c>
      <c r="ALW2129" s="12"/>
      <c r="ALX2129" s="12"/>
      <c r="ALY2129" s="12"/>
    </row>
    <row r="2130" spans="1:1013" ht="13.5">
      <c r="A2130" s="180">
        <v>5765</v>
      </c>
      <c r="B2130" s="180" t="s">
        <v>1092</v>
      </c>
      <c r="C2130" s="180" t="s">
        <v>5</v>
      </c>
      <c r="D2130" s="460">
        <v>4.6399999999999997</v>
      </c>
      <c r="E2130" s="254" t="s">
        <v>28914</v>
      </c>
      <c r="ALW2130" s="12"/>
      <c r="ALX2130" s="12"/>
      <c r="ALY2130" s="12"/>
    </row>
    <row r="2131" spans="1:1013" ht="13.5">
      <c r="A2131" s="180">
        <v>5766</v>
      </c>
      <c r="B2131" s="180" t="s">
        <v>1093</v>
      </c>
      <c r="C2131" s="180" t="s">
        <v>5</v>
      </c>
      <c r="D2131" s="460">
        <v>3</v>
      </c>
      <c r="E2131" s="254" t="s">
        <v>28915</v>
      </c>
      <c r="ALW2131" s="12"/>
      <c r="ALX2131" s="12"/>
      <c r="ALY2131" s="12"/>
    </row>
    <row r="2132" spans="1:1013" ht="13.5">
      <c r="A2132" s="180">
        <v>91468</v>
      </c>
      <c r="B2132" s="180" t="s">
        <v>34616</v>
      </c>
      <c r="C2132" s="180" t="s">
        <v>5</v>
      </c>
      <c r="D2132" s="460">
        <v>25.92</v>
      </c>
      <c r="E2132" s="254" t="s">
        <v>28916</v>
      </c>
      <c r="ALW2132" s="12"/>
      <c r="ALX2132" s="12"/>
      <c r="ALY2132" s="12"/>
    </row>
    <row r="2133" spans="1:1013" ht="13.5">
      <c r="A2133" s="180">
        <v>91484</v>
      </c>
      <c r="B2133" s="180" t="s">
        <v>34617</v>
      </c>
      <c r="C2133" s="180" t="s">
        <v>5</v>
      </c>
      <c r="D2133" s="460">
        <v>4.0999999999999996</v>
      </c>
      <c r="E2133" s="254" t="s">
        <v>28917</v>
      </c>
      <c r="ALW2133" s="12"/>
      <c r="ALX2133" s="12"/>
      <c r="ALY2133" s="12"/>
    </row>
    <row r="2134" spans="1:1013" ht="13.5">
      <c r="A2134" s="180">
        <v>91469</v>
      </c>
      <c r="B2134" s="180" t="s">
        <v>34618</v>
      </c>
      <c r="C2134" s="180" t="s">
        <v>5</v>
      </c>
      <c r="D2134" s="254">
        <v>10.15</v>
      </c>
      <c r="E2134" s="254" t="s">
        <v>28918</v>
      </c>
      <c r="ALW2134" s="12"/>
      <c r="ALX2134" s="12"/>
      <c r="ALY2134" s="12"/>
    </row>
    <row r="2135" spans="1:1013" ht="13.5">
      <c r="A2135" s="180">
        <v>83361</v>
      </c>
      <c r="B2135" s="180" t="s">
        <v>34619</v>
      </c>
      <c r="C2135" s="180" t="s">
        <v>5</v>
      </c>
      <c r="D2135" s="254">
        <v>43.63</v>
      </c>
      <c r="E2135" s="254" t="s">
        <v>28919</v>
      </c>
      <c r="ALW2135" s="12"/>
      <c r="ALX2135" s="12"/>
      <c r="ALY2135" s="12"/>
    </row>
    <row r="2136" spans="1:1013" ht="13.5">
      <c r="A2136" s="180">
        <v>91485</v>
      </c>
      <c r="B2136" s="180" t="s">
        <v>34620</v>
      </c>
      <c r="C2136" s="180" t="s">
        <v>5</v>
      </c>
      <c r="D2136" s="254">
        <v>160.13</v>
      </c>
      <c r="E2136" s="254" t="s">
        <v>28920</v>
      </c>
      <c r="ALW2136" s="12"/>
      <c r="ALX2136" s="12"/>
      <c r="ALY2136" s="12"/>
    </row>
    <row r="2137" spans="1:1013" ht="13.5">
      <c r="A2137" s="180">
        <v>102835</v>
      </c>
      <c r="B2137" s="180" t="s">
        <v>34621</v>
      </c>
      <c r="C2137" s="180" t="s">
        <v>5</v>
      </c>
      <c r="D2137" s="254">
        <v>0</v>
      </c>
      <c r="E2137" s="254" t="s">
        <v>28921</v>
      </c>
      <c r="ALW2137" s="12"/>
      <c r="ALX2137" s="12"/>
      <c r="ALY2137" s="12"/>
    </row>
    <row r="2138" spans="1:1013" ht="13.5">
      <c r="A2138" s="180">
        <v>102836</v>
      </c>
      <c r="B2138" s="180" t="s">
        <v>34622</v>
      </c>
      <c r="C2138" s="180" t="s">
        <v>5</v>
      </c>
      <c r="D2138" s="460">
        <v>0</v>
      </c>
      <c r="E2138" s="254" t="s">
        <v>28922</v>
      </c>
      <c r="ALW2138" s="12"/>
      <c r="ALX2138" s="12"/>
      <c r="ALY2138" s="12"/>
    </row>
    <row r="2139" spans="1:1013" ht="13.5">
      <c r="A2139" s="180">
        <v>102837</v>
      </c>
      <c r="B2139" s="180" t="s">
        <v>34623</v>
      </c>
      <c r="C2139" s="180" t="s">
        <v>5</v>
      </c>
      <c r="D2139" s="460">
        <v>0</v>
      </c>
      <c r="E2139" s="254" t="s">
        <v>28923</v>
      </c>
      <c r="ALW2139" s="12"/>
      <c r="ALX2139" s="12"/>
      <c r="ALY2139" s="12"/>
    </row>
    <row r="2140" spans="1:1013" ht="13.5">
      <c r="A2140" s="180">
        <v>89230</v>
      </c>
      <c r="B2140" s="180" t="s">
        <v>1205</v>
      </c>
      <c r="C2140" s="180" t="s">
        <v>5</v>
      </c>
      <c r="D2140" s="460">
        <v>116.77</v>
      </c>
      <c r="E2140" s="254" t="s">
        <v>28924</v>
      </c>
      <c r="ALW2140" s="12"/>
      <c r="ALX2140" s="12"/>
      <c r="ALY2140" s="12"/>
    </row>
    <row r="2141" spans="1:1013" ht="13.5">
      <c r="A2141" s="180">
        <v>89231</v>
      </c>
      <c r="B2141" s="180" t="s">
        <v>1206</v>
      </c>
      <c r="C2141" s="180" t="s">
        <v>5</v>
      </c>
      <c r="D2141" s="460">
        <v>35.75</v>
      </c>
      <c r="E2141" s="254" t="s">
        <v>24814</v>
      </c>
      <c r="ALW2141" s="12"/>
      <c r="ALX2141" s="12"/>
      <c r="ALY2141" s="12"/>
    </row>
    <row r="2142" spans="1:1013" ht="13.5">
      <c r="A2142" s="180">
        <v>89232</v>
      </c>
      <c r="B2142" s="180" t="s">
        <v>1207</v>
      </c>
      <c r="C2142" s="180" t="s">
        <v>5</v>
      </c>
      <c r="D2142" s="460">
        <v>208.28</v>
      </c>
      <c r="E2142" s="254" t="s">
        <v>28925</v>
      </c>
      <c r="ALW2142" s="12"/>
      <c r="ALX2142" s="12"/>
      <c r="ALY2142" s="12"/>
    </row>
    <row r="2143" spans="1:1013" ht="13.5">
      <c r="A2143" s="180">
        <v>89233</v>
      </c>
      <c r="B2143" s="180" t="s">
        <v>1208</v>
      </c>
      <c r="C2143" s="180" t="s">
        <v>5</v>
      </c>
      <c r="D2143" s="460">
        <v>172.88</v>
      </c>
      <c r="E2143" s="254" t="s">
        <v>28926</v>
      </c>
      <c r="ALW2143" s="12"/>
      <c r="ALX2143" s="12"/>
      <c r="ALY2143" s="12"/>
    </row>
    <row r="2144" spans="1:1013" ht="13.5">
      <c r="A2144" s="180">
        <v>89236</v>
      </c>
      <c r="B2144" s="180" t="s">
        <v>1209</v>
      </c>
      <c r="C2144" s="180" t="s">
        <v>5</v>
      </c>
      <c r="D2144" s="254">
        <v>272.77</v>
      </c>
      <c r="E2144" s="254" t="s">
        <v>28927</v>
      </c>
      <c r="ALW2144" s="12"/>
      <c r="ALX2144" s="12"/>
      <c r="ALY2144" s="12"/>
    </row>
    <row r="2145" spans="1:1013" ht="13.5">
      <c r="A2145" s="180">
        <v>89237</v>
      </c>
      <c r="B2145" s="180" t="s">
        <v>1210</v>
      </c>
      <c r="C2145" s="180" t="s">
        <v>5</v>
      </c>
      <c r="D2145" s="254">
        <v>83.52</v>
      </c>
      <c r="E2145" s="254" t="s">
        <v>28928</v>
      </c>
      <c r="ALW2145" s="12"/>
      <c r="ALX2145" s="12"/>
      <c r="ALY2145" s="12"/>
    </row>
    <row r="2146" spans="1:1013" ht="13.5">
      <c r="A2146" s="180">
        <v>89238</v>
      </c>
      <c r="B2146" s="180" t="s">
        <v>1211</v>
      </c>
      <c r="C2146" s="180" t="s">
        <v>5</v>
      </c>
      <c r="D2146" s="254">
        <v>486.55</v>
      </c>
      <c r="E2146" s="254" t="s">
        <v>28929</v>
      </c>
      <c r="ALW2146" s="12"/>
      <c r="ALX2146" s="12"/>
      <c r="ALY2146" s="12"/>
    </row>
    <row r="2147" spans="1:1013" ht="13.5">
      <c r="A2147" s="180">
        <v>89239</v>
      </c>
      <c r="B2147" s="180" t="s">
        <v>1212</v>
      </c>
      <c r="C2147" s="180" t="s">
        <v>5</v>
      </c>
      <c r="D2147" s="254">
        <v>457.19</v>
      </c>
      <c r="E2147" s="254" t="s">
        <v>28930</v>
      </c>
      <c r="ALW2147" s="12"/>
      <c r="ALX2147" s="12"/>
      <c r="ALY2147" s="12"/>
    </row>
    <row r="2148" spans="1:1013" ht="13.5">
      <c r="A2148" s="180">
        <v>102930</v>
      </c>
      <c r="B2148" s="180" t="s">
        <v>34624</v>
      </c>
      <c r="C2148" s="180" t="s">
        <v>5</v>
      </c>
      <c r="D2148" s="254">
        <v>0</v>
      </c>
      <c r="E2148" s="254" t="s">
        <v>28931</v>
      </c>
      <c r="ALW2148" s="12"/>
      <c r="ALX2148" s="12"/>
      <c r="ALY2148" s="12"/>
    </row>
    <row r="2149" spans="1:1013" ht="13.5">
      <c r="A2149" s="180">
        <v>102931</v>
      </c>
      <c r="B2149" s="180" t="s">
        <v>34625</v>
      </c>
      <c r="C2149" s="180" t="s">
        <v>5</v>
      </c>
      <c r="D2149" s="254">
        <v>0</v>
      </c>
      <c r="E2149" s="254" t="s">
        <v>25435</v>
      </c>
      <c r="ALW2149" s="12"/>
      <c r="ALX2149" s="12"/>
      <c r="ALY2149" s="12"/>
    </row>
    <row r="2150" spans="1:1013" ht="13.5">
      <c r="A2150" s="180">
        <v>102932</v>
      </c>
      <c r="B2150" s="180" t="s">
        <v>34626</v>
      </c>
      <c r="C2150" s="180" t="s">
        <v>5</v>
      </c>
      <c r="D2150" s="254">
        <v>0</v>
      </c>
      <c r="E2150" s="254" t="s">
        <v>24963</v>
      </c>
      <c r="ALW2150" s="12"/>
      <c r="ALX2150" s="12"/>
      <c r="ALY2150" s="12"/>
    </row>
    <row r="2151" spans="1:1013" ht="13.5">
      <c r="A2151" s="180">
        <v>102933</v>
      </c>
      <c r="B2151" s="180" t="s">
        <v>4411</v>
      </c>
      <c r="C2151" s="180" t="s">
        <v>5</v>
      </c>
      <c r="D2151" s="254">
        <v>0.8</v>
      </c>
      <c r="E2151" s="254" t="s">
        <v>28932</v>
      </c>
      <c r="ALW2151" s="12"/>
      <c r="ALX2151" s="12"/>
      <c r="ALY2151" s="12"/>
    </row>
    <row r="2152" spans="1:1013" ht="13.5">
      <c r="A2152" s="180">
        <v>93411</v>
      </c>
      <c r="B2152" s="180" t="s">
        <v>1411</v>
      </c>
      <c r="C2152" s="180" t="s">
        <v>5</v>
      </c>
      <c r="D2152" s="254">
        <v>0.36</v>
      </c>
      <c r="E2152" s="254" t="s">
        <v>28933</v>
      </c>
      <c r="ALW2152" s="12"/>
      <c r="ALX2152" s="12"/>
      <c r="ALY2152" s="12"/>
    </row>
    <row r="2153" spans="1:1013" ht="13.5">
      <c r="A2153" s="180">
        <v>93412</v>
      </c>
      <c r="B2153" s="180" t="s">
        <v>1412</v>
      </c>
      <c r="C2153" s="180" t="s">
        <v>5</v>
      </c>
      <c r="D2153" s="254">
        <v>0.13</v>
      </c>
      <c r="E2153" s="254" t="s">
        <v>28934</v>
      </c>
      <c r="ALW2153" s="12"/>
      <c r="ALX2153" s="12"/>
      <c r="ALY2153" s="12"/>
    </row>
    <row r="2154" spans="1:1013" ht="13.5">
      <c r="A2154" s="180">
        <v>93413</v>
      </c>
      <c r="B2154" s="180" t="s">
        <v>1413</v>
      </c>
      <c r="C2154" s="180" t="s">
        <v>5</v>
      </c>
      <c r="D2154" s="254">
        <v>0.32</v>
      </c>
      <c r="E2154" s="254" t="s">
        <v>28935</v>
      </c>
      <c r="ALW2154" s="12"/>
      <c r="ALX2154" s="12"/>
      <c r="ALY2154" s="12"/>
    </row>
    <row r="2155" spans="1:1013" ht="13.5">
      <c r="A2155" s="180">
        <v>93414</v>
      </c>
      <c r="B2155" s="180" t="s">
        <v>1414</v>
      </c>
      <c r="C2155" s="180" t="s">
        <v>5</v>
      </c>
      <c r="D2155" s="254">
        <v>11.41</v>
      </c>
      <c r="E2155" s="254" t="s">
        <v>28936</v>
      </c>
      <c r="ALW2155" s="12"/>
      <c r="ALX2155" s="12"/>
      <c r="ALY2155" s="12"/>
    </row>
    <row r="2156" spans="1:1013" ht="13.5">
      <c r="A2156" s="180">
        <v>88855</v>
      </c>
      <c r="B2156" s="180" t="s">
        <v>32842</v>
      </c>
      <c r="C2156" s="180" t="s">
        <v>5</v>
      </c>
      <c r="D2156" s="254">
        <v>3.33</v>
      </c>
      <c r="E2156" s="254" t="s">
        <v>28937</v>
      </c>
      <c r="ALW2156" s="12"/>
      <c r="ALX2156" s="12"/>
      <c r="ALY2156" s="12"/>
    </row>
    <row r="2157" spans="1:1013" ht="13.5">
      <c r="A2157" s="180">
        <v>88856</v>
      </c>
      <c r="B2157" s="180" t="s">
        <v>32843</v>
      </c>
      <c r="C2157" s="180" t="s">
        <v>5</v>
      </c>
      <c r="D2157" s="254">
        <v>0.91</v>
      </c>
      <c r="E2157" s="254" t="s">
        <v>28938</v>
      </c>
      <c r="ALW2157" s="12"/>
      <c r="ALX2157" s="12"/>
      <c r="ALY2157" s="12"/>
    </row>
    <row r="2158" spans="1:1013" ht="13.5">
      <c r="A2158" s="180">
        <v>5658</v>
      </c>
      <c r="B2158" s="180" t="s">
        <v>32839</v>
      </c>
      <c r="C2158" s="180" t="s">
        <v>5</v>
      </c>
      <c r="D2158" s="254">
        <v>2.31</v>
      </c>
      <c r="E2158" s="254" t="s">
        <v>28939</v>
      </c>
      <c r="ALW2158" s="12"/>
      <c r="ALX2158" s="12"/>
      <c r="ALY2158" s="12"/>
    </row>
    <row r="2159" spans="1:1013" ht="13.5">
      <c r="A2159" s="180">
        <v>53840</v>
      </c>
      <c r="B2159" s="180" t="s">
        <v>1130</v>
      </c>
      <c r="C2159" s="180" t="s">
        <v>5</v>
      </c>
      <c r="D2159" s="254">
        <v>2.61</v>
      </c>
      <c r="E2159" s="254" t="s">
        <v>28940</v>
      </c>
      <c r="ALW2159" s="12"/>
      <c r="ALX2159" s="12"/>
      <c r="ALY2159" s="12"/>
    </row>
    <row r="2160" spans="1:1013" ht="13.5">
      <c r="A2160" s="180">
        <v>87026</v>
      </c>
      <c r="B2160" s="180" t="s">
        <v>1152</v>
      </c>
      <c r="C2160" s="180" t="s">
        <v>5</v>
      </c>
      <c r="D2160" s="254">
        <v>0.71</v>
      </c>
      <c r="E2160" s="254" t="s">
        <v>28941</v>
      </c>
      <c r="ALW2160" s="12"/>
      <c r="ALX2160" s="12"/>
      <c r="ALY2160" s="12"/>
    </row>
    <row r="2161" spans="1:1013" ht="13.5">
      <c r="A2161" s="180">
        <v>53841</v>
      </c>
      <c r="B2161" s="180" t="s">
        <v>1131</v>
      </c>
      <c r="C2161" s="180" t="s">
        <v>5</v>
      </c>
      <c r="D2161" s="254">
        <v>1.81</v>
      </c>
      <c r="E2161" s="254" t="s">
        <v>28942</v>
      </c>
      <c r="ALW2161" s="12"/>
      <c r="ALX2161" s="12"/>
      <c r="ALY2161" s="12"/>
    </row>
    <row r="2162" spans="1:1013" ht="13.5">
      <c r="A2162" s="180">
        <v>95209</v>
      </c>
      <c r="B2162" s="180" t="s">
        <v>34627</v>
      </c>
      <c r="C2162" s="180" t="s">
        <v>5</v>
      </c>
      <c r="D2162" s="254">
        <v>12.42</v>
      </c>
      <c r="E2162" s="254" t="s">
        <v>28943</v>
      </c>
      <c r="ALW2162" s="12"/>
      <c r="ALX2162" s="12"/>
      <c r="ALY2162" s="12"/>
    </row>
    <row r="2163" spans="1:1013" ht="13.5">
      <c r="A2163" s="180">
        <v>95210</v>
      </c>
      <c r="B2163" s="180" t="s">
        <v>34628</v>
      </c>
      <c r="C2163" s="180" t="s">
        <v>5</v>
      </c>
      <c r="D2163" s="254">
        <v>58.74</v>
      </c>
      <c r="E2163" s="254" t="s">
        <v>28944</v>
      </c>
      <c r="ALW2163" s="12"/>
      <c r="ALX2163" s="12"/>
      <c r="ALY2163" s="12"/>
    </row>
    <row r="2164" spans="1:1013" ht="13.5">
      <c r="A2164" s="180">
        <v>95211</v>
      </c>
      <c r="B2164" s="180" t="s">
        <v>34629</v>
      </c>
      <c r="C2164" s="180" t="s">
        <v>5</v>
      </c>
      <c r="D2164" s="254">
        <v>8.0399999999999991</v>
      </c>
      <c r="E2164" s="254" t="s">
        <v>28945</v>
      </c>
      <c r="ALW2164" s="12"/>
      <c r="ALX2164" s="12"/>
      <c r="ALY2164" s="12"/>
    </row>
    <row r="2165" spans="1:1013" ht="13.5">
      <c r="A2165" s="180">
        <v>93267</v>
      </c>
      <c r="B2165" s="180" t="s">
        <v>34630</v>
      </c>
      <c r="C2165" s="180" t="s">
        <v>5</v>
      </c>
      <c r="D2165" s="254">
        <v>26.66</v>
      </c>
      <c r="E2165" s="254" t="s">
        <v>28946</v>
      </c>
      <c r="ALW2165" s="12"/>
      <c r="ALX2165" s="12"/>
      <c r="ALY2165" s="12"/>
    </row>
    <row r="2166" spans="1:1013" ht="13.5">
      <c r="A2166" s="180">
        <v>93269</v>
      </c>
      <c r="B2166" s="180" t="s">
        <v>34631</v>
      </c>
      <c r="C2166" s="180" t="s">
        <v>5</v>
      </c>
      <c r="D2166" s="254">
        <v>10</v>
      </c>
      <c r="E2166" s="254" t="s">
        <v>28947</v>
      </c>
      <c r="ALW2166" s="12"/>
      <c r="ALX2166" s="12"/>
      <c r="ALY2166" s="12"/>
    </row>
    <row r="2167" spans="1:1013" ht="13.5">
      <c r="A2167" s="180">
        <v>93270</v>
      </c>
      <c r="B2167" s="180" t="s">
        <v>34632</v>
      </c>
      <c r="C2167" s="180" t="s">
        <v>5</v>
      </c>
      <c r="D2167" s="254">
        <v>25.92</v>
      </c>
      <c r="E2167" s="254" t="s">
        <v>28948</v>
      </c>
      <c r="ALW2167" s="12"/>
      <c r="ALX2167" s="12"/>
      <c r="ALY2167" s="12"/>
    </row>
    <row r="2168" spans="1:1013" ht="13.5">
      <c r="A2168" s="180">
        <v>93271</v>
      </c>
      <c r="B2168" s="180" t="s">
        <v>34633</v>
      </c>
      <c r="C2168" s="180" t="s">
        <v>5</v>
      </c>
      <c r="D2168" s="254">
        <v>8.0399999999999991</v>
      </c>
      <c r="E2168" s="254" t="s">
        <v>28949</v>
      </c>
      <c r="ALW2168" s="12"/>
      <c r="ALX2168" s="12"/>
      <c r="ALY2168" s="12"/>
    </row>
    <row r="2169" spans="1:1013" ht="13.5">
      <c r="A2169" s="180">
        <v>95208</v>
      </c>
      <c r="B2169" s="180" t="s">
        <v>34634</v>
      </c>
      <c r="C2169" s="180" t="s">
        <v>5</v>
      </c>
      <c r="D2169" s="254">
        <v>53.71</v>
      </c>
      <c r="E2169" s="254" t="s">
        <v>28950</v>
      </c>
      <c r="ALW2169" s="12"/>
      <c r="ALX2169" s="12"/>
      <c r="ALY2169" s="12"/>
    </row>
    <row r="2170" spans="1:1013" ht="13.5">
      <c r="A2170" s="180">
        <v>83761</v>
      </c>
      <c r="B2170" s="180" t="s">
        <v>1148</v>
      </c>
      <c r="C2170" s="180" t="s">
        <v>5</v>
      </c>
      <c r="D2170" s="254">
        <v>10.210000000000001</v>
      </c>
      <c r="E2170" s="254" t="s">
        <v>28005</v>
      </c>
      <c r="ALW2170" s="12"/>
      <c r="ALX2170" s="12"/>
      <c r="ALY2170" s="12"/>
    </row>
    <row r="2171" spans="1:1013" ht="13.5">
      <c r="A2171" s="180">
        <v>83764</v>
      </c>
      <c r="B2171" s="180" t="s">
        <v>1151</v>
      </c>
      <c r="C2171" s="180" t="s">
        <v>5</v>
      </c>
      <c r="D2171" s="254">
        <v>3.6</v>
      </c>
      <c r="E2171" s="254" t="s">
        <v>28951</v>
      </c>
      <c r="ALW2171" s="12"/>
      <c r="ALX2171" s="12"/>
      <c r="ALY2171" s="12"/>
    </row>
    <row r="2172" spans="1:1013" ht="13.5">
      <c r="A2172" s="180">
        <v>83762</v>
      </c>
      <c r="B2172" s="180" t="s">
        <v>1149</v>
      </c>
      <c r="C2172" s="180" t="s">
        <v>5</v>
      </c>
      <c r="D2172" s="254">
        <v>9.11</v>
      </c>
      <c r="E2172" s="254" t="s">
        <v>25457</v>
      </c>
      <c r="ALW2172" s="12"/>
      <c r="ALX2172" s="12"/>
      <c r="ALY2172" s="12"/>
    </row>
    <row r="2173" spans="1:1013" ht="13.5">
      <c r="A2173" s="180">
        <v>83763</v>
      </c>
      <c r="B2173" s="180" t="s">
        <v>1150</v>
      </c>
      <c r="C2173" s="180" t="s">
        <v>5</v>
      </c>
      <c r="D2173" s="254">
        <v>51.93</v>
      </c>
      <c r="E2173" s="254" t="s">
        <v>28952</v>
      </c>
      <c r="ALW2173" s="12"/>
      <c r="ALX2173" s="12"/>
      <c r="ALY2173" s="12"/>
    </row>
    <row r="2174" spans="1:1013" ht="13.5">
      <c r="A2174" s="180">
        <v>95874</v>
      </c>
      <c r="B2174" s="180" t="s">
        <v>1468</v>
      </c>
      <c r="C2174" s="180" t="s">
        <v>5</v>
      </c>
      <c r="D2174" s="254">
        <v>10.91</v>
      </c>
      <c r="E2174" s="254" t="s">
        <v>28953</v>
      </c>
      <c r="ALW2174" s="12"/>
      <c r="ALX2174" s="12"/>
      <c r="ALY2174" s="12"/>
    </row>
    <row r="2175" spans="1:1013" ht="13.5">
      <c r="A2175" s="180">
        <v>95869</v>
      </c>
      <c r="B2175" s="180" t="s">
        <v>1465</v>
      </c>
      <c r="C2175" s="180" t="s">
        <v>5</v>
      </c>
      <c r="D2175" s="254">
        <v>3.84</v>
      </c>
      <c r="E2175" s="254" t="s">
        <v>25173</v>
      </c>
      <c r="ALW2175" s="12"/>
      <c r="ALX2175" s="12"/>
      <c r="ALY2175" s="12"/>
    </row>
    <row r="2176" spans="1:1013" ht="13.5">
      <c r="A2176" s="180">
        <v>95870</v>
      </c>
      <c r="B2176" s="180" t="s">
        <v>1466</v>
      </c>
      <c r="C2176" s="180" t="s">
        <v>5</v>
      </c>
      <c r="D2176" s="254">
        <v>9.73</v>
      </c>
      <c r="E2176" s="254" t="s">
        <v>24993</v>
      </c>
      <c r="ALW2176" s="12"/>
      <c r="ALX2176" s="12"/>
      <c r="ALY2176" s="12"/>
    </row>
    <row r="2177" spans="1:1013" ht="13.5">
      <c r="A2177" s="180">
        <v>95871</v>
      </c>
      <c r="B2177" s="180" t="s">
        <v>1467</v>
      </c>
      <c r="C2177" s="180" t="s">
        <v>5</v>
      </c>
      <c r="D2177" s="254">
        <v>282.51</v>
      </c>
      <c r="E2177" s="254" t="s">
        <v>28954</v>
      </c>
      <c r="ALW2177" s="12"/>
      <c r="ALX2177" s="12"/>
      <c r="ALY2177" s="12"/>
    </row>
    <row r="2178" spans="1:1013" ht="13.5">
      <c r="A2178" s="180">
        <v>104684</v>
      </c>
      <c r="B2178" s="180" t="s">
        <v>34635</v>
      </c>
      <c r="C2178" s="180" t="s">
        <v>5</v>
      </c>
      <c r="D2178" s="254">
        <v>0</v>
      </c>
      <c r="E2178" s="254" t="s">
        <v>28955</v>
      </c>
      <c r="ALW2178" s="12"/>
      <c r="ALX2178" s="12"/>
      <c r="ALY2178" s="12"/>
    </row>
    <row r="2179" spans="1:1013" ht="13.5">
      <c r="A2179" s="180">
        <v>104685</v>
      </c>
      <c r="B2179" s="180" t="s">
        <v>34636</v>
      </c>
      <c r="C2179" s="180" t="s">
        <v>5</v>
      </c>
      <c r="D2179" s="254">
        <v>0</v>
      </c>
      <c r="E2179" s="254" t="s">
        <v>28956</v>
      </c>
      <c r="ALW2179" s="12"/>
      <c r="ALX2179" s="12"/>
      <c r="ALY2179" s="12"/>
    </row>
    <row r="2180" spans="1:1013" ht="13.5">
      <c r="A2180" s="180">
        <v>104686</v>
      </c>
      <c r="B2180" s="180" t="s">
        <v>34637</v>
      </c>
      <c r="C2180" s="180" t="s">
        <v>5</v>
      </c>
      <c r="D2180" s="254">
        <v>0</v>
      </c>
      <c r="E2180" s="254" t="s">
        <v>28957</v>
      </c>
      <c r="ALW2180" s="12"/>
      <c r="ALX2180" s="12"/>
      <c r="ALY2180" s="12"/>
    </row>
    <row r="2181" spans="1:1013" ht="13.5">
      <c r="A2181" s="180">
        <v>104687</v>
      </c>
      <c r="B2181" s="180" t="s">
        <v>24791</v>
      </c>
      <c r="C2181" s="180" t="s">
        <v>5</v>
      </c>
      <c r="D2181" s="254">
        <v>464.99</v>
      </c>
      <c r="E2181" s="254" t="s">
        <v>28958</v>
      </c>
      <c r="ALW2181" s="12"/>
      <c r="ALX2181" s="12"/>
      <c r="ALY2181" s="12"/>
    </row>
    <row r="2182" spans="1:1013" ht="13.5">
      <c r="A2182" s="180">
        <v>73303</v>
      </c>
      <c r="B2182" s="180" t="s">
        <v>1140</v>
      </c>
      <c r="C2182" s="180" t="s">
        <v>5</v>
      </c>
      <c r="D2182" s="254">
        <v>7.66</v>
      </c>
      <c r="E2182" s="254" t="s">
        <v>28959</v>
      </c>
      <c r="ALW2182" s="12"/>
      <c r="ALX2182" s="12"/>
      <c r="ALY2182" s="12"/>
    </row>
    <row r="2183" spans="1:1013" ht="13.5">
      <c r="A2183" s="180">
        <v>93235</v>
      </c>
      <c r="B2183" s="180" t="s">
        <v>1394</v>
      </c>
      <c r="C2183" s="180" t="s">
        <v>5</v>
      </c>
      <c r="D2183" s="254">
        <v>2.7</v>
      </c>
      <c r="E2183" s="254" t="s">
        <v>28960</v>
      </c>
      <c r="ALW2183" s="12"/>
      <c r="ALX2183" s="12"/>
      <c r="ALY2183" s="12"/>
    </row>
    <row r="2184" spans="1:1013" ht="13.5">
      <c r="A2184" s="180">
        <v>73307</v>
      </c>
      <c r="B2184" s="180" t="s">
        <v>1141</v>
      </c>
      <c r="C2184" s="180" t="s">
        <v>5</v>
      </c>
      <c r="D2184" s="254">
        <v>6.84</v>
      </c>
      <c r="E2184" s="254" t="s">
        <v>28961</v>
      </c>
      <c r="ALW2184" s="12"/>
      <c r="ALX2184" s="12"/>
      <c r="ALY2184" s="12"/>
    </row>
    <row r="2185" spans="1:1013" ht="13.5">
      <c r="A2185" s="180">
        <v>73311</v>
      </c>
      <c r="B2185" s="180" t="s">
        <v>1143</v>
      </c>
      <c r="C2185" s="180" t="s">
        <v>5</v>
      </c>
      <c r="D2185" s="254">
        <v>184.27</v>
      </c>
      <c r="E2185" s="254" t="s">
        <v>28962</v>
      </c>
      <c r="ALW2185" s="12"/>
      <c r="ALX2185" s="12"/>
      <c r="ALY2185" s="12"/>
    </row>
    <row r="2186" spans="1:1013" ht="13.5">
      <c r="A2186" s="180">
        <v>93423</v>
      </c>
      <c r="B2186" s="180" t="s">
        <v>1419</v>
      </c>
      <c r="C2186" s="180" t="s">
        <v>5</v>
      </c>
      <c r="D2186" s="254">
        <v>6.82</v>
      </c>
      <c r="E2186" s="254" t="s">
        <v>25221</v>
      </c>
      <c r="ALW2186" s="12"/>
      <c r="ALX2186" s="12"/>
      <c r="ALY2186" s="12"/>
    </row>
    <row r="2187" spans="1:1013" ht="13.5">
      <c r="A2187" s="180">
        <v>93424</v>
      </c>
      <c r="B2187" s="180" t="s">
        <v>1420</v>
      </c>
      <c r="C2187" s="180" t="s">
        <v>5</v>
      </c>
      <c r="D2187" s="254">
        <v>2.4</v>
      </c>
      <c r="E2187" s="254" t="s">
        <v>28963</v>
      </c>
      <c r="ALW2187" s="12"/>
      <c r="ALX2187" s="12"/>
      <c r="ALY2187" s="12"/>
    </row>
    <row r="2188" spans="1:1013" ht="13.5">
      <c r="A2188" s="180">
        <v>93425</v>
      </c>
      <c r="B2188" s="180" t="s">
        <v>1421</v>
      </c>
      <c r="C2188" s="180" t="s">
        <v>5</v>
      </c>
      <c r="D2188" s="254">
        <v>6.09</v>
      </c>
      <c r="E2188" s="254" t="s">
        <v>28964</v>
      </c>
      <c r="ALW2188" s="12"/>
      <c r="ALX2188" s="12"/>
      <c r="ALY2188" s="12"/>
    </row>
    <row r="2189" spans="1:1013" ht="13.5">
      <c r="A2189" s="180">
        <v>93426</v>
      </c>
      <c r="B2189" s="180" t="s">
        <v>1422</v>
      </c>
      <c r="C2189" s="180" t="s">
        <v>5</v>
      </c>
      <c r="D2189" s="254">
        <v>165.83</v>
      </c>
      <c r="E2189" s="254" t="s">
        <v>27664</v>
      </c>
      <c r="ALW2189" s="12"/>
      <c r="ALX2189" s="12"/>
      <c r="ALY2189" s="12"/>
    </row>
    <row r="2190" spans="1:1013" ht="13.5">
      <c r="A2190" s="180">
        <v>93417</v>
      </c>
      <c r="B2190" s="180" t="s">
        <v>1415</v>
      </c>
      <c r="C2190" s="180" t="s">
        <v>5</v>
      </c>
      <c r="D2190" s="254">
        <v>4.82</v>
      </c>
      <c r="E2190" s="254" t="s">
        <v>28965</v>
      </c>
      <c r="ALW2190" s="12"/>
      <c r="ALX2190" s="12"/>
      <c r="ALY2190" s="12"/>
    </row>
    <row r="2191" spans="1:1013" ht="13.5">
      <c r="A2191" s="180">
        <v>93418</v>
      </c>
      <c r="B2191" s="180" t="s">
        <v>1416</v>
      </c>
      <c r="C2191" s="180" t="s">
        <v>5</v>
      </c>
      <c r="D2191" s="254">
        <v>1.7</v>
      </c>
      <c r="E2191" s="254" t="s">
        <v>28966</v>
      </c>
      <c r="ALW2191" s="12"/>
      <c r="ALX2191" s="12"/>
      <c r="ALY2191" s="12"/>
    </row>
    <row r="2192" spans="1:1013" ht="13.5">
      <c r="A2192" s="180">
        <v>93419</v>
      </c>
      <c r="B2192" s="180" t="s">
        <v>1417</v>
      </c>
      <c r="C2192" s="180" t="s">
        <v>5</v>
      </c>
      <c r="D2192" s="254">
        <v>4.3</v>
      </c>
      <c r="E2192" s="254" t="s">
        <v>27402</v>
      </c>
      <c r="ALW2192" s="12"/>
      <c r="ALX2192" s="12"/>
      <c r="ALY2192" s="12"/>
    </row>
    <row r="2193" spans="1:1013" ht="13.5">
      <c r="A2193" s="180">
        <v>93420</v>
      </c>
      <c r="B2193" s="180" t="s">
        <v>1418</v>
      </c>
      <c r="C2193" s="180" t="s">
        <v>5</v>
      </c>
      <c r="D2193" s="254">
        <v>69.38</v>
      </c>
      <c r="E2193" s="254" t="s">
        <v>28967</v>
      </c>
      <c r="ALW2193" s="12"/>
      <c r="ALX2193" s="12"/>
      <c r="ALY2193" s="12"/>
    </row>
    <row r="2194" spans="1:1013" ht="13.5">
      <c r="A2194" s="180">
        <v>93277</v>
      </c>
      <c r="B2194" s="180" t="s">
        <v>1398</v>
      </c>
      <c r="C2194" s="180" t="s">
        <v>5</v>
      </c>
      <c r="D2194" s="254">
        <v>0.25</v>
      </c>
      <c r="E2194" s="254" t="s">
        <v>28968</v>
      </c>
      <c r="ALW2194" s="12"/>
      <c r="ALX2194" s="12"/>
      <c r="ALY2194" s="12"/>
    </row>
    <row r="2195" spans="1:1013" ht="13.5">
      <c r="A2195" s="180">
        <v>93278</v>
      </c>
      <c r="B2195" s="180" t="s">
        <v>1399</v>
      </c>
      <c r="C2195" s="180" t="s">
        <v>5</v>
      </c>
      <c r="D2195" s="254">
        <v>0.05</v>
      </c>
      <c r="E2195" s="254" t="s">
        <v>28969</v>
      </c>
      <c r="ALW2195" s="12"/>
      <c r="ALX2195" s="12"/>
      <c r="ALY2195" s="12"/>
    </row>
    <row r="2196" spans="1:1013" ht="13.5">
      <c r="A2196" s="180">
        <v>93279</v>
      </c>
      <c r="B2196" s="180" t="s">
        <v>1400</v>
      </c>
      <c r="C2196" s="180" t="s">
        <v>5</v>
      </c>
      <c r="D2196" s="254">
        <v>0.23</v>
      </c>
      <c r="E2196" s="254" t="s">
        <v>25397</v>
      </c>
      <c r="ALW2196" s="12"/>
      <c r="ALX2196" s="12"/>
      <c r="ALY2196" s="12"/>
    </row>
    <row r="2197" spans="1:1013" ht="13.5">
      <c r="A2197" s="180">
        <v>93280</v>
      </c>
      <c r="B2197" s="180" t="s">
        <v>1401</v>
      </c>
      <c r="C2197" s="180" t="s">
        <v>5</v>
      </c>
      <c r="D2197" s="254">
        <v>0.67</v>
      </c>
      <c r="E2197" s="254" t="s">
        <v>28970</v>
      </c>
      <c r="ALW2197" s="12"/>
      <c r="ALX2197" s="12"/>
      <c r="ALY2197" s="12"/>
    </row>
    <row r="2198" spans="1:1013" ht="13.5">
      <c r="A2198" s="180">
        <v>104909</v>
      </c>
      <c r="B2198" s="180" t="s">
        <v>34638</v>
      </c>
      <c r="C2198" s="180" t="s">
        <v>5</v>
      </c>
      <c r="D2198" s="254">
        <v>0</v>
      </c>
      <c r="E2198" s="254" t="s">
        <v>28971</v>
      </c>
      <c r="ALW2198" s="12"/>
      <c r="ALX2198" s="12"/>
      <c r="ALY2198" s="12"/>
    </row>
    <row r="2199" spans="1:1013" ht="13.5">
      <c r="A2199" s="180">
        <v>104910</v>
      </c>
      <c r="B2199" s="180" t="s">
        <v>34639</v>
      </c>
      <c r="C2199" s="180" t="s">
        <v>5</v>
      </c>
      <c r="D2199" s="254">
        <v>0</v>
      </c>
      <c r="E2199" s="254" t="s">
        <v>28972</v>
      </c>
      <c r="ALW2199" s="12"/>
      <c r="ALX2199" s="12"/>
      <c r="ALY2199" s="12"/>
    </row>
    <row r="2200" spans="1:1013" ht="13.5">
      <c r="A2200" s="180">
        <v>104911</v>
      </c>
      <c r="B2200" s="180" t="s">
        <v>34640</v>
      </c>
      <c r="C2200" s="180" t="s">
        <v>5</v>
      </c>
      <c r="D2200" s="254">
        <v>0</v>
      </c>
      <c r="E2200" s="254" t="s">
        <v>28973</v>
      </c>
      <c r="ALW2200" s="12"/>
      <c r="ALX2200" s="12"/>
      <c r="ALY2200" s="12"/>
    </row>
    <row r="2201" spans="1:1013" ht="13.5">
      <c r="A2201" s="180">
        <v>104912</v>
      </c>
      <c r="B2201" s="180" t="s">
        <v>32856</v>
      </c>
      <c r="C2201" s="180" t="s">
        <v>5</v>
      </c>
      <c r="D2201" s="254">
        <v>32.89</v>
      </c>
      <c r="E2201" s="254" t="s">
        <v>28974</v>
      </c>
      <c r="ALW2201" s="12"/>
      <c r="ALX2201" s="12"/>
      <c r="ALY2201" s="12"/>
    </row>
    <row r="2202" spans="1:1013" ht="13.5">
      <c r="A2202" s="180">
        <v>102840</v>
      </c>
      <c r="B2202" s="180" t="s">
        <v>34641</v>
      </c>
      <c r="C2202" s="180" t="s">
        <v>5</v>
      </c>
      <c r="D2202" s="254">
        <v>0</v>
      </c>
      <c r="E2202" s="254" t="s">
        <v>28975</v>
      </c>
      <c r="ALW2202" s="12"/>
      <c r="ALX2202" s="12"/>
      <c r="ALY2202" s="12"/>
    </row>
    <row r="2203" spans="1:1013" ht="13.5">
      <c r="A2203" s="180">
        <v>102841</v>
      </c>
      <c r="B2203" s="180" t="s">
        <v>34642</v>
      </c>
      <c r="C2203" s="180" t="s">
        <v>5</v>
      </c>
      <c r="D2203" s="254">
        <v>0</v>
      </c>
      <c r="E2203" s="254" t="s">
        <v>28976</v>
      </c>
      <c r="ALW2203" s="12"/>
      <c r="ALX2203" s="12"/>
      <c r="ALY2203" s="12"/>
    </row>
    <row r="2204" spans="1:1013" ht="13.5">
      <c r="A2204" s="180">
        <v>102842</v>
      </c>
      <c r="B2204" s="180" t="s">
        <v>34643</v>
      </c>
      <c r="C2204" s="180" t="s">
        <v>5</v>
      </c>
      <c r="D2204" s="254">
        <v>0</v>
      </c>
      <c r="E2204" s="254" t="s">
        <v>25733</v>
      </c>
      <c r="ALW2204" s="12"/>
      <c r="ALX2204" s="12"/>
      <c r="ALY2204" s="12"/>
    </row>
    <row r="2205" spans="1:1013" ht="13.5">
      <c r="A2205" s="180">
        <v>102843</v>
      </c>
      <c r="B2205" s="180" t="s">
        <v>4404</v>
      </c>
      <c r="C2205" s="180" t="s">
        <v>5</v>
      </c>
      <c r="D2205" s="254">
        <v>139.27000000000001</v>
      </c>
      <c r="E2205" s="254" t="s">
        <v>28977</v>
      </c>
      <c r="ALW2205" s="12"/>
      <c r="ALX2205" s="12"/>
      <c r="ALY2205" s="12"/>
    </row>
    <row r="2206" spans="1:1013" ht="13.5">
      <c r="A2206" s="180">
        <v>89267</v>
      </c>
      <c r="B2206" s="180" t="s">
        <v>1229</v>
      </c>
      <c r="C2206" s="180" t="s">
        <v>5</v>
      </c>
      <c r="D2206" s="254">
        <v>51.81</v>
      </c>
      <c r="E2206" s="254" t="s">
        <v>28978</v>
      </c>
      <c r="ALW2206" s="12"/>
      <c r="ALX2206" s="12"/>
      <c r="ALY2206" s="12"/>
    </row>
    <row r="2207" spans="1:1013" ht="13.5">
      <c r="A2207" s="180">
        <v>89269</v>
      </c>
      <c r="B2207" s="180" t="s">
        <v>1231</v>
      </c>
      <c r="C2207" s="180" t="s">
        <v>5</v>
      </c>
      <c r="D2207" s="254">
        <v>7.38</v>
      </c>
      <c r="E2207" s="254" t="s">
        <v>28979</v>
      </c>
      <c r="ALW2207" s="12"/>
      <c r="ALX2207" s="12"/>
      <c r="ALY2207" s="12"/>
    </row>
    <row r="2208" spans="1:1013" ht="13.5">
      <c r="A2208" s="180">
        <v>89268</v>
      </c>
      <c r="B2208" s="180" t="s">
        <v>1230</v>
      </c>
      <c r="C2208" s="180" t="s">
        <v>5</v>
      </c>
      <c r="D2208" s="254">
        <v>18.260000000000002</v>
      </c>
      <c r="E2208" s="254" t="s">
        <v>28980</v>
      </c>
      <c r="ALW2208" s="12"/>
      <c r="ALX2208" s="12"/>
      <c r="ALY2208" s="12"/>
    </row>
    <row r="2209" spans="1:1013" ht="13.5">
      <c r="A2209" s="180">
        <v>89270</v>
      </c>
      <c r="B2209" s="180" t="s">
        <v>1232</v>
      </c>
      <c r="C2209" s="180" t="s">
        <v>5</v>
      </c>
      <c r="D2209" s="254">
        <v>83.29</v>
      </c>
      <c r="E2209" s="254" t="s">
        <v>25705</v>
      </c>
      <c r="ALW2209" s="12"/>
      <c r="ALX2209" s="12"/>
      <c r="ALY2209" s="12"/>
    </row>
    <row r="2210" spans="1:1013" ht="13.5">
      <c r="A2210" s="180">
        <v>89271</v>
      </c>
      <c r="B2210" s="180" t="s">
        <v>1233</v>
      </c>
      <c r="C2210" s="180" t="s">
        <v>5</v>
      </c>
      <c r="D2210" s="254">
        <v>30.02</v>
      </c>
      <c r="E2210" s="254" t="s">
        <v>28981</v>
      </c>
      <c r="ALW2210" s="12"/>
      <c r="ALX2210" s="12"/>
      <c r="ALY2210" s="12"/>
    </row>
    <row r="2211" spans="1:1013" ht="13.5">
      <c r="A2211" s="180">
        <v>93283</v>
      </c>
      <c r="B2211" s="180" t="s">
        <v>1402</v>
      </c>
      <c r="C2211" s="180" t="s">
        <v>5</v>
      </c>
      <c r="D2211" s="254">
        <v>99.64</v>
      </c>
      <c r="E2211" s="254" t="s">
        <v>28982</v>
      </c>
      <c r="ALW2211" s="12"/>
      <c r="ALX2211" s="12"/>
      <c r="ALY2211" s="12"/>
    </row>
    <row r="2212" spans="1:1013" ht="13.5">
      <c r="A2212" s="180">
        <v>93296</v>
      </c>
      <c r="B2212" s="180" t="s">
        <v>1406</v>
      </c>
      <c r="C2212" s="180" t="s">
        <v>5</v>
      </c>
      <c r="D2212" s="254">
        <v>14.19</v>
      </c>
      <c r="E2212" s="254" t="s">
        <v>28983</v>
      </c>
      <c r="ALW2212" s="12"/>
      <c r="ALX2212" s="12"/>
      <c r="ALY2212" s="12"/>
    </row>
    <row r="2213" spans="1:1013" ht="13.5">
      <c r="A2213" s="180">
        <v>93284</v>
      </c>
      <c r="B2213" s="180" t="s">
        <v>1403</v>
      </c>
      <c r="C2213" s="180" t="s">
        <v>5</v>
      </c>
      <c r="D2213" s="254">
        <v>35.119999999999997</v>
      </c>
      <c r="E2213" s="254" t="s">
        <v>28984</v>
      </c>
      <c r="ALW2213" s="12"/>
      <c r="ALX2213" s="12"/>
      <c r="ALY2213" s="12"/>
    </row>
    <row r="2214" spans="1:1013" ht="13.5">
      <c r="A2214" s="180">
        <v>93285</v>
      </c>
      <c r="B2214" s="180" t="s">
        <v>1404</v>
      </c>
      <c r="C2214" s="180" t="s">
        <v>5</v>
      </c>
      <c r="D2214" s="254">
        <v>160.16999999999999</v>
      </c>
      <c r="E2214" s="254" t="s">
        <v>24714</v>
      </c>
      <c r="ALW2214" s="12"/>
      <c r="ALX2214" s="12"/>
      <c r="ALY2214" s="12"/>
    </row>
    <row r="2215" spans="1:1013" ht="13.5">
      <c r="A2215" s="180">
        <v>93286</v>
      </c>
      <c r="B2215" s="180" t="s">
        <v>1405</v>
      </c>
      <c r="C2215" s="180" t="s">
        <v>5</v>
      </c>
      <c r="D2215" s="254">
        <v>11.18</v>
      </c>
      <c r="E2215" s="254" t="s">
        <v>28985</v>
      </c>
      <c r="ALW2215" s="12"/>
      <c r="ALX2215" s="12"/>
      <c r="ALY2215" s="12"/>
    </row>
    <row r="2216" spans="1:1013" ht="13.5">
      <c r="A2216" s="180">
        <v>104706</v>
      </c>
      <c r="B2216" s="180" t="s">
        <v>34644</v>
      </c>
      <c r="C2216" s="180" t="s">
        <v>5</v>
      </c>
      <c r="D2216" s="254">
        <v>0</v>
      </c>
      <c r="E2216" s="254" t="s">
        <v>28986</v>
      </c>
      <c r="ALW2216" s="12"/>
      <c r="ALX2216" s="12"/>
      <c r="ALY2216" s="12"/>
    </row>
    <row r="2217" spans="1:1013" ht="13.5">
      <c r="A2217" s="180">
        <v>104707</v>
      </c>
      <c r="B2217" s="180" t="s">
        <v>34645</v>
      </c>
      <c r="C2217" s="180" t="s">
        <v>5</v>
      </c>
      <c r="D2217" s="254">
        <v>0</v>
      </c>
      <c r="E2217" s="254" t="s">
        <v>25366</v>
      </c>
      <c r="ALW2217" s="12"/>
      <c r="ALX2217" s="12"/>
      <c r="ALY2217" s="12"/>
    </row>
    <row r="2218" spans="1:1013" ht="13.5">
      <c r="A2218" s="180">
        <v>104708</v>
      </c>
      <c r="B2218" s="180" t="s">
        <v>34646</v>
      </c>
      <c r="C2218" s="180" t="s">
        <v>5</v>
      </c>
      <c r="D2218" s="254">
        <v>0</v>
      </c>
      <c r="E2218" s="254" t="s">
        <v>28987</v>
      </c>
      <c r="ALW2218" s="12"/>
      <c r="ALX2218" s="12"/>
      <c r="ALY2218" s="12"/>
    </row>
    <row r="2219" spans="1:1013" ht="13.5">
      <c r="A2219" s="180">
        <v>104709</v>
      </c>
      <c r="B2219" s="180" t="s">
        <v>24794</v>
      </c>
      <c r="C2219" s="180" t="s">
        <v>5</v>
      </c>
      <c r="D2219" s="254">
        <v>1210.1400000000001</v>
      </c>
      <c r="E2219" s="254" t="s">
        <v>28988</v>
      </c>
      <c r="ALW2219" s="12"/>
      <c r="ALX2219" s="12"/>
      <c r="ALY2219" s="12"/>
    </row>
    <row r="2220" spans="1:1013" ht="13.5">
      <c r="A2220" s="180">
        <v>104903</v>
      </c>
      <c r="B2220" s="180" t="s">
        <v>34647</v>
      </c>
      <c r="C2220" s="180" t="s">
        <v>5</v>
      </c>
      <c r="D2220" s="254">
        <v>0</v>
      </c>
      <c r="E2220" s="254" t="s">
        <v>28989</v>
      </c>
      <c r="ALW2220" s="12"/>
      <c r="ALX2220" s="12"/>
      <c r="ALY2220" s="12"/>
    </row>
    <row r="2221" spans="1:1013" ht="13.5">
      <c r="A2221" s="180">
        <v>104904</v>
      </c>
      <c r="B2221" s="180" t="s">
        <v>34648</v>
      </c>
      <c r="C2221" s="180" t="s">
        <v>5</v>
      </c>
      <c r="D2221" s="254">
        <v>0</v>
      </c>
      <c r="E2221" s="254" t="s">
        <v>24882</v>
      </c>
      <c r="ALW2221" s="12"/>
      <c r="ALX2221" s="12"/>
      <c r="ALY2221" s="12"/>
    </row>
    <row r="2222" spans="1:1013" ht="13.5">
      <c r="A2222" s="180">
        <v>104905</v>
      </c>
      <c r="B2222" s="180" t="s">
        <v>34649</v>
      </c>
      <c r="C2222" s="180" t="s">
        <v>5</v>
      </c>
      <c r="D2222" s="254">
        <v>0</v>
      </c>
      <c r="E2222" s="254" t="s">
        <v>25014</v>
      </c>
      <c r="ALW2222" s="12"/>
      <c r="ALX2222" s="12"/>
      <c r="ALY2222" s="12"/>
    </row>
    <row r="2223" spans="1:1013" ht="13.5">
      <c r="A2223" s="180">
        <v>104906</v>
      </c>
      <c r="B2223" s="180" t="s">
        <v>32855</v>
      </c>
      <c r="C2223" s="180" t="s">
        <v>5</v>
      </c>
      <c r="D2223" s="254">
        <v>102.13</v>
      </c>
      <c r="E2223" s="254" t="s">
        <v>24992</v>
      </c>
      <c r="ALW2223" s="12"/>
      <c r="ALX2223" s="12"/>
      <c r="ALY2223" s="12"/>
    </row>
    <row r="2224" spans="1:1013" ht="13.5">
      <c r="A2224" s="180">
        <v>102846</v>
      </c>
      <c r="B2224" s="180" t="s">
        <v>34650</v>
      </c>
      <c r="C2224" s="180" t="s">
        <v>5</v>
      </c>
      <c r="D2224" s="254">
        <v>0</v>
      </c>
      <c r="E2224" s="254" t="s">
        <v>28990</v>
      </c>
      <c r="ALW2224" s="12"/>
      <c r="ALX2224" s="12"/>
      <c r="ALY2224" s="12"/>
    </row>
    <row r="2225" spans="1:1013" ht="13.5">
      <c r="A2225" s="180">
        <v>102847</v>
      </c>
      <c r="B2225" s="180" t="s">
        <v>34651</v>
      </c>
      <c r="C2225" s="180" t="s">
        <v>5</v>
      </c>
      <c r="D2225" s="254">
        <v>0</v>
      </c>
      <c r="E2225" s="254" t="s">
        <v>28991</v>
      </c>
      <c r="ALW2225" s="12"/>
      <c r="ALX2225" s="12"/>
      <c r="ALY2225" s="12"/>
    </row>
    <row r="2226" spans="1:1013" ht="13.5">
      <c r="A2226" s="180">
        <v>102848</v>
      </c>
      <c r="B2226" s="180" t="s">
        <v>34652</v>
      </c>
      <c r="C2226" s="180" t="s">
        <v>5</v>
      </c>
      <c r="D2226" s="254">
        <v>0</v>
      </c>
      <c r="E2226" s="254" t="s">
        <v>28992</v>
      </c>
      <c r="ALW2226" s="12"/>
      <c r="ALX2226" s="12"/>
      <c r="ALY2226" s="12"/>
    </row>
    <row r="2227" spans="1:1013" ht="13.5">
      <c r="A2227" s="180">
        <v>102849</v>
      </c>
      <c r="B2227" s="180" t="s">
        <v>4405</v>
      </c>
      <c r="C2227" s="180" t="s">
        <v>5</v>
      </c>
      <c r="D2227" s="254">
        <v>68.09</v>
      </c>
      <c r="E2227" s="254" t="s">
        <v>28993</v>
      </c>
      <c r="ALW2227" s="12"/>
      <c r="ALX2227" s="12"/>
      <c r="ALY2227" s="12"/>
    </row>
    <row r="2228" spans="1:1013" ht="13.5">
      <c r="A2228" s="180">
        <v>102852</v>
      </c>
      <c r="B2228" s="180" t="s">
        <v>34653</v>
      </c>
      <c r="C2228" s="180" t="s">
        <v>5</v>
      </c>
      <c r="D2228" s="254">
        <v>0</v>
      </c>
      <c r="E2228" s="254" t="s">
        <v>28994</v>
      </c>
      <c r="ALW2228" s="12"/>
      <c r="ALX2228" s="12"/>
      <c r="ALY2228" s="12"/>
    </row>
    <row r="2229" spans="1:1013" ht="13.5">
      <c r="A2229" s="180">
        <v>102853</v>
      </c>
      <c r="B2229" s="180" t="s">
        <v>34654</v>
      </c>
      <c r="C2229" s="180" t="s">
        <v>5</v>
      </c>
      <c r="D2229" s="254">
        <v>0</v>
      </c>
      <c r="E2229" s="254" t="s">
        <v>28995</v>
      </c>
      <c r="ALW2229" s="12"/>
      <c r="ALX2229" s="12"/>
      <c r="ALY2229" s="12"/>
    </row>
    <row r="2230" spans="1:1013" ht="13.5">
      <c r="A2230" s="180">
        <v>102854</v>
      </c>
      <c r="B2230" s="180" t="s">
        <v>34655</v>
      </c>
      <c r="C2230" s="180" t="s">
        <v>5</v>
      </c>
      <c r="D2230" s="254">
        <v>0</v>
      </c>
      <c r="E2230" s="254" t="s">
        <v>28996</v>
      </c>
      <c r="ALW2230" s="12"/>
      <c r="ALX2230" s="12"/>
      <c r="ALY2230" s="12"/>
    </row>
    <row r="2231" spans="1:1013" ht="13.5">
      <c r="A2231" s="180">
        <v>102855</v>
      </c>
      <c r="B2231" s="180" t="s">
        <v>4406</v>
      </c>
      <c r="C2231" s="180" t="s">
        <v>5</v>
      </c>
      <c r="D2231" s="254">
        <v>68.09</v>
      </c>
      <c r="E2231" s="254" t="s">
        <v>28997</v>
      </c>
      <c r="ALW2231" s="12"/>
      <c r="ALX2231" s="12"/>
      <c r="ALY2231" s="12"/>
    </row>
    <row r="2232" spans="1:1013" ht="13.5">
      <c r="A2232" s="180">
        <v>93397</v>
      </c>
      <c r="B2232" s="180" t="s">
        <v>1407</v>
      </c>
      <c r="C2232" s="180" t="s">
        <v>5</v>
      </c>
      <c r="D2232" s="254">
        <v>25.45</v>
      </c>
      <c r="E2232" s="254" t="s">
        <v>28998</v>
      </c>
      <c r="ALW2232" s="12"/>
      <c r="ALX2232" s="12"/>
      <c r="ALY2232" s="12"/>
    </row>
    <row r="2233" spans="1:1013" ht="13.5">
      <c r="A2233" s="180">
        <v>93399</v>
      </c>
      <c r="B2233" s="180" t="s">
        <v>32847</v>
      </c>
      <c r="C2233" s="180" t="s">
        <v>5</v>
      </c>
      <c r="D2233" s="254">
        <v>3.88</v>
      </c>
      <c r="E2233" s="254" t="s">
        <v>28999</v>
      </c>
      <c r="ALW2233" s="12"/>
      <c r="ALX2233" s="12"/>
      <c r="ALY2233" s="12"/>
    </row>
    <row r="2234" spans="1:1013" ht="13.5">
      <c r="A2234" s="180">
        <v>93398</v>
      </c>
      <c r="B2234" s="180" t="s">
        <v>1408</v>
      </c>
      <c r="C2234" s="180" t="s">
        <v>5</v>
      </c>
      <c r="D2234" s="254">
        <v>9.61</v>
      </c>
      <c r="E2234" s="254" t="s">
        <v>29000</v>
      </c>
      <c r="ALW2234" s="12"/>
      <c r="ALX2234" s="12"/>
      <c r="ALY2234" s="12"/>
    </row>
    <row r="2235" spans="1:1013" ht="13.5">
      <c r="A2235" s="180">
        <v>93400</v>
      </c>
      <c r="B2235" s="180" t="s">
        <v>1409</v>
      </c>
      <c r="C2235" s="180" t="s">
        <v>5</v>
      </c>
      <c r="D2235" s="254">
        <v>44.2</v>
      </c>
      <c r="E2235" s="254" t="s">
        <v>29001</v>
      </c>
      <c r="ALW2235" s="12"/>
      <c r="ALX2235" s="12"/>
      <c r="ALY2235" s="12"/>
    </row>
    <row r="2236" spans="1:1013" ht="13.5">
      <c r="A2236" s="180">
        <v>93401</v>
      </c>
      <c r="B2236" s="180" t="s">
        <v>1410</v>
      </c>
      <c r="C2236" s="180" t="s">
        <v>5</v>
      </c>
      <c r="D2236" s="254">
        <v>163.6</v>
      </c>
      <c r="E2236" s="254" t="s">
        <v>29002</v>
      </c>
      <c r="ALW2236" s="12"/>
      <c r="ALX2236" s="12"/>
      <c r="ALY2236" s="12"/>
    </row>
    <row r="2237" spans="1:1013" ht="13.5">
      <c r="A2237" s="180">
        <v>89259</v>
      </c>
      <c r="B2237" s="180" t="s">
        <v>1223</v>
      </c>
      <c r="C2237" s="180" t="s">
        <v>5</v>
      </c>
      <c r="D2237" s="254">
        <v>27.74</v>
      </c>
      <c r="E2237" s="254" t="s">
        <v>29003</v>
      </c>
      <c r="ALW2237" s="12"/>
      <c r="ALX2237" s="12"/>
      <c r="ALY2237" s="12"/>
    </row>
    <row r="2238" spans="1:1013" ht="13.5">
      <c r="A2238" s="180">
        <v>91466</v>
      </c>
      <c r="B2238" s="180" t="s">
        <v>1346</v>
      </c>
      <c r="C2238" s="180" t="s">
        <v>5</v>
      </c>
      <c r="D2238" s="254">
        <v>4.12</v>
      </c>
      <c r="E2238" s="254" t="s">
        <v>29004</v>
      </c>
      <c r="ALW2238" s="12"/>
      <c r="ALX2238" s="12"/>
      <c r="ALY2238" s="12"/>
    </row>
    <row r="2239" spans="1:1013" ht="13.5">
      <c r="A2239" s="180">
        <v>89260</v>
      </c>
      <c r="B2239" s="180" t="s">
        <v>1224</v>
      </c>
      <c r="C2239" s="180" t="s">
        <v>5</v>
      </c>
      <c r="D2239" s="254">
        <v>10.210000000000001</v>
      </c>
      <c r="E2239" s="254" t="s">
        <v>29005</v>
      </c>
      <c r="ALW2239" s="12"/>
      <c r="ALX2239" s="12"/>
      <c r="ALY2239" s="12"/>
    </row>
    <row r="2240" spans="1:1013" ht="13.5">
      <c r="A2240" s="180">
        <v>89262</v>
      </c>
      <c r="B2240" s="180" t="s">
        <v>1225</v>
      </c>
      <c r="C2240" s="180" t="s">
        <v>5</v>
      </c>
      <c r="D2240" s="254">
        <v>47.06</v>
      </c>
      <c r="E2240" s="254" t="s">
        <v>29006</v>
      </c>
      <c r="ALW2240" s="12"/>
      <c r="ALX2240" s="12"/>
      <c r="ALY2240" s="12"/>
    </row>
    <row r="2241" spans="1:1013" ht="13.5">
      <c r="A2241" s="180">
        <v>91467</v>
      </c>
      <c r="B2241" s="180" t="s">
        <v>1347</v>
      </c>
      <c r="C2241" s="180" t="s">
        <v>5</v>
      </c>
      <c r="D2241" s="254">
        <v>163.6</v>
      </c>
      <c r="E2241" s="254" t="s">
        <v>29007</v>
      </c>
      <c r="ALW2241" s="12"/>
      <c r="ALX2241" s="12"/>
      <c r="ALY2241" s="12"/>
    </row>
    <row r="2242" spans="1:1013" ht="13.5">
      <c r="A2242" s="180">
        <v>105839</v>
      </c>
      <c r="B2242" s="180" t="s">
        <v>34656</v>
      </c>
      <c r="C2242" s="180" t="s">
        <v>5</v>
      </c>
      <c r="D2242" s="254">
        <v>0</v>
      </c>
      <c r="E2242" s="254" t="s">
        <v>29008</v>
      </c>
      <c r="ALW2242" s="12"/>
      <c r="ALX2242" s="12"/>
      <c r="ALY2242" s="12"/>
    </row>
    <row r="2243" spans="1:1013" ht="13.5">
      <c r="A2243" s="180">
        <v>105842</v>
      </c>
      <c r="B2243" s="180" t="s">
        <v>34657</v>
      </c>
      <c r="C2243" s="180" t="s">
        <v>5</v>
      </c>
      <c r="D2243" s="254">
        <v>0</v>
      </c>
      <c r="E2243" s="254" t="s">
        <v>29009</v>
      </c>
      <c r="ALW2243" s="12"/>
      <c r="ALX2243" s="12"/>
      <c r="ALY2243" s="12"/>
    </row>
    <row r="2244" spans="1:1013" ht="13.5">
      <c r="A2244" s="180">
        <v>105840</v>
      </c>
      <c r="B2244" s="180" t="s">
        <v>34658</v>
      </c>
      <c r="C2244" s="180" t="s">
        <v>5</v>
      </c>
      <c r="D2244" s="254">
        <v>0</v>
      </c>
      <c r="E2244" s="254" t="s">
        <v>29010</v>
      </c>
      <c r="ALW2244" s="12"/>
      <c r="ALX2244" s="12"/>
      <c r="ALY2244" s="12"/>
    </row>
    <row r="2245" spans="1:1013" ht="13.5">
      <c r="A2245" s="180">
        <v>105841</v>
      </c>
      <c r="B2245" s="180" t="s">
        <v>34659</v>
      </c>
      <c r="C2245" s="180" t="s">
        <v>5</v>
      </c>
      <c r="D2245" s="254">
        <v>0</v>
      </c>
      <c r="E2245" s="254" t="s">
        <v>25682</v>
      </c>
      <c r="ALW2245" s="12"/>
      <c r="ALX2245" s="12"/>
      <c r="ALY2245" s="12"/>
    </row>
    <row r="2246" spans="1:1013" ht="13.5">
      <c r="A2246" s="180">
        <v>105843</v>
      </c>
      <c r="B2246" s="180" t="s">
        <v>34660</v>
      </c>
      <c r="C2246" s="180" t="s">
        <v>5</v>
      </c>
      <c r="D2246" s="254">
        <v>86.1</v>
      </c>
      <c r="E2246" s="254" t="s">
        <v>25681</v>
      </c>
      <c r="ALW2246" s="12"/>
      <c r="ALX2246" s="12"/>
      <c r="ALY2246" s="12"/>
    </row>
    <row r="2247" spans="1:1013" ht="13.5">
      <c r="A2247" s="180">
        <v>91629</v>
      </c>
      <c r="B2247" s="180" t="s">
        <v>1352</v>
      </c>
      <c r="C2247" s="180" t="s">
        <v>5</v>
      </c>
      <c r="D2247" s="254">
        <v>21.99</v>
      </c>
      <c r="E2247" s="254" t="s">
        <v>29011</v>
      </c>
      <c r="ALW2247" s="12"/>
      <c r="ALX2247" s="12"/>
      <c r="ALY2247" s="12"/>
    </row>
    <row r="2248" spans="1:1013" ht="13.5">
      <c r="A2248" s="180">
        <v>91631</v>
      </c>
      <c r="B2248" s="180" t="s">
        <v>1354</v>
      </c>
      <c r="C2248" s="180" t="s">
        <v>5</v>
      </c>
      <c r="D2248" s="254">
        <v>3.3</v>
      </c>
      <c r="E2248" s="254" t="s">
        <v>29012</v>
      </c>
      <c r="ALW2248" s="12"/>
      <c r="ALX2248" s="12"/>
      <c r="ALY2248" s="12"/>
    </row>
    <row r="2249" spans="1:1013" ht="13.5">
      <c r="A2249" s="180">
        <v>91630</v>
      </c>
      <c r="B2249" s="180" t="s">
        <v>1353</v>
      </c>
      <c r="C2249" s="180" t="s">
        <v>5</v>
      </c>
      <c r="D2249" s="254">
        <v>8.19</v>
      </c>
      <c r="E2249" s="254" t="s">
        <v>25741</v>
      </c>
      <c r="ALW2249" s="12"/>
      <c r="ALX2249" s="12"/>
      <c r="ALY2249" s="12"/>
    </row>
    <row r="2250" spans="1:1013" ht="13.5">
      <c r="A2250" s="180">
        <v>91632</v>
      </c>
      <c r="B2250" s="180" t="s">
        <v>1355</v>
      </c>
      <c r="C2250" s="180" t="s">
        <v>5</v>
      </c>
      <c r="D2250" s="254">
        <v>37.71</v>
      </c>
      <c r="E2250" s="254" t="s">
        <v>29013</v>
      </c>
      <c r="ALW2250" s="12"/>
      <c r="ALX2250" s="12"/>
      <c r="ALY2250" s="12"/>
    </row>
    <row r="2251" spans="1:1013" ht="13.5">
      <c r="A2251" s="180">
        <v>91633</v>
      </c>
      <c r="B2251" s="180" t="s">
        <v>1356</v>
      </c>
      <c r="C2251" s="180" t="s">
        <v>5</v>
      </c>
      <c r="D2251" s="254">
        <v>138.47</v>
      </c>
      <c r="E2251" s="254" t="s">
        <v>28665</v>
      </c>
      <c r="ALW2251" s="12"/>
      <c r="ALX2251" s="12"/>
      <c r="ALY2251" s="12"/>
    </row>
    <row r="2252" spans="1:1013" ht="13.5">
      <c r="A2252" s="180">
        <v>98760</v>
      </c>
      <c r="B2252" s="180" t="s">
        <v>1495</v>
      </c>
      <c r="C2252" s="180" t="s">
        <v>5</v>
      </c>
      <c r="D2252" s="254">
        <v>0.06</v>
      </c>
      <c r="E2252" s="254" t="s">
        <v>29014</v>
      </c>
      <c r="ALW2252" s="12"/>
      <c r="ALX2252" s="12"/>
      <c r="ALY2252" s="12"/>
    </row>
    <row r="2253" spans="1:1013" ht="13.5">
      <c r="A2253" s="180">
        <v>98761</v>
      </c>
      <c r="B2253" s="180" t="s">
        <v>1496</v>
      </c>
      <c r="C2253" s="180" t="s">
        <v>5</v>
      </c>
      <c r="D2253" s="254">
        <v>0.01</v>
      </c>
      <c r="E2253" s="254" t="s">
        <v>29015</v>
      </c>
      <c r="ALW2253" s="12"/>
      <c r="ALX2253" s="12"/>
      <c r="ALY2253" s="12"/>
    </row>
    <row r="2254" spans="1:1013" ht="13.5">
      <c r="A2254" s="180">
        <v>98762</v>
      </c>
      <c r="B2254" s="180" t="s">
        <v>1497</v>
      </c>
      <c r="C2254" s="180" t="s">
        <v>5</v>
      </c>
      <c r="D2254" s="254">
        <v>7.0000000000000007E-2</v>
      </c>
      <c r="E2254" s="254" t="s">
        <v>29016</v>
      </c>
      <c r="ALW2254" s="12"/>
      <c r="ALX2254" s="12"/>
      <c r="ALY2254" s="12"/>
    </row>
    <row r="2255" spans="1:1013" ht="13.5">
      <c r="A2255" s="180">
        <v>98763</v>
      </c>
      <c r="B2255" s="180" t="s">
        <v>1498</v>
      </c>
      <c r="C2255" s="180" t="s">
        <v>5</v>
      </c>
      <c r="D2255" s="254">
        <v>3.94</v>
      </c>
      <c r="E2255" s="254" t="s">
        <v>29017</v>
      </c>
      <c r="ALW2255" s="12"/>
      <c r="ALX2255" s="12"/>
      <c r="ALY2255" s="12"/>
    </row>
    <row r="2256" spans="1:1013" ht="13.5">
      <c r="A2256" s="180">
        <v>99829</v>
      </c>
      <c r="B2256" s="180" t="s">
        <v>24757</v>
      </c>
      <c r="C2256" s="180" t="s">
        <v>5</v>
      </c>
      <c r="D2256" s="254">
        <v>0.17</v>
      </c>
      <c r="E2256" s="254" t="s">
        <v>29018</v>
      </c>
      <c r="ALW2256" s="12"/>
      <c r="ALX2256" s="12"/>
      <c r="ALY2256" s="12"/>
    </row>
    <row r="2257" spans="1:1013" ht="13.5">
      <c r="A2257" s="180">
        <v>99830</v>
      </c>
      <c r="B2257" s="180" t="s">
        <v>24758</v>
      </c>
      <c r="C2257" s="180" t="s">
        <v>5</v>
      </c>
      <c r="D2257" s="254">
        <v>0.03</v>
      </c>
      <c r="E2257" s="254" t="s">
        <v>29019</v>
      </c>
      <c r="ALW2257" s="12"/>
      <c r="ALX2257" s="12"/>
      <c r="ALY2257" s="12"/>
    </row>
    <row r="2258" spans="1:1013" ht="13.5">
      <c r="A2258" s="180">
        <v>99831</v>
      </c>
      <c r="B2258" s="180" t="s">
        <v>24759</v>
      </c>
      <c r="C2258" s="180" t="s">
        <v>5</v>
      </c>
      <c r="D2258" s="254">
        <v>0.12</v>
      </c>
      <c r="E2258" s="254" t="s">
        <v>25775</v>
      </c>
      <c r="ALW2258" s="12"/>
      <c r="ALX2258" s="12"/>
      <c r="ALY2258" s="12"/>
    </row>
    <row r="2259" spans="1:1013" ht="13.5">
      <c r="A2259" s="180">
        <v>99832</v>
      </c>
      <c r="B2259" s="180" t="s">
        <v>24760</v>
      </c>
      <c r="C2259" s="180" t="s">
        <v>5</v>
      </c>
      <c r="D2259" s="254">
        <v>3.8</v>
      </c>
      <c r="E2259" s="254" t="s">
        <v>29020</v>
      </c>
      <c r="ALW2259" s="12"/>
      <c r="ALX2259" s="12"/>
      <c r="ALY2259" s="12"/>
    </row>
    <row r="2260" spans="1:1013" ht="13.5">
      <c r="A2260" s="180">
        <v>104516</v>
      </c>
      <c r="B2260" s="180" t="s">
        <v>34661</v>
      </c>
      <c r="C2260" s="180" t="s">
        <v>5</v>
      </c>
      <c r="D2260" s="254">
        <v>0</v>
      </c>
      <c r="E2260" s="254" t="s">
        <v>29021</v>
      </c>
      <c r="ALW2260" s="12"/>
      <c r="ALX2260" s="12"/>
      <c r="ALY2260" s="12"/>
    </row>
    <row r="2261" spans="1:1013" ht="13.5">
      <c r="A2261" s="180">
        <v>104517</v>
      </c>
      <c r="B2261" s="180" t="s">
        <v>34662</v>
      </c>
      <c r="C2261" s="180" t="s">
        <v>5</v>
      </c>
      <c r="D2261" s="254">
        <v>0</v>
      </c>
      <c r="E2261" s="254" t="s">
        <v>29022</v>
      </c>
      <c r="ALW2261" s="12"/>
      <c r="ALX2261" s="12"/>
      <c r="ALY2261" s="12"/>
    </row>
    <row r="2262" spans="1:1013" ht="13.5">
      <c r="A2262" s="180">
        <v>104518</v>
      </c>
      <c r="B2262" s="180" t="s">
        <v>34663</v>
      </c>
      <c r="C2262" s="180" t="s">
        <v>5</v>
      </c>
      <c r="D2262" s="254">
        <v>0</v>
      </c>
      <c r="E2262" s="254" t="s">
        <v>29023</v>
      </c>
      <c r="ALW2262" s="12"/>
      <c r="ALX2262" s="12"/>
      <c r="ALY2262" s="12"/>
    </row>
    <row r="2263" spans="1:1013" ht="13.5">
      <c r="A2263" s="180">
        <v>104519</v>
      </c>
      <c r="B2263" s="180" t="s">
        <v>11948</v>
      </c>
      <c r="C2263" s="180" t="s">
        <v>5</v>
      </c>
      <c r="D2263" s="254">
        <v>0.55000000000000004</v>
      </c>
      <c r="E2263" s="254" t="s">
        <v>29024</v>
      </c>
      <c r="ALW2263" s="12"/>
      <c r="ALX2263" s="12"/>
      <c r="ALY2263" s="12"/>
    </row>
    <row r="2264" spans="1:1013" ht="13.5">
      <c r="A2264" s="180">
        <v>90682</v>
      </c>
      <c r="B2264" s="180" t="s">
        <v>24661</v>
      </c>
      <c r="C2264" s="180" t="s">
        <v>5</v>
      </c>
      <c r="D2264" s="254">
        <v>39.94</v>
      </c>
      <c r="E2264" s="254" t="s">
        <v>29025</v>
      </c>
      <c r="ALW2264" s="12"/>
      <c r="ALX2264" s="12"/>
      <c r="ALY2264" s="12"/>
    </row>
    <row r="2265" spans="1:1013" ht="13.5">
      <c r="A2265" s="180">
        <v>90683</v>
      </c>
      <c r="B2265" s="180" t="s">
        <v>24662</v>
      </c>
      <c r="C2265" s="180" t="s">
        <v>5</v>
      </c>
      <c r="D2265" s="254">
        <v>9.23</v>
      </c>
      <c r="E2265" s="254" t="s">
        <v>25612</v>
      </c>
      <c r="ALW2265" s="12"/>
      <c r="ALX2265" s="12"/>
      <c r="ALY2265" s="12"/>
    </row>
    <row r="2266" spans="1:1013" ht="13.5">
      <c r="A2266" s="180">
        <v>90684</v>
      </c>
      <c r="B2266" s="180" t="s">
        <v>24664</v>
      </c>
      <c r="C2266" s="180" t="s">
        <v>5</v>
      </c>
      <c r="D2266" s="254">
        <v>43.68</v>
      </c>
      <c r="E2266" s="254" t="s">
        <v>29026</v>
      </c>
      <c r="ALW2266" s="12"/>
      <c r="ALX2266" s="12"/>
      <c r="ALY2266" s="12"/>
    </row>
    <row r="2267" spans="1:1013" ht="13.5">
      <c r="A2267" s="180">
        <v>90685</v>
      </c>
      <c r="B2267" s="180" t="s">
        <v>24665</v>
      </c>
      <c r="C2267" s="180" t="s">
        <v>5</v>
      </c>
      <c r="D2267" s="254">
        <v>58.86</v>
      </c>
      <c r="E2267" s="254" t="s">
        <v>29027</v>
      </c>
      <c r="ALW2267" s="12"/>
      <c r="ALX2267" s="12"/>
      <c r="ALY2267" s="12"/>
    </row>
    <row r="2268" spans="1:1013" ht="13.5">
      <c r="A2268" s="180">
        <v>95114</v>
      </c>
      <c r="B2268" s="180" t="s">
        <v>1423</v>
      </c>
      <c r="C2268" s="180" t="s">
        <v>5</v>
      </c>
      <c r="D2268" s="254">
        <v>1.57</v>
      </c>
      <c r="E2268" s="254" t="s">
        <v>29028</v>
      </c>
      <c r="ALW2268" s="12"/>
      <c r="ALX2268" s="12"/>
      <c r="ALY2268" s="12"/>
    </row>
    <row r="2269" spans="1:1013" ht="13.5">
      <c r="A2269" s="180">
        <v>95115</v>
      </c>
      <c r="B2269" s="180" t="s">
        <v>1424</v>
      </c>
      <c r="C2269" s="180" t="s">
        <v>5</v>
      </c>
      <c r="D2269" s="254">
        <v>0.36</v>
      </c>
      <c r="E2269" s="254" t="s">
        <v>25553</v>
      </c>
      <c r="ALW2269" s="12"/>
      <c r="ALX2269" s="12"/>
      <c r="ALY2269" s="12"/>
    </row>
    <row r="2270" spans="1:1013" ht="13.5">
      <c r="A2270" s="180">
        <v>53863</v>
      </c>
      <c r="B2270" s="180" t="s">
        <v>1136</v>
      </c>
      <c r="C2270" s="180" t="s">
        <v>5</v>
      </c>
      <c r="D2270" s="254">
        <v>1.97</v>
      </c>
      <c r="E2270" s="254" t="s">
        <v>29029</v>
      </c>
      <c r="ALW2270" s="12"/>
      <c r="ALX2270" s="12"/>
      <c r="ALY2270" s="12"/>
    </row>
    <row r="2271" spans="1:1013" ht="13.5">
      <c r="A2271" s="180">
        <v>104652</v>
      </c>
      <c r="B2271" s="180" t="s">
        <v>34664</v>
      </c>
      <c r="C2271" s="180" t="s">
        <v>5</v>
      </c>
      <c r="D2271" s="254">
        <v>0</v>
      </c>
      <c r="E2271" s="254" t="s">
        <v>29030</v>
      </c>
      <c r="ALW2271" s="12"/>
      <c r="ALX2271" s="12"/>
      <c r="ALY2271" s="12"/>
    </row>
    <row r="2272" spans="1:1013" ht="13.5">
      <c r="A2272" s="180">
        <v>104653</v>
      </c>
      <c r="B2272" s="180" t="s">
        <v>34665</v>
      </c>
      <c r="C2272" s="180" t="s">
        <v>5</v>
      </c>
      <c r="D2272" s="254">
        <v>0</v>
      </c>
      <c r="E2272" s="254" t="s">
        <v>29031</v>
      </c>
      <c r="ALW2272" s="12"/>
      <c r="ALX2272" s="12"/>
      <c r="ALY2272" s="12"/>
    </row>
    <row r="2273" spans="1:1013" ht="13.5">
      <c r="A2273" s="180">
        <v>104654</v>
      </c>
      <c r="B2273" s="180" t="s">
        <v>34666</v>
      </c>
      <c r="C2273" s="180" t="s">
        <v>5</v>
      </c>
      <c r="D2273" s="254">
        <v>0</v>
      </c>
      <c r="E2273" s="254" t="s">
        <v>29032</v>
      </c>
      <c r="ALW2273" s="12"/>
      <c r="ALX2273" s="12"/>
      <c r="ALY2273" s="12"/>
    </row>
    <row r="2274" spans="1:1013" ht="13.5">
      <c r="A2274" s="180">
        <v>104655</v>
      </c>
      <c r="B2274" s="180" t="s">
        <v>24790</v>
      </c>
      <c r="C2274" s="180" t="s">
        <v>5</v>
      </c>
      <c r="D2274" s="254">
        <v>0.57999999999999996</v>
      </c>
      <c r="E2274" s="254" t="s">
        <v>29033</v>
      </c>
      <c r="ALW2274" s="12"/>
      <c r="ALX2274" s="12"/>
      <c r="ALY2274" s="12"/>
    </row>
    <row r="2275" spans="1:1013" ht="13.5">
      <c r="A2275" s="180">
        <v>102270</v>
      </c>
      <c r="B2275" s="180" t="s">
        <v>3336</v>
      </c>
      <c r="C2275" s="180" t="s">
        <v>5</v>
      </c>
      <c r="D2275" s="254">
        <v>0.69</v>
      </c>
      <c r="E2275" s="254" t="s">
        <v>29034</v>
      </c>
      <c r="ALW2275" s="12"/>
      <c r="ALX2275" s="12"/>
      <c r="ALY2275" s="12"/>
    </row>
    <row r="2276" spans="1:1013" ht="13.5">
      <c r="A2276" s="180">
        <v>102271</v>
      </c>
      <c r="B2276" s="180" t="s">
        <v>3337</v>
      </c>
      <c r="C2276" s="180" t="s">
        <v>5</v>
      </c>
      <c r="D2276" s="254">
        <v>0.15</v>
      </c>
      <c r="E2276" s="254" t="s">
        <v>29035</v>
      </c>
      <c r="ALW2276" s="12"/>
      <c r="ALX2276" s="12"/>
      <c r="ALY2276" s="12"/>
    </row>
    <row r="2277" spans="1:1013" ht="13.5">
      <c r="A2277" s="180">
        <v>102272</v>
      </c>
      <c r="B2277" s="180" t="s">
        <v>3338</v>
      </c>
      <c r="C2277" s="180" t="s">
        <v>5</v>
      </c>
      <c r="D2277" s="254">
        <v>0.86</v>
      </c>
      <c r="E2277" s="254" t="s">
        <v>29036</v>
      </c>
      <c r="ALW2277" s="12"/>
      <c r="ALX2277" s="12"/>
      <c r="ALY2277" s="12"/>
    </row>
    <row r="2278" spans="1:1013" ht="13.5">
      <c r="A2278" s="180">
        <v>102273</v>
      </c>
      <c r="B2278" s="180" t="s">
        <v>3339</v>
      </c>
      <c r="C2278" s="180" t="s">
        <v>5</v>
      </c>
      <c r="D2278" s="254">
        <v>1.46</v>
      </c>
      <c r="E2278" s="254" t="s">
        <v>29037</v>
      </c>
      <c r="ALW2278" s="12"/>
      <c r="ALX2278" s="12"/>
      <c r="ALY2278" s="12"/>
    </row>
    <row r="2279" spans="1:1013" ht="13.5">
      <c r="A2279" s="180">
        <v>95255</v>
      </c>
      <c r="B2279" s="180" t="s">
        <v>1440</v>
      </c>
      <c r="C2279" s="180" t="s">
        <v>5</v>
      </c>
      <c r="D2279" s="254">
        <v>1.4</v>
      </c>
      <c r="E2279" s="254" t="s">
        <v>29038</v>
      </c>
      <c r="ALW2279" s="12"/>
      <c r="ALX2279" s="12"/>
      <c r="ALY2279" s="12"/>
    </row>
    <row r="2280" spans="1:1013" ht="13.5">
      <c r="A2280" s="180">
        <v>95256</v>
      </c>
      <c r="B2280" s="180" t="s">
        <v>1441</v>
      </c>
      <c r="C2280" s="180" t="s">
        <v>5</v>
      </c>
      <c r="D2280" s="254">
        <v>0.32</v>
      </c>
      <c r="E2280" s="254" t="s">
        <v>29039</v>
      </c>
      <c r="ALW2280" s="12"/>
      <c r="ALX2280" s="12"/>
      <c r="ALY2280" s="12"/>
    </row>
    <row r="2281" spans="1:1013" ht="13.5">
      <c r="A2281" s="180">
        <v>95257</v>
      </c>
      <c r="B2281" s="180" t="s">
        <v>1442</v>
      </c>
      <c r="C2281" s="180" t="s">
        <v>5</v>
      </c>
      <c r="D2281" s="254">
        <v>1.75</v>
      </c>
      <c r="E2281" s="254" t="s">
        <v>29040</v>
      </c>
      <c r="ALW2281" s="12"/>
      <c r="ALX2281" s="12"/>
      <c r="ALY2281" s="12"/>
    </row>
    <row r="2282" spans="1:1013" ht="13.5">
      <c r="A2282" s="180">
        <v>105913</v>
      </c>
      <c r="B2282" s="180" t="s">
        <v>34667</v>
      </c>
      <c r="C2282" s="180" t="s">
        <v>5</v>
      </c>
      <c r="D2282" s="254">
        <v>0</v>
      </c>
      <c r="E2282" s="254" t="s">
        <v>29041</v>
      </c>
      <c r="ALW2282" s="12"/>
      <c r="ALX2282" s="12"/>
      <c r="ALY2282" s="12"/>
    </row>
    <row r="2283" spans="1:1013" ht="13.5">
      <c r="A2283" s="180">
        <v>105914</v>
      </c>
      <c r="B2283" s="180" t="s">
        <v>34668</v>
      </c>
      <c r="C2283" s="180" t="s">
        <v>5</v>
      </c>
      <c r="D2283" s="254">
        <v>0</v>
      </c>
      <c r="E2283" s="254" t="s">
        <v>29042</v>
      </c>
      <c r="ALW2283" s="12"/>
      <c r="ALX2283" s="12"/>
      <c r="ALY2283" s="12"/>
    </row>
    <row r="2284" spans="1:1013" ht="13.5">
      <c r="A2284" s="180">
        <v>105915</v>
      </c>
      <c r="B2284" s="180" t="s">
        <v>34669</v>
      </c>
      <c r="C2284" s="180" t="s">
        <v>5</v>
      </c>
      <c r="D2284" s="254">
        <v>0</v>
      </c>
      <c r="E2284" s="254" t="s">
        <v>27459</v>
      </c>
      <c r="ALW2284" s="12"/>
      <c r="ALX2284" s="12"/>
      <c r="ALY2284" s="12"/>
    </row>
    <row r="2285" spans="1:1013" ht="13.5">
      <c r="A2285" s="180">
        <v>92963</v>
      </c>
      <c r="B2285" s="180" t="s">
        <v>1388</v>
      </c>
      <c r="C2285" s="180" t="s">
        <v>5</v>
      </c>
      <c r="D2285" s="254">
        <v>1.62</v>
      </c>
      <c r="E2285" s="254" t="s">
        <v>29043</v>
      </c>
      <c r="ALW2285" s="12"/>
      <c r="ALX2285" s="12"/>
      <c r="ALY2285" s="12"/>
    </row>
    <row r="2286" spans="1:1013" ht="13.5">
      <c r="A2286" s="180">
        <v>92964</v>
      </c>
      <c r="B2286" s="180" t="s">
        <v>1389</v>
      </c>
      <c r="C2286" s="180" t="s">
        <v>5</v>
      </c>
      <c r="D2286" s="254">
        <v>0.37</v>
      </c>
      <c r="E2286" s="254" t="s">
        <v>29044</v>
      </c>
      <c r="ALW2286" s="12"/>
      <c r="ALX2286" s="12"/>
      <c r="ALY2286" s="12"/>
    </row>
    <row r="2287" spans="1:1013" ht="13.5">
      <c r="A2287" s="180">
        <v>92965</v>
      </c>
      <c r="B2287" s="180" t="s">
        <v>1390</v>
      </c>
      <c r="C2287" s="180" t="s">
        <v>5</v>
      </c>
      <c r="D2287" s="254">
        <v>2.02</v>
      </c>
      <c r="E2287" s="254" t="s">
        <v>29045</v>
      </c>
      <c r="ALW2287" s="12"/>
      <c r="ALX2287" s="12"/>
      <c r="ALY2287" s="12"/>
    </row>
    <row r="2288" spans="1:1013" ht="13.5">
      <c r="A2288" s="180">
        <v>103792</v>
      </c>
      <c r="B2288" s="180" t="s">
        <v>32854</v>
      </c>
      <c r="C2288" s="180" t="s">
        <v>5</v>
      </c>
      <c r="D2288" s="254">
        <v>4.0199999999999996</v>
      </c>
      <c r="E2288" s="254" t="s">
        <v>29046</v>
      </c>
      <c r="ALW2288" s="12"/>
      <c r="ALX2288" s="12"/>
      <c r="ALY2288" s="12"/>
    </row>
    <row r="2289" spans="1:1013" ht="13.5">
      <c r="A2289" s="180">
        <v>103789</v>
      </c>
      <c r="B2289" s="180" t="s">
        <v>34670</v>
      </c>
      <c r="C2289" s="180" t="s">
        <v>5</v>
      </c>
      <c r="D2289" s="254">
        <v>0</v>
      </c>
      <c r="E2289" s="254" t="s">
        <v>29047</v>
      </c>
      <c r="ALW2289" s="12"/>
      <c r="ALX2289" s="12"/>
      <c r="ALY2289" s="12"/>
    </row>
    <row r="2290" spans="1:1013" ht="13.5">
      <c r="A2290" s="180">
        <v>103790</v>
      </c>
      <c r="B2290" s="180" t="s">
        <v>34671</v>
      </c>
      <c r="C2290" s="180" t="s">
        <v>5</v>
      </c>
      <c r="D2290" s="254">
        <v>0</v>
      </c>
      <c r="E2290" s="254" t="s">
        <v>25585</v>
      </c>
      <c r="ALW2290" s="12"/>
      <c r="ALX2290" s="12"/>
      <c r="ALY2290" s="12"/>
    </row>
    <row r="2291" spans="1:1013" ht="13.5">
      <c r="A2291" s="180">
        <v>103791</v>
      </c>
      <c r="B2291" s="180" t="s">
        <v>34672</v>
      </c>
      <c r="C2291" s="180" t="s">
        <v>5</v>
      </c>
      <c r="D2291" s="254">
        <v>0</v>
      </c>
      <c r="E2291" s="254" t="s">
        <v>29048</v>
      </c>
      <c r="ALW2291" s="12"/>
      <c r="ALX2291" s="12"/>
      <c r="ALY2291" s="12"/>
    </row>
    <row r="2292" spans="1:1013" ht="13.5">
      <c r="A2292" s="180">
        <v>96054</v>
      </c>
      <c r="B2292" s="180" t="s">
        <v>1487</v>
      </c>
      <c r="C2292" s="180" t="s">
        <v>5</v>
      </c>
      <c r="D2292" s="254">
        <v>29.84</v>
      </c>
      <c r="E2292" s="254" t="s">
        <v>28638</v>
      </c>
      <c r="ALW2292" s="12"/>
      <c r="ALX2292" s="12"/>
      <c r="ALY2292" s="12"/>
    </row>
    <row r="2293" spans="1:1013" ht="13.5">
      <c r="A2293" s="180">
        <v>96060</v>
      </c>
      <c r="B2293" s="180" t="s">
        <v>1491</v>
      </c>
      <c r="C2293" s="180" t="s">
        <v>5</v>
      </c>
      <c r="D2293" s="254">
        <v>6.14</v>
      </c>
      <c r="E2293" s="254" t="s">
        <v>29049</v>
      </c>
      <c r="ALW2293" s="12"/>
      <c r="ALX2293" s="12"/>
      <c r="ALY2293" s="12"/>
    </row>
    <row r="2294" spans="1:1013" ht="13.5">
      <c r="A2294" s="180">
        <v>96061</v>
      </c>
      <c r="B2294" s="180" t="s">
        <v>1492</v>
      </c>
      <c r="C2294" s="180" t="s">
        <v>5</v>
      </c>
      <c r="D2294" s="254">
        <v>37.299999999999997</v>
      </c>
      <c r="E2294" s="254" t="s">
        <v>29050</v>
      </c>
      <c r="ALW2294" s="12"/>
      <c r="ALX2294" s="12"/>
      <c r="ALY2294" s="12"/>
    </row>
    <row r="2295" spans="1:1013" ht="13.5">
      <c r="A2295" s="180">
        <v>96062</v>
      </c>
      <c r="B2295" s="180" t="s">
        <v>1493</v>
      </c>
      <c r="C2295" s="180" t="s">
        <v>5</v>
      </c>
      <c r="D2295" s="254">
        <v>41.22</v>
      </c>
      <c r="E2295" s="254" t="s">
        <v>29051</v>
      </c>
      <c r="ALW2295" s="12"/>
      <c r="ALX2295" s="12"/>
      <c r="ALY2295" s="12"/>
    </row>
    <row r="2296" spans="1:1013" ht="13.5">
      <c r="A2296" s="180">
        <v>90688</v>
      </c>
      <c r="B2296" s="180" t="s">
        <v>1286</v>
      </c>
      <c r="C2296" s="180" t="s">
        <v>5</v>
      </c>
      <c r="D2296" s="254">
        <v>26</v>
      </c>
      <c r="E2296" s="254" t="s">
        <v>29052</v>
      </c>
      <c r="ALW2296" s="12"/>
      <c r="ALX2296" s="12"/>
      <c r="ALY2296" s="12"/>
    </row>
    <row r="2297" spans="1:1013" ht="13.5">
      <c r="A2297" s="180">
        <v>90689</v>
      </c>
      <c r="B2297" s="180" t="s">
        <v>1287</v>
      </c>
      <c r="C2297" s="180" t="s">
        <v>5</v>
      </c>
      <c r="D2297" s="254">
        <v>5.13</v>
      </c>
      <c r="E2297" s="254" t="s">
        <v>29053</v>
      </c>
      <c r="ALW2297" s="12"/>
      <c r="ALX2297" s="12"/>
      <c r="ALY2297" s="12"/>
    </row>
    <row r="2298" spans="1:1013" ht="13.5">
      <c r="A2298" s="180">
        <v>90690</v>
      </c>
      <c r="B2298" s="180" t="s">
        <v>1288</v>
      </c>
      <c r="C2298" s="180" t="s">
        <v>5</v>
      </c>
      <c r="D2298" s="254">
        <v>32.5</v>
      </c>
      <c r="E2298" s="254" t="s">
        <v>29054</v>
      </c>
      <c r="ALW2298" s="12"/>
      <c r="ALX2298" s="12"/>
      <c r="ALY2298" s="12"/>
    </row>
    <row r="2299" spans="1:1013" ht="13.5">
      <c r="A2299" s="180">
        <v>90691</v>
      </c>
      <c r="B2299" s="180" t="s">
        <v>1289</v>
      </c>
      <c r="C2299" s="180" t="s">
        <v>5</v>
      </c>
      <c r="D2299" s="254">
        <v>41.22</v>
      </c>
      <c r="E2299" s="254" t="s">
        <v>29055</v>
      </c>
      <c r="ALW2299" s="12"/>
      <c r="ALX2299" s="12"/>
      <c r="ALY2299" s="12"/>
    </row>
    <row r="2300" spans="1:1013" ht="13.5">
      <c r="A2300" s="180">
        <v>96241</v>
      </c>
      <c r="B2300" s="180" t="s">
        <v>34673</v>
      </c>
      <c r="C2300" s="180" t="s">
        <v>5</v>
      </c>
      <c r="D2300" s="254">
        <v>27.62</v>
      </c>
      <c r="E2300" s="254" t="s">
        <v>29056</v>
      </c>
      <c r="ALW2300" s="12"/>
      <c r="ALX2300" s="12"/>
      <c r="ALY2300" s="12"/>
    </row>
    <row r="2301" spans="1:1013" ht="13.5">
      <c r="A2301" s="180">
        <v>96242</v>
      </c>
      <c r="B2301" s="180" t="s">
        <v>34674</v>
      </c>
      <c r="C2301" s="180" t="s">
        <v>5</v>
      </c>
      <c r="D2301" s="254">
        <v>7.3</v>
      </c>
      <c r="E2301" s="254" t="s">
        <v>29057</v>
      </c>
      <c r="ALW2301" s="12"/>
      <c r="ALX2301" s="12"/>
      <c r="ALY2301" s="12"/>
    </row>
    <row r="2302" spans="1:1013" ht="13.5">
      <c r="A2302" s="180">
        <v>96243</v>
      </c>
      <c r="B2302" s="180" t="s">
        <v>34675</v>
      </c>
      <c r="C2302" s="180" t="s">
        <v>5</v>
      </c>
      <c r="D2302" s="254">
        <v>34.53</v>
      </c>
      <c r="E2302" s="254" t="s">
        <v>29058</v>
      </c>
      <c r="ALW2302" s="12"/>
      <c r="ALX2302" s="12"/>
      <c r="ALY2302" s="12"/>
    </row>
    <row r="2303" spans="1:1013" ht="13.5">
      <c r="A2303" s="180">
        <v>96244</v>
      </c>
      <c r="B2303" s="180" t="s">
        <v>34676</v>
      </c>
      <c r="C2303" s="180" t="s">
        <v>5</v>
      </c>
      <c r="D2303" s="254">
        <v>18.010000000000002</v>
      </c>
      <c r="E2303" s="254" t="s">
        <v>29059</v>
      </c>
      <c r="ALW2303" s="12"/>
      <c r="ALX2303" s="12"/>
      <c r="ALY2303" s="12"/>
    </row>
    <row r="2304" spans="1:1013" ht="13.5">
      <c r="A2304" s="180">
        <v>88400</v>
      </c>
      <c r="B2304" s="180" t="s">
        <v>24610</v>
      </c>
      <c r="C2304" s="180" t="s">
        <v>5</v>
      </c>
      <c r="D2304" s="254">
        <v>0.73</v>
      </c>
      <c r="E2304" s="254" t="s">
        <v>29060</v>
      </c>
      <c r="ALW2304" s="12"/>
      <c r="ALX2304" s="12"/>
      <c r="ALY2304" s="12"/>
    </row>
    <row r="2305" spans="1:1013" ht="13.5">
      <c r="A2305" s="180">
        <v>88401</v>
      </c>
      <c r="B2305" s="180" t="s">
        <v>24612</v>
      </c>
      <c r="C2305" s="180" t="s">
        <v>5</v>
      </c>
      <c r="D2305" s="254">
        <v>0.17</v>
      </c>
      <c r="E2305" s="254" t="s">
        <v>29061</v>
      </c>
      <c r="ALW2305" s="12"/>
      <c r="ALX2305" s="12"/>
      <c r="ALY2305" s="12"/>
    </row>
    <row r="2306" spans="1:1013" ht="13.5">
      <c r="A2306" s="180">
        <v>88402</v>
      </c>
      <c r="B2306" s="180" t="s">
        <v>24614</v>
      </c>
      <c r="C2306" s="180" t="s">
        <v>5</v>
      </c>
      <c r="D2306" s="254">
        <v>0.8</v>
      </c>
      <c r="E2306" s="254" t="s">
        <v>29062</v>
      </c>
      <c r="ALW2306" s="12"/>
      <c r="ALX2306" s="12"/>
      <c r="ALY2306" s="12"/>
    </row>
    <row r="2307" spans="1:1013" ht="13.5">
      <c r="A2307" s="180">
        <v>88403</v>
      </c>
      <c r="B2307" s="180" t="s">
        <v>24616</v>
      </c>
      <c r="C2307" s="180" t="s">
        <v>5</v>
      </c>
      <c r="D2307" s="254">
        <v>1.61</v>
      </c>
      <c r="E2307" s="254" t="s">
        <v>29063</v>
      </c>
      <c r="ALW2307" s="12"/>
      <c r="ALX2307" s="12"/>
      <c r="ALY2307" s="12"/>
    </row>
    <row r="2308" spans="1:1013" ht="13.5">
      <c r="A2308" s="180">
        <v>88387</v>
      </c>
      <c r="B2308" s="180" t="s">
        <v>24597</v>
      </c>
      <c r="C2308" s="180" t="s">
        <v>5</v>
      </c>
      <c r="D2308" s="254">
        <v>0.78</v>
      </c>
      <c r="E2308" s="254" t="s">
        <v>29064</v>
      </c>
      <c r="ALW2308" s="12"/>
      <c r="ALX2308" s="12"/>
      <c r="ALY2308" s="12"/>
    </row>
    <row r="2309" spans="1:1013" ht="13.5">
      <c r="A2309" s="180">
        <v>88389</v>
      </c>
      <c r="B2309" s="180" t="s">
        <v>24599</v>
      </c>
      <c r="C2309" s="180" t="s">
        <v>5</v>
      </c>
      <c r="D2309" s="254">
        <v>0.18</v>
      </c>
      <c r="E2309" s="254" t="s">
        <v>29065</v>
      </c>
      <c r="ALW2309" s="12"/>
      <c r="ALX2309" s="12"/>
      <c r="ALY2309" s="12"/>
    </row>
    <row r="2310" spans="1:1013" ht="13.5">
      <c r="A2310" s="180">
        <v>88390</v>
      </c>
      <c r="B2310" s="180" t="s">
        <v>24600</v>
      </c>
      <c r="C2310" s="180" t="s">
        <v>5</v>
      </c>
      <c r="D2310" s="254">
        <v>0.85</v>
      </c>
      <c r="E2310" s="254" t="s">
        <v>29066</v>
      </c>
      <c r="ALW2310" s="12"/>
      <c r="ALX2310" s="12"/>
      <c r="ALY2310" s="12"/>
    </row>
    <row r="2311" spans="1:1013" ht="13.5">
      <c r="A2311" s="180">
        <v>88391</v>
      </c>
      <c r="B2311" s="180" t="s">
        <v>24602</v>
      </c>
      <c r="C2311" s="180" t="s">
        <v>5</v>
      </c>
      <c r="D2311" s="254">
        <v>2.69</v>
      </c>
      <c r="E2311" s="254" t="s">
        <v>29067</v>
      </c>
      <c r="ALW2311" s="12"/>
      <c r="ALX2311" s="12"/>
      <c r="ALY2311" s="12"/>
    </row>
    <row r="2312" spans="1:1013" ht="13.5">
      <c r="A2312" s="180">
        <v>88394</v>
      </c>
      <c r="B2312" s="180" t="s">
        <v>24604</v>
      </c>
      <c r="C2312" s="180" t="s">
        <v>5</v>
      </c>
      <c r="D2312" s="254">
        <v>0.92</v>
      </c>
      <c r="E2312" s="254" t="s">
        <v>29068</v>
      </c>
      <c r="ALW2312" s="12"/>
      <c r="ALX2312" s="12"/>
      <c r="ALY2312" s="12"/>
    </row>
    <row r="2313" spans="1:1013" ht="13.5">
      <c r="A2313" s="180">
        <v>88395</v>
      </c>
      <c r="B2313" s="180" t="s">
        <v>24606</v>
      </c>
      <c r="C2313" s="180" t="s">
        <v>5</v>
      </c>
      <c r="D2313" s="254">
        <v>0.21</v>
      </c>
      <c r="E2313" s="254" t="s">
        <v>29069</v>
      </c>
      <c r="ALW2313" s="12"/>
      <c r="ALX2313" s="12"/>
      <c r="ALY2313" s="12"/>
    </row>
    <row r="2314" spans="1:1013" ht="13.5">
      <c r="A2314" s="180">
        <v>88396</v>
      </c>
      <c r="B2314" s="180" t="s">
        <v>24608</v>
      </c>
      <c r="C2314" s="180" t="s">
        <v>5</v>
      </c>
      <c r="D2314" s="254">
        <v>1.01</v>
      </c>
      <c r="E2314" s="254" t="s">
        <v>29070</v>
      </c>
      <c r="ALW2314" s="12"/>
      <c r="ALX2314" s="12"/>
      <c r="ALY2314" s="12"/>
    </row>
    <row r="2315" spans="1:1013" ht="13.5">
      <c r="A2315" s="180">
        <v>88397</v>
      </c>
      <c r="B2315" s="180" t="s">
        <v>24609</v>
      </c>
      <c r="C2315" s="180" t="s">
        <v>5</v>
      </c>
      <c r="D2315" s="254">
        <v>4.03</v>
      </c>
      <c r="E2315" s="254" t="s">
        <v>29071</v>
      </c>
      <c r="ALW2315" s="12"/>
      <c r="ALX2315" s="12"/>
      <c r="ALY2315" s="12"/>
    </row>
    <row r="2316" spans="1:1013" ht="13.5">
      <c r="A2316" s="180">
        <v>90633</v>
      </c>
      <c r="B2316" s="180" t="s">
        <v>1258</v>
      </c>
      <c r="C2316" s="180" t="s">
        <v>5</v>
      </c>
      <c r="D2316" s="254">
        <v>3.69</v>
      </c>
      <c r="E2316" s="254" t="s">
        <v>29072</v>
      </c>
      <c r="ALW2316" s="12"/>
      <c r="ALX2316" s="12"/>
      <c r="ALY2316" s="12"/>
    </row>
    <row r="2317" spans="1:1013" ht="13.5">
      <c r="A2317" s="180">
        <v>90634</v>
      </c>
      <c r="B2317" s="180" t="s">
        <v>1259</v>
      </c>
      <c r="C2317" s="180" t="s">
        <v>5</v>
      </c>
      <c r="D2317" s="254">
        <v>0.85</v>
      </c>
      <c r="E2317" s="254" t="s">
        <v>29073</v>
      </c>
      <c r="ALW2317" s="12"/>
      <c r="ALX2317" s="12"/>
      <c r="ALY2317" s="12"/>
    </row>
    <row r="2318" spans="1:1013" ht="13.5">
      <c r="A2318" s="180">
        <v>90635</v>
      </c>
      <c r="B2318" s="180" t="s">
        <v>1260</v>
      </c>
      <c r="C2318" s="180" t="s">
        <v>5</v>
      </c>
      <c r="D2318" s="254">
        <v>4.03</v>
      </c>
      <c r="E2318" s="254" t="s">
        <v>29074</v>
      </c>
      <c r="ALW2318" s="12"/>
      <c r="ALX2318" s="12"/>
      <c r="ALY2318" s="12"/>
    </row>
    <row r="2319" spans="1:1013" ht="13.5">
      <c r="A2319" s="180">
        <v>90636</v>
      </c>
      <c r="B2319" s="180" t="s">
        <v>1261</v>
      </c>
      <c r="C2319" s="180" t="s">
        <v>5</v>
      </c>
      <c r="D2319" s="254">
        <v>5.38</v>
      </c>
      <c r="E2319" s="254" t="s">
        <v>29075</v>
      </c>
      <c r="ALW2319" s="12"/>
      <c r="ALX2319" s="12"/>
      <c r="ALY2319" s="12"/>
    </row>
    <row r="2320" spans="1:1013" ht="13.5">
      <c r="A2320" s="180">
        <v>103238</v>
      </c>
      <c r="B2320" s="180" t="s">
        <v>34677</v>
      </c>
      <c r="C2320" s="180" t="s">
        <v>5</v>
      </c>
      <c r="D2320" s="254">
        <v>0</v>
      </c>
      <c r="E2320" s="254" t="s">
        <v>29076</v>
      </c>
      <c r="ALW2320" s="12"/>
      <c r="ALX2320" s="12"/>
      <c r="ALY2320" s="12"/>
    </row>
    <row r="2321" spans="1:1013" ht="13.5">
      <c r="A2321" s="180">
        <v>103239</v>
      </c>
      <c r="B2321" s="180" t="s">
        <v>34678</v>
      </c>
      <c r="C2321" s="180" t="s">
        <v>5</v>
      </c>
      <c r="D2321" s="254">
        <v>0</v>
      </c>
      <c r="E2321" s="254" t="s">
        <v>29077</v>
      </c>
      <c r="ALW2321" s="12"/>
      <c r="ALX2321" s="12"/>
      <c r="ALY2321" s="12"/>
    </row>
    <row r="2322" spans="1:1013" ht="13.5">
      <c r="A2322" s="180">
        <v>103240</v>
      </c>
      <c r="B2322" s="180" t="s">
        <v>34679</v>
      </c>
      <c r="C2322" s="180" t="s">
        <v>5</v>
      </c>
      <c r="D2322" s="254">
        <v>0</v>
      </c>
      <c r="E2322" s="254" t="s">
        <v>29078</v>
      </c>
      <c r="ALW2322" s="12"/>
      <c r="ALX2322" s="12"/>
      <c r="ALY2322" s="12"/>
    </row>
    <row r="2323" spans="1:1013" ht="13.5">
      <c r="A2323" s="180">
        <v>103241</v>
      </c>
      <c r="B2323" s="180" t="s">
        <v>24785</v>
      </c>
      <c r="C2323" s="180" t="s">
        <v>5</v>
      </c>
      <c r="D2323" s="254">
        <v>10.08</v>
      </c>
      <c r="E2323" s="254" t="s">
        <v>24795</v>
      </c>
      <c r="ALW2323" s="12"/>
      <c r="ALX2323" s="12"/>
      <c r="ALY2323" s="12"/>
    </row>
    <row r="2324" spans="1:1013" ht="13.5">
      <c r="A2324" s="180">
        <v>88853</v>
      </c>
      <c r="B2324" s="180" t="s">
        <v>1169</v>
      </c>
      <c r="C2324" s="180" t="s">
        <v>5</v>
      </c>
      <c r="D2324" s="254">
        <v>0.23</v>
      </c>
      <c r="E2324" s="254" t="s">
        <v>29079</v>
      </c>
      <c r="ALW2324" s="12"/>
      <c r="ALX2324" s="12"/>
      <c r="ALY2324" s="12"/>
    </row>
    <row r="2325" spans="1:1013" ht="13.5">
      <c r="A2325" s="180">
        <v>88854</v>
      </c>
      <c r="B2325" s="180" t="s">
        <v>1170</v>
      </c>
      <c r="C2325" s="180" t="s">
        <v>5</v>
      </c>
      <c r="D2325" s="254">
        <v>0.05</v>
      </c>
      <c r="E2325" s="254" t="s">
        <v>29080</v>
      </c>
      <c r="ALW2325" s="12"/>
      <c r="ALX2325" s="12"/>
      <c r="ALY2325" s="12"/>
    </row>
    <row r="2326" spans="1:1013" ht="13.5">
      <c r="A2326" s="180">
        <v>5692</v>
      </c>
      <c r="B2326" s="180" t="s">
        <v>1065</v>
      </c>
      <c r="C2326" s="180" t="s">
        <v>5</v>
      </c>
      <c r="D2326" s="254">
        <v>0.25</v>
      </c>
      <c r="E2326" s="254" t="s">
        <v>24756</v>
      </c>
      <c r="ALW2326" s="12"/>
      <c r="ALX2326" s="12"/>
      <c r="ALY2326" s="12"/>
    </row>
    <row r="2327" spans="1:1013" ht="13.5">
      <c r="A2327" s="180">
        <v>5693</v>
      </c>
      <c r="B2327" s="180" t="s">
        <v>1066</v>
      </c>
      <c r="C2327" s="180" t="s">
        <v>5</v>
      </c>
      <c r="D2327" s="254">
        <v>21.56</v>
      </c>
      <c r="E2327" s="254" t="s">
        <v>29081</v>
      </c>
      <c r="ALW2327" s="12"/>
      <c r="ALX2327" s="12"/>
      <c r="ALY2327" s="12"/>
    </row>
    <row r="2328" spans="1:1013" ht="13.5">
      <c r="A2328" s="180">
        <v>7044</v>
      </c>
      <c r="B2328" s="180" t="s">
        <v>1100</v>
      </c>
      <c r="C2328" s="180" t="s">
        <v>5</v>
      </c>
      <c r="D2328" s="254">
        <v>0.28999999999999998</v>
      </c>
      <c r="E2328" s="254" t="s">
        <v>29082</v>
      </c>
      <c r="ALW2328" s="12"/>
      <c r="ALX2328" s="12"/>
      <c r="ALY2328" s="12"/>
    </row>
    <row r="2329" spans="1:1013" ht="13.5">
      <c r="A2329" s="180">
        <v>7045</v>
      </c>
      <c r="B2329" s="180" t="s">
        <v>1101</v>
      </c>
      <c r="C2329" s="180" t="s">
        <v>5</v>
      </c>
      <c r="D2329" s="254">
        <v>0.06</v>
      </c>
      <c r="E2329" s="254" t="s">
        <v>29083</v>
      </c>
      <c r="ALW2329" s="12"/>
      <c r="ALX2329" s="12"/>
      <c r="ALY2329" s="12"/>
    </row>
    <row r="2330" spans="1:1013" ht="13.5">
      <c r="A2330" s="180">
        <v>7046</v>
      </c>
      <c r="B2330" s="180" t="s">
        <v>1102</v>
      </c>
      <c r="C2330" s="180" t="s">
        <v>5</v>
      </c>
      <c r="D2330" s="254">
        <v>0.31</v>
      </c>
      <c r="E2330" s="254" t="s">
        <v>29084</v>
      </c>
      <c r="ALW2330" s="12"/>
      <c r="ALX2330" s="12"/>
      <c r="ALY2330" s="12"/>
    </row>
    <row r="2331" spans="1:1013" ht="13.5">
      <c r="A2331" s="180">
        <v>7047</v>
      </c>
      <c r="B2331" s="180" t="s">
        <v>1103</v>
      </c>
      <c r="C2331" s="180" t="s">
        <v>5</v>
      </c>
      <c r="D2331" s="254">
        <v>25.45</v>
      </c>
      <c r="E2331" s="254" t="s">
        <v>27752</v>
      </c>
      <c r="ALW2331" s="12"/>
      <c r="ALX2331" s="12"/>
      <c r="ALY2331" s="12"/>
    </row>
    <row r="2332" spans="1:1013" ht="13.5">
      <c r="A2332" s="180">
        <v>89228</v>
      </c>
      <c r="B2332" s="180" t="s">
        <v>1203</v>
      </c>
      <c r="C2332" s="180" t="s">
        <v>5</v>
      </c>
      <c r="D2332" s="254">
        <v>50</v>
      </c>
      <c r="E2332" s="254" t="s">
        <v>29085</v>
      </c>
      <c r="ALW2332" s="12"/>
      <c r="ALX2332" s="12"/>
      <c r="ALY2332" s="12"/>
    </row>
    <row r="2333" spans="1:1013" ht="13.5">
      <c r="A2333" s="180">
        <v>89229</v>
      </c>
      <c r="B2333" s="180" t="s">
        <v>1204</v>
      </c>
      <c r="C2333" s="180" t="s">
        <v>5</v>
      </c>
      <c r="D2333" s="254">
        <v>17.62</v>
      </c>
      <c r="E2333" s="254" t="s">
        <v>25756</v>
      </c>
      <c r="ALW2333" s="12"/>
      <c r="ALX2333" s="12"/>
      <c r="ALY2333" s="12"/>
    </row>
    <row r="2334" spans="1:1013" ht="13.5">
      <c r="A2334" s="180">
        <v>5779</v>
      </c>
      <c r="B2334" s="180" t="s">
        <v>1094</v>
      </c>
      <c r="C2334" s="180" t="s">
        <v>5</v>
      </c>
      <c r="D2334" s="254">
        <v>80.37</v>
      </c>
      <c r="E2334" s="254" t="s">
        <v>25367</v>
      </c>
      <c r="ALW2334" s="12"/>
      <c r="ALX2334" s="12"/>
      <c r="ALY2334" s="12"/>
    </row>
    <row r="2335" spans="1:1013" ht="13.5">
      <c r="A2335" s="180">
        <v>53849</v>
      </c>
      <c r="B2335" s="180" t="s">
        <v>1132</v>
      </c>
      <c r="C2335" s="180" t="s">
        <v>5</v>
      </c>
      <c r="D2335" s="254">
        <v>86.59</v>
      </c>
      <c r="E2335" s="254" t="s">
        <v>29086</v>
      </c>
      <c r="ALW2335" s="12"/>
      <c r="ALX2335" s="12"/>
      <c r="ALY2335" s="12"/>
    </row>
    <row r="2336" spans="1:1013" ht="13.5">
      <c r="A2336" s="180">
        <v>95129</v>
      </c>
      <c r="B2336" s="180" t="s">
        <v>1433</v>
      </c>
      <c r="C2336" s="180" t="s">
        <v>5</v>
      </c>
      <c r="D2336" s="254">
        <v>47.9</v>
      </c>
      <c r="E2336" s="254" t="s">
        <v>29087</v>
      </c>
      <c r="ALW2336" s="12"/>
      <c r="ALX2336" s="12"/>
      <c r="ALY2336" s="12"/>
    </row>
    <row r="2337" spans="1:1013" ht="13.5">
      <c r="A2337" s="180">
        <v>95130</v>
      </c>
      <c r="B2337" s="180" t="s">
        <v>1434</v>
      </c>
      <c r="C2337" s="180" t="s">
        <v>5</v>
      </c>
      <c r="D2337" s="254">
        <v>17.36</v>
      </c>
      <c r="E2337" s="254" t="s">
        <v>29088</v>
      </c>
      <c r="ALW2337" s="12"/>
      <c r="ALX2337" s="12"/>
      <c r="ALY2337" s="12"/>
    </row>
    <row r="2338" spans="1:1013" ht="13.5">
      <c r="A2338" s="180">
        <v>95131</v>
      </c>
      <c r="B2338" s="180" t="s">
        <v>1435</v>
      </c>
      <c r="C2338" s="180" t="s">
        <v>5</v>
      </c>
      <c r="D2338" s="254">
        <v>56.38</v>
      </c>
      <c r="E2338" s="254" t="s">
        <v>29089</v>
      </c>
      <c r="ALW2338" s="12"/>
      <c r="ALX2338" s="12"/>
      <c r="ALY2338" s="12"/>
    </row>
    <row r="2339" spans="1:1013" ht="13.5">
      <c r="A2339" s="180">
        <v>95132</v>
      </c>
      <c r="B2339" s="180" t="s">
        <v>1436</v>
      </c>
      <c r="C2339" s="180" t="s">
        <v>5</v>
      </c>
      <c r="D2339" s="254">
        <v>33.36</v>
      </c>
      <c r="E2339" s="254" t="s">
        <v>29090</v>
      </c>
      <c r="ALW2339" s="12"/>
      <c r="ALX2339" s="12"/>
      <c r="ALY2339" s="12"/>
    </row>
    <row r="2340" spans="1:1013" ht="13.5">
      <c r="A2340" s="180">
        <v>102982</v>
      </c>
      <c r="B2340" s="180" t="s">
        <v>34680</v>
      </c>
      <c r="C2340" s="180" t="s">
        <v>5</v>
      </c>
      <c r="D2340" s="254">
        <v>0</v>
      </c>
      <c r="E2340" s="254" t="s">
        <v>29091</v>
      </c>
      <c r="ALW2340" s="12"/>
      <c r="ALX2340" s="12"/>
      <c r="ALY2340" s="12"/>
    </row>
    <row r="2341" spans="1:1013" ht="13.5">
      <c r="A2341" s="180">
        <v>102983</v>
      </c>
      <c r="B2341" s="180" t="s">
        <v>34681</v>
      </c>
      <c r="C2341" s="180" t="s">
        <v>5</v>
      </c>
      <c r="D2341" s="254">
        <v>0</v>
      </c>
      <c r="E2341" s="254" t="s">
        <v>27593</v>
      </c>
      <c r="ALW2341" s="12"/>
      <c r="ALX2341" s="12"/>
      <c r="ALY2341" s="12"/>
    </row>
    <row r="2342" spans="1:1013" ht="13.5">
      <c r="A2342" s="180">
        <v>102984</v>
      </c>
      <c r="B2342" s="180" t="s">
        <v>34682</v>
      </c>
      <c r="C2342" s="180" t="s">
        <v>5</v>
      </c>
      <c r="D2342" s="254">
        <v>0</v>
      </c>
      <c r="E2342" s="254" t="s">
        <v>29092</v>
      </c>
      <c r="ALW2342" s="12"/>
      <c r="ALX2342" s="12"/>
      <c r="ALY2342" s="12"/>
    </row>
    <row r="2343" spans="1:1013" ht="13.5">
      <c r="A2343" s="180">
        <v>102985</v>
      </c>
      <c r="B2343" s="180" t="s">
        <v>4413</v>
      </c>
      <c r="C2343" s="180" t="s">
        <v>5</v>
      </c>
      <c r="D2343" s="254">
        <v>15.47</v>
      </c>
      <c r="E2343" s="254" t="s">
        <v>25721</v>
      </c>
      <c r="ALW2343" s="12"/>
      <c r="ALX2343" s="12"/>
      <c r="ALY2343" s="12"/>
    </row>
    <row r="2344" spans="1:1013" ht="13.5">
      <c r="A2344" s="180">
        <v>92956</v>
      </c>
      <c r="B2344" s="180" t="s">
        <v>1384</v>
      </c>
      <c r="C2344" s="180" t="s">
        <v>5</v>
      </c>
      <c r="D2344" s="254">
        <v>4.26</v>
      </c>
      <c r="E2344" s="254" t="s">
        <v>29093</v>
      </c>
      <c r="ALW2344" s="12"/>
      <c r="ALX2344" s="12"/>
      <c r="ALY2344" s="12"/>
    </row>
    <row r="2345" spans="1:1013" ht="13.5">
      <c r="A2345" s="180">
        <v>92957</v>
      </c>
      <c r="B2345" s="180" t="s">
        <v>1385</v>
      </c>
      <c r="C2345" s="180" t="s">
        <v>5</v>
      </c>
      <c r="D2345" s="254">
        <v>0.98</v>
      </c>
      <c r="E2345" s="254" t="s">
        <v>29094</v>
      </c>
      <c r="ALW2345" s="12"/>
      <c r="ALX2345" s="12"/>
      <c r="ALY2345" s="12"/>
    </row>
    <row r="2346" spans="1:1013" ht="13.5">
      <c r="A2346" s="180">
        <v>92958</v>
      </c>
      <c r="B2346" s="180" t="s">
        <v>1386</v>
      </c>
      <c r="C2346" s="180" t="s">
        <v>5</v>
      </c>
      <c r="D2346" s="254">
        <v>4.66</v>
      </c>
      <c r="E2346" s="254" t="s">
        <v>29095</v>
      </c>
      <c r="ALW2346" s="12"/>
      <c r="ALX2346" s="12"/>
      <c r="ALY2346" s="12"/>
    </row>
    <row r="2347" spans="1:1013" ht="13.5">
      <c r="A2347" s="180">
        <v>92959</v>
      </c>
      <c r="B2347" s="180" t="s">
        <v>1387</v>
      </c>
      <c r="C2347" s="180" t="s">
        <v>5</v>
      </c>
      <c r="D2347" s="254">
        <v>9.59</v>
      </c>
      <c r="E2347" s="254" t="s">
        <v>29096</v>
      </c>
      <c r="ALW2347" s="12"/>
      <c r="ALX2347" s="12"/>
      <c r="ALY2347" s="12"/>
    </row>
    <row r="2348" spans="1:1013" ht="13.5">
      <c r="A2348" s="180">
        <v>102858</v>
      </c>
      <c r="B2348" s="180" t="s">
        <v>34683</v>
      </c>
      <c r="C2348" s="180" t="s">
        <v>5</v>
      </c>
      <c r="D2348" s="254">
        <v>0</v>
      </c>
      <c r="E2348" s="254" t="s">
        <v>29097</v>
      </c>
      <c r="ALW2348" s="12"/>
      <c r="ALX2348" s="12"/>
      <c r="ALY2348" s="12"/>
    </row>
    <row r="2349" spans="1:1013" ht="13.5">
      <c r="A2349" s="180">
        <v>102859</v>
      </c>
      <c r="B2349" s="180" t="s">
        <v>34684</v>
      </c>
      <c r="C2349" s="180" t="s">
        <v>5</v>
      </c>
      <c r="D2349" s="254">
        <v>0</v>
      </c>
      <c r="E2349" s="254" t="s">
        <v>29098</v>
      </c>
      <c r="ALW2349" s="12"/>
      <c r="ALX2349" s="12"/>
      <c r="ALY2349" s="12"/>
    </row>
    <row r="2350" spans="1:1013" ht="13.5">
      <c r="A2350" s="180">
        <v>102860</v>
      </c>
      <c r="B2350" s="180" t="s">
        <v>34685</v>
      </c>
      <c r="C2350" s="180" t="s">
        <v>5</v>
      </c>
      <c r="D2350" s="254">
        <v>0</v>
      </c>
      <c r="E2350" s="254" t="s">
        <v>29099</v>
      </c>
      <c r="ALW2350" s="12"/>
      <c r="ALX2350" s="12"/>
      <c r="ALY2350" s="12"/>
    </row>
    <row r="2351" spans="1:1013" ht="13.5">
      <c r="A2351" s="180">
        <v>102861</v>
      </c>
      <c r="B2351" s="180" t="s">
        <v>24764</v>
      </c>
      <c r="C2351" s="180" t="s">
        <v>5</v>
      </c>
      <c r="D2351" s="254">
        <v>1.07</v>
      </c>
      <c r="E2351" s="254" t="s">
        <v>29100</v>
      </c>
      <c r="ALW2351" s="12"/>
      <c r="ALX2351" s="12"/>
      <c r="ALY2351" s="12"/>
    </row>
    <row r="2352" spans="1:1013" ht="13.5">
      <c r="A2352" s="180">
        <v>93404</v>
      </c>
      <c r="B2352" s="180" t="s">
        <v>34686</v>
      </c>
      <c r="C2352" s="180" t="s">
        <v>5</v>
      </c>
      <c r="D2352" s="254">
        <v>7.33</v>
      </c>
      <c r="E2352" s="254" t="s">
        <v>29101</v>
      </c>
      <c r="ALW2352" s="12"/>
      <c r="ALX2352" s="12"/>
      <c r="ALY2352" s="12"/>
    </row>
    <row r="2353" spans="1:1013" ht="13.5">
      <c r="A2353" s="180">
        <v>93405</v>
      </c>
      <c r="B2353" s="180" t="s">
        <v>34687</v>
      </c>
      <c r="C2353" s="180" t="s">
        <v>5</v>
      </c>
      <c r="D2353" s="254">
        <v>1.87</v>
      </c>
      <c r="E2353" s="254" t="s">
        <v>28178</v>
      </c>
      <c r="ALW2353" s="12"/>
      <c r="ALX2353" s="12"/>
      <c r="ALY2353" s="12"/>
    </row>
    <row r="2354" spans="1:1013" ht="13.5">
      <c r="A2354" s="180">
        <v>93406</v>
      </c>
      <c r="B2354" s="180" t="s">
        <v>34688</v>
      </c>
      <c r="C2354" s="180" t="s">
        <v>5</v>
      </c>
      <c r="D2354" s="254">
        <v>8.8000000000000007</v>
      </c>
      <c r="E2354" s="254" t="s">
        <v>29102</v>
      </c>
      <c r="ALW2354" s="12"/>
      <c r="ALX2354" s="12"/>
      <c r="ALY2354" s="12"/>
    </row>
    <row r="2355" spans="1:1013" ht="13.5">
      <c r="A2355" s="180">
        <v>93407</v>
      </c>
      <c r="B2355" s="180" t="s">
        <v>34689</v>
      </c>
      <c r="C2355" s="180" t="s">
        <v>5</v>
      </c>
      <c r="D2355" s="254">
        <v>48.77</v>
      </c>
      <c r="E2355" s="254" t="s">
        <v>29103</v>
      </c>
      <c r="ALW2355" s="12"/>
      <c r="ALX2355" s="12"/>
      <c r="ALY2355" s="12"/>
    </row>
    <row r="2356" spans="1:1013" ht="13.5">
      <c r="A2356" s="180">
        <v>102936</v>
      </c>
      <c r="B2356" s="180" t="s">
        <v>34690</v>
      </c>
      <c r="C2356" s="180" t="s">
        <v>5</v>
      </c>
      <c r="D2356" s="254">
        <v>0</v>
      </c>
      <c r="E2356" s="254" t="s">
        <v>29104</v>
      </c>
      <c r="ALW2356" s="12"/>
      <c r="ALX2356" s="12"/>
      <c r="ALY2356" s="12"/>
    </row>
    <row r="2357" spans="1:1013" ht="13.5">
      <c r="A2357" s="180">
        <v>102937</v>
      </c>
      <c r="B2357" s="180" t="s">
        <v>34691</v>
      </c>
      <c r="C2357" s="180" t="s">
        <v>5</v>
      </c>
      <c r="D2357" s="254">
        <v>0</v>
      </c>
      <c r="E2357" s="254" t="s">
        <v>29105</v>
      </c>
      <c r="ALW2357" s="12"/>
      <c r="ALX2357" s="12"/>
      <c r="ALY2357" s="12"/>
    </row>
    <row r="2358" spans="1:1013" ht="13.5">
      <c r="A2358" s="180">
        <v>102938</v>
      </c>
      <c r="B2358" s="180" t="s">
        <v>34692</v>
      </c>
      <c r="C2358" s="180" t="s">
        <v>5</v>
      </c>
      <c r="D2358" s="254">
        <v>0</v>
      </c>
      <c r="E2358" s="254" t="s">
        <v>29106</v>
      </c>
      <c r="ALW2358" s="12"/>
      <c r="ALX2358" s="12"/>
      <c r="ALY2358" s="12"/>
    </row>
    <row r="2359" spans="1:1013" ht="13.5">
      <c r="A2359" s="180">
        <v>102939</v>
      </c>
      <c r="B2359" s="180" t="s">
        <v>24771</v>
      </c>
      <c r="C2359" s="180" t="s">
        <v>5</v>
      </c>
      <c r="D2359" s="254">
        <v>8.0399999999999991</v>
      </c>
      <c r="E2359" s="254" t="s">
        <v>29107</v>
      </c>
      <c r="ALW2359" s="12"/>
      <c r="ALX2359" s="12"/>
      <c r="ALY2359" s="12"/>
    </row>
    <row r="2360" spans="1:1013" ht="13.5">
      <c r="A2360" s="180">
        <v>103159</v>
      </c>
      <c r="B2360" s="180" t="s">
        <v>34693</v>
      </c>
      <c r="C2360" s="180" t="s">
        <v>5</v>
      </c>
      <c r="D2360" s="254">
        <v>0</v>
      </c>
      <c r="E2360" s="254" t="s">
        <v>29108</v>
      </c>
      <c r="ALW2360" s="12"/>
      <c r="ALX2360" s="12"/>
      <c r="ALY2360" s="12"/>
    </row>
    <row r="2361" spans="1:1013" ht="13.5">
      <c r="A2361" s="180">
        <v>103160</v>
      </c>
      <c r="B2361" s="180" t="s">
        <v>34694</v>
      </c>
      <c r="C2361" s="180" t="s">
        <v>5</v>
      </c>
      <c r="D2361" s="254">
        <v>0</v>
      </c>
      <c r="E2361" s="254" t="s">
        <v>29109</v>
      </c>
      <c r="ALW2361" s="12"/>
      <c r="ALX2361" s="12"/>
      <c r="ALY2361" s="12"/>
    </row>
    <row r="2362" spans="1:1013" ht="13.5">
      <c r="A2362" s="180">
        <v>103161</v>
      </c>
      <c r="B2362" s="180" t="s">
        <v>34695</v>
      </c>
      <c r="C2362" s="180" t="s">
        <v>5</v>
      </c>
      <c r="D2362" s="254">
        <v>0</v>
      </c>
      <c r="E2362" s="254" t="s">
        <v>29110</v>
      </c>
      <c r="ALW2362" s="12"/>
      <c r="ALX2362" s="12"/>
      <c r="ALY2362" s="12"/>
    </row>
    <row r="2363" spans="1:1013" ht="13.5">
      <c r="A2363" s="180">
        <v>103162</v>
      </c>
      <c r="B2363" s="180" t="s">
        <v>24776</v>
      </c>
      <c r="C2363" s="180" t="s">
        <v>5</v>
      </c>
      <c r="D2363" s="254">
        <v>0.56999999999999995</v>
      </c>
      <c r="E2363" s="254" t="s">
        <v>29111</v>
      </c>
      <c r="ALW2363" s="12"/>
      <c r="ALX2363" s="12"/>
      <c r="ALY2363" s="12"/>
    </row>
    <row r="2364" spans="1:1013" ht="13.5">
      <c r="A2364" s="180">
        <v>103153</v>
      </c>
      <c r="B2364" s="180" t="s">
        <v>34696</v>
      </c>
      <c r="C2364" s="180" t="s">
        <v>5</v>
      </c>
      <c r="D2364" s="254">
        <v>0</v>
      </c>
      <c r="E2364" s="254" t="s">
        <v>29112</v>
      </c>
      <c r="ALW2364" s="12"/>
      <c r="ALX2364" s="12"/>
      <c r="ALY2364" s="12"/>
    </row>
    <row r="2365" spans="1:1013" ht="13.5">
      <c r="A2365" s="180">
        <v>103154</v>
      </c>
      <c r="B2365" s="180" t="s">
        <v>34697</v>
      </c>
      <c r="C2365" s="180" t="s">
        <v>5</v>
      </c>
      <c r="D2365" s="254">
        <v>0</v>
      </c>
      <c r="E2365" s="254" t="s">
        <v>29113</v>
      </c>
      <c r="ALW2365" s="12"/>
      <c r="ALX2365" s="12"/>
      <c r="ALY2365" s="12"/>
    </row>
    <row r="2366" spans="1:1013" ht="13.5">
      <c r="A2366" s="180">
        <v>103155</v>
      </c>
      <c r="B2366" s="180" t="s">
        <v>34698</v>
      </c>
      <c r="C2366" s="180" t="s">
        <v>5</v>
      </c>
      <c r="D2366" s="254">
        <v>0</v>
      </c>
      <c r="E2366" s="254" t="s">
        <v>29114</v>
      </c>
      <c r="ALW2366" s="12"/>
      <c r="ALX2366" s="12"/>
      <c r="ALY2366" s="12"/>
    </row>
    <row r="2367" spans="1:1013" ht="13.5">
      <c r="A2367" s="180">
        <v>103156</v>
      </c>
      <c r="B2367" s="180" t="s">
        <v>24775</v>
      </c>
      <c r="C2367" s="180" t="s">
        <v>5</v>
      </c>
      <c r="D2367" s="254">
        <v>2.04</v>
      </c>
      <c r="E2367" s="254" t="s">
        <v>29115</v>
      </c>
      <c r="ALW2367" s="12"/>
      <c r="ALX2367" s="12"/>
      <c r="ALY2367" s="12"/>
    </row>
    <row r="2368" spans="1:1013" ht="13.5">
      <c r="A2368" s="180">
        <v>103171</v>
      </c>
      <c r="B2368" s="180" t="s">
        <v>34699</v>
      </c>
      <c r="C2368" s="180" t="s">
        <v>5</v>
      </c>
      <c r="D2368" s="254">
        <v>0</v>
      </c>
      <c r="E2368" s="254" t="s">
        <v>29116</v>
      </c>
      <c r="ALW2368" s="12"/>
      <c r="ALX2368" s="12"/>
      <c r="ALY2368" s="12"/>
    </row>
    <row r="2369" spans="1:1013" ht="13.5">
      <c r="A2369" s="180">
        <v>103172</v>
      </c>
      <c r="B2369" s="180" t="s">
        <v>34700</v>
      </c>
      <c r="C2369" s="180" t="s">
        <v>5</v>
      </c>
      <c r="D2369" s="254">
        <v>0</v>
      </c>
      <c r="E2369" s="254" t="s">
        <v>29117</v>
      </c>
      <c r="ALW2369" s="12"/>
      <c r="ALX2369" s="12"/>
      <c r="ALY2369" s="12"/>
    </row>
    <row r="2370" spans="1:1013" ht="13.5">
      <c r="A2370" s="180">
        <v>103173</v>
      </c>
      <c r="B2370" s="180" t="s">
        <v>34701</v>
      </c>
      <c r="C2370" s="180" t="s">
        <v>5</v>
      </c>
      <c r="D2370" s="254">
        <v>0</v>
      </c>
      <c r="E2370" s="254" t="s">
        <v>29118</v>
      </c>
      <c r="ALW2370" s="12"/>
      <c r="ALX2370" s="12"/>
      <c r="ALY2370" s="12"/>
    </row>
    <row r="2371" spans="1:1013" ht="13.5">
      <c r="A2371" s="180">
        <v>103174</v>
      </c>
      <c r="B2371" s="180" t="s">
        <v>24779</v>
      </c>
      <c r="C2371" s="180" t="s">
        <v>5</v>
      </c>
      <c r="D2371" s="254">
        <v>1.63</v>
      </c>
      <c r="E2371" s="254" t="s">
        <v>29119</v>
      </c>
      <c r="ALW2371" s="12"/>
      <c r="ALX2371" s="12"/>
      <c r="ALY2371" s="12"/>
    </row>
    <row r="2372" spans="1:1013" ht="13.5">
      <c r="A2372" s="180">
        <v>103177</v>
      </c>
      <c r="B2372" s="180" t="s">
        <v>34702</v>
      </c>
      <c r="C2372" s="180" t="s">
        <v>5</v>
      </c>
      <c r="D2372" s="254">
        <v>0</v>
      </c>
      <c r="E2372" s="254" t="s">
        <v>29120</v>
      </c>
      <c r="ALW2372" s="12"/>
      <c r="ALX2372" s="12"/>
      <c r="ALY2372" s="12"/>
    </row>
    <row r="2373" spans="1:1013" ht="13.5">
      <c r="A2373" s="180">
        <v>103178</v>
      </c>
      <c r="B2373" s="180" t="s">
        <v>34703</v>
      </c>
      <c r="C2373" s="180" t="s">
        <v>5</v>
      </c>
      <c r="D2373" s="254">
        <v>0</v>
      </c>
      <c r="E2373" s="254" t="s">
        <v>29121</v>
      </c>
      <c r="ALW2373" s="12"/>
      <c r="ALX2373" s="12"/>
      <c r="ALY2373" s="12"/>
    </row>
    <row r="2374" spans="1:1013" ht="13.5">
      <c r="A2374" s="180">
        <v>103179</v>
      </c>
      <c r="B2374" s="180" t="s">
        <v>34704</v>
      </c>
      <c r="C2374" s="180" t="s">
        <v>5</v>
      </c>
      <c r="D2374" s="254">
        <v>0</v>
      </c>
      <c r="E2374" s="254" t="s">
        <v>29122</v>
      </c>
      <c r="ALW2374" s="12"/>
      <c r="ALX2374" s="12"/>
      <c r="ALY2374" s="12"/>
    </row>
    <row r="2375" spans="1:1013" ht="13.5">
      <c r="A2375" s="180">
        <v>103180</v>
      </c>
      <c r="B2375" s="180" t="s">
        <v>24780</v>
      </c>
      <c r="C2375" s="180" t="s">
        <v>5</v>
      </c>
      <c r="D2375" s="254">
        <v>3.75</v>
      </c>
      <c r="E2375" s="254" t="s">
        <v>29123</v>
      </c>
      <c r="ALW2375" s="12"/>
      <c r="ALX2375" s="12"/>
      <c r="ALY2375" s="12"/>
    </row>
    <row r="2376" spans="1:1013" ht="13.5">
      <c r="A2376" s="180">
        <v>103165</v>
      </c>
      <c r="B2376" s="180" t="s">
        <v>34705</v>
      </c>
      <c r="C2376" s="180" t="s">
        <v>5</v>
      </c>
      <c r="D2376" s="254">
        <v>0</v>
      </c>
      <c r="E2376" s="254" t="s">
        <v>29124</v>
      </c>
      <c r="ALW2376" s="12"/>
      <c r="ALX2376" s="12"/>
      <c r="ALY2376" s="12"/>
    </row>
    <row r="2377" spans="1:1013" ht="13.5">
      <c r="A2377" s="180">
        <v>103166</v>
      </c>
      <c r="B2377" s="180" t="s">
        <v>34706</v>
      </c>
      <c r="C2377" s="180" t="s">
        <v>5</v>
      </c>
      <c r="D2377" s="254">
        <v>0</v>
      </c>
      <c r="E2377" s="254" t="s">
        <v>29125</v>
      </c>
      <c r="ALW2377" s="12"/>
      <c r="ALX2377" s="12"/>
      <c r="ALY2377" s="12"/>
    </row>
    <row r="2378" spans="1:1013" ht="13.5">
      <c r="A2378" s="180">
        <v>103167</v>
      </c>
      <c r="B2378" s="180" t="s">
        <v>34707</v>
      </c>
      <c r="C2378" s="180" t="s">
        <v>5</v>
      </c>
      <c r="D2378" s="254">
        <v>0</v>
      </c>
      <c r="E2378" s="254" t="s">
        <v>29126</v>
      </c>
      <c r="ALW2378" s="12"/>
      <c r="ALX2378" s="12"/>
      <c r="ALY2378" s="12"/>
    </row>
    <row r="2379" spans="1:1013" ht="13.5">
      <c r="A2379" s="180">
        <v>103168</v>
      </c>
      <c r="B2379" s="180" t="s">
        <v>24778</v>
      </c>
      <c r="C2379" s="180" t="s">
        <v>5</v>
      </c>
      <c r="D2379" s="254">
        <v>0.65</v>
      </c>
      <c r="E2379" s="254" t="s">
        <v>29127</v>
      </c>
      <c r="ALW2379" s="12"/>
      <c r="ALX2379" s="12"/>
      <c r="ALY2379" s="12"/>
    </row>
    <row r="2380" spans="1:1013" ht="13.5">
      <c r="A2380" s="180">
        <v>102864</v>
      </c>
      <c r="B2380" s="180" t="s">
        <v>34708</v>
      </c>
      <c r="C2380" s="180" t="s">
        <v>5</v>
      </c>
      <c r="D2380" s="254">
        <v>0</v>
      </c>
      <c r="E2380" s="254" t="s">
        <v>29128</v>
      </c>
      <c r="ALW2380" s="12"/>
      <c r="ALX2380" s="12"/>
      <c r="ALY2380" s="12"/>
    </row>
    <row r="2381" spans="1:1013" ht="13.5">
      <c r="A2381" s="180">
        <v>102865</v>
      </c>
      <c r="B2381" s="180" t="s">
        <v>34709</v>
      </c>
      <c r="C2381" s="180" t="s">
        <v>5</v>
      </c>
      <c r="D2381" s="254">
        <v>0</v>
      </c>
      <c r="E2381" s="254" t="s">
        <v>29129</v>
      </c>
      <c r="ALW2381" s="12"/>
      <c r="ALX2381" s="12"/>
      <c r="ALY2381" s="12"/>
    </row>
    <row r="2382" spans="1:1013" ht="13.5">
      <c r="A2382" s="180">
        <v>102866</v>
      </c>
      <c r="B2382" s="180" t="s">
        <v>34710</v>
      </c>
      <c r="C2382" s="180" t="s">
        <v>5</v>
      </c>
      <c r="D2382" s="254">
        <v>0</v>
      </c>
      <c r="E2382" s="254" t="s">
        <v>29130</v>
      </c>
      <c r="ALW2382" s="12"/>
      <c r="ALX2382" s="12"/>
      <c r="ALY2382" s="12"/>
    </row>
    <row r="2383" spans="1:1013" ht="13.5">
      <c r="A2383" s="180">
        <v>102867</v>
      </c>
      <c r="B2383" s="180" t="s">
        <v>24765</v>
      </c>
      <c r="C2383" s="180" t="s">
        <v>5</v>
      </c>
      <c r="D2383" s="254">
        <v>0.57999999999999996</v>
      </c>
      <c r="E2383" s="254" t="s">
        <v>29131</v>
      </c>
      <c r="ALW2383" s="12"/>
      <c r="ALX2383" s="12"/>
      <c r="ALY2383" s="12"/>
    </row>
    <row r="2384" spans="1:1013" ht="13.5">
      <c r="A2384" s="180">
        <v>92108</v>
      </c>
      <c r="B2384" s="180" t="s">
        <v>24688</v>
      </c>
      <c r="C2384" s="180" t="s">
        <v>5</v>
      </c>
      <c r="D2384" s="254">
        <v>0.86</v>
      </c>
      <c r="E2384" s="254" t="s">
        <v>29132</v>
      </c>
      <c r="ALW2384" s="12"/>
      <c r="ALX2384" s="12"/>
      <c r="ALY2384" s="12"/>
    </row>
    <row r="2385" spans="1:1013" ht="13.5">
      <c r="A2385" s="180">
        <v>92109</v>
      </c>
      <c r="B2385" s="180" t="s">
        <v>24690</v>
      </c>
      <c r="C2385" s="180" t="s">
        <v>5</v>
      </c>
      <c r="D2385" s="254">
        <v>0.19</v>
      </c>
      <c r="E2385" s="254" t="s">
        <v>29133</v>
      </c>
      <c r="ALW2385" s="12"/>
      <c r="ALX2385" s="12"/>
      <c r="ALY2385" s="12"/>
    </row>
    <row r="2386" spans="1:1013" ht="13.5">
      <c r="A2386" s="180">
        <v>92110</v>
      </c>
      <c r="B2386" s="180" t="s">
        <v>24692</v>
      </c>
      <c r="C2386" s="180" t="s">
        <v>5</v>
      </c>
      <c r="D2386" s="254">
        <v>1.07</v>
      </c>
      <c r="E2386" s="254" t="s">
        <v>29134</v>
      </c>
      <c r="ALW2386" s="12"/>
      <c r="ALX2386" s="12"/>
      <c r="ALY2386" s="12"/>
    </row>
    <row r="2387" spans="1:1013" ht="13.5">
      <c r="A2387" s="180">
        <v>92111</v>
      </c>
      <c r="B2387" s="180" t="s">
        <v>24693</v>
      </c>
      <c r="C2387" s="180" t="s">
        <v>5</v>
      </c>
      <c r="D2387" s="254">
        <v>1.07</v>
      </c>
      <c r="E2387" s="254" t="s">
        <v>29135</v>
      </c>
      <c r="ALW2387" s="12"/>
      <c r="ALX2387" s="12"/>
      <c r="ALY2387" s="12"/>
    </row>
    <row r="2388" spans="1:1013" ht="13.5">
      <c r="A2388" s="180">
        <v>90670</v>
      </c>
      <c r="B2388" s="180" t="s">
        <v>1278</v>
      </c>
      <c r="C2388" s="180" t="s">
        <v>5</v>
      </c>
      <c r="D2388" s="254">
        <v>256.41000000000003</v>
      </c>
      <c r="E2388" s="254" t="s">
        <v>29136</v>
      </c>
      <c r="ALW2388" s="12"/>
      <c r="ALX2388" s="12"/>
      <c r="ALY2388" s="12"/>
    </row>
    <row r="2389" spans="1:1013" ht="13.5">
      <c r="A2389" s="180">
        <v>90671</v>
      </c>
      <c r="B2389" s="180" t="s">
        <v>1279</v>
      </c>
      <c r="C2389" s="180" t="s">
        <v>5</v>
      </c>
      <c r="D2389" s="254">
        <v>68.790000000000006</v>
      </c>
      <c r="E2389" s="254" t="s">
        <v>29137</v>
      </c>
      <c r="ALW2389" s="12"/>
      <c r="ALX2389" s="12"/>
      <c r="ALY2389" s="12"/>
    </row>
    <row r="2390" spans="1:1013" ht="13.5">
      <c r="A2390" s="180">
        <v>90672</v>
      </c>
      <c r="B2390" s="180" t="s">
        <v>1280</v>
      </c>
      <c r="C2390" s="180" t="s">
        <v>5</v>
      </c>
      <c r="D2390" s="254">
        <v>320.88</v>
      </c>
      <c r="E2390" s="254" t="s">
        <v>29138</v>
      </c>
      <c r="ALW2390" s="12"/>
      <c r="ALX2390" s="12"/>
      <c r="ALY2390" s="12"/>
    </row>
    <row r="2391" spans="1:1013" ht="13.5">
      <c r="A2391" s="180">
        <v>90673</v>
      </c>
      <c r="B2391" s="180" t="s">
        <v>1281</v>
      </c>
      <c r="C2391" s="180" t="s">
        <v>5</v>
      </c>
      <c r="D2391" s="254">
        <v>123.73</v>
      </c>
      <c r="E2391" s="254" t="s">
        <v>29139</v>
      </c>
      <c r="ALW2391" s="12"/>
      <c r="ALX2391" s="12"/>
      <c r="ALY2391" s="12"/>
    </row>
    <row r="2392" spans="1:1013" ht="13.5">
      <c r="A2392" s="180">
        <v>93220</v>
      </c>
      <c r="B2392" s="180" t="s">
        <v>1391</v>
      </c>
      <c r="C2392" s="180" t="s">
        <v>5</v>
      </c>
      <c r="D2392" s="254">
        <v>393.17</v>
      </c>
      <c r="E2392" s="254" t="s">
        <v>29140</v>
      </c>
      <c r="ALW2392" s="12"/>
      <c r="ALX2392" s="12"/>
      <c r="ALY2392" s="12"/>
    </row>
    <row r="2393" spans="1:1013" ht="13.5">
      <c r="A2393" s="180">
        <v>93221</v>
      </c>
      <c r="B2393" s="180" t="s">
        <v>1392</v>
      </c>
      <c r="C2393" s="180" t="s">
        <v>5</v>
      </c>
      <c r="D2393" s="254">
        <v>105.48</v>
      </c>
      <c r="E2393" s="254" t="s">
        <v>29141</v>
      </c>
      <c r="ALW2393" s="12"/>
      <c r="ALX2393" s="12"/>
      <c r="ALY2393" s="12"/>
    </row>
    <row r="2394" spans="1:1013" ht="13.5">
      <c r="A2394" s="180">
        <v>93222</v>
      </c>
      <c r="B2394" s="180" t="s">
        <v>1393</v>
      </c>
      <c r="C2394" s="180" t="s">
        <v>5</v>
      </c>
      <c r="D2394" s="254">
        <v>492.01</v>
      </c>
      <c r="E2394" s="254" t="s">
        <v>29142</v>
      </c>
      <c r="ALW2394" s="12"/>
      <c r="ALX2394" s="12"/>
      <c r="ALY2394" s="12"/>
    </row>
    <row r="2395" spans="1:1013" ht="13.5">
      <c r="A2395" s="180">
        <v>93223</v>
      </c>
      <c r="B2395" s="180" t="s">
        <v>32846</v>
      </c>
      <c r="C2395" s="180" t="s">
        <v>5</v>
      </c>
      <c r="D2395" s="254">
        <v>161.62</v>
      </c>
      <c r="E2395" s="254" t="s">
        <v>29143</v>
      </c>
      <c r="ALW2395" s="12"/>
      <c r="ALX2395" s="12"/>
      <c r="ALY2395" s="12"/>
    </row>
    <row r="2396" spans="1:1013" ht="13.5">
      <c r="A2396" s="180">
        <v>104691</v>
      </c>
      <c r="B2396" s="180" t="s">
        <v>34711</v>
      </c>
      <c r="C2396" s="180" t="s">
        <v>5</v>
      </c>
      <c r="D2396" s="254">
        <v>1.02</v>
      </c>
      <c r="E2396" s="254" t="s">
        <v>27639</v>
      </c>
      <c r="ALW2396" s="12"/>
      <c r="ALX2396" s="12"/>
      <c r="ALY2396" s="12"/>
    </row>
    <row r="2397" spans="1:1013" ht="13.5">
      <c r="A2397" s="180">
        <v>104692</v>
      </c>
      <c r="B2397" s="180" t="s">
        <v>34712</v>
      </c>
      <c r="C2397" s="180" t="s">
        <v>5</v>
      </c>
      <c r="D2397" s="254">
        <v>0.23</v>
      </c>
      <c r="E2397" s="254" t="s">
        <v>29144</v>
      </c>
      <c r="ALW2397" s="12"/>
      <c r="ALX2397" s="12"/>
      <c r="ALY2397" s="12"/>
    </row>
    <row r="2398" spans="1:1013" ht="13.5">
      <c r="A2398" s="180">
        <v>104693</v>
      </c>
      <c r="B2398" s="180" t="s">
        <v>34713</v>
      </c>
      <c r="C2398" s="180" t="s">
        <v>5</v>
      </c>
      <c r="D2398" s="254">
        <v>1.27</v>
      </c>
      <c r="E2398" s="254" t="s">
        <v>29145</v>
      </c>
      <c r="ALW2398" s="12"/>
      <c r="ALX2398" s="12"/>
      <c r="ALY2398" s="12"/>
    </row>
    <row r="2399" spans="1:1013" ht="13.5">
      <c r="A2399" s="180">
        <v>104694</v>
      </c>
      <c r="B2399" s="180" t="s">
        <v>24792</v>
      </c>
      <c r="C2399" s="180" t="s">
        <v>5</v>
      </c>
      <c r="D2399" s="254">
        <v>1.83</v>
      </c>
      <c r="E2399" s="254" t="s">
        <v>29146</v>
      </c>
      <c r="ALW2399" s="12"/>
      <c r="ALX2399" s="12"/>
      <c r="ALY2399" s="12"/>
    </row>
    <row r="2400" spans="1:1013" ht="13.5">
      <c r="A2400" s="180">
        <v>90676</v>
      </c>
      <c r="B2400" s="180" t="s">
        <v>1282</v>
      </c>
      <c r="C2400" s="180" t="s">
        <v>5</v>
      </c>
      <c r="D2400" s="254">
        <v>103.67</v>
      </c>
      <c r="E2400" s="254" t="s">
        <v>29147</v>
      </c>
      <c r="ALW2400" s="12"/>
      <c r="ALX2400" s="12"/>
      <c r="ALY2400" s="12"/>
    </row>
    <row r="2401" spans="1:1013" ht="13.5">
      <c r="A2401" s="180">
        <v>91021</v>
      </c>
      <c r="B2401" s="180" t="s">
        <v>1308</v>
      </c>
      <c r="C2401" s="180" t="s">
        <v>5</v>
      </c>
      <c r="D2401" s="254">
        <v>12.64</v>
      </c>
      <c r="E2401" s="254" t="s">
        <v>29148</v>
      </c>
      <c r="ALW2401" s="12"/>
      <c r="ALX2401" s="12"/>
      <c r="ALY2401" s="12"/>
    </row>
    <row r="2402" spans="1:1013" ht="13.5">
      <c r="A2402" s="180">
        <v>90677</v>
      </c>
      <c r="B2402" s="180" t="s">
        <v>1283</v>
      </c>
      <c r="C2402" s="180" t="s">
        <v>5</v>
      </c>
      <c r="D2402" s="254">
        <v>31.21</v>
      </c>
      <c r="E2402" s="254" t="s">
        <v>29149</v>
      </c>
      <c r="ALW2402" s="12"/>
      <c r="ALX2402" s="12"/>
      <c r="ALY2402" s="12"/>
    </row>
    <row r="2403" spans="1:1013" ht="13.5">
      <c r="A2403" s="180">
        <v>90678</v>
      </c>
      <c r="B2403" s="180" t="s">
        <v>1284</v>
      </c>
      <c r="C2403" s="180" t="s">
        <v>5</v>
      </c>
      <c r="D2403" s="254">
        <v>144.53</v>
      </c>
      <c r="E2403" s="254" t="s">
        <v>29150</v>
      </c>
      <c r="ALW2403" s="12"/>
      <c r="ALX2403" s="12"/>
      <c r="ALY2403" s="12"/>
    </row>
    <row r="2404" spans="1:1013" ht="13.5">
      <c r="A2404" s="180">
        <v>90679</v>
      </c>
      <c r="B2404" s="180" t="s">
        <v>1285</v>
      </c>
      <c r="C2404" s="180" t="s">
        <v>5</v>
      </c>
      <c r="D2404" s="254">
        <v>94.89</v>
      </c>
      <c r="E2404" s="254" t="s">
        <v>29151</v>
      </c>
      <c r="ALW2404" s="12"/>
      <c r="ALX2404" s="12"/>
      <c r="ALY2404" s="12"/>
    </row>
    <row r="2405" spans="1:1013" ht="13.5">
      <c r="A2405" s="180">
        <v>102870</v>
      </c>
      <c r="B2405" s="180" t="s">
        <v>34714</v>
      </c>
      <c r="C2405" s="180" t="s">
        <v>5</v>
      </c>
      <c r="D2405" s="254">
        <v>373.95</v>
      </c>
      <c r="E2405" s="254" t="s">
        <v>29152</v>
      </c>
      <c r="ALW2405" s="12"/>
      <c r="ALX2405" s="12"/>
      <c r="ALY2405" s="12"/>
    </row>
    <row r="2406" spans="1:1013" ht="13.5">
      <c r="A2406" s="180">
        <v>102871</v>
      </c>
      <c r="B2406" s="180" t="s">
        <v>34715</v>
      </c>
      <c r="C2406" s="180" t="s">
        <v>5</v>
      </c>
      <c r="D2406" s="254">
        <v>101.03</v>
      </c>
      <c r="E2406" s="254" t="s">
        <v>29153</v>
      </c>
      <c r="ALW2406" s="12"/>
      <c r="ALX2406" s="12"/>
      <c r="ALY2406" s="12"/>
    </row>
    <row r="2407" spans="1:1013" ht="13.5">
      <c r="A2407" s="180">
        <v>102872</v>
      </c>
      <c r="B2407" s="180" t="s">
        <v>34716</v>
      </c>
      <c r="C2407" s="180" t="s">
        <v>5</v>
      </c>
      <c r="D2407" s="254">
        <v>467.96</v>
      </c>
      <c r="E2407" s="254" t="s">
        <v>29154</v>
      </c>
      <c r="ALW2407" s="12"/>
      <c r="ALX2407" s="12"/>
      <c r="ALY2407" s="12"/>
    </row>
    <row r="2408" spans="1:1013" ht="13.5">
      <c r="A2408" s="180">
        <v>102873</v>
      </c>
      <c r="B2408" s="180" t="s">
        <v>4407</v>
      </c>
      <c r="C2408" s="180" t="s">
        <v>5</v>
      </c>
      <c r="D2408" s="254">
        <v>123.73</v>
      </c>
      <c r="E2408" s="254" t="s">
        <v>25746</v>
      </c>
      <c r="ALW2408" s="12"/>
      <c r="ALX2408" s="12"/>
      <c r="ALY2408" s="12"/>
    </row>
    <row r="2409" spans="1:1013" ht="13.5">
      <c r="A2409" s="180">
        <v>102960</v>
      </c>
      <c r="B2409" s="180" t="s">
        <v>34717</v>
      </c>
      <c r="C2409" s="180" t="s">
        <v>5</v>
      </c>
      <c r="D2409" s="254">
        <v>181.48</v>
      </c>
      <c r="E2409" s="254" t="s">
        <v>29155</v>
      </c>
      <c r="ALW2409" s="12"/>
      <c r="ALX2409" s="12"/>
      <c r="ALY2409" s="12"/>
    </row>
    <row r="2410" spans="1:1013" ht="13.5">
      <c r="A2410" s="180">
        <v>102961</v>
      </c>
      <c r="B2410" s="180" t="s">
        <v>34718</v>
      </c>
      <c r="C2410" s="180" t="s">
        <v>5</v>
      </c>
      <c r="D2410" s="460">
        <v>49.03</v>
      </c>
      <c r="E2410" s="254" t="s">
        <v>29156</v>
      </c>
      <c r="ALW2410" s="12"/>
      <c r="ALX2410" s="12"/>
      <c r="ALY2410" s="12"/>
    </row>
    <row r="2411" spans="1:1013" ht="13.5">
      <c r="A2411" s="180">
        <v>102962</v>
      </c>
      <c r="B2411" s="180" t="s">
        <v>34719</v>
      </c>
      <c r="C2411" s="180" t="s">
        <v>5</v>
      </c>
      <c r="D2411" s="460">
        <v>170.24</v>
      </c>
      <c r="E2411" s="254" t="s">
        <v>29157</v>
      </c>
      <c r="ALW2411" s="12"/>
      <c r="ALX2411" s="12"/>
      <c r="ALY2411" s="12"/>
    </row>
    <row r="2412" spans="1:1013" ht="13.5">
      <c r="A2412" s="180">
        <v>102963</v>
      </c>
      <c r="B2412" s="180" t="s">
        <v>4412</v>
      </c>
      <c r="C2412" s="180" t="s">
        <v>5</v>
      </c>
      <c r="D2412" s="460">
        <v>87.71</v>
      </c>
      <c r="E2412" s="254" t="s">
        <v>29158</v>
      </c>
      <c r="ALW2412" s="12"/>
      <c r="ALX2412" s="12"/>
      <c r="ALY2412" s="12"/>
    </row>
    <row r="2413" spans="1:1013" ht="13.5">
      <c r="A2413" s="180">
        <v>95698</v>
      </c>
      <c r="B2413" s="180" t="s">
        <v>1457</v>
      </c>
      <c r="C2413" s="180" t="s">
        <v>5</v>
      </c>
      <c r="D2413" s="460">
        <v>4.6500000000000004</v>
      </c>
      <c r="E2413" s="254" t="s">
        <v>29159</v>
      </c>
      <c r="ALW2413" s="12"/>
      <c r="ALX2413" s="12"/>
      <c r="ALY2413" s="12"/>
    </row>
    <row r="2414" spans="1:1013" ht="13.5">
      <c r="A2414" s="180">
        <v>95699</v>
      </c>
      <c r="B2414" s="180" t="s">
        <v>1458</v>
      </c>
      <c r="C2414" s="180" t="s">
        <v>5</v>
      </c>
      <c r="D2414" s="460">
        <v>1.07</v>
      </c>
      <c r="E2414" s="254" t="s">
        <v>29160</v>
      </c>
      <c r="ALW2414" s="12"/>
      <c r="ALX2414" s="12"/>
      <c r="ALY2414" s="12"/>
    </row>
    <row r="2415" spans="1:1013" ht="13.5">
      <c r="A2415" s="180">
        <v>95700</v>
      </c>
      <c r="B2415" s="180" t="s">
        <v>1459</v>
      </c>
      <c r="C2415" s="180" t="s">
        <v>5</v>
      </c>
      <c r="D2415" s="460">
        <v>5.82</v>
      </c>
      <c r="E2415" s="254" t="s">
        <v>29161</v>
      </c>
      <c r="ALW2415" s="12"/>
      <c r="ALX2415" s="12"/>
      <c r="ALY2415" s="12"/>
    </row>
    <row r="2416" spans="1:1013" ht="13.5">
      <c r="A2416" s="180">
        <v>95701</v>
      </c>
      <c r="B2416" s="180" t="s">
        <v>1460</v>
      </c>
      <c r="C2416" s="180" t="s">
        <v>5</v>
      </c>
      <c r="D2416" s="460">
        <v>2.69</v>
      </c>
      <c r="E2416" s="254" t="s">
        <v>29162</v>
      </c>
      <c r="ALW2416" s="12"/>
      <c r="ALX2416" s="12"/>
      <c r="ALY2416" s="12"/>
    </row>
    <row r="2417" spans="1:1013" ht="13.5">
      <c r="A2417" s="180">
        <v>90621</v>
      </c>
      <c r="B2417" s="180" t="s">
        <v>1250</v>
      </c>
      <c r="C2417" s="180" t="s">
        <v>5</v>
      </c>
      <c r="D2417" s="460">
        <v>2.1</v>
      </c>
      <c r="E2417" s="254" t="s">
        <v>29163</v>
      </c>
      <c r="ALW2417" s="12"/>
      <c r="ALX2417" s="12"/>
      <c r="ALY2417" s="12"/>
    </row>
    <row r="2418" spans="1:1013" ht="13.5">
      <c r="A2418" s="180">
        <v>90622</v>
      </c>
      <c r="B2418" s="180" t="s">
        <v>1251</v>
      </c>
      <c r="C2418" s="180" t="s">
        <v>5</v>
      </c>
      <c r="D2418" s="254">
        <v>0.48</v>
      </c>
      <c r="E2418" s="254" t="s">
        <v>29164</v>
      </c>
      <c r="ALW2418" s="12"/>
      <c r="ALX2418" s="12"/>
      <c r="ALY2418" s="12"/>
    </row>
    <row r="2419" spans="1:1013" ht="13.5">
      <c r="A2419" s="180">
        <v>90623</v>
      </c>
      <c r="B2419" s="180" t="s">
        <v>1252</v>
      </c>
      <c r="C2419" s="180" t="s">
        <v>5</v>
      </c>
      <c r="D2419" s="254">
        <v>2.62</v>
      </c>
      <c r="E2419" s="254" t="s">
        <v>29165</v>
      </c>
      <c r="ALW2419" s="12"/>
      <c r="ALX2419" s="12"/>
      <c r="ALY2419" s="12"/>
    </row>
    <row r="2420" spans="1:1013" ht="13.5">
      <c r="A2420" s="180">
        <v>90624</v>
      </c>
      <c r="B2420" s="180" t="s">
        <v>1253</v>
      </c>
      <c r="C2420" s="180" t="s">
        <v>5</v>
      </c>
      <c r="D2420" s="254">
        <v>2.69</v>
      </c>
      <c r="E2420" s="254" t="s">
        <v>29166</v>
      </c>
      <c r="ALW2420" s="12"/>
      <c r="ALX2420" s="12"/>
      <c r="ALY2420" s="12"/>
    </row>
    <row r="2421" spans="1:1013" ht="13.5">
      <c r="A2421" s="180">
        <v>102876</v>
      </c>
      <c r="B2421" s="180" t="s">
        <v>34720</v>
      </c>
      <c r="C2421" s="180" t="s">
        <v>5</v>
      </c>
      <c r="D2421" s="254">
        <v>519.66999999999996</v>
      </c>
      <c r="E2421" s="254" t="s">
        <v>29167</v>
      </c>
      <c r="ALW2421" s="12"/>
      <c r="ALX2421" s="12"/>
      <c r="ALY2421" s="12"/>
    </row>
    <row r="2422" spans="1:1013" ht="13.5">
      <c r="A2422" s="180">
        <v>102877</v>
      </c>
      <c r="B2422" s="180" t="s">
        <v>34721</v>
      </c>
      <c r="C2422" s="180" t="s">
        <v>5</v>
      </c>
      <c r="D2422" s="254">
        <v>140.38999999999999</v>
      </c>
      <c r="E2422" s="254" t="s">
        <v>29168</v>
      </c>
      <c r="ALW2422" s="12"/>
      <c r="ALX2422" s="12"/>
      <c r="ALY2422" s="12"/>
    </row>
    <row r="2423" spans="1:1013" ht="13.5">
      <c r="A2423" s="180">
        <v>102878</v>
      </c>
      <c r="B2423" s="180" t="s">
        <v>34722</v>
      </c>
      <c r="C2423" s="180" t="s">
        <v>5</v>
      </c>
      <c r="D2423" s="254">
        <v>650.30999999999995</v>
      </c>
      <c r="E2423" s="254" t="s">
        <v>29169</v>
      </c>
      <c r="ALW2423" s="12"/>
      <c r="ALX2423" s="12"/>
      <c r="ALY2423" s="12"/>
    </row>
    <row r="2424" spans="1:1013" ht="13.5">
      <c r="A2424" s="180">
        <v>102879</v>
      </c>
      <c r="B2424" s="180" t="s">
        <v>4408</v>
      </c>
      <c r="C2424" s="180" t="s">
        <v>5</v>
      </c>
      <c r="D2424" s="254">
        <v>185.7</v>
      </c>
      <c r="E2424" s="254" t="s">
        <v>29170</v>
      </c>
      <c r="ALW2424" s="12"/>
      <c r="ALX2424" s="12"/>
      <c r="ALY2424" s="12"/>
    </row>
    <row r="2425" spans="1:1013" ht="13.5">
      <c r="A2425" s="180">
        <v>103220</v>
      </c>
      <c r="B2425" s="180" t="s">
        <v>34723</v>
      </c>
      <c r="C2425" s="180" t="s">
        <v>5</v>
      </c>
      <c r="D2425" s="254">
        <v>158.91999999999999</v>
      </c>
      <c r="E2425" s="254" t="s">
        <v>29171</v>
      </c>
      <c r="ALW2425" s="12"/>
      <c r="ALX2425" s="12"/>
      <c r="ALY2425" s="12"/>
    </row>
    <row r="2426" spans="1:1013" ht="13.5">
      <c r="A2426" s="180">
        <v>103221</v>
      </c>
      <c r="B2426" s="180" t="s">
        <v>34724</v>
      </c>
      <c r="C2426" s="180" t="s">
        <v>5</v>
      </c>
      <c r="D2426" s="254">
        <v>42.93</v>
      </c>
      <c r="E2426" s="254" t="s">
        <v>29172</v>
      </c>
      <c r="ALW2426" s="12"/>
      <c r="ALX2426" s="12"/>
      <c r="ALY2426" s="12"/>
    </row>
    <row r="2427" spans="1:1013" ht="13.5">
      <c r="A2427" s="180">
        <v>103222</v>
      </c>
      <c r="B2427" s="180" t="s">
        <v>34725</v>
      </c>
      <c r="C2427" s="180" t="s">
        <v>5</v>
      </c>
      <c r="D2427" s="254">
        <v>198.88</v>
      </c>
      <c r="E2427" s="254" t="s">
        <v>25822</v>
      </c>
      <c r="ALW2427" s="12"/>
      <c r="ALX2427" s="12"/>
      <c r="ALY2427" s="12"/>
    </row>
    <row r="2428" spans="1:1013" ht="13.5">
      <c r="A2428" s="180">
        <v>103223</v>
      </c>
      <c r="B2428" s="180" t="s">
        <v>24782</v>
      </c>
      <c r="C2428" s="180" t="s">
        <v>5</v>
      </c>
      <c r="D2428" s="254">
        <v>36.270000000000003</v>
      </c>
      <c r="E2428" s="254" t="s">
        <v>29173</v>
      </c>
      <c r="ALW2428" s="12"/>
      <c r="ALX2428" s="12"/>
      <c r="ALY2428" s="12"/>
    </row>
    <row r="2429" spans="1:1013" ht="13.5">
      <c r="A2429" s="180">
        <v>103232</v>
      </c>
      <c r="B2429" s="180" t="s">
        <v>34726</v>
      </c>
      <c r="C2429" s="180" t="s">
        <v>5</v>
      </c>
      <c r="D2429" s="254">
        <v>498.6</v>
      </c>
      <c r="E2429" s="254" t="s">
        <v>29174</v>
      </c>
      <c r="ALW2429" s="12"/>
      <c r="ALX2429" s="12"/>
      <c r="ALY2429" s="12"/>
    </row>
    <row r="2430" spans="1:1013" ht="13.5">
      <c r="A2430" s="180">
        <v>103233</v>
      </c>
      <c r="B2430" s="180" t="s">
        <v>34727</v>
      </c>
      <c r="C2430" s="180" t="s">
        <v>5</v>
      </c>
      <c r="D2430" s="254">
        <v>134.69999999999999</v>
      </c>
      <c r="E2430" s="254" t="s">
        <v>29175</v>
      </c>
      <c r="ALW2430" s="12"/>
      <c r="ALX2430" s="12"/>
      <c r="ALY2430" s="12"/>
    </row>
    <row r="2431" spans="1:1013" ht="13.5">
      <c r="A2431" s="180">
        <v>103234</v>
      </c>
      <c r="B2431" s="180" t="s">
        <v>34728</v>
      </c>
      <c r="C2431" s="180" t="s">
        <v>5</v>
      </c>
      <c r="D2431" s="254">
        <v>654.83000000000004</v>
      </c>
      <c r="E2431" s="254" t="s">
        <v>29176</v>
      </c>
      <c r="ALW2431" s="12"/>
      <c r="ALX2431" s="12"/>
      <c r="ALY2431" s="12"/>
    </row>
    <row r="2432" spans="1:1013" ht="13.5">
      <c r="A2432" s="180">
        <v>103235</v>
      </c>
      <c r="B2432" s="180" t="s">
        <v>24784</v>
      </c>
      <c r="C2432" s="180" t="s">
        <v>5</v>
      </c>
      <c r="D2432" s="254">
        <v>106.21</v>
      </c>
      <c r="E2432" s="254" t="s">
        <v>29177</v>
      </c>
      <c r="ALW2432" s="12"/>
      <c r="ALX2432" s="12"/>
      <c r="ALY2432" s="12"/>
    </row>
    <row r="2433" spans="1:1013" ht="13.5">
      <c r="A2433" s="180">
        <v>103228</v>
      </c>
      <c r="B2433" s="180" t="s">
        <v>34729</v>
      </c>
      <c r="C2433" s="180" t="s">
        <v>5</v>
      </c>
      <c r="D2433" s="254">
        <v>456.27</v>
      </c>
      <c r="E2433" s="254" t="s">
        <v>29178</v>
      </c>
      <c r="ALW2433" s="12"/>
      <c r="ALX2433" s="12"/>
      <c r="ALY2433" s="12"/>
    </row>
    <row r="2434" spans="1:1013" ht="13.5">
      <c r="A2434" s="180">
        <v>103226</v>
      </c>
      <c r="B2434" s="180" t="s">
        <v>34730</v>
      </c>
      <c r="C2434" s="180" t="s">
        <v>5</v>
      </c>
      <c r="D2434" s="254">
        <v>364.6</v>
      </c>
      <c r="E2434" s="254" t="s">
        <v>29179</v>
      </c>
      <c r="ALW2434" s="12"/>
      <c r="ALX2434" s="12"/>
      <c r="ALY2434" s="12"/>
    </row>
    <row r="2435" spans="1:1013" ht="13.5">
      <c r="A2435" s="180">
        <v>103227</v>
      </c>
      <c r="B2435" s="180" t="s">
        <v>34731</v>
      </c>
      <c r="C2435" s="180" t="s">
        <v>5</v>
      </c>
      <c r="D2435" s="254">
        <v>98.5</v>
      </c>
      <c r="E2435" s="254" t="s">
        <v>29180</v>
      </c>
      <c r="ALW2435" s="12"/>
      <c r="ALX2435" s="12"/>
      <c r="ALY2435" s="12"/>
    </row>
    <row r="2436" spans="1:1013" ht="13.5">
      <c r="A2436" s="180">
        <v>103229</v>
      </c>
      <c r="B2436" s="180" t="s">
        <v>24783</v>
      </c>
      <c r="C2436" s="180" t="s">
        <v>5</v>
      </c>
      <c r="D2436" s="254">
        <v>90.06</v>
      </c>
      <c r="E2436" s="254" t="s">
        <v>29181</v>
      </c>
      <c r="ALW2436" s="12"/>
      <c r="ALX2436" s="12"/>
      <c r="ALY2436" s="12"/>
    </row>
    <row r="2437" spans="1:1013" ht="13.5">
      <c r="A2437" s="180">
        <v>95617</v>
      </c>
      <c r="B2437" s="180" t="s">
        <v>1450</v>
      </c>
      <c r="C2437" s="180" t="s">
        <v>5</v>
      </c>
      <c r="D2437" s="254">
        <v>1.1399999999999999</v>
      </c>
      <c r="E2437" s="254" t="s">
        <v>29182</v>
      </c>
      <c r="ALW2437" s="12"/>
      <c r="ALX2437" s="12"/>
      <c r="ALY2437" s="12"/>
    </row>
    <row r="2438" spans="1:1013" ht="13.5">
      <c r="A2438" s="180">
        <v>95618</v>
      </c>
      <c r="B2438" s="180" t="s">
        <v>1451</v>
      </c>
      <c r="C2438" s="180" t="s">
        <v>5</v>
      </c>
      <c r="D2438" s="254">
        <v>0.26</v>
      </c>
      <c r="E2438" s="254" t="s">
        <v>29183</v>
      </c>
      <c r="ALW2438" s="12"/>
      <c r="ALX2438" s="12"/>
      <c r="ALY2438" s="12"/>
    </row>
    <row r="2439" spans="1:1013" ht="13.5">
      <c r="A2439" s="180">
        <v>95619</v>
      </c>
      <c r="B2439" s="180" t="s">
        <v>1452</v>
      </c>
      <c r="C2439" s="180" t="s">
        <v>5</v>
      </c>
      <c r="D2439" s="254">
        <v>1.43</v>
      </c>
      <c r="E2439" s="254" t="s">
        <v>29184</v>
      </c>
      <c r="ALW2439" s="12"/>
      <c r="ALX2439" s="12"/>
      <c r="ALY2439" s="12"/>
    </row>
    <row r="2440" spans="1:1013" ht="13.5">
      <c r="A2440" s="180">
        <v>102972</v>
      </c>
      <c r="B2440" s="180" t="s">
        <v>34732</v>
      </c>
      <c r="C2440" s="180" t="s">
        <v>5</v>
      </c>
      <c r="D2440" s="254">
        <v>96.86</v>
      </c>
      <c r="E2440" s="254" t="s">
        <v>29185</v>
      </c>
      <c r="ALW2440" s="12"/>
      <c r="ALX2440" s="12"/>
      <c r="ALY2440" s="12"/>
    </row>
    <row r="2441" spans="1:1013" ht="13.5">
      <c r="A2441" s="180">
        <v>102973</v>
      </c>
      <c r="B2441" s="180" t="s">
        <v>34733</v>
      </c>
      <c r="C2441" s="180" t="s">
        <v>5</v>
      </c>
      <c r="D2441" s="254">
        <v>26.89</v>
      </c>
      <c r="E2441" s="254" t="s">
        <v>29186</v>
      </c>
      <c r="ALW2441" s="12"/>
      <c r="ALX2441" s="12"/>
      <c r="ALY2441" s="12"/>
    </row>
    <row r="2442" spans="1:1013" ht="13.5">
      <c r="A2442" s="180">
        <v>102974</v>
      </c>
      <c r="B2442" s="180" t="s">
        <v>34734</v>
      </c>
      <c r="C2442" s="180" t="s">
        <v>5</v>
      </c>
      <c r="D2442" s="254">
        <v>90.87</v>
      </c>
      <c r="E2442" s="254" t="s">
        <v>29187</v>
      </c>
      <c r="ALW2442" s="12"/>
      <c r="ALX2442" s="12"/>
      <c r="ALY2442" s="12"/>
    </row>
    <row r="2443" spans="1:1013" ht="13.5">
      <c r="A2443" s="180">
        <v>96301</v>
      </c>
      <c r="B2443" s="180" t="s">
        <v>1494</v>
      </c>
      <c r="C2443" s="180" t="s">
        <v>5</v>
      </c>
      <c r="D2443" s="254">
        <v>50.81</v>
      </c>
      <c r="E2443" s="254" t="s">
        <v>29188</v>
      </c>
      <c r="ALW2443" s="12"/>
      <c r="ALX2443" s="12"/>
      <c r="ALY2443" s="12"/>
    </row>
    <row r="2444" spans="1:1013" ht="13.5">
      <c r="A2444" s="180">
        <v>90627</v>
      </c>
      <c r="B2444" s="180" t="s">
        <v>1254</v>
      </c>
      <c r="C2444" s="180" t="s">
        <v>5</v>
      </c>
      <c r="D2444" s="254">
        <v>56.83</v>
      </c>
      <c r="E2444" s="254" t="s">
        <v>29189</v>
      </c>
      <c r="ALW2444" s="12"/>
      <c r="ALX2444" s="12"/>
      <c r="ALY2444" s="12"/>
    </row>
    <row r="2445" spans="1:1013" ht="13.5">
      <c r="A2445" s="180">
        <v>90628</v>
      </c>
      <c r="B2445" s="180" t="s">
        <v>1255</v>
      </c>
      <c r="C2445" s="180" t="s">
        <v>5</v>
      </c>
      <c r="D2445" s="254">
        <v>15.24</v>
      </c>
      <c r="E2445" s="254" t="s">
        <v>29190</v>
      </c>
      <c r="ALW2445" s="12"/>
      <c r="ALX2445" s="12"/>
      <c r="ALY2445" s="12"/>
    </row>
    <row r="2446" spans="1:1013" ht="13.5">
      <c r="A2446" s="180">
        <v>90629</v>
      </c>
      <c r="B2446" s="180" t="s">
        <v>1256</v>
      </c>
      <c r="C2446" s="180" t="s">
        <v>5</v>
      </c>
      <c r="D2446" s="254">
        <v>71.12</v>
      </c>
      <c r="E2446" s="254" t="s">
        <v>29191</v>
      </c>
      <c r="ALW2446" s="12"/>
      <c r="ALX2446" s="12"/>
      <c r="ALY2446" s="12"/>
    </row>
    <row r="2447" spans="1:1013" ht="13.5">
      <c r="A2447" s="180">
        <v>90630</v>
      </c>
      <c r="B2447" s="180" t="s">
        <v>1257</v>
      </c>
      <c r="C2447" s="180" t="s">
        <v>5</v>
      </c>
      <c r="D2447" s="254">
        <v>1.28</v>
      </c>
      <c r="E2447" s="254" t="s">
        <v>29192</v>
      </c>
      <c r="ALW2447" s="12"/>
      <c r="ALX2447" s="12"/>
      <c r="ALY2447" s="12"/>
    </row>
    <row r="2448" spans="1:1013" ht="13.5">
      <c r="A2448" s="180">
        <v>95704</v>
      </c>
      <c r="B2448" s="180" t="s">
        <v>32850</v>
      </c>
      <c r="C2448" s="180" t="s">
        <v>5</v>
      </c>
      <c r="D2448" s="254">
        <v>57.39</v>
      </c>
      <c r="E2448" s="254" t="s">
        <v>25344</v>
      </c>
      <c r="ALW2448" s="12"/>
      <c r="ALX2448" s="12"/>
      <c r="ALY2448" s="12"/>
    </row>
    <row r="2449" spans="1:1013" ht="13.5">
      <c r="A2449" s="180">
        <v>95705</v>
      </c>
      <c r="B2449" s="180" t="s">
        <v>32851</v>
      </c>
      <c r="C2449" s="180" t="s">
        <v>5</v>
      </c>
      <c r="D2449" s="254">
        <v>15.39</v>
      </c>
      <c r="E2449" s="254" t="s">
        <v>29193</v>
      </c>
      <c r="ALW2449" s="12"/>
      <c r="ALX2449" s="12"/>
      <c r="ALY2449" s="12"/>
    </row>
    <row r="2450" spans="1:1013" ht="13.5">
      <c r="A2450" s="180">
        <v>95706</v>
      </c>
      <c r="B2450" s="180" t="s">
        <v>32852</v>
      </c>
      <c r="C2450" s="180" t="s">
        <v>5</v>
      </c>
      <c r="D2450" s="254">
        <v>71.819999999999993</v>
      </c>
      <c r="E2450" s="254" t="s">
        <v>29194</v>
      </c>
      <c r="ALW2450" s="12"/>
      <c r="ALX2450" s="12"/>
      <c r="ALY2450" s="12"/>
    </row>
    <row r="2451" spans="1:1013" ht="13.5">
      <c r="A2451" s="180">
        <v>95707</v>
      </c>
      <c r="B2451" s="180" t="s">
        <v>32853</v>
      </c>
      <c r="C2451" s="180" t="s">
        <v>5</v>
      </c>
      <c r="D2451" s="254">
        <v>3.52</v>
      </c>
      <c r="E2451" s="254" t="s">
        <v>24868</v>
      </c>
      <c r="ALW2451" s="12"/>
      <c r="ALX2451" s="12"/>
      <c r="ALY2451" s="12"/>
    </row>
    <row r="2452" spans="1:1013" ht="13.5">
      <c r="A2452" s="180">
        <v>91273</v>
      </c>
      <c r="B2452" s="180" t="s">
        <v>1314</v>
      </c>
      <c r="C2452" s="180" t="s">
        <v>5</v>
      </c>
      <c r="D2452" s="254">
        <v>0.56999999999999995</v>
      </c>
      <c r="E2452" s="254" t="s">
        <v>29195</v>
      </c>
      <c r="ALW2452" s="12"/>
      <c r="ALX2452" s="12"/>
      <c r="ALY2452" s="12"/>
    </row>
    <row r="2453" spans="1:1013" ht="13.5">
      <c r="A2453" s="180">
        <v>91274</v>
      </c>
      <c r="B2453" s="180" t="s">
        <v>1315</v>
      </c>
      <c r="C2453" s="180" t="s">
        <v>5</v>
      </c>
      <c r="D2453" s="254">
        <v>0.15</v>
      </c>
      <c r="E2453" s="254" t="s">
        <v>29196</v>
      </c>
      <c r="ALW2453" s="12"/>
      <c r="ALX2453" s="12"/>
      <c r="ALY2453" s="12"/>
    </row>
    <row r="2454" spans="1:1013" ht="13.5">
      <c r="A2454" s="180">
        <v>91275</v>
      </c>
      <c r="B2454" s="180" t="s">
        <v>1316</v>
      </c>
      <c r="C2454" s="180" t="s">
        <v>5</v>
      </c>
      <c r="D2454" s="254">
        <v>0.71</v>
      </c>
      <c r="E2454" s="254" t="s">
        <v>29197</v>
      </c>
      <c r="ALW2454" s="12"/>
      <c r="ALX2454" s="12"/>
      <c r="ALY2454" s="12"/>
    </row>
    <row r="2455" spans="1:1013" ht="13.5">
      <c r="A2455" s="180">
        <v>91276</v>
      </c>
      <c r="B2455" s="180" t="s">
        <v>1317</v>
      </c>
      <c r="C2455" s="180" t="s">
        <v>5</v>
      </c>
      <c r="D2455" s="254">
        <v>9.02</v>
      </c>
      <c r="E2455" s="254" t="s">
        <v>25034</v>
      </c>
      <c r="ALW2455" s="12"/>
      <c r="ALX2455" s="12"/>
      <c r="ALY2455" s="12"/>
    </row>
    <row r="2456" spans="1:1013" ht="13.5">
      <c r="A2456" s="180">
        <v>102882</v>
      </c>
      <c r="B2456" s="180" t="s">
        <v>34735</v>
      </c>
      <c r="C2456" s="180" t="s">
        <v>5</v>
      </c>
      <c r="D2456" s="254">
        <v>0</v>
      </c>
      <c r="E2456" s="254" t="s">
        <v>25069</v>
      </c>
      <c r="ALW2456" s="12"/>
      <c r="ALX2456" s="12"/>
      <c r="ALY2456" s="12"/>
    </row>
    <row r="2457" spans="1:1013" ht="13.5">
      <c r="A2457" s="180">
        <v>102883</v>
      </c>
      <c r="B2457" s="180" t="s">
        <v>34736</v>
      </c>
      <c r="C2457" s="180" t="s">
        <v>5</v>
      </c>
      <c r="D2457" s="254">
        <v>0</v>
      </c>
      <c r="E2457" s="254" t="s">
        <v>25334</v>
      </c>
      <c r="ALW2457" s="12"/>
      <c r="ALX2457" s="12"/>
      <c r="ALY2457" s="12"/>
    </row>
    <row r="2458" spans="1:1013" ht="13.5">
      <c r="A2458" s="180">
        <v>102884</v>
      </c>
      <c r="B2458" s="180" t="s">
        <v>34737</v>
      </c>
      <c r="C2458" s="180" t="s">
        <v>5</v>
      </c>
      <c r="D2458" s="254">
        <v>0</v>
      </c>
      <c r="E2458" s="254" t="s">
        <v>29198</v>
      </c>
      <c r="ALW2458" s="12"/>
      <c r="ALX2458" s="12"/>
      <c r="ALY2458" s="12"/>
    </row>
    <row r="2459" spans="1:1013" ht="13.5">
      <c r="A2459" s="180">
        <v>102885</v>
      </c>
      <c r="B2459" s="180" t="s">
        <v>4409</v>
      </c>
      <c r="C2459" s="180" t="s">
        <v>5</v>
      </c>
      <c r="D2459" s="254">
        <v>1.1000000000000001</v>
      </c>
      <c r="E2459" s="254" t="s">
        <v>25414</v>
      </c>
      <c r="ALW2459" s="12"/>
      <c r="ALX2459" s="12"/>
      <c r="ALY2459" s="12"/>
    </row>
    <row r="2460" spans="1:1013" ht="13.5">
      <c r="A2460" s="180">
        <v>95272</v>
      </c>
      <c r="B2460" s="180" t="s">
        <v>24735</v>
      </c>
      <c r="C2460" s="180" t="s">
        <v>5</v>
      </c>
      <c r="D2460" s="254">
        <v>0.55000000000000004</v>
      </c>
      <c r="E2460" s="254" t="s">
        <v>24978</v>
      </c>
      <c r="ALW2460" s="12"/>
      <c r="ALX2460" s="12"/>
      <c r="ALY2460" s="12"/>
    </row>
    <row r="2461" spans="1:1013" ht="13.5">
      <c r="A2461" s="180">
        <v>95273</v>
      </c>
      <c r="B2461" s="180" t="s">
        <v>24736</v>
      </c>
      <c r="C2461" s="180" t="s">
        <v>5</v>
      </c>
      <c r="D2461" s="254">
        <v>0.12</v>
      </c>
      <c r="E2461" s="254" t="s">
        <v>27406</v>
      </c>
      <c r="ALW2461" s="12"/>
      <c r="ALX2461" s="12"/>
      <c r="ALY2461" s="12"/>
    </row>
    <row r="2462" spans="1:1013" ht="13.5">
      <c r="A2462" s="180">
        <v>95274</v>
      </c>
      <c r="B2462" s="180" t="s">
        <v>24737</v>
      </c>
      <c r="C2462" s="180" t="s">
        <v>5</v>
      </c>
      <c r="D2462" s="254">
        <v>0.43</v>
      </c>
      <c r="E2462" s="254" t="s">
        <v>29199</v>
      </c>
      <c r="ALW2462" s="12"/>
      <c r="ALX2462" s="12"/>
      <c r="ALY2462" s="12"/>
    </row>
    <row r="2463" spans="1:1013" ht="13.5">
      <c r="A2463" s="180">
        <v>95275</v>
      </c>
      <c r="B2463" s="180" t="s">
        <v>24738</v>
      </c>
      <c r="C2463" s="180" t="s">
        <v>5</v>
      </c>
      <c r="D2463" s="254">
        <v>2.1800000000000002</v>
      </c>
      <c r="E2463" s="254" t="s">
        <v>24957</v>
      </c>
      <c r="ALW2463" s="12"/>
      <c r="ALX2463" s="12"/>
      <c r="ALY2463" s="12"/>
    </row>
    <row r="2464" spans="1:1013" ht="13.5">
      <c r="A2464" s="180">
        <v>88419</v>
      </c>
      <c r="B2464" s="180" t="s">
        <v>1153</v>
      </c>
      <c r="C2464" s="180" t="s">
        <v>5</v>
      </c>
      <c r="D2464" s="254">
        <v>4.8</v>
      </c>
      <c r="E2464" s="254" t="s">
        <v>29200</v>
      </c>
      <c r="ALW2464" s="12"/>
      <c r="ALX2464" s="12"/>
      <c r="ALY2464" s="12"/>
    </row>
    <row r="2465" spans="1:1013" ht="13.5">
      <c r="A2465" s="180">
        <v>88422</v>
      </c>
      <c r="B2465" s="180" t="s">
        <v>1154</v>
      </c>
      <c r="C2465" s="180" t="s">
        <v>5</v>
      </c>
      <c r="D2465" s="254">
        <v>1.1100000000000001</v>
      </c>
      <c r="E2465" s="254" t="s">
        <v>29201</v>
      </c>
      <c r="ALW2465" s="12"/>
      <c r="ALX2465" s="12"/>
      <c r="ALY2465" s="12"/>
    </row>
    <row r="2466" spans="1:1013" ht="13.5">
      <c r="A2466" s="180">
        <v>88425</v>
      </c>
      <c r="B2466" s="180" t="s">
        <v>1155</v>
      </c>
      <c r="C2466" s="180" t="s">
        <v>5</v>
      </c>
      <c r="D2466" s="254">
        <v>6</v>
      </c>
      <c r="E2466" s="254" t="s">
        <v>25023</v>
      </c>
      <c r="ALW2466" s="12"/>
      <c r="ALX2466" s="12"/>
      <c r="ALY2466" s="12"/>
    </row>
    <row r="2467" spans="1:1013" ht="13.5">
      <c r="A2467" s="180">
        <v>88427</v>
      </c>
      <c r="B2467" s="180" t="s">
        <v>1156</v>
      </c>
      <c r="C2467" s="180" t="s">
        <v>5</v>
      </c>
      <c r="D2467" s="254">
        <v>0.91</v>
      </c>
      <c r="E2467" s="254" t="s">
        <v>25534</v>
      </c>
      <c r="ALW2467" s="12"/>
      <c r="ALX2467" s="12"/>
      <c r="ALY2467" s="12"/>
    </row>
    <row r="2468" spans="1:1013" ht="13.5">
      <c r="A2468" s="180">
        <v>88434</v>
      </c>
      <c r="B2468" s="180" t="s">
        <v>1157</v>
      </c>
      <c r="C2468" s="180" t="s">
        <v>5</v>
      </c>
      <c r="D2468" s="254">
        <v>6.36</v>
      </c>
      <c r="E2468" s="254" t="s">
        <v>29202</v>
      </c>
      <c r="ALW2468" s="12"/>
      <c r="ALX2468" s="12"/>
      <c r="ALY2468" s="12"/>
    </row>
    <row r="2469" spans="1:1013" ht="13.5">
      <c r="A2469" s="180">
        <v>88435</v>
      </c>
      <c r="B2469" s="180" t="s">
        <v>1158</v>
      </c>
      <c r="C2469" s="180" t="s">
        <v>5</v>
      </c>
      <c r="D2469" s="254">
        <v>1.47</v>
      </c>
      <c r="E2469" s="254" t="s">
        <v>29203</v>
      </c>
      <c r="ALW2469" s="12"/>
      <c r="ALX2469" s="12"/>
      <c r="ALY2469" s="12"/>
    </row>
    <row r="2470" spans="1:1013" ht="13.5">
      <c r="A2470" s="180">
        <v>88436</v>
      </c>
      <c r="B2470" s="180" t="s">
        <v>1159</v>
      </c>
      <c r="C2470" s="180" t="s">
        <v>5</v>
      </c>
      <c r="D2470" s="254">
        <v>7.95</v>
      </c>
      <c r="E2470" s="254" t="s">
        <v>28401</v>
      </c>
      <c r="ALW2470" s="12"/>
      <c r="ALX2470" s="12"/>
      <c r="ALY2470" s="12"/>
    </row>
    <row r="2471" spans="1:1013" ht="13.5">
      <c r="A2471" s="180">
        <v>88437</v>
      </c>
      <c r="B2471" s="180" t="s">
        <v>1160</v>
      </c>
      <c r="C2471" s="180" t="s">
        <v>5</v>
      </c>
      <c r="D2471" s="254">
        <v>0.91</v>
      </c>
      <c r="E2471" s="254" t="s">
        <v>24745</v>
      </c>
      <c r="ALW2471" s="12"/>
      <c r="ALX2471" s="12"/>
      <c r="ALY2471" s="12"/>
    </row>
    <row r="2472" spans="1:1013" ht="13.5">
      <c r="A2472" s="180">
        <v>90664</v>
      </c>
      <c r="B2472" s="180" t="s">
        <v>24657</v>
      </c>
      <c r="C2472" s="180" t="s">
        <v>5</v>
      </c>
      <c r="D2472" s="254">
        <v>6.68</v>
      </c>
      <c r="E2472" s="254" t="s">
        <v>29204</v>
      </c>
      <c r="ALW2472" s="12"/>
      <c r="ALX2472" s="12"/>
      <c r="ALY2472" s="12"/>
    </row>
    <row r="2473" spans="1:1013" ht="13.5">
      <c r="A2473" s="180">
        <v>90665</v>
      </c>
      <c r="B2473" s="180" t="s">
        <v>24658</v>
      </c>
      <c r="C2473" s="180" t="s">
        <v>5</v>
      </c>
      <c r="D2473" s="254">
        <v>1.78</v>
      </c>
      <c r="E2473" s="254" t="s">
        <v>29205</v>
      </c>
      <c r="ALW2473" s="12"/>
      <c r="ALX2473" s="12"/>
      <c r="ALY2473" s="12"/>
    </row>
    <row r="2474" spans="1:1013" ht="13.5">
      <c r="A2474" s="180">
        <v>90666</v>
      </c>
      <c r="B2474" s="180" t="s">
        <v>24659</v>
      </c>
      <c r="C2474" s="180" t="s">
        <v>5</v>
      </c>
      <c r="D2474" s="254">
        <v>8.35</v>
      </c>
      <c r="E2474" s="254" t="s">
        <v>25036</v>
      </c>
      <c r="ALW2474" s="12"/>
      <c r="ALX2474" s="12"/>
      <c r="ALY2474" s="12"/>
    </row>
    <row r="2475" spans="1:1013" ht="13.5">
      <c r="A2475" s="180">
        <v>90667</v>
      </c>
      <c r="B2475" s="180" t="s">
        <v>24660</v>
      </c>
      <c r="C2475" s="180" t="s">
        <v>5</v>
      </c>
      <c r="D2475" s="254">
        <v>15.47</v>
      </c>
      <c r="E2475" s="254" t="s">
        <v>24726</v>
      </c>
      <c r="ALW2475" s="12"/>
      <c r="ALX2475" s="12"/>
      <c r="ALY2475" s="12"/>
    </row>
    <row r="2476" spans="1:1013" ht="13.5">
      <c r="A2476" s="180">
        <v>102977</v>
      </c>
      <c r="B2476" s="180" t="s">
        <v>34738</v>
      </c>
      <c r="C2476" s="180" t="s">
        <v>5</v>
      </c>
      <c r="D2476" s="254">
        <v>0</v>
      </c>
      <c r="E2476" s="254" t="s">
        <v>29206</v>
      </c>
      <c r="ALW2476" s="12"/>
      <c r="ALX2476" s="12"/>
      <c r="ALY2476" s="12"/>
    </row>
    <row r="2477" spans="1:1013" ht="13.5">
      <c r="A2477" s="180">
        <v>102978</v>
      </c>
      <c r="B2477" s="180" t="s">
        <v>34739</v>
      </c>
      <c r="C2477" s="180" t="s">
        <v>5</v>
      </c>
      <c r="D2477" s="254">
        <v>0</v>
      </c>
      <c r="E2477" s="254" t="s">
        <v>25645</v>
      </c>
      <c r="ALW2477" s="12"/>
      <c r="ALX2477" s="12"/>
      <c r="ALY2477" s="12"/>
    </row>
    <row r="2478" spans="1:1013" ht="13.5">
      <c r="A2478" s="180">
        <v>102979</v>
      </c>
      <c r="B2478" s="180" t="s">
        <v>34740</v>
      </c>
      <c r="C2478" s="180" t="s">
        <v>5</v>
      </c>
      <c r="D2478" s="254">
        <v>0</v>
      </c>
      <c r="E2478" s="254" t="s">
        <v>29207</v>
      </c>
      <c r="ALW2478" s="12"/>
      <c r="ALX2478" s="12"/>
      <c r="ALY2478" s="12"/>
    </row>
    <row r="2479" spans="1:1013" ht="13.5">
      <c r="A2479" s="180">
        <v>95217</v>
      </c>
      <c r="B2479" s="180" t="s">
        <v>24731</v>
      </c>
      <c r="C2479" s="180" t="s">
        <v>5</v>
      </c>
      <c r="D2479" s="254">
        <v>0.54</v>
      </c>
      <c r="E2479" s="254" t="s">
        <v>29208</v>
      </c>
      <c r="ALW2479" s="12"/>
      <c r="ALX2479" s="12"/>
      <c r="ALY2479" s="12"/>
    </row>
    <row r="2480" spans="1:1013" ht="13.5">
      <c r="A2480" s="180">
        <v>89130</v>
      </c>
      <c r="B2480" s="180" t="s">
        <v>1195</v>
      </c>
      <c r="C2480" s="180" t="s">
        <v>5</v>
      </c>
      <c r="D2480" s="254">
        <v>52.02</v>
      </c>
      <c r="E2480" s="254" t="s">
        <v>24676</v>
      </c>
      <c r="ALW2480" s="12"/>
      <c r="ALX2480" s="12"/>
      <c r="ALY2480" s="12"/>
    </row>
    <row r="2481" spans="1:1013" ht="13.5">
      <c r="A2481" s="180">
        <v>89131</v>
      </c>
      <c r="B2481" s="180" t="s">
        <v>1196</v>
      </c>
      <c r="C2481" s="180" t="s">
        <v>5</v>
      </c>
      <c r="D2481" s="254">
        <v>13.75</v>
      </c>
      <c r="E2481" s="254" t="s">
        <v>29209</v>
      </c>
      <c r="ALW2481" s="12"/>
      <c r="ALX2481" s="12"/>
      <c r="ALY2481" s="12"/>
    </row>
    <row r="2482" spans="1:1013" ht="13.5">
      <c r="A2482" s="180">
        <v>53861</v>
      </c>
      <c r="B2482" s="180" t="s">
        <v>1135</v>
      </c>
      <c r="C2482" s="180" t="s">
        <v>5</v>
      </c>
      <c r="D2482" s="254">
        <v>65.03</v>
      </c>
      <c r="E2482" s="254" t="s">
        <v>29210</v>
      </c>
      <c r="ALW2482" s="12"/>
      <c r="ALX2482" s="12"/>
      <c r="ALY2482" s="12"/>
    </row>
    <row r="2483" spans="1:1013" ht="13.5">
      <c r="A2483" s="180">
        <v>5787</v>
      </c>
      <c r="B2483" s="180" t="s">
        <v>1095</v>
      </c>
      <c r="C2483" s="180" t="s">
        <v>5</v>
      </c>
      <c r="D2483" s="254">
        <v>72.790000000000006</v>
      </c>
      <c r="E2483" s="254" t="s">
        <v>25279</v>
      </c>
      <c r="ALW2483" s="12"/>
      <c r="ALX2483" s="12"/>
      <c r="ALY2483" s="12"/>
    </row>
    <row r="2484" spans="1:1013" ht="13.5">
      <c r="A2484" s="180">
        <v>89128</v>
      </c>
      <c r="B2484" s="180" t="s">
        <v>1193</v>
      </c>
      <c r="C2484" s="180" t="s">
        <v>5</v>
      </c>
      <c r="D2484" s="254">
        <v>37.520000000000003</v>
      </c>
      <c r="E2484" s="254" t="s">
        <v>25221</v>
      </c>
      <c r="ALW2484" s="12"/>
      <c r="ALX2484" s="12"/>
      <c r="ALY2484" s="12"/>
    </row>
    <row r="2485" spans="1:1013" ht="13.5">
      <c r="A2485" s="180">
        <v>89129</v>
      </c>
      <c r="B2485" s="180" t="s">
        <v>1194</v>
      </c>
      <c r="C2485" s="180" t="s">
        <v>5</v>
      </c>
      <c r="D2485" s="254">
        <v>9.91</v>
      </c>
      <c r="E2485" s="254" t="s">
        <v>27872</v>
      </c>
      <c r="ALW2485" s="12"/>
      <c r="ALX2485" s="12"/>
      <c r="ALY2485" s="12"/>
    </row>
    <row r="2486" spans="1:1013" ht="13.5">
      <c r="A2486" s="180">
        <v>53857</v>
      </c>
      <c r="B2486" s="180" t="s">
        <v>1133</v>
      </c>
      <c r="C2486" s="180" t="s">
        <v>5</v>
      </c>
      <c r="D2486" s="254">
        <v>46.9</v>
      </c>
      <c r="E2486" s="254" t="s">
        <v>24838</v>
      </c>
      <c r="ALW2486" s="12"/>
      <c r="ALX2486" s="12"/>
      <c r="ALY2486" s="12"/>
    </row>
    <row r="2487" spans="1:1013" ht="13.5">
      <c r="A2487" s="180">
        <v>53858</v>
      </c>
      <c r="B2487" s="180" t="s">
        <v>1134</v>
      </c>
      <c r="C2487" s="180" t="s">
        <v>5</v>
      </c>
      <c r="D2487" s="254">
        <v>47.29</v>
      </c>
      <c r="E2487" s="254" t="s">
        <v>29211</v>
      </c>
      <c r="ALW2487" s="12"/>
      <c r="ALX2487" s="12"/>
      <c r="ALY2487" s="12"/>
    </row>
    <row r="2488" spans="1:1013" ht="13.5">
      <c r="A2488" s="180">
        <v>102888</v>
      </c>
      <c r="B2488" s="180" t="s">
        <v>34741</v>
      </c>
      <c r="C2488" s="180" t="s">
        <v>5</v>
      </c>
      <c r="D2488" s="254">
        <v>0</v>
      </c>
      <c r="E2488" s="254" t="s">
        <v>25030</v>
      </c>
      <c r="ALW2488" s="12"/>
      <c r="ALX2488" s="12"/>
      <c r="ALY2488" s="12"/>
    </row>
    <row r="2489" spans="1:1013" ht="13.5">
      <c r="A2489" s="180">
        <v>102889</v>
      </c>
      <c r="B2489" s="180" t="s">
        <v>34742</v>
      </c>
      <c r="C2489" s="180" t="s">
        <v>5</v>
      </c>
      <c r="D2489" s="254">
        <v>0</v>
      </c>
      <c r="E2489" s="254" t="s">
        <v>25740</v>
      </c>
      <c r="ALW2489" s="12"/>
      <c r="ALX2489" s="12"/>
      <c r="ALY2489" s="12"/>
    </row>
    <row r="2490" spans="1:1013" ht="13.5">
      <c r="A2490" s="180">
        <v>102890</v>
      </c>
      <c r="B2490" s="180" t="s">
        <v>34743</v>
      </c>
      <c r="C2490" s="180" t="s">
        <v>5</v>
      </c>
      <c r="D2490" s="254">
        <v>0</v>
      </c>
      <c r="E2490" s="254" t="s">
        <v>29210</v>
      </c>
      <c r="ALW2490" s="12"/>
      <c r="ALX2490" s="12"/>
      <c r="ALY2490" s="12"/>
    </row>
    <row r="2491" spans="1:1013" ht="13.5">
      <c r="A2491" s="180">
        <v>102891</v>
      </c>
      <c r="B2491" s="180" t="s">
        <v>34744</v>
      </c>
      <c r="C2491" s="180" t="s">
        <v>5</v>
      </c>
      <c r="D2491" s="254">
        <v>1.1000000000000001</v>
      </c>
      <c r="E2491" s="254" t="s">
        <v>24839</v>
      </c>
      <c r="ALW2491" s="12"/>
      <c r="ALX2491" s="12"/>
      <c r="ALY2491" s="12"/>
    </row>
    <row r="2492" spans="1:1013" ht="13.5">
      <c r="A2492" s="180">
        <v>89246</v>
      </c>
      <c r="B2492" s="180" t="s">
        <v>1215</v>
      </c>
      <c r="C2492" s="180" t="s">
        <v>5</v>
      </c>
      <c r="D2492" s="254">
        <v>237.02</v>
      </c>
      <c r="E2492" s="254" t="s">
        <v>25760</v>
      </c>
      <c r="ALW2492" s="12"/>
      <c r="ALX2492" s="12"/>
      <c r="ALY2492" s="12"/>
    </row>
    <row r="2493" spans="1:1013" ht="13.5">
      <c r="A2493" s="180">
        <v>89247</v>
      </c>
      <c r="B2493" s="180" t="s">
        <v>1216</v>
      </c>
      <c r="C2493" s="180" t="s">
        <v>5</v>
      </c>
      <c r="D2493" s="254">
        <v>72.569999999999993</v>
      </c>
      <c r="E2493" s="254" t="s">
        <v>27339</v>
      </c>
      <c r="ALW2493" s="12"/>
      <c r="ALX2493" s="12"/>
      <c r="ALY2493" s="12"/>
    </row>
    <row r="2494" spans="1:1013" ht="13.5">
      <c r="A2494" s="180">
        <v>89248</v>
      </c>
      <c r="B2494" s="180" t="s">
        <v>1217</v>
      </c>
      <c r="C2494" s="180" t="s">
        <v>5</v>
      </c>
      <c r="D2494" s="254">
        <v>422.78</v>
      </c>
      <c r="E2494" s="254" t="s">
        <v>24841</v>
      </c>
      <c r="ALW2494" s="12"/>
      <c r="ALX2494" s="12"/>
      <c r="ALY2494" s="12"/>
    </row>
    <row r="2495" spans="1:1013" ht="13.5">
      <c r="A2495" s="180">
        <v>89249</v>
      </c>
      <c r="B2495" s="180" t="s">
        <v>1218</v>
      </c>
      <c r="C2495" s="180" t="s">
        <v>5</v>
      </c>
      <c r="D2495" s="254">
        <v>389.72</v>
      </c>
      <c r="E2495" s="254" t="s">
        <v>29212</v>
      </c>
      <c r="ALW2495" s="12"/>
      <c r="ALX2495" s="12"/>
      <c r="ALY2495" s="12"/>
    </row>
    <row r="2496" spans="1:1013" ht="13.5">
      <c r="A2496" s="180">
        <v>102954</v>
      </c>
      <c r="B2496" s="180" t="s">
        <v>34745</v>
      </c>
      <c r="C2496" s="180" t="s">
        <v>5</v>
      </c>
      <c r="D2496" s="254">
        <v>0</v>
      </c>
      <c r="E2496" s="254" t="s">
        <v>29213</v>
      </c>
      <c r="ALW2496" s="12"/>
      <c r="ALX2496" s="12"/>
      <c r="ALY2496" s="12"/>
    </row>
    <row r="2497" spans="1:1013" ht="13.5">
      <c r="A2497" s="180">
        <v>104727</v>
      </c>
      <c r="B2497" s="180" t="s">
        <v>34746</v>
      </c>
      <c r="C2497" s="180" t="s">
        <v>5</v>
      </c>
      <c r="D2497" s="254">
        <v>0</v>
      </c>
      <c r="E2497" s="254" t="s">
        <v>24479</v>
      </c>
      <c r="ALW2497" s="12"/>
      <c r="ALX2497" s="12"/>
      <c r="ALY2497" s="12"/>
    </row>
    <row r="2498" spans="1:1013" ht="13.5">
      <c r="A2498" s="180">
        <v>102956</v>
      </c>
      <c r="B2498" s="180" t="s">
        <v>34747</v>
      </c>
      <c r="C2498" s="180" t="s">
        <v>5</v>
      </c>
      <c r="D2498" s="254">
        <v>0</v>
      </c>
      <c r="E2498" s="254" t="s">
        <v>28028</v>
      </c>
      <c r="ALW2498" s="12"/>
      <c r="ALX2498" s="12"/>
      <c r="ALY2498" s="12"/>
    </row>
    <row r="2499" spans="1:1013" ht="13.5">
      <c r="A2499" s="180">
        <v>102957</v>
      </c>
      <c r="B2499" s="180" t="s">
        <v>34748</v>
      </c>
      <c r="C2499" s="180" t="s">
        <v>5</v>
      </c>
      <c r="D2499" s="254">
        <v>40.659999999999997</v>
      </c>
      <c r="E2499" s="254" t="s">
        <v>24819</v>
      </c>
      <c r="ALW2499" s="12"/>
      <c r="ALX2499" s="12"/>
      <c r="ALY2499" s="12"/>
    </row>
    <row r="2500" spans="1:1013" ht="13.5">
      <c r="A2500" s="180">
        <v>88859</v>
      </c>
      <c r="B2500" s="180" t="s">
        <v>1173</v>
      </c>
      <c r="C2500" s="180" t="s">
        <v>5</v>
      </c>
      <c r="D2500" s="254">
        <v>24</v>
      </c>
      <c r="E2500" s="254" t="s">
        <v>29197</v>
      </c>
      <c r="ALW2500" s="12"/>
      <c r="ALX2500" s="12"/>
      <c r="ALY2500" s="12"/>
    </row>
    <row r="2501" spans="1:1013" ht="13.5">
      <c r="A2501" s="180">
        <v>88860</v>
      </c>
      <c r="B2501" s="180" t="s">
        <v>1174</v>
      </c>
      <c r="C2501" s="180" t="s">
        <v>5</v>
      </c>
      <c r="D2501" s="254">
        <v>6.34</v>
      </c>
      <c r="E2501" s="254" t="s">
        <v>29199</v>
      </c>
      <c r="ALW2501" s="12"/>
      <c r="ALX2501" s="12"/>
      <c r="ALY2501" s="12"/>
    </row>
    <row r="2502" spans="1:1013" ht="13.5">
      <c r="A2502" s="180">
        <v>5667</v>
      </c>
      <c r="B2502" s="180" t="s">
        <v>1062</v>
      </c>
      <c r="C2502" s="180" t="s">
        <v>5</v>
      </c>
      <c r="D2502" s="254">
        <v>30</v>
      </c>
      <c r="E2502" s="254" t="s">
        <v>24846</v>
      </c>
      <c r="ALW2502" s="12"/>
      <c r="ALX2502" s="12"/>
      <c r="ALY2502" s="12"/>
    </row>
    <row r="2503" spans="1:1013" ht="13.5">
      <c r="A2503" s="180">
        <v>5668</v>
      </c>
      <c r="B2503" s="180" t="s">
        <v>1063</v>
      </c>
      <c r="C2503" s="180" t="s">
        <v>5</v>
      </c>
      <c r="D2503" s="254">
        <v>47.41</v>
      </c>
      <c r="E2503" s="254" t="s">
        <v>29214</v>
      </c>
      <c r="ALW2503" s="12"/>
      <c r="ALX2503" s="12"/>
      <c r="ALY2503" s="12"/>
    </row>
    <row r="2504" spans="1:1013" ht="13.5">
      <c r="A2504" s="180">
        <v>89011</v>
      </c>
      <c r="B2504" s="180" t="s">
        <v>1181</v>
      </c>
      <c r="C2504" s="180" t="s">
        <v>5</v>
      </c>
      <c r="D2504" s="254">
        <v>26.04</v>
      </c>
      <c r="E2504" s="254" t="s">
        <v>29215</v>
      </c>
      <c r="ALW2504" s="12"/>
      <c r="ALX2504" s="12"/>
      <c r="ALY2504" s="12"/>
    </row>
    <row r="2505" spans="1:1013" ht="13.5">
      <c r="A2505" s="180">
        <v>89012</v>
      </c>
      <c r="B2505" s="180" t="s">
        <v>1182</v>
      </c>
      <c r="C2505" s="180" t="s">
        <v>5</v>
      </c>
      <c r="D2505" s="254">
        <v>6.88</v>
      </c>
      <c r="E2505" s="254" t="s">
        <v>29216</v>
      </c>
      <c r="ALW2505" s="12"/>
      <c r="ALX2505" s="12"/>
      <c r="ALY2505" s="12"/>
    </row>
    <row r="2506" spans="1:1013" ht="13.5">
      <c r="A2506" s="180">
        <v>5735</v>
      </c>
      <c r="B2506" s="180" t="s">
        <v>1082</v>
      </c>
      <c r="C2506" s="180" t="s">
        <v>5</v>
      </c>
      <c r="D2506" s="254">
        <v>32.549999999999997</v>
      </c>
      <c r="E2506" s="254" t="s">
        <v>25503</v>
      </c>
      <c r="ALW2506" s="12"/>
      <c r="ALX2506" s="12"/>
      <c r="ALY2506" s="12"/>
    </row>
    <row r="2507" spans="1:1013" ht="13.5">
      <c r="A2507" s="180">
        <v>5736</v>
      </c>
      <c r="B2507" s="180" t="s">
        <v>1083</v>
      </c>
      <c r="C2507" s="180" t="s">
        <v>5</v>
      </c>
      <c r="D2507" s="254">
        <v>43.2</v>
      </c>
      <c r="E2507" s="254" t="s">
        <v>28105</v>
      </c>
      <c r="ALW2507" s="12"/>
      <c r="ALX2507" s="12"/>
      <c r="ALY2507" s="12"/>
    </row>
    <row r="2508" spans="1:1013" ht="13.5">
      <c r="A2508" s="180">
        <v>88857</v>
      </c>
      <c r="B2508" s="180" t="s">
        <v>1171</v>
      </c>
      <c r="C2508" s="180" t="s">
        <v>5</v>
      </c>
      <c r="D2508" s="254">
        <v>26.99</v>
      </c>
      <c r="E2508" s="254" t="s">
        <v>28926</v>
      </c>
      <c r="ALW2508" s="12"/>
      <c r="ALX2508" s="12"/>
      <c r="ALY2508" s="12"/>
    </row>
    <row r="2509" spans="1:1013" ht="13.5">
      <c r="A2509" s="180">
        <v>88858</v>
      </c>
      <c r="B2509" s="180" t="s">
        <v>1172</v>
      </c>
      <c r="C2509" s="180" t="s">
        <v>5</v>
      </c>
      <c r="D2509" s="254">
        <v>7.13</v>
      </c>
      <c r="E2509" s="254" t="s">
        <v>25408</v>
      </c>
      <c r="ALW2509" s="12"/>
      <c r="ALX2509" s="12"/>
      <c r="ALY2509" s="12"/>
    </row>
    <row r="2510" spans="1:1013" ht="13.5">
      <c r="A2510" s="180">
        <v>5664</v>
      </c>
      <c r="B2510" s="180" t="s">
        <v>1061</v>
      </c>
      <c r="C2510" s="180" t="s">
        <v>5</v>
      </c>
      <c r="D2510" s="254">
        <v>33.74</v>
      </c>
      <c r="E2510" s="254" t="s">
        <v>24942</v>
      </c>
      <c r="ALW2510" s="12"/>
      <c r="ALX2510" s="12"/>
      <c r="ALY2510" s="12"/>
    </row>
    <row r="2511" spans="1:1013" ht="13.5">
      <c r="A2511" s="180">
        <v>53786</v>
      </c>
      <c r="B2511" s="180" t="s">
        <v>1116</v>
      </c>
      <c r="C2511" s="180" t="s">
        <v>5</v>
      </c>
      <c r="D2511" s="254">
        <v>52.8</v>
      </c>
      <c r="E2511" s="254" t="s">
        <v>29217</v>
      </c>
      <c r="ALW2511" s="12"/>
      <c r="ALX2511" s="12"/>
      <c r="ALY2511" s="12"/>
    </row>
    <row r="2512" spans="1:1013" ht="13.5">
      <c r="A2512" s="180">
        <v>7038</v>
      </c>
      <c r="B2512" s="180" t="s">
        <v>1097</v>
      </c>
      <c r="C2512" s="180" t="s">
        <v>5</v>
      </c>
      <c r="D2512" s="254">
        <v>50.1</v>
      </c>
      <c r="E2512" s="254" t="s">
        <v>29218</v>
      </c>
      <c r="ALW2512" s="12"/>
      <c r="ALX2512" s="12"/>
      <c r="ALY2512" s="12"/>
    </row>
    <row r="2513" spans="1:1013" ht="13.5">
      <c r="A2513" s="180">
        <v>7039</v>
      </c>
      <c r="B2513" s="180" t="s">
        <v>1098</v>
      </c>
      <c r="C2513" s="180" t="s">
        <v>5</v>
      </c>
      <c r="D2513" s="254">
        <v>13.44</v>
      </c>
      <c r="E2513" s="254" t="s">
        <v>24807</v>
      </c>
      <c r="ALW2513" s="12"/>
      <c r="ALX2513" s="12"/>
      <c r="ALY2513" s="12"/>
    </row>
    <row r="2514" spans="1:1013" ht="13.5">
      <c r="A2514" s="180">
        <v>7040</v>
      </c>
      <c r="B2514" s="180" t="s">
        <v>1099</v>
      </c>
      <c r="C2514" s="180" t="s">
        <v>5</v>
      </c>
      <c r="D2514" s="254">
        <v>62.69</v>
      </c>
      <c r="E2514" s="254" t="s">
        <v>24854</v>
      </c>
      <c r="ALW2514" s="12"/>
      <c r="ALX2514" s="12"/>
      <c r="ALY2514" s="12"/>
    </row>
    <row r="2515" spans="1:1013" ht="13.5">
      <c r="A2515" s="180">
        <v>55263</v>
      </c>
      <c r="B2515" s="180" t="s">
        <v>1139</v>
      </c>
      <c r="C2515" s="180" t="s">
        <v>5</v>
      </c>
      <c r="D2515" s="254">
        <v>66.66</v>
      </c>
      <c r="E2515" s="254" t="s">
        <v>29217</v>
      </c>
      <c r="ALW2515" s="12"/>
      <c r="ALX2515" s="12"/>
      <c r="ALY2515" s="12"/>
    </row>
    <row r="2516" spans="1:1013" ht="13.5">
      <c r="A2516" s="180">
        <v>96460</v>
      </c>
      <c r="B2516" s="180" t="s">
        <v>34749</v>
      </c>
      <c r="C2516" s="180" t="s">
        <v>5</v>
      </c>
      <c r="D2516" s="254">
        <v>53.18</v>
      </c>
      <c r="E2516" s="254" t="s">
        <v>29208</v>
      </c>
      <c r="ALW2516" s="12"/>
      <c r="ALX2516" s="12"/>
      <c r="ALY2516" s="12"/>
    </row>
    <row r="2517" spans="1:1013" ht="13.5">
      <c r="A2517" s="180">
        <v>96459</v>
      </c>
      <c r="B2517" s="180" t="s">
        <v>34750</v>
      </c>
      <c r="C2517" s="180" t="s">
        <v>5</v>
      </c>
      <c r="D2517" s="254">
        <v>14.26</v>
      </c>
      <c r="E2517" s="254" t="s">
        <v>25471</v>
      </c>
      <c r="ALW2517" s="12"/>
      <c r="ALX2517" s="12"/>
      <c r="ALY2517" s="12"/>
    </row>
    <row r="2518" spans="1:1013" ht="13.5">
      <c r="A2518" s="180">
        <v>96458</v>
      </c>
      <c r="B2518" s="180" t="s">
        <v>34751</v>
      </c>
      <c r="C2518" s="180" t="s">
        <v>5</v>
      </c>
      <c r="D2518" s="254">
        <v>66.55</v>
      </c>
      <c r="E2518" s="254" t="s">
        <v>27872</v>
      </c>
      <c r="ALW2518" s="12"/>
      <c r="ALX2518" s="12"/>
      <c r="ALY2518" s="12"/>
    </row>
    <row r="2519" spans="1:1013" ht="13.5">
      <c r="A2519" s="180">
        <v>96457</v>
      </c>
      <c r="B2519" s="180" t="s">
        <v>34752</v>
      </c>
      <c r="C2519" s="180" t="s">
        <v>5</v>
      </c>
      <c r="D2519" s="254">
        <v>66.040000000000006</v>
      </c>
      <c r="E2519" s="254" t="s">
        <v>29219</v>
      </c>
      <c r="ALW2519" s="12"/>
      <c r="ALX2519" s="12"/>
      <c r="ALY2519" s="12"/>
    </row>
    <row r="2520" spans="1:1013" ht="13.5">
      <c r="A2520" s="180">
        <v>7051</v>
      </c>
      <c r="B2520" s="180" t="s">
        <v>1104</v>
      </c>
      <c r="C2520" s="180" t="s">
        <v>5</v>
      </c>
      <c r="D2520" s="254">
        <v>44.43</v>
      </c>
      <c r="E2520" s="254" t="s">
        <v>25813</v>
      </c>
      <c r="ALW2520" s="12"/>
      <c r="ALX2520" s="12"/>
      <c r="ALY2520" s="12"/>
    </row>
    <row r="2521" spans="1:1013" ht="13.5">
      <c r="A2521" s="180">
        <v>7052</v>
      </c>
      <c r="B2521" s="180" t="s">
        <v>1105</v>
      </c>
      <c r="C2521" s="180" t="s">
        <v>5</v>
      </c>
      <c r="D2521" s="254">
        <v>12</v>
      </c>
      <c r="E2521" s="254" t="s">
        <v>29220</v>
      </c>
      <c r="ALW2521" s="12"/>
      <c r="ALX2521" s="12"/>
      <c r="ALY2521" s="12"/>
    </row>
    <row r="2522" spans="1:1013" ht="13.5">
      <c r="A2522" s="180">
        <v>7053</v>
      </c>
      <c r="B2522" s="180" t="s">
        <v>1106</v>
      </c>
      <c r="C2522" s="180" t="s">
        <v>5</v>
      </c>
      <c r="D2522" s="254">
        <v>55.61</v>
      </c>
      <c r="E2522" s="254" t="s">
        <v>25082</v>
      </c>
      <c r="ALW2522" s="12"/>
      <c r="ALX2522" s="12"/>
      <c r="ALY2522" s="12"/>
    </row>
    <row r="2523" spans="1:1013" ht="13.5">
      <c r="A2523" s="180">
        <v>7054</v>
      </c>
      <c r="B2523" s="180" t="s">
        <v>1107</v>
      </c>
      <c r="C2523" s="180" t="s">
        <v>5</v>
      </c>
      <c r="D2523" s="254">
        <v>92.35</v>
      </c>
      <c r="E2523" s="254" t="s">
        <v>29220</v>
      </c>
      <c r="ALW2523" s="12"/>
      <c r="ALX2523" s="12"/>
      <c r="ALY2523" s="12"/>
    </row>
    <row r="2524" spans="1:1013" ht="13.5">
      <c r="A2524" s="180">
        <v>95627</v>
      </c>
      <c r="B2524" s="180" t="s">
        <v>1453</v>
      </c>
      <c r="C2524" s="180" t="s">
        <v>5</v>
      </c>
      <c r="D2524" s="254">
        <v>47.95</v>
      </c>
      <c r="E2524" s="254" t="s">
        <v>25082</v>
      </c>
      <c r="ALW2524" s="12"/>
      <c r="ALX2524" s="12"/>
      <c r="ALY2524" s="12"/>
    </row>
    <row r="2525" spans="1:1013" ht="13.5">
      <c r="A2525" s="180">
        <v>95628</v>
      </c>
      <c r="B2525" s="180" t="s">
        <v>1454</v>
      </c>
      <c r="C2525" s="180" t="s">
        <v>5</v>
      </c>
      <c r="D2525" s="254">
        <v>12.86</v>
      </c>
      <c r="E2525" s="254" t="s">
        <v>29221</v>
      </c>
      <c r="ALW2525" s="12"/>
      <c r="ALX2525" s="12"/>
      <c r="ALY2525" s="12"/>
    </row>
    <row r="2526" spans="1:1013" ht="13.5">
      <c r="A2526" s="180">
        <v>95629</v>
      </c>
      <c r="B2526" s="180" t="s">
        <v>1455</v>
      </c>
      <c r="C2526" s="180" t="s">
        <v>5</v>
      </c>
      <c r="D2526" s="254">
        <v>60.01</v>
      </c>
      <c r="E2526" s="254" t="s">
        <v>29222</v>
      </c>
      <c r="ALW2526" s="12"/>
      <c r="ALX2526" s="12"/>
      <c r="ALY2526" s="12"/>
    </row>
    <row r="2527" spans="1:1013" ht="13.5">
      <c r="A2527" s="180">
        <v>95630</v>
      </c>
      <c r="B2527" s="180" t="s">
        <v>1456</v>
      </c>
      <c r="C2527" s="180" t="s">
        <v>5</v>
      </c>
      <c r="D2527" s="254">
        <v>92.35</v>
      </c>
      <c r="E2527" s="254" t="s">
        <v>24857</v>
      </c>
      <c r="ALW2527" s="12"/>
      <c r="ALX2527" s="12"/>
      <c r="ALY2527" s="12"/>
    </row>
    <row r="2528" spans="1:1013" ht="13.5">
      <c r="A2528" s="180">
        <v>89210</v>
      </c>
      <c r="B2528" s="180" t="s">
        <v>1197</v>
      </c>
      <c r="C2528" s="180" t="s">
        <v>5</v>
      </c>
      <c r="D2528" s="254">
        <v>32.049999999999997</v>
      </c>
      <c r="E2528" s="254" t="s">
        <v>29223</v>
      </c>
      <c r="ALW2528" s="12"/>
      <c r="ALX2528" s="12"/>
      <c r="ALY2528" s="12"/>
    </row>
    <row r="2529" spans="1:1013" ht="13.5">
      <c r="A2529" s="180">
        <v>89211</v>
      </c>
      <c r="B2529" s="180" t="s">
        <v>1198</v>
      </c>
      <c r="C2529" s="180" t="s">
        <v>5</v>
      </c>
      <c r="D2529" s="254">
        <v>8.6</v>
      </c>
      <c r="E2529" s="254" t="s">
        <v>29224</v>
      </c>
      <c r="ALW2529" s="12"/>
      <c r="ALX2529" s="12"/>
      <c r="ALY2529" s="12"/>
    </row>
    <row r="2530" spans="1:1013" ht="13.5">
      <c r="A2530" s="180">
        <v>5674</v>
      </c>
      <c r="B2530" s="180" t="s">
        <v>1064</v>
      </c>
      <c r="C2530" s="180" t="s">
        <v>5</v>
      </c>
      <c r="D2530" s="254">
        <v>40.11</v>
      </c>
      <c r="E2530" s="254" t="s">
        <v>29225</v>
      </c>
      <c r="ALW2530" s="12"/>
      <c r="ALX2530" s="12"/>
      <c r="ALY2530" s="12"/>
    </row>
    <row r="2531" spans="1:1013" ht="13.5">
      <c r="A2531" s="180">
        <v>53788</v>
      </c>
      <c r="B2531" s="180" t="s">
        <v>1117</v>
      </c>
      <c r="C2531" s="180" t="s">
        <v>5</v>
      </c>
      <c r="D2531" s="254">
        <v>59.11</v>
      </c>
      <c r="E2531" s="254" t="s">
        <v>29226</v>
      </c>
      <c r="ALW2531" s="12"/>
      <c r="ALX2531" s="12"/>
      <c r="ALY2531" s="12"/>
    </row>
    <row r="2532" spans="1:1013" ht="13.5">
      <c r="A2532" s="180">
        <v>73309</v>
      </c>
      <c r="B2532" s="180" t="s">
        <v>1142</v>
      </c>
      <c r="C2532" s="180" t="s">
        <v>5</v>
      </c>
      <c r="D2532" s="254">
        <v>33.33</v>
      </c>
      <c r="E2532" s="254" t="s">
        <v>29227</v>
      </c>
      <c r="ALW2532" s="12"/>
      <c r="ALX2532" s="12"/>
      <c r="ALY2532" s="12"/>
    </row>
    <row r="2533" spans="1:1013" ht="13.5">
      <c r="A2533" s="180">
        <v>73313</v>
      </c>
      <c r="B2533" s="180" t="s">
        <v>1144</v>
      </c>
      <c r="C2533" s="180" t="s">
        <v>5</v>
      </c>
      <c r="D2533" s="254">
        <v>9</v>
      </c>
      <c r="E2533" s="254" t="s">
        <v>24836</v>
      </c>
      <c r="ALW2533" s="12"/>
      <c r="ALX2533" s="12"/>
      <c r="ALY2533" s="12"/>
    </row>
    <row r="2534" spans="1:1013" ht="13.5">
      <c r="A2534" s="180">
        <v>5089</v>
      </c>
      <c r="B2534" s="180" t="s">
        <v>1056</v>
      </c>
      <c r="C2534" s="180" t="s">
        <v>5</v>
      </c>
      <c r="D2534" s="254">
        <v>41.71</v>
      </c>
      <c r="E2534" s="254" t="s">
        <v>24807</v>
      </c>
      <c r="ALW2534" s="12"/>
      <c r="ALX2534" s="12"/>
      <c r="ALY2534" s="12"/>
    </row>
    <row r="2535" spans="1:1013" ht="13.5">
      <c r="A2535" s="180">
        <v>73315</v>
      </c>
      <c r="B2535" s="180" t="s">
        <v>1145</v>
      </c>
      <c r="C2535" s="180" t="s">
        <v>5</v>
      </c>
      <c r="D2535" s="254">
        <v>59.11</v>
      </c>
      <c r="E2535" s="254" t="s">
        <v>29228</v>
      </c>
      <c r="ALW2535" s="12"/>
      <c r="ALX2535" s="12"/>
      <c r="ALY2535" s="12"/>
    </row>
    <row r="2536" spans="1:1013" ht="13.5">
      <c r="A2536" s="180">
        <v>5738</v>
      </c>
      <c r="B2536" s="180" t="s">
        <v>1084</v>
      </c>
      <c r="C2536" s="180" t="s">
        <v>5</v>
      </c>
      <c r="D2536" s="254">
        <v>43.8</v>
      </c>
      <c r="E2536" s="254" t="s">
        <v>29229</v>
      </c>
      <c r="ALW2536" s="12"/>
      <c r="ALX2536" s="12"/>
      <c r="ALY2536" s="12"/>
    </row>
    <row r="2537" spans="1:1013" ht="13.5">
      <c r="A2537" s="180">
        <v>93239</v>
      </c>
      <c r="B2537" s="180" t="s">
        <v>1396</v>
      </c>
      <c r="C2537" s="180" t="s">
        <v>5</v>
      </c>
      <c r="D2537" s="254">
        <v>11.75</v>
      </c>
      <c r="E2537" s="254" t="s">
        <v>27977</v>
      </c>
      <c r="ALW2537" s="12"/>
      <c r="ALX2537" s="12"/>
      <c r="ALY2537" s="12"/>
    </row>
    <row r="2538" spans="1:1013" ht="13.5">
      <c r="A2538" s="180">
        <v>5739</v>
      </c>
      <c r="B2538" s="180" t="s">
        <v>1085</v>
      </c>
      <c r="C2538" s="180" t="s">
        <v>5</v>
      </c>
      <c r="D2538" s="254">
        <v>54.81</v>
      </c>
      <c r="E2538" s="254" t="s">
        <v>29210</v>
      </c>
      <c r="ALW2538" s="12"/>
      <c r="ALX2538" s="12"/>
      <c r="ALY2538" s="12"/>
    </row>
    <row r="2539" spans="1:1013" ht="13.5">
      <c r="A2539" s="180">
        <v>93240</v>
      </c>
      <c r="B2539" s="180" t="s">
        <v>1397</v>
      </c>
      <c r="C2539" s="180" t="s">
        <v>5</v>
      </c>
      <c r="D2539" s="254">
        <v>12.38</v>
      </c>
      <c r="E2539" s="254" t="s">
        <v>29211</v>
      </c>
      <c r="ALW2539" s="12"/>
      <c r="ALX2539" s="12"/>
      <c r="ALY2539" s="12"/>
    </row>
    <row r="2540" spans="1:1013" ht="13.5">
      <c r="A2540" s="180">
        <v>53818</v>
      </c>
      <c r="B2540" s="180" t="s">
        <v>1126</v>
      </c>
      <c r="C2540" s="180" t="s">
        <v>5</v>
      </c>
      <c r="D2540" s="254">
        <v>9.67</v>
      </c>
      <c r="E2540" s="254" t="s">
        <v>29230</v>
      </c>
      <c r="ALW2540" s="12"/>
      <c r="ALX2540" s="12"/>
      <c r="ALY2540" s="12"/>
    </row>
    <row r="2541" spans="1:1013" ht="13.5">
      <c r="A2541" s="180">
        <v>93238</v>
      </c>
      <c r="B2541" s="180" t="s">
        <v>1395</v>
      </c>
      <c r="C2541" s="180" t="s">
        <v>5</v>
      </c>
      <c r="D2541" s="254">
        <v>2.59</v>
      </c>
      <c r="E2541" s="254" t="s">
        <v>27544</v>
      </c>
      <c r="ALW2541" s="12"/>
      <c r="ALX2541" s="12"/>
      <c r="ALY2541" s="12"/>
    </row>
    <row r="2542" spans="1:1013" ht="13.5">
      <c r="A2542" s="180">
        <v>5727</v>
      </c>
      <c r="B2542" s="180" t="s">
        <v>1079</v>
      </c>
      <c r="C2542" s="180" t="s">
        <v>5</v>
      </c>
      <c r="D2542" s="254">
        <v>12.1</v>
      </c>
      <c r="E2542" s="254" t="s">
        <v>25443</v>
      </c>
      <c r="ALW2542" s="12"/>
      <c r="ALX2542" s="12"/>
      <c r="ALY2542" s="12"/>
    </row>
    <row r="2543" spans="1:1013" ht="13.5">
      <c r="A2543" s="180">
        <v>89280</v>
      </c>
      <c r="B2543" s="180" t="s">
        <v>1234</v>
      </c>
      <c r="C2543" s="180" t="s">
        <v>5</v>
      </c>
      <c r="D2543" s="254">
        <v>39.36</v>
      </c>
      <c r="E2543" s="254" t="s">
        <v>25447</v>
      </c>
      <c r="ALW2543" s="12"/>
      <c r="ALX2543" s="12"/>
      <c r="ALY2543" s="12"/>
    </row>
    <row r="2544" spans="1:1013" ht="13.5">
      <c r="A2544" s="180">
        <v>89281</v>
      </c>
      <c r="B2544" s="180" t="s">
        <v>1235</v>
      </c>
      <c r="C2544" s="180" t="s">
        <v>5</v>
      </c>
      <c r="D2544" s="254">
        <v>10.56</v>
      </c>
      <c r="E2544" s="254" t="s">
        <v>29231</v>
      </c>
      <c r="ALW2544" s="12"/>
      <c r="ALX2544" s="12"/>
      <c r="ALY2544" s="12"/>
    </row>
    <row r="2545" spans="1:1013" ht="13.5">
      <c r="A2545" s="180">
        <v>5729</v>
      </c>
      <c r="B2545" s="180" t="s">
        <v>1080</v>
      </c>
      <c r="C2545" s="180" t="s">
        <v>5</v>
      </c>
      <c r="D2545" s="254">
        <v>49.26</v>
      </c>
      <c r="E2545" s="254" t="s">
        <v>24952</v>
      </c>
      <c r="ALW2545" s="12"/>
      <c r="ALX2545" s="12"/>
      <c r="ALY2545" s="12"/>
    </row>
    <row r="2546" spans="1:1013" ht="13.5">
      <c r="A2546" s="180">
        <v>5730</v>
      </c>
      <c r="B2546" s="180" t="s">
        <v>1081</v>
      </c>
      <c r="C2546" s="180" t="s">
        <v>5</v>
      </c>
      <c r="D2546" s="254">
        <v>42.27</v>
      </c>
      <c r="E2546" s="254" t="s">
        <v>25609</v>
      </c>
      <c r="ALW2546" s="12"/>
      <c r="ALX2546" s="12"/>
      <c r="ALY2546" s="12"/>
    </row>
    <row r="2547" spans="1:1013" ht="13.5">
      <c r="A2547" s="180">
        <v>95266</v>
      </c>
      <c r="B2547" s="180" t="s">
        <v>1447</v>
      </c>
      <c r="C2547" s="180" t="s">
        <v>5</v>
      </c>
      <c r="D2547" s="254">
        <v>0.56000000000000005</v>
      </c>
      <c r="E2547" s="254" t="s">
        <v>24846</v>
      </c>
      <c r="ALW2547" s="12"/>
      <c r="ALX2547" s="12"/>
      <c r="ALY2547" s="12"/>
    </row>
    <row r="2548" spans="1:1013" ht="13.5">
      <c r="A2548" s="180">
        <v>95267</v>
      </c>
      <c r="B2548" s="180" t="s">
        <v>1448</v>
      </c>
      <c r="C2548" s="180" t="s">
        <v>5</v>
      </c>
      <c r="D2548" s="254">
        <v>0.11</v>
      </c>
      <c r="E2548" s="254" t="s">
        <v>29214</v>
      </c>
      <c r="ALW2548" s="12"/>
      <c r="ALX2548" s="12"/>
      <c r="ALY2548" s="12"/>
    </row>
    <row r="2549" spans="1:1013" ht="13.5">
      <c r="A2549" s="180">
        <v>95268</v>
      </c>
      <c r="B2549" s="180" t="s">
        <v>1449</v>
      </c>
      <c r="C2549" s="180" t="s">
        <v>5</v>
      </c>
      <c r="D2549" s="254">
        <v>0.55000000000000004</v>
      </c>
      <c r="E2549" s="254" t="s">
        <v>25552</v>
      </c>
      <c r="ALW2549" s="12"/>
      <c r="ALX2549" s="12"/>
      <c r="ALY2549" s="12"/>
    </row>
    <row r="2550" spans="1:1013" ht="13.5">
      <c r="A2550" s="180">
        <v>95269</v>
      </c>
      <c r="B2550" s="180" t="s">
        <v>32849</v>
      </c>
      <c r="C2550" s="180" t="s">
        <v>5</v>
      </c>
      <c r="D2550" s="254">
        <v>9.02</v>
      </c>
      <c r="E2550" s="254" t="s">
        <v>29232</v>
      </c>
      <c r="ALW2550" s="12"/>
      <c r="ALX2550" s="12"/>
      <c r="ALY2550" s="12"/>
    </row>
    <row r="2551" spans="1:1013" ht="13.5">
      <c r="A2551" s="180">
        <v>91688</v>
      </c>
      <c r="B2551" s="180" t="s">
        <v>1362</v>
      </c>
      <c r="C2551" s="180" t="s">
        <v>5</v>
      </c>
      <c r="D2551" s="254">
        <v>0.09</v>
      </c>
      <c r="E2551" s="254" t="s">
        <v>29233</v>
      </c>
      <c r="ALW2551" s="12"/>
      <c r="ALX2551" s="12"/>
      <c r="ALY2551" s="12"/>
    </row>
    <row r="2552" spans="1:1013" ht="13.5">
      <c r="A2552" s="180">
        <v>91689</v>
      </c>
      <c r="B2552" s="180" t="s">
        <v>1363</v>
      </c>
      <c r="C2552" s="180" t="s">
        <v>5</v>
      </c>
      <c r="D2552" s="254">
        <v>0.01</v>
      </c>
      <c r="E2552" s="254" t="s">
        <v>25725</v>
      </c>
      <c r="ALW2552" s="12"/>
      <c r="ALX2552" s="12"/>
      <c r="ALY2552" s="12"/>
    </row>
    <row r="2553" spans="1:1013" ht="13.5">
      <c r="A2553" s="180">
        <v>91690</v>
      </c>
      <c r="B2553" s="180" t="s">
        <v>1364</v>
      </c>
      <c r="C2553" s="180" t="s">
        <v>5</v>
      </c>
      <c r="D2553" s="254">
        <v>0.06</v>
      </c>
      <c r="E2553" s="254" t="s">
        <v>29234</v>
      </c>
      <c r="ALW2553" s="12"/>
      <c r="ALX2553" s="12"/>
      <c r="ALY2553" s="12"/>
    </row>
    <row r="2554" spans="1:1013" ht="13.5">
      <c r="A2554" s="180">
        <v>91691</v>
      </c>
      <c r="B2554" s="180" t="s">
        <v>1365</v>
      </c>
      <c r="C2554" s="180" t="s">
        <v>5</v>
      </c>
      <c r="D2554" s="254">
        <v>1.1599999999999999</v>
      </c>
      <c r="E2554" s="254" t="s">
        <v>29235</v>
      </c>
      <c r="ALW2554" s="12"/>
      <c r="ALX2554" s="12"/>
      <c r="ALY2554" s="12"/>
    </row>
    <row r="2555" spans="1:1013" ht="13.5">
      <c r="A2555" s="180">
        <v>102924</v>
      </c>
      <c r="B2555" s="180" t="s">
        <v>34753</v>
      </c>
      <c r="C2555" s="180" t="s">
        <v>5</v>
      </c>
      <c r="D2555" s="254">
        <v>0</v>
      </c>
      <c r="E2555" s="254" t="s">
        <v>29236</v>
      </c>
      <c r="ALW2555" s="12"/>
      <c r="ALX2555" s="12"/>
      <c r="ALY2555" s="12"/>
    </row>
    <row r="2556" spans="1:1013" ht="13.5">
      <c r="A2556" s="180">
        <v>102925</v>
      </c>
      <c r="B2556" s="180" t="s">
        <v>34754</v>
      </c>
      <c r="C2556" s="180" t="s">
        <v>5</v>
      </c>
      <c r="D2556" s="254">
        <v>0</v>
      </c>
      <c r="E2556" s="254" t="s">
        <v>29237</v>
      </c>
      <c r="ALW2556" s="12"/>
      <c r="ALX2556" s="12"/>
      <c r="ALY2556" s="12"/>
    </row>
    <row r="2557" spans="1:1013" ht="13.5">
      <c r="A2557" s="180">
        <v>102926</v>
      </c>
      <c r="B2557" s="180" t="s">
        <v>34755</v>
      </c>
      <c r="C2557" s="180" t="s">
        <v>5</v>
      </c>
      <c r="D2557" s="254">
        <v>0</v>
      </c>
      <c r="E2557" s="254" t="s">
        <v>29238</v>
      </c>
      <c r="ALW2557" s="12"/>
      <c r="ALX2557" s="12"/>
      <c r="ALY2557" s="12"/>
    </row>
    <row r="2558" spans="1:1013" ht="13.5">
      <c r="A2558" s="180">
        <v>102927</v>
      </c>
      <c r="B2558" s="180" t="s">
        <v>24770</v>
      </c>
      <c r="C2558" s="180" t="s">
        <v>5</v>
      </c>
      <c r="D2558" s="254">
        <v>0.8</v>
      </c>
      <c r="E2558" s="254" t="s">
        <v>29239</v>
      </c>
      <c r="ALW2558" s="12"/>
      <c r="ALX2558" s="12"/>
      <c r="ALY2558" s="12"/>
    </row>
    <row r="2559" spans="1:1013" ht="13.5">
      <c r="A2559" s="180">
        <v>95136</v>
      </c>
      <c r="B2559" s="180" t="s">
        <v>1437</v>
      </c>
      <c r="C2559" s="180" t="s">
        <v>5</v>
      </c>
      <c r="D2559" s="254">
        <v>0.02</v>
      </c>
      <c r="E2559" s="254" t="s">
        <v>29240</v>
      </c>
      <c r="ALW2559" s="12"/>
      <c r="ALX2559" s="12"/>
      <c r="ALY2559" s="12"/>
    </row>
    <row r="2560" spans="1:1013" ht="13.5">
      <c r="A2560" s="180">
        <v>95137</v>
      </c>
      <c r="B2560" s="180" t="s">
        <v>1438</v>
      </c>
      <c r="C2560" s="180" t="s">
        <v>5</v>
      </c>
      <c r="D2560" s="254">
        <v>0.01</v>
      </c>
      <c r="E2560" s="254" t="s">
        <v>29241</v>
      </c>
      <c r="ALW2560" s="12"/>
      <c r="ALX2560" s="12"/>
      <c r="ALY2560" s="12"/>
    </row>
    <row r="2561" spans="1:1013" ht="13.5">
      <c r="A2561" s="180">
        <v>95138</v>
      </c>
      <c r="B2561" s="180" t="s">
        <v>1439</v>
      </c>
      <c r="C2561" s="180" t="s">
        <v>5</v>
      </c>
      <c r="D2561" s="254">
        <v>0.02</v>
      </c>
      <c r="E2561" s="254" t="s">
        <v>29242</v>
      </c>
      <c r="ALW2561" s="12"/>
      <c r="ALX2561" s="12"/>
      <c r="ALY2561" s="12"/>
    </row>
    <row r="2562" spans="1:1013" ht="13.5">
      <c r="A2562" s="180">
        <v>89023</v>
      </c>
      <c r="B2562" s="180" t="s">
        <v>24626</v>
      </c>
      <c r="C2562" s="180" t="s">
        <v>5</v>
      </c>
      <c r="D2562" s="254">
        <v>3.82</v>
      </c>
      <c r="E2562" s="254" t="s">
        <v>29243</v>
      </c>
      <c r="ALW2562" s="12"/>
      <c r="ALX2562" s="12"/>
      <c r="ALY2562" s="12"/>
    </row>
    <row r="2563" spans="1:1013" ht="13.5">
      <c r="A2563" s="180">
        <v>89024</v>
      </c>
      <c r="B2563" s="180" t="s">
        <v>24628</v>
      </c>
      <c r="C2563" s="180" t="s">
        <v>5</v>
      </c>
      <c r="D2563" s="254">
        <v>1.32</v>
      </c>
      <c r="E2563" s="254" t="s">
        <v>29244</v>
      </c>
      <c r="ALW2563" s="12"/>
      <c r="ALX2563" s="12"/>
      <c r="ALY2563" s="12"/>
    </row>
    <row r="2564" spans="1:1013" ht="13.5">
      <c r="A2564" s="180">
        <v>89025</v>
      </c>
      <c r="B2564" s="180" t="s">
        <v>24629</v>
      </c>
      <c r="C2564" s="180" t="s">
        <v>5</v>
      </c>
      <c r="D2564" s="254">
        <v>4.78</v>
      </c>
      <c r="E2564" s="254" t="s">
        <v>29245</v>
      </c>
      <c r="ALW2564" s="12"/>
      <c r="ALX2564" s="12"/>
      <c r="ALY2564" s="12"/>
    </row>
    <row r="2565" spans="1:1013" ht="13.5">
      <c r="A2565" s="180">
        <v>89026</v>
      </c>
      <c r="B2565" s="180" t="s">
        <v>24630</v>
      </c>
      <c r="C2565" s="180" t="s">
        <v>5</v>
      </c>
      <c r="D2565" s="254">
        <v>176.87</v>
      </c>
      <c r="E2565" s="254" t="s">
        <v>29246</v>
      </c>
      <c r="ALW2565" s="12"/>
      <c r="ALX2565" s="12"/>
      <c r="ALY2565" s="12"/>
    </row>
    <row r="2566" spans="1:1013" ht="13.5">
      <c r="A2566" s="180">
        <v>7032</v>
      </c>
      <c r="B2566" s="180" t="s">
        <v>24576</v>
      </c>
      <c r="C2566" s="180" t="s">
        <v>5</v>
      </c>
      <c r="D2566" s="254">
        <v>4.7</v>
      </c>
      <c r="E2566" s="254" t="s">
        <v>29247</v>
      </c>
      <c r="ALW2566" s="12"/>
      <c r="ALX2566" s="12"/>
      <c r="ALY2566" s="12"/>
    </row>
    <row r="2567" spans="1:1013" ht="13.5">
      <c r="A2567" s="180">
        <v>7033</v>
      </c>
      <c r="B2567" s="180" t="s">
        <v>24577</v>
      </c>
      <c r="C2567" s="180" t="s">
        <v>5</v>
      </c>
      <c r="D2567" s="254">
        <v>1.63</v>
      </c>
      <c r="E2567" s="254" t="s">
        <v>29248</v>
      </c>
      <c r="ALW2567" s="12"/>
      <c r="ALX2567" s="12"/>
      <c r="ALY2567" s="12"/>
    </row>
    <row r="2568" spans="1:1013" ht="13.5">
      <c r="A2568" s="180">
        <v>7034</v>
      </c>
      <c r="B2568" s="180" t="s">
        <v>24579</v>
      </c>
      <c r="C2568" s="180" t="s">
        <v>5</v>
      </c>
      <c r="D2568" s="254">
        <v>5.88</v>
      </c>
      <c r="E2568" s="254" t="s">
        <v>29249</v>
      </c>
      <c r="ALW2568" s="12"/>
      <c r="ALX2568" s="12"/>
      <c r="ALY2568" s="12"/>
    </row>
    <row r="2569" spans="1:1013" ht="13.5">
      <c r="A2569" s="180">
        <v>7035</v>
      </c>
      <c r="B2569" s="180" t="s">
        <v>24580</v>
      </c>
      <c r="C2569" s="180" t="s">
        <v>5</v>
      </c>
      <c r="D2569" s="254">
        <v>265.31</v>
      </c>
      <c r="E2569" s="254" t="s">
        <v>29250</v>
      </c>
      <c r="ALW2569" s="12"/>
      <c r="ALX2569" s="12"/>
      <c r="ALY2569" s="12"/>
    </row>
    <row r="2570" spans="1:1013" ht="13.5">
      <c r="A2570" s="180">
        <v>102942</v>
      </c>
      <c r="B2570" s="180" t="s">
        <v>34756</v>
      </c>
      <c r="C2570" s="180" t="s">
        <v>5</v>
      </c>
      <c r="D2570" s="254">
        <v>0</v>
      </c>
      <c r="E2570" s="254" t="s">
        <v>29251</v>
      </c>
      <c r="ALW2570" s="12"/>
      <c r="ALX2570" s="12"/>
      <c r="ALY2570" s="12"/>
    </row>
    <row r="2571" spans="1:1013" ht="13.5">
      <c r="A2571" s="180">
        <v>102943</v>
      </c>
      <c r="B2571" s="180" t="s">
        <v>34757</v>
      </c>
      <c r="C2571" s="180" t="s">
        <v>5</v>
      </c>
      <c r="D2571" s="254">
        <v>0</v>
      </c>
      <c r="E2571" s="254" t="s">
        <v>29252</v>
      </c>
      <c r="ALW2571" s="12"/>
      <c r="ALX2571" s="12"/>
      <c r="ALY2571" s="12"/>
    </row>
    <row r="2572" spans="1:1013" ht="13.5">
      <c r="A2572" s="180">
        <v>102944</v>
      </c>
      <c r="B2572" s="180" t="s">
        <v>34758</v>
      </c>
      <c r="C2572" s="180" t="s">
        <v>5</v>
      </c>
      <c r="D2572" s="254">
        <v>0</v>
      </c>
      <c r="E2572" s="254" t="s">
        <v>29253</v>
      </c>
      <c r="ALW2572" s="12"/>
      <c r="ALX2572" s="12"/>
      <c r="ALY2572" s="12"/>
    </row>
    <row r="2573" spans="1:1013" ht="13.5">
      <c r="A2573" s="180">
        <v>102945</v>
      </c>
      <c r="B2573" s="180" t="s">
        <v>24772</v>
      </c>
      <c r="C2573" s="180" t="s">
        <v>5</v>
      </c>
      <c r="D2573" s="254">
        <v>0.01</v>
      </c>
      <c r="E2573" s="254" t="s">
        <v>29254</v>
      </c>
      <c r="ALW2573" s="12"/>
      <c r="ALX2573" s="12"/>
      <c r="ALY2573" s="12"/>
    </row>
    <row r="2574" spans="1:1013" ht="13.5">
      <c r="A2574" s="180">
        <v>104087</v>
      </c>
      <c r="B2574" s="180" t="s">
        <v>11270</v>
      </c>
      <c r="C2574" s="180" t="s">
        <v>5</v>
      </c>
      <c r="D2574" s="254">
        <v>0.06</v>
      </c>
      <c r="E2574" s="254" t="s">
        <v>29255</v>
      </c>
      <c r="ALW2574" s="12"/>
      <c r="ALX2574" s="12"/>
      <c r="ALY2574" s="12"/>
    </row>
    <row r="2575" spans="1:1013" ht="13.5">
      <c r="A2575" s="180">
        <v>104088</v>
      </c>
      <c r="B2575" s="180" t="s">
        <v>11271</v>
      </c>
      <c r="C2575" s="180" t="s">
        <v>5</v>
      </c>
      <c r="D2575" s="254">
        <v>0.01</v>
      </c>
      <c r="E2575" s="254" t="s">
        <v>29256</v>
      </c>
      <c r="ALW2575" s="12"/>
      <c r="ALX2575" s="12"/>
      <c r="ALY2575" s="12"/>
    </row>
    <row r="2576" spans="1:1013" ht="13.5">
      <c r="A2576" s="180">
        <v>104089</v>
      </c>
      <c r="B2576" s="180" t="s">
        <v>11272</v>
      </c>
      <c r="C2576" s="180" t="s">
        <v>5</v>
      </c>
      <c r="D2576" s="254">
        <v>7.0000000000000007E-2</v>
      </c>
      <c r="E2576" s="254" t="s">
        <v>29257</v>
      </c>
      <c r="ALW2576" s="12"/>
      <c r="ALX2576" s="12"/>
      <c r="ALY2576" s="12"/>
    </row>
    <row r="2577" spans="1:1013" ht="13.5">
      <c r="A2577" s="180">
        <v>104090</v>
      </c>
      <c r="B2577" s="180" t="s">
        <v>11273</v>
      </c>
      <c r="C2577" s="180" t="s">
        <v>5</v>
      </c>
      <c r="D2577" s="254">
        <v>0.57999999999999996</v>
      </c>
      <c r="E2577" s="254" t="s">
        <v>29258</v>
      </c>
      <c r="ALW2577" s="12"/>
      <c r="ALX2577" s="12"/>
      <c r="ALY2577" s="12"/>
    </row>
    <row r="2578" spans="1:1013" ht="13.5">
      <c r="A2578" s="180">
        <v>104093</v>
      </c>
      <c r="B2578" s="180" t="s">
        <v>11274</v>
      </c>
      <c r="C2578" s="180" t="s">
        <v>5</v>
      </c>
      <c r="D2578" s="254">
        <v>0.08</v>
      </c>
      <c r="E2578" s="254" t="s">
        <v>29259</v>
      </c>
      <c r="ALW2578" s="12"/>
      <c r="ALX2578" s="12"/>
      <c r="ALY2578" s="12"/>
    </row>
    <row r="2579" spans="1:1013" ht="13.5">
      <c r="A2579" s="180">
        <v>104094</v>
      </c>
      <c r="B2579" s="180" t="s">
        <v>11275</v>
      </c>
      <c r="C2579" s="180" t="s">
        <v>5</v>
      </c>
      <c r="D2579" s="254">
        <v>0.02</v>
      </c>
      <c r="E2579" s="254" t="s">
        <v>29260</v>
      </c>
      <c r="ALW2579" s="12"/>
      <c r="ALX2579" s="12"/>
      <c r="ALY2579" s="12"/>
    </row>
    <row r="2580" spans="1:1013" ht="13.5">
      <c r="A2580" s="180">
        <v>104095</v>
      </c>
      <c r="B2580" s="180" t="s">
        <v>11276</v>
      </c>
      <c r="C2580" s="180" t="s">
        <v>5</v>
      </c>
      <c r="D2580" s="254">
        <v>0.11</v>
      </c>
      <c r="E2580" s="254" t="s">
        <v>29261</v>
      </c>
      <c r="ALW2580" s="12"/>
      <c r="ALX2580" s="12"/>
      <c r="ALY2580" s="12"/>
    </row>
    <row r="2581" spans="1:1013" ht="13.5">
      <c r="A2581" s="180">
        <v>104096</v>
      </c>
      <c r="B2581" s="180" t="s">
        <v>11277</v>
      </c>
      <c r="C2581" s="180" t="s">
        <v>5</v>
      </c>
      <c r="D2581" s="254">
        <v>0.8</v>
      </c>
      <c r="E2581" s="254" t="s">
        <v>29262</v>
      </c>
      <c r="ALW2581" s="12"/>
      <c r="ALX2581" s="12"/>
      <c r="ALY2581" s="12"/>
    </row>
    <row r="2582" spans="1:1013" ht="13.5">
      <c r="A2582" s="180">
        <v>102900</v>
      </c>
      <c r="B2582" s="180" t="s">
        <v>34759</v>
      </c>
      <c r="C2582" s="180" t="s">
        <v>5</v>
      </c>
      <c r="D2582" s="254">
        <v>0</v>
      </c>
      <c r="E2582" s="254" t="s">
        <v>29263</v>
      </c>
      <c r="ALW2582" s="12"/>
      <c r="ALX2582" s="12"/>
      <c r="ALY2582" s="12"/>
    </row>
    <row r="2583" spans="1:1013" ht="13.5">
      <c r="A2583" s="180">
        <v>102901</v>
      </c>
      <c r="B2583" s="180" t="s">
        <v>34760</v>
      </c>
      <c r="C2583" s="180" t="s">
        <v>5</v>
      </c>
      <c r="D2583" s="254">
        <v>0</v>
      </c>
      <c r="E2583" s="254" t="s">
        <v>29264</v>
      </c>
      <c r="ALW2583" s="12"/>
      <c r="ALX2583" s="12"/>
      <c r="ALY2583" s="12"/>
    </row>
    <row r="2584" spans="1:1013" ht="13.5">
      <c r="A2584" s="180">
        <v>102902</v>
      </c>
      <c r="B2584" s="180" t="s">
        <v>34761</v>
      </c>
      <c r="C2584" s="180" t="s">
        <v>5</v>
      </c>
      <c r="D2584" s="254">
        <v>0</v>
      </c>
      <c r="E2584" s="254" t="s">
        <v>29265</v>
      </c>
      <c r="ALW2584" s="12"/>
      <c r="ALX2584" s="12"/>
      <c r="ALY2584" s="12"/>
    </row>
    <row r="2585" spans="1:1013" ht="13.5">
      <c r="A2585" s="180">
        <v>102903</v>
      </c>
      <c r="B2585" s="180" t="s">
        <v>34762</v>
      </c>
      <c r="C2585" s="180" t="s">
        <v>5</v>
      </c>
      <c r="D2585" s="254">
        <v>12.07</v>
      </c>
      <c r="E2585" s="254" t="s">
        <v>29266</v>
      </c>
      <c r="ALW2585" s="12"/>
      <c r="ALX2585" s="12"/>
      <c r="ALY2585" s="12"/>
    </row>
    <row r="2586" spans="1:1013" ht="13.5">
      <c r="A2586" s="180">
        <v>89029</v>
      </c>
      <c r="B2586" s="180" t="s">
        <v>1189</v>
      </c>
      <c r="C2586" s="180" t="s">
        <v>5</v>
      </c>
      <c r="D2586" s="254">
        <v>33.340000000000003</v>
      </c>
      <c r="E2586" s="254" t="s">
        <v>29267</v>
      </c>
      <c r="ALW2586" s="12"/>
      <c r="ALX2586" s="12"/>
      <c r="ALY2586" s="12"/>
    </row>
    <row r="2587" spans="1:1013" ht="13.5">
      <c r="A2587" s="180">
        <v>89030</v>
      </c>
      <c r="B2587" s="180" t="s">
        <v>1190</v>
      </c>
      <c r="C2587" s="180" t="s">
        <v>5</v>
      </c>
      <c r="D2587" s="254">
        <v>14.68</v>
      </c>
      <c r="E2587" s="254" t="s">
        <v>29268</v>
      </c>
      <c r="ALW2587" s="12"/>
      <c r="ALX2587" s="12"/>
      <c r="ALY2587" s="12"/>
    </row>
    <row r="2588" spans="1:1013" ht="13.5">
      <c r="A2588" s="180">
        <v>5724</v>
      </c>
      <c r="B2588" s="180" t="s">
        <v>1078</v>
      </c>
      <c r="C2588" s="180" t="s">
        <v>5</v>
      </c>
      <c r="D2588" s="254">
        <v>59.61</v>
      </c>
      <c r="E2588" s="254" t="s">
        <v>29269</v>
      </c>
      <c r="ALW2588" s="12"/>
      <c r="ALX2588" s="12"/>
      <c r="ALY2588" s="12"/>
    </row>
    <row r="2589" spans="1:1013" ht="13.5">
      <c r="A2589" s="180">
        <v>53817</v>
      </c>
      <c r="B2589" s="180" t="s">
        <v>1125</v>
      </c>
      <c r="C2589" s="180" t="s">
        <v>5</v>
      </c>
      <c r="D2589" s="254">
        <v>64.62</v>
      </c>
      <c r="E2589" s="254" t="s">
        <v>29270</v>
      </c>
      <c r="ALW2589" s="12"/>
      <c r="ALX2589" s="12"/>
      <c r="ALY2589" s="12"/>
    </row>
    <row r="2590" spans="1:1013" ht="13.5">
      <c r="A2590" s="180">
        <v>88839</v>
      </c>
      <c r="B2590" s="180" t="s">
        <v>1163</v>
      </c>
      <c r="C2590" s="180" t="s">
        <v>5</v>
      </c>
      <c r="D2590" s="254">
        <v>34.9</v>
      </c>
      <c r="E2590" s="254" t="s">
        <v>29271</v>
      </c>
      <c r="ALW2590" s="12"/>
      <c r="ALX2590" s="12"/>
      <c r="ALY2590" s="12"/>
    </row>
    <row r="2591" spans="1:1013" ht="13.5">
      <c r="A2591" s="180">
        <v>88840</v>
      </c>
      <c r="B2591" s="180" t="s">
        <v>1164</v>
      </c>
      <c r="C2591" s="180" t="s">
        <v>5</v>
      </c>
      <c r="D2591" s="254">
        <v>15.37</v>
      </c>
      <c r="E2591" s="254" t="s">
        <v>29272</v>
      </c>
      <c r="ALW2591" s="12"/>
      <c r="ALX2591" s="12"/>
      <c r="ALY2591" s="12"/>
    </row>
    <row r="2592" spans="1:1013" ht="13.5">
      <c r="A2592" s="180">
        <v>88841</v>
      </c>
      <c r="B2592" s="180" t="s">
        <v>1165</v>
      </c>
      <c r="C2592" s="180" t="s">
        <v>5</v>
      </c>
      <c r="D2592" s="254">
        <v>62.39</v>
      </c>
      <c r="E2592" s="254" t="s">
        <v>29273</v>
      </c>
      <c r="ALW2592" s="12"/>
      <c r="ALX2592" s="12"/>
      <c r="ALY2592" s="12"/>
    </row>
    <row r="2593" spans="1:1013" ht="13.5">
      <c r="A2593" s="180">
        <v>88842</v>
      </c>
      <c r="B2593" s="180" t="s">
        <v>1166</v>
      </c>
      <c r="C2593" s="180" t="s">
        <v>5</v>
      </c>
      <c r="D2593" s="254">
        <v>80.84</v>
      </c>
      <c r="E2593" s="254" t="s">
        <v>29274</v>
      </c>
      <c r="ALW2593" s="12"/>
      <c r="ALX2593" s="12"/>
      <c r="ALY2593" s="12"/>
    </row>
    <row r="2594" spans="1:1013" ht="13.5">
      <c r="A2594" s="180">
        <v>89009</v>
      </c>
      <c r="B2594" s="180" t="s">
        <v>1179</v>
      </c>
      <c r="C2594" s="180" t="s">
        <v>5</v>
      </c>
      <c r="D2594" s="254">
        <v>43.22</v>
      </c>
      <c r="E2594" s="254" t="s">
        <v>29275</v>
      </c>
      <c r="ALW2594" s="12"/>
      <c r="ALX2594" s="12"/>
      <c r="ALY2594" s="12"/>
    </row>
    <row r="2595" spans="1:1013" ht="13.5">
      <c r="A2595" s="180">
        <v>89010</v>
      </c>
      <c r="B2595" s="180" t="s">
        <v>1180</v>
      </c>
      <c r="C2595" s="180" t="s">
        <v>5</v>
      </c>
      <c r="D2595" s="254">
        <v>19.04</v>
      </c>
      <c r="E2595" s="254" t="s">
        <v>29276</v>
      </c>
      <c r="ALW2595" s="12"/>
      <c r="ALX2595" s="12"/>
      <c r="ALY2595" s="12"/>
    </row>
    <row r="2596" spans="1:1013" ht="13.5">
      <c r="A2596" s="180">
        <v>53810</v>
      </c>
      <c r="B2596" s="180" t="s">
        <v>1123</v>
      </c>
      <c r="C2596" s="180" t="s">
        <v>5</v>
      </c>
      <c r="D2596" s="254">
        <v>77.28</v>
      </c>
      <c r="E2596" s="254" t="s">
        <v>29277</v>
      </c>
      <c r="ALW2596" s="12"/>
      <c r="ALX2596" s="12"/>
      <c r="ALY2596" s="12"/>
    </row>
    <row r="2597" spans="1:1013" ht="13.5">
      <c r="A2597" s="180">
        <v>5721</v>
      </c>
      <c r="B2597" s="180" t="s">
        <v>1076</v>
      </c>
      <c r="C2597" s="180" t="s">
        <v>5</v>
      </c>
      <c r="D2597" s="254">
        <v>96.99</v>
      </c>
      <c r="E2597" s="254" t="s">
        <v>29278</v>
      </c>
      <c r="ALW2597" s="12"/>
      <c r="ALX2597" s="12"/>
      <c r="ALY2597" s="12"/>
    </row>
    <row r="2598" spans="1:1013" ht="13.5">
      <c r="A2598" s="180">
        <v>89017</v>
      </c>
      <c r="B2598" s="180" t="s">
        <v>1187</v>
      </c>
      <c r="C2598" s="180" t="s">
        <v>5</v>
      </c>
      <c r="D2598" s="254">
        <v>42.96</v>
      </c>
      <c r="E2598" s="254" t="s">
        <v>29279</v>
      </c>
      <c r="ALW2598" s="12"/>
      <c r="ALX2598" s="12"/>
      <c r="ALY2598" s="12"/>
    </row>
    <row r="2599" spans="1:1013" ht="13.5">
      <c r="A2599" s="180">
        <v>89018</v>
      </c>
      <c r="B2599" s="180" t="s">
        <v>1188</v>
      </c>
      <c r="C2599" s="180" t="s">
        <v>5</v>
      </c>
      <c r="D2599" s="254">
        <v>18.920000000000002</v>
      </c>
      <c r="E2599" s="254" t="s">
        <v>29280</v>
      </c>
      <c r="ALW2599" s="12"/>
      <c r="ALX2599" s="12"/>
      <c r="ALY2599" s="12"/>
    </row>
    <row r="2600" spans="1:1013" ht="13.5">
      <c r="A2600" s="180">
        <v>53806</v>
      </c>
      <c r="B2600" s="180" t="s">
        <v>1122</v>
      </c>
      <c r="C2600" s="180" t="s">
        <v>5</v>
      </c>
      <c r="D2600" s="254">
        <v>76.81</v>
      </c>
      <c r="E2600" s="254" t="s">
        <v>29281</v>
      </c>
      <c r="ALW2600" s="12"/>
      <c r="ALX2600" s="12"/>
      <c r="ALY2600" s="12"/>
    </row>
    <row r="2601" spans="1:1013" ht="13.5">
      <c r="A2601" s="180">
        <v>5718</v>
      </c>
      <c r="B2601" s="180" t="s">
        <v>1075</v>
      </c>
      <c r="C2601" s="180" t="s">
        <v>5</v>
      </c>
      <c r="D2601" s="254">
        <v>109.93</v>
      </c>
      <c r="E2601" s="254" t="s">
        <v>29282</v>
      </c>
      <c r="ALW2601" s="12"/>
      <c r="ALX2601" s="12"/>
      <c r="ALY2601" s="12"/>
    </row>
    <row r="2602" spans="1:1013" ht="13.5">
      <c r="A2602" s="180">
        <v>89013</v>
      </c>
      <c r="B2602" s="180" t="s">
        <v>1183</v>
      </c>
      <c r="C2602" s="180" t="s">
        <v>5</v>
      </c>
      <c r="D2602" s="254">
        <v>141.59</v>
      </c>
      <c r="E2602" s="254" t="s">
        <v>29283</v>
      </c>
      <c r="ALW2602" s="12"/>
      <c r="ALX2602" s="12"/>
      <c r="ALY2602" s="12"/>
    </row>
    <row r="2603" spans="1:1013" ht="13.5">
      <c r="A2603" s="180">
        <v>89014</v>
      </c>
      <c r="B2603" s="180" t="s">
        <v>1184</v>
      </c>
      <c r="C2603" s="180" t="s">
        <v>5</v>
      </c>
      <c r="D2603" s="254">
        <v>62.37</v>
      </c>
      <c r="E2603" s="254" t="s">
        <v>29284</v>
      </c>
      <c r="ALW2603" s="12"/>
      <c r="ALX2603" s="12"/>
      <c r="ALY2603" s="12"/>
    </row>
    <row r="2604" spans="1:1013" ht="13.5">
      <c r="A2604" s="180">
        <v>53814</v>
      </c>
      <c r="B2604" s="180" t="s">
        <v>1124</v>
      </c>
      <c r="C2604" s="180" t="s">
        <v>5</v>
      </c>
      <c r="D2604" s="460">
        <v>253.14</v>
      </c>
      <c r="E2604" s="254" t="s">
        <v>29285</v>
      </c>
      <c r="ALW2604" s="12"/>
      <c r="ALX2604" s="12"/>
      <c r="ALY2604" s="12"/>
    </row>
    <row r="2605" spans="1:1013" ht="13.5">
      <c r="A2605" s="180">
        <v>5722</v>
      </c>
      <c r="B2605" s="180" t="s">
        <v>1077</v>
      </c>
      <c r="C2605" s="180" t="s">
        <v>5</v>
      </c>
      <c r="D2605" s="254">
        <v>224.32</v>
      </c>
      <c r="E2605" s="254" t="s">
        <v>29286</v>
      </c>
      <c r="ALW2605" s="12"/>
      <c r="ALX2605" s="12"/>
      <c r="ALY2605" s="12"/>
    </row>
    <row r="2606" spans="1:1013" ht="13.5">
      <c r="A2606" s="180">
        <v>96015</v>
      </c>
      <c r="B2606" s="180" t="s">
        <v>1473</v>
      </c>
      <c r="C2606" s="180" t="s">
        <v>5</v>
      </c>
      <c r="D2606" s="254">
        <v>22.72</v>
      </c>
      <c r="E2606" s="254" t="s">
        <v>29287</v>
      </c>
      <c r="ALW2606" s="12"/>
      <c r="ALX2606" s="12"/>
      <c r="ALY2606" s="12"/>
    </row>
    <row r="2607" spans="1:1013" ht="13.5">
      <c r="A2607" s="180">
        <v>96016</v>
      </c>
      <c r="B2607" s="180" t="s">
        <v>1474</v>
      </c>
      <c r="C2607" s="180" t="s">
        <v>5</v>
      </c>
      <c r="D2607" s="254">
        <v>6.09</v>
      </c>
      <c r="E2607" s="254" t="s">
        <v>29288</v>
      </c>
      <c r="ALW2607" s="12"/>
      <c r="ALX2607" s="12"/>
      <c r="ALY2607" s="12"/>
    </row>
    <row r="2608" spans="1:1013" ht="13.5">
      <c r="A2608" s="180">
        <v>96018</v>
      </c>
      <c r="B2608" s="180" t="s">
        <v>1475</v>
      </c>
      <c r="C2608" s="180" t="s">
        <v>5</v>
      </c>
      <c r="D2608" s="254">
        <v>24.85</v>
      </c>
      <c r="E2608" s="254" t="s">
        <v>29289</v>
      </c>
      <c r="ALW2608" s="12"/>
      <c r="ALX2608" s="12"/>
      <c r="ALY2608" s="12"/>
    </row>
    <row r="2609" spans="1:1013" ht="13.5">
      <c r="A2609" s="180">
        <v>96019</v>
      </c>
      <c r="B2609" s="180" t="s">
        <v>1476</v>
      </c>
      <c r="C2609" s="180" t="s">
        <v>5</v>
      </c>
      <c r="D2609" s="254">
        <v>100.03</v>
      </c>
      <c r="E2609" s="254" t="s">
        <v>29290</v>
      </c>
      <c r="ALW2609" s="12"/>
      <c r="ALX2609" s="12"/>
      <c r="ALY2609" s="12"/>
    </row>
    <row r="2610" spans="1:1013" ht="13.5">
      <c r="A2610" s="180">
        <v>96008</v>
      </c>
      <c r="B2610" s="180" t="s">
        <v>1469</v>
      </c>
      <c r="C2610" s="180" t="s">
        <v>5</v>
      </c>
      <c r="D2610" s="254">
        <v>22.93</v>
      </c>
      <c r="E2610" s="254" t="s">
        <v>29291</v>
      </c>
      <c r="ALW2610" s="12"/>
      <c r="ALX2610" s="12"/>
      <c r="ALY2610" s="12"/>
    </row>
    <row r="2611" spans="1:1013" ht="13.5">
      <c r="A2611" s="180">
        <v>96009</v>
      </c>
      <c r="B2611" s="180" t="s">
        <v>1470</v>
      </c>
      <c r="C2611" s="180" t="s">
        <v>5</v>
      </c>
      <c r="D2611" s="460">
        <v>6.15</v>
      </c>
      <c r="E2611" s="254" t="s">
        <v>29292</v>
      </c>
      <c r="ALW2611" s="12"/>
      <c r="ALX2611" s="12"/>
      <c r="ALY2611" s="12"/>
    </row>
    <row r="2612" spans="1:1013" ht="13.5">
      <c r="A2612" s="180">
        <v>96011</v>
      </c>
      <c r="B2612" s="180" t="s">
        <v>1471</v>
      </c>
      <c r="C2612" s="180" t="s">
        <v>5</v>
      </c>
      <c r="D2612" s="254">
        <v>25.08</v>
      </c>
      <c r="E2612" s="254" t="s">
        <v>29293</v>
      </c>
      <c r="ALW2612" s="12"/>
      <c r="ALX2612" s="12"/>
      <c r="ALY2612" s="12"/>
    </row>
    <row r="2613" spans="1:1013" ht="13.5">
      <c r="A2613" s="180">
        <v>96012</v>
      </c>
      <c r="B2613" s="180" t="s">
        <v>1472</v>
      </c>
      <c r="C2613" s="180" t="s">
        <v>5</v>
      </c>
      <c r="D2613" s="254">
        <v>100.03</v>
      </c>
      <c r="E2613" s="254" t="s">
        <v>29294</v>
      </c>
      <c r="ALW2613" s="12"/>
      <c r="ALX2613" s="12"/>
      <c r="ALY2613" s="12"/>
    </row>
    <row r="2614" spans="1:1013" ht="13.5">
      <c r="A2614" s="180">
        <v>96023</v>
      </c>
      <c r="B2614" s="180" t="s">
        <v>1477</v>
      </c>
      <c r="C2614" s="180" t="s">
        <v>5</v>
      </c>
      <c r="D2614" s="254">
        <v>17.57</v>
      </c>
      <c r="E2614" s="254" t="s">
        <v>29295</v>
      </c>
      <c r="ALW2614" s="12"/>
      <c r="ALX2614" s="12"/>
      <c r="ALY2614" s="12"/>
    </row>
    <row r="2615" spans="1:1013" ht="13.5">
      <c r="A2615" s="180">
        <v>96024</v>
      </c>
      <c r="B2615" s="180" t="s">
        <v>1478</v>
      </c>
      <c r="C2615" s="180" t="s">
        <v>5</v>
      </c>
      <c r="D2615" s="460">
        <v>4.7</v>
      </c>
      <c r="E2615" s="254" t="s">
        <v>29296</v>
      </c>
      <c r="ALW2615" s="12"/>
      <c r="ALX2615" s="12"/>
      <c r="ALY2615" s="12"/>
    </row>
    <row r="2616" spans="1:1013" ht="13.5">
      <c r="A2616" s="180">
        <v>96026</v>
      </c>
      <c r="B2616" s="180" t="s">
        <v>1479</v>
      </c>
      <c r="C2616" s="180" t="s">
        <v>5</v>
      </c>
      <c r="D2616" s="254">
        <v>19.21</v>
      </c>
      <c r="E2616" s="254" t="s">
        <v>29297</v>
      </c>
      <c r="ALW2616" s="12"/>
      <c r="ALX2616" s="12"/>
      <c r="ALY2616" s="12"/>
    </row>
    <row r="2617" spans="1:1013" ht="13.5">
      <c r="A2617" s="180">
        <v>96027</v>
      </c>
      <c r="B2617" s="180" t="s">
        <v>1480</v>
      </c>
      <c r="C2617" s="180" t="s">
        <v>5</v>
      </c>
      <c r="D2617" s="254">
        <v>69.69</v>
      </c>
      <c r="E2617" s="254" t="s">
        <v>29298</v>
      </c>
      <c r="ALW2617" s="12"/>
      <c r="ALX2617" s="12"/>
      <c r="ALY2617" s="12"/>
    </row>
    <row r="2618" spans="1:1013" ht="13.5">
      <c r="A2618" s="180">
        <v>96053</v>
      </c>
      <c r="B2618" s="180" t="s">
        <v>1486</v>
      </c>
      <c r="C2618" s="180" t="s">
        <v>5</v>
      </c>
      <c r="D2618" s="254">
        <v>17.78</v>
      </c>
      <c r="E2618" s="254" t="s">
        <v>29299</v>
      </c>
      <c r="ALW2618" s="12"/>
      <c r="ALX2618" s="12"/>
      <c r="ALY2618" s="12"/>
    </row>
    <row r="2619" spans="1:1013" ht="13.5">
      <c r="A2619" s="180">
        <v>96055</v>
      </c>
      <c r="B2619" s="180" t="s">
        <v>1488</v>
      </c>
      <c r="C2619" s="180" t="s">
        <v>5</v>
      </c>
      <c r="D2619" s="254">
        <v>4.76</v>
      </c>
      <c r="E2619" s="254" t="s">
        <v>29300</v>
      </c>
      <c r="ALW2619" s="12"/>
      <c r="ALX2619" s="12"/>
      <c r="ALY2619" s="12"/>
    </row>
    <row r="2620" spans="1:1013" ht="13.5">
      <c r="A2620" s="180">
        <v>96056</v>
      </c>
      <c r="B2620" s="180" t="s">
        <v>1489</v>
      </c>
      <c r="C2620" s="180" t="s">
        <v>5</v>
      </c>
      <c r="D2620" s="254">
        <v>19.440000000000001</v>
      </c>
      <c r="E2620" s="254" t="s">
        <v>29301</v>
      </c>
      <c r="ALW2620" s="12"/>
      <c r="ALX2620" s="12"/>
      <c r="ALY2620" s="12"/>
    </row>
    <row r="2621" spans="1:1013" ht="13.5">
      <c r="A2621" s="180">
        <v>96057</v>
      </c>
      <c r="B2621" s="180" t="s">
        <v>1490</v>
      </c>
      <c r="C2621" s="180" t="s">
        <v>5</v>
      </c>
      <c r="D2621" s="254">
        <v>69.69</v>
      </c>
      <c r="E2621" s="254" t="s">
        <v>29302</v>
      </c>
      <c r="ALW2621" s="12"/>
      <c r="ALX2621" s="12"/>
      <c r="ALY2621" s="12"/>
    </row>
    <row r="2622" spans="1:1013" ht="13.5">
      <c r="A2622" s="180">
        <v>7063</v>
      </c>
      <c r="B2622" s="180" t="s">
        <v>1112</v>
      </c>
      <c r="C2622" s="180" t="s">
        <v>5</v>
      </c>
      <c r="D2622" s="254">
        <v>19.27</v>
      </c>
      <c r="E2622" s="254" t="s">
        <v>29303</v>
      </c>
      <c r="ALW2622" s="12"/>
      <c r="ALX2622" s="12"/>
      <c r="ALY2622" s="12"/>
    </row>
    <row r="2623" spans="1:1013" ht="13.5">
      <c r="A2623" s="180">
        <v>7064</v>
      </c>
      <c r="B2623" s="180" t="s">
        <v>1113</v>
      </c>
      <c r="C2623" s="180" t="s">
        <v>5</v>
      </c>
      <c r="D2623" s="254">
        <v>5.2</v>
      </c>
      <c r="E2623" s="254" t="s">
        <v>29304</v>
      </c>
      <c r="ALW2623" s="12"/>
      <c r="ALX2623" s="12"/>
      <c r="ALY2623" s="12"/>
    </row>
    <row r="2624" spans="1:1013" ht="13.5">
      <c r="A2624" s="180">
        <v>7065</v>
      </c>
      <c r="B2624" s="180" t="s">
        <v>1114</v>
      </c>
      <c r="C2624" s="180" t="s">
        <v>5</v>
      </c>
      <c r="D2624" s="254">
        <v>21.08</v>
      </c>
      <c r="E2624" s="254" t="s">
        <v>29305</v>
      </c>
      <c r="ALW2624" s="12"/>
      <c r="ALX2624" s="12"/>
      <c r="ALY2624" s="12"/>
    </row>
    <row r="2625" spans="1:1013" ht="13.5">
      <c r="A2625" s="180">
        <v>7066</v>
      </c>
      <c r="B2625" s="180" t="s">
        <v>1115</v>
      </c>
      <c r="C2625" s="180" t="s">
        <v>5</v>
      </c>
      <c r="D2625" s="254">
        <v>100.03</v>
      </c>
      <c r="E2625" s="254" t="s">
        <v>29306</v>
      </c>
      <c r="ALW2625" s="12"/>
      <c r="ALX2625" s="12"/>
      <c r="ALY2625" s="12"/>
    </row>
    <row r="2626" spans="1:1013" ht="13.5">
      <c r="A2626" s="180">
        <v>89033</v>
      </c>
      <c r="B2626" s="180" t="s">
        <v>1191</v>
      </c>
      <c r="C2626" s="180" t="s">
        <v>5</v>
      </c>
      <c r="D2626" s="254">
        <v>14.12</v>
      </c>
      <c r="E2626" s="254" t="s">
        <v>29307</v>
      </c>
      <c r="ALW2626" s="12"/>
      <c r="ALX2626" s="12"/>
      <c r="ALY2626" s="12"/>
    </row>
    <row r="2627" spans="1:1013" ht="13.5">
      <c r="A2627" s="180">
        <v>89034</v>
      </c>
      <c r="B2627" s="180" t="s">
        <v>1192</v>
      </c>
      <c r="C2627" s="180" t="s">
        <v>5</v>
      </c>
      <c r="D2627" s="254">
        <v>3.78</v>
      </c>
      <c r="E2627" s="254" t="s">
        <v>29308</v>
      </c>
      <c r="ALW2627" s="12"/>
      <c r="ALX2627" s="12"/>
      <c r="ALY2627" s="12"/>
    </row>
    <row r="2628" spans="1:1013" ht="13.5">
      <c r="A2628" s="180">
        <v>5714</v>
      </c>
      <c r="B2628" s="180" t="s">
        <v>1073</v>
      </c>
      <c r="C2628" s="180" t="s">
        <v>5</v>
      </c>
      <c r="D2628" s="254">
        <v>15.44</v>
      </c>
      <c r="E2628" s="254" t="s">
        <v>29309</v>
      </c>
      <c r="ALW2628" s="12"/>
      <c r="ALX2628" s="12"/>
      <c r="ALY2628" s="12"/>
    </row>
    <row r="2629" spans="1:1013" ht="13.5">
      <c r="A2629" s="180">
        <v>5715</v>
      </c>
      <c r="B2629" s="180" t="s">
        <v>1074</v>
      </c>
      <c r="C2629" s="180" t="s">
        <v>5</v>
      </c>
      <c r="D2629" s="254">
        <v>69.69</v>
      </c>
      <c r="E2629" s="254" t="s">
        <v>29310</v>
      </c>
      <c r="ALW2629" s="12"/>
      <c r="ALX2629" s="12"/>
      <c r="ALY2629" s="12"/>
    </row>
    <row r="2630" spans="1:1013" ht="13.5">
      <c r="A2630" s="180">
        <v>102906</v>
      </c>
      <c r="B2630" s="180" t="s">
        <v>34763</v>
      </c>
      <c r="C2630" s="180" t="s">
        <v>5</v>
      </c>
      <c r="D2630" s="254">
        <v>0</v>
      </c>
      <c r="E2630" s="254" t="s">
        <v>29311</v>
      </c>
      <c r="ALW2630" s="12"/>
      <c r="ALX2630" s="12"/>
      <c r="ALY2630" s="12"/>
    </row>
    <row r="2631" spans="1:1013" ht="13.5">
      <c r="A2631" s="180">
        <v>102907</v>
      </c>
      <c r="B2631" s="180" t="s">
        <v>34764</v>
      </c>
      <c r="C2631" s="180" t="s">
        <v>5</v>
      </c>
      <c r="D2631" s="254">
        <v>0</v>
      </c>
      <c r="E2631" s="254" t="s">
        <v>29312</v>
      </c>
      <c r="ALW2631" s="12"/>
      <c r="ALX2631" s="12"/>
      <c r="ALY2631" s="12"/>
    </row>
    <row r="2632" spans="1:1013" ht="13.5">
      <c r="A2632" s="180">
        <v>102908</v>
      </c>
      <c r="B2632" s="180" t="s">
        <v>34765</v>
      </c>
      <c r="C2632" s="180" t="s">
        <v>5</v>
      </c>
      <c r="D2632" s="254">
        <v>0</v>
      </c>
      <c r="E2632" s="254" t="s">
        <v>29313</v>
      </c>
      <c r="ALW2632" s="12"/>
      <c r="ALX2632" s="12"/>
      <c r="ALY2632" s="12"/>
    </row>
    <row r="2633" spans="1:1013" ht="13.5">
      <c r="A2633" s="180">
        <v>102909</v>
      </c>
      <c r="B2633" s="180" t="s">
        <v>24768</v>
      </c>
      <c r="C2633" s="180" t="s">
        <v>5</v>
      </c>
      <c r="D2633" s="254">
        <v>3.5</v>
      </c>
      <c r="E2633" s="254" t="s">
        <v>29314</v>
      </c>
      <c r="ALW2633" s="12"/>
      <c r="ALX2633" s="12"/>
      <c r="ALY2633" s="12"/>
    </row>
    <row r="2634" spans="1:1013" ht="13.5">
      <c r="A2634" s="180">
        <v>93435</v>
      </c>
      <c r="B2634" s="180" t="s">
        <v>24720</v>
      </c>
      <c r="C2634" s="180" t="s">
        <v>5</v>
      </c>
      <c r="D2634" s="254">
        <v>9.3000000000000007</v>
      </c>
      <c r="E2634" s="254" t="s">
        <v>29315</v>
      </c>
      <c r="ALW2634" s="12"/>
      <c r="ALX2634" s="12"/>
      <c r="ALY2634" s="12"/>
    </row>
    <row r="2635" spans="1:1013" ht="13.5">
      <c r="A2635" s="180">
        <v>93436</v>
      </c>
      <c r="B2635" s="180" t="s">
        <v>24721</v>
      </c>
      <c r="C2635" s="180" t="s">
        <v>5</v>
      </c>
      <c r="D2635" s="254">
        <v>2.86</v>
      </c>
      <c r="E2635" s="254" t="s">
        <v>29317</v>
      </c>
      <c r="ALW2635" s="12"/>
      <c r="ALX2635" s="12"/>
      <c r="ALY2635" s="12"/>
    </row>
    <row r="2636" spans="1:1013" ht="13.5">
      <c r="A2636" s="180">
        <v>93437</v>
      </c>
      <c r="B2636" s="180" t="s">
        <v>24723</v>
      </c>
      <c r="C2636" s="180" t="s">
        <v>5</v>
      </c>
      <c r="D2636" s="254">
        <v>10.17</v>
      </c>
      <c r="E2636" s="254" t="s">
        <v>24880</v>
      </c>
      <c r="ALW2636" s="12"/>
      <c r="ALX2636" s="12"/>
      <c r="ALY2636" s="12"/>
    </row>
    <row r="2637" spans="1:1013" ht="13.5">
      <c r="A2637" s="180">
        <v>93438</v>
      </c>
      <c r="B2637" s="180" t="s">
        <v>24724</v>
      </c>
      <c r="C2637" s="180" t="s">
        <v>5</v>
      </c>
      <c r="D2637" s="254">
        <v>116.18</v>
      </c>
      <c r="E2637" s="254" t="s">
        <v>29320</v>
      </c>
      <c r="ALW2637" s="12"/>
      <c r="ALX2637" s="12"/>
      <c r="ALY2637" s="12"/>
    </row>
    <row r="2638" spans="1:1013" ht="13.5">
      <c r="A2638" s="180">
        <v>100643</v>
      </c>
      <c r="B2638" s="180" t="s">
        <v>1503</v>
      </c>
      <c r="C2638" s="180" t="s">
        <v>5</v>
      </c>
      <c r="D2638" s="254">
        <v>416.95</v>
      </c>
      <c r="E2638" s="254" t="s">
        <v>27453</v>
      </c>
      <c r="ALW2638" s="12"/>
      <c r="ALX2638" s="12"/>
      <c r="ALY2638" s="12"/>
    </row>
    <row r="2639" spans="1:1013" ht="13.5">
      <c r="A2639" s="180">
        <v>100644</v>
      </c>
      <c r="B2639" s="180" t="s">
        <v>1504</v>
      </c>
      <c r="C2639" s="180" t="s">
        <v>5</v>
      </c>
      <c r="D2639" s="254">
        <v>146.97</v>
      </c>
      <c r="E2639" s="254" t="s">
        <v>29321</v>
      </c>
      <c r="ALW2639" s="12"/>
      <c r="ALX2639" s="12"/>
      <c r="ALY2639" s="12"/>
    </row>
    <row r="2640" spans="1:1013" ht="13.5">
      <c r="A2640" s="180">
        <v>100645</v>
      </c>
      <c r="B2640" s="180" t="s">
        <v>1505</v>
      </c>
      <c r="C2640" s="180" t="s">
        <v>5</v>
      </c>
      <c r="D2640" s="254">
        <v>670.24</v>
      </c>
      <c r="E2640" s="254" t="s">
        <v>25492</v>
      </c>
      <c r="ALW2640" s="12"/>
      <c r="ALX2640" s="12"/>
      <c r="ALY2640" s="12"/>
    </row>
    <row r="2641" spans="1:1013" ht="13.5">
      <c r="A2641" s="180">
        <v>100646</v>
      </c>
      <c r="B2641" s="180" t="s">
        <v>1506</v>
      </c>
      <c r="C2641" s="180" t="s">
        <v>5</v>
      </c>
      <c r="D2641" s="254">
        <v>5571</v>
      </c>
      <c r="E2641" s="254" t="s">
        <v>25759</v>
      </c>
      <c r="ALW2641" s="12"/>
      <c r="ALX2641" s="12"/>
      <c r="ALY2641" s="12"/>
    </row>
    <row r="2642" spans="1:1013" ht="13.5">
      <c r="A2642" s="180">
        <v>95116</v>
      </c>
      <c r="B2642" s="180" t="s">
        <v>1425</v>
      </c>
      <c r="C2642" s="180" t="s">
        <v>5</v>
      </c>
      <c r="D2642" s="254">
        <v>32.549999999999997</v>
      </c>
      <c r="E2642" s="254" t="s">
        <v>29322</v>
      </c>
      <c r="ALW2642" s="12"/>
      <c r="ALX2642" s="12"/>
      <c r="ALY2642" s="12"/>
    </row>
    <row r="2643" spans="1:1013" ht="13.5">
      <c r="A2643" s="180">
        <v>95117</v>
      </c>
      <c r="B2643" s="180" t="s">
        <v>1426</v>
      </c>
      <c r="C2643" s="180" t="s">
        <v>5</v>
      </c>
      <c r="D2643" s="254">
        <v>10.039999999999999</v>
      </c>
      <c r="E2643" s="254" t="s">
        <v>29323</v>
      </c>
      <c r="ALW2643" s="12"/>
      <c r="ALX2643" s="12"/>
      <c r="ALY2643" s="12"/>
    </row>
    <row r="2644" spans="1:1013" ht="13.5">
      <c r="A2644" s="180">
        <v>53794</v>
      </c>
      <c r="B2644" s="180" t="s">
        <v>1119</v>
      </c>
      <c r="C2644" s="180" t="s">
        <v>5</v>
      </c>
      <c r="D2644" s="254">
        <v>35.619999999999997</v>
      </c>
      <c r="E2644" s="254" t="s">
        <v>29324</v>
      </c>
      <c r="ALW2644" s="12"/>
      <c r="ALX2644" s="12"/>
      <c r="ALY2644" s="12"/>
    </row>
    <row r="2645" spans="1:1013" ht="13.5">
      <c r="A2645" s="180">
        <v>5703</v>
      </c>
      <c r="B2645" s="180" t="s">
        <v>1068</v>
      </c>
      <c r="C2645" s="180" t="s">
        <v>5</v>
      </c>
      <c r="D2645" s="254">
        <v>20.46</v>
      </c>
      <c r="E2645" s="254" t="s">
        <v>29325</v>
      </c>
      <c r="ALW2645" s="12"/>
      <c r="ALX2645" s="12"/>
      <c r="ALY2645" s="12"/>
    </row>
    <row r="2646" spans="1:1013" ht="13.5">
      <c r="A2646" s="180">
        <v>88847</v>
      </c>
      <c r="B2646" s="180" t="s">
        <v>1167</v>
      </c>
      <c r="C2646" s="180" t="s">
        <v>5</v>
      </c>
      <c r="D2646" s="254">
        <v>22.82</v>
      </c>
      <c r="E2646" s="254" t="s">
        <v>29326</v>
      </c>
      <c r="ALW2646" s="12"/>
      <c r="ALX2646" s="12"/>
      <c r="ALY2646" s="12"/>
    </row>
    <row r="2647" spans="1:1013" ht="13.5">
      <c r="A2647" s="180">
        <v>88848</v>
      </c>
      <c r="B2647" s="180" t="s">
        <v>1168</v>
      </c>
      <c r="C2647" s="180" t="s">
        <v>5</v>
      </c>
      <c r="D2647" s="254">
        <v>9.3800000000000008</v>
      </c>
      <c r="E2647" s="254" t="s">
        <v>25475</v>
      </c>
      <c r="ALW2647" s="12"/>
      <c r="ALX2647" s="12"/>
      <c r="ALY2647" s="12"/>
    </row>
    <row r="2648" spans="1:1013" ht="13.5">
      <c r="A2648" s="180">
        <v>5741</v>
      </c>
      <c r="B2648" s="180" t="s">
        <v>1086</v>
      </c>
      <c r="C2648" s="180" t="s">
        <v>5</v>
      </c>
      <c r="D2648" s="254">
        <v>42.78</v>
      </c>
      <c r="E2648" s="254" t="s">
        <v>29327</v>
      </c>
      <c r="ALW2648" s="12"/>
      <c r="ALX2648" s="12"/>
      <c r="ALY2648" s="12"/>
    </row>
    <row r="2649" spans="1:1013" ht="13.5">
      <c r="A2649" s="180">
        <v>5742</v>
      </c>
      <c r="B2649" s="180" t="s">
        <v>1087</v>
      </c>
      <c r="C2649" s="180" t="s">
        <v>5</v>
      </c>
      <c r="D2649" s="254">
        <v>28.53</v>
      </c>
      <c r="E2649" s="254" t="s">
        <v>25734</v>
      </c>
      <c r="ALW2649" s="12"/>
      <c r="ALX2649" s="12"/>
      <c r="ALY2649" s="12"/>
    </row>
    <row r="2650" spans="1:1013" ht="13.5">
      <c r="A2650" s="180">
        <v>100637</v>
      </c>
      <c r="B2650" s="180" t="s">
        <v>1499</v>
      </c>
      <c r="C2650" s="180" t="s">
        <v>5</v>
      </c>
      <c r="D2650" s="254">
        <v>203.49</v>
      </c>
      <c r="E2650" s="254" t="s">
        <v>29328</v>
      </c>
      <c r="ALW2650" s="12"/>
      <c r="ALX2650" s="12"/>
      <c r="ALY2650" s="12"/>
    </row>
    <row r="2651" spans="1:1013" ht="13.5">
      <c r="A2651" s="180">
        <v>100638</v>
      </c>
      <c r="B2651" s="180" t="s">
        <v>1500</v>
      </c>
      <c r="C2651" s="180" t="s">
        <v>5</v>
      </c>
      <c r="D2651" s="254">
        <v>62.55</v>
      </c>
      <c r="E2651" s="254" t="s">
        <v>29329</v>
      </c>
      <c r="ALW2651" s="12"/>
      <c r="ALX2651" s="12"/>
      <c r="ALY2651" s="12"/>
    </row>
    <row r="2652" spans="1:1013" ht="13.5">
      <c r="A2652" s="180">
        <v>100639</v>
      </c>
      <c r="B2652" s="180" t="s">
        <v>1501</v>
      </c>
      <c r="C2652" s="180" t="s">
        <v>5</v>
      </c>
      <c r="D2652" s="254">
        <v>254.56</v>
      </c>
      <c r="E2652" s="254" t="s">
        <v>29330</v>
      </c>
      <c r="ALW2652" s="12"/>
      <c r="ALX2652" s="12"/>
      <c r="ALY2652" s="12"/>
    </row>
    <row r="2653" spans="1:1013" ht="13.5">
      <c r="A2653" s="180">
        <v>100640</v>
      </c>
      <c r="B2653" s="180" t="s">
        <v>1502</v>
      </c>
      <c r="C2653" s="180" t="s">
        <v>5</v>
      </c>
      <c r="D2653" s="254">
        <v>4456.8</v>
      </c>
      <c r="E2653" s="254" t="s">
        <v>29331</v>
      </c>
      <c r="ALW2653" s="12"/>
      <c r="ALX2653" s="12"/>
      <c r="ALY2653" s="12"/>
    </row>
    <row r="2654" spans="1:1013" ht="13.5">
      <c r="A2654" s="180">
        <v>93429</v>
      </c>
      <c r="B2654" s="180" t="s">
        <v>24716</v>
      </c>
      <c r="C2654" s="180" t="s">
        <v>5</v>
      </c>
      <c r="D2654" s="254">
        <v>165.66</v>
      </c>
      <c r="E2654" s="254" t="s">
        <v>29332</v>
      </c>
      <c r="ALW2654" s="12"/>
      <c r="ALX2654" s="12"/>
      <c r="ALY2654" s="12"/>
    </row>
    <row r="2655" spans="1:1013" ht="13.5">
      <c r="A2655" s="180">
        <v>93430</v>
      </c>
      <c r="B2655" s="180" t="s">
        <v>24717</v>
      </c>
      <c r="C2655" s="180" t="s">
        <v>5</v>
      </c>
      <c r="D2655" s="254">
        <v>50.92</v>
      </c>
      <c r="E2655" s="254" t="s">
        <v>29333</v>
      </c>
      <c r="ALW2655" s="12"/>
      <c r="ALX2655" s="12"/>
      <c r="ALY2655" s="12"/>
    </row>
    <row r="2656" spans="1:1013" ht="13.5">
      <c r="A2656" s="180">
        <v>93431</v>
      </c>
      <c r="B2656" s="180" t="s">
        <v>24718</v>
      </c>
      <c r="C2656" s="180" t="s">
        <v>5</v>
      </c>
      <c r="D2656" s="254">
        <v>207.24</v>
      </c>
      <c r="E2656" s="254" t="s">
        <v>25065</v>
      </c>
      <c r="ALW2656" s="12"/>
      <c r="ALX2656" s="12"/>
      <c r="ALY2656" s="12"/>
    </row>
    <row r="2657" spans="1:1013" ht="13.5">
      <c r="A2657" s="180">
        <v>93432</v>
      </c>
      <c r="B2657" s="180" t="s">
        <v>24719</v>
      </c>
      <c r="C2657" s="180" t="s">
        <v>5</v>
      </c>
      <c r="D2657" s="254">
        <v>2228.4</v>
      </c>
      <c r="E2657" s="254" t="s">
        <v>25704</v>
      </c>
      <c r="ALW2657" s="12"/>
      <c r="ALX2657" s="12"/>
      <c r="ALY2657" s="12"/>
    </row>
    <row r="2658" spans="1:1013" ht="13.5">
      <c r="A2658" s="180">
        <v>95118</v>
      </c>
      <c r="B2658" s="180" t="s">
        <v>1427</v>
      </c>
      <c r="C2658" s="180" t="s">
        <v>5</v>
      </c>
      <c r="D2658" s="254">
        <v>75.98</v>
      </c>
      <c r="E2658" s="254" t="s">
        <v>29334</v>
      </c>
      <c r="ALW2658" s="12"/>
      <c r="ALX2658" s="12"/>
      <c r="ALY2658" s="12"/>
    </row>
    <row r="2659" spans="1:1013" ht="13.5">
      <c r="A2659" s="180">
        <v>95119</v>
      </c>
      <c r="B2659" s="180" t="s">
        <v>1428</v>
      </c>
      <c r="C2659" s="180" t="s">
        <v>5</v>
      </c>
      <c r="D2659" s="254">
        <v>23.44</v>
      </c>
      <c r="E2659" s="254" t="s">
        <v>25350</v>
      </c>
      <c r="ALW2659" s="12"/>
      <c r="ALX2659" s="12"/>
      <c r="ALY2659" s="12"/>
    </row>
    <row r="2660" spans="1:1013" ht="13.5">
      <c r="A2660" s="180">
        <v>5707</v>
      </c>
      <c r="B2660" s="180" t="s">
        <v>1070</v>
      </c>
      <c r="C2660" s="180" t="s">
        <v>5</v>
      </c>
      <c r="D2660" s="254">
        <v>83.12</v>
      </c>
      <c r="E2660" s="254" t="s">
        <v>29335</v>
      </c>
      <c r="ALW2660" s="12"/>
      <c r="ALX2660" s="12"/>
      <c r="ALY2660" s="12"/>
    </row>
    <row r="2661" spans="1:1013" ht="13.5">
      <c r="A2661" s="180">
        <v>95120</v>
      </c>
      <c r="B2661" s="180" t="s">
        <v>1429</v>
      </c>
      <c r="C2661" s="180" t="s">
        <v>5</v>
      </c>
      <c r="D2661" s="254">
        <v>54.82</v>
      </c>
      <c r="E2661" s="254" t="s">
        <v>29336</v>
      </c>
      <c r="ALW2661" s="12"/>
      <c r="ALX2661" s="12"/>
      <c r="ALY2661" s="12"/>
    </row>
    <row r="2662" spans="1:1013" ht="13.5">
      <c r="A2662" s="180">
        <v>103657</v>
      </c>
      <c r="B2662" s="180" t="s">
        <v>34766</v>
      </c>
      <c r="C2662" s="180" t="s">
        <v>5</v>
      </c>
      <c r="D2662" s="254">
        <v>0</v>
      </c>
      <c r="E2662" s="254" t="s">
        <v>29337</v>
      </c>
      <c r="ALW2662" s="12"/>
      <c r="ALX2662" s="12"/>
      <c r="ALY2662" s="12"/>
    </row>
    <row r="2663" spans="1:1013" ht="13.5">
      <c r="A2663" s="180">
        <v>103658</v>
      </c>
      <c r="B2663" s="180" t="s">
        <v>34767</v>
      </c>
      <c r="C2663" s="180" t="s">
        <v>5</v>
      </c>
      <c r="D2663" s="254">
        <v>0</v>
      </c>
      <c r="E2663" s="254" t="s">
        <v>29338</v>
      </c>
      <c r="ALW2663" s="12"/>
      <c r="ALX2663" s="12"/>
      <c r="ALY2663" s="12"/>
    </row>
    <row r="2664" spans="1:1013" ht="13.5">
      <c r="A2664" s="180">
        <v>103659</v>
      </c>
      <c r="B2664" s="180" t="s">
        <v>34768</v>
      </c>
      <c r="C2664" s="180" t="s">
        <v>5</v>
      </c>
      <c r="D2664" s="254">
        <v>0</v>
      </c>
      <c r="E2664" s="254" t="s">
        <v>29339</v>
      </c>
      <c r="ALW2664" s="12"/>
      <c r="ALX2664" s="12"/>
      <c r="ALY2664" s="12"/>
    </row>
    <row r="2665" spans="1:1013" ht="13.5">
      <c r="A2665" s="180">
        <v>103660</v>
      </c>
      <c r="B2665" s="180" t="s">
        <v>24787</v>
      </c>
      <c r="C2665" s="180" t="s">
        <v>5</v>
      </c>
      <c r="D2665" s="254">
        <v>12.16</v>
      </c>
      <c r="E2665" s="254" t="s">
        <v>29340</v>
      </c>
      <c r="ALW2665" s="12"/>
      <c r="ALX2665" s="12"/>
      <c r="ALY2665" s="12"/>
    </row>
    <row r="2666" spans="1:1013" ht="13.5">
      <c r="A2666" s="180">
        <v>89015</v>
      </c>
      <c r="B2666" s="180" t="s">
        <v>1185</v>
      </c>
      <c r="C2666" s="180" t="s">
        <v>5</v>
      </c>
      <c r="D2666" s="254">
        <v>3.84</v>
      </c>
      <c r="E2666" s="254" t="s">
        <v>29341</v>
      </c>
      <c r="ALW2666" s="12"/>
      <c r="ALX2666" s="12"/>
      <c r="ALY2666" s="12"/>
    </row>
    <row r="2667" spans="1:1013" ht="13.5">
      <c r="A2667" s="180">
        <v>89016</v>
      </c>
      <c r="B2667" s="180" t="s">
        <v>1186</v>
      </c>
      <c r="C2667" s="180" t="s">
        <v>5</v>
      </c>
      <c r="D2667" s="254">
        <v>1.01</v>
      </c>
      <c r="E2667" s="254" t="s">
        <v>29342</v>
      </c>
      <c r="ALW2667" s="12"/>
      <c r="ALX2667" s="12"/>
      <c r="ALY2667" s="12"/>
    </row>
    <row r="2668" spans="1:1013" ht="13.5">
      <c r="A2668" s="180">
        <v>53804</v>
      </c>
      <c r="B2668" s="180" t="s">
        <v>1121</v>
      </c>
      <c r="C2668" s="180" t="s">
        <v>5</v>
      </c>
      <c r="D2668" s="254">
        <v>4.8</v>
      </c>
      <c r="E2668" s="254" t="s">
        <v>29343</v>
      </c>
      <c r="ALW2668" s="12"/>
      <c r="ALX2668" s="12"/>
      <c r="ALY2668" s="12"/>
    </row>
    <row r="2669" spans="1:1013" ht="13.5">
      <c r="A2669" s="180">
        <v>90582</v>
      </c>
      <c r="B2669" s="180" t="s">
        <v>1246</v>
      </c>
      <c r="C2669" s="180" t="s">
        <v>5</v>
      </c>
      <c r="D2669" s="254">
        <v>0.43</v>
      </c>
      <c r="E2669" s="254" t="s">
        <v>29344</v>
      </c>
      <c r="ALW2669" s="12"/>
      <c r="ALX2669" s="12"/>
      <c r="ALY2669" s="12"/>
    </row>
    <row r="2670" spans="1:1013" ht="13.5">
      <c r="A2670" s="180">
        <v>90583</v>
      </c>
      <c r="B2670" s="180" t="s">
        <v>1247</v>
      </c>
      <c r="C2670" s="180" t="s">
        <v>5</v>
      </c>
      <c r="D2670" s="254">
        <v>0.1</v>
      </c>
      <c r="E2670" s="254" t="s">
        <v>29345</v>
      </c>
      <c r="ALW2670" s="12"/>
      <c r="ALX2670" s="12"/>
      <c r="ALY2670" s="12"/>
    </row>
    <row r="2671" spans="1:1013" ht="13.5">
      <c r="A2671" s="180">
        <v>90584</v>
      </c>
      <c r="B2671" s="180" t="s">
        <v>1248</v>
      </c>
      <c r="C2671" s="180" t="s">
        <v>5</v>
      </c>
      <c r="D2671" s="460">
        <v>0.33</v>
      </c>
      <c r="E2671" s="254" t="s">
        <v>29346</v>
      </c>
      <c r="ALW2671" s="12"/>
      <c r="ALX2671" s="12"/>
      <c r="ALY2671" s="12"/>
    </row>
    <row r="2672" spans="1:1013" ht="13.5">
      <c r="A2672" s="180">
        <v>90585</v>
      </c>
      <c r="B2672" s="180" t="s">
        <v>1249</v>
      </c>
      <c r="C2672" s="180" t="s">
        <v>5</v>
      </c>
      <c r="D2672" s="460">
        <v>0.44</v>
      </c>
      <c r="E2672" s="254" t="s">
        <v>29347</v>
      </c>
      <c r="ALW2672" s="12"/>
      <c r="ALX2672" s="12"/>
      <c r="ALY2672" s="12"/>
    </row>
    <row r="2673" spans="1:1013" ht="13.5">
      <c r="A2673" s="180">
        <v>89240</v>
      </c>
      <c r="B2673" s="180" t="s">
        <v>1213</v>
      </c>
      <c r="C2673" s="180" t="s">
        <v>5</v>
      </c>
      <c r="D2673" s="460">
        <v>83.71</v>
      </c>
      <c r="E2673" s="254" t="s">
        <v>29348</v>
      </c>
      <c r="ALW2673" s="12"/>
      <c r="ALX2673" s="12"/>
      <c r="ALY2673" s="12"/>
    </row>
    <row r="2674" spans="1:1013" ht="13.5">
      <c r="A2674" s="180">
        <v>89241</v>
      </c>
      <c r="B2674" s="180" t="s">
        <v>1214</v>
      </c>
      <c r="C2674" s="180" t="s">
        <v>5</v>
      </c>
      <c r="D2674" s="460">
        <v>29.5</v>
      </c>
      <c r="E2674" s="254" t="s">
        <v>29349</v>
      </c>
      <c r="ALW2674" s="12"/>
      <c r="ALX2674" s="12"/>
      <c r="ALY2674" s="12"/>
    </row>
    <row r="2675" spans="1:1013" ht="13.5">
      <c r="A2675" s="180">
        <v>5710</v>
      </c>
      <c r="B2675" s="180" t="s">
        <v>1071</v>
      </c>
      <c r="C2675" s="180" t="s">
        <v>5</v>
      </c>
      <c r="D2675" s="460">
        <v>134.56</v>
      </c>
      <c r="E2675" s="254" t="s">
        <v>29350</v>
      </c>
      <c r="ALW2675" s="12"/>
      <c r="ALX2675" s="12"/>
      <c r="ALY2675" s="12"/>
    </row>
    <row r="2676" spans="1:1013" ht="13.5">
      <c r="A2676" s="180">
        <v>5711</v>
      </c>
      <c r="B2676" s="180" t="s">
        <v>1072</v>
      </c>
      <c r="C2676" s="180" t="s">
        <v>5</v>
      </c>
      <c r="D2676" s="460">
        <v>92.1</v>
      </c>
      <c r="E2676" s="254" t="s">
        <v>29351</v>
      </c>
      <c r="ALW2676" s="12"/>
      <c r="ALX2676" s="12"/>
      <c r="ALY2676" s="12"/>
    </row>
    <row r="2677" spans="1:1013" ht="13.5">
      <c r="A2677" s="180">
        <v>89253</v>
      </c>
      <c r="B2677" s="180" t="s">
        <v>1219</v>
      </c>
      <c r="C2677" s="180" t="s">
        <v>5</v>
      </c>
      <c r="D2677" s="460">
        <v>68.599999999999994</v>
      </c>
      <c r="E2677" s="254" t="s">
        <v>29352</v>
      </c>
      <c r="ALW2677" s="12"/>
      <c r="ALX2677" s="12"/>
      <c r="ALY2677" s="12"/>
    </row>
    <row r="2678" spans="1:1013" ht="13.5">
      <c r="A2678" s="180">
        <v>89254</v>
      </c>
      <c r="B2678" s="180" t="s">
        <v>1220</v>
      </c>
      <c r="C2678" s="180" t="s">
        <v>5</v>
      </c>
      <c r="D2678" s="460">
        <v>24.18</v>
      </c>
      <c r="E2678" s="254" t="s">
        <v>29353</v>
      </c>
      <c r="ALW2678" s="12"/>
      <c r="ALX2678" s="12"/>
      <c r="ALY2678" s="12"/>
    </row>
    <row r="2679" spans="1:1013" ht="13.5">
      <c r="A2679" s="180">
        <v>89255</v>
      </c>
      <c r="B2679" s="180" t="s">
        <v>1221</v>
      </c>
      <c r="C2679" s="180" t="s">
        <v>5</v>
      </c>
      <c r="D2679" s="254">
        <v>110.27</v>
      </c>
      <c r="E2679" s="254" t="s">
        <v>29354</v>
      </c>
      <c r="ALW2679" s="12"/>
      <c r="ALX2679" s="12"/>
      <c r="ALY2679" s="12"/>
    </row>
    <row r="2680" spans="1:1013" ht="13.5">
      <c r="A2680" s="180">
        <v>89256</v>
      </c>
      <c r="B2680" s="180" t="s">
        <v>1222</v>
      </c>
      <c r="C2680" s="180" t="s">
        <v>5</v>
      </c>
      <c r="D2680" s="254">
        <v>87.71</v>
      </c>
      <c r="E2680" s="254" t="s">
        <v>29355</v>
      </c>
      <c r="ALW2680" s="12"/>
      <c r="ALX2680" s="12"/>
      <c r="ALY2680" s="12"/>
    </row>
    <row r="2681" spans="1:1013" ht="13.5">
      <c r="A2681" s="180">
        <v>103797</v>
      </c>
      <c r="B2681" s="180" t="s">
        <v>32958</v>
      </c>
      <c r="C2681" s="180" t="s">
        <v>3</v>
      </c>
      <c r="D2681" s="254">
        <v>18.78</v>
      </c>
      <c r="E2681" s="254" t="s">
        <v>29356</v>
      </c>
      <c r="ALW2681" s="12"/>
      <c r="ALX2681" s="12"/>
      <c r="ALY2681" s="12"/>
    </row>
    <row r="2682" spans="1:1013" ht="13.5">
      <c r="A2682" s="180">
        <v>103930</v>
      </c>
      <c r="B2682" s="180" t="s">
        <v>11348</v>
      </c>
      <c r="C2682" s="180" t="s">
        <v>7</v>
      </c>
      <c r="D2682" s="254">
        <v>807.08</v>
      </c>
      <c r="E2682" s="254" t="s">
        <v>29357</v>
      </c>
      <c r="ALW2682" s="12"/>
      <c r="ALX2682" s="12"/>
      <c r="ALY2682" s="12"/>
    </row>
    <row r="2683" spans="1:1013" ht="13.5">
      <c r="A2683" s="180">
        <v>103931</v>
      </c>
      <c r="B2683" s="180" t="s">
        <v>11349</v>
      </c>
      <c r="C2683" s="180" t="s">
        <v>7</v>
      </c>
      <c r="D2683" s="254">
        <v>605.61</v>
      </c>
      <c r="E2683" s="254" t="s">
        <v>29358</v>
      </c>
      <c r="ALW2683" s="12"/>
      <c r="ALX2683" s="12"/>
      <c r="ALY2683" s="12"/>
    </row>
    <row r="2684" spans="1:1013" ht="13.5">
      <c r="A2684" s="180">
        <v>103932</v>
      </c>
      <c r="B2684" s="180" t="s">
        <v>11350</v>
      </c>
      <c r="C2684" s="180" t="s">
        <v>7</v>
      </c>
      <c r="D2684" s="254">
        <v>576.1</v>
      </c>
      <c r="E2684" s="254" t="s">
        <v>29359</v>
      </c>
      <c r="ALW2684" s="12"/>
      <c r="ALX2684" s="12"/>
      <c r="ALY2684" s="12"/>
    </row>
    <row r="2685" spans="1:1013" ht="13.5">
      <c r="A2685" s="180">
        <v>103929</v>
      </c>
      <c r="B2685" s="180" t="s">
        <v>11347</v>
      </c>
      <c r="C2685" s="180" t="s">
        <v>7</v>
      </c>
      <c r="D2685" s="254">
        <v>1263.83</v>
      </c>
      <c r="E2685" s="254" t="s">
        <v>29360</v>
      </c>
      <c r="ALW2685" s="12"/>
      <c r="ALX2685" s="12"/>
      <c r="ALY2685" s="12"/>
    </row>
    <row r="2686" spans="1:1013" ht="13.5">
      <c r="A2686" s="180">
        <v>103928</v>
      </c>
      <c r="B2686" s="180" t="s">
        <v>11346</v>
      </c>
      <c r="C2686" s="180" t="s">
        <v>7</v>
      </c>
      <c r="D2686" s="254">
        <v>543.79999999999995</v>
      </c>
      <c r="E2686" s="254" t="s">
        <v>29361</v>
      </c>
      <c r="ALW2686" s="12"/>
      <c r="ALX2686" s="12"/>
      <c r="ALY2686" s="12"/>
    </row>
    <row r="2687" spans="1:1013" ht="13.5">
      <c r="A2687" s="180">
        <v>103798</v>
      </c>
      <c r="B2687" s="180" t="s">
        <v>11342</v>
      </c>
      <c r="C2687" s="180" t="s">
        <v>7</v>
      </c>
      <c r="D2687" s="254">
        <v>767.88</v>
      </c>
      <c r="E2687" s="254" t="s">
        <v>29362</v>
      </c>
      <c r="ALW2687" s="12"/>
      <c r="ALX2687" s="12"/>
      <c r="ALY2687" s="12"/>
    </row>
    <row r="2688" spans="1:1013" ht="13.5">
      <c r="A2688" s="180">
        <v>103801</v>
      </c>
      <c r="B2688" s="180" t="s">
        <v>11345</v>
      </c>
      <c r="C2688" s="180" t="s">
        <v>7</v>
      </c>
      <c r="D2688" s="254">
        <v>654.97</v>
      </c>
      <c r="E2688" s="254" t="s">
        <v>25411</v>
      </c>
      <c r="ALW2688" s="12"/>
      <c r="ALX2688" s="12"/>
      <c r="ALY2688" s="12"/>
    </row>
    <row r="2689" spans="1:1013" ht="13.5">
      <c r="A2689" s="180">
        <v>103933</v>
      </c>
      <c r="B2689" s="180" t="s">
        <v>11351</v>
      </c>
      <c r="C2689" s="180" t="s">
        <v>7</v>
      </c>
      <c r="D2689" s="254">
        <v>1733.99</v>
      </c>
      <c r="E2689" s="254" t="s">
        <v>29363</v>
      </c>
      <c r="ALW2689" s="12"/>
      <c r="ALX2689" s="12"/>
      <c r="ALY2689" s="12"/>
    </row>
    <row r="2690" spans="1:1013" ht="13.5">
      <c r="A2690" s="180">
        <v>103925</v>
      </c>
      <c r="B2690" s="180" t="s">
        <v>32959</v>
      </c>
      <c r="C2690" s="180" t="s">
        <v>7</v>
      </c>
      <c r="D2690" s="254">
        <v>1953.26</v>
      </c>
      <c r="E2690" s="254" t="s">
        <v>29364</v>
      </c>
      <c r="ALW2690" s="12"/>
      <c r="ALX2690" s="12"/>
      <c r="ALY2690" s="12"/>
    </row>
    <row r="2691" spans="1:1013" ht="13.5">
      <c r="A2691" s="180">
        <v>103926</v>
      </c>
      <c r="B2691" s="180" t="s">
        <v>32960</v>
      </c>
      <c r="C2691" s="180" t="s">
        <v>7</v>
      </c>
      <c r="D2691" s="254">
        <v>1584.73</v>
      </c>
      <c r="E2691" s="254" t="s">
        <v>29365</v>
      </c>
      <c r="ALW2691" s="12"/>
      <c r="ALX2691" s="12"/>
      <c r="ALY2691" s="12"/>
    </row>
    <row r="2692" spans="1:1013" ht="13.5">
      <c r="A2692" s="180">
        <v>103796</v>
      </c>
      <c r="B2692" s="180" t="s">
        <v>11341</v>
      </c>
      <c r="C2692" s="180" t="s">
        <v>4</v>
      </c>
      <c r="D2692" s="254">
        <v>60.88</v>
      </c>
      <c r="E2692" s="254" t="s">
        <v>29366</v>
      </c>
      <c r="ALW2692" s="12"/>
      <c r="ALX2692" s="12"/>
      <c r="ALY2692" s="12"/>
    </row>
    <row r="2693" spans="1:1013" ht="13.5">
      <c r="A2693" s="180">
        <v>103795</v>
      </c>
      <c r="B2693" s="180" t="s">
        <v>11340</v>
      </c>
      <c r="C2693" s="180" t="s">
        <v>4</v>
      </c>
      <c r="D2693" s="254">
        <v>95.66</v>
      </c>
      <c r="E2693" s="254" t="s">
        <v>24633</v>
      </c>
      <c r="ALW2693" s="12"/>
      <c r="ALX2693" s="12"/>
      <c r="ALY2693" s="12"/>
    </row>
    <row r="2694" spans="1:1013" ht="13.5">
      <c r="A2694" s="180">
        <v>103800</v>
      </c>
      <c r="B2694" s="180" t="s">
        <v>11344</v>
      </c>
      <c r="C2694" s="180" t="s">
        <v>7</v>
      </c>
      <c r="D2694" s="254">
        <v>543.79999999999995</v>
      </c>
      <c r="E2694" s="254" t="s">
        <v>28125</v>
      </c>
      <c r="ALW2694" s="12"/>
      <c r="ALX2694" s="12"/>
      <c r="ALY2694" s="12"/>
    </row>
    <row r="2695" spans="1:1013" ht="13.5">
      <c r="A2695" s="180">
        <v>103799</v>
      </c>
      <c r="B2695" s="180" t="s">
        <v>11343</v>
      </c>
      <c r="C2695" s="180" t="s">
        <v>7</v>
      </c>
      <c r="D2695" s="254">
        <v>471.37</v>
      </c>
      <c r="E2695" s="254" t="s">
        <v>29367</v>
      </c>
      <c r="ALW2695" s="12"/>
      <c r="ALX2695" s="12"/>
      <c r="ALY2695" s="12"/>
    </row>
    <row r="2696" spans="1:1013" ht="13.5">
      <c r="A2696" s="180">
        <v>104950</v>
      </c>
      <c r="B2696" s="180" t="s">
        <v>34769</v>
      </c>
      <c r="C2696" s="180" t="s">
        <v>7</v>
      </c>
      <c r="D2696" s="254">
        <v>0</v>
      </c>
      <c r="E2696" s="254" t="s">
        <v>24570</v>
      </c>
      <c r="ALW2696" s="12"/>
      <c r="ALX2696" s="12"/>
      <c r="ALY2696" s="12"/>
    </row>
    <row r="2697" spans="1:1013" ht="13.5">
      <c r="A2697" s="180">
        <v>104948</v>
      </c>
      <c r="B2697" s="180" t="s">
        <v>33102</v>
      </c>
      <c r="C2697" s="180" t="s">
        <v>7</v>
      </c>
      <c r="D2697" s="254">
        <v>5.74</v>
      </c>
      <c r="E2697" s="254" t="s">
        <v>29368</v>
      </c>
      <c r="ALW2697" s="12"/>
      <c r="ALX2697" s="12"/>
      <c r="ALY2697" s="12"/>
    </row>
    <row r="2698" spans="1:1013" ht="13.5">
      <c r="A2698" s="180">
        <v>104949</v>
      </c>
      <c r="B2698" s="180" t="s">
        <v>34770</v>
      </c>
      <c r="C2698" s="180" t="s">
        <v>7</v>
      </c>
      <c r="D2698" s="254">
        <v>10.68</v>
      </c>
      <c r="E2698" s="254" t="s">
        <v>25417</v>
      </c>
      <c r="ALW2698" s="12"/>
      <c r="ALX2698" s="12"/>
      <c r="ALY2698" s="12"/>
    </row>
    <row r="2699" spans="1:1013" ht="13.5">
      <c r="A2699" s="180">
        <v>104947</v>
      </c>
      <c r="B2699" s="180" t="s">
        <v>33101</v>
      </c>
      <c r="C2699" s="180" t="s">
        <v>7</v>
      </c>
      <c r="D2699" s="254">
        <v>13.17</v>
      </c>
      <c r="E2699" s="254" t="s">
        <v>24980</v>
      </c>
      <c r="ALW2699" s="12"/>
      <c r="ALX2699" s="12"/>
      <c r="ALY2699" s="12"/>
    </row>
    <row r="2700" spans="1:1013" ht="13.5">
      <c r="A2700" s="180">
        <v>104325</v>
      </c>
      <c r="B2700" s="180" t="s">
        <v>34771</v>
      </c>
      <c r="C2700" s="180" t="s">
        <v>2</v>
      </c>
      <c r="D2700" s="254">
        <v>0</v>
      </c>
      <c r="E2700" s="254" t="s">
        <v>25743</v>
      </c>
      <c r="ALW2700" s="12"/>
      <c r="ALX2700" s="12"/>
      <c r="ALY2700" s="12"/>
    </row>
    <row r="2701" spans="1:1013" ht="13.5">
      <c r="A2701" s="180">
        <v>104318</v>
      </c>
      <c r="B2701" s="180" t="s">
        <v>11733</v>
      </c>
      <c r="C2701" s="180" t="s">
        <v>2</v>
      </c>
      <c r="D2701" s="254">
        <v>8.5</v>
      </c>
      <c r="E2701" s="254" t="s">
        <v>29369</v>
      </c>
      <c r="ALW2701" s="12"/>
      <c r="ALX2701" s="12"/>
      <c r="ALY2701" s="12"/>
    </row>
    <row r="2702" spans="1:1013" ht="13.5">
      <c r="A2702" s="180">
        <v>89867</v>
      </c>
      <c r="B2702" s="180" t="s">
        <v>11646</v>
      </c>
      <c r="C2702" s="180" t="s">
        <v>2</v>
      </c>
      <c r="D2702" s="254">
        <v>9.56</v>
      </c>
      <c r="E2702" s="254" t="s">
        <v>24975</v>
      </c>
      <c r="ALW2702" s="12"/>
      <c r="ALX2702" s="12"/>
      <c r="ALY2702" s="12"/>
    </row>
    <row r="2703" spans="1:1013" ht="13.5">
      <c r="A2703" s="180">
        <v>104320</v>
      </c>
      <c r="B2703" s="180" t="s">
        <v>11735</v>
      </c>
      <c r="C2703" s="180" t="s">
        <v>2</v>
      </c>
      <c r="D2703" s="254">
        <v>13.95</v>
      </c>
      <c r="E2703" s="254" t="s">
        <v>29196</v>
      </c>
      <c r="ALW2703" s="12"/>
      <c r="ALX2703" s="12"/>
      <c r="ALY2703" s="12"/>
    </row>
    <row r="2704" spans="1:1013" ht="13.5">
      <c r="A2704" s="180">
        <v>104317</v>
      </c>
      <c r="B2704" s="180" t="s">
        <v>11732</v>
      </c>
      <c r="C2704" s="180" t="s">
        <v>2</v>
      </c>
      <c r="D2704" s="254">
        <v>7.78</v>
      </c>
      <c r="E2704" s="254" t="s">
        <v>25178</v>
      </c>
      <c r="ALW2704" s="12"/>
      <c r="ALX2704" s="12"/>
      <c r="ALY2704" s="12"/>
    </row>
    <row r="2705" spans="1:1013" ht="13.5">
      <c r="A2705" s="180">
        <v>89866</v>
      </c>
      <c r="B2705" s="180" t="s">
        <v>11645</v>
      </c>
      <c r="C2705" s="180" t="s">
        <v>2</v>
      </c>
      <c r="D2705" s="254">
        <v>8.5299999999999994</v>
      </c>
      <c r="E2705" s="254" t="s">
        <v>29213</v>
      </c>
      <c r="ALW2705" s="12"/>
      <c r="ALX2705" s="12"/>
      <c r="ALY2705" s="12"/>
    </row>
    <row r="2706" spans="1:1013" ht="13.5">
      <c r="A2706" s="180">
        <v>104319</v>
      </c>
      <c r="B2706" s="180" t="s">
        <v>11734</v>
      </c>
      <c r="C2706" s="180" t="s">
        <v>2</v>
      </c>
      <c r="D2706" s="254">
        <v>11.67</v>
      </c>
      <c r="E2706" s="254" t="s">
        <v>29370</v>
      </c>
      <c r="ALW2706" s="12"/>
      <c r="ALX2706" s="12"/>
      <c r="ALY2706" s="12"/>
    </row>
    <row r="2707" spans="1:1013" ht="13.5">
      <c r="A2707" s="180">
        <v>104321</v>
      </c>
      <c r="B2707" s="180" t="s">
        <v>11736</v>
      </c>
      <c r="C2707" s="180" t="s">
        <v>2</v>
      </c>
      <c r="D2707" s="254">
        <v>6</v>
      </c>
      <c r="E2707" s="254" t="s">
        <v>29371</v>
      </c>
      <c r="ALW2707" s="12"/>
      <c r="ALX2707" s="12"/>
      <c r="ALY2707" s="12"/>
    </row>
    <row r="2708" spans="1:1013" ht="13.5">
      <c r="A2708" s="180">
        <v>89868</v>
      </c>
      <c r="B2708" s="180" t="s">
        <v>11647</v>
      </c>
      <c r="C2708" s="180" t="s">
        <v>2</v>
      </c>
      <c r="D2708" s="254">
        <v>6.54</v>
      </c>
      <c r="E2708" s="254" t="s">
        <v>29372</v>
      </c>
      <c r="ALW2708" s="12"/>
      <c r="ALX2708" s="12"/>
      <c r="ALY2708" s="12"/>
    </row>
    <row r="2709" spans="1:1013" ht="13.5">
      <c r="A2709" s="180">
        <v>104322</v>
      </c>
      <c r="B2709" s="180" t="s">
        <v>11737</v>
      </c>
      <c r="C2709" s="180" t="s">
        <v>2</v>
      </c>
      <c r="D2709" s="254">
        <v>8.84</v>
      </c>
      <c r="E2709" s="254" t="s">
        <v>29373</v>
      </c>
      <c r="ALW2709" s="12"/>
      <c r="ALX2709" s="12"/>
      <c r="ALY2709" s="12"/>
    </row>
    <row r="2710" spans="1:1013" ht="13.5">
      <c r="A2710" s="180">
        <v>104323</v>
      </c>
      <c r="B2710" s="180" t="s">
        <v>11738</v>
      </c>
      <c r="C2710" s="180" t="s">
        <v>2</v>
      </c>
      <c r="D2710" s="254">
        <v>10.91</v>
      </c>
      <c r="E2710" s="254" t="s">
        <v>27351</v>
      </c>
      <c r="ALW2710" s="12"/>
      <c r="ALX2710" s="12"/>
      <c r="ALY2710" s="12"/>
    </row>
    <row r="2711" spans="1:1013" ht="13.5">
      <c r="A2711" s="180">
        <v>89869</v>
      </c>
      <c r="B2711" s="180" t="s">
        <v>11648</v>
      </c>
      <c r="C2711" s="180" t="s">
        <v>2</v>
      </c>
      <c r="D2711" s="254">
        <v>11.9</v>
      </c>
      <c r="E2711" s="254" t="s">
        <v>24856</v>
      </c>
      <c r="ALW2711" s="12"/>
      <c r="ALX2711" s="12"/>
      <c r="ALY2711" s="12"/>
    </row>
    <row r="2712" spans="1:1013" ht="13.5">
      <c r="A2712" s="180">
        <v>104324</v>
      </c>
      <c r="B2712" s="180" t="s">
        <v>11739</v>
      </c>
      <c r="C2712" s="180" t="s">
        <v>2</v>
      </c>
      <c r="D2712" s="254">
        <v>16.55</v>
      </c>
      <c r="E2712" s="254" t="s">
        <v>29374</v>
      </c>
      <c r="ALW2712" s="12"/>
      <c r="ALX2712" s="12"/>
      <c r="ALY2712" s="12"/>
    </row>
    <row r="2713" spans="1:1013" ht="13.5">
      <c r="A2713" s="180">
        <v>104315</v>
      </c>
      <c r="B2713" s="180" t="s">
        <v>34772</v>
      </c>
      <c r="C2713" s="180" t="s">
        <v>1</v>
      </c>
      <c r="D2713" s="254">
        <v>19.100000000000001</v>
      </c>
      <c r="E2713" s="254" t="s">
        <v>29375</v>
      </c>
      <c r="ALW2713" s="12"/>
      <c r="ALX2713" s="12"/>
      <c r="ALY2713" s="12"/>
    </row>
    <row r="2714" spans="1:1013" ht="13.5">
      <c r="A2714" s="180">
        <v>89865</v>
      </c>
      <c r="B2714" s="180" t="s">
        <v>34773</v>
      </c>
      <c r="C2714" s="180" t="s">
        <v>1</v>
      </c>
      <c r="D2714" s="254">
        <v>20.51</v>
      </c>
      <c r="E2714" s="254" t="s">
        <v>29376</v>
      </c>
      <c r="ALW2714" s="12"/>
      <c r="ALX2714" s="12"/>
      <c r="ALY2714" s="12"/>
    </row>
    <row r="2715" spans="1:1013" ht="13.5">
      <c r="A2715" s="180">
        <v>104316</v>
      </c>
      <c r="B2715" s="180" t="s">
        <v>34774</v>
      </c>
      <c r="C2715" s="180" t="s">
        <v>1</v>
      </c>
      <c r="D2715" s="254">
        <v>28.24</v>
      </c>
      <c r="E2715" s="254" t="s">
        <v>29377</v>
      </c>
      <c r="ALW2715" s="12"/>
      <c r="ALX2715" s="12"/>
      <c r="ALY2715" s="12"/>
    </row>
    <row r="2716" spans="1:1013" ht="13.5">
      <c r="A2716" s="180">
        <v>102724</v>
      </c>
      <c r="B2716" s="180" t="s">
        <v>4050</v>
      </c>
      <c r="C2716" s="180" t="s">
        <v>2</v>
      </c>
      <c r="D2716" s="254">
        <v>36.049999999999997</v>
      </c>
      <c r="E2716" s="254" t="s">
        <v>29378</v>
      </c>
      <c r="ALW2716" s="12"/>
      <c r="ALX2716" s="12"/>
      <c r="ALY2716" s="12"/>
    </row>
    <row r="2717" spans="1:1013" ht="13.5">
      <c r="A2717" s="180">
        <v>102726</v>
      </c>
      <c r="B2717" s="180" t="s">
        <v>4052</v>
      </c>
      <c r="C2717" s="180" t="s">
        <v>2</v>
      </c>
      <c r="D2717" s="254">
        <v>32.770000000000003</v>
      </c>
      <c r="E2717" s="254" t="s">
        <v>29379</v>
      </c>
      <c r="ALW2717" s="12"/>
      <c r="ALX2717" s="12"/>
      <c r="ALY2717" s="12"/>
    </row>
    <row r="2718" spans="1:1013" ht="13.5">
      <c r="A2718" s="180">
        <v>102725</v>
      </c>
      <c r="B2718" s="180" t="s">
        <v>4051</v>
      </c>
      <c r="C2718" s="180" t="s">
        <v>2</v>
      </c>
      <c r="D2718" s="254">
        <v>35.25</v>
      </c>
      <c r="E2718" s="254" t="s">
        <v>29376</v>
      </c>
      <c r="ALW2718" s="12"/>
      <c r="ALX2718" s="12"/>
      <c r="ALY2718" s="12"/>
    </row>
    <row r="2719" spans="1:1013" ht="13.5">
      <c r="A2719" s="180">
        <v>102722</v>
      </c>
      <c r="B2719" s="180" t="s">
        <v>4049</v>
      </c>
      <c r="C2719" s="180" t="s">
        <v>1</v>
      </c>
      <c r="D2719" s="254">
        <v>63</v>
      </c>
      <c r="E2719" s="254" t="s">
        <v>29380</v>
      </c>
      <c r="ALW2719" s="12"/>
      <c r="ALX2719" s="12"/>
      <c r="ALY2719" s="12"/>
    </row>
    <row r="2720" spans="1:1013" ht="13.5">
      <c r="A2720" s="180">
        <v>102721</v>
      </c>
      <c r="B2720" s="180" t="s">
        <v>34775</v>
      </c>
      <c r="C2720" s="180" t="s">
        <v>1</v>
      </c>
      <c r="D2720" s="254">
        <v>0</v>
      </c>
      <c r="E2720" s="254" t="s">
        <v>29381</v>
      </c>
      <c r="ALW2720" s="12"/>
      <c r="ALX2720" s="12"/>
      <c r="ALY2720" s="12"/>
    </row>
    <row r="2721" spans="1:1013" ht="13.5">
      <c r="A2721" s="180">
        <v>102723</v>
      </c>
      <c r="B2721" s="180" t="s">
        <v>32857</v>
      </c>
      <c r="C2721" s="180" t="s">
        <v>1</v>
      </c>
      <c r="D2721" s="254">
        <v>131</v>
      </c>
      <c r="E2721" s="254" t="s">
        <v>29382</v>
      </c>
      <c r="ALW2721" s="12"/>
      <c r="ALX2721" s="12"/>
      <c r="ALY2721" s="12"/>
    </row>
    <row r="2722" spans="1:1013" ht="13.5">
      <c r="A2722" s="180">
        <v>102690</v>
      </c>
      <c r="B2722" s="180" t="s">
        <v>4038</v>
      </c>
      <c r="C2722" s="180" t="s">
        <v>1</v>
      </c>
      <c r="D2722" s="254">
        <v>78.19</v>
      </c>
      <c r="E2722" s="254" t="s">
        <v>29383</v>
      </c>
      <c r="ALW2722" s="12"/>
      <c r="ALX2722" s="12"/>
      <c r="ALY2722" s="12"/>
    </row>
    <row r="2723" spans="1:1013" ht="13.5">
      <c r="A2723" s="180">
        <v>102688</v>
      </c>
      <c r="B2723" s="180" t="s">
        <v>28304</v>
      </c>
      <c r="C2723" s="180" t="s">
        <v>1</v>
      </c>
      <c r="D2723" s="254">
        <v>42.85</v>
      </c>
      <c r="E2723" s="254" t="s">
        <v>29384</v>
      </c>
      <c r="ALW2723" s="12"/>
      <c r="ALX2723" s="12"/>
      <c r="ALY2723" s="12"/>
    </row>
    <row r="2724" spans="1:1013" ht="13.5">
      <c r="A2724" s="180">
        <v>102689</v>
      </c>
      <c r="B2724" s="180" t="s">
        <v>28306</v>
      </c>
      <c r="C2724" s="180" t="s">
        <v>1</v>
      </c>
      <c r="D2724" s="254">
        <v>112.23</v>
      </c>
      <c r="E2724" s="254" t="s">
        <v>25025</v>
      </c>
      <c r="ALW2724" s="12"/>
      <c r="ALX2724" s="12"/>
      <c r="ALY2724" s="12"/>
    </row>
    <row r="2725" spans="1:1013" ht="13.5">
      <c r="A2725" s="180">
        <v>102693</v>
      </c>
      <c r="B2725" s="180" t="s">
        <v>28309</v>
      </c>
      <c r="C2725" s="180" t="s">
        <v>1</v>
      </c>
      <c r="D2725" s="460">
        <v>147.57</v>
      </c>
      <c r="E2725" s="254" t="s">
        <v>25374</v>
      </c>
      <c r="ALW2725" s="12"/>
      <c r="ALX2725" s="12"/>
      <c r="ALY2725" s="12"/>
    </row>
    <row r="2726" spans="1:1013" ht="13.5">
      <c r="A2726" s="180">
        <v>102694</v>
      </c>
      <c r="B2726" s="180" t="s">
        <v>28311</v>
      </c>
      <c r="C2726" s="180" t="s">
        <v>1</v>
      </c>
      <c r="D2726" s="460">
        <v>77.349999999999994</v>
      </c>
      <c r="E2726" s="254" t="s">
        <v>29385</v>
      </c>
      <c r="ALW2726" s="12"/>
      <c r="ALX2726" s="12"/>
      <c r="ALY2726" s="12"/>
    </row>
    <row r="2727" spans="1:1013" ht="13.5">
      <c r="A2727" s="180">
        <v>102697</v>
      </c>
      <c r="B2727" s="180" t="s">
        <v>28314</v>
      </c>
      <c r="C2727" s="180" t="s">
        <v>1</v>
      </c>
      <c r="D2727" s="254">
        <v>136.6</v>
      </c>
      <c r="E2727" s="254" t="s">
        <v>24559</v>
      </c>
      <c r="ALW2727" s="12"/>
      <c r="ALX2727" s="12"/>
      <c r="ALY2727" s="12"/>
    </row>
    <row r="2728" spans="1:1013" ht="13.5">
      <c r="A2728" s="180">
        <v>102696</v>
      </c>
      <c r="B2728" s="180" t="s">
        <v>28312</v>
      </c>
      <c r="C2728" s="180" t="s">
        <v>1</v>
      </c>
      <c r="D2728" s="460">
        <v>146.54</v>
      </c>
      <c r="E2728" s="254" t="s">
        <v>28285</v>
      </c>
      <c r="ALW2728" s="12"/>
      <c r="ALX2728" s="12"/>
      <c r="ALY2728" s="12"/>
    </row>
    <row r="2729" spans="1:1013" ht="13.5">
      <c r="A2729" s="180">
        <v>102703</v>
      </c>
      <c r="B2729" s="180" t="s">
        <v>28316</v>
      </c>
      <c r="C2729" s="180" t="s">
        <v>1</v>
      </c>
      <c r="D2729" s="254">
        <v>205.8</v>
      </c>
      <c r="E2729" s="254" t="s">
        <v>25696</v>
      </c>
      <c r="ALW2729" s="12"/>
      <c r="ALX2729" s="12"/>
      <c r="ALY2729" s="12"/>
    </row>
    <row r="2730" spans="1:1013" ht="13.5">
      <c r="A2730" s="180">
        <v>102678</v>
      </c>
      <c r="B2730" s="180" t="s">
        <v>4032</v>
      </c>
      <c r="C2730" s="180" t="s">
        <v>1</v>
      </c>
      <c r="D2730" s="254">
        <v>174.53</v>
      </c>
      <c r="E2730" s="254" t="s">
        <v>29386</v>
      </c>
      <c r="ALW2730" s="12"/>
      <c r="ALX2730" s="12"/>
      <c r="ALY2730" s="12"/>
    </row>
    <row r="2731" spans="1:1013" ht="13.5">
      <c r="A2731" s="180">
        <v>102679</v>
      </c>
      <c r="B2731" s="180" t="s">
        <v>4033</v>
      </c>
      <c r="C2731" s="180" t="s">
        <v>1</v>
      </c>
      <c r="D2731" s="254">
        <v>192.84</v>
      </c>
      <c r="E2731" s="254" t="s">
        <v>29387</v>
      </c>
      <c r="ALW2731" s="12"/>
      <c r="ALX2731" s="12"/>
      <c r="ALY2731" s="12"/>
    </row>
    <row r="2732" spans="1:1013" ht="13.5">
      <c r="A2732" s="180">
        <v>102673</v>
      </c>
      <c r="B2732" s="180" t="s">
        <v>4029</v>
      </c>
      <c r="C2732" s="180" t="s">
        <v>1</v>
      </c>
      <c r="D2732" s="460">
        <v>172.44</v>
      </c>
      <c r="E2732" s="254" t="s">
        <v>29388</v>
      </c>
      <c r="ALW2732" s="12"/>
      <c r="ALX2732" s="12"/>
      <c r="ALY2732" s="12"/>
    </row>
    <row r="2733" spans="1:1013" ht="13.5">
      <c r="A2733" s="180">
        <v>102677</v>
      </c>
      <c r="B2733" s="180" t="s">
        <v>4031</v>
      </c>
      <c r="C2733" s="180" t="s">
        <v>1</v>
      </c>
      <c r="D2733" s="254">
        <v>157.52000000000001</v>
      </c>
      <c r="E2733" s="254" t="s">
        <v>29389</v>
      </c>
      <c r="ALW2733" s="12"/>
      <c r="ALX2733" s="12"/>
      <c r="ALY2733" s="12"/>
    </row>
    <row r="2734" spans="1:1013" ht="13.5">
      <c r="A2734" s="180">
        <v>102683</v>
      </c>
      <c r="B2734" s="180" t="s">
        <v>4035</v>
      </c>
      <c r="C2734" s="180" t="s">
        <v>1</v>
      </c>
      <c r="D2734" s="254">
        <v>238.88</v>
      </c>
      <c r="E2734" s="254" t="s">
        <v>29390</v>
      </c>
      <c r="ALW2734" s="12"/>
      <c r="ALX2734" s="12"/>
      <c r="ALY2734" s="12"/>
    </row>
    <row r="2735" spans="1:1013" ht="13.5">
      <c r="A2735" s="180">
        <v>102687</v>
      </c>
      <c r="B2735" s="180" t="s">
        <v>4037</v>
      </c>
      <c r="C2735" s="180" t="s">
        <v>1</v>
      </c>
      <c r="D2735" s="254">
        <v>252.7</v>
      </c>
      <c r="E2735" s="254" t="s">
        <v>29391</v>
      </c>
      <c r="ALW2735" s="12"/>
      <c r="ALX2735" s="12"/>
      <c r="ALY2735" s="12"/>
    </row>
    <row r="2736" spans="1:1013" ht="13.5">
      <c r="A2736" s="180">
        <v>102670</v>
      </c>
      <c r="B2736" s="180" t="s">
        <v>4028</v>
      </c>
      <c r="C2736" s="180" t="s">
        <v>1</v>
      </c>
      <c r="D2736" s="254">
        <v>100.5</v>
      </c>
      <c r="E2736" s="254" t="s">
        <v>29392</v>
      </c>
      <c r="ALW2736" s="12"/>
      <c r="ALX2736" s="12"/>
      <c r="ALY2736" s="12"/>
    </row>
    <row r="2737" spans="1:1013" ht="13.5">
      <c r="A2737" s="180">
        <v>102674</v>
      </c>
      <c r="B2737" s="180" t="s">
        <v>4030</v>
      </c>
      <c r="C2737" s="180" t="s">
        <v>1</v>
      </c>
      <c r="D2737" s="254">
        <v>109.27</v>
      </c>
      <c r="E2737" s="254" t="s">
        <v>29393</v>
      </c>
      <c r="ALW2737" s="12"/>
      <c r="ALX2737" s="12"/>
      <c r="ALY2737" s="12"/>
    </row>
    <row r="2738" spans="1:1013" ht="13.5">
      <c r="A2738" s="180">
        <v>102680</v>
      </c>
      <c r="B2738" s="180" t="s">
        <v>4034</v>
      </c>
      <c r="C2738" s="180" t="s">
        <v>1</v>
      </c>
      <c r="D2738" s="254">
        <v>187.54</v>
      </c>
      <c r="E2738" s="254" t="s">
        <v>29394</v>
      </c>
      <c r="ALW2738" s="12"/>
      <c r="ALX2738" s="12"/>
      <c r="ALY2738" s="12"/>
    </row>
    <row r="2739" spans="1:1013" ht="13.5">
      <c r="A2739" s="180">
        <v>102684</v>
      </c>
      <c r="B2739" s="180" t="s">
        <v>4036</v>
      </c>
      <c r="C2739" s="180" t="s">
        <v>1</v>
      </c>
      <c r="D2739" s="254">
        <v>205.83</v>
      </c>
      <c r="E2739" s="254" t="s">
        <v>29396</v>
      </c>
      <c r="ALW2739" s="12"/>
      <c r="ALX2739" s="12"/>
      <c r="ALY2739" s="12"/>
    </row>
    <row r="2740" spans="1:1013" ht="13.5">
      <c r="A2740" s="180">
        <v>102672</v>
      </c>
      <c r="B2740" s="180" t="s">
        <v>11957</v>
      </c>
      <c r="C2740" s="180" t="s">
        <v>1</v>
      </c>
      <c r="D2740" s="254">
        <v>188.26</v>
      </c>
      <c r="E2740" s="254" t="s">
        <v>29398</v>
      </c>
      <c r="ALW2740" s="12"/>
      <c r="ALX2740" s="12"/>
      <c r="ALY2740" s="12"/>
    </row>
    <row r="2741" spans="1:1013" ht="13.5">
      <c r="A2741" s="180">
        <v>102676</v>
      </c>
      <c r="B2741" s="180" t="s">
        <v>11958</v>
      </c>
      <c r="C2741" s="180" t="s">
        <v>1</v>
      </c>
      <c r="D2741" s="254">
        <v>185.83</v>
      </c>
      <c r="E2741" s="254" t="s">
        <v>29399</v>
      </c>
      <c r="ALW2741" s="12"/>
      <c r="ALX2741" s="12"/>
      <c r="ALY2741" s="12"/>
    </row>
    <row r="2742" spans="1:1013" ht="13.5">
      <c r="A2742" s="180">
        <v>102681</v>
      </c>
      <c r="B2742" s="180" t="s">
        <v>11959</v>
      </c>
      <c r="C2742" s="180" t="s">
        <v>1</v>
      </c>
      <c r="D2742" s="254">
        <v>264.08999999999997</v>
      </c>
      <c r="E2742" s="254" t="s">
        <v>25100</v>
      </c>
      <c r="ALW2742" s="12"/>
      <c r="ALX2742" s="12"/>
      <c r="ALY2742" s="12"/>
    </row>
    <row r="2743" spans="1:1013" ht="13.5">
      <c r="A2743" s="180">
        <v>102685</v>
      </c>
      <c r="B2743" s="180" t="s">
        <v>11960</v>
      </c>
      <c r="C2743" s="180" t="s">
        <v>1</v>
      </c>
      <c r="D2743" s="254">
        <v>282.39</v>
      </c>
      <c r="E2743" s="254" t="s">
        <v>25749</v>
      </c>
      <c r="ALW2743" s="12"/>
      <c r="ALX2743" s="12"/>
      <c r="ALY2743" s="12"/>
    </row>
    <row r="2744" spans="1:1013" ht="13.5">
      <c r="A2744" s="180">
        <v>102664</v>
      </c>
      <c r="B2744" s="180" t="s">
        <v>4024</v>
      </c>
      <c r="C2744" s="180" t="s">
        <v>1</v>
      </c>
      <c r="D2744" s="254">
        <v>59.25</v>
      </c>
      <c r="E2744" s="254" t="s">
        <v>29403</v>
      </c>
      <c r="ALW2744" s="12"/>
      <c r="ALX2744" s="12"/>
      <c r="ALY2744" s="12"/>
    </row>
    <row r="2745" spans="1:1013" ht="13.5">
      <c r="A2745" s="180">
        <v>102665</v>
      </c>
      <c r="B2745" s="180" t="s">
        <v>4025</v>
      </c>
      <c r="C2745" s="180" t="s">
        <v>1</v>
      </c>
      <c r="D2745" s="254">
        <v>32.840000000000003</v>
      </c>
      <c r="E2745" s="254" t="s">
        <v>29405</v>
      </c>
      <c r="ALW2745" s="12"/>
      <c r="ALX2745" s="12"/>
      <c r="ALY2745" s="12"/>
    </row>
    <row r="2746" spans="1:1013" ht="13.5">
      <c r="A2746" s="180">
        <v>102663</v>
      </c>
      <c r="B2746" s="180" t="s">
        <v>4023</v>
      </c>
      <c r="C2746" s="180" t="s">
        <v>1</v>
      </c>
      <c r="D2746" s="254">
        <v>76.67</v>
      </c>
      <c r="E2746" s="254" t="s">
        <v>25798</v>
      </c>
      <c r="ALW2746" s="12"/>
      <c r="ALX2746" s="12"/>
      <c r="ALY2746" s="12"/>
    </row>
    <row r="2747" spans="1:1013" ht="13.5">
      <c r="A2747" s="180">
        <v>102669</v>
      </c>
      <c r="B2747" s="180" t="s">
        <v>4027</v>
      </c>
      <c r="C2747" s="180" t="s">
        <v>1</v>
      </c>
      <c r="D2747" s="254">
        <v>110.62</v>
      </c>
      <c r="E2747" s="254" t="s">
        <v>29408</v>
      </c>
      <c r="ALW2747" s="12"/>
      <c r="ALX2747" s="12"/>
      <c r="ALY2747" s="12"/>
    </row>
    <row r="2748" spans="1:1013" ht="13.5">
      <c r="A2748" s="180">
        <v>102661</v>
      </c>
      <c r="B2748" s="180" t="s">
        <v>4022</v>
      </c>
      <c r="C2748" s="180" t="s">
        <v>1</v>
      </c>
      <c r="D2748" s="254">
        <v>35.47</v>
      </c>
      <c r="E2748" s="254" t="s">
        <v>29410</v>
      </c>
      <c r="ALW2748" s="12"/>
      <c r="ALX2748" s="12"/>
      <c r="ALY2748" s="12"/>
    </row>
    <row r="2749" spans="1:1013" ht="13.5">
      <c r="A2749" s="180">
        <v>102666</v>
      </c>
      <c r="B2749" s="180" t="s">
        <v>4026</v>
      </c>
      <c r="C2749" s="180" t="s">
        <v>1</v>
      </c>
      <c r="D2749" s="254">
        <v>70.819999999999993</v>
      </c>
      <c r="E2749" s="254" t="s">
        <v>29412</v>
      </c>
      <c r="ALW2749" s="12"/>
      <c r="ALX2749" s="12"/>
      <c r="ALY2749" s="12"/>
    </row>
    <row r="2750" spans="1:1013" ht="13.5">
      <c r="A2750" s="180">
        <v>102662</v>
      </c>
      <c r="B2750" s="180" t="s">
        <v>11955</v>
      </c>
      <c r="C2750" s="180" t="s">
        <v>1</v>
      </c>
      <c r="D2750" s="254">
        <v>107.93</v>
      </c>
      <c r="E2750" s="254" t="s">
        <v>29414</v>
      </c>
      <c r="ALW2750" s="12"/>
      <c r="ALX2750" s="12"/>
      <c r="ALY2750" s="12"/>
    </row>
    <row r="2751" spans="1:1013" ht="13.5">
      <c r="A2751" s="180">
        <v>102668</v>
      </c>
      <c r="B2751" s="180" t="s">
        <v>11956</v>
      </c>
      <c r="C2751" s="180" t="s">
        <v>1</v>
      </c>
      <c r="D2751" s="254">
        <v>143.28</v>
      </c>
      <c r="E2751" s="254" t="s">
        <v>25777</v>
      </c>
      <c r="ALW2751" s="12"/>
      <c r="ALX2751" s="12"/>
      <c r="ALY2751" s="12"/>
    </row>
    <row r="2752" spans="1:1013" ht="13.5">
      <c r="A2752" s="180">
        <v>102718</v>
      </c>
      <c r="B2752" s="180" t="s">
        <v>4047</v>
      </c>
      <c r="C2752" s="180" t="s">
        <v>7</v>
      </c>
      <c r="D2752" s="254">
        <v>137.61000000000001</v>
      </c>
      <c r="E2752" s="254" t="s">
        <v>29417</v>
      </c>
      <c r="ALW2752" s="12"/>
      <c r="ALX2752" s="12"/>
      <c r="ALY2752" s="12"/>
    </row>
    <row r="2753" spans="1:1013" ht="13.5">
      <c r="A2753" s="180">
        <v>102716</v>
      </c>
      <c r="B2753" s="180" t="s">
        <v>4045</v>
      </c>
      <c r="C2753" s="180" t="s">
        <v>7</v>
      </c>
      <c r="D2753" s="254">
        <v>125.77</v>
      </c>
      <c r="E2753" s="254" t="s">
        <v>28099</v>
      </c>
      <c r="ALW2753" s="12"/>
      <c r="ALX2753" s="12"/>
      <c r="ALY2753" s="12"/>
    </row>
    <row r="2754" spans="1:1013" ht="13.5">
      <c r="A2754" s="180">
        <v>102719</v>
      </c>
      <c r="B2754" s="180" t="s">
        <v>4048</v>
      </c>
      <c r="C2754" s="180" t="s">
        <v>7</v>
      </c>
      <c r="D2754" s="254">
        <v>196.31</v>
      </c>
      <c r="E2754" s="254" t="s">
        <v>29420</v>
      </c>
      <c r="ALW2754" s="12"/>
      <c r="ALX2754" s="12"/>
      <c r="ALY2754" s="12"/>
    </row>
    <row r="2755" spans="1:1013" ht="13.5">
      <c r="A2755" s="180">
        <v>102717</v>
      </c>
      <c r="B2755" s="180" t="s">
        <v>4046</v>
      </c>
      <c r="C2755" s="180" t="s">
        <v>7</v>
      </c>
      <c r="D2755" s="254">
        <v>184.47</v>
      </c>
      <c r="E2755" s="254" t="s">
        <v>29422</v>
      </c>
      <c r="ALW2755" s="12"/>
      <c r="ALX2755" s="12"/>
      <c r="ALY2755" s="12"/>
    </row>
    <row r="2756" spans="1:1013" ht="13.5">
      <c r="A2756" s="180">
        <v>102720</v>
      </c>
      <c r="B2756" s="180" t="s">
        <v>34776</v>
      </c>
      <c r="C2756" s="180" t="s">
        <v>4</v>
      </c>
      <c r="D2756" s="254">
        <v>0</v>
      </c>
      <c r="E2756" s="254" t="s">
        <v>29322</v>
      </c>
      <c r="ALW2756" s="12"/>
      <c r="ALX2756" s="12"/>
      <c r="ALY2756" s="12"/>
    </row>
    <row r="2757" spans="1:1013" ht="13.5">
      <c r="A2757" s="180">
        <v>102713</v>
      </c>
      <c r="B2757" s="180" t="s">
        <v>4043</v>
      </c>
      <c r="C2757" s="180" t="s">
        <v>4</v>
      </c>
      <c r="D2757" s="254">
        <v>14.13</v>
      </c>
      <c r="E2757" s="254" t="s">
        <v>25498</v>
      </c>
      <c r="ALW2757" s="12"/>
      <c r="ALX2757" s="12"/>
      <c r="ALY2757" s="12"/>
    </row>
    <row r="2758" spans="1:1013" ht="13.5">
      <c r="A2758" s="180">
        <v>102715</v>
      </c>
      <c r="B2758" s="180" t="s">
        <v>4044</v>
      </c>
      <c r="C2758" s="180" t="s">
        <v>4</v>
      </c>
      <c r="D2758" s="254">
        <v>27.94</v>
      </c>
      <c r="E2758" s="254" t="s">
        <v>29426</v>
      </c>
      <c r="ALW2758" s="12"/>
      <c r="ALX2758" s="12"/>
      <c r="ALY2758" s="12"/>
    </row>
    <row r="2759" spans="1:1013" ht="13.5">
      <c r="A2759" s="180">
        <v>103653</v>
      </c>
      <c r="B2759" s="180" t="s">
        <v>4414</v>
      </c>
      <c r="C2759" s="180" t="s">
        <v>4</v>
      </c>
      <c r="D2759" s="254">
        <v>33.369999999999997</v>
      </c>
      <c r="E2759" s="254" t="s">
        <v>29428</v>
      </c>
      <c r="ALW2759" s="12"/>
      <c r="ALX2759" s="12"/>
      <c r="ALY2759" s="12"/>
    </row>
    <row r="2760" spans="1:1013" ht="13.5">
      <c r="A2760" s="180">
        <v>102712</v>
      </c>
      <c r="B2760" s="180" t="s">
        <v>4042</v>
      </c>
      <c r="C2760" s="180" t="s">
        <v>4</v>
      </c>
      <c r="D2760" s="254">
        <v>10.28</v>
      </c>
      <c r="E2760" s="254" t="s">
        <v>29429</v>
      </c>
      <c r="ALW2760" s="12"/>
      <c r="ALX2760" s="12"/>
      <c r="ALY2760" s="12"/>
    </row>
    <row r="2761" spans="1:1013" ht="13.5">
      <c r="A2761" s="180">
        <v>102711</v>
      </c>
      <c r="B2761" s="180" t="s">
        <v>34777</v>
      </c>
      <c r="C2761" s="180" t="s">
        <v>2</v>
      </c>
      <c r="D2761" s="254">
        <v>96.12</v>
      </c>
      <c r="E2761" s="254" t="s">
        <v>25630</v>
      </c>
      <c r="ALW2761" s="12"/>
      <c r="ALX2761" s="12"/>
      <c r="ALY2761" s="12"/>
    </row>
    <row r="2762" spans="1:1013" ht="13.5">
      <c r="A2762" s="180">
        <v>102710</v>
      </c>
      <c r="B2762" s="180" t="s">
        <v>4041</v>
      </c>
      <c r="C2762" s="180" t="s">
        <v>2</v>
      </c>
      <c r="D2762" s="254">
        <v>72.75</v>
      </c>
      <c r="E2762" s="254" t="s">
        <v>29430</v>
      </c>
      <c r="ALW2762" s="12"/>
      <c r="ALX2762" s="12"/>
      <c r="ALY2762" s="12"/>
    </row>
    <row r="2763" spans="1:1013" ht="13.5">
      <c r="A2763" s="180">
        <v>102709</v>
      </c>
      <c r="B2763" s="180" t="s">
        <v>34778</v>
      </c>
      <c r="C2763" s="180" t="s">
        <v>2</v>
      </c>
      <c r="D2763" s="254">
        <v>0</v>
      </c>
      <c r="E2763" s="254" t="s">
        <v>29431</v>
      </c>
      <c r="ALW2763" s="12"/>
      <c r="ALX2763" s="12"/>
      <c r="ALY2763" s="12"/>
    </row>
    <row r="2764" spans="1:1013" ht="13.5">
      <c r="A2764" s="180">
        <v>102708</v>
      </c>
      <c r="B2764" s="180" t="s">
        <v>34779</v>
      </c>
      <c r="C2764" s="180" t="s">
        <v>2</v>
      </c>
      <c r="D2764" s="254">
        <v>29.24</v>
      </c>
      <c r="E2764" s="254" t="s">
        <v>29432</v>
      </c>
      <c r="ALW2764" s="12"/>
      <c r="ALX2764" s="12"/>
      <c r="ALY2764" s="12"/>
    </row>
    <row r="2765" spans="1:1013" ht="13.5">
      <c r="A2765" s="180">
        <v>102707</v>
      </c>
      <c r="B2765" s="180" t="s">
        <v>4040</v>
      </c>
      <c r="C2765" s="180" t="s">
        <v>1</v>
      </c>
      <c r="D2765" s="254">
        <v>57.55</v>
      </c>
      <c r="E2765" s="254" t="s">
        <v>25346</v>
      </c>
      <c r="ALW2765" s="12"/>
      <c r="ALX2765" s="12"/>
      <c r="ALY2765" s="12"/>
    </row>
    <row r="2766" spans="1:1013" ht="13.5">
      <c r="A2766" s="180">
        <v>102704</v>
      </c>
      <c r="B2766" s="180" t="s">
        <v>4039</v>
      </c>
      <c r="C2766" s="180" t="s">
        <v>1</v>
      </c>
      <c r="D2766" s="254">
        <v>12.68</v>
      </c>
      <c r="E2766" s="254" t="s">
        <v>27478</v>
      </c>
      <c r="ALW2766" s="12"/>
      <c r="ALX2766" s="12"/>
      <c r="ALY2766" s="12"/>
    </row>
    <row r="2767" spans="1:1013" ht="13.5">
      <c r="A2767" s="180">
        <v>102705</v>
      </c>
      <c r="B2767" s="180" t="s">
        <v>11961</v>
      </c>
      <c r="C2767" s="180" t="s">
        <v>1</v>
      </c>
      <c r="D2767" s="254">
        <v>80.680000000000007</v>
      </c>
      <c r="E2767" s="254" t="s">
        <v>25002</v>
      </c>
      <c r="ALW2767" s="12"/>
      <c r="ALX2767" s="12"/>
      <c r="ALY2767" s="12"/>
    </row>
    <row r="2768" spans="1:1013" ht="13.5">
      <c r="A2768" s="180">
        <v>98333</v>
      </c>
      <c r="B2768" s="180" t="s">
        <v>34780</v>
      </c>
      <c r="C2768" s="180" t="s">
        <v>4</v>
      </c>
      <c r="D2768" s="254">
        <v>0</v>
      </c>
      <c r="E2768" s="254" t="s">
        <v>25584</v>
      </c>
      <c r="ALW2768" s="12"/>
      <c r="ALX2768" s="12"/>
      <c r="ALY2768" s="12"/>
    </row>
    <row r="2769" spans="1:1013" ht="13.5">
      <c r="A2769" s="180">
        <v>98332</v>
      </c>
      <c r="B2769" s="180" t="s">
        <v>34781</v>
      </c>
      <c r="C2769" s="180" t="s">
        <v>4</v>
      </c>
      <c r="D2769" s="254">
        <v>0</v>
      </c>
      <c r="E2769" s="254" t="s">
        <v>25097</v>
      </c>
      <c r="ALW2769" s="12"/>
      <c r="ALX2769" s="12"/>
      <c r="ALY2769" s="12"/>
    </row>
    <row r="2770" spans="1:1013" ht="13.5">
      <c r="A2770" s="180">
        <v>98331</v>
      </c>
      <c r="B2770" s="180" t="s">
        <v>34782</v>
      </c>
      <c r="C2770" s="180" t="s">
        <v>4</v>
      </c>
      <c r="D2770" s="254">
        <v>0</v>
      </c>
      <c r="E2770" s="254" t="s">
        <v>25258</v>
      </c>
      <c r="ALW2770" s="12"/>
      <c r="ALX2770" s="12"/>
      <c r="ALY2770" s="12"/>
    </row>
    <row r="2771" spans="1:1013" ht="13.5">
      <c r="A2771" s="180">
        <v>98327</v>
      </c>
      <c r="B2771" s="180" t="s">
        <v>34783</v>
      </c>
      <c r="C2771" s="180" t="s">
        <v>4</v>
      </c>
      <c r="D2771" s="254">
        <v>0</v>
      </c>
      <c r="E2771" s="254" t="s">
        <v>29433</v>
      </c>
      <c r="ALW2771" s="12"/>
      <c r="ALX2771" s="12"/>
      <c r="ALY2771" s="12"/>
    </row>
    <row r="2772" spans="1:1013" ht="13.5">
      <c r="A2772" s="180">
        <v>98326</v>
      </c>
      <c r="B2772" s="180" t="s">
        <v>34784</v>
      </c>
      <c r="C2772" s="180" t="s">
        <v>4</v>
      </c>
      <c r="D2772" s="254">
        <v>0</v>
      </c>
      <c r="E2772" s="254" t="s">
        <v>25765</v>
      </c>
      <c r="ALW2772" s="12"/>
      <c r="ALX2772" s="12"/>
      <c r="ALY2772" s="12"/>
    </row>
    <row r="2773" spans="1:1013" ht="13.5">
      <c r="A2773" s="180">
        <v>98325</v>
      </c>
      <c r="B2773" s="180" t="s">
        <v>34785</v>
      </c>
      <c r="C2773" s="180" t="s">
        <v>4</v>
      </c>
      <c r="D2773" s="254">
        <v>0</v>
      </c>
      <c r="E2773" s="254" t="s">
        <v>24643</v>
      </c>
      <c r="ALW2773" s="12"/>
      <c r="ALX2773" s="12"/>
      <c r="ALY2773" s="12"/>
    </row>
    <row r="2774" spans="1:1013" ht="13.5">
      <c r="A2774" s="180">
        <v>98370</v>
      </c>
      <c r="B2774" s="180" t="s">
        <v>34786</v>
      </c>
      <c r="C2774" s="180" t="s">
        <v>4</v>
      </c>
      <c r="D2774" s="254">
        <v>0</v>
      </c>
      <c r="E2774" s="254" t="s">
        <v>29225</v>
      </c>
      <c r="ALW2774" s="12"/>
      <c r="ALX2774" s="12"/>
      <c r="ALY2774" s="12"/>
    </row>
    <row r="2775" spans="1:1013" ht="13.5">
      <c r="A2775" s="180">
        <v>98389</v>
      </c>
      <c r="B2775" s="180" t="s">
        <v>34787</v>
      </c>
      <c r="C2775" s="180" t="s">
        <v>2</v>
      </c>
      <c r="D2775" s="254">
        <v>0</v>
      </c>
      <c r="E2775" s="254" t="s">
        <v>29434</v>
      </c>
      <c r="ALW2775" s="12"/>
      <c r="ALX2775" s="12"/>
      <c r="ALY2775" s="12"/>
    </row>
    <row r="2776" spans="1:1013" ht="13.5">
      <c r="A2776" s="180">
        <v>98390</v>
      </c>
      <c r="B2776" s="180" t="s">
        <v>34788</v>
      </c>
      <c r="C2776" s="180" t="s">
        <v>2</v>
      </c>
      <c r="D2776" s="254">
        <v>0</v>
      </c>
      <c r="E2776" s="254" t="s">
        <v>28277</v>
      </c>
      <c r="ALW2776" s="12"/>
      <c r="ALX2776" s="12"/>
      <c r="ALY2776" s="12"/>
    </row>
    <row r="2777" spans="1:1013" ht="13.5">
      <c r="A2777" s="180">
        <v>98391</v>
      </c>
      <c r="B2777" s="180" t="s">
        <v>34789</v>
      </c>
      <c r="C2777" s="180" t="s">
        <v>2</v>
      </c>
      <c r="D2777" s="254">
        <v>0</v>
      </c>
      <c r="E2777" s="254" t="s">
        <v>29435</v>
      </c>
      <c r="ALW2777" s="12"/>
      <c r="ALX2777" s="12"/>
      <c r="ALY2777" s="12"/>
    </row>
    <row r="2778" spans="1:1013" ht="13.5">
      <c r="A2778" s="180">
        <v>98392</v>
      </c>
      <c r="B2778" s="180" t="s">
        <v>34790</v>
      </c>
      <c r="C2778" s="180" t="s">
        <v>2</v>
      </c>
      <c r="D2778" s="254">
        <v>0</v>
      </c>
      <c r="E2778" s="254" t="s">
        <v>29436</v>
      </c>
      <c r="ALW2778" s="12"/>
      <c r="ALX2778" s="12"/>
      <c r="ALY2778" s="12"/>
    </row>
    <row r="2779" spans="1:1013" ht="13.5">
      <c r="A2779" s="180">
        <v>98393</v>
      </c>
      <c r="B2779" s="180" t="s">
        <v>34791</v>
      </c>
      <c r="C2779" s="180" t="s">
        <v>2</v>
      </c>
      <c r="D2779" s="254">
        <v>0</v>
      </c>
      <c r="E2779" s="254" t="s">
        <v>24982</v>
      </c>
      <c r="ALW2779" s="12"/>
      <c r="ALX2779" s="12"/>
      <c r="ALY2779" s="12"/>
    </row>
    <row r="2780" spans="1:1013" ht="13.5">
      <c r="A2780" s="180">
        <v>98394</v>
      </c>
      <c r="B2780" s="180" t="s">
        <v>34792</v>
      </c>
      <c r="C2780" s="180" t="s">
        <v>2</v>
      </c>
      <c r="D2780" s="254">
        <v>0</v>
      </c>
      <c r="E2780" s="254" t="s">
        <v>25569</v>
      </c>
      <c r="ALW2780" s="12"/>
      <c r="ALX2780" s="12"/>
      <c r="ALY2780" s="12"/>
    </row>
    <row r="2781" spans="1:1013" ht="13.5">
      <c r="A2781" s="180">
        <v>98395</v>
      </c>
      <c r="B2781" s="180" t="s">
        <v>34793</v>
      </c>
      <c r="C2781" s="180" t="s">
        <v>2</v>
      </c>
      <c r="D2781" s="254">
        <v>0</v>
      </c>
      <c r="E2781" s="254" t="s">
        <v>24852</v>
      </c>
      <c r="ALW2781" s="12"/>
      <c r="ALX2781" s="12"/>
      <c r="ALY2781" s="12"/>
    </row>
    <row r="2782" spans="1:1013" ht="13.5">
      <c r="A2782" s="180">
        <v>98396</v>
      </c>
      <c r="B2782" s="180" t="s">
        <v>34794</v>
      </c>
      <c r="C2782" s="180" t="s">
        <v>2</v>
      </c>
      <c r="D2782" s="254">
        <v>0</v>
      </c>
      <c r="E2782" s="254" t="s">
        <v>25172</v>
      </c>
      <c r="ALW2782" s="12"/>
      <c r="ALX2782" s="12"/>
      <c r="ALY2782" s="12"/>
    </row>
    <row r="2783" spans="1:1013" ht="13.5">
      <c r="A2783" s="180">
        <v>98369</v>
      </c>
      <c r="B2783" s="180" t="s">
        <v>34795</v>
      </c>
      <c r="C2783" s="180" t="s">
        <v>4</v>
      </c>
      <c r="D2783" s="254">
        <v>0</v>
      </c>
      <c r="E2783" s="254" t="s">
        <v>25353</v>
      </c>
      <c r="ALW2783" s="12"/>
      <c r="ALX2783" s="12"/>
      <c r="ALY2783" s="12"/>
    </row>
    <row r="2784" spans="1:1013" ht="13.5">
      <c r="A2784" s="180">
        <v>98360</v>
      </c>
      <c r="B2784" s="180" t="s">
        <v>34796</v>
      </c>
      <c r="C2784" s="180" t="s">
        <v>4</v>
      </c>
      <c r="D2784" s="254">
        <v>0</v>
      </c>
      <c r="E2784" s="254" t="s">
        <v>25114</v>
      </c>
      <c r="ALW2784" s="12"/>
      <c r="ALX2784" s="12"/>
      <c r="ALY2784" s="12"/>
    </row>
    <row r="2785" spans="1:1013" ht="13.5">
      <c r="A2785" s="180">
        <v>98368</v>
      </c>
      <c r="B2785" s="180" t="s">
        <v>34797</v>
      </c>
      <c r="C2785" s="180" t="s">
        <v>4</v>
      </c>
      <c r="D2785" s="254">
        <v>0</v>
      </c>
      <c r="E2785" s="254" t="s">
        <v>24966</v>
      </c>
      <c r="ALW2785" s="12"/>
      <c r="ALX2785" s="12"/>
      <c r="ALY2785" s="12"/>
    </row>
    <row r="2786" spans="1:1013" ht="13.5">
      <c r="A2786" s="180">
        <v>98359</v>
      </c>
      <c r="B2786" s="180" t="s">
        <v>34798</v>
      </c>
      <c r="C2786" s="180" t="s">
        <v>4</v>
      </c>
      <c r="D2786" s="254">
        <v>0</v>
      </c>
      <c r="E2786" s="254" t="s">
        <v>29195</v>
      </c>
      <c r="ALW2786" s="12"/>
      <c r="ALX2786" s="12"/>
      <c r="ALY2786" s="12"/>
    </row>
    <row r="2787" spans="1:1013" ht="13.5">
      <c r="A2787" s="180">
        <v>98367</v>
      </c>
      <c r="B2787" s="180" t="s">
        <v>34799</v>
      </c>
      <c r="C2787" s="180" t="s">
        <v>4</v>
      </c>
      <c r="D2787" s="254">
        <v>0</v>
      </c>
      <c r="E2787" s="254" t="s">
        <v>25786</v>
      </c>
      <c r="ALW2787" s="12"/>
      <c r="ALX2787" s="12"/>
      <c r="ALY2787" s="12"/>
    </row>
    <row r="2788" spans="1:1013" ht="13.5">
      <c r="A2788" s="180">
        <v>98358</v>
      </c>
      <c r="B2788" s="180" t="s">
        <v>34800</v>
      </c>
      <c r="C2788" s="180" t="s">
        <v>4</v>
      </c>
      <c r="D2788" s="254">
        <v>0</v>
      </c>
      <c r="E2788" s="254" t="s">
        <v>25447</v>
      </c>
      <c r="ALW2788" s="12"/>
      <c r="ALX2788" s="12"/>
      <c r="ALY2788" s="12"/>
    </row>
    <row r="2789" spans="1:1013" ht="13.5">
      <c r="A2789" s="180">
        <v>98352</v>
      </c>
      <c r="B2789" s="180" t="s">
        <v>34801</v>
      </c>
      <c r="C2789" s="180" t="s">
        <v>4</v>
      </c>
      <c r="D2789" s="254">
        <v>0</v>
      </c>
      <c r="E2789" s="254" t="s">
        <v>29437</v>
      </c>
      <c r="ALW2789" s="12"/>
      <c r="ALX2789" s="12"/>
      <c r="ALY2789" s="12"/>
    </row>
    <row r="2790" spans="1:1013" ht="13.5">
      <c r="A2790" s="180">
        <v>98343</v>
      </c>
      <c r="B2790" s="180" t="s">
        <v>34802</v>
      </c>
      <c r="C2790" s="180" t="s">
        <v>4</v>
      </c>
      <c r="D2790" s="254">
        <v>0</v>
      </c>
      <c r="E2790" s="254" t="s">
        <v>25438</v>
      </c>
      <c r="ALW2790" s="12"/>
      <c r="ALX2790" s="12"/>
      <c r="ALY2790" s="12"/>
    </row>
    <row r="2791" spans="1:1013" ht="13.5">
      <c r="A2791" s="180">
        <v>98351</v>
      </c>
      <c r="B2791" s="180" t="s">
        <v>34803</v>
      </c>
      <c r="C2791" s="180" t="s">
        <v>4</v>
      </c>
      <c r="D2791" s="254">
        <v>0</v>
      </c>
      <c r="E2791" s="254" t="s">
        <v>25010</v>
      </c>
      <c r="ALW2791" s="12"/>
      <c r="ALX2791" s="12"/>
      <c r="ALY2791" s="12"/>
    </row>
    <row r="2792" spans="1:1013" ht="13.5">
      <c r="A2792" s="180">
        <v>98342</v>
      </c>
      <c r="B2792" s="180" t="s">
        <v>34804</v>
      </c>
      <c r="C2792" s="180" t="s">
        <v>4</v>
      </c>
      <c r="D2792" s="254">
        <v>0</v>
      </c>
      <c r="E2792" s="254" t="s">
        <v>25502</v>
      </c>
      <c r="ALW2792" s="12"/>
      <c r="ALX2792" s="12"/>
      <c r="ALY2792" s="12"/>
    </row>
    <row r="2793" spans="1:1013" ht="13.5">
      <c r="A2793" s="180">
        <v>98350</v>
      </c>
      <c r="B2793" s="180" t="s">
        <v>34805</v>
      </c>
      <c r="C2793" s="180" t="s">
        <v>4</v>
      </c>
      <c r="D2793" s="254">
        <v>0</v>
      </c>
      <c r="E2793" s="254" t="s">
        <v>25486</v>
      </c>
      <c r="ALW2793" s="12"/>
      <c r="ALX2793" s="12"/>
      <c r="ALY2793" s="12"/>
    </row>
    <row r="2794" spans="1:1013" ht="13.5">
      <c r="A2794" s="180">
        <v>98341</v>
      </c>
      <c r="B2794" s="180" t="s">
        <v>34806</v>
      </c>
      <c r="C2794" s="180" t="s">
        <v>4</v>
      </c>
      <c r="D2794" s="254">
        <v>0</v>
      </c>
      <c r="E2794" s="254" t="s">
        <v>29438</v>
      </c>
      <c r="ALW2794" s="12"/>
      <c r="ALX2794" s="12"/>
      <c r="ALY2794" s="12"/>
    </row>
    <row r="2795" spans="1:1013" ht="13.5">
      <c r="A2795" s="180">
        <v>98381</v>
      </c>
      <c r="B2795" s="180" t="s">
        <v>34807</v>
      </c>
      <c r="C2795" s="180" t="s">
        <v>1</v>
      </c>
      <c r="D2795" s="254">
        <v>0</v>
      </c>
      <c r="E2795" s="254" t="s">
        <v>29439</v>
      </c>
      <c r="ALW2795" s="12"/>
      <c r="ALX2795" s="12"/>
      <c r="ALY2795" s="12"/>
    </row>
    <row r="2796" spans="1:1013" ht="13.5">
      <c r="A2796" s="180">
        <v>98382</v>
      </c>
      <c r="B2796" s="180" t="s">
        <v>34808</v>
      </c>
      <c r="C2796" s="180" t="s">
        <v>1</v>
      </c>
      <c r="D2796" s="254">
        <v>0</v>
      </c>
      <c r="E2796" s="254" t="s">
        <v>24985</v>
      </c>
      <c r="ALW2796" s="12"/>
      <c r="ALX2796" s="12"/>
      <c r="ALY2796" s="12"/>
    </row>
    <row r="2797" spans="1:1013" ht="13.5">
      <c r="A2797" s="180">
        <v>98383</v>
      </c>
      <c r="B2797" s="180" t="s">
        <v>34809</v>
      </c>
      <c r="C2797" s="180" t="s">
        <v>1</v>
      </c>
      <c r="D2797" s="254">
        <v>0</v>
      </c>
      <c r="E2797" s="254" t="s">
        <v>25460</v>
      </c>
      <c r="ALW2797" s="12"/>
      <c r="ALX2797" s="12"/>
      <c r="ALY2797" s="12"/>
    </row>
    <row r="2798" spans="1:1013" ht="13.5">
      <c r="A2798" s="180">
        <v>98384</v>
      </c>
      <c r="B2798" s="180" t="s">
        <v>34810</v>
      </c>
      <c r="C2798" s="180" t="s">
        <v>1</v>
      </c>
      <c r="D2798" s="254">
        <v>0</v>
      </c>
      <c r="E2798" s="254" t="s">
        <v>29440</v>
      </c>
      <c r="ALW2798" s="12"/>
      <c r="ALX2798" s="12"/>
      <c r="ALY2798" s="12"/>
    </row>
    <row r="2799" spans="1:1013" ht="13.5">
      <c r="A2799" s="180">
        <v>98385</v>
      </c>
      <c r="B2799" s="180" t="s">
        <v>34811</v>
      </c>
      <c r="C2799" s="180" t="s">
        <v>1</v>
      </c>
      <c r="D2799" s="254">
        <v>0</v>
      </c>
      <c r="E2799" s="254" t="s">
        <v>29233</v>
      </c>
      <c r="ALW2799" s="12"/>
      <c r="ALX2799" s="12"/>
      <c r="ALY2799" s="12"/>
    </row>
    <row r="2800" spans="1:1013" ht="13.5">
      <c r="A2800" s="180">
        <v>98386</v>
      </c>
      <c r="B2800" s="180" t="s">
        <v>34812</v>
      </c>
      <c r="C2800" s="180" t="s">
        <v>1</v>
      </c>
      <c r="D2800" s="254">
        <v>0</v>
      </c>
      <c r="E2800" s="254" t="s">
        <v>29441</v>
      </c>
      <c r="ALW2800" s="12"/>
      <c r="ALX2800" s="12"/>
      <c r="ALY2800" s="12"/>
    </row>
    <row r="2801" spans="1:1013" ht="13.5">
      <c r="A2801" s="180">
        <v>98387</v>
      </c>
      <c r="B2801" s="180" t="s">
        <v>34813</v>
      </c>
      <c r="C2801" s="180" t="s">
        <v>1</v>
      </c>
      <c r="D2801" s="254">
        <v>0</v>
      </c>
      <c r="E2801" s="254" t="s">
        <v>25591</v>
      </c>
      <c r="ALW2801" s="12"/>
      <c r="ALX2801" s="12"/>
      <c r="ALY2801" s="12"/>
    </row>
    <row r="2802" spans="1:1013" ht="13.5">
      <c r="A2802" s="180">
        <v>98388</v>
      </c>
      <c r="B2802" s="180" t="s">
        <v>34814</v>
      </c>
      <c r="C2802" s="180" t="s">
        <v>1</v>
      </c>
      <c r="D2802" s="254">
        <v>0</v>
      </c>
      <c r="E2802" s="254" t="s">
        <v>27827</v>
      </c>
      <c r="ALW2802" s="12"/>
      <c r="ALX2802" s="12"/>
      <c r="ALY2802" s="12"/>
    </row>
    <row r="2803" spans="1:1013" ht="13.5">
      <c r="A2803" s="180">
        <v>98346</v>
      </c>
      <c r="B2803" s="180" t="s">
        <v>34815</v>
      </c>
      <c r="C2803" s="180" t="s">
        <v>4</v>
      </c>
      <c r="D2803" s="254">
        <v>0</v>
      </c>
      <c r="E2803" s="254" t="s">
        <v>25678</v>
      </c>
      <c r="ALW2803" s="12"/>
      <c r="ALX2803" s="12"/>
      <c r="ALY2803" s="12"/>
    </row>
    <row r="2804" spans="1:1013" ht="13.5">
      <c r="A2804" s="180">
        <v>98363</v>
      </c>
      <c r="B2804" s="180" t="s">
        <v>34816</v>
      </c>
      <c r="C2804" s="180" t="s">
        <v>4</v>
      </c>
      <c r="D2804" s="254">
        <v>0</v>
      </c>
      <c r="E2804" s="254" t="s">
        <v>29230</v>
      </c>
      <c r="ALW2804" s="12"/>
      <c r="ALX2804" s="12"/>
      <c r="ALY2804" s="12"/>
    </row>
    <row r="2805" spans="1:1013" ht="13.5">
      <c r="A2805" s="180">
        <v>98354</v>
      </c>
      <c r="B2805" s="180" t="s">
        <v>34817</v>
      </c>
      <c r="C2805" s="180" t="s">
        <v>4</v>
      </c>
      <c r="D2805" s="254">
        <v>0</v>
      </c>
      <c r="E2805" s="254" t="s">
        <v>27478</v>
      </c>
      <c r="ALW2805" s="12"/>
      <c r="ALX2805" s="12"/>
      <c r="ALY2805" s="12"/>
    </row>
    <row r="2806" spans="1:1013" ht="13.5">
      <c r="A2806" s="180">
        <v>98337</v>
      </c>
      <c r="B2806" s="180" t="s">
        <v>34818</v>
      </c>
      <c r="C2806" s="180" t="s">
        <v>4</v>
      </c>
      <c r="D2806" s="254">
        <v>0</v>
      </c>
      <c r="E2806" s="254" t="s">
        <v>25039</v>
      </c>
      <c r="ALW2806" s="12"/>
      <c r="ALX2806" s="12"/>
      <c r="ALY2806" s="12"/>
    </row>
    <row r="2807" spans="1:1013" ht="13.5">
      <c r="A2807" s="180">
        <v>98345</v>
      </c>
      <c r="B2807" s="180" t="s">
        <v>34819</v>
      </c>
      <c r="C2807" s="180" t="s">
        <v>4</v>
      </c>
      <c r="D2807" s="254">
        <v>0</v>
      </c>
      <c r="E2807" s="254" t="s">
        <v>29442</v>
      </c>
      <c r="ALW2807" s="12"/>
      <c r="ALX2807" s="12"/>
      <c r="ALY2807" s="12"/>
    </row>
    <row r="2808" spans="1:1013" ht="13.5">
      <c r="A2808" s="180">
        <v>98362</v>
      </c>
      <c r="B2808" s="180" t="s">
        <v>34820</v>
      </c>
      <c r="C2808" s="180" t="s">
        <v>4</v>
      </c>
      <c r="D2808" s="254">
        <v>0</v>
      </c>
      <c r="E2808" s="254" t="s">
        <v>29443</v>
      </c>
      <c r="ALW2808" s="12"/>
      <c r="ALX2808" s="12"/>
      <c r="ALY2808" s="12"/>
    </row>
    <row r="2809" spans="1:1013" ht="13.5">
      <c r="A2809" s="180">
        <v>98403</v>
      </c>
      <c r="B2809" s="180" t="s">
        <v>34821</v>
      </c>
      <c r="C2809" s="180" t="s">
        <v>4</v>
      </c>
      <c r="D2809" s="254">
        <v>0</v>
      </c>
      <c r="E2809" s="254" t="s">
        <v>25470</v>
      </c>
      <c r="ALW2809" s="12"/>
      <c r="ALX2809" s="12"/>
      <c r="ALY2809" s="12"/>
    </row>
    <row r="2810" spans="1:1013" ht="13.5">
      <c r="A2810" s="180">
        <v>98335</v>
      </c>
      <c r="B2810" s="180" t="s">
        <v>34822</v>
      </c>
      <c r="C2810" s="180" t="s">
        <v>4</v>
      </c>
      <c r="D2810" s="254">
        <v>0</v>
      </c>
      <c r="E2810" s="254" t="s">
        <v>24880</v>
      </c>
      <c r="ALW2810" s="12"/>
      <c r="ALX2810" s="12"/>
      <c r="ALY2810" s="12"/>
    </row>
    <row r="2811" spans="1:1013" ht="13.5">
      <c r="A2811" s="180">
        <v>98344</v>
      </c>
      <c r="B2811" s="180" t="s">
        <v>34823</v>
      </c>
      <c r="C2811" s="180" t="s">
        <v>4</v>
      </c>
      <c r="D2811" s="254">
        <v>0</v>
      </c>
      <c r="E2811" s="254" t="s">
        <v>29444</v>
      </c>
      <c r="ALW2811" s="12"/>
      <c r="ALX2811" s="12"/>
      <c r="ALY2811" s="12"/>
    </row>
    <row r="2812" spans="1:1013" ht="13.5">
      <c r="A2812" s="180">
        <v>98361</v>
      </c>
      <c r="B2812" s="180" t="s">
        <v>34824</v>
      </c>
      <c r="C2812" s="180" t="s">
        <v>4</v>
      </c>
      <c r="D2812" s="254">
        <v>0</v>
      </c>
      <c r="E2812" s="254" t="s">
        <v>29445</v>
      </c>
      <c r="ALW2812" s="12"/>
      <c r="ALX2812" s="12"/>
      <c r="ALY2812" s="12"/>
    </row>
    <row r="2813" spans="1:1013" ht="13.5">
      <c r="A2813" s="180">
        <v>98353</v>
      </c>
      <c r="B2813" s="180" t="s">
        <v>34825</v>
      </c>
      <c r="C2813" s="180" t="s">
        <v>4</v>
      </c>
      <c r="D2813" s="254">
        <v>0</v>
      </c>
      <c r="E2813" s="254" t="s">
        <v>24863</v>
      </c>
      <c r="ALW2813" s="12"/>
      <c r="ALX2813" s="12"/>
      <c r="ALY2813" s="12"/>
    </row>
    <row r="2814" spans="1:1013" ht="13.5">
      <c r="A2814" s="180">
        <v>98334</v>
      </c>
      <c r="B2814" s="180" t="s">
        <v>34826</v>
      </c>
      <c r="C2814" s="180" t="s">
        <v>4</v>
      </c>
      <c r="D2814" s="254">
        <v>0</v>
      </c>
      <c r="E2814" s="254" t="s">
        <v>24847</v>
      </c>
      <c r="ALW2814" s="12"/>
      <c r="ALX2814" s="12"/>
      <c r="ALY2814" s="12"/>
    </row>
    <row r="2815" spans="1:1013" ht="13.5">
      <c r="A2815" s="180">
        <v>98371</v>
      </c>
      <c r="B2815" s="180" t="s">
        <v>34827</v>
      </c>
      <c r="C2815" s="180" t="s">
        <v>4</v>
      </c>
      <c r="D2815" s="254">
        <v>0</v>
      </c>
      <c r="E2815" s="254" t="s">
        <v>24462</v>
      </c>
      <c r="ALW2815" s="12"/>
      <c r="ALX2815" s="12"/>
      <c r="ALY2815" s="12"/>
    </row>
    <row r="2816" spans="1:1013" ht="13.5">
      <c r="A2816" s="180">
        <v>98397</v>
      </c>
      <c r="B2816" s="180" t="s">
        <v>33000</v>
      </c>
      <c r="C2816" s="180" t="s">
        <v>4</v>
      </c>
      <c r="D2816" s="254">
        <v>15.06</v>
      </c>
      <c r="E2816" s="254" t="s">
        <v>29446</v>
      </c>
      <c r="ALW2816" s="12"/>
      <c r="ALX2816" s="12"/>
      <c r="ALY2816" s="12"/>
    </row>
    <row r="2817" spans="1:1013" ht="13.5">
      <c r="A2817" s="180">
        <v>97280</v>
      </c>
      <c r="B2817" s="180" t="s">
        <v>34828</v>
      </c>
      <c r="C2817" s="180" t="s">
        <v>2</v>
      </c>
      <c r="D2817" s="254">
        <v>0</v>
      </c>
      <c r="E2817" s="254" t="s">
        <v>27769</v>
      </c>
      <c r="ALW2817" s="12"/>
      <c r="ALX2817" s="12"/>
      <c r="ALY2817" s="12"/>
    </row>
    <row r="2818" spans="1:1013" ht="13.5">
      <c r="A2818" s="180">
        <v>97275</v>
      </c>
      <c r="B2818" s="180" t="s">
        <v>34829</v>
      </c>
      <c r="C2818" s="180" t="s">
        <v>2</v>
      </c>
      <c r="D2818" s="254">
        <v>0</v>
      </c>
      <c r="E2818" s="254" t="s">
        <v>29447</v>
      </c>
      <c r="ALW2818" s="12"/>
      <c r="ALX2818" s="12"/>
      <c r="ALY2818" s="12"/>
    </row>
    <row r="2819" spans="1:1013" ht="13.5">
      <c r="A2819" s="180">
        <v>97279</v>
      </c>
      <c r="B2819" s="180" t="s">
        <v>34830</v>
      </c>
      <c r="C2819" s="180" t="s">
        <v>2</v>
      </c>
      <c r="D2819" s="254">
        <v>0</v>
      </c>
      <c r="E2819" s="254" t="s">
        <v>25030</v>
      </c>
      <c r="ALW2819" s="12"/>
      <c r="ALX2819" s="12"/>
      <c r="ALY2819" s="12"/>
    </row>
    <row r="2820" spans="1:1013" ht="13.5">
      <c r="A2820" s="180">
        <v>97285</v>
      </c>
      <c r="B2820" s="180" t="s">
        <v>34831</v>
      </c>
      <c r="C2820" s="180" t="s">
        <v>2</v>
      </c>
      <c r="D2820" s="254">
        <v>0</v>
      </c>
      <c r="E2820" s="254" t="s">
        <v>29448</v>
      </c>
      <c r="ALW2820" s="12"/>
      <c r="ALX2820" s="12"/>
      <c r="ALY2820" s="12"/>
    </row>
    <row r="2821" spans="1:1013" ht="13.5">
      <c r="A2821" s="180">
        <v>97286</v>
      </c>
      <c r="B2821" s="180" t="s">
        <v>34832</v>
      </c>
      <c r="C2821" s="180" t="s">
        <v>2</v>
      </c>
      <c r="D2821" s="254">
        <v>0</v>
      </c>
      <c r="E2821" s="254" t="s">
        <v>28063</v>
      </c>
      <c r="ALW2821" s="12"/>
      <c r="ALX2821" s="12"/>
      <c r="ALY2821" s="12"/>
    </row>
    <row r="2822" spans="1:1013" ht="13.5">
      <c r="A2822" s="180">
        <v>97291</v>
      </c>
      <c r="B2822" s="180" t="s">
        <v>34833</v>
      </c>
      <c r="C2822" s="180" t="s">
        <v>2</v>
      </c>
      <c r="D2822" s="254">
        <v>0</v>
      </c>
      <c r="E2822" s="254" t="s">
        <v>29449</v>
      </c>
      <c r="ALW2822" s="12"/>
      <c r="ALX2822" s="12"/>
      <c r="ALY2822" s="12"/>
    </row>
    <row r="2823" spans="1:1013" ht="13.5">
      <c r="A2823" s="180">
        <v>97292</v>
      </c>
      <c r="B2823" s="180" t="s">
        <v>34834</v>
      </c>
      <c r="C2823" s="180" t="s">
        <v>2</v>
      </c>
      <c r="D2823" s="254">
        <v>0</v>
      </c>
      <c r="E2823" s="254" t="s">
        <v>24751</v>
      </c>
      <c r="ALW2823" s="12"/>
      <c r="ALX2823" s="12"/>
      <c r="ALY2823" s="12"/>
    </row>
    <row r="2824" spans="1:1013" ht="13.5">
      <c r="A2824" s="180">
        <v>97297</v>
      </c>
      <c r="B2824" s="180" t="s">
        <v>34835</v>
      </c>
      <c r="C2824" s="180" t="s">
        <v>2</v>
      </c>
      <c r="D2824" s="254">
        <v>0</v>
      </c>
      <c r="E2824" s="254" t="s">
        <v>25037</v>
      </c>
      <c r="ALW2824" s="12"/>
      <c r="ALX2824" s="12"/>
      <c r="ALY2824" s="12"/>
    </row>
    <row r="2825" spans="1:1013" ht="13.5">
      <c r="A2825" s="180">
        <v>97298</v>
      </c>
      <c r="B2825" s="180" t="s">
        <v>34836</v>
      </c>
      <c r="C2825" s="180" t="s">
        <v>2</v>
      </c>
      <c r="D2825" s="254">
        <v>0</v>
      </c>
      <c r="E2825" s="254" t="s">
        <v>29450</v>
      </c>
      <c r="ALW2825" s="12"/>
      <c r="ALX2825" s="12"/>
      <c r="ALY2825" s="12"/>
    </row>
    <row r="2826" spans="1:1013" ht="13.5">
      <c r="A2826" s="180">
        <v>97303</v>
      </c>
      <c r="B2826" s="180" t="s">
        <v>34837</v>
      </c>
      <c r="C2826" s="180" t="s">
        <v>2</v>
      </c>
      <c r="D2826" s="254">
        <v>0</v>
      </c>
      <c r="E2826" s="254" t="s">
        <v>29451</v>
      </c>
      <c r="ALW2826" s="12"/>
      <c r="ALX2826" s="12"/>
      <c r="ALY2826" s="12"/>
    </row>
    <row r="2827" spans="1:1013" ht="13.5">
      <c r="A2827" s="180">
        <v>97304</v>
      </c>
      <c r="B2827" s="180" t="s">
        <v>34838</v>
      </c>
      <c r="C2827" s="180" t="s">
        <v>2</v>
      </c>
      <c r="D2827" s="254">
        <v>0</v>
      </c>
      <c r="E2827" s="254" t="s">
        <v>28400</v>
      </c>
      <c r="ALW2827" s="12"/>
      <c r="ALX2827" s="12"/>
      <c r="ALY2827" s="12"/>
    </row>
    <row r="2828" spans="1:1013" ht="13.5">
      <c r="A2828" s="180">
        <v>97309</v>
      </c>
      <c r="B2828" s="180" t="s">
        <v>34839</v>
      </c>
      <c r="C2828" s="180" t="s">
        <v>2</v>
      </c>
      <c r="D2828" s="254">
        <v>0</v>
      </c>
      <c r="E2828" s="254" t="s">
        <v>24857</v>
      </c>
      <c r="ALW2828" s="12"/>
      <c r="ALX2828" s="12"/>
      <c r="ALY2828" s="12"/>
    </row>
    <row r="2829" spans="1:1013" ht="13.5">
      <c r="A2829" s="180">
        <v>97310</v>
      </c>
      <c r="B2829" s="180" t="s">
        <v>34840</v>
      </c>
      <c r="C2829" s="180" t="s">
        <v>2</v>
      </c>
      <c r="D2829" s="254">
        <v>0</v>
      </c>
      <c r="E2829" s="254" t="s">
        <v>29452</v>
      </c>
      <c r="ALW2829" s="12"/>
      <c r="ALX2829" s="12"/>
      <c r="ALY2829" s="12"/>
    </row>
    <row r="2830" spans="1:1013" ht="13.5">
      <c r="A2830" s="180">
        <v>97282</v>
      </c>
      <c r="B2830" s="180" t="s">
        <v>34841</v>
      </c>
      <c r="C2830" s="180" t="s">
        <v>2</v>
      </c>
      <c r="D2830" s="254">
        <v>0</v>
      </c>
      <c r="E2830" s="254" t="s">
        <v>29453</v>
      </c>
      <c r="ALW2830" s="12"/>
      <c r="ALX2830" s="12"/>
      <c r="ALY2830" s="12"/>
    </row>
    <row r="2831" spans="1:1013" ht="13.5">
      <c r="A2831" s="180">
        <v>97276</v>
      </c>
      <c r="B2831" s="180" t="s">
        <v>34842</v>
      </c>
      <c r="C2831" s="180" t="s">
        <v>2</v>
      </c>
      <c r="D2831" s="254">
        <v>0</v>
      </c>
      <c r="E2831" s="254" t="s">
        <v>25512</v>
      </c>
      <c r="ALW2831" s="12"/>
      <c r="ALX2831" s="12"/>
      <c r="ALY2831" s="12"/>
    </row>
    <row r="2832" spans="1:1013" ht="13.5">
      <c r="A2832" s="180">
        <v>97281</v>
      </c>
      <c r="B2832" s="180" t="s">
        <v>34843</v>
      </c>
      <c r="C2832" s="180" t="s">
        <v>2</v>
      </c>
      <c r="D2832" s="254">
        <v>0</v>
      </c>
      <c r="E2832" s="254" t="s">
        <v>29454</v>
      </c>
      <c r="ALW2832" s="12"/>
      <c r="ALX2832" s="12"/>
      <c r="ALY2832" s="12"/>
    </row>
    <row r="2833" spans="1:1013" ht="13.5">
      <c r="A2833" s="180">
        <v>97287</v>
      </c>
      <c r="B2833" s="180" t="s">
        <v>34844</v>
      </c>
      <c r="C2833" s="180" t="s">
        <v>2</v>
      </c>
      <c r="D2833" s="254">
        <v>0</v>
      </c>
      <c r="E2833" s="254" t="s">
        <v>29455</v>
      </c>
      <c r="ALW2833" s="12"/>
      <c r="ALX2833" s="12"/>
      <c r="ALY2833" s="12"/>
    </row>
    <row r="2834" spans="1:1013" ht="13.5">
      <c r="A2834" s="180">
        <v>97288</v>
      </c>
      <c r="B2834" s="180" t="s">
        <v>34845</v>
      </c>
      <c r="C2834" s="180" t="s">
        <v>2</v>
      </c>
      <c r="D2834" s="254">
        <v>0</v>
      </c>
      <c r="E2834" s="254" t="s">
        <v>29456</v>
      </c>
      <c r="ALW2834" s="12"/>
      <c r="ALX2834" s="12"/>
      <c r="ALY2834" s="12"/>
    </row>
    <row r="2835" spans="1:1013" ht="13.5">
      <c r="A2835" s="180">
        <v>97293</v>
      </c>
      <c r="B2835" s="180" t="s">
        <v>34846</v>
      </c>
      <c r="C2835" s="180" t="s">
        <v>2</v>
      </c>
      <c r="D2835" s="254">
        <v>0</v>
      </c>
      <c r="E2835" s="254" t="s">
        <v>24897</v>
      </c>
      <c r="ALW2835" s="12"/>
      <c r="ALX2835" s="12"/>
      <c r="ALY2835" s="12"/>
    </row>
    <row r="2836" spans="1:1013" ht="13.5">
      <c r="A2836" s="180">
        <v>97294</v>
      </c>
      <c r="B2836" s="180" t="s">
        <v>34847</v>
      </c>
      <c r="C2836" s="180" t="s">
        <v>2</v>
      </c>
      <c r="D2836" s="254">
        <v>0</v>
      </c>
      <c r="E2836" s="254" t="s">
        <v>29457</v>
      </c>
      <c r="ALW2836" s="12"/>
      <c r="ALX2836" s="12"/>
      <c r="ALY2836" s="12"/>
    </row>
    <row r="2837" spans="1:1013" ht="13.5">
      <c r="A2837" s="180">
        <v>97299</v>
      </c>
      <c r="B2837" s="180" t="s">
        <v>34848</v>
      </c>
      <c r="C2837" s="180" t="s">
        <v>2</v>
      </c>
      <c r="D2837" s="254">
        <v>0</v>
      </c>
      <c r="E2837" s="254" t="s">
        <v>28187</v>
      </c>
      <c r="ALW2837" s="12"/>
      <c r="ALX2837" s="12"/>
      <c r="ALY2837" s="12"/>
    </row>
    <row r="2838" spans="1:1013" ht="13.5">
      <c r="A2838" s="180">
        <v>97300</v>
      </c>
      <c r="B2838" s="180" t="s">
        <v>34849</v>
      </c>
      <c r="C2838" s="180" t="s">
        <v>2</v>
      </c>
      <c r="D2838" s="254">
        <v>0</v>
      </c>
      <c r="E2838" s="254" t="s">
        <v>24998</v>
      </c>
      <c r="ALW2838" s="12"/>
      <c r="ALX2838" s="12"/>
      <c r="ALY2838" s="12"/>
    </row>
    <row r="2839" spans="1:1013" ht="13.5">
      <c r="A2839" s="180">
        <v>97305</v>
      </c>
      <c r="B2839" s="180" t="s">
        <v>34850</v>
      </c>
      <c r="C2839" s="180" t="s">
        <v>2</v>
      </c>
      <c r="D2839" s="254">
        <v>0</v>
      </c>
      <c r="E2839" s="254" t="s">
        <v>24752</v>
      </c>
      <c r="ALW2839" s="12"/>
      <c r="ALX2839" s="12"/>
      <c r="ALY2839" s="12"/>
    </row>
    <row r="2840" spans="1:1013" ht="13.5">
      <c r="A2840" s="180">
        <v>97306</v>
      </c>
      <c r="B2840" s="180" t="s">
        <v>34851</v>
      </c>
      <c r="C2840" s="180" t="s">
        <v>2</v>
      </c>
      <c r="D2840" s="254">
        <v>0</v>
      </c>
      <c r="E2840" s="254" t="s">
        <v>25082</v>
      </c>
      <c r="ALW2840" s="12"/>
      <c r="ALX2840" s="12"/>
      <c r="ALY2840" s="12"/>
    </row>
    <row r="2841" spans="1:1013" ht="13.5">
      <c r="A2841" s="180">
        <v>97311</v>
      </c>
      <c r="B2841" s="180" t="s">
        <v>34852</v>
      </c>
      <c r="C2841" s="180" t="s">
        <v>2</v>
      </c>
      <c r="D2841" s="254">
        <v>0</v>
      </c>
      <c r="E2841" s="254" t="s">
        <v>25012</v>
      </c>
      <c r="ALW2841" s="12"/>
      <c r="ALX2841" s="12"/>
      <c r="ALY2841" s="12"/>
    </row>
    <row r="2842" spans="1:1013" ht="13.5">
      <c r="A2842" s="180">
        <v>97312</v>
      </c>
      <c r="B2842" s="180" t="s">
        <v>34853</v>
      </c>
      <c r="C2842" s="180" t="s">
        <v>2</v>
      </c>
      <c r="D2842" s="254">
        <v>0</v>
      </c>
      <c r="E2842" s="254" t="s">
        <v>29458</v>
      </c>
      <c r="ALW2842" s="12"/>
      <c r="ALX2842" s="12"/>
      <c r="ALY2842" s="12"/>
    </row>
    <row r="2843" spans="1:1013" ht="13.5">
      <c r="A2843" s="180">
        <v>97278</v>
      </c>
      <c r="B2843" s="180" t="s">
        <v>34854</v>
      </c>
      <c r="C2843" s="180" t="s">
        <v>2</v>
      </c>
      <c r="D2843" s="254">
        <v>0</v>
      </c>
      <c r="E2843" s="254" t="s">
        <v>25632</v>
      </c>
      <c r="ALW2843" s="12"/>
      <c r="ALX2843" s="12"/>
      <c r="ALY2843" s="12"/>
    </row>
    <row r="2844" spans="1:1013" ht="13.5">
      <c r="A2844" s="180">
        <v>97274</v>
      </c>
      <c r="B2844" s="180" t="s">
        <v>34855</v>
      </c>
      <c r="C2844" s="180" t="s">
        <v>2</v>
      </c>
      <c r="D2844" s="254">
        <v>0</v>
      </c>
      <c r="E2844" s="254" t="s">
        <v>25472</v>
      </c>
      <c r="ALW2844" s="12"/>
      <c r="ALX2844" s="12"/>
      <c r="ALY2844" s="12"/>
    </row>
    <row r="2845" spans="1:1013" ht="13.5">
      <c r="A2845" s="180">
        <v>97283</v>
      </c>
      <c r="B2845" s="180" t="s">
        <v>34856</v>
      </c>
      <c r="C2845" s="180" t="s">
        <v>2</v>
      </c>
      <c r="D2845" s="254">
        <v>0</v>
      </c>
      <c r="E2845" s="254" t="s">
        <v>29459</v>
      </c>
      <c r="ALW2845" s="12"/>
      <c r="ALX2845" s="12"/>
      <c r="ALY2845" s="12"/>
    </row>
    <row r="2846" spans="1:1013" ht="13.5">
      <c r="A2846" s="180">
        <v>97284</v>
      </c>
      <c r="B2846" s="180" t="s">
        <v>34857</v>
      </c>
      <c r="C2846" s="180" t="s">
        <v>2</v>
      </c>
      <c r="D2846" s="254">
        <v>0</v>
      </c>
      <c r="E2846" s="254" t="s">
        <v>29460</v>
      </c>
      <c r="ALW2846" s="12"/>
      <c r="ALX2846" s="12"/>
      <c r="ALY2846" s="12"/>
    </row>
    <row r="2847" spans="1:1013" ht="13.5">
      <c r="A2847" s="180">
        <v>97289</v>
      </c>
      <c r="B2847" s="180" t="s">
        <v>34858</v>
      </c>
      <c r="C2847" s="180" t="s">
        <v>2</v>
      </c>
      <c r="D2847" s="254">
        <v>0</v>
      </c>
      <c r="E2847" s="254" t="s">
        <v>29202</v>
      </c>
      <c r="ALW2847" s="12"/>
      <c r="ALX2847" s="12"/>
      <c r="ALY2847" s="12"/>
    </row>
    <row r="2848" spans="1:1013" ht="13.5">
      <c r="A2848" s="180">
        <v>97290</v>
      </c>
      <c r="B2848" s="180" t="s">
        <v>34859</v>
      </c>
      <c r="C2848" s="180" t="s">
        <v>2</v>
      </c>
      <c r="D2848" s="254">
        <v>0</v>
      </c>
      <c r="E2848" s="254" t="s">
        <v>29461</v>
      </c>
      <c r="ALW2848" s="12"/>
      <c r="ALX2848" s="12"/>
      <c r="ALY2848" s="12"/>
    </row>
    <row r="2849" spans="1:1013" ht="13.5">
      <c r="A2849" s="180">
        <v>97295</v>
      </c>
      <c r="B2849" s="180" t="s">
        <v>34860</v>
      </c>
      <c r="C2849" s="180" t="s">
        <v>2</v>
      </c>
      <c r="D2849" s="254">
        <v>0</v>
      </c>
      <c r="E2849" s="254" t="s">
        <v>29462</v>
      </c>
      <c r="ALW2849" s="12"/>
      <c r="ALX2849" s="12"/>
      <c r="ALY2849" s="12"/>
    </row>
    <row r="2850" spans="1:1013" ht="13.5">
      <c r="A2850" s="180">
        <v>97296</v>
      </c>
      <c r="B2850" s="180" t="s">
        <v>34861</v>
      </c>
      <c r="C2850" s="180" t="s">
        <v>2</v>
      </c>
      <c r="D2850" s="254">
        <v>0</v>
      </c>
      <c r="E2850" s="254" t="s">
        <v>29463</v>
      </c>
      <c r="ALW2850" s="12"/>
      <c r="ALX2850" s="12"/>
      <c r="ALY2850" s="12"/>
    </row>
    <row r="2851" spans="1:1013" ht="13.5">
      <c r="A2851" s="180">
        <v>97301</v>
      </c>
      <c r="B2851" s="180" t="s">
        <v>34862</v>
      </c>
      <c r="C2851" s="180" t="s">
        <v>2</v>
      </c>
      <c r="D2851" s="254">
        <v>0</v>
      </c>
      <c r="E2851" s="254" t="s">
        <v>29464</v>
      </c>
      <c r="ALW2851" s="12"/>
      <c r="ALX2851" s="12"/>
      <c r="ALY2851" s="12"/>
    </row>
    <row r="2852" spans="1:1013" ht="13.5">
      <c r="A2852" s="180">
        <v>97302</v>
      </c>
      <c r="B2852" s="180" t="s">
        <v>34863</v>
      </c>
      <c r="C2852" s="180" t="s">
        <v>2</v>
      </c>
      <c r="D2852" s="254">
        <v>0</v>
      </c>
      <c r="E2852" s="254" t="s">
        <v>25522</v>
      </c>
      <c r="ALW2852" s="12"/>
      <c r="ALX2852" s="12"/>
      <c r="ALY2852" s="12"/>
    </row>
    <row r="2853" spans="1:1013" ht="13.5">
      <c r="A2853" s="180">
        <v>97307</v>
      </c>
      <c r="B2853" s="180" t="s">
        <v>34864</v>
      </c>
      <c r="C2853" s="180" t="s">
        <v>2</v>
      </c>
      <c r="D2853" s="254">
        <v>0</v>
      </c>
      <c r="E2853" s="254" t="s">
        <v>29465</v>
      </c>
      <c r="ALW2853" s="12"/>
      <c r="ALX2853" s="12"/>
      <c r="ALY2853" s="12"/>
    </row>
    <row r="2854" spans="1:1013" ht="13.5">
      <c r="A2854" s="180">
        <v>97277</v>
      </c>
      <c r="B2854" s="180" t="s">
        <v>34865</v>
      </c>
      <c r="C2854" s="180" t="s">
        <v>2</v>
      </c>
      <c r="D2854" s="254">
        <v>0</v>
      </c>
      <c r="E2854" s="254" t="s">
        <v>29466</v>
      </c>
      <c r="ALW2854" s="12"/>
      <c r="ALX2854" s="12"/>
      <c r="ALY2854" s="12"/>
    </row>
    <row r="2855" spans="1:1013" ht="13.5">
      <c r="A2855" s="180">
        <v>97308</v>
      </c>
      <c r="B2855" s="180" t="s">
        <v>34866</v>
      </c>
      <c r="C2855" s="180" t="s">
        <v>2</v>
      </c>
      <c r="D2855" s="254">
        <v>0</v>
      </c>
      <c r="E2855" s="254" t="s">
        <v>25717</v>
      </c>
      <c r="ALW2855" s="12"/>
      <c r="ALX2855" s="12"/>
      <c r="ALY2855" s="12"/>
    </row>
    <row r="2856" spans="1:1013" ht="13.5">
      <c r="A2856" s="180">
        <v>97238</v>
      </c>
      <c r="B2856" s="180" t="s">
        <v>34867</v>
      </c>
      <c r="C2856" s="180" t="s">
        <v>1</v>
      </c>
      <c r="D2856" s="254">
        <v>0</v>
      </c>
      <c r="E2856" s="254" t="s">
        <v>29467</v>
      </c>
      <c r="ALW2856" s="12"/>
      <c r="ALX2856" s="12"/>
      <c r="ALY2856" s="12"/>
    </row>
    <row r="2857" spans="1:1013" ht="13.5">
      <c r="A2857" s="180">
        <v>97239</v>
      </c>
      <c r="B2857" s="180" t="s">
        <v>34868</v>
      </c>
      <c r="C2857" s="180" t="s">
        <v>1</v>
      </c>
      <c r="D2857" s="254">
        <v>0</v>
      </c>
      <c r="E2857" s="254" t="s">
        <v>25073</v>
      </c>
      <c r="ALW2857" s="12"/>
      <c r="ALX2857" s="12"/>
      <c r="ALY2857" s="12"/>
    </row>
    <row r="2858" spans="1:1013" ht="13.5">
      <c r="A2858" s="180">
        <v>97240</v>
      </c>
      <c r="B2858" s="180" t="s">
        <v>34869</v>
      </c>
      <c r="C2858" s="180" t="s">
        <v>1</v>
      </c>
      <c r="D2858" s="254">
        <v>0</v>
      </c>
      <c r="E2858" s="254" t="s">
        <v>25494</v>
      </c>
      <c r="ALW2858" s="12"/>
      <c r="ALX2858" s="12"/>
      <c r="ALY2858" s="12"/>
    </row>
    <row r="2859" spans="1:1013" ht="13.5">
      <c r="A2859" s="180">
        <v>97241</v>
      </c>
      <c r="B2859" s="180" t="s">
        <v>34870</v>
      </c>
      <c r="C2859" s="180" t="s">
        <v>1</v>
      </c>
      <c r="D2859" s="254">
        <v>0</v>
      </c>
      <c r="E2859" s="254" t="s">
        <v>24934</v>
      </c>
      <c r="ALW2859" s="12"/>
      <c r="ALX2859" s="12"/>
      <c r="ALY2859" s="12"/>
    </row>
    <row r="2860" spans="1:1013" ht="13.5">
      <c r="A2860" s="180">
        <v>97242</v>
      </c>
      <c r="B2860" s="180" t="s">
        <v>34871</v>
      </c>
      <c r="C2860" s="180" t="s">
        <v>1</v>
      </c>
      <c r="D2860" s="254">
        <v>0</v>
      </c>
      <c r="E2860" s="254" t="s">
        <v>24931</v>
      </c>
      <c r="ALW2860" s="12"/>
      <c r="ALX2860" s="12"/>
      <c r="ALY2860" s="12"/>
    </row>
    <row r="2861" spans="1:1013" ht="13.5">
      <c r="A2861" s="180">
        <v>97243</v>
      </c>
      <c r="B2861" s="180" t="s">
        <v>34872</v>
      </c>
      <c r="C2861" s="180" t="s">
        <v>1</v>
      </c>
      <c r="D2861" s="254">
        <v>0</v>
      </c>
      <c r="E2861" s="254" t="s">
        <v>24603</v>
      </c>
      <c r="ALW2861" s="12"/>
      <c r="ALX2861" s="12"/>
      <c r="ALY2861" s="12"/>
    </row>
    <row r="2862" spans="1:1013" ht="13.5">
      <c r="A2862" s="180">
        <v>97244</v>
      </c>
      <c r="B2862" s="180" t="s">
        <v>34873</v>
      </c>
      <c r="C2862" s="180" t="s">
        <v>1</v>
      </c>
      <c r="D2862" s="254">
        <v>0</v>
      </c>
      <c r="E2862" s="254" t="s">
        <v>29468</v>
      </c>
      <c r="ALW2862" s="12"/>
      <c r="ALX2862" s="12"/>
      <c r="ALY2862" s="12"/>
    </row>
    <row r="2863" spans="1:1013" ht="13.5">
      <c r="A2863" s="180">
        <v>97245</v>
      </c>
      <c r="B2863" s="180" t="s">
        <v>34874</v>
      </c>
      <c r="C2863" s="180" t="s">
        <v>1</v>
      </c>
      <c r="D2863" s="254">
        <v>0</v>
      </c>
      <c r="E2863" s="254" t="s">
        <v>29469</v>
      </c>
      <c r="ALW2863" s="12"/>
      <c r="ALX2863" s="12"/>
      <c r="ALY2863" s="12"/>
    </row>
    <row r="2864" spans="1:1013" ht="13.5">
      <c r="A2864" s="180">
        <v>97236</v>
      </c>
      <c r="B2864" s="180" t="s">
        <v>34875</v>
      </c>
      <c r="C2864" s="180" t="s">
        <v>1</v>
      </c>
      <c r="D2864" s="254">
        <v>0</v>
      </c>
      <c r="E2864" s="254" t="s">
        <v>29470</v>
      </c>
      <c r="ALW2864" s="12"/>
      <c r="ALX2864" s="12"/>
      <c r="ALY2864" s="12"/>
    </row>
    <row r="2865" spans="1:1013" ht="13.5">
      <c r="A2865" s="180">
        <v>97246</v>
      </c>
      <c r="B2865" s="180" t="s">
        <v>34876</v>
      </c>
      <c r="C2865" s="180" t="s">
        <v>1</v>
      </c>
      <c r="D2865" s="254">
        <v>0</v>
      </c>
      <c r="E2865" s="254" t="s">
        <v>25253</v>
      </c>
      <c r="ALW2865" s="12"/>
      <c r="ALX2865" s="12"/>
      <c r="ALY2865" s="12"/>
    </row>
    <row r="2866" spans="1:1013" ht="13.5">
      <c r="A2866" s="180">
        <v>97247</v>
      </c>
      <c r="B2866" s="180" t="s">
        <v>34877</v>
      </c>
      <c r="C2866" s="180" t="s">
        <v>1</v>
      </c>
      <c r="D2866" s="254">
        <v>0</v>
      </c>
      <c r="E2866" s="254" t="s">
        <v>29471</v>
      </c>
      <c r="ALW2866" s="12"/>
      <c r="ALX2866" s="12"/>
      <c r="ALY2866" s="12"/>
    </row>
    <row r="2867" spans="1:1013" ht="13.5">
      <c r="A2867" s="180">
        <v>97237</v>
      </c>
      <c r="B2867" s="180" t="s">
        <v>34878</v>
      </c>
      <c r="C2867" s="180" t="s">
        <v>1</v>
      </c>
      <c r="D2867" s="254">
        <v>0</v>
      </c>
      <c r="E2867" s="254" t="s">
        <v>29472</v>
      </c>
      <c r="ALW2867" s="12"/>
      <c r="ALX2867" s="12"/>
      <c r="ALY2867" s="12"/>
    </row>
    <row r="2868" spans="1:1013" ht="13.5">
      <c r="A2868" s="180">
        <v>97248</v>
      </c>
      <c r="B2868" s="180" t="s">
        <v>34879</v>
      </c>
      <c r="C2868" s="180" t="s">
        <v>1</v>
      </c>
      <c r="D2868" s="254">
        <v>0</v>
      </c>
      <c r="E2868" s="254" t="s">
        <v>24624</v>
      </c>
      <c r="ALW2868" s="12"/>
      <c r="ALX2868" s="12"/>
      <c r="ALY2868" s="12"/>
    </row>
    <row r="2869" spans="1:1013" ht="13.5">
      <c r="A2869" s="180">
        <v>97251</v>
      </c>
      <c r="B2869" s="180" t="s">
        <v>34880</v>
      </c>
      <c r="C2869" s="180" t="s">
        <v>2</v>
      </c>
      <c r="D2869" s="254">
        <v>0</v>
      </c>
      <c r="E2869" s="254" t="s">
        <v>25715</v>
      </c>
      <c r="ALW2869" s="12"/>
      <c r="ALX2869" s="12"/>
      <c r="ALY2869" s="12"/>
    </row>
    <row r="2870" spans="1:1013" ht="13.5">
      <c r="A2870" s="180">
        <v>97254</v>
      </c>
      <c r="B2870" s="180" t="s">
        <v>34881</v>
      </c>
      <c r="C2870" s="180" t="s">
        <v>2</v>
      </c>
      <c r="D2870" s="254">
        <v>0</v>
      </c>
      <c r="E2870" s="254" t="s">
        <v>25283</v>
      </c>
      <c r="ALW2870" s="12"/>
      <c r="ALX2870" s="12"/>
      <c r="ALY2870" s="12"/>
    </row>
    <row r="2871" spans="1:1013" ht="13.5">
      <c r="A2871" s="180">
        <v>97255</v>
      </c>
      <c r="B2871" s="180" t="s">
        <v>34882</v>
      </c>
      <c r="C2871" s="180" t="s">
        <v>2</v>
      </c>
      <c r="D2871" s="254">
        <v>0</v>
      </c>
      <c r="E2871" s="254" t="s">
        <v>29473</v>
      </c>
      <c r="ALW2871" s="12"/>
      <c r="ALX2871" s="12"/>
      <c r="ALY2871" s="12"/>
    </row>
    <row r="2872" spans="1:1013" ht="13.5">
      <c r="A2872" s="180">
        <v>97249</v>
      </c>
      <c r="B2872" s="180" t="s">
        <v>34883</v>
      </c>
      <c r="C2872" s="180" t="s">
        <v>2</v>
      </c>
      <c r="D2872" s="254">
        <v>0</v>
      </c>
      <c r="E2872" s="254" t="s">
        <v>27874</v>
      </c>
      <c r="ALW2872" s="12"/>
      <c r="ALX2872" s="12"/>
      <c r="ALY2872" s="12"/>
    </row>
    <row r="2873" spans="1:1013" ht="13.5">
      <c r="A2873" s="180">
        <v>97250</v>
      </c>
      <c r="B2873" s="180" t="s">
        <v>34884</v>
      </c>
      <c r="C2873" s="180" t="s">
        <v>2</v>
      </c>
      <c r="D2873" s="254">
        <v>0</v>
      </c>
      <c r="E2873" s="254" t="s">
        <v>24872</v>
      </c>
      <c r="ALW2873" s="12"/>
      <c r="ALX2873" s="12"/>
      <c r="ALY2873" s="12"/>
    </row>
    <row r="2874" spans="1:1013" ht="13.5">
      <c r="A2874" s="180">
        <v>97258</v>
      </c>
      <c r="B2874" s="180" t="s">
        <v>34885</v>
      </c>
      <c r="C2874" s="180" t="s">
        <v>2</v>
      </c>
      <c r="D2874" s="254">
        <v>0</v>
      </c>
      <c r="E2874" s="254" t="s">
        <v>27406</v>
      </c>
      <c r="ALW2874" s="12"/>
      <c r="ALX2874" s="12"/>
      <c r="ALY2874" s="12"/>
    </row>
    <row r="2875" spans="1:1013" ht="13.5">
      <c r="A2875" s="180">
        <v>97259</v>
      </c>
      <c r="B2875" s="180" t="s">
        <v>34886</v>
      </c>
      <c r="C2875" s="180" t="s">
        <v>2</v>
      </c>
      <c r="D2875" s="254">
        <v>0</v>
      </c>
      <c r="E2875" s="254" t="s">
        <v>25079</v>
      </c>
      <c r="ALW2875" s="12"/>
      <c r="ALX2875" s="12"/>
      <c r="ALY2875" s="12"/>
    </row>
    <row r="2876" spans="1:1013" ht="13.5">
      <c r="A2876" s="180">
        <v>97262</v>
      </c>
      <c r="B2876" s="180" t="s">
        <v>34887</v>
      </c>
      <c r="C2876" s="180" t="s">
        <v>2</v>
      </c>
      <c r="D2876" s="254">
        <v>0</v>
      </c>
      <c r="E2876" s="254" t="s">
        <v>27324</v>
      </c>
      <c r="ALW2876" s="12"/>
      <c r="ALX2876" s="12"/>
      <c r="ALY2876" s="12"/>
    </row>
    <row r="2877" spans="1:1013" ht="13.5">
      <c r="A2877" s="180">
        <v>97263</v>
      </c>
      <c r="B2877" s="180" t="s">
        <v>34888</v>
      </c>
      <c r="C2877" s="180" t="s">
        <v>2</v>
      </c>
      <c r="D2877" s="254">
        <v>0</v>
      </c>
      <c r="E2877" s="254" t="s">
        <v>29474</v>
      </c>
      <c r="ALW2877" s="12"/>
      <c r="ALX2877" s="12"/>
      <c r="ALY2877" s="12"/>
    </row>
    <row r="2878" spans="1:1013" ht="13.5">
      <c r="A2878" s="180">
        <v>97266</v>
      </c>
      <c r="B2878" s="180" t="s">
        <v>34889</v>
      </c>
      <c r="C2878" s="180" t="s">
        <v>2</v>
      </c>
      <c r="D2878" s="254">
        <v>0</v>
      </c>
      <c r="E2878" s="254" t="s">
        <v>24569</v>
      </c>
      <c r="ALW2878" s="12"/>
      <c r="ALX2878" s="12"/>
      <c r="ALY2878" s="12"/>
    </row>
    <row r="2879" spans="1:1013" ht="13.5">
      <c r="A2879" s="180">
        <v>97267</v>
      </c>
      <c r="B2879" s="180" t="s">
        <v>34890</v>
      </c>
      <c r="C2879" s="180" t="s">
        <v>2</v>
      </c>
      <c r="D2879" s="254">
        <v>0</v>
      </c>
      <c r="E2879" s="254" t="s">
        <v>29475</v>
      </c>
      <c r="ALW2879" s="12"/>
      <c r="ALX2879" s="12"/>
      <c r="ALY2879" s="12"/>
    </row>
    <row r="2880" spans="1:1013" ht="13.5">
      <c r="A2880" s="180">
        <v>97270</v>
      </c>
      <c r="B2880" s="180" t="s">
        <v>34891</v>
      </c>
      <c r="C2880" s="180" t="s">
        <v>2</v>
      </c>
      <c r="D2880" s="254">
        <v>0</v>
      </c>
      <c r="E2880" s="254" t="s">
        <v>25385</v>
      </c>
      <c r="ALW2880" s="12"/>
      <c r="ALX2880" s="12"/>
      <c r="ALY2880" s="12"/>
    </row>
    <row r="2881" spans="1:1013" ht="13.5">
      <c r="A2881" s="180">
        <v>97271</v>
      </c>
      <c r="B2881" s="180" t="s">
        <v>34892</v>
      </c>
      <c r="C2881" s="180" t="s">
        <v>2</v>
      </c>
      <c r="D2881" s="254">
        <v>0</v>
      </c>
      <c r="E2881" s="254" t="s">
        <v>29476</v>
      </c>
      <c r="ALW2881" s="12"/>
      <c r="ALX2881" s="12"/>
      <c r="ALY2881" s="12"/>
    </row>
    <row r="2882" spans="1:1013" ht="13.5">
      <c r="A2882" s="180">
        <v>97252</v>
      </c>
      <c r="B2882" s="180" t="s">
        <v>34893</v>
      </c>
      <c r="C2882" s="180" t="s">
        <v>2</v>
      </c>
      <c r="D2882" s="254">
        <v>0</v>
      </c>
      <c r="E2882" s="254" t="s">
        <v>29477</v>
      </c>
      <c r="ALW2882" s="12"/>
      <c r="ALX2882" s="12"/>
      <c r="ALY2882" s="12"/>
    </row>
    <row r="2883" spans="1:1013" ht="13.5">
      <c r="A2883" s="180">
        <v>97257</v>
      </c>
      <c r="B2883" s="180" t="s">
        <v>34894</v>
      </c>
      <c r="C2883" s="180" t="s">
        <v>2</v>
      </c>
      <c r="D2883" s="254">
        <v>0</v>
      </c>
      <c r="E2883" s="254" t="s">
        <v>29478</v>
      </c>
      <c r="ALW2883" s="12"/>
      <c r="ALX2883" s="12"/>
      <c r="ALY2883" s="12"/>
    </row>
    <row r="2884" spans="1:1013" ht="13.5">
      <c r="A2884" s="180">
        <v>97256</v>
      </c>
      <c r="B2884" s="180" t="s">
        <v>34895</v>
      </c>
      <c r="C2884" s="180" t="s">
        <v>2</v>
      </c>
      <c r="D2884" s="254">
        <v>0</v>
      </c>
      <c r="E2884" s="254" t="s">
        <v>29479</v>
      </c>
      <c r="ALW2884" s="12"/>
      <c r="ALX2884" s="12"/>
      <c r="ALY2884" s="12"/>
    </row>
    <row r="2885" spans="1:1013" ht="13.5">
      <c r="A2885" s="180">
        <v>97253</v>
      </c>
      <c r="B2885" s="180" t="s">
        <v>34896</v>
      </c>
      <c r="C2885" s="180" t="s">
        <v>2</v>
      </c>
      <c r="D2885" s="254">
        <v>0</v>
      </c>
      <c r="E2885" s="254" t="s">
        <v>29480</v>
      </c>
      <c r="ALW2885" s="12"/>
      <c r="ALX2885" s="12"/>
      <c r="ALY2885" s="12"/>
    </row>
    <row r="2886" spans="1:1013" ht="13.5">
      <c r="A2886" s="180">
        <v>97261</v>
      </c>
      <c r="B2886" s="180" t="s">
        <v>34897</v>
      </c>
      <c r="C2886" s="180" t="s">
        <v>2</v>
      </c>
      <c r="D2886" s="254">
        <v>0</v>
      </c>
      <c r="E2886" s="254" t="s">
        <v>29481</v>
      </c>
      <c r="ALW2886" s="12"/>
      <c r="ALX2886" s="12"/>
      <c r="ALY2886" s="12"/>
    </row>
    <row r="2887" spans="1:1013" ht="13.5">
      <c r="A2887" s="180">
        <v>97260</v>
      </c>
      <c r="B2887" s="180" t="s">
        <v>34898</v>
      </c>
      <c r="C2887" s="180" t="s">
        <v>2</v>
      </c>
      <c r="D2887" s="254">
        <v>0</v>
      </c>
      <c r="E2887" s="254" t="s">
        <v>25124</v>
      </c>
      <c r="ALW2887" s="12"/>
      <c r="ALX2887" s="12"/>
      <c r="ALY2887" s="12"/>
    </row>
    <row r="2888" spans="1:1013" ht="13.5">
      <c r="A2888" s="180">
        <v>97265</v>
      </c>
      <c r="B2888" s="180" t="s">
        <v>34899</v>
      </c>
      <c r="C2888" s="180" t="s">
        <v>2</v>
      </c>
      <c r="D2888" s="254">
        <v>0</v>
      </c>
      <c r="E2888" s="254" t="s">
        <v>29482</v>
      </c>
      <c r="ALW2888" s="12"/>
      <c r="ALX2888" s="12"/>
      <c r="ALY2888" s="12"/>
    </row>
    <row r="2889" spans="1:1013" ht="13.5">
      <c r="A2889" s="180">
        <v>97264</v>
      </c>
      <c r="B2889" s="180" t="s">
        <v>34900</v>
      </c>
      <c r="C2889" s="180" t="s">
        <v>2</v>
      </c>
      <c r="D2889" s="254">
        <v>0</v>
      </c>
      <c r="E2889" s="254" t="s">
        <v>27918</v>
      </c>
      <c r="ALW2889" s="12"/>
      <c r="ALX2889" s="12"/>
      <c r="ALY2889" s="12"/>
    </row>
    <row r="2890" spans="1:1013" ht="13.5">
      <c r="A2890" s="180">
        <v>97269</v>
      </c>
      <c r="B2890" s="180" t="s">
        <v>34901</v>
      </c>
      <c r="C2890" s="180" t="s">
        <v>2</v>
      </c>
      <c r="D2890" s="254">
        <v>0</v>
      </c>
      <c r="E2890" s="254" t="s">
        <v>25176</v>
      </c>
      <c r="ALW2890" s="12"/>
      <c r="ALX2890" s="12"/>
      <c r="ALY2890" s="12"/>
    </row>
    <row r="2891" spans="1:1013" ht="13.5">
      <c r="A2891" s="180">
        <v>97268</v>
      </c>
      <c r="B2891" s="180" t="s">
        <v>34902</v>
      </c>
      <c r="C2891" s="180" t="s">
        <v>2</v>
      </c>
      <c r="D2891" s="254">
        <v>0</v>
      </c>
      <c r="E2891" s="254" t="s">
        <v>29483</v>
      </c>
      <c r="ALW2891" s="12"/>
      <c r="ALX2891" s="12"/>
      <c r="ALY2891" s="12"/>
    </row>
    <row r="2892" spans="1:1013" ht="13.5">
      <c r="A2892" s="180">
        <v>97273</v>
      </c>
      <c r="B2892" s="180" t="s">
        <v>34903</v>
      </c>
      <c r="C2892" s="180" t="s">
        <v>2</v>
      </c>
      <c r="D2892" s="254">
        <v>0</v>
      </c>
      <c r="E2892" s="254" t="s">
        <v>25173</v>
      </c>
      <c r="ALW2892" s="12"/>
      <c r="ALX2892" s="12"/>
      <c r="ALY2892" s="12"/>
    </row>
    <row r="2893" spans="1:1013" ht="13.5">
      <c r="A2893" s="180">
        <v>97272</v>
      </c>
      <c r="B2893" s="180" t="s">
        <v>34904</v>
      </c>
      <c r="C2893" s="180" t="s">
        <v>2</v>
      </c>
      <c r="D2893" s="254">
        <v>0</v>
      </c>
      <c r="E2893" s="254" t="s">
        <v>25461</v>
      </c>
      <c r="ALW2893" s="12"/>
      <c r="ALX2893" s="12"/>
      <c r="ALY2893" s="12"/>
    </row>
    <row r="2894" spans="1:1013" ht="13.5">
      <c r="A2894" s="180">
        <v>97315</v>
      </c>
      <c r="B2894" s="180" t="s">
        <v>34905</v>
      </c>
      <c r="C2894" s="180" t="s">
        <v>2</v>
      </c>
      <c r="D2894" s="254">
        <v>0</v>
      </c>
      <c r="E2894" s="254" t="s">
        <v>25371</v>
      </c>
      <c r="ALW2894" s="12"/>
      <c r="ALX2894" s="12"/>
      <c r="ALY2894" s="12"/>
    </row>
    <row r="2895" spans="1:1013" ht="13.5">
      <c r="A2895" s="180">
        <v>97316</v>
      </c>
      <c r="B2895" s="180" t="s">
        <v>34906</v>
      </c>
      <c r="C2895" s="180" t="s">
        <v>2</v>
      </c>
      <c r="D2895" s="254">
        <v>0</v>
      </c>
      <c r="E2895" s="254" t="s">
        <v>29484</v>
      </c>
      <c r="ALW2895" s="12"/>
      <c r="ALX2895" s="12"/>
      <c r="ALY2895" s="12"/>
    </row>
    <row r="2896" spans="1:1013" ht="13.5">
      <c r="A2896" s="180">
        <v>97317</v>
      </c>
      <c r="B2896" s="180" t="s">
        <v>34907</v>
      </c>
      <c r="C2896" s="180" t="s">
        <v>2</v>
      </c>
      <c r="D2896" s="254">
        <v>0</v>
      </c>
      <c r="E2896" s="254" t="s">
        <v>29485</v>
      </c>
      <c r="ALW2896" s="12"/>
      <c r="ALX2896" s="12"/>
      <c r="ALY2896" s="12"/>
    </row>
    <row r="2897" spans="1:1013" ht="13.5">
      <c r="A2897" s="180">
        <v>97318</v>
      </c>
      <c r="B2897" s="180" t="s">
        <v>34908</v>
      </c>
      <c r="C2897" s="180" t="s">
        <v>2</v>
      </c>
      <c r="D2897" s="254">
        <v>0</v>
      </c>
      <c r="E2897" s="254" t="s">
        <v>29486</v>
      </c>
      <c r="ALW2897" s="12"/>
      <c r="ALX2897" s="12"/>
      <c r="ALY2897" s="12"/>
    </row>
    <row r="2898" spans="1:1013" ht="13.5">
      <c r="A2898" s="180">
        <v>97319</v>
      </c>
      <c r="B2898" s="180" t="s">
        <v>34909</v>
      </c>
      <c r="C2898" s="180" t="s">
        <v>2</v>
      </c>
      <c r="D2898" s="254">
        <v>0</v>
      </c>
      <c r="E2898" s="254" t="s">
        <v>29487</v>
      </c>
      <c r="ALW2898" s="12"/>
      <c r="ALX2898" s="12"/>
      <c r="ALY2898" s="12"/>
    </row>
    <row r="2899" spans="1:1013" ht="13.5">
      <c r="A2899" s="180">
        <v>97320</v>
      </c>
      <c r="B2899" s="180" t="s">
        <v>34910</v>
      </c>
      <c r="C2899" s="180" t="s">
        <v>2</v>
      </c>
      <c r="D2899" s="254">
        <v>0</v>
      </c>
      <c r="E2899" s="254" t="s">
        <v>29488</v>
      </c>
      <c r="ALW2899" s="12"/>
      <c r="ALX2899" s="12"/>
      <c r="ALY2899" s="12"/>
    </row>
    <row r="2900" spans="1:1013" ht="13.5">
      <c r="A2900" s="180">
        <v>97321</v>
      </c>
      <c r="B2900" s="180" t="s">
        <v>34911</v>
      </c>
      <c r="C2900" s="180" t="s">
        <v>2</v>
      </c>
      <c r="D2900" s="254">
        <v>0</v>
      </c>
      <c r="E2900" s="254" t="s">
        <v>29489</v>
      </c>
      <c r="ALW2900" s="12"/>
      <c r="ALX2900" s="12"/>
      <c r="ALY2900" s="12"/>
    </row>
    <row r="2901" spans="1:1013" ht="13.5">
      <c r="A2901" s="180">
        <v>97322</v>
      </c>
      <c r="B2901" s="180" t="s">
        <v>34912</v>
      </c>
      <c r="C2901" s="180" t="s">
        <v>2</v>
      </c>
      <c r="D2901" s="254">
        <v>0</v>
      </c>
      <c r="E2901" s="254" t="s">
        <v>29490</v>
      </c>
      <c r="ALW2901" s="12"/>
      <c r="ALX2901" s="12"/>
      <c r="ALY2901" s="12"/>
    </row>
    <row r="2902" spans="1:1013" ht="13.5">
      <c r="A2902" s="180">
        <v>97313</v>
      </c>
      <c r="B2902" s="180" t="s">
        <v>34913</v>
      </c>
      <c r="C2902" s="180" t="s">
        <v>2</v>
      </c>
      <c r="D2902" s="254">
        <v>0</v>
      </c>
      <c r="E2902" s="254" t="s">
        <v>24966</v>
      </c>
      <c r="ALW2902" s="12"/>
      <c r="ALX2902" s="12"/>
      <c r="ALY2902" s="12"/>
    </row>
    <row r="2903" spans="1:1013" ht="13.5">
      <c r="A2903" s="180">
        <v>97323</v>
      </c>
      <c r="B2903" s="180" t="s">
        <v>34914</v>
      </c>
      <c r="C2903" s="180" t="s">
        <v>2</v>
      </c>
      <c r="D2903" s="254">
        <v>0</v>
      </c>
      <c r="E2903" s="254" t="s">
        <v>29491</v>
      </c>
      <c r="ALW2903" s="12"/>
      <c r="ALX2903" s="12"/>
      <c r="ALY2903" s="12"/>
    </row>
    <row r="2904" spans="1:1013" ht="13.5">
      <c r="A2904" s="180">
        <v>97324</v>
      </c>
      <c r="B2904" s="180" t="s">
        <v>34915</v>
      </c>
      <c r="C2904" s="180" t="s">
        <v>2</v>
      </c>
      <c r="D2904" s="254">
        <v>0</v>
      </c>
      <c r="E2904" s="254" t="s">
        <v>29492</v>
      </c>
      <c r="ALW2904" s="12"/>
      <c r="ALX2904" s="12"/>
      <c r="ALY2904" s="12"/>
    </row>
    <row r="2905" spans="1:1013" ht="13.5">
      <c r="A2905" s="180">
        <v>97314</v>
      </c>
      <c r="B2905" s="180" t="s">
        <v>34916</v>
      </c>
      <c r="C2905" s="180" t="s">
        <v>2</v>
      </c>
      <c r="D2905" s="254">
        <v>0</v>
      </c>
      <c r="E2905" s="254" t="s">
        <v>25098</v>
      </c>
      <c r="ALW2905" s="12"/>
      <c r="ALX2905" s="12"/>
      <c r="ALY2905" s="12"/>
    </row>
    <row r="2906" spans="1:1013" ht="13.5">
      <c r="A2906" s="180">
        <v>97325</v>
      </c>
      <c r="B2906" s="180" t="s">
        <v>34917</v>
      </c>
      <c r="C2906" s="180" t="s">
        <v>2</v>
      </c>
      <c r="D2906" s="254">
        <v>0</v>
      </c>
      <c r="E2906" s="254" t="s">
        <v>29493</v>
      </c>
      <c r="ALW2906" s="12"/>
      <c r="ALX2906" s="12"/>
      <c r="ALY2906" s="12"/>
    </row>
    <row r="2907" spans="1:1013" ht="13.5">
      <c r="A2907" s="180">
        <v>103517</v>
      </c>
      <c r="B2907" s="180" t="s">
        <v>4452</v>
      </c>
      <c r="C2907" s="180" t="s">
        <v>2</v>
      </c>
      <c r="D2907" s="254">
        <v>3369.9</v>
      </c>
      <c r="E2907" s="254" t="s">
        <v>29494</v>
      </c>
      <c r="ALW2907" s="12"/>
      <c r="ALX2907" s="12"/>
      <c r="ALY2907" s="12"/>
    </row>
    <row r="2908" spans="1:1013" ht="13.5">
      <c r="A2908" s="180">
        <v>103518</v>
      </c>
      <c r="B2908" s="180" t="s">
        <v>34918</v>
      </c>
      <c r="C2908" s="180" t="s">
        <v>2</v>
      </c>
      <c r="D2908" s="254">
        <v>0</v>
      </c>
      <c r="E2908" s="254" t="s">
        <v>29495</v>
      </c>
      <c r="ALW2908" s="12"/>
      <c r="ALX2908" s="12"/>
      <c r="ALY2908" s="12"/>
    </row>
    <row r="2909" spans="1:1013" ht="13.5">
      <c r="A2909" s="180">
        <v>103519</v>
      </c>
      <c r="B2909" s="180" t="s">
        <v>4453</v>
      </c>
      <c r="C2909" s="180" t="s">
        <v>2</v>
      </c>
      <c r="D2909" s="254">
        <v>11.92</v>
      </c>
      <c r="E2909" s="254" t="s">
        <v>29496</v>
      </c>
      <c r="ALW2909" s="12"/>
      <c r="ALX2909" s="12"/>
      <c r="ALY2909" s="12"/>
    </row>
    <row r="2910" spans="1:1013" ht="13.5">
      <c r="A2910" s="180">
        <v>103515</v>
      </c>
      <c r="B2910" s="180" t="s">
        <v>34919</v>
      </c>
      <c r="C2910" s="180" t="s">
        <v>2</v>
      </c>
      <c r="D2910" s="254">
        <v>0</v>
      </c>
      <c r="E2910" s="254" t="s">
        <v>29497</v>
      </c>
      <c r="ALW2910" s="12"/>
      <c r="ALX2910" s="12"/>
      <c r="ALY2910" s="12"/>
    </row>
    <row r="2911" spans="1:1013" ht="13.5">
      <c r="A2911" s="180">
        <v>103502</v>
      </c>
      <c r="B2911" s="180" t="s">
        <v>34920</v>
      </c>
      <c r="C2911" s="180" t="s">
        <v>1</v>
      </c>
      <c r="D2911" s="254">
        <v>0</v>
      </c>
      <c r="E2911" s="254" t="s">
        <v>29498</v>
      </c>
      <c r="ALW2911" s="12"/>
      <c r="ALX2911" s="12"/>
      <c r="ALY2911" s="12"/>
    </row>
    <row r="2912" spans="1:1013" ht="13.5">
      <c r="A2912" s="180">
        <v>103504</v>
      </c>
      <c r="B2912" s="180" t="s">
        <v>34921</v>
      </c>
      <c r="C2912" s="180" t="s">
        <v>1</v>
      </c>
      <c r="D2912" s="254">
        <v>0</v>
      </c>
      <c r="E2912" s="254" t="s">
        <v>25272</v>
      </c>
      <c r="ALW2912" s="12"/>
      <c r="ALX2912" s="12"/>
      <c r="ALY2912" s="12"/>
    </row>
    <row r="2913" spans="1:1013" ht="13.5">
      <c r="A2913" s="180">
        <v>103503</v>
      </c>
      <c r="B2913" s="180" t="s">
        <v>34922</v>
      </c>
      <c r="C2913" s="180" t="s">
        <v>1</v>
      </c>
      <c r="D2913" s="254">
        <v>0</v>
      </c>
      <c r="E2913" s="254" t="s">
        <v>29499</v>
      </c>
      <c r="ALW2913" s="12"/>
      <c r="ALX2913" s="12"/>
      <c r="ALY2913" s="12"/>
    </row>
    <row r="2914" spans="1:1013" ht="13.5">
      <c r="A2914" s="180">
        <v>103505</v>
      </c>
      <c r="B2914" s="180" t="s">
        <v>34923</v>
      </c>
      <c r="C2914" s="180" t="s">
        <v>1</v>
      </c>
      <c r="D2914" s="254">
        <v>0</v>
      </c>
      <c r="E2914" s="254" t="s">
        <v>29500</v>
      </c>
      <c r="ALW2914" s="12"/>
      <c r="ALX2914" s="12"/>
      <c r="ALY2914" s="12"/>
    </row>
    <row r="2915" spans="1:1013" ht="13.5">
      <c r="A2915" s="180">
        <v>103499</v>
      </c>
      <c r="B2915" s="180" t="s">
        <v>34924</v>
      </c>
      <c r="C2915" s="180" t="s">
        <v>2</v>
      </c>
      <c r="D2915" s="254">
        <v>0</v>
      </c>
      <c r="E2915" s="254" t="s">
        <v>25452</v>
      </c>
      <c r="ALW2915" s="12"/>
      <c r="ALX2915" s="12"/>
      <c r="ALY2915" s="12"/>
    </row>
    <row r="2916" spans="1:1013" ht="13.5">
      <c r="A2916" s="180">
        <v>103501</v>
      </c>
      <c r="B2916" s="180" t="s">
        <v>34925</v>
      </c>
      <c r="C2916" s="180" t="s">
        <v>2</v>
      </c>
      <c r="D2916" s="254">
        <v>0</v>
      </c>
      <c r="E2916" s="254" t="s">
        <v>29398</v>
      </c>
      <c r="ALW2916" s="12"/>
      <c r="ALX2916" s="12"/>
      <c r="ALY2916" s="12"/>
    </row>
    <row r="2917" spans="1:1013" ht="13.5">
      <c r="A2917" s="180">
        <v>103500</v>
      </c>
      <c r="B2917" s="180" t="s">
        <v>34926</v>
      </c>
      <c r="C2917" s="180" t="s">
        <v>2</v>
      </c>
      <c r="D2917" s="254">
        <v>0</v>
      </c>
      <c r="E2917" s="254" t="s">
        <v>29501</v>
      </c>
      <c r="ALW2917" s="12"/>
      <c r="ALX2917" s="12"/>
      <c r="ALY2917" s="12"/>
    </row>
    <row r="2918" spans="1:1013" ht="13.5">
      <c r="A2918" s="180">
        <v>103496</v>
      </c>
      <c r="B2918" s="180" t="s">
        <v>34927</v>
      </c>
      <c r="C2918" s="180" t="s">
        <v>2</v>
      </c>
      <c r="D2918" s="254">
        <v>0</v>
      </c>
      <c r="E2918" s="254" t="s">
        <v>29502</v>
      </c>
      <c r="ALW2918" s="12"/>
      <c r="ALX2918" s="12"/>
      <c r="ALY2918" s="12"/>
    </row>
    <row r="2919" spans="1:1013" ht="13.5">
      <c r="A2919" s="180">
        <v>103498</v>
      </c>
      <c r="B2919" s="180" t="s">
        <v>34928</v>
      </c>
      <c r="C2919" s="180" t="s">
        <v>2</v>
      </c>
      <c r="D2919" s="254">
        <v>0</v>
      </c>
      <c r="E2919" s="254" t="s">
        <v>25167</v>
      </c>
      <c r="ALW2919" s="12"/>
      <c r="ALX2919" s="12"/>
      <c r="ALY2919" s="12"/>
    </row>
    <row r="2920" spans="1:1013" ht="13.5">
      <c r="A2920" s="180">
        <v>103497</v>
      </c>
      <c r="B2920" s="180" t="s">
        <v>34929</v>
      </c>
      <c r="C2920" s="180" t="s">
        <v>2</v>
      </c>
      <c r="D2920" s="254">
        <v>0</v>
      </c>
      <c r="E2920" s="254" t="s">
        <v>29503</v>
      </c>
      <c r="ALW2920" s="12"/>
      <c r="ALX2920" s="12"/>
      <c r="ALY2920" s="12"/>
    </row>
    <row r="2921" spans="1:1013" ht="13.5">
      <c r="A2921" s="180">
        <v>103516</v>
      </c>
      <c r="B2921" s="180" t="s">
        <v>34930</v>
      </c>
      <c r="C2921" s="180" t="s">
        <v>2</v>
      </c>
      <c r="D2921" s="254">
        <v>0</v>
      </c>
      <c r="E2921" s="254" t="s">
        <v>29504</v>
      </c>
      <c r="ALW2921" s="12"/>
      <c r="ALX2921" s="12"/>
      <c r="ALY2921" s="12"/>
    </row>
    <row r="2922" spans="1:1013" ht="13.5">
      <c r="A2922" s="180">
        <v>103506</v>
      </c>
      <c r="B2922" s="180" t="s">
        <v>34931</v>
      </c>
      <c r="C2922" s="180" t="s">
        <v>2</v>
      </c>
      <c r="D2922" s="254">
        <v>0</v>
      </c>
      <c r="E2922" s="254" t="s">
        <v>29505</v>
      </c>
      <c r="ALW2922" s="12"/>
      <c r="ALX2922" s="12"/>
      <c r="ALY2922" s="12"/>
    </row>
    <row r="2923" spans="1:1013" ht="13.5">
      <c r="A2923" s="180">
        <v>103507</v>
      </c>
      <c r="B2923" s="180" t="s">
        <v>34932</v>
      </c>
      <c r="C2923" s="180" t="s">
        <v>2</v>
      </c>
      <c r="D2923" s="254">
        <v>0</v>
      </c>
      <c r="E2923" s="254" t="s">
        <v>29506</v>
      </c>
      <c r="ALW2923" s="12"/>
      <c r="ALX2923" s="12"/>
      <c r="ALY2923" s="12"/>
    </row>
    <row r="2924" spans="1:1013" ht="13.5">
      <c r="A2924" s="180">
        <v>103493</v>
      </c>
      <c r="B2924" s="180" t="s">
        <v>34933</v>
      </c>
      <c r="C2924" s="180" t="s">
        <v>2</v>
      </c>
      <c r="D2924" s="254">
        <v>0</v>
      </c>
      <c r="E2924" s="254" t="s">
        <v>29507</v>
      </c>
      <c r="ALW2924" s="12"/>
      <c r="ALX2924" s="12"/>
      <c r="ALY2924" s="12"/>
    </row>
    <row r="2925" spans="1:1013" ht="13.5">
      <c r="A2925" s="180">
        <v>103495</v>
      </c>
      <c r="B2925" s="180" t="s">
        <v>34934</v>
      </c>
      <c r="C2925" s="180" t="s">
        <v>2</v>
      </c>
      <c r="D2925" s="254">
        <v>0</v>
      </c>
      <c r="E2925" s="254" t="s">
        <v>29508</v>
      </c>
      <c r="ALW2925" s="12"/>
      <c r="ALX2925" s="12"/>
      <c r="ALY2925" s="12"/>
    </row>
    <row r="2926" spans="1:1013" ht="13.5">
      <c r="A2926" s="180">
        <v>103494</v>
      </c>
      <c r="B2926" s="180" t="s">
        <v>34935</v>
      </c>
      <c r="C2926" s="180" t="s">
        <v>2</v>
      </c>
      <c r="D2926" s="254">
        <v>0</v>
      </c>
      <c r="E2926" s="254" t="s">
        <v>27556</v>
      </c>
      <c r="ALW2926" s="12"/>
      <c r="ALX2926" s="12"/>
      <c r="ALY2926" s="12"/>
    </row>
    <row r="2927" spans="1:1013" ht="13.5">
      <c r="A2927" s="180">
        <v>103513</v>
      </c>
      <c r="B2927" s="180" t="s">
        <v>34936</v>
      </c>
      <c r="C2927" s="180" t="s">
        <v>2</v>
      </c>
      <c r="D2927" s="254">
        <v>0</v>
      </c>
      <c r="E2927" s="254" t="s">
        <v>29509</v>
      </c>
      <c r="ALW2927" s="12"/>
      <c r="ALX2927" s="12"/>
      <c r="ALY2927" s="12"/>
    </row>
    <row r="2928" spans="1:1013" ht="13.5">
      <c r="A2928" s="180">
        <v>103523</v>
      </c>
      <c r="B2928" s="180" t="s">
        <v>4457</v>
      </c>
      <c r="C2928" s="180" t="s">
        <v>2</v>
      </c>
      <c r="D2928" s="254">
        <v>11247.59</v>
      </c>
      <c r="E2928" s="254" t="s">
        <v>25593</v>
      </c>
      <c r="ALW2928" s="12"/>
      <c r="ALX2928" s="12"/>
      <c r="ALY2928" s="12"/>
    </row>
    <row r="2929" spans="1:1013" ht="13.5">
      <c r="A2929" s="180">
        <v>103509</v>
      </c>
      <c r="B2929" s="180" t="s">
        <v>34937</v>
      </c>
      <c r="C2929" s="180" t="s">
        <v>2</v>
      </c>
      <c r="D2929" s="254">
        <v>0</v>
      </c>
      <c r="E2929" s="254" t="s">
        <v>29510</v>
      </c>
      <c r="ALW2929" s="12"/>
      <c r="ALX2929" s="12"/>
      <c r="ALY2929" s="12"/>
    </row>
    <row r="2930" spans="1:1013" ht="13.5">
      <c r="A2930" s="180">
        <v>103514</v>
      </c>
      <c r="B2930" s="180" t="s">
        <v>34938</v>
      </c>
      <c r="C2930" s="180" t="s">
        <v>2</v>
      </c>
      <c r="D2930" s="254">
        <v>0</v>
      </c>
      <c r="E2930" s="254" t="s">
        <v>25762</v>
      </c>
      <c r="ALW2930" s="12"/>
      <c r="ALX2930" s="12"/>
      <c r="ALY2930" s="12"/>
    </row>
    <row r="2931" spans="1:1013" ht="13.5">
      <c r="A2931" s="180">
        <v>103510</v>
      </c>
      <c r="B2931" s="180" t="s">
        <v>34939</v>
      </c>
      <c r="C2931" s="180" t="s">
        <v>2</v>
      </c>
      <c r="D2931" s="254">
        <v>0</v>
      </c>
      <c r="E2931" s="254" t="s">
        <v>29206</v>
      </c>
      <c r="ALW2931" s="12"/>
      <c r="ALX2931" s="12"/>
      <c r="ALY2931" s="12"/>
    </row>
    <row r="2932" spans="1:1013" ht="13.5">
      <c r="A2932" s="180">
        <v>103520</v>
      </c>
      <c r="B2932" s="180" t="s">
        <v>4454</v>
      </c>
      <c r="C2932" s="180" t="s">
        <v>2</v>
      </c>
      <c r="D2932" s="254">
        <v>5527.94</v>
      </c>
      <c r="E2932" s="254" t="s">
        <v>25056</v>
      </c>
      <c r="ALW2932" s="12"/>
      <c r="ALX2932" s="12"/>
      <c r="ALY2932" s="12"/>
    </row>
    <row r="2933" spans="1:1013" ht="13.5">
      <c r="A2933" s="180">
        <v>103511</v>
      </c>
      <c r="B2933" s="180" t="s">
        <v>34940</v>
      </c>
      <c r="C2933" s="180" t="s">
        <v>2</v>
      </c>
      <c r="D2933" s="254">
        <v>0</v>
      </c>
      <c r="E2933" s="254" t="s">
        <v>29511</v>
      </c>
      <c r="ALW2933" s="12"/>
      <c r="ALX2933" s="12"/>
      <c r="ALY2933" s="12"/>
    </row>
    <row r="2934" spans="1:1013" ht="13.5">
      <c r="A2934" s="180">
        <v>103521</v>
      </c>
      <c r="B2934" s="180" t="s">
        <v>4455</v>
      </c>
      <c r="C2934" s="180" t="s">
        <v>2</v>
      </c>
      <c r="D2934" s="254">
        <v>7340.6</v>
      </c>
      <c r="E2934" s="254" t="s">
        <v>28978</v>
      </c>
      <c r="ALW2934" s="12"/>
      <c r="ALX2934" s="12"/>
      <c r="ALY2934" s="12"/>
    </row>
    <row r="2935" spans="1:1013" ht="13.5">
      <c r="A2935" s="180">
        <v>103512</v>
      </c>
      <c r="B2935" s="180" t="s">
        <v>34941</v>
      </c>
      <c r="C2935" s="180" t="s">
        <v>2</v>
      </c>
      <c r="D2935" s="254">
        <v>0</v>
      </c>
      <c r="E2935" s="254" t="s">
        <v>29512</v>
      </c>
      <c r="ALW2935" s="12"/>
      <c r="ALX2935" s="12"/>
      <c r="ALY2935" s="12"/>
    </row>
    <row r="2936" spans="1:1013" ht="13.5">
      <c r="A2936" s="180">
        <v>103522</v>
      </c>
      <c r="B2936" s="180" t="s">
        <v>4456</v>
      </c>
      <c r="C2936" s="180" t="s">
        <v>2</v>
      </c>
      <c r="D2936" s="254">
        <v>7514.68</v>
      </c>
      <c r="E2936" s="254" t="s">
        <v>29513</v>
      </c>
      <c r="ALW2936" s="12"/>
      <c r="ALX2936" s="12"/>
      <c r="ALY2936" s="12"/>
    </row>
    <row r="2937" spans="1:1013" ht="13.5">
      <c r="A2937" s="180">
        <v>103508</v>
      </c>
      <c r="B2937" s="180" t="s">
        <v>34942</v>
      </c>
      <c r="C2937" s="180" t="s">
        <v>2</v>
      </c>
      <c r="D2937" s="254">
        <v>0</v>
      </c>
      <c r="E2937" s="254" t="s">
        <v>29514</v>
      </c>
      <c r="ALW2937" s="12"/>
      <c r="ALX2937" s="12"/>
      <c r="ALY2937" s="12"/>
    </row>
    <row r="2938" spans="1:1013" ht="13.5">
      <c r="A2938" s="180">
        <v>103524</v>
      </c>
      <c r="B2938" s="180" t="s">
        <v>34943</v>
      </c>
      <c r="C2938" s="180" t="s">
        <v>2</v>
      </c>
      <c r="D2938" s="254">
        <v>0</v>
      </c>
      <c r="E2938" s="254" t="s">
        <v>29515</v>
      </c>
      <c r="ALW2938" s="12"/>
      <c r="ALX2938" s="12"/>
      <c r="ALY2938" s="12"/>
    </row>
    <row r="2939" spans="1:1013" ht="13.5">
      <c r="A2939" s="180">
        <v>103526</v>
      </c>
      <c r="B2939" s="180" t="s">
        <v>34944</v>
      </c>
      <c r="C2939" s="180" t="s">
        <v>2</v>
      </c>
      <c r="D2939" s="254">
        <v>0</v>
      </c>
      <c r="E2939" s="254" t="s">
        <v>29516</v>
      </c>
      <c r="ALW2939" s="12"/>
      <c r="ALX2939" s="12"/>
      <c r="ALY2939" s="12"/>
    </row>
    <row r="2940" spans="1:1013" ht="13.5">
      <c r="A2940" s="180">
        <v>103525</v>
      </c>
      <c r="B2940" s="180" t="s">
        <v>34945</v>
      </c>
      <c r="C2940" s="180" t="s">
        <v>2</v>
      </c>
      <c r="D2940" s="254">
        <v>0</v>
      </c>
      <c r="E2940" s="254" t="s">
        <v>29517</v>
      </c>
      <c r="ALW2940" s="12"/>
      <c r="ALX2940" s="12"/>
      <c r="ALY2940" s="12"/>
    </row>
    <row r="2941" spans="1:1013" ht="13.5">
      <c r="A2941" s="180">
        <v>97062</v>
      </c>
      <c r="B2941" s="180" t="s">
        <v>33227</v>
      </c>
      <c r="C2941" s="180" t="s">
        <v>4</v>
      </c>
      <c r="D2941" s="254">
        <v>6.74</v>
      </c>
      <c r="E2941" s="254" t="s">
        <v>29518</v>
      </c>
      <c r="ALW2941" s="12"/>
      <c r="ALX2941" s="12"/>
      <c r="ALY2941" s="12"/>
    </row>
    <row r="2942" spans="1:1013" ht="13.5">
      <c r="A2942" s="180">
        <v>97061</v>
      </c>
      <c r="B2942" s="180" t="s">
        <v>34946</v>
      </c>
      <c r="C2942" s="180" t="s">
        <v>4</v>
      </c>
      <c r="D2942" s="254">
        <v>0</v>
      </c>
      <c r="E2942" s="254" t="s">
        <v>29519</v>
      </c>
      <c r="ALW2942" s="12"/>
      <c r="ALX2942" s="12"/>
      <c r="ALY2942" s="12"/>
    </row>
    <row r="2943" spans="1:1013" ht="13.5">
      <c r="A2943" s="180">
        <v>104988</v>
      </c>
      <c r="B2943" s="180" t="s">
        <v>34947</v>
      </c>
      <c r="C2943" s="180" t="s">
        <v>4</v>
      </c>
      <c r="D2943" s="254">
        <v>0</v>
      </c>
      <c r="E2943" s="254" t="s">
        <v>29520</v>
      </c>
      <c r="ALW2943" s="12"/>
      <c r="ALX2943" s="12"/>
      <c r="ALY2943" s="12"/>
    </row>
    <row r="2944" spans="1:1013" ht="13.5">
      <c r="A2944" s="180">
        <v>104979</v>
      </c>
      <c r="B2944" s="180" t="s">
        <v>34948</v>
      </c>
      <c r="C2944" s="180" t="s">
        <v>4</v>
      </c>
      <c r="D2944" s="254">
        <v>0</v>
      </c>
      <c r="E2944" s="254" t="s">
        <v>29521</v>
      </c>
      <c r="ALW2944" s="12"/>
      <c r="ALX2944" s="12"/>
      <c r="ALY2944" s="12"/>
    </row>
    <row r="2945" spans="1:1013" ht="13.5">
      <c r="A2945" s="180">
        <v>97040</v>
      </c>
      <c r="B2945" s="180" t="s">
        <v>33223</v>
      </c>
      <c r="C2945" s="180" t="s">
        <v>4</v>
      </c>
      <c r="D2945" s="254">
        <v>21.11</v>
      </c>
      <c r="E2945" s="254" t="s">
        <v>29522</v>
      </c>
      <c r="ALW2945" s="12"/>
      <c r="ALX2945" s="12"/>
      <c r="ALY2945" s="12"/>
    </row>
    <row r="2946" spans="1:1013" ht="13.5">
      <c r="A2946" s="180">
        <v>97041</v>
      </c>
      <c r="B2946" s="180" t="s">
        <v>34949</v>
      </c>
      <c r="C2946" s="180" t="s">
        <v>4</v>
      </c>
      <c r="D2946" s="254">
        <v>149.91</v>
      </c>
      <c r="E2946" s="254" t="s">
        <v>28897</v>
      </c>
      <c r="ALW2946" s="12"/>
      <c r="ALX2946" s="12"/>
      <c r="ALY2946" s="12"/>
    </row>
    <row r="2947" spans="1:1013" ht="13.5">
      <c r="A2947" s="180">
        <v>97039</v>
      </c>
      <c r="B2947" s="180" t="s">
        <v>33222</v>
      </c>
      <c r="C2947" s="180" t="s">
        <v>4</v>
      </c>
      <c r="D2947" s="254">
        <v>90.57</v>
      </c>
      <c r="E2947" s="254" t="s">
        <v>29523</v>
      </c>
      <c r="ALW2947" s="12"/>
      <c r="ALX2947" s="12"/>
      <c r="ALY2947" s="12"/>
    </row>
    <row r="2948" spans="1:1013" ht="13.5">
      <c r="A2948" s="180">
        <v>102655</v>
      </c>
      <c r="B2948" s="180" t="s">
        <v>34950</v>
      </c>
      <c r="C2948" s="180" t="s">
        <v>1</v>
      </c>
      <c r="D2948" s="254">
        <v>0</v>
      </c>
      <c r="E2948" s="254" t="s">
        <v>29524</v>
      </c>
      <c r="ALW2948" s="12"/>
      <c r="ALX2948" s="12"/>
      <c r="ALY2948" s="12"/>
    </row>
    <row r="2949" spans="1:1013" ht="13.5">
      <c r="A2949" s="180">
        <v>104987</v>
      </c>
      <c r="B2949" s="180" t="s">
        <v>34951</v>
      </c>
      <c r="C2949" s="180" t="s">
        <v>1</v>
      </c>
      <c r="D2949" s="254">
        <v>0</v>
      </c>
      <c r="E2949" s="254" t="s">
        <v>29525</v>
      </c>
      <c r="ALW2949" s="12"/>
      <c r="ALX2949" s="12"/>
      <c r="ALY2949" s="12"/>
    </row>
    <row r="2950" spans="1:1013" ht="13.5">
      <c r="A2950" s="180">
        <v>104986</v>
      </c>
      <c r="B2950" s="180" t="s">
        <v>34952</v>
      </c>
      <c r="C2950" s="180" t="s">
        <v>1</v>
      </c>
      <c r="D2950" s="254">
        <v>0</v>
      </c>
      <c r="E2950" s="254" t="s">
        <v>29526</v>
      </c>
      <c r="ALW2950" s="12"/>
      <c r="ALX2950" s="12"/>
      <c r="ALY2950" s="12"/>
    </row>
    <row r="2951" spans="1:1013" ht="13.5">
      <c r="A2951" s="180">
        <v>104984</v>
      </c>
      <c r="B2951" s="180" t="s">
        <v>34953</v>
      </c>
      <c r="C2951" s="180" t="s">
        <v>1</v>
      </c>
      <c r="D2951" s="254">
        <v>0</v>
      </c>
      <c r="E2951" s="254" t="s">
        <v>29527</v>
      </c>
      <c r="ALW2951" s="12"/>
      <c r="ALX2951" s="12"/>
      <c r="ALY2951" s="12"/>
    </row>
    <row r="2952" spans="1:1013" ht="13.5">
      <c r="A2952" s="180">
        <v>104985</v>
      </c>
      <c r="B2952" s="180" t="s">
        <v>34954</v>
      </c>
      <c r="C2952" s="180" t="s">
        <v>1</v>
      </c>
      <c r="D2952" s="254">
        <v>0</v>
      </c>
      <c r="E2952" s="254" t="s">
        <v>29528</v>
      </c>
      <c r="ALW2952" s="12"/>
      <c r="ALX2952" s="12"/>
      <c r="ALY2952" s="12"/>
    </row>
    <row r="2953" spans="1:1013" ht="13.5">
      <c r="A2953" s="180">
        <v>97026</v>
      </c>
      <c r="B2953" s="180" t="s">
        <v>34955</v>
      </c>
      <c r="C2953" s="180" t="s">
        <v>1</v>
      </c>
      <c r="D2953" s="254">
        <v>0</v>
      </c>
      <c r="E2953" s="254" t="s">
        <v>29529</v>
      </c>
      <c r="ALW2953" s="12"/>
      <c r="ALX2953" s="12"/>
      <c r="ALY2953" s="12"/>
    </row>
    <row r="2954" spans="1:1013" ht="13.5">
      <c r="A2954" s="180">
        <v>97025</v>
      </c>
      <c r="B2954" s="180" t="s">
        <v>34956</v>
      </c>
      <c r="C2954" s="180" t="s">
        <v>1</v>
      </c>
      <c r="D2954" s="254">
        <v>0</v>
      </c>
      <c r="E2954" s="254" t="s">
        <v>24748</v>
      </c>
      <c r="ALW2954" s="12"/>
      <c r="ALX2954" s="12"/>
      <c r="ALY2954" s="12"/>
    </row>
    <row r="2955" spans="1:1013" ht="13.5">
      <c r="A2955" s="180">
        <v>97032</v>
      </c>
      <c r="B2955" s="180" t="s">
        <v>33219</v>
      </c>
      <c r="C2955" s="180" t="s">
        <v>1</v>
      </c>
      <c r="D2955" s="254">
        <v>60.41</v>
      </c>
      <c r="E2955" s="254" t="s">
        <v>29530</v>
      </c>
      <c r="ALW2955" s="12"/>
      <c r="ALX2955" s="12"/>
      <c r="ALY2955" s="12"/>
    </row>
    <row r="2956" spans="1:1013" ht="13.5">
      <c r="A2956" s="180">
        <v>97031</v>
      </c>
      <c r="B2956" s="180" t="s">
        <v>33218</v>
      </c>
      <c r="C2956" s="180" t="s">
        <v>1</v>
      </c>
      <c r="D2956" s="254">
        <v>96.56</v>
      </c>
      <c r="E2956" s="254" t="s">
        <v>29531</v>
      </c>
      <c r="ALW2956" s="12"/>
      <c r="ALX2956" s="12"/>
      <c r="ALY2956" s="12"/>
    </row>
    <row r="2957" spans="1:1013" ht="13.5">
      <c r="A2957" s="180">
        <v>97036</v>
      </c>
      <c r="B2957" s="180" t="s">
        <v>34957</v>
      </c>
      <c r="C2957" s="180" t="s">
        <v>1</v>
      </c>
      <c r="D2957" s="254">
        <v>0</v>
      </c>
      <c r="E2957" s="254" t="s">
        <v>29532</v>
      </c>
      <c r="ALW2957" s="12"/>
      <c r="ALX2957" s="12"/>
      <c r="ALY2957" s="12"/>
    </row>
    <row r="2958" spans="1:1013" ht="13.5">
      <c r="A2958" s="180">
        <v>97035</v>
      </c>
      <c r="B2958" s="180" t="s">
        <v>34958</v>
      </c>
      <c r="C2958" s="180" t="s">
        <v>1</v>
      </c>
      <c r="D2958" s="254">
        <v>0</v>
      </c>
      <c r="E2958" s="254" t="s">
        <v>29533</v>
      </c>
      <c r="ALW2958" s="12"/>
      <c r="ALX2958" s="12"/>
      <c r="ALY2958" s="12"/>
    </row>
    <row r="2959" spans="1:1013" ht="13.5">
      <c r="A2959" s="180">
        <v>97034</v>
      </c>
      <c r="B2959" s="180" t="s">
        <v>33221</v>
      </c>
      <c r="C2959" s="180" t="s">
        <v>1</v>
      </c>
      <c r="D2959" s="254">
        <v>61.22</v>
      </c>
      <c r="E2959" s="254" t="s">
        <v>29534</v>
      </c>
      <c r="ALW2959" s="12"/>
      <c r="ALX2959" s="12"/>
      <c r="ALY2959" s="12"/>
    </row>
    <row r="2960" spans="1:1013" ht="13.5">
      <c r="A2960" s="180">
        <v>97033</v>
      </c>
      <c r="B2960" s="180" t="s">
        <v>33220</v>
      </c>
      <c r="C2960" s="180" t="s">
        <v>1</v>
      </c>
      <c r="D2960" s="254">
        <v>91.61</v>
      </c>
      <c r="E2960" s="254" t="s">
        <v>29535</v>
      </c>
      <c r="ALW2960" s="12"/>
      <c r="ALX2960" s="12"/>
      <c r="ALY2960" s="12"/>
    </row>
    <row r="2961" spans="1:1013" ht="13.5">
      <c r="A2961" s="180">
        <v>97030</v>
      </c>
      <c r="B2961" s="180" t="s">
        <v>34959</v>
      </c>
      <c r="C2961" s="180" t="s">
        <v>1</v>
      </c>
      <c r="D2961" s="254">
        <v>0</v>
      </c>
      <c r="E2961" s="254" t="s">
        <v>29536</v>
      </c>
      <c r="ALW2961" s="12"/>
      <c r="ALX2961" s="12"/>
      <c r="ALY2961" s="12"/>
    </row>
    <row r="2962" spans="1:1013" ht="13.5">
      <c r="A2962" s="180">
        <v>97029</v>
      </c>
      <c r="B2962" s="180" t="s">
        <v>34960</v>
      </c>
      <c r="C2962" s="180" t="s">
        <v>1</v>
      </c>
      <c r="D2962" s="254">
        <v>0</v>
      </c>
      <c r="E2962" s="254" t="s">
        <v>29537</v>
      </c>
      <c r="ALW2962" s="12"/>
      <c r="ALX2962" s="12"/>
      <c r="ALY2962" s="12"/>
    </row>
    <row r="2963" spans="1:1013" ht="13.5">
      <c r="A2963" s="180">
        <v>97028</v>
      </c>
      <c r="B2963" s="180" t="s">
        <v>34961</v>
      </c>
      <c r="C2963" s="180" t="s">
        <v>1</v>
      </c>
      <c r="D2963" s="254">
        <v>0</v>
      </c>
      <c r="E2963" s="254" t="s">
        <v>25573</v>
      </c>
      <c r="ALW2963" s="12"/>
      <c r="ALX2963" s="12"/>
      <c r="ALY2963" s="12"/>
    </row>
    <row r="2964" spans="1:1013" ht="13.5">
      <c r="A2964" s="180">
        <v>97027</v>
      </c>
      <c r="B2964" s="180" t="s">
        <v>34962</v>
      </c>
      <c r="C2964" s="180" t="s">
        <v>1</v>
      </c>
      <c r="D2964" s="254">
        <v>0</v>
      </c>
      <c r="E2964" s="254" t="s">
        <v>29538</v>
      </c>
      <c r="ALW2964" s="12"/>
      <c r="ALX2964" s="12"/>
      <c r="ALY2964" s="12"/>
    </row>
    <row r="2965" spans="1:1013" ht="13.5">
      <c r="A2965" s="180">
        <v>97038</v>
      </c>
      <c r="B2965" s="180" t="s">
        <v>34963</v>
      </c>
      <c r="C2965" s="180" t="s">
        <v>1</v>
      </c>
      <c r="D2965" s="254">
        <v>0</v>
      </c>
      <c r="E2965" s="254" t="s">
        <v>25168</v>
      </c>
      <c r="ALW2965" s="12"/>
      <c r="ALX2965" s="12"/>
      <c r="ALY2965" s="12"/>
    </row>
    <row r="2966" spans="1:1013" ht="13.5">
      <c r="A2966" s="180">
        <v>97037</v>
      </c>
      <c r="B2966" s="180" t="s">
        <v>34964</v>
      </c>
      <c r="C2966" s="180" t="s">
        <v>1</v>
      </c>
      <c r="D2966" s="254">
        <v>0</v>
      </c>
      <c r="E2966" s="254" t="s">
        <v>25415</v>
      </c>
      <c r="ALW2966" s="12"/>
      <c r="ALX2966" s="12"/>
      <c r="ALY2966" s="12"/>
    </row>
    <row r="2967" spans="1:1013" ht="13.5">
      <c r="A2967" s="180">
        <v>97014</v>
      </c>
      <c r="B2967" s="180" t="s">
        <v>33213</v>
      </c>
      <c r="C2967" s="180" t="s">
        <v>1</v>
      </c>
      <c r="D2967" s="254">
        <v>68.61</v>
      </c>
      <c r="E2967" s="254" t="s">
        <v>25415</v>
      </c>
      <c r="ALW2967" s="12"/>
      <c r="ALX2967" s="12"/>
      <c r="ALY2967" s="12"/>
    </row>
    <row r="2968" spans="1:1013" ht="13.5">
      <c r="A2968" s="180">
        <v>97015</v>
      </c>
      <c r="B2968" s="180" t="s">
        <v>33214</v>
      </c>
      <c r="C2968" s="180" t="s">
        <v>1</v>
      </c>
      <c r="D2968" s="254">
        <v>57.22</v>
      </c>
      <c r="E2968" s="254" t="s">
        <v>29539</v>
      </c>
      <c r="ALW2968" s="12"/>
      <c r="ALX2968" s="12"/>
      <c r="ALY2968" s="12"/>
    </row>
    <row r="2969" spans="1:1013" ht="13.5">
      <c r="A2969" s="180">
        <v>97013</v>
      </c>
      <c r="B2969" s="180" t="s">
        <v>33212</v>
      </c>
      <c r="C2969" s="180" t="s">
        <v>1</v>
      </c>
      <c r="D2969" s="460">
        <v>91.46</v>
      </c>
      <c r="E2969" s="254" t="s">
        <v>29540</v>
      </c>
      <c r="ALW2969" s="12"/>
      <c r="ALX2969" s="12"/>
      <c r="ALY2969" s="12"/>
    </row>
    <row r="2970" spans="1:1013" ht="13.5">
      <c r="A2970" s="180">
        <v>97017</v>
      </c>
      <c r="B2970" s="180" t="s">
        <v>33216</v>
      </c>
      <c r="C2970" s="180" t="s">
        <v>1</v>
      </c>
      <c r="D2970" s="254">
        <v>48.94</v>
      </c>
      <c r="E2970" s="254" t="s">
        <v>25540</v>
      </c>
      <c r="ALW2970" s="12"/>
      <c r="ALX2970" s="12"/>
      <c r="ALY2970" s="12"/>
    </row>
    <row r="2971" spans="1:1013" ht="13.5">
      <c r="A2971" s="180">
        <v>97018</v>
      </c>
      <c r="B2971" s="180" t="s">
        <v>33217</v>
      </c>
      <c r="C2971" s="180" t="s">
        <v>1</v>
      </c>
      <c r="D2971" s="254">
        <v>41.16</v>
      </c>
      <c r="E2971" s="254" t="s">
        <v>29541</v>
      </c>
      <c r="ALW2971" s="12"/>
      <c r="ALX2971" s="12"/>
      <c r="ALY2971" s="12"/>
    </row>
    <row r="2972" spans="1:1013" ht="13.5">
      <c r="A2972" s="180">
        <v>97016</v>
      </c>
      <c r="B2972" s="180" t="s">
        <v>33215</v>
      </c>
      <c r="C2972" s="180" t="s">
        <v>1</v>
      </c>
      <c r="D2972" s="254">
        <v>64.67</v>
      </c>
      <c r="E2972" s="254" t="s">
        <v>29542</v>
      </c>
      <c r="ALW2972" s="12"/>
      <c r="ALX2972" s="12"/>
      <c r="ALY2972" s="12"/>
    </row>
    <row r="2973" spans="1:1013" ht="13.5">
      <c r="A2973" s="180">
        <v>97024</v>
      </c>
      <c r="B2973" s="180" t="s">
        <v>34965</v>
      </c>
      <c r="C2973" s="180" t="s">
        <v>1</v>
      </c>
      <c r="D2973" s="254">
        <v>0</v>
      </c>
      <c r="E2973" s="254" t="s">
        <v>29543</v>
      </c>
      <c r="ALW2973" s="12"/>
      <c r="ALX2973" s="12"/>
      <c r="ALY2973" s="12"/>
    </row>
    <row r="2974" spans="1:1013" ht="13.5">
      <c r="A2974" s="180">
        <v>97023</v>
      </c>
      <c r="B2974" s="180" t="s">
        <v>34966</v>
      </c>
      <c r="C2974" s="180" t="s">
        <v>1</v>
      </c>
      <c r="D2974" s="254">
        <v>0</v>
      </c>
      <c r="E2974" s="254" t="s">
        <v>29543</v>
      </c>
      <c r="ALW2974" s="12"/>
      <c r="ALX2974" s="12"/>
      <c r="ALY2974" s="12"/>
    </row>
    <row r="2975" spans="1:1013" ht="13.5">
      <c r="A2975" s="180">
        <v>105804</v>
      </c>
      <c r="B2975" s="180" t="s">
        <v>34967</v>
      </c>
      <c r="C2975" s="180" t="s">
        <v>1</v>
      </c>
      <c r="D2975" s="254">
        <v>0</v>
      </c>
      <c r="E2975" s="254" t="s">
        <v>29329</v>
      </c>
      <c r="ALW2975" s="12"/>
      <c r="ALX2975" s="12"/>
      <c r="ALY2975" s="12"/>
    </row>
    <row r="2976" spans="1:1013" ht="13.5">
      <c r="A2976" s="180">
        <v>104990</v>
      </c>
      <c r="B2976" s="180" t="s">
        <v>34968</v>
      </c>
      <c r="C2976" s="180" t="s">
        <v>1</v>
      </c>
      <c r="D2976" s="254">
        <v>12.6</v>
      </c>
      <c r="E2976" s="254" t="s">
        <v>29544</v>
      </c>
      <c r="ALW2976" s="12"/>
      <c r="ALX2976" s="12"/>
      <c r="ALY2976" s="12"/>
    </row>
    <row r="2977" spans="1:1013" ht="13.5">
      <c r="A2977" s="180">
        <v>97052</v>
      </c>
      <c r="B2977" s="180" t="s">
        <v>34969</v>
      </c>
      <c r="C2977" s="180" t="s">
        <v>2</v>
      </c>
      <c r="D2977" s="254">
        <v>0</v>
      </c>
      <c r="E2977" s="254" t="s">
        <v>29545</v>
      </c>
      <c r="ALW2977" s="12"/>
      <c r="ALX2977" s="12"/>
      <c r="ALY2977" s="12"/>
    </row>
    <row r="2978" spans="1:1013" ht="13.5">
      <c r="A2978" s="180">
        <v>97054</v>
      </c>
      <c r="B2978" s="180" t="s">
        <v>33226</v>
      </c>
      <c r="C2978" s="180" t="s">
        <v>2</v>
      </c>
      <c r="D2978" s="254">
        <v>28.62</v>
      </c>
      <c r="E2978" s="254" t="s">
        <v>29546</v>
      </c>
      <c r="ALW2978" s="12"/>
      <c r="ALX2978" s="12"/>
      <c r="ALY2978" s="12"/>
    </row>
    <row r="2979" spans="1:1013" ht="13.5">
      <c r="A2979" s="180">
        <v>104981</v>
      </c>
      <c r="B2979" s="180" t="s">
        <v>34970</v>
      </c>
      <c r="C2979" s="180" t="s">
        <v>1</v>
      </c>
      <c r="D2979" s="254">
        <v>0</v>
      </c>
      <c r="E2979" s="254" t="s">
        <v>27836</v>
      </c>
      <c r="ALW2979" s="12"/>
      <c r="ALX2979" s="12"/>
      <c r="ALY2979" s="12"/>
    </row>
    <row r="2980" spans="1:1013" ht="13.5">
      <c r="A2980" s="180">
        <v>104980</v>
      </c>
      <c r="B2980" s="180" t="s">
        <v>34971</v>
      </c>
      <c r="C2980" s="180" t="s">
        <v>1</v>
      </c>
      <c r="D2980" s="254">
        <v>0</v>
      </c>
      <c r="E2980" s="254" t="s">
        <v>29547</v>
      </c>
      <c r="ALW2980" s="12"/>
      <c r="ALX2980" s="12"/>
      <c r="ALY2980" s="12"/>
    </row>
    <row r="2981" spans="1:1013" ht="13.5">
      <c r="A2981" s="180">
        <v>97042</v>
      </c>
      <c r="B2981" s="180" t="s">
        <v>34972</v>
      </c>
      <c r="C2981" s="180" t="s">
        <v>1</v>
      </c>
      <c r="D2981" s="254">
        <v>0</v>
      </c>
      <c r="E2981" s="254" t="s">
        <v>29547</v>
      </c>
      <c r="ALW2981" s="12"/>
      <c r="ALX2981" s="12"/>
      <c r="ALY2981" s="12"/>
    </row>
    <row r="2982" spans="1:1013" ht="13.5">
      <c r="A2982" s="180">
        <v>97045</v>
      </c>
      <c r="B2982" s="180" t="s">
        <v>34973</v>
      </c>
      <c r="C2982" s="180" t="s">
        <v>1</v>
      </c>
      <c r="D2982" s="254">
        <v>0</v>
      </c>
      <c r="E2982" s="254" t="s">
        <v>29548</v>
      </c>
      <c r="ALW2982" s="12"/>
      <c r="ALX2982" s="12"/>
      <c r="ALY2982" s="12"/>
    </row>
    <row r="2983" spans="1:1013" ht="13.5">
      <c r="A2983" s="180">
        <v>97044</v>
      </c>
      <c r="B2983" s="180" t="s">
        <v>34974</v>
      </c>
      <c r="C2983" s="180" t="s">
        <v>1</v>
      </c>
      <c r="D2983" s="254">
        <v>0</v>
      </c>
      <c r="E2983" s="254" t="s">
        <v>29549</v>
      </c>
      <c r="ALW2983" s="12"/>
      <c r="ALX2983" s="12"/>
      <c r="ALY2983" s="12"/>
    </row>
    <row r="2984" spans="1:1013" ht="13.5">
      <c r="A2984" s="180">
        <v>97043</v>
      </c>
      <c r="B2984" s="180" t="s">
        <v>34975</v>
      </c>
      <c r="C2984" s="180" t="s">
        <v>1</v>
      </c>
      <c r="D2984" s="254">
        <v>0</v>
      </c>
      <c r="E2984" s="254" t="s">
        <v>29550</v>
      </c>
      <c r="ALW2984" s="12"/>
      <c r="ALX2984" s="12"/>
      <c r="ALY2984" s="12"/>
    </row>
    <row r="2985" spans="1:1013" ht="13.5">
      <c r="A2985" s="180">
        <v>97063</v>
      </c>
      <c r="B2985" s="180" t="s">
        <v>33228</v>
      </c>
      <c r="C2985" s="180" t="s">
        <v>4</v>
      </c>
      <c r="D2985" s="254">
        <v>24.44</v>
      </c>
      <c r="E2985" s="254" t="s">
        <v>29551</v>
      </c>
      <c r="ALW2985" s="12"/>
      <c r="ALX2985" s="12"/>
      <c r="ALY2985" s="12"/>
    </row>
    <row r="2986" spans="1:1013" ht="13.5">
      <c r="A2986" s="180">
        <v>97065</v>
      </c>
      <c r="B2986" s="180" t="s">
        <v>33229</v>
      </c>
      <c r="C2986" s="180" t="s">
        <v>7</v>
      </c>
      <c r="D2986" s="254">
        <v>16.059999999999999</v>
      </c>
      <c r="E2986" s="254" t="s">
        <v>29552</v>
      </c>
      <c r="ALW2986" s="12"/>
      <c r="ALX2986" s="12"/>
      <c r="ALY2986" s="12"/>
    </row>
    <row r="2987" spans="1:1013" ht="13.5">
      <c r="A2987" s="180">
        <v>97064</v>
      </c>
      <c r="B2987" s="180" t="s">
        <v>34976</v>
      </c>
      <c r="C2987" s="180" t="s">
        <v>1</v>
      </c>
      <c r="D2987" s="254">
        <v>33.71</v>
      </c>
      <c r="E2987" s="254" t="s">
        <v>29553</v>
      </c>
      <c r="ALW2987" s="12"/>
      <c r="ALX2987" s="12"/>
      <c r="ALY2987" s="12"/>
    </row>
    <row r="2988" spans="1:1013" ht="13.5">
      <c r="A2988" s="180">
        <v>97049</v>
      </c>
      <c r="B2988" s="180" t="s">
        <v>34977</v>
      </c>
      <c r="C2988" s="180" t="s">
        <v>4</v>
      </c>
      <c r="D2988" s="254">
        <v>0</v>
      </c>
      <c r="E2988" s="254" t="s">
        <v>29554</v>
      </c>
      <c r="ALW2988" s="12"/>
      <c r="ALX2988" s="12"/>
      <c r="ALY2988" s="12"/>
    </row>
    <row r="2989" spans="1:1013" ht="13.5">
      <c r="A2989" s="180">
        <v>96997</v>
      </c>
      <c r="B2989" s="180" t="s">
        <v>34978</v>
      </c>
      <c r="C2989" s="180" t="s">
        <v>1</v>
      </c>
      <c r="D2989" s="254">
        <v>0</v>
      </c>
      <c r="E2989" s="254" t="s">
        <v>29555</v>
      </c>
      <c r="ALW2989" s="12"/>
      <c r="ALX2989" s="12"/>
      <c r="ALY2989" s="12"/>
    </row>
    <row r="2990" spans="1:1013" ht="13.5">
      <c r="A2990" s="180">
        <v>96999</v>
      </c>
      <c r="B2990" s="180" t="s">
        <v>34979</v>
      </c>
      <c r="C2990" s="180" t="s">
        <v>1</v>
      </c>
      <c r="D2990" s="254">
        <v>0</v>
      </c>
      <c r="E2990" s="254" t="s">
        <v>29556</v>
      </c>
      <c r="ALW2990" s="12"/>
      <c r="ALX2990" s="12"/>
      <c r="ALY2990" s="12"/>
    </row>
    <row r="2991" spans="1:1013" ht="13.5">
      <c r="A2991" s="180">
        <v>96996</v>
      </c>
      <c r="B2991" s="180" t="s">
        <v>34980</v>
      </c>
      <c r="C2991" s="180" t="s">
        <v>1</v>
      </c>
      <c r="D2991" s="254">
        <v>0</v>
      </c>
      <c r="E2991" s="254" t="s">
        <v>25474</v>
      </c>
      <c r="ALW2991" s="12"/>
      <c r="ALX2991" s="12"/>
      <c r="ALY2991" s="12"/>
    </row>
    <row r="2992" spans="1:1013" ht="13.5">
      <c r="A2992" s="180">
        <v>96998</v>
      </c>
      <c r="B2992" s="180" t="s">
        <v>34981</v>
      </c>
      <c r="C2992" s="180" t="s">
        <v>1</v>
      </c>
      <c r="D2992" s="254">
        <v>0</v>
      </c>
      <c r="E2992" s="254" t="s">
        <v>29557</v>
      </c>
      <c r="ALW2992" s="12"/>
      <c r="ALX2992" s="12"/>
      <c r="ALY2992" s="12"/>
    </row>
    <row r="2993" spans="1:1013" ht="13.5">
      <c r="A2993" s="180">
        <v>97067</v>
      </c>
      <c r="B2993" s="180" t="s">
        <v>33231</v>
      </c>
      <c r="C2993" s="180" t="s">
        <v>1</v>
      </c>
      <c r="D2993" s="254">
        <v>682.06</v>
      </c>
      <c r="E2993" s="254" t="s">
        <v>29558</v>
      </c>
      <c r="ALW2993" s="12"/>
      <c r="ALX2993" s="12"/>
      <c r="ALY2993" s="12"/>
    </row>
    <row r="2994" spans="1:1013" ht="13.5">
      <c r="A2994" s="180">
        <v>97001</v>
      </c>
      <c r="B2994" s="180" t="s">
        <v>34982</v>
      </c>
      <c r="C2994" s="180" t="s">
        <v>1</v>
      </c>
      <c r="D2994" s="254">
        <v>0</v>
      </c>
      <c r="E2994" s="254" t="s">
        <v>29559</v>
      </c>
      <c r="ALW2994" s="12"/>
      <c r="ALX2994" s="12"/>
      <c r="ALY2994" s="12"/>
    </row>
    <row r="2995" spans="1:1013" ht="13.5">
      <c r="A2995" s="180">
        <v>97003</v>
      </c>
      <c r="B2995" s="180" t="s">
        <v>34983</v>
      </c>
      <c r="C2995" s="180" t="s">
        <v>1</v>
      </c>
      <c r="D2995" s="254">
        <v>0</v>
      </c>
      <c r="E2995" s="254" t="s">
        <v>29560</v>
      </c>
      <c r="ALW2995" s="12"/>
      <c r="ALX2995" s="12"/>
      <c r="ALY2995" s="12"/>
    </row>
    <row r="2996" spans="1:1013" ht="13.5">
      <c r="A2996" s="180">
        <v>97005</v>
      </c>
      <c r="B2996" s="180" t="s">
        <v>34984</v>
      </c>
      <c r="C2996" s="180" t="s">
        <v>1</v>
      </c>
      <c r="D2996" s="254">
        <v>0</v>
      </c>
      <c r="E2996" s="254" t="s">
        <v>29561</v>
      </c>
      <c r="ALW2996" s="12"/>
      <c r="ALX2996" s="12"/>
      <c r="ALY2996" s="12"/>
    </row>
    <row r="2997" spans="1:1013" ht="13.5">
      <c r="A2997" s="180">
        <v>97000</v>
      </c>
      <c r="B2997" s="180" t="s">
        <v>34985</v>
      </c>
      <c r="C2997" s="180" t="s">
        <v>1</v>
      </c>
      <c r="D2997" s="254">
        <v>0</v>
      </c>
      <c r="E2997" s="254" t="s">
        <v>25716</v>
      </c>
      <c r="ALW2997" s="12"/>
      <c r="ALX2997" s="12"/>
      <c r="ALY2997" s="12"/>
    </row>
    <row r="2998" spans="1:1013" ht="13.5">
      <c r="A2998" s="180">
        <v>97002</v>
      </c>
      <c r="B2998" s="180" t="s">
        <v>34986</v>
      </c>
      <c r="C2998" s="180" t="s">
        <v>1</v>
      </c>
      <c r="D2998" s="254">
        <v>0</v>
      </c>
      <c r="E2998" s="254" t="s">
        <v>29562</v>
      </c>
      <c r="ALW2998" s="12"/>
      <c r="ALX2998" s="12"/>
      <c r="ALY2998" s="12"/>
    </row>
    <row r="2999" spans="1:1013" ht="13.5">
      <c r="A2999" s="180">
        <v>97004</v>
      </c>
      <c r="B2999" s="180" t="s">
        <v>34987</v>
      </c>
      <c r="C2999" s="180" t="s">
        <v>1</v>
      </c>
      <c r="D2999" s="254">
        <v>0</v>
      </c>
      <c r="E2999" s="254" t="s">
        <v>25664</v>
      </c>
      <c r="ALW2999" s="12"/>
      <c r="ALX2999" s="12"/>
      <c r="ALY2999" s="12"/>
    </row>
    <row r="3000" spans="1:1013" ht="13.5">
      <c r="A3000" s="180">
        <v>97007</v>
      </c>
      <c r="B3000" s="180" t="s">
        <v>34988</v>
      </c>
      <c r="C3000" s="180" t="s">
        <v>1</v>
      </c>
      <c r="D3000" s="254">
        <v>0</v>
      </c>
      <c r="E3000" s="254" t="s">
        <v>29563</v>
      </c>
      <c r="ALW3000" s="12"/>
      <c r="ALX3000" s="12"/>
      <c r="ALY3000" s="12"/>
    </row>
    <row r="3001" spans="1:1013" ht="13.5">
      <c r="A3001" s="180">
        <v>97009</v>
      </c>
      <c r="B3001" s="180" t="s">
        <v>34989</v>
      </c>
      <c r="C3001" s="180" t="s">
        <v>1</v>
      </c>
      <c r="D3001" s="254">
        <v>0</v>
      </c>
      <c r="E3001" s="254" t="s">
        <v>29564</v>
      </c>
      <c r="ALW3001" s="12"/>
      <c r="ALX3001" s="12"/>
      <c r="ALY3001" s="12"/>
    </row>
    <row r="3002" spans="1:1013" ht="13.5">
      <c r="A3002" s="180">
        <v>97006</v>
      </c>
      <c r="B3002" s="180" t="s">
        <v>34990</v>
      </c>
      <c r="C3002" s="180" t="s">
        <v>1</v>
      </c>
      <c r="D3002" s="254">
        <v>0</v>
      </c>
      <c r="E3002" s="254" t="s">
        <v>29565</v>
      </c>
      <c r="ALW3002" s="12"/>
      <c r="ALX3002" s="12"/>
      <c r="ALY3002" s="12"/>
    </row>
    <row r="3003" spans="1:1013" ht="13.5">
      <c r="A3003" s="180">
        <v>97008</v>
      </c>
      <c r="B3003" s="180" t="s">
        <v>34991</v>
      </c>
      <c r="C3003" s="180" t="s">
        <v>1</v>
      </c>
      <c r="D3003" s="254">
        <v>0</v>
      </c>
      <c r="E3003" s="254" t="s">
        <v>29566</v>
      </c>
      <c r="ALW3003" s="12"/>
      <c r="ALX3003" s="12"/>
      <c r="ALY3003" s="12"/>
    </row>
    <row r="3004" spans="1:1013" ht="13.5">
      <c r="A3004" s="180">
        <v>97048</v>
      </c>
      <c r="B3004" s="180" t="s">
        <v>33225</v>
      </c>
      <c r="C3004" s="180" t="s">
        <v>4</v>
      </c>
      <c r="D3004" s="254">
        <v>7.0000000000000007E-2</v>
      </c>
      <c r="E3004" s="254" t="s">
        <v>29567</v>
      </c>
      <c r="ALW3004" s="12"/>
      <c r="ALX3004" s="12"/>
      <c r="ALY3004" s="12"/>
    </row>
    <row r="3005" spans="1:1013" ht="13.5">
      <c r="A3005" s="180">
        <v>97047</v>
      </c>
      <c r="B3005" s="180" t="s">
        <v>33224</v>
      </c>
      <c r="C3005" s="180" t="s">
        <v>4</v>
      </c>
      <c r="D3005" s="254">
        <v>0.1</v>
      </c>
      <c r="E3005" s="254" t="s">
        <v>29568</v>
      </c>
      <c r="ALW3005" s="12"/>
      <c r="ALX3005" s="12"/>
      <c r="ALY3005" s="12"/>
    </row>
    <row r="3006" spans="1:1013" ht="13.5">
      <c r="A3006" s="180">
        <v>97046</v>
      </c>
      <c r="B3006" s="180" t="s">
        <v>34992</v>
      </c>
      <c r="C3006" s="180" t="s">
        <v>4</v>
      </c>
      <c r="D3006" s="254">
        <v>0.27</v>
      </c>
      <c r="E3006" s="254" t="s">
        <v>29569</v>
      </c>
      <c r="ALW3006" s="12"/>
      <c r="ALX3006" s="12"/>
      <c r="ALY3006" s="12"/>
    </row>
    <row r="3007" spans="1:1013" ht="13.5">
      <c r="A3007" s="180">
        <v>104989</v>
      </c>
      <c r="B3007" s="180" t="s">
        <v>34993</v>
      </c>
      <c r="C3007" s="180" t="s">
        <v>2</v>
      </c>
      <c r="D3007" s="254">
        <v>45.91</v>
      </c>
      <c r="E3007" s="254" t="s">
        <v>29570</v>
      </c>
      <c r="ALW3007" s="12"/>
      <c r="ALX3007" s="12"/>
      <c r="ALY3007" s="12"/>
    </row>
    <row r="3008" spans="1:1013" ht="13.5">
      <c r="A3008" s="180">
        <v>97066</v>
      </c>
      <c r="B3008" s="180" t="s">
        <v>33230</v>
      </c>
      <c r="C3008" s="180" t="s">
        <v>4</v>
      </c>
      <c r="D3008" s="254">
        <v>404.82</v>
      </c>
      <c r="E3008" s="254" t="s">
        <v>29571</v>
      </c>
      <c r="ALW3008" s="12"/>
      <c r="ALX3008" s="12"/>
      <c r="ALY3008" s="12"/>
    </row>
    <row r="3009" spans="1:1013" ht="13.5">
      <c r="A3009" s="180">
        <v>104982</v>
      </c>
      <c r="B3009" s="180" t="s">
        <v>34994</v>
      </c>
      <c r="C3009" s="180" t="s">
        <v>1</v>
      </c>
      <c r="D3009" s="254">
        <v>0</v>
      </c>
      <c r="E3009" s="254" t="s">
        <v>29572</v>
      </c>
      <c r="ALW3009" s="12"/>
      <c r="ALX3009" s="12"/>
      <c r="ALY3009" s="12"/>
    </row>
    <row r="3010" spans="1:1013" ht="13.5">
      <c r="A3010" s="180">
        <v>97060</v>
      </c>
      <c r="B3010" s="180" t="s">
        <v>34995</v>
      </c>
      <c r="C3010" s="180" t="s">
        <v>1</v>
      </c>
      <c r="D3010" s="460">
        <v>0</v>
      </c>
      <c r="E3010" s="254" t="s">
        <v>28350</v>
      </c>
      <c r="ALW3010" s="12"/>
      <c r="ALX3010" s="12"/>
      <c r="ALY3010" s="12"/>
    </row>
    <row r="3011" spans="1:1013" ht="13.5">
      <c r="A3011" s="180">
        <v>97059</v>
      </c>
      <c r="B3011" s="180" t="s">
        <v>34996</v>
      </c>
      <c r="C3011" s="180" t="s">
        <v>1</v>
      </c>
      <c r="D3011" s="460">
        <v>0</v>
      </c>
      <c r="E3011" s="254" t="s">
        <v>29573</v>
      </c>
      <c r="ALW3011" s="12"/>
      <c r="ALX3011" s="12"/>
      <c r="ALY3011" s="12"/>
    </row>
    <row r="3012" spans="1:1013" ht="13.5">
      <c r="A3012" s="180">
        <v>97058</v>
      </c>
      <c r="B3012" s="180" t="s">
        <v>34997</v>
      </c>
      <c r="C3012" s="180" t="s">
        <v>1</v>
      </c>
      <c r="D3012" s="460">
        <v>0</v>
      </c>
      <c r="E3012" s="254" t="s">
        <v>29574</v>
      </c>
      <c r="ALW3012" s="12"/>
      <c r="ALX3012" s="12"/>
      <c r="ALY3012" s="12"/>
    </row>
    <row r="3013" spans="1:1013" ht="13.5">
      <c r="A3013" s="180">
        <v>97056</v>
      </c>
      <c r="B3013" s="180" t="s">
        <v>34998</v>
      </c>
      <c r="C3013" s="180" t="s">
        <v>1</v>
      </c>
      <c r="D3013" s="460">
        <v>0</v>
      </c>
      <c r="E3013" s="254" t="s">
        <v>29575</v>
      </c>
      <c r="ALW3013" s="12"/>
      <c r="ALX3013" s="12"/>
      <c r="ALY3013" s="12"/>
    </row>
    <row r="3014" spans="1:1013" ht="13.5">
      <c r="A3014" s="180">
        <v>97057</v>
      </c>
      <c r="B3014" s="180" t="s">
        <v>34999</v>
      </c>
      <c r="C3014" s="180" t="s">
        <v>1</v>
      </c>
      <c r="D3014" s="254">
        <v>0</v>
      </c>
      <c r="E3014" s="254" t="s">
        <v>29565</v>
      </c>
      <c r="ALW3014" s="12"/>
      <c r="ALX3014" s="12"/>
      <c r="ALY3014" s="12"/>
    </row>
    <row r="3015" spans="1:1013" ht="13.5">
      <c r="A3015" s="180">
        <v>97055</v>
      </c>
      <c r="B3015" s="180" t="s">
        <v>35000</v>
      </c>
      <c r="C3015" s="180" t="s">
        <v>1</v>
      </c>
      <c r="D3015" s="254">
        <v>0</v>
      </c>
      <c r="E3015" s="254" t="s">
        <v>29576</v>
      </c>
      <c r="ALW3015" s="12"/>
      <c r="ALX3015" s="12"/>
      <c r="ALY3015" s="12"/>
    </row>
    <row r="3016" spans="1:1013" ht="13.5">
      <c r="A3016" s="180">
        <v>102656</v>
      </c>
      <c r="B3016" s="180" t="s">
        <v>35001</v>
      </c>
      <c r="C3016" s="180" t="s">
        <v>1</v>
      </c>
      <c r="D3016" s="254">
        <v>0</v>
      </c>
      <c r="E3016" s="254" t="s">
        <v>24568</v>
      </c>
      <c r="ALW3016" s="12"/>
      <c r="ALX3016" s="12"/>
      <c r="ALY3016" s="12"/>
    </row>
    <row r="3017" spans="1:1013" ht="13.5">
      <c r="A3017" s="180">
        <v>104983</v>
      </c>
      <c r="B3017" s="180" t="s">
        <v>35002</v>
      </c>
      <c r="C3017" s="180" t="s">
        <v>2</v>
      </c>
      <c r="D3017" s="254">
        <v>0</v>
      </c>
      <c r="E3017" s="254" t="s">
        <v>24867</v>
      </c>
      <c r="ALW3017" s="12"/>
      <c r="ALX3017" s="12"/>
      <c r="ALY3017" s="12"/>
    </row>
    <row r="3018" spans="1:1013" ht="13.5">
      <c r="A3018" s="180">
        <v>97050</v>
      </c>
      <c r="B3018" s="180" t="s">
        <v>35003</v>
      </c>
      <c r="C3018" s="180" t="s">
        <v>4</v>
      </c>
      <c r="D3018" s="254">
        <v>0</v>
      </c>
      <c r="E3018" s="254" t="s">
        <v>29577</v>
      </c>
      <c r="ALW3018" s="12"/>
      <c r="ALX3018" s="12"/>
      <c r="ALY3018" s="12"/>
    </row>
    <row r="3019" spans="1:1013" ht="13.5">
      <c r="A3019" s="180">
        <v>95946</v>
      </c>
      <c r="B3019" s="180" t="s">
        <v>3529</v>
      </c>
      <c r="C3019" s="180" t="s">
        <v>3</v>
      </c>
      <c r="D3019" s="254">
        <v>14.65</v>
      </c>
      <c r="E3019" s="254" t="s">
        <v>29578</v>
      </c>
      <c r="ALW3019" s="12"/>
      <c r="ALX3019" s="12"/>
      <c r="ALY3019" s="12"/>
    </row>
    <row r="3020" spans="1:1013" ht="13.5">
      <c r="A3020" s="180">
        <v>95947</v>
      </c>
      <c r="B3020" s="180" t="s">
        <v>3530</v>
      </c>
      <c r="C3020" s="180" t="s">
        <v>3</v>
      </c>
      <c r="D3020" s="460">
        <v>11.24</v>
      </c>
      <c r="E3020" s="254" t="s">
        <v>29579</v>
      </c>
      <c r="ALW3020" s="12"/>
      <c r="ALX3020" s="12"/>
      <c r="ALY3020" s="12"/>
    </row>
    <row r="3021" spans="1:1013" ht="13.5">
      <c r="A3021" s="180">
        <v>95948</v>
      </c>
      <c r="B3021" s="180" t="s">
        <v>3531</v>
      </c>
      <c r="C3021" s="180" t="s">
        <v>3</v>
      </c>
      <c r="D3021" s="460">
        <v>9.83</v>
      </c>
      <c r="E3021" s="254" t="s">
        <v>27474</v>
      </c>
      <c r="ALW3021" s="12"/>
      <c r="ALX3021" s="12"/>
      <c r="ALY3021" s="12"/>
    </row>
    <row r="3022" spans="1:1013" ht="13.5">
      <c r="A3022" s="180">
        <v>95944</v>
      </c>
      <c r="B3022" s="180" t="s">
        <v>3527</v>
      </c>
      <c r="C3022" s="180" t="s">
        <v>3</v>
      </c>
      <c r="D3022" s="254">
        <v>23.15</v>
      </c>
      <c r="E3022" s="254" t="s">
        <v>29580</v>
      </c>
      <c r="ALW3022" s="12"/>
      <c r="ALX3022" s="12"/>
      <c r="ALY3022" s="12"/>
    </row>
    <row r="3023" spans="1:1013" ht="13.5">
      <c r="A3023" s="180">
        <v>95945</v>
      </c>
      <c r="B3023" s="180" t="s">
        <v>3528</v>
      </c>
      <c r="C3023" s="180" t="s">
        <v>3</v>
      </c>
      <c r="D3023" s="254">
        <v>18.55</v>
      </c>
      <c r="E3023" s="254" t="s">
        <v>29581</v>
      </c>
      <c r="ALW3023" s="12"/>
      <c r="ALX3023" s="12"/>
      <c r="ALY3023" s="12"/>
    </row>
    <row r="3024" spans="1:1013" ht="13.5">
      <c r="A3024" s="180">
        <v>95943</v>
      </c>
      <c r="B3024" s="180" t="s">
        <v>3526</v>
      </c>
      <c r="C3024" s="180" t="s">
        <v>3</v>
      </c>
      <c r="D3024" s="254">
        <v>25.64</v>
      </c>
      <c r="E3024" s="254" t="s">
        <v>29582</v>
      </c>
      <c r="ALW3024" s="12"/>
      <c r="ALX3024" s="12"/>
      <c r="ALY3024" s="12"/>
    </row>
    <row r="3025" spans="1:1013" ht="13.5">
      <c r="A3025" s="180">
        <v>102077</v>
      </c>
      <c r="B3025" s="180" t="s">
        <v>35004</v>
      </c>
      <c r="C3025" s="180" t="s">
        <v>7</v>
      </c>
      <c r="D3025" s="254">
        <v>5894.76</v>
      </c>
      <c r="E3025" s="254" t="s">
        <v>29583</v>
      </c>
      <c r="ALW3025" s="12"/>
      <c r="ALX3025" s="12"/>
      <c r="ALY3025" s="12"/>
    </row>
    <row r="3026" spans="1:1013" ht="13.5">
      <c r="A3026" s="180">
        <v>102073</v>
      </c>
      <c r="B3026" s="180" t="s">
        <v>35005</v>
      </c>
      <c r="C3026" s="180" t="s">
        <v>7</v>
      </c>
      <c r="D3026" s="254">
        <v>4231.92</v>
      </c>
      <c r="E3026" s="254" t="s">
        <v>29584</v>
      </c>
      <c r="ALW3026" s="12"/>
      <c r="ALX3026" s="12"/>
      <c r="ALY3026" s="12"/>
    </row>
    <row r="3027" spans="1:1013" ht="13.5">
      <c r="A3027" s="180">
        <v>102079</v>
      </c>
      <c r="B3027" s="180" t="s">
        <v>35006</v>
      </c>
      <c r="C3027" s="180" t="s">
        <v>7</v>
      </c>
      <c r="D3027" s="254">
        <v>5778.54</v>
      </c>
      <c r="E3027" s="254" t="s">
        <v>29585</v>
      </c>
      <c r="ALW3027" s="12"/>
      <c r="ALX3027" s="12"/>
      <c r="ALY3027" s="12"/>
    </row>
    <row r="3028" spans="1:1013" ht="13.5">
      <c r="A3028" s="180">
        <v>102075</v>
      </c>
      <c r="B3028" s="180" t="s">
        <v>35007</v>
      </c>
      <c r="C3028" s="180" t="s">
        <v>7</v>
      </c>
      <c r="D3028" s="254">
        <v>5240.72</v>
      </c>
      <c r="E3028" s="254" t="s">
        <v>29586</v>
      </c>
      <c r="ALW3028" s="12"/>
      <c r="ALX3028" s="12"/>
      <c r="ALY3028" s="12"/>
    </row>
    <row r="3029" spans="1:1013" ht="13.5">
      <c r="A3029" s="180">
        <v>102078</v>
      </c>
      <c r="B3029" s="180" t="s">
        <v>35008</v>
      </c>
      <c r="C3029" s="180" t="s">
        <v>7</v>
      </c>
      <c r="D3029" s="254">
        <v>6026.04</v>
      </c>
      <c r="E3029" s="254" t="s">
        <v>29587</v>
      </c>
      <c r="ALW3029" s="12"/>
      <c r="ALX3029" s="12"/>
      <c r="ALY3029" s="12"/>
    </row>
    <row r="3030" spans="1:1013" ht="13.5">
      <c r="A3030" s="180">
        <v>102074</v>
      </c>
      <c r="B3030" s="180" t="s">
        <v>35009</v>
      </c>
      <c r="C3030" s="180" t="s">
        <v>7</v>
      </c>
      <c r="D3030" s="254">
        <v>5044.54</v>
      </c>
      <c r="E3030" s="254" t="s">
        <v>29588</v>
      </c>
      <c r="ALW3030" s="12"/>
      <c r="ALX3030" s="12"/>
      <c r="ALY3030" s="12"/>
    </row>
    <row r="3031" spans="1:1013" ht="13.5">
      <c r="A3031" s="180">
        <v>102080</v>
      </c>
      <c r="B3031" s="180" t="s">
        <v>35010</v>
      </c>
      <c r="C3031" s="180" t="s">
        <v>7</v>
      </c>
      <c r="D3031" s="460">
        <v>5051.21</v>
      </c>
      <c r="E3031" s="254" t="s">
        <v>29022</v>
      </c>
      <c r="ALW3031" s="12"/>
      <c r="ALX3031" s="12"/>
      <c r="ALY3031" s="12"/>
    </row>
    <row r="3032" spans="1:1013" ht="13.5">
      <c r="A3032" s="180">
        <v>102076</v>
      </c>
      <c r="B3032" s="180" t="s">
        <v>35011</v>
      </c>
      <c r="C3032" s="180" t="s">
        <v>7</v>
      </c>
      <c r="D3032" s="460">
        <v>5365.81</v>
      </c>
      <c r="E3032" s="254" t="s">
        <v>29589</v>
      </c>
      <c r="ALW3032" s="12"/>
      <c r="ALX3032" s="12"/>
      <c r="ALY3032" s="12"/>
    </row>
    <row r="3033" spans="1:1013" ht="13.5">
      <c r="A3033" s="180">
        <v>102084</v>
      </c>
      <c r="B3033" s="180" t="s">
        <v>35012</v>
      </c>
      <c r="C3033" s="180" t="s">
        <v>1</v>
      </c>
      <c r="D3033" s="460">
        <v>0</v>
      </c>
      <c r="E3033" s="254" t="s">
        <v>29590</v>
      </c>
      <c r="ALW3033" s="12"/>
      <c r="ALX3033" s="12"/>
      <c r="ALY3033" s="12"/>
    </row>
    <row r="3034" spans="1:1013" ht="13.5">
      <c r="A3034" s="180">
        <v>102082</v>
      </c>
      <c r="B3034" s="180" t="s">
        <v>35013</v>
      </c>
      <c r="C3034" s="180" t="s">
        <v>1</v>
      </c>
      <c r="D3034" s="254">
        <v>0</v>
      </c>
      <c r="E3034" s="254" t="s">
        <v>29591</v>
      </c>
      <c r="ALW3034" s="12"/>
      <c r="ALX3034" s="12"/>
      <c r="ALY3034" s="12"/>
    </row>
    <row r="3035" spans="1:1013" ht="13.5">
      <c r="A3035" s="180">
        <v>102081</v>
      </c>
      <c r="B3035" s="180" t="s">
        <v>35014</v>
      </c>
      <c r="C3035" s="180" t="s">
        <v>1</v>
      </c>
      <c r="D3035" s="254">
        <v>0</v>
      </c>
      <c r="E3035" s="254" t="s">
        <v>29592</v>
      </c>
      <c r="ALW3035" s="12"/>
      <c r="ALX3035" s="12"/>
      <c r="ALY3035" s="12"/>
    </row>
    <row r="3036" spans="1:1013" ht="13.5">
      <c r="A3036" s="180">
        <v>102092</v>
      </c>
      <c r="B3036" s="180" t="s">
        <v>35015</v>
      </c>
      <c r="C3036" s="180" t="s">
        <v>1</v>
      </c>
      <c r="D3036" s="254">
        <v>0</v>
      </c>
      <c r="E3036" s="254" t="s">
        <v>29593</v>
      </c>
      <c r="ALW3036" s="12"/>
      <c r="ALX3036" s="12"/>
      <c r="ALY3036" s="12"/>
    </row>
    <row r="3037" spans="1:1013" ht="13.5">
      <c r="A3037" s="180">
        <v>102089</v>
      </c>
      <c r="B3037" s="180" t="s">
        <v>3524</v>
      </c>
      <c r="C3037" s="180" t="s">
        <v>4</v>
      </c>
      <c r="D3037" s="460">
        <v>212.22</v>
      </c>
      <c r="E3037" s="254" t="s">
        <v>25791</v>
      </c>
      <c r="ALW3037" s="12"/>
      <c r="ALX3037" s="12"/>
      <c r="ALY3037" s="12"/>
    </row>
    <row r="3038" spans="1:1013" ht="13.5">
      <c r="A3038" s="180">
        <v>102090</v>
      </c>
      <c r="B3038" s="180" t="s">
        <v>3525</v>
      </c>
      <c r="C3038" s="180" t="s">
        <v>4</v>
      </c>
      <c r="D3038" s="254">
        <v>157.41</v>
      </c>
      <c r="E3038" s="254" t="s">
        <v>29594</v>
      </c>
      <c r="ALW3038" s="12"/>
      <c r="ALX3038" s="12"/>
      <c r="ALY3038" s="12"/>
    </row>
    <row r="3039" spans="1:1013" ht="13.5">
      <c r="A3039" s="180">
        <v>102086</v>
      </c>
      <c r="B3039" s="180" t="s">
        <v>3522</v>
      </c>
      <c r="C3039" s="180" t="s">
        <v>4</v>
      </c>
      <c r="D3039" s="254">
        <v>221.51</v>
      </c>
      <c r="E3039" s="254" t="s">
        <v>29595</v>
      </c>
      <c r="ALW3039" s="12"/>
      <c r="ALX3039" s="12"/>
      <c r="ALY3039" s="12"/>
    </row>
    <row r="3040" spans="1:1013" ht="13.5">
      <c r="A3040" s="180">
        <v>102087</v>
      </c>
      <c r="B3040" s="180" t="s">
        <v>3523</v>
      </c>
      <c r="C3040" s="180" t="s">
        <v>4</v>
      </c>
      <c r="D3040" s="254">
        <v>173.2</v>
      </c>
      <c r="E3040" s="254" t="s">
        <v>29596</v>
      </c>
      <c r="ALW3040" s="12"/>
      <c r="ALX3040" s="12"/>
      <c r="ALY3040" s="12"/>
    </row>
    <row r="3041" spans="1:1013" ht="13.5">
      <c r="A3041" s="180">
        <v>102091</v>
      </c>
      <c r="B3041" s="180" t="s">
        <v>35016</v>
      </c>
      <c r="C3041" s="180" t="s">
        <v>4</v>
      </c>
      <c r="D3041" s="254">
        <v>271.10000000000002</v>
      </c>
      <c r="E3041" s="254" t="s">
        <v>29597</v>
      </c>
      <c r="ALW3041" s="12"/>
      <c r="ALX3041" s="12"/>
      <c r="ALY3041" s="12"/>
    </row>
    <row r="3042" spans="1:1013" ht="13.5">
      <c r="A3042" s="180">
        <v>102088</v>
      </c>
      <c r="B3042" s="180" t="s">
        <v>35017</v>
      </c>
      <c r="C3042" s="180" t="s">
        <v>4</v>
      </c>
      <c r="D3042" s="254">
        <v>234.3</v>
      </c>
      <c r="E3042" s="254" t="s">
        <v>29598</v>
      </c>
      <c r="ALW3042" s="12"/>
      <c r="ALX3042" s="12"/>
      <c r="ALY3042" s="12"/>
    </row>
    <row r="3043" spans="1:1013" ht="13.5">
      <c r="A3043" s="180">
        <v>101997</v>
      </c>
      <c r="B3043" s="180" t="s">
        <v>3470</v>
      </c>
      <c r="C3043" s="180" t="s">
        <v>4</v>
      </c>
      <c r="D3043" s="254">
        <v>224.07</v>
      </c>
      <c r="E3043" s="254" t="s">
        <v>29599</v>
      </c>
      <c r="ALW3043" s="12"/>
      <c r="ALX3043" s="12"/>
      <c r="ALY3043" s="12"/>
    </row>
    <row r="3044" spans="1:1013" ht="13.5">
      <c r="A3044" s="180">
        <v>101998</v>
      </c>
      <c r="B3044" s="180" t="s">
        <v>3471</v>
      </c>
      <c r="C3044" s="180" t="s">
        <v>4</v>
      </c>
      <c r="D3044" s="254">
        <v>166.14</v>
      </c>
      <c r="E3044" s="254" t="s">
        <v>29600</v>
      </c>
      <c r="ALW3044" s="12"/>
      <c r="ALX3044" s="12"/>
      <c r="ALY3044" s="12"/>
    </row>
    <row r="3045" spans="1:1013" ht="13.5">
      <c r="A3045" s="180">
        <v>101999</v>
      </c>
      <c r="B3045" s="180" t="s">
        <v>3472</v>
      </c>
      <c r="C3045" s="180" t="s">
        <v>4</v>
      </c>
      <c r="D3045" s="254">
        <v>318.7</v>
      </c>
      <c r="E3045" s="254" t="s">
        <v>29601</v>
      </c>
      <c r="ALW3045" s="12"/>
      <c r="ALX3045" s="12"/>
      <c r="ALY3045" s="12"/>
    </row>
    <row r="3046" spans="1:1013" ht="13.5">
      <c r="A3046" s="180">
        <v>101994</v>
      </c>
      <c r="B3046" s="180" t="s">
        <v>3467</v>
      </c>
      <c r="C3046" s="180" t="s">
        <v>4</v>
      </c>
      <c r="D3046" s="254">
        <v>230.92</v>
      </c>
      <c r="E3046" s="254" t="s">
        <v>29602</v>
      </c>
      <c r="ALW3046" s="12"/>
      <c r="ALX3046" s="12"/>
      <c r="ALY3046" s="12"/>
    </row>
    <row r="3047" spans="1:1013" ht="13.5">
      <c r="A3047" s="180">
        <v>101995</v>
      </c>
      <c r="B3047" s="180" t="s">
        <v>3468</v>
      </c>
      <c r="C3047" s="180" t="s">
        <v>4</v>
      </c>
      <c r="D3047" s="254">
        <v>179.26</v>
      </c>
      <c r="E3047" s="254" t="s">
        <v>29603</v>
      </c>
      <c r="ALW3047" s="12"/>
      <c r="ALX3047" s="12"/>
      <c r="ALY3047" s="12"/>
    </row>
    <row r="3048" spans="1:1013" ht="13.5">
      <c r="A3048" s="180">
        <v>101996</v>
      </c>
      <c r="B3048" s="180" t="s">
        <v>3469</v>
      </c>
      <c r="C3048" s="180" t="s">
        <v>4</v>
      </c>
      <c r="D3048" s="254">
        <v>250.95</v>
      </c>
      <c r="E3048" s="254" t="s">
        <v>25789</v>
      </c>
      <c r="ALW3048" s="12"/>
      <c r="ALX3048" s="12"/>
      <c r="ALY3048" s="12"/>
    </row>
    <row r="3049" spans="1:1013" ht="13.5">
      <c r="A3049" s="180">
        <v>101991</v>
      </c>
      <c r="B3049" s="180" t="s">
        <v>3464</v>
      </c>
      <c r="C3049" s="180" t="s">
        <v>4</v>
      </c>
      <c r="D3049" s="254">
        <v>224.06</v>
      </c>
      <c r="E3049" s="254" t="s">
        <v>29604</v>
      </c>
      <c r="ALW3049" s="12"/>
      <c r="ALX3049" s="12"/>
      <c r="ALY3049" s="12"/>
    </row>
    <row r="3050" spans="1:1013" ht="13.5">
      <c r="A3050" s="180">
        <v>101992</v>
      </c>
      <c r="B3050" s="180" t="s">
        <v>3465</v>
      </c>
      <c r="C3050" s="180" t="s">
        <v>4</v>
      </c>
      <c r="D3050" s="254">
        <v>167.42</v>
      </c>
      <c r="E3050" s="254" t="s">
        <v>29605</v>
      </c>
      <c r="ALW3050" s="12"/>
      <c r="ALX3050" s="12"/>
      <c r="ALY3050" s="12"/>
    </row>
    <row r="3051" spans="1:1013" ht="13.5">
      <c r="A3051" s="180">
        <v>101993</v>
      </c>
      <c r="B3051" s="180" t="s">
        <v>3466</v>
      </c>
      <c r="C3051" s="180" t="s">
        <v>4</v>
      </c>
      <c r="D3051" s="254">
        <v>297.94</v>
      </c>
      <c r="E3051" s="254" t="s">
        <v>29606</v>
      </c>
      <c r="ALW3051" s="12"/>
      <c r="ALX3051" s="12"/>
      <c r="ALY3051" s="12"/>
    </row>
    <row r="3052" spans="1:1013" ht="13.5">
      <c r="A3052" s="180">
        <v>101988</v>
      </c>
      <c r="B3052" s="180" t="s">
        <v>3461</v>
      </c>
      <c r="C3052" s="180" t="s">
        <v>4</v>
      </c>
      <c r="D3052" s="254">
        <v>218.15</v>
      </c>
      <c r="E3052" s="254" t="s">
        <v>29607</v>
      </c>
      <c r="ALW3052" s="12"/>
      <c r="ALX3052" s="12"/>
      <c r="ALY3052" s="12"/>
    </row>
    <row r="3053" spans="1:1013" ht="13.5">
      <c r="A3053" s="180">
        <v>101989</v>
      </c>
      <c r="B3053" s="180" t="s">
        <v>3462</v>
      </c>
      <c r="C3053" s="180" t="s">
        <v>4</v>
      </c>
      <c r="D3053" s="254">
        <v>172.13</v>
      </c>
      <c r="E3053" s="254" t="s">
        <v>25647</v>
      </c>
      <c r="ALW3053" s="12"/>
      <c r="ALX3053" s="12"/>
      <c r="ALY3053" s="12"/>
    </row>
    <row r="3054" spans="1:1013" ht="13.5">
      <c r="A3054" s="180">
        <v>101990</v>
      </c>
      <c r="B3054" s="180" t="s">
        <v>3463</v>
      </c>
      <c r="C3054" s="180" t="s">
        <v>4</v>
      </c>
      <c r="D3054" s="254">
        <v>234.23</v>
      </c>
      <c r="E3054" s="254" t="s">
        <v>25545</v>
      </c>
      <c r="ALW3054" s="12"/>
      <c r="ALX3054" s="12"/>
      <c r="ALY3054" s="12"/>
    </row>
    <row r="3055" spans="1:1013" ht="13.5">
      <c r="A3055" s="180">
        <v>101985</v>
      </c>
      <c r="B3055" s="180" t="s">
        <v>3458</v>
      </c>
      <c r="C3055" s="180" t="s">
        <v>4</v>
      </c>
      <c r="D3055" s="254">
        <v>223.01</v>
      </c>
      <c r="E3055" s="254" t="s">
        <v>29608</v>
      </c>
      <c r="ALW3055" s="12"/>
      <c r="ALX3055" s="12"/>
      <c r="ALY3055" s="12"/>
    </row>
    <row r="3056" spans="1:1013" ht="13.5">
      <c r="A3056" s="180">
        <v>101986</v>
      </c>
      <c r="B3056" s="180" t="s">
        <v>3459</v>
      </c>
      <c r="C3056" s="180" t="s">
        <v>4</v>
      </c>
      <c r="D3056" s="254">
        <v>163.77000000000001</v>
      </c>
      <c r="E3056" s="254" t="s">
        <v>25449</v>
      </c>
      <c r="ALW3056" s="12"/>
      <c r="ALX3056" s="12"/>
      <c r="ALY3056" s="12"/>
    </row>
    <row r="3057" spans="1:1013" ht="13.5">
      <c r="A3057" s="180">
        <v>101987</v>
      </c>
      <c r="B3057" s="180" t="s">
        <v>3460</v>
      </c>
      <c r="C3057" s="180" t="s">
        <v>4</v>
      </c>
      <c r="D3057" s="254">
        <v>254.67</v>
      </c>
      <c r="E3057" s="254" t="s">
        <v>29609</v>
      </c>
      <c r="ALW3057" s="12"/>
      <c r="ALX3057" s="12"/>
      <c r="ALY3057" s="12"/>
    </row>
    <row r="3058" spans="1:1013" ht="13.5">
      <c r="A3058" s="180">
        <v>101969</v>
      </c>
      <c r="B3058" s="180" t="s">
        <v>3449</v>
      </c>
      <c r="C3058" s="180" t="s">
        <v>4</v>
      </c>
      <c r="D3058" s="254">
        <v>209.28</v>
      </c>
      <c r="E3058" s="254" t="s">
        <v>25033</v>
      </c>
      <c r="ALW3058" s="12"/>
      <c r="ALX3058" s="12"/>
      <c r="ALY3058" s="12"/>
    </row>
    <row r="3059" spans="1:1013" ht="13.5">
      <c r="A3059" s="180">
        <v>101971</v>
      </c>
      <c r="B3059" s="180" t="s">
        <v>3450</v>
      </c>
      <c r="C3059" s="180" t="s">
        <v>4</v>
      </c>
      <c r="D3059" s="254">
        <v>162.68</v>
      </c>
      <c r="E3059" s="254" t="s">
        <v>29610</v>
      </c>
      <c r="ALW3059" s="12"/>
      <c r="ALX3059" s="12"/>
      <c r="ALY3059" s="12"/>
    </row>
    <row r="3060" spans="1:1013" ht="13.5">
      <c r="A3060" s="180">
        <v>101973</v>
      </c>
      <c r="B3060" s="180" t="s">
        <v>3451</v>
      </c>
      <c r="C3060" s="180" t="s">
        <v>4</v>
      </c>
      <c r="D3060" s="254">
        <v>217.57</v>
      </c>
      <c r="E3060" s="254" t="s">
        <v>24458</v>
      </c>
      <c r="ALW3060" s="12"/>
      <c r="ALX3060" s="12"/>
      <c r="ALY3060" s="12"/>
    </row>
    <row r="3061" spans="1:1013" ht="13.5">
      <c r="A3061" s="180">
        <v>102072</v>
      </c>
      <c r="B3061" s="180" t="s">
        <v>3521</v>
      </c>
      <c r="C3061" s="180" t="s">
        <v>4</v>
      </c>
      <c r="D3061" s="254">
        <v>206.15</v>
      </c>
      <c r="E3061" s="254" t="s">
        <v>29611</v>
      </c>
      <c r="ALW3061" s="12"/>
      <c r="ALX3061" s="12"/>
      <c r="ALY3061" s="12"/>
    </row>
    <row r="3062" spans="1:1013" ht="13.5">
      <c r="A3062" s="180">
        <v>102070</v>
      </c>
      <c r="B3062" s="180" t="s">
        <v>3519</v>
      </c>
      <c r="C3062" s="180" t="s">
        <v>4</v>
      </c>
      <c r="D3062" s="254">
        <v>247.95</v>
      </c>
      <c r="E3062" s="254" t="s">
        <v>29612</v>
      </c>
      <c r="ALW3062" s="12"/>
      <c r="ALX3062" s="12"/>
      <c r="ALY3062" s="12"/>
    </row>
    <row r="3063" spans="1:1013" ht="13.5">
      <c r="A3063" s="180">
        <v>102071</v>
      </c>
      <c r="B3063" s="180" t="s">
        <v>3520</v>
      </c>
      <c r="C3063" s="180" t="s">
        <v>4</v>
      </c>
      <c r="D3063" s="254">
        <v>218.94</v>
      </c>
      <c r="E3063" s="254" t="s">
        <v>29613</v>
      </c>
      <c r="ALW3063" s="12"/>
      <c r="ALX3063" s="12"/>
      <c r="ALY3063" s="12"/>
    </row>
    <row r="3064" spans="1:1013" ht="13.5">
      <c r="A3064" s="180">
        <v>102068</v>
      </c>
      <c r="B3064" s="180" t="s">
        <v>3517</v>
      </c>
      <c r="C3064" s="180" t="s">
        <v>4</v>
      </c>
      <c r="D3064" s="254">
        <v>309.8</v>
      </c>
      <c r="E3064" s="254" t="s">
        <v>24881</v>
      </c>
      <c r="ALW3064" s="12"/>
      <c r="ALX3064" s="12"/>
      <c r="ALY3064" s="12"/>
    </row>
    <row r="3065" spans="1:1013" ht="13.5">
      <c r="A3065" s="180">
        <v>102069</v>
      </c>
      <c r="B3065" s="180" t="s">
        <v>3518</v>
      </c>
      <c r="C3065" s="180" t="s">
        <v>4</v>
      </c>
      <c r="D3065" s="254">
        <v>283.67</v>
      </c>
      <c r="E3065" s="254" t="s">
        <v>25651</v>
      </c>
      <c r="ALW3065" s="12"/>
      <c r="ALX3065" s="12"/>
      <c r="ALY3065" s="12"/>
    </row>
    <row r="3066" spans="1:1013" ht="13.5">
      <c r="A3066" s="180">
        <v>102066</v>
      </c>
      <c r="B3066" s="180" t="s">
        <v>3515</v>
      </c>
      <c r="C3066" s="180" t="s">
        <v>4</v>
      </c>
      <c r="D3066" s="254">
        <v>538.97</v>
      </c>
      <c r="E3066" s="254" t="s">
        <v>29336</v>
      </c>
      <c r="ALW3066" s="12"/>
      <c r="ALX3066" s="12"/>
      <c r="ALY3066" s="12"/>
    </row>
    <row r="3067" spans="1:1013" ht="13.5">
      <c r="A3067" s="180">
        <v>102067</v>
      </c>
      <c r="B3067" s="180" t="s">
        <v>3516</v>
      </c>
      <c r="C3067" s="180" t="s">
        <v>4</v>
      </c>
      <c r="D3067" s="254">
        <v>458.31</v>
      </c>
      <c r="E3067" s="254" t="s">
        <v>29614</v>
      </c>
      <c r="ALW3067" s="12"/>
      <c r="ALX3067" s="12"/>
      <c r="ALY3067" s="12"/>
    </row>
    <row r="3068" spans="1:1013" ht="13.5">
      <c r="A3068" s="180">
        <v>102065</v>
      </c>
      <c r="B3068" s="180" t="s">
        <v>3514</v>
      </c>
      <c r="C3068" s="180" t="s">
        <v>4</v>
      </c>
      <c r="D3068" s="254">
        <v>214.38</v>
      </c>
      <c r="E3068" s="254" t="s">
        <v>29615</v>
      </c>
      <c r="ALW3068" s="12"/>
      <c r="ALX3068" s="12"/>
      <c r="ALY3068" s="12"/>
    </row>
    <row r="3069" spans="1:1013" ht="13.5">
      <c r="A3069" s="180">
        <v>102063</v>
      </c>
      <c r="B3069" s="180" t="s">
        <v>3512</v>
      </c>
      <c r="C3069" s="180" t="s">
        <v>4</v>
      </c>
      <c r="D3069" s="254">
        <v>261.08999999999997</v>
      </c>
      <c r="E3069" s="254" t="s">
        <v>29616</v>
      </c>
      <c r="ALW3069" s="12"/>
      <c r="ALX3069" s="12"/>
      <c r="ALY3069" s="12"/>
    </row>
    <row r="3070" spans="1:1013" ht="13.5">
      <c r="A3070" s="180">
        <v>102064</v>
      </c>
      <c r="B3070" s="180" t="s">
        <v>3513</v>
      </c>
      <c r="C3070" s="180" t="s">
        <v>4</v>
      </c>
      <c r="D3070" s="254">
        <v>231.06</v>
      </c>
      <c r="E3070" s="254" t="s">
        <v>29617</v>
      </c>
      <c r="ALW3070" s="12"/>
      <c r="ALX3070" s="12"/>
      <c r="ALY3070" s="12"/>
    </row>
    <row r="3071" spans="1:1013" ht="13.5">
      <c r="A3071" s="180">
        <v>102061</v>
      </c>
      <c r="B3071" s="180" t="s">
        <v>3510</v>
      </c>
      <c r="C3071" s="180" t="s">
        <v>4</v>
      </c>
      <c r="D3071" s="254">
        <v>329.28</v>
      </c>
      <c r="E3071" s="254" t="s">
        <v>29618</v>
      </c>
      <c r="ALW3071" s="12"/>
      <c r="ALX3071" s="12"/>
      <c r="ALY3071" s="12"/>
    </row>
    <row r="3072" spans="1:1013" ht="13.5">
      <c r="A3072" s="180">
        <v>102062</v>
      </c>
      <c r="B3072" s="180" t="s">
        <v>3511</v>
      </c>
      <c r="C3072" s="180" t="s">
        <v>4</v>
      </c>
      <c r="D3072" s="254">
        <v>303.48</v>
      </c>
      <c r="E3072" s="254" t="s">
        <v>29619</v>
      </c>
      <c r="ALW3072" s="12"/>
      <c r="ALX3072" s="12"/>
      <c r="ALY3072" s="12"/>
    </row>
    <row r="3073" spans="1:1013" ht="13.5">
      <c r="A3073" s="180">
        <v>102059</v>
      </c>
      <c r="B3073" s="180" t="s">
        <v>3508</v>
      </c>
      <c r="C3073" s="180" t="s">
        <v>4</v>
      </c>
      <c r="D3073" s="254">
        <v>518.55999999999995</v>
      </c>
      <c r="E3073" s="254" t="s">
        <v>29620</v>
      </c>
      <c r="ALW3073" s="12"/>
      <c r="ALX3073" s="12"/>
      <c r="ALY3073" s="12"/>
    </row>
    <row r="3074" spans="1:1013" ht="13.5">
      <c r="A3074" s="180">
        <v>102060</v>
      </c>
      <c r="B3074" s="180" t="s">
        <v>3509</v>
      </c>
      <c r="C3074" s="180" t="s">
        <v>4</v>
      </c>
      <c r="D3074" s="254">
        <v>432.96</v>
      </c>
      <c r="E3074" s="254" t="s">
        <v>29621</v>
      </c>
      <c r="ALW3074" s="12"/>
      <c r="ALX3074" s="12"/>
      <c r="ALY3074" s="12"/>
    </row>
    <row r="3075" spans="1:1013" ht="13.5">
      <c r="A3075" s="180">
        <v>102052</v>
      </c>
      <c r="B3075" s="180" t="s">
        <v>3507</v>
      </c>
      <c r="C3075" s="180" t="s">
        <v>4</v>
      </c>
      <c r="D3075" s="254">
        <v>214.98</v>
      </c>
      <c r="E3075" s="254" t="s">
        <v>29622</v>
      </c>
      <c r="ALW3075" s="12"/>
      <c r="ALX3075" s="12"/>
      <c r="ALY3075" s="12"/>
    </row>
    <row r="3076" spans="1:1013" ht="13.5">
      <c r="A3076" s="180">
        <v>102050</v>
      </c>
      <c r="B3076" s="180" t="s">
        <v>3505</v>
      </c>
      <c r="C3076" s="180" t="s">
        <v>4</v>
      </c>
      <c r="D3076" s="254">
        <v>263.86</v>
      </c>
      <c r="E3076" s="254" t="s">
        <v>29623</v>
      </c>
      <c r="ALW3076" s="12"/>
      <c r="ALX3076" s="12"/>
      <c r="ALY3076" s="12"/>
    </row>
    <row r="3077" spans="1:1013" ht="13.5">
      <c r="A3077" s="180">
        <v>102051</v>
      </c>
      <c r="B3077" s="180" t="s">
        <v>3506</v>
      </c>
      <c r="C3077" s="180" t="s">
        <v>4</v>
      </c>
      <c r="D3077" s="254">
        <v>232.48</v>
      </c>
      <c r="E3077" s="254" t="s">
        <v>25828</v>
      </c>
      <c r="ALW3077" s="12"/>
      <c r="ALX3077" s="12"/>
      <c r="ALY3077" s="12"/>
    </row>
    <row r="3078" spans="1:1013" ht="13.5">
      <c r="A3078" s="180">
        <v>102048</v>
      </c>
      <c r="B3078" s="180" t="s">
        <v>3503</v>
      </c>
      <c r="C3078" s="180" t="s">
        <v>4</v>
      </c>
      <c r="D3078" s="254">
        <v>338.87</v>
      </c>
      <c r="E3078" s="254" t="s">
        <v>29624</v>
      </c>
      <c r="ALW3078" s="12"/>
      <c r="ALX3078" s="12"/>
      <c r="ALY3078" s="12"/>
    </row>
    <row r="3079" spans="1:1013" ht="13.5">
      <c r="A3079" s="180">
        <v>102049</v>
      </c>
      <c r="B3079" s="180" t="s">
        <v>3504</v>
      </c>
      <c r="C3079" s="180" t="s">
        <v>4</v>
      </c>
      <c r="D3079" s="254">
        <v>302.02</v>
      </c>
      <c r="E3079" s="254" t="s">
        <v>29625</v>
      </c>
      <c r="ALW3079" s="12"/>
      <c r="ALX3079" s="12"/>
      <c r="ALY3079" s="12"/>
    </row>
    <row r="3080" spans="1:1013" ht="13.5">
      <c r="A3080" s="180">
        <v>102046</v>
      </c>
      <c r="B3080" s="180" t="s">
        <v>3501</v>
      </c>
      <c r="C3080" s="180" t="s">
        <v>4</v>
      </c>
      <c r="D3080" s="254">
        <v>604.65</v>
      </c>
      <c r="E3080" s="254" t="s">
        <v>29626</v>
      </c>
      <c r="ALW3080" s="12"/>
      <c r="ALX3080" s="12"/>
      <c r="ALY3080" s="12"/>
    </row>
    <row r="3081" spans="1:1013" ht="13.5">
      <c r="A3081" s="180">
        <v>102047</v>
      </c>
      <c r="B3081" s="180" t="s">
        <v>3502</v>
      </c>
      <c r="C3081" s="180" t="s">
        <v>4</v>
      </c>
      <c r="D3081" s="254">
        <v>511.66</v>
      </c>
      <c r="E3081" s="254" t="s">
        <v>29627</v>
      </c>
      <c r="ALW3081" s="12"/>
      <c r="ALX3081" s="12"/>
      <c r="ALY3081" s="12"/>
    </row>
    <row r="3082" spans="1:1013" ht="13.5">
      <c r="A3082" s="180">
        <v>102045</v>
      </c>
      <c r="B3082" s="180" t="s">
        <v>3500</v>
      </c>
      <c r="C3082" s="180" t="s">
        <v>4</v>
      </c>
      <c r="D3082" s="254">
        <v>229.27</v>
      </c>
      <c r="E3082" s="254" t="s">
        <v>29628</v>
      </c>
      <c r="ALW3082" s="12"/>
      <c r="ALX3082" s="12"/>
      <c r="ALY3082" s="12"/>
    </row>
    <row r="3083" spans="1:1013" ht="13.5">
      <c r="A3083" s="180">
        <v>102043</v>
      </c>
      <c r="B3083" s="180" t="s">
        <v>3498</v>
      </c>
      <c r="C3083" s="180" t="s">
        <v>4</v>
      </c>
      <c r="D3083" s="254">
        <v>277</v>
      </c>
      <c r="E3083" s="254" t="s">
        <v>29629</v>
      </c>
      <c r="ALW3083" s="12"/>
      <c r="ALX3083" s="12"/>
      <c r="ALY3083" s="12"/>
    </row>
    <row r="3084" spans="1:1013" ht="13.5">
      <c r="A3084" s="180">
        <v>102044</v>
      </c>
      <c r="B3084" s="180" t="s">
        <v>3499</v>
      </c>
      <c r="C3084" s="180" t="s">
        <v>4</v>
      </c>
      <c r="D3084" s="254">
        <v>247.17</v>
      </c>
      <c r="E3084" s="254" t="s">
        <v>27737</v>
      </c>
      <c r="ALW3084" s="12"/>
      <c r="ALX3084" s="12"/>
      <c r="ALY3084" s="12"/>
    </row>
    <row r="3085" spans="1:1013" ht="13.5">
      <c r="A3085" s="180">
        <v>102041</v>
      </c>
      <c r="B3085" s="180" t="s">
        <v>3496</v>
      </c>
      <c r="C3085" s="180" t="s">
        <v>4</v>
      </c>
      <c r="D3085" s="254">
        <v>356.62</v>
      </c>
      <c r="E3085" s="254" t="s">
        <v>29630</v>
      </c>
      <c r="ALW3085" s="12"/>
      <c r="ALX3085" s="12"/>
      <c r="ALY3085" s="12"/>
    </row>
    <row r="3086" spans="1:1013" ht="13.5">
      <c r="A3086" s="180">
        <v>102042</v>
      </c>
      <c r="B3086" s="180" t="s">
        <v>3497</v>
      </c>
      <c r="C3086" s="180" t="s">
        <v>4</v>
      </c>
      <c r="D3086" s="254">
        <v>321.02999999999997</v>
      </c>
      <c r="E3086" s="254" t="s">
        <v>29631</v>
      </c>
      <c r="ALW3086" s="12"/>
      <c r="ALX3086" s="12"/>
      <c r="ALY3086" s="12"/>
    </row>
    <row r="3087" spans="1:1013" ht="13.5">
      <c r="A3087" s="180">
        <v>102039</v>
      </c>
      <c r="B3087" s="180" t="s">
        <v>3494</v>
      </c>
      <c r="C3087" s="180" t="s">
        <v>4</v>
      </c>
      <c r="D3087" s="254">
        <v>558.64</v>
      </c>
      <c r="E3087" s="254" t="s">
        <v>29632</v>
      </c>
      <c r="ALW3087" s="12"/>
      <c r="ALX3087" s="12"/>
      <c r="ALY3087" s="12"/>
    </row>
    <row r="3088" spans="1:1013" ht="13.5">
      <c r="A3088" s="180">
        <v>102040</v>
      </c>
      <c r="B3088" s="180" t="s">
        <v>3495</v>
      </c>
      <c r="C3088" s="180" t="s">
        <v>4</v>
      </c>
      <c r="D3088" s="254">
        <v>462.52</v>
      </c>
      <c r="E3088" s="254" t="s">
        <v>29633</v>
      </c>
      <c r="ALW3088" s="12"/>
      <c r="ALX3088" s="12"/>
      <c r="ALY3088" s="12"/>
    </row>
    <row r="3089" spans="1:1013" ht="13.5">
      <c r="A3089" s="180">
        <v>102038</v>
      </c>
      <c r="B3089" s="180" t="s">
        <v>3493</v>
      </c>
      <c r="C3089" s="180" t="s">
        <v>4</v>
      </c>
      <c r="D3089" s="254">
        <v>225.21</v>
      </c>
      <c r="E3089" s="254" t="s">
        <v>29634</v>
      </c>
      <c r="ALW3089" s="12"/>
      <c r="ALX3089" s="12"/>
      <c r="ALY3089" s="12"/>
    </row>
    <row r="3090" spans="1:1013" ht="13.5">
      <c r="A3090" s="180">
        <v>102036</v>
      </c>
      <c r="B3090" s="180" t="s">
        <v>3491</v>
      </c>
      <c r="C3090" s="180" t="s">
        <v>4</v>
      </c>
      <c r="D3090" s="254">
        <v>274.08999999999997</v>
      </c>
      <c r="E3090" s="254" t="s">
        <v>29635</v>
      </c>
      <c r="ALW3090" s="12"/>
      <c r="ALX3090" s="12"/>
      <c r="ALY3090" s="12"/>
    </row>
    <row r="3091" spans="1:1013" ht="13.5">
      <c r="A3091" s="180">
        <v>102037</v>
      </c>
      <c r="B3091" s="180" t="s">
        <v>3492</v>
      </c>
      <c r="C3091" s="180" t="s">
        <v>4</v>
      </c>
      <c r="D3091" s="254">
        <v>242.7</v>
      </c>
      <c r="E3091" s="254" t="s">
        <v>29636</v>
      </c>
      <c r="ALW3091" s="12"/>
      <c r="ALX3091" s="12"/>
      <c r="ALY3091" s="12"/>
    </row>
    <row r="3092" spans="1:1013" ht="13.5">
      <c r="A3092" s="180">
        <v>102016</v>
      </c>
      <c r="B3092" s="180" t="s">
        <v>3489</v>
      </c>
      <c r="C3092" s="180" t="s">
        <v>4</v>
      </c>
      <c r="D3092" s="254">
        <v>347.19</v>
      </c>
      <c r="E3092" s="254" t="s">
        <v>29637</v>
      </c>
      <c r="ALW3092" s="12"/>
      <c r="ALX3092" s="12"/>
      <c r="ALY3092" s="12"/>
    </row>
    <row r="3093" spans="1:1013" ht="13.5">
      <c r="A3093" s="180">
        <v>102017</v>
      </c>
      <c r="B3093" s="180" t="s">
        <v>3490</v>
      </c>
      <c r="C3093" s="180" t="s">
        <v>4</v>
      </c>
      <c r="D3093" s="254">
        <v>314.5</v>
      </c>
      <c r="E3093" s="254" t="s">
        <v>29638</v>
      </c>
      <c r="ALW3093" s="12"/>
      <c r="ALX3093" s="12"/>
      <c r="ALY3093" s="12"/>
    </row>
    <row r="3094" spans="1:1013" ht="13.5">
      <c r="A3094" s="180">
        <v>102014</v>
      </c>
      <c r="B3094" s="180" t="s">
        <v>3487</v>
      </c>
      <c r="C3094" s="180" t="s">
        <v>4</v>
      </c>
      <c r="D3094" s="254">
        <v>594.74</v>
      </c>
      <c r="E3094" s="254" t="s">
        <v>29639</v>
      </c>
      <c r="ALW3094" s="12"/>
      <c r="ALX3094" s="12"/>
      <c r="ALY3094" s="12"/>
    </row>
    <row r="3095" spans="1:1013" ht="13.5">
      <c r="A3095" s="180">
        <v>102015</v>
      </c>
      <c r="B3095" s="180" t="s">
        <v>3488</v>
      </c>
      <c r="C3095" s="180" t="s">
        <v>4</v>
      </c>
      <c r="D3095" s="254">
        <v>495.57</v>
      </c>
      <c r="E3095" s="254" t="s">
        <v>25744</v>
      </c>
      <c r="ALW3095" s="12"/>
      <c r="ALX3095" s="12"/>
      <c r="ALY3095" s="12"/>
    </row>
    <row r="3096" spans="1:1013" ht="13.5">
      <c r="A3096" s="180">
        <v>102013</v>
      </c>
      <c r="B3096" s="180" t="s">
        <v>3486</v>
      </c>
      <c r="C3096" s="180" t="s">
        <v>4</v>
      </c>
      <c r="D3096" s="254">
        <v>230.88</v>
      </c>
      <c r="E3096" s="254" t="s">
        <v>29640</v>
      </c>
      <c r="ALW3096" s="12"/>
      <c r="ALX3096" s="12"/>
      <c r="ALY3096" s="12"/>
    </row>
    <row r="3097" spans="1:1013" ht="13.5">
      <c r="A3097" s="180">
        <v>102011</v>
      </c>
      <c r="B3097" s="180" t="s">
        <v>3484</v>
      </c>
      <c r="C3097" s="180" t="s">
        <v>4</v>
      </c>
      <c r="D3097" s="254">
        <v>278.76</v>
      </c>
      <c r="E3097" s="254" t="s">
        <v>28019</v>
      </c>
      <c r="ALW3097" s="12"/>
      <c r="ALX3097" s="12"/>
      <c r="ALY3097" s="12"/>
    </row>
    <row r="3098" spans="1:1013" ht="13.5">
      <c r="A3098" s="180">
        <v>102012</v>
      </c>
      <c r="B3098" s="180" t="s">
        <v>3485</v>
      </c>
      <c r="C3098" s="180" t="s">
        <v>4</v>
      </c>
      <c r="D3098" s="254">
        <v>248.02</v>
      </c>
      <c r="E3098" s="254" t="s">
        <v>29641</v>
      </c>
      <c r="ALW3098" s="12"/>
      <c r="ALX3098" s="12"/>
      <c r="ALY3098" s="12"/>
    </row>
    <row r="3099" spans="1:1013" ht="13.5">
      <c r="A3099" s="180">
        <v>102009</v>
      </c>
      <c r="B3099" s="180" t="s">
        <v>3482</v>
      </c>
      <c r="C3099" s="180" t="s">
        <v>4</v>
      </c>
      <c r="D3099" s="254">
        <v>356.59</v>
      </c>
      <c r="E3099" s="254" t="s">
        <v>29642</v>
      </c>
      <c r="ALW3099" s="12"/>
      <c r="ALX3099" s="12"/>
      <c r="ALY3099" s="12"/>
    </row>
    <row r="3100" spans="1:1013" ht="13.5">
      <c r="A3100" s="180">
        <v>102010</v>
      </c>
      <c r="B3100" s="180" t="s">
        <v>3483</v>
      </c>
      <c r="C3100" s="180" t="s">
        <v>4</v>
      </c>
      <c r="D3100" s="254">
        <v>324.24</v>
      </c>
      <c r="E3100" s="254" t="s">
        <v>29643</v>
      </c>
      <c r="ALW3100" s="12"/>
      <c r="ALX3100" s="12"/>
      <c r="ALY3100" s="12"/>
    </row>
    <row r="3101" spans="1:1013" ht="13.5">
      <c r="A3101" s="180">
        <v>102007</v>
      </c>
      <c r="B3101" s="180" t="s">
        <v>3480</v>
      </c>
      <c r="C3101" s="180" t="s">
        <v>4</v>
      </c>
      <c r="D3101" s="254">
        <v>536.57000000000005</v>
      </c>
      <c r="E3101" s="254" t="s">
        <v>29644</v>
      </c>
      <c r="ALW3101" s="12"/>
      <c r="ALX3101" s="12"/>
      <c r="ALY3101" s="12"/>
    </row>
    <row r="3102" spans="1:1013" ht="13.5">
      <c r="A3102" s="180">
        <v>102008</v>
      </c>
      <c r="B3102" s="180" t="s">
        <v>3481</v>
      </c>
      <c r="C3102" s="180" t="s">
        <v>4</v>
      </c>
      <c r="D3102" s="254">
        <v>445.37</v>
      </c>
      <c r="E3102" s="254" t="s">
        <v>29645</v>
      </c>
      <c r="ALW3102" s="12"/>
      <c r="ALX3102" s="12"/>
      <c r="ALY3102" s="12"/>
    </row>
    <row r="3103" spans="1:1013" ht="13.5">
      <c r="A3103" s="180">
        <v>102006</v>
      </c>
      <c r="B3103" s="180" t="s">
        <v>3479</v>
      </c>
      <c r="C3103" s="180" t="s">
        <v>4</v>
      </c>
      <c r="D3103" s="254">
        <v>229.28</v>
      </c>
      <c r="E3103" s="254" t="s">
        <v>29646</v>
      </c>
      <c r="ALW3103" s="12"/>
      <c r="ALX3103" s="12"/>
      <c r="ALY3103" s="12"/>
    </row>
    <row r="3104" spans="1:1013" ht="13.5">
      <c r="A3104" s="180">
        <v>102004</v>
      </c>
      <c r="B3104" s="180" t="s">
        <v>3477</v>
      </c>
      <c r="C3104" s="180" t="s">
        <v>4</v>
      </c>
      <c r="D3104" s="254">
        <v>280.20999999999998</v>
      </c>
      <c r="E3104" s="254" t="s">
        <v>28198</v>
      </c>
      <c r="ALW3104" s="12"/>
      <c r="ALX3104" s="12"/>
      <c r="ALY3104" s="12"/>
    </row>
    <row r="3105" spans="1:1013" ht="13.5">
      <c r="A3105" s="180">
        <v>102005</v>
      </c>
      <c r="B3105" s="180" t="s">
        <v>3478</v>
      </c>
      <c r="C3105" s="180" t="s">
        <v>4</v>
      </c>
      <c r="D3105" s="254">
        <v>248.94</v>
      </c>
      <c r="E3105" s="254" t="s">
        <v>29647</v>
      </c>
      <c r="ALW3105" s="12"/>
      <c r="ALX3105" s="12"/>
      <c r="ALY3105" s="12"/>
    </row>
    <row r="3106" spans="1:1013" ht="13.5">
      <c r="A3106" s="180">
        <v>102002</v>
      </c>
      <c r="B3106" s="180" t="s">
        <v>3475</v>
      </c>
      <c r="C3106" s="180" t="s">
        <v>4</v>
      </c>
      <c r="D3106" s="254">
        <v>348.66</v>
      </c>
      <c r="E3106" s="254" t="s">
        <v>29648</v>
      </c>
      <c r="ALW3106" s="12"/>
      <c r="ALX3106" s="12"/>
      <c r="ALY3106" s="12"/>
    </row>
    <row r="3107" spans="1:1013" ht="13.5">
      <c r="A3107" s="180">
        <v>102003</v>
      </c>
      <c r="B3107" s="180" t="s">
        <v>3476</v>
      </c>
      <c r="C3107" s="180" t="s">
        <v>4</v>
      </c>
      <c r="D3107" s="254">
        <v>318.33999999999997</v>
      </c>
      <c r="E3107" s="254" t="s">
        <v>29649</v>
      </c>
      <c r="ALW3107" s="12"/>
      <c r="ALX3107" s="12"/>
      <c r="ALY3107" s="12"/>
    </row>
    <row r="3108" spans="1:1013" ht="13.5">
      <c r="A3108" s="180">
        <v>102000</v>
      </c>
      <c r="B3108" s="180" t="s">
        <v>3473</v>
      </c>
      <c r="C3108" s="180" t="s">
        <v>4</v>
      </c>
      <c r="D3108" s="254">
        <v>551.54</v>
      </c>
      <c r="E3108" s="254" t="s">
        <v>29650</v>
      </c>
      <c r="ALW3108" s="12"/>
      <c r="ALX3108" s="12"/>
      <c r="ALY3108" s="12"/>
    </row>
    <row r="3109" spans="1:1013" ht="13.5">
      <c r="A3109" s="180">
        <v>102001</v>
      </c>
      <c r="B3109" s="180" t="s">
        <v>3474</v>
      </c>
      <c r="C3109" s="180" t="s">
        <v>4</v>
      </c>
      <c r="D3109" s="254">
        <v>470.94</v>
      </c>
      <c r="E3109" s="254" t="s">
        <v>29651</v>
      </c>
      <c r="ALW3109" s="12"/>
      <c r="ALX3109" s="12"/>
      <c r="ALY3109" s="12"/>
    </row>
    <row r="3110" spans="1:1013" ht="13.5">
      <c r="A3110" s="180">
        <v>101983</v>
      </c>
      <c r="B3110" s="180" t="s">
        <v>3457</v>
      </c>
      <c r="C3110" s="180" t="s">
        <v>4</v>
      </c>
      <c r="D3110" s="254">
        <v>233.91</v>
      </c>
      <c r="E3110" s="254" t="s">
        <v>29652</v>
      </c>
      <c r="ALW3110" s="12"/>
      <c r="ALX3110" s="12"/>
      <c r="ALY3110" s="12"/>
    </row>
    <row r="3111" spans="1:1013" ht="13.5">
      <c r="A3111" s="180">
        <v>101981</v>
      </c>
      <c r="B3111" s="180" t="s">
        <v>3455</v>
      </c>
      <c r="C3111" s="180" t="s">
        <v>4</v>
      </c>
      <c r="D3111" s="254">
        <v>282.37</v>
      </c>
      <c r="E3111" s="254" t="s">
        <v>29653</v>
      </c>
      <c r="ALW3111" s="12"/>
      <c r="ALX3111" s="12"/>
      <c r="ALY3111" s="12"/>
    </row>
    <row r="3112" spans="1:1013" ht="13.5">
      <c r="A3112" s="180">
        <v>101982</v>
      </c>
      <c r="B3112" s="180" t="s">
        <v>3456</v>
      </c>
      <c r="C3112" s="180" t="s">
        <v>4</v>
      </c>
      <c r="D3112" s="254">
        <v>252.61</v>
      </c>
      <c r="E3112" s="254" t="s">
        <v>29654</v>
      </c>
      <c r="ALW3112" s="12"/>
      <c r="ALX3112" s="12"/>
      <c r="ALY3112" s="12"/>
    </row>
    <row r="3113" spans="1:1013" ht="13.5">
      <c r="A3113" s="180">
        <v>101977</v>
      </c>
      <c r="B3113" s="180" t="s">
        <v>3453</v>
      </c>
      <c r="C3113" s="180" t="s">
        <v>4</v>
      </c>
      <c r="D3113" s="254">
        <v>354.31</v>
      </c>
      <c r="E3113" s="254" t="s">
        <v>29655</v>
      </c>
      <c r="ALW3113" s="12"/>
      <c r="ALX3113" s="12"/>
      <c r="ALY3113" s="12"/>
    </row>
    <row r="3114" spans="1:1013" ht="13.5">
      <c r="A3114" s="180">
        <v>101980</v>
      </c>
      <c r="B3114" s="180" t="s">
        <v>3454</v>
      </c>
      <c r="C3114" s="180" t="s">
        <v>4</v>
      </c>
      <c r="D3114" s="254">
        <v>325.12</v>
      </c>
      <c r="E3114" s="254" t="s">
        <v>29656</v>
      </c>
      <c r="ALW3114" s="12"/>
      <c r="ALX3114" s="12"/>
      <c r="ALY3114" s="12"/>
    </row>
    <row r="3115" spans="1:1013" ht="13.5">
      <c r="A3115" s="180">
        <v>101974</v>
      </c>
      <c r="B3115" s="180" t="s">
        <v>3452</v>
      </c>
      <c r="C3115" s="180" t="s">
        <v>4</v>
      </c>
      <c r="D3115" s="254">
        <v>542.25</v>
      </c>
      <c r="E3115" s="254" t="s">
        <v>25711</v>
      </c>
      <c r="ALW3115" s="12"/>
      <c r="ALX3115" s="12"/>
      <c r="ALY3115" s="12"/>
    </row>
    <row r="3116" spans="1:1013" ht="13.5">
      <c r="A3116" s="180">
        <v>101975</v>
      </c>
      <c r="B3116" s="180" t="s">
        <v>35018</v>
      </c>
      <c r="C3116" s="180" t="s">
        <v>4</v>
      </c>
      <c r="D3116" s="254">
        <v>457.65</v>
      </c>
      <c r="E3116" s="254" t="s">
        <v>27776</v>
      </c>
      <c r="ALW3116" s="12"/>
      <c r="ALX3116" s="12"/>
      <c r="ALY3116" s="12"/>
    </row>
    <row r="3117" spans="1:1013" ht="13.5">
      <c r="A3117" s="180">
        <v>101114</v>
      </c>
      <c r="B3117" s="180" t="s">
        <v>2580</v>
      </c>
      <c r="C3117" s="180" t="s">
        <v>7</v>
      </c>
      <c r="D3117" s="254">
        <v>4.93</v>
      </c>
      <c r="E3117" s="254" t="s">
        <v>29657</v>
      </c>
      <c r="ALW3117" s="12"/>
      <c r="ALX3117" s="12"/>
      <c r="ALY3117" s="12"/>
    </row>
    <row r="3118" spans="1:1013" ht="13.5">
      <c r="A3118" s="180">
        <v>101118</v>
      </c>
      <c r="B3118" s="180" t="s">
        <v>2584</v>
      </c>
      <c r="C3118" s="180" t="s">
        <v>7</v>
      </c>
      <c r="D3118" s="254">
        <v>4.22</v>
      </c>
      <c r="E3118" s="254" t="s">
        <v>25561</v>
      </c>
      <c r="ALW3118" s="12"/>
      <c r="ALX3118" s="12"/>
      <c r="ALY3118" s="12"/>
    </row>
    <row r="3119" spans="1:1013" ht="13.5">
      <c r="A3119" s="180">
        <v>101115</v>
      </c>
      <c r="B3119" s="180" t="s">
        <v>2581</v>
      </c>
      <c r="C3119" s="180" t="s">
        <v>7</v>
      </c>
      <c r="D3119" s="254">
        <v>4.08</v>
      </c>
      <c r="E3119" s="254" t="s">
        <v>29658</v>
      </c>
      <c r="ALW3119" s="12"/>
      <c r="ALX3119" s="12"/>
      <c r="ALY3119" s="12"/>
    </row>
    <row r="3120" spans="1:1013" ht="13.5">
      <c r="A3120" s="180">
        <v>101116</v>
      </c>
      <c r="B3120" s="180" t="s">
        <v>2582</v>
      </c>
      <c r="C3120" s="180" t="s">
        <v>7</v>
      </c>
      <c r="D3120" s="254">
        <v>2.5299999999999998</v>
      </c>
      <c r="E3120" s="254" t="s">
        <v>25011</v>
      </c>
      <c r="ALW3120" s="12"/>
      <c r="ALX3120" s="12"/>
      <c r="ALY3120" s="12"/>
    </row>
    <row r="3121" spans="1:1013" ht="13.5">
      <c r="A3121" s="180">
        <v>101117</v>
      </c>
      <c r="B3121" s="180" t="s">
        <v>2583</v>
      </c>
      <c r="C3121" s="180" t="s">
        <v>7</v>
      </c>
      <c r="D3121" s="254">
        <v>3.47</v>
      </c>
      <c r="E3121" s="254" t="s">
        <v>25747</v>
      </c>
      <c r="ALW3121" s="12"/>
      <c r="ALX3121" s="12"/>
      <c r="ALY3121" s="12"/>
    </row>
    <row r="3122" spans="1:1013" ht="13.5">
      <c r="A3122" s="180">
        <v>101124</v>
      </c>
      <c r="B3122" s="180" t="s">
        <v>2590</v>
      </c>
      <c r="C3122" s="180" t="s">
        <v>7</v>
      </c>
      <c r="D3122" s="254">
        <v>16.09</v>
      </c>
      <c r="E3122" s="254" t="s">
        <v>25550</v>
      </c>
      <c r="ALW3122" s="12"/>
      <c r="ALX3122" s="12"/>
      <c r="ALY3122" s="12"/>
    </row>
    <row r="3123" spans="1:1013" ht="13.5">
      <c r="A3123" s="180">
        <v>101128</v>
      </c>
      <c r="B3123" s="180" t="s">
        <v>2594</v>
      </c>
      <c r="C3123" s="180" t="s">
        <v>7</v>
      </c>
      <c r="D3123" s="254">
        <v>15.38</v>
      </c>
      <c r="E3123" s="254" t="s">
        <v>25266</v>
      </c>
      <c r="ALW3123" s="12"/>
      <c r="ALX3123" s="12"/>
      <c r="ALY3123" s="12"/>
    </row>
    <row r="3124" spans="1:1013" ht="13.5">
      <c r="A3124" s="180">
        <v>101125</v>
      </c>
      <c r="B3124" s="180" t="s">
        <v>2591</v>
      </c>
      <c r="C3124" s="180" t="s">
        <v>7</v>
      </c>
      <c r="D3124" s="254">
        <v>15.24</v>
      </c>
      <c r="E3124" s="254" t="s">
        <v>29659</v>
      </c>
      <c r="ALW3124" s="12"/>
      <c r="ALX3124" s="12"/>
      <c r="ALY3124" s="12"/>
    </row>
    <row r="3125" spans="1:1013" ht="13.5">
      <c r="A3125" s="180">
        <v>101126</v>
      </c>
      <c r="B3125" s="180" t="s">
        <v>2592</v>
      </c>
      <c r="C3125" s="180" t="s">
        <v>7</v>
      </c>
      <c r="D3125" s="254">
        <v>13.69</v>
      </c>
      <c r="E3125" s="254" t="s">
        <v>29660</v>
      </c>
      <c r="ALW3125" s="12"/>
      <c r="ALX3125" s="12"/>
      <c r="ALY3125" s="12"/>
    </row>
    <row r="3126" spans="1:1013" ht="13.5">
      <c r="A3126" s="180">
        <v>101127</v>
      </c>
      <c r="B3126" s="180" t="s">
        <v>2593</v>
      </c>
      <c r="C3126" s="180" t="s">
        <v>7</v>
      </c>
      <c r="D3126" s="254">
        <v>14.63</v>
      </c>
      <c r="E3126" s="254" t="s">
        <v>28326</v>
      </c>
      <c r="ALW3126" s="12"/>
      <c r="ALX3126" s="12"/>
      <c r="ALY3126" s="12"/>
    </row>
    <row r="3127" spans="1:1013" ht="13.5">
      <c r="A3127" s="180">
        <v>101134</v>
      </c>
      <c r="B3127" s="180" t="s">
        <v>2600</v>
      </c>
      <c r="C3127" s="180" t="s">
        <v>7</v>
      </c>
      <c r="D3127" s="254">
        <v>16.79</v>
      </c>
      <c r="E3127" s="254" t="s">
        <v>29661</v>
      </c>
      <c r="ALW3127" s="12"/>
      <c r="ALX3127" s="12"/>
      <c r="ALY3127" s="12"/>
    </row>
    <row r="3128" spans="1:1013" ht="13.5">
      <c r="A3128" s="180">
        <v>101144</v>
      </c>
      <c r="B3128" s="180" t="s">
        <v>2609</v>
      </c>
      <c r="C3128" s="180" t="s">
        <v>7</v>
      </c>
      <c r="D3128" s="254">
        <v>16.78</v>
      </c>
      <c r="E3128" s="254" t="s">
        <v>29662</v>
      </c>
      <c r="ALW3128" s="12"/>
      <c r="ALX3128" s="12"/>
      <c r="ALY3128" s="12"/>
    </row>
    <row r="3129" spans="1:1013" ht="13.5">
      <c r="A3129" s="180">
        <v>101138</v>
      </c>
      <c r="B3129" s="180" t="s">
        <v>2604</v>
      </c>
      <c r="C3129" s="180" t="s">
        <v>7</v>
      </c>
      <c r="D3129" s="254">
        <v>16.079999999999998</v>
      </c>
      <c r="E3129" s="254" t="s">
        <v>29663</v>
      </c>
      <c r="ALW3129" s="12"/>
      <c r="ALX3129" s="12"/>
      <c r="ALY3129" s="12"/>
    </row>
    <row r="3130" spans="1:1013" ht="13.5">
      <c r="A3130" s="180">
        <v>101148</v>
      </c>
      <c r="B3130" s="180" t="s">
        <v>2613</v>
      </c>
      <c r="C3130" s="180" t="s">
        <v>7</v>
      </c>
      <c r="D3130" s="254">
        <v>16.07</v>
      </c>
      <c r="E3130" s="254" t="s">
        <v>29664</v>
      </c>
      <c r="ALW3130" s="12"/>
      <c r="ALX3130" s="12"/>
      <c r="ALY3130" s="12"/>
    </row>
    <row r="3131" spans="1:1013" ht="13.5">
      <c r="A3131" s="180">
        <v>101135</v>
      </c>
      <c r="B3131" s="180" t="s">
        <v>2601</v>
      </c>
      <c r="C3131" s="180" t="s">
        <v>7</v>
      </c>
      <c r="D3131" s="254">
        <v>15.94</v>
      </c>
      <c r="E3131" s="254" t="s">
        <v>29665</v>
      </c>
      <c r="ALW3131" s="12"/>
      <c r="ALX3131" s="12"/>
      <c r="ALY3131" s="12"/>
    </row>
    <row r="3132" spans="1:1013" ht="13.5">
      <c r="A3132" s="180">
        <v>101145</v>
      </c>
      <c r="B3132" s="180" t="s">
        <v>2610</v>
      </c>
      <c r="C3132" s="180" t="s">
        <v>7</v>
      </c>
      <c r="D3132" s="254">
        <v>15.93</v>
      </c>
      <c r="E3132" s="254" t="s">
        <v>29647</v>
      </c>
      <c r="ALW3132" s="12"/>
      <c r="ALX3132" s="12"/>
      <c r="ALY3132" s="12"/>
    </row>
    <row r="3133" spans="1:1013" ht="13.5">
      <c r="A3133" s="180">
        <v>101136</v>
      </c>
      <c r="B3133" s="180" t="s">
        <v>2602</v>
      </c>
      <c r="C3133" s="180" t="s">
        <v>7</v>
      </c>
      <c r="D3133" s="254">
        <v>14.39</v>
      </c>
      <c r="E3133" s="254" t="s">
        <v>29666</v>
      </c>
      <c r="ALW3133" s="12"/>
      <c r="ALX3133" s="12"/>
      <c r="ALY3133" s="12"/>
    </row>
    <row r="3134" spans="1:1013" ht="13.5">
      <c r="A3134" s="180">
        <v>101146</v>
      </c>
      <c r="B3134" s="180" t="s">
        <v>2611</v>
      </c>
      <c r="C3134" s="180" t="s">
        <v>7</v>
      </c>
      <c r="D3134" s="254">
        <v>14.38</v>
      </c>
      <c r="E3134" s="254" t="s">
        <v>29667</v>
      </c>
      <c r="ALW3134" s="12"/>
      <c r="ALX3134" s="12"/>
      <c r="ALY3134" s="12"/>
    </row>
    <row r="3135" spans="1:1013" ht="13.5">
      <c r="A3135" s="180">
        <v>101137</v>
      </c>
      <c r="B3135" s="180" t="s">
        <v>2603</v>
      </c>
      <c r="C3135" s="180" t="s">
        <v>7</v>
      </c>
      <c r="D3135" s="254">
        <v>15.33</v>
      </c>
      <c r="E3135" s="254" t="s">
        <v>29668</v>
      </c>
      <c r="ALW3135" s="12"/>
      <c r="ALX3135" s="12"/>
      <c r="ALY3135" s="12"/>
    </row>
    <row r="3136" spans="1:1013" ht="13.5">
      <c r="A3136" s="180">
        <v>101147</v>
      </c>
      <c r="B3136" s="180" t="s">
        <v>2612</v>
      </c>
      <c r="C3136" s="180" t="s">
        <v>7</v>
      </c>
      <c r="D3136" s="254">
        <v>15.32</v>
      </c>
      <c r="E3136" s="254" t="s">
        <v>29669</v>
      </c>
      <c r="ALW3136" s="12"/>
      <c r="ALX3136" s="12"/>
      <c r="ALY3136" s="12"/>
    </row>
    <row r="3137" spans="1:1013" ht="13.5">
      <c r="A3137" s="180">
        <v>101119</v>
      </c>
      <c r="B3137" s="180" t="s">
        <v>2585</v>
      </c>
      <c r="C3137" s="180" t="s">
        <v>7</v>
      </c>
      <c r="D3137" s="254">
        <v>9.41</v>
      </c>
      <c r="E3137" s="254" t="s">
        <v>29670</v>
      </c>
      <c r="ALW3137" s="12"/>
      <c r="ALX3137" s="12"/>
      <c r="ALY3137" s="12"/>
    </row>
    <row r="3138" spans="1:1013" ht="13.5">
      <c r="A3138" s="180">
        <v>101123</v>
      </c>
      <c r="B3138" s="180" t="s">
        <v>2589</v>
      </c>
      <c r="C3138" s="180" t="s">
        <v>7</v>
      </c>
      <c r="D3138" s="254">
        <v>8.06</v>
      </c>
      <c r="E3138" s="254" t="s">
        <v>28641</v>
      </c>
      <c r="ALW3138" s="12"/>
      <c r="ALX3138" s="12"/>
      <c r="ALY3138" s="12"/>
    </row>
    <row r="3139" spans="1:1013" ht="13.5">
      <c r="A3139" s="180">
        <v>101120</v>
      </c>
      <c r="B3139" s="180" t="s">
        <v>2586</v>
      </c>
      <c r="C3139" s="180" t="s">
        <v>7</v>
      </c>
      <c r="D3139" s="254">
        <v>7.81</v>
      </c>
      <c r="E3139" s="254" t="s">
        <v>29671</v>
      </c>
      <c r="ALW3139" s="12"/>
      <c r="ALX3139" s="12"/>
      <c r="ALY3139" s="12"/>
    </row>
    <row r="3140" spans="1:1013" ht="13.5">
      <c r="A3140" s="180">
        <v>101121</v>
      </c>
      <c r="B3140" s="180" t="s">
        <v>2587</v>
      </c>
      <c r="C3140" s="180" t="s">
        <v>7</v>
      </c>
      <c r="D3140" s="254">
        <v>4.87</v>
      </c>
      <c r="E3140" s="254" t="s">
        <v>29672</v>
      </c>
      <c r="ALW3140" s="12"/>
      <c r="ALX3140" s="12"/>
      <c r="ALY3140" s="12"/>
    </row>
    <row r="3141" spans="1:1013" ht="13.5">
      <c r="A3141" s="180">
        <v>101122</v>
      </c>
      <c r="B3141" s="180" t="s">
        <v>2588</v>
      </c>
      <c r="C3141" s="180" t="s">
        <v>7</v>
      </c>
      <c r="D3141" s="254">
        <v>6.62</v>
      </c>
      <c r="E3141" s="254" t="s">
        <v>29673</v>
      </c>
      <c r="ALW3141" s="12"/>
      <c r="ALX3141" s="12"/>
      <c r="ALY3141" s="12"/>
    </row>
    <row r="3142" spans="1:1013" ht="13.5">
      <c r="A3142" s="180">
        <v>101129</v>
      </c>
      <c r="B3142" s="180" t="s">
        <v>2595</v>
      </c>
      <c r="C3142" s="180" t="s">
        <v>7</v>
      </c>
      <c r="D3142" s="254">
        <v>21.01</v>
      </c>
      <c r="E3142" s="254" t="s">
        <v>29674</v>
      </c>
      <c r="ALW3142" s="12"/>
      <c r="ALX3142" s="12"/>
      <c r="ALY3142" s="12"/>
    </row>
    <row r="3143" spans="1:1013" ht="13.5">
      <c r="A3143" s="180">
        <v>101133</v>
      </c>
      <c r="B3143" s="180" t="s">
        <v>2599</v>
      </c>
      <c r="C3143" s="180" t="s">
        <v>7</v>
      </c>
      <c r="D3143" s="254">
        <v>19.66</v>
      </c>
      <c r="E3143" s="254" t="s">
        <v>29675</v>
      </c>
      <c r="ALW3143" s="12"/>
      <c r="ALX3143" s="12"/>
      <c r="ALY3143" s="12"/>
    </row>
    <row r="3144" spans="1:1013" ht="13.5">
      <c r="A3144" s="180">
        <v>101130</v>
      </c>
      <c r="B3144" s="180" t="s">
        <v>2596</v>
      </c>
      <c r="C3144" s="180" t="s">
        <v>7</v>
      </c>
      <c r="D3144" s="254">
        <v>19.41</v>
      </c>
      <c r="E3144" s="254" t="s">
        <v>29676</v>
      </c>
      <c r="ALW3144" s="12"/>
      <c r="ALX3144" s="12"/>
      <c r="ALY3144" s="12"/>
    </row>
    <row r="3145" spans="1:1013" ht="13.5">
      <c r="A3145" s="180">
        <v>101131</v>
      </c>
      <c r="B3145" s="180" t="s">
        <v>2597</v>
      </c>
      <c r="C3145" s="180" t="s">
        <v>7</v>
      </c>
      <c r="D3145" s="254">
        <v>16.47</v>
      </c>
      <c r="E3145" s="254" t="s">
        <v>29677</v>
      </c>
      <c r="ALW3145" s="12"/>
      <c r="ALX3145" s="12"/>
      <c r="ALY3145" s="12"/>
    </row>
    <row r="3146" spans="1:1013" ht="13.5">
      <c r="A3146" s="180">
        <v>101132</v>
      </c>
      <c r="B3146" s="180" t="s">
        <v>2598</v>
      </c>
      <c r="C3146" s="180" t="s">
        <v>7</v>
      </c>
      <c r="D3146" s="254">
        <v>18.22</v>
      </c>
      <c r="E3146" s="254" t="s">
        <v>29678</v>
      </c>
      <c r="ALW3146" s="12"/>
      <c r="ALX3146" s="12"/>
      <c r="ALY3146" s="12"/>
    </row>
    <row r="3147" spans="1:1013" ht="13.5">
      <c r="A3147" s="180">
        <v>101139</v>
      </c>
      <c r="B3147" s="180" t="s">
        <v>35019</v>
      </c>
      <c r="C3147" s="180" t="s">
        <v>7</v>
      </c>
      <c r="D3147" s="254">
        <v>21.74</v>
      </c>
      <c r="E3147" s="254" t="s">
        <v>29679</v>
      </c>
      <c r="ALW3147" s="12"/>
      <c r="ALX3147" s="12"/>
      <c r="ALY3147" s="12"/>
    </row>
    <row r="3148" spans="1:1013" ht="13.5">
      <c r="A3148" s="180">
        <v>101149</v>
      </c>
      <c r="B3148" s="180" t="s">
        <v>2614</v>
      </c>
      <c r="C3148" s="180" t="s">
        <v>7</v>
      </c>
      <c r="D3148" s="254">
        <v>21.73</v>
      </c>
      <c r="E3148" s="254" t="s">
        <v>29680</v>
      </c>
      <c r="ALW3148" s="12"/>
      <c r="ALX3148" s="12"/>
      <c r="ALY3148" s="12"/>
    </row>
    <row r="3149" spans="1:1013" ht="13.5">
      <c r="A3149" s="180">
        <v>101143</v>
      </c>
      <c r="B3149" s="180" t="s">
        <v>2608</v>
      </c>
      <c r="C3149" s="180" t="s">
        <v>7</v>
      </c>
      <c r="D3149" s="254">
        <v>20.39</v>
      </c>
      <c r="E3149" s="254" t="s">
        <v>29681</v>
      </c>
      <c r="ALW3149" s="12"/>
      <c r="ALX3149" s="12"/>
      <c r="ALY3149" s="12"/>
    </row>
    <row r="3150" spans="1:1013" ht="13.5">
      <c r="A3150" s="180">
        <v>101153</v>
      </c>
      <c r="B3150" s="180" t="s">
        <v>2618</v>
      </c>
      <c r="C3150" s="180" t="s">
        <v>7</v>
      </c>
      <c r="D3150" s="254">
        <v>20.38</v>
      </c>
      <c r="E3150" s="254" t="s">
        <v>29682</v>
      </c>
      <c r="ALW3150" s="12"/>
      <c r="ALX3150" s="12"/>
      <c r="ALY3150" s="12"/>
    </row>
    <row r="3151" spans="1:1013" ht="13.5">
      <c r="A3151" s="180">
        <v>101140</v>
      </c>
      <c r="B3151" s="180" t="s">
        <v>2605</v>
      </c>
      <c r="C3151" s="180" t="s">
        <v>7</v>
      </c>
      <c r="D3151" s="254">
        <v>20.14</v>
      </c>
      <c r="E3151" s="254" t="s">
        <v>29683</v>
      </c>
      <c r="ALW3151" s="12"/>
      <c r="ALX3151" s="12"/>
      <c r="ALY3151" s="12"/>
    </row>
    <row r="3152" spans="1:1013" ht="13.5">
      <c r="A3152" s="180">
        <v>101150</v>
      </c>
      <c r="B3152" s="180" t="s">
        <v>2615</v>
      </c>
      <c r="C3152" s="180" t="s">
        <v>7</v>
      </c>
      <c r="D3152" s="254">
        <v>20.13</v>
      </c>
      <c r="E3152" s="254" t="s">
        <v>29684</v>
      </c>
      <c r="ALW3152" s="12"/>
      <c r="ALX3152" s="12"/>
      <c r="ALY3152" s="12"/>
    </row>
    <row r="3153" spans="1:1013" ht="13.5">
      <c r="A3153" s="180">
        <v>101141</v>
      </c>
      <c r="B3153" s="180" t="s">
        <v>2606</v>
      </c>
      <c r="C3153" s="180" t="s">
        <v>7</v>
      </c>
      <c r="D3153" s="254">
        <v>17.2</v>
      </c>
      <c r="E3153" s="254" t="s">
        <v>29685</v>
      </c>
      <c r="ALW3153" s="12"/>
      <c r="ALX3153" s="12"/>
      <c r="ALY3153" s="12"/>
    </row>
    <row r="3154" spans="1:1013" ht="13.5">
      <c r="A3154" s="180">
        <v>101151</v>
      </c>
      <c r="B3154" s="180" t="s">
        <v>2616</v>
      </c>
      <c r="C3154" s="180" t="s">
        <v>7</v>
      </c>
      <c r="D3154" s="254">
        <v>17.190000000000001</v>
      </c>
      <c r="E3154" s="254" t="s">
        <v>29686</v>
      </c>
      <c r="ALW3154" s="12"/>
      <c r="ALX3154" s="12"/>
      <c r="ALY3154" s="12"/>
    </row>
    <row r="3155" spans="1:1013" ht="13.5">
      <c r="A3155" s="180">
        <v>101142</v>
      </c>
      <c r="B3155" s="180" t="s">
        <v>2607</v>
      </c>
      <c r="C3155" s="180" t="s">
        <v>7</v>
      </c>
      <c r="D3155" s="254">
        <v>18.95</v>
      </c>
      <c r="E3155" s="254" t="s">
        <v>29687</v>
      </c>
      <c r="ALW3155" s="12"/>
      <c r="ALX3155" s="12"/>
      <c r="ALY3155" s="12"/>
    </row>
    <row r="3156" spans="1:1013" ht="13.5">
      <c r="A3156" s="180">
        <v>101152</v>
      </c>
      <c r="B3156" s="180" t="s">
        <v>2617</v>
      </c>
      <c r="C3156" s="180" t="s">
        <v>7</v>
      </c>
      <c r="D3156" s="254">
        <v>18.940000000000001</v>
      </c>
      <c r="E3156" s="254" t="s">
        <v>29688</v>
      </c>
      <c r="ALW3156" s="12"/>
      <c r="ALX3156" s="12"/>
      <c r="ALY3156" s="12"/>
    </row>
    <row r="3157" spans="1:1013" ht="13.5">
      <c r="A3157" s="180">
        <v>101207</v>
      </c>
      <c r="B3157" s="180" t="s">
        <v>24358</v>
      </c>
      <c r="C3157" s="180" t="s">
        <v>7</v>
      </c>
      <c r="D3157" s="254">
        <v>11.55</v>
      </c>
      <c r="E3157" s="254" t="s">
        <v>29689</v>
      </c>
      <c r="ALW3157" s="12"/>
      <c r="ALX3157" s="12"/>
      <c r="ALY3157" s="12"/>
    </row>
    <row r="3158" spans="1:1013" ht="13.5">
      <c r="A3158" s="180">
        <v>101206</v>
      </c>
      <c r="B3158" s="180" t="s">
        <v>35020</v>
      </c>
      <c r="C3158" s="180" t="s">
        <v>7</v>
      </c>
      <c r="D3158" s="254">
        <v>13.39</v>
      </c>
      <c r="E3158" s="254" t="s">
        <v>29690</v>
      </c>
      <c r="ALW3158" s="12"/>
      <c r="ALX3158" s="12"/>
      <c r="ALY3158" s="12"/>
    </row>
    <row r="3159" spans="1:1013" ht="13.5">
      <c r="A3159" s="180">
        <v>101210</v>
      </c>
      <c r="B3159" s="180" t="s">
        <v>35021</v>
      </c>
      <c r="C3159" s="180" t="s">
        <v>7</v>
      </c>
      <c r="D3159" s="254">
        <v>18.600000000000001</v>
      </c>
      <c r="E3159" s="254" t="s">
        <v>29691</v>
      </c>
      <c r="ALW3159" s="12"/>
      <c r="ALX3159" s="12"/>
      <c r="ALY3159" s="12"/>
    </row>
    <row r="3160" spans="1:1013" ht="13.5">
      <c r="A3160" s="180">
        <v>101211</v>
      </c>
      <c r="B3160" s="180" t="s">
        <v>35022</v>
      </c>
      <c r="C3160" s="180" t="s">
        <v>7</v>
      </c>
      <c r="D3160" s="254">
        <v>19.95</v>
      </c>
      <c r="E3160" s="254" t="s">
        <v>29692</v>
      </c>
      <c r="ALW3160" s="12"/>
      <c r="ALX3160" s="12"/>
      <c r="ALY3160" s="12"/>
    </row>
    <row r="3161" spans="1:1013" ht="13.5">
      <c r="A3161" s="180">
        <v>101215</v>
      </c>
      <c r="B3161" s="180" t="s">
        <v>35023</v>
      </c>
      <c r="C3161" s="180" t="s">
        <v>7</v>
      </c>
      <c r="D3161" s="254">
        <v>17.899999999999999</v>
      </c>
      <c r="E3161" s="254" t="s">
        <v>29693</v>
      </c>
      <c r="ALW3161" s="12"/>
      <c r="ALX3161" s="12"/>
      <c r="ALY3161" s="12"/>
    </row>
    <row r="3162" spans="1:1013" ht="13.5">
      <c r="A3162" s="180">
        <v>101216</v>
      </c>
      <c r="B3162" s="180" t="s">
        <v>35024</v>
      </c>
      <c r="C3162" s="180" t="s">
        <v>7</v>
      </c>
      <c r="D3162" s="254">
        <v>18.75</v>
      </c>
      <c r="E3162" s="254" t="s">
        <v>29694</v>
      </c>
      <c r="ALW3162" s="12"/>
      <c r="ALX3162" s="12"/>
      <c r="ALY3162" s="12"/>
    </row>
    <row r="3163" spans="1:1013" ht="13.5">
      <c r="A3163" s="180">
        <v>101212</v>
      </c>
      <c r="B3163" s="180" t="s">
        <v>35025</v>
      </c>
      <c r="C3163" s="180" t="s">
        <v>7</v>
      </c>
      <c r="D3163" s="254">
        <v>23.27</v>
      </c>
      <c r="E3163" s="254" t="s">
        <v>29695</v>
      </c>
      <c r="ALW3163" s="12"/>
      <c r="ALX3163" s="12"/>
      <c r="ALY3163" s="12"/>
    </row>
    <row r="3164" spans="1:1013" ht="13.5">
      <c r="A3164" s="180">
        <v>101217</v>
      </c>
      <c r="B3164" s="180" t="s">
        <v>35026</v>
      </c>
      <c r="C3164" s="180" t="s">
        <v>7</v>
      </c>
      <c r="D3164" s="254">
        <v>21.82</v>
      </c>
      <c r="E3164" s="254" t="s">
        <v>29696</v>
      </c>
      <c r="ALW3164" s="12"/>
      <c r="ALX3164" s="12"/>
      <c r="ALY3164" s="12"/>
    </row>
    <row r="3165" spans="1:1013" ht="13.5">
      <c r="A3165" s="180">
        <v>101218</v>
      </c>
      <c r="B3165" s="180" t="s">
        <v>35027</v>
      </c>
      <c r="C3165" s="180" t="s">
        <v>7</v>
      </c>
      <c r="D3165" s="254">
        <v>23.07</v>
      </c>
      <c r="E3165" s="254" t="s">
        <v>29697</v>
      </c>
      <c r="ALW3165" s="12"/>
      <c r="ALX3165" s="12"/>
      <c r="ALY3165" s="12"/>
    </row>
    <row r="3166" spans="1:1013" ht="13.5">
      <c r="A3166" s="180">
        <v>101213</v>
      </c>
      <c r="B3166" s="180" t="s">
        <v>35028</v>
      </c>
      <c r="C3166" s="180" t="s">
        <v>7</v>
      </c>
      <c r="D3166" s="460">
        <v>26.02</v>
      </c>
      <c r="E3166" s="254" t="s">
        <v>29698</v>
      </c>
      <c r="ALW3166" s="12"/>
      <c r="ALX3166" s="12"/>
      <c r="ALY3166" s="12"/>
    </row>
    <row r="3167" spans="1:1013" ht="13.5">
      <c r="A3167" s="180">
        <v>101219</v>
      </c>
      <c r="B3167" s="180" t="s">
        <v>35029</v>
      </c>
      <c r="C3167" s="180" t="s">
        <v>7</v>
      </c>
      <c r="D3167" s="460">
        <v>27.94</v>
      </c>
      <c r="E3167" s="254" t="s">
        <v>29699</v>
      </c>
      <c r="ALW3167" s="12"/>
      <c r="ALX3167" s="12"/>
      <c r="ALY3167" s="12"/>
    </row>
    <row r="3168" spans="1:1013" ht="13.5">
      <c r="A3168" s="180">
        <v>101214</v>
      </c>
      <c r="B3168" s="180" t="s">
        <v>35030</v>
      </c>
      <c r="C3168" s="180" t="s">
        <v>7</v>
      </c>
      <c r="D3168" s="460">
        <v>31.39</v>
      </c>
      <c r="E3168" s="254" t="s">
        <v>29700</v>
      </c>
      <c r="ALW3168" s="12"/>
      <c r="ALX3168" s="12"/>
      <c r="ALY3168" s="12"/>
    </row>
    <row r="3169" spans="1:1013" ht="13.5">
      <c r="A3169" s="180">
        <v>101254</v>
      </c>
      <c r="B3169" s="180" t="s">
        <v>35031</v>
      </c>
      <c r="C3169" s="180" t="s">
        <v>7</v>
      </c>
      <c r="D3169" s="460">
        <v>13.6</v>
      </c>
      <c r="E3169" s="254" t="s">
        <v>29701</v>
      </c>
      <c r="ALW3169" s="12"/>
      <c r="ALX3169" s="12"/>
      <c r="ALY3169" s="12"/>
    </row>
    <row r="3170" spans="1:1013" ht="13.5">
      <c r="A3170" s="180">
        <v>101256</v>
      </c>
      <c r="B3170" s="180" t="s">
        <v>35032</v>
      </c>
      <c r="C3170" s="180" t="s">
        <v>7</v>
      </c>
      <c r="D3170" s="460">
        <v>20.89</v>
      </c>
      <c r="E3170" s="254" t="s">
        <v>29702</v>
      </c>
      <c r="ALW3170" s="12"/>
      <c r="ALX3170" s="12"/>
      <c r="ALY3170" s="12"/>
    </row>
    <row r="3171" spans="1:1013" ht="13.5">
      <c r="A3171" s="180">
        <v>101257</v>
      </c>
      <c r="B3171" s="180" t="s">
        <v>35033</v>
      </c>
      <c r="C3171" s="180" t="s">
        <v>7</v>
      </c>
      <c r="D3171" s="460">
        <v>21.99</v>
      </c>
      <c r="E3171" s="254" t="s">
        <v>29703</v>
      </c>
      <c r="ALW3171" s="12"/>
      <c r="ALX3171" s="12"/>
      <c r="ALY3171" s="12"/>
    </row>
    <row r="3172" spans="1:1013" ht="13.5">
      <c r="A3172" s="180">
        <v>101258</v>
      </c>
      <c r="B3172" s="180" t="s">
        <v>35034</v>
      </c>
      <c r="C3172" s="180" t="s">
        <v>7</v>
      </c>
      <c r="D3172" s="460">
        <v>25.49</v>
      </c>
      <c r="E3172" s="254" t="s">
        <v>29704</v>
      </c>
      <c r="ALW3172" s="12"/>
      <c r="ALX3172" s="12"/>
      <c r="ALY3172" s="12"/>
    </row>
    <row r="3173" spans="1:1013" ht="13.5">
      <c r="A3173" s="180">
        <v>101259</v>
      </c>
      <c r="B3173" s="180" t="s">
        <v>35035</v>
      </c>
      <c r="C3173" s="180" t="s">
        <v>7</v>
      </c>
      <c r="D3173" s="460">
        <v>28.31</v>
      </c>
      <c r="E3173" s="254" t="s">
        <v>29705</v>
      </c>
      <c r="ALW3173" s="12"/>
      <c r="ALX3173" s="12"/>
      <c r="ALY3173" s="12"/>
    </row>
    <row r="3174" spans="1:1013" ht="13.5">
      <c r="A3174" s="180">
        <v>101260</v>
      </c>
      <c r="B3174" s="180" t="s">
        <v>35036</v>
      </c>
      <c r="C3174" s="180" t="s">
        <v>7</v>
      </c>
      <c r="D3174" s="460">
        <v>35.340000000000003</v>
      </c>
      <c r="E3174" s="254" t="s">
        <v>29706</v>
      </c>
      <c r="ALW3174" s="12"/>
      <c r="ALX3174" s="12"/>
      <c r="ALY3174" s="12"/>
    </row>
    <row r="3175" spans="1:1013" ht="13.5">
      <c r="A3175" s="180">
        <v>101208</v>
      </c>
      <c r="B3175" s="180" t="s">
        <v>35037</v>
      </c>
      <c r="C3175" s="180" t="s">
        <v>7</v>
      </c>
      <c r="D3175" s="460">
        <v>11.3</v>
      </c>
      <c r="E3175" s="254" t="s">
        <v>29707</v>
      </c>
      <c r="ALW3175" s="12"/>
      <c r="ALX3175" s="12"/>
      <c r="ALY3175" s="12"/>
    </row>
    <row r="3176" spans="1:1013" ht="13.5">
      <c r="A3176" s="180">
        <v>101209</v>
      </c>
      <c r="B3176" s="180" t="s">
        <v>35038</v>
      </c>
      <c r="C3176" s="180" t="s">
        <v>7</v>
      </c>
      <c r="D3176" s="460">
        <v>10.49</v>
      </c>
      <c r="E3176" s="254" t="s">
        <v>29708</v>
      </c>
      <c r="ALW3176" s="12"/>
      <c r="ALX3176" s="12"/>
      <c r="ALY3176" s="12"/>
    </row>
    <row r="3177" spans="1:1013" ht="13.5">
      <c r="A3177" s="180">
        <v>101220</v>
      </c>
      <c r="B3177" s="180" t="s">
        <v>35039</v>
      </c>
      <c r="C3177" s="180" t="s">
        <v>7</v>
      </c>
      <c r="D3177" s="460">
        <v>17.55</v>
      </c>
      <c r="E3177" s="254" t="s">
        <v>29709</v>
      </c>
      <c r="ALW3177" s="12"/>
      <c r="ALX3177" s="12"/>
      <c r="ALY3177" s="12"/>
    </row>
    <row r="3178" spans="1:1013" ht="13.5">
      <c r="A3178" s="180">
        <v>101221</v>
      </c>
      <c r="B3178" s="180" t="s">
        <v>35040</v>
      </c>
      <c r="C3178" s="180" t="s">
        <v>7</v>
      </c>
      <c r="D3178" s="460">
        <v>18.53</v>
      </c>
      <c r="E3178" s="254" t="s">
        <v>29710</v>
      </c>
      <c r="ALW3178" s="12"/>
      <c r="ALX3178" s="12"/>
      <c r="ALY3178" s="12"/>
    </row>
    <row r="3179" spans="1:1013" ht="13.5">
      <c r="A3179" s="180">
        <v>101225</v>
      </c>
      <c r="B3179" s="180" t="s">
        <v>35041</v>
      </c>
      <c r="C3179" s="180" t="s">
        <v>7</v>
      </c>
      <c r="D3179" s="460">
        <v>16.12</v>
      </c>
      <c r="E3179" s="254" t="s">
        <v>29711</v>
      </c>
      <c r="ALW3179" s="12"/>
      <c r="ALX3179" s="12"/>
      <c r="ALY3179" s="12"/>
    </row>
    <row r="3180" spans="1:1013" ht="13.5">
      <c r="A3180" s="180">
        <v>101226</v>
      </c>
      <c r="B3180" s="180" t="s">
        <v>35042</v>
      </c>
      <c r="C3180" s="180" t="s">
        <v>7</v>
      </c>
      <c r="D3180" s="460">
        <v>16.98</v>
      </c>
      <c r="E3180" s="254" t="s">
        <v>29712</v>
      </c>
      <c r="ALW3180" s="12"/>
      <c r="ALX3180" s="12"/>
      <c r="ALY3180" s="12"/>
    </row>
    <row r="3181" spans="1:1013" ht="13.5">
      <c r="A3181" s="180">
        <v>101222</v>
      </c>
      <c r="B3181" s="180" t="s">
        <v>35043</v>
      </c>
      <c r="C3181" s="180" t="s">
        <v>7</v>
      </c>
      <c r="D3181" s="460">
        <v>21.53</v>
      </c>
      <c r="E3181" s="254" t="s">
        <v>29713</v>
      </c>
      <c r="ALW3181" s="12"/>
      <c r="ALX3181" s="12"/>
      <c r="ALY3181" s="12"/>
    </row>
    <row r="3182" spans="1:1013" ht="13.5">
      <c r="A3182" s="180">
        <v>101227</v>
      </c>
      <c r="B3182" s="180" t="s">
        <v>35044</v>
      </c>
      <c r="C3182" s="180" t="s">
        <v>7</v>
      </c>
      <c r="D3182" s="460">
        <v>19.670000000000002</v>
      </c>
      <c r="E3182" s="254" t="s">
        <v>29714</v>
      </c>
      <c r="ALW3182" s="12"/>
      <c r="ALX3182" s="12"/>
      <c r="ALY3182" s="12"/>
    </row>
    <row r="3183" spans="1:1013" ht="13.5">
      <c r="A3183" s="180">
        <v>101228</v>
      </c>
      <c r="B3183" s="180" t="s">
        <v>35045</v>
      </c>
      <c r="C3183" s="180" t="s">
        <v>7</v>
      </c>
      <c r="D3183" s="460">
        <v>20.95</v>
      </c>
      <c r="E3183" s="254" t="s">
        <v>29715</v>
      </c>
      <c r="ALW3183" s="12"/>
      <c r="ALX3183" s="12"/>
      <c r="ALY3183" s="12"/>
    </row>
    <row r="3184" spans="1:1013" ht="13.5">
      <c r="A3184" s="180">
        <v>101223</v>
      </c>
      <c r="B3184" s="180" t="s">
        <v>35046</v>
      </c>
      <c r="C3184" s="180" t="s">
        <v>7</v>
      </c>
      <c r="D3184" s="460">
        <v>23.94</v>
      </c>
      <c r="E3184" s="254" t="s">
        <v>29716</v>
      </c>
      <c r="ALW3184" s="12"/>
      <c r="ALX3184" s="12"/>
      <c r="ALY3184" s="12"/>
    </row>
    <row r="3185" spans="1:1013" ht="13.5">
      <c r="A3185" s="180">
        <v>101229</v>
      </c>
      <c r="B3185" s="180" t="s">
        <v>35047</v>
      </c>
      <c r="C3185" s="180" t="s">
        <v>7</v>
      </c>
      <c r="D3185" s="460">
        <v>26.4</v>
      </c>
      <c r="E3185" s="254" t="s">
        <v>29717</v>
      </c>
      <c r="ALW3185" s="12"/>
      <c r="ALX3185" s="12"/>
      <c r="ALY3185" s="12"/>
    </row>
    <row r="3186" spans="1:1013" ht="13.5">
      <c r="A3186" s="180">
        <v>101224</v>
      </c>
      <c r="B3186" s="180" t="s">
        <v>35048</v>
      </c>
      <c r="C3186" s="180" t="s">
        <v>7</v>
      </c>
      <c r="D3186" s="460">
        <v>29.99</v>
      </c>
      <c r="E3186" s="254" t="s">
        <v>29718</v>
      </c>
      <c r="ALW3186" s="12"/>
      <c r="ALX3186" s="12"/>
      <c r="ALY3186" s="12"/>
    </row>
    <row r="3187" spans="1:1013" ht="13.5">
      <c r="A3187" s="180">
        <v>101265</v>
      </c>
      <c r="B3187" s="180" t="s">
        <v>35049</v>
      </c>
      <c r="C3187" s="180" t="s">
        <v>7</v>
      </c>
      <c r="D3187" s="460">
        <v>33.19</v>
      </c>
      <c r="E3187" s="254" t="s">
        <v>29719</v>
      </c>
      <c r="ALW3187" s="12"/>
      <c r="ALX3187" s="12"/>
      <c r="ALY3187" s="12"/>
    </row>
    <row r="3188" spans="1:1013" ht="13.5">
      <c r="A3188" s="180">
        <v>101255</v>
      </c>
      <c r="B3188" s="180" t="s">
        <v>35050</v>
      </c>
      <c r="C3188" s="180" t="s">
        <v>7</v>
      </c>
      <c r="D3188" s="460">
        <v>12.01</v>
      </c>
      <c r="E3188" s="254" t="s">
        <v>29720</v>
      </c>
      <c r="ALW3188" s="12"/>
      <c r="ALX3188" s="12"/>
      <c r="ALY3188" s="12"/>
    </row>
    <row r="3189" spans="1:1013" ht="13.5">
      <c r="A3189" s="180">
        <v>101261</v>
      </c>
      <c r="B3189" s="180" t="s">
        <v>35051</v>
      </c>
      <c r="C3189" s="180" t="s">
        <v>7</v>
      </c>
      <c r="D3189" s="460">
        <v>19.760000000000002</v>
      </c>
      <c r="E3189" s="254" t="s">
        <v>29721</v>
      </c>
      <c r="ALW3189" s="12"/>
      <c r="ALX3189" s="12"/>
      <c r="ALY3189" s="12"/>
    </row>
    <row r="3190" spans="1:1013" ht="13.5">
      <c r="A3190" s="180">
        <v>101262</v>
      </c>
      <c r="B3190" s="180" t="s">
        <v>35052</v>
      </c>
      <c r="C3190" s="180" t="s">
        <v>7</v>
      </c>
      <c r="D3190" s="254">
        <v>20.84</v>
      </c>
      <c r="E3190" s="254" t="s">
        <v>29722</v>
      </c>
      <c r="ALW3190" s="12"/>
      <c r="ALX3190" s="12"/>
      <c r="ALY3190" s="12"/>
    </row>
    <row r="3191" spans="1:1013" ht="13.5">
      <c r="A3191" s="180">
        <v>101263</v>
      </c>
      <c r="B3191" s="180" t="s">
        <v>35053</v>
      </c>
      <c r="C3191" s="180" t="s">
        <v>7</v>
      </c>
      <c r="D3191" s="254">
        <v>24.07</v>
      </c>
      <c r="E3191" s="254" t="s">
        <v>29723</v>
      </c>
      <c r="ALW3191" s="12"/>
      <c r="ALX3191" s="12"/>
      <c r="ALY3191" s="12"/>
    </row>
    <row r="3192" spans="1:1013" ht="13.5">
      <c r="A3192" s="180">
        <v>101264</v>
      </c>
      <c r="B3192" s="180" t="s">
        <v>35054</v>
      </c>
      <c r="C3192" s="180" t="s">
        <v>7</v>
      </c>
      <c r="D3192" s="254">
        <v>26.67</v>
      </c>
      <c r="E3192" s="254" t="s">
        <v>29724</v>
      </c>
      <c r="ALW3192" s="12"/>
      <c r="ALX3192" s="12"/>
      <c r="ALY3192" s="12"/>
    </row>
    <row r="3193" spans="1:1013" ht="13.5">
      <c r="A3193" s="180">
        <v>101230</v>
      </c>
      <c r="B3193" s="180" t="s">
        <v>24359</v>
      </c>
      <c r="C3193" s="180" t="s">
        <v>7</v>
      </c>
      <c r="D3193" s="460">
        <v>11.78</v>
      </c>
      <c r="E3193" s="254" t="s">
        <v>29725</v>
      </c>
      <c r="ALW3193" s="12"/>
      <c r="ALX3193" s="12"/>
      <c r="ALY3193" s="12"/>
    </row>
    <row r="3194" spans="1:1013" ht="13.5">
      <c r="A3194" s="180">
        <v>101231</v>
      </c>
      <c r="B3194" s="180" t="s">
        <v>24360</v>
      </c>
      <c r="C3194" s="180" t="s">
        <v>7</v>
      </c>
      <c r="D3194" s="254">
        <v>11.21</v>
      </c>
      <c r="E3194" s="254" t="s">
        <v>29726</v>
      </c>
      <c r="ALW3194" s="12"/>
      <c r="ALX3194" s="12"/>
      <c r="ALY3194" s="12"/>
    </row>
    <row r="3195" spans="1:1013" ht="13.5">
      <c r="A3195" s="180">
        <v>101272</v>
      </c>
      <c r="B3195" s="180" t="s">
        <v>24389</v>
      </c>
      <c r="C3195" s="180" t="s">
        <v>7</v>
      </c>
      <c r="D3195" s="254">
        <v>33.71</v>
      </c>
      <c r="E3195" s="254" t="s">
        <v>29727</v>
      </c>
      <c r="ALW3195" s="12"/>
      <c r="ALX3195" s="12"/>
      <c r="ALY3195" s="12"/>
    </row>
    <row r="3196" spans="1:1013" ht="13.5">
      <c r="A3196" s="180">
        <v>101266</v>
      </c>
      <c r="B3196" s="180" t="s">
        <v>24383</v>
      </c>
      <c r="C3196" s="180" t="s">
        <v>7</v>
      </c>
      <c r="D3196" s="254">
        <v>12.07</v>
      </c>
      <c r="E3196" s="254" t="s">
        <v>29728</v>
      </c>
      <c r="ALW3196" s="12"/>
      <c r="ALX3196" s="12"/>
      <c r="ALY3196" s="12"/>
    </row>
    <row r="3197" spans="1:1013" ht="13.5">
      <c r="A3197" s="180">
        <v>101239</v>
      </c>
      <c r="B3197" s="180" t="s">
        <v>24368</v>
      </c>
      <c r="C3197" s="180" t="s">
        <v>7</v>
      </c>
      <c r="D3197" s="254">
        <v>16.03</v>
      </c>
      <c r="E3197" s="254" t="s">
        <v>29729</v>
      </c>
      <c r="ALW3197" s="12"/>
      <c r="ALX3197" s="12"/>
      <c r="ALY3197" s="12"/>
    </row>
    <row r="3198" spans="1:1013" ht="13.5">
      <c r="A3198" s="180">
        <v>101240</v>
      </c>
      <c r="B3198" s="180" t="s">
        <v>24369</v>
      </c>
      <c r="C3198" s="180" t="s">
        <v>7</v>
      </c>
      <c r="D3198" s="254">
        <v>16.89</v>
      </c>
      <c r="E3198" s="254" t="s">
        <v>29730</v>
      </c>
      <c r="ALW3198" s="12"/>
      <c r="ALX3198" s="12"/>
      <c r="ALY3198" s="12"/>
    </row>
    <row r="3199" spans="1:1013" ht="13.5">
      <c r="A3199" s="180">
        <v>101268</v>
      </c>
      <c r="B3199" s="180" t="s">
        <v>24385</v>
      </c>
      <c r="C3199" s="180" t="s">
        <v>7</v>
      </c>
      <c r="D3199" s="460">
        <v>18.95</v>
      </c>
      <c r="E3199" s="254" t="s">
        <v>29731</v>
      </c>
      <c r="ALW3199" s="12"/>
      <c r="ALX3199" s="12"/>
      <c r="ALY3199" s="12"/>
    </row>
    <row r="3200" spans="1:1013" ht="13.5">
      <c r="A3200" s="180">
        <v>101234</v>
      </c>
      <c r="B3200" s="180" t="s">
        <v>24363</v>
      </c>
      <c r="C3200" s="180" t="s">
        <v>7</v>
      </c>
      <c r="D3200" s="460">
        <v>18.260000000000002</v>
      </c>
      <c r="E3200" s="254" t="s">
        <v>25536</v>
      </c>
      <c r="ALW3200" s="12"/>
      <c r="ALX3200" s="12"/>
      <c r="ALY3200" s="12"/>
    </row>
    <row r="3201" spans="1:1013" ht="13.5">
      <c r="A3201" s="180">
        <v>101235</v>
      </c>
      <c r="B3201" s="180" t="s">
        <v>24364</v>
      </c>
      <c r="C3201" s="180" t="s">
        <v>7</v>
      </c>
      <c r="D3201" s="460">
        <v>19.2</v>
      </c>
      <c r="E3201" s="254" t="s">
        <v>29732</v>
      </c>
      <c r="ALW3201" s="12"/>
      <c r="ALX3201" s="12"/>
      <c r="ALY3201" s="12"/>
    </row>
    <row r="3202" spans="1:1013" ht="13.5">
      <c r="A3202" s="180">
        <v>101241</v>
      </c>
      <c r="B3202" s="180" t="s">
        <v>24370</v>
      </c>
      <c r="C3202" s="180" t="s">
        <v>7</v>
      </c>
      <c r="D3202" s="254">
        <v>19.739999999999998</v>
      </c>
      <c r="E3202" s="254" t="s">
        <v>29485</v>
      </c>
      <c r="ALW3202" s="12"/>
      <c r="ALX3202" s="12"/>
      <c r="ALY3202" s="12"/>
    </row>
    <row r="3203" spans="1:1013" ht="13.5">
      <c r="A3203" s="180">
        <v>101269</v>
      </c>
      <c r="B3203" s="180" t="s">
        <v>24386</v>
      </c>
      <c r="C3203" s="180" t="s">
        <v>7</v>
      </c>
      <c r="D3203" s="460">
        <v>21.09</v>
      </c>
      <c r="E3203" s="254" t="s">
        <v>24479</v>
      </c>
      <c r="ALW3203" s="12"/>
      <c r="ALX3203" s="12"/>
      <c r="ALY3203" s="12"/>
    </row>
    <row r="3204" spans="1:1013" ht="13.5">
      <c r="A3204" s="180">
        <v>101236</v>
      </c>
      <c r="B3204" s="180" t="s">
        <v>24365</v>
      </c>
      <c r="C3204" s="180" t="s">
        <v>7</v>
      </c>
      <c r="D3204" s="460">
        <v>22.34</v>
      </c>
      <c r="E3204" s="254" t="s">
        <v>25482</v>
      </c>
      <c r="ALW3204" s="12"/>
      <c r="ALX3204" s="12"/>
      <c r="ALY3204" s="12"/>
    </row>
    <row r="3205" spans="1:1013" ht="13.5">
      <c r="A3205" s="180">
        <v>101237</v>
      </c>
      <c r="B3205" s="180" t="s">
        <v>24366</v>
      </c>
      <c r="C3205" s="180" t="s">
        <v>7</v>
      </c>
      <c r="D3205" s="460">
        <v>23.78</v>
      </c>
      <c r="E3205" s="254" t="s">
        <v>25671</v>
      </c>
      <c r="ALW3205" s="12"/>
      <c r="ALX3205" s="12"/>
      <c r="ALY3205" s="12"/>
    </row>
    <row r="3206" spans="1:1013" ht="13.5">
      <c r="A3206" s="180">
        <v>101242</v>
      </c>
      <c r="B3206" s="180" t="s">
        <v>24371</v>
      </c>
      <c r="C3206" s="180" t="s">
        <v>7</v>
      </c>
      <c r="D3206" s="460">
        <v>22.06</v>
      </c>
      <c r="E3206" s="254" t="s">
        <v>24899</v>
      </c>
      <c r="ALW3206" s="12"/>
      <c r="ALX3206" s="12"/>
      <c r="ALY3206" s="12"/>
    </row>
    <row r="3207" spans="1:1013" ht="13.5">
      <c r="A3207" s="180">
        <v>101270</v>
      </c>
      <c r="B3207" s="180" t="s">
        <v>24387</v>
      </c>
      <c r="C3207" s="180" t="s">
        <v>7</v>
      </c>
      <c r="D3207" s="460">
        <v>24.4</v>
      </c>
      <c r="E3207" s="254" t="s">
        <v>24900</v>
      </c>
      <c r="ALW3207" s="12"/>
      <c r="ALX3207" s="12"/>
      <c r="ALY3207" s="12"/>
    </row>
    <row r="3208" spans="1:1013" ht="13.5">
      <c r="A3208" s="180">
        <v>101243</v>
      </c>
      <c r="B3208" s="180" t="s">
        <v>24372</v>
      </c>
      <c r="C3208" s="180" t="s">
        <v>7</v>
      </c>
      <c r="D3208" s="460">
        <v>26.7</v>
      </c>
      <c r="E3208" s="254" t="s">
        <v>29733</v>
      </c>
      <c r="ALW3208" s="12"/>
      <c r="ALX3208" s="12"/>
      <c r="ALY3208" s="12"/>
    </row>
    <row r="3209" spans="1:1013" ht="13.5">
      <c r="A3209" s="180">
        <v>101271</v>
      </c>
      <c r="B3209" s="180" t="s">
        <v>24388</v>
      </c>
      <c r="C3209" s="180" t="s">
        <v>7</v>
      </c>
      <c r="D3209" s="460">
        <v>27.06</v>
      </c>
      <c r="E3209" s="254" t="s">
        <v>29734</v>
      </c>
      <c r="ALW3209" s="12"/>
      <c r="ALX3209" s="12"/>
      <c r="ALY3209" s="12"/>
    </row>
    <row r="3210" spans="1:1013" ht="13.5">
      <c r="A3210" s="180">
        <v>101238</v>
      </c>
      <c r="B3210" s="180" t="s">
        <v>24367</v>
      </c>
      <c r="C3210" s="180" t="s">
        <v>7</v>
      </c>
      <c r="D3210" s="460">
        <v>30.06</v>
      </c>
      <c r="E3210" s="254" t="s">
        <v>29735</v>
      </c>
      <c r="ALW3210" s="12"/>
      <c r="ALX3210" s="12"/>
      <c r="ALY3210" s="12"/>
    </row>
    <row r="3211" spans="1:1013" ht="13.5">
      <c r="A3211" s="180">
        <v>101232</v>
      </c>
      <c r="B3211" s="180" t="s">
        <v>24361</v>
      </c>
      <c r="C3211" s="180" t="s">
        <v>7</v>
      </c>
      <c r="D3211" s="460">
        <v>10.06</v>
      </c>
      <c r="E3211" s="254" t="s">
        <v>27916</v>
      </c>
      <c r="ALW3211" s="12"/>
      <c r="ALX3211" s="12"/>
      <c r="ALY3211" s="12"/>
    </row>
    <row r="3212" spans="1:1013" ht="13.5">
      <c r="A3212" s="180">
        <v>101233</v>
      </c>
      <c r="B3212" s="180" t="s">
        <v>24362</v>
      </c>
      <c r="C3212" s="180" t="s">
        <v>7</v>
      </c>
      <c r="D3212" s="460">
        <v>9.2799999999999994</v>
      </c>
      <c r="E3212" s="254" t="s">
        <v>29736</v>
      </c>
      <c r="ALW3212" s="12"/>
      <c r="ALX3212" s="12"/>
      <c r="ALY3212" s="12"/>
    </row>
    <row r="3213" spans="1:1013" ht="13.5">
      <c r="A3213" s="180">
        <v>101248</v>
      </c>
      <c r="B3213" s="180" t="s">
        <v>24377</v>
      </c>
      <c r="C3213" s="180" t="s">
        <v>7</v>
      </c>
      <c r="D3213" s="460">
        <v>28.69</v>
      </c>
      <c r="E3213" s="254" t="s">
        <v>24796</v>
      </c>
      <c r="ALW3213" s="12"/>
      <c r="ALX3213" s="12"/>
      <c r="ALY3213" s="12"/>
    </row>
    <row r="3214" spans="1:1013" ht="13.5">
      <c r="A3214" s="180">
        <v>101277</v>
      </c>
      <c r="B3214" s="180" t="s">
        <v>24394</v>
      </c>
      <c r="C3214" s="180" t="s">
        <v>7</v>
      </c>
      <c r="D3214" s="254">
        <v>32.630000000000003</v>
      </c>
      <c r="E3214" s="254" t="s">
        <v>29737</v>
      </c>
      <c r="ALW3214" s="12"/>
      <c r="ALX3214" s="12"/>
      <c r="ALY3214" s="12"/>
    </row>
    <row r="3215" spans="1:1013" ht="13.5">
      <c r="A3215" s="180">
        <v>101267</v>
      </c>
      <c r="B3215" s="180" t="s">
        <v>24384</v>
      </c>
      <c r="C3215" s="180" t="s">
        <v>7</v>
      </c>
      <c r="D3215" s="254">
        <v>11.62</v>
      </c>
      <c r="E3215" s="254" t="s">
        <v>29738</v>
      </c>
      <c r="ALW3215" s="12"/>
      <c r="ALX3215" s="12"/>
      <c r="ALY3215" s="12"/>
    </row>
    <row r="3216" spans="1:1013" ht="13.5">
      <c r="A3216" s="180">
        <v>101249</v>
      </c>
      <c r="B3216" s="180" t="s">
        <v>24378</v>
      </c>
      <c r="C3216" s="180" t="s">
        <v>7</v>
      </c>
      <c r="D3216" s="254">
        <v>14.64</v>
      </c>
      <c r="E3216" s="254" t="s">
        <v>28295</v>
      </c>
      <c r="ALW3216" s="12"/>
      <c r="ALX3216" s="12"/>
      <c r="ALY3216" s="12"/>
    </row>
    <row r="3217" spans="1:1013" ht="13.5">
      <c r="A3217" s="180">
        <v>101273</v>
      </c>
      <c r="B3217" s="180" t="s">
        <v>24390</v>
      </c>
      <c r="C3217" s="180" t="s">
        <v>7</v>
      </c>
      <c r="D3217" s="254">
        <v>18.100000000000001</v>
      </c>
      <c r="E3217" s="254" t="s">
        <v>29739</v>
      </c>
      <c r="ALW3217" s="12"/>
      <c r="ALX3217" s="12"/>
      <c r="ALY3217" s="12"/>
    </row>
    <row r="3218" spans="1:1013" ht="13.5">
      <c r="A3218" s="180">
        <v>101245</v>
      </c>
      <c r="B3218" s="180" t="s">
        <v>24374</v>
      </c>
      <c r="C3218" s="180" t="s">
        <v>7</v>
      </c>
      <c r="D3218" s="254">
        <v>17.8</v>
      </c>
      <c r="E3218" s="254" t="s">
        <v>29740</v>
      </c>
      <c r="ALW3218" s="12"/>
      <c r="ALX3218" s="12"/>
      <c r="ALY3218" s="12"/>
    </row>
    <row r="3219" spans="1:1013" ht="13.5">
      <c r="A3219" s="180">
        <v>101250</v>
      </c>
      <c r="B3219" s="180" t="s">
        <v>24379</v>
      </c>
      <c r="C3219" s="180" t="s">
        <v>7</v>
      </c>
      <c r="D3219" s="254">
        <v>16.260000000000002</v>
      </c>
      <c r="E3219" s="254" t="s">
        <v>29741</v>
      </c>
      <c r="ALW3219" s="12"/>
      <c r="ALX3219" s="12"/>
      <c r="ALY3219" s="12"/>
    </row>
    <row r="3220" spans="1:1013" ht="13.5">
      <c r="A3220" s="180">
        <v>101251</v>
      </c>
      <c r="B3220" s="180" t="s">
        <v>24380</v>
      </c>
      <c r="C3220" s="180" t="s">
        <v>7</v>
      </c>
      <c r="D3220" s="254">
        <v>18.53</v>
      </c>
      <c r="E3220" s="254" t="s">
        <v>29742</v>
      </c>
      <c r="ALW3220" s="12"/>
      <c r="ALX3220" s="12"/>
      <c r="ALY3220" s="12"/>
    </row>
    <row r="3221" spans="1:1013" ht="13.5">
      <c r="A3221" s="180">
        <v>101274</v>
      </c>
      <c r="B3221" s="180" t="s">
        <v>24391</v>
      </c>
      <c r="C3221" s="180" t="s">
        <v>7</v>
      </c>
      <c r="D3221" s="254">
        <v>20.010000000000002</v>
      </c>
      <c r="E3221" s="254" t="s">
        <v>29743</v>
      </c>
      <c r="ALW3221" s="12"/>
      <c r="ALX3221" s="12"/>
      <c r="ALY3221" s="12"/>
    </row>
    <row r="3222" spans="1:1013" ht="13.5">
      <c r="A3222" s="180">
        <v>101246</v>
      </c>
      <c r="B3222" s="180" t="s">
        <v>24375</v>
      </c>
      <c r="C3222" s="180" t="s">
        <v>7</v>
      </c>
      <c r="D3222" s="254">
        <v>20.67</v>
      </c>
      <c r="E3222" s="254" t="s">
        <v>29744</v>
      </c>
      <c r="ALW3222" s="12"/>
      <c r="ALX3222" s="12"/>
      <c r="ALY3222" s="12"/>
    </row>
    <row r="3223" spans="1:1013" ht="13.5">
      <c r="A3223" s="180">
        <v>101252</v>
      </c>
      <c r="B3223" s="180" t="s">
        <v>24381</v>
      </c>
      <c r="C3223" s="180" t="s">
        <v>7</v>
      </c>
      <c r="D3223" s="254">
        <v>20.07</v>
      </c>
      <c r="E3223" s="254" t="s">
        <v>29745</v>
      </c>
      <c r="ALW3223" s="12"/>
      <c r="ALX3223" s="12"/>
      <c r="ALY3223" s="12"/>
    </row>
    <row r="3224" spans="1:1013" ht="13.5">
      <c r="A3224" s="180">
        <v>101275</v>
      </c>
      <c r="B3224" s="180" t="s">
        <v>24392</v>
      </c>
      <c r="C3224" s="180" t="s">
        <v>7</v>
      </c>
      <c r="D3224" s="254">
        <v>23.13</v>
      </c>
      <c r="E3224" s="254" t="s">
        <v>29746</v>
      </c>
      <c r="ALW3224" s="12"/>
      <c r="ALX3224" s="12"/>
      <c r="ALY3224" s="12"/>
    </row>
    <row r="3225" spans="1:1013" ht="13.5">
      <c r="A3225" s="180">
        <v>101247</v>
      </c>
      <c r="B3225" s="180" t="s">
        <v>24376</v>
      </c>
      <c r="C3225" s="180" t="s">
        <v>7</v>
      </c>
      <c r="D3225" s="254">
        <v>22.94</v>
      </c>
      <c r="E3225" s="254" t="s">
        <v>25709</v>
      </c>
      <c r="ALW3225" s="12"/>
      <c r="ALX3225" s="12"/>
      <c r="ALY3225" s="12"/>
    </row>
    <row r="3226" spans="1:1013" ht="13.5">
      <c r="A3226" s="180">
        <v>101276</v>
      </c>
      <c r="B3226" s="180" t="s">
        <v>24393</v>
      </c>
      <c r="C3226" s="180" t="s">
        <v>7</v>
      </c>
      <c r="D3226" s="254">
        <v>25.56</v>
      </c>
      <c r="E3226" s="254" t="s">
        <v>24513</v>
      </c>
      <c r="ALW3226" s="12"/>
      <c r="ALX3226" s="12"/>
      <c r="ALY3226" s="12"/>
    </row>
    <row r="3227" spans="1:1013" ht="13.5">
      <c r="A3227" s="180">
        <v>101253</v>
      </c>
      <c r="B3227" s="180" t="s">
        <v>24382</v>
      </c>
      <c r="C3227" s="180" t="s">
        <v>7</v>
      </c>
      <c r="D3227" s="254">
        <v>25.26</v>
      </c>
      <c r="E3227" s="254" t="s">
        <v>29328</v>
      </c>
      <c r="ALW3227" s="12"/>
      <c r="ALX3227" s="12"/>
      <c r="ALY3227" s="12"/>
    </row>
    <row r="3228" spans="1:1013" ht="13.5">
      <c r="A3228" s="180">
        <v>101244</v>
      </c>
      <c r="B3228" s="180" t="s">
        <v>24373</v>
      </c>
      <c r="C3228" s="180" t="s">
        <v>7</v>
      </c>
      <c r="D3228" s="254">
        <v>16.850000000000001</v>
      </c>
      <c r="E3228" s="254" t="s">
        <v>29317</v>
      </c>
      <c r="ALW3228" s="12"/>
      <c r="ALX3228" s="12"/>
      <c r="ALY3228" s="12"/>
    </row>
    <row r="3229" spans="1:1013" ht="13.5">
      <c r="A3229" s="180">
        <v>93358</v>
      </c>
      <c r="B3229" s="180" t="s">
        <v>35055</v>
      </c>
      <c r="C3229" s="180" t="s">
        <v>7</v>
      </c>
      <c r="D3229" s="254">
        <v>99.64</v>
      </c>
      <c r="E3229" s="254" t="s">
        <v>29747</v>
      </c>
      <c r="ALW3229" s="12"/>
      <c r="ALX3229" s="12"/>
      <c r="ALY3229" s="12"/>
    </row>
    <row r="3230" spans="1:1013" ht="13.5">
      <c r="A3230" s="180">
        <v>90082</v>
      </c>
      <c r="B3230" s="180" t="s">
        <v>35056</v>
      </c>
      <c r="C3230" s="180" t="s">
        <v>7</v>
      </c>
      <c r="D3230" s="254">
        <v>10.5</v>
      </c>
      <c r="E3230" s="254" t="s">
        <v>28653</v>
      </c>
      <c r="ALW3230" s="12"/>
      <c r="ALX3230" s="12"/>
      <c r="ALY3230" s="12"/>
    </row>
    <row r="3231" spans="1:1013" ht="13.5">
      <c r="A3231" s="180">
        <v>90091</v>
      </c>
      <c r="B3231" s="180" t="s">
        <v>35057</v>
      </c>
      <c r="C3231" s="180" t="s">
        <v>7</v>
      </c>
      <c r="D3231" s="254">
        <v>6.61</v>
      </c>
      <c r="E3231" s="254" t="s">
        <v>29748</v>
      </c>
      <c r="ALW3231" s="12"/>
      <c r="ALX3231" s="12"/>
      <c r="ALY3231" s="12"/>
    </row>
    <row r="3232" spans="1:1013" ht="13.5">
      <c r="A3232" s="180">
        <v>102307</v>
      </c>
      <c r="B3232" s="180" t="s">
        <v>35058</v>
      </c>
      <c r="C3232" s="180" t="s">
        <v>7</v>
      </c>
      <c r="D3232" s="254">
        <v>13.14</v>
      </c>
      <c r="E3232" s="254" t="s">
        <v>29749</v>
      </c>
      <c r="ALW3232" s="12"/>
      <c r="ALX3232" s="12"/>
      <c r="ALY3232" s="12"/>
    </row>
    <row r="3233" spans="1:1013" ht="13.5">
      <c r="A3233" s="180">
        <v>102315</v>
      </c>
      <c r="B3233" s="180" t="s">
        <v>35059</v>
      </c>
      <c r="C3233" s="180" t="s">
        <v>7</v>
      </c>
      <c r="D3233" s="254">
        <v>8.27</v>
      </c>
      <c r="E3233" s="254" t="s">
        <v>29750</v>
      </c>
      <c r="ALW3233" s="12"/>
      <c r="ALX3233" s="12"/>
      <c r="ALY3233" s="12"/>
    </row>
    <row r="3234" spans="1:1013" ht="13.5">
      <c r="A3234" s="180">
        <v>102283</v>
      </c>
      <c r="B3234" s="180" t="s">
        <v>35060</v>
      </c>
      <c r="C3234" s="180" t="s">
        <v>7</v>
      </c>
      <c r="D3234" s="254">
        <v>13.74</v>
      </c>
      <c r="E3234" s="254" t="s">
        <v>29751</v>
      </c>
      <c r="ALW3234" s="12"/>
      <c r="ALX3234" s="12"/>
      <c r="ALY3234" s="12"/>
    </row>
    <row r="3235" spans="1:1013" ht="13.5">
      <c r="A3235" s="180">
        <v>102291</v>
      </c>
      <c r="B3235" s="180" t="s">
        <v>35061</v>
      </c>
      <c r="C3235" s="180" t="s">
        <v>7</v>
      </c>
      <c r="D3235" s="254">
        <v>8.66</v>
      </c>
      <c r="E3235" s="254" t="s">
        <v>29752</v>
      </c>
      <c r="ALW3235" s="12"/>
      <c r="ALX3235" s="12"/>
      <c r="ALY3235" s="12"/>
    </row>
    <row r="3236" spans="1:1013" ht="13.5">
      <c r="A3236" s="180">
        <v>102276</v>
      </c>
      <c r="B3236" s="180" t="s">
        <v>35062</v>
      </c>
      <c r="C3236" s="180" t="s">
        <v>7</v>
      </c>
      <c r="D3236" s="254">
        <v>11.82</v>
      </c>
      <c r="E3236" s="254" t="s">
        <v>29753</v>
      </c>
      <c r="ALW3236" s="12"/>
      <c r="ALX3236" s="12"/>
      <c r="ALY3236" s="12"/>
    </row>
    <row r="3237" spans="1:1013" ht="13.5">
      <c r="A3237" s="180">
        <v>102306</v>
      </c>
      <c r="B3237" s="180" t="s">
        <v>35063</v>
      </c>
      <c r="C3237" s="180" t="s">
        <v>7</v>
      </c>
      <c r="D3237" s="254">
        <v>14.79</v>
      </c>
      <c r="E3237" s="254" t="s">
        <v>29754</v>
      </c>
      <c r="ALW3237" s="12"/>
      <c r="ALX3237" s="12"/>
      <c r="ALY3237" s="12"/>
    </row>
    <row r="3238" spans="1:1013" ht="13.5">
      <c r="A3238" s="180">
        <v>102279</v>
      </c>
      <c r="B3238" s="180" t="s">
        <v>35064</v>
      </c>
      <c r="C3238" s="180" t="s">
        <v>7</v>
      </c>
      <c r="D3238" s="254">
        <v>7.45</v>
      </c>
      <c r="E3238" s="254" t="s">
        <v>29755</v>
      </c>
      <c r="ALW3238" s="12"/>
      <c r="ALX3238" s="12"/>
      <c r="ALY3238" s="12"/>
    </row>
    <row r="3239" spans="1:1013" ht="13.5">
      <c r="A3239" s="180">
        <v>102282</v>
      </c>
      <c r="B3239" s="180" t="s">
        <v>35065</v>
      </c>
      <c r="C3239" s="180" t="s">
        <v>7</v>
      </c>
      <c r="D3239" s="254">
        <v>15.47</v>
      </c>
      <c r="E3239" s="254" t="s">
        <v>29756</v>
      </c>
      <c r="ALW3239" s="12"/>
      <c r="ALX3239" s="12"/>
      <c r="ALY3239" s="12"/>
    </row>
    <row r="3240" spans="1:1013" ht="13.5">
      <c r="A3240" s="180">
        <v>102290</v>
      </c>
      <c r="B3240" s="180" t="s">
        <v>35066</v>
      </c>
      <c r="C3240" s="180" t="s">
        <v>7</v>
      </c>
      <c r="D3240" s="254">
        <v>9.75</v>
      </c>
      <c r="E3240" s="254" t="s">
        <v>29757</v>
      </c>
      <c r="ALW3240" s="12"/>
      <c r="ALX3240" s="12"/>
      <c r="ALY3240" s="12"/>
    </row>
    <row r="3241" spans="1:1013" ht="13.5">
      <c r="A3241" s="180">
        <v>90100</v>
      </c>
      <c r="B3241" s="180" t="s">
        <v>35067</v>
      </c>
      <c r="C3241" s="180" t="s">
        <v>7</v>
      </c>
      <c r="D3241" s="254">
        <v>14.38</v>
      </c>
      <c r="E3241" s="254" t="s">
        <v>29758</v>
      </c>
      <c r="ALW3241" s="12"/>
      <c r="ALX3241" s="12"/>
      <c r="ALY3241" s="12"/>
    </row>
    <row r="3242" spans="1:1013" ht="13.5">
      <c r="A3242" s="180">
        <v>102323</v>
      </c>
      <c r="B3242" s="180" t="s">
        <v>35068</v>
      </c>
      <c r="C3242" s="180" t="s">
        <v>7</v>
      </c>
      <c r="D3242" s="254">
        <v>17.98</v>
      </c>
      <c r="E3242" s="254" t="s">
        <v>29759</v>
      </c>
      <c r="ALW3242" s="12"/>
      <c r="ALX3242" s="12"/>
      <c r="ALY3242" s="12"/>
    </row>
    <row r="3243" spans="1:1013" ht="13.5">
      <c r="A3243" s="180">
        <v>102327</v>
      </c>
      <c r="B3243" s="180" t="s">
        <v>35069</v>
      </c>
      <c r="C3243" s="180" t="s">
        <v>7</v>
      </c>
      <c r="D3243" s="254">
        <v>11.32</v>
      </c>
      <c r="E3243" s="254" t="s">
        <v>29760</v>
      </c>
      <c r="ALW3243" s="12"/>
      <c r="ALX3243" s="12"/>
      <c r="ALY3243" s="12"/>
    </row>
    <row r="3244" spans="1:1013" ht="13.5">
      <c r="A3244" s="180">
        <v>102299</v>
      </c>
      <c r="B3244" s="180" t="s">
        <v>35070</v>
      </c>
      <c r="C3244" s="180" t="s">
        <v>7</v>
      </c>
      <c r="D3244" s="254">
        <v>18.809999999999999</v>
      </c>
      <c r="E3244" s="254" t="s">
        <v>29761</v>
      </c>
      <c r="ALW3244" s="12"/>
      <c r="ALX3244" s="12"/>
      <c r="ALY3244" s="12"/>
    </row>
    <row r="3245" spans="1:1013" ht="13.5">
      <c r="A3245" s="180">
        <v>102303</v>
      </c>
      <c r="B3245" s="180" t="s">
        <v>35071</v>
      </c>
      <c r="C3245" s="180" t="s">
        <v>7</v>
      </c>
      <c r="D3245" s="254">
        <v>11.85</v>
      </c>
      <c r="E3245" s="254" t="s">
        <v>29762</v>
      </c>
      <c r="ALW3245" s="12"/>
      <c r="ALX3245" s="12"/>
      <c r="ALY3245" s="12"/>
    </row>
    <row r="3246" spans="1:1013" ht="13.5">
      <c r="A3246" s="180">
        <v>90099</v>
      </c>
      <c r="B3246" s="180" t="s">
        <v>35072</v>
      </c>
      <c r="C3246" s="180" t="s">
        <v>7</v>
      </c>
      <c r="D3246" s="254">
        <v>16.77</v>
      </c>
      <c r="E3246" s="254" t="s">
        <v>29763</v>
      </c>
      <c r="ALW3246" s="12"/>
      <c r="ALX3246" s="12"/>
      <c r="ALY3246" s="12"/>
    </row>
    <row r="3247" spans="1:1013" ht="13.5">
      <c r="A3247" s="180">
        <v>102322</v>
      </c>
      <c r="B3247" s="180" t="s">
        <v>35073</v>
      </c>
      <c r="C3247" s="180" t="s">
        <v>7</v>
      </c>
      <c r="D3247" s="254">
        <v>20.97</v>
      </c>
      <c r="E3247" s="254" t="s">
        <v>29764</v>
      </c>
      <c r="ALW3247" s="12"/>
      <c r="ALX3247" s="12"/>
      <c r="ALY3247" s="12"/>
    </row>
    <row r="3248" spans="1:1013" ht="13.5">
      <c r="A3248" s="180">
        <v>102298</v>
      </c>
      <c r="B3248" s="180" t="s">
        <v>35074</v>
      </c>
      <c r="C3248" s="180" t="s">
        <v>7</v>
      </c>
      <c r="D3248" s="254">
        <v>21.95</v>
      </c>
      <c r="E3248" s="254" t="s">
        <v>29765</v>
      </c>
      <c r="ALW3248" s="12"/>
      <c r="ALX3248" s="12"/>
      <c r="ALY3248" s="12"/>
    </row>
    <row r="3249" spans="1:1013" ht="13.5">
      <c r="A3249" s="180">
        <v>102302</v>
      </c>
      <c r="B3249" s="180" t="s">
        <v>35075</v>
      </c>
      <c r="C3249" s="180" t="s">
        <v>7</v>
      </c>
      <c r="D3249" s="254">
        <v>13.83</v>
      </c>
      <c r="E3249" s="254" t="s">
        <v>29766</v>
      </c>
      <c r="ALW3249" s="12"/>
      <c r="ALX3249" s="12"/>
      <c r="ALY3249" s="12"/>
    </row>
    <row r="3250" spans="1:1013" ht="13.5">
      <c r="A3250" s="180">
        <v>102326</v>
      </c>
      <c r="B3250" s="180" t="s">
        <v>35076</v>
      </c>
      <c r="C3250" s="180" t="s">
        <v>7</v>
      </c>
      <c r="D3250" s="254">
        <v>13.21</v>
      </c>
      <c r="E3250" s="254" t="s">
        <v>29767</v>
      </c>
      <c r="ALW3250" s="12"/>
      <c r="ALX3250" s="12"/>
      <c r="ALY3250" s="12"/>
    </row>
    <row r="3251" spans="1:1013" ht="13.5">
      <c r="A3251" s="180">
        <v>102314</v>
      </c>
      <c r="B3251" s="180" t="s">
        <v>35077</v>
      </c>
      <c r="C3251" s="180" t="s">
        <v>7</v>
      </c>
      <c r="D3251" s="254">
        <v>9.31</v>
      </c>
      <c r="E3251" s="254" t="s">
        <v>29768</v>
      </c>
      <c r="ALW3251" s="12"/>
      <c r="ALX3251" s="12"/>
      <c r="ALY3251" s="12"/>
    </row>
    <row r="3252" spans="1:1013" ht="13.5">
      <c r="A3252" s="180">
        <v>102312</v>
      </c>
      <c r="B3252" s="180" t="s">
        <v>35078</v>
      </c>
      <c r="C3252" s="180" t="s">
        <v>7</v>
      </c>
      <c r="D3252" s="254">
        <v>11.78</v>
      </c>
      <c r="E3252" s="254" t="s">
        <v>29769</v>
      </c>
      <c r="ALW3252" s="12"/>
      <c r="ALX3252" s="12"/>
      <c r="ALY3252" s="12"/>
    </row>
    <row r="3253" spans="1:1013" ht="13.5">
      <c r="A3253" s="180">
        <v>102288</v>
      </c>
      <c r="B3253" s="180" t="s">
        <v>35079</v>
      </c>
      <c r="C3253" s="180" t="s">
        <v>7</v>
      </c>
      <c r="D3253" s="254">
        <v>12.34</v>
      </c>
      <c r="E3253" s="254" t="s">
        <v>29770</v>
      </c>
      <c r="ALW3253" s="12"/>
      <c r="ALX3253" s="12"/>
      <c r="ALY3253" s="12"/>
    </row>
    <row r="3254" spans="1:1013" ht="13.5">
      <c r="A3254" s="180">
        <v>90087</v>
      </c>
      <c r="B3254" s="180" t="s">
        <v>35080</v>
      </c>
      <c r="C3254" s="180" t="s">
        <v>7</v>
      </c>
      <c r="D3254" s="254">
        <v>9.41</v>
      </c>
      <c r="E3254" s="254" t="s">
        <v>29771</v>
      </c>
      <c r="ALW3254" s="12"/>
      <c r="ALX3254" s="12"/>
      <c r="ALY3254" s="12"/>
    </row>
    <row r="3255" spans="1:1013" ht="13.5">
      <c r="A3255" s="180">
        <v>102308</v>
      </c>
      <c r="B3255" s="180" t="s">
        <v>35081</v>
      </c>
      <c r="C3255" s="180" t="s">
        <v>7</v>
      </c>
      <c r="D3255" s="254">
        <v>12.71</v>
      </c>
      <c r="E3255" s="254" t="s">
        <v>29772</v>
      </c>
      <c r="ALW3255" s="12"/>
      <c r="ALX3255" s="12"/>
      <c r="ALY3255" s="12"/>
    </row>
    <row r="3256" spans="1:1013" ht="13.5">
      <c r="A3256" s="180">
        <v>90084</v>
      </c>
      <c r="B3256" s="180" t="s">
        <v>35082</v>
      </c>
      <c r="C3256" s="180" t="s">
        <v>7</v>
      </c>
      <c r="D3256" s="254">
        <v>10.17</v>
      </c>
      <c r="E3256" s="254" t="s">
        <v>29773</v>
      </c>
      <c r="ALW3256" s="12"/>
      <c r="ALX3256" s="12"/>
      <c r="ALY3256" s="12"/>
    </row>
    <row r="3257" spans="1:1013" ht="13.5">
      <c r="A3257" s="180">
        <v>102284</v>
      </c>
      <c r="B3257" s="180" t="s">
        <v>35083</v>
      </c>
      <c r="C3257" s="180" t="s">
        <v>7</v>
      </c>
      <c r="D3257" s="254">
        <v>13.31</v>
      </c>
      <c r="E3257" s="254" t="s">
        <v>29774</v>
      </c>
      <c r="ALW3257" s="12"/>
      <c r="ALX3257" s="12"/>
      <c r="ALY3257" s="12"/>
    </row>
    <row r="3258" spans="1:1013" ht="13.5">
      <c r="A3258" s="180">
        <v>102325</v>
      </c>
      <c r="B3258" s="180" t="s">
        <v>35084</v>
      </c>
      <c r="C3258" s="180" t="s">
        <v>7</v>
      </c>
      <c r="D3258" s="254">
        <v>16.260000000000002</v>
      </c>
      <c r="E3258" s="254" t="s">
        <v>29775</v>
      </c>
      <c r="ALW3258" s="12"/>
      <c r="ALX3258" s="12"/>
      <c r="ALY3258" s="12"/>
    </row>
    <row r="3259" spans="1:1013" ht="13.5">
      <c r="A3259" s="180">
        <v>102329</v>
      </c>
      <c r="B3259" s="180" t="s">
        <v>35085</v>
      </c>
      <c r="C3259" s="180" t="s">
        <v>7</v>
      </c>
      <c r="D3259" s="254">
        <v>10.24</v>
      </c>
      <c r="E3259" s="254" t="s">
        <v>29776</v>
      </c>
      <c r="ALW3259" s="12"/>
      <c r="ALX3259" s="12"/>
      <c r="ALY3259" s="12"/>
    </row>
    <row r="3260" spans="1:1013" ht="13.5">
      <c r="A3260" s="180">
        <v>102301</v>
      </c>
      <c r="B3260" s="180" t="s">
        <v>35086</v>
      </c>
      <c r="C3260" s="180" t="s">
        <v>7</v>
      </c>
      <c r="D3260" s="254">
        <v>17.010000000000002</v>
      </c>
      <c r="E3260" s="254" t="s">
        <v>29777</v>
      </c>
      <c r="ALW3260" s="12"/>
      <c r="ALX3260" s="12"/>
      <c r="ALY3260" s="12"/>
    </row>
    <row r="3261" spans="1:1013" ht="13.5">
      <c r="A3261" s="180">
        <v>102305</v>
      </c>
      <c r="B3261" s="180" t="s">
        <v>35087</v>
      </c>
      <c r="C3261" s="180" t="s">
        <v>7</v>
      </c>
      <c r="D3261" s="254">
        <v>10.72</v>
      </c>
      <c r="E3261" s="254" t="s">
        <v>29778</v>
      </c>
      <c r="ALW3261" s="12"/>
      <c r="ALX3261" s="12"/>
      <c r="ALY3261" s="12"/>
    </row>
    <row r="3262" spans="1:1013" ht="13.5">
      <c r="A3262" s="180">
        <v>90101</v>
      </c>
      <c r="B3262" s="180" t="s">
        <v>35088</v>
      </c>
      <c r="C3262" s="180" t="s">
        <v>7</v>
      </c>
      <c r="D3262" s="460">
        <v>14.2</v>
      </c>
      <c r="E3262" s="254" t="s">
        <v>29779</v>
      </c>
      <c r="ALW3262" s="12"/>
      <c r="ALX3262" s="12"/>
      <c r="ALY3262" s="12"/>
    </row>
    <row r="3263" spans="1:1013" ht="13.5">
      <c r="A3263" s="180">
        <v>102324</v>
      </c>
      <c r="B3263" s="180" t="s">
        <v>35089</v>
      </c>
      <c r="C3263" s="180" t="s">
        <v>7</v>
      </c>
      <c r="D3263" s="254">
        <v>17.760000000000002</v>
      </c>
      <c r="E3263" s="254" t="s">
        <v>29780</v>
      </c>
      <c r="ALW3263" s="12"/>
      <c r="ALX3263" s="12"/>
      <c r="ALY3263" s="12"/>
    </row>
    <row r="3264" spans="1:1013" ht="13.5">
      <c r="A3264" s="180">
        <v>102300</v>
      </c>
      <c r="B3264" s="180" t="s">
        <v>35090</v>
      </c>
      <c r="C3264" s="180" t="s">
        <v>7</v>
      </c>
      <c r="D3264" s="254">
        <v>18.59</v>
      </c>
      <c r="E3264" s="254" t="s">
        <v>29781</v>
      </c>
      <c r="ALW3264" s="12"/>
      <c r="ALX3264" s="12"/>
      <c r="ALY3264" s="12"/>
    </row>
    <row r="3265" spans="1:1013" ht="13.5">
      <c r="A3265" s="180">
        <v>90102</v>
      </c>
      <c r="B3265" s="180" t="s">
        <v>35091</v>
      </c>
      <c r="C3265" s="180" t="s">
        <v>7</v>
      </c>
      <c r="D3265" s="254">
        <v>13</v>
      </c>
      <c r="E3265" s="254" t="s">
        <v>29782</v>
      </c>
      <c r="ALW3265" s="12"/>
      <c r="ALX3265" s="12"/>
      <c r="ALY3265" s="12"/>
    </row>
    <row r="3266" spans="1:1013" ht="13.5">
      <c r="A3266" s="180">
        <v>102328</v>
      </c>
      <c r="B3266" s="180" t="s">
        <v>35092</v>
      </c>
      <c r="C3266" s="180" t="s">
        <v>7</v>
      </c>
      <c r="D3266" s="254">
        <v>11.19</v>
      </c>
      <c r="E3266" s="254" t="s">
        <v>29783</v>
      </c>
      <c r="ALW3266" s="12"/>
      <c r="ALX3266" s="12"/>
      <c r="ALY3266" s="12"/>
    </row>
    <row r="3267" spans="1:1013" ht="13.5">
      <c r="A3267" s="180">
        <v>102304</v>
      </c>
      <c r="B3267" s="180" t="s">
        <v>35093</v>
      </c>
      <c r="C3267" s="180" t="s">
        <v>7</v>
      </c>
      <c r="D3267" s="254">
        <v>11.7</v>
      </c>
      <c r="E3267" s="254" t="s">
        <v>29784</v>
      </c>
      <c r="ALW3267" s="12"/>
      <c r="ALX3267" s="12"/>
      <c r="ALY3267" s="12"/>
    </row>
    <row r="3268" spans="1:1013" ht="13.5">
      <c r="A3268" s="180">
        <v>102295</v>
      </c>
      <c r="B3268" s="180" t="s">
        <v>35094</v>
      </c>
      <c r="C3268" s="180" t="s">
        <v>7</v>
      </c>
      <c r="D3268" s="254">
        <v>8.08</v>
      </c>
      <c r="E3268" s="254" t="s">
        <v>29785</v>
      </c>
      <c r="ALW3268" s="12"/>
      <c r="ALX3268" s="12"/>
      <c r="ALY3268" s="12"/>
    </row>
    <row r="3269" spans="1:1013" ht="13.5">
      <c r="A3269" s="180">
        <v>102281</v>
      </c>
      <c r="B3269" s="180" t="s">
        <v>35095</v>
      </c>
      <c r="C3269" s="180" t="s">
        <v>7</v>
      </c>
      <c r="D3269" s="254">
        <v>6.17</v>
      </c>
      <c r="E3269" s="254" t="s">
        <v>29786</v>
      </c>
      <c r="ALW3269" s="12"/>
      <c r="ALX3269" s="12"/>
      <c r="ALY3269" s="12"/>
    </row>
    <row r="3270" spans="1:1013" ht="13.5">
      <c r="A3270" s="180">
        <v>102311</v>
      </c>
      <c r="B3270" s="180" t="s">
        <v>35096</v>
      </c>
      <c r="C3270" s="180" t="s">
        <v>7</v>
      </c>
      <c r="D3270" s="254">
        <v>12.25</v>
      </c>
      <c r="E3270" s="254" t="s">
        <v>29787</v>
      </c>
      <c r="ALW3270" s="12"/>
      <c r="ALX3270" s="12"/>
      <c r="ALY3270" s="12"/>
    </row>
    <row r="3271" spans="1:1013" ht="13.5">
      <c r="A3271" s="180">
        <v>102319</v>
      </c>
      <c r="B3271" s="180" t="s">
        <v>35097</v>
      </c>
      <c r="C3271" s="180" t="s">
        <v>7</v>
      </c>
      <c r="D3271" s="254">
        <v>7.71</v>
      </c>
      <c r="E3271" s="254" t="s">
        <v>29788</v>
      </c>
      <c r="ALW3271" s="12"/>
      <c r="ALX3271" s="12"/>
      <c r="ALY3271" s="12"/>
    </row>
    <row r="3272" spans="1:1013" ht="13.5">
      <c r="A3272" s="180">
        <v>102287</v>
      </c>
      <c r="B3272" s="180" t="s">
        <v>35098</v>
      </c>
      <c r="C3272" s="180" t="s">
        <v>7</v>
      </c>
      <c r="D3272" s="254">
        <v>12.82</v>
      </c>
      <c r="E3272" s="254" t="s">
        <v>29789</v>
      </c>
      <c r="ALW3272" s="12"/>
      <c r="ALX3272" s="12"/>
      <c r="ALY3272" s="12"/>
    </row>
    <row r="3273" spans="1:1013" ht="13.5">
      <c r="A3273" s="180">
        <v>102316</v>
      </c>
      <c r="B3273" s="180" t="s">
        <v>35099</v>
      </c>
      <c r="C3273" s="180" t="s">
        <v>7</v>
      </c>
      <c r="D3273" s="254">
        <v>8.01</v>
      </c>
      <c r="E3273" s="254" t="s">
        <v>29790</v>
      </c>
      <c r="ALW3273" s="12"/>
      <c r="ALX3273" s="12"/>
      <c r="ALY3273" s="12"/>
    </row>
    <row r="3274" spans="1:1013" ht="13.5">
      <c r="A3274" s="180">
        <v>102292</v>
      </c>
      <c r="B3274" s="180" t="s">
        <v>35100</v>
      </c>
      <c r="C3274" s="180" t="s">
        <v>7</v>
      </c>
      <c r="D3274" s="254">
        <v>8.39</v>
      </c>
      <c r="E3274" s="254" t="s">
        <v>29791</v>
      </c>
      <c r="ALW3274" s="12"/>
      <c r="ALX3274" s="12"/>
      <c r="ALY3274" s="12"/>
    </row>
    <row r="3275" spans="1:1013" ht="13.5">
      <c r="A3275" s="180">
        <v>90092</v>
      </c>
      <c r="B3275" s="180" t="s">
        <v>35101</v>
      </c>
      <c r="C3275" s="180" t="s">
        <v>7</v>
      </c>
      <c r="D3275" s="254">
        <v>6.41</v>
      </c>
      <c r="E3275" s="254" t="s">
        <v>29792</v>
      </c>
      <c r="ALW3275" s="12"/>
      <c r="ALX3275" s="12"/>
      <c r="ALY3275" s="12"/>
    </row>
    <row r="3276" spans="1:1013" ht="13.5">
      <c r="A3276" s="180">
        <v>102278</v>
      </c>
      <c r="B3276" s="180" t="s">
        <v>35102</v>
      </c>
      <c r="C3276" s="180" t="s">
        <v>7</v>
      </c>
      <c r="D3276" s="254">
        <v>9.8000000000000007</v>
      </c>
      <c r="E3276" s="254" t="s">
        <v>29793</v>
      </c>
      <c r="ALW3276" s="12"/>
      <c r="ALX3276" s="12"/>
      <c r="ALY3276" s="12"/>
    </row>
    <row r="3277" spans="1:1013" ht="13.5">
      <c r="A3277" s="180">
        <v>90094</v>
      </c>
      <c r="B3277" s="180" t="s">
        <v>35103</v>
      </c>
      <c r="C3277" s="180" t="s">
        <v>7</v>
      </c>
      <c r="D3277" s="254">
        <v>6.05</v>
      </c>
      <c r="E3277" s="254" t="s">
        <v>29794</v>
      </c>
      <c r="ALW3277" s="12"/>
      <c r="ALX3277" s="12"/>
      <c r="ALY3277" s="12"/>
    </row>
    <row r="3278" spans="1:1013" ht="13.5">
      <c r="A3278" s="180">
        <v>102309</v>
      </c>
      <c r="B3278" s="180" t="s">
        <v>35104</v>
      </c>
      <c r="C3278" s="180" t="s">
        <v>7</v>
      </c>
      <c r="D3278" s="254">
        <v>12.03</v>
      </c>
      <c r="E3278" s="254" t="s">
        <v>29795</v>
      </c>
      <c r="ALW3278" s="12"/>
      <c r="ALX3278" s="12"/>
      <c r="ALY3278" s="12"/>
    </row>
    <row r="3279" spans="1:1013" ht="13.5">
      <c r="A3279" s="180">
        <v>102285</v>
      </c>
      <c r="B3279" s="180" t="s">
        <v>35105</v>
      </c>
      <c r="C3279" s="180" t="s">
        <v>7</v>
      </c>
      <c r="D3279" s="254">
        <v>12.59</v>
      </c>
      <c r="E3279" s="254" t="s">
        <v>29796</v>
      </c>
      <c r="ALW3279" s="12"/>
      <c r="ALX3279" s="12"/>
      <c r="ALY3279" s="12"/>
    </row>
    <row r="3280" spans="1:1013" ht="13.5">
      <c r="A3280" s="180">
        <v>90095</v>
      </c>
      <c r="B3280" s="180" t="s">
        <v>35106</v>
      </c>
      <c r="C3280" s="180" t="s">
        <v>7</v>
      </c>
      <c r="D3280" s="254">
        <v>5.94</v>
      </c>
      <c r="E3280" s="254" t="s">
        <v>29797</v>
      </c>
      <c r="ALW3280" s="12"/>
      <c r="ALX3280" s="12"/>
      <c r="ALY3280" s="12"/>
    </row>
    <row r="3281" spans="1:1013" ht="13.5">
      <c r="A3281" s="180">
        <v>102320</v>
      </c>
      <c r="B3281" s="180" t="s">
        <v>35107</v>
      </c>
      <c r="C3281" s="180" t="s">
        <v>7</v>
      </c>
      <c r="D3281" s="254">
        <v>7.42</v>
      </c>
      <c r="E3281" s="254" t="s">
        <v>29798</v>
      </c>
      <c r="ALW3281" s="12"/>
      <c r="ALX3281" s="12"/>
      <c r="ALY3281" s="12"/>
    </row>
    <row r="3282" spans="1:1013" ht="13.5">
      <c r="A3282" s="180">
        <v>102296</v>
      </c>
      <c r="B3282" s="180" t="s">
        <v>35108</v>
      </c>
      <c r="C3282" s="180" t="s">
        <v>7</v>
      </c>
      <c r="D3282" s="254">
        <v>7.77</v>
      </c>
      <c r="E3282" s="254" t="s">
        <v>29799</v>
      </c>
      <c r="ALW3282" s="12"/>
      <c r="ALX3282" s="12"/>
      <c r="ALY3282" s="12"/>
    </row>
    <row r="3283" spans="1:1013" ht="13.5">
      <c r="A3283" s="180">
        <v>90086</v>
      </c>
      <c r="B3283" s="180" t="s">
        <v>35109</v>
      </c>
      <c r="C3283" s="180" t="s">
        <v>7</v>
      </c>
      <c r="D3283" s="254">
        <v>9.6199999999999992</v>
      </c>
      <c r="E3283" s="254" t="s">
        <v>29800</v>
      </c>
      <c r="ALW3283" s="12"/>
      <c r="ALX3283" s="12"/>
      <c r="ALY3283" s="12"/>
    </row>
    <row r="3284" spans="1:1013" ht="13.5">
      <c r="A3284" s="180">
        <v>102277</v>
      </c>
      <c r="B3284" s="180" t="s">
        <v>35110</v>
      </c>
      <c r="C3284" s="180" t="s">
        <v>7</v>
      </c>
      <c r="D3284" s="254">
        <v>9.34</v>
      </c>
      <c r="E3284" s="254" t="s">
        <v>29801</v>
      </c>
      <c r="ALW3284" s="12"/>
      <c r="ALX3284" s="12"/>
      <c r="ALY3284" s="12"/>
    </row>
    <row r="3285" spans="1:1013" ht="13.5">
      <c r="A3285" s="180">
        <v>102286</v>
      </c>
      <c r="B3285" s="180" t="s">
        <v>35111</v>
      </c>
      <c r="C3285" s="180" t="s">
        <v>7</v>
      </c>
      <c r="D3285" s="254">
        <v>12.22</v>
      </c>
      <c r="E3285" s="254" t="s">
        <v>29802</v>
      </c>
      <c r="ALW3285" s="12"/>
      <c r="ALX3285" s="12"/>
      <c r="ALY3285" s="12"/>
    </row>
    <row r="3286" spans="1:1013" ht="13.5">
      <c r="A3286" s="180">
        <v>90098</v>
      </c>
      <c r="B3286" s="180" t="s">
        <v>35112</v>
      </c>
      <c r="C3286" s="180" t="s">
        <v>7</v>
      </c>
      <c r="D3286" s="460">
        <v>5.81</v>
      </c>
      <c r="E3286" s="254" t="s">
        <v>29803</v>
      </c>
      <c r="ALW3286" s="12"/>
      <c r="ALX3286" s="12"/>
      <c r="ALY3286" s="12"/>
    </row>
    <row r="3287" spans="1:1013" ht="13.5">
      <c r="A3287" s="180">
        <v>102313</v>
      </c>
      <c r="B3287" s="180" t="s">
        <v>35113</v>
      </c>
      <c r="C3287" s="180" t="s">
        <v>7</v>
      </c>
      <c r="D3287" s="460">
        <v>11.55</v>
      </c>
      <c r="E3287" s="254" t="s">
        <v>29804</v>
      </c>
      <c r="ALW3287" s="12"/>
      <c r="ALX3287" s="12"/>
      <c r="ALY3287" s="12"/>
    </row>
    <row r="3288" spans="1:1013" ht="13.5">
      <c r="A3288" s="180">
        <v>102321</v>
      </c>
      <c r="B3288" s="180" t="s">
        <v>35114</v>
      </c>
      <c r="C3288" s="180" t="s">
        <v>7</v>
      </c>
      <c r="D3288" s="460">
        <v>7.26</v>
      </c>
      <c r="E3288" s="254" t="s">
        <v>29805</v>
      </c>
      <c r="ALW3288" s="12"/>
      <c r="ALX3288" s="12"/>
      <c r="ALY3288" s="12"/>
    </row>
    <row r="3289" spans="1:1013" ht="13.5">
      <c r="A3289" s="180">
        <v>102289</v>
      </c>
      <c r="B3289" s="180" t="s">
        <v>35115</v>
      </c>
      <c r="C3289" s="180" t="s">
        <v>7</v>
      </c>
      <c r="D3289" s="254">
        <v>12.08</v>
      </c>
      <c r="E3289" s="254" t="s">
        <v>29806</v>
      </c>
      <c r="ALW3289" s="12"/>
      <c r="ALX3289" s="12"/>
      <c r="ALY3289" s="12"/>
    </row>
    <row r="3290" spans="1:1013" ht="13.5">
      <c r="A3290" s="180">
        <v>102297</v>
      </c>
      <c r="B3290" s="180" t="s">
        <v>35116</v>
      </c>
      <c r="C3290" s="180" t="s">
        <v>7</v>
      </c>
      <c r="D3290" s="254">
        <v>7.61</v>
      </c>
      <c r="E3290" s="254" t="s">
        <v>29807</v>
      </c>
      <c r="ALW3290" s="12"/>
      <c r="ALX3290" s="12"/>
      <c r="ALY3290" s="12"/>
    </row>
    <row r="3291" spans="1:1013" ht="13.5">
      <c r="A3291" s="180">
        <v>102280</v>
      </c>
      <c r="B3291" s="180" t="s">
        <v>35117</v>
      </c>
      <c r="C3291" s="180" t="s">
        <v>7</v>
      </c>
      <c r="D3291" s="254">
        <v>5.88</v>
      </c>
      <c r="E3291" s="254" t="s">
        <v>29808</v>
      </c>
      <c r="ALW3291" s="12"/>
      <c r="ALX3291" s="12"/>
      <c r="ALY3291" s="12"/>
    </row>
    <row r="3292" spans="1:1013" ht="13.5">
      <c r="A3292" s="180">
        <v>102294</v>
      </c>
      <c r="B3292" s="180" t="s">
        <v>35118</v>
      </c>
      <c r="C3292" s="180" t="s">
        <v>7</v>
      </c>
      <c r="D3292" s="254">
        <v>7.7</v>
      </c>
      <c r="E3292" s="254" t="s">
        <v>29809</v>
      </c>
      <c r="ALW3292" s="12"/>
      <c r="ALX3292" s="12"/>
      <c r="ALY3292" s="12"/>
    </row>
    <row r="3293" spans="1:1013" ht="13.5">
      <c r="A3293" s="180">
        <v>90090</v>
      </c>
      <c r="B3293" s="180" t="s">
        <v>35119</v>
      </c>
      <c r="C3293" s="180" t="s">
        <v>7</v>
      </c>
      <c r="D3293" s="460">
        <v>9.23</v>
      </c>
      <c r="E3293" s="254" t="s">
        <v>29810</v>
      </c>
      <c r="ALW3293" s="12"/>
      <c r="ALX3293" s="12"/>
      <c r="ALY3293" s="12"/>
    </row>
    <row r="3294" spans="1:1013" ht="13.5">
      <c r="A3294" s="180">
        <v>102317</v>
      </c>
      <c r="B3294" s="180" t="s">
        <v>35120</v>
      </c>
      <c r="C3294" s="180" t="s">
        <v>7</v>
      </c>
      <c r="D3294" s="254">
        <v>7.58</v>
      </c>
      <c r="E3294" s="254" t="s">
        <v>29811</v>
      </c>
      <c r="ALW3294" s="12"/>
      <c r="ALX3294" s="12"/>
      <c r="ALY3294" s="12"/>
    </row>
    <row r="3295" spans="1:1013" ht="13.5">
      <c r="A3295" s="180">
        <v>102293</v>
      </c>
      <c r="B3295" s="180" t="s">
        <v>35121</v>
      </c>
      <c r="C3295" s="180" t="s">
        <v>7</v>
      </c>
      <c r="D3295" s="254">
        <v>7.93</v>
      </c>
      <c r="E3295" s="254" t="s">
        <v>29812</v>
      </c>
      <c r="ALW3295" s="12"/>
      <c r="ALX3295" s="12"/>
      <c r="ALY3295" s="12"/>
    </row>
    <row r="3296" spans="1:1013" ht="13.5">
      <c r="A3296" s="180">
        <v>102310</v>
      </c>
      <c r="B3296" s="180" t="s">
        <v>35122</v>
      </c>
      <c r="C3296" s="180" t="s">
        <v>7</v>
      </c>
      <c r="D3296" s="460">
        <v>11.68</v>
      </c>
      <c r="E3296" s="254" t="s">
        <v>29813</v>
      </c>
      <c r="ALW3296" s="12"/>
      <c r="ALX3296" s="12"/>
      <c r="ALY3296" s="12"/>
    </row>
    <row r="3297" spans="1:1013" ht="13.5">
      <c r="A3297" s="180">
        <v>102318</v>
      </c>
      <c r="B3297" s="180" t="s">
        <v>35123</v>
      </c>
      <c r="C3297" s="180" t="s">
        <v>7</v>
      </c>
      <c r="D3297" s="254">
        <v>7.36</v>
      </c>
      <c r="E3297" s="254" t="s">
        <v>29814</v>
      </c>
      <c r="ALW3297" s="12"/>
      <c r="ALX3297" s="12"/>
      <c r="ALY3297" s="12"/>
    </row>
    <row r="3298" spans="1:1013" ht="13.5">
      <c r="A3298" s="180">
        <v>90106</v>
      </c>
      <c r="B3298" s="180" t="s">
        <v>35124</v>
      </c>
      <c r="C3298" s="180" t="s">
        <v>7</v>
      </c>
      <c r="D3298" s="460">
        <v>9.0500000000000007</v>
      </c>
      <c r="E3298" s="254" t="s">
        <v>29815</v>
      </c>
      <c r="ALW3298" s="12"/>
      <c r="ALX3298" s="12"/>
      <c r="ALY3298" s="12"/>
    </row>
    <row r="3299" spans="1:1013" ht="13.5">
      <c r="A3299" s="180">
        <v>90105</v>
      </c>
      <c r="B3299" s="180" t="s">
        <v>35125</v>
      </c>
      <c r="C3299" s="180" t="s">
        <v>7</v>
      </c>
      <c r="D3299" s="460">
        <v>9.94</v>
      </c>
      <c r="E3299" s="254" t="s">
        <v>29816</v>
      </c>
      <c r="ALW3299" s="12"/>
      <c r="ALX3299" s="12"/>
      <c r="ALY3299" s="12"/>
    </row>
    <row r="3300" spans="1:1013" ht="13.5">
      <c r="A3300" s="180">
        <v>90108</v>
      </c>
      <c r="B3300" s="180" t="s">
        <v>35126</v>
      </c>
      <c r="C3300" s="180" t="s">
        <v>7</v>
      </c>
      <c r="D3300" s="254">
        <v>8.19</v>
      </c>
      <c r="E3300" s="254" t="s">
        <v>29817</v>
      </c>
      <c r="ALW3300" s="12"/>
      <c r="ALX3300" s="12"/>
      <c r="ALY3300" s="12"/>
    </row>
    <row r="3301" spans="1:1013" ht="13.5">
      <c r="A3301" s="180">
        <v>90107</v>
      </c>
      <c r="B3301" s="180" t="s">
        <v>35127</v>
      </c>
      <c r="C3301" s="180" t="s">
        <v>7</v>
      </c>
      <c r="D3301" s="254">
        <v>8.94</v>
      </c>
      <c r="E3301" s="254" t="s">
        <v>29818</v>
      </c>
      <c r="ALW3301" s="12"/>
      <c r="ALX3301" s="12"/>
      <c r="ALY3301" s="12"/>
    </row>
    <row r="3302" spans="1:1013" ht="13.5">
      <c r="A3302" s="180">
        <v>102354</v>
      </c>
      <c r="B3302" s="180" t="s">
        <v>33112</v>
      </c>
      <c r="C3302" s="180" t="s">
        <v>7</v>
      </c>
      <c r="D3302" s="460">
        <v>170.53</v>
      </c>
      <c r="E3302" s="254" t="s">
        <v>29819</v>
      </c>
      <c r="ALW3302" s="12"/>
      <c r="ALX3302" s="12"/>
      <c r="ALY3302" s="12"/>
    </row>
    <row r="3303" spans="1:1013" ht="13.5">
      <c r="A3303" s="180">
        <v>102355</v>
      </c>
      <c r="B3303" s="180" t="s">
        <v>35128</v>
      </c>
      <c r="C3303" s="180" t="s">
        <v>7</v>
      </c>
      <c r="D3303" s="460">
        <v>202.03</v>
      </c>
      <c r="E3303" s="254" t="s">
        <v>29820</v>
      </c>
      <c r="ALW3303" s="12"/>
      <c r="ALX3303" s="12"/>
      <c r="ALY3303" s="12"/>
    </row>
    <row r="3304" spans="1:1013" ht="13.5">
      <c r="A3304" s="180">
        <v>102356</v>
      </c>
      <c r="B3304" s="180" t="s">
        <v>35129</v>
      </c>
      <c r="C3304" s="180" t="s">
        <v>7</v>
      </c>
      <c r="D3304" s="254">
        <v>0</v>
      </c>
      <c r="E3304" s="254" t="s">
        <v>29821</v>
      </c>
      <c r="ALW3304" s="12"/>
      <c r="ALX3304" s="12"/>
      <c r="ALY3304" s="12"/>
    </row>
    <row r="3305" spans="1:1013" ht="13.5">
      <c r="A3305" s="180">
        <v>102357</v>
      </c>
      <c r="B3305" s="180" t="s">
        <v>35130</v>
      </c>
      <c r="C3305" s="180" t="s">
        <v>7</v>
      </c>
      <c r="D3305" s="460">
        <v>0</v>
      </c>
      <c r="E3305" s="254" t="s">
        <v>29822</v>
      </c>
      <c r="ALW3305" s="12"/>
      <c r="ALX3305" s="12"/>
      <c r="ALY3305" s="12"/>
    </row>
    <row r="3306" spans="1:1013" ht="13.5">
      <c r="A3306" s="180">
        <v>102358</v>
      </c>
      <c r="B3306" s="180" t="s">
        <v>35131</v>
      </c>
      <c r="C3306" s="180" t="s">
        <v>7</v>
      </c>
      <c r="D3306" s="460">
        <v>0</v>
      </c>
      <c r="E3306" s="254" t="s">
        <v>29823</v>
      </c>
      <c r="ALW3306" s="12"/>
      <c r="ALX3306" s="12"/>
      <c r="ALY3306" s="12"/>
    </row>
    <row r="3307" spans="1:1013" ht="13.5">
      <c r="A3307" s="180">
        <v>102359</v>
      </c>
      <c r="B3307" s="180" t="s">
        <v>35132</v>
      </c>
      <c r="C3307" s="180" t="s">
        <v>7</v>
      </c>
      <c r="D3307" s="460">
        <v>0</v>
      </c>
      <c r="E3307" s="254" t="s">
        <v>29824</v>
      </c>
      <c r="ALW3307" s="12"/>
      <c r="ALX3307" s="12"/>
      <c r="ALY3307" s="12"/>
    </row>
    <row r="3308" spans="1:1013" ht="13.5">
      <c r="A3308" s="180">
        <v>102348</v>
      </c>
      <c r="B3308" s="180" t="s">
        <v>35133</v>
      </c>
      <c r="C3308" s="180" t="s">
        <v>7</v>
      </c>
      <c r="D3308" s="460">
        <v>0</v>
      </c>
      <c r="E3308" s="254" t="s">
        <v>29825</v>
      </c>
      <c r="ALW3308" s="12"/>
      <c r="ALX3308" s="12"/>
      <c r="ALY3308" s="12"/>
    </row>
    <row r="3309" spans="1:1013" ht="13.5">
      <c r="A3309" s="180">
        <v>102346</v>
      </c>
      <c r="B3309" s="180" t="s">
        <v>35134</v>
      </c>
      <c r="C3309" s="180" t="s">
        <v>7</v>
      </c>
      <c r="D3309" s="254">
        <v>0</v>
      </c>
      <c r="E3309" s="254" t="s">
        <v>29826</v>
      </c>
      <c r="ALW3309" s="12"/>
      <c r="ALX3309" s="12"/>
      <c r="ALY3309" s="12"/>
    </row>
    <row r="3310" spans="1:1013" ht="13.5">
      <c r="A3310" s="180">
        <v>102347</v>
      </c>
      <c r="B3310" s="180" t="s">
        <v>35135</v>
      </c>
      <c r="C3310" s="180" t="s">
        <v>7</v>
      </c>
      <c r="D3310" s="460">
        <v>0</v>
      </c>
      <c r="E3310" s="254" t="s">
        <v>29827</v>
      </c>
      <c r="ALW3310" s="12"/>
      <c r="ALX3310" s="12"/>
      <c r="ALY3310" s="12"/>
    </row>
    <row r="3311" spans="1:1013" ht="13.5">
      <c r="A3311" s="180">
        <v>102350</v>
      </c>
      <c r="B3311" s="180" t="s">
        <v>35136</v>
      </c>
      <c r="C3311" s="180" t="s">
        <v>7</v>
      </c>
      <c r="D3311" s="460">
        <v>0</v>
      </c>
      <c r="E3311" s="254" t="s">
        <v>29828</v>
      </c>
      <c r="ALW3311" s="12"/>
      <c r="ALX3311" s="12"/>
      <c r="ALY3311" s="12"/>
    </row>
    <row r="3312" spans="1:1013" ht="13.5">
      <c r="A3312" s="180">
        <v>102351</v>
      </c>
      <c r="B3312" s="180" t="s">
        <v>35137</v>
      </c>
      <c r="C3312" s="180" t="s">
        <v>7</v>
      </c>
      <c r="D3312" s="460">
        <v>0</v>
      </c>
      <c r="E3312" s="254" t="s">
        <v>29829</v>
      </c>
      <c r="ALW3312" s="12"/>
      <c r="ALX3312" s="12"/>
      <c r="ALY3312" s="12"/>
    </row>
    <row r="3313" spans="1:1013" ht="13.5">
      <c r="A3313" s="180">
        <v>102352</v>
      </c>
      <c r="B3313" s="180" t="s">
        <v>35138</v>
      </c>
      <c r="C3313" s="180" t="s">
        <v>7</v>
      </c>
      <c r="D3313" s="460">
        <v>0</v>
      </c>
      <c r="E3313" s="254" t="s">
        <v>29830</v>
      </c>
      <c r="ALW3313" s="12"/>
      <c r="ALX3313" s="12"/>
      <c r="ALY3313" s="12"/>
    </row>
    <row r="3314" spans="1:1013" ht="13.5">
      <c r="A3314" s="180">
        <v>102353</v>
      </c>
      <c r="B3314" s="180" t="s">
        <v>35139</v>
      </c>
      <c r="C3314" s="180" t="s">
        <v>7</v>
      </c>
      <c r="D3314" s="254">
        <v>0</v>
      </c>
      <c r="E3314" s="254" t="s">
        <v>29831</v>
      </c>
      <c r="ALW3314" s="12"/>
      <c r="ALX3314" s="12"/>
      <c r="ALY3314" s="12"/>
    </row>
    <row r="3315" spans="1:1013" ht="13.5">
      <c r="A3315" s="180">
        <v>102349</v>
      </c>
      <c r="B3315" s="180" t="s">
        <v>35140</v>
      </c>
      <c r="C3315" s="180" t="s">
        <v>7</v>
      </c>
      <c r="D3315" s="254">
        <v>0</v>
      </c>
      <c r="E3315" s="254" t="s">
        <v>29832</v>
      </c>
      <c r="ALW3315" s="12"/>
      <c r="ALX3315" s="12"/>
      <c r="ALY3315" s="12"/>
    </row>
    <row r="3316" spans="1:1013" ht="13.5">
      <c r="A3316" s="180">
        <v>102360</v>
      </c>
      <c r="B3316" s="180" t="s">
        <v>3918</v>
      </c>
      <c r="C3316" s="180" t="s">
        <v>7</v>
      </c>
      <c r="D3316" s="254">
        <v>27.63</v>
      </c>
      <c r="E3316" s="254" t="s">
        <v>29833</v>
      </c>
      <c r="ALW3316" s="12"/>
      <c r="ALX3316" s="12"/>
      <c r="ALY3316" s="12"/>
    </row>
    <row r="3317" spans="1:1013" ht="13.5">
      <c r="A3317" s="180">
        <v>102361</v>
      </c>
      <c r="B3317" s="180" t="s">
        <v>3919</v>
      </c>
      <c r="C3317" s="180" t="s">
        <v>7</v>
      </c>
      <c r="D3317" s="254">
        <v>41.87</v>
      </c>
      <c r="E3317" s="254" t="s">
        <v>29834</v>
      </c>
      <c r="ALW3317" s="12"/>
      <c r="ALX3317" s="12"/>
      <c r="ALY3317" s="12"/>
    </row>
    <row r="3318" spans="1:1013" ht="13.5">
      <c r="A3318" s="180">
        <v>101595</v>
      </c>
      <c r="B3318" s="180" t="s">
        <v>35141</v>
      </c>
      <c r="C3318" s="180" t="s">
        <v>4</v>
      </c>
      <c r="D3318" s="254">
        <v>0</v>
      </c>
      <c r="E3318" s="254" t="s">
        <v>29835</v>
      </c>
      <c r="ALW3318" s="12"/>
      <c r="ALX3318" s="12"/>
      <c r="ALY3318" s="12"/>
    </row>
    <row r="3319" spans="1:1013" ht="13.5">
      <c r="A3319" s="180">
        <v>101601</v>
      </c>
      <c r="B3319" s="180" t="s">
        <v>2767</v>
      </c>
      <c r="C3319" s="180" t="s">
        <v>4</v>
      </c>
      <c r="D3319" s="254">
        <v>29.14</v>
      </c>
      <c r="E3319" s="254" t="s">
        <v>29836</v>
      </c>
      <c r="ALW3319" s="12"/>
      <c r="ALX3319" s="12"/>
      <c r="ALY3319" s="12"/>
    </row>
    <row r="3320" spans="1:1013" ht="13.5">
      <c r="A3320" s="180">
        <v>101594</v>
      </c>
      <c r="B3320" s="180" t="s">
        <v>35142</v>
      </c>
      <c r="C3320" s="180" t="s">
        <v>4</v>
      </c>
      <c r="D3320" s="460">
        <v>0</v>
      </c>
      <c r="E3320" s="254" t="s">
        <v>29837</v>
      </c>
      <c r="ALW3320" s="12"/>
      <c r="ALX3320" s="12"/>
      <c r="ALY3320" s="12"/>
    </row>
    <row r="3321" spans="1:1013" ht="13.5">
      <c r="A3321" s="180">
        <v>101600</v>
      </c>
      <c r="B3321" s="180" t="s">
        <v>2766</v>
      </c>
      <c r="C3321" s="180" t="s">
        <v>4</v>
      </c>
      <c r="D3321" s="460">
        <v>19.690000000000001</v>
      </c>
      <c r="E3321" s="254" t="s">
        <v>29838</v>
      </c>
      <c r="ALW3321" s="12"/>
      <c r="ALX3321" s="12"/>
      <c r="ALY3321" s="12"/>
    </row>
    <row r="3322" spans="1:1013" ht="13.5">
      <c r="A3322" s="180">
        <v>101597</v>
      </c>
      <c r="B3322" s="180" t="s">
        <v>35143</v>
      </c>
      <c r="C3322" s="180" t="s">
        <v>4</v>
      </c>
      <c r="D3322" s="460">
        <v>0</v>
      </c>
      <c r="E3322" s="254" t="s">
        <v>29839</v>
      </c>
      <c r="ALW3322" s="12"/>
      <c r="ALX3322" s="12"/>
      <c r="ALY3322" s="12"/>
    </row>
    <row r="3323" spans="1:1013" ht="13.5">
      <c r="A3323" s="180">
        <v>101603</v>
      </c>
      <c r="B3323" s="180" t="s">
        <v>2769</v>
      </c>
      <c r="C3323" s="180" t="s">
        <v>4</v>
      </c>
      <c r="D3323" s="460">
        <v>24.05</v>
      </c>
      <c r="E3323" s="254" t="s">
        <v>29840</v>
      </c>
      <c r="ALW3323" s="12"/>
      <c r="ALX3323" s="12"/>
      <c r="ALY3323" s="12"/>
    </row>
    <row r="3324" spans="1:1013" ht="13.5">
      <c r="A3324" s="180">
        <v>101596</v>
      </c>
      <c r="B3324" s="180" t="s">
        <v>35144</v>
      </c>
      <c r="C3324" s="180" t="s">
        <v>4</v>
      </c>
      <c r="D3324" s="460">
        <v>0</v>
      </c>
      <c r="E3324" s="254" t="s">
        <v>29841</v>
      </c>
      <c r="ALW3324" s="12"/>
      <c r="ALX3324" s="12"/>
      <c r="ALY3324" s="12"/>
    </row>
    <row r="3325" spans="1:1013" ht="13.5">
      <c r="A3325" s="180">
        <v>101602</v>
      </c>
      <c r="B3325" s="180" t="s">
        <v>2768</v>
      </c>
      <c r="C3325" s="180" t="s">
        <v>4</v>
      </c>
      <c r="D3325" s="460">
        <v>14.6</v>
      </c>
      <c r="E3325" s="254" t="s">
        <v>29842</v>
      </c>
      <c r="ALW3325" s="12"/>
      <c r="ALX3325" s="12"/>
      <c r="ALY3325" s="12"/>
    </row>
    <row r="3326" spans="1:1013" ht="13.5">
      <c r="A3326" s="180">
        <v>101599</v>
      </c>
      <c r="B3326" s="180" t="s">
        <v>35145</v>
      </c>
      <c r="C3326" s="180" t="s">
        <v>4</v>
      </c>
      <c r="D3326" s="460">
        <v>0</v>
      </c>
      <c r="E3326" s="254" t="s">
        <v>29843</v>
      </c>
      <c r="ALW3326" s="12"/>
      <c r="ALX3326" s="12"/>
      <c r="ALY3326" s="12"/>
    </row>
    <row r="3327" spans="1:1013" ht="13.5">
      <c r="A3327" s="180">
        <v>101605</v>
      </c>
      <c r="B3327" s="180" t="s">
        <v>2771</v>
      </c>
      <c r="C3327" s="180" t="s">
        <v>4</v>
      </c>
      <c r="D3327" s="254">
        <v>19</v>
      </c>
      <c r="E3327" s="254" t="s">
        <v>29844</v>
      </c>
      <c r="ALW3327" s="12"/>
      <c r="ALX3327" s="12"/>
      <c r="ALY3327" s="12"/>
    </row>
    <row r="3328" spans="1:1013" ht="13.5">
      <c r="A3328" s="180">
        <v>101598</v>
      </c>
      <c r="B3328" s="180" t="s">
        <v>35146</v>
      </c>
      <c r="C3328" s="180" t="s">
        <v>4</v>
      </c>
      <c r="D3328" s="254">
        <v>0</v>
      </c>
      <c r="E3328" s="254" t="s">
        <v>29845</v>
      </c>
      <c r="ALW3328" s="12"/>
      <c r="ALX3328" s="12"/>
      <c r="ALY3328" s="12"/>
    </row>
    <row r="3329" spans="1:1013" ht="13.5">
      <c r="A3329" s="180">
        <v>101604</v>
      </c>
      <c r="B3329" s="180" t="s">
        <v>2770</v>
      </c>
      <c r="C3329" s="180" t="s">
        <v>4</v>
      </c>
      <c r="D3329" s="460">
        <v>9.5500000000000007</v>
      </c>
      <c r="E3329" s="254" t="s">
        <v>29846</v>
      </c>
      <c r="ALW3329" s="12"/>
      <c r="ALX3329" s="12"/>
      <c r="ALY3329" s="12"/>
    </row>
    <row r="3330" spans="1:1013" ht="13.5">
      <c r="A3330" s="180">
        <v>101588</v>
      </c>
      <c r="B3330" s="180" t="s">
        <v>2760</v>
      </c>
      <c r="C3330" s="180" t="s">
        <v>4</v>
      </c>
      <c r="D3330" s="460">
        <v>104.28</v>
      </c>
      <c r="E3330" s="254" t="s">
        <v>29847</v>
      </c>
      <c r="ALW3330" s="12"/>
      <c r="ALX3330" s="12"/>
      <c r="ALY3330" s="12"/>
    </row>
    <row r="3331" spans="1:1013" ht="13.5">
      <c r="A3331" s="180">
        <v>101591</v>
      </c>
      <c r="B3331" s="180" t="s">
        <v>2763</v>
      </c>
      <c r="C3331" s="180" t="s">
        <v>4</v>
      </c>
      <c r="D3331" s="460">
        <v>126.8</v>
      </c>
      <c r="E3331" s="254" t="s">
        <v>25578</v>
      </c>
      <c r="ALW3331" s="12"/>
      <c r="ALX3331" s="12"/>
      <c r="ALY3331" s="12"/>
    </row>
    <row r="3332" spans="1:1013" ht="13.5">
      <c r="A3332" s="180">
        <v>101590</v>
      </c>
      <c r="B3332" s="180" t="s">
        <v>2762</v>
      </c>
      <c r="C3332" s="180" t="s">
        <v>4</v>
      </c>
      <c r="D3332" s="254">
        <v>78.77</v>
      </c>
      <c r="E3332" s="254" t="s">
        <v>29848</v>
      </c>
      <c r="ALW3332" s="12"/>
      <c r="ALX3332" s="12"/>
      <c r="ALY3332" s="12"/>
    </row>
    <row r="3333" spans="1:1013" ht="13.5">
      <c r="A3333" s="180">
        <v>101593</v>
      </c>
      <c r="B3333" s="180" t="s">
        <v>2765</v>
      </c>
      <c r="C3333" s="180" t="s">
        <v>4</v>
      </c>
      <c r="D3333" s="254">
        <v>103.1</v>
      </c>
      <c r="E3333" s="254" t="s">
        <v>29849</v>
      </c>
      <c r="ALW3333" s="12"/>
      <c r="ALX3333" s="12"/>
      <c r="ALY3333" s="12"/>
    </row>
    <row r="3334" spans="1:1013" ht="13.5">
      <c r="A3334" s="180">
        <v>101592</v>
      </c>
      <c r="B3334" s="180" t="s">
        <v>2764</v>
      </c>
      <c r="C3334" s="180" t="s">
        <v>4</v>
      </c>
      <c r="D3334" s="254">
        <v>54.92</v>
      </c>
      <c r="E3334" s="254" t="s">
        <v>29850</v>
      </c>
      <c r="ALW3334" s="12"/>
      <c r="ALX3334" s="12"/>
      <c r="ALY3334" s="12"/>
    </row>
    <row r="3335" spans="1:1013" ht="13.5">
      <c r="A3335" s="180">
        <v>101583</v>
      </c>
      <c r="B3335" s="180" t="s">
        <v>2755</v>
      </c>
      <c r="C3335" s="180" t="s">
        <v>4</v>
      </c>
      <c r="D3335" s="254">
        <v>96.7</v>
      </c>
      <c r="E3335" s="254" t="s">
        <v>29851</v>
      </c>
      <c r="ALW3335" s="12"/>
      <c r="ALX3335" s="12"/>
      <c r="ALY3335" s="12"/>
    </row>
    <row r="3336" spans="1:1013" ht="13.5">
      <c r="A3336" s="180">
        <v>101582</v>
      </c>
      <c r="B3336" s="180" t="s">
        <v>2754</v>
      </c>
      <c r="C3336" s="180" t="s">
        <v>4</v>
      </c>
      <c r="D3336" s="254">
        <v>75.94</v>
      </c>
      <c r="E3336" s="254" t="s">
        <v>29852</v>
      </c>
      <c r="ALW3336" s="12"/>
      <c r="ALX3336" s="12"/>
      <c r="ALY3336" s="12"/>
    </row>
    <row r="3337" spans="1:1013" ht="13.5">
      <c r="A3337" s="180">
        <v>101585</v>
      </c>
      <c r="B3337" s="180" t="s">
        <v>2757</v>
      </c>
      <c r="C3337" s="180" t="s">
        <v>4</v>
      </c>
      <c r="D3337" s="254">
        <v>82.45</v>
      </c>
      <c r="E3337" s="254" t="s">
        <v>25574</v>
      </c>
      <c r="ALW3337" s="12"/>
      <c r="ALX3337" s="12"/>
      <c r="ALY3337" s="12"/>
    </row>
    <row r="3338" spans="1:1013" ht="13.5">
      <c r="A3338" s="180">
        <v>101584</v>
      </c>
      <c r="B3338" s="180" t="s">
        <v>2756</v>
      </c>
      <c r="C3338" s="180" t="s">
        <v>4</v>
      </c>
      <c r="D3338" s="254">
        <v>61.68</v>
      </c>
      <c r="E3338" s="254" t="s">
        <v>25038</v>
      </c>
      <c r="ALW3338" s="12"/>
      <c r="ALX3338" s="12"/>
      <c r="ALY3338" s="12"/>
    </row>
    <row r="3339" spans="1:1013" ht="13.5">
      <c r="A3339" s="180">
        <v>101587</v>
      </c>
      <c r="B3339" s="180" t="s">
        <v>2759</v>
      </c>
      <c r="C3339" s="180" t="s">
        <v>4</v>
      </c>
      <c r="D3339" s="254">
        <v>72.849999999999994</v>
      </c>
      <c r="E3339" s="254" t="s">
        <v>29853</v>
      </c>
      <c r="ALW3339" s="12"/>
      <c r="ALX3339" s="12"/>
      <c r="ALY3339" s="12"/>
    </row>
    <row r="3340" spans="1:1013" ht="13.5">
      <c r="A3340" s="180">
        <v>101586</v>
      </c>
      <c r="B3340" s="180" t="s">
        <v>2758</v>
      </c>
      <c r="C3340" s="180" t="s">
        <v>4</v>
      </c>
      <c r="D3340" s="254">
        <v>51.91</v>
      </c>
      <c r="E3340" s="254" t="s">
        <v>27474</v>
      </c>
      <c r="ALW3340" s="12"/>
      <c r="ALX3340" s="12"/>
      <c r="ALY3340" s="12"/>
    </row>
    <row r="3341" spans="1:1013" ht="13.5">
      <c r="A3341" s="180">
        <v>101577</v>
      </c>
      <c r="B3341" s="180" t="s">
        <v>2749</v>
      </c>
      <c r="C3341" s="180" t="s">
        <v>4</v>
      </c>
      <c r="D3341" s="254">
        <v>59.8</v>
      </c>
      <c r="E3341" s="254" t="s">
        <v>29854</v>
      </c>
      <c r="ALW3341" s="12"/>
      <c r="ALX3341" s="12"/>
      <c r="ALY3341" s="12"/>
    </row>
    <row r="3342" spans="1:1013" ht="13.5">
      <c r="A3342" s="180">
        <v>101576</v>
      </c>
      <c r="B3342" s="180" t="s">
        <v>2748</v>
      </c>
      <c r="C3342" s="180" t="s">
        <v>4</v>
      </c>
      <c r="D3342" s="254">
        <v>46.48</v>
      </c>
      <c r="E3342" s="254" t="s">
        <v>29855</v>
      </c>
      <c r="ALW3342" s="12"/>
      <c r="ALX3342" s="12"/>
      <c r="ALY3342" s="12"/>
    </row>
    <row r="3343" spans="1:1013" ht="13.5">
      <c r="A3343" s="180">
        <v>101579</v>
      </c>
      <c r="B3343" s="180" t="s">
        <v>2751</v>
      </c>
      <c r="C3343" s="180" t="s">
        <v>4</v>
      </c>
      <c r="D3343" s="254">
        <v>51.24</v>
      </c>
      <c r="E3343" s="254" t="s">
        <v>25059</v>
      </c>
      <c r="ALW3343" s="12"/>
      <c r="ALX3343" s="12"/>
      <c r="ALY3343" s="12"/>
    </row>
    <row r="3344" spans="1:1013" ht="13.5">
      <c r="A3344" s="180">
        <v>101578</v>
      </c>
      <c r="B3344" s="180" t="s">
        <v>2750</v>
      </c>
      <c r="C3344" s="180" t="s">
        <v>4</v>
      </c>
      <c r="D3344" s="254">
        <v>37.92</v>
      </c>
      <c r="E3344" s="254" t="s">
        <v>29856</v>
      </c>
      <c r="ALW3344" s="12"/>
      <c r="ALX3344" s="12"/>
      <c r="ALY3344" s="12"/>
    </row>
    <row r="3345" spans="1:1013" ht="13.5">
      <c r="A3345" s="180">
        <v>101581</v>
      </c>
      <c r="B3345" s="180" t="s">
        <v>2753</v>
      </c>
      <c r="C3345" s="180" t="s">
        <v>4</v>
      </c>
      <c r="D3345" s="254">
        <v>46.1</v>
      </c>
      <c r="E3345" s="254" t="s">
        <v>29857</v>
      </c>
      <c r="ALW3345" s="12"/>
      <c r="ALX3345" s="12"/>
      <c r="ALY3345" s="12"/>
    </row>
    <row r="3346" spans="1:1013" ht="13.5">
      <c r="A3346" s="180">
        <v>101580</v>
      </c>
      <c r="B3346" s="180" t="s">
        <v>2752</v>
      </c>
      <c r="C3346" s="180" t="s">
        <v>4</v>
      </c>
      <c r="D3346" s="254">
        <v>32.61</v>
      </c>
      <c r="E3346" s="254" t="s">
        <v>25747</v>
      </c>
      <c r="ALW3346" s="12"/>
      <c r="ALX3346" s="12"/>
      <c r="ALY3346" s="12"/>
    </row>
    <row r="3347" spans="1:1013" ht="13.5">
      <c r="A3347" s="180">
        <v>101606</v>
      </c>
      <c r="B3347" s="180" t="s">
        <v>35147</v>
      </c>
      <c r="C3347" s="180" t="s">
        <v>4</v>
      </c>
      <c r="D3347" s="254">
        <v>0</v>
      </c>
      <c r="E3347" s="254" t="s">
        <v>25476</v>
      </c>
      <c r="ALW3347" s="12"/>
      <c r="ALX3347" s="12"/>
      <c r="ALY3347" s="12"/>
    </row>
    <row r="3348" spans="1:1013" ht="13.5">
      <c r="A3348" s="180">
        <v>101607</v>
      </c>
      <c r="B3348" s="180" t="s">
        <v>35148</v>
      </c>
      <c r="C3348" s="180" t="s">
        <v>4</v>
      </c>
      <c r="D3348" s="254">
        <v>0</v>
      </c>
      <c r="E3348" s="254" t="s">
        <v>29861</v>
      </c>
      <c r="ALW3348" s="12"/>
      <c r="ALX3348" s="12"/>
      <c r="ALY3348" s="12"/>
    </row>
    <row r="3349" spans="1:1013" ht="13.5">
      <c r="A3349" s="180">
        <v>101608</v>
      </c>
      <c r="B3349" s="180" t="s">
        <v>35149</v>
      </c>
      <c r="C3349" s="180" t="s">
        <v>4</v>
      </c>
      <c r="D3349" s="254">
        <v>0</v>
      </c>
      <c r="E3349" s="254" t="s">
        <v>29863</v>
      </c>
      <c r="ALW3349" s="12"/>
      <c r="ALX3349" s="12"/>
      <c r="ALY3349" s="12"/>
    </row>
    <row r="3350" spans="1:1013" ht="13.5">
      <c r="A3350" s="180">
        <v>101571</v>
      </c>
      <c r="B3350" s="180" t="s">
        <v>2743</v>
      </c>
      <c r="C3350" s="180" t="s">
        <v>4</v>
      </c>
      <c r="D3350" s="254">
        <v>37.65</v>
      </c>
      <c r="E3350" s="254" t="s">
        <v>25707</v>
      </c>
      <c r="ALW3350" s="12"/>
      <c r="ALX3350" s="12"/>
      <c r="ALY3350" s="12"/>
    </row>
    <row r="3351" spans="1:1013" ht="13.5">
      <c r="A3351" s="180">
        <v>101570</v>
      </c>
      <c r="B3351" s="180" t="s">
        <v>2742</v>
      </c>
      <c r="C3351" s="180" t="s">
        <v>4</v>
      </c>
      <c r="D3351" s="254">
        <v>27.26</v>
      </c>
      <c r="E3351" s="254" t="s">
        <v>29866</v>
      </c>
      <c r="ALW3351" s="12"/>
      <c r="ALX3351" s="12"/>
      <c r="ALY3351" s="12"/>
    </row>
    <row r="3352" spans="1:1013" ht="13.5">
      <c r="A3352" s="180">
        <v>101573</v>
      </c>
      <c r="B3352" s="180" t="s">
        <v>2745</v>
      </c>
      <c r="C3352" s="180" t="s">
        <v>4</v>
      </c>
      <c r="D3352" s="254">
        <v>31.63</v>
      </c>
      <c r="E3352" s="254" t="s">
        <v>29868</v>
      </c>
      <c r="ALW3352" s="12"/>
      <c r="ALX3352" s="12"/>
      <c r="ALY3352" s="12"/>
    </row>
    <row r="3353" spans="1:1013" ht="13.5">
      <c r="A3353" s="180">
        <v>101572</v>
      </c>
      <c r="B3353" s="180" t="s">
        <v>2744</v>
      </c>
      <c r="C3353" s="180" t="s">
        <v>4</v>
      </c>
      <c r="D3353" s="254">
        <v>21.24</v>
      </c>
      <c r="E3353" s="254" t="s">
        <v>25082</v>
      </c>
      <c r="ALW3353" s="12"/>
      <c r="ALX3353" s="12"/>
      <c r="ALY3353" s="12"/>
    </row>
    <row r="3354" spans="1:1013" ht="13.5">
      <c r="A3354" s="180">
        <v>101575</v>
      </c>
      <c r="B3354" s="180" t="s">
        <v>2747</v>
      </c>
      <c r="C3354" s="180" t="s">
        <v>4</v>
      </c>
      <c r="D3354" s="460">
        <v>26.52</v>
      </c>
      <c r="E3354" s="254" t="s">
        <v>29871</v>
      </c>
      <c r="ALW3354" s="12"/>
      <c r="ALX3354" s="12"/>
      <c r="ALY3354" s="12"/>
    </row>
    <row r="3355" spans="1:1013" ht="13.5">
      <c r="A3355" s="180">
        <v>101574</v>
      </c>
      <c r="B3355" s="180" t="s">
        <v>2746</v>
      </c>
      <c r="C3355" s="180" t="s">
        <v>4</v>
      </c>
      <c r="D3355" s="254">
        <v>15.95</v>
      </c>
      <c r="E3355" s="254" t="s">
        <v>24679</v>
      </c>
      <c r="ALW3355" s="12"/>
      <c r="ALX3355" s="12"/>
      <c r="ALY3355" s="12"/>
    </row>
    <row r="3356" spans="1:1013" ht="13.5">
      <c r="A3356" s="180">
        <v>101589</v>
      </c>
      <c r="B3356" s="180" t="s">
        <v>2761</v>
      </c>
      <c r="C3356" s="180" t="s">
        <v>4</v>
      </c>
      <c r="D3356" s="254">
        <v>152.31</v>
      </c>
      <c r="E3356" s="254" t="s">
        <v>25364</v>
      </c>
      <c r="ALW3356" s="12"/>
      <c r="ALX3356" s="12"/>
      <c r="ALY3356" s="12"/>
    </row>
    <row r="3357" spans="1:1013" ht="13.5">
      <c r="A3357" s="180">
        <v>101610</v>
      </c>
      <c r="B3357" s="180" t="s">
        <v>35150</v>
      </c>
      <c r="C3357" s="180" t="s">
        <v>2</v>
      </c>
      <c r="D3357" s="254">
        <v>0</v>
      </c>
      <c r="E3357" s="254" t="s">
        <v>25776</v>
      </c>
      <c r="ALW3357" s="12"/>
      <c r="ALX3357" s="12"/>
      <c r="ALY3357" s="12"/>
    </row>
    <row r="3358" spans="1:1013" ht="13.5">
      <c r="A3358" s="180">
        <v>101613</v>
      </c>
      <c r="B3358" s="180" t="s">
        <v>35151</v>
      </c>
      <c r="C3358" s="180" t="s">
        <v>2</v>
      </c>
      <c r="D3358" s="254">
        <v>0</v>
      </c>
      <c r="E3358" s="254" t="s">
        <v>29876</v>
      </c>
      <c r="ALW3358" s="12"/>
      <c r="ALX3358" s="12"/>
      <c r="ALY3358" s="12"/>
    </row>
    <row r="3359" spans="1:1013" ht="13.5">
      <c r="A3359" s="180">
        <v>101611</v>
      </c>
      <c r="B3359" s="180" t="s">
        <v>35152</v>
      </c>
      <c r="C3359" s="180" t="s">
        <v>2</v>
      </c>
      <c r="D3359" s="254">
        <v>0</v>
      </c>
      <c r="E3359" s="254" t="s">
        <v>25484</v>
      </c>
      <c r="ALW3359" s="12"/>
      <c r="ALX3359" s="12"/>
      <c r="ALY3359" s="12"/>
    </row>
    <row r="3360" spans="1:1013" ht="13.5">
      <c r="A3360" s="180">
        <v>101614</v>
      </c>
      <c r="B3360" s="180" t="s">
        <v>35153</v>
      </c>
      <c r="C3360" s="180" t="s">
        <v>2</v>
      </c>
      <c r="D3360" s="254">
        <v>0</v>
      </c>
      <c r="E3360" s="254" t="s">
        <v>24866</v>
      </c>
      <c r="ALW3360" s="12"/>
      <c r="ALX3360" s="12"/>
      <c r="ALY3360" s="12"/>
    </row>
    <row r="3361" spans="1:1013" ht="13.5">
      <c r="A3361" s="180">
        <v>101612</v>
      </c>
      <c r="B3361" s="180" t="s">
        <v>35154</v>
      </c>
      <c r="C3361" s="180" t="s">
        <v>2</v>
      </c>
      <c r="D3361" s="254">
        <v>0</v>
      </c>
      <c r="E3361" s="254" t="s">
        <v>24483</v>
      </c>
      <c r="ALW3361" s="12"/>
      <c r="ALX3361" s="12"/>
      <c r="ALY3361" s="12"/>
    </row>
    <row r="3362" spans="1:1013" ht="13.5">
      <c r="A3362" s="180">
        <v>101615</v>
      </c>
      <c r="B3362" s="180" t="s">
        <v>35155</v>
      </c>
      <c r="C3362" s="180" t="s">
        <v>2</v>
      </c>
      <c r="D3362" s="254">
        <v>0</v>
      </c>
      <c r="E3362" s="254" t="s">
        <v>27983</v>
      </c>
      <c r="ALW3362" s="12"/>
      <c r="ALX3362" s="12"/>
      <c r="ALY3362" s="12"/>
    </row>
    <row r="3363" spans="1:1013" ht="13.5">
      <c r="A3363" s="180">
        <v>101617</v>
      </c>
      <c r="B3363" s="180" t="s">
        <v>3224</v>
      </c>
      <c r="C3363" s="180" t="s">
        <v>4</v>
      </c>
      <c r="D3363" s="254">
        <v>3.69</v>
      </c>
      <c r="E3363" s="254" t="s">
        <v>29881</v>
      </c>
      <c r="ALW3363" s="12"/>
      <c r="ALX3363" s="12"/>
      <c r="ALY3363" s="12"/>
    </row>
    <row r="3364" spans="1:1013" ht="13.5">
      <c r="A3364" s="180">
        <v>101620</v>
      </c>
      <c r="B3364" s="180" t="s">
        <v>3227</v>
      </c>
      <c r="C3364" s="180" t="s">
        <v>7</v>
      </c>
      <c r="D3364" s="254">
        <v>214.22</v>
      </c>
      <c r="E3364" s="254" t="s">
        <v>29882</v>
      </c>
      <c r="ALW3364" s="12"/>
      <c r="ALX3364" s="12"/>
      <c r="ALY3364" s="12"/>
    </row>
    <row r="3365" spans="1:1013" ht="13.5">
      <c r="A3365" s="180">
        <v>101625</v>
      </c>
      <c r="B3365" s="180" t="s">
        <v>3232</v>
      </c>
      <c r="C3365" s="180" t="s">
        <v>7</v>
      </c>
      <c r="D3365" s="254">
        <v>162.63</v>
      </c>
      <c r="E3365" s="254" t="s">
        <v>29883</v>
      </c>
      <c r="ALW3365" s="12"/>
      <c r="ALX3365" s="12"/>
      <c r="ALY3365" s="12"/>
    </row>
    <row r="3366" spans="1:1013" ht="13.5">
      <c r="A3366" s="180">
        <v>101621</v>
      </c>
      <c r="B3366" s="180" t="s">
        <v>3228</v>
      </c>
      <c r="C3366" s="180" t="s">
        <v>7</v>
      </c>
      <c r="D3366" s="254">
        <v>330.54</v>
      </c>
      <c r="E3366" s="254" t="s">
        <v>29884</v>
      </c>
      <c r="ALW3366" s="12"/>
      <c r="ALX3366" s="12"/>
      <c r="ALY3366" s="12"/>
    </row>
    <row r="3367" spans="1:1013" ht="13.5">
      <c r="A3367" s="180">
        <v>101624</v>
      </c>
      <c r="B3367" s="180" t="s">
        <v>3231</v>
      </c>
      <c r="C3367" s="180" t="s">
        <v>7</v>
      </c>
      <c r="D3367" s="254">
        <v>264.07</v>
      </c>
      <c r="E3367" s="254" t="s">
        <v>29885</v>
      </c>
      <c r="ALW3367" s="12"/>
      <c r="ALX3367" s="12"/>
      <c r="ALY3367" s="12"/>
    </row>
    <row r="3368" spans="1:1013" ht="13.5">
      <c r="A3368" s="180">
        <v>101616</v>
      </c>
      <c r="B3368" s="180" t="s">
        <v>3223</v>
      </c>
      <c r="C3368" s="180" t="s">
        <v>4</v>
      </c>
      <c r="D3368" s="254">
        <v>7.48</v>
      </c>
      <c r="E3368" s="254" t="s">
        <v>29886</v>
      </c>
      <c r="ALW3368" s="12"/>
      <c r="ALX3368" s="12"/>
      <c r="ALY3368" s="12"/>
    </row>
    <row r="3369" spans="1:1013" ht="13.5">
      <c r="A3369" s="180">
        <v>101618</v>
      </c>
      <c r="B3369" s="180" t="s">
        <v>3225</v>
      </c>
      <c r="C3369" s="180" t="s">
        <v>7</v>
      </c>
      <c r="D3369" s="254">
        <v>244.68</v>
      </c>
      <c r="E3369" s="254" t="s">
        <v>29887</v>
      </c>
      <c r="ALW3369" s="12"/>
      <c r="ALX3369" s="12"/>
      <c r="ALY3369" s="12"/>
    </row>
    <row r="3370" spans="1:1013" ht="13.5">
      <c r="A3370" s="180">
        <v>101622</v>
      </c>
      <c r="B3370" s="180" t="s">
        <v>3229</v>
      </c>
      <c r="C3370" s="180" t="s">
        <v>7</v>
      </c>
      <c r="D3370" s="254">
        <v>209.42</v>
      </c>
      <c r="E3370" s="254" t="s">
        <v>29888</v>
      </c>
      <c r="ALW3370" s="12"/>
      <c r="ALX3370" s="12"/>
      <c r="ALY3370" s="12"/>
    </row>
    <row r="3371" spans="1:1013" ht="13.5">
      <c r="A3371" s="180">
        <v>101619</v>
      </c>
      <c r="B3371" s="180" t="s">
        <v>3226</v>
      </c>
      <c r="C3371" s="180" t="s">
        <v>7</v>
      </c>
      <c r="D3371" s="254">
        <v>361</v>
      </c>
      <c r="E3371" s="254" t="s">
        <v>29889</v>
      </c>
      <c r="ALW3371" s="12"/>
      <c r="ALX3371" s="12"/>
      <c r="ALY3371" s="12"/>
    </row>
    <row r="3372" spans="1:1013" ht="13.5">
      <c r="A3372" s="180">
        <v>101623</v>
      </c>
      <c r="B3372" s="180" t="s">
        <v>3230</v>
      </c>
      <c r="C3372" s="180" t="s">
        <v>7</v>
      </c>
      <c r="D3372" s="254">
        <v>317.52999999999997</v>
      </c>
      <c r="E3372" s="254" t="s">
        <v>29890</v>
      </c>
      <c r="ALW3372" s="12"/>
      <c r="ALX3372" s="12"/>
      <c r="ALY3372" s="12"/>
    </row>
    <row r="3373" spans="1:1013" ht="13.5">
      <c r="A3373" s="180">
        <v>104482</v>
      </c>
      <c r="B3373" s="180" t="s">
        <v>11950</v>
      </c>
      <c r="C3373" s="180" t="s">
        <v>5</v>
      </c>
      <c r="D3373" s="460">
        <v>39.880000000000003</v>
      </c>
      <c r="E3373" s="254" t="s">
        <v>29891</v>
      </c>
      <c r="ALW3373" s="12"/>
      <c r="ALX3373" s="12"/>
      <c r="ALY3373" s="12"/>
    </row>
    <row r="3374" spans="1:1013" ht="13.5">
      <c r="A3374" s="180">
        <v>104189</v>
      </c>
      <c r="B3374" s="180" t="s">
        <v>11953</v>
      </c>
      <c r="C3374" s="180" t="s">
        <v>7</v>
      </c>
      <c r="D3374" s="254">
        <v>143.41</v>
      </c>
      <c r="E3374" s="254" t="s">
        <v>29892</v>
      </c>
      <c r="ALW3374" s="12"/>
      <c r="ALX3374" s="12"/>
      <c r="ALY3374" s="12"/>
    </row>
    <row r="3375" spans="1:1013" ht="13.5">
      <c r="A3375" s="180">
        <v>104465</v>
      </c>
      <c r="B3375" s="180" t="s">
        <v>35156</v>
      </c>
      <c r="C3375" s="180" t="s">
        <v>1</v>
      </c>
      <c r="D3375" s="254">
        <v>0</v>
      </c>
      <c r="E3375" s="254" t="s">
        <v>29893</v>
      </c>
      <c r="ALW3375" s="12"/>
      <c r="ALX3375" s="12"/>
      <c r="ALY3375" s="12"/>
    </row>
    <row r="3376" spans="1:1013" ht="13.5">
      <c r="A3376" s="180">
        <v>104188</v>
      </c>
      <c r="B3376" s="180" t="s">
        <v>35157</v>
      </c>
      <c r="C3376" s="180" t="s">
        <v>1</v>
      </c>
      <c r="D3376" s="254">
        <v>0</v>
      </c>
      <c r="E3376" s="254" t="s">
        <v>29894</v>
      </c>
      <c r="ALW3376" s="12"/>
      <c r="ALX3376" s="12"/>
      <c r="ALY3376" s="12"/>
    </row>
    <row r="3377" spans="1:1013" ht="13.5">
      <c r="A3377" s="180">
        <v>104185</v>
      </c>
      <c r="B3377" s="180" t="s">
        <v>11952</v>
      </c>
      <c r="C3377" s="180" t="s">
        <v>2</v>
      </c>
      <c r="D3377" s="254">
        <v>33.44</v>
      </c>
      <c r="E3377" s="254" t="s">
        <v>29895</v>
      </c>
      <c r="ALW3377" s="12"/>
      <c r="ALX3377" s="12"/>
      <c r="ALY3377" s="12"/>
    </row>
    <row r="3378" spans="1:1013" ht="13.5">
      <c r="A3378" s="180">
        <v>104182</v>
      </c>
      <c r="B3378" s="180" t="s">
        <v>35158</v>
      </c>
      <c r="C3378" s="180" t="s">
        <v>1</v>
      </c>
      <c r="D3378" s="254">
        <v>0</v>
      </c>
      <c r="E3378" s="254" t="s">
        <v>24573</v>
      </c>
      <c r="ALW3378" s="12"/>
      <c r="ALX3378" s="12"/>
      <c r="ALY3378" s="12"/>
    </row>
    <row r="3379" spans="1:1013" ht="13.5">
      <c r="A3379" s="180">
        <v>104184</v>
      </c>
      <c r="B3379" s="180" t="s">
        <v>11951</v>
      </c>
      <c r="C3379" s="180" t="s">
        <v>2</v>
      </c>
      <c r="D3379" s="254">
        <v>39.409999999999997</v>
      </c>
      <c r="E3379" s="254" t="s">
        <v>24697</v>
      </c>
      <c r="ALW3379" s="12"/>
      <c r="ALX3379" s="12"/>
      <c r="ALY3379" s="12"/>
    </row>
    <row r="3380" spans="1:1013" ht="13.5">
      <c r="A3380" s="180">
        <v>104190</v>
      </c>
      <c r="B3380" s="180" t="s">
        <v>11954</v>
      </c>
      <c r="C3380" s="180" t="s">
        <v>2</v>
      </c>
      <c r="D3380" s="254">
        <v>848.42</v>
      </c>
      <c r="E3380" s="254" t="s">
        <v>25042</v>
      </c>
      <c r="ALW3380" s="12"/>
      <c r="ALX3380" s="12"/>
      <c r="ALY3380" s="12"/>
    </row>
    <row r="3381" spans="1:1013" ht="13.5">
      <c r="A3381" s="180">
        <v>104463</v>
      </c>
      <c r="B3381" s="180" t="s">
        <v>35159</v>
      </c>
      <c r="C3381" s="180" t="s">
        <v>2</v>
      </c>
      <c r="D3381" s="460">
        <v>0</v>
      </c>
      <c r="E3381" s="254" t="s">
        <v>29896</v>
      </c>
      <c r="ALW3381" s="12"/>
      <c r="ALX3381" s="12"/>
      <c r="ALY3381" s="12"/>
    </row>
    <row r="3382" spans="1:1013" ht="13.5">
      <c r="A3382" s="180">
        <v>104464</v>
      </c>
      <c r="B3382" s="180" t="s">
        <v>35160</v>
      </c>
      <c r="C3382" s="180" t="s">
        <v>2</v>
      </c>
      <c r="D3382" s="254">
        <v>0</v>
      </c>
      <c r="E3382" s="254" t="s">
        <v>29897</v>
      </c>
      <c r="ALW3382" s="12"/>
      <c r="ALX3382" s="12"/>
      <c r="ALY3382" s="12"/>
    </row>
    <row r="3383" spans="1:1013" ht="13.5">
      <c r="A3383" s="180">
        <v>104183</v>
      </c>
      <c r="B3383" s="180" t="s">
        <v>35161</v>
      </c>
      <c r="C3383" s="180" t="s">
        <v>1</v>
      </c>
      <c r="D3383" s="254">
        <v>0</v>
      </c>
      <c r="E3383" s="254" t="s">
        <v>24504</v>
      </c>
      <c r="ALW3383" s="12"/>
      <c r="ALX3383" s="12"/>
      <c r="ALY3383" s="12"/>
    </row>
    <row r="3384" spans="1:1013" ht="13.5">
      <c r="A3384" s="180">
        <v>104187</v>
      </c>
      <c r="B3384" s="180" t="s">
        <v>35162</v>
      </c>
      <c r="C3384" s="180" t="s">
        <v>1</v>
      </c>
      <c r="D3384" s="254">
        <v>1699.86</v>
      </c>
      <c r="E3384" s="254" t="s">
        <v>29898</v>
      </c>
      <c r="ALW3384" s="12"/>
      <c r="ALX3384" s="12"/>
      <c r="ALY3384" s="12"/>
    </row>
    <row r="3385" spans="1:1013" ht="13.5">
      <c r="A3385" s="180">
        <v>104186</v>
      </c>
      <c r="B3385" s="180" t="s">
        <v>35163</v>
      </c>
      <c r="C3385" s="180" t="s">
        <v>1</v>
      </c>
      <c r="D3385" s="460">
        <v>301.74</v>
      </c>
      <c r="E3385" s="254" t="s">
        <v>29899</v>
      </c>
      <c r="ALW3385" s="12"/>
      <c r="ALX3385" s="12"/>
      <c r="ALY3385" s="12"/>
    </row>
    <row r="3386" spans="1:1013" ht="13.5">
      <c r="A3386" s="180">
        <v>104180</v>
      </c>
      <c r="B3386" s="180" t="s">
        <v>35164</v>
      </c>
      <c r="C3386" s="180" t="s">
        <v>1</v>
      </c>
      <c r="D3386" s="254">
        <v>0</v>
      </c>
      <c r="E3386" s="254" t="s">
        <v>25790</v>
      </c>
      <c r="ALW3386" s="12"/>
      <c r="ALX3386" s="12"/>
      <c r="ALY3386" s="12"/>
    </row>
    <row r="3387" spans="1:1013" ht="13.5">
      <c r="A3387" s="180">
        <v>104181</v>
      </c>
      <c r="B3387" s="180" t="s">
        <v>35165</v>
      </c>
      <c r="C3387" s="180" t="s">
        <v>1</v>
      </c>
      <c r="D3387" s="254">
        <v>0</v>
      </c>
      <c r="E3387" s="254" t="s">
        <v>29900</v>
      </c>
      <c r="ALW3387" s="12"/>
      <c r="ALX3387" s="12"/>
      <c r="ALY3387" s="12"/>
    </row>
    <row r="3388" spans="1:1013" ht="13.5">
      <c r="A3388" s="180">
        <v>100674</v>
      </c>
      <c r="B3388" s="180" t="s">
        <v>35166</v>
      </c>
      <c r="C3388" s="180" t="s">
        <v>4</v>
      </c>
      <c r="D3388" s="254">
        <v>544.16</v>
      </c>
      <c r="E3388" s="254" t="s">
        <v>29901</v>
      </c>
      <c r="ALW3388" s="12"/>
      <c r="ALX3388" s="12"/>
      <c r="ALY3388" s="12"/>
    </row>
    <row r="3389" spans="1:1013" ht="13.5">
      <c r="A3389" s="180">
        <v>100664</v>
      </c>
      <c r="B3389" s="180" t="s">
        <v>35167</v>
      </c>
      <c r="C3389" s="180" t="s">
        <v>4</v>
      </c>
      <c r="D3389" s="254">
        <v>0</v>
      </c>
      <c r="E3389" s="254" t="s">
        <v>24639</v>
      </c>
      <c r="ALW3389" s="12"/>
      <c r="ALX3389" s="12"/>
      <c r="ALY3389" s="12"/>
    </row>
    <row r="3390" spans="1:1013" ht="13.5">
      <c r="A3390" s="180">
        <v>94589</v>
      </c>
      <c r="B3390" s="180" t="s">
        <v>35168</v>
      </c>
      <c r="C3390" s="180" t="s">
        <v>1</v>
      </c>
      <c r="D3390" s="254">
        <v>19.850000000000001</v>
      </c>
      <c r="E3390" s="254" t="s">
        <v>24590</v>
      </c>
      <c r="ALW3390" s="12"/>
      <c r="ALX3390" s="12"/>
      <c r="ALY3390" s="12"/>
    </row>
    <row r="3391" spans="1:1013" ht="13.5">
      <c r="A3391" s="180">
        <v>94590</v>
      </c>
      <c r="B3391" s="180" t="s">
        <v>35169</v>
      </c>
      <c r="C3391" s="180" t="s">
        <v>1</v>
      </c>
      <c r="D3391" s="254">
        <v>26.77</v>
      </c>
      <c r="E3391" s="254" t="s">
        <v>25252</v>
      </c>
      <c r="ALW3391" s="12"/>
      <c r="ALX3391" s="12"/>
      <c r="ALY3391" s="12"/>
    </row>
    <row r="3392" spans="1:1013" ht="13.5">
      <c r="A3392" s="180">
        <v>94587</v>
      </c>
      <c r="B3392" s="180" t="s">
        <v>35170</v>
      </c>
      <c r="C3392" s="180" t="s">
        <v>1</v>
      </c>
      <c r="D3392" s="254">
        <v>69</v>
      </c>
      <c r="E3392" s="254" t="s">
        <v>25627</v>
      </c>
      <c r="ALW3392" s="12"/>
      <c r="ALX3392" s="12"/>
      <c r="ALY3392" s="12"/>
    </row>
    <row r="3393" spans="1:1013" ht="13.5">
      <c r="A3393" s="180">
        <v>94588</v>
      </c>
      <c r="B3393" s="180" t="s">
        <v>35171</v>
      </c>
      <c r="C3393" s="180" t="s">
        <v>1</v>
      </c>
      <c r="D3393" s="254">
        <v>80.87</v>
      </c>
      <c r="E3393" s="254" t="s">
        <v>25090</v>
      </c>
      <c r="ALW3393" s="12"/>
      <c r="ALX3393" s="12"/>
      <c r="ALY3393" s="12"/>
    </row>
    <row r="3394" spans="1:1013" ht="13.5">
      <c r="A3394" s="180">
        <v>105812</v>
      </c>
      <c r="B3394" s="180" t="s">
        <v>35172</v>
      </c>
      <c r="C3394" s="180" t="s">
        <v>1</v>
      </c>
      <c r="D3394" s="254">
        <v>22.39</v>
      </c>
      <c r="E3394" s="254" t="s">
        <v>29902</v>
      </c>
      <c r="ALW3394" s="12"/>
      <c r="ALX3394" s="12"/>
      <c r="ALY3394" s="12"/>
    </row>
    <row r="3395" spans="1:1013" ht="13.5">
      <c r="A3395" s="180">
        <v>94571</v>
      </c>
      <c r="B3395" s="180" t="s">
        <v>35173</v>
      </c>
      <c r="C3395" s="180" t="s">
        <v>4</v>
      </c>
      <c r="D3395" s="254">
        <v>0</v>
      </c>
      <c r="E3395" s="254" t="s">
        <v>29903</v>
      </c>
      <c r="ALW3395" s="12"/>
      <c r="ALX3395" s="12"/>
      <c r="ALY3395" s="12"/>
    </row>
    <row r="3396" spans="1:1013" ht="13.5">
      <c r="A3396" s="180">
        <v>94570</v>
      </c>
      <c r="B3396" s="180" t="s">
        <v>35174</v>
      </c>
      <c r="C3396" s="180" t="s">
        <v>4</v>
      </c>
      <c r="D3396" s="254">
        <v>250.25</v>
      </c>
      <c r="E3396" s="254" t="s">
        <v>29904</v>
      </c>
      <c r="ALW3396" s="12"/>
      <c r="ALX3396" s="12"/>
      <c r="ALY3396" s="12"/>
    </row>
    <row r="3397" spans="1:1013" ht="13.5">
      <c r="A3397" s="180">
        <v>105811</v>
      </c>
      <c r="B3397" s="180" t="s">
        <v>35175</v>
      </c>
      <c r="C3397" s="180" t="s">
        <v>4</v>
      </c>
      <c r="D3397" s="254">
        <v>0</v>
      </c>
      <c r="E3397" s="254" t="s">
        <v>29905</v>
      </c>
      <c r="ALW3397" s="12"/>
      <c r="ALX3397" s="12"/>
      <c r="ALY3397" s="12"/>
    </row>
    <row r="3398" spans="1:1013" ht="13.5">
      <c r="A3398" s="180">
        <v>94572</v>
      </c>
      <c r="B3398" s="180" t="s">
        <v>35176</v>
      </c>
      <c r="C3398" s="180" t="s">
        <v>4</v>
      </c>
      <c r="D3398" s="254">
        <v>357.08</v>
      </c>
      <c r="E3398" s="254" t="s">
        <v>29482</v>
      </c>
      <c r="ALW3398" s="12"/>
      <c r="ALX3398" s="12"/>
      <c r="ALY3398" s="12"/>
    </row>
    <row r="3399" spans="1:1013" ht="13.5">
      <c r="A3399" s="180">
        <v>94573</v>
      </c>
      <c r="B3399" s="180" t="s">
        <v>35177</v>
      </c>
      <c r="C3399" s="180" t="s">
        <v>4</v>
      </c>
      <c r="D3399" s="254">
        <v>277.42</v>
      </c>
      <c r="E3399" s="254" t="s">
        <v>29906</v>
      </c>
      <c r="ALW3399" s="12"/>
      <c r="ALX3399" s="12"/>
      <c r="ALY3399" s="12"/>
    </row>
    <row r="3400" spans="1:1013" ht="13.5">
      <c r="A3400" s="180">
        <v>105809</v>
      </c>
      <c r="B3400" s="180" t="s">
        <v>35178</v>
      </c>
      <c r="C3400" s="180" t="s">
        <v>4</v>
      </c>
      <c r="D3400" s="254">
        <v>0</v>
      </c>
      <c r="E3400" s="254" t="s">
        <v>24641</v>
      </c>
      <c r="ALW3400" s="12"/>
      <c r="ALX3400" s="12"/>
      <c r="ALY3400" s="12"/>
    </row>
    <row r="3401" spans="1:1013" ht="13.5">
      <c r="A3401" s="180">
        <v>94569</v>
      </c>
      <c r="B3401" s="180" t="s">
        <v>35179</v>
      </c>
      <c r="C3401" s="180" t="s">
        <v>4</v>
      </c>
      <c r="D3401" s="254">
        <v>480.65</v>
      </c>
      <c r="E3401" s="254" t="s">
        <v>29907</v>
      </c>
      <c r="ALW3401" s="12"/>
      <c r="ALX3401" s="12"/>
      <c r="ALY3401" s="12"/>
    </row>
    <row r="3402" spans="1:1013" ht="13.5">
      <c r="A3402" s="180">
        <v>105810</v>
      </c>
      <c r="B3402" s="180" t="s">
        <v>35180</v>
      </c>
      <c r="C3402" s="180" t="s">
        <v>4</v>
      </c>
      <c r="D3402" s="254">
        <v>0</v>
      </c>
      <c r="E3402" s="254" t="s">
        <v>25003</v>
      </c>
      <c r="ALW3402" s="12"/>
      <c r="ALX3402" s="12"/>
      <c r="ALY3402" s="12"/>
    </row>
    <row r="3403" spans="1:1013" ht="13.5">
      <c r="A3403" s="180">
        <v>94561</v>
      </c>
      <c r="B3403" s="180" t="s">
        <v>35181</v>
      </c>
      <c r="C3403" s="180" t="s">
        <v>4</v>
      </c>
      <c r="D3403" s="254">
        <v>0</v>
      </c>
      <c r="E3403" s="254" t="s">
        <v>24637</v>
      </c>
      <c r="ALW3403" s="12"/>
      <c r="ALX3403" s="12"/>
      <c r="ALY3403" s="12"/>
    </row>
    <row r="3404" spans="1:1013" ht="13.5">
      <c r="A3404" s="180">
        <v>94562</v>
      </c>
      <c r="B3404" s="180" t="s">
        <v>35182</v>
      </c>
      <c r="C3404" s="180" t="s">
        <v>4</v>
      </c>
      <c r="D3404" s="254">
        <v>641.54999999999995</v>
      </c>
      <c r="E3404" s="254" t="s">
        <v>24927</v>
      </c>
      <c r="ALW3404" s="12"/>
      <c r="ALX3404" s="12"/>
      <c r="ALY3404" s="12"/>
    </row>
    <row r="3405" spans="1:1013" ht="13.5">
      <c r="A3405" s="180">
        <v>105813</v>
      </c>
      <c r="B3405" s="180" t="s">
        <v>35183</v>
      </c>
      <c r="C3405" s="180" t="s">
        <v>4</v>
      </c>
      <c r="D3405" s="254">
        <v>1090.75</v>
      </c>
      <c r="E3405" s="254" t="s">
        <v>29908</v>
      </c>
      <c r="ALW3405" s="12"/>
      <c r="ALX3405" s="12"/>
      <c r="ALY3405" s="12"/>
    </row>
    <row r="3406" spans="1:1013" ht="13.5">
      <c r="A3406" s="180">
        <v>94559</v>
      </c>
      <c r="B3406" s="180" t="s">
        <v>35184</v>
      </c>
      <c r="C3406" s="180" t="s">
        <v>4</v>
      </c>
      <c r="D3406" s="254">
        <v>763.13</v>
      </c>
      <c r="E3406" s="254" t="s">
        <v>25235</v>
      </c>
      <c r="ALW3406" s="12"/>
      <c r="ALX3406" s="12"/>
      <c r="ALY3406" s="12"/>
    </row>
    <row r="3407" spans="1:1013" ht="13.5">
      <c r="A3407" s="180">
        <v>100668</v>
      </c>
      <c r="B3407" s="180" t="s">
        <v>35185</v>
      </c>
      <c r="C3407" s="180" t="s">
        <v>4</v>
      </c>
      <c r="D3407" s="254">
        <v>1305.3699999999999</v>
      </c>
      <c r="E3407" s="254" t="s">
        <v>25076</v>
      </c>
      <c r="ALW3407" s="12"/>
      <c r="ALX3407" s="12"/>
      <c r="ALY3407" s="12"/>
    </row>
    <row r="3408" spans="1:1013" ht="13.5">
      <c r="A3408" s="180">
        <v>100670</v>
      </c>
      <c r="B3408" s="180" t="s">
        <v>35186</v>
      </c>
      <c r="C3408" s="180" t="s">
        <v>4</v>
      </c>
      <c r="D3408" s="254">
        <v>984.65</v>
      </c>
      <c r="E3408" s="254" t="s">
        <v>28070</v>
      </c>
      <c r="ALW3408" s="12"/>
      <c r="ALX3408" s="12"/>
      <c r="ALY3408" s="12"/>
    </row>
    <row r="3409" spans="1:1013" ht="13.5">
      <c r="A3409" s="180">
        <v>100665</v>
      </c>
      <c r="B3409" s="180" t="s">
        <v>35187</v>
      </c>
      <c r="C3409" s="180" t="s">
        <v>4</v>
      </c>
      <c r="D3409" s="254">
        <v>823.54</v>
      </c>
      <c r="E3409" s="254" t="s">
        <v>29909</v>
      </c>
      <c r="ALW3409" s="12"/>
      <c r="ALX3409" s="12"/>
      <c r="ALY3409" s="12"/>
    </row>
    <row r="3410" spans="1:1013" ht="13.5">
      <c r="A3410" s="180">
        <v>100924</v>
      </c>
      <c r="B3410" s="180" t="s">
        <v>35188</v>
      </c>
      <c r="C3410" s="180" t="s">
        <v>4</v>
      </c>
      <c r="D3410" s="254">
        <v>0</v>
      </c>
      <c r="E3410" s="254" t="s">
        <v>25467</v>
      </c>
      <c r="ALW3410" s="12"/>
      <c r="ALX3410" s="12"/>
      <c r="ALY3410" s="12"/>
    </row>
    <row r="3411" spans="1:1013" ht="13.5">
      <c r="A3411" s="180">
        <v>100671</v>
      </c>
      <c r="B3411" s="180" t="s">
        <v>35189</v>
      </c>
      <c r="C3411" s="180" t="s">
        <v>4</v>
      </c>
      <c r="D3411" s="254">
        <v>1212.06</v>
      </c>
      <c r="E3411" s="254" t="s">
        <v>29910</v>
      </c>
      <c r="ALW3411" s="12"/>
      <c r="ALX3411" s="12"/>
      <c r="ALY3411" s="12"/>
    </row>
    <row r="3412" spans="1:1013" ht="13.5">
      <c r="A3412" s="180">
        <v>100667</v>
      </c>
      <c r="B3412" s="180" t="s">
        <v>35190</v>
      </c>
      <c r="C3412" s="180" t="s">
        <v>4</v>
      </c>
      <c r="D3412" s="254">
        <v>1047.4100000000001</v>
      </c>
      <c r="E3412" s="254" t="s">
        <v>29911</v>
      </c>
      <c r="ALW3412" s="12"/>
      <c r="ALX3412" s="12"/>
      <c r="ALY3412" s="12"/>
    </row>
    <row r="3413" spans="1:1013" ht="13.5">
      <c r="A3413" s="180">
        <v>100669</v>
      </c>
      <c r="B3413" s="180" t="s">
        <v>35191</v>
      </c>
      <c r="C3413" s="180" t="s">
        <v>4</v>
      </c>
      <c r="D3413" s="254">
        <v>964.74</v>
      </c>
      <c r="E3413" s="254" t="s">
        <v>29912</v>
      </c>
      <c r="ALW3413" s="12"/>
      <c r="ALX3413" s="12"/>
      <c r="ALY3413" s="12"/>
    </row>
    <row r="3414" spans="1:1013" ht="13.5">
      <c r="A3414" s="180">
        <v>100672</v>
      </c>
      <c r="B3414" s="180" t="s">
        <v>35192</v>
      </c>
      <c r="C3414" s="180" t="s">
        <v>4</v>
      </c>
      <c r="D3414" s="254">
        <v>796.87</v>
      </c>
      <c r="E3414" s="254" t="s">
        <v>29913</v>
      </c>
      <c r="ALW3414" s="12"/>
      <c r="ALX3414" s="12"/>
      <c r="ALY3414" s="12"/>
    </row>
    <row r="3415" spans="1:1013" ht="13.5">
      <c r="A3415" s="180">
        <v>100666</v>
      </c>
      <c r="B3415" s="180" t="s">
        <v>35193</v>
      </c>
      <c r="C3415" s="180" t="s">
        <v>4</v>
      </c>
      <c r="D3415" s="254">
        <v>665.19</v>
      </c>
      <c r="E3415" s="254" t="s">
        <v>29914</v>
      </c>
      <c r="ALW3415" s="12"/>
      <c r="ALX3415" s="12"/>
      <c r="ALY3415" s="12"/>
    </row>
    <row r="3416" spans="1:1013" ht="13.5">
      <c r="A3416" s="180">
        <v>100663</v>
      </c>
      <c r="B3416" s="180" t="s">
        <v>35194</v>
      </c>
      <c r="C3416" s="180" t="s">
        <v>4</v>
      </c>
      <c r="D3416" s="254">
        <v>0</v>
      </c>
      <c r="E3416" s="254" t="s">
        <v>29915</v>
      </c>
      <c r="ALW3416" s="12"/>
      <c r="ALX3416" s="12"/>
      <c r="ALY3416" s="12"/>
    </row>
    <row r="3417" spans="1:1013" ht="13.5">
      <c r="A3417" s="180">
        <v>100662</v>
      </c>
      <c r="B3417" s="180" t="s">
        <v>35195</v>
      </c>
      <c r="C3417" s="180" t="s">
        <v>4</v>
      </c>
      <c r="D3417" s="254">
        <v>0</v>
      </c>
      <c r="E3417" s="254" t="s">
        <v>29916</v>
      </c>
      <c r="ALW3417" s="12"/>
      <c r="ALX3417" s="12"/>
      <c r="ALY3417" s="12"/>
    </row>
    <row r="3418" spans="1:1013" ht="13.5">
      <c r="A3418" s="180">
        <v>100661</v>
      </c>
      <c r="B3418" s="180" t="s">
        <v>35196</v>
      </c>
      <c r="C3418" s="180" t="s">
        <v>4</v>
      </c>
      <c r="D3418" s="254">
        <v>0</v>
      </c>
      <c r="E3418" s="254" t="s">
        <v>29917</v>
      </c>
      <c r="ALW3418" s="12"/>
      <c r="ALX3418" s="12"/>
      <c r="ALY3418" s="12"/>
    </row>
    <row r="3419" spans="1:1013" ht="13.5">
      <c r="A3419" s="180">
        <v>100659</v>
      </c>
      <c r="B3419" s="180" t="s">
        <v>1691</v>
      </c>
      <c r="C3419" s="180" t="s">
        <v>1</v>
      </c>
      <c r="D3419" s="254">
        <v>11.73</v>
      </c>
      <c r="E3419" s="254" t="s">
        <v>29918</v>
      </c>
      <c r="ALW3419" s="12"/>
      <c r="ALX3419" s="12"/>
      <c r="ALY3419" s="12"/>
    </row>
    <row r="3420" spans="1:1013" ht="13.5">
      <c r="A3420" s="180">
        <v>100660</v>
      </c>
      <c r="B3420" s="180" t="s">
        <v>1692</v>
      </c>
      <c r="C3420" s="180" t="s">
        <v>1</v>
      </c>
      <c r="D3420" s="254">
        <v>8.32</v>
      </c>
      <c r="E3420" s="254" t="s">
        <v>29919</v>
      </c>
      <c r="ALW3420" s="12"/>
      <c r="ALX3420" s="12"/>
      <c r="ALY3420" s="12"/>
    </row>
    <row r="3421" spans="1:1013" ht="13.5">
      <c r="A3421" s="180">
        <v>100711</v>
      </c>
      <c r="B3421" s="180" t="s">
        <v>35197</v>
      </c>
      <c r="C3421" s="180" t="s">
        <v>1</v>
      </c>
      <c r="D3421" s="254">
        <v>0</v>
      </c>
      <c r="E3421" s="254" t="s">
        <v>29920</v>
      </c>
      <c r="ALW3421" s="12"/>
      <c r="ALX3421" s="12"/>
      <c r="ALY3421" s="12"/>
    </row>
    <row r="3422" spans="1:1013" ht="13.5">
      <c r="A3422" s="180">
        <v>100676</v>
      </c>
      <c r="B3422" s="180" t="s">
        <v>1694</v>
      </c>
      <c r="C3422" s="180" t="s">
        <v>2</v>
      </c>
      <c r="D3422" s="254">
        <v>208.8</v>
      </c>
      <c r="E3422" s="254" t="s">
        <v>25404</v>
      </c>
      <c r="ALW3422" s="12"/>
      <c r="ALX3422" s="12"/>
      <c r="ALY3422" s="12"/>
    </row>
    <row r="3423" spans="1:1013" ht="13.5">
      <c r="A3423" s="180">
        <v>90806</v>
      </c>
      <c r="B3423" s="180" t="s">
        <v>11283</v>
      </c>
      <c r="C3423" s="180" t="s">
        <v>2</v>
      </c>
      <c r="D3423" s="254">
        <v>434.98</v>
      </c>
      <c r="E3423" s="254" t="s">
        <v>29921</v>
      </c>
      <c r="ALW3423" s="12"/>
      <c r="ALX3423" s="12"/>
      <c r="ALY3423" s="12"/>
    </row>
    <row r="3424" spans="1:1013" ht="13.5">
      <c r="A3424" s="180">
        <v>91292</v>
      </c>
      <c r="B3424" s="180" t="s">
        <v>11284</v>
      </c>
      <c r="C3424" s="180" t="s">
        <v>2</v>
      </c>
      <c r="D3424" s="254">
        <v>359.3</v>
      </c>
      <c r="E3424" s="254" t="s">
        <v>29922</v>
      </c>
      <c r="ALW3424" s="12"/>
      <c r="ALX3424" s="12"/>
      <c r="ALY3424" s="12"/>
    </row>
    <row r="3425" spans="1:1013" ht="13.5">
      <c r="A3425" s="180">
        <v>90801</v>
      </c>
      <c r="B3425" s="180" t="s">
        <v>1634</v>
      </c>
      <c r="C3425" s="180" t="s">
        <v>2</v>
      </c>
      <c r="D3425" s="254">
        <v>328.06</v>
      </c>
      <c r="E3425" s="254" t="s">
        <v>29923</v>
      </c>
      <c r="ALW3425" s="12"/>
      <c r="ALX3425" s="12"/>
      <c r="ALY3425" s="12"/>
    </row>
    <row r="3426" spans="1:1013" ht="13.5">
      <c r="A3426" s="180">
        <v>91287</v>
      </c>
      <c r="B3426" s="180" t="s">
        <v>1659</v>
      </c>
      <c r="C3426" s="180" t="s">
        <v>2</v>
      </c>
      <c r="D3426" s="254">
        <v>252.38</v>
      </c>
      <c r="E3426" s="254" t="s">
        <v>29924</v>
      </c>
      <c r="ALW3426" s="12"/>
      <c r="ALX3426" s="12"/>
      <c r="ALY3426" s="12"/>
    </row>
    <row r="3427" spans="1:1013" ht="13.5">
      <c r="A3427" s="180">
        <v>100706</v>
      </c>
      <c r="B3427" s="180" t="s">
        <v>1732</v>
      </c>
      <c r="C3427" s="180" t="s">
        <v>2</v>
      </c>
      <c r="D3427" s="254">
        <v>81.99</v>
      </c>
      <c r="E3427" s="254" t="s">
        <v>29925</v>
      </c>
      <c r="ALW3427" s="12"/>
      <c r="ALX3427" s="12"/>
      <c r="ALY3427" s="12"/>
    </row>
    <row r="3428" spans="1:1013" ht="13.5">
      <c r="A3428" s="180">
        <v>100709</v>
      </c>
      <c r="B3428" s="180" t="s">
        <v>1735</v>
      </c>
      <c r="C3428" s="180" t="s">
        <v>2</v>
      </c>
      <c r="D3428" s="254">
        <v>55.97</v>
      </c>
      <c r="E3428" s="254" t="s">
        <v>29926</v>
      </c>
      <c r="ALW3428" s="12"/>
      <c r="ALX3428" s="12"/>
      <c r="ALY3428" s="12"/>
    </row>
    <row r="3429" spans="1:1013" ht="13.5">
      <c r="A3429" s="180">
        <v>100710</v>
      </c>
      <c r="B3429" s="180" t="s">
        <v>1736</v>
      </c>
      <c r="C3429" s="180" t="s">
        <v>2</v>
      </c>
      <c r="D3429" s="254">
        <v>127.53</v>
      </c>
      <c r="E3429" s="254" t="s">
        <v>29927</v>
      </c>
      <c r="ALW3429" s="12"/>
      <c r="ALX3429" s="12"/>
      <c r="ALY3429" s="12"/>
    </row>
    <row r="3430" spans="1:1013" ht="13.5">
      <c r="A3430" s="180">
        <v>90830</v>
      </c>
      <c r="B3430" s="180" t="s">
        <v>1641</v>
      </c>
      <c r="C3430" s="180" t="s">
        <v>2</v>
      </c>
      <c r="D3430" s="254">
        <v>153.97999999999999</v>
      </c>
      <c r="E3430" s="254" t="s">
        <v>29928</v>
      </c>
      <c r="ALW3430" s="12"/>
      <c r="ALX3430" s="12"/>
      <c r="ALY3430" s="12"/>
    </row>
    <row r="3431" spans="1:1013" ht="13.5">
      <c r="A3431" s="180">
        <v>91304</v>
      </c>
      <c r="B3431" s="180" t="s">
        <v>1665</v>
      </c>
      <c r="C3431" s="180" t="s">
        <v>2</v>
      </c>
      <c r="D3431" s="254">
        <v>100.9</v>
      </c>
      <c r="E3431" s="254" t="s">
        <v>29929</v>
      </c>
      <c r="ALW3431" s="12"/>
      <c r="ALX3431" s="12"/>
      <c r="ALY3431" s="12"/>
    </row>
    <row r="3432" spans="1:1013" ht="13.5">
      <c r="A3432" s="180">
        <v>90831</v>
      </c>
      <c r="B3432" s="180" t="s">
        <v>1642</v>
      </c>
      <c r="C3432" s="180" t="s">
        <v>2</v>
      </c>
      <c r="D3432" s="254">
        <v>132.97999999999999</v>
      </c>
      <c r="E3432" s="254" t="s">
        <v>29930</v>
      </c>
      <c r="ALW3432" s="12"/>
      <c r="ALX3432" s="12"/>
      <c r="ALY3432" s="12"/>
    </row>
    <row r="3433" spans="1:1013" ht="13.5">
      <c r="A3433" s="180">
        <v>91305</v>
      </c>
      <c r="B3433" s="180" t="s">
        <v>1666</v>
      </c>
      <c r="C3433" s="180" t="s">
        <v>2</v>
      </c>
      <c r="D3433" s="460">
        <v>96.46</v>
      </c>
      <c r="E3433" s="254" t="s">
        <v>29931</v>
      </c>
      <c r="ALW3433" s="12"/>
      <c r="ALX3433" s="12"/>
      <c r="ALY3433" s="12"/>
    </row>
    <row r="3434" spans="1:1013" ht="13.5">
      <c r="A3434" s="180">
        <v>91306</v>
      </c>
      <c r="B3434" s="180" t="s">
        <v>1667</v>
      </c>
      <c r="C3434" s="180" t="s">
        <v>2</v>
      </c>
      <c r="D3434" s="460">
        <v>132.97999999999999</v>
      </c>
      <c r="E3434" s="254" t="s">
        <v>29932</v>
      </c>
      <c r="ALW3434" s="12"/>
      <c r="ALX3434" s="12"/>
      <c r="ALY3434" s="12"/>
    </row>
    <row r="3435" spans="1:1013" ht="13.5">
      <c r="A3435" s="180">
        <v>91307</v>
      </c>
      <c r="B3435" s="180" t="s">
        <v>1668</v>
      </c>
      <c r="C3435" s="180" t="s">
        <v>2</v>
      </c>
      <c r="D3435" s="460">
        <v>84.14</v>
      </c>
      <c r="E3435" s="254" t="s">
        <v>29933</v>
      </c>
      <c r="ALW3435" s="12"/>
      <c r="ALX3435" s="12"/>
      <c r="ALY3435" s="12"/>
    </row>
    <row r="3436" spans="1:1013" ht="13.5">
      <c r="A3436" s="180">
        <v>100707</v>
      </c>
      <c r="B3436" s="180" t="s">
        <v>1733</v>
      </c>
      <c r="C3436" s="180" t="s">
        <v>2</v>
      </c>
      <c r="D3436" s="460">
        <v>153.74</v>
      </c>
      <c r="E3436" s="254" t="s">
        <v>29934</v>
      </c>
      <c r="ALW3436" s="12"/>
      <c r="ALX3436" s="12"/>
      <c r="ALY3436" s="12"/>
    </row>
    <row r="3437" spans="1:1013" ht="13.5">
      <c r="A3437" s="180">
        <v>100708</v>
      </c>
      <c r="B3437" s="180" t="s">
        <v>1734</v>
      </c>
      <c r="C3437" s="180" t="s">
        <v>2</v>
      </c>
      <c r="D3437" s="460">
        <v>190.63</v>
      </c>
      <c r="E3437" s="254" t="s">
        <v>29935</v>
      </c>
      <c r="ALW3437" s="12"/>
      <c r="ALX3437" s="12"/>
      <c r="ALY3437" s="12"/>
    </row>
    <row r="3438" spans="1:1013" ht="13.5">
      <c r="A3438" s="180">
        <v>91328</v>
      </c>
      <c r="B3438" s="180" t="s">
        <v>1681</v>
      </c>
      <c r="C3438" s="180" t="s">
        <v>2</v>
      </c>
      <c r="D3438" s="460">
        <v>890.32</v>
      </c>
      <c r="E3438" s="254" t="s">
        <v>29936</v>
      </c>
      <c r="ALW3438" s="12"/>
      <c r="ALX3438" s="12"/>
      <c r="ALY3438" s="12"/>
    </row>
    <row r="3439" spans="1:1013" ht="13.5">
      <c r="A3439" s="180">
        <v>100687</v>
      </c>
      <c r="B3439" s="180" t="s">
        <v>1704</v>
      </c>
      <c r="C3439" s="180" t="s">
        <v>2</v>
      </c>
      <c r="D3439" s="460">
        <v>1023.3</v>
      </c>
      <c r="E3439" s="254" t="s">
        <v>29937</v>
      </c>
      <c r="ALW3439" s="12"/>
      <c r="ALX3439" s="12"/>
      <c r="ALY3439" s="12"/>
    </row>
    <row r="3440" spans="1:1013" ht="13.5">
      <c r="A3440" s="180">
        <v>100681</v>
      </c>
      <c r="B3440" s="180" t="s">
        <v>1698</v>
      </c>
      <c r="C3440" s="180" t="s">
        <v>2</v>
      </c>
      <c r="D3440" s="460">
        <v>1050.31</v>
      </c>
      <c r="E3440" s="254" t="s">
        <v>29938</v>
      </c>
      <c r="ALW3440" s="12"/>
      <c r="ALX3440" s="12"/>
      <c r="ALY3440" s="12"/>
    </row>
    <row r="3441" spans="1:1013" ht="13.5">
      <c r="A3441" s="180">
        <v>91330</v>
      </c>
      <c r="B3441" s="180" t="s">
        <v>1683</v>
      </c>
      <c r="C3441" s="180" t="s">
        <v>2</v>
      </c>
      <c r="D3441" s="460">
        <v>917.33</v>
      </c>
      <c r="E3441" s="254" t="s">
        <v>29939</v>
      </c>
      <c r="ALW3441" s="12"/>
      <c r="ALX3441" s="12"/>
      <c r="ALY3441" s="12"/>
    </row>
    <row r="3442" spans="1:1013" ht="13.5">
      <c r="A3442" s="180">
        <v>100689</v>
      </c>
      <c r="B3442" s="180" t="s">
        <v>1706</v>
      </c>
      <c r="C3442" s="180" t="s">
        <v>2</v>
      </c>
      <c r="D3442" s="460">
        <v>1109.73</v>
      </c>
      <c r="E3442" s="254" t="s">
        <v>29940</v>
      </c>
      <c r="ALW3442" s="12"/>
      <c r="ALX3442" s="12"/>
      <c r="ALY3442" s="12"/>
    </row>
    <row r="3443" spans="1:1013" ht="13.5">
      <c r="A3443" s="180">
        <v>91332</v>
      </c>
      <c r="B3443" s="180" t="s">
        <v>1685</v>
      </c>
      <c r="C3443" s="180" t="s">
        <v>2</v>
      </c>
      <c r="D3443" s="460">
        <v>955.75</v>
      </c>
      <c r="E3443" s="254" t="s">
        <v>29941</v>
      </c>
      <c r="ALW3443" s="12"/>
      <c r="ALX3443" s="12"/>
      <c r="ALY3443" s="12"/>
    </row>
    <row r="3444" spans="1:1013" ht="13.5">
      <c r="A3444" s="180">
        <v>100688</v>
      </c>
      <c r="B3444" s="180" t="s">
        <v>1705</v>
      </c>
      <c r="C3444" s="180" t="s">
        <v>2</v>
      </c>
      <c r="D3444" s="460">
        <v>878.37</v>
      </c>
      <c r="E3444" s="254" t="s">
        <v>29942</v>
      </c>
      <c r="ALW3444" s="12"/>
      <c r="ALX3444" s="12"/>
      <c r="ALY3444" s="12"/>
    </row>
    <row r="3445" spans="1:1013" ht="13.5">
      <c r="A3445" s="180">
        <v>91329</v>
      </c>
      <c r="B3445" s="180" t="s">
        <v>1682</v>
      </c>
      <c r="C3445" s="180" t="s">
        <v>2</v>
      </c>
      <c r="D3445" s="460">
        <v>781.91</v>
      </c>
      <c r="E3445" s="254" t="s">
        <v>29943</v>
      </c>
      <c r="ALW3445" s="12"/>
      <c r="ALX3445" s="12"/>
      <c r="ALY3445" s="12"/>
    </row>
    <row r="3446" spans="1:1013" ht="13.5">
      <c r="A3446" s="180">
        <v>100682</v>
      </c>
      <c r="B3446" s="180" t="s">
        <v>1699</v>
      </c>
      <c r="C3446" s="180" t="s">
        <v>2</v>
      </c>
      <c r="D3446" s="460">
        <v>892.37</v>
      </c>
      <c r="E3446" s="254" t="s">
        <v>29944</v>
      </c>
      <c r="ALW3446" s="12"/>
      <c r="ALX3446" s="12"/>
      <c r="ALY3446" s="12"/>
    </row>
    <row r="3447" spans="1:1013" ht="13.5">
      <c r="A3447" s="180">
        <v>91331</v>
      </c>
      <c r="B3447" s="180" t="s">
        <v>1684</v>
      </c>
      <c r="C3447" s="180" t="s">
        <v>2</v>
      </c>
      <c r="D3447" s="460">
        <v>808.23</v>
      </c>
      <c r="E3447" s="254" t="s">
        <v>29945</v>
      </c>
      <c r="ALW3447" s="12"/>
      <c r="ALX3447" s="12"/>
      <c r="ALY3447" s="12"/>
    </row>
    <row r="3448" spans="1:1013" ht="13.5">
      <c r="A3448" s="180">
        <v>100690</v>
      </c>
      <c r="B3448" s="180" t="s">
        <v>1707</v>
      </c>
      <c r="C3448" s="180" t="s">
        <v>2</v>
      </c>
      <c r="D3448" s="460">
        <v>946.87</v>
      </c>
      <c r="E3448" s="254" t="s">
        <v>29946</v>
      </c>
      <c r="ALW3448" s="12"/>
      <c r="ALX3448" s="12"/>
      <c r="ALY3448" s="12"/>
    </row>
    <row r="3449" spans="1:1013" ht="13.5">
      <c r="A3449" s="180">
        <v>91333</v>
      </c>
      <c r="B3449" s="180" t="s">
        <v>1686</v>
      </c>
      <c r="C3449" s="180" t="s">
        <v>2</v>
      </c>
      <c r="D3449" s="460">
        <v>845.97</v>
      </c>
      <c r="E3449" s="254" t="s">
        <v>29947</v>
      </c>
      <c r="ALW3449" s="12"/>
      <c r="ALX3449" s="12"/>
      <c r="ALY3449" s="12"/>
    </row>
    <row r="3450" spans="1:1013" ht="13.5">
      <c r="A3450" s="180">
        <v>90841</v>
      </c>
      <c r="B3450" s="180" t="s">
        <v>1643</v>
      </c>
      <c r="C3450" s="180" t="s">
        <v>2</v>
      </c>
      <c r="D3450" s="460">
        <v>1003.73</v>
      </c>
      <c r="E3450" s="254" t="s">
        <v>29948</v>
      </c>
      <c r="ALW3450" s="12"/>
      <c r="ALX3450" s="12"/>
      <c r="ALY3450" s="12"/>
    </row>
    <row r="3451" spans="1:1013" ht="13.5">
      <c r="A3451" s="180">
        <v>90847</v>
      </c>
      <c r="B3451" s="180" t="s">
        <v>1647</v>
      </c>
      <c r="C3451" s="180" t="s">
        <v>2</v>
      </c>
      <c r="D3451" s="460">
        <v>870.75</v>
      </c>
      <c r="E3451" s="254" t="s">
        <v>29949</v>
      </c>
      <c r="ALW3451" s="12"/>
      <c r="ALX3451" s="12"/>
      <c r="ALY3451" s="12"/>
    </row>
    <row r="3452" spans="1:1013" ht="13.5">
      <c r="A3452" s="180">
        <v>90842</v>
      </c>
      <c r="B3452" s="180" t="s">
        <v>1644</v>
      </c>
      <c r="C3452" s="180" t="s">
        <v>2</v>
      </c>
      <c r="D3452" s="460">
        <v>1013.94</v>
      </c>
      <c r="E3452" s="254" t="s">
        <v>29950</v>
      </c>
      <c r="ALW3452" s="12"/>
      <c r="ALX3452" s="12"/>
      <c r="ALY3452" s="12"/>
    </row>
    <row r="3453" spans="1:1013" ht="13.5">
      <c r="A3453" s="180">
        <v>90848</v>
      </c>
      <c r="B3453" s="180" t="s">
        <v>1648</v>
      </c>
      <c r="C3453" s="180" t="s">
        <v>2</v>
      </c>
      <c r="D3453" s="460">
        <v>880.96</v>
      </c>
      <c r="E3453" s="254" t="s">
        <v>29951</v>
      </c>
      <c r="ALW3453" s="12"/>
      <c r="ALX3453" s="12"/>
      <c r="ALY3453" s="12"/>
    </row>
    <row r="3454" spans="1:1013" ht="13.5">
      <c r="A3454" s="180">
        <v>90843</v>
      </c>
      <c r="B3454" s="180" t="s">
        <v>1645</v>
      </c>
      <c r="C3454" s="180" t="s">
        <v>2</v>
      </c>
      <c r="D3454" s="460">
        <v>1061.08</v>
      </c>
      <c r="E3454" s="254" t="s">
        <v>29952</v>
      </c>
      <c r="ALW3454" s="12"/>
      <c r="ALX3454" s="12"/>
      <c r="ALY3454" s="12"/>
    </row>
    <row r="3455" spans="1:1013" ht="13.5">
      <c r="A3455" s="180">
        <v>90849</v>
      </c>
      <c r="B3455" s="180" t="s">
        <v>1649</v>
      </c>
      <c r="C3455" s="180" t="s">
        <v>2</v>
      </c>
      <c r="D3455" s="460">
        <v>907.1</v>
      </c>
      <c r="E3455" s="254" t="s">
        <v>29953</v>
      </c>
      <c r="ALW3455" s="12"/>
      <c r="ALX3455" s="12"/>
      <c r="ALY3455" s="12"/>
    </row>
    <row r="3456" spans="1:1013" ht="13.5">
      <c r="A3456" s="180">
        <v>90844</v>
      </c>
      <c r="B3456" s="180" t="s">
        <v>1646</v>
      </c>
      <c r="C3456" s="180" t="s">
        <v>2</v>
      </c>
      <c r="D3456" s="460">
        <v>1139.6300000000001</v>
      </c>
      <c r="E3456" s="254" t="s">
        <v>29954</v>
      </c>
      <c r="ALW3456" s="12"/>
      <c r="ALX3456" s="12"/>
      <c r="ALY3456" s="12"/>
    </row>
    <row r="3457" spans="1:1013" ht="13.5">
      <c r="A3457" s="180">
        <v>90850</v>
      </c>
      <c r="B3457" s="180" t="s">
        <v>1650</v>
      </c>
      <c r="C3457" s="180" t="s">
        <v>2</v>
      </c>
      <c r="D3457" s="460">
        <v>985.65</v>
      </c>
      <c r="E3457" s="254" t="s">
        <v>29955</v>
      </c>
      <c r="ALW3457" s="12"/>
      <c r="ALX3457" s="12"/>
      <c r="ALY3457" s="12"/>
    </row>
    <row r="3458" spans="1:1013" ht="13.5">
      <c r="A3458" s="180">
        <v>91312</v>
      </c>
      <c r="B3458" s="180" t="s">
        <v>1669</v>
      </c>
      <c r="C3458" s="180" t="s">
        <v>2</v>
      </c>
      <c r="D3458" s="460">
        <v>858.8</v>
      </c>
      <c r="E3458" s="254" t="s">
        <v>24833</v>
      </c>
      <c r="ALW3458" s="12"/>
      <c r="ALX3458" s="12"/>
      <c r="ALY3458" s="12"/>
    </row>
    <row r="3459" spans="1:1013" ht="13.5">
      <c r="A3459" s="180">
        <v>91318</v>
      </c>
      <c r="B3459" s="180" t="s">
        <v>1673</v>
      </c>
      <c r="C3459" s="180" t="s">
        <v>2</v>
      </c>
      <c r="D3459" s="460">
        <v>762.34</v>
      </c>
      <c r="E3459" s="254" t="s">
        <v>29956</v>
      </c>
      <c r="ALW3459" s="12"/>
      <c r="ALX3459" s="12"/>
      <c r="ALY3459" s="12"/>
    </row>
    <row r="3460" spans="1:1013" ht="13.5">
      <c r="A3460" s="180">
        <v>91313</v>
      </c>
      <c r="B3460" s="180" t="s">
        <v>1670</v>
      </c>
      <c r="C3460" s="180" t="s">
        <v>2</v>
      </c>
      <c r="D3460" s="460">
        <v>856</v>
      </c>
      <c r="E3460" s="254" t="s">
        <v>29957</v>
      </c>
      <c r="ALW3460" s="12"/>
      <c r="ALX3460" s="12"/>
      <c r="ALY3460" s="12"/>
    </row>
    <row r="3461" spans="1:1013" ht="13.5">
      <c r="A3461" s="180">
        <v>91319</v>
      </c>
      <c r="B3461" s="180" t="s">
        <v>1674</v>
      </c>
      <c r="C3461" s="180" t="s">
        <v>2</v>
      </c>
      <c r="D3461" s="460">
        <v>771.86</v>
      </c>
      <c r="E3461" s="254" t="s">
        <v>28086</v>
      </c>
      <c r="ALW3461" s="12"/>
      <c r="ALX3461" s="12"/>
      <c r="ALY3461" s="12"/>
    </row>
    <row r="3462" spans="1:1013" ht="13.5">
      <c r="A3462" s="180">
        <v>91314</v>
      </c>
      <c r="B3462" s="180" t="s">
        <v>1671</v>
      </c>
      <c r="C3462" s="180" t="s">
        <v>2</v>
      </c>
      <c r="D3462" s="460">
        <v>898.22</v>
      </c>
      <c r="E3462" s="254" t="s">
        <v>29958</v>
      </c>
      <c r="ALW3462" s="12"/>
      <c r="ALX3462" s="12"/>
      <c r="ALY3462" s="12"/>
    </row>
    <row r="3463" spans="1:1013" ht="13.5">
      <c r="A3463" s="180">
        <v>91320</v>
      </c>
      <c r="B3463" s="180" t="s">
        <v>1675</v>
      </c>
      <c r="C3463" s="180" t="s">
        <v>2</v>
      </c>
      <c r="D3463" s="460">
        <v>797.32</v>
      </c>
      <c r="E3463" s="254" t="s">
        <v>29959</v>
      </c>
      <c r="ALW3463" s="12"/>
      <c r="ALX3463" s="12"/>
      <c r="ALY3463" s="12"/>
    </row>
    <row r="3464" spans="1:1013" ht="13.5">
      <c r="A3464" s="180">
        <v>91315</v>
      </c>
      <c r="B3464" s="180" t="s">
        <v>1672</v>
      </c>
      <c r="C3464" s="180" t="s">
        <v>2</v>
      </c>
      <c r="D3464" s="460">
        <v>976.09</v>
      </c>
      <c r="E3464" s="254" t="s">
        <v>29960</v>
      </c>
      <c r="ALW3464" s="12"/>
      <c r="ALX3464" s="12"/>
      <c r="ALY3464" s="12"/>
    </row>
    <row r="3465" spans="1:1013" ht="13.5">
      <c r="A3465" s="180">
        <v>91321</v>
      </c>
      <c r="B3465" s="180" t="s">
        <v>1676</v>
      </c>
      <c r="C3465" s="180" t="s">
        <v>2</v>
      </c>
      <c r="D3465" s="460">
        <v>875.19</v>
      </c>
      <c r="E3465" s="254" t="s">
        <v>29961</v>
      </c>
      <c r="ALW3465" s="12"/>
      <c r="ALX3465" s="12"/>
      <c r="ALY3465" s="12"/>
    </row>
    <row r="3466" spans="1:1013" ht="13.5">
      <c r="A3466" s="180">
        <v>90845</v>
      </c>
      <c r="B3466" s="180" t="s">
        <v>2551</v>
      </c>
      <c r="C3466" s="180" t="s">
        <v>2</v>
      </c>
      <c r="D3466" s="460">
        <v>1315.26</v>
      </c>
      <c r="E3466" s="254" t="s">
        <v>25511</v>
      </c>
      <c r="ALW3466" s="12"/>
      <c r="ALX3466" s="12"/>
      <c r="ALY3466" s="12"/>
    </row>
    <row r="3467" spans="1:1013" ht="13.5">
      <c r="A3467" s="180">
        <v>90851</v>
      </c>
      <c r="B3467" s="180" t="s">
        <v>2553</v>
      </c>
      <c r="C3467" s="180" t="s">
        <v>2</v>
      </c>
      <c r="D3467" s="460">
        <v>1161.28</v>
      </c>
      <c r="E3467" s="254" t="s">
        <v>29962</v>
      </c>
      <c r="ALW3467" s="12"/>
      <c r="ALX3467" s="12"/>
      <c r="ALY3467" s="12"/>
    </row>
    <row r="3468" spans="1:1013" ht="13.5">
      <c r="A3468" s="180">
        <v>90846</v>
      </c>
      <c r="B3468" s="180" t="s">
        <v>2552</v>
      </c>
      <c r="C3468" s="180" t="s">
        <v>2</v>
      </c>
      <c r="D3468" s="254">
        <v>1385</v>
      </c>
      <c r="E3468" s="254" t="s">
        <v>25041</v>
      </c>
      <c r="ALW3468" s="12"/>
      <c r="ALX3468" s="12"/>
      <c r="ALY3468" s="12"/>
    </row>
    <row r="3469" spans="1:1013" ht="13.5">
      <c r="A3469" s="180">
        <v>90852</v>
      </c>
      <c r="B3469" s="180" t="s">
        <v>2554</v>
      </c>
      <c r="C3469" s="180" t="s">
        <v>2</v>
      </c>
      <c r="D3469" s="254">
        <v>1231.02</v>
      </c>
      <c r="E3469" s="254" t="s">
        <v>29963</v>
      </c>
      <c r="ALW3469" s="12"/>
      <c r="ALX3469" s="12"/>
      <c r="ALY3469" s="12"/>
    </row>
    <row r="3470" spans="1:1013" ht="13.5">
      <c r="A3470" s="180">
        <v>91316</v>
      </c>
      <c r="B3470" s="180" t="s">
        <v>2555</v>
      </c>
      <c r="C3470" s="180" t="s">
        <v>2</v>
      </c>
      <c r="D3470" s="254">
        <v>1152.4000000000001</v>
      </c>
      <c r="E3470" s="254" t="s">
        <v>29964</v>
      </c>
      <c r="ALW3470" s="12"/>
      <c r="ALX3470" s="12"/>
      <c r="ALY3470" s="12"/>
    </row>
    <row r="3471" spans="1:1013" ht="13.5">
      <c r="A3471" s="180">
        <v>91322</v>
      </c>
      <c r="B3471" s="180" t="s">
        <v>2557</v>
      </c>
      <c r="C3471" s="180" t="s">
        <v>2</v>
      </c>
      <c r="D3471" s="254">
        <v>1051.5</v>
      </c>
      <c r="E3471" s="254" t="s">
        <v>25535</v>
      </c>
      <c r="ALW3471" s="12"/>
      <c r="ALX3471" s="12"/>
      <c r="ALY3471" s="12"/>
    </row>
    <row r="3472" spans="1:1013" ht="13.5">
      <c r="A3472" s="180">
        <v>91317</v>
      </c>
      <c r="B3472" s="180" t="s">
        <v>2556</v>
      </c>
      <c r="C3472" s="180" t="s">
        <v>2</v>
      </c>
      <c r="D3472" s="254">
        <v>1221.46</v>
      </c>
      <c r="E3472" s="254" t="s">
        <v>29965</v>
      </c>
      <c r="ALW3472" s="12"/>
      <c r="ALX3472" s="12"/>
      <c r="ALY3472" s="12"/>
    </row>
    <row r="3473" spans="1:1013" ht="13.5">
      <c r="A3473" s="180">
        <v>91323</v>
      </c>
      <c r="B3473" s="180" t="s">
        <v>2558</v>
      </c>
      <c r="C3473" s="180" t="s">
        <v>2</v>
      </c>
      <c r="D3473" s="460">
        <v>1120.56</v>
      </c>
      <c r="E3473" s="254" t="s">
        <v>29966</v>
      </c>
      <c r="ALW3473" s="12"/>
      <c r="ALX3473" s="12"/>
      <c r="ALY3473" s="12"/>
    </row>
    <row r="3474" spans="1:1013" ht="13.5">
      <c r="A3474" s="180">
        <v>100678</v>
      </c>
      <c r="B3474" s="180" t="s">
        <v>1695</v>
      </c>
      <c r="C3474" s="180" t="s">
        <v>2</v>
      </c>
      <c r="D3474" s="460">
        <v>1014.22</v>
      </c>
      <c r="E3474" s="254" t="s">
        <v>29967</v>
      </c>
      <c r="ALW3474" s="12"/>
      <c r="ALX3474" s="12"/>
      <c r="ALY3474" s="12"/>
    </row>
    <row r="3475" spans="1:1013" ht="13.5">
      <c r="A3475" s="180">
        <v>91013</v>
      </c>
      <c r="B3475" s="180" t="s">
        <v>1655</v>
      </c>
      <c r="C3475" s="180" t="s">
        <v>2</v>
      </c>
      <c r="D3475" s="254">
        <v>881.24</v>
      </c>
      <c r="E3475" s="254" t="s">
        <v>29968</v>
      </c>
      <c r="ALW3475" s="12"/>
      <c r="ALX3475" s="12"/>
      <c r="ALY3475" s="12"/>
    </row>
    <row r="3476" spans="1:1013" ht="13.5">
      <c r="A3476" s="180">
        <v>100680</v>
      </c>
      <c r="B3476" s="180" t="s">
        <v>1697</v>
      </c>
      <c r="C3476" s="180" t="s">
        <v>2</v>
      </c>
      <c r="D3476" s="254">
        <v>1024.93</v>
      </c>
      <c r="E3476" s="254" t="s">
        <v>29969</v>
      </c>
      <c r="ALW3476" s="12"/>
      <c r="ALX3476" s="12"/>
      <c r="ALY3476" s="12"/>
    </row>
    <row r="3477" spans="1:1013" ht="13.5">
      <c r="A3477" s="180">
        <v>91014</v>
      </c>
      <c r="B3477" s="180" t="s">
        <v>1656</v>
      </c>
      <c r="C3477" s="180" t="s">
        <v>2</v>
      </c>
      <c r="D3477" s="254">
        <v>891.95</v>
      </c>
      <c r="E3477" s="254" t="s">
        <v>29970</v>
      </c>
      <c r="ALW3477" s="12"/>
      <c r="ALX3477" s="12"/>
      <c r="ALY3477" s="12"/>
    </row>
    <row r="3478" spans="1:1013" ht="13.5">
      <c r="A3478" s="180">
        <v>100683</v>
      </c>
      <c r="B3478" s="180" t="s">
        <v>1700</v>
      </c>
      <c r="C3478" s="180" t="s">
        <v>2</v>
      </c>
      <c r="D3478" s="254">
        <v>1103.68</v>
      </c>
      <c r="E3478" s="254" t="s">
        <v>29971</v>
      </c>
      <c r="ALW3478" s="12"/>
      <c r="ALX3478" s="12"/>
      <c r="ALY3478" s="12"/>
    </row>
    <row r="3479" spans="1:1013" ht="13.5">
      <c r="A3479" s="180">
        <v>91015</v>
      </c>
      <c r="B3479" s="180" t="s">
        <v>1657</v>
      </c>
      <c r="C3479" s="180" t="s">
        <v>2</v>
      </c>
      <c r="D3479" s="254">
        <v>949.7</v>
      </c>
      <c r="E3479" s="254" t="s">
        <v>29972</v>
      </c>
      <c r="ALW3479" s="12"/>
      <c r="ALX3479" s="12"/>
      <c r="ALY3479" s="12"/>
    </row>
    <row r="3480" spans="1:1013" ht="13.5">
      <c r="A3480" s="180">
        <v>100685</v>
      </c>
      <c r="B3480" s="180" t="s">
        <v>1702</v>
      </c>
      <c r="C3480" s="180" t="s">
        <v>2</v>
      </c>
      <c r="D3480" s="254">
        <v>1148.93</v>
      </c>
      <c r="E3480" s="254" t="s">
        <v>29973</v>
      </c>
      <c r="ALW3480" s="12"/>
      <c r="ALX3480" s="12"/>
      <c r="ALY3480" s="12"/>
    </row>
    <row r="3481" spans="1:1013" ht="13.5">
      <c r="A3481" s="180">
        <v>91016</v>
      </c>
      <c r="B3481" s="180" t="s">
        <v>1658</v>
      </c>
      <c r="C3481" s="180" t="s">
        <v>2</v>
      </c>
      <c r="D3481" s="254">
        <v>994.95</v>
      </c>
      <c r="E3481" s="254" t="s">
        <v>25051</v>
      </c>
      <c r="ALW3481" s="12"/>
      <c r="ALX3481" s="12"/>
      <c r="ALY3481" s="12"/>
    </row>
    <row r="3482" spans="1:1013" ht="13.5">
      <c r="A3482" s="180">
        <v>100679</v>
      </c>
      <c r="B3482" s="180" t="s">
        <v>1696</v>
      </c>
      <c r="C3482" s="180" t="s">
        <v>2</v>
      </c>
      <c r="D3482" s="254">
        <v>869.29</v>
      </c>
      <c r="E3482" s="254" t="s">
        <v>29974</v>
      </c>
      <c r="ALW3482" s="12"/>
      <c r="ALX3482" s="12"/>
      <c r="ALY3482" s="12"/>
    </row>
    <row r="3483" spans="1:1013" ht="13.5">
      <c r="A3483" s="180">
        <v>91324</v>
      </c>
      <c r="B3483" s="180" t="s">
        <v>1677</v>
      </c>
      <c r="C3483" s="180" t="s">
        <v>2</v>
      </c>
      <c r="D3483" s="460">
        <v>772.83</v>
      </c>
      <c r="E3483" s="254" t="s">
        <v>29234</v>
      </c>
      <c r="ALW3483" s="12"/>
      <c r="ALX3483" s="12"/>
      <c r="ALY3483" s="12"/>
    </row>
    <row r="3484" spans="1:1013" ht="13.5">
      <c r="A3484" s="180">
        <v>100712</v>
      </c>
      <c r="B3484" s="180" t="s">
        <v>1718</v>
      </c>
      <c r="C3484" s="180" t="s">
        <v>2</v>
      </c>
      <c r="D3484" s="460">
        <v>866.99</v>
      </c>
      <c r="E3484" s="254" t="s">
        <v>29975</v>
      </c>
      <c r="ALW3484" s="12"/>
      <c r="ALX3484" s="12"/>
      <c r="ALY3484" s="12"/>
    </row>
    <row r="3485" spans="1:1013" ht="13.5">
      <c r="A3485" s="180">
        <v>91325</v>
      </c>
      <c r="B3485" s="180" t="s">
        <v>1678</v>
      </c>
      <c r="C3485" s="180" t="s">
        <v>2</v>
      </c>
      <c r="D3485" s="460">
        <v>782.85</v>
      </c>
      <c r="E3485" s="254" t="s">
        <v>29499</v>
      </c>
      <c r="ALW3485" s="12"/>
      <c r="ALX3485" s="12"/>
      <c r="ALY3485" s="12"/>
    </row>
    <row r="3486" spans="1:1013" ht="13.5">
      <c r="A3486" s="180">
        <v>100684</v>
      </c>
      <c r="B3486" s="180" t="s">
        <v>1701</v>
      </c>
      <c r="C3486" s="180" t="s">
        <v>2</v>
      </c>
      <c r="D3486" s="254">
        <v>940.82</v>
      </c>
      <c r="E3486" s="254" t="s">
        <v>29486</v>
      </c>
      <c r="ALW3486" s="12"/>
      <c r="ALX3486" s="12"/>
      <c r="ALY3486" s="12"/>
    </row>
    <row r="3487" spans="1:1013" ht="13.5">
      <c r="A3487" s="180">
        <v>91326</v>
      </c>
      <c r="B3487" s="180" t="s">
        <v>1679</v>
      </c>
      <c r="C3487" s="180" t="s">
        <v>2</v>
      </c>
      <c r="D3487" s="254">
        <v>839.92</v>
      </c>
      <c r="E3487" s="254" t="s">
        <v>24985</v>
      </c>
      <c r="ALW3487" s="12"/>
      <c r="ALX3487" s="12"/>
      <c r="ALY3487" s="12"/>
    </row>
    <row r="3488" spans="1:1013" ht="13.5">
      <c r="A3488" s="180">
        <v>91327</v>
      </c>
      <c r="B3488" s="180" t="s">
        <v>1680</v>
      </c>
      <c r="C3488" s="180" t="s">
        <v>2</v>
      </c>
      <c r="D3488" s="254">
        <v>884.49</v>
      </c>
      <c r="E3488" s="254" t="s">
        <v>29733</v>
      </c>
      <c r="ALW3488" s="12"/>
      <c r="ALX3488" s="12"/>
      <c r="ALY3488" s="12"/>
    </row>
    <row r="3489" spans="1:1013" ht="13.5">
      <c r="A3489" s="180">
        <v>100686</v>
      </c>
      <c r="B3489" s="180" t="s">
        <v>1703</v>
      </c>
      <c r="C3489" s="180" t="s">
        <v>2</v>
      </c>
      <c r="D3489" s="460">
        <v>985.39</v>
      </c>
      <c r="E3489" s="254" t="s">
        <v>29976</v>
      </c>
      <c r="ALW3489" s="12"/>
      <c r="ALX3489" s="12"/>
      <c r="ALY3489" s="12"/>
    </row>
    <row r="3490" spans="1:1013" ht="13.5">
      <c r="A3490" s="180">
        <v>100693</v>
      </c>
      <c r="B3490" s="180" t="s">
        <v>1710</v>
      </c>
      <c r="C3490" s="180" t="s">
        <v>2</v>
      </c>
      <c r="D3490" s="254">
        <v>1976.71</v>
      </c>
      <c r="E3490" s="254" t="s">
        <v>24810</v>
      </c>
      <c r="ALW3490" s="12"/>
      <c r="ALX3490" s="12"/>
      <c r="ALY3490" s="12"/>
    </row>
    <row r="3491" spans="1:1013" ht="13.5">
      <c r="A3491" s="180">
        <v>91336</v>
      </c>
      <c r="B3491" s="180" t="s">
        <v>1689</v>
      </c>
      <c r="C3491" s="180" t="s">
        <v>2</v>
      </c>
      <c r="D3491" s="254">
        <v>1822.73</v>
      </c>
      <c r="E3491" s="254" t="s">
        <v>27800</v>
      </c>
      <c r="ALW3491" s="12"/>
      <c r="ALX3491" s="12"/>
      <c r="ALY3491" s="12"/>
    </row>
    <row r="3492" spans="1:1013" ht="13.5">
      <c r="A3492" s="180">
        <v>100694</v>
      </c>
      <c r="B3492" s="180" t="s">
        <v>1711</v>
      </c>
      <c r="C3492" s="180" t="s">
        <v>2</v>
      </c>
      <c r="D3492" s="460">
        <v>1813.85</v>
      </c>
      <c r="E3492" s="254" t="s">
        <v>25752</v>
      </c>
      <c r="ALW3492" s="12"/>
      <c r="ALX3492" s="12"/>
      <c r="ALY3492" s="12"/>
    </row>
    <row r="3493" spans="1:1013" ht="13.5">
      <c r="A3493" s="180">
        <v>91337</v>
      </c>
      <c r="B3493" s="180" t="s">
        <v>1690</v>
      </c>
      <c r="C3493" s="180" t="s">
        <v>2</v>
      </c>
      <c r="D3493" s="254">
        <v>1712.95</v>
      </c>
      <c r="E3493" s="254" t="s">
        <v>25690</v>
      </c>
      <c r="ALW3493" s="12"/>
      <c r="ALX3493" s="12"/>
      <c r="ALY3493" s="12"/>
    </row>
    <row r="3494" spans="1:1013" ht="13.5">
      <c r="A3494" s="180">
        <v>100691</v>
      </c>
      <c r="B3494" s="180" t="s">
        <v>1708</v>
      </c>
      <c r="C3494" s="180" t="s">
        <v>2</v>
      </c>
      <c r="D3494" s="254">
        <v>1614.29</v>
      </c>
      <c r="E3494" s="254" t="s">
        <v>25759</v>
      </c>
      <c r="ALW3494" s="12"/>
      <c r="ALX3494" s="12"/>
      <c r="ALY3494" s="12"/>
    </row>
    <row r="3495" spans="1:1013" ht="13.5">
      <c r="A3495" s="180">
        <v>100692</v>
      </c>
      <c r="B3495" s="180" t="s">
        <v>1709</v>
      </c>
      <c r="C3495" s="180" t="s">
        <v>2</v>
      </c>
      <c r="D3495" s="254">
        <v>1451.43</v>
      </c>
      <c r="E3495" s="254" t="s">
        <v>29977</v>
      </c>
      <c r="ALW3495" s="12"/>
      <c r="ALX3495" s="12"/>
      <c r="ALY3495" s="12"/>
    </row>
    <row r="3496" spans="1:1013" ht="13.5">
      <c r="A3496" s="180">
        <v>91334</v>
      </c>
      <c r="B3496" s="180" t="s">
        <v>1687</v>
      </c>
      <c r="C3496" s="180" t="s">
        <v>2</v>
      </c>
      <c r="D3496" s="254">
        <v>1460.31</v>
      </c>
      <c r="E3496" s="254" t="s">
        <v>29978</v>
      </c>
      <c r="ALW3496" s="12"/>
      <c r="ALX3496" s="12"/>
      <c r="ALY3496" s="12"/>
    </row>
    <row r="3497" spans="1:1013" ht="13.5">
      <c r="A3497" s="180">
        <v>91335</v>
      </c>
      <c r="B3497" s="180" t="s">
        <v>1688</v>
      </c>
      <c r="C3497" s="180" t="s">
        <v>2</v>
      </c>
      <c r="D3497" s="254">
        <v>1350.53</v>
      </c>
      <c r="E3497" s="254" t="s">
        <v>25062</v>
      </c>
      <c r="ALW3497" s="12"/>
      <c r="ALX3497" s="12"/>
      <c r="ALY3497" s="12"/>
    </row>
    <row r="3498" spans="1:1013" ht="13.5">
      <c r="A3498" s="180">
        <v>90788</v>
      </c>
      <c r="B3498" s="180" t="s">
        <v>1631</v>
      </c>
      <c r="C3498" s="180" t="s">
        <v>2</v>
      </c>
      <c r="D3498" s="254">
        <v>776</v>
      </c>
      <c r="E3498" s="254" t="s">
        <v>24939</v>
      </c>
      <c r="ALW3498" s="12"/>
      <c r="ALX3498" s="12"/>
      <c r="ALY3498" s="12"/>
    </row>
    <row r="3499" spans="1:1013" ht="13.5">
      <c r="A3499" s="180">
        <v>90789</v>
      </c>
      <c r="B3499" s="180" t="s">
        <v>1632</v>
      </c>
      <c r="C3499" s="180" t="s">
        <v>2</v>
      </c>
      <c r="D3499" s="254">
        <v>778.23</v>
      </c>
      <c r="E3499" s="254" t="s">
        <v>29979</v>
      </c>
      <c r="ALW3499" s="12"/>
      <c r="ALX3499" s="12"/>
      <c r="ALY3499" s="12"/>
    </row>
    <row r="3500" spans="1:1013" ht="13.5">
      <c r="A3500" s="180">
        <v>90790</v>
      </c>
      <c r="B3500" s="180" t="s">
        <v>1633</v>
      </c>
      <c r="C3500" s="180" t="s">
        <v>2</v>
      </c>
      <c r="D3500" s="254">
        <v>803.12</v>
      </c>
      <c r="E3500" s="254" t="s">
        <v>29980</v>
      </c>
      <c r="ALW3500" s="12"/>
      <c r="ALX3500" s="12"/>
      <c r="ALY3500" s="12"/>
    </row>
    <row r="3501" spans="1:1013" ht="13.5">
      <c r="A3501" s="180">
        <v>100675</v>
      </c>
      <c r="B3501" s="180" t="s">
        <v>1693</v>
      </c>
      <c r="C3501" s="180" t="s">
        <v>2</v>
      </c>
      <c r="D3501" s="254">
        <v>886.74</v>
      </c>
      <c r="E3501" s="254" t="s">
        <v>29981</v>
      </c>
      <c r="ALW3501" s="12"/>
      <c r="ALX3501" s="12"/>
      <c r="ALY3501" s="12"/>
    </row>
    <row r="3502" spans="1:1013" ht="13.5">
      <c r="A3502" s="180">
        <v>90794</v>
      </c>
      <c r="B3502" s="180" t="s">
        <v>2774</v>
      </c>
      <c r="C3502" s="180" t="s">
        <v>2</v>
      </c>
      <c r="D3502" s="254">
        <v>685.53</v>
      </c>
      <c r="E3502" s="254" t="s">
        <v>29982</v>
      </c>
      <c r="ALW3502" s="12"/>
      <c r="ALX3502" s="12"/>
      <c r="ALY3502" s="12"/>
    </row>
    <row r="3503" spans="1:1013" ht="13.5">
      <c r="A3503" s="180">
        <v>90795</v>
      </c>
      <c r="B3503" s="180" t="s">
        <v>2775</v>
      </c>
      <c r="C3503" s="180" t="s">
        <v>2</v>
      </c>
      <c r="D3503" s="254">
        <v>694.47</v>
      </c>
      <c r="E3503" s="254" t="s">
        <v>25493</v>
      </c>
      <c r="ALW3503" s="12"/>
      <c r="ALX3503" s="12"/>
      <c r="ALY3503" s="12"/>
    </row>
    <row r="3504" spans="1:1013" ht="13.5">
      <c r="A3504" s="180">
        <v>90796</v>
      </c>
      <c r="B3504" s="180" t="s">
        <v>2776</v>
      </c>
      <c r="C3504" s="180" t="s">
        <v>2</v>
      </c>
      <c r="D3504" s="254">
        <v>703.39</v>
      </c>
      <c r="E3504" s="254" t="s">
        <v>29983</v>
      </c>
      <c r="ALW3504" s="12"/>
      <c r="ALX3504" s="12"/>
      <c r="ALY3504" s="12"/>
    </row>
    <row r="3505" spans="1:1013" ht="13.5">
      <c r="A3505" s="180">
        <v>90797</v>
      </c>
      <c r="B3505" s="180" t="s">
        <v>2777</v>
      </c>
      <c r="C3505" s="180" t="s">
        <v>2</v>
      </c>
      <c r="D3505" s="254">
        <v>712.32</v>
      </c>
      <c r="E3505" s="254" t="s">
        <v>29984</v>
      </c>
      <c r="ALW3505" s="12"/>
      <c r="ALX3505" s="12"/>
      <c r="ALY3505" s="12"/>
    </row>
    <row r="3506" spans="1:1013" ht="13.5">
      <c r="A3506" s="180">
        <v>90791</v>
      </c>
      <c r="B3506" s="180" t="s">
        <v>2772</v>
      </c>
      <c r="C3506" s="180" t="s">
        <v>2</v>
      </c>
      <c r="D3506" s="254">
        <v>942.71</v>
      </c>
      <c r="E3506" s="254" t="s">
        <v>29985</v>
      </c>
      <c r="ALW3506" s="12"/>
      <c r="ALX3506" s="12"/>
      <c r="ALY3506" s="12"/>
    </row>
    <row r="3507" spans="1:1013" ht="13.5">
      <c r="A3507" s="180">
        <v>90793</v>
      </c>
      <c r="B3507" s="180" t="s">
        <v>2773</v>
      </c>
      <c r="C3507" s="180" t="s">
        <v>2</v>
      </c>
      <c r="D3507" s="254">
        <v>997.4</v>
      </c>
      <c r="E3507" s="254" t="s">
        <v>29986</v>
      </c>
      <c r="ALW3507" s="12"/>
      <c r="ALX3507" s="12"/>
      <c r="ALY3507" s="12"/>
    </row>
    <row r="3508" spans="1:1013" ht="13.5">
      <c r="A3508" s="180">
        <v>90798</v>
      </c>
      <c r="B3508" s="180" t="s">
        <v>32867</v>
      </c>
      <c r="C3508" s="180" t="s">
        <v>2</v>
      </c>
      <c r="D3508" s="254">
        <v>1021.8</v>
      </c>
      <c r="E3508" s="254" t="s">
        <v>29987</v>
      </c>
      <c r="ALW3508" s="12"/>
      <c r="ALX3508" s="12"/>
      <c r="ALY3508" s="12"/>
    </row>
    <row r="3509" spans="1:1013" ht="13.5">
      <c r="A3509" s="180">
        <v>90799</v>
      </c>
      <c r="B3509" s="180" t="s">
        <v>32868</v>
      </c>
      <c r="C3509" s="180" t="s">
        <v>2</v>
      </c>
      <c r="D3509" s="254">
        <v>1056.1300000000001</v>
      </c>
      <c r="E3509" s="254" t="s">
        <v>29988</v>
      </c>
      <c r="ALW3509" s="12"/>
      <c r="ALX3509" s="12"/>
      <c r="ALY3509" s="12"/>
    </row>
    <row r="3510" spans="1:1013" ht="13.5">
      <c r="A3510" s="180">
        <v>100704</v>
      </c>
      <c r="B3510" s="180" t="s">
        <v>1730</v>
      </c>
      <c r="C3510" s="180" t="s">
        <v>2</v>
      </c>
      <c r="D3510" s="254">
        <v>72.650000000000006</v>
      </c>
      <c r="E3510" s="254" t="s">
        <v>29989</v>
      </c>
      <c r="ALW3510" s="12"/>
      <c r="ALX3510" s="12"/>
      <c r="ALY3510" s="12"/>
    </row>
    <row r="3511" spans="1:1013" ht="13.5">
      <c r="A3511" s="180">
        <v>90838</v>
      </c>
      <c r="B3511" s="180" t="s">
        <v>1722</v>
      </c>
      <c r="C3511" s="180" t="s">
        <v>2</v>
      </c>
      <c r="D3511" s="254">
        <v>1850.51</v>
      </c>
      <c r="E3511" s="254" t="s">
        <v>29990</v>
      </c>
      <c r="ALW3511" s="12"/>
      <c r="ALX3511" s="12"/>
      <c r="ALY3511" s="12"/>
    </row>
    <row r="3512" spans="1:1013" ht="13.5">
      <c r="A3512" s="180">
        <v>91338</v>
      </c>
      <c r="B3512" s="180" t="s">
        <v>1723</v>
      </c>
      <c r="C3512" s="180" t="s">
        <v>4</v>
      </c>
      <c r="D3512" s="254">
        <v>752.94</v>
      </c>
      <c r="E3512" s="254" t="s">
        <v>29991</v>
      </c>
      <c r="ALW3512" s="12"/>
      <c r="ALX3512" s="12"/>
      <c r="ALY3512" s="12"/>
    </row>
    <row r="3513" spans="1:1013" ht="13.5">
      <c r="A3513" s="180">
        <v>94805</v>
      </c>
      <c r="B3513" s="180" t="s">
        <v>1725</v>
      </c>
      <c r="C3513" s="180" t="s">
        <v>2</v>
      </c>
      <c r="D3513" s="254">
        <v>790.4</v>
      </c>
      <c r="E3513" s="254" t="s">
        <v>29992</v>
      </c>
      <c r="ALW3513" s="12"/>
      <c r="ALX3513" s="12"/>
      <c r="ALY3513" s="12"/>
    </row>
    <row r="3514" spans="1:1013" ht="13.5">
      <c r="A3514" s="180">
        <v>100702</v>
      </c>
      <c r="B3514" s="180" t="s">
        <v>1728</v>
      </c>
      <c r="C3514" s="180" t="s">
        <v>4</v>
      </c>
      <c r="D3514" s="254">
        <v>428.62</v>
      </c>
      <c r="E3514" s="254" t="s">
        <v>29993</v>
      </c>
      <c r="ALW3514" s="12"/>
      <c r="ALX3514" s="12"/>
      <c r="ALY3514" s="12"/>
    </row>
    <row r="3515" spans="1:1013" ht="13.5">
      <c r="A3515" s="180">
        <v>100701</v>
      </c>
      <c r="B3515" s="180" t="s">
        <v>1719</v>
      </c>
      <c r="C3515" s="180" t="s">
        <v>4</v>
      </c>
      <c r="D3515" s="254">
        <v>734.73</v>
      </c>
      <c r="E3515" s="254" t="s">
        <v>29994</v>
      </c>
      <c r="ALW3515" s="12"/>
      <c r="ALX3515" s="12"/>
      <c r="ALY3515" s="12"/>
    </row>
    <row r="3516" spans="1:1013" ht="13.5">
      <c r="A3516" s="180">
        <v>100700</v>
      </c>
      <c r="B3516" s="180" t="s">
        <v>1717</v>
      </c>
      <c r="C3516" s="180" t="s">
        <v>2</v>
      </c>
      <c r="D3516" s="254">
        <v>850.54</v>
      </c>
      <c r="E3516" s="254" t="s">
        <v>29995</v>
      </c>
      <c r="ALW3516" s="12"/>
      <c r="ALX3516" s="12"/>
      <c r="ALY3516" s="12"/>
    </row>
    <row r="3517" spans="1:1013" ht="13.5">
      <c r="A3517" s="180">
        <v>91295</v>
      </c>
      <c r="B3517" s="180" t="s">
        <v>1660</v>
      </c>
      <c r="C3517" s="180" t="s">
        <v>2</v>
      </c>
      <c r="D3517" s="254">
        <v>342.74</v>
      </c>
      <c r="E3517" s="254" t="s">
        <v>25481</v>
      </c>
      <c r="ALW3517" s="12"/>
      <c r="ALX3517" s="12"/>
      <c r="ALY3517" s="12"/>
    </row>
    <row r="3518" spans="1:1013" ht="13.5">
      <c r="A3518" s="180">
        <v>91296</v>
      </c>
      <c r="B3518" s="180" t="s">
        <v>1661</v>
      </c>
      <c r="C3518" s="180" t="s">
        <v>2</v>
      </c>
      <c r="D3518" s="254">
        <v>367.4</v>
      </c>
      <c r="E3518" s="254" t="s">
        <v>29996</v>
      </c>
      <c r="ALW3518" s="12"/>
      <c r="ALX3518" s="12"/>
      <c r="ALY3518" s="12"/>
    </row>
    <row r="3519" spans="1:1013" ht="13.5">
      <c r="A3519" s="180">
        <v>91297</v>
      </c>
      <c r="B3519" s="180" t="s">
        <v>1662</v>
      </c>
      <c r="C3519" s="180" t="s">
        <v>2</v>
      </c>
      <c r="D3519" s="254">
        <v>403.47</v>
      </c>
      <c r="E3519" s="254" t="s">
        <v>29997</v>
      </c>
      <c r="ALW3519" s="12"/>
      <c r="ALX3519" s="12"/>
      <c r="ALY3519" s="12"/>
    </row>
    <row r="3520" spans="1:1013" ht="13.5">
      <c r="A3520" s="180">
        <v>90820</v>
      </c>
      <c r="B3520" s="180" t="s">
        <v>1635</v>
      </c>
      <c r="C3520" s="180" t="s">
        <v>2</v>
      </c>
      <c r="D3520" s="254">
        <v>323.17</v>
      </c>
      <c r="E3520" s="254" t="s">
        <v>24588</v>
      </c>
      <c r="ALW3520" s="12"/>
      <c r="ALX3520" s="12"/>
      <c r="ALY3520" s="12"/>
    </row>
    <row r="3521" spans="1:1013" ht="13.5">
      <c r="A3521" s="180">
        <v>90821</v>
      </c>
      <c r="B3521" s="180" t="s">
        <v>1636</v>
      </c>
      <c r="C3521" s="180" t="s">
        <v>2</v>
      </c>
      <c r="D3521" s="254">
        <v>331.03</v>
      </c>
      <c r="E3521" s="254" t="s">
        <v>29998</v>
      </c>
      <c r="ALW3521" s="12"/>
      <c r="ALX3521" s="12"/>
      <c r="ALY3521" s="12"/>
    </row>
    <row r="3522" spans="1:1013" ht="13.5">
      <c r="A3522" s="180">
        <v>90822</v>
      </c>
      <c r="B3522" s="180" t="s">
        <v>1637</v>
      </c>
      <c r="C3522" s="180" t="s">
        <v>2</v>
      </c>
      <c r="D3522" s="254">
        <v>354.82</v>
      </c>
      <c r="E3522" s="254" t="s">
        <v>25588</v>
      </c>
      <c r="ALW3522" s="12"/>
      <c r="ALX3522" s="12"/>
      <c r="ALY3522" s="12"/>
    </row>
    <row r="3523" spans="1:1013" ht="13.5">
      <c r="A3523" s="180">
        <v>90823</v>
      </c>
      <c r="B3523" s="180" t="s">
        <v>1638</v>
      </c>
      <c r="C3523" s="180" t="s">
        <v>2</v>
      </c>
      <c r="D3523" s="254">
        <v>431.03</v>
      </c>
      <c r="E3523" s="254" t="s">
        <v>29999</v>
      </c>
      <c r="ALW3523" s="12"/>
      <c r="ALX3523" s="12"/>
      <c r="ALY3523" s="12"/>
    </row>
    <row r="3524" spans="1:1013" ht="13.5">
      <c r="A3524" s="180">
        <v>90824</v>
      </c>
      <c r="B3524" s="180" t="s">
        <v>1639</v>
      </c>
      <c r="C3524" s="180" t="s">
        <v>2</v>
      </c>
      <c r="D3524" s="254">
        <v>609</v>
      </c>
      <c r="E3524" s="254" t="s">
        <v>30000</v>
      </c>
      <c r="ALW3524" s="12"/>
      <c r="ALX3524" s="12"/>
      <c r="ALY3524" s="12"/>
    </row>
    <row r="3525" spans="1:1013" ht="13.5">
      <c r="A3525" s="180">
        <v>91009</v>
      </c>
      <c r="B3525" s="180" t="s">
        <v>1651</v>
      </c>
      <c r="C3525" s="180" t="s">
        <v>2</v>
      </c>
      <c r="D3525" s="254">
        <v>333.66</v>
      </c>
      <c r="E3525" s="254" t="s">
        <v>30001</v>
      </c>
      <c r="ALW3525" s="12"/>
      <c r="ALX3525" s="12"/>
      <c r="ALY3525" s="12"/>
    </row>
    <row r="3526" spans="1:1013" ht="13.5">
      <c r="A3526" s="180">
        <v>91010</v>
      </c>
      <c r="B3526" s="180" t="s">
        <v>1652</v>
      </c>
      <c r="C3526" s="180" t="s">
        <v>2</v>
      </c>
      <c r="D3526" s="254">
        <v>342.02</v>
      </c>
      <c r="E3526" s="254" t="s">
        <v>30002</v>
      </c>
      <c r="ALW3526" s="12"/>
      <c r="ALX3526" s="12"/>
      <c r="ALY3526" s="12"/>
    </row>
    <row r="3527" spans="1:1013" ht="13.5">
      <c r="A3527" s="180">
        <v>91011</v>
      </c>
      <c r="B3527" s="180" t="s">
        <v>1653</v>
      </c>
      <c r="C3527" s="180" t="s">
        <v>2</v>
      </c>
      <c r="D3527" s="254">
        <v>397.42</v>
      </c>
      <c r="E3527" s="254" t="s">
        <v>30003</v>
      </c>
      <c r="ALW3527" s="12"/>
      <c r="ALX3527" s="12"/>
      <c r="ALY3527" s="12"/>
    </row>
    <row r="3528" spans="1:1013" ht="13.5">
      <c r="A3528" s="180">
        <v>91012</v>
      </c>
      <c r="B3528" s="180" t="s">
        <v>1654</v>
      </c>
      <c r="C3528" s="180" t="s">
        <v>2</v>
      </c>
      <c r="D3528" s="254">
        <v>440.33</v>
      </c>
      <c r="E3528" s="254" t="s">
        <v>30004</v>
      </c>
      <c r="ALW3528" s="12"/>
      <c r="ALX3528" s="12"/>
      <c r="ALY3528" s="12"/>
    </row>
    <row r="3529" spans="1:1013" ht="13.5">
      <c r="A3529" s="180">
        <v>91298</v>
      </c>
      <c r="B3529" s="180" t="s">
        <v>1663</v>
      </c>
      <c r="C3529" s="180" t="s">
        <v>2</v>
      </c>
      <c r="D3529" s="254">
        <v>908.03</v>
      </c>
      <c r="E3529" s="254" t="s">
        <v>28194</v>
      </c>
      <c r="ALW3529" s="12"/>
      <c r="ALX3529" s="12"/>
      <c r="ALY3529" s="12"/>
    </row>
    <row r="3530" spans="1:1013" ht="13.5">
      <c r="A3530" s="180">
        <v>90825</v>
      </c>
      <c r="B3530" s="180" t="s">
        <v>1640</v>
      </c>
      <c r="C3530" s="180" t="s">
        <v>2</v>
      </c>
      <c r="D3530" s="254">
        <v>676.4</v>
      </c>
      <c r="E3530" s="254" t="s">
        <v>30005</v>
      </c>
      <c r="ALW3530" s="12"/>
      <c r="ALX3530" s="12"/>
      <c r="ALY3530" s="12"/>
    </row>
    <row r="3531" spans="1:1013" ht="13.5">
      <c r="A3531" s="180">
        <v>91299</v>
      </c>
      <c r="B3531" s="180" t="s">
        <v>1664</v>
      </c>
      <c r="C3531" s="180" t="s">
        <v>2</v>
      </c>
      <c r="D3531" s="254">
        <v>1270.45</v>
      </c>
      <c r="E3531" s="254" t="s">
        <v>30006</v>
      </c>
      <c r="ALW3531" s="12"/>
      <c r="ALX3531" s="12"/>
      <c r="ALY3531" s="12"/>
    </row>
    <row r="3532" spans="1:1013" ht="13.5">
      <c r="A3532" s="180">
        <v>91341</v>
      </c>
      <c r="B3532" s="180" t="s">
        <v>1724</v>
      </c>
      <c r="C3532" s="180" t="s">
        <v>4</v>
      </c>
      <c r="D3532" s="254">
        <v>577.13</v>
      </c>
      <c r="E3532" s="254" t="s">
        <v>30007</v>
      </c>
      <c r="ALW3532" s="12"/>
      <c r="ALX3532" s="12"/>
      <c r="ALY3532" s="12"/>
    </row>
    <row r="3533" spans="1:1013" ht="13.5">
      <c r="A3533" s="180">
        <v>94806</v>
      </c>
      <c r="B3533" s="180" t="s">
        <v>1726</v>
      </c>
      <c r="C3533" s="180" t="s">
        <v>2</v>
      </c>
      <c r="D3533" s="254">
        <v>844.7</v>
      </c>
      <c r="E3533" s="254" t="s">
        <v>30008</v>
      </c>
      <c r="ALW3533" s="12"/>
      <c r="ALX3533" s="12"/>
      <c r="ALY3533" s="12"/>
    </row>
    <row r="3534" spans="1:1013" ht="13.5">
      <c r="A3534" s="180">
        <v>94807</v>
      </c>
      <c r="B3534" s="180" t="s">
        <v>1727</v>
      </c>
      <c r="C3534" s="180" t="s">
        <v>2</v>
      </c>
      <c r="D3534" s="254">
        <v>768.57</v>
      </c>
      <c r="E3534" s="254" t="s">
        <v>30009</v>
      </c>
      <c r="ALW3534" s="12"/>
      <c r="ALX3534" s="12"/>
      <c r="ALY3534" s="12"/>
    </row>
    <row r="3535" spans="1:1013" ht="13.5">
      <c r="A3535" s="180">
        <v>100703</v>
      </c>
      <c r="B3535" s="180" t="s">
        <v>1729</v>
      </c>
      <c r="C3535" s="180" t="s">
        <v>2</v>
      </c>
      <c r="D3535" s="254">
        <v>35.21</v>
      </c>
      <c r="E3535" s="254" t="s">
        <v>28037</v>
      </c>
      <c r="ALW3535" s="12"/>
      <c r="ALX3535" s="12"/>
      <c r="ALY3535" s="12"/>
    </row>
    <row r="3536" spans="1:1013" ht="13.5">
      <c r="A3536" s="180">
        <v>100695</v>
      </c>
      <c r="B3536" s="180" t="s">
        <v>1712</v>
      </c>
      <c r="C3536" s="180" t="s">
        <v>2</v>
      </c>
      <c r="D3536" s="254">
        <v>74.849999999999994</v>
      </c>
      <c r="E3536" s="254" t="s">
        <v>30010</v>
      </c>
      <c r="ALW3536" s="12"/>
      <c r="ALX3536" s="12"/>
      <c r="ALY3536" s="12"/>
    </row>
    <row r="3537" spans="1:1013" ht="13.5">
      <c r="A3537" s="180">
        <v>100696</v>
      </c>
      <c r="B3537" s="180" t="s">
        <v>1713</v>
      </c>
      <c r="C3537" s="180" t="s">
        <v>2</v>
      </c>
      <c r="D3537" s="254">
        <v>83.24</v>
      </c>
      <c r="E3537" s="254" t="s">
        <v>30011</v>
      </c>
      <c r="ALW3537" s="12"/>
      <c r="ALX3537" s="12"/>
      <c r="ALY3537" s="12"/>
    </row>
    <row r="3538" spans="1:1013" ht="13.5">
      <c r="A3538" s="180">
        <v>100697</v>
      </c>
      <c r="B3538" s="180" t="s">
        <v>1714</v>
      </c>
      <c r="C3538" s="180" t="s">
        <v>2</v>
      </c>
      <c r="D3538" s="254">
        <v>91.68</v>
      </c>
      <c r="E3538" s="254" t="s">
        <v>25500</v>
      </c>
      <c r="ALW3538" s="12"/>
      <c r="ALX3538" s="12"/>
      <c r="ALY3538" s="12"/>
    </row>
    <row r="3539" spans="1:1013" ht="13.5">
      <c r="A3539" s="180">
        <v>100698</v>
      </c>
      <c r="B3539" s="180" t="s">
        <v>1715</v>
      </c>
      <c r="C3539" s="180" t="s">
        <v>2</v>
      </c>
      <c r="D3539" s="254">
        <v>100.1</v>
      </c>
      <c r="E3539" s="254" t="s">
        <v>30012</v>
      </c>
      <c r="ALW3539" s="12"/>
      <c r="ALX3539" s="12"/>
      <c r="ALY3539" s="12"/>
    </row>
    <row r="3540" spans="1:1013" ht="13.5">
      <c r="A3540" s="180">
        <v>100699</v>
      </c>
      <c r="B3540" s="180" t="s">
        <v>1716</v>
      </c>
      <c r="C3540" s="180" t="s">
        <v>2</v>
      </c>
      <c r="D3540" s="254">
        <v>119.56</v>
      </c>
      <c r="E3540" s="254" t="s">
        <v>30013</v>
      </c>
      <c r="ALW3540" s="12"/>
      <c r="ALX3540" s="12"/>
      <c r="ALY3540" s="12"/>
    </row>
    <row r="3541" spans="1:1013" ht="13.5">
      <c r="A3541" s="180">
        <v>100705</v>
      </c>
      <c r="B3541" s="180" t="s">
        <v>1731</v>
      </c>
      <c r="C3541" s="180" t="s">
        <v>2</v>
      </c>
      <c r="D3541" s="254">
        <v>87.15</v>
      </c>
      <c r="E3541" s="254" t="s">
        <v>30014</v>
      </c>
      <c r="ALW3541" s="12"/>
      <c r="ALX3541" s="12"/>
      <c r="ALY3541" s="12"/>
    </row>
    <row r="3542" spans="1:1013" ht="13.5">
      <c r="A3542" s="180">
        <v>101173</v>
      </c>
      <c r="B3542" s="180" t="s">
        <v>2392</v>
      </c>
      <c r="C3542" s="180" t="s">
        <v>1</v>
      </c>
      <c r="D3542" s="254">
        <v>66.239999999999995</v>
      </c>
      <c r="E3542" s="254" t="s">
        <v>30015</v>
      </c>
      <c r="ALW3542" s="12"/>
      <c r="ALX3542" s="12"/>
      <c r="ALY3542" s="12"/>
    </row>
    <row r="3543" spans="1:1013" ht="13.5">
      <c r="A3543" s="180">
        <v>101174</v>
      </c>
      <c r="B3543" s="180" t="s">
        <v>2393</v>
      </c>
      <c r="C3543" s="180" t="s">
        <v>1</v>
      </c>
      <c r="D3543" s="254">
        <v>93.32</v>
      </c>
      <c r="E3543" s="254" t="s">
        <v>30016</v>
      </c>
      <c r="ALW3543" s="12"/>
      <c r="ALX3543" s="12"/>
      <c r="ALY3543" s="12"/>
    </row>
    <row r="3544" spans="1:1013" ht="13.5">
      <c r="A3544" s="180">
        <v>101175</v>
      </c>
      <c r="B3544" s="180" t="s">
        <v>2394</v>
      </c>
      <c r="C3544" s="180" t="s">
        <v>1</v>
      </c>
      <c r="D3544" s="254">
        <v>127.38</v>
      </c>
      <c r="E3544" s="254" t="s">
        <v>30017</v>
      </c>
      <c r="ALW3544" s="12"/>
      <c r="ALX3544" s="12"/>
      <c r="ALY3544" s="12"/>
    </row>
    <row r="3545" spans="1:1013" ht="13.5">
      <c r="A3545" s="180">
        <v>101176</v>
      </c>
      <c r="B3545" s="180" t="s">
        <v>35198</v>
      </c>
      <c r="C3545" s="180" t="s">
        <v>1</v>
      </c>
      <c r="D3545" s="254">
        <v>159.25</v>
      </c>
      <c r="E3545" s="254" t="s">
        <v>30018</v>
      </c>
      <c r="ALW3545" s="12"/>
      <c r="ALX3545" s="12"/>
      <c r="ALY3545" s="12"/>
    </row>
    <row r="3546" spans="1:1013" ht="13.5">
      <c r="A3546" s="180">
        <v>101183</v>
      </c>
      <c r="B3546" s="180" t="s">
        <v>35199</v>
      </c>
      <c r="C3546" s="180" t="s">
        <v>1</v>
      </c>
      <c r="D3546" s="254">
        <v>0</v>
      </c>
      <c r="E3546" s="254" t="s">
        <v>30019</v>
      </c>
      <c r="ALW3546" s="12"/>
      <c r="ALX3546" s="12"/>
      <c r="ALY3546" s="12"/>
    </row>
    <row r="3547" spans="1:1013" ht="13.5">
      <c r="A3547" s="180">
        <v>101184</v>
      </c>
      <c r="B3547" s="180" t="s">
        <v>35200</v>
      </c>
      <c r="C3547" s="180" t="s">
        <v>1</v>
      </c>
      <c r="D3547" s="254">
        <v>0</v>
      </c>
      <c r="E3547" s="254" t="s">
        <v>30020</v>
      </c>
      <c r="ALW3547" s="12"/>
      <c r="ALX3547" s="12"/>
      <c r="ALY3547" s="12"/>
    </row>
    <row r="3548" spans="1:1013" ht="13.5">
      <c r="A3548" s="180">
        <v>101182</v>
      </c>
      <c r="B3548" s="180" t="s">
        <v>35201</v>
      </c>
      <c r="C3548" s="180" t="s">
        <v>1</v>
      </c>
      <c r="D3548" s="254">
        <v>0</v>
      </c>
      <c r="E3548" s="254" t="s">
        <v>30021</v>
      </c>
      <c r="ALW3548" s="12"/>
      <c r="ALX3548" s="12"/>
      <c r="ALY3548" s="12"/>
    </row>
    <row r="3549" spans="1:1013" ht="13.5">
      <c r="A3549" s="180">
        <v>101185</v>
      </c>
      <c r="B3549" s="180" t="s">
        <v>35202</v>
      </c>
      <c r="C3549" s="180" t="s">
        <v>1</v>
      </c>
      <c r="D3549" s="254">
        <v>0</v>
      </c>
      <c r="E3549" s="254" t="s">
        <v>30022</v>
      </c>
      <c r="ALW3549" s="12"/>
      <c r="ALX3549" s="12"/>
      <c r="ALY3549" s="12"/>
    </row>
    <row r="3550" spans="1:1013" ht="13.5">
      <c r="A3550" s="180">
        <v>101186</v>
      </c>
      <c r="B3550" s="180" t="s">
        <v>35203</v>
      </c>
      <c r="C3550" s="180" t="s">
        <v>1</v>
      </c>
      <c r="D3550" s="254">
        <v>0</v>
      </c>
      <c r="E3550" s="254" t="s">
        <v>30023</v>
      </c>
      <c r="ALW3550" s="12"/>
      <c r="ALX3550" s="12"/>
      <c r="ALY3550" s="12"/>
    </row>
    <row r="3551" spans="1:1013" ht="13.5">
      <c r="A3551" s="180">
        <v>101187</v>
      </c>
      <c r="B3551" s="180" t="s">
        <v>35204</v>
      </c>
      <c r="C3551" s="180" t="s">
        <v>1</v>
      </c>
      <c r="D3551" s="254">
        <v>0</v>
      </c>
      <c r="E3551" s="254" t="s">
        <v>30024</v>
      </c>
      <c r="ALW3551" s="12"/>
      <c r="ALX3551" s="12"/>
      <c r="ALY3551" s="12"/>
    </row>
    <row r="3552" spans="1:1013" ht="13.5">
      <c r="A3552" s="180">
        <v>101177</v>
      </c>
      <c r="B3552" s="180" t="s">
        <v>35205</v>
      </c>
      <c r="C3552" s="180" t="s">
        <v>1</v>
      </c>
      <c r="D3552" s="254">
        <v>0</v>
      </c>
      <c r="E3552" s="254" t="s">
        <v>30025</v>
      </c>
      <c r="ALW3552" s="12"/>
      <c r="ALX3552" s="12"/>
      <c r="ALY3552" s="12"/>
    </row>
    <row r="3553" spans="1:1013" ht="13.5">
      <c r="A3553" s="180">
        <v>101178</v>
      </c>
      <c r="B3553" s="180" t="s">
        <v>35206</v>
      </c>
      <c r="C3553" s="180" t="s">
        <v>1</v>
      </c>
      <c r="D3553" s="254">
        <v>0</v>
      </c>
      <c r="E3553" s="254" t="s">
        <v>30026</v>
      </c>
      <c r="ALW3553" s="12"/>
      <c r="ALX3553" s="12"/>
      <c r="ALY3553" s="12"/>
    </row>
    <row r="3554" spans="1:1013" ht="13.5">
      <c r="A3554" s="180">
        <v>101180</v>
      </c>
      <c r="B3554" s="180" t="s">
        <v>35207</v>
      </c>
      <c r="C3554" s="180" t="s">
        <v>1</v>
      </c>
      <c r="D3554" s="254">
        <v>0</v>
      </c>
      <c r="E3554" s="254" t="s">
        <v>30027</v>
      </c>
      <c r="ALW3554" s="12"/>
      <c r="ALX3554" s="12"/>
      <c r="ALY3554" s="12"/>
    </row>
    <row r="3555" spans="1:1013" ht="13.5">
      <c r="A3555" s="180">
        <v>101179</v>
      </c>
      <c r="B3555" s="180" t="s">
        <v>35208</v>
      </c>
      <c r="C3555" s="180" t="s">
        <v>1</v>
      </c>
      <c r="D3555" s="254">
        <v>0</v>
      </c>
      <c r="E3555" s="254" t="s">
        <v>30028</v>
      </c>
      <c r="ALW3555" s="12"/>
      <c r="ALX3555" s="12"/>
      <c r="ALY3555" s="12"/>
    </row>
    <row r="3556" spans="1:1013" ht="13.5">
      <c r="A3556" s="180">
        <v>101181</v>
      </c>
      <c r="B3556" s="180" t="s">
        <v>35209</v>
      </c>
      <c r="C3556" s="180" t="s">
        <v>1</v>
      </c>
      <c r="D3556" s="254">
        <v>0</v>
      </c>
      <c r="E3556" s="254" t="s">
        <v>30029</v>
      </c>
      <c r="ALW3556" s="12"/>
      <c r="ALX3556" s="12"/>
      <c r="ALY3556" s="12"/>
    </row>
    <row r="3557" spans="1:1013" ht="13.5">
      <c r="A3557" s="180">
        <v>100899</v>
      </c>
      <c r="B3557" s="180" t="s">
        <v>35210</v>
      </c>
      <c r="C3557" s="180" t="s">
        <v>1</v>
      </c>
      <c r="D3557" s="254">
        <v>98.47</v>
      </c>
      <c r="E3557" s="254" t="s">
        <v>30030</v>
      </c>
      <c r="ALW3557" s="12"/>
      <c r="ALX3557" s="12"/>
      <c r="ALY3557" s="12"/>
    </row>
    <row r="3558" spans="1:1013" ht="13.5">
      <c r="A3558" s="180">
        <v>100896</v>
      </c>
      <c r="B3558" s="180" t="s">
        <v>35211</v>
      </c>
      <c r="C3558" s="180" t="s">
        <v>1</v>
      </c>
      <c r="D3558" s="254">
        <v>70.040000000000006</v>
      </c>
      <c r="E3558" s="254" t="s">
        <v>30031</v>
      </c>
      <c r="ALW3558" s="12"/>
      <c r="ALX3558" s="12"/>
      <c r="ALY3558" s="12"/>
    </row>
    <row r="3559" spans="1:1013" ht="13.5">
      <c r="A3559" s="180">
        <v>100897</v>
      </c>
      <c r="B3559" s="180" t="s">
        <v>35212</v>
      </c>
      <c r="C3559" s="180" t="s">
        <v>1</v>
      </c>
      <c r="D3559" s="254">
        <v>138.03</v>
      </c>
      <c r="E3559" s="254" t="s">
        <v>30032</v>
      </c>
      <c r="ALW3559" s="12"/>
      <c r="ALX3559" s="12"/>
      <c r="ALY3559" s="12"/>
    </row>
    <row r="3560" spans="1:1013" ht="13.5">
      <c r="A3560" s="180">
        <v>100900</v>
      </c>
      <c r="B3560" s="180" t="s">
        <v>35213</v>
      </c>
      <c r="C3560" s="180" t="s">
        <v>1</v>
      </c>
      <c r="D3560" s="254">
        <v>309.02999999999997</v>
      </c>
      <c r="E3560" s="254" t="s">
        <v>30033</v>
      </c>
      <c r="ALW3560" s="12"/>
      <c r="ALX3560" s="12"/>
      <c r="ALY3560" s="12"/>
    </row>
    <row r="3561" spans="1:1013" ht="13.5">
      <c r="A3561" s="180">
        <v>100898</v>
      </c>
      <c r="B3561" s="180" t="s">
        <v>35214</v>
      </c>
      <c r="C3561" s="180" t="s">
        <v>1</v>
      </c>
      <c r="D3561" s="254">
        <v>268.23</v>
      </c>
      <c r="E3561" s="254" t="s">
        <v>30034</v>
      </c>
      <c r="ALW3561" s="12"/>
      <c r="ALX3561" s="12"/>
      <c r="ALY3561" s="12"/>
    </row>
    <row r="3562" spans="1:1013" ht="13.5">
      <c r="A3562" s="180">
        <v>100892</v>
      </c>
      <c r="B3562" s="180" t="s">
        <v>1742</v>
      </c>
      <c r="C3562" s="180" t="s">
        <v>3</v>
      </c>
      <c r="D3562" s="254">
        <v>12.65</v>
      </c>
      <c r="E3562" s="254" t="s">
        <v>30035</v>
      </c>
      <c r="ALW3562" s="12"/>
      <c r="ALX3562" s="12"/>
      <c r="ALY3562" s="12"/>
    </row>
    <row r="3563" spans="1:1013" ht="13.5">
      <c r="A3563" s="180">
        <v>100893</v>
      </c>
      <c r="B3563" s="180" t="s">
        <v>1743</v>
      </c>
      <c r="C3563" s="180" t="s">
        <v>3</v>
      </c>
      <c r="D3563" s="254">
        <v>12.44</v>
      </c>
      <c r="E3563" s="254" t="s">
        <v>30036</v>
      </c>
      <c r="ALW3563" s="12"/>
      <c r="ALX3563" s="12"/>
      <c r="ALY3563" s="12"/>
    </row>
    <row r="3564" spans="1:1013" ht="13.5">
      <c r="A3564" s="180">
        <v>100894</v>
      </c>
      <c r="B3564" s="180" t="s">
        <v>1744</v>
      </c>
      <c r="C3564" s="180" t="s">
        <v>3</v>
      </c>
      <c r="D3564" s="254">
        <v>12.27</v>
      </c>
      <c r="E3564" s="254" t="s">
        <v>30037</v>
      </c>
      <c r="ALW3564" s="12"/>
      <c r="ALX3564" s="12"/>
      <c r="ALY3564" s="12"/>
    </row>
    <row r="3565" spans="1:1013" ht="13.5">
      <c r="A3565" s="180">
        <v>100889</v>
      </c>
      <c r="B3565" s="180" t="s">
        <v>1740</v>
      </c>
      <c r="C3565" s="180" t="s">
        <v>3</v>
      </c>
      <c r="D3565" s="254">
        <v>12.11</v>
      </c>
      <c r="E3565" s="254" t="s">
        <v>25587</v>
      </c>
      <c r="ALW3565" s="12"/>
      <c r="ALX3565" s="12"/>
      <c r="ALY3565" s="12"/>
    </row>
    <row r="3566" spans="1:1013" ht="13.5">
      <c r="A3566" s="180">
        <v>100891</v>
      </c>
      <c r="B3566" s="180" t="s">
        <v>35215</v>
      </c>
      <c r="C3566" s="180" t="s">
        <v>3</v>
      </c>
      <c r="D3566" s="254">
        <v>0</v>
      </c>
      <c r="E3566" s="254" t="s">
        <v>30038</v>
      </c>
      <c r="ALW3566" s="12"/>
      <c r="ALX3566" s="12"/>
      <c r="ALY3566" s="12"/>
    </row>
    <row r="3567" spans="1:1013" ht="13.5">
      <c r="A3567" s="180">
        <v>100890</v>
      </c>
      <c r="B3567" s="180" t="s">
        <v>1741</v>
      </c>
      <c r="C3567" s="180" t="s">
        <v>3</v>
      </c>
      <c r="D3567" s="254">
        <v>11.91</v>
      </c>
      <c r="E3567" s="254" t="s">
        <v>30039</v>
      </c>
      <c r="ALW3567" s="12"/>
      <c r="ALX3567" s="12"/>
      <c r="ALY3567" s="12"/>
    </row>
    <row r="3568" spans="1:1013" ht="13.5">
      <c r="A3568" s="180">
        <v>100658</v>
      </c>
      <c r="B3568" s="180" t="s">
        <v>1739</v>
      </c>
      <c r="C3568" s="180" t="s">
        <v>1</v>
      </c>
      <c r="D3568" s="254">
        <v>350.59</v>
      </c>
      <c r="E3568" s="254" t="s">
        <v>30040</v>
      </c>
      <c r="ALW3568" s="12"/>
      <c r="ALX3568" s="12"/>
      <c r="ALY3568" s="12"/>
    </row>
    <row r="3569" spans="1:1013" ht="13.5">
      <c r="A3569" s="180">
        <v>100657</v>
      </c>
      <c r="B3569" s="180" t="s">
        <v>1738</v>
      </c>
      <c r="C3569" s="180" t="s">
        <v>1</v>
      </c>
      <c r="D3569" s="254">
        <v>153.74</v>
      </c>
      <c r="E3569" s="254" t="s">
        <v>30041</v>
      </c>
      <c r="ALW3569" s="12"/>
      <c r="ALX3569" s="12"/>
      <c r="ALY3569" s="12"/>
    </row>
    <row r="3570" spans="1:1013" ht="13.5">
      <c r="A3570" s="180">
        <v>100656</v>
      </c>
      <c r="B3570" s="180" t="s">
        <v>1737</v>
      </c>
      <c r="C3570" s="180" t="s">
        <v>1</v>
      </c>
      <c r="D3570" s="254">
        <v>119.94</v>
      </c>
      <c r="E3570" s="254" t="s">
        <v>30042</v>
      </c>
      <c r="ALW3570" s="12"/>
      <c r="ALX3570" s="12"/>
      <c r="ALY3570" s="12"/>
    </row>
    <row r="3571" spans="1:1013" ht="13.5">
      <c r="A3571" s="180">
        <v>102649</v>
      </c>
      <c r="B3571" s="180" t="s">
        <v>35216</v>
      </c>
      <c r="C3571" s="180" t="s">
        <v>1</v>
      </c>
      <c r="D3571" s="254">
        <v>0</v>
      </c>
      <c r="E3571" s="254" t="s">
        <v>30043</v>
      </c>
      <c r="ALW3571" s="12"/>
      <c r="ALX3571" s="12"/>
      <c r="ALY3571" s="12"/>
    </row>
    <row r="3572" spans="1:1013" ht="13.5">
      <c r="A3572" s="180">
        <v>102645</v>
      </c>
      <c r="B3572" s="180" t="s">
        <v>35217</v>
      </c>
      <c r="C3572" s="180" t="s">
        <v>1</v>
      </c>
      <c r="D3572" s="254">
        <v>0</v>
      </c>
      <c r="E3572" s="254" t="s">
        <v>30044</v>
      </c>
      <c r="ALW3572" s="12"/>
      <c r="ALX3572" s="12"/>
      <c r="ALY3572" s="12"/>
    </row>
    <row r="3573" spans="1:1013" ht="13.5">
      <c r="A3573" s="180">
        <v>102650</v>
      </c>
      <c r="B3573" s="180" t="s">
        <v>35218</v>
      </c>
      <c r="C3573" s="180" t="s">
        <v>1</v>
      </c>
      <c r="D3573" s="254">
        <v>0</v>
      </c>
      <c r="E3573" s="254" t="s">
        <v>30045</v>
      </c>
      <c r="ALW3573" s="12"/>
      <c r="ALX3573" s="12"/>
      <c r="ALY3573" s="12"/>
    </row>
    <row r="3574" spans="1:1013" ht="13.5">
      <c r="A3574" s="180">
        <v>102646</v>
      </c>
      <c r="B3574" s="180" t="s">
        <v>35219</v>
      </c>
      <c r="C3574" s="180" t="s">
        <v>1</v>
      </c>
      <c r="D3574" s="254">
        <v>0</v>
      </c>
      <c r="E3574" s="254" t="s">
        <v>28740</v>
      </c>
      <c r="ALW3574" s="12"/>
      <c r="ALX3574" s="12"/>
      <c r="ALY3574" s="12"/>
    </row>
    <row r="3575" spans="1:1013" ht="13.5">
      <c r="A3575" s="180">
        <v>102651</v>
      </c>
      <c r="B3575" s="180" t="s">
        <v>35220</v>
      </c>
      <c r="C3575" s="180" t="s">
        <v>1</v>
      </c>
      <c r="D3575" s="254">
        <v>0</v>
      </c>
      <c r="E3575" s="254" t="s">
        <v>30046</v>
      </c>
      <c r="ALW3575" s="12"/>
      <c r="ALX3575" s="12"/>
      <c r="ALY3575" s="12"/>
    </row>
    <row r="3576" spans="1:1013" ht="13.5">
      <c r="A3576" s="180">
        <v>102647</v>
      </c>
      <c r="B3576" s="180" t="s">
        <v>35221</v>
      </c>
      <c r="C3576" s="180" t="s">
        <v>1</v>
      </c>
      <c r="D3576" s="254">
        <v>0</v>
      </c>
      <c r="E3576" s="254" t="s">
        <v>30047</v>
      </c>
      <c r="ALW3576" s="12"/>
      <c r="ALX3576" s="12"/>
      <c r="ALY3576" s="12"/>
    </row>
    <row r="3577" spans="1:1013" ht="13.5">
      <c r="A3577" s="180">
        <v>102652</v>
      </c>
      <c r="B3577" s="180" t="s">
        <v>35222</v>
      </c>
      <c r="C3577" s="180" t="s">
        <v>1</v>
      </c>
      <c r="D3577" s="254">
        <v>0</v>
      </c>
      <c r="E3577" s="254" t="s">
        <v>30048</v>
      </c>
      <c r="ALW3577" s="12"/>
      <c r="ALX3577" s="12"/>
      <c r="ALY3577" s="12"/>
    </row>
    <row r="3578" spans="1:1013" ht="13.5">
      <c r="A3578" s="180">
        <v>102648</v>
      </c>
      <c r="B3578" s="180" t="s">
        <v>35223</v>
      </c>
      <c r="C3578" s="180" t="s">
        <v>1</v>
      </c>
      <c r="D3578" s="254">
        <v>0</v>
      </c>
      <c r="E3578" s="254" t="s">
        <v>30049</v>
      </c>
      <c r="ALW3578" s="12"/>
      <c r="ALX3578" s="12"/>
      <c r="ALY3578" s="12"/>
    </row>
    <row r="3579" spans="1:1013" ht="13.5">
      <c r="A3579" s="180">
        <v>100651</v>
      </c>
      <c r="B3579" s="180" t="s">
        <v>35224</v>
      </c>
      <c r="C3579" s="180" t="s">
        <v>1</v>
      </c>
      <c r="D3579" s="254">
        <v>161.53</v>
      </c>
      <c r="E3579" s="254" t="s">
        <v>30050</v>
      </c>
      <c r="ALW3579" s="12"/>
      <c r="ALX3579" s="12"/>
      <c r="ALY3579" s="12"/>
    </row>
    <row r="3580" spans="1:1013" ht="13.5">
      <c r="A3580" s="180">
        <v>100652</v>
      </c>
      <c r="B3580" s="180" t="s">
        <v>35225</v>
      </c>
      <c r="C3580" s="180" t="s">
        <v>1</v>
      </c>
      <c r="D3580" s="254">
        <v>309.24</v>
      </c>
      <c r="E3580" s="254" t="s">
        <v>30051</v>
      </c>
      <c r="ALW3580" s="12"/>
      <c r="ALX3580" s="12"/>
      <c r="ALY3580" s="12"/>
    </row>
    <row r="3581" spans="1:1013" ht="13.5">
      <c r="A3581" s="180">
        <v>100653</v>
      </c>
      <c r="B3581" s="180" t="s">
        <v>35226</v>
      </c>
      <c r="C3581" s="180" t="s">
        <v>1</v>
      </c>
      <c r="D3581" s="254">
        <v>514.21</v>
      </c>
      <c r="E3581" s="254" t="s">
        <v>30052</v>
      </c>
      <c r="ALW3581" s="12"/>
      <c r="ALX3581" s="12"/>
      <c r="ALY3581" s="12"/>
    </row>
    <row r="3582" spans="1:1013" ht="13.5">
      <c r="A3582" s="180">
        <v>100654</v>
      </c>
      <c r="B3582" s="180" t="s">
        <v>35227</v>
      </c>
      <c r="C3582" s="180" t="s">
        <v>1</v>
      </c>
      <c r="D3582" s="254">
        <v>686.19</v>
      </c>
      <c r="E3582" s="254" t="s">
        <v>30053</v>
      </c>
      <c r="ALW3582" s="12"/>
      <c r="ALX3582" s="12"/>
      <c r="ALY3582" s="12"/>
    </row>
    <row r="3583" spans="1:1013" ht="13.5">
      <c r="A3583" s="180">
        <v>100655</v>
      </c>
      <c r="B3583" s="180" t="s">
        <v>35228</v>
      </c>
      <c r="C3583" s="180" t="s">
        <v>1</v>
      </c>
      <c r="D3583" s="254">
        <v>797.37</v>
      </c>
      <c r="E3583" s="254" t="s">
        <v>30054</v>
      </c>
      <c r="ALW3583" s="12"/>
      <c r="ALX3583" s="12"/>
      <c r="ALY3583" s="12"/>
    </row>
    <row r="3584" spans="1:1013" ht="13.5">
      <c r="A3584" s="180">
        <v>100364</v>
      </c>
      <c r="B3584" s="180" t="s">
        <v>1614</v>
      </c>
      <c r="C3584" s="180" t="s">
        <v>2</v>
      </c>
      <c r="D3584" s="254">
        <v>3382.51</v>
      </c>
      <c r="E3584" s="254" t="s">
        <v>30055</v>
      </c>
      <c r="ALW3584" s="12"/>
      <c r="ALX3584" s="12"/>
      <c r="ALY3584" s="12"/>
    </row>
    <row r="3585" spans="1:1013" ht="13.5">
      <c r="A3585" s="180">
        <v>100374</v>
      </c>
      <c r="B3585" s="180" t="s">
        <v>1624</v>
      </c>
      <c r="C3585" s="180" t="s">
        <v>2</v>
      </c>
      <c r="D3585" s="254">
        <v>3168.34</v>
      </c>
      <c r="E3585" s="254" t="s">
        <v>30056</v>
      </c>
      <c r="ALW3585" s="12"/>
      <c r="ALX3585" s="12"/>
      <c r="ALY3585" s="12"/>
    </row>
    <row r="3586" spans="1:1013" ht="13.5">
      <c r="A3586" s="180">
        <v>100365</v>
      </c>
      <c r="B3586" s="180" t="s">
        <v>1615</v>
      </c>
      <c r="C3586" s="180" t="s">
        <v>2</v>
      </c>
      <c r="D3586" s="254">
        <v>3910.09</v>
      </c>
      <c r="E3586" s="254" t="s">
        <v>24978</v>
      </c>
      <c r="ALW3586" s="12"/>
      <c r="ALX3586" s="12"/>
      <c r="ALY3586" s="12"/>
    </row>
    <row r="3587" spans="1:1013" ht="13.5">
      <c r="A3587" s="180">
        <v>100375</v>
      </c>
      <c r="B3587" s="180" t="s">
        <v>1625</v>
      </c>
      <c r="C3587" s="180" t="s">
        <v>2</v>
      </c>
      <c r="D3587" s="254">
        <v>3591.49</v>
      </c>
      <c r="E3587" s="254" t="s">
        <v>24996</v>
      </c>
      <c r="ALW3587" s="12"/>
      <c r="ALX3587" s="12"/>
      <c r="ALY3587" s="12"/>
    </row>
    <row r="3588" spans="1:1013" ht="13.5">
      <c r="A3588" s="180">
        <v>100366</v>
      </c>
      <c r="B3588" s="180" t="s">
        <v>1616</v>
      </c>
      <c r="C3588" s="180" t="s">
        <v>2</v>
      </c>
      <c r="D3588" s="254">
        <v>4155.8100000000004</v>
      </c>
      <c r="E3588" s="254" t="s">
        <v>30057</v>
      </c>
      <c r="ALW3588" s="12"/>
      <c r="ALX3588" s="12"/>
      <c r="ALY3588" s="12"/>
    </row>
    <row r="3589" spans="1:1013" ht="13.5">
      <c r="A3589" s="180">
        <v>100376</v>
      </c>
      <c r="B3589" s="180" t="s">
        <v>1626</v>
      </c>
      <c r="C3589" s="180" t="s">
        <v>2</v>
      </c>
      <c r="D3589" s="254">
        <v>3522.85</v>
      </c>
      <c r="E3589" s="254" t="s">
        <v>30058</v>
      </c>
      <c r="ALW3589" s="12"/>
      <c r="ALX3589" s="12"/>
      <c r="ALY3589" s="12"/>
    </row>
    <row r="3590" spans="1:1013" ht="13.5">
      <c r="A3590" s="180">
        <v>100357</v>
      </c>
      <c r="B3590" s="180" t="s">
        <v>1607</v>
      </c>
      <c r="C3590" s="180" t="s">
        <v>2</v>
      </c>
      <c r="D3590" s="254">
        <v>1175.05</v>
      </c>
      <c r="E3590" s="254" t="s">
        <v>25000</v>
      </c>
      <c r="ALW3590" s="12"/>
      <c r="ALX3590" s="12"/>
      <c r="ALY3590" s="12"/>
    </row>
    <row r="3591" spans="1:1013" ht="13.5">
      <c r="A3591" s="180">
        <v>100367</v>
      </c>
      <c r="B3591" s="180" t="s">
        <v>1617</v>
      </c>
      <c r="C3591" s="180" t="s">
        <v>2</v>
      </c>
      <c r="D3591" s="254">
        <v>1146.5</v>
      </c>
      <c r="E3591" s="254" t="s">
        <v>30059</v>
      </c>
      <c r="ALW3591" s="12"/>
      <c r="ALX3591" s="12"/>
      <c r="ALY3591" s="12"/>
    </row>
    <row r="3592" spans="1:1013" ht="13.5">
      <c r="A3592" s="180">
        <v>100358</v>
      </c>
      <c r="B3592" s="180" t="s">
        <v>1608</v>
      </c>
      <c r="C3592" s="180" t="s">
        <v>2</v>
      </c>
      <c r="D3592" s="254">
        <v>1615.11</v>
      </c>
      <c r="E3592" s="254" t="s">
        <v>30060</v>
      </c>
      <c r="ALW3592" s="12"/>
      <c r="ALX3592" s="12"/>
      <c r="ALY3592" s="12"/>
    </row>
    <row r="3593" spans="1:1013" ht="13.5">
      <c r="A3593" s="180">
        <v>100368</v>
      </c>
      <c r="B3593" s="180" t="s">
        <v>1618</v>
      </c>
      <c r="C3593" s="180" t="s">
        <v>2</v>
      </c>
      <c r="D3593" s="254">
        <v>1579.89</v>
      </c>
      <c r="E3593" s="254" t="s">
        <v>30061</v>
      </c>
      <c r="ALW3593" s="12"/>
      <c r="ALX3593" s="12"/>
      <c r="ALY3593" s="12"/>
    </row>
    <row r="3594" spans="1:1013" ht="13.5">
      <c r="A3594" s="180">
        <v>100359</v>
      </c>
      <c r="B3594" s="180" t="s">
        <v>1609</v>
      </c>
      <c r="C3594" s="180" t="s">
        <v>2</v>
      </c>
      <c r="D3594" s="254">
        <v>1690.08</v>
      </c>
      <c r="E3594" s="254" t="s">
        <v>30062</v>
      </c>
      <c r="ALW3594" s="12"/>
      <c r="ALX3594" s="12"/>
      <c r="ALY3594" s="12"/>
    </row>
    <row r="3595" spans="1:1013" ht="13.5">
      <c r="A3595" s="180">
        <v>100369</v>
      </c>
      <c r="B3595" s="180" t="s">
        <v>1619</v>
      </c>
      <c r="C3595" s="180" t="s">
        <v>2</v>
      </c>
      <c r="D3595" s="254">
        <v>1654.86</v>
      </c>
      <c r="E3595" s="254" t="s">
        <v>29408</v>
      </c>
      <c r="ALW3595" s="12"/>
      <c r="ALX3595" s="12"/>
      <c r="ALY3595" s="12"/>
    </row>
    <row r="3596" spans="1:1013" ht="13.5">
      <c r="A3596" s="180">
        <v>100360</v>
      </c>
      <c r="B3596" s="180" t="s">
        <v>1610</v>
      </c>
      <c r="C3596" s="180" t="s">
        <v>2</v>
      </c>
      <c r="D3596" s="254">
        <v>1872.81</v>
      </c>
      <c r="E3596" s="254" t="s">
        <v>30063</v>
      </c>
      <c r="ALW3596" s="12"/>
      <c r="ALX3596" s="12"/>
      <c r="ALY3596" s="12"/>
    </row>
    <row r="3597" spans="1:1013" ht="13.5">
      <c r="A3597" s="180">
        <v>100370</v>
      </c>
      <c r="B3597" s="180" t="s">
        <v>1620</v>
      </c>
      <c r="C3597" s="180" t="s">
        <v>2</v>
      </c>
      <c r="D3597" s="254">
        <v>1946.7</v>
      </c>
      <c r="E3597" s="254" t="s">
        <v>30064</v>
      </c>
      <c r="ALW3597" s="12"/>
      <c r="ALX3597" s="12"/>
      <c r="ALY3597" s="12"/>
    </row>
    <row r="3598" spans="1:1013" ht="13.5">
      <c r="A3598" s="180">
        <v>100361</v>
      </c>
      <c r="B3598" s="180" t="s">
        <v>1611</v>
      </c>
      <c r="C3598" s="180" t="s">
        <v>2</v>
      </c>
      <c r="D3598" s="254">
        <v>2344.52</v>
      </c>
      <c r="E3598" s="254" t="s">
        <v>30065</v>
      </c>
      <c r="ALW3598" s="12"/>
      <c r="ALX3598" s="12"/>
      <c r="ALY3598" s="12"/>
    </row>
    <row r="3599" spans="1:1013" ht="13.5">
      <c r="A3599" s="180">
        <v>100371</v>
      </c>
      <c r="B3599" s="180" t="s">
        <v>1621</v>
      </c>
      <c r="C3599" s="180" t="s">
        <v>2</v>
      </c>
      <c r="D3599" s="254">
        <v>2250.6</v>
      </c>
      <c r="E3599" s="254" t="s">
        <v>30066</v>
      </c>
      <c r="ALW3599" s="12"/>
      <c r="ALX3599" s="12"/>
      <c r="ALY3599" s="12"/>
    </row>
    <row r="3600" spans="1:1013" ht="13.5">
      <c r="A3600" s="180">
        <v>100362</v>
      </c>
      <c r="B3600" s="180" t="s">
        <v>1612</v>
      </c>
      <c r="C3600" s="180" t="s">
        <v>2</v>
      </c>
      <c r="D3600" s="254">
        <v>3017.39</v>
      </c>
      <c r="E3600" s="254" t="s">
        <v>30067</v>
      </c>
      <c r="ALW3600" s="12"/>
      <c r="ALX3600" s="12"/>
      <c r="ALY3600" s="12"/>
    </row>
    <row r="3601" spans="1:1013" ht="13.5">
      <c r="A3601" s="180">
        <v>100372</v>
      </c>
      <c r="B3601" s="180" t="s">
        <v>1622</v>
      </c>
      <c r="C3601" s="180" t="s">
        <v>2</v>
      </c>
      <c r="D3601" s="254">
        <v>2856.48</v>
      </c>
      <c r="E3601" s="254" t="s">
        <v>30068</v>
      </c>
      <c r="ALW3601" s="12"/>
      <c r="ALX3601" s="12"/>
      <c r="ALY3601" s="12"/>
    </row>
    <row r="3602" spans="1:1013" ht="13.5">
      <c r="A3602" s="180">
        <v>100363</v>
      </c>
      <c r="B3602" s="180" t="s">
        <v>1613</v>
      </c>
      <c r="C3602" s="180" t="s">
        <v>2</v>
      </c>
      <c r="D3602" s="254">
        <v>3109.52</v>
      </c>
      <c r="E3602" s="254" t="s">
        <v>30069</v>
      </c>
      <c r="ALW3602" s="12"/>
      <c r="ALX3602" s="12"/>
      <c r="ALY3602" s="12"/>
    </row>
    <row r="3603" spans="1:1013" ht="13.5">
      <c r="A3603" s="180">
        <v>100373</v>
      </c>
      <c r="B3603" s="180" t="s">
        <v>1623</v>
      </c>
      <c r="C3603" s="180" t="s">
        <v>2</v>
      </c>
      <c r="D3603" s="254">
        <v>2947.26</v>
      </c>
      <c r="E3603" s="254" t="s">
        <v>30070</v>
      </c>
      <c r="ALW3603" s="12"/>
      <c r="ALX3603" s="12"/>
      <c r="ALY3603" s="12"/>
    </row>
    <row r="3604" spans="1:1013" ht="13.5">
      <c r="A3604" s="180">
        <v>100381</v>
      </c>
      <c r="B3604" s="180" t="s">
        <v>1539</v>
      </c>
      <c r="C3604" s="180" t="s">
        <v>4</v>
      </c>
      <c r="D3604" s="254">
        <v>64.099999999999994</v>
      </c>
      <c r="E3604" s="254" t="s">
        <v>30071</v>
      </c>
      <c r="ALW3604" s="12"/>
      <c r="ALX3604" s="12"/>
      <c r="ALY3604" s="12"/>
    </row>
    <row r="3605" spans="1:1013" ht="13.5">
      <c r="A3605" s="180">
        <v>100380</v>
      </c>
      <c r="B3605" s="180" t="s">
        <v>1538</v>
      </c>
      <c r="C3605" s="180" t="s">
        <v>4</v>
      </c>
      <c r="D3605" s="254">
        <v>56.61</v>
      </c>
      <c r="E3605" s="254" t="s">
        <v>30072</v>
      </c>
      <c r="ALW3605" s="12"/>
      <c r="ALX3605" s="12"/>
      <c r="ALY3605" s="12"/>
    </row>
    <row r="3606" spans="1:1013" ht="13.5">
      <c r="A3606" s="180">
        <v>100379</v>
      </c>
      <c r="B3606" s="180" t="s">
        <v>1537</v>
      </c>
      <c r="C3606" s="180" t="s">
        <v>4</v>
      </c>
      <c r="D3606" s="254">
        <v>42.23</v>
      </c>
      <c r="E3606" s="254" t="s">
        <v>30073</v>
      </c>
      <c r="ALW3606" s="12"/>
      <c r="ALX3606" s="12"/>
      <c r="ALY3606" s="12"/>
    </row>
    <row r="3607" spans="1:1013" ht="13.5">
      <c r="A3607" s="180">
        <v>100384</v>
      </c>
      <c r="B3607" s="180" t="s">
        <v>1541</v>
      </c>
      <c r="C3607" s="180" t="s">
        <v>4</v>
      </c>
      <c r="D3607" s="254">
        <v>29.2</v>
      </c>
      <c r="E3607" s="254" t="s">
        <v>30074</v>
      </c>
      <c r="ALW3607" s="12"/>
      <c r="ALX3607" s="12"/>
      <c r="ALY3607" s="12"/>
    </row>
    <row r="3608" spans="1:1013" ht="13.5">
      <c r="A3608" s="180">
        <v>100383</v>
      </c>
      <c r="B3608" s="180" t="s">
        <v>1540</v>
      </c>
      <c r="C3608" s="180" t="s">
        <v>4</v>
      </c>
      <c r="D3608" s="254">
        <v>27.52</v>
      </c>
      <c r="E3608" s="254" t="s">
        <v>24951</v>
      </c>
      <c r="ALW3608" s="12"/>
      <c r="ALX3608" s="12"/>
      <c r="ALY3608" s="12"/>
    </row>
    <row r="3609" spans="1:1013" ht="13.5">
      <c r="A3609" s="180">
        <v>100382</v>
      </c>
      <c r="B3609" s="180" t="s">
        <v>1629</v>
      </c>
      <c r="C3609" s="180" t="s">
        <v>4</v>
      </c>
      <c r="D3609" s="254">
        <v>25.29</v>
      </c>
      <c r="E3609" s="254" t="s">
        <v>30075</v>
      </c>
      <c r="ALW3609" s="12"/>
      <c r="ALX3609" s="12"/>
      <c r="ALY3609" s="12"/>
    </row>
    <row r="3610" spans="1:1013" ht="13.5">
      <c r="A3610" s="180">
        <v>100387</v>
      </c>
      <c r="B3610" s="180" t="s">
        <v>1544</v>
      </c>
      <c r="C3610" s="180" t="s">
        <v>4</v>
      </c>
      <c r="D3610" s="254">
        <v>59.44</v>
      </c>
      <c r="E3610" s="254" t="s">
        <v>30076</v>
      </c>
      <c r="ALW3610" s="12"/>
      <c r="ALX3610" s="12"/>
      <c r="ALY3610" s="12"/>
    </row>
    <row r="3611" spans="1:1013" ht="13.5">
      <c r="A3611" s="180">
        <v>100386</v>
      </c>
      <c r="B3611" s="180" t="s">
        <v>1543</v>
      </c>
      <c r="C3611" s="180" t="s">
        <v>4</v>
      </c>
      <c r="D3611" s="254">
        <v>48.49</v>
      </c>
      <c r="E3611" s="254" t="s">
        <v>30077</v>
      </c>
      <c r="ALW3611" s="12"/>
      <c r="ALX3611" s="12"/>
      <c r="ALY3611" s="12"/>
    </row>
    <row r="3612" spans="1:1013" ht="13.5">
      <c r="A3612" s="180">
        <v>100385</v>
      </c>
      <c r="B3612" s="180" t="s">
        <v>1542</v>
      </c>
      <c r="C3612" s="180" t="s">
        <v>4</v>
      </c>
      <c r="D3612" s="254">
        <v>37.409999999999997</v>
      </c>
      <c r="E3612" s="254" t="s">
        <v>28669</v>
      </c>
      <c r="ALW3612" s="12"/>
      <c r="ALX3612" s="12"/>
      <c r="ALY3612" s="12"/>
    </row>
    <row r="3613" spans="1:1013" ht="13.5">
      <c r="A3613" s="180">
        <v>100377</v>
      </c>
      <c r="B3613" s="180" t="s">
        <v>1627</v>
      </c>
      <c r="C3613" s="180" t="s">
        <v>3</v>
      </c>
      <c r="D3613" s="254">
        <v>12.13</v>
      </c>
      <c r="E3613" s="254" t="s">
        <v>30078</v>
      </c>
      <c r="ALW3613" s="12"/>
      <c r="ALX3613" s="12"/>
      <c r="ALY3613" s="12"/>
    </row>
    <row r="3614" spans="1:1013" ht="13.5">
      <c r="A3614" s="180">
        <v>100378</v>
      </c>
      <c r="B3614" s="180" t="s">
        <v>1628</v>
      </c>
      <c r="C3614" s="180" t="s">
        <v>3</v>
      </c>
      <c r="D3614" s="254">
        <v>11.22</v>
      </c>
      <c r="E3614" s="254" t="s">
        <v>30079</v>
      </c>
      <c r="ALW3614" s="12"/>
      <c r="ALX3614" s="12"/>
      <c r="ALY3614" s="12"/>
    </row>
    <row r="3615" spans="1:1013" ht="13.5">
      <c r="A3615" s="180">
        <v>92596</v>
      </c>
      <c r="B3615" s="180" t="s">
        <v>35229</v>
      </c>
      <c r="C3615" s="180" t="s">
        <v>2</v>
      </c>
      <c r="D3615" s="254">
        <v>1990.99</v>
      </c>
      <c r="E3615" s="254" t="s">
        <v>25046</v>
      </c>
      <c r="ALW3615" s="12"/>
      <c r="ALX3615" s="12"/>
      <c r="ALY3615" s="12"/>
    </row>
    <row r="3616" spans="1:1013" ht="13.5">
      <c r="A3616" s="180">
        <v>92616</v>
      </c>
      <c r="B3616" s="180" t="s">
        <v>35230</v>
      </c>
      <c r="C3616" s="180" t="s">
        <v>2</v>
      </c>
      <c r="D3616" s="254">
        <v>1902.93</v>
      </c>
      <c r="E3616" s="254" t="s">
        <v>30080</v>
      </c>
      <c r="ALW3616" s="12"/>
      <c r="ALX3616" s="12"/>
      <c r="ALY3616" s="12"/>
    </row>
    <row r="3617" spans="1:1013" ht="13.5">
      <c r="A3617" s="180">
        <v>92598</v>
      </c>
      <c r="B3617" s="180" t="s">
        <v>35231</v>
      </c>
      <c r="C3617" s="180" t="s">
        <v>2</v>
      </c>
      <c r="D3617" s="254">
        <v>2107.04</v>
      </c>
      <c r="E3617" s="254" t="s">
        <v>30081</v>
      </c>
      <c r="ALW3617" s="12"/>
      <c r="ALX3617" s="12"/>
      <c r="ALY3617" s="12"/>
    </row>
    <row r="3618" spans="1:1013" ht="13.5">
      <c r="A3618" s="180">
        <v>92618</v>
      </c>
      <c r="B3618" s="180" t="s">
        <v>35232</v>
      </c>
      <c r="C3618" s="180" t="s">
        <v>2</v>
      </c>
      <c r="D3618" s="254">
        <v>2018.98</v>
      </c>
      <c r="E3618" s="254" t="s">
        <v>30082</v>
      </c>
      <c r="ALW3618" s="12"/>
      <c r="ALX3618" s="12"/>
      <c r="ALY3618" s="12"/>
    </row>
    <row r="3619" spans="1:1013" ht="13.5">
      <c r="A3619" s="180">
        <v>92600</v>
      </c>
      <c r="B3619" s="180" t="s">
        <v>35233</v>
      </c>
      <c r="C3619" s="180" t="s">
        <v>2</v>
      </c>
      <c r="D3619" s="254">
        <v>2252.4499999999998</v>
      </c>
      <c r="E3619" s="254" t="s">
        <v>30083</v>
      </c>
      <c r="ALW3619" s="12"/>
      <c r="ALX3619" s="12"/>
      <c r="ALY3619" s="12"/>
    </row>
    <row r="3620" spans="1:1013" ht="13.5">
      <c r="A3620" s="180">
        <v>92620</v>
      </c>
      <c r="B3620" s="180" t="s">
        <v>35234</v>
      </c>
      <c r="C3620" s="180" t="s">
        <v>2</v>
      </c>
      <c r="D3620" s="254">
        <v>2135.0300000000002</v>
      </c>
      <c r="E3620" s="254" t="s">
        <v>30084</v>
      </c>
      <c r="ALW3620" s="12"/>
      <c r="ALX3620" s="12"/>
      <c r="ALY3620" s="12"/>
    </row>
    <row r="3621" spans="1:1013" ht="13.5">
      <c r="A3621" s="180">
        <v>92582</v>
      </c>
      <c r="B3621" s="180" t="s">
        <v>35235</v>
      </c>
      <c r="C3621" s="180" t="s">
        <v>2</v>
      </c>
      <c r="D3621" s="254">
        <v>744.39</v>
      </c>
      <c r="E3621" s="254" t="s">
        <v>30085</v>
      </c>
      <c r="ALW3621" s="12"/>
      <c r="ALX3621" s="12"/>
      <c r="ALY3621" s="12"/>
    </row>
    <row r="3622" spans="1:1013" ht="13.5">
      <c r="A3622" s="180">
        <v>92602</v>
      </c>
      <c r="B3622" s="180" t="s">
        <v>35236</v>
      </c>
      <c r="C3622" s="180" t="s">
        <v>2</v>
      </c>
      <c r="D3622" s="254">
        <v>744.39</v>
      </c>
      <c r="E3622" s="254" t="s">
        <v>30086</v>
      </c>
      <c r="ALW3622" s="12"/>
      <c r="ALX3622" s="12"/>
      <c r="ALY3622" s="12"/>
    </row>
    <row r="3623" spans="1:1013" ht="13.5">
      <c r="A3623" s="180">
        <v>92584</v>
      </c>
      <c r="B3623" s="180" t="s">
        <v>35237</v>
      </c>
      <c r="C3623" s="180" t="s">
        <v>2</v>
      </c>
      <c r="D3623" s="254">
        <v>860.45</v>
      </c>
      <c r="E3623" s="254" t="s">
        <v>30087</v>
      </c>
      <c r="ALW3623" s="12"/>
      <c r="ALX3623" s="12"/>
      <c r="ALY3623" s="12"/>
    </row>
    <row r="3624" spans="1:1013" ht="13.5">
      <c r="A3624" s="180">
        <v>92604</v>
      </c>
      <c r="B3624" s="180" t="s">
        <v>35238</v>
      </c>
      <c r="C3624" s="180" t="s">
        <v>2</v>
      </c>
      <c r="D3624" s="254">
        <v>831.09</v>
      </c>
      <c r="E3624" s="254" t="s">
        <v>30088</v>
      </c>
      <c r="ALW3624" s="12"/>
      <c r="ALX3624" s="12"/>
      <c r="ALY3624" s="12"/>
    </row>
    <row r="3625" spans="1:1013" ht="13.5">
      <c r="A3625" s="180">
        <v>92586</v>
      </c>
      <c r="B3625" s="180" t="s">
        <v>35239</v>
      </c>
      <c r="C3625" s="180" t="s">
        <v>2</v>
      </c>
      <c r="D3625" s="254">
        <v>976.5</v>
      </c>
      <c r="E3625" s="254" t="s">
        <v>30089</v>
      </c>
      <c r="ALW3625" s="12"/>
      <c r="ALX3625" s="12"/>
      <c r="ALY3625" s="12"/>
    </row>
    <row r="3626" spans="1:1013" ht="13.5">
      <c r="A3626" s="180">
        <v>92606</v>
      </c>
      <c r="B3626" s="180" t="s">
        <v>35240</v>
      </c>
      <c r="C3626" s="180" t="s">
        <v>2</v>
      </c>
      <c r="D3626" s="254">
        <v>947.15</v>
      </c>
      <c r="E3626" s="254" t="s">
        <v>30090</v>
      </c>
      <c r="ALW3626" s="12"/>
      <c r="ALX3626" s="12"/>
      <c r="ALY3626" s="12"/>
    </row>
    <row r="3627" spans="1:1013" ht="13.5">
      <c r="A3627" s="180">
        <v>92588</v>
      </c>
      <c r="B3627" s="180" t="s">
        <v>35241</v>
      </c>
      <c r="C3627" s="180" t="s">
        <v>2</v>
      </c>
      <c r="D3627" s="254">
        <v>1244.75</v>
      </c>
      <c r="E3627" s="254" t="s">
        <v>30091</v>
      </c>
      <c r="ALW3627" s="12"/>
      <c r="ALX3627" s="12"/>
      <c r="ALY3627" s="12"/>
    </row>
    <row r="3628" spans="1:1013" ht="13.5">
      <c r="A3628" s="180">
        <v>92608</v>
      </c>
      <c r="B3628" s="180" t="s">
        <v>35242</v>
      </c>
      <c r="C3628" s="180" t="s">
        <v>2</v>
      </c>
      <c r="D3628" s="254">
        <v>1186.04</v>
      </c>
      <c r="E3628" s="254" t="s">
        <v>30092</v>
      </c>
      <c r="ALW3628" s="12"/>
      <c r="ALX3628" s="12"/>
      <c r="ALY3628" s="12"/>
    </row>
    <row r="3629" spans="1:1013" ht="13.5">
      <c r="A3629" s="180">
        <v>92590</v>
      </c>
      <c r="B3629" s="180" t="s">
        <v>35243</v>
      </c>
      <c r="C3629" s="180" t="s">
        <v>2</v>
      </c>
      <c r="D3629" s="254">
        <v>1360.8</v>
      </c>
      <c r="E3629" s="254" t="s">
        <v>25446</v>
      </c>
      <c r="ALW3629" s="12"/>
      <c r="ALX3629" s="12"/>
      <c r="ALY3629" s="12"/>
    </row>
    <row r="3630" spans="1:1013" ht="13.5">
      <c r="A3630" s="180">
        <v>92610</v>
      </c>
      <c r="B3630" s="180" t="s">
        <v>35244</v>
      </c>
      <c r="C3630" s="180" t="s">
        <v>2</v>
      </c>
      <c r="D3630" s="254">
        <v>1302.0999999999999</v>
      </c>
      <c r="E3630" s="254" t="s">
        <v>30093</v>
      </c>
      <c r="ALW3630" s="12"/>
      <c r="ALX3630" s="12"/>
      <c r="ALY3630" s="12"/>
    </row>
    <row r="3631" spans="1:1013" ht="13.5">
      <c r="A3631" s="180">
        <v>92592</v>
      </c>
      <c r="B3631" s="180" t="s">
        <v>35245</v>
      </c>
      <c r="C3631" s="180" t="s">
        <v>2</v>
      </c>
      <c r="D3631" s="254">
        <v>1536.75</v>
      </c>
      <c r="E3631" s="254" t="s">
        <v>30094</v>
      </c>
      <c r="ALW3631" s="12"/>
      <c r="ALX3631" s="12"/>
      <c r="ALY3631" s="12"/>
    </row>
    <row r="3632" spans="1:1013" ht="13.5">
      <c r="A3632" s="180">
        <v>92612</v>
      </c>
      <c r="B3632" s="180" t="s">
        <v>35246</v>
      </c>
      <c r="C3632" s="180" t="s">
        <v>2</v>
      </c>
      <c r="D3632" s="254">
        <v>1478.04</v>
      </c>
      <c r="E3632" s="254" t="s">
        <v>30095</v>
      </c>
      <c r="ALW3632" s="12"/>
      <c r="ALX3632" s="12"/>
      <c r="ALY3632" s="12"/>
    </row>
    <row r="3633" spans="1:1013" ht="13.5">
      <c r="A3633" s="180">
        <v>92594</v>
      </c>
      <c r="B3633" s="180" t="s">
        <v>35247</v>
      </c>
      <c r="C3633" s="180" t="s">
        <v>2</v>
      </c>
      <c r="D3633" s="254">
        <v>1773.63</v>
      </c>
      <c r="E3633" s="254" t="s">
        <v>30096</v>
      </c>
      <c r="ALW3633" s="12"/>
      <c r="ALX3633" s="12"/>
      <c r="ALY3633" s="12"/>
    </row>
    <row r="3634" spans="1:1013" ht="13.5">
      <c r="A3634" s="180">
        <v>92614</v>
      </c>
      <c r="B3634" s="180" t="s">
        <v>35248</v>
      </c>
      <c r="C3634" s="180" t="s">
        <v>2</v>
      </c>
      <c r="D3634" s="254">
        <v>1656.22</v>
      </c>
      <c r="E3634" s="254" t="s">
        <v>30097</v>
      </c>
      <c r="ALW3634" s="12"/>
      <c r="ALX3634" s="12"/>
      <c r="ALY3634" s="12"/>
    </row>
    <row r="3635" spans="1:1013" ht="13.5">
      <c r="A3635" s="180">
        <v>92552</v>
      </c>
      <c r="B3635" s="180" t="s">
        <v>1524</v>
      </c>
      <c r="C3635" s="180" t="s">
        <v>2</v>
      </c>
      <c r="D3635" s="254">
        <v>2831.94</v>
      </c>
      <c r="E3635" s="254" t="s">
        <v>30098</v>
      </c>
      <c r="ALW3635" s="12"/>
      <c r="ALX3635" s="12"/>
      <c r="ALY3635" s="12"/>
    </row>
    <row r="3636" spans="1:1013" ht="13.5">
      <c r="A3636" s="180">
        <v>92562</v>
      </c>
      <c r="B3636" s="180" t="s">
        <v>1534</v>
      </c>
      <c r="C3636" s="180" t="s">
        <v>2</v>
      </c>
      <c r="D3636" s="254">
        <v>2771.71</v>
      </c>
      <c r="E3636" s="254" t="s">
        <v>24475</v>
      </c>
      <c r="ALW3636" s="12"/>
      <c r="ALX3636" s="12"/>
      <c r="ALY3636" s="12"/>
    </row>
    <row r="3637" spans="1:1013" ht="13.5">
      <c r="A3637" s="180">
        <v>92553</v>
      </c>
      <c r="B3637" s="180" t="s">
        <v>1525</v>
      </c>
      <c r="C3637" s="180" t="s">
        <v>2</v>
      </c>
      <c r="D3637" s="254">
        <v>3277.06</v>
      </c>
      <c r="E3637" s="254" t="s">
        <v>25584</v>
      </c>
      <c r="ALW3637" s="12"/>
      <c r="ALX3637" s="12"/>
      <c r="ALY3637" s="12"/>
    </row>
    <row r="3638" spans="1:1013" ht="13.5">
      <c r="A3638" s="180">
        <v>92563</v>
      </c>
      <c r="B3638" s="180" t="s">
        <v>1535</v>
      </c>
      <c r="C3638" s="180" t="s">
        <v>2</v>
      </c>
      <c r="D3638" s="254">
        <v>3206.63</v>
      </c>
      <c r="E3638" s="254" t="s">
        <v>27326</v>
      </c>
      <c r="ALW3638" s="12"/>
      <c r="ALX3638" s="12"/>
      <c r="ALY3638" s="12"/>
    </row>
    <row r="3639" spans="1:1013" ht="13.5">
      <c r="A3639" s="180">
        <v>92554</v>
      </c>
      <c r="B3639" s="180" t="s">
        <v>1526</v>
      </c>
      <c r="C3639" s="180" t="s">
        <v>2</v>
      </c>
      <c r="D3639" s="254">
        <v>3385.2</v>
      </c>
      <c r="E3639" s="254" t="s">
        <v>30099</v>
      </c>
      <c r="ALW3639" s="12"/>
      <c r="ALX3639" s="12"/>
      <c r="ALY3639" s="12"/>
    </row>
    <row r="3640" spans="1:1013" ht="13.5">
      <c r="A3640" s="180">
        <v>92564</v>
      </c>
      <c r="B3640" s="180" t="s">
        <v>1536</v>
      </c>
      <c r="C3640" s="180" t="s">
        <v>2</v>
      </c>
      <c r="D3640" s="254">
        <v>3298.93</v>
      </c>
      <c r="E3640" s="254" t="s">
        <v>30100</v>
      </c>
      <c r="ALW3640" s="12"/>
      <c r="ALX3640" s="12"/>
      <c r="ALY3640" s="12"/>
    </row>
    <row r="3641" spans="1:1013" ht="13.5">
      <c r="A3641" s="180">
        <v>92545</v>
      </c>
      <c r="B3641" s="180" t="s">
        <v>1517</v>
      </c>
      <c r="C3641" s="180" t="s">
        <v>2</v>
      </c>
      <c r="D3641" s="254">
        <v>1135.1400000000001</v>
      </c>
      <c r="E3641" s="254" t="s">
        <v>30101</v>
      </c>
      <c r="ALW3641" s="12"/>
      <c r="ALX3641" s="12"/>
      <c r="ALY3641" s="12"/>
    </row>
    <row r="3642" spans="1:1013" ht="13.5">
      <c r="A3642" s="180">
        <v>92555</v>
      </c>
      <c r="B3642" s="180" t="s">
        <v>1527</v>
      </c>
      <c r="C3642" s="180" t="s">
        <v>2</v>
      </c>
      <c r="D3642" s="254">
        <v>1120.8699999999999</v>
      </c>
      <c r="E3642" s="254" t="s">
        <v>30102</v>
      </c>
      <c r="ALW3642" s="12"/>
      <c r="ALX3642" s="12"/>
      <c r="ALY3642" s="12"/>
    </row>
    <row r="3643" spans="1:1013" ht="13.5">
      <c r="A3643" s="180">
        <v>92546</v>
      </c>
      <c r="B3643" s="180" t="s">
        <v>1518</v>
      </c>
      <c r="C3643" s="180" t="s">
        <v>2</v>
      </c>
      <c r="D3643" s="254">
        <v>1401.9</v>
      </c>
      <c r="E3643" s="254" t="s">
        <v>30103</v>
      </c>
      <c r="ALW3643" s="12"/>
      <c r="ALX3643" s="12"/>
      <c r="ALY3643" s="12"/>
    </row>
    <row r="3644" spans="1:1013" ht="13.5">
      <c r="A3644" s="180">
        <v>92556</v>
      </c>
      <c r="B3644" s="180" t="s">
        <v>1528</v>
      </c>
      <c r="C3644" s="180" t="s">
        <v>2</v>
      </c>
      <c r="D3644" s="254">
        <v>1376.89</v>
      </c>
      <c r="E3644" s="254" t="s">
        <v>30104</v>
      </c>
      <c r="ALW3644" s="12"/>
      <c r="ALX3644" s="12"/>
      <c r="ALY3644" s="12"/>
    </row>
    <row r="3645" spans="1:1013" ht="13.5">
      <c r="A3645" s="180">
        <v>92547</v>
      </c>
      <c r="B3645" s="180" t="s">
        <v>1519</v>
      </c>
      <c r="C3645" s="180" t="s">
        <v>2</v>
      </c>
      <c r="D3645" s="254">
        <v>1475.33</v>
      </c>
      <c r="E3645" s="254" t="s">
        <v>25581</v>
      </c>
      <c r="ALW3645" s="12"/>
      <c r="ALX3645" s="12"/>
      <c r="ALY3645" s="12"/>
    </row>
    <row r="3646" spans="1:1013" ht="13.5">
      <c r="A3646" s="180">
        <v>92557</v>
      </c>
      <c r="B3646" s="180" t="s">
        <v>1529</v>
      </c>
      <c r="C3646" s="180" t="s">
        <v>2</v>
      </c>
      <c r="D3646" s="254">
        <v>1450.32</v>
      </c>
      <c r="E3646" s="254" t="s">
        <v>24677</v>
      </c>
      <c r="ALW3646" s="12"/>
      <c r="ALX3646" s="12"/>
      <c r="ALY3646" s="12"/>
    </row>
    <row r="3647" spans="1:1013" ht="13.5">
      <c r="A3647" s="180">
        <v>92548</v>
      </c>
      <c r="B3647" s="180" t="s">
        <v>1520</v>
      </c>
      <c r="C3647" s="180" t="s">
        <v>2</v>
      </c>
      <c r="D3647" s="254">
        <v>1643.24</v>
      </c>
      <c r="E3647" s="254" t="s">
        <v>30105</v>
      </c>
      <c r="ALW3647" s="12"/>
      <c r="ALX3647" s="12"/>
      <c r="ALY3647" s="12"/>
    </row>
    <row r="3648" spans="1:1013" ht="13.5">
      <c r="A3648" s="180">
        <v>92558</v>
      </c>
      <c r="B3648" s="180" t="s">
        <v>1530</v>
      </c>
      <c r="C3648" s="180" t="s">
        <v>2</v>
      </c>
      <c r="D3648" s="254">
        <v>1628.96</v>
      </c>
      <c r="E3648" s="254" t="s">
        <v>30106</v>
      </c>
      <c r="ALW3648" s="12"/>
      <c r="ALX3648" s="12"/>
      <c r="ALY3648" s="12"/>
    </row>
    <row r="3649" spans="1:1013" ht="13.5">
      <c r="A3649" s="180">
        <v>92549</v>
      </c>
      <c r="B3649" s="180" t="s">
        <v>1521</v>
      </c>
      <c r="C3649" s="180" t="s">
        <v>2</v>
      </c>
      <c r="D3649" s="254">
        <v>2078.1999999999998</v>
      </c>
      <c r="E3649" s="254" t="s">
        <v>30107</v>
      </c>
      <c r="ALW3649" s="12"/>
      <c r="ALX3649" s="12"/>
      <c r="ALY3649" s="12"/>
    </row>
    <row r="3650" spans="1:1013" ht="13.5">
      <c r="A3650" s="180">
        <v>92559</v>
      </c>
      <c r="B3650" s="180" t="s">
        <v>1531</v>
      </c>
      <c r="C3650" s="180" t="s">
        <v>2</v>
      </c>
      <c r="D3650" s="254">
        <v>2051.62</v>
      </c>
      <c r="E3650" s="254" t="s">
        <v>30108</v>
      </c>
      <c r="ALW3650" s="12"/>
      <c r="ALX3650" s="12"/>
      <c r="ALY3650" s="12"/>
    </row>
    <row r="3651" spans="1:1013" ht="13.5">
      <c r="A3651" s="180">
        <v>92550</v>
      </c>
      <c r="B3651" s="180" t="s">
        <v>1522</v>
      </c>
      <c r="C3651" s="180" t="s">
        <v>2</v>
      </c>
      <c r="D3651" s="254">
        <v>2503.77</v>
      </c>
      <c r="E3651" s="254" t="s">
        <v>30109</v>
      </c>
      <c r="ALW3651" s="12"/>
      <c r="ALX3651" s="12"/>
      <c r="ALY3651" s="12"/>
    </row>
    <row r="3652" spans="1:1013" ht="13.5">
      <c r="A3652" s="180">
        <v>92560</v>
      </c>
      <c r="B3652" s="180" t="s">
        <v>1532</v>
      </c>
      <c r="C3652" s="180" t="s">
        <v>2</v>
      </c>
      <c r="D3652" s="254">
        <v>2467.5700000000002</v>
      </c>
      <c r="E3652" s="254" t="s">
        <v>30110</v>
      </c>
      <c r="ALW3652" s="12"/>
      <c r="ALX3652" s="12"/>
      <c r="ALY3652" s="12"/>
    </row>
    <row r="3653" spans="1:1013" ht="13.5">
      <c r="A3653" s="180">
        <v>92551</v>
      </c>
      <c r="B3653" s="180" t="s">
        <v>1523</v>
      </c>
      <c r="C3653" s="180" t="s">
        <v>2</v>
      </c>
      <c r="D3653" s="254">
        <v>2598.12</v>
      </c>
      <c r="E3653" s="254" t="s">
        <v>30111</v>
      </c>
      <c r="ALW3653" s="12"/>
      <c r="ALX3653" s="12"/>
      <c r="ALY3653" s="12"/>
    </row>
    <row r="3654" spans="1:1013" ht="13.5">
      <c r="A3654" s="180">
        <v>92561</v>
      </c>
      <c r="B3654" s="180" t="s">
        <v>1533</v>
      </c>
      <c r="C3654" s="180" t="s">
        <v>2</v>
      </c>
      <c r="D3654" s="254">
        <v>2562.9</v>
      </c>
      <c r="E3654" s="254" t="s">
        <v>30112</v>
      </c>
      <c r="ALW3654" s="12"/>
      <c r="ALX3654" s="12"/>
      <c r="ALY3654" s="12"/>
    </row>
    <row r="3655" spans="1:1013" ht="13.5">
      <c r="A3655" s="180">
        <v>92262</v>
      </c>
      <c r="B3655" s="180" t="s">
        <v>1510</v>
      </c>
      <c r="C3655" s="180" t="s">
        <v>2</v>
      </c>
      <c r="D3655" s="254">
        <v>794.16</v>
      </c>
      <c r="E3655" s="254" t="s">
        <v>30113</v>
      </c>
      <c r="ALW3655" s="12"/>
      <c r="ALX3655" s="12"/>
      <c r="ALY3655" s="12"/>
    </row>
    <row r="3656" spans="1:1013" ht="13.5">
      <c r="A3656" s="180">
        <v>92259</v>
      </c>
      <c r="B3656" s="180" t="s">
        <v>1507</v>
      </c>
      <c r="C3656" s="180" t="s">
        <v>2</v>
      </c>
      <c r="D3656" s="254">
        <v>510.98</v>
      </c>
      <c r="E3656" s="254" t="s">
        <v>30114</v>
      </c>
      <c r="ALW3656" s="12"/>
      <c r="ALX3656" s="12"/>
      <c r="ALY3656" s="12"/>
    </row>
    <row r="3657" spans="1:1013" ht="13.5">
      <c r="A3657" s="180">
        <v>92260</v>
      </c>
      <c r="B3657" s="180" t="s">
        <v>1508</v>
      </c>
      <c r="C3657" s="180" t="s">
        <v>2</v>
      </c>
      <c r="D3657" s="254">
        <v>591.19000000000005</v>
      </c>
      <c r="E3657" s="254" t="s">
        <v>30115</v>
      </c>
      <c r="ALW3657" s="12"/>
      <c r="ALX3657" s="12"/>
      <c r="ALY3657" s="12"/>
    </row>
    <row r="3658" spans="1:1013" ht="13.5">
      <c r="A3658" s="180">
        <v>92261</v>
      </c>
      <c r="B3658" s="180" t="s">
        <v>1509</v>
      </c>
      <c r="C3658" s="180" t="s">
        <v>2</v>
      </c>
      <c r="D3658" s="254">
        <v>668.96</v>
      </c>
      <c r="E3658" s="254" t="s">
        <v>30116</v>
      </c>
      <c r="ALW3658" s="12"/>
      <c r="ALX3658" s="12"/>
      <c r="ALY3658" s="12"/>
    </row>
    <row r="3659" spans="1:1013" ht="13.5">
      <c r="A3659" s="180">
        <v>92258</v>
      </c>
      <c r="B3659" s="180" t="s">
        <v>1592</v>
      </c>
      <c r="C3659" s="180" t="s">
        <v>2</v>
      </c>
      <c r="D3659" s="254">
        <v>446.45</v>
      </c>
      <c r="E3659" s="254" t="s">
        <v>30117</v>
      </c>
      <c r="ALW3659" s="12"/>
      <c r="ALX3659" s="12"/>
      <c r="ALY3659" s="12"/>
    </row>
    <row r="3660" spans="1:1013" ht="13.5">
      <c r="A3660" s="180">
        <v>92255</v>
      </c>
      <c r="B3660" s="180" t="s">
        <v>1589</v>
      </c>
      <c r="C3660" s="180" t="s">
        <v>2</v>
      </c>
      <c r="D3660" s="254">
        <v>229.49</v>
      </c>
      <c r="E3660" s="254" t="s">
        <v>30118</v>
      </c>
      <c r="ALW3660" s="12"/>
      <c r="ALX3660" s="12"/>
      <c r="ALY3660" s="12"/>
    </row>
    <row r="3661" spans="1:1013" ht="13.5">
      <c r="A3661" s="180">
        <v>92256</v>
      </c>
      <c r="B3661" s="180" t="s">
        <v>1590</v>
      </c>
      <c r="C3661" s="180" t="s">
        <v>2</v>
      </c>
      <c r="D3661" s="254">
        <v>290.22000000000003</v>
      </c>
      <c r="E3661" s="254" t="s">
        <v>30003</v>
      </c>
      <c r="ALW3661" s="12"/>
      <c r="ALX3661" s="12"/>
      <c r="ALY3661" s="12"/>
    </row>
    <row r="3662" spans="1:1013" ht="13.5">
      <c r="A3662" s="180">
        <v>92257</v>
      </c>
      <c r="B3662" s="180" t="s">
        <v>1591</v>
      </c>
      <c r="C3662" s="180" t="s">
        <v>2</v>
      </c>
      <c r="D3662" s="254">
        <v>350.11</v>
      </c>
      <c r="E3662" s="254" t="s">
        <v>30119</v>
      </c>
      <c r="ALW3662" s="12"/>
      <c r="ALX3662" s="12"/>
      <c r="ALY3662" s="12"/>
    </row>
    <row r="3663" spans="1:1013" ht="13.5">
      <c r="A3663" s="180">
        <v>100393</v>
      </c>
      <c r="B3663" s="180" t="s">
        <v>1550</v>
      </c>
      <c r="C3663" s="180" t="s">
        <v>4</v>
      </c>
      <c r="D3663" s="254">
        <v>23.16</v>
      </c>
      <c r="E3663" s="254" t="s">
        <v>30120</v>
      </c>
      <c r="ALW3663" s="12"/>
      <c r="ALX3663" s="12"/>
      <c r="ALY3663" s="12"/>
    </row>
    <row r="3664" spans="1:1013" ht="13.5">
      <c r="A3664" s="180">
        <v>100389</v>
      </c>
      <c r="B3664" s="180" t="s">
        <v>1546</v>
      </c>
      <c r="C3664" s="180" t="s">
        <v>4</v>
      </c>
      <c r="D3664" s="254">
        <v>20.260000000000002</v>
      </c>
      <c r="E3664" s="254" t="s">
        <v>30121</v>
      </c>
      <c r="ALW3664" s="12"/>
      <c r="ALX3664" s="12"/>
      <c r="ALY3664" s="12"/>
    </row>
    <row r="3665" spans="1:1013" ht="13.5">
      <c r="A3665" s="180">
        <v>100395</v>
      </c>
      <c r="B3665" s="180" t="s">
        <v>1552</v>
      </c>
      <c r="C3665" s="180" t="s">
        <v>4</v>
      </c>
      <c r="D3665" s="254">
        <v>27.9</v>
      </c>
      <c r="E3665" s="254" t="s">
        <v>30122</v>
      </c>
      <c r="ALW3665" s="12"/>
      <c r="ALX3665" s="12"/>
      <c r="ALY3665" s="12"/>
    </row>
    <row r="3666" spans="1:1013" ht="13.5">
      <c r="A3666" s="180">
        <v>100391</v>
      </c>
      <c r="B3666" s="180" t="s">
        <v>1548</v>
      </c>
      <c r="C3666" s="180" t="s">
        <v>4</v>
      </c>
      <c r="D3666" s="254">
        <v>23.38</v>
      </c>
      <c r="E3666" s="254" t="s">
        <v>30123</v>
      </c>
      <c r="ALW3666" s="12"/>
      <c r="ALX3666" s="12"/>
      <c r="ALY3666" s="12"/>
    </row>
    <row r="3667" spans="1:1013" ht="13.5">
      <c r="A3667" s="180">
        <v>100392</v>
      </c>
      <c r="B3667" s="180" t="s">
        <v>1549</v>
      </c>
      <c r="C3667" s="180" t="s">
        <v>4</v>
      </c>
      <c r="D3667" s="254">
        <v>17.420000000000002</v>
      </c>
      <c r="E3667" s="254" t="s">
        <v>30124</v>
      </c>
      <c r="ALW3667" s="12"/>
      <c r="ALX3667" s="12"/>
      <c r="ALY3667" s="12"/>
    </row>
    <row r="3668" spans="1:1013" ht="13.5">
      <c r="A3668" s="180">
        <v>100388</v>
      </c>
      <c r="B3668" s="180" t="s">
        <v>1545</v>
      </c>
      <c r="C3668" s="180" t="s">
        <v>4</v>
      </c>
      <c r="D3668" s="254">
        <v>22.13</v>
      </c>
      <c r="E3668" s="254" t="s">
        <v>30125</v>
      </c>
      <c r="ALW3668" s="12"/>
      <c r="ALX3668" s="12"/>
      <c r="ALY3668" s="12"/>
    </row>
    <row r="3669" spans="1:1013" ht="13.5">
      <c r="A3669" s="180">
        <v>100394</v>
      </c>
      <c r="B3669" s="180" t="s">
        <v>1551</v>
      </c>
      <c r="C3669" s="180" t="s">
        <v>4</v>
      </c>
      <c r="D3669" s="254">
        <v>21.14</v>
      </c>
      <c r="E3669" s="254" t="s">
        <v>30126</v>
      </c>
      <c r="ALW3669" s="12"/>
      <c r="ALX3669" s="12"/>
      <c r="ALY3669" s="12"/>
    </row>
    <row r="3670" spans="1:1013" ht="13.5">
      <c r="A3670" s="180">
        <v>100390</v>
      </c>
      <c r="B3670" s="180" t="s">
        <v>1547</v>
      </c>
      <c r="C3670" s="180" t="s">
        <v>4</v>
      </c>
      <c r="D3670" s="254">
        <v>26.86</v>
      </c>
      <c r="E3670" s="254" t="s">
        <v>30127</v>
      </c>
      <c r="ALW3670" s="12"/>
      <c r="ALX3670" s="12"/>
      <c r="ALY3670" s="12"/>
    </row>
    <row r="3671" spans="1:1013" ht="13.5">
      <c r="A3671" s="180">
        <v>92575</v>
      </c>
      <c r="B3671" s="180" t="s">
        <v>1600</v>
      </c>
      <c r="C3671" s="180" t="s">
        <v>4</v>
      </c>
      <c r="D3671" s="254">
        <v>64.91</v>
      </c>
      <c r="E3671" s="254" t="s">
        <v>30128</v>
      </c>
      <c r="ALW3671" s="12"/>
      <c r="ALX3671" s="12"/>
      <c r="ALY3671" s="12"/>
    </row>
    <row r="3672" spans="1:1013" ht="13.5">
      <c r="A3672" s="180">
        <v>92569</v>
      </c>
      <c r="B3672" s="180" t="s">
        <v>1594</v>
      </c>
      <c r="C3672" s="180" t="s">
        <v>4</v>
      </c>
      <c r="D3672" s="254">
        <v>70.72</v>
      </c>
      <c r="E3672" s="254" t="s">
        <v>30129</v>
      </c>
      <c r="ALW3672" s="12"/>
      <c r="ALX3672" s="12"/>
      <c r="ALY3672" s="12"/>
    </row>
    <row r="3673" spans="1:1013" ht="13.5">
      <c r="A3673" s="180">
        <v>92578</v>
      </c>
      <c r="B3673" s="180" t="s">
        <v>1603</v>
      </c>
      <c r="C3673" s="180" t="s">
        <v>4</v>
      </c>
      <c r="D3673" s="254">
        <v>71.44</v>
      </c>
      <c r="E3673" s="254" t="s">
        <v>30130</v>
      </c>
      <c r="ALW3673" s="12"/>
      <c r="ALX3673" s="12"/>
      <c r="ALY3673" s="12"/>
    </row>
    <row r="3674" spans="1:1013" ht="13.5">
      <c r="A3674" s="180">
        <v>92572</v>
      </c>
      <c r="B3674" s="180" t="s">
        <v>1597</v>
      </c>
      <c r="C3674" s="180" t="s">
        <v>4</v>
      </c>
      <c r="D3674" s="254">
        <v>82.85</v>
      </c>
      <c r="E3674" s="254" t="s">
        <v>30131</v>
      </c>
      <c r="ALW3674" s="12"/>
      <c r="ALX3674" s="12"/>
      <c r="ALY3674" s="12"/>
    </row>
    <row r="3675" spans="1:1013" ht="13.5">
      <c r="A3675" s="180">
        <v>92576</v>
      </c>
      <c r="B3675" s="180" t="s">
        <v>1601</v>
      </c>
      <c r="C3675" s="180" t="s">
        <v>4</v>
      </c>
      <c r="D3675" s="254">
        <v>35.26</v>
      </c>
      <c r="E3675" s="254" t="s">
        <v>30129</v>
      </c>
      <c r="ALW3675" s="12"/>
      <c r="ALX3675" s="12"/>
      <c r="ALY3675" s="12"/>
    </row>
    <row r="3676" spans="1:1013" ht="13.5">
      <c r="A3676" s="180">
        <v>92570</v>
      </c>
      <c r="B3676" s="180" t="s">
        <v>1595</v>
      </c>
      <c r="C3676" s="180" t="s">
        <v>4</v>
      </c>
      <c r="D3676" s="254">
        <v>44.59</v>
      </c>
      <c r="E3676" s="254" t="s">
        <v>25565</v>
      </c>
      <c r="ALW3676" s="12"/>
      <c r="ALX3676" s="12"/>
      <c r="ALY3676" s="12"/>
    </row>
    <row r="3677" spans="1:1013" ht="13.5">
      <c r="A3677" s="180">
        <v>92579</v>
      </c>
      <c r="B3677" s="180" t="s">
        <v>1604</v>
      </c>
      <c r="C3677" s="180" t="s">
        <v>4</v>
      </c>
      <c r="D3677" s="254">
        <v>39.159999999999997</v>
      </c>
      <c r="E3677" s="254" t="s">
        <v>30132</v>
      </c>
      <c r="ALW3677" s="12"/>
      <c r="ALX3677" s="12"/>
      <c r="ALY3677" s="12"/>
    </row>
    <row r="3678" spans="1:1013" ht="13.5">
      <c r="A3678" s="180">
        <v>92573</v>
      </c>
      <c r="B3678" s="180" t="s">
        <v>1598</v>
      </c>
      <c r="C3678" s="180" t="s">
        <v>4</v>
      </c>
      <c r="D3678" s="254">
        <v>49.46</v>
      </c>
      <c r="E3678" s="254" t="s">
        <v>30133</v>
      </c>
      <c r="ALW3678" s="12"/>
      <c r="ALX3678" s="12"/>
      <c r="ALY3678" s="12"/>
    </row>
    <row r="3679" spans="1:1013" ht="13.5">
      <c r="A3679" s="180">
        <v>92574</v>
      </c>
      <c r="B3679" s="180" t="s">
        <v>1599</v>
      </c>
      <c r="C3679" s="180" t="s">
        <v>4</v>
      </c>
      <c r="D3679" s="254">
        <v>130.36000000000001</v>
      </c>
      <c r="E3679" s="254" t="s">
        <v>24994</v>
      </c>
      <c r="ALW3679" s="12"/>
      <c r="ALX3679" s="12"/>
      <c r="ALY3679" s="12"/>
    </row>
    <row r="3680" spans="1:1013" ht="13.5">
      <c r="A3680" s="180">
        <v>92568</v>
      </c>
      <c r="B3680" s="180" t="s">
        <v>1593</v>
      </c>
      <c r="C3680" s="180" t="s">
        <v>4</v>
      </c>
      <c r="D3680" s="254">
        <v>127.85</v>
      </c>
      <c r="E3680" s="254" t="s">
        <v>25589</v>
      </c>
      <c r="ALW3680" s="12"/>
      <c r="ALX3680" s="12"/>
      <c r="ALY3680" s="12"/>
    </row>
    <row r="3681" spans="1:1013" ht="13.5">
      <c r="A3681" s="180">
        <v>92577</v>
      </c>
      <c r="B3681" s="180" t="s">
        <v>1602</v>
      </c>
      <c r="C3681" s="180" t="s">
        <v>4</v>
      </c>
      <c r="D3681" s="254">
        <v>141.99</v>
      </c>
      <c r="E3681" s="254" t="s">
        <v>25433</v>
      </c>
      <c r="ALW3681" s="12"/>
      <c r="ALX3681" s="12"/>
      <c r="ALY3681" s="12"/>
    </row>
    <row r="3682" spans="1:1013" ht="13.5">
      <c r="A3682" s="180">
        <v>92571</v>
      </c>
      <c r="B3682" s="180" t="s">
        <v>1596</v>
      </c>
      <c r="C3682" s="180" t="s">
        <v>4</v>
      </c>
      <c r="D3682" s="254">
        <v>139.13999999999999</v>
      </c>
      <c r="E3682" s="254" t="s">
        <v>30134</v>
      </c>
      <c r="ALW3682" s="12"/>
      <c r="ALX3682" s="12"/>
      <c r="ALY3682" s="12"/>
    </row>
    <row r="3683" spans="1:1013" ht="13.5">
      <c r="A3683" s="180">
        <v>92581</v>
      </c>
      <c r="B3683" s="180" t="s">
        <v>1606</v>
      </c>
      <c r="C3683" s="180" t="s">
        <v>4</v>
      </c>
      <c r="D3683" s="254">
        <v>51.16</v>
      </c>
      <c r="E3683" s="254" t="s">
        <v>25390</v>
      </c>
      <c r="ALW3683" s="12"/>
      <c r="ALX3683" s="12"/>
      <c r="ALY3683" s="12"/>
    </row>
    <row r="3684" spans="1:1013" ht="13.5">
      <c r="A3684" s="180">
        <v>104314</v>
      </c>
      <c r="B3684" s="180" t="s">
        <v>11278</v>
      </c>
      <c r="C3684" s="180" t="s">
        <v>3</v>
      </c>
      <c r="D3684" s="254">
        <v>11.41</v>
      </c>
      <c r="E3684" s="254" t="s">
        <v>30135</v>
      </c>
      <c r="ALW3684" s="12"/>
      <c r="ALX3684" s="12"/>
      <c r="ALY3684" s="12"/>
    </row>
    <row r="3685" spans="1:1013" ht="13.5">
      <c r="A3685" s="180">
        <v>92580</v>
      </c>
      <c r="B3685" s="180" t="s">
        <v>1605</v>
      </c>
      <c r="C3685" s="180" t="s">
        <v>4</v>
      </c>
      <c r="D3685" s="254">
        <v>49.52</v>
      </c>
      <c r="E3685" s="254" t="s">
        <v>30136</v>
      </c>
      <c r="ALW3685" s="12"/>
      <c r="ALX3685" s="12"/>
      <c r="ALY3685" s="12"/>
    </row>
    <row r="3686" spans="1:1013" ht="13.5">
      <c r="A3686" s="180">
        <v>92541</v>
      </c>
      <c r="B3686" s="180" t="s">
        <v>1513</v>
      </c>
      <c r="C3686" s="180" t="s">
        <v>4</v>
      </c>
      <c r="D3686" s="254">
        <v>89.9</v>
      </c>
      <c r="E3686" s="254" t="s">
        <v>25345</v>
      </c>
      <c r="ALW3686" s="12"/>
      <c r="ALX3686" s="12"/>
      <c r="ALY3686" s="12"/>
    </row>
    <row r="3687" spans="1:1013" ht="13.5">
      <c r="A3687" s="180">
        <v>92539</v>
      </c>
      <c r="B3687" s="180" t="s">
        <v>1511</v>
      </c>
      <c r="C3687" s="180" t="s">
        <v>4</v>
      </c>
      <c r="D3687" s="254">
        <v>83.58</v>
      </c>
      <c r="E3687" s="254" t="s">
        <v>30137</v>
      </c>
      <c r="ALW3687" s="12"/>
      <c r="ALX3687" s="12"/>
      <c r="ALY3687" s="12"/>
    </row>
    <row r="3688" spans="1:1013" ht="13.5">
      <c r="A3688" s="180">
        <v>92542</v>
      </c>
      <c r="B3688" s="180" t="s">
        <v>1514</v>
      </c>
      <c r="C3688" s="180" t="s">
        <v>4</v>
      </c>
      <c r="D3688" s="254">
        <v>110.34</v>
      </c>
      <c r="E3688" s="254" t="s">
        <v>24879</v>
      </c>
      <c r="ALW3688" s="12"/>
      <c r="ALX3688" s="12"/>
      <c r="ALY3688" s="12"/>
    </row>
    <row r="3689" spans="1:1013" ht="13.5">
      <c r="A3689" s="180">
        <v>92540</v>
      </c>
      <c r="B3689" s="180" t="s">
        <v>1512</v>
      </c>
      <c r="C3689" s="180" t="s">
        <v>4</v>
      </c>
      <c r="D3689" s="254">
        <v>95.43</v>
      </c>
      <c r="E3689" s="254" t="s">
        <v>25675</v>
      </c>
      <c r="ALW3689" s="12"/>
      <c r="ALX3689" s="12"/>
      <c r="ALY3689" s="12"/>
    </row>
    <row r="3690" spans="1:1013" ht="13.5">
      <c r="A3690" s="180">
        <v>92544</v>
      </c>
      <c r="B3690" s="180" t="s">
        <v>1516</v>
      </c>
      <c r="C3690" s="180" t="s">
        <v>4</v>
      </c>
      <c r="D3690" s="254">
        <v>19.75</v>
      </c>
      <c r="E3690" s="254" t="s">
        <v>27861</v>
      </c>
      <c r="ALW3690" s="12"/>
      <c r="ALX3690" s="12"/>
      <c r="ALY3690" s="12"/>
    </row>
    <row r="3691" spans="1:1013" ht="13.5">
      <c r="A3691" s="180">
        <v>92543</v>
      </c>
      <c r="B3691" s="180" t="s">
        <v>1515</v>
      </c>
      <c r="C3691" s="180" t="s">
        <v>4</v>
      </c>
      <c r="D3691" s="254">
        <v>24.8</v>
      </c>
      <c r="E3691" s="254" t="s">
        <v>25264</v>
      </c>
      <c r="ALW3691" s="12"/>
      <c r="ALX3691" s="12"/>
      <c r="ALY3691" s="12"/>
    </row>
    <row r="3692" spans="1:1013" ht="13.5">
      <c r="A3692" s="180">
        <v>97725</v>
      </c>
      <c r="B3692" s="180" t="s">
        <v>35249</v>
      </c>
      <c r="C3692" s="180" t="s">
        <v>7</v>
      </c>
      <c r="D3692" s="254">
        <v>0</v>
      </c>
      <c r="E3692" s="254" t="s">
        <v>24893</v>
      </c>
      <c r="ALW3692" s="12"/>
      <c r="ALX3692" s="12"/>
      <c r="ALY3692" s="12"/>
    </row>
    <row r="3693" spans="1:1013" ht="13.5">
      <c r="A3693" s="180">
        <v>97721</v>
      </c>
      <c r="B3693" s="180" t="s">
        <v>35250</v>
      </c>
      <c r="C3693" s="180" t="s">
        <v>7</v>
      </c>
      <c r="D3693" s="254">
        <v>0</v>
      </c>
      <c r="E3693" s="254" t="s">
        <v>30138</v>
      </c>
      <c r="ALW3693" s="12"/>
      <c r="ALX3693" s="12"/>
      <c r="ALY3693" s="12"/>
    </row>
    <row r="3694" spans="1:1013" ht="13.5">
      <c r="A3694" s="180">
        <v>97722</v>
      </c>
      <c r="B3694" s="180" t="s">
        <v>35251</v>
      </c>
      <c r="C3694" s="180" t="s">
        <v>7</v>
      </c>
      <c r="D3694" s="254">
        <v>0</v>
      </c>
      <c r="E3694" s="254" t="s">
        <v>24962</v>
      </c>
      <c r="ALW3694" s="12"/>
      <c r="ALX3694" s="12"/>
      <c r="ALY3694" s="12"/>
    </row>
    <row r="3695" spans="1:1013" ht="13.5">
      <c r="A3695" s="180">
        <v>97724</v>
      </c>
      <c r="B3695" s="180" t="s">
        <v>35252</v>
      </c>
      <c r="C3695" s="180" t="s">
        <v>7</v>
      </c>
      <c r="D3695" s="254">
        <v>0</v>
      </c>
      <c r="E3695" s="254" t="s">
        <v>30139</v>
      </c>
      <c r="ALW3695" s="12"/>
      <c r="ALX3695" s="12"/>
      <c r="ALY3695" s="12"/>
    </row>
    <row r="3696" spans="1:1013" ht="13.5">
      <c r="A3696" s="180">
        <v>97719</v>
      </c>
      <c r="B3696" s="180" t="s">
        <v>35253</v>
      </c>
      <c r="C3696" s="180" t="s">
        <v>7</v>
      </c>
      <c r="D3696" s="254">
        <v>0</v>
      </c>
      <c r="E3696" s="254" t="s">
        <v>30140</v>
      </c>
      <c r="ALW3696" s="12"/>
      <c r="ALX3696" s="12"/>
      <c r="ALY3696" s="12"/>
    </row>
    <row r="3697" spans="1:1013" ht="13.5">
      <c r="A3697" s="180">
        <v>97723</v>
      </c>
      <c r="B3697" s="180" t="s">
        <v>35254</v>
      </c>
      <c r="C3697" s="180" t="s">
        <v>7</v>
      </c>
      <c r="D3697" s="254">
        <v>0</v>
      </c>
      <c r="E3697" s="254" t="s">
        <v>30141</v>
      </c>
      <c r="ALW3697" s="12"/>
      <c r="ALX3697" s="12"/>
      <c r="ALY3697" s="12"/>
    </row>
    <row r="3698" spans="1:1013" ht="13.5">
      <c r="A3698" s="180">
        <v>104946</v>
      </c>
      <c r="B3698" s="180" t="s">
        <v>35255</v>
      </c>
      <c r="C3698" s="180" t="s">
        <v>7</v>
      </c>
      <c r="D3698" s="254">
        <v>0</v>
      </c>
      <c r="E3698" s="254" t="s">
        <v>30142</v>
      </c>
      <c r="ALW3698" s="12"/>
      <c r="ALX3698" s="12"/>
      <c r="ALY3698" s="12"/>
    </row>
    <row r="3699" spans="1:1013" ht="13.5">
      <c r="A3699" s="180">
        <v>104944</v>
      </c>
      <c r="B3699" s="180" t="s">
        <v>35256</v>
      </c>
      <c r="C3699" s="180" t="s">
        <v>7</v>
      </c>
      <c r="D3699" s="254">
        <v>0</v>
      </c>
      <c r="E3699" s="254" t="s">
        <v>30142</v>
      </c>
      <c r="ALW3699" s="12"/>
      <c r="ALX3699" s="12"/>
      <c r="ALY3699" s="12"/>
    </row>
    <row r="3700" spans="1:1013" ht="13.5">
      <c r="A3700" s="180">
        <v>104945</v>
      </c>
      <c r="B3700" s="180" t="s">
        <v>35257</v>
      </c>
      <c r="C3700" s="180" t="s">
        <v>7</v>
      </c>
      <c r="D3700" s="254">
        <v>0</v>
      </c>
      <c r="E3700" s="254" t="s">
        <v>30142</v>
      </c>
      <c r="ALW3700" s="12"/>
      <c r="ALX3700" s="12"/>
      <c r="ALY3700" s="12"/>
    </row>
    <row r="3701" spans="1:1013" ht="13.5">
      <c r="A3701" s="180">
        <v>97720</v>
      </c>
      <c r="B3701" s="180" t="s">
        <v>35258</v>
      </c>
      <c r="C3701" s="180" t="s">
        <v>7</v>
      </c>
      <c r="D3701" s="254">
        <v>0</v>
      </c>
      <c r="E3701" s="254" t="s">
        <v>30143</v>
      </c>
      <c r="ALW3701" s="12"/>
      <c r="ALX3701" s="12"/>
      <c r="ALY3701" s="12"/>
    </row>
    <row r="3702" spans="1:1013" ht="13.5">
      <c r="A3702" s="180">
        <v>97740</v>
      </c>
      <c r="B3702" s="180" t="s">
        <v>32957</v>
      </c>
      <c r="C3702" s="180" t="s">
        <v>7</v>
      </c>
      <c r="D3702" s="254">
        <v>2198.23</v>
      </c>
      <c r="E3702" s="254" t="s">
        <v>30144</v>
      </c>
      <c r="ALW3702" s="12"/>
      <c r="ALX3702" s="12"/>
      <c r="ALY3702" s="12"/>
    </row>
    <row r="3703" spans="1:1013" ht="13.5">
      <c r="A3703" s="180">
        <v>97738</v>
      </c>
      <c r="B3703" s="180" t="s">
        <v>35259</v>
      </c>
      <c r="C3703" s="180" t="s">
        <v>7</v>
      </c>
      <c r="D3703" s="254">
        <v>4470.4799999999996</v>
      </c>
      <c r="E3703" s="254" t="s">
        <v>30145</v>
      </c>
      <c r="ALW3703" s="12"/>
      <c r="ALX3703" s="12"/>
      <c r="ALY3703" s="12"/>
    </row>
    <row r="3704" spans="1:1013" ht="13.5">
      <c r="A3704" s="180">
        <v>97739</v>
      </c>
      <c r="B3704" s="180" t="s">
        <v>32956</v>
      </c>
      <c r="C3704" s="180" t="s">
        <v>7</v>
      </c>
      <c r="D3704" s="254">
        <v>3182</v>
      </c>
      <c r="E3704" s="254" t="s">
        <v>30146</v>
      </c>
      <c r="ALW3704" s="12"/>
      <c r="ALX3704" s="12"/>
      <c r="ALY3704" s="12"/>
    </row>
    <row r="3705" spans="1:1013" ht="13.5">
      <c r="A3705" s="180">
        <v>97736</v>
      </c>
      <c r="B3705" s="180" t="s">
        <v>32955</v>
      </c>
      <c r="C3705" s="180" t="s">
        <v>7</v>
      </c>
      <c r="D3705" s="254">
        <v>1564.18</v>
      </c>
      <c r="E3705" s="254" t="s">
        <v>29145</v>
      </c>
      <c r="ALW3705" s="12"/>
      <c r="ALX3705" s="12"/>
      <c r="ALY3705" s="12"/>
    </row>
    <row r="3706" spans="1:1013" ht="13.5">
      <c r="A3706" s="180">
        <v>97734</v>
      </c>
      <c r="B3706" s="180" t="s">
        <v>32953</v>
      </c>
      <c r="C3706" s="180" t="s">
        <v>7</v>
      </c>
      <c r="D3706" s="254">
        <v>3311.08</v>
      </c>
      <c r="E3706" s="254" t="s">
        <v>30147</v>
      </c>
      <c r="ALW3706" s="12"/>
      <c r="ALX3706" s="12"/>
      <c r="ALY3706" s="12"/>
    </row>
    <row r="3707" spans="1:1013" ht="13.5">
      <c r="A3707" s="180">
        <v>97735</v>
      </c>
      <c r="B3707" s="180" t="s">
        <v>32954</v>
      </c>
      <c r="C3707" s="180" t="s">
        <v>7</v>
      </c>
      <c r="D3707" s="254">
        <v>2678.76</v>
      </c>
      <c r="E3707" s="254" t="s">
        <v>30148</v>
      </c>
      <c r="ALW3707" s="12"/>
      <c r="ALX3707" s="12"/>
      <c r="ALY3707" s="12"/>
    </row>
    <row r="3708" spans="1:1013" ht="13.5">
      <c r="A3708" s="180">
        <v>97737</v>
      </c>
      <c r="B3708" s="180" t="s">
        <v>35260</v>
      </c>
      <c r="C3708" s="180" t="s">
        <v>7</v>
      </c>
      <c r="D3708" s="254">
        <v>3554.02</v>
      </c>
      <c r="E3708" s="254" t="s">
        <v>30148</v>
      </c>
      <c r="ALW3708" s="12"/>
      <c r="ALX3708" s="12"/>
      <c r="ALY3708" s="12"/>
    </row>
    <row r="3709" spans="1:1013" ht="13.5">
      <c r="A3709" s="180">
        <v>97733</v>
      </c>
      <c r="B3709" s="180" t="s">
        <v>32952</v>
      </c>
      <c r="C3709" s="180" t="s">
        <v>7</v>
      </c>
      <c r="D3709" s="254">
        <v>3804.46</v>
      </c>
      <c r="E3709" s="254" t="s">
        <v>30148</v>
      </c>
      <c r="ALW3709" s="12"/>
      <c r="ALX3709" s="12"/>
      <c r="ALY3709" s="12"/>
    </row>
    <row r="3710" spans="1:1013" ht="13.5">
      <c r="A3710" s="180">
        <v>98616</v>
      </c>
      <c r="B3710" s="180" t="s">
        <v>35261</v>
      </c>
      <c r="C3710" s="180" t="s">
        <v>4</v>
      </c>
      <c r="D3710" s="254">
        <v>298.11</v>
      </c>
      <c r="E3710" s="254" t="s">
        <v>30149</v>
      </c>
      <c r="ALW3710" s="12"/>
      <c r="ALX3710" s="12"/>
      <c r="ALY3710" s="12"/>
    </row>
    <row r="3711" spans="1:1013" ht="13.5">
      <c r="A3711" s="180">
        <v>98619</v>
      </c>
      <c r="B3711" s="180" t="s">
        <v>35262</v>
      </c>
      <c r="C3711" s="180" t="s">
        <v>4</v>
      </c>
      <c r="D3711" s="254">
        <v>325.86</v>
      </c>
      <c r="E3711" s="254" t="s">
        <v>30150</v>
      </c>
      <c r="ALW3711" s="12"/>
      <c r="ALX3711" s="12"/>
      <c r="ALY3711" s="12"/>
    </row>
    <row r="3712" spans="1:1013" ht="13.5">
      <c r="A3712" s="180">
        <v>98622</v>
      </c>
      <c r="B3712" s="180" t="s">
        <v>35263</v>
      </c>
      <c r="C3712" s="180" t="s">
        <v>4</v>
      </c>
      <c r="D3712" s="254">
        <v>507.76</v>
      </c>
      <c r="E3712" s="254" t="s">
        <v>30151</v>
      </c>
      <c r="ALW3712" s="12"/>
      <c r="ALX3712" s="12"/>
      <c r="ALY3712" s="12"/>
    </row>
    <row r="3713" spans="1:1013" ht="13.5">
      <c r="A3713" s="180">
        <v>98625</v>
      </c>
      <c r="B3713" s="180" t="s">
        <v>35264</v>
      </c>
      <c r="C3713" s="180" t="s">
        <v>4</v>
      </c>
      <c r="D3713" s="254">
        <v>534.45000000000005</v>
      </c>
      <c r="E3713" s="254" t="s">
        <v>25830</v>
      </c>
      <c r="ALW3713" s="12"/>
      <c r="ALX3713" s="12"/>
      <c r="ALY3713" s="12"/>
    </row>
    <row r="3714" spans="1:1013" ht="13.5">
      <c r="A3714" s="180">
        <v>105918</v>
      </c>
      <c r="B3714" s="180" t="s">
        <v>35265</v>
      </c>
      <c r="C3714" s="180" t="s">
        <v>4</v>
      </c>
      <c r="D3714" s="254">
        <v>0</v>
      </c>
      <c r="E3714" s="254" t="s">
        <v>30152</v>
      </c>
      <c r="ALW3714" s="12"/>
      <c r="ALX3714" s="12"/>
      <c r="ALY3714" s="12"/>
    </row>
    <row r="3715" spans="1:1013" ht="13.5">
      <c r="A3715" s="180">
        <v>98631</v>
      </c>
      <c r="B3715" s="180" t="s">
        <v>35266</v>
      </c>
      <c r="C3715" s="180" t="s">
        <v>4</v>
      </c>
      <c r="D3715" s="254">
        <v>0</v>
      </c>
      <c r="E3715" s="254" t="s">
        <v>30153</v>
      </c>
      <c r="ALW3715" s="12"/>
      <c r="ALX3715" s="12"/>
      <c r="ALY3715" s="12"/>
    </row>
    <row r="3716" spans="1:1013" ht="13.5">
      <c r="A3716" s="180">
        <v>98637</v>
      </c>
      <c r="B3716" s="180" t="s">
        <v>35267</v>
      </c>
      <c r="C3716" s="180" t="s">
        <v>7</v>
      </c>
      <c r="D3716" s="254">
        <v>0</v>
      </c>
      <c r="E3716" s="254" t="s">
        <v>30154</v>
      </c>
      <c r="ALW3716" s="12"/>
      <c r="ALX3716" s="12"/>
      <c r="ALY3716" s="12"/>
    </row>
    <row r="3717" spans="1:1013" ht="13.5">
      <c r="A3717" s="180">
        <v>98641</v>
      </c>
      <c r="B3717" s="180" t="s">
        <v>35268</v>
      </c>
      <c r="C3717" s="180" t="s">
        <v>7</v>
      </c>
      <c r="D3717" s="254">
        <v>0</v>
      </c>
      <c r="E3717" s="254" t="s">
        <v>30155</v>
      </c>
      <c r="ALW3717" s="12"/>
      <c r="ALX3717" s="12"/>
      <c r="ALY3717" s="12"/>
    </row>
    <row r="3718" spans="1:1013" ht="13.5">
      <c r="A3718" s="180">
        <v>98645</v>
      </c>
      <c r="B3718" s="180" t="s">
        <v>35269</v>
      </c>
      <c r="C3718" s="180" t="s">
        <v>7</v>
      </c>
      <c r="D3718" s="254">
        <v>0</v>
      </c>
      <c r="E3718" s="254" t="s">
        <v>30156</v>
      </c>
      <c r="ALW3718" s="12"/>
      <c r="ALX3718" s="12"/>
      <c r="ALY3718" s="12"/>
    </row>
    <row r="3719" spans="1:1013" ht="13.5">
      <c r="A3719" s="180">
        <v>98649</v>
      </c>
      <c r="B3719" s="180" t="s">
        <v>35270</v>
      </c>
      <c r="C3719" s="180" t="s">
        <v>7</v>
      </c>
      <c r="D3719" s="254">
        <v>0</v>
      </c>
      <c r="E3719" s="254" t="s">
        <v>25419</v>
      </c>
      <c r="ALW3719" s="12"/>
      <c r="ALX3719" s="12"/>
      <c r="ALY3719" s="12"/>
    </row>
    <row r="3720" spans="1:1013" ht="13.5">
      <c r="A3720" s="180">
        <v>98653</v>
      </c>
      <c r="B3720" s="180" t="s">
        <v>35271</v>
      </c>
      <c r="C3720" s="180" t="s">
        <v>7</v>
      </c>
      <c r="D3720" s="254">
        <v>0</v>
      </c>
      <c r="E3720" s="254" t="s">
        <v>30157</v>
      </c>
      <c r="ALW3720" s="12"/>
      <c r="ALX3720" s="12"/>
      <c r="ALY3720" s="12"/>
    </row>
    <row r="3721" spans="1:1013" ht="13.5">
      <c r="A3721" s="180">
        <v>98657</v>
      </c>
      <c r="B3721" s="180" t="s">
        <v>35272</v>
      </c>
      <c r="C3721" s="180" t="s">
        <v>1</v>
      </c>
      <c r="D3721" s="254">
        <v>764.67</v>
      </c>
      <c r="E3721" s="254" t="s">
        <v>25661</v>
      </c>
      <c r="ALW3721" s="12"/>
      <c r="ALX3721" s="12"/>
      <c r="ALY3721" s="12"/>
    </row>
    <row r="3722" spans="1:1013" ht="13.5">
      <c r="A3722" s="180">
        <v>100344</v>
      </c>
      <c r="B3722" s="180" t="s">
        <v>35273</v>
      </c>
      <c r="C3722" s="180" t="s">
        <v>3</v>
      </c>
      <c r="D3722" s="254">
        <v>14.24</v>
      </c>
      <c r="E3722" s="254" t="s">
        <v>30158</v>
      </c>
      <c r="ALW3722" s="12"/>
      <c r="ALX3722" s="12"/>
      <c r="ALY3722" s="12"/>
    </row>
    <row r="3723" spans="1:1013" ht="13.5">
      <c r="A3723" s="180">
        <v>100345</v>
      </c>
      <c r="B3723" s="180" t="s">
        <v>35274</v>
      </c>
      <c r="C3723" s="180" t="s">
        <v>3</v>
      </c>
      <c r="D3723" s="254">
        <v>11.14</v>
      </c>
      <c r="E3723" s="254" t="s">
        <v>30159</v>
      </c>
      <c r="ALW3723" s="12"/>
      <c r="ALX3723" s="12"/>
      <c r="ALY3723" s="12"/>
    </row>
    <row r="3724" spans="1:1013" ht="13.5">
      <c r="A3724" s="180">
        <v>100346</v>
      </c>
      <c r="B3724" s="180" t="s">
        <v>35275</v>
      </c>
      <c r="C3724" s="180" t="s">
        <v>3</v>
      </c>
      <c r="D3724" s="254">
        <v>10.68</v>
      </c>
      <c r="E3724" s="254" t="s">
        <v>30160</v>
      </c>
      <c r="ALW3724" s="12"/>
      <c r="ALX3724" s="12"/>
      <c r="ALY3724" s="12"/>
    </row>
    <row r="3725" spans="1:1013" ht="13.5">
      <c r="A3725" s="180">
        <v>100347</v>
      </c>
      <c r="B3725" s="180" t="s">
        <v>35276</v>
      </c>
      <c r="C3725" s="180" t="s">
        <v>3</v>
      </c>
      <c r="D3725" s="254">
        <v>12</v>
      </c>
      <c r="E3725" s="254" t="s">
        <v>30161</v>
      </c>
      <c r="ALW3725" s="12"/>
      <c r="ALX3725" s="12"/>
      <c r="ALY3725" s="12"/>
    </row>
    <row r="3726" spans="1:1013" ht="13.5">
      <c r="A3726" s="180">
        <v>100348</v>
      </c>
      <c r="B3726" s="180" t="s">
        <v>35277</v>
      </c>
      <c r="C3726" s="180" t="s">
        <v>3</v>
      </c>
      <c r="D3726" s="254">
        <v>11.8</v>
      </c>
      <c r="E3726" s="254" t="s">
        <v>30162</v>
      </c>
      <c r="ALW3726" s="12"/>
      <c r="ALX3726" s="12"/>
      <c r="ALY3726" s="12"/>
    </row>
    <row r="3727" spans="1:1013" ht="13.5">
      <c r="A3727" s="180">
        <v>100342</v>
      </c>
      <c r="B3727" s="180" t="s">
        <v>35278</v>
      </c>
      <c r="C3727" s="180" t="s">
        <v>3</v>
      </c>
      <c r="D3727" s="254">
        <v>19.48</v>
      </c>
      <c r="E3727" s="254" t="s">
        <v>30163</v>
      </c>
      <c r="ALW3727" s="12"/>
      <c r="ALX3727" s="12"/>
      <c r="ALY3727" s="12"/>
    </row>
    <row r="3728" spans="1:1013" ht="13.5">
      <c r="A3728" s="180">
        <v>100343</v>
      </c>
      <c r="B3728" s="180" t="s">
        <v>35279</v>
      </c>
      <c r="C3728" s="180" t="s">
        <v>3</v>
      </c>
      <c r="D3728" s="254">
        <v>17.260000000000002</v>
      </c>
      <c r="E3728" s="254" t="s">
        <v>30164</v>
      </c>
      <c r="ALW3728" s="12"/>
      <c r="ALX3728" s="12"/>
      <c r="ALY3728" s="12"/>
    </row>
    <row r="3729" spans="1:1013" ht="13.5">
      <c r="A3729" s="180">
        <v>100349</v>
      </c>
      <c r="B3729" s="180" t="s">
        <v>35280</v>
      </c>
      <c r="C3729" s="180" t="s">
        <v>7</v>
      </c>
      <c r="D3729" s="254">
        <v>772.46</v>
      </c>
      <c r="E3729" s="254" t="s">
        <v>30165</v>
      </c>
      <c r="ALW3729" s="12"/>
      <c r="ALX3729" s="12"/>
      <c r="ALY3729" s="12"/>
    </row>
    <row r="3730" spans="1:1013" ht="13.5">
      <c r="A3730" s="180">
        <v>100336</v>
      </c>
      <c r="B3730" s="180" t="s">
        <v>35281</v>
      </c>
      <c r="C3730" s="180" t="s">
        <v>4</v>
      </c>
      <c r="D3730" s="254">
        <v>0</v>
      </c>
      <c r="E3730" s="254" t="s">
        <v>27800</v>
      </c>
      <c r="ALW3730" s="12"/>
      <c r="ALX3730" s="12"/>
      <c r="ALY3730" s="12"/>
    </row>
    <row r="3731" spans="1:1013" ht="13.5">
      <c r="A3731" s="180">
        <v>100337</v>
      </c>
      <c r="B3731" s="180" t="s">
        <v>35282</v>
      </c>
      <c r="C3731" s="180" t="s">
        <v>4</v>
      </c>
      <c r="D3731" s="254">
        <v>0</v>
      </c>
      <c r="E3731" s="254" t="s">
        <v>28664</v>
      </c>
      <c r="ALW3731" s="12"/>
      <c r="ALX3731" s="12"/>
      <c r="ALY3731" s="12"/>
    </row>
    <row r="3732" spans="1:1013" ht="13.5">
      <c r="A3732" s="180">
        <v>100339</v>
      </c>
      <c r="B3732" s="180" t="s">
        <v>35283</v>
      </c>
      <c r="C3732" s="180" t="s">
        <v>4</v>
      </c>
      <c r="D3732" s="254">
        <v>0</v>
      </c>
      <c r="E3732" s="254" t="s">
        <v>30166</v>
      </c>
      <c r="ALW3732" s="12"/>
      <c r="ALX3732" s="12"/>
      <c r="ALY3732" s="12"/>
    </row>
    <row r="3733" spans="1:1013" ht="13.5">
      <c r="A3733" s="180">
        <v>100340</v>
      </c>
      <c r="B3733" s="180" t="s">
        <v>35284</v>
      </c>
      <c r="C3733" s="180" t="s">
        <v>4</v>
      </c>
      <c r="D3733" s="254">
        <v>0</v>
      </c>
      <c r="E3733" s="254" t="s">
        <v>30167</v>
      </c>
      <c r="ALW3733" s="12"/>
      <c r="ALX3733" s="12"/>
      <c r="ALY3733" s="12"/>
    </row>
    <row r="3734" spans="1:1013" ht="13.5">
      <c r="A3734" s="180">
        <v>105805</v>
      </c>
      <c r="B3734" s="180" t="s">
        <v>35285</v>
      </c>
      <c r="C3734" s="180" t="s">
        <v>4</v>
      </c>
      <c r="D3734" s="254">
        <v>0</v>
      </c>
      <c r="E3734" s="254" t="s">
        <v>29472</v>
      </c>
      <c r="ALW3734" s="12"/>
      <c r="ALX3734" s="12"/>
      <c r="ALY3734" s="12"/>
    </row>
    <row r="3735" spans="1:1013" ht="13.5">
      <c r="A3735" s="180">
        <v>105806</v>
      </c>
      <c r="B3735" s="180" t="s">
        <v>35286</v>
      </c>
      <c r="C3735" s="180" t="s">
        <v>4</v>
      </c>
      <c r="D3735" s="254">
        <v>0</v>
      </c>
      <c r="E3735" s="254" t="s">
        <v>25028</v>
      </c>
      <c r="ALW3735" s="12"/>
      <c r="ALX3735" s="12"/>
      <c r="ALY3735" s="12"/>
    </row>
    <row r="3736" spans="1:1013" ht="13.5">
      <c r="A3736" s="180">
        <v>105807</v>
      </c>
      <c r="B3736" s="180" t="s">
        <v>35287</v>
      </c>
      <c r="C3736" s="180" t="s">
        <v>4</v>
      </c>
      <c r="D3736" s="254">
        <v>0</v>
      </c>
      <c r="E3736" s="254" t="s">
        <v>29372</v>
      </c>
      <c r="ALW3736" s="12"/>
      <c r="ALX3736" s="12"/>
      <c r="ALY3736" s="12"/>
    </row>
    <row r="3737" spans="1:1013" ht="13.5">
      <c r="A3737" s="180">
        <v>105808</v>
      </c>
      <c r="B3737" s="180" t="s">
        <v>35288</v>
      </c>
      <c r="C3737" s="180" t="s">
        <v>4</v>
      </c>
      <c r="D3737" s="254">
        <v>0</v>
      </c>
      <c r="E3737" s="254" t="s">
        <v>30168</v>
      </c>
      <c r="ALW3737" s="12"/>
      <c r="ALX3737" s="12"/>
      <c r="ALY3737" s="12"/>
    </row>
    <row r="3738" spans="1:1013" ht="13.5">
      <c r="A3738" s="180">
        <v>100341</v>
      </c>
      <c r="B3738" s="180" t="s">
        <v>35289</v>
      </c>
      <c r="C3738" s="180" t="s">
        <v>4</v>
      </c>
      <c r="D3738" s="254">
        <v>46.04</v>
      </c>
      <c r="E3738" s="254" t="s">
        <v>24455</v>
      </c>
      <c r="ALW3738" s="12"/>
      <c r="ALX3738" s="12"/>
      <c r="ALY3738" s="12"/>
    </row>
    <row r="3739" spans="1:1013" ht="13.5">
      <c r="A3739" s="180">
        <v>100351</v>
      </c>
      <c r="B3739" s="180" t="s">
        <v>35290</v>
      </c>
      <c r="C3739" s="180" t="s">
        <v>4</v>
      </c>
      <c r="D3739" s="254">
        <v>0</v>
      </c>
      <c r="E3739" s="254" t="s">
        <v>30169</v>
      </c>
      <c r="ALW3739" s="12"/>
      <c r="ALX3739" s="12"/>
      <c r="ALY3739" s="12"/>
    </row>
    <row r="3740" spans="1:1013" ht="13.5">
      <c r="A3740" s="180">
        <v>100353</v>
      </c>
      <c r="B3740" s="180" t="s">
        <v>35291</v>
      </c>
      <c r="C3740" s="180" t="s">
        <v>4</v>
      </c>
      <c r="D3740" s="254">
        <v>0</v>
      </c>
      <c r="E3740" s="254" t="s">
        <v>30170</v>
      </c>
      <c r="ALW3740" s="12"/>
      <c r="ALX3740" s="12"/>
      <c r="ALY3740" s="12"/>
    </row>
    <row r="3741" spans="1:1013" ht="13.5">
      <c r="A3741" s="180">
        <v>100350</v>
      </c>
      <c r="B3741" s="180" t="s">
        <v>35292</v>
      </c>
      <c r="C3741" s="180" t="s">
        <v>4</v>
      </c>
      <c r="D3741" s="254">
        <v>0</v>
      </c>
      <c r="E3741" s="254" t="s">
        <v>24822</v>
      </c>
      <c r="ALW3741" s="12"/>
      <c r="ALX3741" s="12"/>
      <c r="ALY3741" s="12"/>
    </row>
    <row r="3742" spans="1:1013" ht="13.5">
      <c r="A3742" s="180">
        <v>105043</v>
      </c>
      <c r="B3742" s="180" t="s">
        <v>35293</v>
      </c>
      <c r="C3742" s="180" t="s">
        <v>1</v>
      </c>
      <c r="D3742" s="254">
        <v>0</v>
      </c>
      <c r="E3742" s="254" t="s">
        <v>24828</v>
      </c>
      <c r="ALW3742" s="12"/>
      <c r="ALX3742" s="12"/>
      <c r="ALY3742" s="12"/>
    </row>
    <row r="3743" spans="1:1013" ht="13.5">
      <c r="A3743" s="180">
        <v>105047</v>
      </c>
      <c r="B3743" s="180" t="s">
        <v>35294</v>
      </c>
      <c r="C3743" s="180" t="s">
        <v>1</v>
      </c>
      <c r="D3743" s="254">
        <v>0</v>
      </c>
      <c r="E3743" s="254" t="s">
        <v>25022</v>
      </c>
      <c r="ALW3743" s="12"/>
      <c r="ALX3743" s="12"/>
      <c r="ALY3743" s="12"/>
    </row>
    <row r="3744" spans="1:1013" ht="13.5">
      <c r="A3744" s="180">
        <v>105044</v>
      </c>
      <c r="B3744" s="180" t="s">
        <v>35295</v>
      </c>
      <c r="C3744" s="180" t="s">
        <v>1</v>
      </c>
      <c r="D3744" s="254">
        <v>0</v>
      </c>
      <c r="E3744" s="254" t="s">
        <v>25829</v>
      </c>
      <c r="ALW3744" s="12"/>
      <c r="ALX3744" s="12"/>
      <c r="ALY3744" s="12"/>
    </row>
    <row r="3745" spans="1:1013" ht="13.5">
      <c r="A3745" s="180">
        <v>105094</v>
      </c>
      <c r="B3745" s="180" t="s">
        <v>35296</v>
      </c>
      <c r="C3745" s="180" t="s">
        <v>1</v>
      </c>
      <c r="D3745" s="254">
        <v>0</v>
      </c>
      <c r="E3745" s="254" t="s">
        <v>30171</v>
      </c>
      <c r="ALW3745" s="12"/>
      <c r="ALX3745" s="12"/>
      <c r="ALY3745" s="12"/>
    </row>
    <row r="3746" spans="1:1013" ht="13.5">
      <c r="A3746" s="180">
        <v>105096</v>
      </c>
      <c r="B3746" s="180" t="s">
        <v>35297</v>
      </c>
      <c r="C3746" s="180" t="s">
        <v>1</v>
      </c>
      <c r="D3746" s="254">
        <v>0</v>
      </c>
      <c r="E3746" s="254" t="s">
        <v>28102</v>
      </c>
      <c r="ALW3746" s="12"/>
      <c r="ALX3746" s="12"/>
      <c r="ALY3746" s="12"/>
    </row>
    <row r="3747" spans="1:1013" ht="13.5">
      <c r="A3747" s="180">
        <v>105048</v>
      </c>
      <c r="B3747" s="180" t="s">
        <v>35298</v>
      </c>
      <c r="C3747" s="180" t="s">
        <v>1</v>
      </c>
      <c r="D3747" s="254">
        <v>0</v>
      </c>
      <c r="E3747" s="254" t="s">
        <v>25394</v>
      </c>
      <c r="ALW3747" s="12"/>
      <c r="ALX3747" s="12"/>
      <c r="ALY3747" s="12"/>
    </row>
    <row r="3748" spans="1:1013" ht="13.5">
      <c r="A3748" s="180">
        <v>105097</v>
      </c>
      <c r="B3748" s="180" t="s">
        <v>35299</v>
      </c>
      <c r="C3748" s="180" t="s">
        <v>1</v>
      </c>
      <c r="D3748" s="254">
        <v>0</v>
      </c>
      <c r="E3748" s="254" t="s">
        <v>25765</v>
      </c>
      <c r="ALW3748" s="12"/>
      <c r="ALX3748" s="12"/>
      <c r="ALY3748" s="12"/>
    </row>
    <row r="3749" spans="1:1013" ht="13.5">
      <c r="A3749" s="180">
        <v>105049</v>
      </c>
      <c r="B3749" s="180" t="s">
        <v>35300</v>
      </c>
      <c r="C3749" s="180" t="s">
        <v>1</v>
      </c>
      <c r="D3749" s="254">
        <v>0</v>
      </c>
      <c r="E3749" s="254" t="s">
        <v>25172</v>
      </c>
      <c r="ALW3749" s="12"/>
      <c r="ALX3749" s="12"/>
      <c r="ALY3749" s="12"/>
    </row>
    <row r="3750" spans="1:1013" ht="13.5">
      <c r="A3750" s="180">
        <v>105051</v>
      </c>
      <c r="B3750" s="180" t="s">
        <v>35301</v>
      </c>
      <c r="C3750" s="180" t="s">
        <v>1</v>
      </c>
      <c r="D3750" s="254">
        <v>0</v>
      </c>
      <c r="E3750" s="254" t="s">
        <v>29450</v>
      </c>
      <c r="ALW3750" s="12"/>
      <c r="ALX3750" s="12"/>
      <c r="ALY3750" s="12"/>
    </row>
    <row r="3751" spans="1:1013" ht="13.5">
      <c r="A3751" s="180">
        <v>105054</v>
      </c>
      <c r="B3751" s="180" t="s">
        <v>35302</v>
      </c>
      <c r="C3751" s="180" t="s">
        <v>1</v>
      </c>
      <c r="D3751" s="254">
        <v>0</v>
      </c>
      <c r="E3751" s="254" t="s">
        <v>30172</v>
      </c>
      <c r="ALW3751" s="12"/>
      <c r="ALX3751" s="12"/>
      <c r="ALY3751" s="12"/>
    </row>
    <row r="3752" spans="1:1013" ht="13.5">
      <c r="A3752" s="180">
        <v>105052</v>
      </c>
      <c r="B3752" s="180" t="s">
        <v>35303</v>
      </c>
      <c r="C3752" s="180" t="s">
        <v>1</v>
      </c>
      <c r="D3752" s="254">
        <v>0</v>
      </c>
      <c r="E3752" s="254" t="s">
        <v>28130</v>
      </c>
      <c r="ALW3752" s="12"/>
      <c r="ALX3752" s="12"/>
      <c r="ALY3752" s="12"/>
    </row>
    <row r="3753" spans="1:1013" ht="13.5">
      <c r="A3753" s="180">
        <v>105055</v>
      </c>
      <c r="B3753" s="180" t="s">
        <v>35304</v>
      </c>
      <c r="C3753" s="180" t="s">
        <v>1</v>
      </c>
      <c r="D3753" s="254">
        <v>0</v>
      </c>
      <c r="E3753" s="254" t="s">
        <v>30173</v>
      </c>
      <c r="ALW3753" s="12"/>
      <c r="ALX3753" s="12"/>
      <c r="ALY3753" s="12"/>
    </row>
    <row r="3754" spans="1:1013" ht="13.5">
      <c r="A3754" s="180">
        <v>105065</v>
      </c>
      <c r="B3754" s="180" t="s">
        <v>35305</v>
      </c>
      <c r="C3754" s="180" t="s">
        <v>1</v>
      </c>
      <c r="D3754" s="254">
        <v>0</v>
      </c>
      <c r="E3754" s="254" t="s">
        <v>25659</v>
      </c>
      <c r="ALW3754" s="12"/>
      <c r="ALX3754" s="12"/>
      <c r="ALY3754" s="12"/>
    </row>
    <row r="3755" spans="1:1013" ht="13.5">
      <c r="A3755" s="180">
        <v>105059</v>
      </c>
      <c r="B3755" s="180" t="s">
        <v>35306</v>
      </c>
      <c r="C3755" s="180" t="s">
        <v>1</v>
      </c>
      <c r="D3755" s="254">
        <v>0</v>
      </c>
      <c r="E3755" s="254" t="s">
        <v>30174</v>
      </c>
      <c r="ALW3755" s="12"/>
      <c r="ALX3755" s="12"/>
      <c r="ALY3755" s="12"/>
    </row>
    <row r="3756" spans="1:1013" ht="13.5">
      <c r="A3756" s="180">
        <v>105057</v>
      </c>
      <c r="B3756" s="180" t="s">
        <v>35307</v>
      </c>
      <c r="C3756" s="180" t="s">
        <v>1</v>
      </c>
      <c r="D3756" s="254">
        <v>0</v>
      </c>
      <c r="E3756" s="254" t="s">
        <v>24873</v>
      </c>
      <c r="ALW3756" s="12"/>
      <c r="ALX3756" s="12"/>
      <c r="ALY3756" s="12"/>
    </row>
    <row r="3757" spans="1:1013" ht="13.5">
      <c r="A3757" s="180">
        <v>105060</v>
      </c>
      <c r="B3757" s="180" t="s">
        <v>35308</v>
      </c>
      <c r="C3757" s="180" t="s">
        <v>1</v>
      </c>
      <c r="D3757" s="254">
        <v>0</v>
      </c>
      <c r="E3757" s="254" t="s">
        <v>29430</v>
      </c>
      <c r="ALW3757" s="12"/>
      <c r="ALX3757" s="12"/>
      <c r="ALY3757" s="12"/>
    </row>
    <row r="3758" spans="1:1013" ht="13.5">
      <c r="A3758" s="180">
        <v>105042</v>
      </c>
      <c r="B3758" s="180" t="s">
        <v>32962</v>
      </c>
      <c r="C3758" s="180" t="s">
        <v>1</v>
      </c>
      <c r="D3758" s="254">
        <v>68.03</v>
      </c>
      <c r="E3758" s="254" t="s">
        <v>25424</v>
      </c>
      <c r="ALW3758" s="12"/>
      <c r="ALX3758" s="12"/>
      <c r="ALY3758" s="12"/>
    </row>
    <row r="3759" spans="1:1013" ht="13.5">
      <c r="A3759" s="180">
        <v>105046</v>
      </c>
      <c r="B3759" s="180" t="s">
        <v>32964</v>
      </c>
      <c r="C3759" s="180" t="s">
        <v>1</v>
      </c>
      <c r="D3759" s="254">
        <v>55.83</v>
      </c>
      <c r="E3759" s="254" t="s">
        <v>30175</v>
      </c>
      <c r="ALW3759" s="12"/>
      <c r="ALX3759" s="12"/>
      <c r="ALY3759" s="12"/>
    </row>
    <row r="3760" spans="1:1013" ht="13.5">
      <c r="A3760" s="180">
        <v>105095</v>
      </c>
      <c r="B3760" s="180" t="s">
        <v>32989</v>
      </c>
      <c r="C3760" s="180" t="s">
        <v>1</v>
      </c>
      <c r="D3760" s="254">
        <v>98.82</v>
      </c>
      <c r="E3760" s="254" t="s">
        <v>30176</v>
      </c>
      <c r="ALW3760" s="12"/>
      <c r="ALX3760" s="12"/>
      <c r="ALY3760" s="12"/>
    </row>
    <row r="3761" spans="1:1013" ht="13.5">
      <c r="A3761" s="180">
        <v>105098</v>
      </c>
      <c r="B3761" s="180" t="s">
        <v>32990</v>
      </c>
      <c r="C3761" s="180" t="s">
        <v>1</v>
      </c>
      <c r="D3761" s="254">
        <v>86.64</v>
      </c>
      <c r="E3761" s="254" t="s">
        <v>30177</v>
      </c>
      <c r="ALW3761" s="12"/>
      <c r="ALX3761" s="12"/>
      <c r="ALY3761" s="12"/>
    </row>
    <row r="3762" spans="1:1013" ht="13.5">
      <c r="A3762" s="180">
        <v>105050</v>
      </c>
      <c r="B3762" s="180" t="s">
        <v>32965</v>
      </c>
      <c r="C3762" s="180" t="s">
        <v>1</v>
      </c>
      <c r="D3762" s="254">
        <v>199.52</v>
      </c>
      <c r="E3762" s="254" t="s">
        <v>30178</v>
      </c>
      <c r="ALW3762" s="12"/>
      <c r="ALX3762" s="12"/>
      <c r="ALY3762" s="12"/>
    </row>
    <row r="3763" spans="1:1013" ht="13.5">
      <c r="A3763" s="180">
        <v>105053</v>
      </c>
      <c r="B3763" s="180" t="s">
        <v>32966</v>
      </c>
      <c r="C3763" s="180" t="s">
        <v>1</v>
      </c>
      <c r="D3763" s="254">
        <v>187.49</v>
      </c>
      <c r="E3763" s="254" t="s">
        <v>25408</v>
      </c>
      <c r="ALW3763" s="12"/>
      <c r="ALX3763" s="12"/>
      <c r="ALY3763" s="12"/>
    </row>
    <row r="3764" spans="1:1013" ht="13.5">
      <c r="A3764" s="180">
        <v>105056</v>
      </c>
      <c r="B3764" s="180" t="s">
        <v>32967</v>
      </c>
      <c r="C3764" s="180" t="s">
        <v>1</v>
      </c>
      <c r="D3764" s="254">
        <v>273.64</v>
      </c>
      <c r="E3764" s="254" t="s">
        <v>25192</v>
      </c>
      <c r="ALW3764" s="12"/>
      <c r="ALX3764" s="12"/>
      <c r="ALY3764" s="12"/>
    </row>
    <row r="3765" spans="1:1013" ht="13.5">
      <c r="A3765" s="180">
        <v>105058</v>
      </c>
      <c r="B3765" s="180" t="s">
        <v>32968</v>
      </c>
      <c r="C3765" s="180" t="s">
        <v>1</v>
      </c>
      <c r="D3765" s="254">
        <v>262.44</v>
      </c>
      <c r="E3765" s="254" t="s">
        <v>24973</v>
      </c>
      <c r="ALW3765" s="12"/>
      <c r="ALX3765" s="12"/>
      <c r="ALY3765" s="12"/>
    </row>
    <row r="3766" spans="1:1013" ht="13.5">
      <c r="A3766" s="180">
        <v>105062</v>
      </c>
      <c r="B3766" s="180" t="s">
        <v>35309</v>
      </c>
      <c r="C3766" s="180" t="s">
        <v>1</v>
      </c>
      <c r="D3766" s="254">
        <v>0</v>
      </c>
      <c r="E3766" s="254" t="s">
        <v>30179</v>
      </c>
      <c r="ALW3766" s="12"/>
      <c r="ALX3766" s="12"/>
      <c r="ALY3766" s="12"/>
    </row>
    <row r="3767" spans="1:1013" ht="13.5">
      <c r="A3767" s="180">
        <v>105066</v>
      </c>
      <c r="B3767" s="180" t="s">
        <v>35310</v>
      </c>
      <c r="C3767" s="180" t="s">
        <v>1</v>
      </c>
      <c r="D3767" s="254">
        <v>0</v>
      </c>
      <c r="E3767" s="254" t="s">
        <v>25335</v>
      </c>
      <c r="ALW3767" s="12"/>
      <c r="ALX3767" s="12"/>
      <c r="ALY3767" s="12"/>
    </row>
    <row r="3768" spans="1:1013" ht="13.5">
      <c r="A3768" s="180">
        <v>105063</v>
      </c>
      <c r="B3768" s="180" t="s">
        <v>35311</v>
      </c>
      <c r="C3768" s="180" t="s">
        <v>1</v>
      </c>
      <c r="D3768" s="254">
        <v>0</v>
      </c>
      <c r="E3768" s="254" t="s">
        <v>28925</v>
      </c>
      <c r="ALW3768" s="12"/>
      <c r="ALX3768" s="12"/>
      <c r="ALY3768" s="12"/>
    </row>
    <row r="3769" spans="1:1013" ht="13.5">
      <c r="A3769" s="180">
        <v>105067</v>
      </c>
      <c r="B3769" s="180" t="s">
        <v>35312</v>
      </c>
      <c r="C3769" s="180" t="s">
        <v>1</v>
      </c>
      <c r="D3769" s="254">
        <v>0</v>
      </c>
      <c r="E3769" s="254" t="s">
        <v>25764</v>
      </c>
      <c r="ALW3769" s="12"/>
      <c r="ALX3769" s="12"/>
      <c r="ALY3769" s="12"/>
    </row>
    <row r="3770" spans="1:1013" ht="13.5">
      <c r="A3770" s="180">
        <v>105069</v>
      </c>
      <c r="B3770" s="180" t="s">
        <v>35313</v>
      </c>
      <c r="C3770" s="180" t="s">
        <v>1</v>
      </c>
      <c r="D3770" s="254">
        <v>0</v>
      </c>
      <c r="E3770" s="254" t="s">
        <v>30180</v>
      </c>
      <c r="ALW3770" s="12"/>
      <c r="ALX3770" s="12"/>
      <c r="ALY3770" s="12"/>
    </row>
    <row r="3771" spans="1:1013" ht="13.5">
      <c r="A3771" s="180">
        <v>105072</v>
      </c>
      <c r="B3771" s="180" t="s">
        <v>35314</v>
      </c>
      <c r="C3771" s="180" t="s">
        <v>1</v>
      </c>
      <c r="D3771" s="254">
        <v>0</v>
      </c>
      <c r="E3771" s="254" t="s">
        <v>24957</v>
      </c>
      <c r="ALW3771" s="12"/>
      <c r="ALX3771" s="12"/>
      <c r="ALY3771" s="12"/>
    </row>
    <row r="3772" spans="1:1013" ht="13.5">
      <c r="A3772" s="180">
        <v>105070</v>
      </c>
      <c r="B3772" s="180" t="s">
        <v>35315</v>
      </c>
      <c r="C3772" s="180" t="s">
        <v>1</v>
      </c>
      <c r="D3772" s="254">
        <v>0</v>
      </c>
      <c r="E3772" s="254" t="s">
        <v>25694</v>
      </c>
      <c r="ALW3772" s="12"/>
      <c r="ALX3772" s="12"/>
      <c r="ALY3772" s="12"/>
    </row>
    <row r="3773" spans="1:1013" ht="13.5">
      <c r="A3773" s="180">
        <v>105073</v>
      </c>
      <c r="B3773" s="180" t="s">
        <v>35316</v>
      </c>
      <c r="C3773" s="180" t="s">
        <v>1</v>
      </c>
      <c r="D3773" s="254">
        <v>0</v>
      </c>
      <c r="E3773" s="254" t="s">
        <v>30181</v>
      </c>
      <c r="ALW3773" s="12"/>
      <c r="ALX3773" s="12"/>
      <c r="ALY3773" s="12"/>
    </row>
    <row r="3774" spans="1:1013" ht="13.5">
      <c r="A3774" s="180">
        <v>105075</v>
      </c>
      <c r="B3774" s="180" t="s">
        <v>35317</v>
      </c>
      <c r="C3774" s="180" t="s">
        <v>1</v>
      </c>
      <c r="D3774" s="254">
        <v>0</v>
      </c>
      <c r="E3774" s="254" t="s">
        <v>25652</v>
      </c>
      <c r="ALW3774" s="12"/>
      <c r="ALX3774" s="12"/>
      <c r="ALY3774" s="12"/>
    </row>
    <row r="3775" spans="1:1013" ht="13.5">
      <c r="A3775" s="180">
        <v>105078</v>
      </c>
      <c r="B3775" s="180" t="s">
        <v>35318</v>
      </c>
      <c r="C3775" s="180" t="s">
        <v>1</v>
      </c>
      <c r="D3775" s="254">
        <v>0</v>
      </c>
      <c r="E3775" s="254" t="s">
        <v>30182</v>
      </c>
      <c r="ALW3775" s="12"/>
      <c r="ALX3775" s="12"/>
      <c r="ALY3775" s="12"/>
    </row>
    <row r="3776" spans="1:1013" ht="13.5">
      <c r="A3776" s="180">
        <v>105076</v>
      </c>
      <c r="B3776" s="180" t="s">
        <v>35319</v>
      </c>
      <c r="C3776" s="180" t="s">
        <v>1</v>
      </c>
      <c r="D3776" s="254">
        <v>0</v>
      </c>
      <c r="E3776" s="254" t="s">
        <v>30183</v>
      </c>
      <c r="ALW3776" s="12"/>
      <c r="ALX3776" s="12"/>
      <c r="ALY3776" s="12"/>
    </row>
    <row r="3777" spans="1:1013" ht="13.5">
      <c r="A3777" s="180">
        <v>105079</v>
      </c>
      <c r="B3777" s="180" t="s">
        <v>35320</v>
      </c>
      <c r="C3777" s="180" t="s">
        <v>1</v>
      </c>
      <c r="D3777" s="254">
        <v>0</v>
      </c>
      <c r="E3777" s="254" t="s">
        <v>27715</v>
      </c>
      <c r="ALW3777" s="12"/>
      <c r="ALX3777" s="12"/>
      <c r="ALY3777" s="12"/>
    </row>
    <row r="3778" spans="1:1013" ht="13.5">
      <c r="A3778" s="180">
        <v>105061</v>
      </c>
      <c r="B3778" s="180" t="s">
        <v>32969</v>
      </c>
      <c r="C3778" s="180" t="s">
        <v>1</v>
      </c>
      <c r="D3778" s="254">
        <v>100.8</v>
      </c>
      <c r="E3778" s="254" t="s">
        <v>30168</v>
      </c>
      <c r="ALW3778" s="12"/>
      <c r="ALX3778" s="12"/>
      <c r="ALY3778" s="12"/>
    </row>
    <row r="3779" spans="1:1013" ht="13.5">
      <c r="A3779" s="180">
        <v>105064</v>
      </c>
      <c r="B3779" s="180" t="s">
        <v>32970</v>
      </c>
      <c r="C3779" s="180" t="s">
        <v>1</v>
      </c>
      <c r="D3779" s="254">
        <v>85.18</v>
      </c>
      <c r="E3779" s="254" t="s">
        <v>25662</v>
      </c>
      <c r="ALW3779" s="12"/>
      <c r="ALX3779" s="12"/>
      <c r="ALY3779" s="12"/>
    </row>
    <row r="3780" spans="1:1013" ht="13.5">
      <c r="A3780" s="180">
        <v>105068</v>
      </c>
      <c r="B3780" s="180" t="s">
        <v>32971</v>
      </c>
      <c r="C3780" s="180" t="s">
        <v>1</v>
      </c>
      <c r="D3780" s="254">
        <v>163.89</v>
      </c>
      <c r="E3780" s="254" t="s">
        <v>25459</v>
      </c>
      <c r="ALW3780" s="12"/>
      <c r="ALX3780" s="12"/>
      <c r="ALY3780" s="12"/>
    </row>
    <row r="3781" spans="1:1013" ht="13.5">
      <c r="A3781" s="180">
        <v>105071</v>
      </c>
      <c r="B3781" s="180" t="s">
        <v>32972</v>
      </c>
      <c r="C3781" s="180" t="s">
        <v>1</v>
      </c>
      <c r="D3781" s="254">
        <v>148.29</v>
      </c>
      <c r="E3781" s="254" t="s">
        <v>24708</v>
      </c>
      <c r="ALW3781" s="12"/>
      <c r="ALX3781" s="12"/>
      <c r="ALY3781" s="12"/>
    </row>
    <row r="3782" spans="1:1013" ht="13.5">
      <c r="A3782" s="180">
        <v>105074</v>
      </c>
      <c r="B3782" s="180" t="s">
        <v>32973</v>
      </c>
      <c r="C3782" s="180" t="s">
        <v>1</v>
      </c>
      <c r="D3782" s="254">
        <v>252.19</v>
      </c>
      <c r="E3782" s="254" t="s">
        <v>29538</v>
      </c>
      <c r="ALW3782" s="12"/>
      <c r="ALX3782" s="12"/>
      <c r="ALY3782" s="12"/>
    </row>
    <row r="3783" spans="1:1013" ht="13.5">
      <c r="A3783" s="180">
        <v>105077</v>
      </c>
      <c r="B3783" s="180" t="s">
        <v>32974</v>
      </c>
      <c r="C3783" s="180" t="s">
        <v>1</v>
      </c>
      <c r="D3783" s="254">
        <v>236.67</v>
      </c>
      <c r="E3783" s="254" t="s">
        <v>24988</v>
      </c>
      <c r="ALW3783" s="12"/>
      <c r="ALX3783" s="12"/>
      <c r="ALY3783" s="12"/>
    </row>
    <row r="3784" spans="1:1013" ht="13.5">
      <c r="A3784" s="180">
        <v>105090</v>
      </c>
      <c r="B3784" s="180" t="s">
        <v>32985</v>
      </c>
      <c r="C3784" s="180" t="s">
        <v>4</v>
      </c>
      <c r="D3784" s="254">
        <v>335.75</v>
      </c>
      <c r="E3784" s="254" t="s">
        <v>30184</v>
      </c>
      <c r="ALW3784" s="12"/>
      <c r="ALX3784" s="12"/>
      <c r="ALY3784" s="12"/>
    </row>
    <row r="3785" spans="1:1013" ht="13.5">
      <c r="A3785" s="180">
        <v>105099</v>
      </c>
      <c r="B3785" s="180" t="s">
        <v>32991</v>
      </c>
      <c r="C3785" s="180" t="s">
        <v>1</v>
      </c>
      <c r="D3785" s="254">
        <v>85.33</v>
      </c>
      <c r="E3785" s="254" t="s">
        <v>27340</v>
      </c>
      <c r="ALW3785" s="12"/>
      <c r="ALX3785" s="12"/>
      <c r="ALY3785" s="12"/>
    </row>
    <row r="3786" spans="1:1013" ht="13.5">
      <c r="A3786" s="180">
        <v>105100</v>
      </c>
      <c r="B3786" s="180" t="s">
        <v>32992</v>
      </c>
      <c r="C3786" s="180" t="s">
        <v>1</v>
      </c>
      <c r="D3786" s="254">
        <v>119.4</v>
      </c>
      <c r="E3786" s="254" t="s">
        <v>30185</v>
      </c>
      <c r="ALW3786" s="12"/>
      <c r="ALX3786" s="12"/>
      <c r="ALY3786" s="12"/>
    </row>
    <row r="3787" spans="1:1013" ht="13.5">
      <c r="A3787" s="180">
        <v>105101</v>
      </c>
      <c r="B3787" s="180" t="s">
        <v>32993</v>
      </c>
      <c r="C3787" s="180" t="s">
        <v>1</v>
      </c>
      <c r="D3787" s="254">
        <v>226.98</v>
      </c>
      <c r="E3787" s="254" t="s">
        <v>29579</v>
      </c>
      <c r="ALW3787" s="12"/>
      <c r="ALX3787" s="12"/>
      <c r="ALY3787" s="12"/>
    </row>
    <row r="3788" spans="1:1013" ht="13.5">
      <c r="A3788" s="180">
        <v>105102</v>
      </c>
      <c r="B3788" s="180" t="s">
        <v>32994</v>
      </c>
      <c r="C3788" s="180" t="s">
        <v>1</v>
      </c>
      <c r="D3788" s="254">
        <v>310.02</v>
      </c>
      <c r="E3788" s="254" t="s">
        <v>25096</v>
      </c>
      <c r="ALW3788" s="12"/>
      <c r="ALX3788" s="12"/>
      <c r="ALY3788" s="12"/>
    </row>
    <row r="3789" spans="1:1013" ht="13.5">
      <c r="A3789" s="180">
        <v>105080</v>
      </c>
      <c r="B3789" s="180" t="s">
        <v>32975</v>
      </c>
      <c r="C3789" s="180" t="s">
        <v>1</v>
      </c>
      <c r="D3789" s="254">
        <v>67.89</v>
      </c>
      <c r="E3789" s="254" t="s">
        <v>30186</v>
      </c>
      <c r="ALW3789" s="12"/>
      <c r="ALX3789" s="12"/>
      <c r="ALY3789" s="12"/>
    </row>
    <row r="3790" spans="1:1013" ht="13.5">
      <c r="A3790" s="180">
        <v>105081</v>
      </c>
      <c r="B3790" s="180" t="s">
        <v>32976</v>
      </c>
      <c r="C3790" s="180" t="s">
        <v>1</v>
      </c>
      <c r="D3790" s="254">
        <v>78</v>
      </c>
      <c r="E3790" s="254" t="s">
        <v>24483</v>
      </c>
      <c r="ALW3790" s="12"/>
      <c r="ALX3790" s="12"/>
      <c r="ALY3790" s="12"/>
    </row>
    <row r="3791" spans="1:1013" ht="13.5">
      <c r="A3791" s="180">
        <v>105091</v>
      </c>
      <c r="B3791" s="180" t="s">
        <v>32986</v>
      </c>
      <c r="C3791" s="180" t="s">
        <v>1</v>
      </c>
      <c r="D3791" s="254">
        <v>133.11000000000001</v>
      </c>
      <c r="E3791" s="254" t="s">
        <v>29204</v>
      </c>
      <c r="ALW3791" s="12"/>
      <c r="ALX3791" s="12"/>
      <c r="ALY3791" s="12"/>
    </row>
    <row r="3792" spans="1:1013" ht="13.5">
      <c r="A3792" s="180">
        <v>105089</v>
      </c>
      <c r="B3792" s="180" t="s">
        <v>32984</v>
      </c>
      <c r="C3792" s="180" t="s">
        <v>1</v>
      </c>
      <c r="D3792" s="254">
        <v>167.03</v>
      </c>
      <c r="E3792" s="254" t="s">
        <v>25818</v>
      </c>
      <c r="ALW3792" s="12"/>
      <c r="ALX3792" s="12"/>
      <c r="ALY3792" s="12"/>
    </row>
    <row r="3793" spans="1:1013" ht="13.5">
      <c r="A3793" s="180">
        <v>105082</v>
      </c>
      <c r="B3793" s="180" t="s">
        <v>32977</v>
      </c>
      <c r="C3793" s="180" t="s">
        <v>1</v>
      </c>
      <c r="D3793" s="254">
        <v>70.58</v>
      </c>
      <c r="E3793" s="254" t="s">
        <v>28029</v>
      </c>
      <c r="ALW3793" s="12"/>
      <c r="ALX3793" s="12"/>
      <c r="ALY3793" s="12"/>
    </row>
    <row r="3794" spans="1:1013" ht="13.5">
      <c r="A3794" s="180">
        <v>105083</v>
      </c>
      <c r="B3794" s="180" t="s">
        <v>32978</v>
      </c>
      <c r="C3794" s="180" t="s">
        <v>1</v>
      </c>
      <c r="D3794" s="254">
        <v>79.23</v>
      </c>
      <c r="E3794" s="254" t="s">
        <v>30187</v>
      </c>
      <c r="ALW3794" s="12"/>
      <c r="ALX3794" s="12"/>
      <c r="ALY3794" s="12"/>
    </row>
    <row r="3795" spans="1:1013" ht="13.5">
      <c r="A3795" s="180">
        <v>105084</v>
      </c>
      <c r="B3795" s="180" t="s">
        <v>32979</v>
      </c>
      <c r="C3795" s="180" t="s">
        <v>1</v>
      </c>
      <c r="D3795" s="254">
        <v>97.46</v>
      </c>
      <c r="E3795" s="254" t="s">
        <v>24853</v>
      </c>
      <c r="ALW3795" s="12"/>
      <c r="ALX3795" s="12"/>
      <c r="ALY3795" s="12"/>
    </row>
    <row r="3796" spans="1:1013" ht="13.5">
      <c r="A3796" s="180">
        <v>105086</v>
      </c>
      <c r="B3796" s="180" t="s">
        <v>32981</v>
      </c>
      <c r="C3796" s="180" t="s">
        <v>1</v>
      </c>
      <c r="D3796" s="254">
        <v>91.05</v>
      </c>
      <c r="E3796" s="254" t="s">
        <v>30188</v>
      </c>
      <c r="ALW3796" s="12"/>
      <c r="ALX3796" s="12"/>
      <c r="ALY3796" s="12"/>
    </row>
    <row r="3797" spans="1:1013" ht="13.5">
      <c r="A3797" s="180">
        <v>105087</v>
      </c>
      <c r="B3797" s="180" t="s">
        <v>32982</v>
      </c>
      <c r="C3797" s="180" t="s">
        <v>1</v>
      </c>
      <c r="D3797" s="254">
        <v>101.85</v>
      </c>
      <c r="E3797" s="254" t="s">
        <v>24482</v>
      </c>
      <c r="ALW3797" s="12"/>
      <c r="ALX3797" s="12"/>
      <c r="ALY3797" s="12"/>
    </row>
    <row r="3798" spans="1:1013" ht="13.5">
      <c r="A3798" s="180">
        <v>105088</v>
      </c>
      <c r="B3798" s="180" t="s">
        <v>32983</v>
      </c>
      <c r="C3798" s="180" t="s">
        <v>1</v>
      </c>
      <c r="D3798" s="254">
        <v>180.53</v>
      </c>
      <c r="E3798" s="254" t="s">
        <v>27911</v>
      </c>
      <c r="ALW3798" s="12"/>
      <c r="ALX3798" s="12"/>
      <c r="ALY3798" s="12"/>
    </row>
    <row r="3799" spans="1:1013" ht="13.5">
      <c r="A3799" s="180">
        <v>105092</v>
      </c>
      <c r="B3799" s="180" t="s">
        <v>32987</v>
      </c>
      <c r="C3799" s="180" t="s">
        <v>1</v>
      </c>
      <c r="D3799" s="254">
        <v>144.37</v>
      </c>
      <c r="E3799" s="254" t="s">
        <v>30189</v>
      </c>
      <c r="ALW3799" s="12"/>
      <c r="ALX3799" s="12"/>
      <c r="ALY3799" s="12"/>
    </row>
    <row r="3800" spans="1:1013" ht="13.5">
      <c r="A3800" s="180">
        <v>105085</v>
      </c>
      <c r="B3800" s="180" t="s">
        <v>32980</v>
      </c>
      <c r="C3800" s="180" t="s">
        <v>1</v>
      </c>
      <c r="D3800" s="254">
        <v>101.71</v>
      </c>
      <c r="E3800" s="254" t="s">
        <v>27684</v>
      </c>
      <c r="ALW3800" s="12"/>
      <c r="ALX3800" s="12"/>
      <c r="ALY3800" s="12"/>
    </row>
    <row r="3801" spans="1:1013" ht="13.5">
      <c r="A3801" s="180">
        <v>105093</v>
      </c>
      <c r="B3801" s="180" t="s">
        <v>32988</v>
      </c>
      <c r="C3801" s="180" t="s">
        <v>1</v>
      </c>
      <c r="D3801" s="254">
        <v>146.76</v>
      </c>
      <c r="E3801" s="254" t="s">
        <v>25821</v>
      </c>
      <c r="ALW3801" s="12"/>
      <c r="ALX3801" s="12"/>
      <c r="ALY3801" s="12"/>
    </row>
    <row r="3802" spans="1:1013" ht="13.5">
      <c r="A3802" s="180">
        <v>105041</v>
      </c>
      <c r="B3802" s="180" t="s">
        <v>32961</v>
      </c>
      <c r="C3802" s="180" t="s">
        <v>1</v>
      </c>
      <c r="D3802" s="254">
        <v>56.4</v>
      </c>
      <c r="E3802" s="254" t="s">
        <v>30189</v>
      </c>
      <c r="ALW3802" s="12"/>
      <c r="ALX3802" s="12"/>
      <c r="ALY3802" s="12"/>
    </row>
    <row r="3803" spans="1:1013" ht="13.5">
      <c r="A3803" s="180">
        <v>105045</v>
      </c>
      <c r="B3803" s="180" t="s">
        <v>32963</v>
      </c>
      <c r="C3803" s="180" t="s">
        <v>1</v>
      </c>
      <c r="D3803" s="254">
        <v>64.09</v>
      </c>
      <c r="E3803" s="254" t="s">
        <v>24935</v>
      </c>
      <c r="ALW3803" s="12"/>
      <c r="ALX3803" s="12"/>
      <c r="ALY3803" s="12"/>
    </row>
    <row r="3804" spans="1:1013" ht="13.5">
      <c r="A3804" s="180">
        <v>93961</v>
      </c>
      <c r="B3804" s="180" t="s">
        <v>35321</v>
      </c>
      <c r="C3804" s="180" t="s">
        <v>1</v>
      </c>
      <c r="D3804" s="254">
        <v>280.7</v>
      </c>
      <c r="E3804" s="254" t="s">
        <v>29534</v>
      </c>
      <c r="ALW3804" s="12"/>
      <c r="ALX3804" s="12"/>
      <c r="ALY3804" s="12"/>
    </row>
    <row r="3805" spans="1:1013" ht="13.5">
      <c r="A3805" s="180">
        <v>93971</v>
      </c>
      <c r="B3805" s="180" t="s">
        <v>35322</v>
      </c>
      <c r="C3805" s="180" t="s">
        <v>1</v>
      </c>
      <c r="D3805" s="254">
        <v>233.79</v>
      </c>
      <c r="E3805" s="254" t="s">
        <v>27795</v>
      </c>
      <c r="ALW3805" s="12"/>
      <c r="ALX3805" s="12"/>
      <c r="ALY3805" s="12"/>
    </row>
    <row r="3806" spans="1:1013" ht="13.5">
      <c r="A3806" s="180">
        <v>93959</v>
      </c>
      <c r="B3806" s="180" t="s">
        <v>35323</v>
      </c>
      <c r="C3806" s="180" t="s">
        <v>1</v>
      </c>
      <c r="D3806" s="254">
        <v>312.54000000000002</v>
      </c>
      <c r="E3806" s="254" t="s">
        <v>27379</v>
      </c>
      <c r="ALW3806" s="12"/>
      <c r="ALX3806" s="12"/>
      <c r="ALY3806" s="12"/>
    </row>
    <row r="3807" spans="1:1013" ht="13.5">
      <c r="A3807" s="180">
        <v>93969</v>
      </c>
      <c r="B3807" s="180" t="s">
        <v>35324</v>
      </c>
      <c r="C3807" s="180" t="s">
        <v>1</v>
      </c>
      <c r="D3807" s="254">
        <v>259.5</v>
      </c>
      <c r="E3807" s="254" t="s">
        <v>30190</v>
      </c>
      <c r="ALW3807" s="12"/>
      <c r="ALX3807" s="12"/>
      <c r="ALY3807" s="12"/>
    </row>
    <row r="3808" spans="1:1013" ht="13.5">
      <c r="A3808" s="180">
        <v>93957</v>
      </c>
      <c r="B3808" s="180" t="s">
        <v>35325</v>
      </c>
      <c r="C3808" s="180" t="s">
        <v>1</v>
      </c>
      <c r="D3808" s="254">
        <v>388.42</v>
      </c>
      <c r="E3808" s="254" t="s">
        <v>27664</v>
      </c>
      <c r="ALW3808" s="12"/>
      <c r="ALX3808" s="12"/>
      <c r="ALY3808" s="12"/>
    </row>
    <row r="3809" spans="1:1013" ht="13.5">
      <c r="A3809" s="180">
        <v>93967</v>
      </c>
      <c r="B3809" s="180" t="s">
        <v>35326</v>
      </c>
      <c r="C3809" s="180" t="s">
        <v>1</v>
      </c>
      <c r="D3809" s="254">
        <v>322.83</v>
      </c>
      <c r="E3809" s="254" t="s">
        <v>24568</v>
      </c>
      <c r="ALW3809" s="12"/>
      <c r="ALX3809" s="12"/>
      <c r="ALY3809" s="12"/>
    </row>
    <row r="3810" spans="1:1013" ht="13.5">
      <c r="A3810" s="180">
        <v>104878</v>
      </c>
      <c r="B3810" s="180" t="s">
        <v>28435</v>
      </c>
      <c r="C3810" s="180" t="s">
        <v>2</v>
      </c>
      <c r="D3810" s="254">
        <v>2319.63</v>
      </c>
      <c r="E3810" s="254" t="s">
        <v>29200</v>
      </c>
      <c r="ALW3810" s="12"/>
      <c r="ALX3810" s="12"/>
      <c r="ALY3810" s="12"/>
    </row>
    <row r="3811" spans="1:1013" ht="13.5">
      <c r="A3811" s="180">
        <v>104877</v>
      </c>
      <c r="B3811" s="180" t="s">
        <v>28433</v>
      </c>
      <c r="C3811" s="180" t="s">
        <v>2</v>
      </c>
      <c r="D3811" s="254">
        <v>617.23</v>
      </c>
      <c r="E3811" s="254" t="s">
        <v>30191</v>
      </c>
      <c r="ALW3811" s="12"/>
      <c r="ALX3811" s="12"/>
      <c r="ALY3811" s="12"/>
    </row>
    <row r="3812" spans="1:1013" ht="13.5">
      <c r="A3812" s="180">
        <v>104841</v>
      </c>
      <c r="B3812" s="180" t="s">
        <v>28404</v>
      </c>
      <c r="C3812" s="180" t="s">
        <v>1</v>
      </c>
      <c r="D3812" s="254">
        <v>88.68</v>
      </c>
      <c r="E3812" s="254" t="s">
        <v>29761</v>
      </c>
      <c r="ALW3812" s="12"/>
      <c r="ALX3812" s="12"/>
      <c r="ALY3812" s="12"/>
    </row>
    <row r="3813" spans="1:1013" ht="13.5">
      <c r="A3813" s="180">
        <v>104849</v>
      </c>
      <c r="B3813" s="180" t="s">
        <v>28419</v>
      </c>
      <c r="C3813" s="180" t="s">
        <v>1</v>
      </c>
      <c r="D3813" s="254">
        <v>58.81</v>
      </c>
      <c r="E3813" s="254" t="s">
        <v>24811</v>
      </c>
      <c r="ALW3813" s="12"/>
      <c r="ALX3813" s="12"/>
      <c r="ALY3813" s="12"/>
    </row>
    <row r="3814" spans="1:1013" ht="13.5">
      <c r="A3814" s="180">
        <v>104887</v>
      </c>
      <c r="B3814" s="180" t="s">
        <v>28443</v>
      </c>
      <c r="C3814" s="180" t="s">
        <v>1</v>
      </c>
      <c r="D3814" s="254">
        <v>45.58</v>
      </c>
      <c r="E3814" s="254" t="s">
        <v>25633</v>
      </c>
      <c r="ALW3814" s="12"/>
      <c r="ALX3814" s="12"/>
      <c r="ALY3814" s="12"/>
    </row>
    <row r="3815" spans="1:1013" ht="13.5">
      <c r="A3815" s="180">
        <v>104844</v>
      </c>
      <c r="B3815" s="180" t="s">
        <v>28410</v>
      </c>
      <c r="C3815" s="180" t="s">
        <v>1</v>
      </c>
      <c r="D3815" s="254">
        <v>98.24</v>
      </c>
      <c r="E3815" s="254" t="s">
        <v>30192</v>
      </c>
      <c r="ALW3815" s="12"/>
      <c r="ALX3815" s="12"/>
      <c r="ALY3815" s="12"/>
    </row>
    <row r="3816" spans="1:1013" ht="13.5">
      <c r="A3816" s="180">
        <v>104852</v>
      </c>
      <c r="B3816" s="180" t="s">
        <v>28425</v>
      </c>
      <c r="C3816" s="180" t="s">
        <v>1</v>
      </c>
      <c r="D3816" s="254">
        <v>65.010000000000005</v>
      </c>
      <c r="E3816" s="254" t="s">
        <v>25482</v>
      </c>
      <c r="ALW3816" s="12"/>
      <c r="ALX3816" s="12"/>
      <c r="ALY3816" s="12"/>
    </row>
    <row r="3817" spans="1:1013" ht="13.5">
      <c r="A3817" s="180">
        <v>104846</v>
      </c>
      <c r="B3817" s="180" t="s">
        <v>28413</v>
      </c>
      <c r="C3817" s="180" t="s">
        <v>1</v>
      </c>
      <c r="D3817" s="254">
        <v>112.42</v>
      </c>
      <c r="E3817" s="254" t="s">
        <v>27902</v>
      </c>
      <c r="ALW3817" s="12"/>
      <c r="ALX3817" s="12"/>
      <c r="ALY3817" s="12"/>
    </row>
    <row r="3818" spans="1:1013" ht="13.5">
      <c r="A3818" s="180">
        <v>104854</v>
      </c>
      <c r="B3818" s="180" t="s">
        <v>28428</v>
      </c>
      <c r="C3818" s="180" t="s">
        <v>1</v>
      </c>
      <c r="D3818" s="254">
        <v>74.3</v>
      </c>
      <c r="E3818" s="254" t="s">
        <v>30193</v>
      </c>
      <c r="ALW3818" s="12"/>
      <c r="ALX3818" s="12"/>
      <c r="ALY3818" s="12"/>
    </row>
    <row r="3819" spans="1:1013" ht="13.5">
      <c r="A3819" s="180">
        <v>104890</v>
      </c>
      <c r="B3819" s="180" t="s">
        <v>28448</v>
      </c>
      <c r="C3819" s="180" t="s">
        <v>1</v>
      </c>
      <c r="D3819" s="254">
        <v>52.76</v>
      </c>
      <c r="E3819" s="254" t="s">
        <v>29447</v>
      </c>
      <c r="ALW3819" s="12"/>
      <c r="ALX3819" s="12"/>
      <c r="ALY3819" s="12"/>
    </row>
    <row r="3820" spans="1:1013" ht="13.5">
      <c r="A3820" s="180">
        <v>104842</v>
      </c>
      <c r="B3820" s="180" t="s">
        <v>28406</v>
      </c>
      <c r="C3820" s="180" t="s">
        <v>1</v>
      </c>
      <c r="D3820" s="254">
        <v>75.290000000000006</v>
      </c>
      <c r="E3820" s="254" t="s">
        <v>29229</v>
      </c>
      <c r="ALW3820" s="12"/>
      <c r="ALX3820" s="12"/>
      <c r="ALY3820" s="12"/>
    </row>
    <row r="3821" spans="1:1013" ht="13.5">
      <c r="A3821" s="180">
        <v>104850</v>
      </c>
      <c r="B3821" s="180" t="s">
        <v>28421</v>
      </c>
      <c r="C3821" s="180" t="s">
        <v>1</v>
      </c>
      <c r="D3821" s="254">
        <v>52.05</v>
      </c>
      <c r="E3821" s="254" t="s">
        <v>30194</v>
      </c>
      <c r="ALW3821" s="12"/>
      <c r="ALX3821" s="12"/>
      <c r="ALY3821" s="12"/>
    </row>
    <row r="3822" spans="1:1013" ht="13.5">
      <c r="A3822" s="180">
        <v>104888</v>
      </c>
      <c r="B3822" s="180" t="s">
        <v>28444</v>
      </c>
      <c r="C3822" s="180" t="s">
        <v>1</v>
      </c>
      <c r="D3822" s="254">
        <v>41.07</v>
      </c>
      <c r="E3822" s="254" t="s">
        <v>30195</v>
      </c>
      <c r="ALW3822" s="12"/>
      <c r="ALX3822" s="12"/>
      <c r="ALY3822" s="12"/>
    </row>
    <row r="3823" spans="1:1013" ht="13.5">
      <c r="A3823" s="180">
        <v>104879</v>
      </c>
      <c r="B3823" s="180" t="s">
        <v>28437</v>
      </c>
      <c r="C3823" s="180" t="s">
        <v>1</v>
      </c>
      <c r="D3823" s="254">
        <v>83.28</v>
      </c>
      <c r="E3823" s="254" t="s">
        <v>30196</v>
      </c>
      <c r="ALW3823" s="12"/>
      <c r="ALX3823" s="12"/>
      <c r="ALY3823" s="12"/>
    </row>
    <row r="3824" spans="1:1013" ht="13.5">
      <c r="A3824" s="180">
        <v>104853</v>
      </c>
      <c r="B3824" s="180" t="s">
        <v>28426</v>
      </c>
      <c r="C3824" s="180" t="s">
        <v>1</v>
      </c>
      <c r="D3824" s="254">
        <v>57.29</v>
      </c>
      <c r="E3824" s="254" t="s">
        <v>24891</v>
      </c>
      <c r="ALW3824" s="12"/>
      <c r="ALX3824" s="12"/>
      <c r="ALY3824" s="12"/>
    </row>
    <row r="3825" spans="1:1013" ht="13.5">
      <c r="A3825" s="180">
        <v>104847</v>
      </c>
      <c r="B3825" s="180" t="s">
        <v>28415</v>
      </c>
      <c r="C3825" s="180" t="s">
        <v>1</v>
      </c>
      <c r="D3825" s="254">
        <v>95.1</v>
      </c>
      <c r="E3825" s="254" t="s">
        <v>24969</v>
      </c>
      <c r="ALW3825" s="12"/>
      <c r="ALX3825" s="12"/>
      <c r="ALY3825" s="12"/>
    </row>
    <row r="3826" spans="1:1013" ht="13.5">
      <c r="A3826" s="180">
        <v>104855</v>
      </c>
      <c r="B3826" s="180" t="s">
        <v>28429</v>
      </c>
      <c r="C3826" s="180" t="s">
        <v>1</v>
      </c>
      <c r="D3826" s="254">
        <v>64.98</v>
      </c>
      <c r="E3826" s="254" t="s">
        <v>25529</v>
      </c>
      <c r="ALW3826" s="12"/>
      <c r="ALX3826" s="12"/>
      <c r="ALY3826" s="12"/>
    </row>
    <row r="3827" spans="1:1013" ht="13.5">
      <c r="A3827" s="180">
        <v>104891</v>
      </c>
      <c r="B3827" s="180" t="s">
        <v>28450</v>
      </c>
      <c r="C3827" s="180" t="s">
        <v>1</v>
      </c>
      <c r="D3827" s="254">
        <v>47.13</v>
      </c>
      <c r="E3827" s="254" t="s">
        <v>30186</v>
      </c>
      <c r="ALW3827" s="12"/>
      <c r="ALX3827" s="12"/>
      <c r="ALY3827" s="12"/>
    </row>
    <row r="3828" spans="1:1013" ht="13.5">
      <c r="A3828" s="180">
        <v>104892</v>
      </c>
      <c r="B3828" s="180" t="s">
        <v>28452</v>
      </c>
      <c r="C3828" s="180" t="s">
        <v>1</v>
      </c>
      <c r="D3828" s="254">
        <v>111.02</v>
      </c>
      <c r="E3828" s="254" t="s">
        <v>25596</v>
      </c>
      <c r="ALW3828" s="12"/>
      <c r="ALX3828" s="12"/>
      <c r="ALY3828" s="12"/>
    </row>
    <row r="3829" spans="1:1013" ht="13.5">
      <c r="A3829" s="180">
        <v>104848</v>
      </c>
      <c r="B3829" s="180" t="s">
        <v>28417</v>
      </c>
      <c r="C3829" s="180" t="s">
        <v>1</v>
      </c>
      <c r="D3829" s="254">
        <v>68.84</v>
      </c>
      <c r="E3829" s="254" t="s">
        <v>25487</v>
      </c>
      <c r="ALW3829" s="12"/>
      <c r="ALX3829" s="12"/>
      <c r="ALY3829" s="12"/>
    </row>
    <row r="3830" spans="1:1013" ht="13.5">
      <c r="A3830" s="180">
        <v>104886</v>
      </c>
      <c r="B3830" s="180" t="s">
        <v>28441</v>
      </c>
      <c r="C3830" s="180" t="s">
        <v>1</v>
      </c>
      <c r="D3830" s="254">
        <v>52.27</v>
      </c>
      <c r="E3830" s="254" t="s">
        <v>30197</v>
      </c>
      <c r="ALW3830" s="12"/>
      <c r="ALX3830" s="12"/>
      <c r="ALY3830" s="12"/>
    </row>
    <row r="3831" spans="1:1013" ht="13.5">
      <c r="A3831" s="180">
        <v>104843</v>
      </c>
      <c r="B3831" s="180" t="s">
        <v>28408</v>
      </c>
      <c r="C3831" s="180" t="s">
        <v>1</v>
      </c>
      <c r="D3831" s="254">
        <v>122.94</v>
      </c>
      <c r="E3831" s="254" t="s">
        <v>30198</v>
      </c>
      <c r="ALW3831" s="12"/>
      <c r="ALX3831" s="12"/>
      <c r="ALY3831" s="12"/>
    </row>
    <row r="3832" spans="1:1013" ht="13.5">
      <c r="A3832" s="180">
        <v>104851</v>
      </c>
      <c r="B3832" s="180" t="s">
        <v>28423</v>
      </c>
      <c r="C3832" s="180" t="s">
        <v>1</v>
      </c>
      <c r="D3832" s="254">
        <v>76.62</v>
      </c>
      <c r="E3832" s="254" t="s">
        <v>30199</v>
      </c>
      <c r="ALW3832" s="12"/>
      <c r="ALX3832" s="12"/>
      <c r="ALY3832" s="12"/>
    </row>
    <row r="3833" spans="1:1013" ht="13.5">
      <c r="A3833" s="180">
        <v>104845</v>
      </c>
      <c r="B3833" s="180" t="s">
        <v>28411</v>
      </c>
      <c r="C3833" s="180" t="s">
        <v>1</v>
      </c>
      <c r="D3833" s="254">
        <v>140.6</v>
      </c>
      <c r="E3833" s="254" t="s">
        <v>30200</v>
      </c>
      <c r="ALW3833" s="12"/>
      <c r="ALX3833" s="12"/>
      <c r="ALY3833" s="12"/>
    </row>
    <row r="3834" spans="1:1013" ht="13.5">
      <c r="A3834" s="180">
        <v>104880</v>
      </c>
      <c r="B3834" s="180" t="s">
        <v>28439</v>
      </c>
      <c r="C3834" s="180" t="s">
        <v>1</v>
      </c>
      <c r="D3834" s="254">
        <v>88.14</v>
      </c>
      <c r="E3834" s="254" t="s">
        <v>30201</v>
      </c>
      <c r="ALW3834" s="12"/>
      <c r="ALX3834" s="12"/>
      <c r="ALY3834" s="12"/>
    </row>
    <row r="3835" spans="1:1013" ht="13.5">
      <c r="A3835" s="180">
        <v>104889</v>
      </c>
      <c r="B3835" s="180" t="s">
        <v>28446</v>
      </c>
      <c r="C3835" s="180" t="s">
        <v>1</v>
      </c>
      <c r="D3835" s="254">
        <v>61.17</v>
      </c>
      <c r="E3835" s="254" t="s">
        <v>24624</v>
      </c>
      <c r="ALW3835" s="12"/>
      <c r="ALX3835" s="12"/>
      <c r="ALY3835" s="12"/>
    </row>
    <row r="3836" spans="1:1013" ht="13.5">
      <c r="A3836" s="180">
        <v>95108</v>
      </c>
      <c r="B3836" s="180" t="s">
        <v>28393</v>
      </c>
      <c r="C3836" s="180" t="s">
        <v>2</v>
      </c>
      <c r="D3836" s="254">
        <v>41.78</v>
      </c>
      <c r="E3836" s="254" t="s">
        <v>30202</v>
      </c>
      <c r="ALW3836" s="12"/>
      <c r="ALX3836" s="12"/>
      <c r="ALY3836" s="12"/>
    </row>
    <row r="3837" spans="1:1013" ht="13.5">
      <c r="A3837" s="180">
        <v>104857</v>
      </c>
      <c r="B3837" s="180" t="s">
        <v>35327</v>
      </c>
      <c r="C3837" s="180" t="s">
        <v>1</v>
      </c>
      <c r="D3837" s="254">
        <v>0</v>
      </c>
      <c r="E3837" s="254" t="s">
        <v>25569</v>
      </c>
      <c r="ALW3837" s="12"/>
      <c r="ALX3837" s="12"/>
      <c r="ALY3837" s="12"/>
    </row>
    <row r="3838" spans="1:1013" ht="13.5">
      <c r="A3838" s="180">
        <v>104859</v>
      </c>
      <c r="B3838" s="180" t="s">
        <v>35328</v>
      </c>
      <c r="C3838" s="180" t="s">
        <v>1</v>
      </c>
      <c r="D3838" s="254">
        <v>0</v>
      </c>
      <c r="E3838" s="254" t="s">
        <v>25816</v>
      </c>
      <c r="ALW3838" s="12"/>
      <c r="ALX3838" s="12"/>
      <c r="ALY3838" s="12"/>
    </row>
    <row r="3839" spans="1:1013" ht="13.5">
      <c r="A3839" s="180">
        <v>104861</v>
      </c>
      <c r="B3839" s="180" t="s">
        <v>35329</v>
      </c>
      <c r="C3839" s="180" t="s">
        <v>1</v>
      </c>
      <c r="D3839" s="254">
        <v>0</v>
      </c>
      <c r="E3839" s="254" t="s">
        <v>25438</v>
      </c>
      <c r="ALW3839" s="12"/>
      <c r="ALX3839" s="12"/>
      <c r="ALY3839" s="12"/>
    </row>
    <row r="3840" spans="1:1013" ht="13.5">
      <c r="A3840" s="180">
        <v>104856</v>
      </c>
      <c r="B3840" s="180" t="s">
        <v>35330</v>
      </c>
      <c r="C3840" s="180" t="s">
        <v>1</v>
      </c>
      <c r="D3840" s="254">
        <v>0</v>
      </c>
      <c r="E3840" s="254" t="s">
        <v>25618</v>
      </c>
      <c r="ALW3840" s="12"/>
      <c r="ALX3840" s="12"/>
      <c r="ALY3840" s="12"/>
    </row>
    <row r="3841" spans="1:1013" ht="13.5">
      <c r="A3841" s="180">
        <v>104858</v>
      </c>
      <c r="B3841" s="180" t="s">
        <v>35331</v>
      </c>
      <c r="C3841" s="180" t="s">
        <v>1</v>
      </c>
      <c r="D3841" s="254">
        <v>0</v>
      </c>
      <c r="E3841" s="254" t="s">
        <v>24870</v>
      </c>
      <c r="ALW3841" s="12"/>
      <c r="ALX3841" s="12"/>
      <c r="ALY3841" s="12"/>
    </row>
    <row r="3842" spans="1:1013" ht="13.5">
      <c r="A3842" s="180">
        <v>104860</v>
      </c>
      <c r="B3842" s="180" t="s">
        <v>35332</v>
      </c>
      <c r="C3842" s="180" t="s">
        <v>1</v>
      </c>
      <c r="D3842" s="254">
        <v>0</v>
      </c>
      <c r="E3842" s="254" t="s">
        <v>30203</v>
      </c>
      <c r="ALW3842" s="12"/>
      <c r="ALX3842" s="12"/>
      <c r="ALY3842" s="12"/>
    </row>
    <row r="3843" spans="1:1013" ht="13.5">
      <c r="A3843" s="180">
        <v>104871</v>
      </c>
      <c r="B3843" s="180" t="s">
        <v>35333</v>
      </c>
      <c r="C3843" s="180" t="s">
        <v>1</v>
      </c>
      <c r="D3843" s="254">
        <v>0</v>
      </c>
      <c r="E3843" s="254" t="s">
        <v>30204</v>
      </c>
      <c r="ALW3843" s="12"/>
      <c r="ALX3843" s="12"/>
      <c r="ALY3843" s="12"/>
    </row>
    <row r="3844" spans="1:1013" ht="13.5">
      <c r="A3844" s="180">
        <v>104883</v>
      </c>
      <c r="B3844" s="180" t="s">
        <v>35334</v>
      </c>
      <c r="C3844" s="180" t="s">
        <v>1</v>
      </c>
      <c r="D3844" s="254">
        <v>0</v>
      </c>
      <c r="E3844" s="254" t="s">
        <v>30205</v>
      </c>
      <c r="ALW3844" s="12"/>
      <c r="ALX3844" s="12"/>
      <c r="ALY3844" s="12"/>
    </row>
    <row r="3845" spans="1:1013" ht="13.5">
      <c r="A3845" s="180">
        <v>104865</v>
      </c>
      <c r="B3845" s="180" t="s">
        <v>35335</v>
      </c>
      <c r="C3845" s="180" t="s">
        <v>1</v>
      </c>
      <c r="D3845" s="254">
        <v>0</v>
      </c>
      <c r="E3845" s="254" t="s">
        <v>30206</v>
      </c>
      <c r="ALW3845" s="12"/>
      <c r="ALX3845" s="12"/>
      <c r="ALY3845" s="12"/>
    </row>
    <row r="3846" spans="1:1013" ht="13.5">
      <c r="A3846" s="180">
        <v>104872</v>
      </c>
      <c r="B3846" s="180" t="s">
        <v>35336</v>
      </c>
      <c r="C3846" s="180" t="s">
        <v>1</v>
      </c>
      <c r="D3846" s="254">
        <v>0</v>
      </c>
      <c r="E3846" s="254" t="s">
        <v>30207</v>
      </c>
      <c r="ALW3846" s="12"/>
      <c r="ALX3846" s="12"/>
      <c r="ALY3846" s="12"/>
    </row>
    <row r="3847" spans="1:1013" ht="13.5">
      <c r="A3847" s="180">
        <v>104884</v>
      </c>
      <c r="B3847" s="180" t="s">
        <v>35337</v>
      </c>
      <c r="C3847" s="180" t="s">
        <v>1</v>
      </c>
      <c r="D3847" s="254">
        <v>0</v>
      </c>
      <c r="E3847" s="254" t="s">
        <v>27358</v>
      </c>
      <c r="ALW3847" s="12"/>
      <c r="ALX3847" s="12"/>
      <c r="ALY3847" s="12"/>
    </row>
    <row r="3848" spans="1:1013" ht="13.5">
      <c r="A3848" s="180">
        <v>104866</v>
      </c>
      <c r="B3848" s="180" t="s">
        <v>35338</v>
      </c>
      <c r="C3848" s="180" t="s">
        <v>1</v>
      </c>
      <c r="D3848" s="254">
        <v>0</v>
      </c>
      <c r="E3848" s="254" t="s">
        <v>30208</v>
      </c>
      <c r="ALW3848" s="12"/>
      <c r="ALX3848" s="12"/>
      <c r="ALY3848" s="12"/>
    </row>
    <row r="3849" spans="1:1013" ht="13.5">
      <c r="A3849" s="180">
        <v>104873</v>
      </c>
      <c r="B3849" s="180" t="s">
        <v>35339</v>
      </c>
      <c r="C3849" s="180" t="s">
        <v>1</v>
      </c>
      <c r="D3849" s="254">
        <v>0</v>
      </c>
      <c r="E3849" s="254" t="s">
        <v>25242</v>
      </c>
      <c r="ALW3849" s="12"/>
      <c r="ALX3849" s="12"/>
      <c r="ALY3849" s="12"/>
    </row>
    <row r="3850" spans="1:1013" ht="13.5">
      <c r="A3850" s="180">
        <v>104885</v>
      </c>
      <c r="B3850" s="180" t="s">
        <v>35340</v>
      </c>
      <c r="C3850" s="180" t="s">
        <v>1</v>
      </c>
      <c r="D3850" s="254">
        <v>0</v>
      </c>
      <c r="E3850" s="254" t="s">
        <v>30209</v>
      </c>
      <c r="ALW3850" s="12"/>
      <c r="ALX3850" s="12"/>
      <c r="ALY3850" s="12"/>
    </row>
    <row r="3851" spans="1:1013" ht="13.5">
      <c r="A3851" s="180">
        <v>104867</v>
      </c>
      <c r="B3851" s="180" t="s">
        <v>35341</v>
      </c>
      <c r="C3851" s="180" t="s">
        <v>1</v>
      </c>
      <c r="D3851" s="254">
        <v>0</v>
      </c>
      <c r="E3851" s="254" t="s">
        <v>25188</v>
      </c>
      <c r="ALW3851" s="12"/>
      <c r="ALX3851" s="12"/>
      <c r="ALY3851" s="12"/>
    </row>
    <row r="3852" spans="1:1013" ht="13.5">
      <c r="A3852" s="180">
        <v>104868</v>
      </c>
      <c r="B3852" s="180" t="s">
        <v>35342</v>
      </c>
      <c r="C3852" s="180" t="s">
        <v>1</v>
      </c>
      <c r="D3852" s="254">
        <v>0</v>
      </c>
      <c r="E3852" s="254" t="s">
        <v>27347</v>
      </c>
      <c r="ALW3852" s="12"/>
      <c r="ALX3852" s="12"/>
      <c r="ALY3852" s="12"/>
    </row>
    <row r="3853" spans="1:1013" ht="13.5">
      <c r="A3853" s="180">
        <v>104874</v>
      </c>
      <c r="B3853" s="180" t="s">
        <v>35343</v>
      </c>
      <c r="C3853" s="180" t="s">
        <v>1</v>
      </c>
      <c r="D3853" s="254">
        <v>0</v>
      </c>
      <c r="E3853" s="254" t="s">
        <v>30210</v>
      </c>
      <c r="ALW3853" s="12"/>
      <c r="ALX3853" s="12"/>
      <c r="ALY3853" s="12"/>
    </row>
    <row r="3854" spans="1:1013" ht="13.5">
      <c r="A3854" s="180">
        <v>104862</v>
      </c>
      <c r="B3854" s="180" t="s">
        <v>35344</v>
      </c>
      <c r="C3854" s="180" t="s">
        <v>1</v>
      </c>
      <c r="D3854" s="254">
        <v>0</v>
      </c>
      <c r="E3854" s="254" t="s">
        <v>30211</v>
      </c>
      <c r="ALW3854" s="12"/>
      <c r="ALX3854" s="12"/>
      <c r="ALY3854" s="12"/>
    </row>
    <row r="3855" spans="1:1013" ht="13.5">
      <c r="A3855" s="180">
        <v>104869</v>
      </c>
      <c r="B3855" s="180" t="s">
        <v>35345</v>
      </c>
      <c r="C3855" s="180" t="s">
        <v>1</v>
      </c>
      <c r="D3855" s="254">
        <v>0</v>
      </c>
      <c r="E3855" s="254" t="s">
        <v>24969</v>
      </c>
      <c r="ALW3855" s="12"/>
      <c r="ALX3855" s="12"/>
      <c r="ALY3855" s="12"/>
    </row>
    <row r="3856" spans="1:1013" ht="13.5">
      <c r="A3856" s="180">
        <v>104881</v>
      </c>
      <c r="B3856" s="180" t="s">
        <v>35346</v>
      </c>
      <c r="C3856" s="180" t="s">
        <v>1</v>
      </c>
      <c r="D3856" s="254">
        <v>0</v>
      </c>
      <c r="E3856" s="254" t="s">
        <v>30212</v>
      </c>
      <c r="ALW3856" s="12"/>
      <c r="ALX3856" s="12"/>
      <c r="ALY3856" s="12"/>
    </row>
    <row r="3857" spans="1:1013" ht="13.5">
      <c r="A3857" s="180">
        <v>104863</v>
      </c>
      <c r="B3857" s="180" t="s">
        <v>35347</v>
      </c>
      <c r="C3857" s="180" t="s">
        <v>1</v>
      </c>
      <c r="D3857" s="254">
        <v>0</v>
      </c>
      <c r="E3857" s="254" t="s">
        <v>30213</v>
      </c>
      <c r="ALW3857" s="12"/>
      <c r="ALX3857" s="12"/>
      <c r="ALY3857" s="12"/>
    </row>
    <row r="3858" spans="1:1013" ht="13.5">
      <c r="A3858" s="180">
        <v>104870</v>
      </c>
      <c r="B3858" s="180" t="s">
        <v>35348</v>
      </c>
      <c r="C3858" s="180" t="s">
        <v>1</v>
      </c>
      <c r="D3858" s="254">
        <v>0</v>
      </c>
      <c r="E3858" s="254" t="s">
        <v>25793</v>
      </c>
      <c r="ALW3858" s="12"/>
      <c r="ALX3858" s="12"/>
      <c r="ALY3858" s="12"/>
    </row>
    <row r="3859" spans="1:1013" ht="13.5">
      <c r="A3859" s="180">
        <v>104882</v>
      </c>
      <c r="B3859" s="180" t="s">
        <v>35349</v>
      </c>
      <c r="C3859" s="180" t="s">
        <v>1</v>
      </c>
      <c r="D3859" s="254">
        <v>0</v>
      </c>
      <c r="E3859" s="254" t="s">
        <v>30214</v>
      </c>
      <c r="ALW3859" s="12"/>
      <c r="ALX3859" s="12"/>
      <c r="ALY3859" s="12"/>
    </row>
    <row r="3860" spans="1:1013" ht="13.5">
      <c r="A3860" s="180">
        <v>104864</v>
      </c>
      <c r="B3860" s="180" t="s">
        <v>35350</v>
      </c>
      <c r="C3860" s="180" t="s">
        <v>1</v>
      </c>
      <c r="D3860" s="254">
        <v>0</v>
      </c>
      <c r="E3860" s="254" t="s">
        <v>30215</v>
      </c>
      <c r="ALW3860" s="12"/>
      <c r="ALX3860" s="12"/>
      <c r="ALY3860" s="12"/>
    </row>
    <row r="3861" spans="1:1013" ht="13.5">
      <c r="A3861" s="180">
        <v>104876</v>
      </c>
      <c r="B3861" s="180" t="s">
        <v>28431</v>
      </c>
      <c r="C3861" s="180" t="s">
        <v>2</v>
      </c>
      <c r="D3861" s="254">
        <v>28.21</v>
      </c>
      <c r="E3861" s="254" t="s">
        <v>24847</v>
      </c>
      <c r="ALW3861" s="12"/>
      <c r="ALX3861" s="12"/>
      <c r="ALY3861" s="12"/>
    </row>
    <row r="3862" spans="1:1013" ht="13.5">
      <c r="A3862" s="180">
        <v>104875</v>
      </c>
      <c r="B3862" s="180" t="s">
        <v>35351</v>
      </c>
      <c r="C3862" s="180" t="s">
        <v>1</v>
      </c>
      <c r="D3862" s="254">
        <v>154.72</v>
      </c>
      <c r="E3862" s="254" t="s">
        <v>30216</v>
      </c>
      <c r="ALW3862" s="12"/>
      <c r="ALX3862" s="12"/>
      <c r="ALY3862" s="12"/>
    </row>
    <row r="3863" spans="1:1013" ht="13.5">
      <c r="A3863" s="180">
        <v>105942</v>
      </c>
      <c r="B3863" s="180" t="s">
        <v>35352</v>
      </c>
      <c r="C3863" s="180" t="s">
        <v>1</v>
      </c>
      <c r="D3863" s="254">
        <v>0</v>
      </c>
      <c r="E3863" s="254" t="s">
        <v>30217</v>
      </c>
      <c r="ALW3863" s="12"/>
      <c r="ALX3863" s="12"/>
      <c r="ALY3863" s="12"/>
    </row>
    <row r="3864" spans="1:1013" ht="13.5">
      <c r="A3864" s="180">
        <v>105943</v>
      </c>
      <c r="B3864" s="180" t="s">
        <v>35353</v>
      </c>
      <c r="C3864" s="180" t="s">
        <v>1</v>
      </c>
      <c r="D3864" s="254">
        <v>0</v>
      </c>
      <c r="E3864" s="254" t="s">
        <v>25773</v>
      </c>
      <c r="ALW3864" s="12"/>
      <c r="ALX3864" s="12"/>
      <c r="ALY3864" s="12"/>
    </row>
    <row r="3865" spans="1:1013" ht="13.5">
      <c r="A3865" s="180">
        <v>105941</v>
      </c>
      <c r="B3865" s="180" t="s">
        <v>35354</v>
      </c>
      <c r="C3865" s="180" t="s">
        <v>4</v>
      </c>
      <c r="D3865" s="254">
        <v>0</v>
      </c>
      <c r="E3865" s="254" t="s">
        <v>30218</v>
      </c>
      <c r="ALW3865" s="12"/>
      <c r="ALX3865" s="12"/>
      <c r="ALY3865" s="12"/>
    </row>
    <row r="3866" spans="1:1013" ht="13.5">
      <c r="A3866" s="180">
        <v>105940</v>
      </c>
      <c r="B3866" s="180" t="s">
        <v>35355</v>
      </c>
      <c r="C3866" s="180" t="s">
        <v>4</v>
      </c>
      <c r="D3866" s="254">
        <v>0</v>
      </c>
      <c r="E3866" s="254" t="s">
        <v>30219</v>
      </c>
      <c r="ALW3866" s="12"/>
      <c r="ALX3866" s="12"/>
      <c r="ALY3866" s="12"/>
    </row>
    <row r="3867" spans="1:1013" ht="13.5">
      <c r="A3867" s="180">
        <v>105938</v>
      </c>
      <c r="B3867" s="180" t="s">
        <v>35356</v>
      </c>
      <c r="C3867" s="180" t="s">
        <v>4</v>
      </c>
      <c r="D3867" s="254">
        <v>0</v>
      </c>
      <c r="E3867" s="254" t="s">
        <v>24748</v>
      </c>
      <c r="ALW3867" s="12"/>
      <c r="ALX3867" s="12"/>
      <c r="ALY3867" s="12"/>
    </row>
    <row r="3868" spans="1:1013" ht="13.5">
      <c r="A3868" s="180">
        <v>105939</v>
      </c>
      <c r="B3868" s="180" t="s">
        <v>35357</v>
      </c>
      <c r="C3868" s="180" t="s">
        <v>4</v>
      </c>
      <c r="D3868" s="254">
        <v>0</v>
      </c>
      <c r="E3868" s="254" t="s">
        <v>25253</v>
      </c>
      <c r="ALW3868" s="12"/>
      <c r="ALX3868" s="12"/>
      <c r="ALY3868" s="12"/>
    </row>
    <row r="3869" spans="1:1013" ht="13.5">
      <c r="A3869" s="180">
        <v>96120</v>
      </c>
      <c r="B3869" s="180" t="s">
        <v>25199</v>
      </c>
      <c r="C3869" s="180" t="s">
        <v>1</v>
      </c>
      <c r="D3869" s="254">
        <v>3.01</v>
      </c>
      <c r="E3869" s="254" t="s">
        <v>30220</v>
      </c>
      <c r="ALW3869" s="12"/>
      <c r="ALX3869" s="12"/>
      <c r="ALY3869" s="12"/>
    </row>
    <row r="3870" spans="1:1013" ht="13.5">
      <c r="A3870" s="180">
        <v>96123</v>
      </c>
      <c r="B3870" s="180" t="s">
        <v>25201</v>
      </c>
      <c r="C3870" s="180" t="s">
        <v>1</v>
      </c>
      <c r="D3870" s="254">
        <v>29.14</v>
      </c>
      <c r="E3870" s="254" t="s">
        <v>30221</v>
      </c>
      <c r="ALW3870" s="12"/>
      <c r="ALX3870" s="12"/>
      <c r="ALY3870" s="12"/>
    </row>
    <row r="3871" spans="1:1013" ht="13.5">
      <c r="A3871" s="180">
        <v>96122</v>
      </c>
      <c r="B3871" s="180" t="s">
        <v>25193</v>
      </c>
      <c r="C3871" s="180" t="s">
        <v>1</v>
      </c>
      <c r="D3871" s="254">
        <v>49.11</v>
      </c>
      <c r="E3871" s="254" t="s">
        <v>30222</v>
      </c>
      <c r="ALW3871" s="12"/>
      <c r="ALX3871" s="12"/>
      <c r="ALY3871" s="12"/>
    </row>
    <row r="3872" spans="1:1013" ht="13.5">
      <c r="A3872" s="180">
        <v>96121</v>
      </c>
      <c r="B3872" s="180" t="s">
        <v>25204</v>
      </c>
      <c r="C3872" s="180" t="s">
        <v>1</v>
      </c>
      <c r="D3872" s="254">
        <v>13.6</v>
      </c>
      <c r="E3872" s="254" t="s">
        <v>27973</v>
      </c>
      <c r="ALW3872" s="12"/>
      <c r="ALX3872" s="12"/>
      <c r="ALY3872" s="12"/>
    </row>
    <row r="3873" spans="1:1013" ht="13.5">
      <c r="A3873" s="180">
        <v>99054</v>
      </c>
      <c r="B3873" s="180" t="s">
        <v>25202</v>
      </c>
      <c r="C3873" s="180" t="s">
        <v>4</v>
      </c>
      <c r="D3873" s="254">
        <v>59.36</v>
      </c>
      <c r="E3873" s="254" t="s">
        <v>29538</v>
      </c>
      <c r="ALW3873" s="12"/>
      <c r="ALX3873" s="12"/>
      <c r="ALY3873" s="12"/>
    </row>
    <row r="3874" spans="1:1013" ht="13.5">
      <c r="A3874" s="180">
        <v>96110</v>
      </c>
      <c r="B3874" s="180" t="s">
        <v>25196</v>
      </c>
      <c r="C3874" s="180" t="s">
        <v>4</v>
      </c>
      <c r="D3874" s="254">
        <v>77.02</v>
      </c>
      <c r="E3874" s="254" t="s">
        <v>25530</v>
      </c>
      <c r="ALW3874" s="12"/>
      <c r="ALX3874" s="12"/>
      <c r="ALY3874" s="12"/>
    </row>
    <row r="3875" spans="1:1013" ht="13.5">
      <c r="A3875" s="180">
        <v>96114</v>
      </c>
      <c r="B3875" s="180" t="s">
        <v>25198</v>
      </c>
      <c r="C3875" s="180" t="s">
        <v>4</v>
      </c>
      <c r="D3875" s="254">
        <v>75.790000000000006</v>
      </c>
      <c r="E3875" s="254" t="s">
        <v>30223</v>
      </c>
      <c r="ALW3875" s="12"/>
      <c r="ALX3875" s="12"/>
      <c r="ALY3875" s="12"/>
    </row>
    <row r="3876" spans="1:1013" ht="13.5">
      <c r="A3876" s="180">
        <v>104757</v>
      </c>
      <c r="B3876" s="180" t="s">
        <v>35358</v>
      </c>
      <c r="C3876" s="180" t="s">
        <v>4</v>
      </c>
      <c r="D3876" s="254">
        <v>0</v>
      </c>
      <c r="E3876" s="254" t="s">
        <v>24809</v>
      </c>
      <c r="ALW3876" s="12"/>
      <c r="ALX3876" s="12"/>
      <c r="ALY3876" s="12"/>
    </row>
    <row r="3877" spans="1:1013" ht="13.5">
      <c r="A3877" s="180">
        <v>104756</v>
      </c>
      <c r="B3877" s="180" t="s">
        <v>25194</v>
      </c>
      <c r="C3877" s="180" t="s">
        <v>4</v>
      </c>
      <c r="D3877" s="254">
        <v>211.52</v>
      </c>
      <c r="E3877" s="254" t="s">
        <v>29448</v>
      </c>
      <c r="ALW3877" s="12"/>
      <c r="ALX3877" s="12"/>
      <c r="ALY3877" s="12"/>
    </row>
    <row r="3878" spans="1:1013" ht="13.5">
      <c r="A3878" s="180">
        <v>96112</v>
      </c>
      <c r="B3878" s="180" t="s">
        <v>31985</v>
      </c>
      <c r="C3878" s="180" t="s">
        <v>4</v>
      </c>
      <c r="D3878" s="254">
        <v>164.32</v>
      </c>
      <c r="E3878" s="254" t="s">
        <v>30224</v>
      </c>
      <c r="ALW3878" s="12"/>
      <c r="ALX3878" s="12"/>
      <c r="ALY3878" s="12"/>
    </row>
    <row r="3879" spans="1:1013" ht="13.5">
      <c r="A3879" s="180">
        <v>96113</v>
      </c>
      <c r="B3879" s="180" t="s">
        <v>25197</v>
      </c>
      <c r="C3879" s="180" t="s">
        <v>4</v>
      </c>
      <c r="D3879" s="254">
        <v>46.8</v>
      </c>
      <c r="E3879" s="254" t="s">
        <v>24825</v>
      </c>
      <c r="ALW3879" s="12"/>
      <c r="ALX3879" s="12"/>
      <c r="ALY3879" s="12"/>
    </row>
    <row r="3880" spans="1:1013" ht="13.5">
      <c r="A3880" s="180">
        <v>96109</v>
      </c>
      <c r="B3880" s="180" t="s">
        <v>25195</v>
      </c>
      <c r="C3880" s="180" t="s">
        <v>4</v>
      </c>
      <c r="D3880" s="254">
        <v>51.87</v>
      </c>
      <c r="E3880" s="254" t="s">
        <v>30225</v>
      </c>
      <c r="ALW3880" s="12"/>
      <c r="ALX3880" s="12"/>
      <c r="ALY3880" s="12"/>
    </row>
    <row r="3881" spans="1:1013" ht="13.5">
      <c r="A3881" s="180">
        <v>96116</v>
      </c>
      <c r="B3881" s="180" t="s">
        <v>31994</v>
      </c>
      <c r="C3881" s="180" t="s">
        <v>4</v>
      </c>
      <c r="D3881" s="254">
        <v>64.819999999999993</v>
      </c>
      <c r="E3881" s="254" t="s">
        <v>30226</v>
      </c>
      <c r="ALW3881" s="12"/>
      <c r="ALX3881" s="12"/>
      <c r="ALY3881" s="12"/>
    </row>
    <row r="3882" spans="1:1013" ht="13.5">
      <c r="A3882" s="180">
        <v>96111</v>
      </c>
      <c r="B3882" s="180" t="s">
        <v>25203</v>
      </c>
      <c r="C3882" s="180" t="s">
        <v>4</v>
      </c>
      <c r="D3882" s="254">
        <v>64.58</v>
      </c>
      <c r="E3882" s="254" t="s">
        <v>30227</v>
      </c>
      <c r="ALW3882" s="12"/>
      <c r="ALX3882" s="12"/>
      <c r="ALY3882" s="12"/>
    </row>
    <row r="3883" spans="1:1013" ht="13.5">
      <c r="A3883" s="180">
        <v>96486</v>
      </c>
      <c r="B3883" s="180" t="s">
        <v>25206</v>
      </c>
      <c r="C3883" s="180" t="s">
        <v>4</v>
      </c>
      <c r="D3883" s="254">
        <v>74.23</v>
      </c>
      <c r="E3883" s="254" t="s">
        <v>29608</v>
      </c>
      <c r="ALW3883" s="12"/>
      <c r="ALX3883" s="12"/>
      <c r="ALY3883" s="12"/>
    </row>
    <row r="3884" spans="1:1013" ht="13.5">
      <c r="A3884" s="180">
        <v>96485</v>
      </c>
      <c r="B3884" s="180" t="s">
        <v>25205</v>
      </c>
      <c r="C3884" s="180" t="s">
        <v>4</v>
      </c>
      <c r="D3884" s="254">
        <v>73.989999999999995</v>
      </c>
      <c r="E3884" s="254" t="s">
        <v>30228</v>
      </c>
      <c r="ALW3884" s="12"/>
      <c r="ALX3884" s="12"/>
      <c r="ALY3884" s="12"/>
    </row>
    <row r="3885" spans="1:1013" ht="13.5">
      <c r="A3885" s="180">
        <v>97557</v>
      </c>
      <c r="B3885" s="180" t="s">
        <v>35359</v>
      </c>
      <c r="C3885" s="180" t="s">
        <v>4</v>
      </c>
      <c r="D3885" s="254">
        <v>0</v>
      </c>
      <c r="E3885" s="254" t="s">
        <v>30229</v>
      </c>
      <c r="ALW3885" s="12"/>
      <c r="ALX3885" s="12"/>
      <c r="ALY3885" s="12"/>
    </row>
    <row r="3886" spans="1:1013" ht="13.5">
      <c r="A3886" s="180">
        <v>101807</v>
      </c>
      <c r="B3886" s="180" t="s">
        <v>11281</v>
      </c>
      <c r="C3886" s="180" t="s">
        <v>2</v>
      </c>
      <c r="D3886" s="254">
        <v>541.6</v>
      </c>
      <c r="E3886" s="254" t="s">
        <v>28009</v>
      </c>
      <c r="ALW3886" s="12"/>
      <c r="ALX3886" s="12"/>
      <c r="ALY3886" s="12"/>
    </row>
    <row r="3887" spans="1:1013" ht="13.5">
      <c r="A3887" s="180">
        <v>101806</v>
      </c>
      <c r="B3887" s="180" t="s">
        <v>11280</v>
      </c>
      <c r="C3887" s="180" t="s">
        <v>2</v>
      </c>
      <c r="D3887" s="254">
        <v>561.29</v>
      </c>
      <c r="E3887" s="254" t="s">
        <v>24889</v>
      </c>
      <c r="ALW3887" s="12"/>
      <c r="ALX3887" s="12"/>
      <c r="ALY3887" s="12"/>
    </row>
    <row r="3888" spans="1:1013" ht="13.5">
      <c r="A3888" s="180">
        <v>101808</v>
      </c>
      <c r="B3888" s="180" t="s">
        <v>11282</v>
      </c>
      <c r="C3888" s="180" t="s">
        <v>2</v>
      </c>
      <c r="D3888" s="254">
        <v>545.82000000000005</v>
      </c>
      <c r="E3888" s="254" t="s">
        <v>30230</v>
      </c>
      <c r="ALW3888" s="12"/>
      <c r="ALX3888" s="12"/>
      <c r="ALY3888" s="12"/>
    </row>
    <row r="3889" spans="1:1013" ht="13.5">
      <c r="A3889" s="180">
        <v>98058</v>
      </c>
      <c r="B3889" s="180" t="s">
        <v>35360</v>
      </c>
      <c r="C3889" s="180" t="s">
        <v>2</v>
      </c>
      <c r="D3889" s="254">
        <v>1818.83</v>
      </c>
      <c r="E3889" s="254" t="s">
        <v>30231</v>
      </c>
      <c r="ALW3889" s="12"/>
      <c r="ALX3889" s="12"/>
      <c r="ALY3889" s="12"/>
    </row>
    <row r="3890" spans="1:1013" ht="13.5">
      <c r="A3890" s="180">
        <v>98059</v>
      </c>
      <c r="B3890" s="180" t="s">
        <v>35361</v>
      </c>
      <c r="C3890" s="180" t="s">
        <v>2</v>
      </c>
      <c r="D3890" s="254">
        <v>3903.47</v>
      </c>
      <c r="E3890" s="254" t="s">
        <v>30232</v>
      </c>
      <c r="ALW3890" s="12"/>
      <c r="ALX3890" s="12"/>
      <c r="ALY3890" s="12"/>
    </row>
    <row r="3891" spans="1:1013" ht="13.5">
      <c r="A3891" s="180">
        <v>98060</v>
      </c>
      <c r="B3891" s="180" t="s">
        <v>35362</v>
      </c>
      <c r="C3891" s="180" t="s">
        <v>2</v>
      </c>
      <c r="D3891" s="254">
        <v>5484.29</v>
      </c>
      <c r="E3891" s="254" t="s">
        <v>29735</v>
      </c>
      <c r="ALW3891" s="12"/>
      <c r="ALX3891" s="12"/>
      <c r="ALY3891" s="12"/>
    </row>
    <row r="3892" spans="1:1013" ht="13.5">
      <c r="A3892" s="180">
        <v>98061</v>
      </c>
      <c r="B3892" s="180" t="s">
        <v>35363</v>
      </c>
      <c r="C3892" s="180" t="s">
        <v>2</v>
      </c>
      <c r="D3892" s="254">
        <v>7662.37</v>
      </c>
      <c r="E3892" s="254" t="s">
        <v>24869</v>
      </c>
      <c r="ALW3892" s="12"/>
      <c r="ALX3892" s="12"/>
      <c r="ALY3892" s="12"/>
    </row>
    <row r="3893" spans="1:1013" ht="13.5">
      <c r="A3893" s="180">
        <v>98088</v>
      </c>
      <c r="B3893" s="180" t="s">
        <v>11788</v>
      </c>
      <c r="C3893" s="180" t="s">
        <v>2</v>
      </c>
      <c r="D3893" s="254">
        <v>3421.32</v>
      </c>
      <c r="E3893" s="254" t="s">
        <v>25465</v>
      </c>
      <c r="ALW3893" s="12"/>
      <c r="ALX3893" s="12"/>
      <c r="ALY3893" s="12"/>
    </row>
    <row r="3894" spans="1:1013" ht="13.5">
      <c r="A3894" s="180">
        <v>98089</v>
      </c>
      <c r="B3894" s="180" t="s">
        <v>11789</v>
      </c>
      <c r="C3894" s="180" t="s">
        <v>2</v>
      </c>
      <c r="D3894" s="254">
        <v>5446.2</v>
      </c>
      <c r="E3894" s="254" t="s">
        <v>30233</v>
      </c>
      <c r="ALW3894" s="12"/>
      <c r="ALX3894" s="12"/>
      <c r="ALY3894" s="12"/>
    </row>
    <row r="3895" spans="1:1013" ht="13.5">
      <c r="A3895" s="180">
        <v>98090</v>
      </c>
      <c r="B3895" s="180" t="s">
        <v>11790</v>
      </c>
      <c r="C3895" s="180" t="s">
        <v>2</v>
      </c>
      <c r="D3895" s="254">
        <v>8608.44</v>
      </c>
      <c r="E3895" s="254" t="s">
        <v>30234</v>
      </c>
      <c r="ALW3895" s="12"/>
      <c r="ALX3895" s="12"/>
      <c r="ALY3895" s="12"/>
    </row>
    <row r="3896" spans="1:1013" ht="13.5">
      <c r="A3896" s="180">
        <v>98091</v>
      </c>
      <c r="B3896" s="180" t="s">
        <v>11791</v>
      </c>
      <c r="C3896" s="180" t="s">
        <v>2</v>
      </c>
      <c r="D3896" s="254">
        <v>11273.86</v>
      </c>
      <c r="E3896" s="254" t="s">
        <v>27453</v>
      </c>
      <c r="ALW3896" s="12"/>
      <c r="ALX3896" s="12"/>
      <c r="ALY3896" s="12"/>
    </row>
    <row r="3897" spans="1:1013" ht="13.5">
      <c r="A3897" s="180">
        <v>98092</v>
      </c>
      <c r="B3897" s="180" t="s">
        <v>11792</v>
      </c>
      <c r="C3897" s="180" t="s">
        <v>2</v>
      </c>
      <c r="D3897" s="254">
        <v>13124.27</v>
      </c>
      <c r="E3897" s="254" t="s">
        <v>30235</v>
      </c>
      <c r="ALW3897" s="12"/>
      <c r="ALX3897" s="12"/>
      <c r="ALY3897" s="12"/>
    </row>
    <row r="3898" spans="1:1013" ht="13.5">
      <c r="A3898" s="180">
        <v>98093</v>
      </c>
      <c r="B3898" s="180" t="s">
        <v>11793</v>
      </c>
      <c r="C3898" s="180" t="s">
        <v>2</v>
      </c>
      <c r="D3898" s="254">
        <v>15511.99</v>
      </c>
      <c r="E3898" s="254" t="s">
        <v>27822</v>
      </c>
      <c r="ALW3898" s="12"/>
      <c r="ALX3898" s="12"/>
      <c r="ALY3898" s="12"/>
    </row>
    <row r="3899" spans="1:1013" ht="13.5">
      <c r="A3899" s="180">
        <v>98072</v>
      </c>
      <c r="B3899" s="180" t="s">
        <v>11772</v>
      </c>
      <c r="C3899" s="180" t="s">
        <v>2</v>
      </c>
      <c r="D3899" s="254">
        <v>3877.4</v>
      </c>
      <c r="E3899" s="254" t="s">
        <v>28193</v>
      </c>
      <c r="ALW3899" s="12"/>
      <c r="ALX3899" s="12"/>
      <c r="ALY3899" s="12"/>
    </row>
    <row r="3900" spans="1:1013" ht="13.5">
      <c r="A3900" s="180">
        <v>98073</v>
      </c>
      <c r="B3900" s="180" t="s">
        <v>11773</v>
      </c>
      <c r="C3900" s="180" t="s">
        <v>2</v>
      </c>
      <c r="D3900" s="254">
        <v>6169.97</v>
      </c>
      <c r="E3900" s="254" t="s">
        <v>30236</v>
      </c>
      <c r="ALW3900" s="12"/>
      <c r="ALX3900" s="12"/>
      <c r="ALY3900" s="12"/>
    </row>
    <row r="3901" spans="1:1013" ht="13.5">
      <c r="A3901" s="180">
        <v>98074</v>
      </c>
      <c r="B3901" s="180" t="s">
        <v>11774</v>
      </c>
      <c r="C3901" s="180" t="s">
        <v>2</v>
      </c>
      <c r="D3901" s="254">
        <v>9725.5499999999993</v>
      </c>
      <c r="E3901" s="254" t="s">
        <v>30237</v>
      </c>
      <c r="ALW3901" s="12"/>
      <c r="ALX3901" s="12"/>
      <c r="ALY3901" s="12"/>
    </row>
    <row r="3902" spans="1:1013" ht="13.5">
      <c r="A3902" s="180">
        <v>98075</v>
      </c>
      <c r="B3902" s="180" t="s">
        <v>11775</v>
      </c>
      <c r="C3902" s="180" t="s">
        <v>2</v>
      </c>
      <c r="D3902" s="254">
        <v>12721.77</v>
      </c>
      <c r="E3902" s="254" t="s">
        <v>30238</v>
      </c>
      <c r="ALW3902" s="12"/>
      <c r="ALX3902" s="12"/>
      <c r="ALY3902" s="12"/>
    </row>
    <row r="3903" spans="1:1013" ht="13.5">
      <c r="A3903" s="180">
        <v>98076</v>
      </c>
      <c r="B3903" s="180" t="s">
        <v>11776</v>
      </c>
      <c r="C3903" s="180" t="s">
        <v>2</v>
      </c>
      <c r="D3903" s="254">
        <v>14752.22</v>
      </c>
      <c r="E3903" s="254" t="s">
        <v>30239</v>
      </c>
      <c r="ALW3903" s="12"/>
      <c r="ALX3903" s="12"/>
      <c r="ALY3903" s="12"/>
    </row>
    <row r="3904" spans="1:1013" ht="13.5">
      <c r="A3904" s="180">
        <v>98077</v>
      </c>
      <c r="B3904" s="180" t="s">
        <v>11777</v>
      </c>
      <c r="C3904" s="180" t="s">
        <v>2</v>
      </c>
      <c r="D3904" s="254">
        <v>17420.47</v>
      </c>
      <c r="E3904" s="254" t="s">
        <v>28005</v>
      </c>
      <c r="ALW3904" s="12"/>
      <c r="ALX3904" s="12"/>
      <c r="ALY3904" s="12"/>
    </row>
    <row r="3905" spans="1:1013" ht="13.5">
      <c r="A3905" s="180">
        <v>98062</v>
      </c>
      <c r="B3905" s="180" t="s">
        <v>35364</v>
      </c>
      <c r="C3905" s="180" t="s">
        <v>2</v>
      </c>
      <c r="D3905" s="254">
        <v>3036.55</v>
      </c>
      <c r="E3905" s="254" t="s">
        <v>25243</v>
      </c>
      <c r="ALW3905" s="12"/>
      <c r="ALX3905" s="12"/>
      <c r="ALY3905" s="12"/>
    </row>
    <row r="3906" spans="1:1013" ht="13.5">
      <c r="A3906" s="180">
        <v>98063</v>
      </c>
      <c r="B3906" s="180" t="s">
        <v>35365</v>
      </c>
      <c r="C3906" s="180" t="s">
        <v>2</v>
      </c>
      <c r="D3906" s="254">
        <v>4637.13</v>
      </c>
      <c r="E3906" s="254" t="s">
        <v>27814</v>
      </c>
      <c r="ALW3906" s="12"/>
      <c r="ALX3906" s="12"/>
      <c r="ALY3906" s="12"/>
    </row>
    <row r="3907" spans="1:1013" ht="13.5">
      <c r="A3907" s="180">
        <v>98064</v>
      </c>
      <c r="B3907" s="180" t="s">
        <v>35366</v>
      </c>
      <c r="C3907" s="180" t="s">
        <v>2</v>
      </c>
      <c r="D3907" s="254">
        <v>5351.82</v>
      </c>
      <c r="E3907" s="254" t="s">
        <v>30240</v>
      </c>
      <c r="ALW3907" s="12"/>
      <c r="ALX3907" s="12"/>
      <c r="ALY3907" s="12"/>
    </row>
    <row r="3908" spans="1:1013" ht="13.5">
      <c r="A3908" s="180">
        <v>98065</v>
      </c>
      <c r="B3908" s="180" t="s">
        <v>35367</v>
      </c>
      <c r="C3908" s="180" t="s">
        <v>2</v>
      </c>
      <c r="D3908" s="254">
        <v>7431.35</v>
      </c>
      <c r="E3908" s="254" t="s">
        <v>25774</v>
      </c>
      <c r="ALW3908" s="12"/>
      <c r="ALX3908" s="12"/>
      <c r="ALY3908" s="12"/>
    </row>
    <row r="3909" spans="1:1013" ht="13.5">
      <c r="A3909" s="180">
        <v>98094</v>
      </c>
      <c r="B3909" s="180" t="s">
        <v>11794</v>
      </c>
      <c r="C3909" s="180" t="s">
        <v>2</v>
      </c>
      <c r="D3909" s="254">
        <v>2840.03</v>
      </c>
      <c r="E3909" s="254" t="s">
        <v>27379</v>
      </c>
      <c r="ALW3909" s="12"/>
      <c r="ALX3909" s="12"/>
      <c r="ALY3909" s="12"/>
    </row>
    <row r="3910" spans="1:1013" ht="13.5">
      <c r="A3910" s="180">
        <v>98099</v>
      </c>
      <c r="B3910" s="180" t="s">
        <v>11795</v>
      </c>
      <c r="C3910" s="180" t="s">
        <v>2</v>
      </c>
      <c r="D3910" s="254">
        <v>4866.79</v>
      </c>
      <c r="E3910" s="254" t="s">
        <v>29975</v>
      </c>
      <c r="ALW3910" s="12"/>
      <c r="ALX3910" s="12"/>
      <c r="ALY3910" s="12"/>
    </row>
    <row r="3911" spans="1:1013" ht="13.5">
      <c r="A3911" s="180">
        <v>98100</v>
      </c>
      <c r="B3911" s="180" t="s">
        <v>11796</v>
      </c>
      <c r="C3911" s="180" t="s">
        <v>2</v>
      </c>
      <c r="D3911" s="254">
        <v>6399.89</v>
      </c>
      <c r="E3911" s="254" t="s">
        <v>30241</v>
      </c>
      <c r="ALW3911" s="12"/>
      <c r="ALX3911" s="12"/>
      <c r="ALY3911" s="12"/>
    </row>
    <row r="3912" spans="1:1013" ht="13.5">
      <c r="A3912" s="180">
        <v>98101</v>
      </c>
      <c r="B3912" s="180" t="s">
        <v>11797</v>
      </c>
      <c r="C3912" s="180" t="s">
        <v>2</v>
      </c>
      <c r="D3912" s="254">
        <v>9480.1</v>
      </c>
      <c r="E3912" s="254" t="s">
        <v>25013</v>
      </c>
      <c r="ALW3912" s="12"/>
      <c r="ALX3912" s="12"/>
      <c r="ALY3912" s="12"/>
    </row>
    <row r="3913" spans="1:1013" ht="13.5">
      <c r="A3913" s="180">
        <v>98078</v>
      </c>
      <c r="B3913" s="180" t="s">
        <v>11778</v>
      </c>
      <c r="C3913" s="180" t="s">
        <v>2</v>
      </c>
      <c r="D3913" s="254">
        <v>3918.45</v>
      </c>
      <c r="E3913" s="254" t="s">
        <v>24808</v>
      </c>
      <c r="ALW3913" s="12"/>
      <c r="ALX3913" s="12"/>
      <c r="ALY3913" s="12"/>
    </row>
    <row r="3914" spans="1:1013" ht="13.5">
      <c r="A3914" s="180">
        <v>98079</v>
      </c>
      <c r="B3914" s="180" t="s">
        <v>11779</v>
      </c>
      <c r="C3914" s="180" t="s">
        <v>2</v>
      </c>
      <c r="D3914" s="254">
        <v>6921.91</v>
      </c>
      <c r="E3914" s="254" t="s">
        <v>30242</v>
      </c>
      <c r="ALW3914" s="12"/>
      <c r="ALX3914" s="12"/>
      <c r="ALY3914" s="12"/>
    </row>
    <row r="3915" spans="1:1013" ht="13.5">
      <c r="A3915" s="180">
        <v>98080</v>
      </c>
      <c r="B3915" s="180" t="s">
        <v>11780</v>
      </c>
      <c r="C3915" s="180" t="s">
        <v>2</v>
      </c>
      <c r="D3915" s="254">
        <v>8997.69</v>
      </c>
      <c r="E3915" s="254" t="s">
        <v>30243</v>
      </c>
      <c r="ALW3915" s="12"/>
      <c r="ALX3915" s="12"/>
      <c r="ALY3915" s="12"/>
    </row>
    <row r="3916" spans="1:1013" ht="13.5">
      <c r="A3916" s="180">
        <v>98081</v>
      </c>
      <c r="B3916" s="180" t="s">
        <v>11781</v>
      </c>
      <c r="C3916" s="180" t="s">
        <v>2</v>
      </c>
      <c r="D3916" s="254">
        <v>13404.77</v>
      </c>
      <c r="E3916" s="254" t="s">
        <v>29591</v>
      </c>
      <c r="ALW3916" s="12"/>
      <c r="ALX3916" s="12"/>
      <c r="ALY3916" s="12"/>
    </row>
    <row r="3917" spans="1:1013" ht="13.5">
      <c r="A3917" s="180">
        <v>98052</v>
      </c>
      <c r="B3917" s="180" t="s">
        <v>35368</v>
      </c>
      <c r="C3917" s="180" t="s">
        <v>2</v>
      </c>
      <c r="D3917" s="254">
        <v>2054.85</v>
      </c>
      <c r="E3917" s="254" t="s">
        <v>30244</v>
      </c>
      <c r="ALW3917" s="12"/>
      <c r="ALX3917" s="12"/>
      <c r="ALY3917" s="12"/>
    </row>
    <row r="3918" spans="1:1013" ht="13.5">
      <c r="A3918" s="180">
        <v>98053</v>
      </c>
      <c r="B3918" s="180" t="s">
        <v>35369</v>
      </c>
      <c r="C3918" s="180" t="s">
        <v>2</v>
      </c>
      <c r="D3918" s="254">
        <v>2826.88</v>
      </c>
      <c r="E3918" s="254" t="s">
        <v>29506</v>
      </c>
      <c r="ALW3918" s="12"/>
      <c r="ALX3918" s="12"/>
      <c r="ALY3918" s="12"/>
    </row>
    <row r="3919" spans="1:1013" ht="13.5">
      <c r="A3919" s="180">
        <v>98054</v>
      </c>
      <c r="B3919" s="180" t="s">
        <v>35370</v>
      </c>
      <c r="C3919" s="180" t="s">
        <v>2</v>
      </c>
      <c r="D3919" s="254">
        <v>4550.04</v>
      </c>
      <c r="E3919" s="254" t="s">
        <v>25340</v>
      </c>
      <c r="ALW3919" s="12"/>
      <c r="ALX3919" s="12"/>
      <c r="ALY3919" s="12"/>
    </row>
    <row r="3920" spans="1:1013" ht="13.5">
      <c r="A3920" s="180">
        <v>98055</v>
      </c>
      <c r="B3920" s="180" t="s">
        <v>35371</v>
      </c>
      <c r="C3920" s="180" t="s">
        <v>2</v>
      </c>
      <c r="D3920" s="254">
        <v>6191.17</v>
      </c>
      <c r="E3920" s="254" t="s">
        <v>24860</v>
      </c>
      <c r="ALW3920" s="12"/>
      <c r="ALX3920" s="12"/>
      <c r="ALY3920" s="12"/>
    </row>
    <row r="3921" spans="1:1013" ht="13.5">
      <c r="A3921" s="180">
        <v>98056</v>
      </c>
      <c r="B3921" s="180" t="s">
        <v>35372</v>
      </c>
      <c r="C3921" s="180" t="s">
        <v>2</v>
      </c>
      <c r="D3921" s="254">
        <v>7215.5</v>
      </c>
      <c r="E3921" s="254" t="s">
        <v>29206</v>
      </c>
      <c r="ALW3921" s="12"/>
      <c r="ALX3921" s="12"/>
      <c r="ALY3921" s="12"/>
    </row>
    <row r="3922" spans="1:1013" ht="13.5">
      <c r="A3922" s="180">
        <v>98057</v>
      </c>
      <c r="B3922" s="180" t="s">
        <v>35373</v>
      </c>
      <c r="C3922" s="180" t="s">
        <v>2</v>
      </c>
      <c r="D3922" s="254">
        <v>8599.15</v>
      </c>
      <c r="E3922" s="254" t="s">
        <v>29614</v>
      </c>
      <c r="ALW3922" s="12"/>
      <c r="ALX3922" s="12"/>
      <c r="ALY3922" s="12"/>
    </row>
    <row r="3923" spans="1:1013" ht="13.5">
      <c r="A3923" s="180">
        <v>98082</v>
      </c>
      <c r="B3923" s="180" t="s">
        <v>11782</v>
      </c>
      <c r="C3923" s="180" t="s">
        <v>2</v>
      </c>
      <c r="D3923" s="254">
        <v>3930.54</v>
      </c>
      <c r="E3923" s="254" t="s">
        <v>25812</v>
      </c>
      <c r="ALW3923" s="12"/>
      <c r="ALX3923" s="12"/>
      <c r="ALY3923" s="12"/>
    </row>
    <row r="3924" spans="1:1013" ht="13.5">
      <c r="A3924" s="180">
        <v>98083</v>
      </c>
      <c r="B3924" s="180" t="s">
        <v>11783</v>
      </c>
      <c r="C3924" s="180" t="s">
        <v>2</v>
      </c>
      <c r="D3924" s="254">
        <v>5183.9799999999996</v>
      </c>
      <c r="E3924" s="254" t="s">
        <v>24671</v>
      </c>
      <c r="ALW3924" s="12"/>
      <c r="ALX3924" s="12"/>
      <c r="ALY3924" s="12"/>
    </row>
    <row r="3925" spans="1:1013" ht="13.5">
      <c r="A3925" s="180">
        <v>98084</v>
      </c>
      <c r="B3925" s="180" t="s">
        <v>11784</v>
      </c>
      <c r="C3925" s="180" t="s">
        <v>2</v>
      </c>
      <c r="D3925" s="254">
        <v>7270.84</v>
      </c>
      <c r="E3925" s="254" t="s">
        <v>30245</v>
      </c>
      <c r="ALW3925" s="12"/>
      <c r="ALX3925" s="12"/>
      <c r="ALY3925" s="12"/>
    </row>
    <row r="3926" spans="1:1013" ht="13.5">
      <c r="A3926" s="180">
        <v>98085</v>
      </c>
      <c r="B3926" s="180" t="s">
        <v>11785</v>
      </c>
      <c r="C3926" s="180" t="s">
        <v>2</v>
      </c>
      <c r="D3926" s="254">
        <v>9869.43</v>
      </c>
      <c r="E3926" s="254" t="s">
        <v>24972</v>
      </c>
      <c r="ALW3926" s="12"/>
      <c r="ALX3926" s="12"/>
      <c r="ALY3926" s="12"/>
    </row>
    <row r="3927" spans="1:1013" ht="13.5">
      <c r="A3927" s="180">
        <v>98087</v>
      </c>
      <c r="B3927" s="180" t="s">
        <v>11787</v>
      </c>
      <c r="C3927" s="180" t="s">
        <v>2</v>
      </c>
      <c r="D3927" s="254">
        <v>11867.55</v>
      </c>
      <c r="E3927" s="254" t="s">
        <v>30246</v>
      </c>
      <c r="ALW3927" s="12"/>
      <c r="ALX3927" s="12"/>
      <c r="ALY3927" s="12"/>
    </row>
    <row r="3928" spans="1:1013" ht="13.5">
      <c r="A3928" s="180">
        <v>98086</v>
      </c>
      <c r="B3928" s="180" t="s">
        <v>11786</v>
      </c>
      <c r="C3928" s="180" t="s">
        <v>2</v>
      </c>
      <c r="D3928" s="254">
        <v>11134</v>
      </c>
      <c r="E3928" s="254" t="s">
        <v>30247</v>
      </c>
      <c r="ALW3928" s="12"/>
      <c r="ALX3928" s="12"/>
      <c r="ALY3928" s="12"/>
    </row>
    <row r="3929" spans="1:1013" ht="13.5">
      <c r="A3929" s="180">
        <v>98066</v>
      </c>
      <c r="B3929" s="180" t="s">
        <v>11766</v>
      </c>
      <c r="C3929" s="180" t="s">
        <v>2</v>
      </c>
      <c r="D3929" s="254">
        <v>4536.21</v>
      </c>
      <c r="E3929" s="254" t="s">
        <v>30248</v>
      </c>
      <c r="ALW3929" s="12"/>
      <c r="ALX3929" s="12"/>
      <c r="ALY3929" s="12"/>
    </row>
    <row r="3930" spans="1:1013" ht="13.5">
      <c r="A3930" s="180">
        <v>98067</v>
      </c>
      <c r="B3930" s="180" t="s">
        <v>11767</v>
      </c>
      <c r="C3930" s="180" t="s">
        <v>2</v>
      </c>
      <c r="D3930" s="254">
        <v>6036.5</v>
      </c>
      <c r="E3930" s="254" t="s">
        <v>25751</v>
      </c>
      <c r="ALW3930" s="12"/>
      <c r="ALX3930" s="12"/>
      <c r="ALY3930" s="12"/>
    </row>
    <row r="3931" spans="1:1013" ht="13.5">
      <c r="A3931" s="180">
        <v>98068</v>
      </c>
      <c r="B3931" s="180" t="s">
        <v>11768</v>
      </c>
      <c r="C3931" s="180" t="s">
        <v>2</v>
      </c>
      <c r="D3931" s="254">
        <v>8527.43</v>
      </c>
      <c r="E3931" s="254" t="s">
        <v>30249</v>
      </c>
      <c r="ALW3931" s="12"/>
      <c r="ALX3931" s="12"/>
      <c r="ALY3931" s="12"/>
    </row>
    <row r="3932" spans="1:1013" ht="13.5">
      <c r="A3932" s="180">
        <v>98069</v>
      </c>
      <c r="B3932" s="180" t="s">
        <v>11769</v>
      </c>
      <c r="C3932" s="180" t="s">
        <v>2</v>
      </c>
      <c r="D3932" s="254">
        <v>11533.99</v>
      </c>
      <c r="E3932" s="254" t="s">
        <v>30250</v>
      </c>
      <c r="ALW3932" s="12"/>
      <c r="ALX3932" s="12"/>
      <c r="ALY3932" s="12"/>
    </row>
    <row r="3933" spans="1:1013" ht="13.5">
      <c r="A3933" s="180">
        <v>98071</v>
      </c>
      <c r="B3933" s="180" t="s">
        <v>11771</v>
      </c>
      <c r="C3933" s="180" t="s">
        <v>2</v>
      </c>
      <c r="D3933" s="254">
        <v>14190.49</v>
      </c>
      <c r="E3933" s="254" t="s">
        <v>24984</v>
      </c>
      <c r="ALW3933" s="12"/>
      <c r="ALX3933" s="12"/>
      <c r="ALY3933" s="12"/>
    </row>
    <row r="3934" spans="1:1013" ht="13.5">
      <c r="A3934" s="180">
        <v>98070</v>
      </c>
      <c r="B3934" s="180" t="s">
        <v>11770</v>
      </c>
      <c r="C3934" s="180" t="s">
        <v>2</v>
      </c>
      <c r="D3934" s="254">
        <v>13121.83</v>
      </c>
      <c r="E3934" s="254" t="s">
        <v>28963</v>
      </c>
      <c r="ALW3934" s="12"/>
      <c r="ALX3934" s="12"/>
      <c r="ALY3934" s="12"/>
    </row>
    <row r="3935" spans="1:1013" ht="13.5">
      <c r="A3935" s="180">
        <v>104915</v>
      </c>
      <c r="B3935" s="180" t="s">
        <v>32908</v>
      </c>
      <c r="C3935" s="180" t="s">
        <v>3</v>
      </c>
      <c r="D3935" s="254">
        <v>11.64</v>
      </c>
      <c r="E3935" s="254" t="s">
        <v>25689</v>
      </c>
      <c r="ALW3935" s="12"/>
      <c r="ALX3935" s="12"/>
      <c r="ALY3935" s="12"/>
    </row>
    <row r="3936" spans="1:1013" ht="13.5">
      <c r="A3936" s="180">
        <v>96546</v>
      </c>
      <c r="B3936" s="180" t="s">
        <v>32907</v>
      </c>
      <c r="C3936" s="180" t="s">
        <v>3</v>
      </c>
      <c r="D3936" s="254">
        <v>16.170000000000002</v>
      </c>
      <c r="E3936" s="254" t="s">
        <v>27670</v>
      </c>
      <c r="ALW3936" s="12"/>
      <c r="ALX3936" s="12"/>
      <c r="ALY3936" s="12"/>
    </row>
    <row r="3937" spans="1:1013" ht="13.5">
      <c r="A3937" s="180">
        <v>96544</v>
      </c>
      <c r="B3937" s="180" t="s">
        <v>32905</v>
      </c>
      <c r="C3937" s="180" t="s">
        <v>3</v>
      </c>
      <c r="D3937" s="254">
        <v>20.65</v>
      </c>
      <c r="E3937" s="254" t="s">
        <v>25085</v>
      </c>
      <c r="ALW3937" s="12"/>
      <c r="ALX3937" s="12"/>
      <c r="ALY3937" s="12"/>
    </row>
    <row r="3938" spans="1:1013" ht="13.5">
      <c r="A3938" s="180">
        <v>96545</v>
      </c>
      <c r="B3938" s="180" t="s">
        <v>32906</v>
      </c>
      <c r="C3938" s="180" t="s">
        <v>3</v>
      </c>
      <c r="D3938" s="254">
        <v>18.54</v>
      </c>
      <c r="E3938" s="254" t="s">
        <v>25446</v>
      </c>
      <c r="ALW3938" s="12"/>
      <c r="ALX3938" s="12"/>
      <c r="ALY3938" s="12"/>
    </row>
    <row r="3939" spans="1:1013" ht="13.5">
      <c r="A3939" s="180">
        <v>96543</v>
      </c>
      <c r="B3939" s="180" t="s">
        <v>32899</v>
      </c>
      <c r="C3939" s="180" t="s">
        <v>3</v>
      </c>
      <c r="D3939" s="254">
        <v>23.03</v>
      </c>
      <c r="E3939" s="254" t="s">
        <v>30251</v>
      </c>
      <c r="ALW3939" s="12"/>
      <c r="ALX3939" s="12"/>
      <c r="ALY3939" s="12"/>
    </row>
    <row r="3940" spans="1:1013" ht="13.5">
      <c r="A3940" s="180">
        <v>104922</v>
      </c>
      <c r="B3940" s="180" t="s">
        <v>32914</v>
      </c>
      <c r="C3940" s="180" t="s">
        <v>3</v>
      </c>
      <c r="D3940" s="254">
        <v>12.83</v>
      </c>
      <c r="E3940" s="254" t="s">
        <v>30252</v>
      </c>
      <c r="ALW3940" s="12"/>
      <c r="ALX3940" s="12"/>
      <c r="ALY3940" s="12"/>
    </row>
    <row r="3941" spans="1:1013" ht="13.5">
      <c r="A3941" s="180">
        <v>104920</v>
      </c>
      <c r="B3941" s="180" t="s">
        <v>32912</v>
      </c>
      <c r="C3941" s="180" t="s">
        <v>3</v>
      </c>
      <c r="D3941" s="254">
        <v>12.45</v>
      </c>
      <c r="E3941" s="254" t="s">
        <v>30253</v>
      </c>
      <c r="ALW3941" s="12"/>
      <c r="ALX3941" s="12"/>
      <c r="ALY3941" s="12"/>
    </row>
    <row r="3942" spans="1:1013" ht="13.5">
      <c r="A3942" s="180">
        <v>104921</v>
      </c>
      <c r="B3942" s="180" t="s">
        <v>32913</v>
      </c>
      <c r="C3942" s="180" t="s">
        <v>3</v>
      </c>
      <c r="D3942" s="254">
        <v>11.69</v>
      </c>
      <c r="E3942" s="254" t="s">
        <v>29973</v>
      </c>
      <c r="ALW3942" s="12"/>
      <c r="ALX3942" s="12"/>
      <c r="ALY3942" s="12"/>
    </row>
    <row r="3943" spans="1:1013" ht="13.5">
      <c r="A3943" s="180">
        <v>104919</v>
      </c>
      <c r="B3943" s="180" t="s">
        <v>32911</v>
      </c>
      <c r="C3943" s="180" t="s">
        <v>3</v>
      </c>
      <c r="D3943" s="254">
        <v>14.67</v>
      </c>
      <c r="E3943" s="254" t="s">
        <v>30254</v>
      </c>
      <c r="ALW3943" s="12"/>
      <c r="ALX3943" s="12"/>
      <c r="ALY3943" s="12"/>
    </row>
    <row r="3944" spans="1:1013" ht="13.5">
      <c r="A3944" s="180">
        <v>104917</v>
      </c>
      <c r="B3944" s="180" t="s">
        <v>32909</v>
      </c>
      <c r="C3944" s="180" t="s">
        <v>3</v>
      </c>
      <c r="D3944" s="254">
        <v>17.84</v>
      </c>
      <c r="E3944" s="254" t="s">
        <v>30255</v>
      </c>
      <c r="ALW3944" s="12"/>
      <c r="ALX3944" s="12"/>
      <c r="ALY3944" s="12"/>
    </row>
    <row r="3945" spans="1:1013" ht="13.5">
      <c r="A3945" s="180">
        <v>104918</v>
      </c>
      <c r="B3945" s="180" t="s">
        <v>32910</v>
      </c>
      <c r="C3945" s="180" t="s">
        <v>3</v>
      </c>
      <c r="D3945" s="254">
        <v>16.48</v>
      </c>
      <c r="E3945" s="254" t="s">
        <v>30256</v>
      </c>
      <c r="ALW3945" s="12"/>
      <c r="ALX3945" s="12"/>
      <c r="ALY3945" s="12"/>
    </row>
    <row r="3946" spans="1:1013" ht="13.5">
      <c r="A3946" s="180">
        <v>104916</v>
      </c>
      <c r="B3946" s="180" t="s">
        <v>32919</v>
      </c>
      <c r="C3946" s="180" t="s">
        <v>3</v>
      </c>
      <c r="D3946" s="254">
        <v>19.309999999999999</v>
      </c>
      <c r="E3946" s="254" t="s">
        <v>25099</v>
      </c>
      <c r="ALW3946" s="12"/>
      <c r="ALX3946" s="12"/>
      <c r="ALY3946" s="12"/>
    </row>
    <row r="3947" spans="1:1013" ht="13.5">
      <c r="A3947" s="180">
        <v>96557</v>
      </c>
      <c r="B3947" s="180" t="s">
        <v>32917</v>
      </c>
      <c r="C3947" s="180" t="s">
        <v>7</v>
      </c>
      <c r="D3947" s="254">
        <v>846.24</v>
      </c>
      <c r="E3947" s="254" t="s">
        <v>24843</v>
      </c>
      <c r="ALW3947" s="12"/>
      <c r="ALX3947" s="12"/>
      <c r="ALY3947" s="12"/>
    </row>
    <row r="3948" spans="1:1013" ht="13.5">
      <c r="A3948" s="180">
        <v>96555</v>
      </c>
      <c r="B3948" s="180" t="s">
        <v>32915</v>
      </c>
      <c r="C3948" s="180" t="s">
        <v>7</v>
      </c>
      <c r="D3948" s="254">
        <v>720.56</v>
      </c>
      <c r="E3948" s="254" t="s">
        <v>25783</v>
      </c>
      <c r="ALW3948" s="12"/>
      <c r="ALX3948" s="12"/>
      <c r="ALY3948" s="12"/>
    </row>
    <row r="3949" spans="1:1013" ht="13.5">
      <c r="A3949" s="180">
        <v>104924</v>
      </c>
      <c r="B3949" s="180" t="s">
        <v>32921</v>
      </c>
      <c r="C3949" s="180" t="s">
        <v>7</v>
      </c>
      <c r="D3949" s="254">
        <v>873.81</v>
      </c>
      <c r="E3949" s="254" t="s">
        <v>24950</v>
      </c>
      <c r="ALW3949" s="12"/>
      <c r="ALX3949" s="12"/>
      <c r="ALY3949" s="12"/>
    </row>
    <row r="3950" spans="1:1013" ht="13.5">
      <c r="A3950" s="180">
        <v>104923</v>
      </c>
      <c r="B3950" s="180" t="s">
        <v>32920</v>
      </c>
      <c r="C3950" s="180" t="s">
        <v>7</v>
      </c>
      <c r="D3950" s="254">
        <v>781.53</v>
      </c>
      <c r="E3950" s="254" t="s">
        <v>27810</v>
      </c>
      <c r="ALW3950" s="12"/>
      <c r="ALX3950" s="12"/>
      <c r="ALY3950" s="12"/>
    </row>
    <row r="3951" spans="1:1013" ht="13.5">
      <c r="A3951" s="180">
        <v>96558</v>
      </c>
      <c r="B3951" s="180" t="s">
        <v>32918</v>
      </c>
      <c r="C3951" s="180" t="s">
        <v>7</v>
      </c>
      <c r="D3951" s="254">
        <v>884.23</v>
      </c>
      <c r="E3951" s="254" t="s">
        <v>29512</v>
      </c>
      <c r="ALW3951" s="12"/>
      <c r="ALX3951" s="12"/>
      <c r="ALY3951" s="12"/>
    </row>
    <row r="3952" spans="1:1013" ht="13.5">
      <c r="A3952" s="180">
        <v>96556</v>
      </c>
      <c r="B3952" s="180" t="s">
        <v>32916</v>
      </c>
      <c r="C3952" s="180" t="s">
        <v>7</v>
      </c>
      <c r="D3952" s="254">
        <v>894.44</v>
      </c>
      <c r="E3952" s="254" t="s">
        <v>24816</v>
      </c>
      <c r="ALW3952" s="12"/>
      <c r="ALX3952" s="12"/>
      <c r="ALY3952" s="12"/>
    </row>
    <row r="3953" spans="1:1013" ht="13.5">
      <c r="A3953" s="180">
        <v>96523</v>
      </c>
      <c r="B3953" s="180" t="s">
        <v>33106</v>
      </c>
      <c r="C3953" s="180" t="s">
        <v>7</v>
      </c>
      <c r="D3953" s="254">
        <v>110.18</v>
      </c>
      <c r="E3953" s="254" t="s">
        <v>30257</v>
      </c>
      <c r="ALW3953" s="12"/>
      <c r="ALX3953" s="12"/>
      <c r="ALY3953" s="12"/>
    </row>
    <row r="3954" spans="1:1013" ht="13.5">
      <c r="A3954" s="180">
        <v>96522</v>
      </c>
      <c r="B3954" s="180" t="s">
        <v>33105</v>
      </c>
      <c r="C3954" s="180" t="s">
        <v>7</v>
      </c>
      <c r="D3954" s="254">
        <v>166.64</v>
      </c>
      <c r="E3954" s="254" t="s">
        <v>30258</v>
      </c>
      <c r="ALW3954" s="12"/>
      <c r="ALX3954" s="12"/>
      <c r="ALY3954" s="12"/>
    </row>
    <row r="3955" spans="1:1013" ht="13.5">
      <c r="A3955" s="180">
        <v>96527</v>
      </c>
      <c r="B3955" s="180" t="s">
        <v>33110</v>
      </c>
      <c r="C3955" s="180" t="s">
        <v>7</v>
      </c>
      <c r="D3955" s="254">
        <v>121.22</v>
      </c>
      <c r="E3955" s="254" t="s">
        <v>25736</v>
      </c>
      <c r="ALW3955" s="12"/>
      <c r="ALX3955" s="12"/>
      <c r="ALY3955" s="12"/>
    </row>
    <row r="3956" spans="1:1013" ht="13.5">
      <c r="A3956" s="180">
        <v>96526</v>
      </c>
      <c r="B3956" s="180" t="s">
        <v>33109</v>
      </c>
      <c r="C3956" s="180" t="s">
        <v>7</v>
      </c>
      <c r="D3956" s="254">
        <v>238.48</v>
      </c>
      <c r="E3956" s="254" t="s">
        <v>30259</v>
      </c>
      <c r="ALW3956" s="12"/>
      <c r="ALX3956" s="12"/>
      <c r="ALY3956" s="12"/>
    </row>
    <row r="3957" spans="1:1013" ht="13.5">
      <c r="A3957" s="180">
        <v>96521</v>
      </c>
      <c r="B3957" s="180" t="s">
        <v>33104</v>
      </c>
      <c r="C3957" s="180" t="s">
        <v>7</v>
      </c>
      <c r="D3957" s="254">
        <v>45.22</v>
      </c>
      <c r="E3957" s="254" t="s">
        <v>30260</v>
      </c>
      <c r="ALW3957" s="12"/>
      <c r="ALX3957" s="12"/>
      <c r="ALY3957" s="12"/>
    </row>
    <row r="3958" spans="1:1013" ht="13.5">
      <c r="A3958" s="180">
        <v>96520</v>
      </c>
      <c r="B3958" s="180" t="s">
        <v>33103</v>
      </c>
      <c r="C3958" s="180" t="s">
        <v>7</v>
      </c>
      <c r="D3958" s="254">
        <v>102.54</v>
      </c>
      <c r="E3958" s="254" t="s">
        <v>30261</v>
      </c>
      <c r="ALW3958" s="12"/>
      <c r="ALX3958" s="12"/>
      <c r="ALY3958" s="12"/>
    </row>
    <row r="3959" spans="1:1013" ht="13.5">
      <c r="A3959" s="180">
        <v>96525</v>
      </c>
      <c r="B3959" s="180" t="s">
        <v>33108</v>
      </c>
      <c r="C3959" s="180" t="s">
        <v>7</v>
      </c>
      <c r="D3959" s="254">
        <v>59.75</v>
      </c>
      <c r="E3959" s="254" t="s">
        <v>24870</v>
      </c>
      <c r="ALW3959" s="12"/>
      <c r="ALX3959" s="12"/>
      <c r="ALY3959" s="12"/>
    </row>
    <row r="3960" spans="1:1013" ht="13.5">
      <c r="A3960" s="180">
        <v>96524</v>
      </c>
      <c r="B3960" s="180" t="s">
        <v>33107</v>
      </c>
      <c r="C3960" s="180" t="s">
        <v>7</v>
      </c>
      <c r="D3960" s="254">
        <v>171.45</v>
      </c>
      <c r="E3960" s="254" t="s">
        <v>25644</v>
      </c>
      <c r="ALW3960" s="12"/>
      <c r="ALX3960" s="12"/>
      <c r="ALY3960" s="12"/>
    </row>
    <row r="3961" spans="1:1013" ht="13.5">
      <c r="A3961" s="180">
        <v>96537</v>
      </c>
      <c r="B3961" s="180" t="s">
        <v>32893</v>
      </c>
      <c r="C3961" s="180" t="s">
        <v>4</v>
      </c>
      <c r="D3961" s="254">
        <v>205.47</v>
      </c>
      <c r="E3961" s="254" t="s">
        <v>30262</v>
      </c>
      <c r="ALW3961" s="12"/>
      <c r="ALX3961" s="12"/>
      <c r="ALY3961" s="12"/>
    </row>
    <row r="3962" spans="1:1013" ht="13.5">
      <c r="A3962" s="180">
        <v>96540</v>
      </c>
      <c r="B3962" s="180" t="s">
        <v>32896</v>
      </c>
      <c r="C3962" s="180" t="s">
        <v>4</v>
      </c>
      <c r="D3962" s="254">
        <v>147.4</v>
      </c>
      <c r="E3962" s="254" t="s">
        <v>30263</v>
      </c>
      <c r="ALW3962" s="12"/>
      <c r="ALX3962" s="12"/>
      <c r="ALY3962" s="12"/>
    </row>
    <row r="3963" spans="1:1013" ht="13.5">
      <c r="A3963" s="180">
        <v>96528</v>
      </c>
      <c r="B3963" s="180" t="s">
        <v>33111</v>
      </c>
      <c r="C3963" s="180" t="s">
        <v>4</v>
      </c>
      <c r="D3963" s="254">
        <v>168.47</v>
      </c>
      <c r="E3963" s="254" t="s">
        <v>30264</v>
      </c>
      <c r="ALW3963" s="12"/>
      <c r="ALX3963" s="12"/>
      <c r="ALY3963" s="12"/>
    </row>
    <row r="3964" spans="1:1013" ht="13.5">
      <c r="A3964" s="180">
        <v>96531</v>
      </c>
      <c r="B3964" s="180" t="s">
        <v>32887</v>
      </c>
      <c r="C3964" s="180" t="s">
        <v>4</v>
      </c>
      <c r="D3964" s="254">
        <v>115.38</v>
      </c>
      <c r="E3964" s="254" t="s">
        <v>25617</v>
      </c>
      <c r="ALW3964" s="12"/>
      <c r="ALX3964" s="12"/>
      <c r="ALY3964" s="12"/>
    </row>
    <row r="3965" spans="1:1013" ht="13.5">
      <c r="A3965" s="180">
        <v>96534</v>
      </c>
      <c r="B3965" s="180" t="s">
        <v>32890</v>
      </c>
      <c r="C3965" s="180" t="s">
        <v>4</v>
      </c>
      <c r="D3965" s="254">
        <v>87.72</v>
      </c>
      <c r="E3965" s="254" t="s">
        <v>30265</v>
      </c>
      <c r="ALW3965" s="12"/>
      <c r="ALX3965" s="12"/>
      <c r="ALY3965" s="12"/>
    </row>
    <row r="3966" spans="1:1013" ht="13.5">
      <c r="A3966" s="180">
        <v>104928</v>
      </c>
      <c r="B3966" s="180" t="s">
        <v>32903</v>
      </c>
      <c r="C3966" s="180" t="s">
        <v>4</v>
      </c>
      <c r="D3966" s="254">
        <v>169.15</v>
      </c>
      <c r="E3966" s="254" t="s">
        <v>30266</v>
      </c>
      <c r="ALW3966" s="12"/>
      <c r="ALX3966" s="12"/>
      <c r="ALY3966" s="12"/>
    </row>
    <row r="3967" spans="1:1013" ht="13.5">
      <c r="A3967" s="180">
        <v>104929</v>
      </c>
      <c r="B3967" s="180" t="s">
        <v>32904</v>
      </c>
      <c r="C3967" s="180" t="s">
        <v>4</v>
      </c>
      <c r="D3967" s="254">
        <v>104.63</v>
      </c>
      <c r="E3967" s="254" t="s">
        <v>30267</v>
      </c>
      <c r="ALW3967" s="12"/>
      <c r="ALX3967" s="12"/>
      <c r="ALY3967" s="12"/>
    </row>
    <row r="3968" spans="1:1013" ht="13.5">
      <c r="A3968" s="180">
        <v>104925</v>
      </c>
      <c r="B3968" s="180" t="s">
        <v>32900</v>
      </c>
      <c r="C3968" s="180" t="s">
        <v>4</v>
      </c>
      <c r="D3968" s="254">
        <v>172.62</v>
      </c>
      <c r="E3968" s="254" t="s">
        <v>30268</v>
      </c>
      <c r="ALW3968" s="12"/>
      <c r="ALX3968" s="12"/>
      <c r="ALY3968" s="12"/>
    </row>
    <row r="3969" spans="1:1013" ht="13.5">
      <c r="A3969" s="180">
        <v>104926</v>
      </c>
      <c r="B3969" s="180" t="s">
        <v>32901</v>
      </c>
      <c r="C3969" s="180" t="s">
        <v>4</v>
      </c>
      <c r="D3969" s="254">
        <v>112.66</v>
      </c>
      <c r="E3969" s="254" t="s">
        <v>30269</v>
      </c>
      <c r="ALW3969" s="12"/>
      <c r="ALX3969" s="12"/>
      <c r="ALY3969" s="12"/>
    </row>
    <row r="3970" spans="1:1013" ht="13.5">
      <c r="A3970" s="180">
        <v>104927</v>
      </c>
      <c r="B3970" s="180" t="s">
        <v>32902</v>
      </c>
      <c r="C3970" s="180" t="s">
        <v>4</v>
      </c>
      <c r="D3970" s="254">
        <v>81.489999999999995</v>
      </c>
      <c r="E3970" s="254" t="s">
        <v>24894</v>
      </c>
      <c r="ALW3970" s="12"/>
      <c r="ALX3970" s="12"/>
      <c r="ALY3970" s="12"/>
    </row>
    <row r="3971" spans="1:1013" ht="13.5">
      <c r="A3971" s="180">
        <v>96538</v>
      </c>
      <c r="B3971" s="180" t="s">
        <v>32894</v>
      </c>
      <c r="C3971" s="180" t="s">
        <v>4</v>
      </c>
      <c r="D3971" s="254">
        <v>282.08999999999997</v>
      </c>
      <c r="E3971" s="254" t="s">
        <v>30270</v>
      </c>
      <c r="ALW3971" s="12"/>
      <c r="ALX3971" s="12"/>
      <c r="ALY3971" s="12"/>
    </row>
    <row r="3972" spans="1:1013" ht="13.5">
      <c r="A3972" s="180">
        <v>96541</v>
      </c>
      <c r="B3972" s="180" t="s">
        <v>32897</v>
      </c>
      <c r="C3972" s="180" t="s">
        <v>4</v>
      </c>
      <c r="D3972" s="254">
        <v>209.26</v>
      </c>
      <c r="E3972" s="254" t="s">
        <v>30169</v>
      </c>
      <c r="ALW3972" s="12"/>
      <c r="ALX3972" s="12"/>
      <c r="ALY3972" s="12"/>
    </row>
    <row r="3973" spans="1:1013" ht="13.5">
      <c r="A3973" s="180">
        <v>96529</v>
      </c>
      <c r="B3973" s="180" t="s">
        <v>32885</v>
      </c>
      <c r="C3973" s="180" t="s">
        <v>4</v>
      </c>
      <c r="D3973" s="254">
        <v>293.32</v>
      </c>
      <c r="E3973" s="254" t="s">
        <v>30271</v>
      </c>
      <c r="ALW3973" s="12"/>
      <c r="ALX3973" s="12"/>
      <c r="ALY3973" s="12"/>
    </row>
    <row r="3974" spans="1:1013" ht="13.5">
      <c r="A3974" s="180">
        <v>96532</v>
      </c>
      <c r="B3974" s="180" t="s">
        <v>32888</v>
      </c>
      <c r="C3974" s="180" t="s">
        <v>4</v>
      </c>
      <c r="D3974" s="254">
        <v>201.1</v>
      </c>
      <c r="E3974" s="254" t="s">
        <v>28177</v>
      </c>
      <c r="ALW3974" s="12"/>
      <c r="ALX3974" s="12"/>
      <c r="ALY3974" s="12"/>
    </row>
    <row r="3975" spans="1:1013" ht="13.5">
      <c r="A3975" s="180">
        <v>96535</v>
      </c>
      <c r="B3975" s="180" t="s">
        <v>32891</v>
      </c>
      <c r="C3975" s="180" t="s">
        <v>4</v>
      </c>
      <c r="D3975" s="254">
        <v>153.11000000000001</v>
      </c>
      <c r="E3975" s="254" t="s">
        <v>30272</v>
      </c>
      <c r="ALW3975" s="12"/>
      <c r="ALX3975" s="12"/>
      <c r="ALY3975" s="12"/>
    </row>
    <row r="3976" spans="1:1013" ht="13.5">
      <c r="A3976" s="180">
        <v>96539</v>
      </c>
      <c r="B3976" s="180" t="s">
        <v>32895</v>
      </c>
      <c r="C3976" s="180" t="s">
        <v>4</v>
      </c>
      <c r="D3976" s="254">
        <v>147.47999999999999</v>
      </c>
      <c r="E3976" s="254" t="s">
        <v>28328</v>
      </c>
      <c r="ALW3976" s="12"/>
      <c r="ALX3976" s="12"/>
      <c r="ALY3976" s="12"/>
    </row>
    <row r="3977" spans="1:1013" ht="13.5">
      <c r="A3977" s="180">
        <v>96542</v>
      </c>
      <c r="B3977" s="180" t="s">
        <v>32898</v>
      </c>
      <c r="C3977" s="180" t="s">
        <v>4</v>
      </c>
      <c r="D3977" s="254">
        <v>111.03</v>
      </c>
      <c r="E3977" s="254" t="s">
        <v>30273</v>
      </c>
      <c r="ALW3977" s="12"/>
      <c r="ALX3977" s="12"/>
      <c r="ALY3977" s="12"/>
    </row>
    <row r="3978" spans="1:1013" ht="13.5">
      <c r="A3978" s="180">
        <v>96530</v>
      </c>
      <c r="B3978" s="180" t="s">
        <v>32886</v>
      </c>
      <c r="C3978" s="180" t="s">
        <v>4</v>
      </c>
      <c r="D3978" s="254">
        <v>153.85</v>
      </c>
      <c r="E3978" s="254" t="s">
        <v>30274</v>
      </c>
      <c r="ALW3978" s="12"/>
      <c r="ALX3978" s="12"/>
      <c r="ALY3978" s="12"/>
    </row>
    <row r="3979" spans="1:1013" ht="13.5">
      <c r="A3979" s="180">
        <v>96533</v>
      </c>
      <c r="B3979" s="180" t="s">
        <v>32889</v>
      </c>
      <c r="C3979" s="180" t="s">
        <v>4</v>
      </c>
      <c r="D3979" s="254">
        <v>102.55</v>
      </c>
      <c r="E3979" s="254" t="s">
        <v>25737</v>
      </c>
      <c r="ALW3979" s="12"/>
      <c r="ALX3979" s="12"/>
      <c r="ALY3979" s="12"/>
    </row>
    <row r="3980" spans="1:1013" ht="13.5">
      <c r="A3980" s="180">
        <v>96536</v>
      </c>
      <c r="B3980" s="180" t="s">
        <v>32892</v>
      </c>
      <c r="C3980" s="180" t="s">
        <v>4</v>
      </c>
      <c r="D3980" s="254">
        <v>75.83</v>
      </c>
      <c r="E3980" s="254" t="s">
        <v>30275</v>
      </c>
      <c r="ALW3980" s="12"/>
      <c r="ALX3980" s="12"/>
      <c r="ALY3980" s="12"/>
    </row>
    <row r="3981" spans="1:1013" ht="13.5">
      <c r="A3981" s="180">
        <v>105518</v>
      </c>
      <c r="B3981" s="180" t="s">
        <v>35374</v>
      </c>
      <c r="C3981" s="180" t="s">
        <v>4</v>
      </c>
      <c r="D3981" s="254">
        <v>0</v>
      </c>
      <c r="E3981" s="254" t="s">
        <v>30276</v>
      </c>
      <c r="ALW3981" s="12"/>
      <c r="ALX3981" s="12"/>
      <c r="ALY3981" s="12"/>
    </row>
    <row r="3982" spans="1:1013" ht="13.5">
      <c r="A3982" s="180">
        <v>105517</v>
      </c>
      <c r="B3982" s="180" t="s">
        <v>35375</v>
      </c>
      <c r="C3982" s="180" t="s">
        <v>4</v>
      </c>
      <c r="D3982" s="254">
        <v>0</v>
      </c>
      <c r="E3982" s="254" t="s">
        <v>30277</v>
      </c>
      <c r="ALW3982" s="12"/>
      <c r="ALX3982" s="12"/>
      <c r="ALY3982" s="12"/>
    </row>
    <row r="3983" spans="1:1013" ht="13.5">
      <c r="A3983" s="180">
        <v>105520</v>
      </c>
      <c r="B3983" s="180" t="s">
        <v>35376</v>
      </c>
      <c r="C3983" s="180" t="s">
        <v>4</v>
      </c>
      <c r="D3983" s="254">
        <v>0</v>
      </c>
      <c r="E3983" s="254" t="s">
        <v>25638</v>
      </c>
      <c r="ALW3983" s="12"/>
      <c r="ALX3983" s="12"/>
      <c r="ALY3983" s="12"/>
    </row>
    <row r="3984" spans="1:1013" ht="13.5">
      <c r="A3984" s="180">
        <v>105519</v>
      </c>
      <c r="B3984" s="180" t="s">
        <v>35377</v>
      </c>
      <c r="C3984" s="180" t="s">
        <v>4</v>
      </c>
      <c r="D3984" s="254">
        <v>0</v>
      </c>
      <c r="E3984" s="254" t="s">
        <v>30278</v>
      </c>
      <c r="ALW3984" s="12"/>
      <c r="ALX3984" s="12"/>
      <c r="ALY3984" s="12"/>
    </row>
    <row r="3985" spans="1:1013" ht="13.5">
      <c r="A3985" s="180">
        <v>101793</v>
      </c>
      <c r="B3985" s="180" t="s">
        <v>2872</v>
      </c>
      <c r="C3985" s="180" t="s">
        <v>7</v>
      </c>
      <c r="D3985" s="254">
        <v>27.71</v>
      </c>
      <c r="E3985" s="254" t="s">
        <v>30279</v>
      </c>
      <c r="ALW3985" s="12"/>
      <c r="ALX3985" s="12"/>
      <c r="ALY3985" s="12"/>
    </row>
    <row r="3986" spans="1:1013" ht="13.5">
      <c r="A3986" s="180">
        <v>101792</v>
      </c>
      <c r="B3986" s="180" t="s">
        <v>2871</v>
      </c>
      <c r="C3986" s="180" t="s">
        <v>7</v>
      </c>
      <c r="D3986" s="254">
        <v>18.48</v>
      </c>
      <c r="E3986" s="254" t="s">
        <v>30280</v>
      </c>
      <c r="ALW3986" s="12"/>
      <c r="ALX3986" s="12"/>
      <c r="ALY3986" s="12"/>
    </row>
    <row r="3987" spans="1:1013" ht="13.5">
      <c r="A3987" s="180">
        <v>92272</v>
      </c>
      <c r="B3987" s="180" t="s">
        <v>2787</v>
      </c>
      <c r="C3987" s="180" t="s">
        <v>1</v>
      </c>
      <c r="D3987" s="254">
        <v>40.049999999999997</v>
      </c>
      <c r="E3987" s="254" t="s">
        <v>24484</v>
      </c>
      <c r="ALW3987" s="12"/>
      <c r="ALX3987" s="12"/>
      <c r="ALY3987" s="12"/>
    </row>
    <row r="3988" spans="1:1013" ht="13.5">
      <c r="A3988" s="180">
        <v>101791</v>
      </c>
      <c r="B3988" s="180" t="s">
        <v>2870</v>
      </c>
      <c r="C3988" s="180" t="s">
        <v>1</v>
      </c>
      <c r="D3988" s="254">
        <v>26.08</v>
      </c>
      <c r="E3988" s="254" t="s">
        <v>30281</v>
      </c>
      <c r="ALW3988" s="12"/>
      <c r="ALX3988" s="12"/>
      <c r="ALY3988" s="12"/>
    </row>
    <row r="3989" spans="1:1013" ht="13.5">
      <c r="A3989" s="180">
        <v>92273</v>
      </c>
      <c r="B3989" s="180" t="s">
        <v>2788</v>
      </c>
      <c r="C3989" s="180" t="s">
        <v>1</v>
      </c>
      <c r="D3989" s="254">
        <v>16.09</v>
      </c>
      <c r="E3989" s="254" t="s">
        <v>27829</v>
      </c>
      <c r="ALW3989" s="12"/>
      <c r="ALX3989" s="12"/>
      <c r="ALY3989" s="12"/>
    </row>
    <row r="3990" spans="1:1013" ht="13.5">
      <c r="A3990" s="180">
        <v>92268</v>
      </c>
      <c r="B3990" s="180" t="s">
        <v>2783</v>
      </c>
      <c r="C3990" s="180" t="s">
        <v>4</v>
      </c>
      <c r="D3990" s="254">
        <v>101.1</v>
      </c>
      <c r="E3990" s="254" t="s">
        <v>30282</v>
      </c>
      <c r="ALW3990" s="12"/>
      <c r="ALX3990" s="12"/>
      <c r="ALY3990" s="12"/>
    </row>
    <row r="3991" spans="1:1013" ht="13.5">
      <c r="A3991" s="180">
        <v>92267</v>
      </c>
      <c r="B3991" s="180" t="s">
        <v>2782</v>
      </c>
      <c r="C3991" s="180" t="s">
        <v>4</v>
      </c>
      <c r="D3991" s="254">
        <v>60.26</v>
      </c>
      <c r="E3991" s="254" t="s">
        <v>30283</v>
      </c>
      <c r="ALW3991" s="12"/>
      <c r="ALX3991" s="12"/>
      <c r="ALY3991" s="12"/>
    </row>
    <row r="3992" spans="1:1013" ht="13.5">
      <c r="A3992" s="180">
        <v>92271</v>
      </c>
      <c r="B3992" s="180" t="s">
        <v>2786</v>
      </c>
      <c r="C3992" s="180" t="s">
        <v>4</v>
      </c>
      <c r="D3992" s="254">
        <v>108.03</v>
      </c>
      <c r="E3992" s="254" t="s">
        <v>30284</v>
      </c>
      <c r="ALW3992" s="12"/>
      <c r="ALX3992" s="12"/>
      <c r="ALY3992" s="12"/>
    </row>
    <row r="3993" spans="1:1013" ht="13.5">
      <c r="A3993" s="180">
        <v>92264</v>
      </c>
      <c r="B3993" s="180" t="s">
        <v>2779</v>
      </c>
      <c r="C3993" s="180" t="s">
        <v>4</v>
      </c>
      <c r="D3993" s="254">
        <v>235.13</v>
      </c>
      <c r="E3993" s="254" t="s">
        <v>30285</v>
      </c>
      <c r="ALW3993" s="12"/>
      <c r="ALX3993" s="12"/>
      <c r="ALY3993" s="12"/>
    </row>
    <row r="3994" spans="1:1013" ht="13.5">
      <c r="A3994" s="180">
        <v>92263</v>
      </c>
      <c r="B3994" s="180" t="s">
        <v>2778</v>
      </c>
      <c r="C3994" s="180" t="s">
        <v>4</v>
      </c>
      <c r="D3994" s="254">
        <v>183.16</v>
      </c>
      <c r="E3994" s="254" t="s">
        <v>30286</v>
      </c>
      <c r="ALW3994" s="12"/>
      <c r="ALX3994" s="12"/>
      <c r="ALY3994" s="12"/>
    </row>
    <row r="3995" spans="1:1013" ht="13.5">
      <c r="A3995" s="180">
        <v>92269</v>
      </c>
      <c r="B3995" s="180" t="s">
        <v>2784</v>
      </c>
      <c r="C3995" s="180" t="s">
        <v>4</v>
      </c>
      <c r="D3995" s="254">
        <v>135.57</v>
      </c>
      <c r="E3995" s="254" t="s">
        <v>25824</v>
      </c>
      <c r="ALW3995" s="12"/>
      <c r="ALX3995" s="12"/>
      <c r="ALY3995" s="12"/>
    </row>
    <row r="3996" spans="1:1013" ht="13.5">
      <c r="A3996" s="180">
        <v>92270</v>
      </c>
      <c r="B3996" s="180" t="s">
        <v>2785</v>
      </c>
      <c r="C3996" s="180" t="s">
        <v>4</v>
      </c>
      <c r="D3996" s="254">
        <v>181.28</v>
      </c>
      <c r="E3996" s="254" t="s">
        <v>25434</v>
      </c>
      <c r="ALW3996" s="12"/>
      <c r="ALX3996" s="12"/>
      <c r="ALY3996" s="12"/>
    </row>
    <row r="3997" spans="1:1013" ht="13.5">
      <c r="A3997" s="180">
        <v>92266</v>
      </c>
      <c r="B3997" s="180" t="s">
        <v>2781</v>
      </c>
      <c r="C3997" s="180" t="s">
        <v>4</v>
      </c>
      <c r="D3997" s="254">
        <v>180.81</v>
      </c>
      <c r="E3997" s="254" t="s">
        <v>30287</v>
      </c>
      <c r="ALW3997" s="12"/>
      <c r="ALX3997" s="12"/>
      <c r="ALY3997" s="12"/>
    </row>
    <row r="3998" spans="1:1013" ht="13.5">
      <c r="A3998" s="180">
        <v>92265</v>
      </c>
      <c r="B3998" s="180" t="s">
        <v>2780</v>
      </c>
      <c r="C3998" s="180" t="s">
        <v>4</v>
      </c>
      <c r="D3998" s="254">
        <v>136.22999999999999</v>
      </c>
      <c r="E3998" s="254" t="s">
        <v>28282</v>
      </c>
      <c r="ALW3998" s="12"/>
      <c r="ALX3998" s="12"/>
      <c r="ALY3998" s="12"/>
    </row>
    <row r="3999" spans="1:1013" ht="13.5">
      <c r="A3999" s="180">
        <v>92524</v>
      </c>
      <c r="B3999" s="180" t="s">
        <v>4415</v>
      </c>
      <c r="C3999" s="180" t="s">
        <v>4</v>
      </c>
      <c r="D3999" s="254">
        <v>84.57</v>
      </c>
      <c r="E3999" s="254" t="s">
        <v>30288</v>
      </c>
      <c r="ALW3999" s="12"/>
      <c r="ALX3999" s="12"/>
      <c r="ALY3999" s="12"/>
    </row>
    <row r="4000" spans="1:1013" ht="13.5">
      <c r="A4000" s="180">
        <v>92528</v>
      </c>
      <c r="B4000" s="180" t="s">
        <v>2864</v>
      </c>
      <c r="C4000" s="180" t="s">
        <v>4</v>
      </c>
      <c r="D4000" s="254">
        <v>80.599999999999994</v>
      </c>
      <c r="E4000" s="254" t="s">
        <v>30289</v>
      </c>
      <c r="ALW4000" s="12"/>
      <c r="ALX4000" s="12"/>
      <c r="ALY4000" s="12"/>
    </row>
    <row r="4001" spans="1:1013" ht="13.5">
      <c r="A4001" s="180">
        <v>92532</v>
      </c>
      <c r="B4001" s="180" t="s">
        <v>2866</v>
      </c>
      <c r="C4001" s="180" t="s">
        <v>4</v>
      </c>
      <c r="D4001" s="254">
        <v>77.16</v>
      </c>
      <c r="E4001" s="254" t="s">
        <v>24479</v>
      </c>
      <c r="ALW4001" s="12"/>
      <c r="ALX4001" s="12"/>
      <c r="ALY4001" s="12"/>
    </row>
    <row r="4002" spans="1:1013" ht="13.5">
      <c r="A4002" s="180">
        <v>92536</v>
      </c>
      <c r="B4002" s="180" t="s">
        <v>2868</v>
      </c>
      <c r="C4002" s="180" t="s">
        <v>4</v>
      </c>
      <c r="D4002" s="254">
        <v>70.53</v>
      </c>
      <c r="E4002" s="254" t="s">
        <v>30290</v>
      </c>
      <c r="ALW4002" s="12"/>
      <c r="ALX4002" s="12"/>
      <c r="ALY4002" s="12"/>
    </row>
    <row r="4003" spans="1:1013" ht="13.5">
      <c r="A4003" s="180">
        <v>92508</v>
      </c>
      <c r="B4003" s="180" t="s">
        <v>2855</v>
      </c>
      <c r="C4003" s="180" t="s">
        <v>4</v>
      </c>
      <c r="D4003" s="254">
        <v>118.08</v>
      </c>
      <c r="E4003" s="254" t="s">
        <v>25513</v>
      </c>
      <c r="ALW4003" s="12"/>
      <c r="ALX4003" s="12"/>
      <c r="ALY4003" s="12"/>
    </row>
    <row r="4004" spans="1:1013" ht="13.5">
      <c r="A4004" s="180">
        <v>92512</v>
      </c>
      <c r="B4004" s="180" t="s">
        <v>2857</v>
      </c>
      <c r="C4004" s="180" t="s">
        <v>4</v>
      </c>
      <c r="D4004" s="254">
        <v>100.37</v>
      </c>
      <c r="E4004" s="254" t="s">
        <v>30291</v>
      </c>
      <c r="ALW4004" s="12"/>
      <c r="ALX4004" s="12"/>
      <c r="ALY4004" s="12"/>
    </row>
    <row r="4005" spans="1:1013" ht="13.5">
      <c r="A4005" s="180">
        <v>92515</v>
      </c>
      <c r="B4005" s="180" t="s">
        <v>2859</v>
      </c>
      <c r="C4005" s="180" t="s">
        <v>4</v>
      </c>
      <c r="D4005" s="254">
        <v>91.37</v>
      </c>
      <c r="E4005" s="254" t="s">
        <v>24878</v>
      </c>
      <c r="ALW4005" s="12"/>
      <c r="ALX4005" s="12"/>
      <c r="ALY4005" s="12"/>
    </row>
    <row r="4006" spans="1:1013" ht="13.5">
      <c r="A4006" s="180">
        <v>92520</v>
      </c>
      <c r="B4006" s="180" t="s">
        <v>2861</v>
      </c>
      <c r="C4006" s="180" t="s">
        <v>4</v>
      </c>
      <c r="D4006" s="254">
        <v>85.38</v>
      </c>
      <c r="E4006" s="254" t="s">
        <v>24798</v>
      </c>
      <c r="ALW4006" s="12"/>
      <c r="ALX4006" s="12"/>
      <c r="ALY4006" s="12"/>
    </row>
    <row r="4007" spans="1:1013" ht="13.5">
      <c r="A4007" s="180">
        <v>92526</v>
      </c>
      <c r="B4007" s="180" t="s">
        <v>2863</v>
      </c>
      <c r="C4007" s="180" t="s">
        <v>4</v>
      </c>
      <c r="D4007" s="254">
        <v>47.01</v>
      </c>
      <c r="E4007" s="254" t="s">
        <v>25171</v>
      </c>
      <c r="ALW4007" s="12"/>
      <c r="ALX4007" s="12"/>
      <c r="ALY4007" s="12"/>
    </row>
    <row r="4008" spans="1:1013" ht="13.5">
      <c r="A4008" s="180">
        <v>92530</v>
      </c>
      <c r="B4008" s="180" t="s">
        <v>2865</v>
      </c>
      <c r="C4008" s="180" t="s">
        <v>4</v>
      </c>
      <c r="D4008" s="254">
        <v>44.12</v>
      </c>
      <c r="E4008" s="254" t="s">
        <v>28173</v>
      </c>
      <c r="ALW4008" s="12"/>
      <c r="ALX4008" s="12"/>
      <c r="ALY4008" s="12"/>
    </row>
    <row r="4009" spans="1:1013" ht="13.5">
      <c r="A4009" s="180">
        <v>92534</v>
      </c>
      <c r="B4009" s="180" t="s">
        <v>2867</v>
      </c>
      <c r="C4009" s="180" t="s">
        <v>4</v>
      </c>
      <c r="D4009" s="254">
        <v>41.66</v>
      </c>
      <c r="E4009" s="254" t="s">
        <v>24865</v>
      </c>
      <c r="ALW4009" s="12"/>
      <c r="ALX4009" s="12"/>
      <c r="ALY4009" s="12"/>
    </row>
    <row r="4010" spans="1:1013" ht="13.5">
      <c r="A4010" s="180">
        <v>92538</v>
      </c>
      <c r="B4010" s="180" t="s">
        <v>2869</v>
      </c>
      <c r="C4010" s="180" t="s">
        <v>4</v>
      </c>
      <c r="D4010" s="254">
        <v>36.78</v>
      </c>
      <c r="E4010" s="254" t="s">
        <v>30292</v>
      </c>
      <c r="ALW4010" s="12"/>
      <c r="ALX4010" s="12"/>
      <c r="ALY4010" s="12"/>
    </row>
    <row r="4011" spans="1:1013" ht="13.5">
      <c r="A4011" s="180">
        <v>103760</v>
      </c>
      <c r="B4011" s="180" t="s">
        <v>4656</v>
      </c>
      <c r="C4011" s="180" t="s">
        <v>4</v>
      </c>
      <c r="D4011" s="254">
        <v>129.06</v>
      </c>
      <c r="E4011" s="254" t="s">
        <v>25460</v>
      </c>
      <c r="ALW4011" s="12"/>
      <c r="ALX4011" s="12"/>
      <c r="ALY4011" s="12"/>
    </row>
    <row r="4012" spans="1:1013" ht="13.5">
      <c r="A4012" s="180">
        <v>103761</v>
      </c>
      <c r="B4012" s="180" t="s">
        <v>4657</v>
      </c>
      <c r="C4012" s="180" t="s">
        <v>4</v>
      </c>
      <c r="D4012" s="254">
        <v>89.42</v>
      </c>
      <c r="E4012" s="254" t="s">
        <v>24832</v>
      </c>
      <c r="ALW4012" s="12"/>
      <c r="ALX4012" s="12"/>
      <c r="ALY4012" s="12"/>
    </row>
    <row r="4013" spans="1:1013" ht="13.5">
      <c r="A4013" s="180">
        <v>103762</v>
      </c>
      <c r="B4013" s="180" t="s">
        <v>4658</v>
      </c>
      <c r="C4013" s="180" t="s">
        <v>4</v>
      </c>
      <c r="D4013" s="254">
        <v>76.569999999999993</v>
      </c>
      <c r="E4013" s="254" t="s">
        <v>24625</v>
      </c>
      <c r="ALW4013" s="12"/>
      <c r="ALX4013" s="12"/>
      <c r="ALY4013" s="12"/>
    </row>
    <row r="4014" spans="1:1013" ht="13.5">
      <c r="A4014" s="180">
        <v>103763</v>
      </c>
      <c r="B4014" s="180" t="s">
        <v>4659</v>
      </c>
      <c r="C4014" s="180" t="s">
        <v>4</v>
      </c>
      <c r="D4014" s="254">
        <v>67.680000000000007</v>
      </c>
      <c r="E4014" s="254" t="s">
        <v>30293</v>
      </c>
      <c r="ALW4014" s="12"/>
      <c r="ALX4014" s="12"/>
      <c r="ALY4014" s="12"/>
    </row>
    <row r="4015" spans="1:1013" ht="13.5">
      <c r="A4015" s="180">
        <v>92510</v>
      </c>
      <c r="B4015" s="180" t="s">
        <v>2856</v>
      </c>
      <c r="C4015" s="180" t="s">
        <v>4</v>
      </c>
      <c r="D4015" s="254">
        <v>75.260000000000005</v>
      </c>
      <c r="E4015" s="254" t="s">
        <v>30294</v>
      </c>
      <c r="ALW4015" s="12"/>
      <c r="ALX4015" s="12"/>
      <c r="ALY4015" s="12"/>
    </row>
    <row r="4016" spans="1:1013" ht="13.5">
      <c r="A4016" s="180">
        <v>92514</v>
      </c>
      <c r="B4016" s="180" t="s">
        <v>2858</v>
      </c>
      <c r="C4016" s="180" t="s">
        <v>4</v>
      </c>
      <c r="D4016" s="254">
        <v>59</v>
      </c>
      <c r="E4016" s="254" t="s">
        <v>25544</v>
      </c>
      <c r="ALW4016" s="12"/>
      <c r="ALX4016" s="12"/>
      <c r="ALY4016" s="12"/>
    </row>
    <row r="4017" spans="1:1013" ht="13.5">
      <c r="A4017" s="180">
        <v>92518</v>
      </c>
      <c r="B4017" s="180" t="s">
        <v>2860</v>
      </c>
      <c r="C4017" s="180" t="s">
        <v>4</v>
      </c>
      <c r="D4017" s="254">
        <v>51.38</v>
      </c>
      <c r="E4017" s="254" t="s">
        <v>27406</v>
      </c>
      <c r="ALW4017" s="12"/>
      <c r="ALX4017" s="12"/>
      <c r="ALY4017" s="12"/>
    </row>
    <row r="4018" spans="1:1013" ht="13.5">
      <c r="A4018" s="180">
        <v>92522</v>
      </c>
      <c r="B4018" s="180" t="s">
        <v>2862</v>
      </c>
      <c r="C4018" s="180" t="s">
        <v>4</v>
      </c>
      <c r="D4018" s="254">
        <v>46.63</v>
      </c>
      <c r="E4018" s="254" t="s">
        <v>30295</v>
      </c>
      <c r="ALW4018" s="12"/>
      <c r="ALX4018" s="12"/>
      <c r="ALY4018" s="12"/>
    </row>
    <row r="4019" spans="1:1013" ht="13.5">
      <c r="A4019" s="180">
        <v>92482</v>
      </c>
      <c r="B4019" s="180" t="s">
        <v>2842</v>
      </c>
      <c r="C4019" s="180" t="s">
        <v>4</v>
      </c>
      <c r="D4019" s="254">
        <v>361.52</v>
      </c>
      <c r="E4019" s="254" t="s">
        <v>25043</v>
      </c>
      <c r="ALW4019" s="12"/>
      <c r="ALX4019" s="12"/>
      <c r="ALY4019" s="12"/>
    </row>
    <row r="4020" spans="1:1013" ht="13.5">
      <c r="A4020" s="180">
        <v>92484</v>
      </c>
      <c r="B4020" s="180" t="s">
        <v>2843</v>
      </c>
      <c r="C4020" s="180" t="s">
        <v>4</v>
      </c>
      <c r="D4020" s="254">
        <v>253.88</v>
      </c>
      <c r="E4020" s="254" t="s">
        <v>30296</v>
      </c>
      <c r="ALW4020" s="12"/>
      <c r="ALX4020" s="12"/>
      <c r="ALY4020" s="12"/>
    </row>
    <row r="4021" spans="1:1013" ht="13.5">
      <c r="A4021" s="180">
        <v>92486</v>
      </c>
      <c r="B4021" s="180" t="s">
        <v>2844</v>
      </c>
      <c r="C4021" s="180" t="s">
        <v>4</v>
      </c>
      <c r="D4021" s="254">
        <v>184.16</v>
      </c>
      <c r="E4021" s="254" t="s">
        <v>24890</v>
      </c>
      <c r="ALW4021" s="12"/>
      <c r="ALX4021" s="12"/>
      <c r="ALY4021" s="12"/>
    </row>
    <row r="4022" spans="1:1013" ht="13.5">
      <c r="A4022" s="180">
        <v>92492</v>
      </c>
      <c r="B4022" s="180" t="s">
        <v>2847</v>
      </c>
      <c r="C4022" s="180" t="s">
        <v>4</v>
      </c>
      <c r="D4022" s="254">
        <v>114.19</v>
      </c>
      <c r="E4022" s="254" t="s">
        <v>30297</v>
      </c>
      <c r="ALW4022" s="12"/>
      <c r="ALX4022" s="12"/>
      <c r="ALY4022" s="12"/>
    </row>
    <row r="4023" spans="1:1013" ht="13.5">
      <c r="A4023" s="180">
        <v>92496</v>
      </c>
      <c r="B4023" s="180" t="s">
        <v>2849</v>
      </c>
      <c r="C4023" s="180" t="s">
        <v>4</v>
      </c>
      <c r="D4023" s="254">
        <v>108.55</v>
      </c>
      <c r="E4023" s="254" t="s">
        <v>28891</v>
      </c>
      <c r="ALW4023" s="12"/>
      <c r="ALX4023" s="12"/>
      <c r="ALY4023" s="12"/>
    </row>
    <row r="4024" spans="1:1013" ht="13.5">
      <c r="A4024" s="180">
        <v>92500</v>
      </c>
      <c r="B4024" s="180" t="s">
        <v>2851</v>
      </c>
      <c r="C4024" s="180" t="s">
        <v>4</v>
      </c>
      <c r="D4024" s="254">
        <v>103.97</v>
      </c>
      <c r="E4024" s="254" t="s">
        <v>30298</v>
      </c>
      <c r="ALW4024" s="12"/>
      <c r="ALX4024" s="12"/>
      <c r="ALY4024" s="12"/>
    </row>
    <row r="4025" spans="1:1013" ht="13.5">
      <c r="A4025" s="180">
        <v>92504</v>
      </c>
      <c r="B4025" s="180" t="s">
        <v>2853</v>
      </c>
      <c r="C4025" s="180" t="s">
        <v>4</v>
      </c>
      <c r="D4025" s="254">
        <v>95.67</v>
      </c>
      <c r="E4025" s="254" t="s">
        <v>30299</v>
      </c>
      <c r="ALW4025" s="12"/>
      <c r="ALX4025" s="12"/>
      <c r="ALY4025" s="12"/>
    </row>
    <row r="4026" spans="1:1013" ht="13.5">
      <c r="A4026" s="180">
        <v>92488</v>
      </c>
      <c r="B4026" s="180" t="s">
        <v>2845</v>
      </c>
      <c r="C4026" s="180" t="s">
        <v>4</v>
      </c>
      <c r="D4026" s="254">
        <v>120.92</v>
      </c>
      <c r="E4026" s="254" t="s">
        <v>30300</v>
      </c>
      <c r="ALW4026" s="12"/>
      <c r="ALX4026" s="12"/>
      <c r="ALY4026" s="12"/>
    </row>
    <row r="4027" spans="1:1013" ht="13.5">
      <c r="A4027" s="180">
        <v>92494</v>
      </c>
      <c r="B4027" s="180" t="s">
        <v>2848</v>
      </c>
      <c r="C4027" s="180" t="s">
        <v>4</v>
      </c>
      <c r="D4027" s="254">
        <v>75.05</v>
      </c>
      <c r="E4027" s="254" t="s">
        <v>25691</v>
      </c>
      <c r="ALW4027" s="12"/>
      <c r="ALX4027" s="12"/>
      <c r="ALY4027" s="12"/>
    </row>
    <row r="4028" spans="1:1013" ht="13.5">
      <c r="A4028" s="180">
        <v>92498</v>
      </c>
      <c r="B4028" s="180" t="s">
        <v>2850</v>
      </c>
      <c r="C4028" s="180" t="s">
        <v>4</v>
      </c>
      <c r="D4028" s="254">
        <v>70.56</v>
      </c>
      <c r="E4028" s="254" t="s">
        <v>29466</v>
      </c>
      <c r="ALW4028" s="12"/>
      <c r="ALX4028" s="12"/>
      <c r="ALY4028" s="12"/>
    </row>
    <row r="4029" spans="1:1013" ht="13.5">
      <c r="A4029" s="180">
        <v>92502</v>
      </c>
      <c r="B4029" s="180" t="s">
        <v>2852</v>
      </c>
      <c r="C4029" s="180" t="s">
        <v>4</v>
      </c>
      <c r="D4029" s="254">
        <v>67.099999999999994</v>
      </c>
      <c r="E4029" s="254" t="s">
        <v>25766</v>
      </c>
      <c r="ALW4029" s="12"/>
      <c r="ALX4029" s="12"/>
      <c r="ALY4029" s="12"/>
    </row>
    <row r="4030" spans="1:1013" ht="13.5">
      <c r="A4030" s="180">
        <v>92506</v>
      </c>
      <c r="B4030" s="180" t="s">
        <v>2854</v>
      </c>
      <c r="C4030" s="180" t="s">
        <v>4</v>
      </c>
      <c r="D4030" s="254">
        <v>60.74</v>
      </c>
      <c r="E4030" s="254" t="s">
        <v>30301</v>
      </c>
      <c r="ALW4030" s="12"/>
      <c r="ALX4030" s="12"/>
      <c r="ALY4030" s="12"/>
    </row>
    <row r="4031" spans="1:1013" ht="13.5">
      <c r="A4031" s="180">
        <v>92490</v>
      </c>
      <c r="B4031" s="180" t="s">
        <v>2846</v>
      </c>
      <c r="C4031" s="180" t="s">
        <v>4</v>
      </c>
      <c r="D4031" s="254">
        <v>80.44</v>
      </c>
      <c r="E4031" s="254" t="s">
        <v>25044</v>
      </c>
      <c r="ALW4031" s="12"/>
      <c r="ALX4031" s="12"/>
      <c r="ALY4031" s="12"/>
    </row>
    <row r="4032" spans="1:1013" ht="13.5">
      <c r="A4032" s="180">
        <v>92433</v>
      </c>
      <c r="B4032" s="180" t="s">
        <v>2801</v>
      </c>
      <c r="C4032" s="180" t="s">
        <v>4</v>
      </c>
      <c r="D4032" s="254">
        <v>85.5</v>
      </c>
      <c r="E4032" s="254" t="s">
        <v>24926</v>
      </c>
      <c r="ALW4032" s="12"/>
      <c r="ALX4032" s="12"/>
      <c r="ALY4032" s="12"/>
    </row>
    <row r="4033" spans="1:1013" ht="13.5">
      <c r="A4033" s="180">
        <v>92437</v>
      </c>
      <c r="B4033" s="180" t="s">
        <v>2803</v>
      </c>
      <c r="C4033" s="180" t="s">
        <v>4</v>
      </c>
      <c r="D4033" s="254">
        <v>81.459999999999994</v>
      </c>
      <c r="E4033" s="254" t="s">
        <v>30302</v>
      </c>
      <c r="ALW4033" s="12"/>
      <c r="ALX4033" s="12"/>
      <c r="ALY4033" s="12"/>
    </row>
    <row r="4034" spans="1:1013" ht="13.5">
      <c r="A4034" s="180">
        <v>92441</v>
      </c>
      <c r="B4034" s="180" t="s">
        <v>2805</v>
      </c>
      <c r="C4034" s="180" t="s">
        <v>4</v>
      </c>
      <c r="D4034" s="254">
        <v>78.569999999999993</v>
      </c>
      <c r="E4034" s="254" t="s">
        <v>30303</v>
      </c>
      <c r="ALW4034" s="12"/>
      <c r="ALX4034" s="12"/>
      <c r="ALY4034" s="12"/>
    </row>
    <row r="4035" spans="1:1013" ht="13.5">
      <c r="A4035" s="180">
        <v>92445</v>
      </c>
      <c r="B4035" s="180" t="s">
        <v>2807</v>
      </c>
      <c r="C4035" s="180" t="s">
        <v>4</v>
      </c>
      <c r="D4035" s="254">
        <v>72.69</v>
      </c>
      <c r="E4035" s="254" t="s">
        <v>30304</v>
      </c>
      <c r="ALW4035" s="12"/>
      <c r="ALX4035" s="12"/>
      <c r="ALY4035" s="12"/>
    </row>
    <row r="4036" spans="1:1013" ht="13.5">
      <c r="A4036" s="180">
        <v>92417</v>
      </c>
      <c r="B4036" s="180" t="s">
        <v>2793</v>
      </c>
      <c r="C4036" s="180" t="s">
        <v>4</v>
      </c>
      <c r="D4036" s="254">
        <v>186.7</v>
      </c>
      <c r="E4036" s="254" t="s">
        <v>30305</v>
      </c>
      <c r="ALW4036" s="12"/>
      <c r="ALX4036" s="12"/>
      <c r="ALY4036" s="12"/>
    </row>
    <row r="4037" spans="1:1013" ht="13.5">
      <c r="A4037" s="180">
        <v>92421</v>
      </c>
      <c r="B4037" s="180" t="s">
        <v>2795</v>
      </c>
      <c r="C4037" s="180" t="s">
        <v>4</v>
      </c>
      <c r="D4037" s="254">
        <v>122.07</v>
      </c>
      <c r="E4037" s="254" t="s">
        <v>30306</v>
      </c>
      <c r="ALW4037" s="12"/>
      <c r="ALX4037" s="12"/>
      <c r="ALY4037" s="12"/>
    </row>
    <row r="4038" spans="1:1013" ht="13.5">
      <c r="A4038" s="180">
        <v>92425</v>
      </c>
      <c r="B4038" s="180" t="s">
        <v>2797</v>
      </c>
      <c r="C4038" s="180" t="s">
        <v>4</v>
      </c>
      <c r="D4038" s="254">
        <v>101.08</v>
      </c>
      <c r="E4038" s="254" t="s">
        <v>24984</v>
      </c>
      <c r="ALW4038" s="12"/>
      <c r="ALX4038" s="12"/>
      <c r="ALY4038" s="12"/>
    </row>
    <row r="4039" spans="1:1013" ht="13.5">
      <c r="A4039" s="180">
        <v>92429</v>
      </c>
      <c r="B4039" s="180" t="s">
        <v>2799</v>
      </c>
      <c r="C4039" s="180" t="s">
        <v>4</v>
      </c>
      <c r="D4039" s="254">
        <v>90.51</v>
      </c>
      <c r="E4039" s="254" t="s">
        <v>24817</v>
      </c>
      <c r="ALW4039" s="12"/>
      <c r="ALX4039" s="12"/>
      <c r="ALY4039" s="12"/>
    </row>
    <row r="4040" spans="1:1013" ht="13.5">
      <c r="A4040" s="180">
        <v>92431</v>
      </c>
      <c r="B4040" s="180" t="s">
        <v>2800</v>
      </c>
      <c r="C4040" s="180" t="s">
        <v>4</v>
      </c>
      <c r="D4040" s="254">
        <v>68.92</v>
      </c>
      <c r="E4040" s="254" t="s">
        <v>30307</v>
      </c>
      <c r="ALW4040" s="12"/>
      <c r="ALX4040" s="12"/>
      <c r="ALY4040" s="12"/>
    </row>
    <row r="4041" spans="1:1013" ht="13.5">
      <c r="A4041" s="180">
        <v>92435</v>
      </c>
      <c r="B4041" s="180" t="s">
        <v>2802</v>
      </c>
      <c r="C4041" s="180" t="s">
        <v>4</v>
      </c>
      <c r="D4041" s="254">
        <v>65.45</v>
      </c>
      <c r="E4041" s="254" t="s">
        <v>30308</v>
      </c>
      <c r="ALW4041" s="12"/>
      <c r="ALX4041" s="12"/>
      <c r="ALY4041" s="12"/>
    </row>
    <row r="4042" spans="1:1013" ht="13.5">
      <c r="A4042" s="180">
        <v>92439</v>
      </c>
      <c r="B4042" s="180" t="s">
        <v>2804</v>
      </c>
      <c r="C4042" s="180" t="s">
        <v>4</v>
      </c>
      <c r="D4042" s="254">
        <v>62.94</v>
      </c>
      <c r="E4042" s="254" t="s">
        <v>25831</v>
      </c>
      <c r="ALW4042" s="12"/>
      <c r="ALX4042" s="12"/>
      <c r="ALY4042" s="12"/>
    </row>
    <row r="4043" spans="1:1013" ht="13.5">
      <c r="A4043" s="180">
        <v>92443</v>
      </c>
      <c r="B4043" s="180" t="s">
        <v>2806</v>
      </c>
      <c r="C4043" s="180" t="s">
        <v>4</v>
      </c>
      <c r="D4043" s="254">
        <v>57.62</v>
      </c>
      <c r="E4043" s="254" t="s">
        <v>30309</v>
      </c>
      <c r="ALW4043" s="12"/>
      <c r="ALX4043" s="12"/>
      <c r="ALY4043" s="12"/>
    </row>
    <row r="4044" spans="1:1013" ht="13.5">
      <c r="A4044" s="180">
        <v>92415</v>
      </c>
      <c r="B4044" s="180" t="s">
        <v>2792</v>
      </c>
      <c r="C4044" s="180" t="s">
        <v>4</v>
      </c>
      <c r="D4044" s="254">
        <v>158.44</v>
      </c>
      <c r="E4044" s="254" t="s">
        <v>30310</v>
      </c>
      <c r="ALW4044" s="12"/>
      <c r="ALX4044" s="12"/>
      <c r="ALY4044" s="12"/>
    </row>
    <row r="4045" spans="1:1013" ht="13.5">
      <c r="A4045" s="180">
        <v>92419</v>
      </c>
      <c r="B4045" s="180" t="s">
        <v>2794</v>
      </c>
      <c r="C4045" s="180" t="s">
        <v>4</v>
      </c>
      <c r="D4045" s="254">
        <v>100.4</v>
      </c>
      <c r="E4045" s="254" t="s">
        <v>25773</v>
      </c>
      <c r="ALW4045" s="12"/>
      <c r="ALX4045" s="12"/>
      <c r="ALY4045" s="12"/>
    </row>
    <row r="4046" spans="1:1013" ht="13.5">
      <c r="A4046" s="180">
        <v>92423</v>
      </c>
      <c r="B4046" s="180" t="s">
        <v>2796</v>
      </c>
      <c r="C4046" s="180" t="s">
        <v>4</v>
      </c>
      <c r="D4046" s="254">
        <v>82.24</v>
      </c>
      <c r="E4046" s="254" t="s">
        <v>30311</v>
      </c>
      <c r="ALW4046" s="12"/>
      <c r="ALX4046" s="12"/>
      <c r="ALY4046" s="12"/>
    </row>
    <row r="4047" spans="1:1013" ht="13.5">
      <c r="A4047" s="180">
        <v>92427</v>
      </c>
      <c r="B4047" s="180" t="s">
        <v>2798</v>
      </c>
      <c r="C4047" s="180" t="s">
        <v>4</v>
      </c>
      <c r="D4047" s="254">
        <v>73.05</v>
      </c>
      <c r="E4047" s="254" t="s">
        <v>30312</v>
      </c>
      <c r="ALW4047" s="12"/>
      <c r="ALX4047" s="12"/>
      <c r="ALY4047" s="12"/>
    </row>
    <row r="4048" spans="1:1013" ht="13.5">
      <c r="A4048" s="180">
        <v>92409</v>
      </c>
      <c r="B4048" s="180" t="s">
        <v>2789</v>
      </c>
      <c r="C4048" s="180" t="s">
        <v>4</v>
      </c>
      <c r="D4048" s="254">
        <v>256.45999999999998</v>
      </c>
      <c r="E4048" s="254" t="s">
        <v>30313</v>
      </c>
      <c r="ALW4048" s="12"/>
      <c r="ALX4048" s="12"/>
      <c r="ALY4048" s="12"/>
    </row>
    <row r="4049" spans="1:1013" ht="13.5">
      <c r="A4049" s="180">
        <v>92411</v>
      </c>
      <c r="B4049" s="180" t="s">
        <v>2790</v>
      </c>
      <c r="C4049" s="180" t="s">
        <v>4</v>
      </c>
      <c r="D4049" s="254">
        <v>176.24</v>
      </c>
      <c r="E4049" s="254" t="s">
        <v>25712</v>
      </c>
      <c r="ALW4049" s="12"/>
      <c r="ALX4049" s="12"/>
      <c r="ALY4049" s="12"/>
    </row>
    <row r="4050" spans="1:1013" ht="13.5">
      <c r="A4050" s="180">
        <v>92413</v>
      </c>
      <c r="B4050" s="180" t="s">
        <v>2791</v>
      </c>
      <c r="C4050" s="180" t="s">
        <v>4</v>
      </c>
      <c r="D4050" s="254">
        <v>117.74</v>
      </c>
      <c r="E4050" s="254" t="s">
        <v>30314</v>
      </c>
      <c r="ALW4050" s="12"/>
      <c r="ALX4050" s="12"/>
      <c r="ALY4050" s="12"/>
    </row>
    <row r="4051" spans="1:1013" ht="13.5">
      <c r="A4051" s="180">
        <v>92465</v>
      </c>
      <c r="B4051" s="180" t="s">
        <v>2826</v>
      </c>
      <c r="C4051" s="180" t="s">
        <v>4</v>
      </c>
      <c r="D4051" s="254">
        <v>170.39</v>
      </c>
      <c r="E4051" s="254" t="s">
        <v>30315</v>
      </c>
      <c r="ALW4051" s="12"/>
      <c r="ALX4051" s="12"/>
      <c r="ALY4051" s="12"/>
    </row>
    <row r="4052" spans="1:1013" ht="13.5">
      <c r="A4052" s="180">
        <v>92469</v>
      </c>
      <c r="B4052" s="180" t="s">
        <v>2830</v>
      </c>
      <c r="C4052" s="180" t="s">
        <v>4</v>
      </c>
      <c r="D4052" s="254">
        <v>155.16</v>
      </c>
      <c r="E4052" s="254" t="s">
        <v>29370</v>
      </c>
      <c r="ALW4052" s="12"/>
      <c r="ALX4052" s="12"/>
      <c r="ALY4052" s="12"/>
    </row>
    <row r="4053" spans="1:1013" ht="13.5">
      <c r="A4053" s="180">
        <v>92473</v>
      </c>
      <c r="B4053" s="180" t="s">
        <v>2834</v>
      </c>
      <c r="C4053" s="180" t="s">
        <v>4</v>
      </c>
      <c r="D4053" s="254">
        <v>142.81</v>
      </c>
      <c r="E4053" s="254" t="s">
        <v>30316</v>
      </c>
      <c r="ALW4053" s="12"/>
      <c r="ALX4053" s="12"/>
      <c r="ALY4053" s="12"/>
    </row>
    <row r="4054" spans="1:1013" ht="13.5">
      <c r="A4054" s="180">
        <v>92477</v>
      </c>
      <c r="B4054" s="180" t="s">
        <v>2838</v>
      </c>
      <c r="C4054" s="180" t="s">
        <v>4</v>
      </c>
      <c r="D4054" s="254">
        <v>116.52</v>
      </c>
      <c r="E4054" s="254" t="s">
        <v>30317</v>
      </c>
      <c r="ALW4054" s="12"/>
      <c r="ALX4054" s="12"/>
      <c r="ALY4054" s="12"/>
    </row>
    <row r="4055" spans="1:1013" ht="13.5">
      <c r="A4055" s="180">
        <v>92449</v>
      </c>
      <c r="B4055" s="180" t="s">
        <v>2811</v>
      </c>
      <c r="C4055" s="180" t="s">
        <v>4</v>
      </c>
      <c r="D4055" s="254">
        <v>309.67</v>
      </c>
      <c r="E4055" s="254" t="s">
        <v>25718</v>
      </c>
      <c r="ALW4055" s="12"/>
      <c r="ALX4055" s="12"/>
      <c r="ALY4055" s="12"/>
    </row>
    <row r="4056" spans="1:1013" ht="13.5">
      <c r="A4056" s="180">
        <v>92453</v>
      </c>
      <c r="B4056" s="180" t="s">
        <v>2815</v>
      </c>
      <c r="C4056" s="180" t="s">
        <v>4</v>
      </c>
      <c r="D4056" s="254">
        <v>264.87</v>
      </c>
      <c r="E4056" s="254" t="s">
        <v>30318</v>
      </c>
      <c r="ALW4056" s="12"/>
      <c r="ALX4056" s="12"/>
      <c r="ALY4056" s="12"/>
    </row>
    <row r="4057" spans="1:1013" ht="13.5">
      <c r="A4057" s="180">
        <v>92457</v>
      </c>
      <c r="B4057" s="180" t="s">
        <v>2819</v>
      </c>
      <c r="C4057" s="180" t="s">
        <v>4</v>
      </c>
      <c r="D4057" s="254">
        <v>230.16</v>
      </c>
      <c r="E4057" s="254" t="s">
        <v>24957</v>
      </c>
      <c r="ALW4057" s="12"/>
      <c r="ALX4057" s="12"/>
      <c r="ALY4057" s="12"/>
    </row>
    <row r="4058" spans="1:1013" ht="13.5">
      <c r="A4058" s="180">
        <v>92461</v>
      </c>
      <c r="B4058" s="180" t="s">
        <v>2822</v>
      </c>
      <c r="C4058" s="180" t="s">
        <v>4</v>
      </c>
      <c r="D4058" s="254">
        <v>212.17</v>
      </c>
      <c r="E4058" s="254" t="s">
        <v>25517</v>
      </c>
      <c r="ALW4058" s="12"/>
      <c r="ALX4058" s="12"/>
      <c r="ALY4058" s="12"/>
    </row>
    <row r="4059" spans="1:1013" ht="13.5">
      <c r="A4059" s="180">
        <v>92467</v>
      </c>
      <c r="B4059" s="180" t="s">
        <v>2828</v>
      </c>
      <c r="C4059" s="180" t="s">
        <v>4</v>
      </c>
      <c r="D4059" s="254">
        <v>110.63</v>
      </c>
      <c r="E4059" s="254" t="s">
        <v>30319</v>
      </c>
      <c r="ALW4059" s="12"/>
      <c r="ALX4059" s="12"/>
      <c r="ALY4059" s="12"/>
    </row>
    <row r="4060" spans="1:1013" ht="13.5">
      <c r="A4060" s="180">
        <v>92471</v>
      </c>
      <c r="B4060" s="180" t="s">
        <v>2832</v>
      </c>
      <c r="C4060" s="180" t="s">
        <v>4</v>
      </c>
      <c r="D4060" s="254">
        <v>100.86</v>
      </c>
      <c r="E4060" s="254" t="s">
        <v>30320</v>
      </c>
      <c r="ALW4060" s="12"/>
      <c r="ALX4060" s="12"/>
      <c r="ALY4060" s="12"/>
    </row>
    <row r="4061" spans="1:1013" ht="13.5">
      <c r="A4061" s="180">
        <v>92475</v>
      </c>
      <c r="B4061" s="180" t="s">
        <v>2836</v>
      </c>
      <c r="C4061" s="180" t="s">
        <v>4</v>
      </c>
      <c r="D4061" s="254">
        <v>92.93</v>
      </c>
      <c r="E4061" s="254" t="s">
        <v>25395</v>
      </c>
      <c r="ALW4061" s="12"/>
      <c r="ALX4061" s="12"/>
      <c r="ALY4061" s="12"/>
    </row>
    <row r="4062" spans="1:1013" ht="13.5">
      <c r="A4062" s="180">
        <v>92479</v>
      </c>
      <c r="B4062" s="180" t="s">
        <v>2840</v>
      </c>
      <c r="C4062" s="180" t="s">
        <v>4</v>
      </c>
      <c r="D4062" s="254">
        <v>76</v>
      </c>
      <c r="E4062" s="254" t="s">
        <v>30321</v>
      </c>
      <c r="ALW4062" s="12"/>
      <c r="ALX4062" s="12"/>
      <c r="ALY4062" s="12"/>
    </row>
    <row r="4063" spans="1:1013" ht="13.5">
      <c r="A4063" s="180">
        <v>92451</v>
      </c>
      <c r="B4063" s="180" t="s">
        <v>2813</v>
      </c>
      <c r="C4063" s="180" t="s">
        <v>4</v>
      </c>
      <c r="D4063" s="254">
        <v>211.8</v>
      </c>
      <c r="E4063" s="254" t="s">
        <v>30322</v>
      </c>
      <c r="ALW4063" s="12"/>
      <c r="ALX4063" s="12"/>
      <c r="ALY4063" s="12"/>
    </row>
    <row r="4064" spans="1:1013" ht="13.5">
      <c r="A4064" s="180">
        <v>92455</v>
      </c>
      <c r="B4064" s="180" t="s">
        <v>2817</v>
      </c>
      <c r="C4064" s="180" t="s">
        <v>4</v>
      </c>
      <c r="D4064" s="254">
        <v>173.36</v>
      </c>
      <c r="E4064" s="254" t="s">
        <v>30323</v>
      </c>
      <c r="ALW4064" s="12"/>
      <c r="ALX4064" s="12"/>
      <c r="ALY4064" s="12"/>
    </row>
    <row r="4065" spans="1:1013" ht="13.5">
      <c r="A4065" s="180">
        <v>92459</v>
      </c>
      <c r="B4065" s="180" t="s">
        <v>2820</v>
      </c>
      <c r="C4065" s="180" t="s">
        <v>4</v>
      </c>
      <c r="D4065" s="254">
        <v>147.26</v>
      </c>
      <c r="E4065" s="254" t="s">
        <v>30324</v>
      </c>
      <c r="ALW4065" s="12"/>
      <c r="ALX4065" s="12"/>
      <c r="ALY4065" s="12"/>
    </row>
    <row r="4066" spans="1:1013" ht="13.5">
      <c r="A4066" s="180">
        <v>92463</v>
      </c>
      <c r="B4066" s="180" t="s">
        <v>2824</v>
      </c>
      <c r="C4066" s="180" t="s">
        <v>4</v>
      </c>
      <c r="D4066" s="254">
        <v>133.36000000000001</v>
      </c>
      <c r="E4066" s="254" t="s">
        <v>30325</v>
      </c>
      <c r="ALW4066" s="12"/>
      <c r="ALX4066" s="12"/>
      <c r="ALY4066" s="12"/>
    </row>
    <row r="4067" spans="1:1013" ht="13.5">
      <c r="A4067" s="180">
        <v>92446</v>
      </c>
      <c r="B4067" s="180" t="s">
        <v>2808</v>
      </c>
      <c r="C4067" s="180" t="s">
        <v>4</v>
      </c>
      <c r="D4067" s="254">
        <v>327.49</v>
      </c>
      <c r="E4067" s="254" t="s">
        <v>30326</v>
      </c>
      <c r="ALW4067" s="12"/>
      <c r="ALX4067" s="12"/>
      <c r="ALY4067" s="12"/>
    </row>
    <row r="4068" spans="1:1013" ht="13.5">
      <c r="A4068" s="180">
        <v>92447</v>
      </c>
      <c r="B4068" s="180" t="s">
        <v>2809</v>
      </c>
      <c r="C4068" s="180" t="s">
        <v>4</v>
      </c>
      <c r="D4068" s="254">
        <v>229.38</v>
      </c>
      <c r="E4068" s="254" t="s">
        <v>24815</v>
      </c>
      <c r="ALW4068" s="12"/>
      <c r="ALX4068" s="12"/>
      <c r="ALY4068" s="12"/>
    </row>
    <row r="4069" spans="1:1013" ht="13.5">
      <c r="A4069" s="180">
        <v>92448</v>
      </c>
      <c r="B4069" s="180" t="s">
        <v>2810</v>
      </c>
      <c r="C4069" s="180" t="s">
        <v>4</v>
      </c>
      <c r="D4069" s="254">
        <v>179.65</v>
      </c>
      <c r="E4069" s="254" t="s">
        <v>25579</v>
      </c>
      <c r="ALW4069" s="12"/>
      <c r="ALX4069" s="12"/>
      <c r="ALY4069" s="12"/>
    </row>
    <row r="4070" spans="1:1013" ht="13.5">
      <c r="A4070" s="180">
        <v>92466</v>
      </c>
      <c r="B4070" s="180" t="s">
        <v>2827</v>
      </c>
      <c r="C4070" s="180" t="s">
        <v>4</v>
      </c>
      <c r="D4070" s="254">
        <v>266</v>
      </c>
      <c r="E4070" s="254" t="s">
        <v>30327</v>
      </c>
      <c r="ALW4070" s="12"/>
      <c r="ALX4070" s="12"/>
      <c r="ALY4070" s="12"/>
    </row>
    <row r="4071" spans="1:1013" ht="13.5">
      <c r="A4071" s="180">
        <v>92470</v>
      </c>
      <c r="B4071" s="180" t="s">
        <v>2831</v>
      </c>
      <c r="C4071" s="180" t="s">
        <v>4</v>
      </c>
      <c r="D4071" s="254">
        <v>257.86</v>
      </c>
      <c r="E4071" s="254" t="s">
        <v>30328</v>
      </c>
      <c r="ALW4071" s="12"/>
      <c r="ALX4071" s="12"/>
      <c r="ALY4071" s="12"/>
    </row>
    <row r="4072" spans="1:1013" ht="13.5">
      <c r="A4072" s="180">
        <v>92474</v>
      </c>
      <c r="B4072" s="180" t="s">
        <v>2835</v>
      </c>
      <c r="C4072" s="180" t="s">
        <v>4</v>
      </c>
      <c r="D4072" s="254">
        <v>250.85</v>
      </c>
      <c r="E4072" s="254" t="s">
        <v>30329</v>
      </c>
      <c r="ALW4072" s="12"/>
      <c r="ALX4072" s="12"/>
      <c r="ALY4072" s="12"/>
    </row>
    <row r="4073" spans="1:1013" ht="13.5">
      <c r="A4073" s="180">
        <v>92478</v>
      </c>
      <c r="B4073" s="180" t="s">
        <v>2839</v>
      </c>
      <c r="C4073" s="180" t="s">
        <v>4</v>
      </c>
      <c r="D4073" s="254">
        <v>237.06</v>
      </c>
      <c r="E4073" s="254" t="s">
        <v>28040</v>
      </c>
      <c r="ALW4073" s="12"/>
      <c r="ALX4073" s="12"/>
      <c r="ALY4073" s="12"/>
    </row>
    <row r="4074" spans="1:1013" ht="13.5">
      <c r="A4074" s="180">
        <v>92450</v>
      </c>
      <c r="B4074" s="180" t="s">
        <v>2812</v>
      </c>
      <c r="C4074" s="180" t="s">
        <v>4</v>
      </c>
      <c r="D4074" s="254">
        <v>346.19</v>
      </c>
      <c r="E4074" s="254" t="s">
        <v>30330</v>
      </c>
      <c r="ALW4074" s="12"/>
      <c r="ALX4074" s="12"/>
      <c r="ALY4074" s="12"/>
    </row>
    <row r="4075" spans="1:1013" ht="13.5">
      <c r="A4075" s="180">
        <v>92454</v>
      </c>
      <c r="B4075" s="180" t="s">
        <v>2816</v>
      </c>
      <c r="C4075" s="180" t="s">
        <v>4</v>
      </c>
      <c r="D4075" s="254">
        <v>310.41000000000003</v>
      </c>
      <c r="E4075" s="254" t="s">
        <v>24471</v>
      </c>
      <c r="ALW4075" s="12"/>
      <c r="ALX4075" s="12"/>
      <c r="ALY4075" s="12"/>
    </row>
    <row r="4076" spans="1:1013" ht="13.5">
      <c r="A4076" s="180">
        <v>92458</v>
      </c>
      <c r="B4076" s="180" t="s">
        <v>35378</v>
      </c>
      <c r="C4076" s="180" t="s">
        <v>4</v>
      </c>
      <c r="D4076" s="254">
        <v>288.05</v>
      </c>
      <c r="E4076" s="254" t="s">
        <v>30331</v>
      </c>
      <c r="ALW4076" s="12"/>
      <c r="ALX4076" s="12"/>
      <c r="ALY4076" s="12"/>
    </row>
    <row r="4077" spans="1:1013" ht="13.5">
      <c r="A4077" s="180">
        <v>92462</v>
      </c>
      <c r="B4077" s="180" t="s">
        <v>2823</v>
      </c>
      <c r="C4077" s="180" t="s">
        <v>4</v>
      </c>
      <c r="D4077" s="254">
        <v>273.8</v>
      </c>
      <c r="E4077" s="254" t="s">
        <v>30332</v>
      </c>
      <c r="ALW4077" s="12"/>
      <c r="ALX4077" s="12"/>
      <c r="ALY4077" s="12"/>
    </row>
    <row r="4078" spans="1:1013" ht="13.5">
      <c r="A4078" s="180">
        <v>92468</v>
      </c>
      <c r="B4078" s="180" t="s">
        <v>2829</v>
      </c>
      <c r="C4078" s="180" t="s">
        <v>4</v>
      </c>
      <c r="D4078" s="254">
        <v>129.13999999999999</v>
      </c>
      <c r="E4078" s="254" t="s">
        <v>30333</v>
      </c>
      <c r="ALW4078" s="12"/>
      <c r="ALX4078" s="12"/>
      <c r="ALY4078" s="12"/>
    </row>
    <row r="4079" spans="1:1013" ht="13.5">
      <c r="A4079" s="180">
        <v>92472</v>
      </c>
      <c r="B4079" s="180" t="s">
        <v>2833</v>
      </c>
      <c r="C4079" s="180" t="s">
        <v>4</v>
      </c>
      <c r="D4079" s="254">
        <v>122.09</v>
      </c>
      <c r="E4079" s="254" t="s">
        <v>28030</v>
      </c>
      <c r="ALW4079" s="12"/>
      <c r="ALX4079" s="12"/>
      <c r="ALY4079" s="12"/>
    </row>
    <row r="4080" spans="1:1013" ht="13.5">
      <c r="A4080" s="180">
        <v>92476</v>
      </c>
      <c r="B4080" s="180" t="s">
        <v>2837</v>
      </c>
      <c r="C4080" s="180" t="s">
        <v>4</v>
      </c>
      <c r="D4080" s="254">
        <v>116.09</v>
      </c>
      <c r="E4080" s="254" t="s">
        <v>30334</v>
      </c>
      <c r="ALW4080" s="12"/>
      <c r="ALX4080" s="12"/>
      <c r="ALY4080" s="12"/>
    </row>
    <row r="4081" spans="1:1013" ht="13.5">
      <c r="A4081" s="180">
        <v>92480</v>
      </c>
      <c r="B4081" s="180" t="s">
        <v>2841</v>
      </c>
      <c r="C4081" s="180" t="s">
        <v>4</v>
      </c>
      <c r="D4081" s="254">
        <v>104.12</v>
      </c>
      <c r="E4081" s="254" t="s">
        <v>30335</v>
      </c>
      <c r="ALW4081" s="12"/>
      <c r="ALX4081" s="12"/>
      <c r="ALY4081" s="12"/>
    </row>
    <row r="4082" spans="1:1013" ht="13.5">
      <c r="A4082" s="180">
        <v>92452</v>
      </c>
      <c r="B4082" s="180" t="s">
        <v>2814</v>
      </c>
      <c r="C4082" s="180" t="s">
        <v>4</v>
      </c>
      <c r="D4082" s="254">
        <v>207.33</v>
      </c>
      <c r="E4082" s="254" t="s">
        <v>30235</v>
      </c>
      <c r="ALW4082" s="12"/>
      <c r="ALX4082" s="12"/>
      <c r="ALY4082" s="12"/>
    </row>
    <row r="4083" spans="1:1013" ht="13.5">
      <c r="A4083" s="180">
        <v>92456</v>
      </c>
      <c r="B4083" s="180" t="s">
        <v>2818</v>
      </c>
      <c r="C4083" s="180" t="s">
        <v>4</v>
      </c>
      <c r="D4083" s="254">
        <v>171.6</v>
      </c>
      <c r="E4083" s="254" t="s">
        <v>30336</v>
      </c>
      <c r="ALW4083" s="12"/>
      <c r="ALX4083" s="12"/>
      <c r="ALY4083" s="12"/>
    </row>
    <row r="4084" spans="1:1013" ht="13.5">
      <c r="A4084" s="180">
        <v>92460</v>
      </c>
      <c r="B4084" s="180" t="s">
        <v>2821</v>
      </c>
      <c r="C4084" s="180" t="s">
        <v>4</v>
      </c>
      <c r="D4084" s="254">
        <v>144.13999999999999</v>
      </c>
      <c r="E4084" s="254" t="s">
        <v>24460</v>
      </c>
      <c r="ALW4084" s="12"/>
      <c r="ALX4084" s="12"/>
      <c r="ALY4084" s="12"/>
    </row>
    <row r="4085" spans="1:1013" ht="13.5">
      <c r="A4085" s="180">
        <v>92464</v>
      </c>
      <c r="B4085" s="180" t="s">
        <v>2825</v>
      </c>
      <c r="C4085" s="180" t="s">
        <v>4</v>
      </c>
      <c r="D4085" s="254">
        <v>136.31</v>
      </c>
      <c r="E4085" s="254" t="s">
        <v>29234</v>
      </c>
      <c r="ALW4085" s="12"/>
      <c r="ALX4085" s="12"/>
      <c r="ALY4085" s="12"/>
    </row>
    <row r="4086" spans="1:1013" ht="13.5">
      <c r="A4086" s="180">
        <v>105403</v>
      </c>
      <c r="B4086" s="180" t="s">
        <v>35379</v>
      </c>
      <c r="C4086" s="180" t="s">
        <v>4</v>
      </c>
      <c r="D4086" s="254">
        <v>203.22</v>
      </c>
      <c r="E4086" s="254" t="s">
        <v>27817</v>
      </c>
      <c r="ALW4086" s="12"/>
      <c r="ALX4086" s="12"/>
      <c r="ALY4086" s="12"/>
    </row>
    <row r="4087" spans="1:1013" ht="13.5">
      <c r="A4087" s="180">
        <v>96252</v>
      </c>
      <c r="B4087" s="180" t="s">
        <v>35380</v>
      </c>
      <c r="C4087" s="180" t="s">
        <v>4</v>
      </c>
      <c r="D4087" s="254">
        <v>166.96</v>
      </c>
      <c r="E4087" s="254" t="s">
        <v>25271</v>
      </c>
      <c r="ALW4087" s="12"/>
      <c r="ALX4087" s="12"/>
      <c r="ALY4087" s="12"/>
    </row>
    <row r="4088" spans="1:1013" ht="13.5">
      <c r="A4088" s="180">
        <v>96254</v>
      </c>
      <c r="B4088" s="180" t="s">
        <v>35381</v>
      </c>
      <c r="C4088" s="180" t="s">
        <v>1</v>
      </c>
      <c r="D4088" s="254">
        <v>0</v>
      </c>
      <c r="E4088" s="254" t="s">
        <v>30337</v>
      </c>
      <c r="ALW4088" s="12"/>
      <c r="ALX4088" s="12"/>
      <c r="ALY4088" s="12"/>
    </row>
    <row r="4089" spans="1:1013" ht="13.5">
      <c r="A4089" s="180">
        <v>96253</v>
      </c>
      <c r="B4089" s="180" t="s">
        <v>35382</v>
      </c>
      <c r="C4089" s="180" t="s">
        <v>1</v>
      </c>
      <c r="D4089" s="254">
        <v>0</v>
      </c>
      <c r="E4089" s="254" t="s">
        <v>25634</v>
      </c>
      <c r="ALW4089" s="12"/>
      <c r="ALX4089" s="12"/>
      <c r="ALY4089" s="12"/>
    </row>
    <row r="4090" spans="1:1013" ht="13.5">
      <c r="A4090" s="180">
        <v>105406</v>
      </c>
      <c r="B4090" s="180" t="s">
        <v>35383</v>
      </c>
      <c r="C4090" s="180" t="s">
        <v>4</v>
      </c>
      <c r="D4090" s="254">
        <v>221.59</v>
      </c>
      <c r="E4090" s="254" t="s">
        <v>30338</v>
      </c>
      <c r="ALW4090" s="12"/>
      <c r="ALX4090" s="12"/>
      <c r="ALY4090" s="12"/>
    </row>
    <row r="4091" spans="1:1013" ht="13.5">
      <c r="A4091" s="180">
        <v>96264</v>
      </c>
      <c r="B4091" s="180" t="s">
        <v>35384</v>
      </c>
      <c r="C4091" s="180" t="s">
        <v>4</v>
      </c>
      <c r="D4091" s="254">
        <v>0</v>
      </c>
      <c r="E4091" s="254" t="s">
        <v>30339</v>
      </c>
      <c r="ALW4091" s="12"/>
      <c r="ALX4091" s="12"/>
      <c r="ALY4091" s="12"/>
    </row>
    <row r="4092" spans="1:1013" ht="13.5">
      <c r="A4092" s="180">
        <v>105405</v>
      </c>
      <c r="B4092" s="180" t="s">
        <v>35385</v>
      </c>
      <c r="C4092" s="180" t="s">
        <v>4</v>
      </c>
      <c r="D4092" s="254">
        <v>0</v>
      </c>
      <c r="E4092" s="254" t="s">
        <v>27326</v>
      </c>
      <c r="ALW4092" s="12"/>
      <c r="ALX4092" s="12"/>
      <c r="ALY4092" s="12"/>
    </row>
    <row r="4093" spans="1:1013" ht="13.5">
      <c r="A4093" s="180">
        <v>96258</v>
      </c>
      <c r="B4093" s="180" t="s">
        <v>35386</v>
      </c>
      <c r="C4093" s="180" t="s">
        <v>4</v>
      </c>
      <c r="D4093" s="254">
        <v>161.12</v>
      </c>
      <c r="E4093" s="254" t="s">
        <v>30340</v>
      </c>
      <c r="ALW4093" s="12"/>
      <c r="ALX4093" s="12"/>
      <c r="ALY4093" s="12"/>
    </row>
    <row r="4094" spans="1:1013" ht="13.5">
      <c r="A4094" s="180">
        <v>96262</v>
      </c>
      <c r="B4094" s="180" t="s">
        <v>35387</v>
      </c>
      <c r="C4094" s="180" t="s">
        <v>4</v>
      </c>
      <c r="D4094" s="254">
        <v>0</v>
      </c>
      <c r="E4094" s="254" t="s">
        <v>30341</v>
      </c>
      <c r="ALW4094" s="12"/>
      <c r="ALX4094" s="12"/>
      <c r="ALY4094" s="12"/>
    </row>
    <row r="4095" spans="1:1013" ht="13.5">
      <c r="A4095" s="180">
        <v>105404</v>
      </c>
      <c r="B4095" s="180" t="s">
        <v>35388</v>
      </c>
      <c r="C4095" s="180" t="s">
        <v>4</v>
      </c>
      <c r="D4095" s="254">
        <v>0</v>
      </c>
      <c r="E4095" s="254" t="s">
        <v>25024</v>
      </c>
      <c r="ALW4095" s="12"/>
      <c r="ALX4095" s="12"/>
      <c r="ALY4095" s="12"/>
    </row>
    <row r="4096" spans="1:1013" ht="13.5">
      <c r="A4096" s="180">
        <v>92751</v>
      </c>
      <c r="B4096" s="180" t="s">
        <v>35389</v>
      </c>
      <c r="C4096" s="180" t="s">
        <v>7</v>
      </c>
      <c r="D4096" s="254">
        <v>2542.75</v>
      </c>
      <c r="E4096" s="254" t="s">
        <v>30342</v>
      </c>
      <c r="ALW4096" s="12"/>
      <c r="ALX4096" s="12"/>
      <c r="ALY4096" s="12"/>
    </row>
    <row r="4097" spans="1:1013" ht="13.5">
      <c r="A4097" s="180">
        <v>92752</v>
      </c>
      <c r="B4097" s="180" t="s">
        <v>35390</v>
      </c>
      <c r="C4097" s="180" t="s">
        <v>7</v>
      </c>
      <c r="D4097" s="254">
        <v>3028.1</v>
      </c>
      <c r="E4097" s="254" t="s">
        <v>25697</v>
      </c>
      <c r="ALW4097" s="12"/>
      <c r="ALX4097" s="12"/>
      <c r="ALY4097" s="12"/>
    </row>
    <row r="4098" spans="1:1013" ht="13.5">
      <c r="A4098" s="180">
        <v>92750</v>
      </c>
      <c r="B4098" s="180" t="s">
        <v>35391</v>
      </c>
      <c r="C4098" s="180" t="s">
        <v>7</v>
      </c>
      <c r="D4098" s="254">
        <v>2054.61</v>
      </c>
      <c r="E4098" s="254" t="s">
        <v>30343</v>
      </c>
      <c r="ALW4098" s="12"/>
      <c r="ALX4098" s="12"/>
      <c r="ALY4098" s="12"/>
    </row>
    <row r="4099" spans="1:1013" ht="13.5">
      <c r="A4099" s="180">
        <v>92749</v>
      </c>
      <c r="B4099" s="180" t="s">
        <v>35392</v>
      </c>
      <c r="C4099" s="180" t="s">
        <v>7</v>
      </c>
      <c r="D4099" s="254">
        <v>1220.47</v>
      </c>
      <c r="E4099" s="254" t="s">
        <v>30344</v>
      </c>
      <c r="ALW4099" s="12"/>
      <c r="ALX4099" s="12"/>
      <c r="ALY4099" s="12"/>
    </row>
    <row r="4100" spans="1:1013" ht="13.5">
      <c r="A4100" s="180">
        <v>92745</v>
      </c>
      <c r="B4100" s="180" t="s">
        <v>35393</v>
      </c>
      <c r="C4100" s="180" t="s">
        <v>7</v>
      </c>
      <c r="D4100" s="254">
        <v>1032.69</v>
      </c>
      <c r="E4100" s="254" t="s">
        <v>30345</v>
      </c>
      <c r="ALW4100" s="12"/>
      <c r="ALX4100" s="12"/>
      <c r="ALY4100" s="12"/>
    </row>
    <row r="4101" spans="1:1013" ht="13.5">
      <c r="A4101" s="180">
        <v>92747</v>
      </c>
      <c r="B4101" s="180" t="s">
        <v>35394</v>
      </c>
      <c r="C4101" s="180" t="s">
        <v>7</v>
      </c>
      <c r="D4101" s="254">
        <v>1146.69</v>
      </c>
      <c r="E4101" s="254" t="s">
        <v>30346</v>
      </c>
      <c r="ALW4101" s="12"/>
      <c r="ALX4101" s="12"/>
      <c r="ALY4101" s="12"/>
    </row>
    <row r="4102" spans="1:1013" ht="13.5">
      <c r="A4102" s="180">
        <v>92743</v>
      </c>
      <c r="B4102" s="180" t="s">
        <v>35395</v>
      </c>
      <c r="C4102" s="180" t="s">
        <v>7</v>
      </c>
      <c r="D4102" s="254">
        <v>847.42</v>
      </c>
      <c r="E4102" s="254" t="s">
        <v>25020</v>
      </c>
      <c r="ALW4102" s="12"/>
      <c r="ALX4102" s="12"/>
      <c r="ALY4102" s="12"/>
    </row>
    <row r="4103" spans="1:1013" ht="13.5">
      <c r="A4103" s="180">
        <v>92746</v>
      </c>
      <c r="B4103" s="180" t="s">
        <v>35396</v>
      </c>
      <c r="C4103" s="180" t="s">
        <v>7</v>
      </c>
      <c r="D4103" s="254">
        <v>959.32</v>
      </c>
      <c r="E4103" s="254" t="s">
        <v>30347</v>
      </c>
      <c r="ALW4103" s="12"/>
      <c r="ALX4103" s="12"/>
      <c r="ALY4103" s="12"/>
    </row>
    <row r="4104" spans="1:1013" ht="13.5">
      <c r="A4104" s="180">
        <v>92748</v>
      </c>
      <c r="B4104" s="180" t="s">
        <v>35397</v>
      </c>
      <c r="C4104" s="180" t="s">
        <v>7</v>
      </c>
      <c r="D4104" s="254">
        <v>1046.6300000000001</v>
      </c>
      <c r="E4104" s="254" t="s">
        <v>25761</v>
      </c>
      <c r="ALW4104" s="12"/>
      <c r="ALX4104" s="12"/>
      <c r="ALY4104" s="12"/>
    </row>
    <row r="4105" spans="1:1013" ht="13.5">
      <c r="A4105" s="180">
        <v>92744</v>
      </c>
      <c r="B4105" s="180" t="s">
        <v>35398</v>
      </c>
      <c r="C4105" s="180" t="s">
        <v>7</v>
      </c>
      <c r="D4105" s="254">
        <v>813.83</v>
      </c>
      <c r="E4105" s="254" t="s">
        <v>25419</v>
      </c>
      <c r="ALW4105" s="12"/>
      <c r="ALX4105" s="12"/>
      <c r="ALY4105" s="12"/>
    </row>
    <row r="4106" spans="1:1013" ht="13.5">
      <c r="A4106" s="180">
        <v>92754</v>
      </c>
      <c r="B4106" s="180" t="s">
        <v>35399</v>
      </c>
      <c r="C4106" s="180" t="s">
        <v>7</v>
      </c>
      <c r="D4106" s="254">
        <v>759.55</v>
      </c>
      <c r="E4106" s="254" t="s">
        <v>30348</v>
      </c>
      <c r="ALW4106" s="12"/>
      <c r="ALX4106" s="12"/>
      <c r="ALY4106" s="12"/>
    </row>
    <row r="4107" spans="1:1013" ht="13.5">
      <c r="A4107" s="180">
        <v>92753</v>
      </c>
      <c r="B4107" s="180" t="s">
        <v>35400</v>
      </c>
      <c r="C4107" s="180" t="s">
        <v>7</v>
      </c>
      <c r="D4107" s="254">
        <v>781.48</v>
      </c>
      <c r="E4107" s="254" t="s">
        <v>30349</v>
      </c>
      <c r="ALW4107" s="12"/>
      <c r="ALX4107" s="12"/>
      <c r="ALY4107" s="12"/>
    </row>
    <row r="4108" spans="1:1013" ht="13.5">
      <c r="A4108" s="180">
        <v>92755</v>
      </c>
      <c r="B4108" s="180" t="s">
        <v>35401</v>
      </c>
      <c r="C4108" s="180" t="s">
        <v>4</v>
      </c>
      <c r="D4108" s="254">
        <v>310.02</v>
      </c>
      <c r="E4108" s="254" t="s">
        <v>30350</v>
      </c>
      <c r="ALW4108" s="12"/>
      <c r="ALX4108" s="12"/>
      <c r="ALY4108" s="12"/>
    </row>
    <row r="4109" spans="1:1013" ht="13.5">
      <c r="A4109" s="180">
        <v>92756</v>
      </c>
      <c r="B4109" s="180" t="s">
        <v>35402</v>
      </c>
      <c r="C4109" s="180" t="s">
        <v>4</v>
      </c>
      <c r="D4109" s="254">
        <v>354.81</v>
      </c>
      <c r="E4109" s="254" t="s">
        <v>30351</v>
      </c>
      <c r="ALW4109" s="12"/>
      <c r="ALX4109" s="12"/>
      <c r="ALY4109" s="12"/>
    </row>
    <row r="4110" spans="1:1013" ht="13.5">
      <c r="A4110" s="180">
        <v>92757</v>
      </c>
      <c r="B4110" s="180" t="s">
        <v>35403</v>
      </c>
      <c r="C4110" s="180" t="s">
        <v>4</v>
      </c>
      <c r="D4110" s="254">
        <v>408.65</v>
      </c>
      <c r="E4110" s="254" t="s">
        <v>30143</v>
      </c>
      <c r="ALW4110" s="12"/>
      <c r="ALX4110" s="12"/>
      <c r="ALY4110" s="12"/>
    </row>
    <row r="4111" spans="1:1013" ht="13.5">
      <c r="A4111" s="180">
        <v>92758</v>
      </c>
      <c r="B4111" s="180" t="s">
        <v>35404</v>
      </c>
      <c r="C4111" s="180" t="s">
        <v>7</v>
      </c>
      <c r="D4111" s="254">
        <v>911.04</v>
      </c>
      <c r="E4111" s="254" t="s">
        <v>30352</v>
      </c>
      <c r="ALW4111" s="12"/>
      <c r="ALX4111" s="12"/>
      <c r="ALY4111" s="12"/>
    </row>
    <row r="4112" spans="1:1013" ht="13.5">
      <c r="A4112" s="180">
        <v>104500</v>
      </c>
      <c r="B4112" s="180" t="s">
        <v>35405</v>
      </c>
      <c r="C4112" s="180" t="s">
        <v>1</v>
      </c>
      <c r="D4112" s="254">
        <v>0</v>
      </c>
      <c r="E4112" s="254" t="s">
        <v>30353</v>
      </c>
      <c r="ALW4112" s="12"/>
      <c r="ALX4112" s="12"/>
      <c r="ALY4112" s="12"/>
    </row>
    <row r="4113" spans="1:1013" ht="13.5">
      <c r="A4113" s="180">
        <v>104503</v>
      </c>
      <c r="B4113" s="180" t="s">
        <v>35406</v>
      </c>
      <c r="C4113" s="180" t="s">
        <v>1</v>
      </c>
      <c r="D4113" s="254">
        <v>0</v>
      </c>
      <c r="E4113" s="254" t="s">
        <v>30354</v>
      </c>
      <c r="ALW4113" s="12"/>
      <c r="ALX4113" s="12"/>
      <c r="ALY4113" s="12"/>
    </row>
    <row r="4114" spans="1:1013" ht="13.5">
      <c r="A4114" s="180">
        <v>104504</v>
      </c>
      <c r="B4114" s="180" t="s">
        <v>35407</v>
      </c>
      <c r="C4114" s="180" t="s">
        <v>1</v>
      </c>
      <c r="D4114" s="254">
        <v>0</v>
      </c>
      <c r="E4114" s="254" t="s">
        <v>30355</v>
      </c>
      <c r="ALW4114" s="12"/>
      <c r="ALX4114" s="12"/>
      <c r="ALY4114" s="12"/>
    </row>
    <row r="4115" spans="1:1013" ht="13.5">
      <c r="A4115" s="180">
        <v>104507</v>
      </c>
      <c r="B4115" s="180" t="s">
        <v>35408</v>
      </c>
      <c r="C4115" s="180" t="s">
        <v>1</v>
      </c>
      <c r="D4115" s="254">
        <v>0</v>
      </c>
      <c r="E4115" s="254" t="s">
        <v>30356</v>
      </c>
      <c r="ALW4115" s="12"/>
      <c r="ALX4115" s="12"/>
      <c r="ALY4115" s="12"/>
    </row>
    <row r="4116" spans="1:1013" ht="13.5">
      <c r="A4116" s="180">
        <v>104508</v>
      </c>
      <c r="B4116" s="180" t="s">
        <v>35409</v>
      </c>
      <c r="C4116" s="180" t="s">
        <v>1</v>
      </c>
      <c r="D4116" s="254">
        <v>0</v>
      </c>
      <c r="E4116" s="254" t="s">
        <v>30357</v>
      </c>
      <c r="ALW4116" s="12"/>
      <c r="ALX4116" s="12"/>
      <c r="ALY4116" s="12"/>
    </row>
    <row r="4117" spans="1:1013" ht="13.5">
      <c r="A4117" s="180">
        <v>104509</v>
      </c>
      <c r="B4117" s="180" t="s">
        <v>35410</v>
      </c>
      <c r="C4117" s="180" t="s">
        <v>1</v>
      </c>
      <c r="D4117" s="254">
        <v>0</v>
      </c>
      <c r="E4117" s="254" t="s">
        <v>30358</v>
      </c>
      <c r="ALW4117" s="12"/>
      <c r="ALX4117" s="12"/>
      <c r="ALY4117" s="12"/>
    </row>
    <row r="4118" spans="1:1013" ht="13.5">
      <c r="A4118" s="180">
        <v>104512</v>
      </c>
      <c r="B4118" s="180" t="s">
        <v>35411</v>
      </c>
      <c r="C4118" s="180" t="s">
        <v>1</v>
      </c>
      <c r="D4118" s="254">
        <v>0</v>
      </c>
      <c r="E4118" s="254" t="s">
        <v>30359</v>
      </c>
      <c r="ALW4118" s="12"/>
      <c r="ALX4118" s="12"/>
      <c r="ALY4118" s="12"/>
    </row>
    <row r="4119" spans="1:1013" ht="13.5">
      <c r="A4119" s="180">
        <v>104513</v>
      </c>
      <c r="B4119" s="180" t="s">
        <v>35412</v>
      </c>
      <c r="C4119" s="180" t="s">
        <v>1</v>
      </c>
      <c r="D4119" s="254">
        <v>0</v>
      </c>
      <c r="E4119" s="254" t="s">
        <v>27915</v>
      </c>
      <c r="ALW4119" s="12"/>
      <c r="ALX4119" s="12"/>
      <c r="ALY4119" s="12"/>
    </row>
    <row r="4120" spans="1:1013" ht="13.5">
      <c r="A4120" s="180">
        <v>104514</v>
      </c>
      <c r="B4120" s="180" t="s">
        <v>35413</v>
      </c>
      <c r="C4120" s="180" t="s">
        <v>1</v>
      </c>
      <c r="D4120" s="254">
        <v>0</v>
      </c>
      <c r="E4120" s="254" t="s">
        <v>30360</v>
      </c>
      <c r="ALW4120" s="12"/>
      <c r="ALX4120" s="12"/>
      <c r="ALY4120" s="12"/>
    </row>
    <row r="4121" spans="1:1013" ht="13.5">
      <c r="A4121" s="180">
        <v>104501</v>
      </c>
      <c r="B4121" s="180" t="s">
        <v>35414</v>
      </c>
      <c r="C4121" s="180" t="s">
        <v>1</v>
      </c>
      <c r="D4121" s="254">
        <v>0</v>
      </c>
      <c r="E4121" s="254" t="s">
        <v>30361</v>
      </c>
      <c r="ALW4121" s="12"/>
      <c r="ALX4121" s="12"/>
      <c r="ALY4121" s="12"/>
    </row>
    <row r="4122" spans="1:1013" ht="13.5">
      <c r="A4122" s="180">
        <v>104502</v>
      </c>
      <c r="B4122" s="180" t="s">
        <v>35415</v>
      </c>
      <c r="C4122" s="180" t="s">
        <v>1</v>
      </c>
      <c r="D4122" s="254">
        <v>0</v>
      </c>
      <c r="E4122" s="254" t="s">
        <v>30362</v>
      </c>
      <c r="ALW4122" s="12"/>
      <c r="ALX4122" s="12"/>
      <c r="ALY4122" s="12"/>
    </row>
    <row r="4123" spans="1:1013" ht="13.5">
      <c r="A4123" s="180">
        <v>104505</v>
      </c>
      <c r="B4123" s="180" t="s">
        <v>35416</v>
      </c>
      <c r="C4123" s="180" t="s">
        <v>1</v>
      </c>
      <c r="D4123" s="254">
        <v>0</v>
      </c>
      <c r="E4123" s="254" t="s">
        <v>30363</v>
      </c>
      <c r="ALW4123" s="12"/>
      <c r="ALX4123" s="12"/>
      <c r="ALY4123" s="12"/>
    </row>
    <row r="4124" spans="1:1013" ht="13.5">
      <c r="A4124" s="180">
        <v>104506</v>
      </c>
      <c r="B4124" s="180" t="s">
        <v>35417</v>
      </c>
      <c r="C4124" s="180" t="s">
        <v>1</v>
      </c>
      <c r="D4124" s="254">
        <v>0</v>
      </c>
      <c r="E4124" s="254" t="s">
        <v>30364</v>
      </c>
      <c r="ALW4124" s="12"/>
      <c r="ALX4124" s="12"/>
      <c r="ALY4124" s="12"/>
    </row>
    <row r="4125" spans="1:1013" ht="13.5">
      <c r="A4125" s="180">
        <v>104510</v>
      </c>
      <c r="B4125" s="180" t="s">
        <v>35418</v>
      </c>
      <c r="C4125" s="180" t="s">
        <v>1</v>
      </c>
      <c r="D4125" s="254">
        <v>0</v>
      </c>
      <c r="E4125" s="254" t="s">
        <v>30365</v>
      </c>
      <c r="ALW4125" s="12"/>
      <c r="ALX4125" s="12"/>
      <c r="ALY4125" s="12"/>
    </row>
    <row r="4126" spans="1:1013" ht="13.5">
      <c r="A4126" s="180">
        <v>104511</v>
      </c>
      <c r="B4126" s="180" t="s">
        <v>35419</v>
      </c>
      <c r="C4126" s="180" t="s">
        <v>1</v>
      </c>
      <c r="D4126" s="254">
        <v>0</v>
      </c>
      <c r="E4126" s="254" t="s">
        <v>30366</v>
      </c>
      <c r="ALW4126" s="12"/>
      <c r="ALX4126" s="12"/>
      <c r="ALY4126" s="12"/>
    </row>
    <row r="4127" spans="1:1013" ht="13.5">
      <c r="A4127" s="180">
        <v>104491</v>
      </c>
      <c r="B4127" s="180" t="s">
        <v>35420</v>
      </c>
      <c r="C4127" s="180" t="s">
        <v>1</v>
      </c>
      <c r="D4127" s="254">
        <v>3884.83</v>
      </c>
      <c r="E4127" s="254" t="s">
        <v>30367</v>
      </c>
      <c r="ALW4127" s="12"/>
      <c r="ALX4127" s="12"/>
      <c r="ALY4127" s="12"/>
    </row>
    <row r="4128" spans="1:1013" ht="13.5">
      <c r="A4128" s="180">
        <v>104492</v>
      </c>
      <c r="B4128" s="180" t="s">
        <v>35421</v>
      </c>
      <c r="C4128" s="180" t="s">
        <v>1</v>
      </c>
      <c r="D4128" s="254">
        <v>4856.43</v>
      </c>
      <c r="E4128" s="254" t="s">
        <v>28003</v>
      </c>
      <c r="ALW4128" s="12"/>
      <c r="ALX4128" s="12"/>
      <c r="ALY4128" s="12"/>
    </row>
    <row r="4129" spans="1:1013" ht="13.5">
      <c r="A4129" s="180">
        <v>104493</v>
      </c>
      <c r="B4129" s="180" t="s">
        <v>35422</v>
      </c>
      <c r="C4129" s="180" t="s">
        <v>1</v>
      </c>
      <c r="D4129" s="254">
        <v>0</v>
      </c>
      <c r="E4129" s="254" t="s">
        <v>25646</v>
      </c>
      <c r="ALW4129" s="12"/>
      <c r="ALX4129" s="12"/>
      <c r="ALY4129" s="12"/>
    </row>
    <row r="4130" spans="1:1013" ht="13.5">
      <c r="A4130" s="180">
        <v>104494</v>
      </c>
      <c r="B4130" s="180" t="s">
        <v>35423</v>
      </c>
      <c r="C4130" s="180" t="s">
        <v>1</v>
      </c>
      <c r="D4130" s="254">
        <v>6557.24</v>
      </c>
      <c r="E4130" s="254" t="s">
        <v>24952</v>
      </c>
      <c r="ALW4130" s="12"/>
      <c r="ALX4130" s="12"/>
      <c r="ALY4130" s="12"/>
    </row>
    <row r="4131" spans="1:1013" ht="13.5">
      <c r="A4131" s="180">
        <v>104495</v>
      </c>
      <c r="B4131" s="180" t="s">
        <v>35424</v>
      </c>
      <c r="C4131" s="180" t="s">
        <v>1</v>
      </c>
      <c r="D4131" s="254">
        <v>0</v>
      </c>
      <c r="E4131" s="254" t="s">
        <v>30368</v>
      </c>
      <c r="ALW4131" s="12"/>
      <c r="ALX4131" s="12"/>
      <c r="ALY4131" s="12"/>
    </row>
    <row r="4132" spans="1:1013" ht="13.5">
      <c r="A4132" s="180">
        <v>104496</v>
      </c>
      <c r="B4132" s="180" t="s">
        <v>35425</v>
      </c>
      <c r="C4132" s="180" t="s">
        <v>1</v>
      </c>
      <c r="D4132" s="254">
        <v>0</v>
      </c>
      <c r="E4132" s="254" t="s">
        <v>30369</v>
      </c>
      <c r="ALW4132" s="12"/>
      <c r="ALX4132" s="12"/>
      <c r="ALY4132" s="12"/>
    </row>
    <row r="4133" spans="1:1013" ht="13.5">
      <c r="A4133" s="180">
        <v>104497</v>
      </c>
      <c r="B4133" s="180" t="s">
        <v>35426</v>
      </c>
      <c r="C4133" s="180" t="s">
        <v>1</v>
      </c>
      <c r="D4133" s="254">
        <v>7871.37</v>
      </c>
      <c r="E4133" s="254" t="s">
        <v>30370</v>
      </c>
      <c r="ALW4133" s="12"/>
      <c r="ALX4133" s="12"/>
      <c r="ALY4133" s="12"/>
    </row>
    <row r="4134" spans="1:1013" ht="13.5">
      <c r="A4134" s="180">
        <v>104498</v>
      </c>
      <c r="B4134" s="180" t="s">
        <v>35427</v>
      </c>
      <c r="C4134" s="180" t="s">
        <v>1</v>
      </c>
      <c r="D4134" s="254">
        <v>0</v>
      </c>
      <c r="E4134" s="254" t="s">
        <v>28173</v>
      </c>
      <c r="ALW4134" s="12"/>
      <c r="ALX4134" s="12"/>
      <c r="ALY4134" s="12"/>
    </row>
    <row r="4135" spans="1:1013" ht="13.5">
      <c r="A4135" s="180">
        <v>104499</v>
      </c>
      <c r="B4135" s="180" t="s">
        <v>35428</v>
      </c>
      <c r="C4135" s="180" t="s">
        <v>1</v>
      </c>
      <c r="D4135" s="254">
        <v>0</v>
      </c>
      <c r="E4135" s="254" t="s">
        <v>30371</v>
      </c>
      <c r="ALW4135" s="12"/>
      <c r="ALX4135" s="12"/>
      <c r="ALY4135" s="12"/>
    </row>
    <row r="4136" spans="1:1013" ht="13.5">
      <c r="A4136" s="180">
        <v>104515</v>
      </c>
      <c r="B4136" s="180" t="s">
        <v>11962</v>
      </c>
      <c r="C4136" s="180" t="s">
        <v>4</v>
      </c>
      <c r="D4136" s="254">
        <v>28.83</v>
      </c>
      <c r="E4136" s="254" t="s">
        <v>30372</v>
      </c>
      <c r="ALW4136" s="12"/>
      <c r="ALX4136" s="12"/>
      <c r="ALY4136" s="12"/>
    </row>
    <row r="4137" spans="1:1013" ht="13.5">
      <c r="A4137" s="180">
        <v>87430</v>
      </c>
      <c r="B4137" s="180" t="s">
        <v>24431</v>
      </c>
      <c r="C4137" s="180" t="s">
        <v>4</v>
      </c>
      <c r="D4137" s="254">
        <v>19.18</v>
      </c>
      <c r="E4137" s="254" t="s">
        <v>30373</v>
      </c>
      <c r="ALW4137" s="12"/>
      <c r="ALX4137" s="12"/>
      <c r="ALY4137" s="12"/>
    </row>
    <row r="4138" spans="1:1013" ht="13.5">
      <c r="A4138" s="180">
        <v>87433</v>
      </c>
      <c r="B4138" s="180" t="s">
        <v>24432</v>
      </c>
      <c r="C4138" s="180" t="s">
        <v>4</v>
      </c>
      <c r="D4138" s="254">
        <v>27.92</v>
      </c>
      <c r="E4138" s="254" t="s">
        <v>30374</v>
      </c>
      <c r="ALW4138" s="12"/>
      <c r="ALX4138" s="12"/>
      <c r="ALY4138" s="12"/>
    </row>
    <row r="4139" spans="1:1013" ht="13.5">
      <c r="A4139" s="180">
        <v>87436</v>
      </c>
      <c r="B4139" s="180" t="s">
        <v>24433</v>
      </c>
      <c r="C4139" s="180" t="s">
        <v>4</v>
      </c>
      <c r="D4139" s="254">
        <v>31.62</v>
      </c>
      <c r="E4139" s="254" t="s">
        <v>30375</v>
      </c>
      <c r="ALW4139" s="12"/>
      <c r="ALX4139" s="12"/>
      <c r="ALY4139" s="12"/>
    </row>
    <row r="4140" spans="1:1013" ht="13.5">
      <c r="A4140" s="180">
        <v>87439</v>
      </c>
      <c r="B4140" s="180" t="s">
        <v>24434</v>
      </c>
      <c r="C4140" s="180" t="s">
        <v>4</v>
      </c>
      <c r="D4140" s="254">
        <v>38.81</v>
      </c>
      <c r="E4140" s="254" t="s">
        <v>25523</v>
      </c>
      <c r="ALW4140" s="12"/>
      <c r="ALX4140" s="12"/>
      <c r="ALY4140" s="12"/>
    </row>
    <row r="4141" spans="1:1013" ht="13.5">
      <c r="A4141" s="180">
        <v>104633</v>
      </c>
      <c r="B4141" s="180" t="s">
        <v>24441</v>
      </c>
      <c r="C4141" s="180" t="s">
        <v>4</v>
      </c>
      <c r="D4141" s="254">
        <v>25.89</v>
      </c>
      <c r="E4141" s="254" t="s">
        <v>25053</v>
      </c>
      <c r="ALW4141" s="12"/>
      <c r="ALX4141" s="12"/>
      <c r="ALY4141" s="12"/>
    </row>
    <row r="4142" spans="1:1013" ht="13.5">
      <c r="A4142" s="180">
        <v>104634</v>
      </c>
      <c r="B4142" s="180" t="s">
        <v>24442</v>
      </c>
      <c r="C4142" s="180" t="s">
        <v>4</v>
      </c>
      <c r="D4142" s="254">
        <v>38.200000000000003</v>
      </c>
      <c r="E4142" s="254" t="s">
        <v>30376</v>
      </c>
      <c r="ALW4142" s="12"/>
      <c r="ALX4142" s="12"/>
      <c r="ALY4142" s="12"/>
    </row>
    <row r="4143" spans="1:1013" ht="13.5">
      <c r="A4143" s="180">
        <v>87418</v>
      </c>
      <c r="B4143" s="180" t="s">
        <v>24427</v>
      </c>
      <c r="C4143" s="180" t="s">
        <v>4</v>
      </c>
      <c r="D4143" s="254">
        <v>18.82</v>
      </c>
      <c r="E4143" s="254" t="s">
        <v>27808</v>
      </c>
      <c r="ALW4143" s="12"/>
      <c r="ALX4143" s="12"/>
      <c r="ALY4143" s="12"/>
    </row>
    <row r="4144" spans="1:1013" ht="13.5">
      <c r="A4144" s="180">
        <v>87421</v>
      </c>
      <c r="B4144" s="180" t="s">
        <v>24428</v>
      </c>
      <c r="C4144" s="180" t="s">
        <v>4</v>
      </c>
      <c r="D4144" s="254">
        <v>28.78</v>
      </c>
      <c r="E4144" s="254" t="s">
        <v>27827</v>
      </c>
      <c r="ALW4144" s="12"/>
      <c r="ALX4144" s="12"/>
      <c r="ALY4144" s="12"/>
    </row>
    <row r="4145" spans="1:1013" ht="13.5">
      <c r="A4145" s="180">
        <v>104628</v>
      </c>
      <c r="B4145" s="180" t="s">
        <v>24436</v>
      </c>
      <c r="C4145" s="180" t="s">
        <v>4</v>
      </c>
      <c r="D4145" s="254">
        <v>29.35</v>
      </c>
      <c r="E4145" s="254" t="s">
        <v>30377</v>
      </c>
      <c r="ALW4145" s="12"/>
      <c r="ALX4145" s="12"/>
      <c r="ALY4145" s="12"/>
    </row>
    <row r="4146" spans="1:1013" ht="13.5">
      <c r="A4146" s="180">
        <v>104631</v>
      </c>
      <c r="B4146" s="180" t="s">
        <v>24439</v>
      </c>
      <c r="C4146" s="180" t="s">
        <v>4</v>
      </c>
      <c r="D4146" s="254">
        <v>40.06</v>
      </c>
      <c r="E4146" s="254" t="s">
        <v>25808</v>
      </c>
      <c r="ALW4146" s="12"/>
      <c r="ALX4146" s="12"/>
      <c r="ALY4146" s="12"/>
    </row>
    <row r="4147" spans="1:1013" ht="13.5">
      <c r="A4147" s="180">
        <v>104627</v>
      </c>
      <c r="B4147" s="180" t="s">
        <v>24435</v>
      </c>
      <c r="C4147" s="180" t="s">
        <v>4</v>
      </c>
      <c r="D4147" s="254">
        <v>18.8</v>
      </c>
      <c r="E4147" s="254" t="s">
        <v>24642</v>
      </c>
      <c r="ALW4147" s="12"/>
      <c r="ALX4147" s="12"/>
      <c r="ALY4147" s="12"/>
    </row>
    <row r="4148" spans="1:1013" ht="13.5">
      <c r="A4148" s="180">
        <v>104630</v>
      </c>
      <c r="B4148" s="180" t="s">
        <v>24438</v>
      </c>
      <c r="C4148" s="180" t="s">
        <v>4</v>
      </c>
      <c r="D4148" s="254">
        <v>29.5</v>
      </c>
      <c r="E4148" s="254" t="s">
        <v>29484</v>
      </c>
      <c r="ALW4148" s="12"/>
      <c r="ALX4148" s="12"/>
      <c r="ALY4148" s="12"/>
    </row>
    <row r="4149" spans="1:1013" ht="13.5">
      <c r="A4149" s="180">
        <v>104629</v>
      </c>
      <c r="B4149" s="180" t="s">
        <v>24437</v>
      </c>
      <c r="C4149" s="180" t="s">
        <v>4</v>
      </c>
      <c r="D4149" s="254">
        <v>35.42</v>
      </c>
      <c r="E4149" s="254" t="s">
        <v>25571</v>
      </c>
      <c r="ALW4149" s="12"/>
      <c r="ALX4149" s="12"/>
      <c r="ALY4149" s="12"/>
    </row>
    <row r="4150" spans="1:1013" ht="13.5">
      <c r="A4150" s="180">
        <v>104632</v>
      </c>
      <c r="B4150" s="180" t="s">
        <v>24440</v>
      </c>
      <c r="C4150" s="180" t="s">
        <v>4</v>
      </c>
      <c r="D4150" s="254">
        <v>46.13</v>
      </c>
      <c r="E4150" s="254" t="s">
        <v>30378</v>
      </c>
      <c r="ALW4150" s="12"/>
      <c r="ALX4150" s="12"/>
      <c r="ALY4150" s="12"/>
    </row>
    <row r="4151" spans="1:1013" ht="13.5">
      <c r="A4151" s="180">
        <v>87412</v>
      </c>
      <c r="B4151" s="180" t="s">
        <v>24422</v>
      </c>
      <c r="C4151" s="180" t="s">
        <v>4</v>
      </c>
      <c r="D4151" s="254">
        <v>24.37</v>
      </c>
      <c r="E4151" s="254" t="s">
        <v>30379</v>
      </c>
      <c r="ALW4151" s="12"/>
      <c r="ALX4151" s="12"/>
      <c r="ALY4151" s="12"/>
    </row>
    <row r="4152" spans="1:1013" ht="13.5">
      <c r="A4152" s="180">
        <v>87415</v>
      </c>
      <c r="B4152" s="180" t="s">
        <v>24425</v>
      </c>
      <c r="C4152" s="180" t="s">
        <v>4</v>
      </c>
      <c r="D4152" s="254">
        <v>33.96</v>
      </c>
      <c r="E4152" s="254" t="s">
        <v>30380</v>
      </c>
      <c r="ALW4152" s="12"/>
      <c r="ALX4152" s="12"/>
      <c r="ALY4152" s="12"/>
    </row>
    <row r="4153" spans="1:1013" ht="13.5">
      <c r="A4153" s="180">
        <v>87411</v>
      </c>
      <c r="B4153" s="180" t="s">
        <v>24421</v>
      </c>
      <c r="C4153" s="180" t="s">
        <v>4</v>
      </c>
      <c r="D4153" s="254">
        <v>16.239999999999998</v>
      </c>
      <c r="E4153" s="254" t="s">
        <v>25760</v>
      </c>
      <c r="ALW4153" s="12"/>
      <c r="ALX4153" s="12"/>
      <c r="ALY4153" s="12"/>
    </row>
    <row r="4154" spans="1:1013" ht="13.5">
      <c r="A4154" s="180">
        <v>87414</v>
      </c>
      <c r="B4154" s="180" t="s">
        <v>24424</v>
      </c>
      <c r="C4154" s="180" t="s">
        <v>4</v>
      </c>
      <c r="D4154" s="254">
        <v>25.83</v>
      </c>
      <c r="E4154" s="254" t="s">
        <v>25812</v>
      </c>
      <c r="ALW4154" s="12"/>
      <c r="ALX4154" s="12"/>
      <c r="ALY4154" s="12"/>
    </row>
    <row r="4155" spans="1:1013" ht="13.5">
      <c r="A4155" s="180">
        <v>87413</v>
      </c>
      <c r="B4155" s="180" t="s">
        <v>24423</v>
      </c>
      <c r="C4155" s="180" t="s">
        <v>4</v>
      </c>
      <c r="D4155" s="254">
        <v>29.05</v>
      </c>
      <c r="E4155" s="254" t="s">
        <v>30381</v>
      </c>
      <c r="ALW4155" s="12"/>
      <c r="ALX4155" s="12"/>
      <c r="ALY4155" s="12"/>
    </row>
    <row r="4156" spans="1:1013" ht="13.5">
      <c r="A4156" s="180">
        <v>87416</v>
      </c>
      <c r="B4156" s="180" t="s">
        <v>24426</v>
      </c>
      <c r="C4156" s="180" t="s">
        <v>4</v>
      </c>
      <c r="D4156" s="254">
        <v>38.64</v>
      </c>
      <c r="E4156" s="254" t="s">
        <v>25207</v>
      </c>
      <c r="ALW4156" s="12"/>
      <c r="ALX4156" s="12"/>
      <c r="ALY4156" s="12"/>
    </row>
    <row r="4157" spans="1:1013" ht="13.5">
      <c r="A4157" s="180">
        <v>104635</v>
      </c>
      <c r="B4157" s="180" t="s">
        <v>24443</v>
      </c>
      <c r="C4157" s="180" t="s">
        <v>4</v>
      </c>
      <c r="D4157" s="254">
        <v>52.9</v>
      </c>
      <c r="E4157" s="254" t="s">
        <v>24834</v>
      </c>
      <c r="ALW4157" s="12"/>
      <c r="ALX4157" s="12"/>
      <c r="ALY4157" s="12"/>
    </row>
    <row r="4158" spans="1:1013" ht="13.5">
      <c r="A4158" s="180">
        <v>104636</v>
      </c>
      <c r="B4158" s="180" t="s">
        <v>24444</v>
      </c>
      <c r="C4158" s="180" t="s">
        <v>4</v>
      </c>
      <c r="D4158" s="254">
        <v>61.48</v>
      </c>
      <c r="E4158" s="254" t="s">
        <v>30258</v>
      </c>
      <c r="ALW4158" s="12"/>
      <c r="ALX4158" s="12"/>
      <c r="ALY4158" s="12"/>
    </row>
    <row r="4159" spans="1:1013" ht="13.5">
      <c r="A4159" s="180">
        <v>87424</v>
      </c>
      <c r="B4159" s="180" t="s">
        <v>24429</v>
      </c>
      <c r="C4159" s="180" t="s">
        <v>4</v>
      </c>
      <c r="D4159" s="254">
        <v>37.869999999999997</v>
      </c>
      <c r="E4159" s="254" t="s">
        <v>30310</v>
      </c>
      <c r="ALW4159" s="12"/>
      <c r="ALX4159" s="12"/>
      <c r="ALY4159" s="12"/>
    </row>
    <row r="4160" spans="1:1013" ht="13.5">
      <c r="A4160" s="180">
        <v>87427</v>
      </c>
      <c r="B4160" s="180" t="s">
        <v>24430</v>
      </c>
      <c r="C4160" s="180" t="s">
        <v>4</v>
      </c>
      <c r="D4160" s="254">
        <v>44.81</v>
      </c>
      <c r="E4160" s="254" t="s">
        <v>25165</v>
      </c>
      <c r="ALW4160" s="12"/>
      <c r="ALX4160" s="12"/>
      <c r="ALY4160" s="12"/>
    </row>
    <row r="4161" spans="1:1013" ht="13.5">
      <c r="A4161" s="180">
        <v>89998</v>
      </c>
      <c r="B4161" s="180" t="s">
        <v>4174</v>
      </c>
      <c r="C4161" s="180" t="s">
        <v>3</v>
      </c>
      <c r="D4161" s="254">
        <v>11.55</v>
      </c>
      <c r="E4161" s="254" t="s">
        <v>30382</v>
      </c>
      <c r="ALW4161" s="12"/>
      <c r="ALX4161" s="12"/>
      <c r="ALY4161" s="12"/>
    </row>
    <row r="4162" spans="1:1013" ht="13.5">
      <c r="A4162" s="180">
        <v>102920</v>
      </c>
      <c r="B4162" s="180" t="s">
        <v>4177</v>
      </c>
      <c r="C4162" s="180" t="s">
        <v>3</v>
      </c>
      <c r="D4162" s="254">
        <v>9.4499999999999993</v>
      </c>
      <c r="E4162" s="254" t="s">
        <v>25764</v>
      </c>
      <c r="ALW4162" s="12"/>
      <c r="ALX4162" s="12"/>
      <c r="ALY4162" s="12"/>
    </row>
    <row r="4163" spans="1:1013" ht="13.5">
      <c r="A4163" s="180">
        <v>102923</v>
      </c>
      <c r="B4163" s="180" t="s">
        <v>4180</v>
      </c>
      <c r="C4163" s="180" t="s">
        <v>3</v>
      </c>
      <c r="D4163" s="254">
        <v>8.83</v>
      </c>
      <c r="E4163" s="254" t="s">
        <v>25392</v>
      </c>
      <c r="ALW4163" s="12"/>
      <c r="ALX4163" s="12"/>
      <c r="ALY4163" s="12"/>
    </row>
    <row r="4164" spans="1:1013" ht="13.5">
      <c r="A4164" s="180">
        <v>90000</v>
      </c>
      <c r="B4164" s="180" t="s">
        <v>4176</v>
      </c>
      <c r="C4164" s="180" t="s">
        <v>3</v>
      </c>
      <c r="D4164" s="254">
        <v>14.88</v>
      </c>
      <c r="E4164" s="254" t="s">
        <v>30383</v>
      </c>
      <c r="ALW4164" s="12"/>
      <c r="ALX4164" s="12"/>
      <c r="ALY4164" s="12"/>
    </row>
    <row r="4165" spans="1:1013" ht="13.5">
      <c r="A4165" s="180">
        <v>103088</v>
      </c>
      <c r="B4165" s="180" t="s">
        <v>4181</v>
      </c>
      <c r="C4165" s="180" t="s">
        <v>3</v>
      </c>
      <c r="D4165" s="254">
        <v>11.58</v>
      </c>
      <c r="E4165" s="254" t="s">
        <v>30384</v>
      </c>
      <c r="ALW4165" s="12"/>
      <c r="ALX4165" s="12"/>
      <c r="ALY4165" s="12"/>
    </row>
    <row r="4166" spans="1:1013" ht="13.5">
      <c r="A4166" s="180">
        <v>102922</v>
      </c>
      <c r="B4166" s="180" t="s">
        <v>4179</v>
      </c>
      <c r="C4166" s="180" t="s">
        <v>3</v>
      </c>
      <c r="D4166" s="254">
        <v>10.14</v>
      </c>
      <c r="E4166" s="254" t="s">
        <v>30385</v>
      </c>
      <c r="ALW4166" s="12"/>
      <c r="ALX4166" s="12"/>
      <c r="ALY4166" s="12"/>
    </row>
    <row r="4167" spans="1:1013" ht="13.5">
      <c r="A4167" s="180">
        <v>89999</v>
      </c>
      <c r="B4167" s="180" t="s">
        <v>4175</v>
      </c>
      <c r="C4167" s="180" t="s">
        <v>3</v>
      </c>
      <c r="D4167" s="254">
        <v>18.690000000000001</v>
      </c>
      <c r="E4167" s="254" t="s">
        <v>30386</v>
      </c>
      <c r="ALW4167" s="12"/>
      <c r="ALX4167" s="12"/>
      <c r="ALY4167" s="12"/>
    </row>
    <row r="4168" spans="1:1013" ht="13.5">
      <c r="A4168" s="180">
        <v>89996</v>
      </c>
      <c r="B4168" s="180" t="s">
        <v>4172</v>
      </c>
      <c r="C4168" s="180" t="s">
        <v>3</v>
      </c>
      <c r="D4168" s="254">
        <v>12.19</v>
      </c>
      <c r="E4168" s="254" t="s">
        <v>24814</v>
      </c>
      <c r="ALW4168" s="12"/>
      <c r="ALX4168" s="12"/>
      <c r="ALY4168" s="12"/>
    </row>
    <row r="4169" spans="1:1013" ht="13.5">
      <c r="A4169" s="180">
        <v>89997</v>
      </c>
      <c r="B4169" s="180" t="s">
        <v>4173</v>
      </c>
      <c r="C4169" s="180" t="s">
        <v>3</v>
      </c>
      <c r="D4169" s="254">
        <v>9.86</v>
      </c>
      <c r="E4169" s="254" t="s">
        <v>24896</v>
      </c>
      <c r="ALW4169" s="12"/>
      <c r="ALX4169" s="12"/>
      <c r="ALY4169" s="12"/>
    </row>
    <row r="4170" spans="1:1013" ht="13.5">
      <c r="A4170" s="180">
        <v>102921</v>
      </c>
      <c r="B4170" s="180" t="s">
        <v>4178</v>
      </c>
      <c r="C4170" s="180" t="s">
        <v>3</v>
      </c>
      <c r="D4170" s="254">
        <v>9.08</v>
      </c>
      <c r="E4170" s="254" t="s">
        <v>30387</v>
      </c>
      <c r="ALW4170" s="12"/>
      <c r="ALX4170" s="12"/>
      <c r="ALY4170" s="12"/>
    </row>
    <row r="4171" spans="1:1013" ht="13.5">
      <c r="A4171" s="180">
        <v>90278</v>
      </c>
      <c r="B4171" s="180" t="s">
        <v>4185</v>
      </c>
      <c r="C4171" s="180" t="s">
        <v>7</v>
      </c>
      <c r="D4171" s="254">
        <v>509.28</v>
      </c>
      <c r="E4171" s="254" t="s">
        <v>30388</v>
      </c>
      <c r="ALW4171" s="12"/>
      <c r="ALX4171" s="12"/>
      <c r="ALY4171" s="12"/>
    </row>
    <row r="4172" spans="1:1013" ht="13.5">
      <c r="A4172" s="180">
        <v>90282</v>
      </c>
      <c r="B4172" s="180" t="s">
        <v>4189</v>
      </c>
      <c r="C4172" s="180" t="s">
        <v>7</v>
      </c>
      <c r="D4172" s="254">
        <v>494.68</v>
      </c>
      <c r="E4172" s="254" t="s">
        <v>30389</v>
      </c>
      <c r="ALW4172" s="12"/>
      <c r="ALX4172" s="12"/>
      <c r="ALY4172" s="12"/>
    </row>
    <row r="4173" spans="1:1013" ht="13.5">
      <c r="A4173" s="180">
        <v>90279</v>
      </c>
      <c r="B4173" s="180" t="s">
        <v>4186</v>
      </c>
      <c r="C4173" s="180" t="s">
        <v>7</v>
      </c>
      <c r="D4173" s="254">
        <v>557.57000000000005</v>
      </c>
      <c r="E4173" s="254" t="s">
        <v>30390</v>
      </c>
      <c r="ALW4173" s="12"/>
      <c r="ALX4173" s="12"/>
      <c r="ALY4173" s="12"/>
    </row>
    <row r="4174" spans="1:1013" ht="13.5">
      <c r="A4174" s="180">
        <v>90283</v>
      </c>
      <c r="B4174" s="180" t="s">
        <v>4190</v>
      </c>
      <c r="C4174" s="180" t="s">
        <v>7</v>
      </c>
      <c r="D4174" s="254">
        <v>542.04999999999995</v>
      </c>
      <c r="E4174" s="254" t="s">
        <v>30391</v>
      </c>
      <c r="ALW4174" s="12"/>
      <c r="ALX4174" s="12"/>
      <c r="ALY4174" s="12"/>
    </row>
    <row r="4175" spans="1:1013" ht="13.5">
      <c r="A4175" s="180">
        <v>90280</v>
      </c>
      <c r="B4175" s="180" t="s">
        <v>4187</v>
      </c>
      <c r="C4175" s="180" t="s">
        <v>7</v>
      </c>
      <c r="D4175" s="254">
        <v>607.19000000000005</v>
      </c>
      <c r="E4175" s="254" t="s">
        <v>30392</v>
      </c>
      <c r="ALW4175" s="12"/>
      <c r="ALX4175" s="12"/>
      <c r="ALY4175" s="12"/>
    </row>
    <row r="4176" spans="1:1013" ht="13.5">
      <c r="A4176" s="180">
        <v>90284</v>
      </c>
      <c r="B4176" s="180" t="s">
        <v>4191</v>
      </c>
      <c r="C4176" s="180" t="s">
        <v>7</v>
      </c>
      <c r="D4176" s="254">
        <v>596.09</v>
      </c>
      <c r="E4176" s="254" t="s">
        <v>30393</v>
      </c>
      <c r="ALW4176" s="12"/>
      <c r="ALX4176" s="12"/>
      <c r="ALY4176" s="12"/>
    </row>
    <row r="4177" spans="1:1013" ht="13.5">
      <c r="A4177" s="180">
        <v>90281</v>
      </c>
      <c r="B4177" s="180" t="s">
        <v>4188</v>
      </c>
      <c r="C4177" s="180" t="s">
        <v>7</v>
      </c>
      <c r="D4177" s="254">
        <v>691.44</v>
      </c>
      <c r="E4177" s="254" t="s">
        <v>30394</v>
      </c>
      <c r="ALW4177" s="12"/>
      <c r="ALX4177" s="12"/>
      <c r="ALY4177" s="12"/>
    </row>
    <row r="4178" spans="1:1013" ht="13.5">
      <c r="A4178" s="180">
        <v>90285</v>
      </c>
      <c r="B4178" s="180" t="s">
        <v>4192</v>
      </c>
      <c r="C4178" s="180" t="s">
        <v>7</v>
      </c>
      <c r="D4178" s="254">
        <v>684.51</v>
      </c>
      <c r="E4178" s="254" t="s">
        <v>29841</v>
      </c>
      <c r="ALW4178" s="12"/>
      <c r="ALX4178" s="12"/>
      <c r="ALY4178" s="12"/>
    </row>
    <row r="4179" spans="1:1013" ht="13.5">
      <c r="A4179" s="180">
        <v>89994</v>
      </c>
      <c r="B4179" s="180" t="s">
        <v>4183</v>
      </c>
      <c r="C4179" s="180" t="s">
        <v>7</v>
      </c>
      <c r="D4179" s="254">
        <v>909.9</v>
      </c>
      <c r="E4179" s="254" t="s">
        <v>30395</v>
      </c>
      <c r="ALW4179" s="12"/>
      <c r="ALX4179" s="12"/>
      <c r="ALY4179" s="12"/>
    </row>
    <row r="4180" spans="1:1013" ht="13.5">
      <c r="A4180" s="180">
        <v>89995</v>
      </c>
      <c r="B4180" s="180" t="s">
        <v>4184</v>
      </c>
      <c r="C4180" s="180" t="s">
        <v>7</v>
      </c>
      <c r="D4180" s="254">
        <v>1036.6099999999999</v>
      </c>
      <c r="E4180" s="254" t="s">
        <v>30396</v>
      </c>
      <c r="ALW4180" s="12"/>
      <c r="ALX4180" s="12"/>
      <c r="ALY4180" s="12"/>
    </row>
    <row r="4181" spans="1:1013" ht="13.5">
      <c r="A4181" s="180">
        <v>89993</v>
      </c>
      <c r="B4181" s="180" t="s">
        <v>4182</v>
      </c>
      <c r="C4181" s="180" t="s">
        <v>7</v>
      </c>
      <c r="D4181" s="254">
        <v>1080.1500000000001</v>
      </c>
      <c r="E4181" s="254" t="s">
        <v>30397</v>
      </c>
      <c r="ALW4181" s="12"/>
      <c r="ALX4181" s="12"/>
      <c r="ALY4181" s="12"/>
    </row>
    <row r="4182" spans="1:1013" ht="13.5">
      <c r="A4182" s="180">
        <v>99860</v>
      </c>
      <c r="B4182" s="180" t="s">
        <v>35429</v>
      </c>
      <c r="C4182" s="180" t="s">
        <v>1</v>
      </c>
      <c r="D4182" s="254">
        <v>0</v>
      </c>
      <c r="E4182" s="254" t="s">
        <v>30398</v>
      </c>
      <c r="ALW4182" s="12"/>
      <c r="ALX4182" s="12"/>
      <c r="ALY4182" s="12"/>
    </row>
    <row r="4183" spans="1:1013" ht="13.5">
      <c r="A4183" s="180">
        <v>99858</v>
      </c>
      <c r="B4183" s="180" t="s">
        <v>35430</v>
      </c>
      <c r="C4183" s="180" t="s">
        <v>1</v>
      </c>
      <c r="D4183" s="254">
        <v>0</v>
      </c>
      <c r="E4183" s="254" t="s">
        <v>30399</v>
      </c>
      <c r="ALW4183" s="12"/>
      <c r="ALX4183" s="12"/>
      <c r="ALY4183" s="12"/>
    </row>
    <row r="4184" spans="1:1013" ht="13.5">
      <c r="A4184" s="180">
        <v>99859</v>
      </c>
      <c r="B4184" s="180" t="s">
        <v>35431</v>
      </c>
      <c r="C4184" s="180" t="s">
        <v>1</v>
      </c>
      <c r="D4184" s="254">
        <v>0</v>
      </c>
      <c r="E4184" s="254" t="s">
        <v>30400</v>
      </c>
      <c r="ALW4184" s="12"/>
      <c r="ALX4184" s="12"/>
      <c r="ALY4184" s="12"/>
    </row>
    <row r="4185" spans="1:1013" ht="13.5">
      <c r="A4185" s="180">
        <v>99857</v>
      </c>
      <c r="B4185" s="180" t="s">
        <v>32871</v>
      </c>
      <c r="C4185" s="180" t="s">
        <v>1</v>
      </c>
      <c r="D4185" s="254">
        <v>109.76</v>
      </c>
      <c r="E4185" s="254" t="s">
        <v>30401</v>
      </c>
      <c r="ALW4185" s="12"/>
      <c r="ALX4185" s="12"/>
      <c r="ALY4185" s="12"/>
    </row>
    <row r="4186" spans="1:1013" ht="13.5">
      <c r="A4186" s="180">
        <v>99855</v>
      </c>
      <c r="B4186" s="180" t="s">
        <v>32870</v>
      </c>
      <c r="C4186" s="180" t="s">
        <v>1</v>
      </c>
      <c r="D4186" s="254">
        <v>136.56</v>
      </c>
      <c r="E4186" s="254" t="s">
        <v>25748</v>
      </c>
      <c r="ALW4186" s="12"/>
      <c r="ALX4186" s="12"/>
      <c r="ALY4186" s="12"/>
    </row>
    <row r="4187" spans="1:1013" ht="13.5">
      <c r="A4187" s="180">
        <v>99856</v>
      </c>
      <c r="B4187" s="180" t="s">
        <v>35432</v>
      </c>
      <c r="C4187" s="180" t="s">
        <v>1</v>
      </c>
      <c r="D4187" s="254">
        <v>0</v>
      </c>
      <c r="E4187" s="254" t="s">
        <v>30402</v>
      </c>
      <c r="ALW4187" s="12"/>
      <c r="ALX4187" s="12"/>
      <c r="ALY4187" s="12"/>
    </row>
    <row r="4188" spans="1:1013" ht="13.5">
      <c r="A4188" s="180">
        <v>99862</v>
      </c>
      <c r="B4188" s="180" t="s">
        <v>1721</v>
      </c>
      <c r="C4188" s="180" t="s">
        <v>4</v>
      </c>
      <c r="D4188" s="254">
        <v>721.68</v>
      </c>
      <c r="E4188" s="254" t="s">
        <v>30403</v>
      </c>
      <c r="ALW4188" s="12"/>
      <c r="ALX4188" s="12"/>
      <c r="ALY4188" s="12"/>
    </row>
    <row r="4189" spans="1:1013" ht="13.5">
      <c r="A4189" s="180">
        <v>99861</v>
      </c>
      <c r="B4189" s="180" t="s">
        <v>1720</v>
      </c>
      <c r="C4189" s="180" t="s">
        <v>4</v>
      </c>
      <c r="D4189" s="254">
        <v>725.19</v>
      </c>
      <c r="E4189" s="254" t="s">
        <v>30404</v>
      </c>
      <c r="ALW4189" s="12"/>
      <c r="ALX4189" s="12"/>
      <c r="ALY4189" s="12"/>
    </row>
    <row r="4190" spans="1:1013" ht="13.5">
      <c r="A4190" s="180">
        <v>99839</v>
      </c>
      <c r="B4190" s="180" t="s">
        <v>35433</v>
      </c>
      <c r="C4190" s="180" t="s">
        <v>1</v>
      </c>
      <c r="D4190" s="254">
        <v>603.48</v>
      </c>
      <c r="E4190" s="254" t="s">
        <v>30405</v>
      </c>
      <c r="ALW4190" s="12"/>
      <c r="ALX4190" s="12"/>
      <c r="ALY4190" s="12"/>
    </row>
    <row r="4191" spans="1:1013" ht="13.5">
      <c r="A4191" s="180">
        <v>99849</v>
      </c>
      <c r="B4191" s="180" t="s">
        <v>35434</v>
      </c>
      <c r="C4191" s="180" t="s">
        <v>1</v>
      </c>
      <c r="D4191" s="254">
        <v>0</v>
      </c>
      <c r="E4191" s="254" t="s">
        <v>27443</v>
      </c>
      <c r="ALW4191" s="12"/>
      <c r="ALX4191" s="12"/>
      <c r="ALY4191" s="12"/>
    </row>
    <row r="4192" spans="1:1013" ht="13.5">
      <c r="A4192" s="180">
        <v>99853</v>
      </c>
      <c r="B4192" s="180" t="s">
        <v>35435</v>
      </c>
      <c r="C4192" s="180" t="s">
        <v>1</v>
      </c>
      <c r="D4192" s="254">
        <v>0</v>
      </c>
      <c r="E4192" s="254" t="s">
        <v>25040</v>
      </c>
      <c r="ALW4192" s="12"/>
      <c r="ALX4192" s="12"/>
      <c r="ALY4192" s="12"/>
    </row>
    <row r="4193" spans="1:1013" ht="13.5">
      <c r="A4193" s="180">
        <v>99847</v>
      </c>
      <c r="B4193" s="180" t="s">
        <v>35436</v>
      </c>
      <c r="C4193" s="180" t="s">
        <v>1</v>
      </c>
      <c r="D4193" s="254">
        <v>0</v>
      </c>
      <c r="E4193" s="254" t="s">
        <v>30406</v>
      </c>
      <c r="ALW4193" s="12"/>
      <c r="ALX4193" s="12"/>
      <c r="ALY4193" s="12"/>
    </row>
    <row r="4194" spans="1:1013" ht="13.5">
      <c r="A4194" s="180">
        <v>99851</v>
      </c>
      <c r="B4194" s="180" t="s">
        <v>35437</v>
      </c>
      <c r="C4194" s="180" t="s">
        <v>1</v>
      </c>
      <c r="D4194" s="254">
        <v>0</v>
      </c>
      <c r="E4194" s="254" t="s">
        <v>30407</v>
      </c>
      <c r="ALW4194" s="12"/>
      <c r="ALX4194" s="12"/>
      <c r="ALY4194" s="12"/>
    </row>
    <row r="4195" spans="1:1013" ht="13.5">
      <c r="A4195" s="180">
        <v>99850</v>
      </c>
      <c r="B4195" s="180" t="s">
        <v>35438</v>
      </c>
      <c r="C4195" s="180" t="s">
        <v>1</v>
      </c>
      <c r="D4195" s="254">
        <v>0</v>
      </c>
      <c r="E4195" s="254" t="s">
        <v>30408</v>
      </c>
      <c r="ALW4195" s="12"/>
      <c r="ALX4195" s="12"/>
      <c r="ALY4195" s="12"/>
    </row>
    <row r="4196" spans="1:1013" ht="13.5">
      <c r="A4196" s="180">
        <v>99854</v>
      </c>
      <c r="B4196" s="180" t="s">
        <v>35439</v>
      </c>
      <c r="C4196" s="180" t="s">
        <v>1</v>
      </c>
      <c r="D4196" s="254">
        <v>0</v>
      </c>
      <c r="E4196" s="254" t="s">
        <v>30409</v>
      </c>
      <c r="ALW4196" s="12"/>
      <c r="ALX4196" s="12"/>
      <c r="ALY4196" s="12"/>
    </row>
    <row r="4197" spans="1:1013" ht="13.5">
      <c r="A4197" s="180">
        <v>99848</v>
      </c>
      <c r="B4197" s="180" t="s">
        <v>35440</v>
      </c>
      <c r="C4197" s="180" t="s">
        <v>1</v>
      </c>
      <c r="D4197" s="254">
        <v>0</v>
      </c>
      <c r="E4197" s="254" t="s">
        <v>30410</v>
      </c>
      <c r="ALW4197" s="12"/>
      <c r="ALX4197" s="12"/>
      <c r="ALY4197" s="12"/>
    </row>
    <row r="4198" spans="1:1013" ht="13.5">
      <c r="A4198" s="180">
        <v>99852</v>
      </c>
      <c r="B4198" s="180" t="s">
        <v>35441</v>
      </c>
      <c r="C4198" s="180" t="s">
        <v>1</v>
      </c>
      <c r="D4198" s="254">
        <v>0</v>
      </c>
      <c r="E4198" s="254" t="s">
        <v>30411</v>
      </c>
      <c r="ALW4198" s="12"/>
      <c r="ALX4198" s="12"/>
      <c r="ALY4198" s="12"/>
    </row>
    <row r="4199" spans="1:1013" ht="13.5">
      <c r="A4199" s="180">
        <v>99844</v>
      </c>
      <c r="B4199" s="180" t="s">
        <v>35442</v>
      </c>
      <c r="C4199" s="180" t="s">
        <v>1</v>
      </c>
      <c r="D4199" s="254">
        <v>0</v>
      </c>
      <c r="E4199" s="254" t="s">
        <v>30412</v>
      </c>
      <c r="ALW4199" s="12"/>
      <c r="ALX4199" s="12"/>
      <c r="ALY4199" s="12"/>
    </row>
    <row r="4200" spans="1:1013" ht="13.5">
      <c r="A4200" s="180">
        <v>99842</v>
      </c>
      <c r="B4200" s="180" t="s">
        <v>35443</v>
      </c>
      <c r="C4200" s="180" t="s">
        <v>1</v>
      </c>
      <c r="D4200" s="254">
        <v>0</v>
      </c>
      <c r="E4200" s="254" t="s">
        <v>30413</v>
      </c>
      <c r="ALW4200" s="12"/>
      <c r="ALX4200" s="12"/>
      <c r="ALY4200" s="12"/>
    </row>
    <row r="4201" spans="1:1013" ht="13.5">
      <c r="A4201" s="180">
        <v>99837</v>
      </c>
      <c r="B4201" s="180" t="s">
        <v>32869</v>
      </c>
      <c r="C4201" s="180" t="s">
        <v>1</v>
      </c>
      <c r="D4201" s="254">
        <v>752.5</v>
      </c>
      <c r="E4201" s="254" t="s">
        <v>30414</v>
      </c>
      <c r="ALW4201" s="12"/>
      <c r="ALX4201" s="12"/>
      <c r="ALY4201" s="12"/>
    </row>
    <row r="4202" spans="1:1013" ht="13.5">
      <c r="A4202" s="180">
        <v>99840</v>
      </c>
      <c r="B4202" s="180" t="s">
        <v>35444</v>
      </c>
      <c r="C4202" s="180" t="s">
        <v>1</v>
      </c>
      <c r="D4202" s="254">
        <v>0</v>
      </c>
      <c r="E4202" s="254" t="s">
        <v>30415</v>
      </c>
      <c r="ALW4202" s="12"/>
      <c r="ALX4202" s="12"/>
      <c r="ALY4202" s="12"/>
    </row>
    <row r="4203" spans="1:1013" ht="13.5">
      <c r="A4203" s="180">
        <v>99845</v>
      </c>
      <c r="B4203" s="180" t="s">
        <v>35445</v>
      </c>
      <c r="C4203" s="180" t="s">
        <v>1</v>
      </c>
      <c r="D4203" s="254">
        <v>0</v>
      </c>
      <c r="E4203" s="254" t="s">
        <v>30416</v>
      </c>
      <c r="ALW4203" s="12"/>
      <c r="ALX4203" s="12"/>
      <c r="ALY4203" s="12"/>
    </row>
    <row r="4204" spans="1:1013" ht="13.5">
      <c r="A4204" s="180">
        <v>99843</v>
      </c>
      <c r="B4204" s="180" t="s">
        <v>35446</v>
      </c>
      <c r="C4204" s="180" t="s">
        <v>1</v>
      </c>
      <c r="D4204" s="254">
        <v>0</v>
      </c>
      <c r="E4204" s="254" t="s">
        <v>30417</v>
      </c>
      <c r="ALW4204" s="12"/>
      <c r="ALX4204" s="12"/>
      <c r="ALY4204" s="12"/>
    </row>
    <row r="4205" spans="1:1013" ht="13.5">
      <c r="A4205" s="180">
        <v>99838</v>
      </c>
      <c r="B4205" s="180" t="s">
        <v>35447</v>
      </c>
      <c r="C4205" s="180" t="s">
        <v>1</v>
      </c>
      <c r="D4205" s="254">
        <v>0</v>
      </c>
      <c r="E4205" s="254" t="s">
        <v>30418</v>
      </c>
      <c r="ALW4205" s="12"/>
      <c r="ALX4205" s="12"/>
      <c r="ALY4205" s="12"/>
    </row>
    <row r="4206" spans="1:1013" ht="13.5">
      <c r="A4206" s="180">
        <v>99846</v>
      </c>
      <c r="B4206" s="180" t="s">
        <v>35448</v>
      </c>
      <c r="C4206" s="180" t="s">
        <v>1</v>
      </c>
      <c r="D4206" s="254">
        <v>0</v>
      </c>
      <c r="E4206" s="254" t="s">
        <v>30419</v>
      </c>
      <c r="ALW4206" s="12"/>
      <c r="ALX4206" s="12"/>
      <c r="ALY4206" s="12"/>
    </row>
    <row r="4207" spans="1:1013" ht="13.5">
      <c r="A4207" s="180">
        <v>99841</v>
      </c>
      <c r="B4207" s="180" t="s">
        <v>11963</v>
      </c>
      <c r="C4207" s="180" t="s">
        <v>1</v>
      </c>
      <c r="D4207" s="254">
        <v>1145.53</v>
      </c>
      <c r="E4207" s="254" t="s">
        <v>30420</v>
      </c>
      <c r="ALW4207" s="12"/>
      <c r="ALX4207" s="12"/>
      <c r="ALY4207" s="12"/>
    </row>
    <row r="4208" spans="1:1013" ht="13.5">
      <c r="A4208" s="180">
        <v>94276</v>
      </c>
      <c r="B4208" s="180" t="s">
        <v>32861</v>
      </c>
      <c r="C4208" s="180" t="s">
        <v>1</v>
      </c>
      <c r="D4208" s="254">
        <v>55.19</v>
      </c>
      <c r="E4208" s="254" t="s">
        <v>30421</v>
      </c>
      <c r="ALW4208" s="12"/>
      <c r="ALX4208" s="12"/>
      <c r="ALY4208" s="12"/>
    </row>
    <row r="4209" spans="1:1013" ht="13.5">
      <c r="A4209" s="180">
        <v>94274</v>
      </c>
      <c r="B4209" s="180" t="s">
        <v>32859</v>
      </c>
      <c r="C4209" s="180" t="s">
        <v>1</v>
      </c>
      <c r="D4209" s="254">
        <v>60.39</v>
      </c>
      <c r="E4209" s="254" t="s">
        <v>30422</v>
      </c>
      <c r="ALW4209" s="12"/>
      <c r="ALX4209" s="12"/>
      <c r="ALY4209" s="12"/>
    </row>
    <row r="4210" spans="1:1013" ht="13.5">
      <c r="A4210" s="180">
        <v>94280</v>
      </c>
      <c r="B4210" s="180" t="s">
        <v>32865</v>
      </c>
      <c r="C4210" s="180" t="s">
        <v>1</v>
      </c>
      <c r="D4210" s="254">
        <v>58.57</v>
      </c>
      <c r="E4210" s="254" t="s">
        <v>30423</v>
      </c>
      <c r="ALW4210" s="12"/>
      <c r="ALX4210" s="12"/>
      <c r="ALY4210" s="12"/>
    </row>
    <row r="4211" spans="1:1013" ht="13.5">
      <c r="A4211" s="180">
        <v>94278</v>
      </c>
      <c r="B4211" s="180" t="s">
        <v>32863</v>
      </c>
      <c r="C4211" s="180" t="s">
        <v>1</v>
      </c>
      <c r="D4211" s="254">
        <v>48.88</v>
      </c>
      <c r="E4211" s="254" t="s">
        <v>30424</v>
      </c>
      <c r="ALW4211" s="12"/>
      <c r="ALX4211" s="12"/>
      <c r="ALY4211" s="12"/>
    </row>
    <row r="4212" spans="1:1013" ht="13.5">
      <c r="A4212" s="180">
        <v>94275</v>
      </c>
      <c r="B4212" s="180" t="s">
        <v>32860</v>
      </c>
      <c r="C4212" s="180" t="s">
        <v>1</v>
      </c>
      <c r="D4212" s="254">
        <v>51.94</v>
      </c>
      <c r="E4212" s="254" t="s">
        <v>25621</v>
      </c>
      <c r="ALW4212" s="12"/>
      <c r="ALX4212" s="12"/>
      <c r="ALY4212" s="12"/>
    </row>
    <row r="4213" spans="1:1013" ht="13.5">
      <c r="A4213" s="180">
        <v>94273</v>
      </c>
      <c r="B4213" s="180" t="s">
        <v>32858</v>
      </c>
      <c r="C4213" s="180" t="s">
        <v>1</v>
      </c>
      <c r="D4213" s="254">
        <v>57.14</v>
      </c>
      <c r="E4213" s="254" t="s">
        <v>30425</v>
      </c>
      <c r="ALW4213" s="12"/>
      <c r="ALX4213" s="12"/>
      <c r="ALY4213" s="12"/>
    </row>
    <row r="4214" spans="1:1013" ht="13.5">
      <c r="A4214" s="180">
        <v>94279</v>
      </c>
      <c r="B4214" s="180" t="s">
        <v>32864</v>
      </c>
      <c r="C4214" s="180" t="s">
        <v>1</v>
      </c>
      <c r="D4214" s="254">
        <v>55.33</v>
      </c>
      <c r="E4214" s="254" t="s">
        <v>30426</v>
      </c>
      <c r="ALW4214" s="12"/>
      <c r="ALX4214" s="12"/>
      <c r="ALY4214" s="12"/>
    </row>
    <row r="4215" spans="1:1013" ht="13.5">
      <c r="A4215" s="180">
        <v>94277</v>
      </c>
      <c r="B4215" s="180" t="s">
        <v>32862</v>
      </c>
      <c r="C4215" s="180" t="s">
        <v>1</v>
      </c>
      <c r="D4215" s="254">
        <v>45.62</v>
      </c>
      <c r="E4215" s="254" t="s">
        <v>30427</v>
      </c>
      <c r="ALW4215" s="12"/>
      <c r="ALX4215" s="12"/>
      <c r="ALY4215" s="12"/>
    </row>
    <row r="4216" spans="1:1013" ht="13.5">
      <c r="A4216" s="180">
        <v>104930</v>
      </c>
      <c r="B4216" s="180" t="s">
        <v>35449</v>
      </c>
      <c r="C4216" s="180" t="s">
        <v>1</v>
      </c>
      <c r="D4216" s="254">
        <v>0</v>
      </c>
      <c r="E4216" s="254" t="s">
        <v>30428</v>
      </c>
      <c r="ALW4216" s="12"/>
      <c r="ALX4216" s="12"/>
      <c r="ALY4216" s="12"/>
    </row>
    <row r="4217" spans="1:1013" ht="13.5">
      <c r="A4217" s="180">
        <v>104931</v>
      </c>
      <c r="B4217" s="180" t="s">
        <v>35450</v>
      </c>
      <c r="C4217" s="180" t="s">
        <v>1</v>
      </c>
      <c r="D4217" s="254">
        <v>0</v>
      </c>
      <c r="E4217" s="254" t="s">
        <v>30429</v>
      </c>
      <c r="ALW4217" s="12"/>
      <c r="ALX4217" s="12"/>
      <c r="ALY4217" s="12"/>
    </row>
    <row r="4218" spans="1:1013" ht="13.5">
      <c r="A4218" s="180">
        <v>94294</v>
      </c>
      <c r="B4218" s="180" t="s">
        <v>32866</v>
      </c>
      <c r="C4218" s="180" t="s">
        <v>1</v>
      </c>
      <c r="D4218" s="254">
        <v>8.09</v>
      </c>
      <c r="E4218" s="254" t="s">
        <v>29971</v>
      </c>
      <c r="ALW4218" s="12"/>
      <c r="ALX4218" s="12"/>
      <c r="ALY4218" s="12"/>
    </row>
    <row r="4219" spans="1:1013" ht="13.5">
      <c r="A4219" s="180">
        <v>94288</v>
      </c>
      <c r="B4219" s="180" t="s">
        <v>35451</v>
      </c>
      <c r="C4219" s="180" t="s">
        <v>1</v>
      </c>
      <c r="D4219" s="254">
        <v>45.49</v>
      </c>
      <c r="E4219" s="254" t="s">
        <v>30430</v>
      </c>
      <c r="ALW4219" s="12"/>
      <c r="ALX4219" s="12"/>
      <c r="ALY4219" s="12"/>
    </row>
    <row r="4220" spans="1:1013" ht="13.5">
      <c r="A4220" s="180">
        <v>94282</v>
      </c>
      <c r="B4220" s="180" t="s">
        <v>35452</v>
      </c>
      <c r="C4220" s="180" t="s">
        <v>1</v>
      </c>
      <c r="D4220" s="254">
        <v>58.91</v>
      </c>
      <c r="E4220" s="254" t="s">
        <v>25429</v>
      </c>
      <c r="ALW4220" s="12"/>
      <c r="ALX4220" s="12"/>
      <c r="ALY4220" s="12"/>
    </row>
    <row r="4221" spans="1:1013" ht="13.5">
      <c r="A4221" s="180">
        <v>94290</v>
      </c>
      <c r="B4221" s="180" t="s">
        <v>35453</v>
      </c>
      <c r="C4221" s="180" t="s">
        <v>1</v>
      </c>
      <c r="D4221" s="254">
        <v>57.13</v>
      </c>
      <c r="E4221" s="254" t="s">
        <v>30431</v>
      </c>
      <c r="ALW4221" s="12"/>
      <c r="ALX4221" s="12"/>
      <c r="ALY4221" s="12"/>
    </row>
    <row r="4222" spans="1:1013" ht="13.5">
      <c r="A4222" s="180">
        <v>94284</v>
      </c>
      <c r="B4222" s="180" t="s">
        <v>35454</v>
      </c>
      <c r="C4222" s="180" t="s">
        <v>1</v>
      </c>
      <c r="D4222" s="254">
        <v>77.36</v>
      </c>
      <c r="E4222" s="254" t="s">
        <v>30432</v>
      </c>
      <c r="ALW4222" s="12"/>
      <c r="ALX4222" s="12"/>
      <c r="ALY4222" s="12"/>
    </row>
    <row r="4223" spans="1:1013" ht="13.5">
      <c r="A4223" s="180">
        <v>94292</v>
      </c>
      <c r="B4223" s="180" t="s">
        <v>35455</v>
      </c>
      <c r="C4223" s="180" t="s">
        <v>1</v>
      </c>
      <c r="D4223" s="254">
        <v>69.36</v>
      </c>
      <c r="E4223" s="254" t="s">
        <v>28652</v>
      </c>
      <c r="ALW4223" s="12"/>
      <c r="ALX4223" s="12"/>
      <c r="ALY4223" s="12"/>
    </row>
    <row r="4224" spans="1:1013" ht="13.5">
      <c r="A4224" s="180">
        <v>94286</v>
      </c>
      <c r="B4224" s="180" t="s">
        <v>35456</v>
      </c>
      <c r="C4224" s="180" t="s">
        <v>1</v>
      </c>
      <c r="D4224" s="254">
        <v>98.48</v>
      </c>
      <c r="E4224" s="254" t="s">
        <v>30433</v>
      </c>
      <c r="ALW4224" s="12"/>
      <c r="ALX4224" s="12"/>
      <c r="ALY4224" s="12"/>
    </row>
    <row r="4225" spans="1:1013" ht="13.5">
      <c r="A4225" s="180">
        <v>94287</v>
      </c>
      <c r="B4225" s="180" t="s">
        <v>35457</v>
      </c>
      <c r="C4225" s="180" t="s">
        <v>1</v>
      </c>
      <c r="D4225" s="254">
        <v>37.840000000000003</v>
      </c>
      <c r="E4225" s="254" t="s">
        <v>30434</v>
      </c>
      <c r="ALW4225" s="12"/>
      <c r="ALX4225" s="12"/>
      <c r="ALY4225" s="12"/>
    </row>
    <row r="4226" spans="1:1013" ht="13.5">
      <c r="A4226" s="180">
        <v>94281</v>
      </c>
      <c r="B4226" s="180" t="s">
        <v>35458</v>
      </c>
      <c r="C4226" s="180" t="s">
        <v>1</v>
      </c>
      <c r="D4226" s="254">
        <v>50.31</v>
      </c>
      <c r="E4226" s="254" t="s">
        <v>30435</v>
      </c>
      <c r="ALW4226" s="12"/>
      <c r="ALX4226" s="12"/>
      <c r="ALY4226" s="12"/>
    </row>
    <row r="4227" spans="1:1013" ht="13.5">
      <c r="A4227" s="180">
        <v>94289</v>
      </c>
      <c r="B4227" s="180" t="s">
        <v>35459</v>
      </c>
      <c r="C4227" s="180" t="s">
        <v>1</v>
      </c>
      <c r="D4227" s="254">
        <v>49.48</v>
      </c>
      <c r="E4227" s="254" t="s">
        <v>30436</v>
      </c>
      <c r="ALW4227" s="12"/>
      <c r="ALX4227" s="12"/>
      <c r="ALY4227" s="12"/>
    </row>
    <row r="4228" spans="1:1013" ht="13.5">
      <c r="A4228" s="180">
        <v>94283</v>
      </c>
      <c r="B4228" s="180" t="s">
        <v>35460</v>
      </c>
      <c r="C4228" s="180" t="s">
        <v>1</v>
      </c>
      <c r="D4228" s="254">
        <v>68.760000000000005</v>
      </c>
      <c r="E4228" s="254" t="s">
        <v>30437</v>
      </c>
      <c r="ALW4228" s="12"/>
      <c r="ALX4228" s="12"/>
      <c r="ALY4228" s="12"/>
    </row>
    <row r="4229" spans="1:1013" ht="13.5">
      <c r="A4229" s="180">
        <v>94291</v>
      </c>
      <c r="B4229" s="180" t="s">
        <v>35461</v>
      </c>
      <c r="C4229" s="180" t="s">
        <v>1</v>
      </c>
      <c r="D4229" s="254">
        <v>61.71</v>
      </c>
      <c r="E4229" s="254" t="s">
        <v>30438</v>
      </c>
      <c r="ALW4229" s="12"/>
      <c r="ALX4229" s="12"/>
      <c r="ALY4229" s="12"/>
    </row>
    <row r="4230" spans="1:1013" ht="13.5">
      <c r="A4230" s="180">
        <v>94285</v>
      </c>
      <c r="B4230" s="180" t="s">
        <v>35462</v>
      </c>
      <c r="C4230" s="180" t="s">
        <v>1</v>
      </c>
      <c r="D4230" s="254">
        <v>89.88</v>
      </c>
      <c r="E4230" s="254" t="s">
        <v>30439</v>
      </c>
      <c r="ALW4230" s="12"/>
      <c r="ALX4230" s="12"/>
      <c r="ALY4230" s="12"/>
    </row>
    <row r="4231" spans="1:1013" ht="13.5">
      <c r="A4231" s="180">
        <v>94293</v>
      </c>
      <c r="B4231" s="180" t="s">
        <v>35463</v>
      </c>
      <c r="C4231" s="180" t="s">
        <v>1</v>
      </c>
      <c r="D4231" s="254">
        <v>201.18</v>
      </c>
      <c r="E4231" s="254" t="s">
        <v>30440</v>
      </c>
      <c r="ALW4231" s="12"/>
      <c r="ALX4231" s="12"/>
      <c r="ALY4231" s="12"/>
    </row>
    <row r="4232" spans="1:1013" ht="13.5">
      <c r="A4232" s="180">
        <v>94264</v>
      </c>
      <c r="B4232" s="180" t="s">
        <v>35464</v>
      </c>
      <c r="C4232" s="180" t="s">
        <v>1</v>
      </c>
      <c r="D4232" s="254">
        <v>44.72</v>
      </c>
      <c r="E4232" s="254" t="s">
        <v>30441</v>
      </c>
      <c r="ALW4232" s="12"/>
      <c r="ALX4232" s="12"/>
      <c r="ALY4232" s="12"/>
    </row>
    <row r="4233" spans="1:1013" ht="13.5">
      <c r="A4233" s="180">
        <v>94266</v>
      </c>
      <c r="B4233" s="180" t="s">
        <v>35465</v>
      </c>
      <c r="C4233" s="180" t="s">
        <v>1</v>
      </c>
      <c r="D4233" s="254">
        <v>60</v>
      </c>
      <c r="E4233" s="254" t="s">
        <v>25719</v>
      </c>
      <c r="ALW4233" s="12"/>
      <c r="ALX4233" s="12"/>
      <c r="ALY4233" s="12"/>
    </row>
    <row r="4234" spans="1:1013" ht="13.5">
      <c r="A4234" s="180">
        <v>94263</v>
      </c>
      <c r="B4234" s="180" t="s">
        <v>35466</v>
      </c>
      <c r="C4234" s="180" t="s">
        <v>1</v>
      </c>
      <c r="D4234" s="254">
        <v>39.5</v>
      </c>
      <c r="E4234" s="254" t="s">
        <v>30442</v>
      </c>
      <c r="ALW4234" s="12"/>
      <c r="ALX4234" s="12"/>
      <c r="ALY4234" s="12"/>
    </row>
    <row r="4235" spans="1:1013" ht="13.5">
      <c r="A4235" s="180">
        <v>94265</v>
      </c>
      <c r="B4235" s="180" t="s">
        <v>35467</v>
      </c>
      <c r="C4235" s="180" t="s">
        <v>1</v>
      </c>
      <c r="D4235" s="254">
        <v>54.04</v>
      </c>
      <c r="E4235" s="254" t="s">
        <v>30443</v>
      </c>
      <c r="ALW4235" s="12"/>
      <c r="ALX4235" s="12"/>
      <c r="ALY4235" s="12"/>
    </row>
    <row r="4236" spans="1:1013" ht="13.5">
      <c r="A4236" s="180">
        <v>94268</v>
      </c>
      <c r="B4236" s="180" t="s">
        <v>35468</v>
      </c>
      <c r="C4236" s="180" t="s">
        <v>1</v>
      </c>
      <c r="D4236" s="254">
        <v>71.28</v>
      </c>
      <c r="E4236" s="254" t="s">
        <v>30444</v>
      </c>
      <c r="ALW4236" s="12"/>
      <c r="ALX4236" s="12"/>
      <c r="ALY4236" s="12"/>
    </row>
    <row r="4237" spans="1:1013" ht="13.5">
      <c r="A4237" s="180">
        <v>94270</v>
      </c>
      <c r="B4237" s="180" t="s">
        <v>35469</v>
      </c>
      <c r="C4237" s="180" t="s">
        <v>1</v>
      </c>
      <c r="D4237" s="254">
        <v>102.36</v>
      </c>
      <c r="E4237" s="254" t="s">
        <v>30445</v>
      </c>
      <c r="ALW4237" s="12"/>
      <c r="ALX4237" s="12"/>
      <c r="ALY4237" s="12"/>
    </row>
    <row r="4238" spans="1:1013" ht="13.5">
      <c r="A4238" s="180">
        <v>94272</v>
      </c>
      <c r="B4238" s="180" t="s">
        <v>35470</v>
      </c>
      <c r="C4238" s="180" t="s">
        <v>1</v>
      </c>
      <c r="D4238" s="254">
        <v>126.21</v>
      </c>
      <c r="E4238" s="254" t="s">
        <v>30446</v>
      </c>
      <c r="ALW4238" s="12"/>
      <c r="ALX4238" s="12"/>
      <c r="ALY4238" s="12"/>
    </row>
    <row r="4239" spans="1:1013" ht="13.5">
      <c r="A4239" s="180">
        <v>94267</v>
      </c>
      <c r="B4239" s="180" t="s">
        <v>35471</v>
      </c>
      <c r="C4239" s="180" t="s">
        <v>1</v>
      </c>
      <c r="D4239" s="254">
        <v>64.72</v>
      </c>
      <c r="E4239" s="254" t="s">
        <v>30447</v>
      </c>
      <c r="ALW4239" s="12"/>
      <c r="ALX4239" s="12"/>
      <c r="ALY4239" s="12"/>
    </row>
    <row r="4240" spans="1:1013" ht="13.5">
      <c r="A4240" s="180">
        <v>94269</v>
      </c>
      <c r="B4240" s="180" t="s">
        <v>35472</v>
      </c>
      <c r="C4240" s="180" t="s">
        <v>1</v>
      </c>
      <c r="D4240" s="254">
        <v>93.2</v>
      </c>
      <c r="E4240" s="254" t="s">
        <v>25501</v>
      </c>
      <c r="ALW4240" s="12"/>
      <c r="ALX4240" s="12"/>
      <c r="ALY4240" s="12"/>
    </row>
    <row r="4241" spans="1:1013" ht="13.5">
      <c r="A4241" s="180">
        <v>94271</v>
      </c>
      <c r="B4241" s="180" t="s">
        <v>35473</v>
      </c>
      <c r="C4241" s="180" t="s">
        <v>1</v>
      </c>
      <c r="D4241" s="254">
        <v>113.99</v>
      </c>
      <c r="E4241" s="254" t="s">
        <v>30448</v>
      </c>
      <c r="ALW4241" s="12"/>
      <c r="ALX4241" s="12"/>
      <c r="ALY4241" s="12"/>
    </row>
    <row r="4242" spans="1:1013" ht="13.5">
      <c r="A4242" s="180">
        <v>105555</v>
      </c>
      <c r="B4242" s="180" t="s">
        <v>35474</v>
      </c>
      <c r="C4242" s="180" t="s">
        <v>2</v>
      </c>
      <c r="D4242" s="254">
        <v>0</v>
      </c>
      <c r="E4242" s="254" t="s">
        <v>30449</v>
      </c>
      <c r="ALW4242" s="12"/>
      <c r="ALX4242" s="12"/>
      <c r="ALY4242" s="12"/>
    </row>
    <row r="4243" spans="1:1013" ht="13.5">
      <c r="A4243" s="180">
        <v>97603</v>
      </c>
      <c r="B4243" s="180" t="s">
        <v>35475</v>
      </c>
      <c r="C4243" s="180" t="s">
        <v>2</v>
      </c>
      <c r="D4243" s="254">
        <v>0</v>
      </c>
      <c r="E4243" s="254" t="s">
        <v>30450</v>
      </c>
      <c r="ALW4243" s="12"/>
      <c r="ALX4243" s="12"/>
      <c r="ALY4243" s="12"/>
    </row>
    <row r="4244" spans="1:1013" ht="13.5">
      <c r="A4244" s="180">
        <v>97602</v>
      </c>
      <c r="B4244" s="180" t="s">
        <v>35476</v>
      </c>
      <c r="C4244" s="180" t="s">
        <v>2</v>
      </c>
      <c r="D4244" s="254">
        <v>0</v>
      </c>
      <c r="E4244" s="254" t="s">
        <v>30451</v>
      </c>
      <c r="ALW4244" s="12"/>
      <c r="ALX4244" s="12"/>
      <c r="ALY4244" s="12"/>
    </row>
    <row r="4245" spans="1:1013" ht="13.5">
      <c r="A4245" s="180">
        <v>97604</v>
      </c>
      <c r="B4245" s="180" t="s">
        <v>35477</v>
      </c>
      <c r="C4245" s="180" t="s">
        <v>2</v>
      </c>
      <c r="D4245" s="254">
        <v>0</v>
      </c>
      <c r="E4245" s="254" t="s">
        <v>30452</v>
      </c>
      <c r="ALW4245" s="12"/>
      <c r="ALX4245" s="12"/>
      <c r="ALY4245" s="12"/>
    </row>
    <row r="4246" spans="1:1013" ht="13.5">
      <c r="A4246" s="180">
        <v>105553</v>
      </c>
      <c r="B4246" s="180" t="s">
        <v>35478</v>
      </c>
      <c r="C4246" s="180" t="s">
        <v>2</v>
      </c>
      <c r="D4246" s="254">
        <v>0</v>
      </c>
      <c r="E4246" s="254" t="s">
        <v>30453</v>
      </c>
      <c r="ALW4246" s="12"/>
      <c r="ALX4246" s="12"/>
      <c r="ALY4246" s="12"/>
    </row>
    <row r="4247" spans="1:1013" ht="13.5">
      <c r="A4247" s="180">
        <v>105552</v>
      </c>
      <c r="B4247" s="180" t="s">
        <v>35479</v>
      </c>
      <c r="C4247" s="180" t="s">
        <v>2</v>
      </c>
      <c r="D4247" s="254">
        <v>0</v>
      </c>
      <c r="E4247" s="254" t="s">
        <v>30175</v>
      </c>
      <c r="ALW4247" s="12"/>
      <c r="ALX4247" s="12"/>
      <c r="ALY4247" s="12"/>
    </row>
    <row r="4248" spans="1:1013" ht="13.5">
      <c r="A4248" s="180">
        <v>105550</v>
      </c>
      <c r="B4248" s="180" t="s">
        <v>35480</v>
      </c>
      <c r="C4248" s="180" t="s">
        <v>2</v>
      </c>
      <c r="D4248" s="254">
        <v>0</v>
      </c>
      <c r="E4248" s="254" t="s">
        <v>30454</v>
      </c>
      <c r="ALW4248" s="12"/>
      <c r="ALX4248" s="12"/>
      <c r="ALY4248" s="12"/>
    </row>
    <row r="4249" spans="1:1013" ht="13.5">
      <c r="A4249" s="180">
        <v>105551</v>
      </c>
      <c r="B4249" s="180" t="s">
        <v>35481</v>
      </c>
      <c r="C4249" s="180" t="s">
        <v>2</v>
      </c>
      <c r="D4249" s="254">
        <v>0</v>
      </c>
      <c r="E4249" s="254" t="s">
        <v>30455</v>
      </c>
      <c r="ALW4249" s="12"/>
      <c r="ALX4249" s="12"/>
      <c r="ALY4249" s="12"/>
    </row>
    <row r="4250" spans="1:1013" ht="13.5">
      <c r="A4250" s="180">
        <v>105549</v>
      </c>
      <c r="B4250" s="180" t="s">
        <v>35482</v>
      </c>
      <c r="C4250" s="180" t="s">
        <v>2</v>
      </c>
      <c r="D4250" s="254">
        <v>0</v>
      </c>
      <c r="E4250" s="254" t="s">
        <v>25515</v>
      </c>
      <c r="ALW4250" s="12"/>
      <c r="ALX4250" s="12"/>
      <c r="ALY4250" s="12"/>
    </row>
    <row r="4251" spans="1:1013" ht="13.5">
      <c r="A4251" s="180">
        <v>105547</v>
      </c>
      <c r="B4251" s="180" t="s">
        <v>35483</v>
      </c>
      <c r="C4251" s="180" t="s">
        <v>1</v>
      </c>
      <c r="D4251" s="254">
        <v>0</v>
      </c>
      <c r="E4251" s="254" t="s">
        <v>25651</v>
      </c>
      <c r="ALW4251" s="12"/>
      <c r="ALX4251" s="12"/>
      <c r="ALY4251" s="12"/>
    </row>
    <row r="4252" spans="1:1013" ht="13.5">
      <c r="A4252" s="180">
        <v>97605</v>
      </c>
      <c r="B4252" s="180" t="s">
        <v>35484</v>
      </c>
      <c r="C4252" s="180" t="s">
        <v>2</v>
      </c>
      <c r="D4252" s="254">
        <v>88</v>
      </c>
      <c r="E4252" s="254" t="s">
        <v>25743</v>
      </c>
      <c r="ALW4252" s="12"/>
      <c r="ALX4252" s="12"/>
      <c r="ALY4252" s="12"/>
    </row>
    <row r="4253" spans="1:1013" ht="13.5">
      <c r="A4253" s="180">
        <v>97607</v>
      </c>
      <c r="B4253" s="180" t="s">
        <v>35485</v>
      </c>
      <c r="C4253" s="180" t="s">
        <v>2</v>
      </c>
      <c r="D4253" s="254">
        <v>112.73</v>
      </c>
      <c r="E4253" s="254" t="s">
        <v>30456</v>
      </c>
      <c r="ALW4253" s="12"/>
      <c r="ALX4253" s="12"/>
      <c r="ALY4253" s="12"/>
    </row>
    <row r="4254" spans="1:1013" ht="13.5">
      <c r="A4254" s="180">
        <v>97599</v>
      </c>
      <c r="B4254" s="180" t="s">
        <v>35486</v>
      </c>
      <c r="C4254" s="180" t="s">
        <v>2</v>
      </c>
      <c r="D4254" s="254">
        <v>21.33</v>
      </c>
      <c r="E4254" s="254" t="s">
        <v>30099</v>
      </c>
      <c r="ALW4254" s="12"/>
      <c r="ALX4254" s="12"/>
      <c r="ALY4254" s="12"/>
    </row>
    <row r="4255" spans="1:1013" ht="13.5">
      <c r="A4255" s="180">
        <v>105542</v>
      </c>
      <c r="B4255" s="180" t="s">
        <v>35487</v>
      </c>
      <c r="C4255" s="180" t="s">
        <v>2</v>
      </c>
      <c r="D4255" s="254">
        <v>0</v>
      </c>
      <c r="E4255" s="254" t="s">
        <v>29536</v>
      </c>
      <c r="ALW4255" s="12"/>
      <c r="ALX4255" s="12"/>
      <c r="ALY4255" s="12"/>
    </row>
    <row r="4256" spans="1:1013" ht="13.5">
      <c r="A4256" s="180">
        <v>105543</v>
      </c>
      <c r="B4256" s="180" t="s">
        <v>35488</v>
      </c>
      <c r="C4256" s="180" t="s">
        <v>2</v>
      </c>
      <c r="D4256" s="254">
        <v>0</v>
      </c>
      <c r="E4256" s="254" t="s">
        <v>30457</v>
      </c>
      <c r="ALW4256" s="12"/>
      <c r="ALX4256" s="12"/>
      <c r="ALY4256" s="12"/>
    </row>
    <row r="4257" spans="1:1013" ht="13.5">
      <c r="A4257" s="180">
        <v>105544</v>
      </c>
      <c r="B4257" s="180" t="s">
        <v>35489</v>
      </c>
      <c r="C4257" s="180" t="s">
        <v>2</v>
      </c>
      <c r="D4257" s="254">
        <v>0</v>
      </c>
      <c r="E4257" s="254" t="s">
        <v>30458</v>
      </c>
      <c r="ALW4257" s="12"/>
      <c r="ALX4257" s="12"/>
      <c r="ALY4257" s="12"/>
    </row>
    <row r="4258" spans="1:1013" ht="13.5">
      <c r="A4258" s="180">
        <v>100913</v>
      </c>
      <c r="B4258" s="180" t="s">
        <v>35490</v>
      </c>
      <c r="C4258" s="180" t="s">
        <v>2</v>
      </c>
      <c r="D4258" s="254">
        <v>0</v>
      </c>
      <c r="E4258" s="254" t="s">
        <v>30459</v>
      </c>
      <c r="ALW4258" s="12"/>
      <c r="ALX4258" s="12"/>
      <c r="ALY4258" s="12"/>
    </row>
    <row r="4259" spans="1:1013" ht="13.5">
      <c r="A4259" s="180">
        <v>100916</v>
      </c>
      <c r="B4259" s="180" t="s">
        <v>35491</v>
      </c>
      <c r="C4259" s="180" t="s">
        <v>2</v>
      </c>
      <c r="D4259" s="254">
        <v>0</v>
      </c>
      <c r="E4259" s="254" t="s">
        <v>30460</v>
      </c>
      <c r="ALW4259" s="12"/>
      <c r="ALX4259" s="12"/>
      <c r="ALY4259" s="12"/>
    </row>
    <row r="4260" spans="1:1013" ht="13.5">
      <c r="A4260" s="180">
        <v>100918</v>
      </c>
      <c r="B4260" s="180" t="s">
        <v>35492</v>
      </c>
      <c r="C4260" s="180" t="s">
        <v>2</v>
      </c>
      <c r="D4260" s="254">
        <v>0</v>
      </c>
      <c r="E4260" s="254" t="s">
        <v>30461</v>
      </c>
      <c r="ALW4260" s="12"/>
      <c r="ALX4260" s="12"/>
      <c r="ALY4260" s="12"/>
    </row>
    <row r="4261" spans="1:1013" ht="13.5">
      <c r="A4261" s="180">
        <v>100914</v>
      </c>
      <c r="B4261" s="180" t="s">
        <v>35493</v>
      </c>
      <c r="C4261" s="180" t="s">
        <v>2</v>
      </c>
      <c r="D4261" s="254">
        <v>0</v>
      </c>
      <c r="E4261" s="254" t="s">
        <v>30462</v>
      </c>
      <c r="ALW4261" s="12"/>
      <c r="ALX4261" s="12"/>
      <c r="ALY4261" s="12"/>
    </row>
    <row r="4262" spans="1:1013" ht="13.5">
      <c r="A4262" s="180">
        <v>100917</v>
      </c>
      <c r="B4262" s="180" t="s">
        <v>35494</v>
      </c>
      <c r="C4262" s="180" t="s">
        <v>2</v>
      </c>
      <c r="D4262" s="254">
        <v>0</v>
      </c>
      <c r="E4262" s="254" t="s">
        <v>30463</v>
      </c>
      <c r="ALW4262" s="12"/>
      <c r="ALX4262" s="12"/>
      <c r="ALY4262" s="12"/>
    </row>
    <row r="4263" spans="1:1013" ht="13.5">
      <c r="A4263" s="180">
        <v>100907</v>
      </c>
      <c r="B4263" s="180" t="s">
        <v>35495</v>
      </c>
      <c r="C4263" s="180" t="s">
        <v>2</v>
      </c>
      <c r="D4263" s="254">
        <v>0</v>
      </c>
      <c r="E4263" s="254" t="s">
        <v>30464</v>
      </c>
      <c r="ALW4263" s="12"/>
      <c r="ALX4263" s="12"/>
      <c r="ALY4263" s="12"/>
    </row>
    <row r="4264" spans="1:1013" ht="13.5">
      <c r="A4264" s="180">
        <v>102467</v>
      </c>
      <c r="B4264" s="180" t="s">
        <v>35496</v>
      </c>
      <c r="C4264" s="180" t="s">
        <v>2</v>
      </c>
      <c r="D4264" s="254">
        <v>0</v>
      </c>
      <c r="E4264" s="254" t="s">
        <v>30465</v>
      </c>
      <c r="ALW4264" s="12"/>
      <c r="ALX4264" s="12"/>
      <c r="ALY4264" s="12"/>
    </row>
    <row r="4265" spans="1:1013" ht="13.5">
      <c r="A4265" s="180">
        <v>100910</v>
      </c>
      <c r="B4265" s="180" t="s">
        <v>35497</v>
      </c>
      <c r="C4265" s="180" t="s">
        <v>2</v>
      </c>
      <c r="D4265" s="254">
        <v>0</v>
      </c>
      <c r="E4265" s="254" t="s">
        <v>30466</v>
      </c>
      <c r="ALW4265" s="12"/>
      <c r="ALX4265" s="12"/>
      <c r="ALY4265" s="12"/>
    </row>
    <row r="4266" spans="1:1013" ht="13.5">
      <c r="A4266" s="180">
        <v>105541</v>
      </c>
      <c r="B4266" s="180" t="s">
        <v>35498</v>
      </c>
      <c r="C4266" s="180" t="s">
        <v>2</v>
      </c>
      <c r="D4266" s="254">
        <v>0</v>
      </c>
      <c r="E4266" s="254" t="s">
        <v>30467</v>
      </c>
      <c r="ALW4266" s="12"/>
      <c r="ALX4266" s="12"/>
      <c r="ALY4266" s="12"/>
    </row>
    <row r="4267" spans="1:1013" ht="13.5">
      <c r="A4267" s="180">
        <v>100908</v>
      </c>
      <c r="B4267" s="180" t="s">
        <v>35499</v>
      </c>
      <c r="C4267" s="180" t="s">
        <v>2</v>
      </c>
      <c r="D4267" s="254">
        <v>0</v>
      </c>
      <c r="E4267" s="254" t="s">
        <v>30468</v>
      </c>
      <c r="ALW4267" s="12"/>
      <c r="ALX4267" s="12"/>
      <c r="ALY4267" s="12"/>
    </row>
    <row r="4268" spans="1:1013" ht="13.5">
      <c r="A4268" s="180">
        <v>100911</v>
      </c>
      <c r="B4268" s="180" t="s">
        <v>35500</v>
      </c>
      <c r="C4268" s="180" t="s">
        <v>2</v>
      </c>
      <c r="D4268" s="254">
        <v>0</v>
      </c>
      <c r="E4268" s="254" t="s">
        <v>30469</v>
      </c>
      <c r="ALW4268" s="12"/>
      <c r="ALX4268" s="12"/>
      <c r="ALY4268" s="12"/>
    </row>
    <row r="4269" spans="1:1013" ht="13.5">
      <c r="A4269" s="180">
        <v>103782</v>
      </c>
      <c r="B4269" s="180" t="s">
        <v>35501</v>
      </c>
      <c r="C4269" s="180" t="s">
        <v>2</v>
      </c>
      <c r="D4269" s="254">
        <v>34.840000000000003</v>
      </c>
      <c r="E4269" s="254" t="s">
        <v>30470</v>
      </c>
      <c r="ALW4269" s="12"/>
      <c r="ALX4269" s="12"/>
      <c r="ALY4269" s="12"/>
    </row>
    <row r="4270" spans="1:1013" ht="13.5">
      <c r="A4270" s="180">
        <v>103786</v>
      </c>
      <c r="B4270" s="180" t="s">
        <v>35502</v>
      </c>
      <c r="C4270" s="180" t="s">
        <v>2</v>
      </c>
      <c r="D4270" s="254">
        <v>0</v>
      </c>
      <c r="E4270" s="254" t="s">
        <v>30471</v>
      </c>
      <c r="ALW4270" s="12"/>
      <c r="ALX4270" s="12"/>
      <c r="ALY4270" s="12"/>
    </row>
    <row r="4271" spans="1:1013" ht="13.5">
      <c r="A4271" s="180">
        <v>103787</v>
      </c>
      <c r="B4271" s="180" t="s">
        <v>35503</v>
      </c>
      <c r="C4271" s="180" t="s">
        <v>2</v>
      </c>
      <c r="D4271" s="254">
        <v>0</v>
      </c>
      <c r="E4271" s="254" t="s">
        <v>30472</v>
      </c>
      <c r="ALW4271" s="12"/>
      <c r="ALX4271" s="12"/>
      <c r="ALY4271" s="12"/>
    </row>
    <row r="4272" spans="1:1013" ht="13.5">
      <c r="A4272" s="180">
        <v>103788</v>
      </c>
      <c r="B4272" s="180" t="s">
        <v>35504</v>
      </c>
      <c r="C4272" s="180" t="s">
        <v>2</v>
      </c>
      <c r="D4272" s="254">
        <v>0</v>
      </c>
      <c r="E4272" s="254" t="s">
        <v>30473</v>
      </c>
      <c r="ALW4272" s="12"/>
      <c r="ALX4272" s="12"/>
      <c r="ALY4272" s="12"/>
    </row>
    <row r="4273" spans="1:1013" ht="13.5">
      <c r="A4273" s="180">
        <v>103783</v>
      </c>
      <c r="B4273" s="180" t="s">
        <v>35505</v>
      </c>
      <c r="C4273" s="180" t="s">
        <v>2</v>
      </c>
      <c r="D4273" s="254">
        <v>0</v>
      </c>
      <c r="E4273" s="254" t="s">
        <v>30474</v>
      </c>
      <c r="ALW4273" s="12"/>
      <c r="ALX4273" s="12"/>
      <c r="ALY4273" s="12"/>
    </row>
    <row r="4274" spans="1:1013" ht="13.5">
      <c r="A4274" s="180">
        <v>103784</v>
      </c>
      <c r="B4274" s="180" t="s">
        <v>35506</v>
      </c>
      <c r="C4274" s="180" t="s">
        <v>2</v>
      </c>
      <c r="D4274" s="254">
        <v>0</v>
      </c>
      <c r="E4274" s="254" t="s">
        <v>30475</v>
      </c>
      <c r="ALW4274" s="12"/>
      <c r="ALX4274" s="12"/>
      <c r="ALY4274" s="12"/>
    </row>
    <row r="4275" spans="1:1013" ht="13.5">
      <c r="A4275" s="180">
        <v>103785</v>
      </c>
      <c r="B4275" s="180" t="s">
        <v>35507</v>
      </c>
      <c r="C4275" s="180" t="s">
        <v>2</v>
      </c>
      <c r="D4275" s="254">
        <v>0</v>
      </c>
      <c r="E4275" s="254" t="s">
        <v>30476</v>
      </c>
      <c r="ALW4275" s="12"/>
      <c r="ALX4275" s="12"/>
      <c r="ALY4275" s="12"/>
    </row>
    <row r="4276" spans="1:1013" ht="13.5">
      <c r="A4276" s="180">
        <v>105546</v>
      </c>
      <c r="B4276" s="180" t="s">
        <v>35508</v>
      </c>
      <c r="C4276" s="180" t="s">
        <v>2</v>
      </c>
      <c r="D4276" s="254">
        <v>0</v>
      </c>
      <c r="E4276" s="254" t="s">
        <v>29493</v>
      </c>
      <c r="ALW4276" s="12"/>
      <c r="ALX4276" s="12"/>
      <c r="ALY4276" s="12"/>
    </row>
    <row r="4277" spans="1:1013" ht="13.5">
      <c r="A4277" s="180">
        <v>105545</v>
      </c>
      <c r="B4277" s="180" t="s">
        <v>35509</v>
      </c>
      <c r="C4277" s="180" t="s">
        <v>2</v>
      </c>
      <c r="D4277" s="254">
        <v>0</v>
      </c>
      <c r="E4277" s="254" t="s">
        <v>25735</v>
      </c>
      <c r="ALW4277" s="12"/>
      <c r="ALX4277" s="12"/>
      <c r="ALY4277" s="12"/>
    </row>
    <row r="4278" spans="1:1013" ht="13.5">
      <c r="A4278" s="180">
        <v>97610</v>
      </c>
      <c r="B4278" s="180" t="s">
        <v>35510</v>
      </c>
      <c r="C4278" s="180" t="s">
        <v>2</v>
      </c>
      <c r="D4278" s="254">
        <v>15.89</v>
      </c>
      <c r="E4278" s="254" t="s">
        <v>27637</v>
      </c>
      <c r="ALW4278" s="12"/>
      <c r="ALX4278" s="12"/>
      <c r="ALY4278" s="12"/>
    </row>
    <row r="4279" spans="1:1013" ht="13.5">
      <c r="A4279" s="180">
        <v>97609</v>
      </c>
      <c r="B4279" s="180" t="s">
        <v>35511</v>
      </c>
      <c r="C4279" s="180" t="s">
        <v>2</v>
      </c>
      <c r="D4279" s="254">
        <v>15.21</v>
      </c>
      <c r="E4279" s="254" t="s">
        <v>25504</v>
      </c>
      <c r="ALW4279" s="12"/>
      <c r="ALX4279" s="12"/>
      <c r="ALY4279" s="12"/>
    </row>
    <row r="4280" spans="1:1013" ht="13.5">
      <c r="A4280" s="180">
        <v>105554</v>
      </c>
      <c r="B4280" s="180" t="s">
        <v>35512</v>
      </c>
      <c r="C4280" s="180" t="s">
        <v>2</v>
      </c>
      <c r="D4280" s="254">
        <v>18.27</v>
      </c>
      <c r="E4280" s="254" t="s">
        <v>25504</v>
      </c>
      <c r="ALW4280" s="12"/>
      <c r="ALX4280" s="12"/>
      <c r="ALY4280" s="12"/>
    </row>
    <row r="4281" spans="1:1013" ht="13.5">
      <c r="A4281" s="180">
        <v>100903</v>
      </c>
      <c r="B4281" s="180" t="s">
        <v>35513</v>
      </c>
      <c r="C4281" s="180" t="s">
        <v>2</v>
      </c>
      <c r="D4281" s="254">
        <v>34.9</v>
      </c>
      <c r="E4281" s="254" t="s">
        <v>25504</v>
      </c>
      <c r="ALW4281" s="12"/>
      <c r="ALX4281" s="12"/>
      <c r="ALY4281" s="12"/>
    </row>
    <row r="4282" spans="1:1013" ht="13.5">
      <c r="A4282" s="180">
        <v>100902</v>
      </c>
      <c r="B4282" s="180" t="s">
        <v>35514</v>
      </c>
      <c r="C4282" s="180" t="s">
        <v>2</v>
      </c>
      <c r="D4282" s="254">
        <v>31.91</v>
      </c>
      <c r="E4282" s="254" t="s">
        <v>30477</v>
      </c>
      <c r="ALW4282" s="12"/>
      <c r="ALX4282" s="12"/>
      <c r="ALY4282" s="12"/>
    </row>
    <row r="4283" spans="1:1013" ht="13.5">
      <c r="A4283" s="180">
        <v>105548</v>
      </c>
      <c r="B4283" s="180" t="s">
        <v>35515</v>
      </c>
      <c r="C4283" s="180" t="s">
        <v>1</v>
      </c>
      <c r="D4283" s="254">
        <v>0</v>
      </c>
      <c r="E4283" s="254" t="s">
        <v>30477</v>
      </c>
      <c r="ALW4283" s="12"/>
      <c r="ALX4283" s="12"/>
      <c r="ALY4283" s="12"/>
    </row>
    <row r="4284" spans="1:1013" ht="13.5">
      <c r="A4284" s="180">
        <v>97595</v>
      </c>
      <c r="B4284" s="180" t="s">
        <v>35516</v>
      </c>
      <c r="C4284" s="180" t="s">
        <v>2</v>
      </c>
      <c r="D4284" s="254">
        <v>108.26</v>
      </c>
      <c r="E4284" s="254" t="s">
        <v>25377</v>
      </c>
      <c r="ALW4284" s="12"/>
      <c r="ALX4284" s="12"/>
      <c r="ALY4284" s="12"/>
    </row>
    <row r="4285" spans="1:1013" ht="13.5">
      <c r="A4285" s="180">
        <v>97597</v>
      </c>
      <c r="B4285" s="180" t="s">
        <v>35517</v>
      </c>
      <c r="C4285" s="180" t="s">
        <v>2</v>
      </c>
      <c r="D4285" s="254">
        <v>76.48</v>
      </c>
      <c r="E4285" s="254" t="s">
        <v>30478</v>
      </c>
      <c r="ALW4285" s="12"/>
      <c r="ALX4285" s="12"/>
      <c r="ALY4285" s="12"/>
    </row>
    <row r="4286" spans="1:1013" ht="13.5">
      <c r="A4286" s="180">
        <v>97596</v>
      </c>
      <c r="B4286" s="180" t="s">
        <v>35518</v>
      </c>
      <c r="C4286" s="180" t="s">
        <v>2</v>
      </c>
      <c r="D4286" s="254">
        <v>78.37</v>
      </c>
      <c r="E4286" s="254" t="s">
        <v>30478</v>
      </c>
      <c r="ALW4286" s="12"/>
      <c r="ALX4286" s="12"/>
      <c r="ALY4286" s="12"/>
    </row>
    <row r="4287" spans="1:1013" ht="13.5">
      <c r="A4287" s="180">
        <v>97598</v>
      </c>
      <c r="B4287" s="180" t="s">
        <v>35519</v>
      </c>
      <c r="C4287" s="180" t="s">
        <v>2</v>
      </c>
      <c r="D4287" s="254">
        <v>72.66</v>
      </c>
      <c r="E4287" s="254" t="s">
        <v>30479</v>
      </c>
      <c r="ALW4287" s="12"/>
      <c r="ALX4287" s="12"/>
      <c r="ALY4287" s="12"/>
    </row>
    <row r="4288" spans="1:1013" ht="13.5">
      <c r="A4288" s="180">
        <v>98549</v>
      </c>
      <c r="B4288" s="180" t="s">
        <v>35520</v>
      </c>
      <c r="C4288" s="180" t="s">
        <v>4</v>
      </c>
      <c r="D4288" s="254">
        <v>0</v>
      </c>
      <c r="E4288" s="254" t="s">
        <v>25222</v>
      </c>
      <c r="ALW4288" s="12"/>
      <c r="ALX4288" s="12"/>
      <c r="ALY4288" s="12"/>
    </row>
    <row r="4289" spans="1:1013" ht="13.5">
      <c r="A4289" s="180">
        <v>98562</v>
      </c>
      <c r="B4289" s="180" t="s">
        <v>29395</v>
      </c>
      <c r="C4289" s="180" t="s">
        <v>4</v>
      </c>
      <c r="D4289" s="254">
        <v>52.94</v>
      </c>
      <c r="E4289" s="254" t="s">
        <v>30480</v>
      </c>
      <c r="ALW4289" s="12"/>
      <c r="ALX4289" s="12"/>
      <c r="ALY4289" s="12"/>
    </row>
    <row r="4290" spans="1:1013" ht="13.5">
      <c r="A4290" s="180">
        <v>98555</v>
      </c>
      <c r="B4290" s="180" t="s">
        <v>29397</v>
      </c>
      <c r="C4290" s="180" t="s">
        <v>4</v>
      </c>
      <c r="D4290" s="254">
        <v>31.52</v>
      </c>
      <c r="E4290" s="254" t="s">
        <v>30481</v>
      </c>
      <c r="ALW4290" s="12"/>
      <c r="ALX4290" s="12"/>
      <c r="ALY4290" s="12"/>
    </row>
    <row r="4291" spans="1:1013" ht="13.5">
      <c r="A4291" s="180">
        <v>98556</v>
      </c>
      <c r="B4291" s="180" t="s">
        <v>35521</v>
      </c>
      <c r="C4291" s="180" t="s">
        <v>4</v>
      </c>
      <c r="D4291" s="254">
        <v>59.99</v>
      </c>
      <c r="E4291" s="254" t="s">
        <v>30481</v>
      </c>
      <c r="ALW4291" s="12"/>
      <c r="ALX4291" s="12"/>
      <c r="ALY4291" s="12"/>
    </row>
    <row r="4292" spans="1:1013" ht="13.5">
      <c r="A4292" s="180">
        <v>98557</v>
      </c>
      <c r="B4292" s="180" t="s">
        <v>29409</v>
      </c>
      <c r="C4292" s="180" t="s">
        <v>4</v>
      </c>
      <c r="D4292" s="254">
        <v>42.28</v>
      </c>
      <c r="E4292" s="254" t="s">
        <v>30482</v>
      </c>
      <c r="ALW4292" s="12"/>
      <c r="ALX4292" s="12"/>
      <c r="ALY4292" s="12"/>
    </row>
    <row r="4293" spans="1:1013" ht="13.5">
      <c r="A4293" s="180">
        <v>98548</v>
      </c>
      <c r="B4293" s="180" t="s">
        <v>35522</v>
      </c>
      <c r="C4293" s="180" t="s">
        <v>4</v>
      </c>
      <c r="D4293" s="254">
        <v>0</v>
      </c>
      <c r="E4293" s="254" t="s">
        <v>30482</v>
      </c>
      <c r="ALW4293" s="12"/>
      <c r="ALX4293" s="12"/>
      <c r="ALY4293" s="12"/>
    </row>
    <row r="4294" spans="1:1013" ht="13.5">
      <c r="A4294" s="180">
        <v>98547</v>
      </c>
      <c r="B4294" s="180" t="s">
        <v>29404</v>
      </c>
      <c r="C4294" s="180" t="s">
        <v>4</v>
      </c>
      <c r="D4294" s="254">
        <v>229.91</v>
      </c>
      <c r="E4294" s="254" t="s">
        <v>30482</v>
      </c>
      <c r="ALW4294" s="12"/>
      <c r="ALX4294" s="12"/>
      <c r="ALY4294" s="12"/>
    </row>
    <row r="4295" spans="1:1013" ht="13.5">
      <c r="A4295" s="180">
        <v>98546</v>
      </c>
      <c r="B4295" s="180" t="s">
        <v>29402</v>
      </c>
      <c r="C4295" s="180" t="s">
        <v>4</v>
      </c>
      <c r="D4295" s="254">
        <v>135.52000000000001</v>
      </c>
      <c r="E4295" s="254" t="s">
        <v>25450</v>
      </c>
      <c r="ALW4295" s="12"/>
      <c r="ALX4295" s="12"/>
      <c r="ALY4295" s="12"/>
    </row>
    <row r="4296" spans="1:1013" ht="13.5">
      <c r="A4296" s="180">
        <v>98552</v>
      </c>
      <c r="B4296" s="180" t="s">
        <v>35523</v>
      </c>
      <c r="C4296" s="180" t="s">
        <v>4</v>
      </c>
      <c r="D4296" s="254">
        <v>0</v>
      </c>
      <c r="E4296" s="254" t="s">
        <v>25450</v>
      </c>
      <c r="ALW4296" s="12"/>
      <c r="ALX4296" s="12"/>
      <c r="ALY4296" s="12"/>
    </row>
    <row r="4297" spans="1:1013" ht="13.5">
      <c r="A4297" s="180">
        <v>98553</v>
      </c>
      <c r="B4297" s="180" t="s">
        <v>29406</v>
      </c>
      <c r="C4297" s="180" t="s">
        <v>4</v>
      </c>
      <c r="D4297" s="254">
        <v>160.21</v>
      </c>
      <c r="E4297" s="254" t="s">
        <v>25450</v>
      </c>
      <c r="ALW4297" s="12"/>
      <c r="ALX4297" s="12"/>
      <c r="ALY4297" s="12"/>
    </row>
    <row r="4298" spans="1:1013" ht="13.5">
      <c r="A4298" s="180">
        <v>98554</v>
      </c>
      <c r="B4298" s="180" t="s">
        <v>29407</v>
      </c>
      <c r="C4298" s="180" t="s">
        <v>4</v>
      </c>
      <c r="D4298" s="254">
        <v>44.04</v>
      </c>
      <c r="E4298" s="254" t="s">
        <v>30483</v>
      </c>
      <c r="ALW4298" s="12"/>
      <c r="ALX4298" s="12"/>
      <c r="ALY4298" s="12"/>
    </row>
    <row r="4299" spans="1:1013" ht="13.5">
      <c r="A4299" s="180">
        <v>98565</v>
      </c>
      <c r="B4299" s="180" t="s">
        <v>29415</v>
      </c>
      <c r="C4299" s="180" t="s">
        <v>4</v>
      </c>
      <c r="D4299" s="254">
        <v>55.69</v>
      </c>
      <c r="E4299" s="254" t="s">
        <v>30483</v>
      </c>
      <c r="ALW4299" s="12"/>
      <c r="ALX4299" s="12"/>
      <c r="ALY4299" s="12"/>
    </row>
    <row r="4300" spans="1:1013" ht="13.5">
      <c r="A4300" s="180">
        <v>98567</v>
      </c>
      <c r="B4300" s="180" t="s">
        <v>29418</v>
      </c>
      <c r="C4300" s="180" t="s">
        <v>4</v>
      </c>
      <c r="D4300" s="254">
        <v>71.63</v>
      </c>
      <c r="E4300" s="254" t="s">
        <v>30484</v>
      </c>
      <c r="ALW4300" s="12"/>
      <c r="ALX4300" s="12"/>
      <c r="ALY4300" s="12"/>
    </row>
    <row r="4301" spans="1:1013" ht="13.5">
      <c r="A4301" s="180">
        <v>98569</v>
      </c>
      <c r="B4301" s="180" t="s">
        <v>29421</v>
      </c>
      <c r="C4301" s="180" t="s">
        <v>4</v>
      </c>
      <c r="D4301" s="254">
        <v>88.33</v>
      </c>
      <c r="E4301" s="254" t="s">
        <v>30484</v>
      </c>
      <c r="ALW4301" s="12"/>
      <c r="ALX4301" s="12"/>
      <c r="ALY4301" s="12"/>
    </row>
    <row r="4302" spans="1:1013" ht="13.5">
      <c r="A4302" s="180">
        <v>98571</v>
      </c>
      <c r="B4302" s="180" t="s">
        <v>29424</v>
      </c>
      <c r="C4302" s="180" t="s">
        <v>4</v>
      </c>
      <c r="D4302" s="254">
        <v>52.6</v>
      </c>
      <c r="E4302" s="254" t="s">
        <v>30485</v>
      </c>
      <c r="ALW4302" s="12"/>
      <c r="ALX4302" s="12"/>
      <c r="ALY4302" s="12"/>
    </row>
    <row r="4303" spans="1:1013" ht="13.5">
      <c r="A4303" s="180">
        <v>98572</v>
      </c>
      <c r="B4303" s="180" t="s">
        <v>29425</v>
      </c>
      <c r="C4303" s="180" t="s">
        <v>4</v>
      </c>
      <c r="D4303" s="254">
        <v>64.540000000000006</v>
      </c>
      <c r="E4303" s="254" t="s">
        <v>30381</v>
      </c>
      <c r="ALW4303" s="12"/>
      <c r="ALX4303" s="12"/>
      <c r="ALY4303" s="12"/>
    </row>
    <row r="4304" spans="1:1013" ht="13.5">
      <c r="A4304" s="180">
        <v>98563</v>
      </c>
      <c r="B4304" s="180" t="s">
        <v>29411</v>
      </c>
      <c r="C4304" s="180" t="s">
        <v>4</v>
      </c>
      <c r="D4304" s="254">
        <v>38.99</v>
      </c>
      <c r="E4304" s="254" t="s">
        <v>30486</v>
      </c>
      <c r="ALW4304" s="12"/>
      <c r="ALX4304" s="12"/>
      <c r="ALY4304" s="12"/>
    </row>
    <row r="4305" spans="1:1013" ht="13.5">
      <c r="A4305" s="180">
        <v>98564</v>
      </c>
      <c r="B4305" s="180" t="s">
        <v>29413</v>
      </c>
      <c r="C4305" s="180" t="s">
        <v>4</v>
      </c>
      <c r="D4305" s="254">
        <v>52.25</v>
      </c>
      <c r="E4305" s="254" t="s">
        <v>30487</v>
      </c>
      <c r="ALW4305" s="12"/>
      <c r="ALX4305" s="12"/>
      <c r="ALY4305" s="12"/>
    </row>
    <row r="4306" spans="1:1013" ht="13.5">
      <c r="A4306" s="180">
        <v>98566</v>
      </c>
      <c r="B4306" s="180" t="s">
        <v>29416</v>
      </c>
      <c r="C4306" s="180" t="s">
        <v>4</v>
      </c>
      <c r="D4306" s="254">
        <v>68.959999999999994</v>
      </c>
      <c r="E4306" s="254" t="s">
        <v>30487</v>
      </c>
      <c r="ALW4306" s="12"/>
      <c r="ALX4306" s="12"/>
      <c r="ALY4306" s="12"/>
    </row>
    <row r="4307" spans="1:1013" ht="13.5">
      <c r="A4307" s="180">
        <v>98568</v>
      </c>
      <c r="B4307" s="180" t="s">
        <v>29419</v>
      </c>
      <c r="C4307" s="180" t="s">
        <v>4</v>
      </c>
      <c r="D4307" s="254">
        <v>84.89</v>
      </c>
      <c r="E4307" s="254" t="s">
        <v>30488</v>
      </c>
      <c r="ALW4307" s="12"/>
      <c r="ALX4307" s="12"/>
      <c r="ALY4307" s="12"/>
    </row>
    <row r="4308" spans="1:1013" ht="13.5">
      <c r="A4308" s="180">
        <v>98570</v>
      </c>
      <c r="B4308" s="180" t="s">
        <v>29423</v>
      </c>
      <c r="C4308" s="180" t="s">
        <v>4</v>
      </c>
      <c r="D4308" s="254">
        <v>101.59</v>
      </c>
      <c r="E4308" s="254" t="s">
        <v>30488</v>
      </c>
      <c r="ALW4308" s="12"/>
      <c r="ALX4308" s="12"/>
      <c r="ALY4308" s="12"/>
    </row>
    <row r="4309" spans="1:1013" ht="13.5">
      <c r="A4309" s="180">
        <v>98573</v>
      </c>
      <c r="B4309" s="180" t="s">
        <v>29427</v>
      </c>
      <c r="C4309" s="180" t="s">
        <v>4</v>
      </c>
      <c r="D4309" s="254">
        <v>77.150000000000006</v>
      </c>
      <c r="E4309" s="254" t="s">
        <v>30488</v>
      </c>
      <c r="ALW4309" s="12"/>
      <c r="ALX4309" s="12"/>
      <c r="ALY4309" s="12"/>
    </row>
    <row r="4310" spans="1:1013" ht="13.5">
      <c r="A4310" s="180">
        <v>98576</v>
      </c>
      <c r="B4310" s="180" t="s">
        <v>29318</v>
      </c>
      <c r="C4310" s="180" t="s">
        <v>1</v>
      </c>
      <c r="D4310" s="254">
        <v>25.84</v>
      </c>
      <c r="E4310" s="254" t="s">
        <v>30489</v>
      </c>
      <c r="ALW4310" s="12"/>
      <c r="ALX4310" s="12"/>
      <c r="ALY4310" s="12"/>
    </row>
    <row r="4311" spans="1:1013" ht="13.5">
      <c r="A4311" s="180">
        <v>98575</v>
      </c>
      <c r="B4311" s="180" t="s">
        <v>29316</v>
      </c>
      <c r="C4311" s="180" t="s">
        <v>1</v>
      </c>
      <c r="D4311" s="254">
        <v>72.13</v>
      </c>
      <c r="E4311" s="254" t="s">
        <v>30489</v>
      </c>
      <c r="ALW4311" s="12"/>
      <c r="ALX4311" s="12"/>
      <c r="ALY4311" s="12"/>
    </row>
    <row r="4312" spans="1:1013" ht="13.5">
      <c r="A4312" s="180">
        <v>98577</v>
      </c>
      <c r="B4312" s="180" t="s">
        <v>29319</v>
      </c>
      <c r="C4312" s="180" t="s">
        <v>1</v>
      </c>
      <c r="D4312" s="254">
        <v>51.66</v>
      </c>
      <c r="E4312" s="254" t="s">
        <v>30489</v>
      </c>
      <c r="ALW4312" s="12"/>
      <c r="ALX4312" s="12"/>
      <c r="ALY4312" s="12"/>
    </row>
    <row r="4313" spans="1:1013" ht="13.5">
      <c r="A4313" s="180">
        <v>98558</v>
      </c>
      <c r="B4313" s="180" t="s">
        <v>29400</v>
      </c>
      <c r="C4313" s="180" t="s">
        <v>2</v>
      </c>
      <c r="D4313" s="254">
        <v>9.9600000000000009</v>
      </c>
      <c r="E4313" s="254" t="s">
        <v>30490</v>
      </c>
      <c r="ALW4313" s="12"/>
      <c r="ALX4313" s="12"/>
      <c r="ALY4313" s="12"/>
    </row>
    <row r="4314" spans="1:1013" ht="13.5">
      <c r="A4314" s="180">
        <v>98550</v>
      </c>
      <c r="B4314" s="180" t="s">
        <v>35524</v>
      </c>
      <c r="C4314" s="180" t="s">
        <v>4</v>
      </c>
      <c r="D4314" s="254">
        <v>0</v>
      </c>
      <c r="E4314" s="254" t="s">
        <v>30490</v>
      </c>
      <c r="ALW4314" s="12"/>
      <c r="ALX4314" s="12"/>
      <c r="ALY4314" s="12"/>
    </row>
    <row r="4315" spans="1:1013" ht="13.5">
      <c r="A4315" s="180">
        <v>98551</v>
      </c>
      <c r="B4315" s="180" t="s">
        <v>35525</v>
      </c>
      <c r="C4315" s="180" t="s">
        <v>1</v>
      </c>
      <c r="D4315" s="254">
        <v>0</v>
      </c>
      <c r="E4315" s="254" t="s">
        <v>30491</v>
      </c>
      <c r="ALW4315" s="12"/>
      <c r="ALX4315" s="12"/>
      <c r="ALY4315" s="12"/>
    </row>
    <row r="4316" spans="1:1013" ht="13.5">
      <c r="A4316" s="180">
        <v>98559</v>
      </c>
      <c r="B4316" s="180" t="s">
        <v>29401</v>
      </c>
      <c r="C4316" s="180" t="s">
        <v>1</v>
      </c>
      <c r="D4316" s="254">
        <v>5.58</v>
      </c>
      <c r="E4316" s="254" t="s">
        <v>30491</v>
      </c>
      <c r="ALW4316" s="12"/>
      <c r="ALX4316" s="12"/>
      <c r="ALY4316" s="12"/>
    </row>
    <row r="4317" spans="1:1013" ht="13.5">
      <c r="A4317" s="180">
        <v>91925</v>
      </c>
      <c r="B4317" s="180" t="s">
        <v>24235</v>
      </c>
      <c r="C4317" s="180" t="s">
        <v>1</v>
      </c>
      <c r="D4317" s="254">
        <v>4.18</v>
      </c>
      <c r="E4317" s="254" t="s">
        <v>27399</v>
      </c>
      <c r="ALW4317" s="12"/>
      <c r="ALX4317" s="12"/>
      <c r="ALY4317" s="12"/>
    </row>
    <row r="4318" spans="1:1013" ht="13.5">
      <c r="A4318" s="180">
        <v>91924</v>
      </c>
      <c r="B4318" s="180" t="s">
        <v>24234</v>
      </c>
      <c r="C4318" s="180" t="s">
        <v>1</v>
      </c>
      <c r="D4318" s="254">
        <v>3.49</v>
      </c>
      <c r="E4318" s="254" t="s">
        <v>25094</v>
      </c>
      <c r="ALW4318" s="12"/>
      <c r="ALX4318" s="12"/>
      <c r="ALY4318" s="12"/>
    </row>
    <row r="4319" spans="1:1013" ht="13.5">
      <c r="A4319" s="180">
        <v>91933</v>
      </c>
      <c r="B4319" s="180" t="s">
        <v>24243</v>
      </c>
      <c r="C4319" s="180" t="s">
        <v>1</v>
      </c>
      <c r="D4319" s="254">
        <v>18.47</v>
      </c>
      <c r="E4319" s="254" t="s">
        <v>30492</v>
      </c>
      <c r="ALW4319" s="12"/>
      <c r="ALX4319" s="12"/>
      <c r="ALY4319" s="12"/>
    </row>
    <row r="4320" spans="1:1013" ht="13.5">
      <c r="A4320" s="180">
        <v>91932</v>
      </c>
      <c r="B4320" s="180" t="s">
        <v>24242</v>
      </c>
      <c r="C4320" s="180" t="s">
        <v>1</v>
      </c>
      <c r="D4320" s="254">
        <v>19.13</v>
      </c>
      <c r="E4320" s="254" t="s">
        <v>29973</v>
      </c>
      <c r="ALW4320" s="12"/>
      <c r="ALX4320" s="12"/>
      <c r="ALY4320" s="12"/>
    </row>
    <row r="4321" spans="1:1013" ht="13.5">
      <c r="A4321" s="180">
        <v>91935</v>
      </c>
      <c r="B4321" s="180" t="s">
        <v>24245</v>
      </c>
      <c r="C4321" s="180" t="s">
        <v>1</v>
      </c>
      <c r="D4321" s="254">
        <v>28.94</v>
      </c>
      <c r="E4321" s="254" t="s">
        <v>30493</v>
      </c>
      <c r="ALW4321" s="12"/>
      <c r="ALX4321" s="12"/>
      <c r="ALY4321" s="12"/>
    </row>
    <row r="4322" spans="1:1013" ht="13.5">
      <c r="A4322" s="180">
        <v>91934</v>
      </c>
      <c r="B4322" s="180" t="s">
        <v>24244</v>
      </c>
      <c r="C4322" s="180" t="s">
        <v>1</v>
      </c>
      <c r="D4322" s="254">
        <v>27.68</v>
      </c>
      <c r="E4322" s="254" t="s">
        <v>30376</v>
      </c>
      <c r="ALW4322" s="12"/>
      <c r="ALX4322" s="12"/>
      <c r="ALY4322" s="12"/>
    </row>
    <row r="4323" spans="1:1013" ht="13.5">
      <c r="A4323" s="180">
        <v>91927</v>
      </c>
      <c r="B4323" s="180" t="s">
        <v>24237</v>
      </c>
      <c r="C4323" s="180" t="s">
        <v>1</v>
      </c>
      <c r="D4323" s="254">
        <v>5.62</v>
      </c>
      <c r="E4323" s="254" t="s">
        <v>24849</v>
      </c>
      <c r="ALW4323" s="12"/>
      <c r="ALX4323" s="12"/>
      <c r="ALY4323" s="12"/>
    </row>
    <row r="4324" spans="1:1013" ht="13.5">
      <c r="A4324" s="180">
        <v>91926</v>
      </c>
      <c r="B4324" s="180" t="s">
        <v>24236</v>
      </c>
      <c r="C4324" s="180" t="s">
        <v>1</v>
      </c>
      <c r="D4324" s="254">
        <v>5.05</v>
      </c>
      <c r="E4324" s="254" t="s">
        <v>30494</v>
      </c>
      <c r="ALW4324" s="12"/>
      <c r="ALX4324" s="12"/>
      <c r="ALY4324" s="12"/>
    </row>
    <row r="4325" spans="1:1013" ht="13.5">
      <c r="A4325" s="180">
        <v>91929</v>
      </c>
      <c r="B4325" s="180" t="s">
        <v>24239</v>
      </c>
      <c r="C4325" s="180" t="s">
        <v>1</v>
      </c>
      <c r="D4325" s="254">
        <v>8.25</v>
      </c>
      <c r="E4325" s="254" t="s">
        <v>30495</v>
      </c>
      <c r="ALW4325" s="12"/>
      <c r="ALX4325" s="12"/>
      <c r="ALY4325" s="12"/>
    </row>
    <row r="4326" spans="1:1013" ht="13.5">
      <c r="A4326" s="180">
        <v>91928</v>
      </c>
      <c r="B4326" s="180" t="s">
        <v>24238</v>
      </c>
      <c r="C4326" s="180" t="s">
        <v>1</v>
      </c>
      <c r="D4326" s="254">
        <v>7.74</v>
      </c>
      <c r="E4326" s="254" t="s">
        <v>30496</v>
      </c>
      <c r="ALW4326" s="12"/>
      <c r="ALX4326" s="12"/>
      <c r="ALY4326" s="12"/>
    </row>
    <row r="4327" spans="1:1013" ht="13.5">
      <c r="A4327" s="180">
        <v>91931</v>
      </c>
      <c r="B4327" s="180" t="s">
        <v>24241</v>
      </c>
      <c r="C4327" s="180" t="s">
        <v>1</v>
      </c>
      <c r="D4327" s="254">
        <v>11.59</v>
      </c>
      <c r="E4327" s="254" t="s">
        <v>30497</v>
      </c>
      <c r="ALW4327" s="12"/>
      <c r="ALX4327" s="12"/>
      <c r="ALY4327" s="12"/>
    </row>
    <row r="4328" spans="1:1013" ht="13.5">
      <c r="A4328" s="180">
        <v>91930</v>
      </c>
      <c r="B4328" s="180" t="s">
        <v>24240</v>
      </c>
      <c r="C4328" s="180" t="s">
        <v>1</v>
      </c>
      <c r="D4328" s="254">
        <v>10.77</v>
      </c>
      <c r="E4328" s="254" t="s">
        <v>29534</v>
      </c>
      <c r="ALW4328" s="12"/>
      <c r="ALX4328" s="12"/>
      <c r="ALY4328" s="12"/>
    </row>
    <row r="4329" spans="1:1013" ht="13.5">
      <c r="A4329" s="180">
        <v>104620</v>
      </c>
      <c r="B4329" s="180" t="s">
        <v>35526</v>
      </c>
      <c r="C4329" s="180" t="s">
        <v>2</v>
      </c>
      <c r="D4329" s="254">
        <v>0</v>
      </c>
      <c r="E4329" s="254" t="s">
        <v>30498</v>
      </c>
      <c r="ALW4329" s="12"/>
      <c r="ALX4329" s="12"/>
      <c r="ALY4329" s="12"/>
    </row>
    <row r="4330" spans="1:1013" ht="13.5">
      <c r="A4330" s="180">
        <v>104624</v>
      </c>
      <c r="B4330" s="180" t="s">
        <v>35527</v>
      </c>
      <c r="C4330" s="180" t="s">
        <v>2</v>
      </c>
      <c r="D4330" s="254">
        <v>0</v>
      </c>
      <c r="E4330" s="254" t="s">
        <v>25498</v>
      </c>
      <c r="ALW4330" s="12"/>
      <c r="ALX4330" s="12"/>
      <c r="ALY4330" s="12"/>
    </row>
    <row r="4331" spans="1:1013" ht="13.5">
      <c r="A4331" s="180">
        <v>104622</v>
      </c>
      <c r="B4331" s="180" t="s">
        <v>35528</v>
      </c>
      <c r="C4331" s="180" t="s">
        <v>2</v>
      </c>
      <c r="D4331" s="254">
        <v>0</v>
      </c>
      <c r="E4331" s="254" t="s">
        <v>30499</v>
      </c>
      <c r="ALW4331" s="12"/>
      <c r="ALX4331" s="12"/>
      <c r="ALY4331" s="12"/>
    </row>
    <row r="4332" spans="1:1013" ht="13.5">
      <c r="A4332" s="180">
        <v>104621</v>
      </c>
      <c r="B4332" s="180" t="s">
        <v>35529</v>
      </c>
      <c r="C4332" s="180" t="s">
        <v>2</v>
      </c>
      <c r="D4332" s="254">
        <v>0</v>
      </c>
      <c r="E4332" s="254" t="s">
        <v>30500</v>
      </c>
      <c r="ALW4332" s="12"/>
      <c r="ALX4332" s="12"/>
      <c r="ALY4332" s="12"/>
    </row>
    <row r="4333" spans="1:1013" ht="13.5">
      <c r="A4333" s="180">
        <v>104625</v>
      </c>
      <c r="B4333" s="180" t="s">
        <v>35530</v>
      </c>
      <c r="C4333" s="180" t="s">
        <v>2</v>
      </c>
      <c r="D4333" s="254">
        <v>0</v>
      </c>
      <c r="E4333" s="254" t="s">
        <v>27885</v>
      </c>
      <c r="ALW4333" s="12"/>
      <c r="ALX4333" s="12"/>
      <c r="ALY4333" s="12"/>
    </row>
    <row r="4334" spans="1:1013" ht="13.5">
      <c r="A4334" s="180">
        <v>104623</v>
      </c>
      <c r="B4334" s="180" t="s">
        <v>35531</v>
      </c>
      <c r="C4334" s="180" t="s">
        <v>2</v>
      </c>
      <c r="D4334" s="254">
        <v>0</v>
      </c>
      <c r="E4334" s="254" t="s">
        <v>30501</v>
      </c>
      <c r="ALW4334" s="12"/>
      <c r="ALX4334" s="12"/>
      <c r="ALY4334" s="12"/>
    </row>
    <row r="4335" spans="1:1013" ht="13.5">
      <c r="A4335" s="180">
        <v>91937</v>
      </c>
      <c r="B4335" s="180" t="s">
        <v>24247</v>
      </c>
      <c r="C4335" s="180" t="s">
        <v>2</v>
      </c>
      <c r="D4335" s="254">
        <v>19.27</v>
      </c>
      <c r="E4335" s="254" t="s">
        <v>30502</v>
      </c>
      <c r="ALW4335" s="12"/>
      <c r="ALX4335" s="12"/>
      <c r="ALY4335" s="12"/>
    </row>
    <row r="4336" spans="1:1013" ht="13.5">
      <c r="A4336" s="180">
        <v>92865</v>
      </c>
      <c r="B4336" s="180" t="s">
        <v>24254</v>
      </c>
      <c r="C4336" s="180" t="s">
        <v>2</v>
      </c>
      <c r="D4336" s="254">
        <v>17.829999999999998</v>
      </c>
      <c r="E4336" s="254" t="s">
        <v>25808</v>
      </c>
      <c r="ALW4336" s="12"/>
      <c r="ALX4336" s="12"/>
      <c r="ALY4336" s="12"/>
    </row>
    <row r="4337" spans="1:1013" ht="13.5">
      <c r="A4337" s="180">
        <v>91936</v>
      </c>
      <c r="B4337" s="180" t="s">
        <v>24246</v>
      </c>
      <c r="C4337" s="180" t="s">
        <v>2</v>
      </c>
      <c r="D4337" s="254">
        <v>21.26</v>
      </c>
      <c r="E4337" s="254" t="s">
        <v>30503</v>
      </c>
      <c r="ALW4337" s="12"/>
      <c r="ALX4337" s="12"/>
      <c r="ALY4337" s="12"/>
    </row>
    <row r="4338" spans="1:1013" ht="13.5">
      <c r="A4338" s="180">
        <v>92867</v>
      </c>
      <c r="B4338" s="180" t="s">
        <v>24256</v>
      </c>
      <c r="C4338" s="180" t="s">
        <v>2</v>
      </c>
      <c r="D4338" s="254">
        <v>38.64</v>
      </c>
      <c r="E4338" s="254" t="s">
        <v>30504</v>
      </c>
      <c r="ALW4338" s="12"/>
      <c r="ALX4338" s="12"/>
      <c r="ALY4338" s="12"/>
    </row>
    <row r="4339" spans="1:1013" ht="13.5">
      <c r="A4339" s="180">
        <v>91939</v>
      </c>
      <c r="B4339" s="180" t="s">
        <v>24248</v>
      </c>
      <c r="C4339" s="180" t="s">
        <v>2</v>
      </c>
      <c r="D4339" s="254">
        <v>39.71</v>
      </c>
      <c r="E4339" s="254" t="s">
        <v>30232</v>
      </c>
      <c r="ALW4339" s="12"/>
      <c r="ALX4339" s="12"/>
      <c r="ALY4339" s="12"/>
    </row>
    <row r="4340" spans="1:1013" ht="13.5">
      <c r="A4340" s="180">
        <v>92869</v>
      </c>
      <c r="B4340" s="180" t="s">
        <v>24258</v>
      </c>
      <c r="C4340" s="180" t="s">
        <v>2</v>
      </c>
      <c r="D4340" s="254">
        <v>12.9</v>
      </c>
      <c r="E4340" s="254" t="s">
        <v>24456</v>
      </c>
      <c r="ALW4340" s="12"/>
      <c r="ALX4340" s="12"/>
      <c r="ALY4340" s="12"/>
    </row>
    <row r="4341" spans="1:1013" ht="13.5">
      <c r="A4341" s="180">
        <v>91941</v>
      </c>
      <c r="B4341" s="180" t="s">
        <v>24250</v>
      </c>
      <c r="C4341" s="180" t="s">
        <v>2</v>
      </c>
      <c r="D4341" s="254">
        <v>13.97</v>
      </c>
      <c r="E4341" s="254" t="s">
        <v>30505</v>
      </c>
      <c r="ALW4341" s="12"/>
      <c r="ALX4341" s="12"/>
      <c r="ALY4341" s="12"/>
    </row>
    <row r="4342" spans="1:1013" ht="13.5">
      <c r="A4342" s="180">
        <v>92868</v>
      </c>
      <c r="B4342" s="180" t="s">
        <v>24257</v>
      </c>
      <c r="C4342" s="180" t="s">
        <v>2</v>
      </c>
      <c r="D4342" s="254">
        <v>21.38</v>
      </c>
      <c r="E4342" s="254" t="s">
        <v>25017</v>
      </c>
      <c r="ALW4342" s="12"/>
      <c r="ALX4342" s="12"/>
      <c r="ALY4342" s="12"/>
    </row>
    <row r="4343" spans="1:1013" ht="13.5">
      <c r="A4343" s="180">
        <v>91940</v>
      </c>
      <c r="B4343" s="180" t="s">
        <v>24249</v>
      </c>
      <c r="C4343" s="180" t="s">
        <v>2</v>
      </c>
      <c r="D4343" s="254">
        <v>22.45</v>
      </c>
      <c r="E4343" s="254" t="s">
        <v>30506</v>
      </c>
      <c r="ALW4343" s="12"/>
      <c r="ALX4343" s="12"/>
      <c r="ALY4343" s="12"/>
    </row>
    <row r="4344" spans="1:1013" ht="13.5">
      <c r="A4344" s="180">
        <v>92870</v>
      </c>
      <c r="B4344" s="180" t="s">
        <v>24259</v>
      </c>
      <c r="C4344" s="180" t="s">
        <v>2</v>
      </c>
      <c r="D4344" s="254">
        <v>41.7</v>
      </c>
      <c r="E4344" s="254" t="s">
        <v>30507</v>
      </c>
      <c r="ALW4344" s="12"/>
      <c r="ALX4344" s="12"/>
      <c r="ALY4344" s="12"/>
    </row>
    <row r="4345" spans="1:1013" ht="13.5">
      <c r="A4345" s="180">
        <v>91942</v>
      </c>
      <c r="B4345" s="180" t="s">
        <v>24251</v>
      </c>
      <c r="C4345" s="180" t="s">
        <v>2</v>
      </c>
      <c r="D4345" s="460">
        <v>43.64</v>
      </c>
      <c r="E4345" s="254" t="s">
        <v>24545</v>
      </c>
      <c r="ALW4345" s="12"/>
      <c r="ALX4345" s="12"/>
      <c r="ALY4345" s="12"/>
    </row>
    <row r="4346" spans="1:1013" ht="13.5">
      <c r="A4346" s="180">
        <v>92872</v>
      </c>
      <c r="B4346" s="180" t="s">
        <v>24261</v>
      </c>
      <c r="C4346" s="180" t="s">
        <v>2</v>
      </c>
      <c r="D4346" s="254">
        <v>15.03</v>
      </c>
      <c r="E4346" s="254" t="s">
        <v>24963</v>
      </c>
      <c r="ALW4346" s="12"/>
      <c r="ALX4346" s="12"/>
      <c r="ALY4346" s="12"/>
    </row>
    <row r="4347" spans="1:1013" ht="13.5">
      <c r="A4347" s="180">
        <v>91944</v>
      </c>
      <c r="B4347" s="180" t="s">
        <v>24253</v>
      </c>
      <c r="C4347" s="180" t="s">
        <v>2</v>
      </c>
      <c r="D4347" s="254">
        <v>16.97</v>
      </c>
      <c r="E4347" s="254" t="s">
        <v>24936</v>
      </c>
      <c r="ALW4347" s="12"/>
      <c r="ALX4347" s="12"/>
      <c r="ALY4347" s="12"/>
    </row>
    <row r="4348" spans="1:1013" ht="13.5">
      <c r="A4348" s="180">
        <v>92871</v>
      </c>
      <c r="B4348" s="180" t="s">
        <v>24260</v>
      </c>
      <c r="C4348" s="180" t="s">
        <v>2</v>
      </c>
      <c r="D4348" s="460">
        <v>23.83</v>
      </c>
      <c r="E4348" s="254" t="s">
        <v>30508</v>
      </c>
      <c r="ALW4348" s="12"/>
      <c r="ALX4348" s="12"/>
      <c r="ALY4348" s="12"/>
    </row>
    <row r="4349" spans="1:1013" ht="13.5">
      <c r="A4349" s="180">
        <v>91943</v>
      </c>
      <c r="B4349" s="180" t="s">
        <v>24252</v>
      </c>
      <c r="C4349" s="180" t="s">
        <v>2</v>
      </c>
      <c r="D4349" s="254">
        <v>25.77</v>
      </c>
      <c r="E4349" s="254" t="s">
        <v>25806</v>
      </c>
      <c r="ALW4349" s="12"/>
      <c r="ALX4349" s="12"/>
      <c r="ALY4349" s="12"/>
    </row>
    <row r="4350" spans="1:1013" ht="13.5">
      <c r="A4350" s="180">
        <v>92866</v>
      </c>
      <c r="B4350" s="180" t="s">
        <v>24255</v>
      </c>
      <c r="C4350" s="180" t="s">
        <v>2</v>
      </c>
      <c r="D4350" s="254">
        <v>16.190000000000001</v>
      </c>
      <c r="E4350" s="254" t="s">
        <v>30509</v>
      </c>
      <c r="ALW4350" s="12"/>
      <c r="ALX4350" s="12"/>
      <c r="ALY4350" s="12"/>
    </row>
    <row r="4351" spans="1:1013" ht="13.5">
      <c r="A4351" s="180">
        <v>91987</v>
      </c>
      <c r="B4351" s="180" t="s">
        <v>24303</v>
      </c>
      <c r="C4351" s="180" t="s">
        <v>2</v>
      </c>
      <c r="D4351" s="254">
        <v>60.67</v>
      </c>
      <c r="E4351" s="254" t="s">
        <v>30510</v>
      </c>
      <c r="ALW4351" s="12"/>
      <c r="ALX4351" s="12"/>
      <c r="ALY4351" s="12"/>
    </row>
    <row r="4352" spans="1:1013" ht="13.5">
      <c r="A4352" s="180">
        <v>91986</v>
      </c>
      <c r="B4352" s="180" t="s">
        <v>24302</v>
      </c>
      <c r="C4352" s="180" t="s">
        <v>2</v>
      </c>
      <c r="D4352" s="254">
        <v>46.7</v>
      </c>
      <c r="E4352" s="254" t="s">
        <v>30511</v>
      </c>
      <c r="ALW4352" s="12"/>
      <c r="ALX4352" s="12"/>
      <c r="ALY4352" s="12"/>
    </row>
    <row r="4353" spans="1:1013" ht="13.5">
      <c r="A4353" s="180">
        <v>97559</v>
      </c>
      <c r="B4353" s="180" t="s">
        <v>24231</v>
      </c>
      <c r="C4353" s="180" t="s">
        <v>2</v>
      </c>
      <c r="D4353" s="254">
        <v>16.39</v>
      </c>
      <c r="E4353" s="254" t="s">
        <v>28101</v>
      </c>
      <c r="ALW4353" s="12"/>
      <c r="ALX4353" s="12"/>
      <c r="ALY4353" s="12"/>
    </row>
    <row r="4354" spans="1:1013" ht="13.5">
      <c r="A4354" s="180">
        <v>97562</v>
      </c>
      <c r="B4354" s="180" t="s">
        <v>24232</v>
      </c>
      <c r="C4354" s="180" t="s">
        <v>2</v>
      </c>
      <c r="D4354" s="254">
        <v>13.45</v>
      </c>
      <c r="E4354" s="254" t="s">
        <v>30512</v>
      </c>
      <c r="ALW4354" s="12"/>
      <c r="ALX4354" s="12"/>
      <c r="ALY4354" s="12"/>
    </row>
    <row r="4355" spans="1:1013" ht="13.5">
      <c r="A4355" s="180">
        <v>97564</v>
      </c>
      <c r="B4355" s="180" t="s">
        <v>24233</v>
      </c>
      <c r="C4355" s="180" t="s">
        <v>2</v>
      </c>
      <c r="D4355" s="254">
        <v>22.32</v>
      </c>
      <c r="E4355" s="254" t="s">
        <v>30258</v>
      </c>
      <c r="ALW4355" s="12"/>
      <c r="ALX4355" s="12"/>
      <c r="ALY4355" s="12"/>
    </row>
    <row r="4356" spans="1:1013" ht="13.5">
      <c r="A4356" s="180">
        <v>91889</v>
      </c>
      <c r="B4356" s="180" t="s">
        <v>24208</v>
      </c>
      <c r="C4356" s="180" t="s">
        <v>2</v>
      </c>
      <c r="D4356" s="254">
        <v>14.67</v>
      </c>
      <c r="E4356" s="254" t="s">
        <v>30513</v>
      </c>
      <c r="ALW4356" s="12"/>
      <c r="ALX4356" s="12"/>
      <c r="ALY4356" s="12"/>
    </row>
    <row r="4357" spans="1:1013" ht="13.5">
      <c r="A4357" s="180">
        <v>91901</v>
      </c>
      <c r="B4357" s="180" t="s">
        <v>24216</v>
      </c>
      <c r="C4357" s="180" t="s">
        <v>2</v>
      </c>
      <c r="D4357" s="254">
        <v>11.74</v>
      </c>
      <c r="E4357" s="254" t="s">
        <v>30514</v>
      </c>
      <c r="ALW4357" s="12"/>
      <c r="ALX4357" s="12"/>
      <c r="ALY4357" s="12"/>
    </row>
    <row r="4358" spans="1:1013" ht="13.5">
      <c r="A4358" s="180">
        <v>91913</v>
      </c>
      <c r="B4358" s="180" t="s">
        <v>24224</v>
      </c>
      <c r="C4358" s="180" t="s">
        <v>2</v>
      </c>
      <c r="D4358" s="254">
        <v>20.68</v>
      </c>
      <c r="E4358" s="254" t="s">
        <v>28057</v>
      </c>
      <c r="ALW4358" s="12"/>
      <c r="ALX4358" s="12"/>
      <c r="ALY4358" s="12"/>
    </row>
    <row r="4359" spans="1:1013" ht="13.5">
      <c r="A4359" s="180">
        <v>91892</v>
      </c>
      <c r="B4359" s="180" t="s">
        <v>24210</v>
      </c>
      <c r="C4359" s="180" t="s">
        <v>2</v>
      </c>
      <c r="D4359" s="254">
        <v>18.7</v>
      </c>
      <c r="E4359" s="254" t="s">
        <v>25495</v>
      </c>
      <c r="ALW4359" s="12"/>
      <c r="ALX4359" s="12"/>
      <c r="ALY4359" s="12"/>
    </row>
    <row r="4360" spans="1:1013" ht="13.5">
      <c r="A4360" s="180">
        <v>91904</v>
      </c>
      <c r="B4360" s="180" t="s">
        <v>24218</v>
      </c>
      <c r="C4360" s="180" t="s">
        <v>2</v>
      </c>
      <c r="D4360" s="254">
        <v>15.76</v>
      </c>
      <c r="E4360" s="254" t="s">
        <v>30515</v>
      </c>
      <c r="ALW4360" s="12"/>
      <c r="ALX4360" s="12"/>
      <c r="ALY4360" s="12"/>
    </row>
    <row r="4361" spans="1:1013" ht="13.5">
      <c r="A4361" s="180">
        <v>91916</v>
      </c>
      <c r="B4361" s="180" t="s">
        <v>24226</v>
      </c>
      <c r="C4361" s="180" t="s">
        <v>2</v>
      </c>
      <c r="D4361" s="254">
        <v>24.63</v>
      </c>
      <c r="E4361" s="254" t="s">
        <v>30516</v>
      </c>
      <c r="ALW4361" s="12"/>
      <c r="ALX4361" s="12"/>
      <c r="ALY4361" s="12"/>
    </row>
    <row r="4362" spans="1:1013" ht="13.5">
      <c r="A4362" s="180">
        <v>91895</v>
      </c>
      <c r="B4362" s="180" t="s">
        <v>24212</v>
      </c>
      <c r="C4362" s="180" t="s">
        <v>2</v>
      </c>
      <c r="D4362" s="254">
        <v>22.49</v>
      </c>
      <c r="E4362" s="254" t="s">
        <v>30517</v>
      </c>
      <c r="ALW4362" s="12"/>
      <c r="ALX4362" s="12"/>
      <c r="ALY4362" s="12"/>
    </row>
    <row r="4363" spans="1:1013" ht="13.5">
      <c r="A4363" s="180">
        <v>91907</v>
      </c>
      <c r="B4363" s="180" t="s">
        <v>24220</v>
      </c>
      <c r="C4363" s="180" t="s">
        <v>2</v>
      </c>
      <c r="D4363" s="254">
        <v>19.55</v>
      </c>
      <c r="E4363" s="254" t="s">
        <v>30518</v>
      </c>
      <c r="ALW4363" s="12"/>
      <c r="ALX4363" s="12"/>
      <c r="ALY4363" s="12"/>
    </row>
    <row r="4364" spans="1:1013" ht="13.5">
      <c r="A4364" s="180">
        <v>91919</v>
      </c>
      <c r="B4364" s="180" t="s">
        <v>24228</v>
      </c>
      <c r="C4364" s="180" t="s">
        <v>2</v>
      </c>
      <c r="D4364" s="254">
        <v>28.35</v>
      </c>
      <c r="E4364" s="254" t="s">
        <v>30519</v>
      </c>
      <c r="ALW4364" s="12"/>
      <c r="ALX4364" s="12"/>
      <c r="ALY4364" s="12"/>
    </row>
    <row r="4365" spans="1:1013" ht="13.5">
      <c r="A4365" s="180">
        <v>91898</v>
      </c>
      <c r="B4365" s="180" t="s">
        <v>24214</v>
      </c>
      <c r="C4365" s="180" t="s">
        <v>2</v>
      </c>
      <c r="D4365" s="254">
        <v>25.74</v>
      </c>
      <c r="E4365" s="254" t="s">
        <v>30520</v>
      </c>
      <c r="ALW4365" s="12"/>
      <c r="ALX4365" s="12"/>
      <c r="ALY4365" s="12"/>
    </row>
    <row r="4366" spans="1:1013" ht="13.5">
      <c r="A4366" s="180">
        <v>91910</v>
      </c>
      <c r="B4366" s="180" t="s">
        <v>24222</v>
      </c>
      <c r="C4366" s="180" t="s">
        <v>2</v>
      </c>
      <c r="D4366" s="254">
        <v>22.87</v>
      </c>
      <c r="E4366" s="254" t="s">
        <v>30521</v>
      </c>
      <c r="ALW4366" s="12"/>
      <c r="ALX4366" s="12"/>
      <c r="ALY4366" s="12"/>
    </row>
    <row r="4367" spans="1:1013" ht="13.5">
      <c r="A4367" s="180">
        <v>91922</v>
      </c>
      <c r="B4367" s="180" t="s">
        <v>24230</v>
      </c>
      <c r="C4367" s="180" t="s">
        <v>2</v>
      </c>
      <c r="D4367" s="254">
        <v>31.53</v>
      </c>
      <c r="E4367" s="254" t="s">
        <v>30522</v>
      </c>
      <c r="ALW4367" s="12"/>
      <c r="ALX4367" s="12"/>
      <c r="ALY4367" s="12"/>
    </row>
    <row r="4368" spans="1:1013" ht="13.5">
      <c r="A4368" s="180">
        <v>91887</v>
      </c>
      <c r="B4368" s="180" t="s">
        <v>24207</v>
      </c>
      <c r="C4368" s="180" t="s">
        <v>2</v>
      </c>
      <c r="D4368" s="254">
        <v>14.98</v>
      </c>
      <c r="E4368" s="254" t="s">
        <v>24748</v>
      </c>
      <c r="ALW4368" s="12"/>
      <c r="ALX4368" s="12"/>
      <c r="ALY4368" s="12"/>
    </row>
    <row r="4369" spans="1:1013" ht="13.5">
      <c r="A4369" s="180">
        <v>91899</v>
      </c>
      <c r="B4369" s="180" t="s">
        <v>24215</v>
      </c>
      <c r="C4369" s="180" t="s">
        <v>2</v>
      </c>
      <c r="D4369" s="254">
        <v>12.05</v>
      </c>
      <c r="E4369" s="254" t="s">
        <v>30523</v>
      </c>
      <c r="ALW4369" s="12"/>
      <c r="ALX4369" s="12"/>
      <c r="ALY4369" s="12"/>
    </row>
    <row r="4370" spans="1:1013" ht="13.5">
      <c r="A4370" s="180">
        <v>91911</v>
      </c>
      <c r="B4370" s="180" t="s">
        <v>24223</v>
      </c>
      <c r="C4370" s="180" t="s">
        <v>2</v>
      </c>
      <c r="D4370" s="254">
        <v>20.99</v>
      </c>
      <c r="E4370" s="254" t="s">
        <v>25715</v>
      </c>
      <c r="ALW4370" s="12"/>
      <c r="ALX4370" s="12"/>
      <c r="ALY4370" s="12"/>
    </row>
    <row r="4371" spans="1:1013" ht="13.5">
      <c r="A4371" s="180">
        <v>91890</v>
      </c>
      <c r="B4371" s="180" t="s">
        <v>24209</v>
      </c>
      <c r="C4371" s="180" t="s">
        <v>2</v>
      </c>
      <c r="D4371" s="254">
        <v>16.63</v>
      </c>
      <c r="E4371" s="254" t="s">
        <v>25221</v>
      </c>
      <c r="ALW4371" s="12"/>
      <c r="ALX4371" s="12"/>
      <c r="ALY4371" s="12"/>
    </row>
    <row r="4372" spans="1:1013" ht="13.5">
      <c r="A4372" s="180">
        <v>91902</v>
      </c>
      <c r="B4372" s="180" t="s">
        <v>24217</v>
      </c>
      <c r="C4372" s="180" t="s">
        <v>2</v>
      </c>
      <c r="D4372" s="254">
        <v>13.69</v>
      </c>
      <c r="E4372" s="254" t="s">
        <v>30524</v>
      </c>
      <c r="ALW4372" s="12"/>
      <c r="ALX4372" s="12"/>
      <c r="ALY4372" s="12"/>
    </row>
    <row r="4373" spans="1:1013" ht="13.5">
      <c r="A4373" s="180">
        <v>91914</v>
      </c>
      <c r="B4373" s="180" t="s">
        <v>24225</v>
      </c>
      <c r="C4373" s="180" t="s">
        <v>2</v>
      </c>
      <c r="D4373" s="254">
        <v>22.56</v>
      </c>
      <c r="E4373" s="254" t="s">
        <v>27696</v>
      </c>
      <c r="ALW4373" s="12"/>
      <c r="ALX4373" s="12"/>
      <c r="ALY4373" s="12"/>
    </row>
    <row r="4374" spans="1:1013" ht="13.5">
      <c r="A4374" s="180">
        <v>91893</v>
      </c>
      <c r="B4374" s="180" t="s">
        <v>24211</v>
      </c>
      <c r="C4374" s="180" t="s">
        <v>2</v>
      </c>
      <c r="D4374" s="254">
        <v>20.39</v>
      </c>
      <c r="E4374" s="254" t="s">
        <v>30525</v>
      </c>
      <c r="ALW4374" s="12"/>
      <c r="ALX4374" s="12"/>
      <c r="ALY4374" s="12"/>
    </row>
    <row r="4375" spans="1:1013" ht="13.5">
      <c r="A4375" s="180">
        <v>91905</v>
      </c>
      <c r="B4375" s="180" t="s">
        <v>24219</v>
      </c>
      <c r="C4375" s="180" t="s">
        <v>2</v>
      </c>
      <c r="D4375" s="254">
        <v>17.45</v>
      </c>
      <c r="E4375" s="254" t="s">
        <v>30526</v>
      </c>
      <c r="ALW4375" s="12"/>
      <c r="ALX4375" s="12"/>
      <c r="ALY4375" s="12"/>
    </row>
    <row r="4376" spans="1:1013" ht="13.5">
      <c r="A4376" s="180">
        <v>91917</v>
      </c>
      <c r="B4376" s="180" t="s">
        <v>24227</v>
      </c>
      <c r="C4376" s="180" t="s">
        <v>2</v>
      </c>
      <c r="D4376" s="254">
        <v>26.25</v>
      </c>
      <c r="E4376" s="254" t="s">
        <v>30386</v>
      </c>
      <c r="ALW4376" s="12"/>
      <c r="ALX4376" s="12"/>
      <c r="ALY4376" s="12"/>
    </row>
    <row r="4377" spans="1:1013" ht="13.5">
      <c r="A4377" s="180">
        <v>91896</v>
      </c>
      <c r="B4377" s="180" t="s">
        <v>24213</v>
      </c>
      <c r="C4377" s="180" t="s">
        <v>2</v>
      </c>
      <c r="D4377" s="254">
        <v>23.48</v>
      </c>
      <c r="E4377" s="254" t="s">
        <v>30527</v>
      </c>
      <c r="ALW4377" s="12"/>
      <c r="ALX4377" s="12"/>
      <c r="ALY4377" s="12"/>
    </row>
    <row r="4378" spans="1:1013" ht="13.5">
      <c r="A4378" s="180">
        <v>91908</v>
      </c>
      <c r="B4378" s="180" t="s">
        <v>24221</v>
      </c>
      <c r="C4378" s="180" t="s">
        <v>2</v>
      </c>
      <c r="D4378" s="254">
        <v>20.61</v>
      </c>
      <c r="E4378" s="254" t="s">
        <v>30528</v>
      </c>
      <c r="ALW4378" s="12"/>
      <c r="ALX4378" s="12"/>
      <c r="ALY4378" s="12"/>
    </row>
    <row r="4379" spans="1:1013" ht="13.5">
      <c r="A4379" s="180">
        <v>91920</v>
      </c>
      <c r="B4379" s="180" t="s">
        <v>24229</v>
      </c>
      <c r="C4379" s="180" t="s">
        <v>2</v>
      </c>
      <c r="D4379" s="254">
        <v>29.27</v>
      </c>
      <c r="E4379" s="254" t="s">
        <v>30529</v>
      </c>
      <c r="ALW4379" s="12"/>
      <c r="ALX4379" s="12"/>
      <c r="ALY4379" s="12"/>
    </row>
    <row r="4380" spans="1:1013" ht="13.5">
      <c r="A4380" s="180">
        <v>91983</v>
      </c>
      <c r="B4380" s="180" t="s">
        <v>24299</v>
      </c>
      <c r="C4380" s="180" t="s">
        <v>2</v>
      </c>
      <c r="D4380" s="254">
        <v>123.48</v>
      </c>
      <c r="E4380" s="254" t="s">
        <v>30530</v>
      </c>
      <c r="ALW4380" s="12"/>
      <c r="ALX4380" s="12"/>
      <c r="ALY4380" s="12"/>
    </row>
    <row r="4381" spans="1:1013" ht="13.5">
      <c r="A4381" s="180">
        <v>91982</v>
      </c>
      <c r="B4381" s="180" t="s">
        <v>24298</v>
      </c>
      <c r="C4381" s="180" t="s">
        <v>2</v>
      </c>
      <c r="D4381" s="254">
        <v>109.51</v>
      </c>
      <c r="E4381" s="254" t="s">
        <v>30531</v>
      </c>
      <c r="ALW4381" s="12"/>
      <c r="ALX4381" s="12"/>
      <c r="ALY4381" s="12"/>
    </row>
    <row r="4382" spans="1:1013" ht="13.5">
      <c r="A4382" s="180">
        <v>91833</v>
      </c>
      <c r="B4382" s="180" t="s">
        <v>24160</v>
      </c>
      <c r="C4382" s="180" t="s">
        <v>1</v>
      </c>
      <c r="D4382" s="254">
        <v>19.46</v>
      </c>
      <c r="E4382" s="254" t="s">
        <v>29451</v>
      </c>
      <c r="ALW4382" s="12"/>
      <c r="ALX4382" s="12"/>
      <c r="ALY4382" s="12"/>
    </row>
    <row r="4383" spans="1:1013" ht="13.5">
      <c r="A4383" s="180">
        <v>91843</v>
      </c>
      <c r="B4383" s="180" t="s">
        <v>24168</v>
      </c>
      <c r="C4383" s="180" t="s">
        <v>1</v>
      </c>
      <c r="D4383" s="254">
        <v>6.92</v>
      </c>
      <c r="E4383" s="254" t="s">
        <v>30532</v>
      </c>
      <c r="ALW4383" s="12"/>
      <c r="ALX4383" s="12"/>
      <c r="ALY4383" s="12"/>
    </row>
    <row r="4384" spans="1:1013" ht="13.5">
      <c r="A4384" s="180">
        <v>91853</v>
      </c>
      <c r="B4384" s="180" t="s">
        <v>24175</v>
      </c>
      <c r="C4384" s="180" t="s">
        <v>1</v>
      </c>
      <c r="D4384" s="254">
        <v>10.88</v>
      </c>
      <c r="E4384" s="254" t="s">
        <v>30533</v>
      </c>
      <c r="ALW4384" s="12"/>
      <c r="ALX4384" s="12"/>
      <c r="ALY4384" s="12"/>
    </row>
    <row r="4385" spans="1:1013" ht="13.5">
      <c r="A4385" s="180">
        <v>91835</v>
      </c>
      <c r="B4385" s="180" t="s">
        <v>24162</v>
      </c>
      <c r="C4385" s="180" t="s">
        <v>1</v>
      </c>
      <c r="D4385" s="254">
        <v>21.18</v>
      </c>
      <c r="E4385" s="254" t="s">
        <v>25540</v>
      </c>
      <c r="ALW4385" s="12"/>
      <c r="ALX4385" s="12"/>
      <c r="ALY4385" s="12"/>
    </row>
    <row r="4386" spans="1:1013" ht="13.5">
      <c r="A4386" s="180">
        <v>91845</v>
      </c>
      <c r="B4386" s="180" t="s">
        <v>24169</v>
      </c>
      <c r="C4386" s="180" t="s">
        <v>1</v>
      </c>
      <c r="D4386" s="254">
        <v>8.6</v>
      </c>
      <c r="E4386" s="254" t="s">
        <v>24559</v>
      </c>
      <c r="ALW4386" s="12"/>
      <c r="ALX4386" s="12"/>
      <c r="ALY4386" s="12"/>
    </row>
    <row r="4387" spans="1:1013" ht="13.5">
      <c r="A4387" s="180">
        <v>91855</v>
      </c>
      <c r="B4387" s="180" t="s">
        <v>24177</v>
      </c>
      <c r="C4387" s="180" t="s">
        <v>1</v>
      </c>
      <c r="D4387" s="254">
        <v>12.46</v>
      </c>
      <c r="E4387" s="254" t="s">
        <v>30534</v>
      </c>
      <c r="ALW4387" s="12"/>
      <c r="ALX4387" s="12"/>
      <c r="ALY4387" s="12"/>
    </row>
    <row r="4388" spans="1:1013" ht="13.5">
      <c r="A4388" s="180">
        <v>91837</v>
      </c>
      <c r="B4388" s="180" t="s">
        <v>24164</v>
      </c>
      <c r="C4388" s="180" t="s">
        <v>1</v>
      </c>
      <c r="D4388" s="254">
        <v>25.68</v>
      </c>
      <c r="E4388" s="254" t="s">
        <v>30535</v>
      </c>
      <c r="ALW4388" s="12"/>
      <c r="ALX4388" s="12"/>
      <c r="ALY4388" s="12"/>
    </row>
    <row r="4389" spans="1:1013" ht="13.5">
      <c r="A4389" s="180">
        <v>91847</v>
      </c>
      <c r="B4389" s="180" t="s">
        <v>24170</v>
      </c>
      <c r="C4389" s="180" t="s">
        <v>1</v>
      </c>
      <c r="D4389" s="254">
        <v>13.17</v>
      </c>
      <c r="E4389" s="254" t="s">
        <v>30536</v>
      </c>
      <c r="ALW4389" s="12"/>
      <c r="ALX4389" s="12"/>
      <c r="ALY4389" s="12"/>
    </row>
    <row r="4390" spans="1:1013" ht="13.5">
      <c r="A4390" s="180">
        <v>91857</v>
      </c>
      <c r="B4390" s="180" t="s">
        <v>24179</v>
      </c>
      <c r="C4390" s="180" t="s">
        <v>1</v>
      </c>
      <c r="D4390" s="254">
        <v>16.760000000000002</v>
      </c>
      <c r="E4390" s="254" t="s">
        <v>25461</v>
      </c>
      <c r="ALW4390" s="12"/>
      <c r="ALX4390" s="12"/>
      <c r="ALY4390" s="12"/>
    </row>
    <row r="4391" spans="1:1013" ht="13.5">
      <c r="A4391" s="180">
        <v>91838</v>
      </c>
      <c r="B4391" s="180" t="s">
        <v>35532</v>
      </c>
      <c r="C4391" s="180" t="s">
        <v>1</v>
      </c>
      <c r="D4391" s="254">
        <v>0</v>
      </c>
      <c r="E4391" s="254" t="s">
        <v>30537</v>
      </c>
      <c r="ALW4391" s="12"/>
      <c r="ALX4391" s="12"/>
      <c r="ALY4391" s="12"/>
    </row>
    <row r="4392" spans="1:1013" ht="13.5">
      <c r="A4392" s="180">
        <v>91848</v>
      </c>
      <c r="B4392" s="180" t="s">
        <v>35533</v>
      </c>
      <c r="C4392" s="180" t="s">
        <v>1</v>
      </c>
      <c r="D4392" s="254">
        <v>0</v>
      </c>
      <c r="E4392" s="254" t="s">
        <v>30538</v>
      </c>
      <c r="ALW4392" s="12"/>
      <c r="ALX4392" s="12"/>
      <c r="ALY4392" s="12"/>
    </row>
    <row r="4393" spans="1:1013" ht="13.5">
      <c r="A4393" s="180">
        <v>91858</v>
      </c>
      <c r="B4393" s="180" t="s">
        <v>35534</v>
      </c>
      <c r="C4393" s="180" t="s">
        <v>1</v>
      </c>
      <c r="D4393" s="254">
        <v>0</v>
      </c>
      <c r="E4393" s="254" t="s">
        <v>30539</v>
      </c>
      <c r="ALW4393" s="12"/>
      <c r="ALX4393" s="12"/>
      <c r="ALY4393" s="12"/>
    </row>
    <row r="4394" spans="1:1013" ht="13.5">
      <c r="A4394" s="180">
        <v>91840</v>
      </c>
      <c r="B4394" s="180" t="s">
        <v>24166</v>
      </c>
      <c r="C4394" s="180" t="s">
        <v>1</v>
      </c>
      <c r="D4394" s="254">
        <v>24.5</v>
      </c>
      <c r="E4394" s="254" t="s">
        <v>30015</v>
      </c>
      <c r="ALW4394" s="12"/>
      <c r="ALX4394" s="12"/>
      <c r="ALY4394" s="12"/>
    </row>
    <row r="4395" spans="1:1013" ht="13.5">
      <c r="A4395" s="180">
        <v>91850</v>
      </c>
      <c r="B4395" s="180" t="s">
        <v>24172</v>
      </c>
      <c r="C4395" s="180" t="s">
        <v>1</v>
      </c>
      <c r="D4395" s="254">
        <v>11.93</v>
      </c>
      <c r="E4395" s="254" t="s">
        <v>30540</v>
      </c>
      <c r="ALW4395" s="12"/>
      <c r="ALX4395" s="12"/>
      <c r="ALY4395" s="12"/>
    </row>
    <row r="4396" spans="1:1013" ht="13.5">
      <c r="A4396" s="180">
        <v>91860</v>
      </c>
      <c r="B4396" s="180" t="s">
        <v>24181</v>
      </c>
      <c r="C4396" s="180" t="s">
        <v>1</v>
      </c>
      <c r="D4396" s="254">
        <v>15.69</v>
      </c>
      <c r="E4396" s="254" t="s">
        <v>30541</v>
      </c>
      <c r="ALW4396" s="12"/>
      <c r="ALX4396" s="12"/>
      <c r="ALY4396" s="12"/>
    </row>
    <row r="4397" spans="1:1013" ht="13.5">
      <c r="A4397" s="180">
        <v>91831</v>
      </c>
      <c r="B4397" s="180" t="s">
        <v>24159</v>
      </c>
      <c r="C4397" s="180" t="s">
        <v>1</v>
      </c>
      <c r="D4397" s="254">
        <v>18.95</v>
      </c>
      <c r="E4397" s="254" t="s">
        <v>30542</v>
      </c>
      <c r="ALW4397" s="12"/>
      <c r="ALX4397" s="12"/>
      <c r="ALY4397" s="12"/>
    </row>
    <row r="4398" spans="1:1013" ht="13.5">
      <c r="A4398" s="180">
        <v>91852</v>
      </c>
      <c r="B4398" s="180" t="s">
        <v>24174</v>
      </c>
      <c r="C4398" s="180" t="s">
        <v>1</v>
      </c>
      <c r="D4398" s="254">
        <v>10.4</v>
      </c>
      <c r="E4398" s="254" t="s">
        <v>30543</v>
      </c>
      <c r="ALW4398" s="12"/>
      <c r="ALX4398" s="12"/>
      <c r="ALY4398" s="12"/>
    </row>
    <row r="4399" spans="1:1013" ht="13.5">
      <c r="A4399" s="180">
        <v>91834</v>
      </c>
      <c r="B4399" s="180" t="s">
        <v>24161</v>
      </c>
      <c r="C4399" s="180" t="s">
        <v>1</v>
      </c>
      <c r="D4399" s="254">
        <v>19.86</v>
      </c>
      <c r="E4399" s="254" t="s">
        <v>30544</v>
      </c>
      <c r="ALW4399" s="12"/>
      <c r="ALX4399" s="12"/>
      <c r="ALY4399" s="12"/>
    </row>
    <row r="4400" spans="1:1013" ht="13.5">
      <c r="A4400" s="180">
        <v>91854</v>
      </c>
      <c r="B4400" s="180" t="s">
        <v>24176</v>
      </c>
      <c r="C4400" s="180" t="s">
        <v>1</v>
      </c>
      <c r="D4400" s="254">
        <v>11.24</v>
      </c>
      <c r="E4400" s="254" t="s">
        <v>30545</v>
      </c>
      <c r="ALW4400" s="12"/>
      <c r="ALX4400" s="12"/>
      <c r="ALY4400" s="12"/>
    </row>
    <row r="4401" spans="1:1013" ht="13.5">
      <c r="A4401" s="180">
        <v>91836</v>
      </c>
      <c r="B4401" s="180" t="s">
        <v>24163</v>
      </c>
      <c r="C4401" s="180" t="s">
        <v>1</v>
      </c>
      <c r="D4401" s="254">
        <v>22.6</v>
      </c>
      <c r="E4401" s="254" t="s">
        <v>30546</v>
      </c>
      <c r="ALW4401" s="12"/>
      <c r="ALX4401" s="12"/>
      <c r="ALY4401" s="12"/>
    </row>
    <row r="4402" spans="1:1013" ht="13.5">
      <c r="A4402" s="180">
        <v>91856</v>
      </c>
      <c r="B4402" s="180" t="s">
        <v>24178</v>
      </c>
      <c r="C4402" s="180" t="s">
        <v>1</v>
      </c>
      <c r="D4402" s="254">
        <v>13.91</v>
      </c>
      <c r="E4402" s="254" t="s">
        <v>30547</v>
      </c>
      <c r="ALW4402" s="12"/>
      <c r="ALX4402" s="12"/>
      <c r="ALY4402" s="12"/>
    </row>
    <row r="4403" spans="1:1013" ht="13.5">
      <c r="A4403" s="180">
        <v>91839</v>
      </c>
      <c r="B4403" s="180" t="s">
        <v>24165</v>
      </c>
      <c r="C4403" s="180" t="s">
        <v>1</v>
      </c>
      <c r="D4403" s="254">
        <v>21.6</v>
      </c>
      <c r="E4403" s="254" t="s">
        <v>30375</v>
      </c>
      <c r="ALW4403" s="12"/>
      <c r="ALX4403" s="12"/>
      <c r="ALY4403" s="12"/>
    </row>
    <row r="4404" spans="1:1013" ht="13.5">
      <c r="A4404" s="180">
        <v>91849</v>
      </c>
      <c r="B4404" s="180" t="s">
        <v>24171</v>
      </c>
      <c r="C4404" s="180" t="s">
        <v>1</v>
      </c>
      <c r="D4404" s="254">
        <v>9.09</v>
      </c>
      <c r="E4404" s="254" t="s">
        <v>30548</v>
      </c>
      <c r="ALW4404" s="12"/>
      <c r="ALX4404" s="12"/>
      <c r="ALY4404" s="12"/>
    </row>
    <row r="4405" spans="1:1013" ht="13.5">
      <c r="A4405" s="180">
        <v>91859</v>
      </c>
      <c r="B4405" s="180" t="s">
        <v>24180</v>
      </c>
      <c r="C4405" s="180" t="s">
        <v>1</v>
      </c>
      <c r="D4405" s="254">
        <v>12.99</v>
      </c>
      <c r="E4405" s="254" t="s">
        <v>30549</v>
      </c>
      <c r="ALW4405" s="12"/>
      <c r="ALX4405" s="12"/>
      <c r="ALY4405" s="12"/>
    </row>
    <row r="4406" spans="1:1013" ht="13.5">
      <c r="A4406" s="180">
        <v>91841</v>
      </c>
      <c r="B4406" s="180" t="s">
        <v>24167</v>
      </c>
      <c r="C4406" s="180" t="s">
        <v>1</v>
      </c>
      <c r="D4406" s="254">
        <v>23.74</v>
      </c>
      <c r="E4406" s="254" t="s">
        <v>30550</v>
      </c>
      <c r="ALW4406" s="12"/>
      <c r="ALX4406" s="12"/>
      <c r="ALY4406" s="12"/>
    </row>
    <row r="4407" spans="1:1013" ht="13.5">
      <c r="A4407" s="180">
        <v>91851</v>
      </c>
      <c r="B4407" s="180" t="s">
        <v>24173</v>
      </c>
      <c r="C4407" s="180" t="s">
        <v>1</v>
      </c>
      <c r="D4407" s="254">
        <v>11.17</v>
      </c>
      <c r="E4407" s="254" t="s">
        <v>30551</v>
      </c>
      <c r="ALW4407" s="12"/>
      <c r="ALX4407" s="12"/>
      <c r="ALY4407" s="12"/>
    </row>
    <row r="4408" spans="1:1013" ht="13.5">
      <c r="A4408" s="180">
        <v>91861</v>
      </c>
      <c r="B4408" s="180" t="s">
        <v>24182</v>
      </c>
      <c r="C4408" s="180" t="s">
        <v>1</v>
      </c>
      <c r="D4408" s="254">
        <v>14.99</v>
      </c>
      <c r="E4408" s="254" t="s">
        <v>30552</v>
      </c>
      <c r="ALW4408" s="12"/>
      <c r="ALX4408" s="12"/>
      <c r="ALY4408" s="12"/>
    </row>
    <row r="4409" spans="1:1013" ht="13.5">
      <c r="A4409" s="180">
        <v>91862</v>
      </c>
      <c r="B4409" s="180" t="s">
        <v>24183</v>
      </c>
      <c r="C4409" s="180" t="s">
        <v>1</v>
      </c>
      <c r="D4409" s="254">
        <v>10.54</v>
      </c>
      <c r="E4409" s="254" t="s">
        <v>30553</v>
      </c>
      <c r="ALW4409" s="12"/>
      <c r="ALX4409" s="12"/>
      <c r="ALY4409" s="12"/>
    </row>
    <row r="4410" spans="1:1013" ht="13.5">
      <c r="A4410" s="180">
        <v>91866</v>
      </c>
      <c r="B4410" s="180" t="s">
        <v>24187</v>
      </c>
      <c r="C4410" s="180" t="s">
        <v>1</v>
      </c>
      <c r="D4410" s="254">
        <v>8.92</v>
      </c>
      <c r="E4410" s="254" t="s">
        <v>30554</v>
      </c>
      <c r="ALW4410" s="12"/>
      <c r="ALX4410" s="12"/>
      <c r="ALY4410" s="12"/>
    </row>
    <row r="4411" spans="1:1013" ht="13.5">
      <c r="A4411" s="180">
        <v>91870</v>
      </c>
      <c r="B4411" s="180" t="s">
        <v>24191</v>
      </c>
      <c r="C4411" s="180" t="s">
        <v>1</v>
      </c>
      <c r="D4411" s="254">
        <v>14.41</v>
      </c>
      <c r="E4411" s="254" t="s">
        <v>30555</v>
      </c>
      <c r="ALW4411" s="12"/>
      <c r="ALX4411" s="12"/>
      <c r="ALY4411" s="12"/>
    </row>
    <row r="4412" spans="1:1013" ht="13.5">
      <c r="A4412" s="180">
        <v>91863</v>
      </c>
      <c r="B4412" s="180" t="s">
        <v>24184</v>
      </c>
      <c r="C4412" s="180" t="s">
        <v>1</v>
      </c>
      <c r="D4412" s="254">
        <v>12.36</v>
      </c>
      <c r="E4412" s="254" t="s">
        <v>30556</v>
      </c>
      <c r="ALW4412" s="12"/>
      <c r="ALX4412" s="12"/>
      <c r="ALY4412" s="12"/>
    </row>
    <row r="4413" spans="1:1013" ht="13.5">
      <c r="A4413" s="180">
        <v>91867</v>
      </c>
      <c r="B4413" s="180" t="s">
        <v>24188</v>
      </c>
      <c r="C4413" s="180" t="s">
        <v>1</v>
      </c>
      <c r="D4413" s="254">
        <v>10.74</v>
      </c>
      <c r="E4413" s="254" t="s">
        <v>30557</v>
      </c>
      <c r="ALW4413" s="12"/>
      <c r="ALX4413" s="12"/>
      <c r="ALY4413" s="12"/>
    </row>
    <row r="4414" spans="1:1013" ht="13.5">
      <c r="A4414" s="180">
        <v>91871</v>
      </c>
      <c r="B4414" s="180" t="s">
        <v>24192</v>
      </c>
      <c r="C4414" s="180" t="s">
        <v>1</v>
      </c>
      <c r="D4414" s="254">
        <v>16.22</v>
      </c>
      <c r="E4414" s="254" t="s">
        <v>25810</v>
      </c>
      <c r="ALW4414" s="12"/>
      <c r="ALX4414" s="12"/>
      <c r="ALY4414" s="12"/>
    </row>
    <row r="4415" spans="1:1013" ht="13.5">
      <c r="A4415" s="180">
        <v>91864</v>
      </c>
      <c r="B4415" s="180" t="s">
        <v>24185</v>
      </c>
      <c r="C4415" s="180" t="s">
        <v>1</v>
      </c>
      <c r="D4415" s="254">
        <v>16.18</v>
      </c>
      <c r="E4415" s="254" t="s">
        <v>30558</v>
      </c>
      <c r="ALW4415" s="12"/>
      <c r="ALX4415" s="12"/>
      <c r="ALY4415" s="12"/>
    </row>
    <row r="4416" spans="1:1013" ht="13.5">
      <c r="A4416" s="180">
        <v>91868</v>
      </c>
      <c r="B4416" s="180" t="s">
        <v>24189</v>
      </c>
      <c r="C4416" s="180" t="s">
        <v>1</v>
      </c>
      <c r="D4416" s="254">
        <v>14.57</v>
      </c>
      <c r="E4416" s="254" t="s">
        <v>30559</v>
      </c>
      <c r="ALW4416" s="12"/>
      <c r="ALX4416" s="12"/>
      <c r="ALY4416" s="12"/>
    </row>
    <row r="4417" spans="1:1013" ht="13.5">
      <c r="A4417" s="180">
        <v>91872</v>
      </c>
      <c r="B4417" s="180" t="s">
        <v>24193</v>
      </c>
      <c r="C4417" s="180" t="s">
        <v>1</v>
      </c>
      <c r="D4417" s="254">
        <v>20.05</v>
      </c>
      <c r="E4417" s="254" t="s">
        <v>30560</v>
      </c>
      <c r="ALW4417" s="12"/>
      <c r="ALX4417" s="12"/>
      <c r="ALY4417" s="12"/>
    </row>
    <row r="4418" spans="1:1013" ht="13.5">
      <c r="A4418" s="180">
        <v>91865</v>
      </c>
      <c r="B4418" s="180" t="s">
        <v>24186</v>
      </c>
      <c r="C4418" s="180" t="s">
        <v>1</v>
      </c>
      <c r="D4418" s="254">
        <v>20.010000000000002</v>
      </c>
      <c r="E4418" s="254" t="s">
        <v>30561</v>
      </c>
      <c r="ALW4418" s="12"/>
      <c r="ALX4418" s="12"/>
      <c r="ALY4418" s="12"/>
    </row>
    <row r="4419" spans="1:1013" ht="13.5">
      <c r="A4419" s="180">
        <v>91869</v>
      </c>
      <c r="B4419" s="180" t="s">
        <v>24190</v>
      </c>
      <c r="C4419" s="180" t="s">
        <v>1</v>
      </c>
      <c r="D4419" s="254">
        <v>18.34</v>
      </c>
      <c r="E4419" s="254" t="s">
        <v>30562</v>
      </c>
      <c r="ALW4419" s="12"/>
      <c r="ALX4419" s="12"/>
      <c r="ALY4419" s="12"/>
    </row>
    <row r="4420" spans="1:1013" ht="13.5">
      <c r="A4420" s="180">
        <v>91873</v>
      </c>
      <c r="B4420" s="180" t="s">
        <v>24194</v>
      </c>
      <c r="C4420" s="180" t="s">
        <v>1</v>
      </c>
      <c r="D4420" s="254">
        <v>23.81</v>
      </c>
      <c r="E4420" s="254" t="s">
        <v>25260</v>
      </c>
      <c r="ALW4420" s="12"/>
      <c r="ALX4420" s="12"/>
      <c r="ALY4420" s="12"/>
    </row>
    <row r="4421" spans="1:1013" ht="13.5">
      <c r="A4421" s="180">
        <v>91981</v>
      </c>
      <c r="B4421" s="180" t="s">
        <v>24297</v>
      </c>
      <c r="C4421" s="180" t="s">
        <v>2</v>
      </c>
      <c r="D4421" s="254">
        <v>62.66</v>
      </c>
      <c r="E4421" s="254" t="s">
        <v>25600</v>
      </c>
      <c r="ALW4421" s="12"/>
      <c r="ALX4421" s="12"/>
      <c r="ALY4421" s="12"/>
    </row>
    <row r="4422" spans="1:1013" ht="13.5">
      <c r="A4422" s="180">
        <v>91980</v>
      </c>
      <c r="B4422" s="180" t="s">
        <v>24296</v>
      </c>
      <c r="C4422" s="180" t="s">
        <v>2</v>
      </c>
      <c r="D4422" s="254">
        <v>48.69</v>
      </c>
      <c r="E4422" s="254" t="s">
        <v>30563</v>
      </c>
      <c r="ALW4422" s="12"/>
      <c r="ALX4422" s="12"/>
      <c r="ALY4422" s="12"/>
    </row>
    <row r="4423" spans="1:1013" ht="13.5">
      <c r="A4423" s="180">
        <v>91979</v>
      </c>
      <c r="B4423" s="180" t="s">
        <v>24295</v>
      </c>
      <c r="C4423" s="180" t="s">
        <v>2</v>
      </c>
      <c r="D4423" s="254">
        <v>64.150000000000006</v>
      </c>
      <c r="E4423" s="254" t="s">
        <v>24786</v>
      </c>
      <c r="ALW4423" s="12"/>
      <c r="ALX4423" s="12"/>
      <c r="ALY4423" s="12"/>
    </row>
    <row r="4424" spans="1:1013" ht="13.5">
      <c r="A4424" s="180">
        <v>91978</v>
      </c>
      <c r="B4424" s="180" t="s">
        <v>24294</v>
      </c>
      <c r="C4424" s="180" t="s">
        <v>2</v>
      </c>
      <c r="D4424" s="254">
        <v>50.18</v>
      </c>
      <c r="E4424" s="254" t="s">
        <v>25548</v>
      </c>
      <c r="ALW4424" s="12"/>
      <c r="ALX4424" s="12"/>
      <c r="ALY4424" s="12"/>
    </row>
    <row r="4425" spans="1:1013" ht="13.5">
      <c r="A4425" s="180">
        <v>92029</v>
      </c>
      <c r="B4425" s="180" t="s">
        <v>24345</v>
      </c>
      <c r="C4425" s="180" t="s">
        <v>2</v>
      </c>
      <c r="D4425" s="254">
        <v>72.72</v>
      </c>
      <c r="E4425" s="254" t="s">
        <v>30564</v>
      </c>
      <c r="ALW4425" s="12"/>
      <c r="ALX4425" s="12"/>
      <c r="ALY4425" s="12"/>
    </row>
    <row r="4426" spans="1:1013" ht="13.5">
      <c r="A4426" s="180">
        <v>92028</v>
      </c>
      <c r="B4426" s="180" t="s">
        <v>24344</v>
      </c>
      <c r="C4426" s="180" t="s">
        <v>2</v>
      </c>
      <c r="D4426" s="254">
        <v>58.75</v>
      </c>
      <c r="E4426" s="254" t="s">
        <v>30565</v>
      </c>
      <c r="ALW4426" s="12"/>
      <c r="ALX4426" s="12"/>
      <c r="ALY4426" s="12"/>
    </row>
    <row r="4427" spans="1:1013" ht="13.5">
      <c r="A4427" s="180">
        <v>92031</v>
      </c>
      <c r="B4427" s="180" t="s">
        <v>24347</v>
      </c>
      <c r="C4427" s="180" t="s">
        <v>2</v>
      </c>
      <c r="D4427" s="254">
        <v>99.27</v>
      </c>
      <c r="E4427" s="254" t="s">
        <v>30566</v>
      </c>
      <c r="ALW4427" s="12"/>
      <c r="ALX4427" s="12"/>
      <c r="ALY4427" s="12"/>
    </row>
    <row r="4428" spans="1:1013" ht="13.5">
      <c r="A4428" s="180">
        <v>92030</v>
      </c>
      <c r="B4428" s="180" t="s">
        <v>24346</v>
      </c>
      <c r="C4428" s="180" t="s">
        <v>2</v>
      </c>
      <c r="D4428" s="254">
        <v>85.3</v>
      </c>
      <c r="E4428" s="254" t="s">
        <v>30567</v>
      </c>
      <c r="ALW4428" s="12"/>
      <c r="ALX4428" s="12"/>
      <c r="ALY4428" s="12"/>
    </row>
    <row r="4429" spans="1:1013" ht="13.5">
      <c r="A4429" s="180">
        <v>91955</v>
      </c>
      <c r="B4429" s="180" t="s">
        <v>24271</v>
      </c>
      <c r="C4429" s="180" t="s">
        <v>2</v>
      </c>
      <c r="D4429" s="460">
        <v>46.11</v>
      </c>
      <c r="E4429" s="254" t="s">
        <v>30568</v>
      </c>
      <c r="ALW4429" s="12"/>
      <c r="ALX4429" s="12"/>
      <c r="ALY4429" s="12"/>
    </row>
    <row r="4430" spans="1:1013" ht="13.5">
      <c r="A4430" s="180">
        <v>91954</v>
      </c>
      <c r="B4430" s="180" t="s">
        <v>24270</v>
      </c>
      <c r="C4430" s="180" t="s">
        <v>2</v>
      </c>
      <c r="D4430" s="254">
        <v>32.14</v>
      </c>
      <c r="E4430" s="254" t="s">
        <v>27557</v>
      </c>
      <c r="ALW4430" s="12"/>
      <c r="ALX4430" s="12"/>
      <c r="ALY4430" s="12"/>
    </row>
    <row r="4431" spans="1:1013" ht="13.5">
      <c r="A4431" s="180">
        <v>92033</v>
      </c>
      <c r="B4431" s="180" t="s">
        <v>24349</v>
      </c>
      <c r="C4431" s="180" t="s">
        <v>2</v>
      </c>
      <c r="D4431" s="254">
        <v>100.67</v>
      </c>
      <c r="E4431" s="254" t="s">
        <v>30569</v>
      </c>
      <c r="ALW4431" s="12"/>
      <c r="ALX4431" s="12"/>
      <c r="ALY4431" s="12"/>
    </row>
    <row r="4432" spans="1:1013" ht="13.5">
      <c r="A4432" s="180">
        <v>92032</v>
      </c>
      <c r="B4432" s="180" t="s">
        <v>24348</v>
      </c>
      <c r="C4432" s="180" t="s">
        <v>2</v>
      </c>
      <c r="D4432" s="254">
        <v>86.7</v>
      </c>
      <c r="E4432" s="254" t="s">
        <v>30570</v>
      </c>
      <c r="ALW4432" s="12"/>
      <c r="ALX4432" s="12"/>
      <c r="ALY4432" s="12"/>
    </row>
    <row r="4433" spans="1:1013" ht="13.5">
      <c r="A4433" s="180">
        <v>91961</v>
      </c>
      <c r="B4433" s="180" t="s">
        <v>24277</v>
      </c>
      <c r="C4433" s="180" t="s">
        <v>2</v>
      </c>
      <c r="D4433" s="254">
        <v>74.12</v>
      </c>
      <c r="E4433" s="254" t="s">
        <v>30571</v>
      </c>
      <c r="ALW4433" s="12"/>
      <c r="ALX4433" s="12"/>
      <c r="ALY4433" s="12"/>
    </row>
    <row r="4434" spans="1:1013" ht="13.5">
      <c r="A4434" s="180">
        <v>91960</v>
      </c>
      <c r="B4434" s="180" t="s">
        <v>24276</v>
      </c>
      <c r="C4434" s="180" t="s">
        <v>2</v>
      </c>
      <c r="D4434" s="254">
        <v>60.15</v>
      </c>
      <c r="E4434" s="254" t="s">
        <v>30572</v>
      </c>
      <c r="ALW4434" s="12"/>
      <c r="ALX4434" s="12"/>
      <c r="ALY4434" s="12"/>
    </row>
    <row r="4435" spans="1:1013" ht="13.5">
      <c r="A4435" s="180">
        <v>91969</v>
      </c>
      <c r="B4435" s="180" t="s">
        <v>24285</v>
      </c>
      <c r="C4435" s="180" t="s">
        <v>2</v>
      </c>
      <c r="D4435" s="254">
        <v>102.07</v>
      </c>
      <c r="E4435" s="254" t="s">
        <v>30573</v>
      </c>
      <c r="ALW4435" s="12"/>
      <c r="ALX4435" s="12"/>
      <c r="ALY4435" s="12"/>
    </row>
    <row r="4436" spans="1:1013" ht="13.5">
      <c r="A4436" s="180">
        <v>91968</v>
      </c>
      <c r="B4436" s="180" t="s">
        <v>24284</v>
      </c>
      <c r="C4436" s="180" t="s">
        <v>2</v>
      </c>
      <c r="D4436" s="254">
        <v>88.1</v>
      </c>
      <c r="E4436" s="254" t="s">
        <v>24655</v>
      </c>
      <c r="ALW4436" s="12"/>
      <c r="ALX4436" s="12"/>
      <c r="ALY4436" s="12"/>
    </row>
    <row r="4437" spans="1:1013" ht="13.5">
      <c r="A4437" s="180">
        <v>91985</v>
      </c>
      <c r="B4437" s="180" t="s">
        <v>24301</v>
      </c>
      <c r="C4437" s="180" t="s">
        <v>2</v>
      </c>
      <c r="D4437" s="254">
        <v>36.51</v>
      </c>
      <c r="E4437" s="254" t="s">
        <v>24623</v>
      </c>
      <c r="ALW4437" s="12"/>
      <c r="ALX4437" s="12"/>
      <c r="ALY4437" s="12"/>
    </row>
    <row r="4438" spans="1:1013" ht="13.5">
      <c r="A4438" s="180">
        <v>91984</v>
      </c>
      <c r="B4438" s="180" t="s">
        <v>24300</v>
      </c>
      <c r="C4438" s="180" t="s">
        <v>2</v>
      </c>
      <c r="D4438" s="254">
        <v>22.54</v>
      </c>
      <c r="E4438" s="254" t="s">
        <v>25030</v>
      </c>
      <c r="ALW4438" s="12"/>
      <c r="ALX4438" s="12"/>
      <c r="ALY4438" s="12"/>
    </row>
    <row r="4439" spans="1:1013" ht="13.5">
      <c r="A4439" s="180">
        <v>91989</v>
      </c>
      <c r="B4439" s="180" t="s">
        <v>24305</v>
      </c>
      <c r="C4439" s="180" t="s">
        <v>2</v>
      </c>
      <c r="D4439" s="254">
        <v>41.48</v>
      </c>
      <c r="E4439" s="254" t="s">
        <v>30574</v>
      </c>
      <c r="ALW4439" s="12"/>
      <c r="ALX4439" s="12"/>
      <c r="ALY4439" s="12"/>
    </row>
    <row r="4440" spans="1:1013" ht="13.5">
      <c r="A4440" s="180">
        <v>91988</v>
      </c>
      <c r="B4440" s="180" t="s">
        <v>24304</v>
      </c>
      <c r="C4440" s="180" t="s">
        <v>2</v>
      </c>
      <c r="D4440" s="254">
        <v>27.51</v>
      </c>
      <c r="E4440" s="254" t="s">
        <v>30575</v>
      </c>
      <c r="ALW4440" s="12"/>
      <c r="ALX4440" s="12"/>
      <c r="ALY4440" s="12"/>
    </row>
    <row r="4441" spans="1:1013" ht="13.5">
      <c r="A4441" s="180">
        <v>92023</v>
      </c>
      <c r="B4441" s="180" t="s">
        <v>24339</v>
      </c>
      <c r="C4441" s="180" t="s">
        <v>2</v>
      </c>
      <c r="D4441" s="254">
        <v>64.42</v>
      </c>
      <c r="E4441" s="254" t="s">
        <v>30576</v>
      </c>
      <c r="ALW4441" s="12"/>
      <c r="ALX4441" s="12"/>
      <c r="ALY4441" s="12"/>
    </row>
    <row r="4442" spans="1:1013" ht="13.5">
      <c r="A4442" s="180">
        <v>92022</v>
      </c>
      <c r="B4442" s="180" t="s">
        <v>24338</v>
      </c>
      <c r="C4442" s="180" t="s">
        <v>2</v>
      </c>
      <c r="D4442" s="254">
        <v>50.45</v>
      </c>
      <c r="E4442" s="254" t="s">
        <v>25462</v>
      </c>
      <c r="ALW4442" s="12"/>
      <c r="ALX4442" s="12"/>
      <c r="ALY4442" s="12"/>
    </row>
    <row r="4443" spans="1:1013" ht="13.5">
      <c r="A4443" s="180">
        <v>92025</v>
      </c>
      <c r="B4443" s="180" t="s">
        <v>24341</v>
      </c>
      <c r="C4443" s="180" t="s">
        <v>2</v>
      </c>
      <c r="D4443" s="254">
        <v>91.04</v>
      </c>
      <c r="E4443" s="254" t="s">
        <v>30577</v>
      </c>
      <c r="ALW4443" s="12"/>
      <c r="ALX4443" s="12"/>
      <c r="ALY4443" s="12"/>
    </row>
    <row r="4444" spans="1:1013" ht="13.5">
      <c r="A4444" s="180">
        <v>92024</v>
      </c>
      <c r="B4444" s="180" t="s">
        <v>24340</v>
      </c>
      <c r="C4444" s="180" t="s">
        <v>2</v>
      </c>
      <c r="D4444" s="254">
        <v>77.069999999999993</v>
      </c>
      <c r="E4444" s="254" t="s">
        <v>25802</v>
      </c>
      <c r="ALW4444" s="12"/>
      <c r="ALX4444" s="12"/>
      <c r="ALY4444" s="12"/>
    </row>
    <row r="4445" spans="1:1013" ht="13.5">
      <c r="A4445" s="180">
        <v>91957</v>
      </c>
      <c r="B4445" s="180" t="s">
        <v>24273</v>
      </c>
      <c r="C4445" s="180" t="s">
        <v>2</v>
      </c>
      <c r="D4445" s="254">
        <v>65.819999999999993</v>
      </c>
      <c r="E4445" s="254" t="s">
        <v>30578</v>
      </c>
      <c r="ALW4445" s="12"/>
      <c r="ALX4445" s="12"/>
      <c r="ALY4445" s="12"/>
    </row>
    <row r="4446" spans="1:1013" ht="13.5">
      <c r="A4446" s="180">
        <v>91956</v>
      </c>
      <c r="B4446" s="180" t="s">
        <v>24272</v>
      </c>
      <c r="C4446" s="180" t="s">
        <v>2</v>
      </c>
      <c r="D4446" s="254">
        <v>51.85</v>
      </c>
      <c r="E4446" s="254" t="s">
        <v>30579</v>
      </c>
      <c r="ALW4446" s="12"/>
      <c r="ALX4446" s="12"/>
      <c r="ALY4446" s="12"/>
    </row>
    <row r="4447" spans="1:1013" ht="13.5">
      <c r="A4447" s="180">
        <v>91963</v>
      </c>
      <c r="B4447" s="180" t="s">
        <v>24279</v>
      </c>
      <c r="C4447" s="180" t="s">
        <v>2</v>
      </c>
      <c r="D4447" s="254">
        <v>93.84</v>
      </c>
      <c r="E4447" s="254" t="s">
        <v>30580</v>
      </c>
      <c r="ALW4447" s="12"/>
      <c r="ALX4447" s="12"/>
      <c r="ALY4447" s="12"/>
    </row>
    <row r="4448" spans="1:1013" ht="13.5">
      <c r="A4448" s="180">
        <v>91962</v>
      </c>
      <c r="B4448" s="180" t="s">
        <v>24278</v>
      </c>
      <c r="C4448" s="180" t="s">
        <v>2</v>
      </c>
      <c r="D4448" s="254">
        <v>79.87</v>
      </c>
      <c r="E4448" s="254" t="s">
        <v>30581</v>
      </c>
      <c r="ALW4448" s="12"/>
      <c r="ALX4448" s="12"/>
      <c r="ALY4448" s="12"/>
    </row>
    <row r="4449" spans="1:1013" ht="13.5">
      <c r="A4449" s="180">
        <v>91953</v>
      </c>
      <c r="B4449" s="180" t="s">
        <v>24269</v>
      </c>
      <c r="C4449" s="180" t="s">
        <v>2</v>
      </c>
      <c r="D4449" s="254">
        <v>37.880000000000003</v>
      </c>
      <c r="E4449" s="254" t="s">
        <v>30582</v>
      </c>
      <c r="ALW4449" s="12"/>
      <c r="ALX4449" s="12"/>
      <c r="ALY4449" s="12"/>
    </row>
    <row r="4450" spans="1:1013" ht="13.5">
      <c r="A4450" s="180">
        <v>91952</v>
      </c>
      <c r="B4450" s="180" t="s">
        <v>24268</v>
      </c>
      <c r="C4450" s="180" t="s">
        <v>2</v>
      </c>
      <c r="D4450" s="254">
        <v>23.91</v>
      </c>
      <c r="E4450" s="254" t="s">
        <v>30583</v>
      </c>
      <c r="ALW4450" s="12"/>
      <c r="ALX4450" s="12"/>
      <c r="ALY4450" s="12"/>
    </row>
    <row r="4451" spans="1:1013" ht="13.5">
      <c r="A4451" s="180">
        <v>92035</v>
      </c>
      <c r="B4451" s="180" t="s">
        <v>24351</v>
      </c>
      <c r="C4451" s="180" t="s">
        <v>2</v>
      </c>
      <c r="D4451" s="254">
        <v>92.44</v>
      </c>
      <c r="E4451" s="254" t="s">
        <v>30584</v>
      </c>
      <c r="ALW4451" s="12"/>
      <c r="ALX4451" s="12"/>
      <c r="ALY4451" s="12"/>
    </row>
    <row r="4452" spans="1:1013" ht="13.5">
      <c r="A4452" s="180">
        <v>92034</v>
      </c>
      <c r="B4452" s="180" t="s">
        <v>24350</v>
      </c>
      <c r="C4452" s="180" t="s">
        <v>2</v>
      </c>
      <c r="D4452" s="254">
        <v>78.47</v>
      </c>
      <c r="E4452" s="254" t="s">
        <v>24676</v>
      </c>
      <c r="ALW4452" s="12"/>
      <c r="ALX4452" s="12"/>
      <c r="ALY4452" s="12"/>
    </row>
    <row r="4453" spans="1:1013" ht="13.5">
      <c r="A4453" s="180">
        <v>92027</v>
      </c>
      <c r="B4453" s="180" t="s">
        <v>24343</v>
      </c>
      <c r="C4453" s="180" t="s">
        <v>2</v>
      </c>
      <c r="D4453" s="254">
        <v>84.22</v>
      </c>
      <c r="E4453" s="254" t="s">
        <v>25004</v>
      </c>
      <c r="ALW4453" s="12"/>
      <c r="ALX4453" s="12"/>
      <c r="ALY4453" s="12"/>
    </row>
    <row r="4454" spans="1:1013" ht="13.5">
      <c r="A4454" s="180">
        <v>92026</v>
      </c>
      <c r="B4454" s="180" t="s">
        <v>24342</v>
      </c>
      <c r="C4454" s="180" t="s">
        <v>2</v>
      </c>
      <c r="D4454" s="254">
        <v>70.25</v>
      </c>
      <c r="E4454" s="254" t="s">
        <v>30175</v>
      </c>
      <c r="ALW4454" s="12"/>
      <c r="ALX4454" s="12"/>
      <c r="ALY4454" s="12"/>
    </row>
    <row r="4455" spans="1:1013" ht="13.5">
      <c r="A4455" s="180">
        <v>91965</v>
      </c>
      <c r="B4455" s="180" t="s">
        <v>24281</v>
      </c>
      <c r="C4455" s="180" t="s">
        <v>2</v>
      </c>
      <c r="D4455" s="254">
        <v>85.62</v>
      </c>
      <c r="E4455" s="254" t="s">
        <v>25595</v>
      </c>
      <c r="ALW4455" s="12"/>
      <c r="ALX4455" s="12"/>
      <c r="ALY4455" s="12"/>
    </row>
    <row r="4456" spans="1:1013" ht="13.5">
      <c r="A4456" s="180">
        <v>91964</v>
      </c>
      <c r="B4456" s="180" t="s">
        <v>24280</v>
      </c>
      <c r="C4456" s="180" t="s">
        <v>2</v>
      </c>
      <c r="D4456" s="254">
        <v>71.650000000000006</v>
      </c>
      <c r="E4456" s="254" t="s">
        <v>25695</v>
      </c>
      <c r="ALW4456" s="12"/>
      <c r="ALX4456" s="12"/>
      <c r="ALY4456" s="12"/>
    </row>
    <row r="4457" spans="1:1013" ht="13.5">
      <c r="A4457" s="180">
        <v>91973</v>
      </c>
      <c r="B4457" s="180" t="s">
        <v>24289</v>
      </c>
      <c r="C4457" s="180" t="s">
        <v>2</v>
      </c>
      <c r="D4457" s="254">
        <v>120.5</v>
      </c>
      <c r="E4457" s="254" t="s">
        <v>25265</v>
      </c>
      <c r="ALW4457" s="12"/>
      <c r="ALX4457" s="12"/>
      <c r="ALY4457" s="12"/>
    </row>
    <row r="4458" spans="1:1013" ht="13.5">
      <c r="A4458" s="180">
        <v>91972</v>
      </c>
      <c r="B4458" s="180" t="s">
        <v>24288</v>
      </c>
      <c r="C4458" s="180" t="s">
        <v>2</v>
      </c>
      <c r="D4458" s="254">
        <v>100.19</v>
      </c>
      <c r="E4458" s="254" t="s">
        <v>30585</v>
      </c>
      <c r="ALW4458" s="12"/>
      <c r="ALX4458" s="12"/>
      <c r="ALY4458" s="12"/>
    </row>
    <row r="4459" spans="1:1013" ht="13.5">
      <c r="A4459" s="180">
        <v>91959</v>
      </c>
      <c r="B4459" s="180" t="s">
        <v>24275</v>
      </c>
      <c r="C4459" s="180" t="s">
        <v>2</v>
      </c>
      <c r="D4459" s="254">
        <v>57.67</v>
      </c>
      <c r="E4459" s="254" t="s">
        <v>30586</v>
      </c>
      <c r="ALW4459" s="12"/>
      <c r="ALX4459" s="12"/>
      <c r="ALY4459" s="12"/>
    </row>
    <row r="4460" spans="1:1013" ht="13.5">
      <c r="A4460" s="180">
        <v>91958</v>
      </c>
      <c r="B4460" s="180" t="s">
        <v>24274</v>
      </c>
      <c r="C4460" s="180" t="s">
        <v>2</v>
      </c>
      <c r="D4460" s="254">
        <v>43.7</v>
      </c>
      <c r="E4460" s="254" t="s">
        <v>25626</v>
      </c>
      <c r="ALW4460" s="12"/>
      <c r="ALX4460" s="12"/>
      <c r="ALY4460" s="12"/>
    </row>
    <row r="4461" spans="1:1013" ht="13.5">
      <c r="A4461" s="180">
        <v>91971</v>
      </c>
      <c r="B4461" s="180" t="s">
        <v>24287</v>
      </c>
      <c r="C4461" s="180" t="s">
        <v>2</v>
      </c>
      <c r="D4461" s="254">
        <v>112.2</v>
      </c>
      <c r="E4461" s="254" t="s">
        <v>30587</v>
      </c>
      <c r="ALW4461" s="12"/>
      <c r="ALX4461" s="12"/>
      <c r="ALY4461" s="12"/>
    </row>
    <row r="4462" spans="1:1013" ht="13.5">
      <c r="A4462" s="180">
        <v>91970</v>
      </c>
      <c r="B4462" s="180" t="s">
        <v>24286</v>
      </c>
      <c r="C4462" s="180" t="s">
        <v>2</v>
      </c>
      <c r="D4462" s="254">
        <v>91.89</v>
      </c>
      <c r="E4462" s="254" t="s">
        <v>30588</v>
      </c>
      <c r="ALW4462" s="12"/>
      <c r="ALX4462" s="12"/>
      <c r="ALY4462" s="12"/>
    </row>
    <row r="4463" spans="1:1013" ht="13.5">
      <c r="A4463" s="180">
        <v>91967</v>
      </c>
      <c r="B4463" s="180" t="s">
        <v>24283</v>
      </c>
      <c r="C4463" s="180" t="s">
        <v>2</v>
      </c>
      <c r="D4463" s="254">
        <v>77.45</v>
      </c>
      <c r="E4463" s="254" t="s">
        <v>30589</v>
      </c>
      <c r="ALW4463" s="12"/>
      <c r="ALX4463" s="12"/>
      <c r="ALY4463" s="12"/>
    </row>
    <row r="4464" spans="1:1013" ht="13.5">
      <c r="A4464" s="180">
        <v>91966</v>
      </c>
      <c r="B4464" s="180" t="s">
        <v>24282</v>
      </c>
      <c r="C4464" s="180" t="s">
        <v>2</v>
      </c>
      <c r="D4464" s="254">
        <v>63.48</v>
      </c>
      <c r="E4464" s="254" t="s">
        <v>30590</v>
      </c>
      <c r="ALW4464" s="12"/>
      <c r="ALX4464" s="12"/>
      <c r="ALY4464" s="12"/>
    </row>
    <row r="4465" spans="1:1013" ht="13.5">
      <c r="A4465" s="180">
        <v>91975</v>
      </c>
      <c r="B4465" s="180" t="s">
        <v>24291</v>
      </c>
      <c r="C4465" s="180" t="s">
        <v>2</v>
      </c>
      <c r="D4465" s="254">
        <v>103.97</v>
      </c>
      <c r="E4465" s="254" t="s">
        <v>30591</v>
      </c>
      <c r="ALW4465" s="12"/>
      <c r="ALX4465" s="12"/>
      <c r="ALY4465" s="12"/>
    </row>
    <row r="4466" spans="1:1013" ht="13.5">
      <c r="A4466" s="180">
        <v>91974</v>
      </c>
      <c r="B4466" s="180" t="s">
        <v>24290</v>
      </c>
      <c r="C4466" s="180" t="s">
        <v>2</v>
      </c>
      <c r="D4466" s="254">
        <v>83.66</v>
      </c>
      <c r="E4466" s="254" t="s">
        <v>30592</v>
      </c>
      <c r="ALW4466" s="12"/>
      <c r="ALX4466" s="12"/>
      <c r="ALY4466" s="12"/>
    </row>
    <row r="4467" spans="1:1013" ht="13.5">
      <c r="A4467" s="180">
        <v>91977</v>
      </c>
      <c r="B4467" s="180" t="s">
        <v>24293</v>
      </c>
      <c r="C4467" s="180" t="s">
        <v>2</v>
      </c>
      <c r="D4467" s="254">
        <v>143.62</v>
      </c>
      <c r="E4467" s="254" t="s">
        <v>30593</v>
      </c>
      <c r="ALW4467" s="12"/>
      <c r="ALX4467" s="12"/>
      <c r="ALY4467" s="12"/>
    </row>
    <row r="4468" spans="1:1013" ht="13.5">
      <c r="A4468" s="180">
        <v>91976</v>
      </c>
      <c r="B4468" s="180" t="s">
        <v>24292</v>
      </c>
      <c r="C4468" s="180" t="s">
        <v>2</v>
      </c>
      <c r="D4468" s="254">
        <v>123.31</v>
      </c>
      <c r="E4468" s="254" t="s">
        <v>27327</v>
      </c>
      <c r="ALW4468" s="12"/>
      <c r="ALX4468" s="12"/>
      <c r="ALY4468" s="12"/>
    </row>
    <row r="4469" spans="1:1013" ht="13.5">
      <c r="A4469" s="180">
        <v>91874</v>
      </c>
      <c r="B4469" s="180" t="s">
        <v>24195</v>
      </c>
      <c r="C4469" s="180" t="s">
        <v>2</v>
      </c>
      <c r="D4469" s="254">
        <v>8.91</v>
      </c>
      <c r="E4469" s="254" t="s">
        <v>25403</v>
      </c>
      <c r="ALW4469" s="12"/>
      <c r="ALX4469" s="12"/>
      <c r="ALY4469" s="12"/>
    </row>
    <row r="4470" spans="1:1013" ht="13.5">
      <c r="A4470" s="180">
        <v>91878</v>
      </c>
      <c r="B4470" s="180" t="s">
        <v>24199</v>
      </c>
      <c r="C4470" s="180" t="s">
        <v>2</v>
      </c>
      <c r="D4470" s="254">
        <v>6.97</v>
      </c>
      <c r="E4470" s="254" t="s">
        <v>30594</v>
      </c>
      <c r="ALW4470" s="12"/>
      <c r="ALX4470" s="12"/>
      <c r="ALY4470" s="12"/>
    </row>
    <row r="4471" spans="1:1013" ht="13.5">
      <c r="A4471" s="180">
        <v>91882</v>
      </c>
      <c r="B4471" s="180" t="s">
        <v>24203</v>
      </c>
      <c r="C4471" s="180" t="s">
        <v>2</v>
      </c>
      <c r="D4471" s="254">
        <v>12.91</v>
      </c>
      <c r="E4471" s="254" t="s">
        <v>30595</v>
      </c>
      <c r="ALW4471" s="12"/>
      <c r="ALX4471" s="12"/>
      <c r="ALY4471" s="12"/>
    </row>
    <row r="4472" spans="1:1013" ht="13.5">
      <c r="A4472" s="180">
        <v>91875</v>
      </c>
      <c r="B4472" s="180" t="s">
        <v>24196</v>
      </c>
      <c r="C4472" s="180" t="s">
        <v>2</v>
      </c>
      <c r="D4472" s="254">
        <v>10.39</v>
      </c>
      <c r="E4472" s="254" t="s">
        <v>30596</v>
      </c>
      <c r="ALW4472" s="12"/>
      <c r="ALX4472" s="12"/>
      <c r="ALY4472" s="12"/>
    </row>
    <row r="4473" spans="1:1013" ht="13.5">
      <c r="A4473" s="180">
        <v>91879</v>
      </c>
      <c r="B4473" s="180" t="s">
        <v>24200</v>
      </c>
      <c r="C4473" s="180" t="s">
        <v>2</v>
      </c>
      <c r="D4473" s="254">
        <v>8.4499999999999993</v>
      </c>
      <c r="E4473" s="254" t="s">
        <v>30597</v>
      </c>
      <c r="ALW4473" s="12"/>
      <c r="ALX4473" s="12"/>
      <c r="ALY4473" s="12"/>
    </row>
    <row r="4474" spans="1:1013" ht="13.5">
      <c r="A4474" s="180">
        <v>91884</v>
      </c>
      <c r="B4474" s="180" t="s">
        <v>24204</v>
      </c>
      <c r="C4474" s="180" t="s">
        <v>2</v>
      </c>
      <c r="D4474" s="254">
        <v>14.39</v>
      </c>
      <c r="E4474" s="254" t="s">
        <v>30598</v>
      </c>
      <c r="ALW4474" s="12"/>
      <c r="ALX4474" s="12"/>
      <c r="ALY4474" s="12"/>
    </row>
    <row r="4475" spans="1:1013" ht="13.5">
      <c r="A4475" s="180">
        <v>91876</v>
      </c>
      <c r="B4475" s="180" t="s">
        <v>24197</v>
      </c>
      <c r="C4475" s="180" t="s">
        <v>2</v>
      </c>
      <c r="D4475" s="254">
        <v>12.41</v>
      </c>
      <c r="E4475" s="254" t="s">
        <v>30599</v>
      </c>
      <c r="ALW4475" s="12"/>
      <c r="ALX4475" s="12"/>
      <c r="ALY4475" s="12"/>
    </row>
    <row r="4476" spans="1:1013" ht="13.5">
      <c r="A4476" s="180">
        <v>91880</v>
      </c>
      <c r="B4476" s="180" t="s">
        <v>24201</v>
      </c>
      <c r="C4476" s="180" t="s">
        <v>2</v>
      </c>
      <c r="D4476" s="254">
        <v>10.48</v>
      </c>
      <c r="E4476" s="254" t="s">
        <v>25041</v>
      </c>
      <c r="ALW4476" s="12"/>
      <c r="ALX4476" s="12"/>
      <c r="ALY4476" s="12"/>
    </row>
    <row r="4477" spans="1:1013" ht="13.5">
      <c r="A4477" s="180">
        <v>91885</v>
      </c>
      <c r="B4477" s="180" t="s">
        <v>24205</v>
      </c>
      <c r="C4477" s="180" t="s">
        <v>2</v>
      </c>
      <c r="D4477" s="254">
        <v>16.34</v>
      </c>
      <c r="E4477" s="254" t="s">
        <v>25488</v>
      </c>
      <c r="ALW4477" s="12"/>
      <c r="ALX4477" s="12"/>
      <c r="ALY4477" s="12"/>
    </row>
    <row r="4478" spans="1:1013" ht="13.5">
      <c r="A4478" s="180">
        <v>91877</v>
      </c>
      <c r="B4478" s="180" t="s">
        <v>24198</v>
      </c>
      <c r="C4478" s="180" t="s">
        <v>2</v>
      </c>
      <c r="D4478" s="254">
        <v>15.11</v>
      </c>
      <c r="E4478" s="254" t="s">
        <v>29454</v>
      </c>
      <c r="ALW4478" s="12"/>
      <c r="ALX4478" s="12"/>
      <c r="ALY4478" s="12"/>
    </row>
    <row r="4479" spans="1:1013" ht="13.5">
      <c r="A4479" s="180">
        <v>91881</v>
      </c>
      <c r="B4479" s="180" t="s">
        <v>24202</v>
      </c>
      <c r="C4479" s="180" t="s">
        <v>2</v>
      </c>
      <c r="D4479" s="254">
        <v>13.18</v>
      </c>
      <c r="E4479" s="254" t="s">
        <v>30600</v>
      </c>
      <c r="ALW4479" s="12"/>
      <c r="ALX4479" s="12"/>
      <c r="ALY4479" s="12"/>
    </row>
    <row r="4480" spans="1:1013" ht="13.5">
      <c r="A4480" s="180">
        <v>91886</v>
      </c>
      <c r="B4480" s="180" t="s">
        <v>24206</v>
      </c>
      <c r="C4480" s="180" t="s">
        <v>2</v>
      </c>
      <c r="D4480" s="254">
        <v>18.98</v>
      </c>
      <c r="E4480" s="254" t="s">
        <v>28978</v>
      </c>
      <c r="ALW4480" s="12"/>
      <c r="ALX4480" s="12"/>
      <c r="ALY4480" s="12"/>
    </row>
    <row r="4481" spans="1:1013" ht="13.5">
      <c r="A4481" s="180">
        <v>91945</v>
      </c>
      <c r="B4481" s="180" t="s">
        <v>24262</v>
      </c>
      <c r="C4481" s="180" t="s">
        <v>2</v>
      </c>
      <c r="D4481" s="254">
        <v>17.899999999999999</v>
      </c>
      <c r="E4481" s="254" t="s">
        <v>30601</v>
      </c>
      <c r="ALW4481" s="12"/>
      <c r="ALX4481" s="12"/>
      <c r="ALY4481" s="12"/>
    </row>
    <row r="4482" spans="1:1013" ht="13.5">
      <c r="A4482" s="180">
        <v>91947</v>
      </c>
      <c r="B4482" s="180" t="s">
        <v>24264</v>
      </c>
      <c r="C4482" s="180" t="s">
        <v>2</v>
      </c>
      <c r="D4482" s="254">
        <v>11.49</v>
      </c>
      <c r="E4482" s="254" t="s">
        <v>25723</v>
      </c>
      <c r="ALW4482" s="12"/>
      <c r="ALX4482" s="12"/>
      <c r="ALY4482" s="12"/>
    </row>
    <row r="4483" spans="1:1013" ht="13.5">
      <c r="A4483" s="180">
        <v>91946</v>
      </c>
      <c r="B4483" s="180" t="s">
        <v>24263</v>
      </c>
      <c r="C4483" s="180" t="s">
        <v>2</v>
      </c>
      <c r="D4483" s="254">
        <v>13.97</v>
      </c>
      <c r="E4483" s="254" t="s">
        <v>30602</v>
      </c>
      <c r="ALW4483" s="12"/>
      <c r="ALX4483" s="12"/>
      <c r="ALY4483" s="12"/>
    </row>
    <row r="4484" spans="1:1013" ht="13.5">
      <c r="A4484" s="180">
        <v>91949</v>
      </c>
      <c r="B4484" s="180" t="s">
        <v>24265</v>
      </c>
      <c r="C4484" s="180" t="s">
        <v>2</v>
      </c>
      <c r="D4484" s="254">
        <v>25.11</v>
      </c>
      <c r="E4484" s="254" t="s">
        <v>30603</v>
      </c>
      <c r="ALW4484" s="12"/>
      <c r="ALX4484" s="12"/>
      <c r="ALY4484" s="12"/>
    </row>
    <row r="4485" spans="1:1013" ht="13.5">
      <c r="A4485" s="180">
        <v>91951</v>
      </c>
      <c r="B4485" s="180" t="s">
        <v>24267</v>
      </c>
      <c r="C4485" s="180" t="s">
        <v>2</v>
      </c>
      <c r="D4485" s="254">
        <v>17.440000000000001</v>
      </c>
      <c r="E4485" s="254" t="s">
        <v>30604</v>
      </c>
      <c r="ALW4485" s="12"/>
      <c r="ALX4485" s="12"/>
      <c r="ALY4485" s="12"/>
    </row>
    <row r="4486" spans="1:1013" ht="13.5">
      <c r="A4486" s="180">
        <v>91950</v>
      </c>
      <c r="B4486" s="180" t="s">
        <v>24266</v>
      </c>
      <c r="C4486" s="180" t="s">
        <v>2</v>
      </c>
      <c r="D4486" s="254">
        <v>20.309999999999999</v>
      </c>
      <c r="E4486" s="254" t="s">
        <v>30605</v>
      </c>
      <c r="ALW4486" s="12"/>
      <c r="ALX4486" s="12"/>
      <c r="ALY4486" s="12"/>
    </row>
    <row r="4487" spans="1:1013" ht="13.5">
      <c r="A4487" s="180">
        <v>91992</v>
      </c>
      <c r="B4487" s="180" t="s">
        <v>24308</v>
      </c>
      <c r="C4487" s="180" t="s">
        <v>2</v>
      </c>
      <c r="D4487" s="254">
        <v>57.64</v>
      </c>
      <c r="E4487" s="254" t="s">
        <v>30606</v>
      </c>
      <c r="ALW4487" s="12"/>
      <c r="ALX4487" s="12"/>
      <c r="ALY4487" s="12"/>
    </row>
    <row r="4488" spans="1:1013" ht="13.5">
      <c r="A4488" s="180">
        <v>91990</v>
      </c>
      <c r="B4488" s="180" t="s">
        <v>24306</v>
      </c>
      <c r="C4488" s="180" t="s">
        <v>2</v>
      </c>
      <c r="D4488" s="254">
        <v>43.67</v>
      </c>
      <c r="E4488" s="254" t="s">
        <v>30607</v>
      </c>
      <c r="ALW4488" s="12"/>
      <c r="ALX4488" s="12"/>
      <c r="ALY4488" s="12"/>
    </row>
    <row r="4489" spans="1:1013" ht="13.5">
      <c r="A4489" s="180">
        <v>91993</v>
      </c>
      <c r="B4489" s="180" t="s">
        <v>24309</v>
      </c>
      <c r="C4489" s="180" t="s">
        <v>2</v>
      </c>
      <c r="D4489" s="254">
        <v>60.33</v>
      </c>
      <c r="E4489" s="254" t="s">
        <v>30608</v>
      </c>
      <c r="ALW4489" s="12"/>
      <c r="ALX4489" s="12"/>
      <c r="ALY4489" s="12"/>
    </row>
    <row r="4490" spans="1:1013" ht="13.5">
      <c r="A4490" s="180">
        <v>91991</v>
      </c>
      <c r="B4490" s="180" t="s">
        <v>24307</v>
      </c>
      <c r="C4490" s="180" t="s">
        <v>2</v>
      </c>
      <c r="D4490" s="254">
        <v>46.36</v>
      </c>
      <c r="E4490" s="254" t="s">
        <v>24655</v>
      </c>
      <c r="ALW4490" s="12"/>
      <c r="ALX4490" s="12"/>
      <c r="ALY4490" s="12"/>
    </row>
    <row r="4491" spans="1:1013" ht="13.5">
      <c r="A4491" s="180">
        <v>92000</v>
      </c>
      <c r="B4491" s="180" t="s">
        <v>24316</v>
      </c>
      <c r="C4491" s="180" t="s">
        <v>2</v>
      </c>
      <c r="D4491" s="254">
        <v>39.71</v>
      </c>
      <c r="E4491" s="254" t="s">
        <v>30609</v>
      </c>
      <c r="ALW4491" s="12"/>
      <c r="ALX4491" s="12"/>
      <c r="ALY4491" s="12"/>
    </row>
    <row r="4492" spans="1:1013" ht="13.5">
      <c r="A4492" s="180">
        <v>91998</v>
      </c>
      <c r="B4492" s="180" t="s">
        <v>24314</v>
      </c>
      <c r="C4492" s="180" t="s">
        <v>2</v>
      </c>
      <c r="D4492" s="254">
        <v>25.74</v>
      </c>
      <c r="E4492" s="254" t="s">
        <v>30610</v>
      </c>
      <c r="ALW4492" s="12"/>
      <c r="ALX4492" s="12"/>
      <c r="ALY4492" s="12"/>
    </row>
    <row r="4493" spans="1:1013" ht="13.5">
      <c r="A4493" s="180">
        <v>92001</v>
      </c>
      <c r="B4493" s="180" t="s">
        <v>24317</v>
      </c>
      <c r="C4493" s="180" t="s">
        <v>2</v>
      </c>
      <c r="D4493" s="254">
        <v>42.4</v>
      </c>
      <c r="E4493" s="254" t="s">
        <v>30611</v>
      </c>
      <c r="ALW4493" s="12"/>
      <c r="ALX4493" s="12"/>
      <c r="ALY4493" s="12"/>
    </row>
    <row r="4494" spans="1:1013" ht="13.5">
      <c r="A4494" s="180">
        <v>91999</v>
      </c>
      <c r="B4494" s="180" t="s">
        <v>24315</v>
      </c>
      <c r="C4494" s="180" t="s">
        <v>2</v>
      </c>
      <c r="D4494" s="254">
        <v>28.43</v>
      </c>
      <c r="E4494" s="254" t="s">
        <v>29509</v>
      </c>
      <c r="ALW4494" s="12"/>
      <c r="ALX4494" s="12"/>
      <c r="ALY4494" s="12"/>
    </row>
    <row r="4495" spans="1:1013" ht="13.5">
      <c r="A4495" s="180">
        <v>92008</v>
      </c>
      <c r="B4495" s="180" t="s">
        <v>24324</v>
      </c>
      <c r="C4495" s="180" t="s">
        <v>2</v>
      </c>
      <c r="D4495" s="254">
        <v>61.25</v>
      </c>
      <c r="E4495" s="254" t="s">
        <v>30612</v>
      </c>
      <c r="ALW4495" s="12"/>
      <c r="ALX4495" s="12"/>
      <c r="ALY4495" s="12"/>
    </row>
    <row r="4496" spans="1:1013" ht="13.5">
      <c r="A4496" s="180">
        <v>92006</v>
      </c>
      <c r="B4496" s="180" t="s">
        <v>24322</v>
      </c>
      <c r="C4496" s="180" t="s">
        <v>2</v>
      </c>
      <c r="D4496" s="254">
        <v>47.28</v>
      </c>
      <c r="E4496" s="254" t="s">
        <v>29597</v>
      </c>
      <c r="ALW4496" s="12"/>
      <c r="ALX4496" s="12"/>
      <c r="ALY4496" s="12"/>
    </row>
    <row r="4497" spans="1:1013" ht="13.5">
      <c r="A4497" s="180">
        <v>92009</v>
      </c>
      <c r="B4497" s="180" t="s">
        <v>24325</v>
      </c>
      <c r="C4497" s="180" t="s">
        <v>2</v>
      </c>
      <c r="D4497" s="254">
        <v>66.63</v>
      </c>
      <c r="E4497" s="254" t="s">
        <v>30613</v>
      </c>
      <c r="ALW4497" s="12"/>
      <c r="ALX4497" s="12"/>
      <c r="ALY4497" s="12"/>
    </row>
    <row r="4498" spans="1:1013" ht="13.5">
      <c r="A4498" s="180">
        <v>92007</v>
      </c>
      <c r="B4498" s="180" t="s">
        <v>24323</v>
      </c>
      <c r="C4498" s="180" t="s">
        <v>2</v>
      </c>
      <c r="D4498" s="460">
        <v>52.66</v>
      </c>
      <c r="E4498" s="254" t="s">
        <v>30614</v>
      </c>
      <c r="ALW4498" s="12"/>
      <c r="ALX4498" s="12"/>
      <c r="ALY4498" s="12"/>
    </row>
    <row r="4499" spans="1:1013" ht="13.5">
      <c r="A4499" s="180">
        <v>92016</v>
      </c>
      <c r="B4499" s="180" t="s">
        <v>24332</v>
      </c>
      <c r="C4499" s="180" t="s">
        <v>2</v>
      </c>
      <c r="D4499" s="254">
        <v>82.8</v>
      </c>
      <c r="E4499" s="254" t="s">
        <v>30615</v>
      </c>
      <c r="ALW4499" s="12"/>
      <c r="ALX4499" s="12"/>
      <c r="ALY4499" s="12"/>
    </row>
    <row r="4500" spans="1:1013" ht="13.5">
      <c r="A4500" s="180">
        <v>92014</v>
      </c>
      <c r="B4500" s="180" t="s">
        <v>24330</v>
      </c>
      <c r="C4500" s="180" t="s">
        <v>2</v>
      </c>
      <c r="D4500" s="254">
        <v>68.83</v>
      </c>
      <c r="E4500" s="254" t="s">
        <v>30229</v>
      </c>
      <c r="ALW4500" s="12"/>
      <c r="ALX4500" s="12"/>
      <c r="ALY4500" s="12"/>
    </row>
    <row r="4501" spans="1:1013" ht="13.5">
      <c r="A4501" s="180">
        <v>92017</v>
      </c>
      <c r="B4501" s="180" t="s">
        <v>24333</v>
      </c>
      <c r="C4501" s="180" t="s">
        <v>2</v>
      </c>
      <c r="D4501" s="254">
        <v>90.87</v>
      </c>
      <c r="E4501" s="254" t="s">
        <v>28179</v>
      </c>
      <c r="ALW4501" s="12"/>
      <c r="ALX4501" s="12"/>
      <c r="ALY4501" s="12"/>
    </row>
    <row r="4502" spans="1:1013" ht="13.5">
      <c r="A4502" s="180">
        <v>92015</v>
      </c>
      <c r="B4502" s="180" t="s">
        <v>24331</v>
      </c>
      <c r="C4502" s="180" t="s">
        <v>2</v>
      </c>
      <c r="D4502" s="254">
        <v>76.900000000000006</v>
      </c>
      <c r="E4502" s="254" t="s">
        <v>25182</v>
      </c>
      <c r="ALW4502" s="12"/>
      <c r="ALX4502" s="12"/>
      <c r="ALY4502" s="12"/>
    </row>
    <row r="4503" spans="1:1013" ht="13.5">
      <c r="A4503" s="180">
        <v>92019</v>
      </c>
      <c r="B4503" s="180" t="s">
        <v>24335</v>
      </c>
      <c r="C4503" s="180" t="s">
        <v>2</v>
      </c>
      <c r="D4503" s="254">
        <v>111.41</v>
      </c>
      <c r="E4503" s="254" t="s">
        <v>30616</v>
      </c>
      <c r="ALW4503" s="12"/>
      <c r="ALX4503" s="12"/>
      <c r="ALY4503" s="12"/>
    </row>
    <row r="4504" spans="1:1013" ht="13.5">
      <c r="A4504" s="180">
        <v>92018</v>
      </c>
      <c r="B4504" s="180" t="s">
        <v>24334</v>
      </c>
      <c r="C4504" s="180" t="s">
        <v>2</v>
      </c>
      <c r="D4504" s="254">
        <v>91.1</v>
      </c>
      <c r="E4504" s="254" t="s">
        <v>30617</v>
      </c>
      <c r="ALW4504" s="12"/>
      <c r="ALX4504" s="12"/>
      <c r="ALY4504" s="12"/>
    </row>
    <row r="4505" spans="1:1013" ht="13.5">
      <c r="A4505" s="180">
        <v>92021</v>
      </c>
      <c r="B4505" s="180" t="s">
        <v>24337</v>
      </c>
      <c r="C4505" s="180" t="s">
        <v>2</v>
      </c>
      <c r="D4505" s="254">
        <v>154.84</v>
      </c>
      <c r="E4505" s="254" t="s">
        <v>29116</v>
      </c>
      <c r="ALW4505" s="12"/>
      <c r="ALX4505" s="12"/>
      <c r="ALY4505" s="12"/>
    </row>
    <row r="4506" spans="1:1013" ht="13.5">
      <c r="A4506" s="180">
        <v>92020</v>
      </c>
      <c r="B4506" s="180" t="s">
        <v>24336</v>
      </c>
      <c r="C4506" s="180" t="s">
        <v>2</v>
      </c>
      <c r="D4506" s="254">
        <v>134.53</v>
      </c>
      <c r="E4506" s="254" t="s">
        <v>30618</v>
      </c>
      <c r="ALW4506" s="12"/>
      <c r="ALX4506" s="12"/>
      <c r="ALY4506" s="12"/>
    </row>
    <row r="4507" spans="1:1013" ht="13.5">
      <c r="A4507" s="180">
        <v>91996</v>
      </c>
      <c r="B4507" s="180" t="s">
        <v>24312</v>
      </c>
      <c r="C4507" s="180" t="s">
        <v>2</v>
      </c>
      <c r="D4507" s="254">
        <v>44.71</v>
      </c>
      <c r="E4507" s="254" t="s">
        <v>30619</v>
      </c>
      <c r="ALW4507" s="12"/>
      <c r="ALX4507" s="12"/>
      <c r="ALY4507" s="12"/>
    </row>
    <row r="4508" spans="1:1013" ht="13.5">
      <c r="A4508" s="180">
        <v>91994</v>
      </c>
      <c r="B4508" s="180" t="s">
        <v>24310</v>
      </c>
      <c r="C4508" s="180" t="s">
        <v>2</v>
      </c>
      <c r="D4508" s="254">
        <v>30.74</v>
      </c>
      <c r="E4508" s="254" t="s">
        <v>30620</v>
      </c>
      <c r="ALW4508" s="12"/>
      <c r="ALX4508" s="12"/>
      <c r="ALY4508" s="12"/>
    </row>
    <row r="4509" spans="1:1013" ht="13.5">
      <c r="A4509" s="180">
        <v>91997</v>
      </c>
      <c r="B4509" s="180" t="s">
        <v>24313</v>
      </c>
      <c r="C4509" s="180" t="s">
        <v>2</v>
      </c>
      <c r="D4509" s="254">
        <v>47.4</v>
      </c>
      <c r="E4509" s="254" t="s">
        <v>27549</v>
      </c>
      <c r="ALW4509" s="12"/>
      <c r="ALX4509" s="12"/>
      <c r="ALY4509" s="12"/>
    </row>
    <row r="4510" spans="1:1013" ht="13.5">
      <c r="A4510" s="180">
        <v>91995</v>
      </c>
      <c r="B4510" s="180" t="s">
        <v>24311</v>
      </c>
      <c r="C4510" s="180" t="s">
        <v>2</v>
      </c>
      <c r="D4510" s="254">
        <v>33.43</v>
      </c>
      <c r="E4510" s="254" t="s">
        <v>30621</v>
      </c>
      <c r="ALW4510" s="12"/>
      <c r="ALX4510" s="12"/>
      <c r="ALY4510" s="12"/>
    </row>
    <row r="4511" spans="1:1013" ht="13.5">
      <c r="A4511" s="180">
        <v>92004</v>
      </c>
      <c r="B4511" s="180" t="s">
        <v>24320</v>
      </c>
      <c r="C4511" s="180" t="s">
        <v>2</v>
      </c>
      <c r="D4511" s="254">
        <v>71.319999999999993</v>
      </c>
      <c r="E4511" s="254" t="s">
        <v>30622</v>
      </c>
      <c r="ALW4511" s="12"/>
      <c r="ALX4511" s="12"/>
      <c r="ALY4511" s="12"/>
    </row>
    <row r="4512" spans="1:1013" ht="13.5">
      <c r="A4512" s="180">
        <v>92002</v>
      </c>
      <c r="B4512" s="180" t="s">
        <v>24318</v>
      </c>
      <c r="C4512" s="180" t="s">
        <v>2</v>
      </c>
      <c r="D4512" s="254">
        <v>57.35</v>
      </c>
      <c r="E4512" s="254" t="s">
        <v>30623</v>
      </c>
      <c r="ALW4512" s="12"/>
      <c r="ALX4512" s="12"/>
      <c r="ALY4512" s="12"/>
    </row>
    <row r="4513" spans="1:1013" ht="13.5">
      <c r="A4513" s="180">
        <v>92005</v>
      </c>
      <c r="B4513" s="180" t="s">
        <v>24321</v>
      </c>
      <c r="C4513" s="180" t="s">
        <v>2</v>
      </c>
      <c r="D4513" s="254">
        <v>76.7</v>
      </c>
      <c r="E4513" s="254" t="s">
        <v>25576</v>
      </c>
      <c r="ALW4513" s="12"/>
      <c r="ALX4513" s="12"/>
      <c r="ALY4513" s="12"/>
    </row>
    <row r="4514" spans="1:1013" ht="13.5">
      <c r="A4514" s="180">
        <v>92003</v>
      </c>
      <c r="B4514" s="180" t="s">
        <v>24319</v>
      </c>
      <c r="C4514" s="180" t="s">
        <v>2</v>
      </c>
      <c r="D4514" s="254">
        <v>62.73</v>
      </c>
      <c r="E4514" s="254" t="s">
        <v>30624</v>
      </c>
      <c r="ALW4514" s="12"/>
      <c r="ALX4514" s="12"/>
      <c r="ALY4514" s="12"/>
    </row>
    <row r="4515" spans="1:1013" ht="13.5">
      <c r="A4515" s="180">
        <v>92012</v>
      </c>
      <c r="B4515" s="180" t="s">
        <v>24328</v>
      </c>
      <c r="C4515" s="180" t="s">
        <v>2</v>
      </c>
      <c r="D4515" s="254">
        <v>97.87</v>
      </c>
      <c r="E4515" s="254" t="s">
        <v>30625</v>
      </c>
      <c r="ALW4515" s="12"/>
      <c r="ALX4515" s="12"/>
      <c r="ALY4515" s="12"/>
    </row>
    <row r="4516" spans="1:1013" ht="13.5">
      <c r="A4516" s="180">
        <v>92010</v>
      </c>
      <c r="B4516" s="180" t="s">
        <v>24326</v>
      </c>
      <c r="C4516" s="180" t="s">
        <v>2</v>
      </c>
      <c r="D4516" s="254">
        <v>83.9</v>
      </c>
      <c r="E4516" s="254" t="s">
        <v>30626</v>
      </c>
      <c r="ALW4516" s="12"/>
      <c r="ALX4516" s="12"/>
      <c r="ALY4516" s="12"/>
    </row>
    <row r="4517" spans="1:1013" ht="13.5">
      <c r="A4517" s="180">
        <v>92013</v>
      </c>
      <c r="B4517" s="180" t="s">
        <v>24329</v>
      </c>
      <c r="C4517" s="180" t="s">
        <v>2</v>
      </c>
      <c r="D4517" s="254">
        <v>105.94</v>
      </c>
      <c r="E4517" s="254" t="s">
        <v>30627</v>
      </c>
      <c r="ALW4517" s="12"/>
      <c r="ALX4517" s="12"/>
      <c r="ALY4517" s="12"/>
    </row>
    <row r="4518" spans="1:1013" ht="13.5">
      <c r="A4518" s="180">
        <v>92011</v>
      </c>
      <c r="B4518" s="180" t="s">
        <v>24327</v>
      </c>
      <c r="C4518" s="180" t="s">
        <v>2</v>
      </c>
      <c r="D4518" s="254">
        <v>91.97</v>
      </c>
      <c r="E4518" s="254" t="s">
        <v>30628</v>
      </c>
      <c r="ALW4518" s="12"/>
      <c r="ALX4518" s="12"/>
      <c r="ALY4518" s="12"/>
    </row>
    <row r="4519" spans="1:1013" ht="13.5">
      <c r="A4519" s="180">
        <v>95777</v>
      </c>
      <c r="B4519" s="180" t="s">
        <v>11993</v>
      </c>
      <c r="C4519" s="180" t="s">
        <v>2</v>
      </c>
      <c r="D4519" s="254">
        <v>29.22</v>
      </c>
      <c r="E4519" s="254" t="s">
        <v>28463</v>
      </c>
      <c r="ALW4519" s="12"/>
      <c r="ALX4519" s="12"/>
      <c r="ALY4519" s="12"/>
    </row>
    <row r="4520" spans="1:1013" ht="13.5">
      <c r="A4520" s="180">
        <v>95780</v>
      </c>
      <c r="B4520" s="180" t="s">
        <v>11996</v>
      </c>
      <c r="C4520" s="180" t="s">
        <v>2</v>
      </c>
      <c r="D4520" s="254">
        <v>34.67</v>
      </c>
      <c r="E4520" s="254" t="s">
        <v>30629</v>
      </c>
      <c r="ALW4520" s="12"/>
      <c r="ALX4520" s="12"/>
      <c r="ALY4520" s="12"/>
    </row>
    <row r="4521" spans="1:1013" ht="13.5">
      <c r="A4521" s="180">
        <v>95783</v>
      </c>
      <c r="B4521" s="180" t="s">
        <v>35535</v>
      </c>
      <c r="C4521" s="180" t="s">
        <v>2</v>
      </c>
      <c r="D4521" s="254">
        <v>0</v>
      </c>
      <c r="E4521" s="254" t="s">
        <v>27615</v>
      </c>
      <c r="ALW4521" s="12"/>
      <c r="ALX4521" s="12"/>
      <c r="ALY4521" s="12"/>
    </row>
    <row r="4522" spans="1:1013" ht="13.5">
      <c r="A4522" s="180">
        <v>95778</v>
      </c>
      <c r="B4522" s="180" t="s">
        <v>11994</v>
      </c>
      <c r="C4522" s="180" t="s">
        <v>2</v>
      </c>
      <c r="D4522" s="254">
        <v>32.869999999999997</v>
      </c>
      <c r="E4522" s="254" t="s">
        <v>30630</v>
      </c>
      <c r="ALW4522" s="12"/>
      <c r="ALX4522" s="12"/>
      <c r="ALY4522" s="12"/>
    </row>
    <row r="4523" spans="1:1013" ht="13.5">
      <c r="A4523" s="180">
        <v>95781</v>
      </c>
      <c r="B4523" s="180" t="s">
        <v>11997</v>
      </c>
      <c r="C4523" s="180" t="s">
        <v>2</v>
      </c>
      <c r="D4523" s="254">
        <v>39.78</v>
      </c>
      <c r="E4523" s="254" t="s">
        <v>30631</v>
      </c>
      <c r="ALW4523" s="12"/>
      <c r="ALX4523" s="12"/>
      <c r="ALY4523" s="12"/>
    </row>
    <row r="4524" spans="1:1013" ht="13.5">
      <c r="A4524" s="180">
        <v>95784</v>
      </c>
      <c r="B4524" s="180" t="s">
        <v>35536</v>
      </c>
      <c r="C4524" s="180" t="s">
        <v>2</v>
      </c>
      <c r="D4524" s="254">
        <v>0</v>
      </c>
      <c r="E4524" s="254" t="s">
        <v>30632</v>
      </c>
      <c r="ALW4524" s="12"/>
      <c r="ALX4524" s="12"/>
      <c r="ALY4524" s="12"/>
    </row>
    <row r="4525" spans="1:1013" ht="13.5">
      <c r="A4525" s="180">
        <v>95782</v>
      </c>
      <c r="B4525" s="180" t="s">
        <v>11998</v>
      </c>
      <c r="C4525" s="180" t="s">
        <v>2</v>
      </c>
      <c r="D4525" s="254">
        <v>36.85</v>
      </c>
      <c r="E4525" s="254" t="s">
        <v>30633</v>
      </c>
      <c r="ALW4525" s="12"/>
      <c r="ALX4525" s="12"/>
      <c r="ALY4525" s="12"/>
    </row>
    <row r="4526" spans="1:1013" ht="13.5">
      <c r="A4526" s="180">
        <v>95779</v>
      </c>
      <c r="B4526" s="180" t="s">
        <v>11995</v>
      </c>
      <c r="C4526" s="180" t="s">
        <v>2</v>
      </c>
      <c r="D4526" s="254">
        <v>27.31</v>
      </c>
      <c r="E4526" s="254" t="s">
        <v>30634</v>
      </c>
      <c r="ALW4526" s="12"/>
      <c r="ALX4526" s="12"/>
      <c r="ALY4526" s="12"/>
    </row>
    <row r="4527" spans="1:1013" ht="13.5">
      <c r="A4527" s="180">
        <v>95785</v>
      </c>
      <c r="B4527" s="180" t="s">
        <v>11999</v>
      </c>
      <c r="C4527" s="180" t="s">
        <v>2</v>
      </c>
      <c r="D4527" s="254">
        <v>43.57</v>
      </c>
      <c r="E4527" s="254" t="s">
        <v>30635</v>
      </c>
      <c r="ALW4527" s="12"/>
      <c r="ALX4527" s="12"/>
      <c r="ALY4527" s="12"/>
    </row>
    <row r="4528" spans="1:1013" ht="13.5">
      <c r="A4528" s="180">
        <v>95792</v>
      </c>
      <c r="B4528" s="180" t="s">
        <v>35537</v>
      </c>
      <c r="C4528" s="180" t="s">
        <v>2</v>
      </c>
      <c r="D4528" s="254">
        <v>0</v>
      </c>
      <c r="E4528" s="254" t="s">
        <v>27916</v>
      </c>
      <c r="ALW4528" s="12"/>
      <c r="ALX4528" s="12"/>
      <c r="ALY4528" s="12"/>
    </row>
    <row r="4529" spans="1:1013" ht="13.5">
      <c r="A4529" s="180">
        <v>95793</v>
      </c>
      <c r="B4529" s="180" t="s">
        <v>35538</v>
      </c>
      <c r="C4529" s="180" t="s">
        <v>2</v>
      </c>
      <c r="D4529" s="254">
        <v>0</v>
      </c>
      <c r="E4529" s="254" t="s">
        <v>30636</v>
      </c>
      <c r="ALW4529" s="12"/>
      <c r="ALX4529" s="12"/>
      <c r="ALY4529" s="12"/>
    </row>
    <row r="4530" spans="1:1013" ht="13.5">
      <c r="A4530" s="180">
        <v>95794</v>
      </c>
      <c r="B4530" s="180" t="s">
        <v>35539</v>
      </c>
      <c r="C4530" s="180" t="s">
        <v>2</v>
      </c>
      <c r="D4530" s="254">
        <v>0</v>
      </c>
      <c r="E4530" s="254" t="s">
        <v>25611</v>
      </c>
      <c r="ALW4530" s="12"/>
      <c r="ALX4530" s="12"/>
      <c r="ALY4530" s="12"/>
    </row>
    <row r="4531" spans="1:1013" ht="13.5">
      <c r="A4531" s="180">
        <v>95786</v>
      </c>
      <c r="B4531" s="180" t="s">
        <v>35540</v>
      </c>
      <c r="C4531" s="180" t="s">
        <v>2</v>
      </c>
      <c r="D4531" s="254">
        <v>0</v>
      </c>
      <c r="E4531" s="254" t="s">
        <v>29367</v>
      </c>
      <c r="ALW4531" s="12"/>
      <c r="ALX4531" s="12"/>
      <c r="ALY4531" s="12"/>
    </row>
    <row r="4532" spans="1:1013" ht="13.5">
      <c r="A4532" s="180">
        <v>95788</v>
      </c>
      <c r="B4532" s="180" t="s">
        <v>35541</v>
      </c>
      <c r="C4532" s="180" t="s">
        <v>2</v>
      </c>
      <c r="D4532" s="254">
        <v>0</v>
      </c>
      <c r="E4532" s="254" t="s">
        <v>30637</v>
      </c>
      <c r="ALW4532" s="12"/>
      <c r="ALX4532" s="12"/>
      <c r="ALY4532" s="12"/>
    </row>
    <row r="4533" spans="1:1013" ht="13.5">
      <c r="A4533" s="180">
        <v>95790</v>
      </c>
      <c r="B4533" s="180" t="s">
        <v>35542</v>
      </c>
      <c r="C4533" s="180" t="s">
        <v>2</v>
      </c>
      <c r="D4533" s="254">
        <v>0</v>
      </c>
      <c r="E4533" s="254" t="s">
        <v>25549</v>
      </c>
      <c r="ALW4533" s="12"/>
      <c r="ALX4533" s="12"/>
      <c r="ALY4533" s="12"/>
    </row>
    <row r="4534" spans="1:1013" ht="13.5">
      <c r="A4534" s="180">
        <v>95787</v>
      </c>
      <c r="B4534" s="180" t="s">
        <v>12000</v>
      </c>
      <c r="C4534" s="180" t="s">
        <v>2</v>
      </c>
      <c r="D4534" s="254">
        <v>33.39</v>
      </c>
      <c r="E4534" s="254" t="s">
        <v>24879</v>
      </c>
      <c r="ALW4534" s="12"/>
      <c r="ALX4534" s="12"/>
      <c r="ALY4534" s="12"/>
    </row>
    <row r="4535" spans="1:1013" ht="13.5">
      <c r="A4535" s="180">
        <v>95789</v>
      </c>
      <c r="B4535" s="180" t="s">
        <v>12001</v>
      </c>
      <c r="C4535" s="180" t="s">
        <v>2</v>
      </c>
      <c r="D4535" s="254">
        <v>45.22</v>
      </c>
      <c r="E4535" s="254" t="s">
        <v>30638</v>
      </c>
      <c r="ALW4535" s="12"/>
      <c r="ALX4535" s="12"/>
      <c r="ALY4535" s="12"/>
    </row>
    <row r="4536" spans="1:1013" ht="13.5">
      <c r="A4536" s="180">
        <v>95791</v>
      </c>
      <c r="B4536" s="180" t="s">
        <v>12002</v>
      </c>
      <c r="C4536" s="180" t="s">
        <v>2</v>
      </c>
      <c r="D4536" s="254">
        <v>62.52</v>
      </c>
      <c r="E4536" s="254" t="s">
        <v>30639</v>
      </c>
      <c r="ALW4536" s="12"/>
      <c r="ALX4536" s="12"/>
      <c r="ALY4536" s="12"/>
    </row>
    <row r="4537" spans="1:1013" ht="13.5">
      <c r="A4537" s="180">
        <v>95795</v>
      </c>
      <c r="B4537" s="180" t="s">
        <v>12003</v>
      </c>
      <c r="C4537" s="180" t="s">
        <v>2</v>
      </c>
      <c r="D4537" s="254">
        <v>38.06</v>
      </c>
      <c r="E4537" s="254" t="s">
        <v>30640</v>
      </c>
      <c r="ALW4537" s="12"/>
      <c r="ALX4537" s="12"/>
      <c r="ALY4537" s="12"/>
    </row>
    <row r="4538" spans="1:1013" ht="13.5">
      <c r="A4538" s="180">
        <v>95796</v>
      </c>
      <c r="B4538" s="180" t="s">
        <v>12004</v>
      </c>
      <c r="C4538" s="180" t="s">
        <v>2</v>
      </c>
      <c r="D4538" s="254">
        <v>53.14</v>
      </c>
      <c r="E4538" s="254" t="s">
        <v>30641</v>
      </c>
      <c r="ALW4538" s="12"/>
      <c r="ALX4538" s="12"/>
      <c r="ALY4538" s="12"/>
    </row>
    <row r="4539" spans="1:1013" ht="13.5">
      <c r="A4539" s="180">
        <v>95797</v>
      </c>
      <c r="B4539" s="180" t="s">
        <v>12005</v>
      </c>
      <c r="C4539" s="180" t="s">
        <v>2</v>
      </c>
      <c r="D4539" s="254">
        <v>73.239999999999995</v>
      </c>
      <c r="E4539" s="254" t="s">
        <v>24643</v>
      </c>
      <c r="ALW4539" s="12"/>
      <c r="ALX4539" s="12"/>
      <c r="ALY4539" s="12"/>
    </row>
    <row r="4540" spans="1:1013" ht="13.5">
      <c r="A4540" s="180">
        <v>95798</v>
      </c>
      <c r="B4540" s="180" t="s">
        <v>35543</v>
      </c>
      <c r="C4540" s="180" t="s">
        <v>2</v>
      </c>
      <c r="D4540" s="254">
        <v>0</v>
      </c>
      <c r="E4540" s="254" t="s">
        <v>30642</v>
      </c>
      <c r="ALW4540" s="12"/>
      <c r="ALX4540" s="12"/>
      <c r="ALY4540" s="12"/>
    </row>
    <row r="4541" spans="1:1013" ht="13.5">
      <c r="A4541" s="180">
        <v>95799</v>
      </c>
      <c r="B4541" s="180" t="s">
        <v>35544</v>
      </c>
      <c r="C4541" s="180" t="s">
        <v>2</v>
      </c>
      <c r="D4541" s="254">
        <v>0</v>
      </c>
      <c r="E4541" s="254" t="s">
        <v>24476</v>
      </c>
      <c r="ALW4541" s="12"/>
      <c r="ALX4541" s="12"/>
      <c r="ALY4541" s="12"/>
    </row>
    <row r="4542" spans="1:1013" ht="13.5">
      <c r="A4542" s="180">
        <v>95800</v>
      </c>
      <c r="B4542" s="180" t="s">
        <v>35545</v>
      </c>
      <c r="C4542" s="180" t="s">
        <v>2</v>
      </c>
      <c r="D4542" s="254">
        <v>0</v>
      </c>
      <c r="E4542" s="254" t="s">
        <v>30643</v>
      </c>
      <c r="ALW4542" s="12"/>
      <c r="ALX4542" s="12"/>
      <c r="ALY4542" s="12"/>
    </row>
    <row r="4543" spans="1:1013" ht="13.5">
      <c r="A4543" s="180">
        <v>95801</v>
      </c>
      <c r="B4543" s="180" t="s">
        <v>12006</v>
      </c>
      <c r="C4543" s="180" t="s">
        <v>2</v>
      </c>
      <c r="D4543" s="254">
        <v>45.34</v>
      </c>
      <c r="E4543" s="254" t="s">
        <v>30644</v>
      </c>
      <c r="ALW4543" s="12"/>
      <c r="ALX4543" s="12"/>
      <c r="ALY4543" s="12"/>
    </row>
    <row r="4544" spans="1:1013" ht="13.5">
      <c r="A4544" s="180">
        <v>95802</v>
      </c>
      <c r="B4544" s="180" t="s">
        <v>12007</v>
      </c>
      <c r="C4544" s="180" t="s">
        <v>2</v>
      </c>
      <c r="D4544" s="254">
        <v>56.69</v>
      </c>
      <c r="E4544" s="254" t="s">
        <v>25362</v>
      </c>
      <c r="ALW4544" s="12"/>
      <c r="ALX4544" s="12"/>
      <c r="ALY4544" s="12"/>
    </row>
    <row r="4545" spans="1:1013" ht="13.5">
      <c r="A4545" s="180">
        <v>95803</v>
      </c>
      <c r="B4545" s="180" t="s">
        <v>12008</v>
      </c>
      <c r="C4545" s="180" t="s">
        <v>2</v>
      </c>
      <c r="D4545" s="254">
        <v>81.97</v>
      </c>
      <c r="E4545" s="254" t="s">
        <v>30645</v>
      </c>
      <c r="ALW4545" s="12"/>
      <c r="ALX4545" s="12"/>
      <c r="ALY4545" s="12"/>
    </row>
    <row r="4546" spans="1:1013" ht="13.5">
      <c r="A4546" s="180">
        <v>95804</v>
      </c>
      <c r="B4546" s="180" t="s">
        <v>12009</v>
      </c>
      <c r="C4546" s="180" t="s">
        <v>2</v>
      </c>
      <c r="D4546" s="254">
        <v>25.22</v>
      </c>
      <c r="E4546" s="254" t="s">
        <v>25073</v>
      </c>
      <c r="ALW4546" s="12"/>
      <c r="ALX4546" s="12"/>
      <c r="ALY4546" s="12"/>
    </row>
    <row r="4547" spans="1:1013" ht="13.5">
      <c r="A4547" s="180">
        <v>95805</v>
      </c>
      <c r="B4547" s="180" t="s">
        <v>12010</v>
      </c>
      <c r="C4547" s="180" t="s">
        <v>2</v>
      </c>
      <c r="D4547" s="254">
        <v>26.89</v>
      </c>
      <c r="E4547" s="254" t="s">
        <v>25340</v>
      </c>
      <c r="ALW4547" s="12"/>
      <c r="ALX4547" s="12"/>
      <c r="ALY4547" s="12"/>
    </row>
    <row r="4548" spans="1:1013" ht="13.5">
      <c r="A4548" s="180">
        <v>95806</v>
      </c>
      <c r="B4548" s="180" t="s">
        <v>12011</v>
      </c>
      <c r="C4548" s="180" t="s">
        <v>2</v>
      </c>
      <c r="D4548" s="254">
        <v>29.69</v>
      </c>
      <c r="E4548" s="254" t="s">
        <v>27379</v>
      </c>
      <c r="ALW4548" s="12"/>
      <c r="ALX4548" s="12"/>
      <c r="ALY4548" s="12"/>
    </row>
    <row r="4549" spans="1:1013" ht="13.5">
      <c r="A4549" s="180">
        <v>104401</v>
      </c>
      <c r="B4549" s="180" t="s">
        <v>12028</v>
      </c>
      <c r="C4549" s="180" t="s">
        <v>2</v>
      </c>
      <c r="D4549" s="254">
        <v>28.1</v>
      </c>
      <c r="E4549" s="254" t="s">
        <v>30646</v>
      </c>
      <c r="ALW4549" s="12"/>
      <c r="ALX4549" s="12"/>
      <c r="ALY4549" s="12"/>
    </row>
    <row r="4550" spans="1:1013" ht="13.5">
      <c r="A4550" s="180">
        <v>104402</v>
      </c>
      <c r="B4550" s="180" t="s">
        <v>12029</v>
      </c>
      <c r="C4550" s="180" t="s">
        <v>2</v>
      </c>
      <c r="D4550" s="254">
        <v>30.14</v>
      </c>
      <c r="E4550" s="254" t="s">
        <v>25662</v>
      </c>
      <c r="ALW4550" s="12"/>
      <c r="ALX4550" s="12"/>
      <c r="ALY4550" s="12"/>
    </row>
    <row r="4551" spans="1:1013" ht="13.5">
      <c r="A4551" s="180">
        <v>104403</v>
      </c>
      <c r="B4551" s="180" t="s">
        <v>12030</v>
      </c>
      <c r="C4551" s="180" t="s">
        <v>2</v>
      </c>
      <c r="D4551" s="254">
        <v>37.44</v>
      </c>
      <c r="E4551" s="254" t="s">
        <v>30647</v>
      </c>
      <c r="ALW4551" s="12"/>
      <c r="ALX4551" s="12"/>
      <c r="ALY4551" s="12"/>
    </row>
    <row r="4552" spans="1:1013" ht="13.5">
      <c r="A4552" s="180">
        <v>104395</v>
      </c>
      <c r="B4552" s="180" t="s">
        <v>11992</v>
      </c>
      <c r="C4552" s="180" t="s">
        <v>2</v>
      </c>
      <c r="D4552" s="254">
        <v>24.74</v>
      </c>
      <c r="E4552" s="254" t="s">
        <v>29202</v>
      </c>
      <c r="ALW4552" s="12"/>
      <c r="ALX4552" s="12"/>
      <c r="ALY4552" s="12"/>
    </row>
    <row r="4553" spans="1:1013" ht="13.5">
      <c r="A4553" s="180">
        <v>104396</v>
      </c>
      <c r="B4553" s="180" t="s">
        <v>12023</v>
      </c>
      <c r="C4553" s="180" t="s">
        <v>2</v>
      </c>
      <c r="D4553" s="254">
        <v>25.6</v>
      </c>
      <c r="E4553" s="254" t="s">
        <v>24851</v>
      </c>
      <c r="ALW4553" s="12"/>
      <c r="ALX4553" s="12"/>
      <c r="ALY4553" s="12"/>
    </row>
    <row r="4554" spans="1:1013" ht="13.5">
      <c r="A4554" s="180">
        <v>104397</v>
      </c>
      <c r="B4554" s="180" t="s">
        <v>12024</v>
      </c>
      <c r="C4554" s="180" t="s">
        <v>2</v>
      </c>
      <c r="D4554" s="254">
        <v>30.3</v>
      </c>
      <c r="E4554" s="254" t="s">
        <v>30648</v>
      </c>
      <c r="ALW4554" s="12"/>
      <c r="ALX4554" s="12"/>
      <c r="ALY4554" s="12"/>
    </row>
    <row r="4555" spans="1:1013" ht="13.5">
      <c r="A4555" s="180">
        <v>95810</v>
      </c>
      <c r="B4555" s="180" t="s">
        <v>12015</v>
      </c>
      <c r="C4555" s="180" t="s">
        <v>2</v>
      </c>
      <c r="D4555" s="254">
        <v>17.05</v>
      </c>
      <c r="E4555" s="254" t="s">
        <v>25590</v>
      </c>
      <c r="ALW4555" s="12"/>
      <c r="ALX4555" s="12"/>
      <c r="ALY4555" s="12"/>
    </row>
    <row r="4556" spans="1:1013" ht="13.5">
      <c r="A4556" s="180">
        <v>95811</v>
      </c>
      <c r="B4556" s="180" t="s">
        <v>12016</v>
      </c>
      <c r="C4556" s="180" t="s">
        <v>2</v>
      </c>
      <c r="D4556" s="254">
        <v>22.04</v>
      </c>
      <c r="E4556" s="254" t="s">
        <v>24655</v>
      </c>
      <c r="ALW4556" s="12"/>
      <c r="ALX4556" s="12"/>
      <c r="ALY4556" s="12"/>
    </row>
    <row r="4557" spans="1:1013" ht="13.5">
      <c r="A4557" s="180">
        <v>95812</v>
      </c>
      <c r="B4557" s="180" t="s">
        <v>12017</v>
      </c>
      <c r="C4557" s="180" t="s">
        <v>2</v>
      </c>
      <c r="D4557" s="254">
        <v>30.9</v>
      </c>
      <c r="E4557" s="254" t="s">
        <v>25227</v>
      </c>
      <c r="ALW4557" s="12"/>
      <c r="ALX4557" s="12"/>
      <c r="ALY4557" s="12"/>
    </row>
    <row r="4558" spans="1:1013" ht="13.5">
      <c r="A4558" s="180">
        <v>95807</v>
      </c>
      <c r="B4558" s="180" t="s">
        <v>12012</v>
      </c>
      <c r="C4558" s="180" t="s">
        <v>2</v>
      </c>
      <c r="D4558" s="254">
        <v>29.94</v>
      </c>
      <c r="E4558" s="254" t="s">
        <v>25092</v>
      </c>
      <c r="ALW4558" s="12"/>
      <c r="ALX4558" s="12"/>
      <c r="ALY4558" s="12"/>
    </row>
    <row r="4559" spans="1:1013" ht="13.5">
      <c r="A4559" s="180">
        <v>95808</v>
      </c>
      <c r="B4559" s="180" t="s">
        <v>12013</v>
      </c>
      <c r="C4559" s="180" t="s">
        <v>2</v>
      </c>
      <c r="D4559" s="254">
        <v>34.93</v>
      </c>
      <c r="E4559" s="254" t="s">
        <v>24859</v>
      </c>
      <c r="ALW4559" s="12"/>
      <c r="ALX4559" s="12"/>
      <c r="ALY4559" s="12"/>
    </row>
    <row r="4560" spans="1:1013" ht="13.5">
      <c r="A4560" s="180">
        <v>95809</v>
      </c>
      <c r="B4560" s="180" t="s">
        <v>12014</v>
      </c>
      <c r="C4560" s="180" t="s">
        <v>2</v>
      </c>
      <c r="D4560" s="254">
        <v>43.8</v>
      </c>
      <c r="E4560" s="254" t="s">
        <v>25188</v>
      </c>
      <c r="ALW4560" s="12"/>
      <c r="ALX4560" s="12"/>
      <c r="ALY4560" s="12"/>
    </row>
    <row r="4561" spans="1:1013" ht="13.5">
      <c r="A4561" s="180">
        <v>104398</v>
      </c>
      <c r="B4561" s="180" t="s">
        <v>12025</v>
      </c>
      <c r="C4561" s="180" t="s">
        <v>2</v>
      </c>
      <c r="D4561" s="254">
        <v>29.92</v>
      </c>
      <c r="E4561" s="254" t="s">
        <v>30649</v>
      </c>
      <c r="ALW4561" s="12"/>
      <c r="ALX4561" s="12"/>
      <c r="ALY4561" s="12"/>
    </row>
    <row r="4562" spans="1:1013" ht="13.5">
      <c r="A4562" s="180">
        <v>104399</v>
      </c>
      <c r="B4562" s="180" t="s">
        <v>12026</v>
      </c>
      <c r="C4562" s="180" t="s">
        <v>2</v>
      </c>
      <c r="D4562" s="254">
        <v>33.630000000000003</v>
      </c>
      <c r="E4562" s="254" t="s">
        <v>30650</v>
      </c>
      <c r="ALW4562" s="12"/>
      <c r="ALX4562" s="12"/>
      <c r="ALY4562" s="12"/>
    </row>
    <row r="4563" spans="1:1013" ht="13.5">
      <c r="A4563" s="180">
        <v>104400</v>
      </c>
      <c r="B4563" s="180" t="s">
        <v>12027</v>
      </c>
      <c r="C4563" s="180" t="s">
        <v>2</v>
      </c>
      <c r="D4563" s="254">
        <v>43.25</v>
      </c>
      <c r="E4563" s="254" t="s">
        <v>25421</v>
      </c>
      <c r="ALW4563" s="12"/>
      <c r="ALX4563" s="12"/>
      <c r="ALY4563" s="12"/>
    </row>
    <row r="4564" spans="1:1013" ht="13.5">
      <c r="A4564" s="180">
        <v>104404</v>
      </c>
      <c r="B4564" s="180" t="s">
        <v>12031</v>
      </c>
      <c r="C4564" s="180" t="s">
        <v>2</v>
      </c>
      <c r="D4564" s="254">
        <v>39.200000000000003</v>
      </c>
      <c r="E4564" s="254" t="s">
        <v>27846</v>
      </c>
      <c r="ALW4564" s="12"/>
      <c r="ALX4564" s="12"/>
      <c r="ALY4564" s="12"/>
    </row>
    <row r="4565" spans="1:1013" ht="13.5">
      <c r="A4565" s="180">
        <v>104405</v>
      </c>
      <c r="B4565" s="180" t="s">
        <v>12032</v>
      </c>
      <c r="C4565" s="180" t="s">
        <v>2</v>
      </c>
      <c r="D4565" s="254">
        <v>52.98</v>
      </c>
      <c r="E4565" s="254" t="s">
        <v>30651</v>
      </c>
      <c r="ALW4565" s="12"/>
      <c r="ALX4565" s="12"/>
      <c r="ALY4565" s="12"/>
    </row>
    <row r="4566" spans="1:1013" ht="13.5">
      <c r="A4566" s="180">
        <v>95813</v>
      </c>
      <c r="B4566" s="180" t="s">
        <v>12018</v>
      </c>
      <c r="C4566" s="180" t="s">
        <v>2</v>
      </c>
      <c r="D4566" s="254">
        <v>20.07</v>
      </c>
      <c r="E4566" s="254" t="s">
        <v>25763</v>
      </c>
      <c r="ALW4566" s="12"/>
      <c r="ALX4566" s="12"/>
      <c r="ALY4566" s="12"/>
    </row>
    <row r="4567" spans="1:1013" ht="13.5">
      <c r="A4567" s="180">
        <v>95814</v>
      </c>
      <c r="B4567" s="180" t="s">
        <v>12019</v>
      </c>
      <c r="C4567" s="180" t="s">
        <v>2</v>
      </c>
      <c r="D4567" s="254">
        <v>26.72</v>
      </c>
      <c r="E4567" s="254" t="s">
        <v>30652</v>
      </c>
      <c r="ALW4567" s="12"/>
      <c r="ALX4567" s="12"/>
      <c r="ALY4567" s="12"/>
    </row>
    <row r="4568" spans="1:1013" ht="13.5">
      <c r="A4568" s="180">
        <v>95815</v>
      </c>
      <c r="B4568" s="180" t="s">
        <v>12020</v>
      </c>
      <c r="C4568" s="180" t="s">
        <v>2</v>
      </c>
      <c r="D4568" s="254">
        <v>40.090000000000003</v>
      </c>
      <c r="E4568" s="254" t="s">
        <v>30653</v>
      </c>
      <c r="ALW4568" s="12"/>
      <c r="ALX4568" s="12"/>
      <c r="ALY4568" s="12"/>
    </row>
    <row r="4569" spans="1:1013" ht="13.5">
      <c r="A4569" s="180">
        <v>95816</v>
      </c>
      <c r="B4569" s="180" t="s">
        <v>12021</v>
      </c>
      <c r="C4569" s="180" t="s">
        <v>2</v>
      </c>
      <c r="D4569" s="254">
        <v>36.24</v>
      </c>
      <c r="E4569" s="254" t="s">
        <v>30654</v>
      </c>
      <c r="ALW4569" s="12"/>
      <c r="ALX4569" s="12"/>
      <c r="ALY4569" s="12"/>
    </row>
    <row r="4570" spans="1:1013" ht="13.5">
      <c r="A4570" s="180">
        <v>95817</v>
      </c>
      <c r="B4570" s="180" t="s">
        <v>32999</v>
      </c>
      <c r="C4570" s="180" t="s">
        <v>2</v>
      </c>
      <c r="D4570" s="254">
        <v>44.08</v>
      </c>
      <c r="E4570" s="254" t="s">
        <v>30655</v>
      </c>
      <c r="ALW4570" s="12"/>
      <c r="ALX4570" s="12"/>
      <c r="ALY4570" s="12"/>
    </row>
    <row r="4571" spans="1:1013" ht="13.5">
      <c r="A4571" s="180">
        <v>95818</v>
      </c>
      <c r="B4571" s="180" t="s">
        <v>12022</v>
      </c>
      <c r="C4571" s="180" t="s">
        <v>2</v>
      </c>
      <c r="D4571" s="254">
        <v>61.19</v>
      </c>
      <c r="E4571" s="254" t="s">
        <v>30656</v>
      </c>
      <c r="ALW4571" s="12"/>
      <c r="ALX4571" s="12"/>
      <c r="ALY4571" s="12"/>
    </row>
    <row r="4572" spans="1:1013" ht="13.5">
      <c r="A4572" s="180">
        <v>104391</v>
      </c>
      <c r="B4572" s="180" t="s">
        <v>35546</v>
      </c>
      <c r="C4572" s="180" t="s">
        <v>2</v>
      </c>
      <c r="D4572" s="254">
        <v>0</v>
      </c>
      <c r="E4572" s="254" t="s">
        <v>24818</v>
      </c>
      <c r="ALW4572" s="12"/>
      <c r="ALX4572" s="12"/>
      <c r="ALY4572" s="12"/>
    </row>
    <row r="4573" spans="1:1013" ht="13.5">
      <c r="A4573" s="180">
        <v>104392</v>
      </c>
      <c r="B4573" s="180" t="s">
        <v>35547</v>
      </c>
      <c r="C4573" s="180" t="s">
        <v>2</v>
      </c>
      <c r="D4573" s="254">
        <v>0</v>
      </c>
      <c r="E4573" s="254" t="s">
        <v>25512</v>
      </c>
      <c r="ALW4573" s="12"/>
      <c r="ALX4573" s="12"/>
      <c r="ALY4573" s="12"/>
    </row>
    <row r="4574" spans="1:1013" ht="13.5">
      <c r="A4574" s="180">
        <v>104393</v>
      </c>
      <c r="B4574" s="180" t="s">
        <v>35548</v>
      </c>
      <c r="C4574" s="180" t="s">
        <v>2</v>
      </c>
      <c r="D4574" s="254">
        <v>0</v>
      </c>
      <c r="E4574" s="254" t="s">
        <v>24831</v>
      </c>
      <c r="ALW4574" s="12"/>
      <c r="ALX4574" s="12"/>
      <c r="ALY4574" s="12"/>
    </row>
    <row r="4575" spans="1:1013" ht="13.5">
      <c r="A4575" s="180">
        <v>104394</v>
      </c>
      <c r="B4575" s="180" t="s">
        <v>35549</v>
      </c>
      <c r="C4575" s="180" t="s">
        <v>2</v>
      </c>
      <c r="D4575" s="254">
        <v>0</v>
      </c>
      <c r="E4575" s="254" t="s">
        <v>30657</v>
      </c>
      <c r="ALW4575" s="12"/>
      <c r="ALX4575" s="12"/>
      <c r="ALY4575" s="12"/>
    </row>
    <row r="4576" spans="1:1013" ht="13.5">
      <c r="A4576" s="180">
        <v>95761</v>
      </c>
      <c r="B4576" s="180" t="s">
        <v>35550</v>
      </c>
      <c r="C4576" s="180" t="s">
        <v>2</v>
      </c>
      <c r="D4576" s="254">
        <v>0</v>
      </c>
      <c r="E4576" s="254" t="s">
        <v>25084</v>
      </c>
      <c r="ALW4576" s="12"/>
      <c r="ALX4576" s="12"/>
      <c r="ALY4576" s="12"/>
    </row>
    <row r="4577" spans="1:1013" ht="13.5">
      <c r="A4577" s="180">
        <v>95763</v>
      </c>
      <c r="B4577" s="180" t="s">
        <v>35551</v>
      </c>
      <c r="C4577" s="180" t="s">
        <v>2</v>
      </c>
      <c r="D4577" s="254">
        <v>0</v>
      </c>
      <c r="E4577" s="254" t="s">
        <v>27417</v>
      </c>
      <c r="ALW4577" s="12"/>
      <c r="ALX4577" s="12"/>
      <c r="ALY4577" s="12"/>
    </row>
    <row r="4578" spans="1:1013" ht="13.5">
      <c r="A4578" s="180">
        <v>95765</v>
      </c>
      <c r="B4578" s="180" t="s">
        <v>35552</v>
      </c>
      <c r="C4578" s="180" t="s">
        <v>2</v>
      </c>
      <c r="D4578" s="254">
        <v>0</v>
      </c>
      <c r="E4578" s="254" t="s">
        <v>30658</v>
      </c>
      <c r="ALW4578" s="12"/>
      <c r="ALX4578" s="12"/>
      <c r="ALY4578" s="12"/>
    </row>
    <row r="4579" spans="1:1013" ht="13.5">
      <c r="A4579" s="180">
        <v>95767</v>
      </c>
      <c r="B4579" s="180" t="s">
        <v>35553</v>
      </c>
      <c r="C4579" s="180" t="s">
        <v>2</v>
      </c>
      <c r="D4579" s="254">
        <v>0</v>
      </c>
      <c r="E4579" s="254" t="s">
        <v>30659</v>
      </c>
      <c r="ALW4579" s="12"/>
      <c r="ALX4579" s="12"/>
      <c r="ALY4579" s="12"/>
    </row>
    <row r="4580" spans="1:1013" ht="13.5">
      <c r="A4580" s="180">
        <v>95762</v>
      </c>
      <c r="B4580" s="180" t="s">
        <v>35554</v>
      </c>
      <c r="C4580" s="180" t="s">
        <v>2</v>
      </c>
      <c r="D4580" s="254">
        <v>0</v>
      </c>
      <c r="E4580" s="254" t="s">
        <v>30660</v>
      </c>
      <c r="ALW4580" s="12"/>
      <c r="ALX4580" s="12"/>
      <c r="ALY4580" s="12"/>
    </row>
    <row r="4581" spans="1:1013" ht="13.5">
      <c r="A4581" s="180">
        <v>95764</v>
      </c>
      <c r="B4581" s="180" t="s">
        <v>35555</v>
      </c>
      <c r="C4581" s="180" t="s">
        <v>2</v>
      </c>
      <c r="D4581" s="254">
        <v>0</v>
      </c>
      <c r="E4581" s="254" t="s">
        <v>30661</v>
      </c>
      <c r="ALW4581" s="12"/>
      <c r="ALX4581" s="12"/>
      <c r="ALY4581" s="12"/>
    </row>
    <row r="4582" spans="1:1013" ht="13.5">
      <c r="A4582" s="180">
        <v>95766</v>
      </c>
      <c r="B4582" s="180" t="s">
        <v>35556</v>
      </c>
      <c r="C4582" s="180" t="s">
        <v>2</v>
      </c>
      <c r="D4582" s="254">
        <v>0</v>
      </c>
      <c r="E4582" s="254" t="s">
        <v>29371</v>
      </c>
      <c r="ALW4582" s="12"/>
      <c r="ALX4582" s="12"/>
      <c r="ALY4582" s="12"/>
    </row>
    <row r="4583" spans="1:1013" ht="13.5">
      <c r="A4583" s="180">
        <v>95768</v>
      </c>
      <c r="B4583" s="180" t="s">
        <v>35557</v>
      </c>
      <c r="C4583" s="180" t="s">
        <v>2</v>
      </c>
      <c r="D4583" s="254">
        <v>0</v>
      </c>
      <c r="E4583" s="254" t="s">
        <v>25584</v>
      </c>
      <c r="ALW4583" s="12"/>
      <c r="ALX4583" s="12"/>
      <c r="ALY4583" s="12"/>
    </row>
    <row r="4584" spans="1:1013" ht="13.5">
      <c r="A4584" s="180">
        <v>95739</v>
      </c>
      <c r="B4584" s="180" t="s">
        <v>35558</v>
      </c>
      <c r="C4584" s="180" t="s">
        <v>2</v>
      </c>
      <c r="D4584" s="254">
        <v>0</v>
      </c>
      <c r="E4584" s="254" t="s">
        <v>25693</v>
      </c>
      <c r="ALW4584" s="12"/>
      <c r="ALX4584" s="12"/>
      <c r="ALY4584" s="12"/>
    </row>
    <row r="4585" spans="1:1013" ht="13.5">
      <c r="A4585" s="180">
        <v>95740</v>
      </c>
      <c r="B4585" s="180" t="s">
        <v>35559</v>
      </c>
      <c r="C4585" s="180" t="s">
        <v>2</v>
      </c>
      <c r="D4585" s="254">
        <v>0</v>
      </c>
      <c r="E4585" s="254" t="s">
        <v>27329</v>
      </c>
      <c r="ALW4585" s="12"/>
      <c r="ALX4585" s="12"/>
      <c r="ALY4585" s="12"/>
    </row>
    <row r="4586" spans="1:1013" ht="13.5">
      <c r="A4586" s="180">
        <v>95741</v>
      </c>
      <c r="B4586" s="180" t="s">
        <v>35560</v>
      </c>
      <c r="C4586" s="180" t="s">
        <v>2</v>
      </c>
      <c r="D4586" s="254">
        <v>0</v>
      </c>
      <c r="E4586" s="254" t="s">
        <v>28231</v>
      </c>
      <c r="ALW4586" s="12"/>
      <c r="ALX4586" s="12"/>
      <c r="ALY4586" s="12"/>
    </row>
    <row r="4587" spans="1:1013" ht="13.5">
      <c r="A4587" s="180">
        <v>104409</v>
      </c>
      <c r="B4587" s="180" t="s">
        <v>35561</v>
      </c>
      <c r="C4587" s="180" t="s">
        <v>1</v>
      </c>
      <c r="D4587" s="254">
        <v>0</v>
      </c>
      <c r="E4587" s="254" t="s">
        <v>30662</v>
      </c>
      <c r="ALW4587" s="12"/>
      <c r="ALX4587" s="12"/>
      <c r="ALY4587" s="12"/>
    </row>
    <row r="4588" spans="1:1013" ht="13.5">
      <c r="A4588" s="180">
        <v>104408</v>
      </c>
      <c r="B4588" s="180" t="s">
        <v>35562</v>
      </c>
      <c r="C4588" s="180" t="s">
        <v>1</v>
      </c>
      <c r="D4588" s="254">
        <v>0</v>
      </c>
      <c r="E4588" s="254" t="s">
        <v>30663</v>
      </c>
      <c r="ALW4588" s="12"/>
      <c r="ALX4588" s="12"/>
      <c r="ALY4588" s="12"/>
    </row>
    <row r="4589" spans="1:1013" ht="13.5">
      <c r="A4589" s="180">
        <v>104407</v>
      </c>
      <c r="B4589" s="180" t="s">
        <v>35563</v>
      </c>
      <c r="C4589" s="180" t="s">
        <v>1</v>
      </c>
      <c r="D4589" s="254">
        <v>0</v>
      </c>
      <c r="E4589" s="254" t="s">
        <v>30664</v>
      </c>
      <c r="ALW4589" s="12"/>
      <c r="ALX4589" s="12"/>
      <c r="ALY4589" s="12"/>
    </row>
    <row r="4590" spans="1:1013" ht="13.5">
      <c r="A4590" s="180">
        <v>104406</v>
      </c>
      <c r="B4590" s="180" t="s">
        <v>35564</v>
      </c>
      <c r="C4590" s="180" t="s">
        <v>1</v>
      </c>
      <c r="D4590" s="254">
        <v>0</v>
      </c>
      <c r="E4590" s="254" t="s">
        <v>30665</v>
      </c>
      <c r="ALW4590" s="12"/>
      <c r="ALX4590" s="12"/>
      <c r="ALY4590" s="12"/>
    </row>
    <row r="4591" spans="1:1013" ht="13.5">
      <c r="A4591" s="180">
        <v>95726</v>
      </c>
      <c r="B4591" s="180" t="s">
        <v>35565</v>
      </c>
      <c r="C4591" s="180" t="s">
        <v>1</v>
      </c>
      <c r="D4591" s="254">
        <v>17.690000000000001</v>
      </c>
      <c r="E4591" s="254" t="s">
        <v>25008</v>
      </c>
      <c r="ALW4591" s="12"/>
      <c r="ALX4591" s="12"/>
      <c r="ALY4591" s="12"/>
    </row>
    <row r="4592" spans="1:1013" ht="13.5">
      <c r="A4592" s="180">
        <v>95727</v>
      </c>
      <c r="B4592" s="180" t="s">
        <v>35566</v>
      </c>
      <c r="C4592" s="180" t="s">
        <v>1</v>
      </c>
      <c r="D4592" s="254">
        <v>22.1</v>
      </c>
      <c r="E4592" s="254" t="s">
        <v>25590</v>
      </c>
      <c r="ALW4592" s="12"/>
      <c r="ALX4592" s="12"/>
      <c r="ALY4592" s="12"/>
    </row>
    <row r="4593" spans="1:1013" ht="13.5">
      <c r="A4593" s="180">
        <v>95728</v>
      </c>
      <c r="B4593" s="180" t="s">
        <v>35567</v>
      </c>
      <c r="C4593" s="180" t="s">
        <v>1</v>
      </c>
      <c r="D4593" s="254">
        <v>28.96</v>
      </c>
      <c r="E4593" s="254" t="s">
        <v>30666</v>
      </c>
      <c r="ALW4593" s="12"/>
      <c r="ALX4593" s="12"/>
      <c r="ALY4593" s="12"/>
    </row>
    <row r="4594" spans="1:1013" ht="13.5">
      <c r="A4594" s="180">
        <v>104452</v>
      </c>
      <c r="B4594" s="180" t="s">
        <v>35568</v>
      </c>
      <c r="C4594" s="180" t="s">
        <v>2</v>
      </c>
      <c r="D4594" s="254">
        <v>0</v>
      </c>
      <c r="E4594" s="254" t="s">
        <v>30368</v>
      </c>
      <c r="ALW4594" s="12"/>
      <c r="ALX4594" s="12"/>
      <c r="ALY4594" s="12"/>
    </row>
    <row r="4595" spans="1:1013" ht="13.5">
      <c r="A4595" s="180">
        <v>104448</v>
      </c>
      <c r="B4595" s="180" t="s">
        <v>35569</v>
      </c>
      <c r="C4595" s="180" t="s">
        <v>2</v>
      </c>
      <c r="D4595" s="254">
        <v>0</v>
      </c>
      <c r="E4595" s="254" t="s">
        <v>25262</v>
      </c>
      <c r="ALW4595" s="12"/>
      <c r="ALX4595" s="12"/>
      <c r="ALY4595" s="12"/>
    </row>
    <row r="4596" spans="1:1013" ht="13.5">
      <c r="A4596" s="180">
        <v>104449</v>
      </c>
      <c r="B4596" s="180" t="s">
        <v>35570</v>
      </c>
      <c r="C4596" s="180" t="s">
        <v>2</v>
      </c>
      <c r="D4596" s="254">
        <v>0</v>
      </c>
      <c r="E4596" s="254" t="s">
        <v>27966</v>
      </c>
      <c r="ALW4596" s="12"/>
      <c r="ALX4596" s="12"/>
      <c r="ALY4596" s="12"/>
    </row>
    <row r="4597" spans="1:1013" ht="13.5">
      <c r="A4597" s="180">
        <v>104450</v>
      </c>
      <c r="B4597" s="180" t="s">
        <v>35571</v>
      </c>
      <c r="C4597" s="180" t="s">
        <v>2</v>
      </c>
      <c r="D4597" s="254">
        <v>0</v>
      </c>
      <c r="E4597" s="254" t="s">
        <v>28184</v>
      </c>
      <c r="ALW4597" s="12"/>
      <c r="ALX4597" s="12"/>
      <c r="ALY4597" s="12"/>
    </row>
    <row r="4598" spans="1:1013" ht="13.5">
      <c r="A4598" s="180">
        <v>104445</v>
      </c>
      <c r="B4598" s="180" t="s">
        <v>35572</v>
      </c>
      <c r="C4598" s="180" t="s">
        <v>2</v>
      </c>
      <c r="D4598" s="254">
        <v>0</v>
      </c>
      <c r="E4598" s="254" t="s">
        <v>30471</v>
      </c>
      <c r="ALW4598" s="12"/>
      <c r="ALX4598" s="12"/>
      <c r="ALY4598" s="12"/>
    </row>
    <row r="4599" spans="1:1013" ht="13.5">
      <c r="A4599" s="180">
        <v>104446</v>
      </c>
      <c r="B4599" s="180" t="s">
        <v>35573</v>
      </c>
      <c r="C4599" s="180" t="s">
        <v>2</v>
      </c>
      <c r="D4599" s="254">
        <v>0</v>
      </c>
      <c r="E4599" s="254" t="s">
        <v>30667</v>
      </c>
      <c r="ALW4599" s="12"/>
      <c r="ALX4599" s="12"/>
      <c r="ALY4599" s="12"/>
    </row>
    <row r="4600" spans="1:1013" ht="13.5">
      <c r="A4600" s="180">
        <v>104447</v>
      </c>
      <c r="B4600" s="180" t="s">
        <v>35574</v>
      </c>
      <c r="C4600" s="180" t="s">
        <v>2</v>
      </c>
      <c r="D4600" s="254">
        <v>0</v>
      </c>
      <c r="E4600" s="254" t="s">
        <v>30668</v>
      </c>
      <c r="ALW4600" s="12"/>
      <c r="ALX4600" s="12"/>
      <c r="ALY4600" s="12"/>
    </row>
    <row r="4601" spans="1:1013" ht="13.5">
      <c r="A4601" s="180">
        <v>92980</v>
      </c>
      <c r="B4601" s="180" t="s">
        <v>32996</v>
      </c>
      <c r="C4601" s="180" t="s">
        <v>1</v>
      </c>
      <c r="D4601" s="254">
        <v>11.68</v>
      </c>
      <c r="E4601" s="254" t="s">
        <v>27818</v>
      </c>
      <c r="ALW4601" s="12"/>
      <c r="ALX4601" s="12"/>
      <c r="ALY4601" s="12"/>
    </row>
    <row r="4602" spans="1:1013" ht="13.5">
      <c r="A4602" s="180">
        <v>92979</v>
      </c>
      <c r="B4602" s="180" t="s">
        <v>32995</v>
      </c>
      <c r="C4602" s="180" t="s">
        <v>1</v>
      </c>
      <c r="D4602" s="254">
        <v>12.22</v>
      </c>
      <c r="E4602" s="254" t="s">
        <v>30521</v>
      </c>
      <c r="ALW4602" s="12"/>
      <c r="ALX4602" s="12"/>
      <c r="ALY4602" s="12"/>
    </row>
    <row r="4603" spans="1:1013" ht="13.5">
      <c r="A4603" s="180">
        <v>92982</v>
      </c>
      <c r="B4603" s="180" t="s">
        <v>32998</v>
      </c>
      <c r="C4603" s="180" t="s">
        <v>1</v>
      </c>
      <c r="D4603" s="254">
        <v>18.489999999999998</v>
      </c>
      <c r="E4603" s="254" t="s">
        <v>27939</v>
      </c>
      <c r="ALW4603" s="12"/>
      <c r="ALX4603" s="12"/>
      <c r="ALY4603" s="12"/>
    </row>
    <row r="4604" spans="1:1013" ht="13.5">
      <c r="A4604" s="180">
        <v>92981</v>
      </c>
      <c r="B4604" s="180" t="s">
        <v>32997</v>
      </c>
      <c r="C4604" s="180" t="s">
        <v>1</v>
      </c>
      <c r="D4604" s="254">
        <v>17.45</v>
      </c>
      <c r="E4604" s="254" t="s">
        <v>24633</v>
      </c>
      <c r="ALW4604" s="12"/>
      <c r="ALX4604" s="12"/>
      <c r="ALY4604" s="12"/>
    </row>
    <row r="4605" spans="1:1013" ht="13.5">
      <c r="A4605" s="180">
        <v>101885</v>
      </c>
      <c r="B4605" s="180" t="s">
        <v>2874</v>
      </c>
      <c r="C4605" s="180" t="s">
        <v>1</v>
      </c>
      <c r="D4605" s="254">
        <v>11.33</v>
      </c>
      <c r="E4605" s="254" t="s">
        <v>30669</v>
      </c>
      <c r="ALW4605" s="12"/>
      <c r="ALX4605" s="12"/>
      <c r="ALY4605" s="12"/>
    </row>
    <row r="4606" spans="1:1013" ht="13.5">
      <c r="A4606" s="180">
        <v>101884</v>
      </c>
      <c r="B4606" s="180" t="s">
        <v>2873</v>
      </c>
      <c r="C4606" s="180" t="s">
        <v>1</v>
      </c>
      <c r="D4606" s="254">
        <v>11.87</v>
      </c>
      <c r="E4606" s="254" t="s">
        <v>25575</v>
      </c>
      <c r="ALW4606" s="12"/>
      <c r="ALX4606" s="12"/>
      <c r="ALY4606" s="12"/>
    </row>
    <row r="4607" spans="1:1013" ht="13.5">
      <c r="A4607" s="180">
        <v>101887</v>
      </c>
      <c r="B4607" s="180" t="s">
        <v>2876</v>
      </c>
      <c r="C4607" s="180" t="s">
        <v>1</v>
      </c>
      <c r="D4607" s="254">
        <v>18.100000000000001</v>
      </c>
      <c r="E4607" s="254" t="s">
        <v>30415</v>
      </c>
      <c r="ALW4607" s="12"/>
      <c r="ALX4607" s="12"/>
      <c r="ALY4607" s="12"/>
    </row>
    <row r="4608" spans="1:1013" ht="13.5">
      <c r="A4608" s="180">
        <v>101886</v>
      </c>
      <c r="B4608" s="180" t="s">
        <v>2875</v>
      </c>
      <c r="C4608" s="180" t="s">
        <v>1</v>
      </c>
      <c r="D4608" s="254">
        <v>17.059999999999999</v>
      </c>
      <c r="E4608" s="254" t="s">
        <v>30670</v>
      </c>
      <c r="ALW4608" s="12"/>
      <c r="ALX4608" s="12"/>
      <c r="ALY4608" s="12"/>
    </row>
    <row r="4609" spans="1:1013" ht="13.5">
      <c r="A4609" s="180">
        <v>101889</v>
      </c>
      <c r="B4609" s="180" t="s">
        <v>2878</v>
      </c>
      <c r="C4609" s="180" t="s">
        <v>1</v>
      </c>
      <c r="D4609" s="254">
        <v>28.11</v>
      </c>
      <c r="E4609" s="254" t="s">
        <v>30671</v>
      </c>
      <c r="ALW4609" s="12"/>
      <c r="ALX4609" s="12"/>
      <c r="ALY4609" s="12"/>
    </row>
    <row r="4610" spans="1:1013" ht="13.5">
      <c r="A4610" s="180">
        <v>101888</v>
      </c>
      <c r="B4610" s="180" t="s">
        <v>2877</v>
      </c>
      <c r="C4610" s="180" t="s">
        <v>1</v>
      </c>
      <c r="D4610" s="254">
        <v>26.76</v>
      </c>
      <c r="E4610" s="254" t="s">
        <v>24958</v>
      </c>
      <c r="ALW4610" s="12"/>
      <c r="ALX4610" s="12"/>
      <c r="ALY4610" s="12"/>
    </row>
    <row r="4611" spans="1:1013" ht="13.5">
      <c r="A4611" s="180">
        <v>101938</v>
      </c>
      <c r="B4611" s="180" t="s">
        <v>3546</v>
      </c>
      <c r="C4611" s="180" t="s">
        <v>2</v>
      </c>
      <c r="D4611" s="254">
        <v>117.88</v>
      </c>
      <c r="E4611" s="254" t="s">
        <v>25697</v>
      </c>
      <c r="ALW4611" s="12"/>
      <c r="ALX4611" s="12"/>
      <c r="ALY4611" s="12"/>
    </row>
    <row r="4612" spans="1:1013" ht="13.5">
      <c r="A4612" s="180">
        <v>101904</v>
      </c>
      <c r="B4612" s="180" t="s">
        <v>2921</v>
      </c>
      <c r="C4612" s="180" t="s">
        <v>2</v>
      </c>
      <c r="D4612" s="254">
        <v>1313.63</v>
      </c>
      <c r="E4612" s="254" t="s">
        <v>24954</v>
      </c>
      <c r="ALW4612" s="12"/>
      <c r="ALX4612" s="12"/>
      <c r="ALY4612" s="12"/>
    </row>
    <row r="4613" spans="1:1013" ht="13.5">
      <c r="A4613" s="180">
        <v>101901</v>
      </c>
      <c r="B4613" s="180" t="s">
        <v>2918</v>
      </c>
      <c r="C4613" s="180" t="s">
        <v>2</v>
      </c>
      <c r="D4613" s="254">
        <v>140.36000000000001</v>
      </c>
      <c r="E4613" s="254" t="s">
        <v>30672</v>
      </c>
      <c r="ALW4613" s="12"/>
      <c r="ALX4613" s="12"/>
      <c r="ALY4613" s="12"/>
    </row>
    <row r="4614" spans="1:1013" ht="13.5">
      <c r="A4614" s="180">
        <v>101902</v>
      </c>
      <c r="B4614" s="180" t="s">
        <v>2919</v>
      </c>
      <c r="C4614" s="180" t="s">
        <v>2</v>
      </c>
      <c r="D4614" s="254">
        <v>173.96</v>
      </c>
      <c r="E4614" s="254" t="s">
        <v>25365</v>
      </c>
      <c r="ALW4614" s="12"/>
      <c r="ALX4614" s="12"/>
      <c r="ALY4614" s="12"/>
    </row>
    <row r="4615" spans="1:1013" ht="13.5">
      <c r="A4615" s="180">
        <v>101903</v>
      </c>
      <c r="B4615" s="180" t="s">
        <v>2920</v>
      </c>
      <c r="C4615" s="180" t="s">
        <v>2</v>
      </c>
      <c r="D4615" s="254">
        <v>361.94</v>
      </c>
      <c r="E4615" s="254" t="s">
        <v>30673</v>
      </c>
      <c r="ALW4615" s="12"/>
      <c r="ALX4615" s="12"/>
      <c r="ALY4615" s="12"/>
    </row>
    <row r="4616" spans="1:1013" ht="13.5">
      <c r="A4616" s="180">
        <v>97400</v>
      </c>
      <c r="B4616" s="180" t="s">
        <v>35575</v>
      </c>
      <c r="C4616" s="180" t="s">
        <v>2</v>
      </c>
      <c r="D4616" s="254">
        <v>0</v>
      </c>
      <c r="E4616" s="254" t="s">
        <v>30674</v>
      </c>
      <c r="ALW4616" s="12"/>
      <c r="ALX4616" s="12"/>
      <c r="ALY4616" s="12"/>
    </row>
    <row r="4617" spans="1:1013" ht="13.5">
      <c r="A4617" s="180">
        <v>97401</v>
      </c>
      <c r="B4617" s="180" t="s">
        <v>35576</v>
      </c>
      <c r="C4617" s="180" t="s">
        <v>2</v>
      </c>
      <c r="D4617" s="254">
        <v>0</v>
      </c>
      <c r="E4617" s="254" t="s">
        <v>30675</v>
      </c>
      <c r="ALW4617" s="12"/>
      <c r="ALX4617" s="12"/>
      <c r="ALY4617" s="12"/>
    </row>
    <row r="4618" spans="1:1013" ht="13.5">
      <c r="A4618" s="180">
        <v>97403</v>
      </c>
      <c r="B4618" s="180" t="s">
        <v>35577</v>
      </c>
      <c r="C4618" s="180" t="s">
        <v>2</v>
      </c>
      <c r="D4618" s="254">
        <v>0</v>
      </c>
      <c r="E4618" s="254" t="s">
        <v>30676</v>
      </c>
      <c r="ALW4618" s="12"/>
      <c r="ALX4618" s="12"/>
      <c r="ALY4618" s="12"/>
    </row>
    <row r="4619" spans="1:1013" ht="13.5">
      <c r="A4619" s="180">
        <v>97404</v>
      </c>
      <c r="B4619" s="180" t="s">
        <v>35578</v>
      </c>
      <c r="C4619" s="180" t="s">
        <v>2</v>
      </c>
      <c r="D4619" s="254">
        <v>0</v>
      </c>
      <c r="E4619" s="254" t="s">
        <v>30677</v>
      </c>
      <c r="ALW4619" s="12"/>
      <c r="ALX4619" s="12"/>
      <c r="ALY4619" s="12"/>
    </row>
    <row r="4620" spans="1:1013" ht="13.5">
      <c r="A4620" s="180">
        <v>97406</v>
      </c>
      <c r="B4620" s="180" t="s">
        <v>35579</v>
      </c>
      <c r="C4620" s="180" t="s">
        <v>2</v>
      </c>
      <c r="D4620" s="254">
        <v>0</v>
      </c>
      <c r="E4620" s="254" t="s">
        <v>30678</v>
      </c>
      <c r="ALW4620" s="12"/>
      <c r="ALX4620" s="12"/>
      <c r="ALY4620" s="12"/>
    </row>
    <row r="4621" spans="1:1013" ht="13.5">
      <c r="A4621" s="180">
        <v>97393</v>
      </c>
      <c r="B4621" s="180" t="s">
        <v>35580</v>
      </c>
      <c r="C4621" s="180" t="s">
        <v>2</v>
      </c>
      <c r="D4621" s="254">
        <v>0</v>
      </c>
      <c r="E4621" s="254" t="s">
        <v>30679</v>
      </c>
      <c r="ALW4621" s="12"/>
      <c r="ALX4621" s="12"/>
      <c r="ALY4621" s="12"/>
    </row>
    <row r="4622" spans="1:1013" ht="13.5">
      <c r="A4622" s="180">
        <v>97407</v>
      </c>
      <c r="B4622" s="180" t="s">
        <v>35581</v>
      </c>
      <c r="C4622" s="180" t="s">
        <v>2</v>
      </c>
      <c r="D4622" s="254">
        <v>0</v>
      </c>
      <c r="E4622" s="254" t="s">
        <v>30680</v>
      </c>
      <c r="ALW4622" s="12"/>
      <c r="ALX4622" s="12"/>
      <c r="ALY4622" s="12"/>
    </row>
    <row r="4623" spans="1:1013" ht="13.5">
      <c r="A4623" s="180">
        <v>97408</v>
      </c>
      <c r="B4623" s="180" t="s">
        <v>35582</v>
      </c>
      <c r="C4623" s="180" t="s">
        <v>2</v>
      </c>
      <c r="D4623" s="254">
        <v>0</v>
      </c>
      <c r="E4623" s="254" t="s">
        <v>25753</v>
      </c>
      <c r="ALW4623" s="12"/>
      <c r="ALX4623" s="12"/>
      <c r="ALY4623" s="12"/>
    </row>
    <row r="4624" spans="1:1013" ht="13.5">
      <c r="A4624" s="180">
        <v>97394</v>
      </c>
      <c r="B4624" s="180" t="s">
        <v>35583</v>
      </c>
      <c r="C4624" s="180" t="s">
        <v>2</v>
      </c>
      <c r="D4624" s="254">
        <v>0</v>
      </c>
      <c r="E4624" s="254" t="s">
        <v>30681</v>
      </c>
      <c r="ALW4624" s="12"/>
      <c r="ALX4624" s="12"/>
      <c r="ALY4624" s="12"/>
    </row>
    <row r="4625" spans="1:1013" ht="13.5">
      <c r="A4625" s="180">
        <v>97395</v>
      </c>
      <c r="B4625" s="180" t="s">
        <v>35584</v>
      </c>
      <c r="C4625" s="180" t="s">
        <v>2</v>
      </c>
      <c r="D4625" s="254">
        <v>0</v>
      </c>
      <c r="E4625" s="254" t="s">
        <v>27853</v>
      </c>
      <c r="ALW4625" s="12"/>
      <c r="ALX4625" s="12"/>
      <c r="ALY4625" s="12"/>
    </row>
    <row r="4626" spans="1:1013" ht="13.5">
      <c r="A4626" s="180">
        <v>97398</v>
      </c>
      <c r="B4626" s="180" t="s">
        <v>35585</v>
      </c>
      <c r="C4626" s="180" t="s">
        <v>2</v>
      </c>
      <c r="D4626" s="254">
        <v>0</v>
      </c>
      <c r="E4626" s="254" t="s">
        <v>24835</v>
      </c>
      <c r="ALW4626" s="12"/>
      <c r="ALX4626" s="12"/>
      <c r="ALY4626" s="12"/>
    </row>
    <row r="4627" spans="1:1013" ht="13.5">
      <c r="A4627" s="180">
        <v>97399</v>
      </c>
      <c r="B4627" s="180" t="s">
        <v>35586</v>
      </c>
      <c r="C4627" s="180" t="s">
        <v>2</v>
      </c>
      <c r="D4627" s="254">
        <v>0</v>
      </c>
      <c r="E4627" s="254" t="s">
        <v>24477</v>
      </c>
      <c r="ALW4627" s="12"/>
      <c r="ALX4627" s="12"/>
      <c r="ALY4627" s="12"/>
    </row>
    <row r="4628" spans="1:1013" ht="13.5">
      <c r="A4628" s="180">
        <v>97414</v>
      </c>
      <c r="B4628" s="180" t="s">
        <v>35587</v>
      </c>
      <c r="C4628" s="180" t="s">
        <v>2</v>
      </c>
      <c r="D4628" s="254">
        <v>0</v>
      </c>
      <c r="E4628" s="254" t="s">
        <v>30682</v>
      </c>
      <c r="ALW4628" s="12"/>
      <c r="ALX4628" s="12"/>
      <c r="ALY4628" s="12"/>
    </row>
    <row r="4629" spans="1:1013" ht="13.5">
      <c r="A4629" s="180">
        <v>97415</v>
      </c>
      <c r="B4629" s="180" t="s">
        <v>35588</v>
      </c>
      <c r="C4629" s="180" t="s">
        <v>2</v>
      </c>
      <c r="D4629" s="254">
        <v>0</v>
      </c>
      <c r="E4629" s="254" t="s">
        <v>30683</v>
      </c>
      <c r="ALW4629" s="12"/>
      <c r="ALX4629" s="12"/>
      <c r="ALY4629" s="12"/>
    </row>
    <row r="4630" spans="1:1013" ht="13.5">
      <c r="A4630" s="180">
        <v>97416</v>
      </c>
      <c r="B4630" s="180" t="s">
        <v>35589</v>
      </c>
      <c r="C4630" s="180" t="s">
        <v>2</v>
      </c>
      <c r="D4630" s="254">
        <v>0</v>
      </c>
      <c r="E4630" s="254" t="s">
        <v>24842</v>
      </c>
      <c r="ALW4630" s="12"/>
      <c r="ALX4630" s="12"/>
      <c r="ALY4630" s="12"/>
    </row>
    <row r="4631" spans="1:1013" ht="13.5">
      <c r="A4631" s="180">
        <v>97417</v>
      </c>
      <c r="B4631" s="180" t="s">
        <v>35590</v>
      </c>
      <c r="C4631" s="180" t="s">
        <v>2</v>
      </c>
      <c r="D4631" s="254">
        <v>0</v>
      </c>
      <c r="E4631" s="254" t="s">
        <v>30684</v>
      </c>
      <c r="ALW4631" s="12"/>
      <c r="ALX4631" s="12"/>
      <c r="ALY4631" s="12"/>
    </row>
    <row r="4632" spans="1:1013" ht="13.5">
      <c r="A4632" s="180">
        <v>97418</v>
      </c>
      <c r="B4632" s="180" t="s">
        <v>35591</v>
      </c>
      <c r="C4632" s="180" t="s">
        <v>2</v>
      </c>
      <c r="D4632" s="254">
        <v>0</v>
      </c>
      <c r="E4632" s="254" t="s">
        <v>25275</v>
      </c>
      <c r="ALW4632" s="12"/>
      <c r="ALX4632" s="12"/>
      <c r="ALY4632" s="12"/>
    </row>
    <row r="4633" spans="1:1013" ht="13.5">
      <c r="A4633" s="180">
        <v>97409</v>
      </c>
      <c r="B4633" s="180" t="s">
        <v>35592</v>
      </c>
      <c r="C4633" s="180" t="s">
        <v>2</v>
      </c>
      <c r="D4633" s="254">
        <v>0</v>
      </c>
      <c r="E4633" s="254" t="s">
        <v>25526</v>
      </c>
      <c r="ALW4633" s="12"/>
      <c r="ALX4633" s="12"/>
      <c r="ALY4633" s="12"/>
    </row>
    <row r="4634" spans="1:1013" ht="13.5">
      <c r="A4634" s="180">
        <v>97419</v>
      </c>
      <c r="B4634" s="180" t="s">
        <v>35593</v>
      </c>
      <c r="C4634" s="180" t="s">
        <v>2</v>
      </c>
      <c r="D4634" s="254">
        <v>0</v>
      </c>
      <c r="E4634" s="254" t="s">
        <v>30685</v>
      </c>
      <c r="ALW4634" s="12"/>
      <c r="ALX4634" s="12"/>
      <c r="ALY4634" s="12"/>
    </row>
    <row r="4635" spans="1:1013" ht="13.5">
      <c r="A4635" s="180">
        <v>97420</v>
      </c>
      <c r="B4635" s="180" t="s">
        <v>35594</v>
      </c>
      <c r="C4635" s="180" t="s">
        <v>2</v>
      </c>
      <c r="D4635" s="254">
        <v>0</v>
      </c>
      <c r="E4635" s="254" t="s">
        <v>30186</v>
      </c>
      <c r="ALW4635" s="12"/>
      <c r="ALX4635" s="12"/>
      <c r="ALY4635" s="12"/>
    </row>
    <row r="4636" spans="1:1013" ht="13.5">
      <c r="A4636" s="180">
        <v>97410</v>
      </c>
      <c r="B4636" s="180" t="s">
        <v>35595</v>
      </c>
      <c r="C4636" s="180" t="s">
        <v>2</v>
      </c>
      <c r="D4636" s="254">
        <v>0</v>
      </c>
      <c r="E4636" s="254" t="s">
        <v>27474</v>
      </c>
      <c r="ALW4636" s="12"/>
      <c r="ALX4636" s="12"/>
      <c r="ALY4636" s="12"/>
    </row>
    <row r="4637" spans="1:1013" ht="13.5">
      <c r="A4637" s="180">
        <v>97411</v>
      </c>
      <c r="B4637" s="180" t="s">
        <v>35596</v>
      </c>
      <c r="C4637" s="180" t="s">
        <v>2</v>
      </c>
      <c r="D4637" s="254">
        <v>0</v>
      </c>
      <c r="E4637" s="254" t="s">
        <v>30686</v>
      </c>
      <c r="ALW4637" s="12"/>
      <c r="ALX4637" s="12"/>
      <c r="ALY4637" s="12"/>
    </row>
    <row r="4638" spans="1:1013" ht="13.5">
      <c r="A4638" s="180">
        <v>97412</v>
      </c>
      <c r="B4638" s="180" t="s">
        <v>35597</v>
      </c>
      <c r="C4638" s="180" t="s">
        <v>2</v>
      </c>
      <c r="D4638" s="254">
        <v>0</v>
      </c>
      <c r="E4638" s="254" t="s">
        <v>25554</v>
      </c>
      <c r="ALW4638" s="12"/>
      <c r="ALX4638" s="12"/>
      <c r="ALY4638" s="12"/>
    </row>
    <row r="4639" spans="1:1013" ht="13.5">
      <c r="A4639" s="180">
        <v>97413</v>
      </c>
      <c r="B4639" s="180" t="s">
        <v>35598</v>
      </c>
      <c r="C4639" s="180" t="s">
        <v>2</v>
      </c>
      <c r="D4639" s="254">
        <v>0</v>
      </c>
      <c r="E4639" s="254" t="s">
        <v>25393</v>
      </c>
      <c r="ALW4639" s="12"/>
      <c r="ALX4639" s="12"/>
      <c r="ALY4639" s="12"/>
    </row>
    <row r="4640" spans="1:1013" ht="13.5">
      <c r="A4640" s="180">
        <v>101900</v>
      </c>
      <c r="B4640" s="180" t="s">
        <v>35599</v>
      </c>
      <c r="C4640" s="180" t="s">
        <v>2</v>
      </c>
      <c r="D4640" s="254">
        <v>4319.82</v>
      </c>
      <c r="E4640" s="254" t="s">
        <v>24867</v>
      </c>
      <c r="ALW4640" s="12"/>
      <c r="ALX4640" s="12"/>
      <c r="ALY4640" s="12"/>
    </row>
    <row r="4641" spans="1:1013" ht="13.5">
      <c r="A4641" s="180">
        <v>93660</v>
      </c>
      <c r="B4641" s="180" t="s">
        <v>2886</v>
      </c>
      <c r="C4641" s="180" t="s">
        <v>2</v>
      </c>
      <c r="D4641" s="254">
        <v>55.6</v>
      </c>
      <c r="E4641" s="254" t="s">
        <v>24948</v>
      </c>
      <c r="ALW4641" s="12"/>
      <c r="ALX4641" s="12"/>
      <c r="ALY4641" s="12"/>
    </row>
    <row r="4642" spans="1:1013" ht="13.5">
      <c r="A4642" s="180">
        <v>93661</v>
      </c>
      <c r="B4642" s="180" t="s">
        <v>2887</v>
      </c>
      <c r="C4642" s="180" t="s">
        <v>2</v>
      </c>
      <c r="D4642" s="254">
        <v>57.26</v>
      </c>
      <c r="E4642" s="254" t="s">
        <v>25337</v>
      </c>
      <c r="ALW4642" s="12"/>
      <c r="ALX4642" s="12"/>
      <c r="ALY4642" s="12"/>
    </row>
    <row r="4643" spans="1:1013" ht="13.5">
      <c r="A4643" s="180">
        <v>93662</v>
      </c>
      <c r="B4643" s="180" t="s">
        <v>2888</v>
      </c>
      <c r="C4643" s="180" t="s">
        <v>2</v>
      </c>
      <c r="D4643" s="254">
        <v>60.44</v>
      </c>
      <c r="E4643" s="254" t="s">
        <v>25507</v>
      </c>
      <c r="ALW4643" s="12"/>
      <c r="ALX4643" s="12"/>
      <c r="ALY4643" s="12"/>
    </row>
    <row r="4644" spans="1:1013" ht="13.5">
      <c r="A4644" s="180">
        <v>93663</v>
      </c>
      <c r="B4644" s="180" t="s">
        <v>2889</v>
      </c>
      <c r="C4644" s="180" t="s">
        <v>2</v>
      </c>
      <c r="D4644" s="254">
        <v>60.44</v>
      </c>
      <c r="E4644" s="254" t="s">
        <v>29973</v>
      </c>
      <c r="ALW4644" s="12"/>
      <c r="ALX4644" s="12"/>
      <c r="ALY4644" s="12"/>
    </row>
    <row r="4645" spans="1:1013" ht="13.5">
      <c r="A4645" s="180">
        <v>93664</v>
      </c>
      <c r="B4645" s="180" t="s">
        <v>2890</v>
      </c>
      <c r="C4645" s="180" t="s">
        <v>2</v>
      </c>
      <c r="D4645" s="254">
        <v>64.33</v>
      </c>
      <c r="E4645" s="254" t="s">
        <v>25456</v>
      </c>
      <c r="ALW4645" s="12"/>
      <c r="ALX4645" s="12"/>
      <c r="ALY4645" s="12"/>
    </row>
    <row r="4646" spans="1:1013" ht="13.5">
      <c r="A4646" s="180">
        <v>93665</v>
      </c>
      <c r="B4646" s="180" t="s">
        <v>2891</v>
      </c>
      <c r="C4646" s="180" t="s">
        <v>2</v>
      </c>
      <c r="D4646" s="254">
        <v>69.760000000000005</v>
      </c>
      <c r="E4646" s="254" t="s">
        <v>30511</v>
      </c>
      <c r="ALW4646" s="12"/>
      <c r="ALX4646" s="12"/>
      <c r="ALY4646" s="12"/>
    </row>
    <row r="4647" spans="1:1013" ht="13.5">
      <c r="A4647" s="180">
        <v>93666</v>
      </c>
      <c r="B4647" s="180" t="s">
        <v>2892</v>
      </c>
      <c r="C4647" s="180" t="s">
        <v>2</v>
      </c>
      <c r="D4647" s="254">
        <v>77.680000000000007</v>
      </c>
      <c r="E4647" s="254" t="s">
        <v>30687</v>
      </c>
      <c r="ALW4647" s="12"/>
      <c r="ALX4647" s="12"/>
      <c r="ALY4647" s="12"/>
    </row>
    <row r="4648" spans="1:1013" ht="13.5">
      <c r="A4648" s="180">
        <v>93674</v>
      </c>
      <c r="B4648" s="180" t="s">
        <v>35600</v>
      </c>
      <c r="C4648" s="180" t="s">
        <v>2</v>
      </c>
      <c r="D4648" s="254">
        <v>0</v>
      </c>
      <c r="E4648" s="254" t="s">
        <v>24955</v>
      </c>
      <c r="ALW4648" s="12"/>
      <c r="ALX4648" s="12"/>
      <c r="ALY4648" s="12"/>
    </row>
    <row r="4649" spans="1:1013" ht="13.5">
      <c r="A4649" s="180">
        <v>93675</v>
      </c>
      <c r="B4649" s="180" t="s">
        <v>35601</v>
      </c>
      <c r="C4649" s="180" t="s">
        <v>2</v>
      </c>
      <c r="D4649" s="254">
        <v>0</v>
      </c>
      <c r="E4649" s="254" t="s">
        <v>30688</v>
      </c>
      <c r="ALW4649" s="12"/>
      <c r="ALX4649" s="12"/>
      <c r="ALY4649" s="12"/>
    </row>
    <row r="4650" spans="1:1013" ht="13.5">
      <c r="A4650" s="180">
        <v>101892</v>
      </c>
      <c r="B4650" s="180" t="s">
        <v>2915</v>
      </c>
      <c r="C4650" s="180" t="s">
        <v>2</v>
      </c>
      <c r="D4650" s="254">
        <v>70.94</v>
      </c>
      <c r="E4650" s="254" t="s">
        <v>25636</v>
      </c>
      <c r="ALW4650" s="12"/>
      <c r="ALX4650" s="12"/>
      <c r="ALY4650" s="12"/>
    </row>
    <row r="4651" spans="1:1013" ht="13.5">
      <c r="A4651" s="180">
        <v>93653</v>
      </c>
      <c r="B4651" s="180" t="s">
        <v>2879</v>
      </c>
      <c r="C4651" s="180" t="s">
        <v>2</v>
      </c>
      <c r="D4651" s="254">
        <v>11.96</v>
      </c>
      <c r="E4651" s="254" t="s">
        <v>25372</v>
      </c>
      <c r="ALW4651" s="12"/>
      <c r="ALX4651" s="12"/>
      <c r="ALY4651" s="12"/>
    </row>
    <row r="4652" spans="1:1013" ht="13.5">
      <c r="A4652" s="180">
        <v>93654</v>
      </c>
      <c r="B4652" s="180" t="s">
        <v>2880</v>
      </c>
      <c r="C4652" s="180" t="s">
        <v>2</v>
      </c>
      <c r="D4652" s="254">
        <v>12.78</v>
      </c>
      <c r="E4652" s="254" t="s">
        <v>28103</v>
      </c>
      <c r="ALW4652" s="12"/>
      <c r="ALX4652" s="12"/>
      <c r="ALY4652" s="12"/>
    </row>
    <row r="4653" spans="1:1013" ht="13.5">
      <c r="A4653" s="180">
        <v>93655</v>
      </c>
      <c r="B4653" s="180" t="s">
        <v>2881</v>
      </c>
      <c r="C4653" s="180" t="s">
        <v>2</v>
      </c>
      <c r="D4653" s="254">
        <v>14.38</v>
      </c>
      <c r="E4653" s="254" t="s">
        <v>30689</v>
      </c>
      <c r="ALW4653" s="12"/>
      <c r="ALX4653" s="12"/>
      <c r="ALY4653" s="12"/>
    </row>
    <row r="4654" spans="1:1013" ht="13.5">
      <c r="A4654" s="180">
        <v>93656</v>
      </c>
      <c r="B4654" s="180" t="s">
        <v>2882</v>
      </c>
      <c r="C4654" s="180" t="s">
        <v>2</v>
      </c>
      <c r="D4654" s="254">
        <v>14.38</v>
      </c>
      <c r="E4654" s="254" t="s">
        <v>30187</v>
      </c>
      <c r="ALW4654" s="12"/>
      <c r="ALX4654" s="12"/>
      <c r="ALY4654" s="12"/>
    </row>
    <row r="4655" spans="1:1013" ht="13.5">
      <c r="A4655" s="180">
        <v>93657</v>
      </c>
      <c r="B4655" s="180" t="s">
        <v>2883</v>
      </c>
      <c r="C4655" s="180" t="s">
        <v>2</v>
      </c>
      <c r="D4655" s="254">
        <v>16.32</v>
      </c>
      <c r="E4655" s="254" t="s">
        <v>30295</v>
      </c>
      <c r="ALW4655" s="12"/>
      <c r="ALX4655" s="12"/>
      <c r="ALY4655" s="12"/>
    </row>
    <row r="4656" spans="1:1013" ht="13.5">
      <c r="A4656" s="180">
        <v>93658</v>
      </c>
      <c r="B4656" s="180" t="s">
        <v>2884</v>
      </c>
      <c r="C4656" s="180" t="s">
        <v>2</v>
      </c>
      <c r="D4656" s="254">
        <v>23.51</v>
      </c>
      <c r="E4656" s="254" t="s">
        <v>30690</v>
      </c>
      <c r="ALW4656" s="12"/>
      <c r="ALX4656" s="12"/>
      <c r="ALY4656" s="12"/>
    </row>
    <row r="4657" spans="1:1013" ht="13.5">
      <c r="A4657" s="180">
        <v>93659</v>
      </c>
      <c r="B4657" s="180" t="s">
        <v>2885</v>
      </c>
      <c r="C4657" s="180" t="s">
        <v>2</v>
      </c>
      <c r="D4657" s="254">
        <v>27.47</v>
      </c>
      <c r="E4657" s="254" t="s">
        <v>30216</v>
      </c>
      <c r="ALW4657" s="12"/>
      <c r="ALX4657" s="12"/>
      <c r="ALY4657" s="12"/>
    </row>
    <row r="4658" spans="1:1013" ht="13.5">
      <c r="A4658" s="180">
        <v>101890</v>
      </c>
      <c r="B4658" s="180" t="s">
        <v>2913</v>
      </c>
      <c r="C4658" s="180" t="s">
        <v>2</v>
      </c>
      <c r="D4658" s="254">
        <v>16.89</v>
      </c>
      <c r="E4658" s="254" t="s">
        <v>30691</v>
      </c>
      <c r="ALW4658" s="12"/>
      <c r="ALX4658" s="12"/>
      <c r="ALY4658" s="12"/>
    </row>
    <row r="4659" spans="1:1013" ht="13.5">
      <c r="A4659" s="180">
        <v>101891</v>
      </c>
      <c r="B4659" s="180" t="s">
        <v>2914</v>
      </c>
      <c r="C4659" s="180" t="s">
        <v>2</v>
      </c>
      <c r="D4659" s="254">
        <v>29.36</v>
      </c>
      <c r="E4659" s="254" t="s">
        <v>30162</v>
      </c>
      <c r="ALW4659" s="12"/>
      <c r="ALX4659" s="12"/>
      <c r="ALY4659" s="12"/>
    </row>
    <row r="4660" spans="1:1013" ht="13.5">
      <c r="A4660" s="180">
        <v>101895</v>
      </c>
      <c r="B4660" s="180" t="s">
        <v>35602</v>
      </c>
      <c r="C4660" s="180" t="s">
        <v>2</v>
      </c>
      <c r="D4660" s="254">
        <v>431.79</v>
      </c>
      <c r="E4660" s="254" t="s">
        <v>30692</v>
      </c>
      <c r="ALW4660" s="12"/>
      <c r="ALX4660" s="12"/>
      <c r="ALY4660" s="12"/>
    </row>
    <row r="4661" spans="1:1013" ht="13.5">
      <c r="A4661" s="180">
        <v>101896</v>
      </c>
      <c r="B4661" s="180" t="s">
        <v>35603</v>
      </c>
      <c r="C4661" s="180" t="s">
        <v>2</v>
      </c>
      <c r="D4661" s="254">
        <v>634.16</v>
      </c>
      <c r="E4661" s="254" t="s">
        <v>25499</v>
      </c>
      <c r="ALW4661" s="12"/>
      <c r="ALX4661" s="12"/>
      <c r="ALY4661" s="12"/>
    </row>
    <row r="4662" spans="1:1013" ht="13.5">
      <c r="A4662" s="180">
        <v>101897</v>
      </c>
      <c r="B4662" s="180" t="s">
        <v>35604</v>
      </c>
      <c r="C4662" s="180" t="s">
        <v>2</v>
      </c>
      <c r="D4662" s="254">
        <v>994.82</v>
      </c>
      <c r="E4662" s="254" t="s">
        <v>30014</v>
      </c>
      <c r="ALW4662" s="12"/>
      <c r="ALX4662" s="12"/>
      <c r="ALY4662" s="12"/>
    </row>
    <row r="4663" spans="1:1013" ht="13.5">
      <c r="A4663" s="180">
        <v>101898</v>
      </c>
      <c r="B4663" s="180" t="s">
        <v>35605</v>
      </c>
      <c r="C4663" s="180" t="s">
        <v>2</v>
      </c>
      <c r="D4663" s="254">
        <v>1318.64</v>
      </c>
      <c r="E4663" s="254" t="s">
        <v>24816</v>
      </c>
      <c r="ALW4663" s="12"/>
      <c r="ALX4663" s="12"/>
      <c r="ALY4663" s="12"/>
    </row>
    <row r="4664" spans="1:1013" ht="13.5">
      <c r="A4664" s="180">
        <v>101899</v>
      </c>
      <c r="B4664" s="180" t="s">
        <v>35606</v>
      </c>
      <c r="C4664" s="180" t="s">
        <v>2</v>
      </c>
      <c r="D4664" s="254">
        <v>2088.87</v>
      </c>
      <c r="E4664" s="254" t="s">
        <v>25815</v>
      </c>
      <c r="ALW4664" s="12"/>
      <c r="ALX4664" s="12"/>
      <c r="ALY4664" s="12"/>
    </row>
    <row r="4665" spans="1:1013" ht="13.5">
      <c r="A4665" s="180">
        <v>93676</v>
      </c>
      <c r="B4665" s="180" t="s">
        <v>35607</v>
      </c>
      <c r="C4665" s="180" t="s">
        <v>2</v>
      </c>
      <c r="D4665" s="254">
        <v>0</v>
      </c>
      <c r="E4665" s="254" t="s">
        <v>24949</v>
      </c>
      <c r="ALW4665" s="12"/>
      <c r="ALX4665" s="12"/>
      <c r="ALY4665" s="12"/>
    </row>
    <row r="4666" spans="1:1013" ht="13.5">
      <c r="A4666" s="180">
        <v>97711</v>
      </c>
      <c r="B4666" s="180" t="s">
        <v>35608</v>
      </c>
      <c r="C4666" s="180" t="s">
        <v>2</v>
      </c>
      <c r="D4666" s="254">
        <v>0</v>
      </c>
      <c r="E4666" s="254" t="s">
        <v>30693</v>
      </c>
      <c r="ALW4666" s="12"/>
      <c r="ALX4666" s="12"/>
      <c r="ALY4666" s="12"/>
    </row>
    <row r="4667" spans="1:1013" ht="13.5">
      <c r="A4667" s="180">
        <v>93667</v>
      </c>
      <c r="B4667" s="180" t="s">
        <v>2893</v>
      </c>
      <c r="C4667" s="180" t="s">
        <v>2</v>
      </c>
      <c r="D4667" s="254">
        <v>70.03</v>
      </c>
      <c r="E4667" s="254" t="s">
        <v>24640</v>
      </c>
      <c r="ALW4667" s="12"/>
      <c r="ALX4667" s="12"/>
      <c r="ALY4667" s="12"/>
    </row>
    <row r="4668" spans="1:1013" ht="13.5">
      <c r="A4668" s="180">
        <v>93668</v>
      </c>
      <c r="B4668" s="180" t="s">
        <v>2894</v>
      </c>
      <c r="C4668" s="180" t="s">
        <v>2</v>
      </c>
      <c r="D4668" s="254">
        <v>72.53</v>
      </c>
      <c r="E4668" s="254" t="s">
        <v>30694</v>
      </c>
      <c r="ALW4668" s="12"/>
      <c r="ALX4668" s="12"/>
      <c r="ALY4668" s="12"/>
    </row>
    <row r="4669" spans="1:1013" ht="13.5">
      <c r="A4669" s="180">
        <v>93669</v>
      </c>
      <c r="B4669" s="180" t="s">
        <v>2895</v>
      </c>
      <c r="C4669" s="180" t="s">
        <v>2</v>
      </c>
      <c r="D4669" s="254">
        <v>77.31</v>
      </c>
      <c r="E4669" s="254" t="s">
        <v>30695</v>
      </c>
      <c r="ALW4669" s="12"/>
      <c r="ALX4669" s="12"/>
      <c r="ALY4669" s="12"/>
    </row>
    <row r="4670" spans="1:1013" ht="13.5">
      <c r="A4670" s="180">
        <v>93670</v>
      </c>
      <c r="B4670" s="180" t="s">
        <v>2896</v>
      </c>
      <c r="C4670" s="180" t="s">
        <v>2</v>
      </c>
      <c r="D4670" s="254">
        <v>77.31</v>
      </c>
      <c r="E4670" s="254" t="s">
        <v>24974</v>
      </c>
      <c r="ALW4670" s="12"/>
      <c r="ALX4670" s="12"/>
      <c r="ALY4670" s="12"/>
    </row>
    <row r="4671" spans="1:1013" ht="13.5">
      <c r="A4671" s="180">
        <v>93671</v>
      </c>
      <c r="B4671" s="180" t="s">
        <v>2897</v>
      </c>
      <c r="C4671" s="180" t="s">
        <v>2</v>
      </c>
      <c r="D4671" s="254">
        <v>83.12</v>
      </c>
      <c r="E4671" s="254" t="s">
        <v>30696</v>
      </c>
      <c r="ALW4671" s="12"/>
      <c r="ALX4671" s="12"/>
      <c r="ALY4671" s="12"/>
    </row>
    <row r="4672" spans="1:1013" ht="13.5">
      <c r="A4672" s="180">
        <v>93672</v>
      </c>
      <c r="B4672" s="180" t="s">
        <v>2898</v>
      </c>
      <c r="C4672" s="180" t="s">
        <v>2</v>
      </c>
      <c r="D4672" s="254">
        <v>92.39</v>
      </c>
      <c r="E4672" s="254" t="s">
        <v>30697</v>
      </c>
      <c r="ALW4672" s="12"/>
      <c r="ALX4672" s="12"/>
      <c r="ALY4672" s="12"/>
    </row>
    <row r="4673" spans="1:1013" ht="13.5">
      <c r="A4673" s="180">
        <v>93673</v>
      </c>
      <c r="B4673" s="180" t="s">
        <v>2899</v>
      </c>
      <c r="C4673" s="180" t="s">
        <v>2</v>
      </c>
      <c r="D4673" s="254">
        <v>104.27</v>
      </c>
      <c r="E4673" s="254" t="s">
        <v>30698</v>
      </c>
      <c r="ALW4673" s="12"/>
      <c r="ALX4673" s="12"/>
      <c r="ALY4673" s="12"/>
    </row>
    <row r="4674" spans="1:1013" ht="13.5">
      <c r="A4674" s="180">
        <v>101893</v>
      </c>
      <c r="B4674" s="180" t="s">
        <v>2916</v>
      </c>
      <c r="C4674" s="180" t="s">
        <v>2</v>
      </c>
      <c r="D4674" s="254">
        <v>91.49</v>
      </c>
      <c r="E4674" s="254" t="s">
        <v>30699</v>
      </c>
      <c r="ALW4674" s="12"/>
      <c r="ALX4674" s="12"/>
      <c r="ALY4674" s="12"/>
    </row>
    <row r="4675" spans="1:1013" ht="13.5">
      <c r="A4675" s="180">
        <v>101894</v>
      </c>
      <c r="B4675" s="180" t="s">
        <v>2917</v>
      </c>
      <c r="C4675" s="180" t="s">
        <v>2</v>
      </c>
      <c r="D4675" s="254">
        <v>165.59</v>
      </c>
      <c r="E4675" s="254" t="s">
        <v>30700</v>
      </c>
      <c r="ALW4675" s="12"/>
      <c r="ALX4675" s="12"/>
      <c r="ALY4675" s="12"/>
    </row>
    <row r="4676" spans="1:1013" ht="13.5">
      <c r="A4676" s="180">
        <v>97421</v>
      </c>
      <c r="B4676" s="180" t="s">
        <v>35609</v>
      </c>
      <c r="C4676" s="180" t="s">
        <v>2</v>
      </c>
      <c r="D4676" s="254">
        <v>0</v>
      </c>
      <c r="E4676" s="254" t="s">
        <v>30701</v>
      </c>
      <c r="ALW4676" s="12"/>
      <c r="ALX4676" s="12"/>
      <c r="ALY4676" s="12"/>
    </row>
    <row r="4677" spans="1:1013" ht="13.5">
      <c r="A4677" s="180">
        <v>97373</v>
      </c>
      <c r="B4677" s="180" t="s">
        <v>35610</v>
      </c>
      <c r="C4677" s="180" t="s">
        <v>1</v>
      </c>
      <c r="D4677" s="254">
        <v>0</v>
      </c>
      <c r="E4677" s="254" t="s">
        <v>28105</v>
      </c>
      <c r="ALW4677" s="12"/>
      <c r="ALX4677" s="12"/>
      <c r="ALY4677" s="12"/>
    </row>
    <row r="4678" spans="1:1013" ht="13.5">
      <c r="A4678" s="180">
        <v>97374</v>
      </c>
      <c r="B4678" s="180" t="s">
        <v>35611</v>
      </c>
      <c r="C4678" s="180" t="s">
        <v>1</v>
      </c>
      <c r="D4678" s="254">
        <v>0</v>
      </c>
      <c r="E4678" s="254" t="s">
        <v>24480</v>
      </c>
      <c r="ALW4678" s="12"/>
      <c r="ALX4678" s="12"/>
      <c r="ALY4678" s="12"/>
    </row>
    <row r="4679" spans="1:1013" ht="13.5">
      <c r="A4679" s="180">
        <v>97375</v>
      </c>
      <c r="B4679" s="180" t="s">
        <v>35612</v>
      </c>
      <c r="C4679" s="180" t="s">
        <v>1</v>
      </c>
      <c r="D4679" s="254">
        <v>0</v>
      </c>
      <c r="E4679" s="254" t="s">
        <v>30702</v>
      </c>
      <c r="ALW4679" s="12"/>
      <c r="ALX4679" s="12"/>
      <c r="ALY4679" s="12"/>
    </row>
    <row r="4680" spans="1:1013" ht="13.5">
      <c r="A4680" s="180">
        <v>97376</v>
      </c>
      <c r="B4680" s="180" t="s">
        <v>35613</v>
      </c>
      <c r="C4680" s="180" t="s">
        <v>1</v>
      </c>
      <c r="D4680" s="254">
        <v>0</v>
      </c>
      <c r="E4680" s="254" t="s">
        <v>30703</v>
      </c>
      <c r="ALW4680" s="12"/>
      <c r="ALX4680" s="12"/>
      <c r="ALY4680" s="12"/>
    </row>
    <row r="4681" spans="1:1013" ht="13.5">
      <c r="A4681" s="180">
        <v>97377</v>
      </c>
      <c r="B4681" s="180" t="s">
        <v>35614</v>
      </c>
      <c r="C4681" s="180" t="s">
        <v>1</v>
      </c>
      <c r="D4681" s="254">
        <v>0</v>
      </c>
      <c r="E4681" s="254" t="s">
        <v>30704</v>
      </c>
      <c r="ALW4681" s="12"/>
      <c r="ALX4681" s="12"/>
      <c r="ALY4681" s="12"/>
    </row>
    <row r="4682" spans="1:1013" ht="13.5">
      <c r="A4682" s="180">
        <v>97368</v>
      </c>
      <c r="B4682" s="180" t="s">
        <v>35615</v>
      </c>
      <c r="C4682" s="180" t="s">
        <v>1</v>
      </c>
      <c r="D4682" s="254">
        <v>0</v>
      </c>
      <c r="E4682" s="254" t="s">
        <v>25709</v>
      </c>
      <c r="ALW4682" s="12"/>
      <c r="ALX4682" s="12"/>
      <c r="ALY4682" s="12"/>
    </row>
    <row r="4683" spans="1:1013" ht="13.5">
      <c r="A4683" s="180">
        <v>97369</v>
      </c>
      <c r="B4683" s="180" t="s">
        <v>35616</v>
      </c>
      <c r="C4683" s="180" t="s">
        <v>1</v>
      </c>
      <c r="D4683" s="254">
        <v>0</v>
      </c>
      <c r="E4683" s="254" t="s">
        <v>30705</v>
      </c>
      <c r="ALW4683" s="12"/>
      <c r="ALX4683" s="12"/>
      <c r="ALY4683" s="12"/>
    </row>
    <row r="4684" spans="1:1013" ht="13.5">
      <c r="A4684" s="180">
        <v>97370</v>
      </c>
      <c r="B4684" s="180" t="s">
        <v>35617</v>
      </c>
      <c r="C4684" s="180" t="s">
        <v>1</v>
      </c>
      <c r="D4684" s="254">
        <v>0</v>
      </c>
      <c r="E4684" s="254" t="s">
        <v>30706</v>
      </c>
      <c r="ALW4684" s="12"/>
      <c r="ALX4684" s="12"/>
      <c r="ALY4684" s="12"/>
    </row>
    <row r="4685" spans="1:1013" ht="13.5">
      <c r="A4685" s="180">
        <v>97371</v>
      </c>
      <c r="B4685" s="180" t="s">
        <v>35618</v>
      </c>
      <c r="C4685" s="180" t="s">
        <v>1</v>
      </c>
      <c r="D4685" s="254">
        <v>0</v>
      </c>
      <c r="E4685" s="254" t="s">
        <v>30707</v>
      </c>
      <c r="ALW4685" s="12"/>
      <c r="ALX4685" s="12"/>
      <c r="ALY4685" s="12"/>
    </row>
    <row r="4686" spans="1:1013" ht="13.5">
      <c r="A4686" s="180">
        <v>97372</v>
      </c>
      <c r="B4686" s="180" t="s">
        <v>35619</v>
      </c>
      <c r="C4686" s="180" t="s">
        <v>1</v>
      </c>
      <c r="D4686" s="254">
        <v>0</v>
      </c>
      <c r="E4686" s="254" t="s">
        <v>30708</v>
      </c>
      <c r="ALW4686" s="12"/>
      <c r="ALX4686" s="12"/>
      <c r="ALY4686" s="12"/>
    </row>
    <row r="4687" spans="1:1013" ht="13.5">
      <c r="A4687" s="180">
        <v>101875</v>
      </c>
      <c r="B4687" s="180" t="s">
        <v>2904</v>
      </c>
      <c r="C4687" s="180" t="s">
        <v>2</v>
      </c>
      <c r="D4687" s="254">
        <v>365.33</v>
      </c>
      <c r="E4687" s="254" t="s">
        <v>30709</v>
      </c>
      <c r="ALW4687" s="12"/>
      <c r="ALX4687" s="12"/>
      <c r="ALY4687" s="12"/>
    </row>
    <row r="4688" spans="1:1013" ht="13.5">
      <c r="A4688" s="180">
        <v>101883</v>
      </c>
      <c r="B4688" s="180" t="s">
        <v>2912</v>
      </c>
      <c r="C4688" s="180" t="s">
        <v>2</v>
      </c>
      <c r="D4688" s="254">
        <v>500.5</v>
      </c>
      <c r="E4688" s="254" t="s">
        <v>30710</v>
      </c>
      <c r="ALW4688" s="12"/>
      <c r="ALX4688" s="12"/>
      <c r="ALY4688" s="12"/>
    </row>
    <row r="4689" spans="1:1013" ht="13.5">
      <c r="A4689" s="180">
        <v>101879</v>
      </c>
      <c r="B4689" s="180" t="s">
        <v>2908</v>
      </c>
      <c r="C4689" s="180" t="s">
        <v>2</v>
      </c>
      <c r="D4689" s="254">
        <v>524.46</v>
      </c>
      <c r="E4689" s="254" t="s">
        <v>30711</v>
      </c>
      <c r="ALW4689" s="12"/>
      <c r="ALX4689" s="12"/>
      <c r="ALY4689" s="12"/>
    </row>
    <row r="4690" spans="1:1013" ht="13.5">
      <c r="A4690" s="180">
        <v>101880</v>
      </c>
      <c r="B4690" s="180" t="s">
        <v>2909</v>
      </c>
      <c r="C4690" s="180" t="s">
        <v>2</v>
      </c>
      <c r="D4690" s="254">
        <v>604.70000000000005</v>
      </c>
      <c r="E4690" s="254" t="s">
        <v>30712</v>
      </c>
      <c r="ALW4690" s="12"/>
      <c r="ALX4690" s="12"/>
      <c r="ALY4690" s="12"/>
    </row>
    <row r="4691" spans="1:1013" ht="13.5">
      <c r="A4691" s="180">
        <v>101882</v>
      </c>
      <c r="B4691" s="180" t="s">
        <v>2911</v>
      </c>
      <c r="C4691" s="180" t="s">
        <v>2</v>
      </c>
      <c r="D4691" s="254">
        <v>1215.07</v>
      </c>
      <c r="E4691" s="254" t="s">
        <v>30713</v>
      </c>
      <c r="ALW4691" s="12"/>
      <c r="ALX4691" s="12"/>
      <c r="ALY4691" s="12"/>
    </row>
    <row r="4692" spans="1:1013" ht="13.5">
      <c r="A4692" s="180">
        <v>101881</v>
      </c>
      <c r="B4692" s="180" t="s">
        <v>2910</v>
      </c>
      <c r="C4692" s="180" t="s">
        <v>2</v>
      </c>
      <c r="D4692" s="254">
        <v>861.41</v>
      </c>
      <c r="E4692" s="254" t="s">
        <v>30714</v>
      </c>
      <c r="ALW4692" s="12"/>
      <c r="ALX4692" s="12"/>
      <c r="ALY4692" s="12"/>
    </row>
    <row r="4693" spans="1:1013" ht="13.5">
      <c r="A4693" s="180">
        <v>101878</v>
      </c>
      <c r="B4693" s="180" t="s">
        <v>2907</v>
      </c>
      <c r="C4693" s="180" t="s">
        <v>2</v>
      </c>
      <c r="D4693" s="254">
        <v>523.22</v>
      </c>
      <c r="E4693" s="254" t="s">
        <v>30715</v>
      </c>
      <c r="ALW4693" s="12"/>
      <c r="ALX4693" s="12"/>
      <c r="ALY4693" s="12"/>
    </row>
    <row r="4694" spans="1:1013" ht="13.5">
      <c r="A4694" s="180">
        <v>101877</v>
      </c>
      <c r="B4694" s="180" t="s">
        <v>2906</v>
      </c>
      <c r="C4694" s="180" t="s">
        <v>2</v>
      </c>
      <c r="D4694" s="254">
        <v>62</v>
      </c>
      <c r="E4694" s="254" t="s">
        <v>30716</v>
      </c>
      <c r="ALW4694" s="12"/>
      <c r="ALX4694" s="12"/>
      <c r="ALY4694" s="12"/>
    </row>
    <row r="4695" spans="1:1013" ht="13.5">
      <c r="A4695" s="180">
        <v>101876</v>
      </c>
      <c r="B4695" s="180" t="s">
        <v>2905</v>
      </c>
      <c r="C4695" s="180" t="s">
        <v>2</v>
      </c>
      <c r="D4695" s="254">
        <v>88.31</v>
      </c>
      <c r="E4695" s="254" t="s">
        <v>30717</v>
      </c>
      <c r="ALW4695" s="12"/>
      <c r="ALX4695" s="12"/>
      <c r="ALY4695" s="12"/>
    </row>
    <row r="4696" spans="1:1013" ht="13.5">
      <c r="A4696" s="180">
        <v>101873</v>
      </c>
      <c r="B4696" s="180" t="s">
        <v>35620</v>
      </c>
      <c r="C4696" s="180" t="s">
        <v>2</v>
      </c>
      <c r="D4696" s="254">
        <v>0</v>
      </c>
      <c r="E4696" s="254" t="s">
        <v>30718</v>
      </c>
      <c r="ALW4696" s="12"/>
      <c r="ALX4696" s="12"/>
      <c r="ALY4696" s="12"/>
    </row>
    <row r="4697" spans="1:1013" ht="13.5">
      <c r="A4697" s="180">
        <v>101874</v>
      </c>
      <c r="B4697" s="180" t="s">
        <v>35621</v>
      </c>
      <c r="C4697" s="180" t="s">
        <v>2</v>
      </c>
      <c r="D4697" s="254">
        <v>0</v>
      </c>
      <c r="E4697" s="254" t="s">
        <v>30719</v>
      </c>
      <c r="ALW4697" s="12"/>
      <c r="ALX4697" s="12"/>
      <c r="ALY4697" s="12"/>
    </row>
    <row r="4698" spans="1:1013" ht="13.5">
      <c r="A4698" s="180">
        <v>101871</v>
      </c>
      <c r="B4698" s="180" t="s">
        <v>35622</v>
      </c>
      <c r="C4698" s="180" t="s">
        <v>2</v>
      </c>
      <c r="D4698" s="254">
        <v>0</v>
      </c>
      <c r="E4698" s="254" t="s">
        <v>25800</v>
      </c>
      <c r="ALW4698" s="12"/>
      <c r="ALX4698" s="12"/>
      <c r="ALY4698" s="12"/>
    </row>
    <row r="4699" spans="1:1013" ht="13.5">
      <c r="A4699" s="180">
        <v>101872</v>
      </c>
      <c r="B4699" s="180" t="s">
        <v>35623</v>
      </c>
      <c r="C4699" s="180" t="s">
        <v>2</v>
      </c>
      <c r="D4699" s="254">
        <v>0</v>
      </c>
      <c r="E4699" s="254" t="s">
        <v>30720</v>
      </c>
      <c r="ALW4699" s="12"/>
      <c r="ALX4699" s="12"/>
      <c r="ALY4699" s="12"/>
    </row>
    <row r="4700" spans="1:1013" ht="13.5">
      <c r="A4700" s="180">
        <v>97360</v>
      </c>
      <c r="B4700" s="180" t="s">
        <v>2901</v>
      </c>
      <c r="C4700" s="180" t="s">
        <v>2</v>
      </c>
      <c r="D4700" s="254">
        <v>7212.91</v>
      </c>
      <c r="E4700" s="254" t="s">
        <v>30721</v>
      </c>
      <c r="ALW4700" s="12"/>
      <c r="ALX4700" s="12"/>
      <c r="ALY4700" s="12"/>
    </row>
    <row r="4701" spans="1:1013" ht="13.5">
      <c r="A4701" s="180">
        <v>97361</v>
      </c>
      <c r="B4701" s="180" t="s">
        <v>2902</v>
      </c>
      <c r="C4701" s="180" t="s">
        <v>2</v>
      </c>
      <c r="D4701" s="254">
        <v>9617.2199999999993</v>
      </c>
      <c r="E4701" s="254" t="s">
        <v>30722</v>
      </c>
      <c r="ALW4701" s="12"/>
      <c r="ALX4701" s="12"/>
      <c r="ALY4701" s="12"/>
    </row>
    <row r="4702" spans="1:1013" ht="13.5">
      <c r="A4702" s="180">
        <v>97359</v>
      </c>
      <c r="B4702" s="180" t="s">
        <v>2900</v>
      </c>
      <c r="C4702" s="180" t="s">
        <v>2</v>
      </c>
      <c r="D4702" s="254">
        <v>3755.24</v>
      </c>
      <c r="E4702" s="254" t="s">
        <v>30723</v>
      </c>
      <c r="ALW4702" s="12"/>
      <c r="ALX4702" s="12"/>
      <c r="ALY4702" s="12"/>
    </row>
    <row r="4703" spans="1:1013" ht="13.5">
      <c r="A4703" s="180">
        <v>101946</v>
      </c>
      <c r="B4703" s="180" t="s">
        <v>3547</v>
      </c>
      <c r="C4703" s="180" t="s">
        <v>2</v>
      </c>
      <c r="D4703" s="254">
        <v>187.94</v>
      </c>
      <c r="E4703" s="254" t="s">
        <v>30724</v>
      </c>
      <c r="ALW4703" s="12"/>
      <c r="ALX4703" s="12"/>
      <c r="ALY4703" s="12"/>
    </row>
    <row r="4704" spans="1:1013" ht="13.5">
      <c r="A4704" s="180">
        <v>97362</v>
      </c>
      <c r="B4704" s="180" t="s">
        <v>2903</v>
      </c>
      <c r="C4704" s="180" t="s">
        <v>2</v>
      </c>
      <c r="D4704" s="254">
        <v>1661.16</v>
      </c>
      <c r="E4704" s="254" t="s">
        <v>30725</v>
      </c>
      <c r="ALW4704" s="12"/>
      <c r="ALX4704" s="12"/>
      <c r="ALY4704" s="12"/>
    </row>
    <row r="4705" spans="1:1013" ht="13.5">
      <c r="A4705" s="180">
        <v>101553</v>
      </c>
      <c r="B4705" s="180" t="s">
        <v>35624</v>
      </c>
      <c r="C4705" s="180" t="s">
        <v>2</v>
      </c>
      <c r="D4705" s="254">
        <v>20.329999999999998</v>
      </c>
      <c r="E4705" s="254" t="s">
        <v>30726</v>
      </c>
      <c r="ALW4705" s="12"/>
      <c r="ALX4705" s="12"/>
      <c r="ALY4705" s="12"/>
    </row>
    <row r="4706" spans="1:1013" ht="13.5">
      <c r="A4706" s="180">
        <v>101554</v>
      </c>
      <c r="B4706" s="180" t="s">
        <v>35625</v>
      </c>
      <c r="C4706" s="180" t="s">
        <v>2</v>
      </c>
      <c r="D4706" s="254">
        <v>14.88</v>
      </c>
      <c r="E4706" s="254" t="s">
        <v>30727</v>
      </c>
      <c r="ALW4706" s="12"/>
      <c r="ALX4706" s="12"/>
      <c r="ALY4706" s="12"/>
    </row>
    <row r="4707" spans="1:1013" ht="13.5">
      <c r="A4707" s="180">
        <v>101555</v>
      </c>
      <c r="B4707" s="180" t="s">
        <v>35626</v>
      </c>
      <c r="C4707" s="180" t="s">
        <v>2</v>
      </c>
      <c r="D4707" s="254">
        <v>9.92</v>
      </c>
      <c r="E4707" s="254" t="s">
        <v>30728</v>
      </c>
      <c r="ALW4707" s="12"/>
      <c r="ALX4707" s="12"/>
      <c r="ALY4707" s="12"/>
    </row>
    <row r="4708" spans="1:1013" ht="13.5">
      <c r="A4708" s="180">
        <v>101556</v>
      </c>
      <c r="B4708" s="180" t="s">
        <v>35627</v>
      </c>
      <c r="C4708" s="180" t="s">
        <v>2</v>
      </c>
      <c r="D4708" s="254">
        <v>9.1300000000000008</v>
      </c>
      <c r="E4708" s="254" t="s">
        <v>30729</v>
      </c>
      <c r="ALW4708" s="12"/>
      <c r="ALX4708" s="12"/>
      <c r="ALY4708" s="12"/>
    </row>
    <row r="4709" spans="1:1013" ht="13.5">
      <c r="A4709" s="180">
        <v>101537</v>
      </c>
      <c r="B4709" s="180" t="s">
        <v>2559</v>
      </c>
      <c r="C4709" s="180" t="s">
        <v>2</v>
      </c>
      <c r="D4709" s="254">
        <v>112.98</v>
      </c>
      <c r="E4709" s="254" t="s">
        <v>30729</v>
      </c>
      <c r="ALW4709" s="12"/>
      <c r="ALX4709" s="12"/>
      <c r="ALY4709" s="12"/>
    </row>
    <row r="4710" spans="1:1013" ht="13.5">
      <c r="A4710" s="180">
        <v>101538</v>
      </c>
      <c r="B4710" s="180" t="s">
        <v>2560</v>
      </c>
      <c r="C4710" s="180" t="s">
        <v>2</v>
      </c>
      <c r="D4710" s="254">
        <v>57.02</v>
      </c>
      <c r="E4710" s="254" t="s">
        <v>30730</v>
      </c>
      <c r="ALW4710" s="12"/>
      <c r="ALX4710" s="12"/>
      <c r="ALY4710" s="12"/>
    </row>
    <row r="4711" spans="1:1013" ht="13.5">
      <c r="A4711" s="180">
        <v>101542</v>
      </c>
      <c r="B4711" s="180" t="s">
        <v>2564</v>
      </c>
      <c r="C4711" s="180" t="s">
        <v>2</v>
      </c>
      <c r="D4711" s="254">
        <v>43.19</v>
      </c>
      <c r="E4711" s="254" t="s">
        <v>30731</v>
      </c>
      <c r="ALW4711" s="12"/>
      <c r="ALX4711" s="12"/>
      <c r="ALY4711" s="12"/>
    </row>
    <row r="4712" spans="1:1013" ht="13.5">
      <c r="A4712" s="180">
        <v>101539</v>
      </c>
      <c r="B4712" s="180" t="s">
        <v>2561</v>
      </c>
      <c r="C4712" s="180" t="s">
        <v>2</v>
      </c>
      <c r="D4712" s="254">
        <v>94.87</v>
      </c>
      <c r="E4712" s="254" t="s">
        <v>30732</v>
      </c>
      <c r="ALW4712" s="12"/>
      <c r="ALX4712" s="12"/>
      <c r="ALY4712" s="12"/>
    </row>
    <row r="4713" spans="1:1013" ht="13.5">
      <c r="A4713" s="180">
        <v>101543</v>
      </c>
      <c r="B4713" s="180" t="s">
        <v>2565</v>
      </c>
      <c r="C4713" s="180" t="s">
        <v>2</v>
      </c>
      <c r="D4713" s="254">
        <v>77.09</v>
      </c>
      <c r="E4713" s="254" t="s">
        <v>30733</v>
      </c>
      <c r="ALW4713" s="12"/>
      <c r="ALX4713" s="12"/>
      <c r="ALY4713" s="12"/>
    </row>
    <row r="4714" spans="1:1013" ht="13.5">
      <c r="A4714" s="180">
        <v>101540</v>
      </c>
      <c r="B4714" s="180" t="s">
        <v>2562</v>
      </c>
      <c r="C4714" s="180" t="s">
        <v>2</v>
      </c>
      <c r="D4714" s="254">
        <v>159.38</v>
      </c>
      <c r="E4714" s="254" t="s">
        <v>30734</v>
      </c>
      <c r="ALW4714" s="12"/>
      <c r="ALX4714" s="12"/>
      <c r="ALY4714" s="12"/>
    </row>
    <row r="4715" spans="1:1013" ht="13.5">
      <c r="A4715" s="180">
        <v>101544</v>
      </c>
      <c r="B4715" s="180" t="s">
        <v>2566</v>
      </c>
      <c r="C4715" s="180" t="s">
        <v>2</v>
      </c>
      <c r="D4715" s="254">
        <v>123.05</v>
      </c>
      <c r="E4715" s="254" t="s">
        <v>30735</v>
      </c>
      <c r="ALW4715" s="12"/>
      <c r="ALX4715" s="12"/>
      <c r="ALY4715" s="12"/>
    </row>
    <row r="4716" spans="1:1013" ht="13.5">
      <c r="A4716" s="180">
        <v>101541</v>
      </c>
      <c r="B4716" s="180" t="s">
        <v>2563</v>
      </c>
      <c r="C4716" s="180" t="s">
        <v>2</v>
      </c>
      <c r="D4716" s="254">
        <v>208.01</v>
      </c>
      <c r="E4716" s="254" t="s">
        <v>30736</v>
      </c>
      <c r="ALW4716" s="12"/>
      <c r="ALX4716" s="12"/>
      <c r="ALY4716" s="12"/>
    </row>
    <row r="4717" spans="1:1013" ht="13.5">
      <c r="A4717" s="180">
        <v>101545</v>
      </c>
      <c r="B4717" s="180" t="s">
        <v>2567</v>
      </c>
      <c r="C4717" s="180" t="s">
        <v>2</v>
      </c>
      <c r="D4717" s="254">
        <v>178.05</v>
      </c>
      <c r="E4717" s="254" t="s">
        <v>30737</v>
      </c>
      <c r="ALW4717" s="12"/>
      <c r="ALX4717" s="12"/>
      <c r="ALY4717" s="12"/>
    </row>
    <row r="4718" spans="1:1013" ht="13.5">
      <c r="A4718" s="180">
        <v>101560</v>
      </c>
      <c r="B4718" s="180" t="s">
        <v>2572</v>
      </c>
      <c r="C4718" s="180" t="s">
        <v>1</v>
      </c>
      <c r="D4718" s="254">
        <v>11.3</v>
      </c>
      <c r="E4718" s="254" t="s">
        <v>30738</v>
      </c>
      <c r="ALW4718" s="12"/>
      <c r="ALX4718" s="12"/>
      <c r="ALY4718" s="12"/>
    </row>
    <row r="4719" spans="1:1013" ht="13.5">
      <c r="A4719" s="180">
        <v>101568</v>
      </c>
      <c r="B4719" s="180" t="s">
        <v>2579</v>
      </c>
      <c r="C4719" s="180" t="s">
        <v>1</v>
      </c>
      <c r="D4719" s="254">
        <v>137.35</v>
      </c>
      <c r="E4719" s="254" t="s">
        <v>30739</v>
      </c>
      <c r="ALW4719" s="12"/>
      <c r="ALX4719" s="12"/>
      <c r="ALY4719" s="12"/>
    </row>
    <row r="4720" spans="1:1013" ht="13.5">
      <c r="A4720" s="180">
        <v>101561</v>
      </c>
      <c r="B4720" s="180" t="s">
        <v>2573</v>
      </c>
      <c r="C4720" s="180" t="s">
        <v>1</v>
      </c>
      <c r="D4720" s="254">
        <v>17.93</v>
      </c>
      <c r="E4720" s="254" t="s">
        <v>30740</v>
      </c>
      <c r="ALW4720" s="12"/>
      <c r="ALX4720" s="12"/>
      <c r="ALY4720" s="12"/>
    </row>
    <row r="4721" spans="1:1013" ht="13.5">
      <c r="A4721" s="180">
        <v>101562</v>
      </c>
      <c r="B4721" s="180" t="s">
        <v>2574</v>
      </c>
      <c r="C4721" s="180" t="s">
        <v>1</v>
      </c>
      <c r="D4721" s="254">
        <v>27.75</v>
      </c>
      <c r="E4721" s="254" t="s">
        <v>30741</v>
      </c>
      <c r="ALW4721" s="12"/>
      <c r="ALX4721" s="12"/>
      <c r="ALY4721" s="12"/>
    </row>
    <row r="4722" spans="1:1013" ht="13.5">
      <c r="A4722" s="180">
        <v>101563</v>
      </c>
      <c r="B4722" s="180" t="s">
        <v>2575</v>
      </c>
      <c r="C4722" s="180" t="s">
        <v>1</v>
      </c>
      <c r="D4722" s="254">
        <v>39.18</v>
      </c>
      <c r="E4722" s="254" t="s">
        <v>30742</v>
      </c>
      <c r="ALW4722" s="12"/>
      <c r="ALX4722" s="12"/>
      <c r="ALY4722" s="12"/>
    </row>
    <row r="4723" spans="1:1013" ht="13.5">
      <c r="A4723" s="180">
        <v>101564</v>
      </c>
      <c r="B4723" s="180" t="s">
        <v>2576</v>
      </c>
      <c r="C4723" s="180" t="s">
        <v>1</v>
      </c>
      <c r="D4723" s="254">
        <v>57.88</v>
      </c>
      <c r="E4723" s="254" t="s">
        <v>30743</v>
      </c>
      <c r="ALW4723" s="12"/>
      <c r="ALX4723" s="12"/>
      <c r="ALY4723" s="12"/>
    </row>
    <row r="4724" spans="1:1013" ht="13.5">
      <c r="A4724" s="180">
        <v>101565</v>
      </c>
      <c r="B4724" s="180" t="s">
        <v>2577</v>
      </c>
      <c r="C4724" s="180" t="s">
        <v>1</v>
      </c>
      <c r="D4724" s="254">
        <v>80.94</v>
      </c>
      <c r="E4724" s="254" t="s">
        <v>30744</v>
      </c>
      <c r="ALW4724" s="12"/>
      <c r="ALX4724" s="12"/>
      <c r="ALY4724" s="12"/>
    </row>
    <row r="4725" spans="1:1013" ht="13.5">
      <c r="A4725" s="180">
        <v>101567</v>
      </c>
      <c r="B4725" s="180" t="s">
        <v>2578</v>
      </c>
      <c r="C4725" s="180" t="s">
        <v>1</v>
      </c>
      <c r="D4725" s="254">
        <v>105.06</v>
      </c>
      <c r="E4725" s="254" t="s">
        <v>30745</v>
      </c>
      <c r="ALW4725" s="12"/>
      <c r="ALX4725" s="12"/>
      <c r="ALY4725" s="12"/>
    </row>
    <row r="4726" spans="1:1013" ht="13.5">
      <c r="A4726" s="180">
        <v>101551</v>
      </c>
      <c r="B4726" s="180" t="s">
        <v>35628</v>
      </c>
      <c r="C4726" s="180" t="s">
        <v>2</v>
      </c>
      <c r="D4726" s="460">
        <v>0</v>
      </c>
      <c r="E4726" s="254" t="s">
        <v>30746</v>
      </c>
      <c r="ALW4726" s="12"/>
      <c r="ALX4726" s="12"/>
      <c r="ALY4726" s="12"/>
    </row>
    <row r="4727" spans="1:1013" ht="13.5">
      <c r="A4727" s="180">
        <v>101552</v>
      </c>
      <c r="B4727" s="180" t="s">
        <v>35629</v>
      </c>
      <c r="C4727" s="180" t="s">
        <v>2</v>
      </c>
      <c r="D4727" s="460">
        <v>0</v>
      </c>
      <c r="E4727" s="254" t="s">
        <v>25567</v>
      </c>
      <c r="ALW4727" s="12"/>
      <c r="ALX4727" s="12"/>
      <c r="ALY4727" s="12"/>
    </row>
    <row r="4728" spans="1:1013" ht="13.5">
      <c r="A4728" s="180">
        <v>101550</v>
      </c>
      <c r="B4728" s="180" t="s">
        <v>35630</v>
      </c>
      <c r="C4728" s="180" t="s">
        <v>2</v>
      </c>
      <c r="D4728" s="254">
        <v>0</v>
      </c>
      <c r="E4728" s="254" t="s">
        <v>30747</v>
      </c>
      <c r="ALW4728" s="12"/>
      <c r="ALX4728" s="12"/>
      <c r="ALY4728" s="12"/>
    </row>
    <row r="4729" spans="1:1013" ht="13.5">
      <c r="A4729" s="180">
        <v>101501</v>
      </c>
      <c r="B4729" s="180" t="s">
        <v>12045</v>
      </c>
      <c r="C4729" s="180" t="s">
        <v>2</v>
      </c>
      <c r="D4729" s="254">
        <v>1950.53</v>
      </c>
      <c r="E4729" s="254" t="s">
        <v>30748</v>
      </c>
      <c r="ALW4729" s="12"/>
      <c r="ALX4729" s="12"/>
      <c r="ALY4729" s="12"/>
    </row>
    <row r="4730" spans="1:1013" ht="13.5">
      <c r="A4730" s="180">
        <v>101502</v>
      </c>
      <c r="B4730" s="180" t="s">
        <v>12046</v>
      </c>
      <c r="C4730" s="180" t="s">
        <v>2</v>
      </c>
      <c r="D4730" s="460">
        <v>2124.86</v>
      </c>
      <c r="E4730" s="254" t="s">
        <v>25405</v>
      </c>
      <c r="ALW4730" s="12"/>
      <c r="ALX4730" s="12"/>
      <c r="ALY4730" s="12"/>
    </row>
    <row r="4731" spans="1:1013" ht="13.5">
      <c r="A4731" s="180">
        <v>101503</v>
      </c>
      <c r="B4731" s="180" t="s">
        <v>12047</v>
      </c>
      <c r="C4731" s="180" t="s">
        <v>2</v>
      </c>
      <c r="D4731" s="254">
        <v>2159.9899999999998</v>
      </c>
      <c r="E4731" s="254" t="s">
        <v>30749</v>
      </c>
      <c r="ALW4731" s="12"/>
      <c r="ALX4731" s="12"/>
      <c r="ALY4731" s="12"/>
    </row>
    <row r="4732" spans="1:1013" ht="13.5">
      <c r="A4732" s="180">
        <v>101504</v>
      </c>
      <c r="B4732" s="180" t="s">
        <v>12048</v>
      </c>
      <c r="C4732" s="180" t="s">
        <v>2</v>
      </c>
      <c r="D4732" s="254">
        <v>2387.0500000000002</v>
      </c>
      <c r="E4732" s="254" t="s">
        <v>30750</v>
      </c>
      <c r="ALW4732" s="12"/>
      <c r="ALX4732" s="12"/>
      <c r="ALY4732" s="12"/>
    </row>
    <row r="4733" spans="1:1013" ht="13.5">
      <c r="A4733" s="180">
        <v>101497</v>
      </c>
      <c r="B4733" s="180" t="s">
        <v>12041</v>
      </c>
      <c r="C4733" s="180" t="s">
        <v>2</v>
      </c>
      <c r="D4733" s="254">
        <v>1964.91</v>
      </c>
      <c r="E4733" s="254" t="s">
        <v>30751</v>
      </c>
      <c r="ALW4733" s="12"/>
      <c r="ALX4733" s="12"/>
      <c r="ALY4733" s="12"/>
    </row>
    <row r="4734" spans="1:1013" ht="13.5">
      <c r="A4734" s="180">
        <v>101498</v>
      </c>
      <c r="B4734" s="180" t="s">
        <v>12042</v>
      </c>
      <c r="C4734" s="180" t="s">
        <v>2</v>
      </c>
      <c r="D4734" s="254">
        <v>2139.2399999999998</v>
      </c>
      <c r="E4734" s="254" t="s">
        <v>30751</v>
      </c>
      <c r="ALW4734" s="12"/>
      <c r="ALX4734" s="12"/>
      <c r="ALY4734" s="12"/>
    </row>
    <row r="4735" spans="1:1013" ht="13.5">
      <c r="A4735" s="180">
        <v>101499</v>
      </c>
      <c r="B4735" s="180" t="s">
        <v>12043</v>
      </c>
      <c r="C4735" s="180" t="s">
        <v>2</v>
      </c>
      <c r="D4735" s="254">
        <v>2174.37</v>
      </c>
      <c r="E4735" s="254" t="s">
        <v>30752</v>
      </c>
      <c r="ALW4735" s="12"/>
      <c r="ALX4735" s="12"/>
      <c r="ALY4735" s="12"/>
    </row>
    <row r="4736" spans="1:1013" ht="13.5">
      <c r="A4736" s="180">
        <v>101500</v>
      </c>
      <c r="B4736" s="180" t="s">
        <v>12044</v>
      </c>
      <c r="C4736" s="180" t="s">
        <v>2</v>
      </c>
      <c r="D4736" s="254">
        <v>2401.4299999999998</v>
      </c>
      <c r="E4736" s="254" t="s">
        <v>30752</v>
      </c>
      <c r="ALW4736" s="12"/>
      <c r="ALX4736" s="12"/>
      <c r="ALY4736" s="12"/>
    </row>
    <row r="4737" spans="1:1013" ht="13.5">
      <c r="A4737" s="180">
        <v>101493</v>
      </c>
      <c r="B4737" s="180" t="s">
        <v>12037</v>
      </c>
      <c r="C4737" s="180" t="s">
        <v>2</v>
      </c>
      <c r="D4737" s="254">
        <v>1669.87</v>
      </c>
      <c r="E4737" s="254" t="s">
        <v>30753</v>
      </c>
      <c r="ALW4737" s="12"/>
      <c r="ALX4737" s="12"/>
      <c r="ALY4737" s="12"/>
    </row>
    <row r="4738" spans="1:1013" ht="13.5">
      <c r="A4738" s="180">
        <v>101494</v>
      </c>
      <c r="B4738" s="180" t="s">
        <v>12038</v>
      </c>
      <c r="C4738" s="180" t="s">
        <v>2</v>
      </c>
      <c r="D4738" s="254">
        <v>1785.04</v>
      </c>
      <c r="E4738" s="254" t="s">
        <v>30753</v>
      </c>
      <c r="ALW4738" s="12"/>
      <c r="ALX4738" s="12"/>
      <c r="ALY4738" s="12"/>
    </row>
    <row r="4739" spans="1:1013" ht="13.5">
      <c r="A4739" s="180">
        <v>101495</v>
      </c>
      <c r="B4739" s="180" t="s">
        <v>12039</v>
      </c>
      <c r="C4739" s="180" t="s">
        <v>2</v>
      </c>
      <c r="D4739" s="254">
        <v>1808.25</v>
      </c>
      <c r="E4739" s="254" t="s">
        <v>30754</v>
      </c>
      <c r="ALW4739" s="12"/>
      <c r="ALX4739" s="12"/>
      <c r="ALY4739" s="12"/>
    </row>
    <row r="4740" spans="1:1013" ht="13.5">
      <c r="A4740" s="180">
        <v>101496</v>
      </c>
      <c r="B4740" s="180" t="s">
        <v>12040</v>
      </c>
      <c r="C4740" s="180" t="s">
        <v>2</v>
      </c>
      <c r="D4740" s="254">
        <v>1968.98</v>
      </c>
      <c r="E4740" s="254" t="s">
        <v>30755</v>
      </c>
      <c r="ALW4740" s="12"/>
      <c r="ALX4740" s="12"/>
      <c r="ALY4740" s="12"/>
    </row>
    <row r="4741" spans="1:1013" ht="13.5">
      <c r="A4741" s="180">
        <v>101489</v>
      </c>
      <c r="B4741" s="180" t="s">
        <v>12033</v>
      </c>
      <c r="C4741" s="180" t="s">
        <v>2</v>
      </c>
      <c r="D4741" s="254">
        <v>1692.94</v>
      </c>
      <c r="E4741" s="254" t="s">
        <v>30756</v>
      </c>
      <c r="ALW4741" s="12"/>
      <c r="ALX4741" s="12"/>
      <c r="ALY4741" s="12"/>
    </row>
    <row r="4742" spans="1:1013" ht="13.5">
      <c r="A4742" s="180">
        <v>101490</v>
      </c>
      <c r="B4742" s="180" t="s">
        <v>12034</v>
      </c>
      <c r="C4742" s="180" t="s">
        <v>2</v>
      </c>
      <c r="D4742" s="254">
        <v>1808.11</v>
      </c>
      <c r="E4742" s="254" t="s">
        <v>30757</v>
      </c>
      <c r="ALW4742" s="12"/>
      <c r="ALX4742" s="12"/>
      <c r="ALY4742" s="12"/>
    </row>
    <row r="4743" spans="1:1013" ht="13.5">
      <c r="A4743" s="180">
        <v>101491</v>
      </c>
      <c r="B4743" s="180" t="s">
        <v>12035</v>
      </c>
      <c r="C4743" s="180" t="s">
        <v>2</v>
      </c>
      <c r="D4743" s="254">
        <v>1831.32</v>
      </c>
      <c r="E4743" s="254" t="s">
        <v>30758</v>
      </c>
      <c r="ALW4743" s="12"/>
      <c r="ALX4743" s="12"/>
      <c r="ALY4743" s="12"/>
    </row>
    <row r="4744" spans="1:1013" ht="13.5">
      <c r="A4744" s="180">
        <v>101492</v>
      </c>
      <c r="B4744" s="180" t="s">
        <v>12036</v>
      </c>
      <c r="C4744" s="180" t="s">
        <v>2</v>
      </c>
      <c r="D4744" s="254">
        <v>1992.05</v>
      </c>
      <c r="E4744" s="254" t="s">
        <v>30759</v>
      </c>
      <c r="ALW4744" s="12"/>
      <c r="ALX4744" s="12"/>
      <c r="ALY4744" s="12"/>
    </row>
    <row r="4745" spans="1:1013" ht="13.5">
      <c r="A4745" s="180">
        <v>101509</v>
      </c>
      <c r="B4745" s="180" t="s">
        <v>35631</v>
      </c>
      <c r="C4745" s="180" t="s">
        <v>2</v>
      </c>
      <c r="D4745" s="254">
        <v>2121.87</v>
      </c>
      <c r="E4745" s="254" t="s">
        <v>25778</v>
      </c>
      <c r="ALW4745" s="12"/>
      <c r="ALX4745" s="12"/>
      <c r="ALY4745" s="12"/>
    </row>
    <row r="4746" spans="1:1013" ht="13.5">
      <c r="A4746" s="180">
        <v>101510</v>
      </c>
      <c r="B4746" s="180" t="s">
        <v>35632</v>
      </c>
      <c r="C4746" s="180" t="s">
        <v>2</v>
      </c>
      <c r="D4746" s="254">
        <v>2354.3000000000002</v>
      </c>
      <c r="E4746" s="254" t="s">
        <v>30760</v>
      </c>
      <c r="ALW4746" s="12"/>
      <c r="ALX4746" s="12"/>
      <c r="ALY4746" s="12"/>
    </row>
    <row r="4747" spans="1:1013" ht="13.5">
      <c r="A4747" s="180">
        <v>101511</v>
      </c>
      <c r="B4747" s="180" t="s">
        <v>35633</v>
      </c>
      <c r="C4747" s="180" t="s">
        <v>2</v>
      </c>
      <c r="D4747" s="254">
        <v>2401.15</v>
      </c>
      <c r="E4747" s="254" t="s">
        <v>30761</v>
      </c>
      <c r="ALW4747" s="12"/>
      <c r="ALX4747" s="12"/>
      <c r="ALY4747" s="12"/>
    </row>
    <row r="4748" spans="1:1013" ht="13.5">
      <c r="A4748" s="180">
        <v>101512</v>
      </c>
      <c r="B4748" s="180" t="s">
        <v>35634</v>
      </c>
      <c r="C4748" s="180" t="s">
        <v>2</v>
      </c>
      <c r="D4748" s="254">
        <v>2693.36</v>
      </c>
      <c r="E4748" s="254" t="s">
        <v>30762</v>
      </c>
      <c r="ALW4748" s="12"/>
      <c r="ALX4748" s="12"/>
      <c r="ALY4748" s="12"/>
    </row>
    <row r="4749" spans="1:1013" ht="13.5">
      <c r="A4749" s="180">
        <v>101505</v>
      </c>
      <c r="B4749" s="180" t="s">
        <v>12049</v>
      </c>
      <c r="C4749" s="180" t="s">
        <v>2</v>
      </c>
      <c r="D4749" s="254">
        <v>2094.0100000000002</v>
      </c>
      <c r="E4749" s="254" t="s">
        <v>30763</v>
      </c>
      <c r="ALW4749" s="12"/>
      <c r="ALX4749" s="12"/>
      <c r="ALY4749" s="12"/>
    </row>
    <row r="4750" spans="1:1013" ht="13.5">
      <c r="A4750" s="180">
        <v>101506</v>
      </c>
      <c r="B4750" s="180" t="s">
        <v>12050</v>
      </c>
      <c r="C4750" s="180" t="s">
        <v>2</v>
      </c>
      <c r="D4750" s="254">
        <v>2326.44</v>
      </c>
      <c r="E4750" s="254" t="s">
        <v>30764</v>
      </c>
      <c r="ALW4750" s="12"/>
      <c r="ALX4750" s="12"/>
      <c r="ALY4750" s="12"/>
    </row>
    <row r="4751" spans="1:1013" ht="13.5">
      <c r="A4751" s="180">
        <v>101507</v>
      </c>
      <c r="B4751" s="180" t="s">
        <v>12051</v>
      </c>
      <c r="C4751" s="180" t="s">
        <v>2</v>
      </c>
      <c r="D4751" s="254">
        <v>2373.29</v>
      </c>
      <c r="E4751" s="254" t="s">
        <v>30765</v>
      </c>
      <c r="ALW4751" s="12"/>
      <c r="ALX4751" s="12"/>
      <c r="ALY4751" s="12"/>
    </row>
    <row r="4752" spans="1:1013" ht="13.5">
      <c r="A4752" s="180">
        <v>101508</v>
      </c>
      <c r="B4752" s="180" t="s">
        <v>12052</v>
      </c>
      <c r="C4752" s="180" t="s">
        <v>2</v>
      </c>
      <c r="D4752" s="254">
        <v>2665.5</v>
      </c>
      <c r="E4752" s="254" t="s">
        <v>25668</v>
      </c>
      <c r="ALW4752" s="12"/>
      <c r="ALX4752" s="12"/>
      <c r="ALY4752" s="12"/>
    </row>
    <row r="4753" spans="1:1013" ht="13.5">
      <c r="A4753" s="180">
        <v>101525</v>
      </c>
      <c r="B4753" s="180" t="s">
        <v>12065</v>
      </c>
      <c r="C4753" s="180" t="s">
        <v>2</v>
      </c>
      <c r="D4753" s="460">
        <v>1143.3399999999999</v>
      </c>
      <c r="E4753" s="254" t="s">
        <v>30226</v>
      </c>
      <c r="ALW4753" s="12"/>
      <c r="ALX4753" s="12"/>
      <c r="ALY4753" s="12"/>
    </row>
    <row r="4754" spans="1:1013" ht="13.5">
      <c r="A4754" s="180">
        <v>101526</v>
      </c>
      <c r="B4754" s="180" t="s">
        <v>12066</v>
      </c>
      <c r="C4754" s="180" t="s">
        <v>2</v>
      </c>
      <c r="D4754" s="460">
        <v>1350.65</v>
      </c>
      <c r="E4754" s="254" t="s">
        <v>30766</v>
      </c>
      <c r="ALW4754" s="12"/>
      <c r="ALX4754" s="12"/>
      <c r="ALY4754" s="12"/>
    </row>
    <row r="4755" spans="1:1013" ht="13.5">
      <c r="A4755" s="180">
        <v>101527</v>
      </c>
      <c r="B4755" s="180" t="s">
        <v>12067</v>
      </c>
      <c r="C4755" s="180" t="s">
        <v>2</v>
      </c>
      <c r="D4755" s="254">
        <v>1392.43</v>
      </c>
      <c r="E4755" s="254" t="s">
        <v>30767</v>
      </c>
      <c r="ALW4755" s="12"/>
      <c r="ALX4755" s="12"/>
      <c r="ALY4755" s="12"/>
    </row>
    <row r="4756" spans="1:1013" ht="13.5">
      <c r="A4756" s="180">
        <v>101528</v>
      </c>
      <c r="B4756" s="180" t="s">
        <v>12068</v>
      </c>
      <c r="C4756" s="180" t="s">
        <v>2</v>
      </c>
      <c r="D4756" s="254">
        <v>1624.88</v>
      </c>
      <c r="E4756" s="254" t="s">
        <v>30768</v>
      </c>
      <c r="ALW4756" s="12"/>
      <c r="ALX4756" s="12"/>
      <c r="ALY4756" s="12"/>
    </row>
    <row r="4757" spans="1:1013" ht="13.5">
      <c r="A4757" s="180">
        <v>101521</v>
      </c>
      <c r="B4757" s="180" t="s">
        <v>12061</v>
      </c>
      <c r="C4757" s="180" t="s">
        <v>2</v>
      </c>
      <c r="D4757" s="254">
        <v>1157.71</v>
      </c>
      <c r="E4757" s="254" t="s">
        <v>30769</v>
      </c>
      <c r="ALW4757" s="12"/>
      <c r="ALX4757" s="12"/>
      <c r="ALY4757" s="12"/>
    </row>
    <row r="4758" spans="1:1013" ht="13.5">
      <c r="A4758" s="180">
        <v>101522</v>
      </c>
      <c r="B4758" s="180" t="s">
        <v>12062</v>
      </c>
      <c r="C4758" s="180" t="s">
        <v>2</v>
      </c>
      <c r="D4758" s="254">
        <v>1365.02</v>
      </c>
      <c r="E4758" s="254" t="s">
        <v>30770</v>
      </c>
      <c r="ALW4758" s="12"/>
      <c r="ALX4758" s="12"/>
      <c r="ALY4758" s="12"/>
    </row>
    <row r="4759" spans="1:1013" ht="13.5">
      <c r="A4759" s="180">
        <v>101523</v>
      </c>
      <c r="B4759" s="180" t="s">
        <v>12063</v>
      </c>
      <c r="C4759" s="180" t="s">
        <v>2</v>
      </c>
      <c r="D4759" s="254">
        <v>1406.8</v>
      </c>
      <c r="E4759" s="254" t="s">
        <v>30771</v>
      </c>
      <c r="ALW4759" s="12"/>
      <c r="ALX4759" s="12"/>
      <c r="ALY4759" s="12"/>
    </row>
    <row r="4760" spans="1:1013" ht="13.5">
      <c r="A4760" s="180">
        <v>101524</v>
      </c>
      <c r="B4760" s="180" t="s">
        <v>12064</v>
      </c>
      <c r="C4760" s="180" t="s">
        <v>2</v>
      </c>
      <c r="D4760" s="460">
        <v>1639.25</v>
      </c>
      <c r="E4760" s="254" t="s">
        <v>30772</v>
      </c>
      <c r="ALW4760" s="12"/>
      <c r="ALX4760" s="12"/>
      <c r="ALY4760" s="12"/>
    </row>
    <row r="4761" spans="1:1013" ht="13.5">
      <c r="A4761" s="180">
        <v>101517</v>
      </c>
      <c r="B4761" s="180" t="s">
        <v>12057</v>
      </c>
      <c r="C4761" s="180" t="s">
        <v>2</v>
      </c>
      <c r="D4761" s="254">
        <v>845.12</v>
      </c>
      <c r="E4761" s="254" t="s">
        <v>25532</v>
      </c>
      <c r="ALW4761" s="12"/>
      <c r="ALX4761" s="12"/>
      <c r="ALY4761" s="12"/>
    </row>
    <row r="4762" spans="1:1013" ht="13.5">
      <c r="A4762" s="180">
        <v>101518</v>
      </c>
      <c r="B4762" s="180" t="s">
        <v>12058</v>
      </c>
      <c r="C4762" s="180" t="s">
        <v>2</v>
      </c>
      <c r="D4762" s="254">
        <v>983.32</v>
      </c>
      <c r="E4762" s="254" t="s">
        <v>30773</v>
      </c>
      <c r="ALW4762" s="12"/>
      <c r="ALX4762" s="12"/>
      <c r="ALY4762" s="12"/>
    </row>
    <row r="4763" spans="1:1013" ht="13.5">
      <c r="A4763" s="180">
        <v>101519</v>
      </c>
      <c r="B4763" s="180" t="s">
        <v>12059</v>
      </c>
      <c r="C4763" s="180" t="s">
        <v>2</v>
      </c>
      <c r="D4763" s="254">
        <v>1011.18</v>
      </c>
      <c r="E4763" s="254" t="s">
        <v>25347</v>
      </c>
      <c r="ALW4763" s="12"/>
      <c r="ALX4763" s="12"/>
      <c r="ALY4763" s="12"/>
    </row>
    <row r="4764" spans="1:1013" ht="13.5">
      <c r="A4764" s="180">
        <v>101520</v>
      </c>
      <c r="B4764" s="180" t="s">
        <v>12060</v>
      </c>
      <c r="C4764" s="180" t="s">
        <v>2</v>
      </c>
      <c r="D4764" s="254">
        <v>1166.1400000000001</v>
      </c>
      <c r="E4764" s="254" t="s">
        <v>25347</v>
      </c>
      <c r="ALW4764" s="12"/>
      <c r="ALX4764" s="12"/>
      <c r="ALY4764" s="12"/>
    </row>
    <row r="4765" spans="1:1013" ht="13.5">
      <c r="A4765" s="180">
        <v>101513</v>
      </c>
      <c r="B4765" s="180" t="s">
        <v>12053</v>
      </c>
      <c r="C4765" s="180" t="s">
        <v>2</v>
      </c>
      <c r="D4765" s="254">
        <v>868.19</v>
      </c>
      <c r="E4765" s="254" t="s">
        <v>30774</v>
      </c>
      <c r="ALW4765" s="12"/>
      <c r="ALX4765" s="12"/>
      <c r="ALY4765" s="12"/>
    </row>
    <row r="4766" spans="1:1013" ht="13.5">
      <c r="A4766" s="180">
        <v>101514</v>
      </c>
      <c r="B4766" s="180" t="s">
        <v>12054</v>
      </c>
      <c r="C4766" s="180" t="s">
        <v>2</v>
      </c>
      <c r="D4766" s="254">
        <v>1006.39</v>
      </c>
      <c r="E4766" s="254" t="s">
        <v>30774</v>
      </c>
      <c r="ALW4766" s="12"/>
      <c r="ALX4766" s="12"/>
      <c r="ALY4766" s="12"/>
    </row>
    <row r="4767" spans="1:1013" ht="13.5">
      <c r="A4767" s="180">
        <v>101515</v>
      </c>
      <c r="B4767" s="180" t="s">
        <v>12055</v>
      </c>
      <c r="C4767" s="180" t="s">
        <v>2</v>
      </c>
      <c r="D4767" s="254">
        <v>1034.25</v>
      </c>
      <c r="E4767" s="254" t="s">
        <v>30775</v>
      </c>
      <c r="ALW4767" s="12"/>
      <c r="ALX4767" s="12"/>
      <c r="ALY4767" s="12"/>
    </row>
    <row r="4768" spans="1:1013" ht="13.5">
      <c r="A4768" s="180">
        <v>101516</v>
      </c>
      <c r="B4768" s="180" t="s">
        <v>12056</v>
      </c>
      <c r="C4768" s="180" t="s">
        <v>2</v>
      </c>
      <c r="D4768" s="254">
        <v>1189.21</v>
      </c>
      <c r="E4768" s="254" t="s">
        <v>30775</v>
      </c>
      <c r="ALW4768" s="12"/>
      <c r="ALX4768" s="12"/>
      <c r="ALY4768" s="12"/>
    </row>
    <row r="4769" spans="1:1013" ht="13.5">
      <c r="A4769" s="180">
        <v>101533</v>
      </c>
      <c r="B4769" s="180" t="s">
        <v>35635</v>
      </c>
      <c r="C4769" s="180" t="s">
        <v>2</v>
      </c>
      <c r="D4769" s="254">
        <v>1334.07</v>
      </c>
      <c r="E4769" s="254" t="s">
        <v>30776</v>
      </c>
      <c r="ALW4769" s="12"/>
      <c r="ALX4769" s="12"/>
      <c r="ALY4769" s="12"/>
    </row>
    <row r="4770" spans="1:1013" ht="13.5">
      <c r="A4770" s="180">
        <v>101534</v>
      </c>
      <c r="B4770" s="180" t="s">
        <v>35636</v>
      </c>
      <c r="C4770" s="180" t="s">
        <v>2</v>
      </c>
      <c r="D4770" s="254">
        <v>1610.48</v>
      </c>
      <c r="E4770" s="254" t="s">
        <v>30777</v>
      </c>
      <c r="ALW4770" s="12"/>
      <c r="ALX4770" s="12"/>
      <c r="ALY4770" s="12"/>
    </row>
    <row r="4771" spans="1:1013" ht="13.5">
      <c r="A4771" s="180">
        <v>101535</v>
      </c>
      <c r="B4771" s="180" t="s">
        <v>35637</v>
      </c>
      <c r="C4771" s="180" t="s">
        <v>2</v>
      </c>
      <c r="D4771" s="254">
        <v>1666.19</v>
      </c>
      <c r="E4771" s="254" t="s">
        <v>30778</v>
      </c>
      <c r="ALW4771" s="12"/>
      <c r="ALX4771" s="12"/>
      <c r="ALY4771" s="12"/>
    </row>
    <row r="4772" spans="1:1013" ht="13.5">
      <c r="A4772" s="180">
        <v>101536</v>
      </c>
      <c r="B4772" s="180" t="s">
        <v>35638</v>
      </c>
      <c r="C4772" s="180" t="s">
        <v>2</v>
      </c>
      <c r="D4772" s="254">
        <v>1976.12</v>
      </c>
      <c r="E4772" s="254" t="s">
        <v>30779</v>
      </c>
      <c r="ALW4772" s="12"/>
      <c r="ALX4772" s="12"/>
      <c r="ALY4772" s="12"/>
    </row>
    <row r="4773" spans="1:1013" ht="13.5">
      <c r="A4773" s="180">
        <v>101529</v>
      </c>
      <c r="B4773" s="180" t="s">
        <v>12069</v>
      </c>
      <c r="C4773" s="180" t="s">
        <v>2</v>
      </c>
      <c r="D4773" s="254">
        <v>1306.2</v>
      </c>
      <c r="E4773" s="254" t="s">
        <v>30780</v>
      </c>
      <c r="ALW4773" s="12"/>
      <c r="ALX4773" s="12"/>
      <c r="ALY4773" s="12"/>
    </row>
    <row r="4774" spans="1:1013" ht="13.5">
      <c r="A4774" s="180">
        <v>101530</v>
      </c>
      <c r="B4774" s="180" t="s">
        <v>12070</v>
      </c>
      <c r="C4774" s="180" t="s">
        <v>2</v>
      </c>
      <c r="D4774" s="254">
        <v>1582.61</v>
      </c>
      <c r="E4774" s="254" t="s">
        <v>30781</v>
      </c>
      <c r="ALW4774" s="12"/>
      <c r="ALX4774" s="12"/>
      <c r="ALY4774" s="12"/>
    </row>
    <row r="4775" spans="1:1013" ht="13.5">
      <c r="A4775" s="180">
        <v>101531</v>
      </c>
      <c r="B4775" s="180" t="s">
        <v>12071</v>
      </c>
      <c r="C4775" s="180" t="s">
        <v>2</v>
      </c>
      <c r="D4775" s="254">
        <v>1638.32</v>
      </c>
      <c r="E4775" s="254" t="s">
        <v>30782</v>
      </c>
      <c r="ALW4775" s="12"/>
      <c r="ALX4775" s="12"/>
      <c r="ALY4775" s="12"/>
    </row>
    <row r="4776" spans="1:1013" ht="13.5">
      <c r="A4776" s="180">
        <v>101532</v>
      </c>
      <c r="B4776" s="180" t="s">
        <v>12072</v>
      </c>
      <c r="C4776" s="180" t="s">
        <v>2</v>
      </c>
      <c r="D4776" s="254">
        <v>1948.25</v>
      </c>
      <c r="E4776" s="254" t="s">
        <v>30783</v>
      </c>
      <c r="ALW4776" s="12"/>
      <c r="ALX4776" s="12"/>
      <c r="ALY4776" s="12"/>
    </row>
    <row r="4777" spans="1:1013" ht="13.5">
      <c r="A4777" s="180">
        <v>101549</v>
      </c>
      <c r="B4777" s="180" t="s">
        <v>2571</v>
      </c>
      <c r="C4777" s="180" t="s">
        <v>2</v>
      </c>
      <c r="D4777" s="254">
        <v>20.81</v>
      </c>
      <c r="E4777" s="254" t="s">
        <v>30784</v>
      </c>
      <c r="ALW4777" s="12"/>
      <c r="ALX4777" s="12"/>
      <c r="ALY4777" s="12"/>
    </row>
    <row r="4778" spans="1:1013" ht="13.5">
      <c r="A4778" s="180">
        <v>101547</v>
      </c>
      <c r="B4778" s="180" t="s">
        <v>2569</v>
      </c>
      <c r="C4778" s="180" t="s">
        <v>2</v>
      </c>
      <c r="D4778" s="254">
        <v>119.85</v>
      </c>
      <c r="E4778" s="254" t="s">
        <v>30785</v>
      </c>
      <c r="ALW4778" s="12"/>
      <c r="ALX4778" s="12"/>
      <c r="ALY4778" s="12"/>
    </row>
    <row r="4779" spans="1:1013" ht="13.5">
      <c r="A4779" s="180">
        <v>101546</v>
      </c>
      <c r="B4779" s="180" t="s">
        <v>2568</v>
      </c>
      <c r="C4779" s="180" t="s">
        <v>2</v>
      </c>
      <c r="D4779" s="254">
        <v>38.49</v>
      </c>
      <c r="E4779" s="254" t="s">
        <v>30786</v>
      </c>
      <c r="ALW4779" s="12"/>
      <c r="ALX4779" s="12"/>
      <c r="ALY4779" s="12"/>
    </row>
    <row r="4780" spans="1:1013" ht="13.5">
      <c r="A4780" s="180">
        <v>101548</v>
      </c>
      <c r="B4780" s="180" t="s">
        <v>2570</v>
      </c>
      <c r="C4780" s="180" t="s">
        <v>2</v>
      </c>
      <c r="D4780" s="254">
        <v>9.7899999999999991</v>
      </c>
      <c r="E4780" s="254" t="s">
        <v>30787</v>
      </c>
      <c r="ALW4780" s="12"/>
      <c r="ALX4780" s="12"/>
      <c r="ALY4780" s="12"/>
    </row>
    <row r="4781" spans="1:1013" ht="13.5">
      <c r="A4781" s="180">
        <v>94764</v>
      </c>
      <c r="B4781" s="180" t="s">
        <v>35639</v>
      </c>
      <c r="C4781" s="180" t="s">
        <v>2</v>
      </c>
      <c r="D4781" s="254">
        <v>43.67</v>
      </c>
      <c r="E4781" s="254" t="s">
        <v>30788</v>
      </c>
      <c r="ALW4781" s="12"/>
      <c r="ALX4781" s="12"/>
      <c r="ALY4781" s="12"/>
    </row>
    <row r="4782" spans="1:1013" ht="13.5">
      <c r="A4782" s="180">
        <v>94765</v>
      </c>
      <c r="B4782" s="180" t="s">
        <v>35640</v>
      </c>
      <c r="C4782" s="180" t="s">
        <v>2</v>
      </c>
      <c r="D4782" s="254">
        <v>48.16</v>
      </c>
      <c r="E4782" s="254" t="s">
        <v>30382</v>
      </c>
      <c r="ALW4782" s="12"/>
      <c r="ALX4782" s="12"/>
      <c r="ALY4782" s="12"/>
    </row>
    <row r="4783" spans="1:1013" ht="13.5">
      <c r="A4783" s="180">
        <v>94766</v>
      </c>
      <c r="B4783" s="180" t="s">
        <v>35641</v>
      </c>
      <c r="C4783" s="180" t="s">
        <v>2</v>
      </c>
      <c r="D4783" s="460">
        <v>53.89</v>
      </c>
      <c r="E4783" s="254" t="s">
        <v>25788</v>
      </c>
      <c r="ALW4783" s="12"/>
      <c r="ALX4783" s="12"/>
      <c r="ALY4783" s="12"/>
    </row>
    <row r="4784" spans="1:1013" ht="13.5">
      <c r="A4784" s="180">
        <v>94767</v>
      </c>
      <c r="B4784" s="180" t="s">
        <v>35642</v>
      </c>
      <c r="C4784" s="180" t="s">
        <v>2</v>
      </c>
      <c r="D4784" s="460">
        <v>80.31</v>
      </c>
      <c r="E4784" s="254" t="s">
        <v>30789</v>
      </c>
      <c r="ALW4784" s="12"/>
      <c r="ALX4784" s="12"/>
      <c r="ALY4784" s="12"/>
    </row>
    <row r="4785" spans="1:1013" ht="13.5">
      <c r="A4785" s="180">
        <v>94768</v>
      </c>
      <c r="B4785" s="180" t="s">
        <v>35643</v>
      </c>
      <c r="C4785" s="180" t="s">
        <v>2</v>
      </c>
      <c r="D4785" s="254">
        <v>91.06</v>
      </c>
      <c r="E4785" s="254" t="s">
        <v>30790</v>
      </c>
      <c r="ALW4785" s="12"/>
      <c r="ALX4785" s="12"/>
      <c r="ALY4785" s="12"/>
    </row>
    <row r="4786" spans="1:1013" ht="13.5">
      <c r="A4786" s="180">
        <v>94769</v>
      </c>
      <c r="B4786" s="180" t="s">
        <v>35644</v>
      </c>
      <c r="C4786" s="180" t="s">
        <v>2</v>
      </c>
      <c r="D4786" s="254">
        <v>121.88</v>
      </c>
      <c r="E4786" s="254" t="s">
        <v>30791</v>
      </c>
      <c r="ALW4786" s="12"/>
      <c r="ALX4786" s="12"/>
      <c r="ALY4786" s="12"/>
    </row>
    <row r="4787" spans="1:1013" ht="13.5">
      <c r="A4787" s="180">
        <v>94783</v>
      </c>
      <c r="B4787" s="180" t="s">
        <v>35645</v>
      </c>
      <c r="C4787" s="180" t="s">
        <v>2</v>
      </c>
      <c r="D4787" s="254">
        <v>22.96</v>
      </c>
      <c r="E4787" s="254" t="s">
        <v>30791</v>
      </c>
      <c r="ALW4787" s="12"/>
      <c r="ALX4787" s="12"/>
      <c r="ALY4787" s="12"/>
    </row>
    <row r="4788" spans="1:1013" ht="13.5">
      <c r="A4788" s="180">
        <v>94703</v>
      </c>
      <c r="B4788" s="180" t="s">
        <v>35646</v>
      </c>
      <c r="C4788" s="180" t="s">
        <v>2</v>
      </c>
      <c r="D4788" s="254">
        <v>24.61</v>
      </c>
      <c r="E4788" s="254" t="s">
        <v>30792</v>
      </c>
      <c r="ALW4788" s="12"/>
      <c r="ALX4788" s="12"/>
      <c r="ALY4788" s="12"/>
    </row>
    <row r="4789" spans="1:1013" ht="13.5">
      <c r="A4789" s="180">
        <v>94704</v>
      </c>
      <c r="B4789" s="180" t="s">
        <v>35647</v>
      </c>
      <c r="C4789" s="180" t="s">
        <v>2</v>
      </c>
      <c r="D4789" s="254">
        <v>33.270000000000003</v>
      </c>
      <c r="E4789" s="254" t="s">
        <v>30792</v>
      </c>
      <c r="ALW4789" s="12"/>
      <c r="ALX4789" s="12"/>
      <c r="ALY4789" s="12"/>
    </row>
    <row r="4790" spans="1:1013" ht="13.5">
      <c r="A4790" s="180">
        <v>94705</v>
      </c>
      <c r="B4790" s="180" t="s">
        <v>35648</v>
      </c>
      <c r="C4790" s="180" t="s">
        <v>2</v>
      </c>
      <c r="D4790" s="460">
        <v>45.95</v>
      </c>
      <c r="E4790" s="254" t="s">
        <v>30793</v>
      </c>
      <c r="ALW4790" s="12"/>
      <c r="ALX4790" s="12"/>
      <c r="ALY4790" s="12"/>
    </row>
    <row r="4791" spans="1:1013" ht="13.5">
      <c r="A4791" s="180">
        <v>94706</v>
      </c>
      <c r="B4791" s="180" t="s">
        <v>35649</v>
      </c>
      <c r="C4791" s="180" t="s">
        <v>2</v>
      </c>
      <c r="D4791" s="254">
        <v>44.76</v>
      </c>
      <c r="E4791" s="254" t="s">
        <v>30793</v>
      </c>
      <c r="ALW4791" s="12"/>
      <c r="ALX4791" s="12"/>
      <c r="ALY4791" s="12"/>
    </row>
    <row r="4792" spans="1:1013" ht="13.5">
      <c r="A4792" s="180">
        <v>94707</v>
      </c>
      <c r="B4792" s="180" t="s">
        <v>35650</v>
      </c>
      <c r="C4792" s="180" t="s">
        <v>2</v>
      </c>
      <c r="D4792" s="254">
        <v>71.540000000000006</v>
      </c>
      <c r="E4792" s="254" t="s">
        <v>30714</v>
      </c>
      <c r="ALW4792" s="12"/>
      <c r="ALX4792" s="12"/>
      <c r="ALY4792" s="12"/>
    </row>
    <row r="4793" spans="1:1013" ht="13.5">
      <c r="A4793" s="180">
        <v>94715</v>
      </c>
      <c r="B4793" s="180" t="s">
        <v>35651</v>
      </c>
      <c r="C4793" s="180" t="s">
        <v>2</v>
      </c>
      <c r="D4793" s="254">
        <v>376.53</v>
      </c>
      <c r="E4793" s="254" t="s">
        <v>30794</v>
      </c>
      <c r="ALW4793" s="12"/>
      <c r="ALX4793" s="12"/>
      <c r="ALY4793" s="12"/>
    </row>
    <row r="4794" spans="1:1013" ht="13.5">
      <c r="A4794" s="180">
        <v>94713</v>
      </c>
      <c r="B4794" s="180" t="s">
        <v>35652</v>
      </c>
      <c r="C4794" s="180" t="s">
        <v>2</v>
      </c>
      <c r="D4794" s="254">
        <v>301.63</v>
      </c>
      <c r="E4794" s="254" t="s">
        <v>30795</v>
      </c>
      <c r="ALW4794" s="12"/>
      <c r="ALX4794" s="12"/>
      <c r="ALY4794" s="12"/>
    </row>
    <row r="4795" spans="1:1013" ht="13.5">
      <c r="A4795" s="180">
        <v>94714</v>
      </c>
      <c r="B4795" s="180" t="s">
        <v>35653</v>
      </c>
      <c r="C4795" s="180" t="s">
        <v>2</v>
      </c>
      <c r="D4795" s="254">
        <v>424.5</v>
      </c>
      <c r="E4795" s="254" t="s">
        <v>30796</v>
      </c>
      <c r="ALW4795" s="12"/>
      <c r="ALX4795" s="12"/>
      <c r="ALY4795" s="12"/>
    </row>
    <row r="4796" spans="1:1013" ht="13.5">
      <c r="A4796" s="180">
        <v>94670</v>
      </c>
      <c r="B4796" s="180" t="s">
        <v>35654</v>
      </c>
      <c r="C4796" s="180" t="s">
        <v>2</v>
      </c>
      <c r="D4796" s="254">
        <v>84.51</v>
      </c>
      <c r="E4796" s="254" t="s">
        <v>30683</v>
      </c>
      <c r="ALW4796" s="12"/>
      <c r="ALX4796" s="12"/>
      <c r="ALY4796" s="12"/>
    </row>
    <row r="4797" spans="1:1013" ht="13.5">
      <c r="A4797" s="180">
        <v>94656</v>
      </c>
      <c r="B4797" s="180" t="s">
        <v>35655</v>
      </c>
      <c r="C4797" s="180" t="s">
        <v>2</v>
      </c>
      <c r="D4797" s="254">
        <v>4.07</v>
      </c>
      <c r="E4797" s="254" t="s">
        <v>28105</v>
      </c>
      <c r="ALW4797" s="12"/>
      <c r="ALX4797" s="12"/>
      <c r="ALY4797" s="12"/>
    </row>
    <row r="4798" spans="1:1013" ht="13.5">
      <c r="A4798" s="180">
        <v>94658</v>
      </c>
      <c r="B4798" s="180" t="s">
        <v>35656</v>
      </c>
      <c r="C4798" s="180" t="s">
        <v>2</v>
      </c>
      <c r="D4798" s="254">
        <v>6.18</v>
      </c>
      <c r="E4798" s="254" t="s">
        <v>30797</v>
      </c>
      <c r="ALW4798" s="12"/>
      <c r="ALX4798" s="12"/>
      <c r="ALY4798" s="12"/>
    </row>
    <row r="4799" spans="1:1013" ht="13.5">
      <c r="A4799" s="180">
        <v>94660</v>
      </c>
      <c r="B4799" s="180" t="s">
        <v>35657</v>
      </c>
      <c r="C4799" s="180" t="s">
        <v>2</v>
      </c>
      <c r="D4799" s="254">
        <v>9.94</v>
      </c>
      <c r="E4799" s="254" t="s">
        <v>24588</v>
      </c>
      <c r="ALW4799" s="12"/>
      <c r="ALX4799" s="12"/>
      <c r="ALY4799" s="12"/>
    </row>
    <row r="4800" spans="1:1013" ht="13.5">
      <c r="A4800" s="180">
        <v>94662</v>
      </c>
      <c r="B4800" s="180" t="s">
        <v>35658</v>
      </c>
      <c r="C4800" s="180" t="s">
        <v>2</v>
      </c>
      <c r="D4800" s="254">
        <v>13.01</v>
      </c>
      <c r="E4800" s="254" t="s">
        <v>30798</v>
      </c>
      <c r="ALW4800" s="12"/>
      <c r="ALX4800" s="12"/>
      <c r="ALY4800" s="12"/>
    </row>
    <row r="4801" spans="1:1013" ht="13.5">
      <c r="A4801" s="180">
        <v>94664</v>
      </c>
      <c r="B4801" s="180" t="s">
        <v>35659</v>
      </c>
      <c r="C4801" s="180" t="s">
        <v>2</v>
      </c>
      <c r="D4801" s="254">
        <v>24.31</v>
      </c>
      <c r="E4801" s="254" t="s">
        <v>30799</v>
      </c>
      <c r="ALW4801" s="12"/>
      <c r="ALX4801" s="12"/>
      <c r="ALY4801" s="12"/>
    </row>
    <row r="4802" spans="1:1013" ht="13.5">
      <c r="A4802" s="180">
        <v>94666</v>
      </c>
      <c r="B4802" s="180" t="s">
        <v>35660</v>
      </c>
      <c r="C4802" s="180" t="s">
        <v>2</v>
      </c>
      <c r="D4802" s="254">
        <v>39.79</v>
      </c>
      <c r="E4802" s="254" t="s">
        <v>30800</v>
      </c>
      <c r="ALW4802" s="12"/>
      <c r="ALX4802" s="12"/>
      <c r="ALY4802" s="12"/>
    </row>
    <row r="4803" spans="1:1013" ht="13.5">
      <c r="A4803" s="180">
        <v>94668</v>
      </c>
      <c r="B4803" s="180" t="s">
        <v>35661</v>
      </c>
      <c r="C4803" s="180" t="s">
        <v>2</v>
      </c>
      <c r="D4803" s="254">
        <v>53.08</v>
      </c>
      <c r="E4803" s="254" t="s">
        <v>30801</v>
      </c>
      <c r="ALW4803" s="12"/>
      <c r="ALX4803" s="12"/>
      <c r="ALY4803" s="12"/>
    </row>
    <row r="4804" spans="1:1013" ht="13.5">
      <c r="A4804" s="180">
        <v>105215</v>
      </c>
      <c r="B4804" s="180" t="s">
        <v>35662</v>
      </c>
      <c r="C4804" s="180" t="s">
        <v>2</v>
      </c>
      <c r="D4804" s="254">
        <v>10.86</v>
      </c>
      <c r="E4804" s="254" t="s">
        <v>30802</v>
      </c>
      <c r="ALW4804" s="12"/>
      <c r="ALX4804" s="12"/>
      <c r="ALY4804" s="12"/>
    </row>
    <row r="4805" spans="1:1013" ht="13.5">
      <c r="A4805" s="180">
        <v>105216</v>
      </c>
      <c r="B4805" s="180" t="s">
        <v>35663</v>
      </c>
      <c r="C4805" s="180" t="s">
        <v>2</v>
      </c>
      <c r="D4805" s="254">
        <v>41.81</v>
      </c>
      <c r="E4805" s="254" t="s">
        <v>30803</v>
      </c>
      <c r="ALW4805" s="12"/>
      <c r="ALX4805" s="12"/>
      <c r="ALY4805" s="12"/>
    </row>
    <row r="4806" spans="1:1013" ht="13.5">
      <c r="A4806" s="180">
        <v>105217</v>
      </c>
      <c r="B4806" s="180" t="s">
        <v>35664</v>
      </c>
      <c r="C4806" s="180" t="s">
        <v>2</v>
      </c>
      <c r="D4806" s="254">
        <v>47.17</v>
      </c>
      <c r="E4806" s="254" t="s">
        <v>25464</v>
      </c>
      <c r="ALW4806" s="12"/>
      <c r="ALX4806" s="12"/>
      <c r="ALY4806" s="12"/>
    </row>
    <row r="4807" spans="1:1013" ht="13.5">
      <c r="A4807" s="180">
        <v>105214</v>
      </c>
      <c r="B4807" s="180" t="s">
        <v>35665</v>
      </c>
      <c r="C4807" s="180" t="s">
        <v>2</v>
      </c>
      <c r="D4807" s="254">
        <v>49.16</v>
      </c>
      <c r="E4807" s="254" t="s">
        <v>30804</v>
      </c>
      <c r="ALW4807" s="12"/>
      <c r="ALX4807" s="12"/>
      <c r="ALY4807" s="12"/>
    </row>
    <row r="4808" spans="1:1013" ht="13.5">
      <c r="A4808" s="180">
        <v>105218</v>
      </c>
      <c r="B4808" s="180" t="s">
        <v>35666</v>
      </c>
      <c r="C4808" s="180" t="s">
        <v>2</v>
      </c>
      <c r="D4808" s="254">
        <v>81.99</v>
      </c>
      <c r="E4808" s="254" t="s">
        <v>28883</v>
      </c>
      <c r="ALW4808" s="12"/>
      <c r="ALX4808" s="12"/>
      <c r="ALY4808" s="12"/>
    </row>
    <row r="4809" spans="1:1013" ht="13.5">
      <c r="A4809" s="180">
        <v>105213</v>
      </c>
      <c r="B4809" s="180" t="s">
        <v>35667</v>
      </c>
      <c r="C4809" s="180" t="s">
        <v>2</v>
      </c>
      <c r="D4809" s="254">
        <v>195.17</v>
      </c>
      <c r="E4809" s="254" t="s">
        <v>25012</v>
      </c>
      <c r="ALW4809" s="12"/>
      <c r="ALX4809" s="12"/>
      <c r="ALY4809" s="12"/>
    </row>
    <row r="4810" spans="1:1013" ht="13.5">
      <c r="A4810" s="180">
        <v>105233</v>
      </c>
      <c r="B4810" s="180" t="s">
        <v>35668</v>
      </c>
      <c r="C4810" s="180" t="s">
        <v>2</v>
      </c>
      <c r="D4810" s="254">
        <v>9.52</v>
      </c>
      <c r="E4810" s="254" t="s">
        <v>30805</v>
      </c>
      <c r="ALW4810" s="12"/>
      <c r="ALX4810" s="12"/>
      <c r="ALY4810" s="12"/>
    </row>
    <row r="4811" spans="1:1013" ht="13.5">
      <c r="A4811" s="180">
        <v>105234</v>
      </c>
      <c r="B4811" s="180" t="s">
        <v>35669</v>
      </c>
      <c r="C4811" s="180" t="s">
        <v>2</v>
      </c>
      <c r="D4811" s="254">
        <v>11.59</v>
      </c>
      <c r="E4811" s="254" t="s">
        <v>24484</v>
      </c>
      <c r="ALW4811" s="12"/>
      <c r="ALX4811" s="12"/>
      <c r="ALY4811" s="12"/>
    </row>
    <row r="4812" spans="1:1013" ht="13.5">
      <c r="A4812" s="180">
        <v>105228</v>
      </c>
      <c r="B4812" s="180" t="s">
        <v>35670</v>
      </c>
      <c r="C4812" s="180" t="s">
        <v>2</v>
      </c>
      <c r="D4812" s="254">
        <v>14.09</v>
      </c>
      <c r="E4812" s="254" t="s">
        <v>30806</v>
      </c>
      <c r="ALW4812" s="12"/>
      <c r="ALX4812" s="12"/>
      <c r="ALY4812" s="12"/>
    </row>
    <row r="4813" spans="1:1013" ht="13.5">
      <c r="A4813" s="180">
        <v>105138</v>
      </c>
      <c r="B4813" s="180" t="s">
        <v>35671</v>
      </c>
      <c r="C4813" s="180" t="s">
        <v>2</v>
      </c>
      <c r="D4813" s="254">
        <v>20.91</v>
      </c>
      <c r="E4813" s="254" t="s">
        <v>30807</v>
      </c>
      <c r="ALW4813" s="12"/>
      <c r="ALX4813" s="12"/>
      <c r="ALY4813" s="12"/>
    </row>
    <row r="4814" spans="1:1013" ht="13.5">
      <c r="A4814" s="180">
        <v>105139</v>
      </c>
      <c r="B4814" s="180" t="s">
        <v>35672</v>
      </c>
      <c r="C4814" s="180" t="s">
        <v>2</v>
      </c>
      <c r="D4814" s="254">
        <v>24.72</v>
      </c>
      <c r="E4814" s="254" t="s">
        <v>30808</v>
      </c>
      <c r="ALW4814" s="12"/>
      <c r="ALX4814" s="12"/>
      <c r="ALY4814" s="12"/>
    </row>
    <row r="4815" spans="1:1013" ht="13.5">
      <c r="A4815" s="180">
        <v>105140</v>
      </c>
      <c r="B4815" s="180" t="s">
        <v>35673</v>
      </c>
      <c r="C4815" s="180" t="s">
        <v>2</v>
      </c>
      <c r="D4815" s="254">
        <v>31.84</v>
      </c>
      <c r="E4815" s="254" t="s">
        <v>24995</v>
      </c>
      <c r="ALW4815" s="12"/>
      <c r="ALX4815" s="12"/>
      <c r="ALY4815" s="12"/>
    </row>
    <row r="4816" spans="1:1013" ht="13.5">
      <c r="A4816" s="180">
        <v>105141</v>
      </c>
      <c r="B4816" s="180" t="s">
        <v>35674</v>
      </c>
      <c r="C4816" s="180" t="s">
        <v>2</v>
      </c>
      <c r="D4816" s="254">
        <v>37.72</v>
      </c>
      <c r="E4816" s="254" t="s">
        <v>30809</v>
      </c>
      <c r="ALW4816" s="12"/>
      <c r="ALX4816" s="12"/>
      <c r="ALY4816" s="12"/>
    </row>
    <row r="4817" spans="1:1013" ht="13.5">
      <c r="A4817" s="180">
        <v>105172</v>
      </c>
      <c r="B4817" s="180" t="s">
        <v>35675</v>
      </c>
      <c r="C4817" s="180" t="s">
        <v>2</v>
      </c>
      <c r="D4817" s="254">
        <v>95.83</v>
      </c>
      <c r="E4817" s="254" t="s">
        <v>30810</v>
      </c>
      <c r="ALW4817" s="12"/>
      <c r="ALX4817" s="12"/>
      <c r="ALY4817" s="12"/>
    </row>
    <row r="4818" spans="1:1013" ht="13.5">
      <c r="A4818" s="180">
        <v>105169</v>
      </c>
      <c r="B4818" s="180" t="s">
        <v>35676</v>
      </c>
      <c r="C4818" s="180" t="s">
        <v>2</v>
      </c>
      <c r="D4818" s="254">
        <v>95.74</v>
      </c>
      <c r="E4818" s="254" t="s">
        <v>30810</v>
      </c>
      <c r="ALW4818" s="12"/>
      <c r="ALX4818" s="12"/>
      <c r="ALY4818" s="12"/>
    </row>
    <row r="4819" spans="1:1013" ht="13.5">
      <c r="A4819" s="180">
        <v>105230</v>
      </c>
      <c r="B4819" s="180" t="s">
        <v>35677</v>
      </c>
      <c r="C4819" s="180" t="s">
        <v>2</v>
      </c>
      <c r="D4819" s="254">
        <v>7.82</v>
      </c>
      <c r="E4819" s="254" t="s">
        <v>30811</v>
      </c>
      <c r="ALW4819" s="12"/>
      <c r="ALX4819" s="12"/>
      <c r="ALY4819" s="12"/>
    </row>
    <row r="4820" spans="1:1013" ht="13.5">
      <c r="A4820" s="180">
        <v>105231</v>
      </c>
      <c r="B4820" s="180" t="s">
        <v>35678</v>
      </c>
      <c r="C4820" s="180" t="s">
        <v>2</v>
      </c>
      <c r="D4820" s="254">
        <v>9.17</v>
      </c>
      <c r="E4820" s="254" t="s">
        <v>30812</v>
      </c>
      <c r="ALW4820" s="12"/>
      <c r="ALX4820" s="12"/>
      <c r="ALY4820" s="12"/>
    </row>
    <row r="4821" spans="1:1013" ht="13.5">
      <c r="A4821" s="180">
        <v>105232</v>
      </c>
      <c r="B4821" s="180" t="s">
        <v>35679</v>
      </c>
      <c r="C4821" s="180" t="s">
        <v>2</v>
      </c>
      <c r="D4821" s="254">
        <v>16.95</v>
      </c>
      <c r="E4821" s="254" t="s">
        <v>30813</v>
      </c>
      <c r="ALW4821" s="12"/>
      <c r="ALX4821" s="12"/>
      <c r="ALY4821" s="12"/>
    </row>
    <row r="4822" spans="1:1013" ht="13.5">
      <c r="A4822" s="180">
        <v>105229</v>
      </c>
      <c r="B4822" s="180" t="s">
        <v>35680</v>
      </c>
      <c r="C4822" s="180" t="s">
        <v>2</v>
      </c>
      <c r="D4822" s="254">
        <v>26.54</v>
      </c>
      <c r="E4822" s="254" t="s">
        <v>30814</v>
      </c>
      <c r="ALW4822" s="12"/>
      <c r="ALX4822" s="12"/>
      <c r="ALY4822" s="12"/>
    </row>
    <row r="4823" spans="1:1013" ht="13.5">
      <c r="A4823" s="180">
        <v>105146</v>
      </c>
      <c r="B4823" s="180" t="s">
        <v>35681</v>
      </c>
      <c r="C4823" s="180" t="s">
        <v>2</v>
      </c>
      <c r="D4823" s="254">
        <v>21.66</v>
      </c>
      <c r="E4823" s="254" t="s">
        <v>24572</v>
      </c>
      <c r="ALW4823" s="12"/>
      <c r="ALX4823" s="12"/>
      <c r="ALY4823" s="12"/>
    </row>
    <row r="4824" spans="1:1013" ht="13.5">
      <c r="A4824" s="180">
        <v>94613</v>
      </c>
      <c r="B4824" s="180" t="s">
        <v>35682</v>
      </c>
      <c r="C4824" s="180" t="s">
        <v>2</v>
      </c>
      <c r="D4824" s="254">
        <v>0</v>
      </c>
      <c r="E4824" s="254" t="s">
        <v>30815</v>
      </c>
      <c r="ALW4824" s="12"/>
      <c r="ALX4824" s="12"/>
      <c r="ALY4824" s="12"/>
    </row>
    <row r="4825" spans="1:1013" ht="13.5">
      <c r="A4825" s="180">
        <v>94607</v>
      </c>
      <c r="B4825" s="180" t="s">
        <v>35683</v>
      </c>
      <c r="C4825" s="180" t="s">
        <v>2</v>
      </c>
      <c r="D4825" s="254">
        <v>0</v>
      </c>
      <c r="E4825" s="254" t="s">
        <v>30816</v>
      </c>
      <c r="ALW4825" s="12"/>
      <c r="ALX4825" s="12"/>
      <c r="ALY4825" s="12"/>
    </row>
    <row r="4826" spans="1:1013" ht="13.5">
      <c r="A4826" s="180">
        <v>94609</v>
      </c>
      <c r="B4826" s="180" t="s">
        <v>35684</v>
      </c>
      <c r="C4826" s="180" t="s">
        <v>2</v>
      </c>
      <c r="D4826" s="254">
        <v>0</v>
      </c>
      <c r="E4826" s="254" t="s">
        <v>24940</v>
      </c>
      <c r="ALW4826" s="12"/>
      <c r="ALX4826" s="12"/>
      <c r="ALY4826" s="12"/>
    </row>
    <row r="4827" spans="1:1013" ht="13.5">
      <c r="A4827" s="180">
        <v>94611</v>
      </c>
      <c r="B4827" s="180" t="s">
        <v>35685</v>
      </c>
      <c r="C4827" s="180" t="s">
        <v>2</v>
      </c>
      <c r="D4827" s="254">
        <v>0</v>
      </c>
      <c r="E4827" s="254" t="s">
        <v>25513</v>
      </c>
      <c r="ALW4827" s="12"/>
      <c r="ALX4827" s="12"/>
      <c r="ALY4827" s="12"/>
    </row>
    <row r="4828" spans="1:1013" ht="13.5">
      <c r="A4828" s="180">
        <v>96738</v>
      </c>
      <c r="B4828" s="180" t="s">
        <v>35686</v>
      </c>
      <c r="C4828" s="180" t="s">
        <v>2</v>
      </c>
      <c r="D4828" s="254">
        <v>22.12</v>
      </c>
      <c r="E4828" s="254" t="s">
        <v>25710</v>
      </c>
      <c r="ALW4828" s="12"/>
      <c r="ALX4828" s="12"/>
      <c r="ALY4828" s="12"/>
    </row>
    <row r="4829" spans="1:1013" ht="13.5">
      <c r="A4829" s="180">
        <v>96740</v>
      </c>
      <c r="B4829" s="180" t="s">
        <v>35687</v>
      </c>
      <c r="C4829" s="180" t="s">
        <v>2</v>
      </c>
      <c r="D4829" s="254">
        <v>30.5</v>
      </c>
      <c r="E4829" s="254" t="s">
        <v>24753</v>
      </c>
      <c r="ALW4829" s="12"/>
      <c r="ALX4829" s="12"/>
      <c r="ALY4829" s="12"/>
    </row>
    <row r="4830" spans="1:1013" ht="13.5">
      <c r="A4830" s="180">
        <v>94738</v>
      </c>
      <c r="B4830" s="180" t="s">
        <v>35688</v>
      </c>
      <c r="C4830" s="180" t="s">
        <v>2</v>
      </c>
      <c r="D4830" s="254">
        <v>1972.87</v>
      </c>
      <c r="E4830" s="254" t="s">
        <v>25593</v>
      </c>
      <c r="ALW4830" s="12"/>
      <c r="ALX4830" s="12"/>
      <c r="ALY4830" s="12"/>
    </row>
    <row r="4831" spans="1:1013" ht="13.5">
      <c r="A4831" s="180">
        <v>94724</v>
      </c>
      <c r="B4831" s="180" t="s">
        <v>35689</v>
      </c>
      <c r="C4831" s="180" t="s">
        <v>2</v>
      </c>
      <c r="D4831" s="254">
        <v>31</v>
      </c>
      <c r="E4831" s="254" t="s">
        <v>30817</v>
      </c>
      <c r="ALW4831" s="12"/>
      <c r="ALX4831" s="12"/>
      <c r="ALY4831" s="12"/>
    </row>
    <row r="4832" spans="1:1013" ht="13.5">
      <c r="A4832" s="180">
        <v>94726</v>
      </c>
      <c r="B4832" s="180" t="s">
        <v>35690</v>
      </c>
      <c r="C4832" s="180" t="s">
        <v>2</v>
      </c>
      <c r="D4832" s="254">
        <v>39.93</v>
      </c>
      <c r="E4832" s="254" t="s">
        <v>30697</v>
      </c>
      <c r="ALW4832" s="12"/>
      <c r="ALX4832" s="12"/>
      <c r="ALY4832" s="12"/>
    </row>
    <row r="4833" spans="1:1013" ht="13.5">
      <c r="A4833" s="180">
        <v>94728</v>
      </c>
      <c r="B4833" s="180" t="s">
        <v>35691</v>
      </c>
      <c r="C4833" s="180" t="s">
        <v>2</v>
      </c>
      <c r="D4833" s="254">
        <v>62.42</v>
      </c>
      <c r="E4833" s="254" t="s">
        <v>30818</v>
      </c>
      <c r="ALW4833" s="12"/>
      <c r="ALX4833" s="12"/>
      <c r="ALY4833" s="12"/>
    </row>
    <row r="4834" spans="1:1013" ht="13.5">
      <c r="A4834" s="180">
        <v>94730</v>
      </c>
      <c r="B4834" s="180" t="s">
        <v>35692</v>
      </c>
      <c r="C4834" s="180" t="s">
        <v>2</v>
      </c>
      <c r="D4834" s="254">
        <v>76.540000000000006</v>
      </c>
      <c r="E4834" s="254" t="s">
        <v>24937</v>
      </c>
      <c r="ALW4834" s="12"/>
      <c r="ALX4834" s="12"/>
      <c r="ALY4834" s="12"/>
    </row>
    <row r="4835" spans="1:1013" ht="13.5">
      <c r="A4835" s="180">
        <v>94732</v>
      </c>
      <c r="B4835" s="180" t="s">
        <v>35693</v>
      </c>
      <c r="C4835" s="180" t="s">
        <v>2</v>
      </c>
      <c r="D4835" s="254">
        <v>122.88</v>
      </c>
      <c r="E4835" s="254" t="s">
        <v>30819</v>
      </c>
      <c r="ALW4835" s="12"/>
      <c r="ALX4835" s="12"/>
      <c r="ALY4835" s="12"/>
    </row>
    <row r="4836" spans="1:1013" ht="13.5">
      <c r="A4836" s="180">
        <v>94734</v>
      </c>
      <c r="B4836" s="180" t="s">
        <v>35694</v>
      </c>
      <c r="C4836" s="180" t="s">
        <v>2</v>
      </c>
      <c r="D4836" s="254">
        <v>449.96</v>
      </c>
      <c r="E4836" s="254" t="s">
        <v>28279</v>
      </c>
      <c r="ALW4836" s="12"/>
      <c r="ALX4836" s="12"/>
      <c r="ALY4836" s="12"/>
    </row>
    <row r="4837" spans="1:1013" ht="13.5">
      <c r="A4837" s="180">
        <v>94736</v>
      </c>
      <c r="B4837" s="180" t="s">
        <v>35695</v>
      </c>
      <c r="C4837" s="180" t="s">
        <v>2</v>
      </c>
      <c r="D4837" s="254">
        <v>654.15</v>
      </c>
      <c r="E4837" s="254" t="s">
        <v>30820</v>
      </c>
      <c r="ALW4837" s="12"/>
      <c r="ALX4837" s="12"/>
      <c r="ALY4837" s="12"/>
    </row>
    <row r="4838" spans="1:1013" ht="13.5">
      <c r="A4838" s="180">
        <v>94483</v>
      </c>
      <c r="B4838" s="180" t="s">
        <v>35696</v>
      </c>
      <c r="C4838" s="180" t="s">
        <v>2</v>
      </c>
      <c r="D4838" s="254">
        <v>1305.67</v>
      </c>
      <c r="E4838" s="254" t="s">
        <v>30821</v>
      </c>
      <c r="ALW4838" s="12"/>
      <c r="ALX4838" s="12"/>
      <c r="ALY4838" s="12"/>
    </row>
    <row r="4839" spans="1:1013" ht="13.5">
      <c r="A4839" s="180">
        <v>94482</v>
      </c>
      <c r="B4839" s="180" t="s">
        <v>35697</v>
      </c>
      <c r="C4839" s="180" t="s">
        <v>2</v>
      </c>
      <c r="D4839" s="254">
        <v>1560.44</v>
      </c>
      <c r="E4839" s="254" t="s">
        <v>25783</v>
      </c>
      <c r="ALW4839" s="12"/>
      <c r="ALX4839" s="12"/>
      <c r="ALY4839" s="12"/>
    </row>
    <row r="4840" spans="1:1013" ht="13.5">
      <c r="A4840" s="180">
        <v>94481</v>
      </c>
      <c r="B4840" s="180" t="s">
        <v>35698</v>
      </c>
      <c r="C4840" s="180" t="s">
        <v>2</v>
      </c>
      <c r="D4840" s="254">
        <v>1988.26</v>
      </c>
      <c r="E4840" s="254" t="s">
        <v>30822</v>
      </c>
      <c r="ALW4840" s="12"/>
      <c r="ALX4840" s="12"/>
      <c r="ALY4840" s="12"/>
    </row>
    <row r="4841" spans="1:1013" ht="13.5">
      <c r="A4841" s="180">
        <v>94480</v>
      </c>
      <c r="B4841" s="180" t="s">
        <v>35699</v>
      </c>
      <c r="C4841" s="180" t="s">
        <v>2</v>
      </c>
      <c r="D4841" s="254">
        <v>2831.06</v>
      </c>
      <c r="E4841" s="254" t="s">
        <v>30823</v>
      </c>
      <c r="ALW4841" s="12"/>
      <c r="ALX4841" s="12"/>
      <c r="ALY4841" s="12"/>
    </row>
    <row r="4842" spans="1:1013" ht="13.5">
      <c r="A4842" s="180">
        <v>94472</v>
      </c>
      <c r="B4842" s="180" t="s">
        <v>35700</v>
      </c>
      <c r="C4842" s="180" t="s">
        <v>2</v>
      </c>
      <c r="D4842" s="254">
        <v>85.96</v>
      </c>
      <c r="E4842" s="254" t="s">
        <v>30824</v>
      </c>
      <c r="ALW4842" s="12"/>
      <c r="ALX4842" s="12"/>
      <c r="ALY4842" s="12"/>
    </row>
    <row r="4843" spans="1:1013" ht="13.5">
      <c r="A4843" s="180">
        <v>94474</v>
      </c>
      <c r="B4843" s="180" t="s">
        <v>35701</v>
      </c>
      <c r="C4843" s="180" t="s">
        <v>2</v>
      </c>
      <c r="D4843" s="254">
        <v>145.04</v>
      </c>
      <c r="E4843" s="254" t="s">
        <v>27859</v>
      </c>
      <c r="ALW4843" s="12"/>
      <c r="ALX4843" s="12"/>
      <c r="ALY4843" s="12"/>
    </row>
    <row r="4844" spans="1:1013" ht="13.5">
      <c r="A4844" s="180">
        <v>94476</v>
      </c>
      <c r="B4844" s="180" t="s">
        <v>35702</v>
      </c>
      <c r="C4844" s="180" t="s">
        <v>2</v>
      </c>
      <c r="D4844" s="254">
        <v>202.9</v>
      </c>
      <c r="E4844" s="254" t="s">
        <v>25262</v>
      </c>
      <c r="ALW4844" s="12"/>
      <c r="ALX4844" s="12"/>
      <c r="ALY4844" s="12"/>
    </row>
    <row r="4845" spans="1:1013" ht="13.5">
      <c r="A4845" s="180">
        <v>94471</v>
      </c>
      <c r="B4845" s="180" t="s">
        <v>35703</v>
      </c>
      <c r="C4845" s="180" t="s">
        <v>2</v>
      </c>
      <c r="D4845" s="254">
        <v>83.41</v>
      </c>
      <c r="E4845" s="254" t="s">
        <v>30825</v>
      </c>
      <c r="ALW4845" s="12"/>
      <c r="ALX4845" s="12"/>
      <c r="ALY4845" s="12"/>
    </row>
    <row r="4846" spans="1:1013" ht="13.5">
      <c r="A4846" s="180">
        <v>94473</v>
      </c>
      <c r="B4846" s="180" t="s">
        <v>35704</v>
      </c>
      <c r="C4846" s="180" t="s">
        <v>2</v>
      </c>
      <c r="D4846" s="254">
        <v>133.81</v>
      </c>
      <c r="E4846" s="254" t="s">
        <v>30826</v>
      </c>
      <c r="ALW4846" s="12"/>
      <c r="ALX4846" s="12"/>
      <c r="ALY4846" s="12"/>
    </row>
    <row r="4847" spans="1:1013" ht="13.5">
      <c r="A4847" s="180">
        <v>94475</v>
      </c>
      <c r="B4847" s="180" t="s">
        <v>35705</v>
      </c>
      <c r="C4847" s="180" t="s">
        <v>2</v>
      </c>
      <c r="D4847" s="254">
        <v>181.26</v>
      </c>
      <c r="E4847" s="254" t="s">
        <v>25270</v>
      </c>
      <c r="ALW4847" s="12"/>
      <c r="ALX4847" s="12"/>
      <c r="ALY4847" s="12"/>
    </row>
    <row r="4848" spans="1:1013" ht="13.5">
      <c r="A4848" s="180">
        <v>105194</v>
      </c>
      <c r="B4848" s="180" t="s">
        <v>35706</v>
      </c>
      <c r="C4848" s="180" t="s">
        <v>2</v>
      </c>
      <c r="D4848" s="254">
        <v>92.96</v>
      </c>
      <c r="E4848" s="254" t="s">
        <v>25270</v>
      </c>
      <c r="ALW4848" s="12"/>
      <c r="ALX4848" s="12"/>
      <c r="ALY4848" s="12"/>
    </row>
    <row r="4849" spans="1:1013" ht="13.5">
      <c r="A4849" s="180">
        <v>105195</v>
      </c>
      <c r="B4849" s="180" t="s">
        <v>35707</v>
      </c>
      <c r="C4849" s="180" t="s">
        <v>2</v>
      </c>
      <c r="D4849" s="254">
        <v>239.35</v>
      </c>
      <c r="E4849" s="254" t="s">
        <v>30827</v>
      </c>
      <c r="ALW4849" s="12"/>
      <c r="ALX4849" s="12"/>
      <c r="ALY4849" s="12"/>
    </row>
    <row r="4850" spans="1:1013" ht="13.5">
      <c r="A4850" s="180">
        <v>105178</v>
      </c>
      <c r="B4850" s="180" t="s">
        <v>35708</v>
      </c>
      <c r="C4850" s="180" t="s">
        <v>2</v>
      </c>
      <c r="D4850" s="254">
        <v>150.38999999999999</v>
      </c>
      <c r="E4850" s="254" t="s">
        <v>30828</v>
      </c>
      <c r="ALW4850" s="12"/>
      <c r="ALX4850" s="12"/>
      <c r="ALY4850" s="12"/>
    </row>
    <row r="4851" spans="1:1013" ht="13.5">
      <c r="A4851" s="180">
        <v>94620</v>
      </c>
      <c r="B4851" s="180" t="s">
        <v>35709</v>
      </c>
      <c r="C4851" s="180" t="s">
        <v>2</v>
      </c>
      <c r="D4851" s="254">
        <v>895.96</v>
      </c>
      <c r="E4851" s="254" t="s">
        <v>30829</v>
      </c>
      <c r="ALW4851" s="12"/>
      <c r="ALX4851" s="12"/>
      <c r="ALY4851" s="12"/>
    </row>
    <row r="4852" spans="1:1013" ht="13.5">
      <c r="A4852" s="180">
        <v>94614</v>
      </c>
      <c r="B4852" s="180" t="s">
        <v>35710</v>
      </c>
      <c r="C4852" s="180" t="s">
        <v>2</v>
      </c>
      <c r="D4852" s="254">
        <v>144.91999999999999</v>
      </c>
      <c r="E4852" s="254" t="s">
        <v>24670</v>
      </c>
      <c r="ALW4852" s="12"/>
      <c r="ALX4852" s="12"/>
      <c r="ALY4852" s="12"/>
    </row>
    <row r="4853" spans="1:1013" ht="13.5">
      <c r="A4853" s="180">
        <v>94616</v>
      </c>
      <c r="B4853" s="180" t="s">
        <v>35711</v>
      </c>
      <c r="C4853" s="180" t="s">
        <v>2</v>
      </c>
      <c r="D4853" s="254">
        <v>400.97</v>
      </c>
      <c r="E4853" s="254" t="s">
        <v>30830</v>
      </c>
      <c r="ALW4853" s="12"/>
      <c r="ALX4853" s="12"/>
      <c r="ALY4853" s="12"/>
    </row>
    <row r="4854" spans="1:1013" ht="13.5">
      <c r="A4854" s="180">
        <v>94618</v>
      </c>
      <c r="B4854" s="180" t="s">
        <v>35712</v>
      </c>
      <c r="C4854" s="180" t="s">
        <v>2</v>
      </c>
      <c r="D4854" s="254">
        <v>389.97</v>
      </c>
      <c r="E4854" s="254" t="s">
        <v>25807</v>
      </c>
      <c r="ALW4854" s="12"/>
      <c r="ALX4854" s="12"/>
      <c r="ALY4854" s="12"/>
    </row>
    <row r="4855" spans="1:1013" ht="13.5">
      <c r="A4855" s="180">
        <v>105193</v>
      </c>
      <c r="B4855" s="180" t="s">
        <v>35713</v>
      </c>
      <c r="C4855" s="180" t="s">
        <v>2</v>
      </c>
      <c r="D4855" s="254">
        <v>164.64</v>
      </c>
      <c r="E4855" s="254" t="s">
        <v>30831</v>
      </c>
      <c r="ALW4855" s="12"/>
      <c r="ALX4855" s="12"/>
      <c r="ALY4855" s="12"/>
    </row>
    <row r="4856" spans="1:1013" ht="13.5">
      <c r="A4856" s="180">
        <v>105197</v>
      </c>
      <c r="B4856" s="180" t="s">
        <v>35714</v>
      </c>
      <c r="C4856" s="180" t="s">
        <v>2</v>
      </c>
      <c r="D4856" s="254">
        <v>176.03</v>
      </c>
      <c r="E4856" s="254" t="s">
        <v>24781</v>
      </c>
      <c r="ALW4856" s="12"/>
      <c r="ALX4856" s="12"/>
      <c r="ALY4856" s="12"/>
    </row>
    <row r="4857" spans="1:1013" ht="13.5">
      <c r="A4857" s="180">
        <v>105196</v>
      </c>
      <c r="B4857" s="180" t="s">
        <v>35715</v>
      </c>
      <c r="C4857" s="180" t="s">
        <v>2</v>
      </c>
      <c r="D4857" s="254">
        <v>255.88</v>
      </c>
      <c r="E4857" s="254" t="s">
        <v>24963</v>
      </c>
      <c r="ALW4857" s="12"/>
      <c r="ALX4857" s="12"/>
      <c r="ALY4857" s="12"/>
    </row>
    <row r="4858" spans="1:1013" ht="13.5">
      <c r="A4858" s="180">
        <v>105198</v>
      </c>
      <c r="B4858" s="180" t="s">
        <v>35716</v>
      </c>
      <c r="C4858" s="180" t="s">
        <v>2</v>
      </c>
      <c r="D4858" s="254">
        <v>363.24</v>
      </c>
      <c r="E4858" s="254" t="s">
        <v>30832</v>
      </c>
      <c r="ALW4858" s="12"/>
      <c r="ALX4858" s="12"/>
      <c r="ALY4858" s="12"/>
    </row>
    <row r="4859" spans="1:1013" ht="13.5">
      <c r="A4859" s="180">
        <v>105200</v>
      </c>
      <c r="B4859" s="180" t="s">
        <v>35717</v>
      </c>
      <c r="C4859" s="180" t="s">
        <v>2</v>
      </c>
      <c r="D4859" s="254">
        <v>138.65</v>
      </c>
      <c r="E4859" s="254" t="s">
        <v>30296</v>
      </c>
      <c r="ALW4859" s="12"/>
      <c r="ALX4859" s="12"/>
      <c r="ALY4859" s="12"/>
    </row>
    <row r="4860" spans="1:1013" ht="13.5">
      <c r="A4860" s="180">
        <v>105199</v>
      </c>
      <c r="B4860" s="180" t="s">
        <v>35718</v>
      </c>
      <c r="C4860" s="180" t="s">
        <v>2</v>
      </c>
      <c r="D4860" s="254">
        <v>232.45</v>
      </c>
      <c r="E4860" s="254" t="s">
        <v>30814</v>
      </c>
      <c r="ALW4860" s="12"/>
      <c r="ALX4860" s="12"/>
      <c r="ALY4860" s="12"/>
    </row>
    <row r="4861" spans="1:1013" ht="13.5">
      <c r="A4861" s="180">
        <v>105201</v>
      </c>
      <c r="B4861" s="180" t="s">
        <v>35719</v>
      </c>
      <c r="C4861" s="180" t="s">
        <v>2</v>
      </c>
      <c r="D4861" s="254">
        <v>318.33</v>
      </c>
      <c r="E4861" s="254" t="s">
        <v>30833</v>
      </c>
      <c r="ALW4861" s="12"/>
      <c r="ALX4861" s="12"/>
      <c r="ALY4861" s="12"/>
    </row>
    <row r="4862" spans="1:1013" ht="13.5">
      <c r="A4862" s="180">
        <v>94755</v>
      </c>
      <c r="B4862" s="180" t="s">
        <v>35720</v>
      </c>
      <c r="C4862" s="180" t="s">
        <v>2</v>
      </c>
      <c r="D4862" s="254">
        <v>0</v>
      </c>
      <c r="E4862" s="254" t="s">
        <v>30834</v>
      </c>
      <c r="ALW4862" s="12"/>
      <c r="ALX4862" s="12"/>
      <c r="ALY4862" s="12"/>
    </row>
    <row r="4863" spans="1:1013" ht="13.5">
      <c r="A4863" s="180">
        <v>94741</v>
      </c>
      <c r="B4863" s="180" t="s">
        <v>35721</v>
      </c>
      <c r="C4863" s="180" t="s">
        <v>2</v>
      </c>
      <c r="D4863" s="254">
        <v>14.93</v>
      </c>
      <c r="E4863" s="254" t="s">
        <v>30835</v>
      </c>
      <c r="ALW4863" s="12"/>
      <c r="ALX4863" s="12"/>
      <c r="ALY4863" s="12"/>
    </row>
    <row r="4864" spans="1:1013" ht="13.5">
      <c r="A4864" s="180">
        <v>94743</v>
      </c>
      <c r="B4864" s="180" t="s">
        <v>35722</v>
      </c>
      <c r="C4864" s="180" t="s">
        <v>2</v>
      </c>
      <c r="D4864" s="254">
        <v>24.53</v>
      </c>
      <c r="E4864" s="254" t="s">
        <v>30836</v>
      </c>
      <c r="ALW4864" s="12"/>
      <c r="ALX4864" s="12"/>
      <c r="ALY4864" s="12"/>
    </row>
    <row r="4865" spans="1:1013" ht="13.5">
      <c r="A4865" s="180">
        <v>94745</v>
      </c>
      <c r="B4865" s="180" t="s">
        <v>35723</v>
      </c>
      <c r="C4865" s="180" t="s">
        <v>2</v>
      </c>
      <c r="D4865" s="254">
        <v>0</v>
      </c>
      <c r="E4865" s="254" t="s">
        <v>24877</v>
      </c>
      <c r="ALW4865" s="12"/>
      <c r="ALX4865" s="12"/>
      <c r="ALY4865" s="12"/>
    </row>
    <row r="4866" spans="1:1013" ht="13.5">
      <c r="A4866" s="180">
        <v>94747</v>
      </c>
      <c r="B4866" s="180" t="s">
        <v>35724</v>
      </c>
      <c r="C4866" s="180" t="s">
        <v>2</v>
      </c>
      <c r="D4866" s="254">
        <v>0</v>
      </c>
      <c r="E4866" s="254" t="s">
        <v>30837</v>
      </c>
      <c r="ALW4866" s="12"/>
      <c r="ALX4866" s="12"/>
      <c r="ALY4866" s="12"/>
    </row>
    <row r="4867" spans="1:1013" ht="13.5">
      <c r="A4867" s="180">
        <v>94749</v>
      </c>
      <c r="B4867" s="180" t="s">
        <v>35725</v>
      </c>
      <c r="C4867" s="180" t="s">
        <v>2</v>
      </c>
      <c r="D4867" s="254">
        <v>0</v>
      </c>
      <c r="E4867" s="254" t="s">
        <v>25528</v>
      </c>
      <c r="ALW4867" s="12"/>
      <c r="ALX4867" s="12"/>
      <c r="ALY4867" s="12"/>
    </row>
    <row r="4868" spans="1:1013" ht="13.5">
      <c r="A4868" s="180">
        <v>94751</v>
      </c>
      <c r="B4868" s="180" t="s">
        <v>35726</v>
      </c>
      <c r="C4868" s="180" t="s">
        <v>2</v>
      </c>
      <c r="D4868" s="254">
        <v>0</v>
      </c>
      <c r="E4868" s="254" t="s">
        <v>30838</v>
      </c>
      <c r="ALW4868" s="12"/>
      <c r="ALX4868" s="12"/>
      <c r="ALY4868" s="12"/>
    </row>
    <row r="4869" spans="1:1013" ht="13.5">
      <c r="A4869" s="180">
        <v>94753</v>
      </c>
      <c r="B4869" s="180" t="s">
        <v>35727</v>
      </c>
      <c r="C4869" s="180" t="s">
        <v>2</v>
      </c>
      <c r="D4869" s="254">
        <v>0</v>
      </c>
      <c r="E4869" s="254" t="s">
        <v>30839</v>
      </c>
      <c r="ALW4869" s="12"/>
      <c r="ALX4869" s="12"/>
      <c r="ALY4869" s="12"/>
    </row>
    <row r="4870" spans="1:1013" ht="13.5">
      <c r="A4870" s="180">
        <v>105209</v>
      </c>
      <c r="B4870" s="180" t="s">
        <v>35728</v>
      </c>
      <c r="C4870" s="180" t="s">
        <v>2</v>
      </c>
      <c r="D4870" s="254">
        <v>170.43</v>
      </c>
      <c r="E4870" s="254" t="s">
        <v>30638</v>
      </c>
      <c r="ALW4870" s="12"/>
      <c r="ALX4870" s="12"/>
      <c r="ALY4870" s="12"/>
    </row>
    <row r="4871" spans="1:1013" ht="13.5">
      <c r="A4871" s="180">
        <v>105208</v>
      </c>
      <c r="B4871" s="180" t="s">
        <v>35729</v>
      </c>
      <c r="C4871" s="180" t="s">
        <v>2</v>
      </c>
      <c r="D4871" s="254">
        <v>351.4</v>
      </c>
      <c r="E4871" s="254" t="s">
        <v>28005</v>
      </c>
      <c r="ALW4871" s="12"/>
      <c r="ALX4871" s="12"/>
      <c r="ALY4871" s="12"/>
    </row>
    <row r="4872" spans="1:1013" ht="13.5">
      <c r="A4872" s="180">
        <v>105210</v>
      </c>
      <c r="B4872" s="180" t="s">
        <v>35730</v>
      </c>
      <c r="C4872" s="180" t="s">
        <v>2</v>
      </c>
      <c r="D4872" s="254">
        <v>453.7</v>
      </c>
      <c r="E4872" s="254" t="s">
        <v>30840</v>
      </c>
      <c r="ALW4872" s="12"/>
      <c r="ALX4872" s="12"/>
      <c r="ALY4872" s="12"/>
    </row>
    <row r="4873" spans="1:1013" ht="13.5">
      <c r="A4873" s="180">
        <v>105203</v>
      </c>
      <c r="B4873" s="180" t="s">
        <v>35731</v>
      </c>
      <c r="C4873" s="180" t="s">
        <v>2</v>
      </c>
      <c r="D4873" s="254">
        <v>175.25</v>
      </c>
      <c r="E4873" s="254" t="s">
        <v>30198</v>
      </c>
      <c r="ALW4873" s="12"/>
      <c r="ALX4873" s="12"/>
      <c r="ALY4873" s="12"/>
    </row>
    <row r="4874" spans="1:1013" ht="13.5">
      <c r="A4874" s="180">
        <v>105202</v>
      </c>
      <c r="B4874" s="180" t="s">
        <v>35732</v>
      </c>
      <c r="C4874" s="180" t="s">
        <v>2</v>
      </c>
      <c r="D4874" s="254">
        <v>288.48</v>
      </c>
      <c r="E4874" s="254" t="s">
        <v>24992</v>
      </c>
      <c r="ALW4874" s="12"/>
      <c r="ALX4874" s="12"/>
      <c r="ALY4874" s="12"/>
    </row>
    <row r="4875" spans="1:1013" ht="13.5">
      <c r="A4875" s="180">
        <v>105204</v>
      </c>
      <c r="B4875" s="180" t="s">
        <v>35733</v>
      </c>
      <c r="C4875" s="180" t="s">
        <v>2</v>
      </c>
      <c r="D4875" s="254">
        <v>383.9</v>
      </c>
      <c r="E4875" s="254" t="s">
        <v>30841</v>
      </c>
      <c r="ALW4875" s="12"/>
      <c r="ALX4875" s="12"/>
      <c r="ALY4875" s="12"/>
    </row>
    <row r="4876" spans="1:1013" ht="13.5">
      <c r="A4876" s="180">
        <v>105206</v>
      </c>
      <c r="B4876" s="180" t="s">
        <v>35734</v>
      </c>
      <c r="C4876" s="180" t="s">
        <v>2</v>
      </c>
      <c r="D4876" s="254">
        <v>166.95</v>
      </c>
      <c r="E4876" s="254" t="s">
        <v>24501</v>
      </c>
      <c r="ALW4876" s="12"/>
      <c r="ALX4876" s="12"/>
      <c r="ALY4876" s="12"/>
    </row>
    <row r="4877" spans="1:1013" ht="13.5">
      <c r="A4877" s="180">
        <v>105205</v>
      </c>
      <c r="B4877" s="180" t="s">
        <v>35735</v>
      </c>
      <c r="C4877" s="180" t="s">
        <v>2</v>
      </c>
      <c r="D4877" s="254">
        <v>266.37</v>
      </c>
      <c r="E4877" s="254" t="s">
        <v>25458</v>
      </c>
      <c r="ALW4877" s="12"/>
      <c r="ALX4877" s="12"/>
      <c r="ALY4877" s="12"/>
    </row>
    <row r="4878" spans="1:1013" ht="13.5">
      <c r="A4878" s="180">
        <v>105207</v>
      </c>
      <c r="B4878" s="180" t="s">
        <v>35736</v>
      </c>
      <c r="C4878" s="180" t="s">
        <v>2</v>
      </c>
      <c r="D4878" s="254">
        <v>372.84</v>
      </c>
      <c r="E4878" s="254" t="s">
        <v>25458</v>
      </c>
      <c r="ALW4878" s="12"/>
      <c r="ALX4878" s="12"/>
      <c r="ALY4878" s="12"/>
    </row>
    <row r="4879" spans="1:1013" ht="13.5">
      <c r="A4879" s="180">
        <v>94687</v>
      </c>
      <c r="B4879" s="180" t="s">
        <v>35737</v>
      </c>
      <c r="C4879" s="180" t="s">
        <v>2</v>
      </c>
      <c r="D4879" s="254">
        <v>286.06</v>
      </c>
      <c r="E4879" s="254" t="s">
        <v>30842</v>
      </c>
      <c r="ALW4879" s="12"/>
      <c r="ALX4879" s="12"/>
      <c r="ALY4879" s="12"/>
    </row>
    <row r="4880" spans="1:1013" ht="13.5">
      <c r="A4880" s="180">
        <v>94673</v>
      </c>
      <c r="B4880" s="180" t="s">
        <v>35738</v>
      </c>
      <c r="C4880" s="180" t="s">
        <v>2</v>
      </c>
      <c r="D4880" s="254">
        <v>8.4700000000000006</v>
      </c>
      <c r="E4880" s="254" t="s">
        <v>30843</v>
      </c>
      <c r="ALW4880" s="12"/>
      <c r="ALX4880" s="12"/>
      <c r="ALY4880" s="12"/>
    </row>
    <row r="4881" spans="1:1013" ht="13.5">
      <c r="A4881" s="180">
        <v>94675</v>
      </c>
      <c r="B4881" s="180" t="s">
        <v>35739</v>
      </c>
      <c r="C4881" s="180" t="s">
        <v>2</v>
      </c>
      <c r="D4881" s="254">
        <v>14.53</v>
      </c>
      <c r="E4881" s="254" t="s">
        <v>30238</v>
      </c>
      <c r="ALW4881" s="12"/>
      <c r="ALX4881" s="12"/>
      <c r="ALY4881" s="12"/>
    </row>
    <row r="4882" spans="1:1013" ht="13.5">
      <c r="A4882" s="180">
        <v>94677</v>
      </c>
      <c r="B4882" s="180" t="s">
        <v>35740</v>
      </c>
      <c r="C4882" s="180" t="s">
        <v>2</v>
      </c>
      <c r="D4882" s="254">
        <v>23.8</v>
      </c>
      <c r="E4882" s="254" t="s">
        <v>24858</v>
      </c>
      <c r="ALW4882" s="12"/>
      <c r="ALX4882" s="12"/>
      <c r="ALY4882" s="12"/>
    </row>
    <row r="4883" spans="1:1013" ht="13.5">
      <c r="A4883" s="180">
        <v>94679</v>
      </c>
      <c r="B4883" s="180" t="s">
        <v>35741</v>
      </c>
      <c r="C4883" s="180" t="s">
        <v>2</v>
      </c>
      <c r="D4883" s="254">
        <v>28.48</v>
      </c>
      <c r="E4883" s="254" t="s">
        <v>30844</v>
      </c>
      <c r="ALW4883" s="12"/>
      <c r="ALX4883" s="12"/>
      <c r="ALY4883" s="12"/>
    </row>
    <row r="4884" spans="1:1013" ht="13.5">
      <c r="A4884" s="180">
        <v>94681</v>
      </c>
      <c r="B4884" s="180" t="s">
        <v>35742</v>
      </c>
      <c r="C4884" s="180" t="s">
        <v>2</v>
      </c>
      <c r="D4884" s="254">
        <v>60.21</v>
      </c>
      <c r="E4884" s="254" t="s">
        <v>30845</v>
      </c>
      <c r="ALW4884" s="12"/>
      <c r="ALX4884" s="12"/>
      <c r="ALY4884" s="12"/>
    </row>
    <row r="4885" spans="1:1013" ht="13.5">
      <c r="A4885" s="180">
        <v>94683</v>
      </c>
      <c r="B4885" s="180" t="s">
        <v>35743</v>
      </c>
      <c r="C4885" s="180" t="s">
        <v>2</v>
      </c>
      <c r="D4885" s="254">
        <v>91.61</v>
      </c>
      <c r="E4885" s="254" t="s">
        <v>25688</v>
      </c>
      <c r="ALW4885" s="12"/>
      <c r="ALX4885" s="12"/>
      <c r="ALY4885" s="12"/>
    </row>
    <row r="4886" spans="1:1013" ht="13.5">
      <c r="A4886" s="180">
        <v>94685</v>
      </c>
      <c r="B4886" s="180" t="s">
        <v>35744</v>
      </c>
      <c r="C4886" s="180" t="s">
        <v>2</v>
      </c>
      <c r="D4886" s="254">
        <v>116.73</v>
      </c>
      <c r="E4886" s="254" t="s">
        <v>30846</v>
      </c>
      <c r="ALW4886" s="12"/>
      <c r="ALX4886" s="12"/>
      <c r="ALY4886" s="12"/>
    </row>
    <row r="4887" spans="1:1013" ht="13.5">
      <c r="A4887" s="180">
        <v>94621</v>
      </c>
      <c r="B4887" s="180" t="s">
        <v>35745</v>
      </c>
      <c r="C4887" s="180" t="s">
        <v>2</v>
      </c>
      <c r="D4887" s="254">
        <v>0</v>
      </c>
      <c r="E4887" s="254" t="s">
        <v>25601</v>
      </c>
      <c r="ALW4887" s="12"/>
      <c r="ALX4887" s="12"/>
      <c r="ALY4887" s="12"/>
    </row>
    <row r="4888" spans="1:1013" ht="13.5">
      <c r="A4888" s="180">
        <v>94615</v>
      </c>
      <c r="B4888" s="180" t="s">
        <v>35746</v>
      </c>
      <c r="C4888" s="180" t="s">
        <v>2</v>
      </c>
      <c r="D4888" s="254">
        <v>164.14</v>
      </c>
      <c r="E4888" s="254" t="s">
        <v>30847</v>
      </c>
      <c r="ALW4888" s="12"/>
      <c r="ALX4888" s="12"/>
      <c r="ALY4888" s="12"/>
    </row>
    <row r="4889" spans="1:1013" ht="13.5">
      <c r="A4889" s="180">
        <v>94617</v>
      </c>
      <c r="B4889" s="180" t="s">
        <v>35747</v>
      </c>
      <c r="C4889" s="180" t="s">
        <v>2</v>
      </c>
      <c r="D4889" s="254">
        <v>334.14</v>
      </c>
      <c r="E4889" s="254" t="s">
        <v>25551</v>
      </c>
      <c r="ALW4889" s="12"/>
      <c r="ALX4889" s="12"/>
      <c r="ALY4889" s="12"/>
    </row>
    <row r="4890" spans="1:1013" ht="13.5">
      <c r="A4890" s="180">
        <v>94619</v>
      </c>
      <c r="B4890" s="180" t="s">
        <v>35748</v>
      </c>
      <c r="C4890" s="180" t="s">
        <v>2</v>
      </c>
      <c r="D4890" s="254">
        <v>0</v>
      </c>
      <c r="E4890" s="254" t="s">
        <v>30822</v>
      </c>
      <c r="ALW4890" s="12"/>
      <c r="ALX4890" s="12"/>
      <c r="ALY4890" s="12"/>
    </row>
    <row r="4891" spans="1:1013" ht="13.5">
      <c r="A4891" s="180">
        <v>105147</v>
      </c>
      <c r="B4891" s="180" t="s">
        <v>35749</v>
      </c>
      <c r="C4891" s="180" t="s">
        <v>2</v>
      </c>
      <c r="D4891" s="254">
        <v>15.29</v>
      </c>
      <c r="E4891" s="254" t="s">
        <v>24527</v>
      </c>
      <c r="ALW4891" s="12"/>
      <c r="ALX4891" s="12"/>
      <c r="ALY4891" s="12"/>
    </row>
    <row r="4892" spans="1:1013" ht="13.5">
      <c r="A4892" s="180">
        <v>105148</v>
      </c>
      <c r="B4892" s="180" t="s">
        <v>35750</v>
      </c>
      <c r="C4892" s="180" t="s">
        <v>2</v>
      </c>
      <c r="D4892" s="254">
        <v>21.64</v>
      </c>
      <c r="E4892" s="254" t="s">
        <v>25382</v>
      </c>
      <c r="ALW4892" s="12"/>
      <c r="ALX4892" s="12"/>
      <c r="ALY4892" s="12"/>
    </row>
    <row r="4893" spans="1:1013" ht="13.5">
      <c r="A4893" s="180">
        <v>105154</v>
      </c>
      <c r="B4893" s="180" t="s">
        <v>35751</v>
      </c>
      <c r="C4893" s="180" t="s">
        <v>2</v>
      </c>
      <c r="D4893" s="254">
        <v>7.77</v>
      </c>
      <c r="E4893" s="254" t="s">
        <v>24890</v>
      </c>
      <c r="ALW4893" s="12"/>
      <c r="ALX4893" s="12"/>
      <c r="ALY4893" s="12"/>
    </row>
    <row r="4894" spans="1:1013" ht="13.5">
      <c r="A4894" s="180">
        <v>105155</v>
      </c>
      <c r="B4894" s="180" t="s">
        <v>35752</v>
      </c>
      <c r="C4894" s="180" t="s">
        <v>2</v>
      </c>
      <c r="D4894" s="254">
        <v>11.9</v>
      </c>
      <c r="E4894" s="254" t="s">
        <v>30848</v>
      </c>
      <c r="ALW4894" s="12"/>
      <c r="ALX4894" s="12"/>
      <c r="ALY4894" s="12"/>
    </row>
    <row r="4895" spans="1:1013" ht="13.5">
      <c r="A4895" s="180">
        <v>105156</v>
      </c>
      <c r="B4895" s="180" t="s">
        <v>35753</v>
      </c>
      <c r="C4895" s="180" t="s">
        <v>2</v>
      </c>
      <c r="D4895" s="254">
        <v>15.06</v>
      </c>
      <c r="E4895" s="254" t="s">
        <v>28125</v>
      </c>
      <c r="ALW4895" s="12"/>
      <c r="ALX4895" s="12"/>
      <c r="ALY4895" s="12"/>
    </row>
    <row r="4896" spans="1:1013" ht="13.5">
      <c r="A4896" s="180">
        <v>105157</v>
      </c>
      <c r="B4896" s="180" t="s">
        <v>35754</v>
      </c>
      <c r="C4896" s="180" t="s">
        <v>2</v>
      </c>
      <c r="D4896" s="254">
        <v>23.48</v>
      </c>
      <c r="E4896" s="254" t="s">
        <v>30849</v>
      </c>
      <c r="ALW4896" s="12"/>
      <c r="ALX4896" s="12"/>
      <c r="ALY4896" s="12"/>
    </row>
    <row r="4897" spans="1:1013" ht="13.5">
      <c r="A4897" s="180">
        <v>105158</v>
      </c>
      <c r="B4897" s="180" t="s">
        <v>35755</v>
      </c>
      <c r="C4897" s="180" t="s">
        <v>2</v>
      </c>
      <c r="D4897" s="254">
        <v>34.880000000000003</v>
      </c>
      <c r="E4897" s="254" t="s">
        <v>29538</v>
      </c>
      <c r="ALW4897" s="12"/>
      <c r="ALX4897" s="12"/>
      <c r="ALY4897" s="12"/>
    </row>
    <row r="4898" spans="1:1013" ht="13.5">
      <c r="A4898" s="180">
        <v>105159</v>
      </c>
      <c r="B4898" s="180" t="s">
        <v>35756</v>
      </c>
      <c r="C4898" s="180" t="s">
        <v>2</v>
      </c>
      <c r="D4898" s="254">
        <v>63.28</v>
      </c>
      <c r="E4898" s="254" t="s">
        <v>30850</v>
      </c>
      <c r="ALW4898" s="12"/>
      <c r="ALX4898" s="12"/>
      <c r="ALY4898" s="12"/>
    </row>
    <row r="4899" spans="1:1013" ht="13.5">
      <c r="A4899" s="180">
        <v>105160</v>
      </c>
      <c r="B4899" s="180" t="s">
        <v>35757</v>
      </c>
      <c r="C4899" s="180" t="s">
        <v>2</v>
      </c>
      <c r="D4899" s="254">
        <v>77.959999999999994</v>
      </c>
      <c r="E4899" s="254" t="s">
        <v>24979</v>
      </c>
      <c r="ALW4899" s="12"/>
      <c r="ALX4899" s="12"/>
      <c r="ALY4899" s="12"/>
    </row>
    <row r="4900" spans="1:1013" ht="13.5">
      <c r="A4900" s="180">
        <v>94634</v>
      </c>
      <c r="B4900" s="180" t="s">
        <v>35758</v>
      </c>
      <c r="C4900" s="180" t="s">
        <v>2</v>
      </c>
      <c r="D4900" s="254">
        <v>0</v>
      </c>
      <c r="E4900" s="254" t="s">
        <v>30851</v>
      </c>
      <c r="ALW4900" s="12"/>
      <c r="ALX4900" s="12"/>
      <c r="ALY4900" s="12"/>
    </row>
    <row r="4901" spans="1:1013" ht="13.5">
      <c r="A4901" s="180">
        <v>94631</v>
      </c>
      <c r="B4901" s="180" t="s">
        <v>35759</v>
      </c>
      <c r="C4901" s="180" t="s">
        <v>2</v>
      </c>
      <c r="D4901" s="254">
        <v>0</v>
      </c>
      <c r="E4901" s="254" t="s">
        <v>29907</v>
      </c>
      <c r="ALW4901" s="12"/>
      <c r="ALX4901" s="12"/>
      <c r="ALY4901" s="12"/>
    </row>
    <row r="4902" spans="1:1013" ht="13.5">
      <c r="A4902" s="180">
        <v>94632</v>
      </c>
      <c r="B4902" s="180" t="s">
        <v>35760</v>
      </c>
      <c r="C4902" s="180" t="s">
        <v>2</v>
      </c>
      <c r="D4902" s="254">
        <v>0</v>
      </c>
      <c r="E4902" s="254" t="s">
        <v>30229</v>
      </c>
      <c r="ALW4902" s="12"/>
      <c r="ALX4902" s="12"/>
      <c r="ALY4902" s="12"/>
    </row>
    <row r="4903" spans="1:1013" ht="13.5">
      <c r="A4903" s="180">
        <v>94633</v>
      </c>
      <c r="B4903" s="180" t="s">
        <v>35761</v>
      </c>
      <c r="C4903" s="180" t="s">
        <v>2</v>
      </c>
      <c r="D4903" s="254">
        <v>0</v>
      </c>
      <c r="E4903" s="254" t="s">
        <v>30852</v>
      </c>
      <c r="ALW4903" s="12"/>
      <c r="ALX4903" s="12"/>
      <c r="ALY4903" s="12"/>
    </row>
    <row r="4904" spans="1:1013" ht="13.5">
      <c r="A4904" s="180">
        <v>94672</v>
      </c>
      <c r="B4904" s="180" t="s">
        <v>35762</v>
      </c>
      <c r="C4904" s="180" t="s">
        <v>2</v>
      </c>
      <c r="D4904" s="254">
        <v>7.21</v>
      </c>
      <c r="E4904" s="254" t="s">
        <v>30853</v>
      </c>
      <c r="ALW4904" s="12"/>
      <c r="ALX4904" s="12"/>
      <c r="ALY4904" s="12"/>
    </row>
    <row r="4905" spans="1:1013" ht="13.5">
      <c r="A4905" s="180">
        <v>94754</v>
      </c>
      <c r="B4905" s="180" t="s">
        <v>35763</v>
      </c>
      <c r="C4905" s="180" t="s">
        <v>2</v>
      </c>
      <c r="D4905" s="254">
        <v>339.27</v>
      </c>
      <c r="E4905" s="254" t="s">
        <v>30854</v>
      </c>
      <c r="ALW4905" s="12"/>
      <c r="ALX4905" s="12"/>
      <c r="ALY4905" s="12"/>
    </row>
    <row r="4906" spans="1:1013" ht="13.5">
      <c r="A4906" s="180">
        <v>94740</v>
      </c>
      <c r="B4906" s="180" t="s">
        <v>35764</v>
      </c>
      <c r="C4906" s="180" t="s">
        <v>2</v>
      </c>
      <c r="D4906" s="254">
        <v>11.38</v>
      </c>
      <c r="E4906" s="254" t="s">
        <v>30855</v>
      </c>
      <c r="ALW4906" s="12"/>
      <c r="ALX4906" s="12"/>
      <c r="ALY4906" s="12"/>
    </row>
    <row r="4907" spans="1:1013" ht="13.5">
      <c r="A4907" s="180">
        <v>94742</v>
      </c>
      <c r="B4907" s="180" t="s">
        <v>35765</v>
      </c>
      <c r="C4907" s="180" t="s">
        <v>2</v>
      </c>
      <c r="D4907" s="254">
        <v>19.2</v>
      </c>
      <c r="E4907" s="254" t="s">
        <v>29439</v>
      </c>
      <c r="ALW4907" s="12"/>
      <c r="ALX4907" s="12"/>
      <c r="ALY4907" s="12"/>
    </row>
    <row r="4908" spans="1:1013" ht="13.5">
      <c r="A4908" s="180">
        <v>94744</v>
      </c>
      <c r="B4908" s="180" t="s">
        <v>35766</v>
      </c>
      <c r="C4908" s="180" t="s">
        <v>2</v>
      </c>
      <c r="D4908" s="254">
        <v>30.51</v>
      </c>
      <c r="E4908" s="254" t="s">
        <v>30165</v>
      </c>
      <c r="ALW4908" s="12"/>
      <c r="ALX4908" s="12"/>
      <c r="ALY4908" s="12"/>
    </row>
    <row r="4909" spans="1:1013" ht="13.5">
      <c r="A4909" s="180">
        <v>94746</v>
      </c>
      <c r="B4909" s="180" t="s">
        <v>35767</v>
      </c>
      <c r="C4909" s="180" t="s">
        <v>2</v>
      </c>
      <c r="D4909" s="254">
        <v>43.99</v>
      </c>
      <c r="E4909" s="254" t="s">
        <v>30854</v>
      </c>
      <c r="ALW4909" s="12"/>
      <c r="ALX4909" s="12"/>
      <c r="ALY4909" s="12"/>
    </row>
    <row r="4910" spans="1:1013" ht="13.5">
      <c r="A4910" s="180">
        <v>94748</v>
      </c>
      <c r="B4910" s="180" t="s">
        <v>35768</v>
      </c>
      <c r="C4910" s="180" t="s">
        <v>2</v>
      </c>
      <c r="D4910" s="254">
        <v>97.58</v>
      </c>
      <c r="E4910" s="254" t="s">
        <v>30176</v>
      </c>
      <c r="ALW4910" s="12"/>
      <c r="ALX4910" s="12"/>
      <c r="ALY4910" s="12"/>
    </row>
    <row r="4911" spans="1:1013" ht="13.5">
      <c r="A4911" s="180">
        <v>94750</v>
      </c>
      <c r="B4911" s="180" t="s">
        <v>35769</v>
      </c>
      <c r="C4911" s="180" t="s">
        <v>2</v>
      </c>
      <c r="D4911" s="254">
        <v>197.98</v>
      </c>
      <c r="E4911" s="254" t="s">
        <v>24996</v>
      </c>
      <c r="ALW4911" s="12"/>
      <c r="ALX4911" s="12"/>
      <c r="ALY4911" s="12"/>
    </row>
    <row r="4912" spans="1:1013" ht="13.5">
      <c r="A4912" s="180">
        <v>94752</v>
      </c>
      <c r="B4912" s="180" t="s">
        <v>35770</v>
      </c>
      <c r="C4912" s="180" t="s">
        <v>2</v>
      </c>
      <c r="D4912" s="254">
        <v>237.28</v>
      </c>
      <c r="E4912" s="254" t="s">
        <v>25418</v>
      </c>
      <c r="ALW4912" s="12"/>
      <c r="ALX4912" s="12"/>
      <c r="ALY4912" s="12"/>
    </row>
    <row r="4913" spans="1:1013" ht="13.5">
      <c r="A4913" s="180">
        <v>96755</v>
      </c>
      <c r="B4913" s="180" t="s">
        <v>35771</v>
      </c>
      <c r="C4913" s="180" t="s">
        <v>2</v>
      </c>
      <c r="D4913" s="254">
        <v>314.75</v>
      </c>
      <c r="E4913" s="254" t="s">
        <v>30856</v>
      </c>
      <c r="ALW4913" s="12"/>
      <c r="ALX4913" s="12"/>
      <c r="ALY4913" s="12"/>
    </row>
    <row r="4914" spans="1:1013" ht="13.5">
      <c r="A4914" s="180">
        <v>96747</v>
      </c>
      <c r="B4914" s="180" t="s">
        <v>35772</v>
      </c>
      <c r="C4914" s="180" t="s">
        <v>2</v>
      </c>
      <c r="D4914" s="254">
        <v>7.57</v>
      </c>
      <c r="E4914" s="254" t="s">
        <v>25461</v>
      </c>
      <c r="ALW4914" s="12"/>
      <c r="ALX4914" s="12"/>
      <c r="ALY4914" s="12"/>
    </row>
    <row r="4915" spans="1:1013" ht="13.5">
      <c r="A4915" s="180">
        <v>96748</v>
      </c>
      <c r="B4915" s="180" t="s">
        <v>35773</v>
      </c>
      <c r="C4915" s="180" t="s">
        <v>2</v>
      </c>
      <c r="D4915" s="254">
        <v>8.76</v>
      </c>
      <c r="E4915" s="254" t="s">
        <v>24811</v>
      </c>
      <c r="ALW4915" s="12"/>
      <c r="ALX4915" s="12"/>
      <c r="ALY4915" s="12"/>
    </row>
    <row r="4916" spans="1:1013" ht="13.5">
      <c r="A4916" s="180">
        <v>96749</v>
      </c>
      <c r="B4916" s="180" t="s">
        <v>35774</v>
      </c>
      <c r="C4916" s="180" t="s">
        <v>2</v>
      </c>
      <c r="D4916" s="254">
        <v>11</v>
      </c>
      <c r="E4916" s="254" t="s">
        <v>30857</v>
      </c>
      <c r="ALW4916" s="12"/>
      <c r="ALX4916" s="12"/>
      <c r="ALY4916" s="12"/>
    </row>
    <row r="4917" spans="1:1013" ht="13.5">
      <c r="A4917" s="180">
        <v>96750</v>
      </c>
      <c r="B4917" s="180" t="s">
        <v>35775</v>
      </c>
      <c r="C4917" s="180" t="s">
        <v>2</v>
      </c>
      <c r="D4917" s="254">
        <v>16.920000000000002</v>
      </c>
      <c r="E4917" s="254" t="s">
        <v>25388</v>
      </c>
      <c r="ALW4917" s="12"/>
      <c r="ALX4917" s="12"/>
      <c r="ALY4917" s="12"/>
    </row>
    <row r="4918" spans="1:1013" ht="13.5">
      <c r="A4918" s="180">
        <v>96751</v>
      </c>
      <c r="B4918" s="180" t="s">
        <v>35776</v>
      </c>
      <c r="C4918" s="180" t="s">
        <v>2</v>
      </c>
      <c r="D4918" s="254">
        <v>24.5</v>
      </c>
      <c r="E4918" s="254" t="s">
        <v>30858</v>
      </c>
      <c r="ALW4918" s="12"/>
      <c r="ALX4918" s="12"/>
      <c r="ALY4918" s="12"/>
    </row>
    <row r="4919" spans="1:1013" ht="13.5">
      <c r="A4919" s="180">
        <v>96752</v>
      </c>
      <c r="B4919" s="180" t="s">
        <v>35777</v>
      </c>
      <c r="C4919" s="180" t="s">
        <v>2</v>
      </c>
      <c r="D4919" s="254">
        <v>36.520000000000003</v>
      </c>
      <c r="E4919" s="254" t="s">
        <v>30859</v>
      </c>
      <c r="ALW4919" s="12"/>
      <c r="ALX4919" s="12"/>
      <c r="ALY4919" s="12"/>
    </row>
    <row r="4920" spans="1:1013" ht="13.5">
      <c r="A4920" s="180">
        <v>96753</v>
      </c>
      <c r="B4920" s="180" t="s">
        <v>35778</v>
      </c>
      <c r="C4920" s="180" t="s">
        <v>2</v>
      </c>
      <c r="D4920" s="254">
        <v>81.819999999999993</v>
      </c>
      <c r="E4920" s="254" t="s">
        <v>29912</v>
      </c>
      <c r="ALW4920" s="12"/>
      <c r="ALX4920" s="12"/>
      <c r="ALY4920" s="12"/>
    </row>
    <row r="4921" spans="1:1013" ht="13.5">
      <c r="A4921" s="180">
        <v>96754</v>
      </c>
      <c r="B4921" s="180" t="s">
        <v>35779</v>
      </c>
      <c r="C4921" s="180" t="s">
        <v>2</v>
      </c>
      <c r="D4921" s="254">
        <v>105.1</v>
      </c>
      <c r="E4921" s="254" t="s">
        <v>30860</v>
      </c>
      <c r="ALW4921" s="12"/>
      <c r="ALX4921" s="12"/>
      <c r="ALY4921" s="12"/>
    </row>
    <row r="4922" spans="1:1013" ht="13.5">
      <c r="A4922" s="180">
        <v>94686</v>
      </c>
      <c r="B4922" s="180" t="s">
        <v>35780</v>
      </c>
      <c r="C4922" s="180" t="s">
        <v>2</v>
      </c>
      <c r="D4922" s="254">
        <v>316.83</v>
      </c>
      <c r="E4922" s="254" t="s">
        <v>25037</v>
      </c>
      <c r="ALW4922" s="12"/>
      <c r="ALX4922" s="12"/>
      <c r="ALY4922" s="12"/>
    </row>
    <row r="4923" spans="1:1013" ht="13.5">
      <c r="A4923" s="180">
        <v>94674</v>
      </c>
      <c r="B4923" s="180" t="s">
        <v>35781</v>
      </c>
      <c r="C4923" s="180" t="s">
        <v>2</v>
      </c>
      <c r="D4923" s="254">
        <v>9.19</v>
      </c>
      <c r="E4923" s="254" t="s">
        <v>24677</v>
      </c>
      <c r="ALW4923" s="12"/>
      <c r="ALX4923" s="12"/>
      <c r="ALY4923" s="12"/>
    </row>
    <row r="4924" spans="1:1013" ht="13.5">
      <c r="A4924" s="180">
        <v>94676</v>
      </c>
      <c r="B4924" s="180" t="s">
        <v>35782</v>
      </c>
      <c r="C4924" s="180" t="s">
        <v>2</v>
      </c>
      <c r="D4924" s="254">
        <v>15.7</v>
      </c>
      <c r="E4924" s="254" t="s">
        <v>25417</v>
      </c>
      <c r="ALW4924" s="12"/>
      <c r="ALX4924" s="12"/>
      <c r="ALY4924" s="12"/>
    </row>
    <row r="4925" spans="1:1013" ht="13.5">
      <c r="A4925" s="180">
        <v>94678</v>
      </c>
      <c r="B4925" s="180" t="s">
        <v>35783</v>
      </c>
      <c r="C4925" s="180" t="s">
        <v>2</v>
      </c>
      <c r="D4925" s="254">
        <v>17.809999999999999</v>
      </c>
      <c r="E4925" s="254" t="s">
        <v>29233</v>
      </c>
      <c r="ALW4925" s="12"/>
      <c r="ALX4925" s="12"/>
      <c r="ALY4925" s="12"/>
    </row>
    <row r="4926" spans="1:1013" ht="13.5">
      <c r="A4926" s="180">
        <v>94680</v>
      </c>
      <c r="B4926" s="180" t="s">
        <v>35784</v>
      </c>
      <c r="C4926" s="180" t="s">
        <v>2</v>
      </c>
      <c r="D4926" s="254">
        <v>53.4</v>
      </c>
      <c r="E4926" s="254" t="s">
        <v>30861</v>
      </c>
      <c r="ALW4926" s="12"/>
      <c r="ALX4926" s="12"/>
      <c r="ALY4926" s="12"/>
    </row>
    <row r="4927" spans="1:1013" ht="13.5">
      <c r="A4927" s="180">
        <v>94682</v>
      </c>
      <c r="B4927" s="180" t="s">
        <v>35785</v>
      </c>
      <c r="C4927" s="180" t="s">
        <v>2</v>
      </c>
      <c r="D4927" s="254">
        <v>135.34</v>
      </c>
      <c r="E4927" s="254" t="s">
        <v>30274</v>
      </c>
      <c r="ALW4927" s="12"/>
      <c r="ALX4927" s="12"/>
      <c r="ALY4927" s="12"/>
    </row>
    <row r="4928" spans="1:1013" ht="13.5">
      <c r="A4928" s="180">
        <v>94684</v>
      </c>
      <c r="B4928" s="180" t="s">
        <v>35786</v>
      </c>
      <c r="C4928" s="180" t="s">
        <v>2</v>
      </c>
      <c r="D4928" s="254">
        <v>163.08000000000001</v>
      </c>
      <c r="E4928" s="254" t="s">
        <v>30862</v>
      </c>
      <c r="ALW4928" s="12"/>
      <c r="ALX4928" s="12"/>
      <c r="ALY4928" s="12"/>
    </row>
    <row r="4929" spans="1:1013" ht="13.5">
      <c r="A4929" s="180">
        <v>105219</v>
      </c>
      <c r="B4929" s="180" t="s">
        <v>35787</v>
      </c>
      <c r="C4929" s="180" t="s">
        <v>2</v>
      </c>
      <c r="D4929" s="254">
        <v>13.36</v>
      </c>
      <c r="E4929" s="254" t="s">
        <v>30863</v>
      </c>
      <c r="ALW4929" s="12"/>
      <c r="ALX4929" s="12"/>
      <c r="ALY4929" s="12"/>
    </row>
    <row r="4930" spans="1:1013" ht="13.5">
      <c r="A4930" s="180">
        <v>105220</v>
      </c>
      <c r="B4930" s="180" t="s">
        <v>35788</v>
      </c>
      <c r="C4930" s="180" t="s">
        <v>2</v>
      </c>
      <c r="D4930" s="254">
        <v>18.39</v>
      </c>
      <c r="E4930" s="254" t="s">
        <v>30864</v>
      </c>
      <c r="ALW4930" s="12"/>
      <c r="ALX4930" s="12"/>
      <c r="ALY4930" s="12"/>
    </row>
    <row r="4931" spans="1:1013" ht="13.5">
      <c r="A4931" s="180">
        <v>105221</v>
      </c>
      <c r="B4931" s="180" t="s">
        <v>35789</v>
      </c>
      <c r="C4931" s="180" t="s">
        <v>2</v>
      </c>
      <c r="D4931" s="254">
        <v>28.49</v>
      </c>
      <c r="E4931" s="254" t="s">
        <v>24830</v>
      </c>
      <c r="ALW4931" s="12"/>
      <c r="ALX4931" s="12"/>
      <c r="ALY4931" s="12"/>
    </row>
    <row r="4932" spans="1:1013" ht="13.5">
      <c r="A4932" s="180">
        <v>105166</v>
      </c>
      <c r="B4932" s="180" t="s">
        <v>35790</v>
      </c>
      <c r="C4932" s="180" t="s">
        <v>2</v>
      </c>
      <c r="D4932" s="254">
        <v>43.49</v>
      </c>
      <c r="E4932" s="254" t="s">
        <v>30865</v>
      </c>
      <c r="ALW4932" s="12"/>
      <c r="ALX4932" s="12"/>
      <c r="ALY4932" s="12"/>
    </row>
    <row r="4933" spans="1:1013" ht="13.5">
      <c r="A4933" s="180">
        <v>105222</v>
      </c>
      <c r="B4933" s="180" t="s">
        <v>35791</v>
      </c>
      <c r="C4933" s="180" t="s">
        <v>2</v>
      </c>
      <c r="D4933" s="254">
        <v>82.89</v>
      </c>
      <c r="E4933" s="254" t="s">
        <v>24836</v>
      </c>
      <c r="ALW4933" s="12"/>
      <c r="ALX4933" s="12"/>
      <c r="ALY4933" s="12"/>
    </row>
    <row r="4934" spans="1:1013" ht="13.5">
      <c r="A4934" s="180">
        <v>105223</v>
      </c>
      <c r="B4934" s="180" t="s">
        <v>35792</v>
      </c>
      <c r="C4934" s="180" t="s">
        <v>2</v>
      </c>
      <c r="D4934" s="254">
        <v>191.33</v>
      </c>
      <c r="E4934" s="254" t="s">
        <v>30866</v>
      </c>
      <c r="ALW4934" s="12"/>
      <c r="ALX4934" s="12"/>
      <c r="ALY4934" s="12"/>
    </row>
    <row r="4935" spans="1:1013" ht="13.5">
      <c r="A4935" s="180">
        <v>105224</v>
      </c>
      <c r="B4935" s="180" t="s">
        <v>35793</v>
      </c>
      <c r="C4935" s="180" t="s">
        <v>2</v>
      </c>
      <c r="D4935" s="254">
        <v>278.64</v>
      </c>
      <c r="E4935" s="254" t="s">
        <v>30867</v>
      </c>
      <c r="ALW4935" s="12"/>
      <c r="ALX4935" s="12"/>
      <c r="ALY4935" s="12"/>
    </row>
    <row r="4936" spans="1:1013" ht="13.5">
      <c r="A4936" s="180">
        <v>105149</v>
      </c>
      <c r="B4936" s="180" t="s">
        <v>35794</v>
      </c>
      <c r="C4936" s="180" t="s">
        <v>2</v>
      </c>
      <c r="D4936" s="254">
        <v>7.79</v>
      </c>
      <c r="E4936" s="254" t="s">
        <v>24997</v>
      </c>
      <c r="ALW4936" s="12"/>
      <c r="ALX4936" s="12"/>
      <c r="ALY4936" s="12"/>
    </row>
    <row r="4937" spans="1:1013" ht="13.5">
      <c r="A4937" s="180">
        <v>105150</v>
      </c>
      <c r="B4937" s="180" t="s">
        <v>35795</v>
      </c>
      <c r="C4937" s="180" t="s">
        <v>2</v>
      </c>
      <c r="D4937" s="254">
        <v>9.1199999999999992</v>
      </c>
      <c r="E4937" s="254" t="s">
        <v>30107</v>
      </c>
      <c r="ALW4937" s="12"/>
      <c r="ALX4937" s="12"/>
      <c r="ALY4937" s="12"/>
    </row>
    <row r="4938" spans="1:1013" ht="13.5">
      <c r="A4938" s="180">
        <v>105151</v>
      </c>
      <c r="B4938" s="180" t="s">
        <v>35796</v>
      </c>
      <c r="C4938" s="180" t="s">
        <v>2</v>
      </c>
      <c r="D4938" s="254">
        <v>21.88</v>
      </c>
      <c r="E4938" s="254" t="s">
        <v>30868</v>
      </c>
      <c r="ALW4938" s="12"/>
      <c r="ALX4938" s="12"/>
      <c r="ALY4938" s="12"/>
    </row>
    <row r="4939" spans="1:1013" ht="13.5">
      <c r="A4939" s="180">
        <v>105152</v>
      </c>
      <c r="B4939" s="180" t="s">
        <v>35797</v>
      </c>
      <c r="C4939" s="180" t="s">
        <v>2</v>
      </c>
      <c r="D4939" s="254">
        <v>32.35</v>
      </c>
      <c r="E4939" s="254" t="s">
        <v>29450</v>
      </c>
      <c r="ALW4939" s="12"/>
      <c r="ALX4939" s="12"/>
      <c r="ALY4939" s="12"/>
    </row>
    <row r="4940" spans="1:1013" ht="13.5">
      <c r="A4940" s="180">
        <v>105153</v>
      </c>
      <c r="B4940" s="180" t="s">
        <v>35798</v>
      </c>
      <c r="C4940" s="180" t="s">
        <v>2</v>
      </c>
      <c r="D4940" s="254">
        <v>50.54</v>
      </c>
      <c r="E4940" s="254" t="s">
        <v>25577</v>
      </c>
      <c r="ALW4940" s="12"/>
      <c r="ALX4940" s="12"/>
      <c r="ALY4940" s="12"/>
    </row>
    <row r="4941" spans="1:1013" ht="13.5">
      <c r="A4941" s="180">
        <v>105161</v>
      </c>
      <c r="B4941" s="180" t="s">
        <v>35799</v>
      </c>
      <c r="C4941" s="180" t="s">
        <v>2</v>
      </c>
      <c r="D4941" s="254">
        <v>90.37</v>
      </c>
      <c r="E4941" s="254" t="s">
        <v>30869</v>
      </c>
      <c r="ALW4941" s="12"/>
      <c r="ALX4941" s="12"/>
      <c r="ALY4941" s="12"/>
    </row>
    <row r="4942" spans="1:1013" ht="13.5">
      <c r="A4942" s="180">
        <v>105162</v>
      </c>
      <c r="B4942" s="180" t="s">
        <v>35800</v>
      </c>
      <c r="C4942" s="180" t="s">
        <v>2</v>
      </c>
      <c r="D4942" s="254">
        <v>153.57</v>
      </c>
      <c r="E4942" s="254" t="s">
        <v>25172</v>
      </c>
      <c r="ALW4942" s="12"/>
      <c r="ALX4942" s="12"/>
      <c r="ALY4942" s="12"/>
    </row>
    <row r="4943" spans="1:1013" ht="13.5">
      <c r="A4943" s="180">
        <v>105163</v>
      </c>
      <c r="B4943" s="180" t="s">
        <v>35801</v>
      </c>
      <c r="C4943" s="180" t="s">
        <v>2</v>
      </c>
      <c r="D4943" s="254">
        <v>14.05</v>
      </c>
      <c r="E4943" s="254" t="s">
        <v>30850</v>
      </c>
      <c r="ALW4943" s="12"/>
      <c r="ALX4943" s="12"/>
      <c r="ALY4943" s="12"/>
    </row>
    <row r="4944" spans="1:1013" ht="13.5">
      <c r="A4944" s="180">
        <v>105170</v>
      </c>
      <c r="B4944" s="180" t="s">
        <v>35802</v>
      </c>
      <c r="C4944" s="180" t="s">
        <v>2</v>
      </c>
      <c r="D4944" s="254">
        <v>6.51</v>
      </c>
      <c r="E4944" s="254" t="s">
        <v>25659</v>
      </c>
      <c r="ALW4944" s="12"/>
      <c r="ALX4944" s="12"/>
      <c r="ALY4944" s="12"/>
    </row>
    <row r="4945" spans="1:1013" ht="13.5">
      <c r="A4945" s="180">
        <v>105179</v>
      </c>
      <c r="B4945" s="180" t="s">
        <v>35803</v>
      </c>
      <c r="C4945" s="180" t="s">
        <v>2</v>
      </c>
      <c r="D4945" s="254">
        <v>11.47</v>
      </c>
      <c r="E4945" s="254" t="s">
        <v>25667</v>
      </c>
      <c r="ALW4945" s="12"/>
      <c r="ALX4945" s="12"/>
      <c r="ALY4945" s="12"/>
    </row>
    <row r="4946" spans="1:1013" ht="13.5">
      <c r="A4946" s="180">
        <v>105180</v>
      </c>
      <c r="B4946" s="180" t="s">
        <v>35804</v>
      </c>
      <c r="C4946" s="180" t="s">
        <v>2</v>
      </c>
      <c r="D4946" s="254">
        <v>15.77</v>
      </c>
      <c r="E4946" s="254" t="s">
        <v>30386</v>
      </c>
      <c r="ALW4946" s="12"/>
      <c r="ALX4946" s="12"/>
      <c r="ALY4946" s="12"/>
    </row>
    <row r="4947" spans="1:1013" ht="13.5">
      <c r="A4947" s="180">
        <v>105181</v>
      </c>
      <c r="B4947" s="180" t="s">
        <v>35805</v>
      </c>
      <c r="C4947" s="180" t="s">
        <v>2</v>
      </c>
      <c r="D4947" s="254">
        <v>21.11</v>
      </c>
      <c r="E4947" s="254" t="s">
        <v>30871</v>
      </c>
      <c r="ALW4947" s="12"/>
      <c r="ALX4947" s="12"/>
      <c r="ALY4947" s="12"/>
    </row>
    <row r="4948" spans="1:1013" ht="13.5">
      <c r="A4948" s="180">
        <v>105182</v>
      </c>
      <c r="B4948" s="180" t="s">
        <v>35806</v>
      </c>
      <c r="C4948" s="180" t="s">
        <v>2</v>
      </c>
      <c r="D4948" s="254">
        <v>51.08</v>
      </c>
      <c r="E4948" s="254" t="s">
        <v>30872</v>
      </c>
      <c r="ALW4948" s="12"/>
      <c r="ALX4948" s="12"/>
      <c r="ALY4948" s="12"/>
    </row>
    <row r="4949" spans="1:1013" ht="13.5">
      <c r="A4949" s="180">
        <v>105183</v>
      </c>
      <c r="B4949" s="180" t="s">
        <v>35807</v>
      </c>
      <c r="C4949" s="180" t="s">
        <v>2</v>
      </c>
      <c r="D4949" s="254">
        <v>108.65</v>
      </c>
      <c r="E4949" s="254" t="s">
        <v>30873</v>
      </c>
      <c r="ALW4949" s="12"/>
      <c r="ALX4949" s="12"/>
      <c r="ALY4949" s="12"/>
    </row>
    <row r="4950" spans="1:1013" ht="13.5">
      <c r="A4950" s="180">
        <v>105184</v>
      </c>
      <c r="B4950" s="180" t="s">
        <v>35808</v>
      </c>
      <c r="C4950" s="180" t="s">
        <v>2</v>
      </c>
      <c r="D4950" s="254">
        <v>134.5</v>
      </c>
      <c r="E4950" s="254" t="s">
        <v>30874</v>
      </c>
      <c r="ALW4950" s="12"/>
      <c r="ALX4950" s="12"/>
      <c r="ALY4950" s="12"/>
    </row>
    <row r="4951" spans="1:1013" ht="13.5">
      <c r="A4951" s="180">
        <v>94612</v>
      </c>
      <c r="B4951" s="180" t="s">
        <v>35809</v>
      </c>
      <c r="C4951" s="180" t="s">
        <v>2</v>
      </c>
      <c r="D4951" s="254">
        <v>435.75</v>
      </c>
      <c r="E4951" s="254" t="s">
        <v>30875</v>
      </c>
      <c r="ALW4951" s="12"/>
      <c r="ALX4951" s="12"/>
      <c r="ALY4951" s="12"/>
    </row>
    <row r="4952" spans="1:1013" ht="13.5">
      <c r="A4952" s="180">
        <v>105142</v>
      </c>
      <c r="B4952" s="180" t="s">
        <v>35810</v>
      </c>
      <c r="C4952" s="180" t="s">
        <v>2</v>
      </c>
      <c r="D4952" s="254">
        <v>8.09</v>
      </c>
      <c r="E4952" s="254" t="s">
        <v>30876</v>
      </c>
      <c r="ALW4952" s="12"/>
      <c r="ALX4952" s="12"/>
      <c r="ALY4952" s="12"/>
    </row>
    <row r="4953" spans="1:1013" ht="13.5">
      <c r="A4953" s="180">
        <v>105143</v>
      </c>
      <c r="B4953" s="180" t="s">
        <v>35811</v>
      </c>
      <c r="C4953" s="180" t="s">
        <v>2</v>
      </c>
      <c r="D4953" s="254">
        <v>12.27</v>
      </c>
      <c r="E4953" s="254" t="s">
        <v>25285</v>
      </c>
      <c r="ALW4953" s="12"/>
      <c r="ALX4953" s="12"/>
      <c r="ALY4953" s="12"/>
    </row>
    <row r="4954" spans="1:1013" ht="13.5">
      <c r="A4954" s="180">
        <v>105144</v>
      </c>
      <c r="B4954" s="180" t="s">
        <v>35812</v>
      </c>
      <c r="C4954" s="180" t="s">
        <v>2</v>
      </c>
      <c r="D4954" s="254">
        <v>26.18</v>
      </c>
      <c r="E4954" s="254" t="s">
        <v>30877</v>
      </c>
      <c r="ALW4954" s="12"/>
      <c r="ALX4954" s="12"/>
      <c r="ALY4954" s="12"/>
    </row>
    <row r="4955" spans="1:1013" ht="13.5">
      <c r="A4955" s="180">
        <v>105173</v>
      </c>
      <c r="B4955" s="180" t="s">
        <v>35813</v>
      </c>
      <c r="C4955" s="180" t="s">
        <v>2</v>
      </c>
      <c r="D4955" s="254">
        <v>96.68</v>
      </c>
      <c r="E4955" s="254" t="s">
        <v>30878</v>
      </c>
      <c r="ALW4955" s="12"/>
      <c r="ALX4955" s="12"/>
      <c r="ALY4955" s="12"/>
    </row>
    <row r="4956" spans="1:1013" ht="13.5">
      <c r="A4956" s="180">
        <v>105175</v>
      </c>
      <c r="B4956" s="180" t="s">
        <v>35814</v>
      </c>
      <c r="C4956" s="180" t="s">
        <v>2</v>
      </c>
      <c r="D4956" s="254">
        <v>138.65</v>
      </c>
      <c r="E4956" s="254" t="s">
        <v>30879</v>
      </c>
      <c r="ALW4956" s="12"/>
      <c r="ALX4956" s="12"/>
      <c r="ALY4956" s="12"/>
    </row>
    <row r="4957" spans="1:1013" ht="13.5">
      <c r="A4957" s="180">
        <v>105174</v>
      </c>
      <c r="B4957" s="180" t="s">
        <v>35815</v>
      </c>
      <c r="C4957" s="180" t="s">
        <v>2</v>
      </c>
      <c r="D4957" s="254">
        <v>140.25</v>
      </c>
      <c r="E4957" s="254" t="s">
        <v>30880</v>
      </c>
      <c r="ALW4957" s="12"/>
      <c r="ALX4957" s="12"/>
      <c r="ALY4957" s="12"/>
    </row>
    <row r="4958" spans="1:1013" ht="13.5">
      <c r="A4958" s="180">
        <v>105145</v>
      </c>
      <c r="B4958" s="180" t="s">
        <v>35816</v>
      </c>
      <c r="C4958" s="180" t="s">
        <v>2</v>
      </c>
      <c r="D4958" s="254">
        <v>14.21</v>
      </c>
      <c r="E4958" s="254" t="s">
        <v>30881</v>
      </c>
      <c r="ALW4958" s="12"/>
      <c r="ALX4958" s="12"/>
      <c r="ALY4958" s="12"/>
    </row>
    <row r="4959" spans="1:1013" ht="13.5">
      <c r="A4959" s="180">
        <v>94606</v>
      </c>
      <c r="B4959" s="180" t="s">
        <v>35817</v>
      </c>
      <c r="C4959" s="180" t="s">
        <v>2</v>
      </c>
      <c r="D4959" s="254">
        <v>85.18</v>
      </c>
      <c r="E4959" s="254" t="s">
        <v>30882</v>
      </c>
      <c r="ALW4959" s="12"/>
      <c r="ALX4959" s="12"/>
      <c r="ALY4959" s="12"/>
    </row>
    <row r="4960" spans="1:1013" ht="13.5">
      <c r="A4960" s="180">
        <v>94608</v>
      </c>
      <c r="B4960" s="180" t="s">
        <v>35818</v>
      </c>
      <c r="C4960" s="180" t="s">
        <v>2</v>
      </c>
      <c r="D4960" s="254">
        <v>210.55</v>
      </c>
      <c r="E4960" s="254" t="s">
        <v>30883</v>
      </c>
      <c r="ALW4960" s="12"/>
      <c r="ALX4960" s="12"/>
      <c r="ALY4960" s="12"/>
    </row>
    <row r="4961" spans="1:1013" ht="13.5">
      <c r="A4961" s="180">
        <v>94610</v>
      </c>
      <c r="B4961" s="180" t="s">
        <v>35819</v>
      </c>
      <c r="C4961" s="180" t="s">
        <v>2</v>
      </c>
      <c r="D4961" s="254">
        <v>307.11</v>
      </c>
      <c r="E4961" s="254" t="s">
        <v>29007</v>
      </c>
      <c r="ALW4961" s="12"/>
      <c r="ALX4961" s="12"/>
      <c r="ALY4961" s="12"/>
    </row>
    <row r="4962" spans="1:1013" ht="13.5">
      <c r="A4962" s="180">
        <v>94657</v>
      </c>
      <c r="B4962" s="180" t="s">
        <v>35820</v>
      </c>
      <c r="C4962" s="180" t="s">
        <v>2</v>
      </c>
      <c r="D4962" s="254">
        <v>4.51</v>
      </c>
      <c r="E4962" s="254" t="s">
        <v>27353</v>
      </c>
      <c r="ALW4962" s="12"/>
      <c r="ALX4962" s="12"/>
      <c r="ALY4962" s="12"/>
    </row>
    <row r="4963" spans="1:1013" ht="13.5">
      <c r="A4963" s="180">
        <v>94659</v>
      </c>
      <c r="B4963" s="180" t="s">
        <v>35821</v>
      </c>
      <c r="C4963" s="180" t="s">
        <v>2</v>
      </c>
      <c r="D4963" s="254">
        <v>7.19</v>
      </c>
      <c r="E4963" s="254" t="s">
        <v>30884</v>
      </c>
      <c r="ALW4963" s="12"/>
      <c r="ALX4963" s="12"/>
      <c r="ALY4963" s="12"/>
    </row>
    <row r="4964" spans="1:1013" ht="13.5">
      <c r="A4964" s="180">
        <v>94739</v>
      </c>
      <c r="B4964" s="180" t="s">
        <v>35822</v>
      </c>
      <c r="C4964" s="180" t="s">
        <v>2</v>
      </c>
      <c r="D4964" s="254">
        <v>277.11</v>
      </c>
      <c r="E4964" s="254" t="s">
        <v>30885</v>
      </c>
      <c r="ALW4964" s="12"/>
      <c r="ALX4964" s="12"/>
      <c r="ALY4964" s="12"/>
    </row>
    <row r="4965" spans="1:1013" ht="13.5">
      <c r="A4965" s="180">
        <v>94725</v>
      </c>
      <c r="B4965" s="180" t="s">
        <v>35823</v>
      </c>
      <c r="C4965" s="180" t="s">
        <v>2</v>
      </c>
      <c r="D4965" s="254">
        <v>8.02</v>
      </c>
      <c r="E4965" s="254" t="s">
        <v>25811</v>
      </c>
      <c r="ALW4965" s="12"/>
      <c r="ALX4965" s="12"/>
      <c r="ALY4965" s="12"/>
    </row>
    <row r="4966" spans="1:1013" ht="13.5">
      <c r="A4966" s="180">
        <v>94727</v>
      </c>
      <c r="B4966" s="180" t="s">
        <v>35824</v>
      </c>
      <c r="C4966" s="180" t="s">
        <v>2</v>
      </c>
      <c r="D4966" s="254">
        <v>13.19</v>
      </c>
      <c r="E4966" s="254" t="s">
        <v>30886</v>
      </c>
      <c r="ALW4966" s="12"/>
      <c r="ALX4966" s="12"/>
      <c r="ALY4966" s="12"/>
    </row>
    <row r="4967" spans="1:1013" ht="13.5">
      <c r="A4967" s="180">
        <v>94729</v>
      </c>
      <c r="B4967" s="180" t="s">
        <v>35825</v>
      </c>
      <c r="C4967" s="180" t="s">
        <v>2</v>
      </c>
      <c r="D4967" s="254">
        <v>23.05</v>
      </c>
      <c r="E4967" s="254" t="s">
        <v>30887</v>
      </c>
      <c r="ALW4967" s="12"/>
      <c r="ALX4967" s="12"/>
      <c r="ALY4967" s="12"/>
    </row>
    <row r="4968" spans="1:1013" ht="13.5">
      <c r="A4968" s="180">
        <v>94731</v>
      </c>
      <c r="B4968" s="180" t="s">
        <v>35826</v>
      </c>
      <c r="C4968" s="180" t="s">
        <v>2</v>
      </c>
      <c r="D4968" s="254">
        <v>30.63</v>
      </c>
      <c r="E4968" s="254" t="s">
        <v>30888</v>
      </c>
      <c r="ALW4968" s="12"/>
      <c r="ALX4968" s="12"/>
      <c r="ALY4968" s="12"/>
    </row>
    <row r="4969" spans="1:1013" ht="13.5">
      <c r="A4969" s="180">
        <v>94733</v>
      </c>
      <c r="B4969" s="180" t="s">
        <v>35827</v>
      </c>
      <c r="C4969" s="180" t="s">
        <v>2</v>
      </c>
      <c r="D4969" s="254">
        <v>54.08</v>
      </c>
      <c r="E4969" s="254" t="s">
        <v>30889</v>
      </c>
      <c r="ALW4969" s="12"/>
      <c r="ALX4969" s="12"/>
      <c r="ALY4969" s="12"/>
    </row>
    <row r="4970" spans="1:1013" ht="13.5">
      <c r="A4970" s="180">
        <v>94863</v>
      </c>
      <c r="B4970" s="180" t="s">
        <v>35828</v>
      </c>
      <c r="C4970" s="180" t="s">
        <v>2</v>
      </c>
      <c r="D4970" s="254">
        <v>190.25</v>
      </c>
      <c r="E4970" s="254" t="s">
        <v>30890</v>
      </c>
      <c r="ALW4970" s="12"/>
      <c r="ALX4970" s="12"/>
      <c r="ALY4970" s="12"/>
    </row>
    <row r="4971" spans="1:1013" ht="13.5">
      <c r="A4971" s="180">
        <v>94737</v>
      </c>
      <c r="B4971" s="180" t="s">
        <v>35829</v>
      </c>
      <c r="C4971" s="180" t="s">
        <v>2</v>
      </c>
      <c r="D4971" s="254">
        <v>226.23</v>
      </c>
      <c r="E4971" s="254" t="s">
        <v>30891</v>
      </c>
      <c r="ALW4971" s="12"/>
      <c r="ALX4971" s="12"/>
      <c r="ALY4971" s="12"/>
    </row>
    <row r="4972" spans="1:1013" ht="13.5">
      <c r="A4972" s="180">
        <v>94465</v>
      </c>
      <c r="B4972" s="180" t="s">
        <v>35830</v>
      </c>
      <c r="C4972" s="180" t="s">
        <v>2</v>
      </c>
      <c r="D4972" s="254">
        <v>57.91</v>
      </c>
      <c r="E4972" s="254" t="s">
        <v>30892</v>
      </c>
      <c r="ALW4972" s="12"/>
      <c r="ALX4972" s="12"/>
      <c r="ALY4972" s="12"/>
    </row>
    <row r="4973" spans="1:1013" ht="13.5">
      <c r="A4973" s="180">
        <v>94467</v>
      </c>
      <c r="B4973" s="180" t="s">
        <v>35831</v>
      </c>
      <c r="C4973" s="180" t="s">
        <v>2</v>
      </c>
      <c r="D4973" s="254">
        <v>93.43</v>
      </c>
      <c r="E4973" s="254" t="s">
        <v>25062</v>
      </c>
      <c r="ALW4973" s="12"/>
      <c r="ALX4973" s="12"/>
      <c r="ALY4973" s="12"/>
    </row>
    <row r="4974" spans="1:1013" ht="13.5">
      <c r="A4974" s="180">
        <v>94469</v>
      </c>
      <c r="B4974" s="180" t="s">
        <v>35832</v>
      </c>
      <c r="C4974" s="180" t="s">
        <v>2</v>
      </c>
      <c r="D4974" s="254">
        <v>133.76</v>
      </c>
      <c r="E4974" s="254" t="s">
        <v>30893</v>
      </c>
      <c r="ALW4974" s="12"/>
      <c r="ALX4974" s="12"/>
      <c r="ALY4974" s="12"/>
    </row>
    <row r="4975" spans="1:1013" ht="13.5">
      <c r="A4975" s="180">
        <v>96746</v>
      </c>
      <c r="B4975" s="180" t="s">
        <v>35833</v>
      </c>
      <c r="C4975" s="180" t="s">
        <v>2</v>
      </c>
      <c r="D4975" s="254">
        <v>105.55</v>
      </c>
      <c r="E4975" s="254" t="s">
        <v>24846</v>
      </c>
      <c r="ALW4975" s="12"/>
      <c r="ALX4975" s="12"/>
      <c r="ALY4975" s="12"/>
    </row>
    <row r="4976" spans="1:1013" ht="13.5">
      <c r="A4976" s="180">
        <v>96736</v>
      </c>
      <c r="B4976" s="180" t="s">
        <v>35834</v>
      </c>
      <c r="C4976" s="180" t="s">
        <v>2</v>
      </c>
      <c r="D4976" s="254">
        <v>6.08</v>
      </c>
      <c r="E4976" s="254" t="s">
        <v>30894</v>
      </c>
      <c r="ALW4976" s="12"/>
      <c r="ALX4976" s="12"/>
      <c r="ALY4976" s="12"/>
    </row>
    <row r="4977" spans="1:1013" ht="13.5">
      <c r="A4977" s="180">
        <v>96737</v>
      </c>
      <c r="B4977" s="180" t="s">
        <v>35835</v>
      </c>
      <c r="C4977" s="180" t="s">
        <v>2</v>
      </c>
      <c r="D4977" s="254">
        <v>6.26</v>
      </c>
      <c r="E4977" s="254" t="s">
        <v>30895</v>
      </c>
      <c r="ALW4977" s="12"/>
      <c r="ALX4977" s="12"/>
      <c r="ALY4977" s="12"/>
    </row>
    <row r="4978" spans="1:1013" ht="13.5">
      <c r="A4978" s="180">
        <v>96739</v>
      </c>
      <c r="B4978" s="180" t="s">
        <v>35836</v>
      </c>
      <c r="C4978" s="180" t="s">
        <v>2</v>
      </c>
      <c r="D4978" s="254">
        <v>8.5399999999999991</v>
      </c>
      <c r="E4978" s="254" t="s">
        <v>30896</v>
      </c>
      <c r="ALW4978" s="12"/>
      <c r="ALX4978" s="12"/>
      <c r="ALY4978" s="12"/>
    </row>
    <row r="4979" spans="1:1013" ht="13.5">
      <c r="A4979" s="180">
        <v>96741</v>
      </c>
      <c r="B4979" s="180" t="s">
        <v>35837</v>
      </c>
      <c r="C4979" s="180" t="s">
        <v>2</v>
      </c>
      <c r="D4979" s="254">
        <v>16.13</v>
      </c>
      <c r="E4979" s="254" t="s">
        <v>25745</v>
      </c>
      <c r="ALW4979" s="12"/>
      <c r="ALX4979" s="12"/>
      <c r="ALY4979" s="12"/>
    </row>
    <row r="4980" spans="1:1013" ht="13.5">
      <c r="A4980" s="180">
        <v>96742</v>
      </c>
      <c r="B4980" s="180" t="s">
        <v>35838</v>
      </c>
      <c r="C4980" s="180" t="s">
        <v>2</v>
      </c>
      <c r="D4980" s="254">
        <v>19.84</v>
      </c>
      <c r="E4980" s="254" t="s">
        <v>24990</v>
      </c>
      <c r="ALW4980" s="12"/>
      <c r="ALX4980" s="12"/>
      <c r="ALY4980" s="12"/>
    </row>
    <row r="4981" spans="1:1013" ht="13.5">
      <c r="A4981" s="180">
        <v>96743</v>
      </c>
      <c r="B4981" s="180" t="s">
        <v>35839</v>
      </c>
      <c r="C4981" s="180" t="s">
        <v>2</v>
      </c>
      <c r="D4981" s="254">
        <v>30.75</v>
      </c>
      <c r="E4981" s="254" t="s">
        <v>30897</v>
      </c>
      <c r="ALW4981" s="12"/>
      <c r="ALX4981" s="12"/>
      <c r="ALY4981" s="12"/>
    </row>
    <row r="4982" spans="1:1013" ht="13.5">
      <c r="A4982" s="180">
        <v>96744</v>
      </c>
      <c r="B4982" s="180" t="s">
        <v>35840</v>
      </c>
      <c r="C4982" s="180" t="s">
        <v>2</v>
      </c>
      <c r="D4982" s="254">
        <v>51.36</v>
      </c>
      <c r="E4982" s="254" t="s">
        <v>27712</v>
      </c>
      <c r="ALW4982" s="12"/>
      <c r="ALX4982" s="12"/>
      <c r="ALY4982" s="12"/>
    </row>
    <row r="4983" spans="1:1013" ht="13.5">
      <c r="A4983" s="180">
        <v>96745</v>
      </c>
      <c r="B4983" s="180" t="s">
        <v>35841</v>
      </c>
      <c r="C4983" s="180" t="s">
        <v>2</v>
      </c>
      <c r="D4983" s="254">
        <v>80.14</v>
      </c>
      <c r="E4983" s="254" t="s">
        <v>25765</v>
      </c>
      <c r="ALW4983" s="12"/>
      <c r="ALX4983" s="12"/>
      <c r="ALY4983" s="12"/>
    </row>
    <row r="4984" spans="1:1013" ht="13.5">
      <c r="A4984" s="180">
        <v>94671</v>
      </c>
      <c r="B4984" s="180" t="s">
        <v>35842</v>
      </c>
      <c r="C4984" s="180" t="s">
        <v>2</v>
      </c>
      <c r="D4984" s="254">
        <v>130.76</v>
      </c>
      <c r="E4984" s="254" t="s">
        <v>25469</v>
      </c>
      <c r="ALW4984" s="12"/>
      <c r="ALX4984" s="12"/>
      <c r="ALY4984" s="12"/>
    </row>
    <row r="4985" spans="1:1013" ht="13.5">
      <c r="A4985" s="180">
        <v>94661</v>
      </c>
      <c r="B4985" s="180" t="s">
        <v>35843</v>
      </c>
      <c r="C4985" s="180" t="s">
        <v>2</v>
      </c>
      <c r="D4985" s="254">
        <v>11.59</v>
      </c>
      <c r="E4985" s="254" t="s">
        <v>30232</v>
      </c>
      <c r="ALW4985" s="12"/>
      <c r="ALX4985" s="12"/>
      <c r="ALY4985" s="12"/>
    </row>
    <row r="4986" spans="1:1013" ht="13.5">
      <c r="A4986" s="180">
        <v>94663</v>
      </c>
      <c r="B4986" s="180" t="s">
        <v>35844</v>
      </c>
      <c r="C4986" s="180" t="s">
        <v>2</v>
      </c>
      <c r="D4986" s="254">
        <v>14.3</v>
      </c>
      <c r="E4986" s="254" t="s">
        <v>24928</v>
      </c>
      <c r="ALW4986" s="12"/>
      <c r="ALX4986" s="12"/>
      <c r="ALY4986" s="12"/>
    </row>
    <row r="4987" spans="1:1013" ht="13.5">
      <c r="A4987" s="180">
        <v>94665</v>
      </c>
      <c r="B4987" s="180" t="s">
        <v>35845</v>
      </c>
      <c r="C4987" s="180" t="s">
        <v>2</v>
      </c>
      <c r="D4987" s="254">
        <v>29.12</v>
      </c>
      <c r="E4987" s="254" t="s">
        <v>25572</v>
      </c>
      <c r="ALW4987" s="12"/>
      <c r="ALX4987" s="12"/>
      <c r="ALY4987" s="12"/>
    </row>
    <row r="4988" spans="1:1013" ht="13.5">
      <c r="A4988" s="180">
        <v>94667</v>
      </c>
      <c r="B4988" s="180" t="s">
        <v>35846</v>
      </c>
      <c r="C4988" s="180" t="s">
        <v>2</v>
      </c>
      <c r="D4988" s="254">
        <v>42.82</v>
      </c>
      <c r="E4988" s="254" t="s">
        <v>25569</v>
      </c>
      <c r="ALW4988" s="12"/>
      <c r="ALX4988" s="12"/>
      <c r="ALY4988" s="12"/>
    </row>
    <row r="4989" spans="1:1013" ht="13.5">
      <c r="A4989" s="180">
        <v>94669</v>
      </c>
      <c r="B4989" s="180" t="s">
        <v>35847</v>
      </c>
      <c r="C4989" s="180" t="s">
        <v>2</v>
      </c>
      <c r="D4989" s="254">
        <v>79.319999999999993</v>
      </c>
      <c r="E4989" s="254" t="s">
        <v>29489</v>
      </c>
      <c r="ALW4989" s="12"/>
      <c r="ALX4989" s="12"/>
      <c r="ALY4989" s="12"/>
    </row>
    <row r="4990" spans="1:1013" ht="13.5">
      <c r="A4990" s="180">
        <v>105177</v>
      </c>
      <c r="B4990" s="180" t="s">
        <v>35848</v>
      </c>
      <c r="C4990" s="180" t="s">
        <v>2</v>
      </c>
      <c r="D4990" s="254">
        <v>156.46</v>
      </c>
      <c r="E4990" s="254" t="s">
        <v>30898</v>
      </c>
      <c r="ALW4990" s="12"/>
      <c r="ALX4990" s="12"/>
      <c r="ALY4990" s="12"/>
    </row>
    <row r="4991" spans="1:1013" ht="13.5">
      <c r="A4991" s="180">
        <v>105176</v>
      </c>
      <c r="B4991" s="180" t="s">
        <v>35849</v>
      </c>
      <c r="C4991" s="180" t="s">
        <v>2</v>
      </c>
      <c r="D4991" s="254">
        <v>175.81</v>
      </c>
      <c r="E4991" s="254" t="s">
        <v>25687</v>
      </c>
      <c r="ALW4991" s="12"/>
      <c r="ALX4991" s="12"/>
      <c r="ALY4991" s="12"/>
    </row>
    <row r="4992" spans="1:1013" ht="13.5">
      <c r="A4992" s="180">
        <v>94466</v>
      </c>
      <c r="B4992" s="180" t="s">
        <v>35850</v>
      </c>
      <c r="C4992" s="180" t="s">
        <v>2</v>
      </c>
      <c r="D4992" s="254">
        <v>57.94</v>
      </c>
      <c r="E4992" s="254" t="s">
        <v>30899</v>
      </c>
      <c r="ALW4992" s="12"/>
      <c r="ALX4992" s="12"/>
      <c r="ALY4992" s="12"/>
    </row>
    <row r="4993" spans="1:1013" ht="13.5">
      <c r="A4993" s="180">
        <v>94468</v>
      </c>
      <c r="B4993" s="180" t="s">
        <v>35851</v>
      </c>
      <c r="C4993" s="180" t="s">
        <v>2</v>
      </c>
      <c r="D4993" s="254">
        <v>81.96</v>
      </c>
      <c r="E4993" s="254" t="s">
        <v>30900</v>
      </c>
      <c r="ALW4993" s="12"/>
      <c r="ALX4993" s="12"/>
      <c r="ALY4993" s="12"/>
    </row>
    <row r="4994" spans="1:1013" ht="13.5">
      <c r="A4994" s="180">
        <v>94470</v>
      </c>
      <c r="B4994" s="180" t="s">
        <v>35852</v>
      </c>
      <c r="C4994" s="180" t="s">
        <v>2</v>
      </c>
      <c r="D4994" s="254">
        <v>123.55</v>
      </c>
      <c r="E4994" s="254" t="s">
        <v>25713</v>
      </c>
      <c r="ALW4994" s="12"/>
      <c r="ALX4994" s="12"/>
      <c r="ALY4994" s="12"/>
    </row>
    <row r="4995" spans="1:1013" ht="13.5">
      <c r="A4995" s="180">
        <v>105225</v>
      </c>
      <c r="B4995" s="180" t="s">
        <v>35853</v>
      </c>
      <c r="C4995" s="180" t="s">
        <v>2</v>
      </c>
      <c r="D4995" s="254">
        <v>19.77</v>
      </c>
      <c r="E4995" s="254" t="s">
        <v>29502</v>
      </c>
      <c r="ALW4995" s="12"/>
      <c r="ALX4995" s="12"/>
      <c r="ALY4995" s="12"/>
    </row>
    <row r="4996" spans="1:1013" ht="13.5">
      <c r="A4996" s="180">
        <v>105226</v>
      </c>
      <c r="B4996" s="180" t="s">
        <v>35854</v>
      </c>
      <c r="C4996" s="180" t="s">
        <v>2</v>
      </c>
      <c r="D4996" s="254">
        <v>47.19</v>
      </c>
      <c r="E4996" s="254" t="s">
        <v>24991</v>
      </c>
      <c r="ALW4996" s="12"/>
      <c r="ALX4996" s="12"/>
      <c r="ALY4996" s="12"/>
    </row>
    <row r="4997" spans="1:1013" ht="13.5">
      <c r="A4997" s="180">
        <v>105227</v>
      </c>
      <c r="B4997" s="180" t="s">
        <v>35855</v>
      </c>
      <c r="C4997" s="180" t="s">
        <v>2</v>
      </c>
      <c r="D4997" s="254">
        <v>67.77</v>
      </c>
      <c r="E4997" s="254" t="s">
        <v>30901</v>
      </c>
      <c r="ALW4997" s="12"/>
      <c r="ALX4997" s="12"/>
      <c r="ALY4997" s="12"/>
    </row>
    <row r="4998" spans="1:1013" ht="13.5">
      <c r="A4998" s="180">
        <v>105212</v>
      </c>
      <c r="B4998" s="180" t="s">
        <v>35856</v>
      </c>
      <c r="C4998" s="180" t="s">
        <v>2</v>
      </c>
      <c r="D4998" s="254">
        <v>265.11</v>
      </c>
      <c r="E4998" s="254" t="s">
        <v>30902</v>
      </c>
      <c r="ALW4998" s="12"/>
      <c r="ALX4998" s="12"/>
      <c r="ALY4998" s="12"/>
    </row>
    <row r="4999" spans="1:1013" ht="13.5">
      <c r="A4999" s="180">
        <v>105211</v>
      </c>
      <c r="B4999" s="180" t="s">
        <v>35857</v>
      </c>
      <c r="C4999" s="180" t="s">
        <v>2</v>
      </c>
      <c r="D4999" s="254">
        <v>267.24</v>
      </c>
      <c r="E4999" s="254" t="s">
        <v>30903</v>
      </c>
      <c r="ALW4999" s="12"/>
      <c r="ALX4999" s="12"/>
      <c r="ALY4999" s="12"/>
    </row>
    <row r="5000" spans="1:1013" ht="13.5">
      <c r="A5000" s="180">
        <v>105189</v>
      </c>
      <c r="B5000" s="180" t="s">
        <v>35858</v>
      </c>
      <c r="C5000" s="180" t="s">
        <v>2</v>
      </c>
      <c r="D5000" s="254">
        <v>25.88</v>
      </c>
      <c r="E5000" s="254" t="s">
        <v>30904</v>
      </c>
      <c r="ALW5000" s="12"/>
      <c r="ALX5000" s="12"/>
      <c r="ALY5000" s="12"/>
    </row>
    <row r="5001" spans="1:1013" ht="13.5">
      <c r="A5001" s="180">
        <v>105190</v>
      </c>
      <c r="B5001" s="180" t="s">
        <v>35859</v>
      </c>
      <c r="C5001" s="180" t="s">
        <v>2</v>
      </c>
      <c r="D5001" s="254">
        <v>32.65</v>
      </c>
      <c r="E5001" s="254" t="s">
        <v>28171</v>
      </c>
      <c r="ALW5001" s="12"/>
      <c r="ALX5001" s="12"/>
      <c r="ALY5001" s="12"/>
    </row>
    <row r="5002" spans="1:1013" ht="13.5">
      <c r="A5002" s="180">
        <v>94625</v>
      </c>
      <c r="B5002" s="180" t="s">
        <v>35860</v>
      </c>
      <c r="C5002" s="180" t="s">
        <v>2</v>
      </c>
      <c r="D5002" s="254">
        <v>1559.2</v>
      </c>
      <c r="E5002" s="254" t="s">
        <v>30905</v>
      </c>
      <c r="ALW5002" s="12"/>
      <c r="ALX5002" s="12"/>
      <c r="ALY5002" s="12"/>
    </row>
    <row r="5003" spans="1:1013" ht="13.5">
      <c r="A5003" s="180">
        <v>94622</v>
      </c>
      <c r="B5003" s="180" t="s">
        <v>35861</v>
      </c>
      <c r="C5003" s="180" t="s">
        <v>2</v>
      </c>
      <c r="D5003" s="254">
        <v>211.02</v>
      </c>
      <c r="E5003" s="254" t="s">
        <v>30906</v>
      </c>
      <c r="ALW5003" s="12"/>
      <c r="ALX5003" s="12"/>
      <c r="ALY5003" s="12"/>
    </row>
    <row r="5004" spans="1:1013" ht="13.5">
      <c r="A5004" s="180">
        <v>94623</v>
      </c>
      <c r="B5004" s="180" t="s">
        <v>35862</v>
      </c>
      <c r="C5004" s="180" t="s">
        <v>2</v>
      </c>
      <c r="D5004" s="254">
        <v>496.92</v>
      </c>
      <c r="E5004" s="254" t="s">
        <v>30907</v>
      </c>
      <c r="ALW5004" s="12"/>
      <c r="ALX5004" s="12"/>
      <c r="ALY5004" s="12"/>
    </row>
    <row r="5005" spans="1:1013" ht="13.5">
      <c r="A5005" s="180">
        <v>94624</v>
      </c>
      <c r="B5005" s="180" t="s">
        <v>35863</v>
      </c>
      <c r="C5005" s="180" t="s">
        <v>2</v>
      </c>
      <c r="D5005" s="254">
        <v>746.54</v>
      </c>
      <c r="E5005" s="254" t="s">
        <v>30684</v>
      </c>
      <c r="ALW5005" s="12"/>
      <c r="ALX5005" s="12"/>
      <c r="ALY5005" s="12"/>
    </row>
    <row r="5006" spans="1:1013" ht="13.5">
      <c r="A5006" s="180">
        <v>94763</v>
      </c>
      <c r="B5006" s="180" t="s">
        <v>35864</v>
      </c>
      <c r="C5006" s="180" t="s">
        <v>2</v>
      </c>
      <c r="D5006" s="254">
        <v>422.01</v>
      </c>
      <c r="E5006" s="254" t="s">
        <v>30186</v>
      </c>
      <c r="ALW5006" s="12"/>
      <c r="ALX5006" s="12"/>
      <c r="ALY5006" s="12"/>
    </row>
    <row r="5007" spans="1:1013" ht="13.5">
      <c r="A5007" s="180">
        <v>94756</v>
      </c>
      <c r="B5007" s="180" t="s">
        <v>35865</v>
      </c>
      <c r="C5007" s="180" t="s">
        <v>2</v>
      </c>
      <c r="D5007" s="254">
        <v>14.6</v>
      </c>
      <c r="E5007" s="254" t="s">
        <v>27474</v>
      </c>
      <c r="ALW5007" s="12"/>
      <c r="ALX5007" s="12"/>
      <c r="ALY5007" s="12"/>
    </row>
    <row r="5008" spans="1:1013" ht="13.5">
      <c r="A5008" s="180">
        <v>94757</v>
      </c>
      <c r="B5008" s="180" t="s">
        <v>35866</v>
      </c>
      <c r="C5008" s="180" t="s">
        <v>2</v>
      </c>
      <c r="D5008" s="254">
        <v>23.21</v>
      </c>
      <c r="E5008" s="254" t="s">
        <v>25393</v>
      </c>
      <c r="ALW5008" s="12"/>
      <c r="ALX5008" s="12"/>
      <c r="ALY5008" s="12"/>
    </row>
    <row r="5009" spans="1:1013" ht="13.5">
      <c r="A5009" s="180">
        <v>94758</v>
      </c>
      <c r="B5009" s="180" t="s">
        <v>35867</v>
      </c>
      <c r="C5009" s="180" t="s">
        <v>2</v>
      </c>
      <c r="D5009" s="254">
        <v>60.19</v>
      </c>
      <c r="E5009" s="254" t="s">
        <v>29228</v>
      </c>
      <c r="ALW5009" s="12"/>
      <c r="ALX5009" s="12"/>
      <c r="ALY5009" s="12"/>
    </row>
    <row r="5010" spans="1:1013" ht="13.5">
      <c r="A5010" s="180">
        <v>94759</v>
      </c>
      <c r="B5010" s="180" t="s">
        <v>35868</v>
      </c>
      <c r="C5010" s="180" t="s">
        <v>2</v>
      </c>
      <c r="D5010" s="254">
        <v>76.66</v>
      </c>
      <c r="E5010" s="254" t="s">
        <v>24898</v>
      </c>
      <c r="ALW5010" s="12"/>
      <c r="ALX5010" s="12"/>
      <c r="ALY5010" s="12"/>
    </row>
    <row r="5011" spans="1:1013" ht="13.5">
      <c r="A5011" s="180">
        <v>94760</v>
      </c>
      <c r="B5011" s="180" t="s">
        <v>35869</v>
      </c>
      <c r="C5011" s="180" t="s">
        <v>2</v>
      </c>
      <c r="D5011" s="254">
        <v>122.49</v>
      </c>
      <c r="E5011" s="254" t="s">
        <v>25015</v>
      </c>
      <c r="ALW5011" s="12"/>
      <c r="ALX5011" s="12"/>
      <c r="ALY5011" s="12"/>
    </row>
    <row r="5012" spans="1:1013" ht="13.5">
      <c r="A5012" s="180">
        <v>94761</v>
      </c>
      <c r="B5012" s="180" t="s">
        <v>35870</v>
      </c>
      <c r="C5012" s="180" t="s">
        <v>2</v>
      </c>
      <c r="D5012" s="254">
        <v>266.29000000000002</v>
      </c>
      <c r="E5012" s="254" t="s">
        <v>30908</v>
      </c>
      <c r="ALW5012" s="12"/>
      <c r="ALX5012" s="12"/>
      <c r="ALY5012" s="12"/>
    </row>
    <row r="5013" spans="1:1013" ht="13.5">
      <c r="A5013" s="180">
        <v>94762</v>
      </c>
      <c r="B5013" s="180" t="s">
        <v>35871</v>
      </c>
      <c r="C5013" s="180" t="s">
        <v>2</v>
      </c>
      <c r="D5013" s="254">
        <v>322.14999999999998</v>
      </c>
      <c r="E5013" s="254" t="s">
        <v>30909</v>
      </c>
      <c r="ALW5013" s="12"/>
      <c r="ALX5013" s="12"/>
      <c r="ALY5013" s="12"/>
    </row>
    <row r="5014" spans="1:1013" ht="13.5">
      <c r="A5014" s="180">
        <v>94462</v>
      </c>
      <c r="B5014" s="180" t="s">
        <v>35872</v>
      </c>
      <c r="C5014" s="180" t="s">
        <v>1</v>
      </c>
      <c r="D5014" s="254">
        <v>124.27</v>
      </c>
      <c r="E5014" s="254" t="s">
        <v>30910</v>
      </c>
      <c r="ALW5014" s="12"/>
      <c r="ALX5014" s="12"/>
      <c r="ALY5014" s="12"/>
    </row>
    <row r="5015" spans="1:1013" ht="13.5">
      <c r="A5015" s="180">
        <v>94463</v>
      </c>
      <c r="B5015" s="180" t="s">
        <v>35873</v>
      </c>
      <c r="C5015" s="180" t="s">
        <v>1</v>
      </c>
      <c r="D5015" s="254">
        <v>152.65</v>
      </c>
      <c r="E5015" s="254" t="s">
        <v>30911</v>
      </c>
      <c r="ALW5015" s="12"/>
      <c r="ALX5015" s="12"/>
      <c r="ALY5015" s="12"/>
    </row>
    <row r="5016" spans="1:1013" ht="13.5">
      <c r="A5016" s="180">
        <v>94464</v>
      </c>
      <c r="B5016" s="180" t="s">
        <v>35874</v>
      </c>
      <c r="C5016" s="180" t="s">
        <v>1</v>
      </c>
      <c r="D5016" s="254">
        <v>201.21</v>
      </c>
      <c r="E5016" s="254" t="s">
        <v>30912</v>
      </c>
      <c r="ALW5016" s="12"/>
      <c r="ALX5016" s="12"/>
      <c r="ALY5016" s="12"/>
    </row>
    <row r="5017" spans="1:1013" ht="13.5">
      <c r="A5017" s="180">
        <v>94605</v>
      </c>
      <c r="B5017" s="180" t="s">
        <v>35875</v>
      </c>
      <c r="C5017" s="180" t="s">
        <v>1</v>
      </c>
      <c r="D5017" s="254">
        <v>662.89</v>
      </c>
      <c r="E5017" s="254" t="s">
        <v>30913</v>
      </c>
      <c r="ALW5017" s="12"/>
      <c r="ALX5017" s="12"/>
      <c r="ALY5017" s="12"/>
    </row>
    <row r="5018" spans="1:1013" ht="13.5">
      <c r="A5018" s="180">
        <v>94602</v>
      </c>
      <c r="B5018" s="180" t="s">
        <v>35876</v>
      </c>
      <c r="C5018" s="180" t="s">
        <v>1</v>
      </c>
      <c r="D5018" s="254">
        <v>235.71</v>
      </c>
      <c r="E5018" s="254" t="s">
        <v>30914</v>
      </c>
      <c r="ALW5018" s="12"/>
      <c r="ALX5018" s="12"/>
      <c r="ALY5018" s="12"/>
    </row>
    <row r="5019" spans="1:1013" ht="13.5">
      <c r="A5019" s="180">
        <v>94603</v>
      </c>
      <c r="B5019" s="180" t="s">
        <v>35877</v>
      </c>
      <c r="C5019" s="180" t="s">
        <v>1</v>
      </c>
      <c r="D5019" s="254">
        <v>321.66000000000003</v>
      </c>
      <c r="E5019" s="254" t="s">
        <v>30915</v>
      </c>
      <c r="ALW5019" s="12"/>
      <c r="ALX5019" s="12"/>
      <c r="ALY5019" s="12"/>
    </row>
    <row r="5020" spans="1:1013" ht="13.5">
      <c r="A5020" s="180">
        <v>94604</v>
      </c>
      <c r="B5020" s="180" t="s">
        <v>35878</v>
      </c>
      <c r="C5020" s="180" t="s">
        <v>1</v>
      </c>
      <c r="D5020" s="254">
        <v>457.82</v>
      </c>
      <c r="E5020" s="254" t="s">
        <v>30916</v>
      </c>
      <c r="ALW5020" s="12"/>
      <c r="ALX5020" s="12"/>
      <c r="ALY5020" s="12"/>
    </row>
    <row r="5021" spans="1:1013" ht="13.5">
      <c r="A5021" s="180">
        <v>94723</v>
      </c>
      <c r="B5021" s="180" t="s">
        <v>35879</v>
      </c>
      <c r="C5021" s="180" t="s">
        <v>1</v>
      </c>
      <c r="D5021" s="254">
        <v>548.54</v>
      </c>
      <c r="E5021" s="254" t="s">
        <v>30917</v>
      </c>
      <c r="ALW5021" s="12"/>
      <c r="ALX5021" s="12"/>
      <c r="ALY5021" s="12"/>
    </row>
    <row r="5022" spans="1:1013" ht="13.5">
      <c r="A5022" s="180">
        <v>94716</v>
      </c>
      <c r="B5022" s="180" t="s">
        <v>35880</v>
      </c>
      <c r="C5022" s="180" t="s">
        <v>1</v>
      </c>
      <c r="D5022" s="254">
        <v>26.82</v>
      </c>
      <c r="E5022" s="254" t="s">
        <v>30918</v>
      </c>
      <c r="ALW5022" s="12"/>
      <c r="ALX5022" s="12"/>
      <c r="ALY5022" s="12"/>
    </row>
    <row r="5023" spans="1:1013" ht="13.5">
      <c r="A5023" s="180">
        <v>94717</v>
      </c>
      <c r="B5023" s="180" t="s">
        <v>35881</v>
      </c>
      <c r="C5023" s="180" t="s">
        <v>1</v>
      </c>
      <c r="D5023" s="254">
        <v>45.09</v>
      </c>
      <c r="E5023" s="254" t="s">
        <v>30919</v>
      </c>
      <c r="ALW5023" s="12"/>
      <c r="ALX5023" s="12"/>
      <c r="ALY5023" s="12"/>
    </row>
    <row r="5024" spans="1:1013" ht="13.5">
      <c r="A5024" s="180">
        <v>94718</v>
      </c>
      <c r="B5024" s="180" t="s">
        <v>35882</v>
      </c>
      <c r="C5024" s="180" t="s">
        <v>1</v>
      </c>
      <c r="D5024" s="254">
        <v>58.89</v>
      </c>
      <c r="E5024" s="254" t="s">
        <v>30920</v>
      </c>
      <c r="ALW5024" s="12"/>
      <c r="ALX5024" s="12"/>
      <c r="ALY5024" s="12"/>
    </row>
    <row r="5025" spans="1:1013" ht="13.5">
      <c r="A5025" s="180">
        <v>94719</v>
      </c>
      <c r="B5025" s="180" t="s">
        <v>35883</v>
      </c>
      <c r="C5025" s="180" t="s">
        <v>1</v>
      </c>
      <c r="D5025" s="254">
        <v>78.63</v>
      </c>
      <c r="E5025" s="254" t="s">
        <v>30921</v>
      </c>
      <c r="ALW5025" s="12"/>
      <c r="ALX5025" s="12"/>
      <c r="ALY5025" s="12"/>
    </row>
    <row r="5026" spans="1:1013" ht="13.5">
      <c r="A5026" s="180">
        <v>94720</v>
      </c>
      <c r="B5026" s="180" t="s">
        <v>35884</v>
      </c>
      <c r="C5026" s="180" t="s">
        <v>1</v>
      </c>
      <c r="D5026" s="254">
        <v>115.11</v>
      </c>
      <c r="E5026" s="254" t="s">
        <v>30922</v>
      </c>
      <c r="ALW5026" s="12"/>
      <c r="ALX5026" s="12"/>
      <c r="ALY5026" s="12"/>
    </row>
    <row r="5027" spans="1:1013" ht="13.5">
      <c r="A5027" s="180">
        <v>94721</v>
      </c>
      <c r="B5027" s="180" t="s">
        <v>35885</v>
      </c>
      <c r="C5027" s="180" t="s">
        <v>1</v>
      </c>
      <c r="D5027" s="254">
        <v>186.54</v>
      </c>
      <c r="E5027" s="254" t="s">
        <v>30923</v>
      </c>
      <c r="ALW5027" s="12"/>
      <c r="ALX5027" s="12"/>
      <c r="ALY5027" s="12"/>
    </row>
    <row r="5028" spans="1:1013" ht="13.5">
      <c r="A5028" s="180">
        <v>94722</v>
      </c>
      <c r="B5028" s="180" t="s">
        <v>35886</v>
      </c>
      <c r="C5028" s="180" t="s">
        <v>1</v>
      </c>
      <c r="D5028" s="254">
        <v>291.11</v>
      </c>
      <c r="E5028" s="254" t="s">
        <v>30924</v>
      </c>
      <c r="ALW5028" s="12"/>
      <c r="ALX5028" s="12"/>
      <c r="ALY5028" s="12"/>
    </row>
    <row r="5029" spans="1:1013" ht="13.5">
      <c r="A5029" s="180">
        <v>96726</v>
      </c>
      <c r="B5029" s="180" t="s">
        <v>35887</v>
      </c>
      <c r="C5029" s="180" t="s">
        <v>1</v>
      </c>
      <c r="D5029" s="254">
        <v>155.37</v>
      </c>
      <c r="E5029" s="254" t="s">
        <v>30925</v>
      </c>
      <c r="ALW5029" s="12"/>
      <c r="ALX5029" s="12"/>
      <c r="ALY5029" s="12"/>
    </row>
    <row r="5030" spans="1:1013" ht="13.5">
      <c r="A5030" s="180">
        <v>96735</v>
      </c>
      <c r="B5030" s="180" t="s">
        <v>35888</v>
      </c>
      <c r="C5030" s="180" t="s">
        <v>1</v>
      </c>
      <c r="D5030" s="254">
        <v>291.08</v>
      </c>
      <c r="E5030" s="254" t="s">
        <v>30926</v>
      </c>
      <c r="ALW5030" s="12"/>
      <c r="ALX5030" s="12"/>
      <c r="ALY5030" s="12"/>
    </row>
    <row r="5031" spans="1:1013" ht="13.5">
      <c r="A5031" s="180">
        <v>96718</v>
      </c>
      <c r="B5031" s="180" t="s">
        <v>35889</v>
      </c>
      <c r="C5031" s="180" t="s">
        <v>1</v>
      </c>
      <c r="D5031" s="254">
        <v>14.23</v>
      </c>
      <c r="E5031" s="254" t="s">
        <v>30927</v>
      </c>
      <c r="ALW5031" s="12"/>
      <c r="ALX5031" s="12"/>
      <c r="ALY5031" s="12"/>
    </row>
    <row r="5032" spans="1:1013" ht="13.5">
      <c r="A5032" s="180">
        <v>96727</v>
      </c>
      <c r="B5032" s="180" t="s">
        <v>35890</v>
      </c>
      <c r="C5032" s="180" t="s">
        <v>1</v>
      </c>
      <c r="D5032" s="254">
        <v>16.260000000000002</v>
      </c>
      <c r="E5032" s="254" t="s">
        <v>30928</v>
      </c>
      <c r="ALW5032" s="12"/>
      <c r="ALX5032" s="12"/>
      <c r="ALY5032" s="12"/>
    </row>
    <row r="5033" spans="1:1013" ht="13.5">
      <c r="A5033" s="180">
        <v>96719</v>
      </c>
      <c r="B5033" s="180" t="s">
        <v>35891</v>
      </c>
      <c r="C5033" s="180" t="s">
        <v>1</v>
      </c>
      <c r="D5033" s="254">
        <v>18.079999999999998</v>
      </c>
      <c r="E5033" s="254" t="s">
        <v>30929</v>
      </c>
      <c r="ALW5033" s="12"/>
      <c r="ALX5033" s="12"/>
      <c r="ALY5033" s="12"/>
    </row>
    <row r="5034" spans="1:1013" ht="13.5">
      <c r="A5034" s="180">
        <v>96728</v>
      </c>
      <c r="B5034" s="180" t="s">
        <v>35892</v>
      </c>
      <c r="C5034" s="180" t="s">
        <v>1</v>
      </c>
      <c r="D5034" s="254">
        <v>20.84</v>
      </c>
      <c r="E5034" s="254" t="s">
        <v>30930</v>
      </c>
      <c r="ALW5034" s="12"/>
      <c r="ALX5034" s="12"/>
      <c r="ALY5034" s="12"/>
    </row>
    <row r="5035" spans="1:1013" ht="13.5">
      <c r="A5035" s="180">
        <v>96720</v>
      </c>
      <c r="B5035" s="180" t="s">
        <v>35893</v>
      </c>
      <c r="C5035" s="180" t="s">
        <v>1</v>
      </c>
      <c r="D5035" s="254">
        <v>16.59</v>
      </c>
      <c r="E5035" s="254" t="s">
        <v>30931</v>
      </c>
      <c r="ALW5035" s="12"/>
      <c r="ALX5035" s="12"/>
      <c r="ALY5035" s="12"/>
    </row>
    <row r="5036" spans="1:1013" ht="13.5">
      <c r="A5036" s="180">
        <v>96729</v>
      </c>
      <c r="B5036" s="180" t="s">
        <v>35894</v>
      </c>
      <c r="C5036" s="180" t="s">
        <v>1</v>
      </c>
      <c r="D5036" s="254">
        <v>26.76</v>
      </c>
      <c r="E5036" s="254" t="s">
        <v>30932</v>
      </c>
      <c r="ALW5036" s="12"/>
      <c r="ALX5036" s="12"/>
      <c r="ALY5036" s="12"/>
    </row>
    <row r="5037" spans="1:1013" ht="13.5">
      <c r="A5037" s="180">
        <v>96721</v>
      </c>
      <c r="B5037" s="180" t="s">
        <v>35895</v>
      </c>
      <c r="C5037" s="180" t="s">
        <v>1</v>
      </c>
      <c r="D5037" s="254">
        <v>21.47</v>
      </c>
      <c r="E5037" s="254" t="s">
        <v>30933</v>
      </c>
      <c r="ALW5037" s="12"/>
      <c r="ALX5037" s="12"/>
      <c r="ALY5037" s="12"/>
    </row>
    <row r="5038" spans="1:1013" ht="13.5">
      <c r="A5038" s="180">
        <v>96730</v>
      </c>
      <c r="B5038" s="180" t="s">
        <v>35896</v>
      </c>
      <c r="C5038" s="180" t="s">
        <v>1</v>
      </c>
      <c r="D5038" s="254">
        <v>36.799999999999997</v>
      </c>
      <c r="E5038" s="254" t="s">
        <v>30934</v>
      </c>
      <c r="ALW5038" s="12"/>
      <c r="ALX5038" s="12"/>
      <c r="ALY5038" s="12"/>
    </row>
    <row r="5039" spans="1:1013" ht="13.5">
      <c r="A5039" s="180">
        <v>96722</v>
      </c>
      <c r="B5039" s="180" t="s">
        <v>35897</v>
      </c>
      <c r="C5039" s="180" t="s">
        <v>1</v>
      </c>
      <c r="D5039" s="254">
        <v>32.65</v>
      </c>
      <c r="E5039" s="254" t="s">
        <v>30935</v>
      </c>
      <c r="ALW5039" s="12"/>
      <c r="ALX5039" s="12"/>
      <c r="ALY5039" s="12"/>
    </row>
    <row r="5040" spans="1:1013" ht="13.5">
      <c r="A5040" s="180">
        <v>96731</v>
      </c>
      <c r="B5040" s="180" t="s">
        <v>35898</v>
      </c>
      <c r="C5040" s="180" t="s">
        <v>1</v>
      </c>
      <c r="D5040" s="254">
        <v>55.3</v>
      </c>
      <c r="E5040" s="254" t="s">
        <v>30936</v>
      </c>
      <c r="ALW5040" s="12"/>
      <c r="ALX5040" s="12"/>
      <c r="ALY5040" s="12"/>
    </row>
    <row r="5041" spans="1:1013" ht="13.5">
      <c r="A5041" s="180">
        <v>96723</v>
      </c>
      <c r="B5041" s="180" t="s">
        <v>35899</v>
      </c>
      <c r="C5041" s="180" t="s">
        <v>1</v>
      </c>
      <c r="D5041" s="254">
        <v>50.45</v>
      </c>
      <c r="E5041" s="254" t="s">
        <v>24674</v>
      </c>
      <c r="ALW5041" s="12"/>
      <c r="ALX5041" s="12"/>
      <c r="ALY5041" s="12"/>
    </row>
    <row r="5042" spans="1:1013" ht="13.5">
      <c r="A5042" s="180">
        <v>96732</v>
      </c>
      <c r="B5042" s="180" t="s">
        <v>35900</v>
      </c>
      <c r="C5042" s="180" t="s">
        <v>1</v>
      </c>
      <c r="D5042" s="254">
        <v>92.62</v>
      </c>
      <c r="E5042" s="254" t="s">
        <v>25400</v>
      </c>
      <c r="ALW5042" s="12"/>
      <c r="ALX5042" s="12"/>
      <c r="ALY5042" s="12"/>
    </row>
    <row r="5043" spans="1:1013" ht="13.5">
      <c r="A5043" s="180">
        <v>96724</v>
      </c>
      <c r="B5043" s="180" t="s">
        <v>35901</v>
      </c>
      <c r="C5043" s="180" t="s">
        <v>1</v>
      </c>
      <c r="D5043" s="254">
        <v>64.73</v>
      </c>
      <c r="E5043" s="254" t="s">
        <v>25672</v>
      </c>
      <c r="ALW5043" s="12"/>
      <c r="ALX5043" s="12"/>
      <c r="ALY5043" s="12"/>
    </row>
    <row r="5044" spans="1:1013" ht="13.5">
      <c r="A5044" s="180">
        <v>96733</v>
      </c>
      <c r="B5044" s="180" t="s">
        <v>35902</v>
      </c>
      <c r="C5044" s="180" t="s">
        <v>1</v>
      </c>
      <c r="D5044" s="254">
        <v>126.04</v>
      </c>
      <c r="E5044" s="254" t="s">
        <v>25406</v>
      </c>
      <c r="ALW5044" s="12"/>
      <c r="ALX5044" s="12"/>
      <c r="ALY5044" s="12"/>
    </row>
    <row r="5045" spans="1:1013" ht="13.5">
      <c r="A5045" s="180">
        <v>96725</v>
      </c>
      <c r="B5045" s="180" t="s">
        <v>35903</v>
      </c>
      <c r="C5045" s="180" t="s">
        <v>1</v>
      </c>
      <c r="D5045" s="254">
        <v>105.28</v>
      </c>
      <c r="E5045" s="254" t="s">
        <v>24923</v>
      </c>
      <c r="ALW5045" s="12"/>
      <c r="ALX5045" s="12"/>
      <c r="ALY5045" s="12"/>
    </row>
    <row r="5046" spans="1:1013" ht="13.5">
      <c r="A5046" s="180">
        <v>96734</v>
      </c>
      <c r="B5046" s="180" t="s">
        <v>35904</v>
      </c>
      <c r="C5046" s="180" t="s">
        <v>1</v>
      </c>
      <c r="D5046" s="254">
        <v>209.27</v>
      </c>
      <c r="E5046" s="254" t="s">
        <v>25805</v>
      </c>
      <c r="ALW5046" s="12"/>
      <c r="ALX5046" s="12"/>
      <c r="ALY5046" s="12"/>
    </row>
    <row r="5047" spans="1:1013" ht="13.5">
      <c r="A5047" s="180">
        <v>94655</v>
      </c>
      <c r="B5047" s="180" t="s">
        <v>35905</v>
      </c>
      <c r="C5047" s="180" t="s">
        <v>1</v>
      </c>
      <c r="D5047" s="254">
        <v>153.47999999999999</v>
      </c>
      <c r="E5047" s="254" t="s">
        <v>24715</v>
      </c>
      <c r="ALW5047" s="12"/>
      <c r="ALX5047" s="12"/>
      <c r="ALY5047" s="12"/>
    </row>
    <row r="5048" spans="1:1013" ht="13.5">
      <c r="A5048" s="180">
        <v>94648</v>
      </c>
      <c r="B5048" s="180" t="s">
        <v>35906</v>
      </c>
      <c r="C5048" s="180" t="s">
        <v>1</v>
      </c>
      <c r="D5048" s="254">
        <v>8.43</v>
      </c>
      <c r="E5048" s="254" t="s">
        <v>24924</v>
      </c>
      <c r="ALW5048" s="12"/>
      <c r="ALX5048" s="12"/>
      <c r="ALY5048" s="12"/>
    </row>
    <row r="5049" spans="1:1013" ht="13.5">
      <c r="A5049" s="180">
        <v>94649</v>
      </c>
      <c r="B5049" s="180" t="s">
        <v>35907</v>
      </c>
      <c r="C5049" s="180" t="s">
        <v>1</v>
      </c>
      <c r="D5049" s="254">
        <v>15.93</v>
      </c>
      <c r="E5049" s="254" t="s">
        <v>24928</v>
      </c>
      <c r="ALW5049" s="12"/>
      <c r="ALX5049" s="12"/>
      <c r="ALY5049" s="12"/>
    </row>
    <row r="5050" spans="1:1013" ht="13.5">
      <c r="A5050" s="180">
        <v>94650</v>
      </c>
      <c r="B5050" s="180" t="s">
        <v>35908</v>
      </c>
      <c r="C5050" s="180" t="s">
        <v>1</v>
      </c>
      <c r="D5050" s="254">
        <v>24.21</v>
      </c>
      <c r="E5050" s="254" t="s">
        <v>24886</v>
      </c>
      <c r="ALW5050" s="12"/>
      <c r="ALX5050" s="12"/>
      <c r="ALY5050" s="12"/>
    </row>
    <row r="5051" spans="1:1013" ht="13.5">
      <c r="A5051" s="180">
        <v>94651</v>
      </c>
      <c r="B5051" s="180" t="s">
        <v>35909</v>
      </c>
      <c r="C5051" s="180" t="s">
        <v>1</v>
      </c>
      <c r="D5051" s="254">
        <v>27.95</v>
      </c>
      <c r="E5051" s="254" t="s">
        <v>30937</v>
      </c>
      <c r="ALW5051" s="12"/>
      <c r="ALX5051" s="12"/>
      <c r="ALY5051" s="12"/>
    </row>
    <row r="5052" spans="1:1013" ht="13.5">
      <c r="A5052" s="180">
        <v>94652</v>
      </c>
      <c r="B5052" s="180" t="s">
        <v>35910</v>
      </c>
      <c r="C5052" s="180" t="s">
        <v>1</v>
      </c>
      <c r="D5052" s="254">
        <v>44.04</v>
      </c>
      <c r="E5052" s="254" t="s">
        <v>24946</v>
      </c>
      <c r="ALW5052" s="12"/>
      <c r="ALX5052" s="12"/>
      <c r="ALY5052" s="12"/>
    </row>
    <row r="5053" spans="1:1013" ht="13.5">
      <c r="A5053" s="180">
        <v>94653</v>
      </c>
      <c r="B5053" s="180" t="s">
        <v>35911</v>
      </c>
      <c r="C5053" s="180" t="s">
        <v>1</v>
      </c>
      <c r="D5053" s="254">
        <v>71.38</v>
      </c>
      <c r="E5053" s="254" t="s">
        <v>25095</v>
      </c>
      <c r="ALW5053" s="12"/>
      <c r="ALX5053" s="12"/>
      <c r="ALY5053" s="12"/>
    </row>
    <row r="5054" spans="1:1013" ht="13.5">
      <c r="A5054" s="180">
        <v>94654</v>
      </c>
      <c r="B5054" s="180" t="s">
        <v>35912</v>
      </c>
      <c r="C5054" s="180" t="s">
        <v>1</v>
      </c>
      <c r="D5054" s="254">
        <v>97.53</v>
      </c>
      <c r="E5054" s="254" t="s">
        <v>27912</v>
      </c>
      <c r="ALW5054" s="12"/>
      <c r="ALX5054" s="12"/>
      <c r="ALY5054" s="12"/>
    </row>
    <row r="5055" spans="1:1013" ht="13.5">
      <c r="A5055" s="180">
        <v>94689</v>
      </c>
      <c r="B5055" s="180" t="s">
        <v>35913</v>
      </c>
      <c r="C5055" s="180" t="s">
        <v>2</v>
      </c>
      <c r="D5055" s="254">
        <v>11.31</v>
      </c>
      <c r="E5055" s="254" t="s">
        <v>30563</v>
      </c>
      <c r="ALW5055" s="12"/>
      <c r="ALX5055" s="12"/>
      <c r="ALY5055" s="12"/>
    </row>
    <row r="5056" spans="1:1013" ht="13.5">
      <c r="A5056" s="180">
        <v>94702</v>
      </c>
      <c r="B5056" s="180" t="s">
        <v>35914</v>
      </c>
      <c r="C5056" s="180" t="s">
        <v>2</v>
      </c>
      <c r="D5056" s="254">
        <v>234.83</v>
      </c>
      <c r="E5056" s="254" t="s">
        <v>24707</v>
      </c>
      <c r="ALW5056" s="12"/>
      <c r="ALX5056" s="12"/>
      <c r="ALY5056" s="12"/>
    </row>
    <row r="5057" spans="1:1013" ht="13.5">
      <c r="A5057" s="180">
        <v>94691</v>
      </c>
      <c r="B5057" s="180" t="s">
        <v>35915</v>
      </c>
      <c r="C5057" s="180" t="s">
        <v>2</v>
      </c>
      <c r="D5057" s="254">
        <v>16.329999999999998</v>
      </c>
      <c r="E5057" s="254" t="s">
        <v>30938</v>
      </c>
      <c r="ALW5057" s="12"/>
      <c r="ALX5057" s="12"/>
      <c r="ALY5057" s="12"/>
    </row>
    <row r="5058" spans="1:1013" ht="13.5">
      <c r="A5058" s="180">
        <v>94693</v>
      </c>
      <c r="B5058" s="180" t="s">
        <v>35916</v>
      </c>
      <c r="C5058" s="180" t="s">
        <v>2</v>
      </c>
      <c r="D5058" s="254">
        <v>21.37</v>
      </c>
      <c r="E5058" s="254" t="s">
        <v>25539</v>
      </c>
      <c r="ALW5058" s="12"/>
      <c r="ALX5058" s="12"/>
      <c r="ALY5058" s="12"/>
    </row>
    <row r="5059" spans="1:1013" ht="13.5">
      <c r="A5059" s="180">
        <v>94695</v>
      </c>
      <c r="B5059" s="180" t="s">
        <v>35917</v>
      </c>
      <c r="C5059" s="180" t="s">
        <v>2</v>
      </c>
      <c r="D5059" s="254">
        <v>37.89</v>
      </c>
      <c r="E5059" s="254" t="s">
        <v>30939</v>
      </c>
      <c r="ALW5059" s="12"/>
      <c r="ALX5059" s="12"/>
      <c r="ALY5059" s="12"/>
    </row>
    <row r="5060" spans="1:1013" ht="13.5">
      <c r="A5060" s="180">
        <v>94698</v>
      </c>
      <c r="B5060" s="180" t="s">
        <v>35918</v>
      </c>
      <c r="C5060" s="180" t="s">
        <v>2</v>
      </c>
      <c r="D5060" s="254">
        <v>82.08</v>
      </c>
      <c r="E5060" s="254" t="s">
        <v>30940</v>
      </c>
      <c r="ALW5060" s="12"/>
      <c r="ALX5060" s="12"/>
      <c r="ALY5060" s="12"/>
    </row>
    <row r="5061" spans="1:1013" ht="13.5">
      <c r="A5061" s="180">
        <v>94700</v>
      </c>
      <c r="B5061" s="180" t="s">
        <v>35919</v>
      </c>
      <c r="C5061" s="180" t="s">
        <v>2</v>
      </c>
      <c r="D5061" s="254">
        <v>162.97</v>
      </c>
      <c r="E5061" s="254" t="s">
        <v>30941</v>
      </c>
      <c r="ALW5061" s="12"/>
      <c r="ALX5061" s="12"/>
      <c r="ALY5061" s="12"/>
    </row>
    <row r="5062" spans="1:1013" ht="13.5">
      <c r="A5062" s="180">
        <v>94477</v>
      </c>
      <c r="B5062" s="180" t="s">
        <v>35920</v>
      </c>
      <c r="C5062" s="180" t="s">
        <v>2</v>
      </c>
      <c r="D5062" s="254">
        <v>111.12</v>
      </c>
      <c r="E5062" s="254" t="s">
        <v>30942</v>
      </c>
      <c r="ALW5062" s="12"/>
      <c r="ALX5062" s="12"/>
      <c r="ALY5062" s="12"/>
    </row>
    <row r="5063" spans="1:1013" ht="13.5">
      <c r="A5063" s="180">
        <v>94478</v>
      </c>
      <c r="B5063" s="180" t="s">
        <v>35921</v>
      </c>
      <c r="C5063" s="180" t="s">
        <v>2</v>
      </c>
      <c r="D5063" s="254">
        <v>184.04</v>
      </c>
      <c r="E5063" s="254" t="s">
        <v>30943</v>
      </c>
      <c r="ALW5063" s="12"/>
      <c r="ALX5063" s="12"/>
      <c r="ALY5063" s="12"/>
    </row>
    <row r="5064" spans="1:1013" ht="13.5">
      <c r="A5064" s="180">
        <v>94479</v>
      </c>
      <c r="B5064" s="180" t="s">
        <v>35922</v>
      </c>
      <c r="C5064" s="180" t="s">
        <v>2</v>
      </c>
      <c r="D5064" s="254">
        <v>239.55</v>
      </c>
      <c r="E5064" s="254" t="s">
        <v>30944</v>
      </c>
      <c r="ALW5064" s="12"/>
      <c r="ALX5064" s="12"/>
      <c r="ALY5064" s="12"/>
    </row>
    <row r="5065" spans="1:1013" ht="13.5">
      <c r="A5065" s="180">
        <v>96764</v>
      </c>
      <c r="B5065" s="180" t="s">
        <v>35923</v>
      </c>
      <c r="C5065" s="180" t="s">
        <v>2</v>
      </c>
      <c r="D5065" s="254">
        <v>288.88</v>
      </c>
      <c r="E5065" s="254" t="s">
        <v>30945</v>
      </c>
      <c r="ALW5065" s="12"/>
      <c r="ALX5065" s="12"/>
      <c r="ALY5065" s="12"/>
    </row>
    <row r="5066" spans="1:1013" ht="13.5">
      <c r="A5066" s="180">
        <v>105164</v>
      </c>
      <c r="B5066" s="180" t="s">
        <v>35924</v>
      </c>
      <c r="C5066" s="180" t="s">
        <v>2</v>
      </c>
      <c r="D5066" s="254">
        <v>11.12</v>
      </c>
      <c r="E5066" s="254" t="s">
        <v>30946</v>
      </c>
      <c r="ALW5066" s="12"/>
      <c r="ALX5066" s="12"/>
      <c r="ALY5066" s="12"/>
    </row>
    <row r="5067" spans="1:1013" ht="13.5">
      <c r="A5067" s="180">
        <v>105165</v>
      </c>
      <c r="B5067" s="180" t="s">
        <v>35925</v>
      </c>
      <c r="C5067" s="180" t="s">
        <v>2</v>
      </c>
      <c r="D5067" s="254">
        <v>11.42</v>
      </c>
      <c r="E5067" s="254" t="s">
        <v>30947</v>
      </c>
      <c r="ALW5067" s="12"/>
      <c r="ALX5067" s="12"/>
      <c r="ALY5067" s="12"/>
    </row>
    <row r="5068" spans="1:1013" ht="13.5">
      <c r="A5068" s="180">
        <v>96758</v>
      </c>
      <c r="B5068" s="180" t="s">
        <v>35926</v>
      </c>
      <c r="C5068" s="180" t="s">
        <v>2</v>
      </c>
      <c r="D5068" s="254">
        <v>17.05</v>
      </c>
      <c r="E5068" s="254" t="s">
        <v>30948</v>
      </c>
      <c r="ALW5068" s="12"/>
      <c r="ALX5068" s="12"/>
      <c r="ALY5068" s="12"/>
    </row>
    <row r="5069" spans="1:1013" ht="13.5">
      <c r="A5069" s="180">
        <v>96759</v>
      </c>
      <c r="B5069" s="180" t="s">
        <v>35927</v>
      </c>
      <c r="C5069" s="180" t="s">
        <v>2</v>
      </c>
      <c r="D5069" s="254">
        <v>24.87</v>
      </c>
      <c r="E5069" s="254" t="s">
        <v>30949</v>
      </c>
      <c r="ALW5069" s="12"/>
      <c r="ALX5069" s="12"/>
      <c r="ALY5069" s="12"/>
    </row>
    <row r="5070" spans="1:1013" ht="13.5">
      <c r="A5070" s="180">
        <v>96760</v>
      </c>
      <c r="B5070" s="180" t="s">
        <v>35928</v>
      </c>
      <c r="C5070" s="180" t="s">
        <v>2</v>
      </c>
      <c r="D5070" s="254">
        <v>39.96</v>
      </c>
      <c r="E5070" s="254" t="s">
        <v>30950</v>
      </c>
      <c r="ALW5070" s="12"/>
      <c r="ALX5070" s="12"/>
      <c r="ALY5070" s="12"/>
    </row>
    <row r="5071" spans="1:1013" ht="13.5">
      <c r="A5071" s="180">
        <v>96761</v>
      </c>
      <c r="B5071" s="180" t="s">
        <v>35929</v>
      </c>
      <c r="C5071" s="180" t="s">
        <v>2</v>
      </c>
      <c r="D5071" s="254">
        <v>59.27</v>
      </c>
      <c r="E5071" s="254" t="s">
        <v>30951</v>
      </c>
      <c r="ALW5071" s="12"/>
      <c r="ALX5071" s="12"/>
      <c r="ALY5071" s="12"/>
    </row>
    <row r="5072" spans="1:1013" ht="13.5">
      <c r="A5072" s="180">
        <v>96762</v>
      </c>
      <c r="B5072" s="180" t="s">
        <v>35930</v>
      </c>
      <c r="C5072" s="180" t="s">
        <v>2</v>
      </c>
      <c r="D5072" s="460">
        <v>110.06</v>
      </c>
      <c r="E5072" s="254" t="s">
        <v>30952</v>
      </c>
      <c r="ALW5072" s="12"/>
      <c r="ALX5072" s="12"/>
      <c r="ALY5072" s="12"/>
    </row>
    <row r="5073" spans="1:1013" ht="13.5">
      <c r="A5073" s="180">
        <v>96763</v>
      </c>
      <c r="B5073" s="180" t="s">
        <v>35931</v>
      </c>
      <c r="C5073" s="180" t="s">
        <v>2</v>
      </c>
      <c r="D5073" s="460">
        <v>147.38</v>
      </c>
      <c r="E5073" s="254" t="s">
        <v>30953</v>
      </c>
      <c r="ALW5073" s="12"/>
      <c r="ALX5073" s="12"/>
      <c r="ALY5073" s="12"/>
    </row>
    <row r="5074" spans="1:1013" ht="13.5">
      <c r="A5074" s="180">
        <v>94701</v>
      </c>
      <c r="B5074" s="180" t="s">
        <v>35932</v>
      </c>
      <c r="C5074" s="180" t="s">
        <v>2</v>
      </c>
      <c r="D5074" s="460">
        <v>281.06</v>
      </c>
      <c r="E5074" s="254" t="s">
        <v>30954</v>
      </c>
      <c r="ALW5074" s="12"/>
      <c r="ALX5074" s="12"/>
      <c r="ALY5074" s="12"/>
    </row>
    <row r="5075" spans="1:1013" ht="13.5">
      <c r="A5075" s="180">
        <v>94688</v>
      </c>
      <c r="B5075" s="180" t="s">
        <v>35933</v>
      </c>
      <c r="C5075" s="180" t="s">
        <v>2</v>
      </c>
      <c r="D5075" s="254">
        <v>7.83</v>
      </c>
      <c r="E5075" s="254" t="s">
        <v>30955</v>
      </c>
      <c r="ALW5075" s="12"/>
      <c r="ALX5075" s="12"/>
      <c r="ALY5075" s="12"/>
    </row>
    <row r="5076" spans="1:1013" ht="13.5">
      <c r="A5076" s="180">
        <v>94690</v>
      </c>
      <c r="B5076" s="180" t="s">
        <v>35934</v>
      </c>
      <c r="C5076" s="180" t="s">
        <v>2</v>
      </c>
      <c r="D5076" s="254">
        <v>13.26</v>
      </c>
      <c r="E5076" s="254" t="s">
        <v>30956</v>
      </c>
      <c r="ALW5076" s="12"/>
      <c r="ALX5076" s="12"/>
      <c r="ALY5076" s="12"/>
    </row>
    <row r="5077" spans="1:1013" ht="13.5">
      <c r="A5077" s="180">
        <v>94692</v>
      </c>
      <c r="B5077" s="180" t="s">
        <v>35935</v>
      </c>
      <c r="C5077" s="180" t="s">
        <v>2</v>
      </c>
      <c r="D5077" s="254">
        <v>23.08</v>
      </c>
      <c r="E5077" s="254" t="s">
        <v>30957</v>
      </c>
      <c r="ALW5077" s="12"/>
      <c r="ALX5077" s="12"/>
      <c r="ALY5077" s="12"/>
    </row>
    <row r="5078" spans="1:1013" ht="13.5">
      <c r="A5078" s="180">
        <v>94694</v>
      </c>
      <c r="B5078" s="180" t="s">
        <v>35936</v>
      </c>
      <c r="C5078" s="180" t="s">
        <v>2</v>
      </c>
      <c r="D5078" s="254">
        <v>28.25</v>
      </c>
      <c r="E5078" s="254" t="s">
        <v>30958</v>
      </c>
      <c r="ALW5078" s="12"/>
      <c r="ALX5078" s="12"/>
      <c r="ALY5078" s="12"/>
    </row>
    <row r="5079" spans="1:1013" ht="13.5">
      <c r="A5079" s="180">
        <v>94696</v>
      </c>
      <c r="B5079" s="180" t="s">
        <v>35937</v>
      </c>
      <c r="C5079" s="180" t="s">
        <v>2</v>
      </c>
      <c r="D5079" s="460">
        <v>61.78</v>
      </c>
      <c r="E5079" s="254" t="s">
        <v>30959</v>
      </c>
      <c r="ALW5079" s="12"/>
      <c r="ALX5079" s="12"/>
      <c r="ALY5079" s="12"/>
    </row>
    <row r="5080" spans="1:1013" ht="13.5">
      <c r="A5080" s="180">
        <v>94697</v>
      </c>
      <c r="B5080" s="180" t="s">
        <v>35938</v>
      </c>
      <c r="C5080" s="180" t="s">
        <v>2</v>
      </c>
      <c r="D5080" s="460">
        <v>106.8</v>
      </c>
      <c r="E5080" s="254" t="s">
        <v>25387</v>
      </c>
      <c r="ALW5080" s="12"/>
      <c r="ALX5080" s="12"/>
      <c r="ALY5080" s="12"/>
    </row>
    <row r="5081" spans="1:1013" ht="13.5">
      <c r="A5081" s="180">
        <v>94699</v>
      </c>
      <c r="B5081" s="180" t="s">
        <v>35939</v>
      </c>
      <c r="C5081" s="180" t="s">
        <v>2</v>
      </c>
      <c r="D5081" s="460">
        <v>141.96</v>
      </c>
      <c r="E5081" s="254" t="s">
        <v>30960</v>
      </c>
      <c r="ALW5081" s="12"/>
      <c r="ALX5081" s="12"/>
      <c r="ALY5081" s="12"/>
    </row>
    <row r="5082" spans="1:1013" ht="13.5">
      <c r="A5082" s="180">
        <v>105167</v>
      </c>
      <c r="B5082" s="180" t="s">
        <v>35940</v>
      </c>
      <c r="C5082" s="180" t="s">
        <v>2</v>
      </c>
      <c r="D5082" s="460">
        <v>210.11</v>
      </c>
      <c r="E5082" s="254" t="s">
        <v>30961</v>
      </c>
      <c r="ALW5082" s="12"/>
      <c r="ALX5082" s="12"/>
      <c r="ALY5082" s="12"/>
    </row>
    <row r="5083" spans="1:1013" ht="13.5">
      <c r="A5083" s="180">
        <v>105168</v>
      </c>
      <c r="B5083" s="180" t="s">
        <v>35941</v>
      </c>
      <c r="C5083" s="180" t="s">
        <v>2</v>
      </c>
      <c r="D5083" s="460">
        <v>0</v>
      </c>
      <c r="E5083" s="254" t="s">
        <v>24983</v>
      </c>
      <c r="ALW5083" s="12"/>
      <c r="ALX5083" s="12"/>
      <c r="ALY5083" s="12"/>
    </row>
    <row r="5084" spans="1:1013" ht="13.5">
      <c r="A5084" s="180">
        <v>105171</v>
      </c>
      <c r="B5084" s="180" t="s">
        <v>35942</v>
      </c>
      <c r="C5084" s="180" t="s">
        <v>2</v>
      </c>
      <c r="D5084" s="460">
        <v>0</v>
      </c>
      <c r="E5084" s="254" t="s">
        <v>25461</v>
      </c>
      <c r="ALW5084" s="12"/>
      <c r="ALX5084" s="12"/>
      <c r="ALY5084" s="12"/>
    </row>
    <row r="5085" spans="1:1013" ht="13.5">
      <c r="A5085" s="180">
        <v>105191</v>
      </c>
      <c r="B5085" s="180" t="s">
        <v>35943</v>
      </c>
      <c r="C5085" s="180" t="s">
        <v>2</v>
      </c>
      <c r="D5085" s="460">
        <v>0</v>
      </c>
      <c r="E5085" s="254" t="s">
        <v>30962</v>
      </c>
      <c r="ALW5085" s="12"/>
      <c r="ALX5085" s="12"/>
      <c r="ALY5085" s="12"/>
    </row>
    <row r="5086" spans="1:1013" ht="13.5">
      <c r="A5086" s="180">
        <v>105192</v>
      </c>
      <c r="B5086" s="180" t="s">
        <v>35944</v>
      </c>
      <c r="C5086" s="180" t="s">
        <v>2</v>
      </c>
      <c r="D5086" s="254">
        <v>0</v>
      </c>
      <c r="E5086" s="254" t="s">
        <v>24996</v>
      </c>
      <c r="ALW5086" s="12"/>
      <c r="ALX5086" s="12"/>
      <c r="ALY5086" s="12"/>
    </row>
    <row r="5087" spans="1:1013" ht="13.5">
      <c r="A5087" s="180">
        <v>96809</v>
      </c>
      <c r="B5087" s="180" t="s">
        <v>12124</v>
      </c>
      <c r="C5087" s="180" t="s">
        <v>2</v>
      </c>
      <c r="D5087" s="254">
        <v>19.739999999999998</v>
      </c>
      <c r="E5087" s="254" t="s">
        <v>29630</v>
      </c>
      <c r="ALW5087" s="12"/>
      <c r="ALX5087" s="12"/>
      <c r="ALY5087" s="12"/>
    </row>
    <row r="5088" spans="1:1013" ht="13.5">
      <c r="A5088" s="180">
        <v>96812</v>
      </c>
      <c r="B5088" s="180" t="s">
        <v>12127</v>
      </c>
      <c r="C5088" s="180" t="s">
        <v>2</v>
      </c>
      <c r="D5088" s="254">
        <v>20.59</v>
      </c>
      <c r="E5088" s="254" t="s">
        <v>30963</v>
      </c>
      <c r="ALW5088" s="12"/>
      <c r="ALX5088" s="12"/>
      <c r="ALY5088" s="12"/>
    </row>
    <row r="5089" spans="1:1013" ht="13.5">
      <c r="A5089" s="180">
        <v>96813</v>
      </c>
      <c r="B5089" s="180" t="s">
        <v>12128</v>
      </c>
      <c r="C5089" s="180" t="s">
        <v>2</v>
      </c>
      <c r="D5089" s="254">
        <v>23.46</v>
      </c>
      <c r="E5089" s="254" t="s">
        <v>27674</v>
      </c>
      <c r="ALW5089" s="12"/>
      <c r="ALX5089" s="12"/>
      <c r="ALY5089" s="12"/>
    </row>
    <row r="5090" spans="1:1013" ht="13.5">
      <c r="A5090" s="180">
        <v>96817</v>
      </c>
      <c r="B5090" s="180" t="s">
        <v>12132</v>
      </c>
      <c r="C5090" s="180" t="s">
        <v>2</v>
      </c>
      <c r="D5090" s="254">
        <v>35.18</v>
      </c>
      <c r="E5090" s="254" t="s">
        <v>30964</v>
      </c>
      <c r="ALW5090" s="12"/>
      <c r="ALX5090" s="12"/>
      <c r="ALY5090" s="12"/>
    </row>
    <row r="5091" spans="1:1013" ht="13.5">
      <c r="A5091" s="180">
        <v>96816</v>
      </c>
      <c r="B5091" s="180" t="s">
        <v>12131</v>
      </c>
      <c r="C5091" s="180" t="s">
        <v>2</v>
      </c>
      <c r="D5091" s="254">
        <v>26.47</v>
      </c>
      <c r="E5091" s="254" t="s">
        <v>30965</v>
      </c>
      <c r="ALW5091" s="12"/>
      <c r="ALX5091" s="12"/>
      <c r="ALY5091" s="12"/>
    </row>
    <row r="5092" spans="1:1013" ht="13.5">
      <c r="A5092" s="180">
        <v>96821</v>
      </c>
      <c r="B5092" s="180" t="s">
        <v>12136</v>
      </c>
      <c r="C5092" s="180" t="s">
        <v>2</v>
      </c>
      <c r="D5092" s="254">
        <v>39.130000000000003</v>
      </c>
      <c r="E5092" s="254" t="s">
        <v>30966</v>
      </c>
      <c r="ALW5092" s="12"/>
      <c r="ALX5092" s="12"/>
      <c r="ALY5092" s="12"/>
    </row>
    <row r="5093" spans="1:1013" ht="13.5">
      <c r="A5093" s="180">
        <v>96824</v>
      </c>
      <c r="B5093" s="180" t="s">
        <v>12139</v>
      </c>
      <c r="C5093" s="180" t="s">
        <v>2</v>
      </c>
      <c r="D5093" s="254">
        <v>18.48</v>
      </c>
      <c r="E5093" s="254" t="s">
        <v>30967</v>
      </c>
      <c r="ALW5093" s="12"/>
      <c r="ALX5093" s="12"/>
      <c r="ALY5093" s="12"/>
    </row>
    <row r="5094" spans="1:1013" ht="13.5">
      <c r="A5094" s="180">
        <v>96827</v>
      </c>
      <c r="B5094" s="180" t="s">
        <v>12141</v>
      </c>
      <c r="C5094" s="180" t="s">
        <v>2</v>
      </c>
      <c r="D5094" s="254">
        <v>20.12</v>
      </c>
      <c r="E5094" s="254" t="s">
        <v>29621</v>
      </c>
      <c r="ALW5094" s="12"/>
      <c r="ALX5094" s="12"/>
      <c r="ALY5094" s="12"/>
    </row>
    <row r="5095" spans="1:1013" ht="13.5">
      <c r="A5095" s="180">
        <v>96828</v>
      </c>
      <c r="B5095" s="180" t="s">
        <v>12142</v>
      </c>
      <c r="C5095" s="180" t="s">
        <v>2</v>
      </c>
      <c r="D5095" s="254">
        <v>24.76</v>
      </c>
      <c r="E5095" s="254" t="s">
        <v>29445</v>
      </c>
      <c r="ALW5095" s="12"/>
      <c r="ALX5095" s="12"/>
      <c r="ALY5095" s="12"/>
    </row>
    <row r="5096" spans="1:1013" ht="13.5">
      <c r="A5096" s="180">
        <v>96832</v>
      </c>
      <c r="B5096" s="180" t="s">
        <v>12145</v>
      </c>
      <c r="C5096" s="180" t="s">
        <v>2</v>
      </c>
      <c r="D5096" s="254">
        <v>31.03</v>
      </c>
      <c r="E5096" s="254" t="s">
        <v>25055</v>
      </c>
      <c r="ALW5096" s="12"/>
      <c r="ALX5096" s="12"/>
      <c r="ALY5096" s="12"/>
    </row>
    <row r="5097" spans="1:1013" ht="13.5">
      <c r="A5097" s="180">
        <v>104525</v>
      </c>
      <c r="B5097" s="180" t="s">
        <v>35945</v>
      </c>
      <c r="C5097" s="180" t="s">
        <v>2</v>
      </c>
      <c r="D5097" s="254">
        <v>0</v>
      </c>
      <c r="E5097" s="254" t="s">
        <v>30968</v>
      </c>
      <c r="ALW5097" s="12"/>
      <c r="ALX5097" s="12"/>
      <c r="ALY5097" s="12"/>
    </row>
    <row r="5098" spans="1:1013" ht="13.5">
      <c r="A5098" s="180">
        <v>104563</v>
      </c>
      <c r="B5098" s="180" t="s">
        <v>35946</v>
      </c>
      <c r="C5098" s="180" t="s">
        <v>2</v>
      </c>
      <c r="D5098" s="254">
        <v>0</v>
      </c>
      <c r="E5098" s="254" t="s">
        <v>29732</v>
      </c>
      <c r="ALW5098" s="12"/>
      <c r="ALX5098" s="12"/>
      <c r="ALY5098" s="12"/>
    </row>
    <row r="5099" spans="1:1013" ht="13.5">
      <c r="A5099" s="180">
        <v>104531</v>
      </c>
      <c r="B5099" s="180" t="s">
        <v>35947</v>
      </c>
      <c r="C5099" s="180" t="s">
        <v>2</v>
      </c>
      <c r="D5099" s="254">
        <v>0</v>
      </c>
      <c r="E5099" s="254" t="s">
        <v>24831</v>
      </c>
      <c r="ALW5099" s="12"/>
      <c r="ALX5099" s="12"/>
      <c r="ALY5099" s="12"/>
    </row>
    <row r="5100" spans="1:1013" ht="13.5">
      <c r="A5100" s="180">
        <v>104527</v>
      </c>
      <c r="B5100" s="180" t="s">
        <v>35948</v>
      </c>
      <c r="C5100" s="180" t="s">
        <v>2</v>
      </c>
      <c r="D5100" s="254">
        <v>0</v>
      </c>
      <c r="E5100" s="254" t="s">
        <v>24872</v>
      </c>
      <c r="ALW5100" s="12"/>
      <c r="ALX5100" s="12"/>
      <c r="ALY5100" s="12"/>
    </row>
    <row r="5101" spans="1:1013" ht="13.5">
      <c r="A5101" s="180">
        <v>104529</v>
      </c>
      <c r="B5101" s="180" t="s">
        <v>35949</v>
      </c>
      <c r="C5101" s="180" t="s">
        <v>2</v>
      </c>
      <c r="D5101" s="254">
        <v>0</v>
      </c>
      <c r="E5101" s="254" t="s">
        <v>29538</v>
      </c>
      <c r="ALW5101" s="12"/>
      <c r="ALX5101" s="12"/>
      <c r="ALY5101" s="12"/>
    </row>
    <row r="5102" spans="1:1013" ht="13.5">
      <c r="A5102" s="180">
        <v>104564</v>
      </c>
      <c r="B5102" s="180" t="s">
        <v>35950</v>
      </c>
      <c r="C5102" s="180" t="s">
        <v>2</v>
      </c>
      <c r="D5102" s="254">
        <v>0</v>
      </c>
      <c r="E5102" s="254" t="s">
        <v>30703</v>
      </c>
      <c r="ALW5102" s="12"/>
      <c r="ALX5102" s="12"/>
      <c r="ALY5102" s="12"/>
    </row>
    <row r="5103" spans="1:1013" ht="13.5">
      <c r="A5103" s="180">
        <v>104533</v>
      </c>
      <c r="B5103" s="180" t="s">
        <v>35951</v>
      </c>
      <c r="C5103" s="180" t="s">
        <v>2</v>
      </c>
      <c r="D5103" s="254">
        <v>0</v>
      </c>
      <c r="E5103" s="254" t="s">
        <v>30969</v>
      </c>
      <c r="ALW5103" s="12"/>
      <c r="ALX5103" s="12"/>
      <c r="ALY5103" s="12"/>
    </row>
    <row r="5104" spans="1:1013" ht="13.5">
      <c r="A5104" s="180">
        <v>104535</v>
      </c>
      <c r="B5104" s="180" t="s">
        <v>35952</v>
      </c>
      <c r="C5104" s="180" t="s">
        <v>2</v>
      </c>
      <c r="D5104" s="254">
        <v>0</v>
      </c>
      <c r="E5104" s="254" t="s">
        <v>30970</v>
      </c>
      <c r="ALW5104" s="12"/>
      <c r="ALX5104" s="12"/>
      <c r="ALY5104" s="12"/>
    </row>
    <row r="5105" spans="1:1013" ht="13.5">
      <c r="A5105" s="180">
        <v>96810</v>
      </c>
      <c r="B5105" s="180" t="s">
        <v>12125</v>
      </c>
      <c r="C5105" s="180" t="s">
        <v>2</v>
      </c>
      <c r="D5105" s="254">
        <v>21.46</v>
      </c>
      <c r="E5105" s="254" t="s">
        <v>30971</v>
      </c>
      <c r="ALW5105" s="12"/>
      <c r="ALX5105" s="12"/>
      <c r="ALY5105" s="12"/>
    </row>
    <row r="5106" spans="1:1013" ht="13.5">
      <c r="A5106" s="180">
        <v>104524</v>
      </c>
      <c r="B5106" s="180" t="s">
        <v>35953</v>
      </c>
      <c r="C5106" s="180" t="s">
        <v>2</v>
      </c>
      <c r="D5106" s="254">
        <v>0</v>
      </c>
      <c r="E5106" s="254" t="s">
        <v>30972</v>
      </c>
      <c r="ALW5106" s="12"/>
      <c r="ALX5106" s="12"/>
      <c r="ALY5106" s="12"/>
    </row>
    <row r="5107" spans="1:1013" ht="13.5">
      <c r="A5107" s="180">
        <v>104530</v>
      </c>
      <c r="B5107" s="180" t="s">
        <v>35954</v>
      </c>
      <c r="C5107" s="180" t="s">
        <v>2</v>
      </c>
      <c r="D5107" s="254">
        <v>0</v>
      </c>
      <c r="E5107" s="254" t="s">
        <v>30973</v>
      </c>
      <c r="ALW5107" s="12"/>
      <c r="ALX5107" s="12"/>
      <c r="ALY5107" s="12"/>
    </row>
    <row r="5108" spans="1:1013" ht="13.5">
      <c r="A5108" s="180">
        <v>104526</v>
      </c>
      <c r="B5108" s="180" t="s">
        <v>35955</v>
      </c>
      <c r="C5108" s="180" t="s">
        <v>2</v>
      </c>
      <c r="D5108" s="254">
        <v>0</v>
      </c>
      <c r="E5108" s="254" t="s">
        <v>30974</v>
      </c>
      <c r="ALW5108" s="12"/>
      <c r="ALX5108" s="12"/>
      <c r="ALY5108" s="12"/>
    </row>
    <row r="5109" spans="1:1013" ht="13.5">
      <c r="A5109" s="180">
        <v>104528</v>
      </c>
      <c r="B5109" s="180" t="s">
        <v>35956</v>
      </c>
      <c r="C5109" s="180" t="s">
        <v>2</v>
      </c>
      <c r="D5109" s="254">
        <v>0</v>
      </c>
      <c r="E5109" s="254" t="s">
        <v>30975</v>
      </c>
      <c r="ALW5109" s="12"/>
      <c r="ALX5109" s="12"/>
      <c r="ALY5109" s="12"/>
    </row>
    <row r="5110" spans="1:1013" ht="13.5">
      <c r="A5110" s="180">
        <v>104532</v>
      </c>
      <c r="B5110" s="180" t="s">
        <v>35957</v>
      </c>
      <c r="C5110" s="180" t="s">
        <v>2</v>
      </c>
      <c r="D5110" s="254">
        <v>0</v>
      </c>
      <c r="E5110" s="254" t="s">
        <v>30976</v>
      </c>
      <c r="ALW5110" s="12"/>
      <c r="ALX5110" s="12"/>
      <c r="ALY5110" s="12"/>
    </row>
    <row r="5111" spans="1:1013" ht="13.5">
      <c r="A5111" s="180">
        <v>104534</v>
      </c>
      <c r="B5111" s="180" t="s">
        <v>35958</v>
      </c>
      <c r="C5111" s="180" t="s">
        <v>2</v>
      </c>
      <c r="D5111" s="254">
        <v>0</v>
      </c>
      <c r="E5111" s="254" t="s">
        <v>30977</v>
      </c>
      <c r="ALW5111" s="12"/>
      <c r="ALX5111" s="12"/>
      <c r="ALY5111" s="12"/>
    </row>
    <row r="5112" spans="1:1013" ht="13.5">
      <c r="A5112" s="180">
        <v>96873</v>
      </c>
      <c r="B5112" s="180" t="s">
        <v>12179</v>
      </c>
      <c r="C5112" s="180" t="s">
        <v>2</v>
      </c>
      <c r="D5112" s="254">
        <v>66.2</v>
      </c>
      <c r="E5112" s="254" t="s">
        <v>30978</v>
      </c>
      <c r="ALW5112" s="12"/>
      <c r="ALX5112" s="12"/>
      <c r="ALY5112" s="12"/>
    </row>
    <row r="5113" spans="1:1013" ht="13.5">
      <c r="A5113" s="180">
        <v>96872</v>
      </c>
      <c r="B5113" s="180" t="s">
        <v>12178</v>
      </c>
      <c r="C5113" s="180" t="s">
        <v>2</v>
      </c>
      <c r="D5113" s="254">
        <v>49.86</v>
      </c>
      <c r="E5113" s="254" t="s">
        <v>30979</v>
      </c>
      <c r="ALW5113" s="12"/>
      <c r="ALX5113" s="12"/>
      <c r="ALY5113" s="12"/>
    </row>
    <row r="5114" spans="1:1013" ht="13.5">
      <c r="A5114" s="180">
        <v>96876</v>
      </c>
      <c r="B5114" s="180" t="s">
        <v>12182</v>
      </c>
      <c r="C5114" s="180" t="s">
        <v>2</v>
      </c>
      <c r="D5114" s="254">
        <v>183</v>
      </c>
      <c r="E5114" s="254" t="s">
        <v>30980</v>
      </c>
      <c r="ALW5114" s="12"/>
      <c r="ALX5114" s="12"/>
      <c r="ALY5114" s="12"/>
    </row>
    <row r="5115" spans="1:1013" ht="13.5">
      <c r="A5115" s="180">
        <v>96878</v>
      </c>
      <c r="B5115" s="180" t="s">
        <v>12183</v>
      </c>
      <c r="C5115" s="180" t="s">
        <v>2</v>
      </c>
      <c r="D5115" s="254">
        <v>205.28</v>
      </c>
      <c r="E5115" s="254" t="s">
        <v>30981</v>
      </c>
      <c r="ALW5115" s="12"/>
      <c r="ALX5115" s="12"/>
      <c r="ALY5115" s="12"/>
    </row>
    <row r="5116" spans="1:1013" ht="13.5">
      <c r="A5116" s="180">
        <v>96875</v>
      </c>
      <c r="B5116" s="180" t="s">
        <v>12181</v>
      </c>
      <c r="C5116" s="180" t="s">
        <v>2</v>
      </c>
      <c r="D5116" s="254">
        <v>79.260000000000005</v>
      </c>
      <c r="E5116" s="254" t="s">
        <v>30982</v>
      </c>
      <c r="ALW5116" s="12"/>
      <c r="ALX5116" s="12"/>
      <c r="ALY5116" s="12"/>
    </row>
    <row r="5117" spans="1:1013" ht="13.5">
      <c r="A5117" s="180">
        <v>96874</v>
      </c>
      <c r="B5117" s="180" t="s">
        <v>12180</v>
      </c>
      <c r="C5117" s="180" t="s">
        <v>2</v>
      </c>
      <c r="D5117" s="254">
        <v>60.6</v>
      </c>
      <c r="E5117" s="254" t="s">
        <v>30983</v>
      </c>
      <c r="ALW5117" s="12"/>
      <c r="ALX5117" s="12"/>
      <c r="ALY5117" s="12"/>
    </row>
    <row r="5118" spans="1:1013" ht="13.5">
      <c r="A5118" s="180">
        <v>96879</v>
      </c>
      <c r="B5118" s="180" t="s">
        <v>12184</v>
      </c>
      <c r="C5118" s="180" t="s">
        <v>2</v>
      </c>
      <c r="D5118" s="254">
        <v>199.02</v>
      </c>
      <c r="E5118" s="254" t="s">
        <v>30984</v>
      </c>
      <c r="ALW5118" s="12"/>
      <c r="ALX5118" s="12"/>
      <c r="ALY5118" s="12"/>
    </row>
    <row r="5119" spans="1:1013" ht="13.5">
      <c r="A5119" s="180">
        <v>96881</v>
      </c>
      <c r="B5119" s="180" t="s">
        <v>12185</v>
      </c>
      <c r="C5119" s="180" t="s">
        <v>2</v>
      </c>
      <c r="D5119" s="254">
        <v>235.76</v>
      </c>
      <c r="E5119" s="254" t="s">
        <v>30985</v>
      </c>
      <c r="ALW5119" s="12"/>
      <c r="ALX5119" s="12"/>
      <c r="ALY5119" s="12"/>
    </row>
    <row r="5120" spans="1:1013" ht="13.5">
      <c r="A5120" s="180">
        <v>96837</v>
      </c>
      <c r="B5120" s="180" t="s">
        <v>12149</v>
      </c>
      <c r="C5120" s="180" t="s">
        <v>2</v>
      </c>
      <c r="D5120" s="254">
        <v>21.99</v>
      </c>
      <c r="E5120" s="254" t="s">
        <v>30986</v>
      </c>
      <c r="ALW5120" s="12"/>
      <c r="ALX5120" s="12"/>
      <c r="ALY5120" s="12"/>
    </row>
    <row r="5121" spans="1:1013" ht="13.5">
      <c r="A5121" s="180">
        <v>96840</v>
      </c>
      <c r="B5121" s="180" t="s">
        <v>12152</v>
      </c>
      <c r="C5121" s="180" t="s">
        <v>2</v>
      </c>
      <c r="D5121" s="254">
        <v>26.53</v>
      </c>
      <c r="E5121" s="254" t="s">
        <v>30987</v>
      </c>
      <c r="ALW5121" s="12"/>
      <c r="ALX5121" s="12"/>
      <c r="ALY5121" s="12"/>
    </row>
    <row r="5122" spans="1:1013" ht="13.5">
      <c r="A5122" s="180">
        <v>96845</v>
      </c>
      <c r="B5122" s="180" t="s">
        <v>12157</v>
      </c>
      <c r="C5122" s="180" t="s">
        <v>2</v>
      </c>
      <c r="D5122" s="254">
        <v>41.51</v>
      </c>
      <c r="E5122" s="254" t="s">
        <v>30988</v>
      </c>
      <c r="ALW5122" s="12"/>
      <c r="ALX5122" s="12"/>
      <c r="ALY5122" s="12"/>
    </row>
    <row r="5123" spans="1:1013" ht="13.5">
      <c r="A5123" s="180">
        <v>96848</v>
      </c>
      <c r="B5123" s="180" t="s">
        <v>12160</v>
      </c>
      <c r="C5123" s="180" t="s">
        <v>2</v>
      </c>
      <c r="D5123" s="254">
        <v>55.03</v>
      </c>
      <c r="E5123" s="254" t="s">
        <v>30989</v>
      </c>
      <c r="ALW5123" s="12"/>
      <c r="ALX5123" s="12"/>
      <c r="ALY5123" s="12"/>
    </row>
    <row r="5124" spans="1:1013" ht="13.5">
      <c r="A5124" s="180">
        <v>96849</v>
      </c>
      <c r="B5124" s="180" t="s">
        <v>12161</v>
      </c>
      <c r="C5124" s="180" t="s">
        <v>2</v>
      </c>
      <c r="D5124" s="254">
        <v>17.48</v>
      </c>
      <c r="E5124" s="254" t="s">
        <v>25056</v>
      </c>
      <c r="ALW5124" s="12"/>
      <c r="ALX5124" s="12"/>
      <c r="ALY5124" s="12"/>
    </row>
    <row r="5125" spans="1:1013" ht="13.5">
      <c r="A5125" s="180">
        <v>96852</v>
      </c>
      <c r="B5125" s="180" t="s">
        <v>12163</v>
      </c>
      <c r="C5125" s="180" t="s">
        <v>2</v>
      </c>
      <c r="D5125" s="254">
        <v>22.21</v>
      </c>
      <c r="E5125" s="254" t="s">
        <v>30990</v>
      </c>
      <c r="ALW5125" s="12"/>
      <c r="ALX5125" s="12"/>
      <c r="ALY5125" s="12"/>
    </row>
    <row r="5126" spans="1:1013" ht="13.5">
      <c r="A5126" s="180">
        <v>96855</v>
      </c>
      <c r="B5126" s="180" t="s">
        <v>12166</v>
      </c>
      <c r="C5126" s="180" t="s">
        <v>2</v>
      </c>
      <c r="D5126" s="254">
        <v>34.67</v>
      </c>
      <c r="E5126" s="254" t="s">
        <v>30991</v>
      </c>
      <c r="ALW5126" s="12"/>
      <c r="ALX5126" s="12"/>
      <c r="ALY5126" s="12"/>
    </row>
    <row r="5127" spans="1:1013" ht="13.5">
      <c r="A5127" s="180">
        <v>96838</v>
      </c>
      <c r="B5127" s="180" t="s">
        <v>12150</v>
      </c>
      <c r="C5127" s="180" t="s">
        <v>2</v>
      </c>
      <c r="D5127" s="254">
        <v>26.57</v>
      </c>
      <c r="E5127" s="254" t="s">
        <v>30992</v>
      </c>
      <c r="ALW5127" s="12"/>
      <c r="ALX5127" s="12"/>
      <c r="ALY5127" s="12"/>
    </row>
    <row r="5128" spans="1:1013" ht="13.5">
      <c r="A5128" s="180">
        <v>96841</v>
      </c>
      <c r="B5128" s="180" t="s">
        <v>12153</v>
      </c>
      <c r="C5128" s="180" t="s">
        <v>2</v>
      </c>
      <c r="D5128" s="254">
        <v>29.46</v>
      </c>
      <c r="E5128" s="254" t="s">
        <v>30993</v>
      </c>
      <c r="ALW5128" s="12"/>
      <c r="ALX5128" s="12"/>
      <c r="ALY5128" s="12"/>
    </row>
    <row r="5129" spans="1:1013" ht="13.5">
      <c r="A5129" s="180">
        <v>96842</v>
      </c>
      <c r="B5129" s="180" t="s">
        <v>12154</v>
      </c>
      <c r="C5129" s="180" t="s">
        <v>2</v>
      </c>
      <c r="D5129" s="254">
        <v>33.700000000000003</v>
      </c>
      <c r="E5129" s="254" t="s">
        <v>30994</v>
      </c>
      <c r="ALW5129" s="12"/>
      <c r="ALX5129" s="12"/>
      <c r="ALY5129" s="12"/>
    </row>
    <row r="5130" spans="1:1013" ht="13.5">
      <c r="A5130" s="180">
        <v>96846</v>
      </c>
      <c r="B5130" s="180" t="s">
        <v>12158</v>
      </c>
      <c r="C5130" s="180" t="s">
        <v>2</v>
      </c>
      <c r="D5130" s="254">
        <v>39.21</v>
      </c>
      <c r="E5130" s="254" t="s">
        <v>30995</v>
      </c>
      <c r="ALW5130" s="12"/>
      <c r="ALX5130" s="12"/>
      <c r="ALY5130" s="12"/>
    </row>
    <row r="5131" spans="1:1013" ht="13.5">
      <c r="A5131" s="180">
        <v>96850</v>
      </c>
      <c r="B5131" s="180" t="s">
        <v>12162</v>
      </c>
      <c r="C5131" s="180" t="s">
        <v>2</v>
      </c>
      <c r="D5131" s="254">
        <v>24.74</v>
      </c>
      <c r="E5131" s="254" t="s">
        <v>30996</v>
      </c>
      <c r="ALW5131" s="12"/>
      <c r="ALX5131" s="12"/>
      <c r="ALY5131" s="12"/>
    </row>
    <row r="5132" spans="1:1013" ht="13.5">
      <c r="A5132" s="180">
        <v>96853</v>
      </c>
      <c r="B5132" s="180" t="s">
        <v>12164</v>
      </c>
      <c r="C5132" s="180" t="s">
        <v>2</v>
      </c>
      <c r="D5132" s="254">
        <v>26.57</v>
      </c>
      <c r="E5132" s="254" t="s">
        <v>30997</v>
      </c>
      <c r="ALW5132" s="12"/>
      <c r="ALX5132" s="12"/>
      <c r="ALY5132" s="12"/>
    </row>
    <row r="5133" spans="1:1013" ht="13.5">
      <c r="A5133" s="180">
        <v>96854</v>
      </c>
      <c r="B5133" s="180" t="s">
        <v>12165</v>
      </c>
      <c r="C5133" s="180" t="s">
        <v>2</v>
      </c>
      <c r="D5133" s="254">
        <v>32.65</v>
      </c>
      <c r="E5133" s="254" t="s">
        <v>30998</v>
      </c>
      <c r="ALW5133" s="12"/>
      <c r="ALX5133" s="12"/>
      <c r="ALY5133" s="12"/>
    </row>
    <row r="5134" spans="1:1013" ht="13.5">
      <c r="A5134" s="180">
        <v>104571</v>
      </c>
      <c r="B5134" s="180" t="s">
        <v>35959</v>
      </c>
      <c r="C5134" s="180" t="s">
        <v>2</v>
      </c>
      <c r="D5134" s="254">
        <v>0</v>
      </c>
      <c r="E5134" s="254" t="s">
        <v>25562</v>
      </c>
      <c r="ALW5134" s="12"/>
      <c r="ALX5134" s="12"/>
      <c r="ALY5134" s="12"/>
    </row>
    <row r="5135" spans="1:1013" ht="13.5">
      <c r="A5135" s="180">
        <v>96856</v>
      </c>
      <c r="B5135" s="180" t="s">
        <v>12167</v>
      </c>
      <c r="C5135" s="180" t="s">
        <v>2</v>
      </c>
      <c r="D5135" s="254">
        <v>37.26</v>
      </c>
      <c r="E5135" s="254" t="s">
        <v>30999</v>
      </c>
      <c r="ALW5135" s="12"/>
      <c r="ALX5135" s="12"/>
      <c r="ALY5135" s="12"/>
    </row>
    <row r="5136" spans="1:1013" ht="13.5">
      <c r="A5136" s="180">
        <v>104566</v>
      </c>
      <c r="B5136" s="180" t="s">
        <v>35960</v>
      </c>
      <c r="C5136" s="180" t="s">
        <v>2</v>
      </c>
      <c r="D5136" s="254">
        <v>0</v>
      </c>
      <c r="E5136" s="254" t="s">
        <v>31000</v>
      </c>
      <c r="ALW5136" s="12"/>
      <c r="ALX5136" s="12"/>
      <c r="ALY5136" s="12"/>
    </row>
    <row r="5137" spans="1:1013" ht="13.5">
      <c r="A5137" s="180">
        <v>104536</v>
      </c>
      <c r="B5137" s="180" t="s">
        <v>35961</v>
      </c>
      <c r="C5137" s="180" t="s">
        <v>2</v>
      </c>
      <c r="D5137" s="254">
        <v>0</v>
      </c>
      <c r="E5137" s="254" t="s">
        <v>31001</v>
      </c>
      <c r="ALW5137" s="12"/>
      <c r="ALX5137" s="12"/>
      <c r="ALY5137" s="12"/>
    </row>
    <row r="5138" spans="1:1013" ht="13.5">
      <c r="A5138" s="180">
        <v>104537</v>
      </c>
      <c r="B5138" s="180" t="s">
        <v>35962</v>
      </c>
      <c r="C5138" s="180" t="s">
        <v>2</v>
      </c>
      <c r="D5138" s="254">
        <v>0</v>
      </c>
      <c r="E5138" s="254" t="s">
        <v>31002</v>
      </c>
      <c r="ALW5138" s="12"/>
      <c r="ALX5138" s="12"/>
      <c r="ALY5138" s="12"/>
    </row>
    <row r="5139" spans="1:1013" ht="13.5">
      <c r="A5139" s="180">
        <v>104572</v>
      </c>
      <c r="B5139" s="180" t="s">
        <v>35963</v>
      </c>
      <c r="C5139" s="180" t="s">
        <v>2</v>
      </c>
      <c r="D5139" s="254">
        <v>0</v>
      </c>
      <c r="E5139" s="254" t="s">
        <v>31003</v>
      </c>
      <c r="ALW5139" s="12"/>
      <c r="ALX5139" s="12"/>
      <c r="ALY5139" s="12"/>
    </row>
    <row r="5140" spans="1:1013" ht="13.5">
      <c r="A5140" s="180">
        <v>104568</v>
      </c>
      <c r="B5140" s="180" t="s">
        <v>35964</v>
      </c>
      <c r="C5140" s="180" t="s">
        <v>2</v>
      </c>
      <c r="D5140" s="254">
        <v>0</v>
      </c>
      <c r="E5140" s="254" t="s">
        <v>31004</v>
      </c>
      <c r="ALW5140" s="12"/>
      <c r="ALX5140" s="12"/>
      <c r="ALY5140" s="12"/>
    </row>
    <row r="5141" spans="1:1013" ht="13.5">
      <c r="A5141" s="180">
        <v>104538</v>
      </c>
      <c r="B5141" s="180" t="s">
        <v>35965</v>
      </c>
      <c r="C5141" s="180" t="s">
        <v>2</v>
      </c>
      <c r="D5141" s="254">
        <v>0</v>
      </c>
      <c r="E5141" s="254" t="s">
        <v>31005</v>
      </c>
      <c r="ALW5141" s="12"/>
      <c r="ALX5141" s="12"/>
      <c r="ALY5141" s="12"/>
    </row>
    <row r="5142" spans="1:1013" ht="13.5">
      <c r="A5142" s="180">
        <v>104570</v>
      </c>
      <c r="B5142" s="180" t="s">
        <v>35966</v>
      </c>
      <c r="C5142" s="180" t="s">
        <v>2</v>
      </c>
      <c r="D5142" s="254">
        <v>0</v>
      </c>
      <c r="E5142" s="254" t="s">
        <v>31006</v>
      </c>
      <c r="ALW5142" s="12"/>
      <c r="ALX5142" s="12"/>
      <c r="ALY5142" s="12"/>
    </row>
    <row r="5143" spans="1:1013" ht="13.5">
      <c r="A5143" s="180">
        <v>104565</v>
      </c>
      <c r="B5143" s="180" t="s">
        <v>35967</v>
      </c>
      <c r="C5143" s="180" t="s">
        <v>2</v>
      </c>
      <c r="D5143" s="254">
        <v>0</v>
      </c>
      <c r="E5143" s="254" t="s">
        <v>31007</v>
      </c>
      <c r="ALW5143" s="12"/>
      <c r="ALX5143" s="12"/>
      <c r="ALY5143" s="12"/>
    </row>
    <row r="5144" spans="1:1013" ht="13.5">
      <c r="A5144" s="180">
        <v>104567</v>
      </c>
      <c r="B5144" s="180" t="s">
        <v>35968</v>
      </c>
      <c r="C5144" s="180" t="s">
        <v>2</v>
      </c>
      <c r="D5144" s="254">
        <v>0</v>
      </c>
      <c r="E5144" s="254" t="s">
        <v>31008</v>
      </c>
      <c r="ALW5144" s="12"/>
      <c r="ALX5144" s="12"/>
      <c r="ALY5144" s="12"/>
    </row>
    <row r="5145" spans="1:1013" ht="13.5">
      <c r="A5145" s="180">
        <v>104569</v>
      </c>
      <c r="B5145" s="180" t="s">
        <v>35969</v>
      </c>
      <c r="C5145" s="180" t="s">
        <v>2</v>
      </c>
      <c r="D5145" s="254">
        <v>0</v>
      </c>
      <c r="E5145" s="254" t="s">
        <v>31009</v>
      </c>
      <c r="ALW5145" s="12"/>
      <c r="ALX5145" s="12"/>
      <c r="ALY5145" s="12"/>
    </row>
    <row r="5146" spans="1:1013" ht="13.5">
      <c r="A5146" s="180">
        <v>96843</v>
      </c>
      <c r="B5146" s="180" t="s">
        <v>12155</v>
      </c>
      <c r="C5146" s="180" t="s">
        <v>2</v>
      </c>
      <c r="D5146" s="254">
        <v>30.64</v>
      </c>
      <c r="E5146" s="254" t="s">
        <v>31010</v>
      </c>
      <c r="ALW5146" s="12"/>
      <c r="ALX5146" s="12"/>
      <c r="ALY5146" s="12"/>
    </row>
    <row r="5147" spans="1:1013" ht="13.5">
      <c r="A5147" s="180">
        <v>96847</v>
      </c>
      <c r="B5147" s="180" t="s">
        <v>12159</v>
      </c>
      <c r="C5147" s="180" t="s">
        <v>2</v>
      </c>
      <c r="D5147" s="254">
        <v>38.69</v>
      </c>
      <c r="E5147" s="254" t="s">
        <v>31011</v>
      </c>
      <c r="ALW5147" s="12"/>
      <c r="ALX5147" s="12"/>
      <c r="ALY5147" s="12"/>
    </row>
    <row r="5148" spans="1:1013" ht="13.5">
      <c r="A5148" s="180">
        <v>96844</v>
      </c>
      <c r="B5148" s="180" t="s">
        <v>12156</v>
      </c>
      <c r="C5148" s="180" t="s">
        <v>2</v>
      </c>
      <c r="D5148" s="254">
        <v>35.24</v>
      </c>
      <c r="E5148" s="254" t="s">
        <v>31012</v>
      </c>
      <c r="ALW5148" s="12"/>
      <c r="ALX5148" s="12"/>
      <c r="ALY5148" s="12"/>
    </row>
    <row r="5149" spans="1:1013" ht="13.5">
      <c r="A5149" s="180">
        <v>96839</v>
      </c>
      <c r="B5149" s="180" t="s">
        <v>12151</v>
      </c>
      <c r="C5149" s="180" t="s">
        <v>2</v>
      </c>
      <c r="D5149" s="254">
        <v>27.44</v>
      </c>
      <c r="E5149" s="254" t="s">
        <v>31013</v>
      </c>
      <c r="ALW5149" s="12"/>
      <c r="ALX5149" s="12"/>
      <c r="ALY5149" s="12"/>
    </row>
    <row r="5150" spans="1:1013" ht="13.5">
      <c r="A5150" s="180">
        <v>104574</v>
      </c>
      <c r="B5150" s="180" t="s">
        <v>35970</v>
      </c>
      <c r="C5150" s="180" t="s">
        <v>2</v>
      </c>
      <c r="D5150" s="254">
        <v>0</v>
      </c>
      <c r="E5150" s="254" t="s">
        <v>31014</v>
      </c>
      <c r="ALW5150" s="12"/>
      <c r="ALX5150" s="12"/>
      <c r="ALY5150" s="12"/>
    </row>
    <row r="5151" spans="1:1013" ht="13.5">
      <c r="A5151" s="180">
        <v>104575</v>
      </c>
      <c r="B5151" s="180" t="s">
        <v>35971</v>
      </c>
      <c r="C5151" s="180" t="s">
        <v>2</v>
      </c>
      <c r="D5151" s="254">
        <v>0</v>
      </c>
      <c r="E5151" s="254" t="s">
        <v>31015</v>
      </c>
      <c r="ALW5151" s="12"/>
      <c r="ALX5151" s="12"/>
      <c r="ALY5151" s="12"/>
    </row>
    <row r="5152" spans="1:1013" ht="13.5">
      <c r="A5152" s="180">
        <v>104573</v>
      </c>
      <c r="B5152" s="180" t="s">
        <v>35972</v>
      </c>
      <c r="C5152" s="180" t="s">
        <v>2</v>
      </c>
      <c r="D5152" s="254">
        <v>0</v>
      </c>
      <c r="E5152" s="254" t="s">
        <v>31016</v>
      </c>
      <c r="ALW5152" s="12"/>
      <c r="ALX5152" s="12"/>
      <c r="ALY5152" s="12"/>
    </row>
    <row r="5153" spans="1:1013" ht="13.5">
      <c r="A5153" s="180">
        <v>96805</v>
      </c>
      <c r="B5153" s="180" t="s">
        <v>12120</v>
      </c>
      <c r="C5153" s="180" t="s">
        <v>2</v>
      </c>
      <c r="D5153" s="254">
        <v>222.7</v>
      </c>
      <c r="E5153" s="254" t="s">
        <v>31017</v>
      </c>
      <c r="ALW5153" s="12"/>
      <c r="ALX5153" s="12"/>
      <c r="ALY5153" s="12"/>
    </row>
    <row r="5154" spans="1:1013" ht="13.5">
      <c r="A5154" s="180">
        <v>96802</v>
      </c>
      <c r="B5154" s="180" t="s">
        <v>12117</v>
      </c>
      <c r="C5154" s="180" t="s">
        <v>2</v>
      </c>
      <c r="D5154" s="254">
        <v>429.14</v>
      </c>
      <c r="E5154" s="254" t="s">
        <v>31018</v>
      </c>
      <c r="ALW5154" s="12"/>
      <c r="ALX5154" s="12"/>
      <c r="ALY5154" s="12"/>
    </row>
    <row r="5155" spans="1:1013" ht="13.5">
      <c r="A5155" s="180">
        <v>96806</v>
      </c>
      <c r="B5155" s="180" t="s">
        <v>12121</v>
      </c>
      <c r="C5155" s="180" t="s">
        <v>2</v>
      </c>
      <c r="D5155" s="254">
        <v>86.43</v>
      </c>
      <c r="E5155" s="254" t="s">
        <v>31019</v>
      </c>
      <c r="ALW5155" s="12"/>
      <c r="ALX5155" s="12"/>
      <c r="ALY5155" s="12"/>
    </row>
    <row r="5156" spans="1:1013" ht="13.5">
      <c r="A5156" s="180">
        <v>96803</v>
      </c>
      <c r="B5156" s="180" t="s">
        <v>12118</v>
      </c>
      <c r="C5156" s="180" t="s">
        <v>2</v>
      </c>
      <c r="D5156" s="460">
        <v>78.87</v>
      </c>
      <c r="E5156" s="254" t="s">
        <v>31020</v>
      </c>
      <c r="ALW5156" s="12"/>
      <c r="ALX5156" s="12"/>
      <c r="ALY5156" s="12"/>
    </row>
    <row r="5157" spans="1:1013" ht="13.5">
      <c r="A5157" s="180">
        <v>96807</v>
      </c>
      <c r="B5157" s="180" t="s">
        <v>12122</v>
      </c>
      <c r="C5157" s="180" t="s">
        <v>2</v>
      </c>
      <c r="D5157" s="254">
        <v>139.25</v>
      </c>
      <c r="E5157" s="254" t="s">
        <v>31021</v>
      </c>
      <c r="ALW5157" s="12"/>
      <c r="ALX5157" s="12"/>
      <c r="ALY5157" s="12"/>
    </row>
    <row r="5158" spans="1:1013" ht="13.5">
      <c r="A5158" s="180">
        <v>96804</v>
      </c>
      <c r="B5158" s="180" t="s">
        <v>12119</v>
      </c>
      <c r="C5158" s="180" t="s">
        <v>2</v>
      </c>
      <c r="D5158" s="254">
        <v>127.67</v>
      </c>
      <c r="E5158" s="254" t="s">
        <v>31022</v>
      </c>
      <c r="ALW5158" s="12"/>
      <c r="ALX5158" s="12"/>
      <c r="ALY5158" s="12"/>
    </row>
    <row r="5159" spans="1:1013" ht="13.5">
      <c r="A5159" s="180">
        <v>96829</v>
      </c>
      <c r="B5159" s="180" t="s">
        <v>12143</v>
      </c>
      <c r="C5159" s="180" t="s">
        <v>2</v>
      </c>
      <c r="D5159" s="254">
        <v>19.09</v>
      </c>
      <c r="E5159" s="254" t="s">
        <v>31023</v>
      </c>
      <c r="ALW5159" s="12"/>
      <c r="ALX5159" s="12"/>
      <c r="ALY5159" s="12"/>
    </row>
    <row r="5160" spans="1:1013" ht="13.5">
      <c r="A5160" s="180">
        <v>96833</v>
      </c>
      <c r="B5160" s="180" t="s">
        <v>12146</v>
      </c>
      <c r="C5160" s="180" t="s">
        <v>2</v>
      </c>
      <c r="D5160" s="460">
        <v>24.3</v>
      </c>
      <c r="E5160" s="254" t="s">
        <v>25057</v>
      </c>
      <c r="ALW5160" s="12"/>
      <c r="ALX5160" s="12"/>
      <c r="ALY5160" s="12"/>
    </row>
    <row r="5161" spans="1:1013" ht="13.5">
      <c r="A5161" s="180">
        <v>96836</v>
      </c>
      <c r="B5161" s="180" t="s">
        <v>12148</v>
      </c>
      <c r="C5161" s="180" t="s">
        <v>2</v>
      </c>
      <c r="D5161" s="254">
        <v>34.74</v>
      </c>
      <c r="E5161" s="254" t="s">
        <v>25058</v>
      </c>
      <c r="ALW5161" s="12"/>
      <c r="ALX5161" s="12"/>
      <c r="ALY5161" s="12"/>
    </row>
    <row r="5162" spans="1:1013" ht="13.5">
      <c r="A5162" s="180">
        <v>104576</v>
      </c>
      <c r="B5162" s="180" t="s">
        <v>25047</v>
      </c>
      <c r="C5162" s="180" t="s">
        <v>2</v>
      </c>
      <c r="D5162" s="254">
        <v>16.850000000000001</v>
      </c>
      <c r="E5162" s="254" t="s">
        <v>31024</v>
      </c>
      <c r="ALW5162" s="12"/>
      <c r="ALX5162" s="12"/>
      <c r="ALY5162" s="12"/>
    </row>
    <row r="5163" spans="1:1013" ht="13.5">
      <c r="A5163" s="180">
        <v>104577</v>
      </c>
      <c r="B5163" s="180" t="s">
        <v>25048</v>
      </c>
      <c r="C5163" s="180" t="s">
        <v>2</v>
      </c>
      <c r="D5163" s="254">
        <v>22.56</v>
      </c>
      <c r="E5163" s="254" t="s">
        <v>31025</v>
      </c>
      <c r="ALW5163" s="12"/>
      <c r="ALX5163" s="12"/>
      <c r="ALY5163" s="12"/>
    </row>
    <row r="5164" spans="1:1013" ht="13.5">
      <c r="A5164" s="180">
        <v>104578</v>
      </c>
      <c r="B5164" s="180" t="s">
        <v>25049</v>
      </c>
      <c r="C5164" s="180" t="s">
        <v>2</v>
      </c>
      <c r="D5164" s="254">
        <v>24.19</v>
      </c>
      <c r="E5164" s="254" t="s">
        <v>31026</v>
      </c>
      <c r="ALW5164" s="12"/>
      <c r="ALX5164" s="12"/>
      <c r="ALY5164" s="12"/>
    </row>
    <row r="5165" spans="1:1013" ht="13.5">
      <c r="A5165" s="180">
        <v>104580</v>
      </c>
      <c r="B5165" s="180" t="s">
        <v>35973</v>
      </c>
      <c r="C5165" s="180" t="s">
        <v>2</v>
      </c>
      <c r="D5165" s="254">
        <v>0</v>
      </c>
      <c r="E5165" s="254" t="s">
        <v>31027</v>
      </c>
      <c r="ALW5165" s="12"/>
      <c r="ALX5165" s="12"/>
      <c r="ALY5165" s="12"/>
    </row>
    <row r="5166" spans="1:1013" ht="13.5">
      <c r="A5166" s="180">
        <v>104579</v>
      </c>
      <c r="B5166" s="180" t="s">
        <v>25050</v>
      </c>
      <c r="C5166" s="180" t="s">
        <v>2</v>
      </c>
      <c r="D5166" s="254">
        <v>31.73</v>
      </c>
      <c r="E5166" s="254" t="s">
        <v>31028</v>
      </c>
      <c r="ALW5166" s="12"/>
      <c r="ALX5166" s="12"/>
      <c r="ALY5166" s="12"/>
    </row>
    <row r="5167" spans="1:1013" ht="13.5">
      <c r="A5167" s="180">
        <v>96823</v>
      </c>
      <c r="B5167" s="180" t="s">
        <v>12138</v>
      </c>
      <c r="C5167" s="180" t="s">
        <v>2</v>
      </c>
      <c r="D5167" s="254">
        <v>11.82</v>
      </c>
      <c r="E5167" s="254" t="s">
        <v>31029</v>
      </c>
      <c r="ALW5167" s="12"/>
      <c r="ALX5167" s="12"/>
      <c r="ALY5167" s="12"/>
    </row>
    <row r="5168" spans="1:1013" ht="13.5">
      <c r="A5168" s="180">
        <v>96826</v>
      </c>
      <c r="B5168" s="180" t="s">
        <v>12140</v>
      </c>
      <c r="C5168" s="180" t="s">
        <v>2</v>
      </c>
      <c r="D5168" s="254">
        <v>13.72</v>
      </c>
      <c r="E5168" s="254" t="s">
        <v>31030</v>
      </c>
      <c r="ALW5168" s="12"/>
      <c r="ALX5168" s="12"/>
      <c r="ALY5168" s="12"/>
    </row>
    <row r="5169" spans="1:1013" ht="13.5">
      <c r="A5169" s="180">
        <v>96830</v>
      </c>
      <c r="B5169" s="180" t="s">
        <v>12144</v>
      </c>
      <c r="C5169" s="180" t="s">
        <v>2</v>
      </c>
      <c r="D5169" s="254">
        <v>21.51</v>
      </c>
      <c r="E5169" s="254" t="s">
        <v>31031</v>
      </c>
      <c r="ALW5169" s="12"/>
      <c r="ALX5169" s="12"/>
      <c r="ALY5169" s="12"/>
    </row>
    <row r="5170" spans="1:1013" ht="13.5">
      <c r="A5170" s="180">
        <v>96834</v>
      </c>
      <c r="B5170" s="180" t="s">
        <v>12147</v>
      </c>
      <c r="C5170" s="180" t="s">
        <v>2</v>
      </c>
      <c r="D5170" s="254">
        <v>29.09</v>
      </c>
      <c r="E5170" s="254" t="s">
        <v>31032</v>
      </c>
      <c r="ALW5170" s="12"/>
      <c r="ALX5170" s="12"/>
      <c r="ALY5170" s="12"/>
    </row>
    <row r="5171" spans="1:1013" ht="13.5">
      <c r="A5171" s="180">
        <v>104581</v>
      </c>
      <c r="B5171" s="180" t="s">
        <v>35974</v>
      </c>
      <c r="C5171" s="180" t="s">
        <v>2</v>
      </c>
      <c r="D5171" s="254">
        <v>15.39</v>
      </c>
      <c r="E5171" s="254" t="s">
        <v>31033</v>
      </c>
      <c r="ALW5171" s="12"/>
      <c r="ALX5171" s="12"/>
      <c r="ALY5171" s="12"/>
    </row>
    <row r="5172" spans="1:1013" ht="13.5">
      <c r="A5172" s="180">
        <v>104582</v>
      </c>
      <c r="B5172" s="180" t="s">
        <v>35975</v>
      </c>
      <c r="C5172" s="180" t="s">
        <v>2</v>
      </c>
      <c r="D5172" s="254">
        <v>19.61</v>
      </c>
      <c r="E5172" s="254" t="s">
        <v>31034</v>
      </c>
      <c r="ALW5172" s="12"/>
      <c r="ALX5172" s="12"/>
      <c r="ALY5172" s="12"/>
    </row>
    <row r="5173" spans="1:1013" ht="13.5">
      <c r="A5173" s="180">
        <v>104583</v>
      </c>
      <c r="B5173" s="180" t="s">
        <v>35976</v>
      </c>
      <c r="C5173" s="180" t="s">
        <v>2</v>
      </c>
      <c r="D5173" s="254">
        <v>31.3</v>
      </c>
      <c r="E5173" s="254" t="s">
        <v>31035</v>
      </c>
      <c r="ALW5173" s="12"/>
      <c r="ALX5173" s="12"/>
      <c r="ALY5173" s="12"/>
    </row>
    <row r="5174" spans="1:1013" ht="13.5">
      <c r="A5174" s="180">
        <v>104584</v>
      </c>
      <c r="B5174" s="180" t="s">
        <v>35977</v>
      </c>
      <c r="C5174" s="180" t="s">
        <v>2</v>
      </c>
      <c r="D5174" s="254">
        <v>37.56</v>
      </c>
      <c r="E5174" s="254" t="s">
        <v>31036</v>
      </c>
      <c r="ALW5174" s="12"/>
      <c r="ALX5174" s="12"/>
      <c r="ALY5174" s="12"/>
    </row>
    <row r="5175" spans="1:1013" ht="13.5">
      <c r="A5175" s="180">
        <v>104585</v>
      </c>
      <c r="B5175" s="180" t="s">
        <v>35978</v>
      </c>
      <c r="C5175" s="180" t="s">
        <v>2</v>
      </c>
      <c r="D5175" s="254">
        <v>0</v>
      </c>
      <c r="E5175" s="254" t="s">
        <v>31037</v>
      </c>
      <c r="ALW5175" s="12"/>
      <c r="ALX5175" s="12"/>
      <c r="ALY5175" s="12"/>
    </row>
    <row r="5176" spans="1:1013" ht="13.5">
      <c r="A5176" s="180">
        <v>104587</v>
      </c>
      <c r="B5176" s="180" t="s">
        <v>35979</v>
      </c>
      <c r="C5176" s="180" t="s">
        <v>2</v>
      </c>
      <c r="D5176" s="254">
        <v>0</v>
      </c>
      <c r="E5176" s="254" t="s">
        <v>31038</v>
      </c>
      <c r="ALW5176" s="12"/>
      <c r="ALX5176" s="12"/>
      <c r="ALY5176" s="12"/>
    </row>
    <row r="5177" spans="1:1013" ht="13.5">
      <c r="A5177" s="180">
        <v>104586</v>
      </c>
      <c r="B5177" s="180" t="s">
        <v>35980</v>
      </c>
      <c r="C5177" s="180" t="s">
        <v>2</v>
      </c>
      <c r="D5177" s="254">
        <v>0</v>
      </c>
      <c r="E5177" s="254" t="s">
        <v>31039</v>
      </c>
      <c r="ALW5177" s="12"/>
      <c r="ALX5177" s="12"/>
      <c r="ALY5177" s="12"/>
    </row>
    <row r="5178" spans="1:1013" ht="13.5">
      <c r="A5178" s="180">
        <v>96798</v>
      </c>
      <c r="B5178" s="180" t="s">
        <v>12113</v>
      </c>
      <c r="C5178" s="180" t="s">
        <v>1</v>
      </c>
      <c r="D5178" s="254">
        <v>8.15</v>
      </c>
      <c r="E5178" s="254" t="s">
        <v>31040</v>
      </c>
      <c r="ALW5178" s="12"/>
      <c r="ALX5178" s="12"/>
      <c r="ALY5178" s="12"/>
    </row>
    <row r="5179" spans="1:1013" ht="13.5">
      <c r="A5179" s="180">
        <v>96799</v>
      </c>
      <c r="B5179" s="180" t="s">
        <v>12114</v>
      </c>
      <c r="C5179" s="180" t="s">
        <v>1</v>
      </c>
      <c r="D5179" s="460">
        <v>10.43</v>
      </c>
      <c r="E5179" s="254" t="s">
        <v>31041</v>
      </c>
      <c r="ALW5179" s="12"/>
      <c r="ALX5179" s="12"/>
      <c r="ALY5179" s="12"/>
    </row>
    <row r="5180" spans="1:1013" ht="13.5">
      <c r="A5180" s="180">
        <v>96800</v>
      </c>
      <c r="B5180" s="180" t="s">
        <v>12115</v>
      </c>
      <c r="C5180" s="180" t="s">
        <v>1</v>
      </c>
      <c r="D5180" s="254">
        <v>14.14</v>
      </c>
      <c r="E5180" s="254" t="s">
        <v>31042</v>
      </c>
      <c r="ALW5180" s="12"/>
      <c r="ALX5180" s="12"/>
      <c r="ALY5180" s="12"/>
    </row>
    <row r="5181" spans="1:1013" ht="13.5">
      <c r="A5181" s="180">
        <v>96801</v>
      </c>
      <c r="B5181" s="180" t="s">
        <v>12116</v>
      </c>
      <c r="C5181" s="180" t="s">
        <v>1</v>
      </c>
      <c r="D5181" s="254">
        <v>21.27</v>
      </c>
      <c r="E5181" s="254" t="s">
        <v>31043</v>
      </c>
      <c r="ALW5181" s="12"/>
      <c r="ALX5181" s="12"/>
      <c r="ALY5181" s="12"/>
    </row>
    <row r="5182" spans="1:1013" ht="13.5">
      <c r="A5182" s="180">
        <v>104539</v>
      </c>
      <c r="B5182" s="180" t="s">
        <v>35981</v>
      </c>
      <c r="C5182" s="180" t="s">
        <v>2</v>
      </c>
      <c r="D5182" s="254">
        <v>0</v>
      </c>
      <c r="E5182" s="254" t="s">
        <v>31044</v>
      </c>
      <c r="ALW5182" s="12"/>
      <c r="ALX5182" s="12"/>
      <c r="ALY5182" s="12"/>
    </row>
    <row r="5183" spans="1:1013" ht="13.5">
      <c r="A5183" s="180">
        <v>104541</v>
      </c>
      <c r="B5183" s="180" t="s">
        <v>35982</v>
      </c>
      <c r="C5183" s="180" t="s">
        <v>2</v>
      </c>
      <c r="D5183" s="254">
        <v>0</v>
      </c>
      <c r="E5183" s="254" t="s">
        <v>31045</v>
      </c>
      <c r="ALW5183" s="12"/>
      <c r="ALX5183" s="12"/>
      <c r="ALY5183" s="12"/>
    </row>
    <row r="5184" spans="1:1013" ht="13.5">
      <c r="A5184" s="180">
        <v>104540</v>
      </c>
      <c r="B5184" s="180" t="s">
        <v>35983</v>
      </c>
      <c r="C5184" s="180" t="s">
        <v>2</v>
      </c>
      <c r="D5184" s="254">
        <v>0</v>
      </c>
      <c r="E5184" s="254" t="s">
        <v>31046</v>
      </c>
      <c r="ALW5184" s="12"/>
      <c r="ALX5184" s="12"/>
      <c r="ALY5184" s="12"/>
    </row>
    <row r="5185" spans="1:1013" ht="13.5">
      <c r="A5185" s="180">
        <v>104543</v>
      </c>
      <c r="B5185" s="180" t="s">
        <v>35984</v>
      </c>
      <c r="C5185" s="180" t="s">
        <v>2</v>
      </c>
      <c r="D5185" s="254">
        <v>0</v>
      </c>
      <c r="E5185" s="254" t="s">
        <v>31047</v>
      </c>
      <c r="ALW5185" s="12"/>
      <c r="ALX5185" s="12"/>
      <c r="ALY5185" s="12"/>
    </row>
    <row r="5186" spans="1:1013" ht="13.5">
      <c r="A5186" s="180">
        <v>104544</v>
      </c>
      <c r="B5186" s="180" t="s">
        <v>35985</v>
      </c>
      <c r="C5186" s="180" t="s">
        <v>2</v>
      </c>
      <c r="D5186" s="254">
        <v>0</v>
      </c>
      <c r="E5186" s="254" t="s">
        <v>31048</v>
      </c>
      <c r="ALW5186" s="12"/>
      <c r="ALX5186" s="12"/>
      <c r="ALY5186" s="12"/>
    </row>
    <row r="5187" spans="1:1013" ht="13.5">
      <c r="A5187" s="180">
        <v>104545</v>
      </c>
      <c r="B5187" s="180" t="s">
        <v>35986</v>
      </c>
      <c r="C5187" s="180" t="s">
        <v>2</v>
      </c>
      <c r="D5187" s="254">
        <v>0</v>
      </c>
      <c r="E5187" s="254" t="s">
        <v>31049</v>
      </c>
      <c r="ALW5187" s="12"/>
      <c r="ALX5187" s="12"/>
      <c r="ALY5187" s="12"/>
    </row>
    <row r="5188" spans="1:1013" ht="13.5">
      <c r="A5188" s="180">
        <v>104542</v>
      </c>
      <c r="B5188" s="180" t="s">
        <v>35987</v>
      </c>
      <c r="C5188" s="180" t="s">
        <v>2</v>
      </c>
      <c r="D5188" s="254">
        <v>0</v>
      </c>
      <c r="E5188" s="254" t="s">
        <v>31042</v>
      </c>
      <c r="ALW5188" s="12"/>
      <c r="ALX5188" s="12"/>
      <c r="ALY5188" s="12"/>
    </row>
    <row r="5189" spans="1:1013" ht="13.5">
      <c r="A5189" s="180">
        <v>104592</v>
      </c>
      <c r="B5189" s="180" t="s">
        <v>35988</v>
      </c>
      <c r="C5189" s="180" t="s">
        <v>2</v>
      </c>
      <c r="D5189" s="254">
        <v>0</v>
      </c>
      <c r="E5189" s="254" t="s">
        <v>31050</v>
      </c>
      <c r="ALW5189" s="12"/>
      <c r="ALX5189" s="12"/>
      <c r="ALY5189" s="12"/>
    </row>
    <row r="5190" spans="1:1013" ht="13.5">
      <c r="A5190" s="180">
        <v>104548</v>
      </c>
      <c r="B5190" s="180" t="s">
        <v>35989</v>
      </c>
      <c r="C5190" s="180" t="s">
        <v>2</v>
      </c>
      <c r="D5190" s="254">
        <v>0</v>
      </c>
      <c r="E5190" s="254" t="s">
        <v>31051</v>
      </c>
      <c r="ALW5190" s="12"/>
      <c r="ALX5190" s="12"/>
      <c r="ALY5190" s="12"/>
    </row>
    <row r="5191" spans="1:1013" ht="13.5">
      <c r="A5191" s="180">
        <v>104546</v>
      </c>
      <c r="B5191" s="180" t="s">
        <v>35990</v>
      </c>
      <c r="C5191" s="180" t="s">
        <v>2</v>
      </c>
      <c r="D5191" s="254">
        <v>0</v>
      </c>
      <c r="E5191" s="254" t="s">
        <v>31052</v>
      </c>
      <c r="ALW5191" s="12"/>
      <c r="ALX5191" s="12"/>
      <c r="ALY5191" s="12"/>
    </row>
    <row r="5192" spans="1:1013" ht="13.5">
      <c r="A5192" s="180">
        <v>104549</v>
      </c>
      <c r="B5192" s="180" t="s">
        <v>35991</v>
      </c>
      <c r="C5192" s="180" t="s">
        <v>2</v>
      </c>
      <c r="D5192" s="254">
        <v>0</v>
      </c>
      <c r="E5192" s="254" t="s">
        <v>31053</v>
      </c>
      <c r="ALW5192" s="12"/>
      <c r="ALX5192" s="12"/>
      <c r="ALY5192" s="12"/>
    </row>
    <row r="5193" spans="1:1013" ht="13.5">
      <c r="A5193" s="180">
        <v>104550</v>
      </c>
      <c r="B5193" s="180" t="s">
        <v>35992</v>
      </c>
      <c r="C5193" s="180" t="s">
        <v>2</v>
      </c>
      <c r="D5193" s="254">
        <v>0</v>
      </c>
      <c r="E5193" s="254" t="s">
        <v>31054</v>
      </c>
      <c r="ALW5193" s="12"/>
      <c r="ALX5193" s="12"/>
      <c r="ALY5193" s="12"/>
    </row>
    <row r="5194" spans="1:1013" ht="13.5">
      <c r="A5194" s="180">
        <v>104552</v>
      </c>
      <c r="B5194" s="180" t="s">
        <v>35993</v>
      </c>
      <c r="C5194" s="180" t="s">
        <v>2</v>
      </c>
      <c r="D5194" s="254">
        <v>0</v>
      </c>
      <c r="E5194" s="254" t="s">
        <v>31055</v>
      </c>
      <c r="ALW5194" s="12"/>
      <c r="ALX5194" s="12"/>
      <c r="ALY5194" s="12"/>
    </row>
    <row r="5195" spans="1:1013" ht="13.5">
      <c r="A5195" s="180">
        <v>104551</v>
      </c>
      <c r="B5195" s="180" t="s">
        <v>35994</v>
      </c>
      <c r="C5195" s="180" t="s">
        <v>2</v>
      </c>
      <c r="D5195" s="254">
        <v>0</v>
      </c>
      <c r="E5195" s="254" t="s">
        <v>31056</v>
      </c>
      <c r="ALW5195" s="12"/>
      <c r="ALX5195" s="12"/>
      <c r="ALY5195" s="12"/>
    </row>
    <row r="5196" spans="1:1013" ht="13.5">
      <c r="A5196" s="180">
        <v>104553</v>
      </c>
      <c r="B5196" s="180" t="s">
        <v>35995</v>
      </c>
      <c r="C5196" s="180" t="s">
        <v>2</v>
      </c>
      <c r="D5196" s="254">
        <v>0</v>
      </c>
      <c r="E5196" s="254" t="s">
        <v>31057</v>
      </c>
      <c r="ALW5196" s="12"/>
      <c r="ALX5196" s="12"/>
      <c r="ALY5196" s="12"/>
    </row>
    <row r="5197" spans="1:1013" ht="13.5">
      <c r="A5197" s="180">
        <v>104554</v>
      </c>
      <c r="B5197" s="180" t="s">
        <v>35996</v>
      </c>
      <c r="C5197" s="180" t="s">
        <v>2</v>
      </c>
      <c r="D5197" s="254">
        <v>0</v>
      </c>
      <c r="E5197" s="254" t="s">
        <v>31058</v>
      </c>
      <c r="ALW5197" s="12"/>
      <c r="ALX5197" s="12"/>
      <c r="ALY5197" s="12"/>
    </row>
    <row r="5198" spans="1:1013" ht="13.5">
      <c r="A5198" s="180">
        <v>104555</v>
      </c>
      <c r="B5198" s="180" t="s">
        <v>35997</v>
      </c>
      <c r="C5198" s="180" t="s">
        <v>2</v>
      </c>
      <c r="D5198" s="254">
        <v>0</v>
      </c>
      <c r="E5198" s="254" t="s">
        <v>31059</v>
      </c>
      <c r="ALW5198" s="12"/>
      <c r="ALX5198" s="12"/>
      <c r="ALY5198" s="12"/>
    </row>
    <row r="5199" spans="1:1013" ht="13.5">
      <c r="A5199" s="180">
        <v>104556</v>
      </c>
      <c r="B5199" s="180" t="s">
        <v>35998</v>
      </c>
      <c r="C5199" s="180" t="s">
        <v>2</v>
      </c>
      <c r="D5199" s="460">
        <v>0</v>
      </c>
      <c r="E5199" s="254" t="s">
        <v>31060</v>
      </c>
      <c r="ALW5199" s="12"/>
      <c r="ALX5199" s="12"/>
      <c r="ALY5199" s="12"/>
    </row>
    <row r="5200" spans="1:1013" ht="13.5">
      <c r="A5200" s="180">
        <v>104558</v>
      </c>
      <c r="B5200" s="180" t="s">
        <v>35999</v>
      </c>
      <c r="C5200" s="180" t="s">
        <v>2</v>
      </c>
      <c r="D5200" s="254">
        <v>0</v>
      </c>
      <c r="E5200" s="254" t="s">
        <v>31061</v>
      </c>
      <c r="ALW5200" s="12"/>
      <c r="ALX5200" s="12"/>
      <c r="ALY5200" s="12"/>
    </row>
    <row r="5201" spans="1:1013" ht="13.5">
      <c r="A5201" s="180">
        <v>104559</v>
      </c>
      <c r="B5201" s="180" t="s">
        <v>36000</v>
      </c>
      <c r="C5201" s="180" t="s">
        <v>2</v>
      </c>
      <c r="D5201" s="460">
        <v>0</v>
      </c>
      <c r="E5201" s="254" t="s">
        <v>31062</v>
      </c>
      <c r="ALW5201" s="12"/>
      <c r="ALX5201" s="12"/>
      <c r="ALY5201" s="12"/>
    </row>
    <row r="5202" spans="1:1013" ht="13.5">
      <c r="A5202" s="180">
        <v>104560</v>
      </c>
      <c r="B5202" s="180" t="s">
        <v>36001</v>
      </c>
      <c r="C5202" s="180" t="s">
        <v>2</v>
      </c>
      <c r="D5202" s="460">
        <v>0</v>
      </c>
      <c r="E5202" s="254" t="s">
        <v>31063</v>
      </c>
      <c r="ALW5202" s="12"/>
      <c r="ALX5202" s="12"/>
      <c r="ALY5202" s="12"/>
    </row>
    <row r="5203" spans="1:1013" ht="13.5">
      <c r="A5203" s="180">
        <v>104557</v>
      </c>
      <c r="B5203" s="180" t="s">
        <v>36002</v>
      </c>
      <c r="C5203" s="180" t="s">
        <v>2</v>
      </c>
      <c r="D5203" s="460">
        <v>0</v>
      </c>
      <c r="E5203" s="254" t="s">
        <v>31064</v>
      </c>
      <c r="ALW5203" s="12"/>
      <c r="ALX5203" s="12"/>
      <c r="ALY5203" s="12"/>
    </row>
    <row r="5204" spans="1:1013" ht="13.5">
      <c r="A5204" s="180">
        <v>104561</v>
      </c>
      <c r="B5204" s="180" t="s">
        <v>36003</v>
      </c>
      <c r="C5204" s="180" t="s">
        <v>2</v>
      </c>
      <c r="D5204" s="460">
        <v>0</v>
      </c>
      <c r="E5204" s="254" t="s">
        <v>31065</v>
      </c>
      <c r="ALW5204" s="12"/>
      <c r="ALX5204" s="12"/>
      <c r="ALY5204" s="12"/>
    </row>
    <row r="5205" spans="1:1013" ht="13.5">
      <c r="A5205" s="180">
        <v>104562</v>
      </c>
      <c r="B5205" s="180" t="s">
        <v>36004</v>
      </c>
      <c r="C5205" s="180" t="s">
        <v>2</v>
      </c>
      <c r="D5205" s="460">
        <v>0</v>
      </c>
      <c r="E5205" s="254" t="s">
        <v>31066</v>
      </c>
      <c r="ALW5205" s="12"/>
      <c r="ALX5205" s="12"/>
      <c r="ALY5205" s="12"/>
    </row>
    <row r="5206" spans="1:1013" ht="13.5">
      <c r="A5206" s="180">
        <v>96860</v>
      </c>
      <c r="B5206" s="180" t="s">
        <v>12168</v>
      </c>
      <c r="C5206" s="180" t="s">
        <v>2</v>
      </c>
      <c r="D5206" s="460">
        <v>31.39</v>
      </c>
      <c r="E5206" s="254" t="s">
        <v>31067</v>
      </c>
      <c r="ALW5206" s="12"/>
      <c r="ALX5206" s="12"/>
      <c r="ALY5206" s="12"/>
    </row>
    <row r="5207" spans="1:1013" ht="13.5">
      <c r="A5207" s="180">
        <v>96862</v>
      </c>
      <c r="B5207" s="180" t="s">
        <v>12169</v>
      </c>
      <c r="C5207" s="180" t="s">
        <v>2</v>
      </c>
      <c r="D5207" s="460">
        <v>38.57</v>
      </c>
      <c r="E5207" s="254" t="s">
        <v>31068</v>
      </c>
      <c r="ALW5207" s="12"/>
      <c r="ALX5207" s="12"/>
      <c r="ALY5207" s="12"/>
    </row>
    <row r="5208" spans="1:1013" ht="13.5">
      <c r="A5208" s="180">
        <v>96864</v>
      </c>
      <c r="B5208" s="180" t="s">
        <v>12171</v>
      </c>
      <c r="C5208" s="180" t="s">
        <v>2</v>
      </c>
      <c r="D5208" s="460">
        <v>54.29</v>
      </c>
      <c r="E5208" s="254" t="s">
        <v>31069</v>
      </c>
      <c r="ALW5208" s="12"/>
      <c r="ALX5208" s="12"/>
      <c r="ALY5208" s="12"/>
    </row>
    <row r="5209" spans="1:1013" ht="13.5">
      <c r="A5209" s="180">
        <v>96866</v>
      </c>
      <c r="B5209" s="180" t="s">
        <v>12173</v>
      </c>
      <c r="C5209" s="180" t="s">
        <v>2</v>
      </c>
      <c r="D5209" s="460">
        <v>70.540000000000006</v>
      </c>
      <c r="E5209" s="254" t="s">
        <v>31070</v>
      </c>
      <c r="ALW5209" s="12"/>
      <c r="ALX5209" s="12"/>
      <c r="ALY5209" s="12"/>
    </row>
    <row r="5210" spans="1:1013" ht="13.5">
      <c r="A5210" s="180">
        <v>96868</v>
      </c>
      <c r="B5210" s="180" t="s">
        <v>12174</v>
      </c>
      <c r="C5210" s="180" t="s">
        <v>2</v>
      </c>
      <c r="D5210" s="460">
        <v>20.55</v>
      </c>
      <c r="E5210" s="254" t="s">
        <v>31071</v>
      </c>
      <c r="ALW5210" s="12"/>
      <c r="ALX5210" s="12"/>
      <c r="ALY5210" s="12"/>
    </row>
    <row r="5211" spans="1:1013" ht="13.5">
      <c r="A5211" s="180">
        <v>96869</v>
      </c>
      <c r="B5211" s="180" t="s">
        <v>12175</v>
      </c>
      <c r="C5211" s="180" t="s">
        <v>2</v>
      </c>
      <c r="D5211" s="460">
        <v>31.29</v>
      </c>
      <c r="E5211" s="254" t="s">
        <v>31072</v>
      </c>
      <c r="ALW5211" s="12"/>
      <c r="ALX5211" s="12"/>
      <c r="ALY5211" s="12"/>
    </row>
    <row r="5212" spans="1:1013" ht="13.5">
      <c r="A5212" s="180">
        <v>96870</v>
      </c>
      <c r="B5212" s="180" t="s">
        <v>12176</v>
      </c>
      <c r="C5212" s="180" t="s">
        <v>2</v>
      </c>
      <c r="D5212" s="460">
        <v>46.8</v>
      </c>
      <c r="E5212" s="254" t="s">
        <v>31073</v>
      </c>
      <c r="ALW5212" s="12"/>
      <c r="ALX5212" s="12"/>
      <c r="ALY5212" s="12"/>
    </row>
    <row r="5213" spans="1:1013" ht="13.5">
      <c r="A5213" s="180">
        <v>96871</v>
      </c>
      <c r="B5213" s="180" t="s">
        <v>12177</v>
      </c>
      <c r="C5213" s="180" t="s">
        <v>2</v>
      </c>
      <c r="D5213" s="460">
        <v>53.56</v>
      </c>
      <c r="E5213" s="254" t="s">
        <v>31074</v>
      </c>
      <c r="ALW5213" s="12"/>
      <c r="ALX5213" s="12"/>
      <c r="ALY5213" s="12"/>
    </row>
    <row r="5214" spans="1:1013" ht="13.5">
      <c r="A5214" s="180">
        <v>96861</v>
      </c>
      <c r="B5214" s="180" t="s">
        <v>33016</v>
      </c>
      <c r="C5214" s="180" t="s">
        <v>2</v>
      </c>
      <c r="D5214" s="460">
        <v>39.659999999999997</v>
      </c>
      <c r="E5214" s="254" t="s">
        <v>31075</v>
      </c>
      <c r="ALW5214" s="12"/>
      <c r="ALX5214" s="12"/>
      <c r="ALY5214" s="12"/>
    </row>
    <row r="5215" spans="1:1013" ht="13.5">
      <c r="A5215" s="180">
        <v>96863</v>
      </c>
      <c r="B5215" s="180" t="s">
        <v>12170</v>
      </c>
      <c r="C5215" s="180" t="s">
        <v>2</v>
      </c>
      <c r="D5215" s="460">
        <v>40.71</v>
      </c>
      <c r="E5215" s="254" t="s">
        <v>31076</v>
      </c>
      <c r="ALW5215" s="12"/>
      <c r="ALX5215" s="12"/>
      <c r="ALY5215" s="12"/>
    </row>
    <row r="5216" spans="1:1013" ht="13.5">
      <c r="A5216" s="180">
        <v>96865</v>
      </c>
      <c r="B5216" s="180" t="s">
        <v>12172</v>
      </c>
      <c r="C5216" s="180" t="s">
        <v>2</v>
      </c>
      <c r="D5216" s="460">
        <v>48.05</v>
      </c>
      <c r="E5216" s="254" t="s">
        <v>31077</v>
      </c>
      <c r="ALW5216" s="12"/>
      <c r="ALX5216" s="12"/>
      <c r="ALY5216" s="12"/>
    </row>
    <row r="5217" spans="1:1013" ht="13.5">
      <c r="A5217" s="180">
        <v>96814</v>
      </c>
      <c r="B5217" s="180" t="s">
        <v>12129</v>
      </c>
      <c r="C5217" s="180" t="s">
        <v>2</v>
      </c>
      <c r="D5217" s="460">
        <v>16.850000000000001</v>
      </c>
      <c r="E5217" s="254" t="s">
        <v>31078</v>
      </c>
      <c r="ALW5217" s="12"/>
      <c r="ALX5217" s="12"/>
      <c r="ALY5217" s="12"/>
    </row>
    <row r="5218" spans="1:1013" ht="13.5">
      <c r="A5218" s="180">
        <v>96818</v>
      </c>
      <c r="B5218" s="180" t="s">
        <v>12133</v>
      </c>
      <c r="C5218" s="180" t="s">
        <v>2</v>
      </c>
      <c r="D5218" s="460">
        <v>22.56</v>
      </c>
      <c r="E5218" s="254" t="s">
        <v>31079</v>
      </c>
      <c r="ALW5218" s="12"/>
      <c r="ALX5218" s="12"/>
      <c r="ALY5218" s="12"/>
    </row>
    <row r="5219" spans="1:1013" ht="13.5">
      <c r="A5219" s="180">
        <v>96819</v>
      </c>
      <c r="B5219" s="180" t="s">
        <v>12134</v>
      </c>
      <c r="C5219" s="180" t="s">
        <v>2</v>
      </c>
      <c r="D5219" s="460">
        <v>24.19</v>
      </c>
      <c r="E5219" s="254" t="s">
        <v>31080</v>
      </c>
      <c r="ALW5219" s="12"/>
      <c r="ALX5219" s="12"/>
      <c r="ALY5219" s="12"/>
    </row>
    <row r="5220" spans="1:1013" ht="13.5">
      <c r="A5220" s="180">
        <v>96822</v>
      </c>
      <c r="B5220" s="180" t="s">
        <v>12137</v>
      </c>
      <c r="C5220" s="180" t="s">
        <v>2</v>
      </c>
      <c r="D5220" s="460">
        <v>31.73</v>
      </c>
      <c r="E5220" s="254" t="s">
        <v>31081</v>
      </c>
      <c r="ALW5220" s="12"/>
      <c r="ALX5220" s="12"/>
      <c r="ALY5220" s="12"/>
    </row>
    <row r="5221" spans="1:1013" ht="13.5">
      <c r="A5221" s="180">
        <v>96808</v>
      </c>
      <c r="B5221" s="180" t="s">
        <v>12123</v>
      </c>
      <c r="C5221" s="180" t="s">
        <v>2</v>
      </c>
      <c r="D5221" s="460">
        <v>17.940000000000001</v>
      </c>
      <c r="E5221" s="254" t="s">
        <v>31082</v>
      </c>
      <c r="ALW5221" s="12"/>
      <c r="ALX5221" s="12"/>
      <c r="ALY5221" s="12"/>
    </row>
    <row r="5222" spans="1:1013" ht="13.5">
      <c r="A5222" s="180">
        <v>96811</v>
      </c>
      <c r="B5222" s="180" t="s">
        <v>12126</v>
      </c>
      <c r="C5222" s="180" t="s">
        <v>2</v>
      </c>
      <c r="D5222" s="460">
        <v>22.62</v>
      </c>
      <c r="E5222" s="254" t="s">
        <v>31083</v>
      </c>
      <c r="ALW5222" s="12"/>
      <c r="ALX5222" s="12"/>
      <c r="ALY5222" s="12"/>
    </row>
    <row r="5223" spans="1:1013" ht="13.5">
      <c r="A5223" s="180">
        <v>96815</v>
      </c>
      <c r="B5223" s="180" t="s">
        <v>12130</v>
      </c>
      <c r="C5223" s="180" t="s">
        <v>2</v>
      </c>
      <c r="D5223" s="460">
        <v>34.909999999999997</v>
      </c>
      <c r="E5223" s="254" t="s">
        <v>31084</v>
      </c>
      <c r="ALW5223" s="12"/>
      <c r="ALX5223" s="12"/>
      <c r="ALY5223" s="12"/>
    </row>
    <row r="5224" spans="1:1013" ht="13.5">
      <c r="A5224" s="180">
        <v>96820</v>
      </c>
      <c r="B5224" s="180" t="s">
        <v>12135</v>
      </c>
      <c r="C5224" s="180" t="s">
        <v>2</v>
      </c>
      <c r="D5224" s="460">
        <v>41.99</v>
      </c>
      <c r="E5224" s="254" t="s">
        <v>31085</v>
      </c>
      <c r="ALW5224" s="12"/>
      <c r="ALX5224" s="12"/>
      <c r="ALY5224" s="12"/>
    </row>
    <row r="5225" spans="1:1013" ht="13.5">
      <c r="A5225" s="180">
        <v>96702</v>
      </c>
      <c r="B5225" s="180" t="s">
        <v>36005</v>
      </c>
      <c r="C5225" s="180" t="s">
        <v>2</v>
      </c>
      <c r="D5225" s="460">
        <v>11.98</v>
      </c>
      <c r="E5225" s="254" t="s">
        <v>31086</v>
      </c>
      <c r="ALW5225" s="12"/>
      <c r="ALX5225" s="12"/>
      <c r="ALY5225" s="12"/>
    </row>
    <row r="5226" spans="1:1013" ht="13.5">
      <c r="A5226" s="180">
        <v>96662</v>
      </c>
      <c r="B5226" s="180" t="s">
        <v>36006</v>
      </c>
      <c r="C5226" s="180" t="s">
        <v>2</v>
      </c>
      <c r="D5226" s="460">
        <v>9.48</v>
      </c>
      <c r="E5226" s="254" t="s">
        <v>31087</v>
      </c>
      <c r="ALW5226" s="12"/>
      <c r="ALX5226" s="12"/>
      <c r="ALY5226" s="12"/>
    </row>
    <row r="5227" spans="1:1013" ht="13.5">
      <c r="A5227" s="180">
        <v>96704</v>
      </c>
      <c r="B5227" s="180" t="s">
        <v>36007</v>
      </c>
      <c r="C5227" s="180" t="s">
        <v>2</v>
      </c>
      <c r="D5227" s="460">
        <v>20.12</v>
      </c>
      <c r="E5227" s="254" t="s">
        <v>31088</v>
      </c>
      <c r="ALW5227" s="12"/>
      <c r="ALX5227" s="12"/>
      <c r="ALY5227" s="12"/>
    </row>
    <row r="5228" spans="1:1013" ht="13.5">
      <c r="A5228" s="180">
        <v>96664</v>
      </c>
      <c r="B5228" s="180" t="s">
        <v>36008</v>
      </c>
      <c r="C5228" s="180" t="s">
        <v>2</v>
      </c>
      <c r="D5228" s="460">
        <v>16.899999999999999</v>
      </c>
      <c r="E5228" s="254" t="s">
        <v>31089</v>
      </c>
      <c r="ALW5228" s="12"/>
      <c r="ALX5228" s="12"/>
      <c r="ALY5228" s="12"/>
    </row>
    <row r="5229" spans="1:1013" ht="13.5">
      <c r="A5229" s="180">
        <v>104191</v>
      </c>
      <c r="B5229" s="180" t="s">
        <v>11722</v>
      </c>
      <c r="C5229" s="180" t="s">
        <v>2</v>
      </c>
      <c r="D5229" s="460">
        <v>10.89</v>
      </c>
      <c r="E5229" s="254" t="s">
        <v>31090</v>
      </c>
      <c r="ALW5229" s="12"/>
      <c r="ALX5229" s="12"/>
      <c r="ALY5229" s="12"/>
    </row>
    <row r="5230" spans="1:1013" ht="13.5">
      <c r="A5230" s="180">
        <v>96700</v>
      </c>
      <c r="B5230" s="180" t="s">
        <v>36009</v>
      </c>
      <c r="C5230" s="180" t="s">
        <v>2</v>
      </c>
      <c r="D5230" s="460">
        <v>16.649999999999999</v>
      </c>
      <c r="E5230" s="254" t="s">
        <v>31091</v>
      </c>
      <c r="ALW5230" s="12"/>
      <c r="ALX5230" s="12"/>
      <c r="ALY5230" s="12"/>
    </row>
    <row r="5231" spans="1:1013" ht="13.5">
      <c r="A5231" s="180">
        <v>96658</v>
      </c>
      <c r="B5231" s="180" t="s">
        <v>36010</v>
      </c>
      <c r="C5231" s="180" t="s">
        <v>2</v>
      </c>
      <c r="D5231" s="460">
        <v>14.76</v>
      </c>
      <c r="E5231" s="254" t="s">
        <v>31092</v>
      </c>
      <c r="ALW5231" s="12"/>
      <c r="ALX5231" s="12"/>
      <c r="ALY5231" s="12"/>
    </row>
    <row r="5232" spans="1:1013" ht="13.5">
      <c r="A5232" s="180">
        <v>96641</v>
      </c>
      <c r="B5232" s="180" t="s">
        <v>36011</v>
      </c>
      <c r="C5232" s="180" t="s">
        <v>2</v>
      </c>
      <c r="D5232" s="460">
        <v>17.11</v>
      </c>
      <c r="E5232" s="254" t="s">
        <v>31093</v>
      </c>
      <c r="ALW5232" s="12"/>
      <c r="ALX5232" s="12"/>
      <c r="ALY5232" s="12"/>
    </row>
    <row r="5233" spans="1:1013" ht="13.5">
      <c r="A5233" s="180">
        <v>96661</v>
      </c>
      <c r="B5233" s="180" t="s">
        <v>36012</v>
      </c>
      <c r="C5233" s="180" t="s">
        <v>2</v>
      </c>
      <c r="D5233" s="460">
        <v>30.12</v>
      </c>
      <c r="E5233" s="254" t="s">
        <v>31094</v>
      </c>
      <c r="ALW5233" s="12"/>
      <c r="ALX5233" s="12"/>
      <c r="ALY5233" s="12"/>
    </row>
    <row r="5234" spans="1:1013" ht="13.5">
      <c r="A5234" s="180">
        <v>96699</v>
      </c>
      <c r="B5234" s="180" t="s">
        <v>36013</v>
      </c>
      <c r="C5234" s="180" t="s">
        <v>2</v>
      </c>
      <c r="D5234" s="460">
        <v>24.49</v>
      </c>
      <c r="E5234" s="254" t="s">
        <v>31095</v>
      </c>
      <c r="ALW5234" s="12"/>
      <c r="ALX5234" s="12"/>
      <c r="ALY5234" s="12"/>
    </row>
    <row r="5235" spans="1:1013" ht="13.5">
      <c r="A5235" s="180">
        <v>96657</v>
      </c>
      <c r="B5235" s="180" t="s">
        <v>36014</v>
      </c>
      <c r="C5235" s="180" t="s">
        <v>2</v>
      </c>
      <c r="D5235" s="460">
        <v>22.6</v>
      </c>
      <c r="E5235" s="254" t="s">
        <v>31096</v>
      </c>
      <c r="ALW5235" s="12"/>
      <c r="ALX5235" s="12"/>
      <c r="ALY5235" s="12"/>
    </row>
    <row r="5236" spans="1:1013" ht="13.5">
      <c r="A5236" s="180">
        <v>96640</v>
      </c>
      <c r="B5236" s="180" t="s">
        <v>36015</v>
      </c>
      <c r="C5236" s="180" t="s">
        <v>2</v>
      </c>
      <c r="D5236" s="460">
        <v>24.95</v>
      </c>
      <c r="E5236" s="254" t="s">
        <v>31097</v>
      </c>
      <c r="ALW5236" s="12"/>
      <c r="ALX5236" s="12"/>
      <c r="ALY5236" s="12"/>
    </row>
    <row r="5237" spans="1:1013" ht="13.5">
      <c r="A5237" s="180">
        <v>96660</v>
      </c>
      <c r="B5237" s="180" t="s">
        <v>36016</v>
      </c>
      <c r="C5237" s="180" t="s">
        <v>2</v>
      </c>
      <c r="D5237" s="460">
        <v>30.4</v>
      </c>
      <c r="E5237" s="254" t="s">
        <v>31098</v>
      </c>
      <c r="ALW5237" s="12"/>
      <c r="ALX5237" s="12"/>
      <c r="ALY5237" s="12"/>
    </row>
    <row r="5238" spans="1:1013" ht="13.5">
      <c r="A5238" s="180">
        <v>104196</v>
      </c>
      <c r="B5238" s="180" t="s">
        <v>11725</v>
      </c>
      <c r="C5238" s="180" t="s">
        <v>2</v>
      </c>
      <c r="D5238" s="460">
        <v>15.79</v>
      </c>
      <c r="E5238" s="254" t="s">
        <v>31099</v>
      </c>
      <c r="ALW5238" s="12"/>
      <c r="ALX5238" s="12"/>
      <c r="ALY5238" s="12"/>
    </row>
    <row r="5239" spans="1:1013" ht="13.5">
      <c r="A5239" s="180">
        <v>104197</v>
      </c>
      <c r="B5239" s="180" t="s">
        <v>11726</v>
      </c>
      <c r="C5239" s="180" t="s">
        <v>2</v>
      </c>
      <c r="D5239" s="460">
        <v>30.3</v>
      </c>
      <c r="E5239" s="254" t="s">
        <v>31100</v>
      </c>
      <c r="ALW5239" s="12"/>
      <c r="ALX5239" s="12"/>
      <c r="ALY5239" s="12"/>
    </row>
    <row r="5240" spans="1:1013" ht="13.5">
      <c r="A5240" s="180">
        <v>104198</v>
      </c>
      <c r="B5240" s="180" t="s">
        <v>11727</v>
      </c>
      <c r="C5240" s="180" t="s">
        <v>2</v>
      </c>
      <c r="D5240" s="460">
        <v>8.2899999999999991</v>
      </c>
      <c r="E5240" s="254" t="s">
        <v>31101</v>
      </c>
      <c r="ALW5240" s="12"/>
      <c r="ALX5240" s="12"/>
      <c r="ALY5240" s="12"/>
    </row>
    <row r="5241" spans="1:1013" ht="13.5">
      <c r="A5241" s="180">
        <v>96685</v>
      </c>
      <c r="B5241" s="180" t="s">
        <v>36017</v>
      </c>
      <c r="C5241" s="180" t="s">
        <v>2</v>
      </c>
      <c r="D5241" s="460">
        <v>12.73</v>
      </c>
      <c r="E5241" s="254" t="s">
        <v>31102</v>
      </c>
      <c r="ALW5241" s="12"/>
      <c r="ALX5241" s="12"/>
      <c r="ALY5241" s="12"/>
    </row>
    <row r="5242" spans="1:1013" ht="13.5">
      <c r="A5242" s="180">
        <v>96651</v>
      </c>
      <c r="B5242" s="180" t="s">
        <v>36018</v>
      </c>
      <c r="C5242" s="180" t="s">
        <v>2</v>
      </c>
      <c r="D5242" s="460">
        <v>9.89</v>
      </c>
      <c r="E5242" s="254" t="s">
        <v>31103</v>
      </c>
      <c r="ALW5242" s="12"/>
      <c r="ALX5242" s="12"/>
      <c r="ALY5242" s="12"/>
    </row>
    <row r="5243" spans="1:1013" ht="13.5">
      <c r="A5243" s="180">
        <v>96638</v>
      </c>
      <c r="B5243" s="180" t="s">
        <v>36019</v>
      </c>
      <c r="C5243" s="180" t="s">
        <v>2</v>
      </c>
      <c r="D5243" s="460">
        <v>17.78</v>
      </c>
      <c r="E5243" s="254" t="s">
        <v>31104</v>
      </c>
      <c r="ALW5243" s="12"/>
      <c r="ALX5243" s="12"/>
      <c r="ALY5243" s="12"/>
    </row>
    <row r="5244" spans="1:1013" ht="13.5">
      <c r="A5244" s="180">
        <v>96687</v>
      </c>
      <c r="B5244" s="180" t="s">
        <v>36020</v>
      </c>
      <c r="C5244" s="180" t="s">
        <v>2</v>
      </c>
      <c r="D5244" s="460">
        <v>18.86</v>
      </c>
      <c r="E5244" s="254" t="s">
        <v>31105</v>
      </c>
      <c r="ALW5244" s="12"/>
      <c r="ALX5244" s="12"/>
      <c r="ALY5244" s="12"/>
    </row>
    <row r="5245" spans="1:1013" ht="13.5">
      <c r="A5245" s="180">
        <v>96653</v>
      </c>
      <c r="B5245" s="180" t="s">
        <v>11653</v>
      </c>
      <c r="C5245" s="180" t="s">
        <v>2</v>
      </c>
      <c r="D5245" s="460">
        <v>14.16</v>
      </c>
      <c r="E5245" s="254" t="s">
        <v>30497</v>
      </c>
      <c r="ALW5245" s="12"/>
      <c r="ALX5245" s="12"/>
      <c r="ALY5245" s="12"/>
    </row>
    <row r="5246" spans="1:1013" ht="13.5">
      <c r="A5246" s="180">
        <v>96689</v>
      </c>
      <c r="B5246" s="180" t="s">
        <v>36021</v>
      </c>
      <c r="C5246" s="180" t="s">
        <v>2</v>
      </c>
      <c r="D5246" s="460">
        <v>27.74</v>
      </c>
      <c r="E5246" s="254" t="s">
        <v>31106</v>
      </c>
      <c r="ALW5246" s="12"/>
      <c r="ALX5246" s="12"/>
      <c r="ALY5246" s="12"/>
    </row>
    <row r="5247" spans="1:1013" ht="13.5">
      <c r="A5247" s="180">
        <v>96655</v>
      </c>
      <c r="B5247" s="180" t="s">
        <v>11655</v>
      </c>
      <c r="C5247" s="180" t="s">
        <v>2</v>
      </c>
      <c r="D5247" s="254">
        <v>20.96</v>
      </c>
      <c r="E5247" s="254" t="s">
        <v>30277</v>
      </c>
      <c r="ALW5247" s="12"/>
      <c r="ALX5247" s="12"/>
      <c r="ALY5247" s="12"/>
    </row>
    <row r="5248" spans="1:1013" ht="13.5">
      <c r="A5248" s="180">
        <v>96691</v>
      </c>
      <c r="B5248" s="180" t="s">
        <v>36022</v>
      </c>
      <c r="C5248" s="180" t="s">
        <v>2</v>
      </c>
      <c r="D5248" s="254">
        <v>39.06</v>
      </c>
      <c r="E5248" s="254" t="s">
        <v>29583</v>
      </c>
      <c r="ALW5248" s="12"/>
      <c r="ALX5248" s="12"/>
      <c r="ALY5248" s="12"/>
    </row>
    <row r="5249" spans="1:1013" ht="13.5">
      <c r="A5249" s="180">
        <v>96693</v>
      </c>
      <c r="B5249" s="180" t="s">
        <v>36023</v>
      </c>
      <c r="C5249" s="180" t="s">
        <v>2</v>
      </c>
      <c r="D5249" s="254">
        <v>57.59</v>
      </c>
      <c r="E5249" s="254" t="s">
        <v>31107</v>
      </c>
      <c r="ALW5249" s="12"/>
      <c r="ALX5249" s="12"/>
      <c r="ALY5249" s="12"/>
    </row>
    <row r="5250" spans="1:1013" ht="13.5">
      <c r="A5250" s="180">
        <v>96695</v>
      </c>
      <c r="B5250" s="180" t="s">
        <v>36024</v>
      </c>
      <c r="C5250" s="180" t="s">
        <v>2</v>
      </c>
      <c r="D5250" s="254">
        <v>97</v>
      </c>
      <c r="E5250" s="254" t="s">
        <v>31108</v>
      </c>
      <c r="ALW5250" s="12"/>
      <c r="ALX5250" s="12"/>
      <c r="ALY5250" s="12"/>
    </row>
    <row r="5251" spans="1:1013" ht="13.5">
      <c r="A5251" s="180">
        <v>104193</v>
      </c>
      <c r="B5251" s="180" t="s">
        <v>11724</v>
      </c>
      <c r="C5251" s="180" t="s">
        <v>2</v>
      </c>
      <c r="D5251" s="254">
        <v>158.59</v>
      </c>
      <c r="E5251" s="254" t="s">
        <v>31109</v>
      </c>
      <c r="ALW5251" s="12"/>
      <c r="ALX5251" s="12"/>
      <c r="ALY5251" s="12"/>
    </row>
    <row r="5252" spans="1:1013" ht="13.5">
      <c r="A5252" s="180">
        <v>96697</v>
      </c>
      <c r="B5252" s="180" t="s">
        <v>36025</v>
      </c>
      <c r="C5252" s="180" t="s">
        <v>2</v>
      </c>
      <c r="D5252" s="254">
        <v>315.85000000000002</v>
      </c>
      <c r="E5252" s="254" t="s">
        <v>31110</v>
      </c>
      <c r="ALW5252" s="12"/>
      <c r="ALX5252" s="12"/>
      <c r="ALY5252" s="12"/>
    </row>
    <row r="5253" spans="1:1013" ht="13.5">
      <c r="A5253" s="180">
        <v>104199</v>
      </c>
      <c r="B5253" s="180" t="s">
        <v>11728</v>
      </c>
      <c r="C5253" s="180" t="s">
        <v>2</v>
      </c>
      <c r="D5253" s="254">
        <v>8.07</v>
      </c>
      <c r="E5253" s="254" t="s">
        <v>31111</v>
      </c>
      <c r="ALW5253" s="12"/>
      <c r="ALX5253" s="12"/>
      <c r="ALY5253" s="12"/>
    </row>
    <row r="5254" spans="1:1013" ht="13.5">
      <c r="A5254" s="180">
        <v>96684</v>
      </c>
      <c r="B5254" s="180" t="s">
        <v>36026</v>
      </c>
      <c r="C5254" s="180" t="s">
        <v>2</v>
      </c>
      <c r="D5254" s="254">
        <v>12.37</v>
      </c>
      <c r="E5254" s="254" t="s">
        <v>31112</v>
      </c>
      <c r="ALW5254" s="12"/>
      <c r="ALX5254" s="12"/>
      <c r="ALY5254" s="12"/>
    </row>
    <row r="5255" spans="1:1013" ht="13.5">
      <c r="A5255" s="180">
        <v>96650</v>
      </c>
      <c r="B5255" s="180" t="s">
        <v>36027</v>
      </c>
      <c r="C5255" s="180" t="s">
        <v>2</v>
      </c>
      <c r="D5255" s="254">
        <v>9.5299999999999994</v>
      </c>
      <c r="E5255" s="254" t="s">
        <v>31113</v>
      </c>
      <c r="ALW5255" s="12"/>
      <c r="ALX5255" s="12"/>
      <c r="ALY5255" s="12"/>
    </row>
    <row r="5256" spans="1:1013" ht="13.5">
      <c r="A5256" s="180">
        <v>96637</v>
      </c>
      <c r="B5256" s="180" t="s">
        <v>36028</v>
      </c>
      <c r="C5256" s="180" t="s">
        <v>2</v>
      </c>
      <c r="D5256" s="254">
        <v>17.420000000000002</v>
      </c>
      <c r="E5256" s="254" t="s">
        <v>31114</v>
      </c>
      <c r="ALW5256" s="12"/>
      <c r="ALX5256" s="12"/>
      <c r="ALY5256" s="12"/>
    </row>
    <row r="5257" spans="1:1013" ht="13.5">
      <c r="A5257" s="180">
        <v>96686</v>
      </c>
      <c r="B5257" s="180" t="s">
        <v>36029</v>
      </c>
      <c r="C5257" s="180" t="s">
        <v>2</v>
      </c>
      <c r="D5257" s="254">
        <v>15.81</v>
      </c>
      <c r="E5257" s="254" t="s">
        <v>31115</v>
      </c>
      <c r="ALW5257" s="12"/>
      <c r="ALX5257" s="12"/>
      <c r="ALY5257" s="12"/>
    </row>
    <row r="5258" spans="1:1013" ht="13.5">
      <c r="A5258" s="180">
        <v>96652</v>
      </c>
      <c r="B5258" s="180" t="s">
        <v>11652</v>
      </c>
      <c r="C5258" s="180" t="s">
        <v>2</v>
      </c>
      <c r="D5258" s="254">
        <v>11.11</v>
      </c>
      <c r="E5258" s="254" t="s">
        <v>31116</v>
      </c>
      <c r="ALW5258" s="12"/>
      <c r="ALX5258" s="12"/>
      <c r="ALY5258" s="12"/>
    </row>
    <row r="5259" spans="1:1013" ht="13.5">
      <c r="A5259" s="180">
        <v>96688</v>
      </c>
      <c r="B5259" s="180" t="s">
        <v>36030</v>
      </c>
      <c r="C5259" s="180" t="s">
        <v>2</v>
      </c>
      <c r="D5259" s="254">
        <v>22.78</v>
      </c>
      <c r="E5259" s="254" t="s">
        <v>31117</v>
      </c>
      <c r="ALW5259" s="12"/>
      <c r="ALX5259" s="12"/>
      <c r="ALY5259" s="12"/>
    </row>
    <row r="5260" spans="1:1013" ht="13.5">
      <c r="A5260" s="180">
        <v>96654</v>
      </c>
      <c r="B5260" s="180" t="s">
        <v>11654</v>
      </c>
      <c r="C5260" s="180" t="s">
        <v>2</v>
      </c>
      <c r="D5260" s="254">
        <v>16</v>
      </c>
      <c r="E5260" s="254" t="s">
        <v>25684</v>
      </c>
      <c r="ALW5260" s="12"/>
      <c r="ALX5260" s="12"/>
      <c r="ALY5260" s="12"/>
    </row>
    <row r="5261" spans="1:1013" ht="13.5">
      <c r="A5261" s="180">
        <v>96690</v>
      </c>
      <c r="B5261" s="180" t="s">
        <v>36031</v>
      </c>
      <c r="C5261" s="180" t="s">
        <v>2</v>
      </c>
      <c r="D5261" s="254">
        <v>31.21</v>
      </c>
      <c r="E5261" s="254" t="s">
        <v>28109</v>
      </c>
      <c r="ALW5261" s="12"/>
      <c r="ALX5261" s="12"/>
      <c r="ALY5261" s="12"/>
    </row>
    <row r="5262" spans="1:1013" ht="13.5">
      <c r="A5262" s="180">
        <v>96692</v>
      </c>
      <c r="B5262" s="180" t="s">
        <v>36032</v>
      </c>
      <c r="C5262" s="180" t="s">
        <v>2</v>
      </c>
      <c r="D5262" s="254">
        <v>43.57</v>
      </c>
      <c r="E5262" s="254" t="s">
        <v>31118</v>
      </c>
      <c r="ALW5262" s="12"/>
      <c r="ALX5262" s="12"/>
      <c r="ALY5262" s="12"/>
    </row>
    <row r="5263" spans="1:1013" ht="13.5">
      <c r="A5263" s="180">
        <v>96694</v>
      </c>
      <c r="B5263" s="180" t="s">
        <v>36033</v>
      </c>
      <c r="C5263" s="180" t="s">
        <v>2</v>
      </c>
      <c r="D5263" s="254">
        <v>88.45</v>
      </c>
      <c r="E5263" s="254" t="s">
        <v>31119</v>
      </c>
      <c r="ALW5263" s="12"/>
      <c r="ALX5263" s="12"/>
      <c r="ALY5263" s="12"/>
    </row>
    <row r="5264" spans="1:1013" ht="13.5">
      <c r="A5264" s="180">
        <v>96696</v>
      </c>
      <c r="B5264" s="180" t="s">
        <v>36034</v>
      </c>
      <c r="C5264" s="180" t="s">
        <v>2</v>
      </c>
      <c r="D5264" s="254">
        <v>110.12</v>
      </c>
      <c r="E5264" s="254" t="s">
        <v>31120</v>
      </c>
      <c r="ALW5264" s="12"/>
      <c r="ALX5264" s="12"/>
      <c r="ALY5264" s="12"/>
    </row>
    <row r="5265" spans="1:1013" ht="13.5">
      <c r="A5265" s="180">
        <v>96709</v>
      </c>
      <c r="B5265" s="180" t="s">
        <v>36035</v>
      </c>
      <c r="C5265" s="180" t="s">
        <v>2</v>
      </c>
      <c r="D5265" s="254">
        <v>106.28</v>
      </c>
      <c r="E5265" s="254" t="s">
        <v>31121</v>
      </c>
      <c r="ALW5265" s="12"/>
      <c r="ALX5265" s="12"/>
      <c r="ALY5265" s="12"/>
    </row>
    <row r="5266" spans="1:1013" ht="13.5">
      <c r="A5266" s="180">
        <v>104200</v>
      </c>
      <c r="B5266" s="180" t="s">
        <v>11729</v>
      </c>
      <c r="C5266" s="180" t="s">
        <v>2</v>
      </c>
      <c r="D5266" s="254">
        <v>6.41</v>
      </c>
      <c r="E5266" s="254" t="s">
        <v>31122</v>
      </c>
      <c r="ALW5266" s="12"/>
      <c r="ALX5266" s="12"/>
      <c r="ALY5266" s="12"/>
    </row>
    <row r="5267" spans="1:1013" ht="13.5">
      <c r="A5267" s="180">
        <v>96698</v>
      </c>
      <c r="B5267" s="180" t="s">
        <v>36036</v>
      </c>
      <c r="C5267" s="180" t="s">
        <v>2</v>
      </c>
      <c r="D5267" s="254">
        <v>8.68</v>
      </c>
      <c r="E5267" s="254" t="s">
        <v>31123</v>
      </c>
      <c r="ALW5267" s="12"/>
      <c r="ALX5267" s="12"/>
      <c r="ALY5267" s="12"/>
    </row>
    <row r="5268" spans="1:1013" ht="13.5">
      <c r="A5268" s="180">
        <v>96656</v>
      </c>
      <c r="B5268" s="180" t="s">
        <v>36037</v>
      </c>
      <c r="C5268" s="180" t="s">
        <v>2</v>
      </c>
      <c r="D5268" s="254">
        <v>6.79</v>
      </c>
      <c r="E5268" s="254" t="s">
        <v>31124</v>
      </c>
      <c r="ALW5268" s="12"/>
      <c r="ALX5268" s="12"/>
      <c r="ALY5268" s="12"/>
    </row>
    <row r="5269" spans="1:1013" ht="13.5">
      <c r="A5269" s="180">
        <v>96639</v>
      </c>
      <c r="B5269" s="180" t="s">
        <v>36038</v>
      </c>
      <c r="C5269" s="180" t="s">
        <v>2</v>
      </c>
      <c r="D5269" s="254">
        <v>12.05</v>
      </c>
      <c r="E5269" s="254" t="s">
        <v>31125</v>
      </c>
      <c r="ALW5269" s="12"/>
      <c r="ALX5269" s="12"/>
      <c r="ALY5269" s="12"/>
    </row>
    <row r="5270" spans="1:1013" ht="13.5">
      <c r="A5270" s="180">
        <v>96701</v>
      </c>
      <c r="B5270" s="180" t="s">
        <v>36039</v>
      </c>
      <c r="C5270" s="180" t="s">
        <v>2</v>
      </c>
      <c r="D5270" s="254">
        <v>11.74</v>
      </c>
      <c r="E5270" s="254" t="s">
        <v>31126</v>
      </c>
      <c r="ALW5270" s="12"/>
      <c r="ALX5270" s="12"/>
      <c r="ALY5270" s="12"/>
    </row>
    <row r="5271" spans="1:1013" ht="13.5">
      <c r="A5271" s="180">
        <v>96659</v>
      </c>
      <c r="B5271" s="180" t="s">
        <v>36040</v>
      </c>
      <c r="C5271" s="180" t="s">
        <v>2</v>
      </c>
      <c r="D5271" s="254">
        <v>8.6199999999999992</v>
      </c>
      <c r="E5271" s="254" t="s">
        <v>31127</v>
      </c>
      <c r="ALW5271" s="12"/>
      <c r="ALX5271" s="12"/>
      <c r="ALY5271" s="12"/>
    </row>
    <row r="5272" spans="1:1013" ht="13.5">
      <c r="A5272" s="180">
        <v>96703</v>
      </c>
      <c r="B5272" s="180" t="s">
        <v>36041</v>
      </c>
      <c r="C5272" s="180" t="s">
        <v>2</v>
      </c>
      <c r="D5272" s="254">
        <v>20.04</v>
      </c>
      <c r="E5272" s="254" t="s">
        <v>31128</v>
      </c>
      <c r="ALW5272" s="12"/>
      <c r="ALX5272" s="12"/>
      <c r="ALY5272" s="12"/>
    </row>
    <row r="5273" spans="1:1013" ht="13.5">
      <c r="A5273" s="180">
        <v>96663</v>
      </c>
      <c r="B5273" s="180" t="s">
        <v>36042</v>
      </c>
      <c r="C5273" s="180" t="s">
        <v>2</v>
      </c>
      <c r="D5273" s="254">
        <v>15.52</v>
      </c>
      <c r="E5273" s="254" t="s">
        <v>31129</v>
      </c>
      <c r="ALW5273" s="12"/>
      <c r="ALX5273" s="12"/>
      <c r="ALY5273" s="12"/>
    </row>
    <row r="5274" spans="1:1013" ht="13.5">
      <c r="A5274" s="180">
        <v>96705</v>
      </c>
      <c r="B5274" s="180" t="s">
        <v>36043</v>
      </c>
      <c r="C5274" s="180" t="s">
        <v>2</v>
      </c>
      <c r="D5274" s="254">
        <v>24.31</v>
      </c>
      <c r="E5274" s="254" t="s">
        <v>31130</v>
      </c>
      <c r="ALW5274" s="12"/>
      <c r="ALX5274" s="12"/>
      <c r="ALY5274" s="12"/>
    </row>
    <row r="5275" spans="1:1013" ht="13.5">
      <c r="A5275" s="180">
        <v>96706</v>
      </c>
      <c r="B5275" s="180" t="s">
        <v>36044</v>
      </c>
      <c r="C5275" s="180" t="s">
        <v>2</v>
      </c>
      <c r="D5275" s="254">
        <v>35.450000000000003</v>
      </c>
      <c r="E5275" s="254" t="s">
        <v>31131</v>
      </c>
      <c r="ALW5275" s="12"/>
      <c r="ALX5275" s="12"/>
      <c r="ALY5275" s="12"/>
    </row>
    <row r="5276" spans="1:1013" ht="13.5">
      <c r="A5276" s="180">
        <v>96707</v>
      </c>
      <c r="B5276" s="180" t="s">
        <v>36045</v>
      </c>
      <c r="C5276" s="180" t="s">
        <v>2</v>
      </c>
      <c r="D5276" s="254">
        <v>55.77</v>
      </c>
      <c r="E5276" s="254" t="s">
        <v>31132</v>
      </c>
      <c r="ALW5276" s="12"/>
      <c r="ALX5276" s="12"/>
      <c r="ALY5276" s="12"/>
    </row>
    <row r="5277" spans="1:1013" ht="13.5">
      <c r="A5277" s="180">
        <v>96708</v>
      </c>
      <c r="B5277" s="180" t="s">
        <v>36046</v>
      </c>
      <c r="C5277" s="180" t="s">
        <v>2</v>
      </c>
      <c r="D5277" s="254">
        <v>83.49</v>
      </c>
      <c r="E5277" s="254" t="s">
        <v>31133</v>
      </c>
      <c r="ALW5277" s="12"/>
      <c r="ALX5277" s="12"/>
      <c r="ALY5277" s="12"/>
    </row>
    <row r="5278" spans="1:1013" ht="13.5">
      <c r="A5278" s="180">
        <v>96675</v>
      </c>
      <c r="B5278" s="180" t="s">
        <v>36047</v>
      </c>
      <c r="C5278" s="180" t="s">
        <v>1</v>
      </c>
      <c r="D5278" s="254">
        <v>147.03</v>
      </c>
      <c r="E5278" s="254" t="s">
        <v>31134</v>
      </c>
      <c r="ALW5278" s="12"/>
      <c r="ALX5278" s="12"/>
      <c r="ALY5278" s="12"/>
    </row>
    <row r="5279" spans="1:1013" ht="13.5">
      <c r="A5279" s="180">
        <v>96683</v>
      </c>
      <c r="B5279" s="180" t="s">
        <v>36048</v>
      </c>
      <c r="C5279" s="180" t="s">
        <v>1</v>
      </c>
      <c r="D5279" s="254">
        <v>283.61</v>
      </c>
      <c r="E5279" s="254" t="s">
        <v>31135</v>
      </c>
      <c r="ALW5279" s="12"/>
      <c r="ALX5279" s="12"/>
      <c r="ALY5279" s="12"/>
    </row>
    <row r="5280" spans="1:1013" ht="13.5">
      <c r="A5280" s="180">
        <v>104194</v>
      </c>
      <c r="B5280" s="180" t="s">
        <v>11378</v>
      </c>
      <c r="C5280" s="180" t="s">
        <v>1</v>
      </c>
      <c r="D5280" s="254">
        <v>22.63</v>
      </c>
      <c r="E5280" s="254" t="s">
        <v>31136</v>
      </c>
      <c r="ALW5280" s="12"/>
      <c r="ALX5280" s="12"/>
      <c r="ALY5280" s="12"/>
    </row>
    <row r="5281" spans="1:1013" ht="13.5">
      <c r="A5281" s="180">
        <v>104195</v>
      </c>
      <c r="B5281" s="180" t="s">
        <v>11379</v>
      </c>
      <c r="C5281" s="180" t="s">
        <v>1</v>
      </c>
      <c r="D5281" s="254">
        <v>23.97</v>
      </c>
      <c r="E5281" s="254" t="s">
        <v>31137</v>
      </c>
      <c r="ALW5281" s="12"/>
      <c r="ALX5281" s="12"/>
      <c r="ALY5281" s="12"/>
    </row>
    <row r="5282" spans="1:1013" ht="13.5">
      <c r="A5282" s="180">
        <v>96668</v>
      </c>
      <c r="B5282" s="180" t="s">
        <v>36049</v>
      </c>
      <c r="C5282" s="180" t="s">
        <v>1</v>
      </c>
      <c r="D5282" s="254">
        <v>17.16</v>
      </c>
      <c r="E5282" s="254" t="s">
        <v>31138</v>
      </c>
      <c r="ALW5282" s="12"/>
      <c r="ALX5282" s="12"/>
      <c r="ALY5282" s="12"/>
    </row>
    <row r="5283" spans="1:1013" ht="13.5">
      <c r="A5283" s="180">
        <v>96644</v>
      </c>
      <c r="B5283" s="180" t="s">
        <v>36050</v>
      </c>
      <c r="C5283" s="180" t="s">
        <v>1</v>
      </c>
      <c r="D5283" s="254">
        <v>22.83</v>
      </c>
      <c r="E5283" s="254" t="s">
        <v>31139</v>
      </c>
      <c r="ALW5283" s="12"/>
      <c r="ALX5283" s="12"/>
      <c r="ALY5283" s="12"/>
    </row>
    <row r="5284" spans="1:1013" ht="13.5">
      <c r="A5284" s="180">
        <v>96635</v>
      </c>
      <c r="B5284" s="180" t="s">
        <v>36051</v>
      </c>
      <c r="C5284" s="180" t="s">
        <v>1</v>
      </c>
      <c r="D5284" s="254">
        <v>44.14</v>
      </c>
      <c r="E5284" s="254" t="s">
        <v>31140</v>
      </c>
      <c r="ALW5284" s="12"/>
      <c r="ALX5284" s="12"/>
      <c r="ALY5284" s="12"/>
    </row>
    <row r="5285" spans="1:1013" ht="13.5">
      <c r="A5285" s="180">
        <v>96636</v>
      </c>
      <c r="B5285" s="180" t="s">
        <v>36052</v>
      </c>
      <c r="C5285" s="180" t="s">
        <v>1</v>
      </c>
      <c r="D5285" s="254">
        <v>46.63</v>
      </c>
      <c r="E5285" s="254" t="s">
        <v>25679</v>
      </c>
      <c r="ALW5285" s="12"/>
      <c r="ALX5285" s="12"/>
      <c r="ALY5285" s="12"/>
    </row>
    <row r="5286" spans="1:1013" ht="13.5">
      <c r="A5286" s="180">
        <v>96676</v>
      </c>
      <c r="B5286" s="180" t="s">
        <v>36053</v>
      </c>
      <c r="C5286" s="180" t="s">
        <v>1</v>
      </c>
      <c r="D5286" s="254">
        <v>22.1</v>
      </c>
      <c r="E5286" s="254" t="s">
        <v>27949</v>
      </c>
      <c r="ALW5286" s="12"/>
      <c r="ALX5286" s="12"/>
      <c r="ALY5286" s="12"/>
    </row>
    <row r="5287" spans="1:1013" ht="13.5">
      <c r="A5287" s="180">
        <v>96647</v>
      </c>
      <c r="B5287" s="180" t="s">
        <v>36054</v>
      </c>
      <c r="C5287" s="180" t="s">
        <v>1</v>
      </c>
      <c r="D5287" s="254">
        <v>24.69</v>
      </c>
      <c r="E5287" s="254" t="s">
        <v>31141</v>
      </c>
      <c r="ALW5287" s="12"/>
      <c r="ALX5287" s="12"/>
      <c r="ALY5287" s="12"/>
    </row>
    <row r="5288" spans="1:1013" ht="13.5">
      <c r="A5288" s="180">
        <v>96669</v>
      </c>
      <c r="B5288" s="180" t="s">
        <v>36055</v>
      </c>
      <c r="C5288" s="180" t="s">
        <v>1</v>
      </c>
      <c r="D5288" s="254">
        <v>17.399999999999999</v>
      </c>
      <c r="E5288" s="254" t="s">
        <v>31142</v>
      </c>
      <c r="ALW5288" s="12"/>
      <c r="ALX5288" s="12"/>
      <c r="ALY5288" s="12"/>
    </row>
    <row r="5289" spans="1:1013" ht="13.5">
      <c r="A5289" s="180">
        <v>96645</v>
      </c>
      <c r="B5289" s="180" t="s">
        <v>36056</v>
      </c>
      <c r="C5289" s="180" t="s">
        <v>1</v>
      </c>
      <c r="D5289" s="254">
        <v>20.43</v>
      </c>
      <c r="E5289" s="254" t="s">
        <v>31143</v>
      </c>
      <c r="ALW5289" s="12"/>
      <c r="ALX5289" s="12"/>
      <c r="ALY5289" s="12"/>
    </row>
    <row r="5290" spans="1:1013" ht="13.5">
      <c r="A5290" s="180">
        <v>96677</v>
      </c>
      <c r="B5290" s="180" t="s">
        <v>36057</v>
      </c>
      <c r="C5290" s="180" t="s">
        <v>1</v>
      </c>
      <c r="D5290" s="254">
        <v>28.67</v>
      </c>
      <c r="E5290" s="254" t="s">
        <v>31144</v>
      </c>
      <c r="ALW5290" s="12"/>
      <c r="ALX5290" s="12"/>
      <c r="ALY5290" s="12"/>
    </row>
    <row r="5291" spans="1:1013" ht="13.5">
      <c r="A5291" s="180">
        <v>96648</v>
      </c>
      <c r="B5291" s="180" t="s">
        <v>36058</v>
      </c>
      <c r="C5291" s="180" t="s">
        <v>1</v>
      </c>
      <c r="D5291" s="254">
        <v>30.13</v>
      </c>
      <c r="E5291" s="254" t="s">
        <v>31145</v>
      </c>
      <c r="ALW5291" s="12"/>
      <c r="ALX5291" s="12"/>
      <c r="ALY5291" s="12"/>
    </row>
    <row r="5292" spans="1:1013" ht="13.5">
      <c r="A5292" s="180">
        <v>96670</v>
      </c>
      <c r="B5292" s="180" t="s">
        <v>36059</v>
      </c>
      <c r="C5292" s="180" t="s">
        <v>1</v>
      </c>
      <c r="D5292" s="254">
        <v>22.49</v>
      </c>
      <c r="E5292" s="254" t="s">
        <v>31146</v>
      </c>
      <c r="ALW5292" s="12"/>
      <c r="ALX5292" s="12"/>
      <c r="ALY5292" s="12"/>
    </row>
    <row r="5293" spans="1:1013" ht="13.5">
      <c r="A5293" s="180">
        <v>96646</v>
      </c>
      <c r="B5293" s="180" t="s">
        <v>36060</v>
      </c>
      <c r="C5293" s="180" t="s">
        <v>1</v>
      </c>
      <c r="D5293" s="254">
        <v>24.67</v>
      </c>
      <c r="E5293" s="254" t="s">
        <v>31147</v>
      </c>
      <c r="ALW5293" s="12"/>
      <c r="ALX5293" s="12"/>
      <c r="ALY5293" s="12"/>
    </row>
    <row r="5294" spans="1:1013" ht="13.5">
      <c r="A5294" s="180">
        <v>96678</v>
      </c>
      <c r="B5294" s="180" t="s">
        <v>36061</v>
      </c>
      <c r="C5294" s="180" t="s">
        <v>1</v>
      </c>
      <c r="D5294" s="254">
        <v>39.17</v>
      </c>
      <c r="E5294" s="254" t="s">
        <v>31148</v>
      </c>
      <c r="ALW5294" s="12"/>
      <c r="ALX5294" s="12"/>
      <c r="ALY5294" s="12"/>
    </row>
    <row r="5295" spans="1:1013" ht="13.5">
      <c r="A5295" s="180">
        <v>96649</v>
      </c>
      <c r="B5295" s="180" t="s">
        <v>36062</v>
      </c>
      <c r="C5295" s="180" t="s">
        <v>1</v>
      </c>
      <c r="D5295" s="254">
        <v>39.33</v>
      </c>
      <c r="E5295" s="254" t="s">
        <v>31149</v>
      </c>
      <c r="ALW5295" s="12"/>
      <c r="ALX5295" s="12"/>
      <c r="ALY5295" s="12"/>
    </row>
    <row r="5296" spans="1:1013" ht="13.5">
      <c r="A5296" s="180">
        <v>96671</v>
      </c>
      <c r="B5296" s="180" t="s">
        <v>36063</v>
      </c>
      <c r="C5296" s="180" t="s">
        <v>1</v>
      </c>
      <c r="D5296" s="254">
        <v>33.58</v>
      </c>
      <c r="E5296" s="254" t="s">
        <v>31150</v>
      </c>
      <c r="ALW5296" s="12"/>
      <c r="ALX5296" s="12"/>
      <c r="ALY5296" s="12"/>
    </row>
    <row r="5297" spans="1:1013" ht="13.5">
      <c r="A5297" s="180">
        <v>96679</v>
      </c>
      <c r="B5297" s="180" t="s">
        <v>36064</v>
      </c>
      <c r="C5297" s="180" t="s">
        <v>1</v>
      </c>
      <c r="D5297" s="254">
        <v>57.79</v>
      </c>
      <c r="E5297" s="254" t="s">
        <v>30872</v>
      </c>
      <c r="ALW5297" s="12"/>
      <c r="ALX5297" s="12"/>
      <c r="ALY5297" s="12"/>
    </row>
    <row r="5298" spans="1:1013" ht="13.5">
      <c r="A5298" s="180">
        <v>96672</v>
      </c>
      <c r="B5298" s="180" t="s">
        <v>36065</v>
      </c>
      <c r="C5298" s="180" t="s">
        <v>1</v>
      </c>
      <c r="D5298" s="254">
        <v>50.62</v>
      </c>
      <c r="E5298" s="254" t="s">
        <v>27737</v>
      </c>
      <c r="ALW5298" s="12"/>
      <c r="ALX5298" s="12"/>
      <c r="ALY5298" s="12"/>
    </row>
    <row r="5299" spans="1:1013" ht="13.5">
      <c r="A5299" s="180">
        <v>96680</v>
      </c>
      <c r="B5299" s="180" t="s">
        <v>36066</v>
      </c>
      <c r="C5299" s="180" t="s">
        <v>1</v>
      </c>
      <c r="D5299" s="254">
        <v>94.5</v>
      </c>
      <c r="E5299" s="254" t="s">
        <v>31151</v>
      </c>
      <c r="ALW5299" s="12"/>
      <c r="ALX5299" s="12"/>
      <c r="ALY5299" s="12"/>
    </row>
    <row r="5300" spans="1:1013" ht="13.5">
      <c r="A5300" s="180">
        <v>96673</v>
      </c>
      <c r="B5300" s="180" t="s">
        <v>36067</v>
      </c>
      <c r="C5300" s="180" t="s">
        <v>1</v>
      </c>
      <c r="D5300" s="254">
        <v>63.61</v>
      </c>
      <c r="E5300" s="254" t="s">
        <v>31152</v>
      </c>
      <c r="ALW5300" s="12"/>
      <c r="ALX5300" s="12"/>
      <c r="ALY5300" s="12"/>
    </row>
    <row r="5301" spans="1:1013" ht="13.5">
      <c r="A5301" s="180">
        <v>96681</v>
      </c>
      <c r="B5301" s="180" t="s">
        <v>36068</v>
      </c>
      <c r="C5301" s="180" t="s">
        <v>1</v>
      </c>
      <c r="D5301" s="254">
        <v>126.61</v>
      </c>
      <c r="E5301" s="254" t="s">
        <v>31153</v>
      </c>
      <c r="ALW5301" s="12"/>
      <c r="ALX5301" s="12"/>
      <c r="ALY5301" s="12"/>
    </row>
    <row r="5302" spans="1:1013" ht="13.5">
      <c r="A5302" s="180">
        <v>96674</v>
      </c>
      <c r="B5302" s="180" t="s">
        <v>36069</v>
      </c>
      <c r="C5302" s="180" t="s">
        <v>1</v>
      </c>
      <c r="D5302" s="254">
        <v>101.67</v>
      </c>
      <c r="E5302" s="254" t="s">
        <v>31154</v>
      </c>
      <c r="ALW5302" s="12"/>
      <c r="ALX5302" s="12"/>
      <c r="ALY5302" s="12"/>
    </row>
    <row r="5303" spans="1:1013" ht="13.5">
      <c r="A5303" s="180">
        <v>96682</v>
      </c>
      <c r="B5303" s="180" t="s">
        <v>36070</v>
      </c>
      <c r="C5303" s="180" t="s">
        <v>1</v>
      </c>
      <c r="D5303" s="254">
        <v>207.14</v>
      </c>
      <c r="E5303" s="254" t="s">
        <v>31155</v>
      </c>
      <c r="ALW5303" s="12"/>
      <c r="ALX5303" s="12"/>
      <c r="ALY5303" s="12"/>
    </row>
    <row r="5304" spans="1:1013" ht="13.5">
      <c r="A5304" s="180">
        <v>96643</v>
      </c>
      <c r="B5304" s="180" t="s">
        <v>36071</v>
      </c>
      <c r="C5304" s="180" t="s">
        <v>2</v>
      </c>
      <c r="D5304" s="254">
        <v>44.09</v>
      </c>
      <c r="E5304" s="254" t="s">
        <v>31156</v>
      </c>
      <c r="ALW5304" s="12"/>
      <c r="ALX5304" s="12"/>
      <c r="ALY5304" s="12"/>
    </row>
    <row r="5305" spans="1:1013" ht="13.5">
      <c r="A5305" s="180">
        <v>104201</v>
      </c>
      <c r="B5305" s="180" t="s">
        <v>11730</v>
      </c>
      <c r="C5305" s="180" t="s">
        <v>2</v>
      </c>
      <c r="D5305" s="254">
        <v>19.62</v>
      </c>
      <c r="E5305" s="254" t="s">
        <v>31157</v>
      </c>
      <c r="ALW5305" s="12"/>
      <c r="ALX5305" s="12"/>
      <c r="ALY5305" s="12"/>
    </row>
    <row r="5306" spans="1:1013" ht="13.5">
      <c r="A5306" s="180">
        <v>104192</v>
      </c>
      <c r="B5306" s="180" t="s">
        <v>11723</v>
      </c>
      <c r="C5306" s="180" t="s">
        <v>2</v>
      </c>
      <c r="D5306" s="254">
        <v>29.25</v>
      </c>
      <c r="E5306" s="254" t="s">
        <v>31158</v>
      </c>
      <c r="ALW5306" s="12"/>
      <c r="ALX5306" s="12"/>
      <c r="ALY5306" s="12"/>
    </row>
    <row r="5307" spans="1:1013" ht="13.5">
      <c r="A5307" s="180">
        <v>104202</v>
      </c>
      <c r="B5307" s="180" t="s">
        <v>11731</v>
      </c>
      <c r="C5307" s="180" t="s">
        <v>2</v>
      </c>
      <c r="D5307" s="254">
        <v>11.78</v>
      </c>
      <c r="E5307" s="254" t="s">
        <v>31159</v>
      </c>
      <c r="ALW5307" s="12"/>
      <c r="ALX5307" s="12"/>
      <c r="ALY5307" s="12"/>
    </row>
    <row r="5308" spans="1:1013" ht="13.5">
      <c r="A5308" s="180">
        <v>96717</v>
      </c>
      <c r="B5308" s="180" t="s">
        <v>36072</v>
      </c>
      <c r="C5308" s="180" t="s">
        <v>2</v>
      </c>
      <c r="D5308" s="254">
        <v>290.35000000000002</v>
      </c>
      <c r="E5308" s="254" t="s">
        <v>31160</v>
      </c>
      <c r="ALW5308" s="12"/>
      <c r="ALX5308" s="12"/>
      <c r="ALY5308" s="12"/>
    </row>
    <row r="5309" spans="1:1013" ht="13.5">
      <c r="A5309" s="180">
        <v>96710</v>
      </c>
      <c r="B5309" s="180" t="s">
        <v>36073</v>
      </c>
      <c r="C5309" s="180" t="s">
        <v>2</v>
      </c>
      <c r="D5309" s="254">
        <v>16.25</v>
      </c>
      <c r="E5309" s="254" t="s">
        <v>31161</v>
      </c>
      <c r="ALW5309" s="12"/>
      <c r="ALX5309" s="12"/>
      <c r="ALY5309" s="12"/>
    </row>
    <row r="5310" spans="1:1013" ht="13.5">
      <c r="A5310" s="180">
        <v>96665</v>
      </c>
      <c r="B5310" s="180" t="s">
        <v>36074</v>
      </c>
      <c r="C5310" s="180" t="s">
        <v>2</v>
      </c>
      <c r="D5310" s="254">
        <v>12.44</v>
      </c>
      <c r="E5310" s="254" t="s">
        <v>25412</v>
      </c>
      <c r="ALW5310" s="12"/>
      <c r="ALX5310" s="12"/>
      <c r="ALY5310" s="12"/>
    </row>
    <row r="5311" spans="1:1013" ht="13.5">
      <c r="A5311" s="180">
        <v>96642</v>
      </c>
      <c r="B5311" s="180" t="s">
        <v>36075</v>
      </c>
      <c r="C5311" s="180" t="s">
        <v>2</v>
      </c>
      <c r="D5311" s="254">
        <v>22.99</v>
      </c>
      <c r="E5311" s="254" t="s">
        <v>31162</v>
      </c>
      <c r="ALW5311" s="12"/>
      <c r="ALX5311" s="12"/>
      <c r="ALY5311" s="12"/>
    </row>
    <row r="5312" spans="1:1013" ht="13.5">
      <c r="A5312" s="180">
        <v>96711</v>
      </c>
      <c r="B5312" s="180" t="s">
        <v>36076</v>
      </c>
      <c r="C5312" s="180" t="s">
        <v>2</v>
      </c>
      <c r="D5312" s="254">
        <v>23.45</v>
      </c>
      <c r="E5312" s="254" t="s">
        <v>31163</v>
      </c>
      <c r="ALW5312" s="12"/>
      <c r="ALX5312" s="12"/>
      <c r="ALY5312" s="12"/>
    </row>
    <row r="5313" spans="1:1013" ht="13.5">
      <c r="A5313" s="180">
        <v>96666</v>
      </c>
      <c r="B5313" s="180" t="s">
        <v>36077</v>
      </c>
      <c r="C5313" s="180" t="s">
        <v>2</v>
      </c>
      <c r="D5313" s="254">
        <v>17.21</v>
      </c>
      <c r="E5313" s="254" t="s">
        <v>31164</v>
      </c>
      <c r="ALW5313" s="12"/>
      <c r="ALX5313" s="12"/>
      <c r="ALY5313" s="12"/>
    </row>
    <row r="5314" spans="1:1013" ht="13.5">
      <c r="A5314" s="180">
        <v>96712</v>
      </c>
      <c r="B5314" s="180" t="s">
        <v>36078</v>
      </c>
      <c r="C5314" s="180" t="s">
        <v>2</v>
      </c>
      <c r="D5314" s="254">
        <v>32.67</v>
      </c>
      <c r="E5314" s="254" t="s">
        <v>31165</v>
      </c>
      <c r="ALW5314" s="12"/>
      <c r="ALX5314" s="12"/>
      <c r="ALY5314" s="12"/>
    </row>
    <row r="5315" spans="1:1013" ht="13.5">
      <c r="A5315" s="180">
        <v>96667</v>
      </c>
      <c r="B5315" s="180" t="s">
        <v>36079</v>
      </c>
      <c r="C5315" s="180" t="s">
        <v>2</v>
      </c>
      <c r="D5315" s="254">
        <v>23.65</v>
      </c>
      <c r="E5315" s="254" t="s">
        <v>31166</v>
      </c>
      <c r="ALW5315" s="12"/>
      <c r="ALX5315" s="12"/>
      <c r="ALY5315" s="12"/>
    </row>
    <row r="5316" spans="1:1013" ht="13.5">
      <c r="A5316" s="180">
        <v>96713</v>
      </c>
      <c r="B5316" s="180" t="s">
        <v>36080</v>
      </c>
      <c r="C5316" s="180" t="s">
        <v>2</v>
      </c>
      <c r="D5316" s="254">
        <v>48.9</v>
      </c>
      <c r="E5316" s="254" t="s">
        <v>31167</v>
      </c>
      <c r="ALW5316" s="12"/>
      <c r="ALX5316" s="12"/>
      <c r="ALY5316" s="12"/>
    </row>
    <row r="5317" spans="1:1013" ht="13.5">
      <c r="A5317" s="180">
        <v>96714</v>
      </c>
      <c r="B5317" s="180" t="s">
        <v>36081</v>
      </c>
      <c r="C5317" s="180" t="s">
        <v>2</v>
      </c>
      <c r="D5317" s="254">
        <v>68.69</v>
      </c>
      <c r="E5317" s="254" t="s">
        <v>31168</v>
      </c>
      <c r="ALW5317" s="12"/>
      <c r="ALX5317" s="12"/>
      <c r="ALY5317" s="12"/>
    </row>
    <row r="5318" spans="1:1013" ht="13.5">
      <c r="A5318" s="180">
        <v>96715</v>
      </c>
      <c r="B5318" s="180" t="s">
        <v>36082</v>
      </c>
      <c r="C5318" s="180" t="s">
        <v>2</v>
      </c>
      <c r="D5318" s="254">
        <v>118.9</v>
      </c>
      <c r="E5318" s="254" t="s">
        <v>31169</v>
      </c>
      <c r="ALW5318" s="12"/>
      <c r="ALX5318" s="12"/>
      <c r="ALY5318" s="12"/>
    </row>
    <row r="5319" spans="1:1013" ht="13.5">
      <c r="A5319" s="180">
        <v>96716</v>
      </c>
      <c r="B5319" s="180" t="s">
        <v>36083</v>
      </c>
      <c r="C5319" s="180" t="s">
        <v>2</v>
      </c>
      <c r="D5319" s="254">
        <v>154.09</v>
      </c>
      <c r="E5319" s="254" t="s">
        <v>31170</v>
      </c>
      <c r="ALW5319" s="12"/>
      <c r="ALX5319" s="12"/>
      <c r="ALY5319" s="12"/>
    </row>
    <row r="5320" spans="1:1013" ht="13.5">
      <c r="A5320" s="180">
        <v>104328</v>
      </c>
      <c r="B5320" s="180" t="s">
        <v>11764</v>
      </c>
      <c r="C5320" s="180" t="s">
        <v>2</v>
      </c>
      <c r="D5320" s="254">
        <v>76.89</v>
      </c>
      <c r="E5320" s="254" t="s">
        <v>31171</v>
      </c>
      <c r="ALW5320" s="12"/>
      <c r="ALX5320" s="12"/>
      <c r="ALY5320" s="12"/>
    </row>
    <row r="5321" spans="1:1013" ht="13.5">
      <c r="A5321" s="180">
        <v>104329</v>
      </c>
      <c r="B5321" s="180" t="s">
        <v>11765</v>
      </c>
      <c r="C5321" s="180" t="s">
        <v>2</v>
      </c>
      <c r="D5321" s="254">
        <v>86.45</v>
      </c>
      <c r="E5321" s="254" t="s">
        <v>31172</v>
      </c>
      <c r="ALW5321" s="12"/>
      <c r="ALX5321" s="12"/>
      <c r="ALY5321" s="12"/>
    </row>
    <row r="5322" spans="1:1013" ht="13.5">
      <c r="A5322" s="180">
        <v>89707</v>
      </c>
      <c r="B5322" s="180" t="s">
        <v>11758</v>
      </c>
      <c r="C5322" s="180" t="s">
        <v>2</v>
      </c>
      <c r="D5322" s="254">
        <v>53.82</v>
      </c>
      <c r="E5322" s="254" t="s">
        <v>31173</v>
      </c>
      <c r="ALW5322" s="12"/>
      <c r="ALX5322" s="12"/>
      <c r="ALY5322" s="12"/>
    </row>
    <row r="5323" spans="1:1013" ht="13.5">
      <c r="A5323" s="180">
        <v>89708</v>
      </c>
      <c r="B5323" s="180" t="s">
        <v>11759</v>
      </c>
      <c r="C5323" s="180" t="s">
        <v>2</v>
      </c>
      <c r="D5323" s="254">
        <v>112.78</v>
      </c>
      <c r="E5323" s="254" t="s">
        <v>29105</v>
      </c>
      <c r="ALW5323" s="12"/>
      <c r="ALX5323" s="12"/>
      <c r="ALY5323" s="12"/>
    </row>
    <row r="5324" spans="1:1013" ht="13.5">
      <c r="A5324" s="180">
        <v>104330</v>
      </c>
      <c r="B5324" s="180" t="s">
        <v>36084</v>
      </c>
      <c r="C5324" s="180" t="s">
        <v>2</v>
      </c>
      <c r="D5324" s="254">
        <v>0</v>
      </c>
      <c r="E5324" s="254" t="s">
        <v>31174</v>
      </c>
      <c r="ALW5324" s="12"/>
      <c r="ALX5324" s="12"/>
      <c r="ALY5324" s="12"/>
    </row>
    <row r="5325" spans="1:1013" ht="13.5">
      <c r="A5325" s="180">
        <v>104326</v>
      </c>
      <c r="B5325" s="180" t="s">
        <v>11762</v>
      </c>
      <c r="C5325" s="180" t="s">
        <v>2</v>
      </c>
      <c r="D5325" s="254">
        <v>22.05</v>
      </c>
      <c r="E5325" s="254" t="s">
        <v>31175</v>
      </c>
      <c r="ALW5325" s="12"/>
      <c r="ALX5325" s="12"/>
      <c r="ALY5325" s="12"/>
    </row>
    <row r="5326" spans="1:1013" ht="13.5">
      <c r="A5326" s="180">
        <v>89710</v>
      </c>
      <c r="B5326" s="180" t="s">
        <v>11761</v>
      </c>
      <c r="C5326" s="180" t="s">
        <v>2</v>
      </c>
      <c r="D5326" s="254">
        <v>20.39</v>
      </c>
      <c r="E5326" s="254" t="s">
        <v>31176</v>
      </c>
      <c r="ALW5326" s="12"/>
      <c r="ALX5326" s="12"/>
      <c r="ALY5326" s="12"/>
    </row>
    <row r="5327" spans="1:1013" ht="13.5">
      <c r="A5327" s="180">
        <v>104327</v>
      </c>
      <c r="B5327" s="180" t="s">
        <v>11763</v>
      </c>
      <c r="C5327" s="180" t="s">
        <v>2</v>
      </c>
      <c r="D5327" s="254">
        <v>21.07</v>
      </c>
      <c r="E5327" s="254" t="s">
        <v>31177</v>
      </c>
      <c r="ALW5327" s="12"/>
      <c r="ALX5327" s="12"/>
      <c r="ALY5327" s="12"/>
    </row>
    <row r="5328" spans="1:1013" ht="13.5">
      <c r="A5328" s="180">
        <v>89709</v>
      </c>
      <c r="B5328" s="180" t="s">
        <v>11760</v>
      </c>
      <c r="C5328" s="180" t="s">
        <v>2</v>
      </c>
      <c r="D5328" s="254">
        <v>23.07</v>
      </c>
      <c r="E5328" s="254" t="s">
        <v>31178</v>
      </c>
      <c r="ALW5328" s="12"/>
      <c r="ALX5328" s="12"/>
      <c r="ALY5328" s="12"/>
    </row>
    <row r="5329" spans="1:1013" ht="13.5">
      <c r="A5329" s="180">
        <v>104341</v>
      </c>
      <c r="B5329" s="180" t="s">
        <v>11740</v>
      </c>
      <c r="C5329" s="180" t="s">
        <v>2</v>
      </c>
      <c r="D5329" s="254">
        <v>12.66</v>
      </c>
      <c r="E5329" s="254" t="s">
        <v>31179</v>
      </c>
      <c r="ALW5329" s="12"/>
      <c r="ALX5329" s="12"/>
      <c r="ALY5329" s="12"/>
    </row>
    <row r="5330" spans="1:1013" ht="13.5">
      <c r="A5330" s="180">
        <v>104357</v>
      </c>
      <c r="B5330" s="180" t="s">
        <v>11754</v>
      </c>
      <c r="C5330" s="180" t="s">
        <v>2</v>
      </c>
      <c r="D5330" s="254">
        <v>22.83</v>
      </c>
      <c r="E5330" s="254" t="s">
        <v>31180</v>
      </c>
      <c r="ALW5330" s="12"/>
      <c r="ALX5330" s="12"/>
      <c r="ALY5330" s="12"/>
    </row>
    <row r="5331" spans="1:1013" ht="13.5">
      <c r="A5331" s="180">
        <v>89811</v>
      </c>
      <c r="B5331" s="180" t="s">
        <v>11620</v>
      </c>
      <c r="C5331" s="180" t="s">
        <v>2</v>
      </c>
      <c r="D5331" s="254">
        <v>52.79</v>
      </c>
      <c r="E5331" s="254" t="s">
        <v>31181</v>
      </c>
      <c r="ALW5331" s="12"/>
      <c r="ALX5331" s="12"/>
      <c r="ALY5331" s="12"/>
    </row>
    <row r="5332" spans="1:1013" ht="13.5">
      <c r="A5332" s="180">
        <v>89748</v>
      </c>
      <c r="B5332" s="180" t="s">
        <v>11583</v>
      </c>
      <c r="C5332" s="180" t="s">
        <v>2</v>
      </c>
      <c r="D5332" s="254">
        <v>51.37</v>
      </c>
      <c r="E5332" s="254" t="s">
        <v>31182</v>
      </c>
      <c r="ALW5332" s="12"/>
      <c r="ALX5332" s="12"/>
      <c r="ALY5332" s="12"/>
    </row>
    <row r="5333" spans="1:1013" ht="13.5">
      <c r="A5333" s="180">
        <v>89852</v>
      </c>
      <c r="B5333" s="180" t="s">
        <v>11637</v>
      </c>
      <c r="C5333" s="180" t="s">
        <v>2</v>
      </c>
      <c r="D5333" s="254">
        <v>56.25</v>
      </c>
      <c r="E5333" s="254" t="s">
        <v>31183</v>
      </c>
      <c r="ALW5333" s="12"/>
      <c r="ALX5333" s="12"/>
      <c r="ALY5333" s="12"/>
    </row>
    <row r="5334" spans="1:1013" ht="13.5">
      <c r="A5334" s="180">
        <v>89728</v>
      </c>
      <c r="B5334" s="180" t="s">
        <v>11571</v>
      </c>
      <c r="C5334" s="180" t="s">
        <v>2</v>
      </c>
      <c r="D5334" s="254">
        <v>15.9</v>
      </c>
      <c r="E5334" s="254" t="s">
        <v>29742</v>
      </c>
      <c r="ALW5334" s="12"/>
      <c r="ALX5334" s="12"/>
      <c r="ALY5334" s="12"/>
    </row>
    <row r="5335" spans="1:1013" ht="13.5">
      <c r="A5335" s="180">
        <v>89803</v>
      </c>
      <c r="B5335" s="180" t="s">
        <v>11612</v>
      </c>
      <c r="C5335" s="180" t="s">
        <v>2</v>
      </c>
      <c r="D5335" s="254">
        <v>22.07</v>
      </c>
      <c r="E5335" s="254" t="s">
        <v>31184</v>
      </c>
      <c r="ALW5335" s="12"/>
      <c r="ALX5335" s="12"/>
      <c r="ALY5335" s="12"/>
    </row>
    <row r="5336" spans="1:1013" ht="13.5">
      <c r="A5336" s="180">
        <v>89733</v>
      </c>
      <c r="B5336" s="180" t="s">
        <v>11575</v>
      </c>
      <c r="C5336" s="180" t="s">
        <v>2</v>
      </c>
      <c r="D5336" s="254">
        <v>28.03</v>
      </c>
      <c r="E5336" s="254" t="s">
        <v>31185</v>
      </c>
      <c r="ALW5336" s="12"/>
      <c r="ALX5336" s="12"/>
      <c r="ALY5336" s="12"/>
    </row>
    <row r="5337" spans="1:1013" ht="13.5">
      <c r="A5337" s="180">
        <v>89807</v>
      </c>
      <c r="B5337" s="180" t="s">
        <v>11616</v>
      </c>
      <c r="C5337" s="180" t="s">
        <v>2</v>
      </c>
      <c r="D5337" s="254">
        <v>46.1</v>
      </c>
      <c r="E5337" s="254" t="s">
        <v>31186</v>
      </c>
      <c r="ALW5337" s="12"/>
      <c r="ALX5337" s="12"/>
      <c r="ALY5337" s="12"/>
    </row>
    <row r="5338" spans="1:1013" ht="13.5">
      <c r="A5338" s="180">
        <v>89742</v>
      </c>
      <c r="B5338" s="180" t="s">
        <v>11579</v>
      </c>
      <c r="C5338" s="180" t="s">
        <v>2</v>
      </c>
      <c r="D5338" s="254">
        <v>48.37</v>
      </c>
      <c r="E5338" s="254" t="s">
        <v>31187</v>
      </c>
      <c r="ALW5338" s="12"/>
      <c r="ALX5338" s="12"/>
      <c r="ALY5338" s="12"/>
    </row>
    <row r="5339" spans="1:1013" ht="13.5">
      <c r="A5339" s="180">
        <v>89812</v>
      </c>
      <c r="B5339" s="180" t="s">
        <v>11621</v>
      </c>
      <c r="C5339" s="180" t="s">
        <v>2</v>
      </c>
      <c r="D5339" s="254">
        <v>98.55</v>
      </c>
      <c r="E5339" s="254" t="s">
        <v>31188</v>
      </c>
      <c r="ALW5339" s="12"/>
      <c r="ALX5339" s="12"/>
      <c r="ALY5339" s="12"/>
    </row>
    <row r="5340" spans="1:1013" ht="13.5">
      <c r="A5340" s="180">
        <v>89750</v>
      </c>
      <c r="B5340" s="180" t="s">
        <v>11584</v>
      </c>
      <c r="C5340" s="180" t="s">
        <v>2</v>
      </c>
      <c r="D5340" s="254">
        <v>97.13</v>
      </c>
      <c r="E5340" s="254" t="s">
        <v>31189</v>
      </c>
      <c r="ALW5340" s="12"/>
      <c r="ALX5340" s="12"/>
      <c r="ALY5340" s="12"/>
    </row>
    <row r="5341" spans="1:1013" ht="13.5">
      <c r="A5341" s="180">
        <v>89853</v>
      </c>
      <c r="B5341" s="180" t="s">
        <v>11638</v>
      </c>
      <c r="C5341" s="180" t="s">
        <v>2</v>
      </c>
      <c r="D5341" s="254">
        <v>102.01</v>
      </c>
      <c r="E5341" s="254" t="s">
        <v>31190</v>
      </c>
      <c r="ALW5341" s="12"/>
      <c r="ALX5341" s="12"/>
      <c r="ALY5341" s="12"/>
    </row>
    <row r="5342" spans="1:1013" ht="13.5">
      <c r="A5342" s="180">
        <v>89730</v>
      </c>
      <c r="B5342" s="180" t="s">
        <v>11572</v>
      </c>
      <c r="C5342" s="180" t="s">
        <v>2</v>
      </c>
      <c r="D5342" s="254">
        <v>18.39</v>
      </c>
      <c r="E5342" s="254" t="s">
        <v>31191</v>
      </c>
      <c r="ALW5342" s="12"/>
      <c r="ALX5342" s="12"/>
      <c r="ALY5342" s="12"/>
    </row>
    <row r="5343" spans="1:1013" ht="13.5">
      <c r="A5343" s="180">
        <v>89804</v>
      </c>
      <c r="B5343" s="180" t="s">
        <v>11613</v>
      </c>
      <c r="C5343" s="180" t="s">
        <v>2</v>
      </c>
      <c r="D5343" s="254">
        <v>24.92</v>
      </c>
      <c r="E5343" s="254" t="s">
        <v>31192</v>
      </c>
      <c r="ALW5343" s="12"/>
      <c r="ALX5343" s="12"/>
      <c r="ALY5343" s="12"/>
    </row>
    <row r="5344" spans="1:1013" ht="13.5">
      <c r="A5344" s="180">
        <v>89735</v>
      </c>
      <c r="B5344" s="180" t="s">
        <v>11576</v>
      </c>
      <c r="C5344" s="180" t="s">
        <v>2</v>
      </c>
      <c r="D5344" s="254">
        <v>30.88</v>
      </c>
      <c r="E5344" s="254" t="s">
        <v>31193</v>
      </c>
      <c r="ALW5344" s="12"/>
      <c r="ALX5344" s="12"/>
      <c r="ALY5344" s="12"/>
    </row>
    <row r="5345" spans="1:1013" ht="13.5">
      <c r="A5345" s="180">
        <v>89808</v>
      </c>
      <c r="B5345" s="180" t="s">
        <v>11617</v>
      </c>
      <c r="C5345" s="180" t="s">
        <v>2</v>
      </c>
      <c r="D5345" s="254">
        <v>72.98</v>
      </c>
      <c r="E5345" s="254" t="s">
        <v>31194</v>
      </c>
      <c r="ALW5345" s="12"/>
      <c r="ALX5345" s="12"/>
      <c r="ALY5345" s="12"/>
    </row>
    <row r="5346" spans="1:1013" ht="13.5">
      <c r="A5346" s="180">
        <v>89743</v>
      </c>
      <c r="B5346" s="180" t="s">
        <v>11580</v>
      </c>
      <c r="C5346" s="180" t="s">
        <v>2</v>
      </c>
      <c r="D5346" s="254">
        <v>75.25</v>
      </c>
      <c r="E5346" s="254" t="s">
        <v>31195</v>
      </c>
      <c r="ALW5346" s="12"/>
      <c r="ALX5346" s="12"/>
      <c r="ALY5346" s="12"/>
    </row>
    <row r="5347" spans="1:1013" ht="13.5">
      <c r="A5347" s="180">
        <v>89810</v>
      </c>
      <c r="B5347" s="180" t="s">
        <v>11619</v>
      </c>
      <c r="C5347" s="180" t="s">
        <v>2</v>
      </c>
      <c r="D5347" s="254">
        <v>34.24</v>
      </c>
      <c r="E5347" s="254" t="s">
        <v>31196</v>
      </c>
      <c r="ALW5347" s="12"/>
      <c r="ALX5347" s="12"/>
      <c r="ALY5347" s="12"/>
    </row>
    <row r="5348" spans="1:1013" ht="13.5">
      <c r="A5348" s="180">
        <v>89746</v>
      </c>
      <c r="B5348" s="180" t="s">
        <v>11582</v>
      </c>
      <c r="C5348" s="180" t="s">
        <v>2</v>
      </c>
      <c r="D5348" s="254">
        <v>32.82</v>
      </c>
      <c r="E5348" s="254" t="s">
        <v>31197</v>
      </c>
      <c r="ALW5348" s="12"/>
      <c r="ALX5348" s="12"/>
      <c r="ALY5348" s="12"/>
    </row>
    <row r="5349" spans="1:1013" ht="13.5">
      <c r="A5349" s="180">
        <v>89851</v>
      </c>
      <c r="B5349" s="180" t="s">
        <v>11636</v>
      </c>
      <c r="C5349" s="180" t="s">
        <v>2</v>
      </c>
      <c r="D5349" s="254">
        <v>37.700000000000003</v>
      </c>
      <c r="E5349" s="254" t="s">
        <v>31198</v>
      </c>
      <c r="ALW5349" s="12"/>
      <c r="ALX5349" s="12"/>
      <c r="ALY5349" s="12"/>
    </row>
    <row r="5350" spans="1:1013" ht="13.5">
      <c r="A5350" s="180">
        <v>89855</v>
      </c>
      <c r="B5350" s="180" t="s">
        <v>11640</v>
      </c>
      <c r="C5350" s="180" t="s">
        <v>2</v>
      </c>
      <c r="D5350" s="254">
        <v>133.53</v>
      </c>
      <c r="E5350" s="254" t="s">
        <v>31199</v>
      </c>
      <c r="ALW5350" s="12"/>
      <c r="ALX5350" s="12"/>
      <c r="ALY5350" s="12"/>
    </row>
    <row r="5351" spans="1:1013" ht="13.5">
      <c r="A5351" s="180">
        <v>89726</v>
      </c>
      <c r="B5351" s="180" t="s">
        <v>11570</v>
      </c>
      <c r="C5351" s="180" t="s">
        <v>2</v>
      </c>
      <c r="D5351" s="460">
        <v>12.39</v>
      </c>
      <c r="E5351" s="254" t="s">
        <v>31200</v>
      </c>
      <c r="ALW5351" s="12"/>
      <c r="ALX5351" s="12"/>
      <c r="ALY5351" s="12"/>
    </row>
    <row r="5352" spans="1:1013" ht="13.5">
      <c r="A5352" s="180">
        <v>89802</v>
      </c>
      <c r="B5352" s="180" t="s">
        <v>11611</v>
      </c>
      <c r="C5352" s="180" t="s">
        <v>2</v>
      </c>
      <c r="D5352" s="460">
        <v>11.98</v>
      </c>
      <c r="E5352" s="254" t="s">
        <v>31201</v>
      </c>
      <c r="ALW5352" s="12"/>
      <c r="ALX5352" s="12"/>
      <c r="ALY5352" s="12"/>
    </row>
    <row r="5353" spans="1:1013" ht="13.5">
      <c r="A5353" s="180">
        <v>89732</v>
      </c>
      <c r="B5353" s="180" t="s">
        <v>11574</v>
      </c>
      <c r="C5353" s="180" t="s">
        <v>2</v>
      </c>
      <c r="D5353" s="460">
        <v>17.940000000000001</v>
      </c>
      <c r="E5353" s="254" t="s">
        <v>31202</v>
      </c>
      <c r="ALW5353" s="12"/>
      <c r="ALX5353" s="12"/>
      <c r="ALY5353" s="12"/>
    </row>
    <row r="5354" spans="1:1013" ht="13.5">
      <c r="A5354" s="180">
        <v>89806</v>
      </c>
      <c r="B5354" s="180" t="s">
        <v>11615</v>
      </c>
      <c r="C5354" s="180" t="s">
        <v>2</v>
      </c>
      <c r="D5354" s="254">
        <v>25.08</v>
      </c>
      <c r="E5354" s="254" t="s">
        <v>31203</v>
      </c>
      <c r="ALW5354" s="12"/>
      <c r="ALX5354" s="12"/>
      <c r="ALY5354" s="12"/>
    </row>
    <row r="5355" spans="1:1013" ht="13.5">
      <c r="A5355" s="180">
        <v>89739</v>
      </c>
      <c r="B5355" s="180" t="s">
        <v>11578</v>
      </c>
      <c r="C5355" s="180" t="s">
        <v>2</v>
      </c>
      <c r="D5355" s="460">
        <v>27.35</v>
      </c>
      <c r="E5355" s="254" t="s">
        <v>31204</v>
      </c>
      <c r="ALW5355" s="12"/>
      <c r="ALX5355" s="12"/>
      <c r="ALY5355" s="12"/>
    </row>
    <row r="5356" spans="1:1013" ht="13.5">
      <c r="A5356" s="180">
        <v>89809</v>
      </c>
      <c r="B5356" s="180" t="s">
        <v>11618</v>
      </c>
      <c r="C5356" s="180" t="s">
        <v>2</v>
      </c>
      <c r="D5356" s="460">
        <v>33.15</v>
      </c>
      <c r="E5356" s="254" t="s">
        <v>31205</v>
      </c>
      <c r="ALW5356" s="12"/>
      <c r="ALX5356" s="12"/>
      <c r="ALY5356" s="12"/>
    </row>
    <row r="5357" spans="1:1013" ht="13.5">
      <c r="A5357" s="180">
        <v>89744</v>
      </c>
      <c r="B5357" s="180" t="s">
        <v>11581</v>
      </c>
      <c r="C5357" s="180" t="s">
        <v>2</v>
      </c>
      <c r="D5357" s="460">
        <v>31.73</v>
      </c>
      <c r="E5357" s="254" t="s">
        <v>31206</v>
      </c>
      <c r="ALW5357" s="12"/>
      <c r="ALX5357" s="12"/>
      <c r="ALY5357" s="12"/>
    </row>
    <row r="5358" spans="1:1013" ht="13.5">
      <c r="A5358" s="180">
        <v>89850</v>
      </c>
      <c r="B5358" s="180" t="s">
        <v>11635</v>
      </c>
      <c r="C5358" s="180" t="s">
        <v>2</v>
      </c>
      <c r="D5358" s="254">
        <v>36.61</v>
      </c>
      <c r="E5358" s="254" t="s">
        <v>31207</v>
      </c>
      <c r="ALW5358" s="12"/>
      <c r="ALX5358" s="12"/>
      <c r="ALY5358" s="12"/>
    </row>
    <row r="5359" spans="1:1013" ht="13.5">
      <c r="A5359" s="180">
        <v>89854</v>
      </c>
      <c r="B5359" s="180" t="s">
        <v>11639</v>
      </c>
      <c r="C5359" s="180" t="s">
        <v>2</v>
      </c>
      <c r="D5359" s="254">
        <v>126.72</v>
      </c>
      <c r="E5359" s="254" t="s">
        <v>31208</v>
      </c>
      <c r="ALW5359" s="12"/>
      <c r="ALX5359" s="12"/>
      <c r="ALY5359" s="12"/>
    </row>
    <row r="5360" spans="1:1013" ht="13.5">
      <c r="A5360" s="180">
        <v>89724</v>
      </c>
      <c r="B5360" s="180" t="s">
        <v>11569</v>
      </c>
      <c r="C5360" s="180" t="s">
        <v>2</v>
      </c>
      <c r="D5360" s="254">
        <v>12.09</v>
      </c>
      <c r="E5360" s="254" t="s">
        <v>31209</v>
      </c>
      <c r="ALW5360" s="12"/>
      <c r="ALX5360" s="12"/>
      <c r="ALY5360" s="12"/>
    </row>
    <row r="5361" spans="1:1013" ht="13.5">
      <c r="A5361" s="180">
        <v>89801</v>
      </c>
      <c r="B5361" s="180" t="s">
        <v>11610</v>
      </c>
      <c r="C5361" s="180" t="s">
        <v>2</v>
      </c>
      <c r="D5361" s="460">
        <v>11.02</v>
      </c>
      <c r="E5361" s="254" t="s">
        <v>31210</v>
      </c>
      <c r="ALW5361" s="12"/>
      <c r="ALX5361" s="12"/>
      <c r="ALY5361" s="12"/>
    </row>
    <row r="5362" spans="1:1013" ht="13.5">
      <c r="A5362" s="180">
        <v>89731</v>
      </c>
      <c r="B5362" s="180" t="s">
        <v>11573</v>
      </c>
      <c r="C5362" s="180" t="s">
        <v>2</v>
      </c>
      <c r="D5362" s="254">
        <v>16.98</v>
      </c>
      <c r="E5362" s="254" t="s">
        <v>31211</v>
      </c>
      <c r="ALW5362" s="12"/>
      <c r="ALX5362" s="12"/>
      <c r="ALY5362" s="12"/>
    </row>
    <row r="5363" spans="1:1013" ht="13.5">
      <c r="A5363" s="180">
        <v>89805</v>
      </c>
      <c r="B5363" s="180" t="s">
        <v>11614</v>
      </c>
      <c r="C5363" s="180" t="s">
        <v>2</v>
      </c>
      <c r="D5363" s="254">
        <v>23.81</v>
      </c>
      <c r="E5363" s="254" t="s">
        <v>31212</v>
      </c>
      <c r="ALW5363" s="12"/>
      <c r="ALX5363" s="12"/>
      <c r="ALY5363" s="12"/>
    </row>
    <row r="5364" spans="1:1013" ht="13.5">
      <c r="A5364" s="180">
        <v>89737</v>
      </c>
      <c r="B5364" s="180" t="s">
        <v>11577</v>
      </c>
      <c r="C5364" s="180" t="s">
        <v>2</v>
      </c>
      <c r="D5364" s="460">
        <v>26.08</v>
      </c>
      <c r="E5364" s="254" t="s">
        <v>31213</v>
      </c>
      <c r="ALW5364" s="12"/>
      <c r="ALX5364" s="12"/>
      <c r="ALY5364" s="12"/>
    </row>
    <row r="5365" spans="1:1013" ht="13.5">
      <c r="A5365" s="180">
        <v>104355</v>
      </c>
      <c r="B5365" s="180" t="s">
        <v>11752</v>
      </c>
      <c r="C5365" s="180" t="s">
        <v>2</v>
      </c>
      <c r="D5365" s="460">
        <v>56.88</v>
      </c>
      <c r="E5365" s="254" t="s">
        <v>31214</v>
      </c>
      <c r="ALW5365" s="12"/>
      <c r="ALX5365" s="12"/>
      <c r="ALY5365" s="12"/>
    </row>
    <row r="5366" spans="1:1013" ht="13.5">
      <c r="A5366" s="180">
        <v>104347</v>
      </c>
      <c r="B5366" s="180" t="s">
        <v>11745</v>
      </c>
      <c r="C5366" s="180" t="s">
        <v>2</v>
      </c>
      <c r="D5366" s="254">
        <v>56.64</v>
      </c>
      <c r="E5366" s="254" t="s">
        <v>31215</v>
      </c>
      <c r="ALW5366" s="12"/>
      <c r="ALX5366" s="12"/>
      <c r="ALY5366" s="12"/>
    </row>
    <row r="5367" spans="1:1013" ht="13.5">
      <c r="A5367" s="180">
        <v>104353</v>
      </c>
      <c r="B5367" s="180" t="s">
        <v>11750</v>
      </c>
      <c r="C5367" s="180" t="s">
        <v>2</v>
      </c>
      <c r="D5367" s="254">
        <v>49.26</v>
      </c>
      <c r="E5367" s="254" t="s">
        <v>31216</v>
      </c>
      <c r="ALW5367" s="12"/>
      <c r="ALX5367" s="12"/>
      <c r="ALY5367" s="12"/>
    </row>
    <row r="5368" spans="1:1013" ht="13.5">
      <c r="A5368" s="180">
        <v>104345</v>
      </c>
      <c r="B5368" s="180" t="s">
        <v>11743</v>
      </c>
      <c r="C5368" s="180" t="s">
        <v>2</v>
      </c>
      <c r="D5368" s="254">
        <v>50.64</v>
      </c>
      <c r="E5368" s="254" t="s">
        <v>31217</v>
      </c>
      <c r="ALW5368" s="12"/>
      <c r="ALX5368" s="12"/>
      <c r="ALY5368" s="12"/>
    </row>
    <row r="5369" spans="1:1013" ht="13.5">
      <c r="A5369" s="180">
        <v>104350</v>
      </c>
      <c r="B5369" s="180" t="s">
        <v>11747</v>
      </c>
      <c r="C5369" s="180" t="s">
        <v>2</v>
      </c>
      <c r="D5369" s="460">
        <v>35.15</v>
      </c>
      <c r="E5369" s="254" t="s">
        <v>31218</v>
      </c>
      <c r="ALW5369" s="12"/>
      <c r="ALX5369" s="12"/>
      <c r="ALY5369" s="12"/>
    </row>
    <row r="5370" spans="1:1013" ht="13.5">
      <c r="A5370" s="180">
        <v>104343</v>
      </c>
      <c r="B5370" s="180" t="s">
        <v>11741</v>
      </c>
      <c r="C5370" s="180" t="s">
        <v>2</v>
      </c>
      <c r="D5370" s="254">
        <v>39.82</v>
      </c>
      <c r="E5370" s="254" t="s">
        <v>31219</v>
      </c>
      <c r="ALW5370" s="12"/>
      <c r="ALX5370" s="12"/>
      <c r="ALY5370" s="12"/>
    </row>
    <row r="5371" spans="1:1013" ht="13.5">
      <c r="A5371" s="180">
        <v>89834</v>
      </c>
      <c r="B5371" s="180" t="s">
        <v>11634</v>
      </c>
      <c r="C5371" s="180" t="s">
        <v>2</v>
      </c>
      <c r="D5371" s="254">
        <v>62.78</v>
      </c>
      <c r="E5371" s="254" t="s">
        <v>31220</v>
      </c>
      <c r="ALW5371" s="12"/>
      <c r="ALX5371" s="12"/>
      <c r="ALY5371" s="12"/>
    </row>
    <row r="5372" spans="1:1013" ht="13.5">
      <c r="A5372" s="180">
        <v>89797</v>
      </c>
      <c r="B5372" s="180" t="s">
        <v>11609</v>
      </c>
      <c r="C5372" s="180" t="s">
        <v>2</v>
      </c>
      <c r="D5372" s="460">
        <v>60.88</v>
      </c>
      <c r="E5372" s="254" t="s">
        <v>31221</v>
      </c>
      <c r="ALW5372" s="12"/>
      <c r="ALX5372" s="12"/>
      <c r="ALY5372" s="12"/>
    </row>
    <row r="5373" spans="1:1013" ht="13.5">
      <c r="A5373" s="180">
        <v>89861</v>
      </c>
      <c r="B5373" s="180" t="s">
        <v>11644</v>
      </c>
      <c r="C5373" s="180" t="s">
        <v>2</v>
      </c>
      <c r="D5373" s="460">
        <v>67.38</v>
      </c>
      <c r="E5373" s="254" t="s">
        <v>31222</v>
      </c>
      <c r="ALW5373" s="12"/>
      <c r="ALX5373" s="12"/>
      <c r="ALY5373" s="12"/>
    </row>
    <row r="5374" spans="1:1013" ht="13.5">
      <c r="A5374" s="180">
        <v>89783</v>
      </c>
      <c r="B5374" s="180" t="s">
        <v>11603</v>
      </c>
      <c r="C5374" s="180" t="s">
        <v>2</v>
      </c>
      <c r="D5374" s="254">
        <v>17.75</v>
      </c>
      <c r="E5374" s="254" t="s">
        <v>31223</v>
      </c>
      <c r="ALW5374" s="12"/>
      <c r="ALX5374" s="12"/>
      <c r="ALY5374" s="12"/>
    </row>
    <row r="5375" spans="1:1013" ht="13.5">
      <c r="A5375" s="180">
        <v>89827</v>
      </c>
      <c r="B5375" s="180" t="s">
        <v>11629</v>
      </c>
      <c r="C5375" s="180" t="s">
        <v>2</v>
      </c>
      <c r="D5375" s="254">
        <v>23.11</v>
      </c>
      <c r="E5375" s="254" t="s">
        <v>25559</v>
      </c>
      <c r="ALW5375" s="12"/>
      <c r="ALX5375" s="12"/>
      <c r="ALY5375" s="12"/>
    </row>
    <row r="5376" spans="1:1013" ht="13.5">
      <c r="A5376" s="180">
        <v>89785</v>
      </c>
      <c r="B5376" s="180" t="s">
        <v>11605</v>
      </c>
      <c r="C5376" s="180" t="s">
        <v>2</v>
      </c>
      <c r="D5376" s="254">
        <v>31.06</v>
      </c>
      <c r="E5376" s="254" t="s">
        <v>31224</v>
      </c>
      <c r="ALW5376" s="12"/>
      <c r="ALX5376" s="12"/>
      <c r="ALY5376" s="12"/>
    </row>
    <row r="5377" spans="1:1013" ht="13.5">
      <c r="A5377" s="180">
        <v>89830</v>
      </c>
      <c r="B5377" s="180" t="s">
        <v>11631</v>
      </c>
      <c r="C5377" s="180" t="s">
        <v>2</v>
      </c>
      <c r="D5377" s="254">
        <v>45.29</v>
      </c>
      <c r="E5377" s="254" t="s">
        <v>25079</v>
      </c>
      <c r="ALW5377" s="12"/>
      <c r="ALX5377" s="12"/>
      <c r="ALY5377" s="12"/>
    </row>
    <row r="5378" spans="1:1013" ht="13.5">
      <c r="A5378" s="180">
        <v>89795</v>
      </c>
      <c r="B5378" s="180" t="s">
        <v>11607</v>
      </c>
      <c r="C5378" s="180" t="s">
        <v>2</v>
      </c>
      <c r="D5378" s="254">
        <v>48.33</v>
      </c>
      <c r="E5378" s="254" t="s">
        <v>31227</v>
      </c>
      <c r="ALW5378" s="12"/>
      <c r="ALX5378" s="12"/>
      <c r="ALY5378" s="12"/>
    </row>
    <row r="5379" spans="1:1013" ht="13.5">
      <c r="A5379" s="180">
        <v>89823</v>
      </c>
      <c r="B5379" s="180" t="s">
        <v>11627</v>
      </c>
      <c r="C5379" s="180" t="s">
        <v>2</v>
      </c>
      <c r="D5379" s="460">
        <v>42.26</v>
      </c>
      <c r="E5379" s="254" t="s">
        <v>25430</v>
      </c>
      <c r="ALW5379" s="12"/>
      <c r="ALX5379" s="12"/>
      <c r="ALY5379" s="12"/>
    </row>
    <row r="5380" spans="1:1013" ht="13.5">
      <c r="A5380" s="180">
        <v>89779</v>
      </c>
      <c r="B5380" s="180" t="s">
        <v>11600</v>
      </c>
      <c r="C5380" s="180" t="s">
        <v>2</v>
      </c>
      <c r="D5380" s="254">
        <v>41.31</v>
      </c>
      <c r="E5380" s="254" t="s">
        <v>24707</v>
      </c>
      <c r="ALW5380" s="12"/>
      <c r="ALX5380" s="12"/>
      <c r="ALY5380" s="12"/>
    </row>
    <row r="5381" spans="1:1013" ht="13.5">
      <c r="A5381" s="180">
        <v>89857</v>
      </c>
      <c r="B5381" s="180" t="s">
        <v>11642</v>
      </c>
      <c r="C5381" s="180" t="s">
        <v>2</v>
      </c>
      <c r="D5381" s="254">
        <v>44.55</v>
      </c>
      <c r="E5381" s="254" t="s">
        <v>31231</v>
      </c>
      <c r="ALW5381" s="12"/>
      <c r="ALX5381" s="12"/>
      <c r="ALY5381" s="12"/>
    </row>
    <row r="5382" spans="1:1013" ht="13.5">
      <c r="A5382" s="180">
        <v>89814</v>
      </c>
      <c r="B5382" s="180" t="s">
        <v>11623</v>
      </c>
      <c r="C5382" s="180" t="s">
        <v>2</v>
      </c>
      <c r="D5382" s="254">
        <v>21.08</v>
      </c>
      <c r="E5382" s="254" t="s">
        <v>31233</v>
      </c>
      <c r="ALW5382" s="12"/>
      <c r="ALX5382" s="12"/>
      <c r="ALY5382" s="12"/>
    </row>
    <row r="5383" spans="1:1013" ht="13.5">
      <c r="A5383" s="180">
        <v>89754</v>
      </c>
      <c r="B5383" s="180" t="s">
        <v>11587</v>
      </c>
      <c r="C5383" s="180" t="s">
        <v>2</v>
      </c>
      <c r="D5383" s="254">
        <v>25.06</v>
      </c>
      <c r="E5383" s="254" t="s">
        <v>25068</v>
      </c>
      <c r="ALW5383" s="12"/>
      <c r="ALX5383" s="12"/>
      <c r="ALY5383" s="12"/>
    </row>
    <row r="5384" spans="1:1013" ht="13.5">
      <c r="A5384" s="180">
        <v>89819</v>
      </c>
      <c r="B5384" s="180" t="s">
        <v>11625</v>
      </c>
      <c r="C5384" s="180" t="s">
        <v>2</v>
      </c>
      <c r="D5384" s="254">
        <v>28.64</v>
      </c>
      <c r="E5384" s="254" t="s">
        <v>25063</v>
      </c>
      <c r="ALW5384" s="12"/>
      <c r="ALX5384" s="12"/>
      <c r="ALY5384" s="12"/>
    </row>
    <row r="5385" spans="1:1013" ht="13.5">
      <c r="A5385" s="180">
        <v>89776</v>
      </c>
      <c r="B5385" s="180" t="s">
        <v>11598</v>
      </c>
      <c r="C5385" s="180" t="s">
        <v>2</v>
      </c>
      <c r="D5385" s="254">
        <v>30.16</v>
      </c>
      <c r="E5385" s="254" t="s">
        <v>31237</v>
      </c>
      <c r="ALW5385" s="12"/>
      <c r="ALX5385" s="12"/>
      <c r="ALY5385" s="12"/>
    </row>
    <row r="5386" spans="1:1013" ht="13.5">
      <c r="A5386" s="180">
        <v>89821</v>
      </c>
      <c r="B5386" s="180" t="s">
        <v>11626</v>
      </c>
      <c r="C5386" s="180" t="s">
        <v>2</v>
      </c>
      <c r="D5386" s="254">
        <v>22.2</v>
      </c>
      <c r="E5386" s="254" t="s">
        <v>24748</v>
      </c>
      <c r="ALW5386" s="12"/>
      <c r="ALX5386" s="12"/>
      <c r="ALY5386" s="12"/>
    </row>
    <row r="5387" spans="1:1013" ht="13.5">
      <c r="A5387" s="180">
        <v>89778</v>
      </c>
      <c r="B5387" s="180" t="s">
        <v>11599</v>
      </c>
      <c r="C5387" s="180" t="s">
        <v>2</v>
      </c>
      <c r="D5387" s="254">
        <v>21.25</v>
      </c>
      <c r="E5387" s="254" t="s">
        <v>25383</v>
      </c>
      <c r="ALW5387" s="12"/>
      <c r="ALX5387" s="12"/>
      <c r="ALY5387" s="12"/>
    </row>
    <row r="5388" spans="1:1013" ht="13.5">
      <c r="A5388" s="180">
        <v>89856</v>
      </c>
      <c r="B5388" s="180" t="s">
        <v>11641</v>
      </c>
      <c r="C5388" s="180" t="s">
        <v>2</v>
      </c>
      <c r="D5388" s="254">
        <v>24.49</v>
      </c>
      <c r="E5388" s="254" t="s">
        <v>27766</v>
      </c>
      <c r="ALW5388" s="12"/>
      <c r="ALX5388" s="12"/>
      <c r="ALY5388" s="12"/>
    </row>
    <row r="5389" spans="1:1013" ht="13.5">
      <c r="A5389" s="180">
        <v>89752</v>
      </c>
      <c r="B5389" s="180" t="s">
        <v>11585</v>
      </c>
      <c r="C5389" s="180" t="s">
        <v>2</v>
      </c>
      <c r="D5389" s="254">
        <v>8.98</v>
      </c>
      <c r="E5389" s="254" t="s">
        <v>25829</v>
      </c>
      <c r="ALW5389" s="12"/>
      <c r="ALX5389" s="12"/>
      <c r="ALY5389" s="12"/>
    </row>
    <row r="5390" spans="1:1013" ht="13.5">
      <c r="A5390" s="180">
        <v>89813</v>
      </c>
      <c r="B5390" s="180" t="s">
        <v>11622</v>
      </c>
      <c r="C5390" s="180" t="s">
        <v>2</v>
      </c>
      <c r="D5390" s="254">
        <v>7.13</v>
      </c>
      <c r="E5390" s="254" t="s">
        <v>31243</v>
      </c>
      <c r="ALW5390" s="12"/>
      <c r="ALX5390" s="12"/>
      <c r="ALY5390" s="12"/>
    </row>
    <row r="5391" spans="1:1013" ht="13.5">
      <c r="A5391" s="180">
        <v>89753</v>
      </c>
      <c r="B5391" s="180" t="s">
        <v>11586</v>
      </c>
      <c r="C5391" s="180" t="s">
        <v>2</v>
      </c>
      <c r="D5391" s="254">
        <v>11.19</v>
      </c>
      <c r="E5391" s="254" t="s">
        <v>25527</v>
      </c>
      <c r="ALW5391" s="12"/>
      <c r="ALX5391" s="12"/>
      <c r="ALY5391" s="12"/>
    </row>
    <row r="5392" spans="1:1013" ht="13.5">
      <c r="A5392" s="180">
        <v>89817</v>
      </c>
      <c r="B5392" s="180" t="s">
        <v>11624</v>
      </c>
      <c r="C5392" s="180" t="s">
        <v>2</v>
      </c>
      <c r="D5392" s="254">
        <v>17.149999999999999</v>
      </c>
      <c r="E5392" s="254" t="s">
        <v>31246</v>
      </c>
      <c r="ALW5392" s="12"/>
      <c r="ALX5392" s="12"/>
      <c r="ALY5392" s="12"/>
    </row>
    <row r="5393" spans="1:1013" ht="13.5">
      <c r="A5393" s="180">
        <v>89774</v>
      </c>
      <c r="B5393" s="180" t="s">
        <v>11597</v>
      </c>
      <c r="C5393" s="180" t="s">
        <v>2</v>
      </c>
      <c r="D5393" s="254">
        <v>18.71</v>
      </c>
      <c r="E5393" s="254" t="s">
        <v>31248</v>
      </c>
      <c r="ALW5393" s="12"/>
      <c r="ALX5393" s="12"/>
      <c r="ALY5393" s="12"/>
    </row>
    <row r="5394" spans="1:1013" ht="13.5">
      <c r="A5394" s="180">
        <v>95693</v>
      </c>
      <c r="B5394" s="180" t="s">
        <v>11649</v>
      </c>
      <c r="C5394" s="180" t="s">
        <v>2</v>
      </c>
      <c r="D5394" s="254">
        <v>63.35</v>
      </c>
      <c r="E5394" s="254" t="s">
        <v>31250</v>
      </c>
      <c r="ALW5394" s="12"/>
      <c r="ALX5394" s="12"/>
      <c r="ALY5394" s="12"/>
    </row>
    <row r="5395" spans="1:1013" ht="13.5">
      <c r="A5395" s="180">
        <v>89833</v>
      </c>
      <c r="B5395" s="180" t="s">
        <v>11633</v>
      </c>
      <c r="C5395" s="180" t="s">
        <v>2</v>
      </c>
      <c r="D5395" s="254">
        <v>52.28</v>
      </c>
      <c r="E5395" s="254" t="s">
        <v>27930</v>
      </c>
      <c r="ALW5395" s="12"/>
      <c r="ALX5395" s="12"/>
      <c r="ALY5395" s="12"/>
    </row>
    <row r="5396" spans="1:1013" ht="13.5">
      <c r="A5396" s="180">
        <v>89796</v>
      </c>
      <c r="B5396" s="180" t="s">
        <v>11608</v>
      </c>
      <c r="C5396" s="180" t="s">
        <v>2</v>
      </c>
      <c r="D5396" s="254">
        <v>50.38</v>
      </c>
      <c r="E5396" s="254" t="s">
        <v>30333</v>
      </c>
      <c r="ALW5396" s="12"/>
      <c r="ALX5396" s="12"/>
      <c r="ALY5396" s="12"/>
    </row>
    <row r="5397" spans="1:1013" ht="13.5">
      <c r="A5397" s="180">
        <v>89860</v>
      </c>
      <c r="B5397" s="180" t="s">
        <v>11643</v>
      </c>
      <c r="C5397" s="180" t="s">
        <v>2</v>
      </c>
      <c r="D5397" s="254">
        <v>56.88</v>
      </c>
      <c r="E5397" s="254" t="s">
        <v>31182</v>
      </c>
      <c r="ALW5397" s="12"/>
      <c r="ALX5397" s="12"/>
      <c r="ALY5397" s="12"/>
    </row>
    <row r="5398" spans="1:1013" ht="13.5">
      <c r="A5398" s="180">
        <v>89782</v>
      </c>
      <c r="B5398" s="180" t="s">
        <v>11602</v>
      </c>
      <c r="C5398" s="180" t="s">
        <v>2</v>
      </c>
      <c r="D5398" s="254">
        <v>17.61</v>
      </c>
      <c r="E5398" s="254" t="s">
        <v>31255</v>
      </c>
      <c r="ALW5398" s="12"/>
      <c r="ALX5398" s="12"/>
      <c r="ALY5398" s="12"/>
    </row>
    <row r="5399" spans="1:1013" ht="13.5">
      <c r="A5399" s="180">
        <v>89825</v>
      </c>
      <c r="B5399" s="180" t="s">
        <v>11628</v>
      </c>
      <c r="C5399" s="180" t="s">
        <v>2</v>
      </c>
      <c r="D5399" s="254">
        <v>20.04</v>
      </c>
      <c r="E5399" s="254" t="s">
        <v>31257</v>
      </c>
      <c r="ALW5399" s="12"/>
      <c r="ALX5399" s="12"/>
      <c r="ALY5399" s="12"/>
    </row>
    <row r="5400" spans="1:1013" ht="13.5">
      <c r="A5400" s="180">
        <v>89784</v>
      </c>
      <c r="B5400" s="180" t="s">
        <v>11604</v>
      </c>
      <c r="C5400" s="180" t="s">
        <v>2</v>
      </c>
      <c r="D5400" s="254">
        <v>27.99</v>
      </c>
      <c r="E5400" s="254" t="s">
        <v>25672</v>
      </c>
      <c r="ALW5400" s="12"/>
      <c r="ALX5400" s="12"/>
      <c r="ALY5400" s="12"/>
    </row>
    <row r="5401" spans="1:1013" ht="13.5">
      <c r="A5401" s="180">
        <v>89829</v>
      </c>
      <c r="B5401" s="180" t="s">
        <v>11630</v>
      </c>
      <c r="C5401" s="180" t="s">
        <v>2</v>
      </c>
      <c r="D5401" s="254">
        <v>42.58</v>
      </c>
      <c r="E5401" s="254" t="s">
        <v>31260</v>
      </c>
      <c r="ALW5401" s="12"/>
      <c r="ALX5401" s="12"/>
      <c r="ALY5401" s="12"/>
    </row>
    <row r="5402" spans="1:1013" ht="13.5">
      <c r="A5402" s="180">
        <v>89786</v>
      </c>
      <c r="B5402" s="180" t="s">
        <v>11606</v>
      </c>
      <c r="C5402" s="180" t="s">
        <v>2</v>
      </c>
      <c r="D5402" s="254">
        <v>45.62</v>
      </c>
      <c r="E5402" s="254" t="s">
        <v>29483</v>
      </c>
      <c r="ALW5402" s="12"/>
      <c r="ALX5402" s="12"/>
      <c r="ALY5402" s="12"/>
    </row>
    <row r="5403" spans="1:1013" ht="13.5">
      <c r="A5403" s="180">
        <v>104352</v>
      </c>
      <c r="B5403" s="180" t="s">
        <v>11749</v>
      </c>
      <c r="C5403" s="180" t="s">
        <v>2</v>
      </c>
      <c r="D5403" s="254">
        <v>46.55</v>
      </c>
      <c r="E5403" s="254" t="s">
        <v>25381</v>
      </c>
      <c r="ALW5403" s="12"/>
      <c r="ALX5403" s="12"/>
      <c r="ALY5403" s="12"/>
    </row>
    <row r="5404" spans="1:1013" ht="13.5">
      <c r="A5404" s="180">
        <v>104344</v>
      </c>
      <c r="B5404" s="180" t="s">
        <v>11742</v>
      </c>
      <c r="C5404" s="180" t="s">
        <v>2</v>
      </c>
      <c r="D5404" s="254">
        <v>47.93</v>
      </c>
      <c r="E5404" s="254" t="s">
        <v>31264</v>
      </c>
      <c r="ALW5404" s="12"/>
      <c r="ALX5404" s="12"/>
      <c r="ALY5404" s="12"/>
    </row>
    <row r="5405" spans="1:1013" ht="13.5">
      <c r="A5405" s="180">
        <v>104354</v>
      </c>
      <c r="B5405" s="180" t="s">
        <v>11751</v>
      </c>
      <c r="C5405" s="180" t="s">
        <v>2</v>
      </c>
      <c r="D5405" s="254">
        <v>53.39</v>
      </c>
      <c r="E5405" s="254" t="s">
        <v>31266</v>
      </c>
      <c r="ALW5405" s="12"/>
      <c r="ALX5405" s="12"/>
      <c r="ALY5405" s="12"/>
    </row>
    <row r="5406" spans="1:1013" ht="13.5">
      <c r="A5406" s="180">
        <v>104346</v>
      </c>
      <c r="B5406" s="180" t="s">
        <v>11744</v>
      </c>
      <c r="C5406" s="180" t="s">
        <v>2</v>
      </c>
      <c r="D5406" s="254">
        <v>53.15</v>
      </c>
      <c r="E5406" s="254" t="s">
        <v>31268</v>
      </c>
      <c r="ALW5406" s="12"/>
      <c r="ALX5406" s="12"/>
      <c r="ALY5406" s="12"/>
    </row>
    <row r="5407" spans="1:1013" ht="13.5">
      <c r="A5407" s="180">
        <v>104356</v>
      </c>
      <c r="B5407" s="180" t="s">
        <v>11753</v>
      </c>
      <c r="C5407" s="180" t="s">
        <v>2</v>
      </c>
      <c r="D5407" s="254">
        <v>38.14</v>
      </c>
      <c r="E5407" s="254" t="s">
        <v>25642</v>
      </c>
      <c r="ALW5407" s="12"/>
      <c r="ALX5407" s="12"/>
      <c r="ALY5407" s="12"/>
    </row>
    <row r="5408" spans="1:1013" ht="13.5">
      <c r="A5408" s="180">
        <v>104348</v>
      </c>
      <c r="B5408" s="180" t="s">
        <v>11746</v>
      </c>
      <c r="C5408" s="180" t="s">
        <v>2</v>
      </c>
      <c r="D5408" s="254">
        <v>14.09</v>
      </c>
      <c r="E5408" s="254" t="s">
        <v>25642</v>
      </c>
      <c r="ALW5408" s="12"/>
      <c r="ALX5408" s="12"/>
      <c r="ALY5408" s="12"/>
    </row>
    <row r="5409" spans="1:1013" ht="13.5">
      <c r="A5409" s="180">
        <v>104351</v>
      </c>
      <c r="B5409" s="180" t="s">
        <v>11748</v>
      </c>
      <c r="C5409" s="180" t="s">
        <v>2</v>
      </c>
      <c r="D5409" s="254">
        <v>28.92</v>
      </c>
      <c r="E5409" s="254" t="s">
        <v>31269</v>
      </c>
      <c r="ALW5409" s="12"/>
      <c r="ALX5409" s="12"/>
      <c r="ALY5409" s="12"/>
    </row>
    <row r="5410" spans="1:1013" ht="13.5">
      <c r="A5410" s="180">
        <v>89800</v>
      </c>
      <c r="B5410" s="180" t="s">
        <v>11373</v>
      </c>
      <c r="C5410" s="180" t="s">
        <v>1</v>
      </c>
      <c r="D5410" s="254">
        <v>35.729999999999997</v>
      </c>
      <c r="E5410" s="254" t="s">
        <v>24870</v>
      </c>
      <c r="ALW5410" s="12"/>
      <c r="ALX5410" s="12"/>
      <c r="ALY5410" s="12"/>
    </row>
    <row r="5411" spans="1:1013" ht="13.5">
      <c r="A5411" s="180">
        <v>89714</v>
      </c>
      <c r="B5411" s="180" t="s">
        <v>11368</v>
      </c>
      <c r="C5411" s="180" t="s">
        <v>1</v>
      </c>
      <c r="D5411" s="254">
        <v>46.19</v>
      </c>
      <c r="E5411" s="254" t="s">
        <v>25323</v>
      </c>
      <c r="ALW5411" s="12"/>
      <c r="ALX5411" s="12"/>
      <c r="ALY5411" s="12"/>
    </row>
    <row r="5412" spans="1:1013" ht="13.5">
      <c r="A5412" s="180">
        <v>89848</v>
      </c>
      <c r="B5412" s="180" t="s">
        <v>11374</v>
      </c>
      <c r="C5412" s="180" t="s">
        <v>1</v>
      </c>
      <c r="D5412" s="254">
        <v>34.369999999999997</v>
      </c>
      <c r="E5412" s="254" t="s">
        <v>31270</v>
      </c>
      <c r="ALW5412" s="12"/>
      <c r="ALX5412" s="12"/>
      <c r="ALY5412" s="12"/>
    </row>
    <row r="5413" spans="1:1013" ht="13.5">
      <c r="A5413" s="180">
        <v>89849</v>
      </c>
      <c r="B5413" s="180" t="s">
        <v>11375</v>
      </c>
      <c r="C5413" s="180" t="s">
        <v>1</v>
      </c>
      <c r="D5413" s="254">
        <v>71.709999999999994</v>
      </c>
      <c r="E5413" s="254" t="s">
        <v>25582</v>
      </c>
      <c r="ALW5413" s="12"/>
      <c r="ALX5413" s="12"/>
      <c r="ALY5413" s="12"/>
    </row>
    <row r="5414" spans="1:1013" ht="13.5">
      <c r="A5414" s="180">
        <v>89711</v>
      </c>
      <c r="B5414" s="180" t="s">
        <v>11365</v>
      </c>
      <c r="C5414" s="180" t="s">
        <v>1</v>
      </c>
      <c r="D5414" s="254">
        <v>25.87</v>
      </c>
      <c r="E5414" s="254" t="s">
        <v>29429</v>
      </c>
      <c r="ALW5414" s="12"/>
      <c r="ALX5414" s="12"/>
      <c r="ALY5414" s="12"/>
    </row>
    <row r="5415" spans="1:1013" ht="13.5">
      <c r="A5415" s="180">
        <v>89798</v>
      </c>
      <c r="B5415" s="180" t="s">
        <v>11371</v>
      </c>
      <c r="C5415" s="180" t="s">
        <v>1</v>
      </c>
      <c r="D5415" s="254">
        <v>17.27</v>
      </c>
      <c r="E5415" s="254" t="s">
        <v>29429</v>
      </c>
      <c r="ALW5415" s="12"/>
      <c r="ALX5415" s="12"/>
      <c r="ALY5415" s="12"/>
    </row>
    <row r="5416" spans="1:1013" ht="13.5">
      <c r="A5416" s="180">
        <v>89712</v>
      </c>
      <c r="B5416" s="180" t="s">
        <v>11366</v>
      </c>
      <c r="C5416" s="180" t="s">
        <v>1</v>
      </c>
      <c r="D5416" s="254">
        <v>33.18</v>
      </c>
      <c r="E5416" s="254" t="s">
        <v>25487</v>
      </c>
      <c r="ALW5416" s="12"/>
      <c r="ALX5416" s="12"/>
      <c r="ALY5416" s="12"/>
    </row>
    <row r="5417" spans="1:1013" ht="13.5">
      <c r="A5417" s="180">
        <v>89799</v>
      </c>
      <c r="B5417" s="180" t="s">
        <v>11372</v>
      </c>
      <c r="C5417" s="180" t="s">
        <v>1</v>
      </c>
      <c r="D5417" s="254">
        <v>28.25</v>
      </c>
      <c r="E5417" s="254" t="s">
        <v>31271</v>
      </c>
      <c r="ALW5417" s="12"/>
      <c r="ALX5417" s="12"/>
      <c r="ALY5417" s="12"/>
    </row>
    <row r="5418" spans="1:1013" ht="13.5">
      <c r="A5418" s="180">
        <v>89713</v>
      </c>
      <c r="B5418" s="180" t="s">
        <v>11367</v>
      </c>
      <c r="C5418" s="180" t="s">
        <v>1</v>
      </c>
      <c r="D5418" s="254">
        <v>41.45</v>
      </c>
      <c r="E5418" s="254" t="s">
        <v>24891</v>
      </c>
      <c r="ALW5418" s="12"/>
      <c r="ALX5418" s="12"/>
      <c r="ALY5418" s="12"/>
    </row>
    <row r="5419" spans="1:1013" ht="13.5">
      <c r="A5419" s="180">
        <v>89376</v>
      </c>
      <c r="B5419" s="180" t="s">
        <v>36085</v>
      </c>
      <c r="C5419" s="180" t="s">
        <v>2</v>
      </c>
      <c r="D5419" s="254">
        <v>6.63</v>
      </c>
      <c r="E5419" s="254" t="s">
        <v>24891</v>
      </c>
      <c r="ALW5419" s="12"/>
      <c r="ALX5419" s="12"/>
      <c r="ALY5419" s="12"/>
    </row>
    <row r="5420" spans="1:1013" ht="13.5">
      <c r="A5420" s="180">
        <v>89429</v>
      </c>
      <c r="B5420" s="180" t="s">
        <v>36086</v>
      </c>
      <c r="C5420" s="180" t="s">
        <v>2</v>
      </c>
      <c r="D5420" s="254">
        <v>7.13</v>
      </c>
      <c r="E5420" s="254" t="s">
        <v>29105</v>
      </c>
      <c r="ALW5420" s="12"/>
      <c r="ALX5420" s="12"/>
      <c r="ALY5420" s="12"/>
    </row>
    <row r="5421" spans="1:1013" ht="13.5">
      <c r="A5421" s="180">
        <v>89383</v>
      </c>
      <c r="B5421" s="180" t="s">
        <v>36087</v>
      </c>
      <c r="C5421" s="180" t="s">
        <v>2</v>
      </c>
      <c r="D5421" s="254">
        <v>7.71</v>
      </c>
      <c r="E5421" s="254" t="s">
        <v>24582</v>
      </c>
      <c r="ALW5421" s="12"/>
      <c r="ALX5421" s="12"/>
      <c r="ALY5421" s="12"/>
    </row>
    <row r="5422" spans="1:1013" ht="13.5">
      <c r="A5422" s="180">
        <v>89553</v>
      </c>
      <c r="B5422" s="180" t="s">
        <v>36088</v>
      </c>
      <c r="C5422" s="180" t="s">
        <v>2</v>
      </c>
      <c r="D5422" s="254">
        <v>6.82</v>
      </c>
      <c r="E5422" s="254" t="s">
        <v>25060</v>
      </c>
      <c r="ALW5422" s="12"/>
      <c r="ALX5422" s="12"/>
      <c r="ALY5422" s="12"/>
    </row>
    <row r="5423" spans="1:1013" ht="13.5">
      <c r="A5423" s="180">
        <v>89436</v>
      </c>
      <c r="B5423" s="180" t="s">
        <v>36089</v>
      </c>
      <c r="C5423" s="180" t="s">
        <v>2</v>
      </c>
      <c r="D5423" s="254">
        <v>9.59</v>
      </c>
      <c r="E5423" s="254" t="s">
        <v>31276</v>
      </c>
      <c r="ALW5423" s="12"/>
      <c r="ALX5423" s="12"/>
      <c r="ALY5423" s="12"/>
    </row>
    <row r="5424" spans="1:1013" ht="13.5">
      <c r="A5424" s="180">
        <v>89391</v>
      </c>
      <c r="B5424" s="180" t="s">
        <v>36090</v>
      </c>
      <c r="C5424" s="180" t="s">
        <v>2</v>
      </c>
      <c r="D5424" s="254">
        <v>10.28</v>
      </c>
      <c r="E5424" s="254" t="s">
        <v>30892</v>
      </c>
      <c r="ALW5424" s="12"/>
      <c r="ALX5424" s="12"/>
      <c r="ALY5424" s="12"/>
    </row>
    <row r="5425" spans="1:1013" ht="13.5">
      <c r="A5425" s="180">
        <v>103994</v>
      </c>
      <c r="B5425" s="180" t="s">
        <v>33031</v>
      </c>
      <c r="C5425" s="180" t="s">
        <v>2</v>
      </c>
      <c r="D5425" s="254">
        <v>17.059999999999999</v>
      </c>
      <c r="E5425" s="254" t="s">
        <v>29219</v>
      </c>
      <c r="ALW5425" s="12"/>
      <c r="ALX5425" s="12"/>
      <c r="ALY5425" s="12"/>
    </row>
    <row r="5426" spans="1:1013" ht="13.5">
      <c r="A5426" s="180">
        <v>89570</v>
      </c>
      <c r="B5426" s="180" t="s">
        <v>36091</v>
      </c>
      <c r="C5426" s="180" t="s">
        <v>2</v>
      </c>
      <c r="D5426" s="254">
        <v>13.92</v>
      </c>
      <c r="E5426" s="254" t="s">
        <v>31280</v>
      </c>
      <c r="ALW5426" s="12"/>
      <c r="ALX5426" s="12"/>
      <c r="ALY5426" s="12"/>
    </row>
    <row r="5427" spans="1:1013" ht="13.5">
      <c r="A5427" s="180">
        <v>103992</v>
      </c>
      <c r="B5427" s="180" t="s">
        <v>33030</v>
      </c>
      <c r="C5427" s="180" t="s">
        <v>2</v>
      </c>
      <c r="D5427" s="254">
        <v>13.65</v>
      </c>
      <c r="E5427" s="254" t="s">
        <v>24981</v>
      </c>
      <c r="ALW5427" s="12"/>
      <c r="ALX5427" s="12"/>
      <c r="ALY5427" s="12"/>
    </row>
    <row r="5428" spans="1:1013" ht="13.5">
      <c r="A5428" s="180">
        <v>89572</v>
      </c>
      <c r="B5428" s="180" t="s">
        <v>36092</v>
      </c>
      <c r="C5428" s="180" t="s">
        <v>2</v>
      </c>
      <c r="D5428" s="254">
        <v>10.46</v>
      </c>
      <c r="E5428" s="254" t="s">
        <v>31282</v>
      </c>
      <c r="ALW5428" s="12"/>
      <c r="ALX5428" s="12"/>
      <c r="ALY5428" s="12"/>
    </row>
    <row r="5429" spans="1:1013" ht="13.5">
      <c r="A5429" s="180">
        <v>104001</v>
      </c>
      <c r="B5429" s="180" t="s">
        <v>33033</v>
      </c>
      <c r="C5429" s="180" t="s">
        <v>2</v>
      </c>
      <c r="D5429" s="254">
        <v>16.34</v>
      </c>
      <c r="E5429" s="254" t="s">
        <v>31283</v>
      </c>
      <c r="ALW5429" s="12"/>
      <c r="ALX5429" s="12"/>
      <c r="ALY5429" s="12"/>
    </row>
    <row r="5430" spans="1:1013" ht="13.5">
      <c r="A5430" s="180">
        <v>89596</v>
      </c>
      <c r="B5430" s="180" t="s">
        <v>36093</v>
      </c>
      <c r="C5430" s="180" t="s">
        <v>2</v>
      </c>
      <c r="D5430" s="254">
        <v>12.53</v>
      </c>
      <c r="E5430" s="254" t="s">
        <v>31284</v>
      </c>
      <c r="ALW5430" s="12"/>
      <c r="ALX5430" s="12"/>
      <c r="ALY5430" s="12"/>
    </row>
    <row r="5431" spans="1:1013" ht="13.5">
      <c r="A5431" s="180">
        <v>104002</v>
      </c>
      <c r="B5431" s="180" t="s">
        <v>33034</v>
      </c>
      <c r="C5431" s="180" t="s">
        <v>2</v>
      </c>
      <c r="D5431" s="254">
        <v>21.14</v>
      </c>
      <c r="E5431" s="254" t="s">
        <v>31285</v>
      </c>
      <c r="ALW5431" s="12"/>
      <c r="ALX5431" s="12"/>
      <c r="ALY5431" s="12"/>
    </row>
    <row r="5432" spans="1:1013" ht="13.5">
      <c r="A5432" s="180">
        <v>89595</v>
      </c>
      <c r="B5432" s="180" t="s">
        <v>36094</v>
      </c>
      <c r="C5432" s="180" t="s">
        <v>2</v>
      </c>
      <c r="D5432" s="254">
        <v>17.64</v>
      </c>
      <c r="E5432" s="254" t="s">
        <v>29488</v>
      </c>
      <c r="ALW5432" s="12"/>
      <c r="ALX5432" s="12"/>
      <c r="ALY5432" s="12"/>
    </row>
    <row r="5433" spans="1:1013" ht="13.5">
      <c r="A5433" s="180">
        <v>89610</v>
      </c>
      <c r="B5433" s="180" t="s">
        <v>36095</v>
      </c>
      <c r="C5433" s="180" t="s">
        <v>2</v>
      </c>
      <c r="D5433" s="254">
        <v>23.8</v>
      </c>
      <c r="E5433" s="254" t="s">
        <v>25156</v>
      </c>
      <c r="ALW5433" s="12"/>
      <c r="ALX5433" s="12"/>
      <c r="ALY5433" s="12"/>
    </row>
    <row r="5434" spans="1:1013" ht="13.5">
      <c r="A5434" s="180">
        <v>89613</v>
      </c>
      <c r="B5434" s="180" t="s">
        <v>33009</v>
      </c>
      <c r="C5434" s="180" t="s">
        <v>2</v>
      </c>
      <c r="D5434" s="460">
        <v>37.4</v>
      </c>
      <c r="E5434" s="254" t="s">
        <v>31288</v>
      </c>
      <c r="ALW5434" s="12"/>
      <c r="ALX5434" s="12"/>
      <c r="ALY5434" s="12"/>
    </row>
    <row r="5435" spans="1:1013" ht="13.5">
      <c r="A5435" s="180">
        <v>89616</v>
      </c>
      <c r="B5435" s="180" t="s">
        <v>36096</v>
      </c>
      <c r="C5435" s="180" t="s">
        <v>2</v>
      </c>
      <c r="D5435" s="460">
        <v>50.06</v>
      </c>
      <c r="E5435" s="254" t="s">
        <v>31290</v>
      </c>
      <c r="ALW5435" s="12"/>
      <c r="ALX5435" s="12"/>
      <c r="ALY5435" s="12"/>
    </row>
    <row r="5436" spans="1:1013" ht="13.5">
      <c r="A5436" s="180">
        <v>103952</v>
      </c>
      <c r="B5436" s="180" t="s">
        <v>11661</v>
      </c>
      <c r="C5436" s="180" t="s">
        <v>2</v>
      </c>
      <c r="D5436" s="460">
        <v>6.73</v>
      </c>
      <c r="E5436" s="254" t="s">
        <v>31292</v>
      </c>
      <c r="ALW5436" s="12"/>
      <c r="ALX5436" s="12"/>
      <c r="ALY5436" s="12"/>
    </row>
    <row r="5437" spans="1:1013" ht="13.5">
      <c r="A5437" s="180">
        <v>103947</v>
      </c>
      <c r="B5437" s="180" t="s">
        <v>11656</v>
      </c>
      <c r="C5437" s="180" t="s">
        <v>2</v>
      </c>
      <c r="D5437" s="460">
        <v>7.31</v>
      </c>
      <c r="E5437" s="254" t="s">
        <v>31293</v>
      </c>
      <c r="ALW5437" s="12"/>
      <c r="ALX5437" s="12"/>
      <c r="ALY5437" s="12"/>
    </row>
    <row r="5438" spans="1:1013" ht="13.5">
      <c r="A5438" s="180">
        <v>103957</v>
      </c>
      <c r="B5438" s="180" t="s">
        <v>11666</v>
      </c>
      <c r="C5438" s="180" t="s">
        <v>2</v>
      </c>
      <c r="D5438" s="254">
        <v>5.71</v>
      </c>
      <c r="E5438" s="254" t="s">
        <v>31294</v>
      </c>
      <c r="ALW5438" s="12"/>
      <c r="ALX5438" s="12"/>
      <c r="ALY5438" s="12"/>
    </row>
    <row r="5439" spans="1:1013" ht="13.5">
      <c r="A5439" s="180">
        <v>103953</v>
      </c>
      <c r="B5439" s="180" t="s">
        <v>11662</v>
      </c>
      <c r="C5439" s="180" t="s">
        <v>2</v>
      </c>
      <c r="D5439" s="254">
        <v>8.48</v>
      </c>
      <c r="E5439" s="254" t="s">
        <v>31295</v>
      </c>
      <c r="ALW5439" s="12"/>
      <c r="ALX5439" s="12"/>
      <c r="ALY5439" s="12"/>
    </row>
    <row r="5440" spans="1:1013" ht="13.5">
      <c r="A5440" s="180">
        <v>103948</v>
      </c>
      <c r="B5440" s="180" t="s">
        <v>11657</v>
      </c>
      <c r="C5440" s="180" t="s">
        <v>2</v>
      </c>
      <c r="D5440" s="254">
        <v>9.17</v>
      </c>
      <c r="E5440" s="254" t="s">
        <v>31296</v>
      </c>
      <c r="ALW5440" s="12"/>
      <c r="ALX5440" s="12"/>
      <c r="ALY5440" s="12"/>
    </row>
    <row r="5441" spans="1:1013" ht="13.5">
      <c r="A5441" s="180">
        <v>103958</v>
      </c>
      <c r="B5441" s="180" t="s">
        <v>11667</v>
      </c>
      <c r="C5441" s="180" t="s">
        <v>2</v>
      </c>
      <c r="D5441" s="254">
        <v>11.91</v>
      </c>
      <c r="E5441" s="254" t="s">
        <v>31297</v>
      </c>
      <c r="ALW5441" s="12"/>
      <c r="ALX5441" s="12"/>
      <c r="ALY5441" s="12"/>
    </row>
    <row r="5442" spans="1:1013" ht="13.5">
      <c r="A5442" s="180">
        <v>104009</v>
      </c>
      <c r="B5442" s="180" t="s">
        <v>11699</v>
      </c>
      <c r="C5442" s="180" t="s">
        <v>2</v>
      </c>
      <c r="D5442" s="254">
        <v>15.62</v>
      </c>
      <c r="E5442" s="254" t="s">
        <v>31298</v>
      </c>
      <c r="ALW5442" s="12"/>
      <c r="ALX5442" s="12"/>
      <c r="ALY5442" s="12"/>
    </row>
    <row r="5443" spans="1:1013" ht="13.5">
      <c r="A5443" s="180">
        <v>103959</v>
      </c>
      <c r="B5443" s="180" t="s">
        <v>11668</v>
      </c>
      <c r="C5443" s="180" t="s">
        <v>2</v>
      </c>
      <c r="D5443" s="460">
        <v>18.04</v>
      </c>
      <c r="E5443" s="254" t="s">
        <v>31299</v>
      </c>
      <c r="ALW5443" s="12"/>
      <c r="ALX5443" s="12"/>
      <c r="ALY5443" s="12"/>
    </row>
    <row r="5444" spans="1:1013" ht="13.5">
      <c r="A5444" s="180">
        <v>103962</v>
      </c>
      <c r="B5444" s="180" t="s">
        <v>11669</v>
      </c>
      <c r="C5444" s="180" t="s">
        <v>2</v>
      </c>
      <c r="D5444" s="460">
        <v>7.73</v>
      </c>
      <c r="E5444" s="254" t="s">
        <v>31300</v>
      </c>
      <c r="ALW5444" s="12"/>
      <c r="ALX5444" s="12"/>
      <c r="ALY5444" s="12"/>
    </row>
    <row r="5445" spans="1:1013" ht="13.5">
      <c r="A5445" s="180">
        <v>103954</v>
      </c>
      <c r="B5445" s="180" t="s">
        <v>11663</v>
      </c>
      <c r="C5445" s="180" t="s">
        <v>2</v>
      </c>
      <c r="D5445" s="460">
        <v>10.39</v>
      </c>
      <c r="E5445" s="254" t="s">
        <v>31301</v>
      </c>
      <c r="ALW5445" s="12"/>
      <c r="ALX5445" s="12"/>
      <c r="ALY5445" s="12"/>
    </row>
    <row r="5446" spans="1:1013" ht="13.5">
      <c r="A5446" s="180">
        <v>103949</v>
      </c>
      <c r="B5446" s="180" t="s">
        <v>11658</v>
      </c>
      <c r="C5446" s="180" t="s">
        <v>2</v>
      </c>
      <c r="D5446" s="460">
        <v>11.04</v>
      </c>
      <c r="E5446" s="254" t="s">
        <v>31302</v>
      </c>
      <c r="ALW5446" s="12"/>
      <c r="ALX5446" s="12"/>
      <c r="ALY5446" s="12"/>
    </row>
    <row r="5447" spans="1:1013" ht="13.5">
      <c r="A5447" s="180">
        <v>103964</v>
      </c>
      <c r="B5447" s="180" t="s">
        <v>11670</v>
      </c>
      <c r="C5447" s="180" t="s">
        <v>2</v>
      </c>
      <c r="D5447" s="460">
        <v>9.85</v>
      </c>
      <c r="E5447" s="254" t="s">
        <v>31303</v>
      </c>
      <c r="ALW5447" s="12"/>
      <c r="ALX5447" s="12"/>
      <c r="ALY5447" s="12"/>
    </row>
    <row r="5448" spans="1:1013" ht="13.5">
      <c r="A5448" s="180">
        <v>104014</v>
      </c>
      <c r="B5448" s="180" t="s">
        <v>11702</v>
      </c>
      <c r="C5448" s="180" t="s">
        <v>2</v>
      </c>
      <c r="D5448" s="254">
        <v>12.85</v>
      </c>
      <c r="E5448" s="254" t="s">
        <v>31304</v>
      </c>
      <c r="ALW5448" s="12"/>
      <c r="ALX5448" s="12"/>
      <c r="ALY5448" s="12"/>
    </row>
    <row r="5449" spans="1:1013" ht="13.5">
      <c r="A5449" s="180">
        <v>103966</v>
      </c>
      <c r="B5449" s="180" t="s">
        <v>11671</v>
      </c>
      <c r="C5449" s="180" t="s">
        <v>2</v>
      </c>
      <c r="D5449" s="254">
        <v>11.6</v>
      </c>
      <c r="E5449" s="254" t="s">
        <v>31305</v>
      </c>
      <c r="ALW5449" s="12"/>
      <c r="ALX5449" s="12"/>
      <c r="ALY5449" s="12"/>
    </row>
    <row r="5450" spans="1:1013" ht="13.5">
      <c r="A5450" s="180">
        <v>103999</v>
      </c>
      <c r="B5450" s="180" t="s">
        <v>11693</v>
      </c>
      <c r="C5450" s="180" t="s">
        <v>2</v>
      </c>
      <c r="D5450" s="460">
        <v>14.89</v>
      </c>
      <c r="E5450" s="254" t="s">
        <v>28362</v>
      </c>
      <c r="ALW5450" s="12"/>
      <c r="ALX5450" s="12"/>
      <c r="ALY5450" s="12"/>
    </row>
    <row r="5451" spans="1:1013" ht="13.5">
      <c r="A5451" s="180">
        <v>103967</v>
      </c>
      <c r="B5451" s="180" t="s">
        <v>36097</v>
      </c>
      <c r="C5451" s="180" t="s">
        <v>2</v>
      </c>
      <c r="D5451" s="254">
        <v>14.05</v>
      </c>
      <c r="E5451" s="254" t="s">
        <v>31306</v>
      </c>
      <c r="ALW5451" s="12"/>
      <c r="ALX5451" s="12"/>
      <c r="ALY5451" s="12"/>
    </row>
    <row r="5452" spans="1:1013" ht="13.5">
      <c r="A5452" s="180">
        <v>104003</v>
      </c>
      <c r="B5452" s="180" t="s">
        <v>36098</v>
      </c>
      <c r="C5452" s="180" t="s">
        <v>2</v>
      </c>
      <c r="D5452" s="460">
        <v>17.55</v>
      </c>
      <c r="E5452" s="254" t="s">
        <v>31307</v>
      </c>
      <c r="ALW5452" s="12"/>
      <c r="ALX5452" s="12"/>
      <c r="ALY5452" s="12"/>
    </row>
    <row r="5453" spans="1:1013" ht="13.5">
      <c r="A5453" s="180">
        <v>103968</v>
      </c>
      <c r="B5453" s="180" t="s">
        <v>11672</v>
      </c>
      <c r="C5453" s="180" t="s">
        <v>2</v>
      </c>
      <c r="D5453" s="460">
        <v>20.41</v>
      </c>
      <c r="E5453" s="254" t="s">
        <v>31308</v>
      </c>
      <c r="ALW5453" s="12"/>
      <c r="ALX5453" s="12"/>
      <c r="ALY5453" s="12"/>
    </row>
    <row r="5454" spans="1:1013" ht="13.5">
      <c r="A5454" s="180">
        <v>103969</v>
      </c>
      <c r="B5454" s="180" t="s">
        <v>11673</v>
      </c>
      <c r="C5454" s="180" t="s">
        <v>2</v>
      </c>
      <c r="D5454" s="254">
        <v>24.21</v>
      </c>
      <c r="E5454" s="254" t="s">
        <v>31309</v>
      </c>
      <c r="ALW5454" s="12"/>
      <c r="ALX5454" s="12"/>
      <c r="ALY5454" s="12"/>
    </row>
    <row r="5455" spans="1:1013" ht="13.5">
      <c r="A5455" s="180">
        <v>103971</v>
      </c>
      <c r="B5455" s="180" t="s">
        <v>11674</v>
      </c>
      <c r="C5455" s="180" t="s">
        <v>2</v>
      </c>
      <c r="D5455" s="460">
        <v>30.86</v>
      </c>
      <c r="E5455" s="254" t="s">
        <v>31310</v>
      </c>
      <c r="ALW5455" s="12"/>
      <c r="ALX5455" s="12"/>
      <c r="ALY5455" s="12"/>
    </row>
    <row r="5456" spans="1:1013" ht="13.5">
      <c r="A5456" s="180">
        <v>103972</v>
      </c>
      <c r="B5456" s="180" t="s">
        <v>11675</v>
      </c>
      <c r="C5456" s="180" t="s">
        <v>2</v>
      </c>
      <c r="D5456" s="254">
        <v>35.659999999999997</v>
      </c>
      <c r="E5456" s="254" t="s">
        <v>31311</v>
      </c>
      <c r="ALW5456" s="12"/>
      <c r="ALX5456" s="12"/>
      <c r="ALY5456" s="12"/>
    </row>
    <row r="5457" spans="1:1013" ht="13.5">
      <c r="A5457" s="180">
        <v>103993</v>
      </c>
      <c r="B5457" s="180" t="s">
        <v>11689</v>
      </c>
      <c r="C5457" s="180" t="s">
        <v>2</v>
      </c>
      <c r="D5457" s="254">
        <v>11.53</v>
      </c>
      <c r="E5457" s="254" t="s">
        <v>31312</v>
      </c>
      <c r="ALW5457" s="12"/>
      <c r="ALX5457" s="12"/>
      <c r="ALY5457" s="12"/>
    </row>
    <row r="5458" spans="1:1013" ht="13.5">
      <c r="A5458" s="180">
        <v>89407</v>
      </c>
      <c r="B5458" s="180" t="s">
        <v>11411</v>
      </c>
      <c r="C5458" s="180" t="s">
        <v>2</v>
      </c>
      <c r="D5458" s="460">
        <v>10.55</v>
      </c>
      <c r="E5458" s="254" t="s">
        <v>31313</v>
      </c>
      <c r="ALW5458" s="12"/>
      <c r="ALX5458" s="12"/>
      <c r="ALY5458" s="12"/>
    </row>
    <row r="5459" spans="1:1013" ht="13.5">
      <c r="A5459" s="180">
        <v>89361</v>
      </c>
      <c r="B5459" s="180" t="s">
        <v>11383</v>
      </c>
      <c r="C5459" s="180" t="s">
        <v>2</v>
      </c>
      <c r="D5459" s="254">
        <v>11.36</v>
      </c>
      <c r="E5459" s="254" t="s">
        <v>31314</v>
      </c>
      <c r="ALW5459" s="12"/>
      <c r="ALX5459" s="12"/>
      <c r="ALY5459" s="12"/>
    </row>
    <row r="5460" spans="1:1013" ht="13.5">
      <c r="A5460" s="180">
        <v>89490</v>
      </c>
      <c r="B5460" s="180" t="s">
        <v>11439</v>
      </c>
      <c r="C5460" s="180" t="s">
        <v>2</v>
      </c>
      <c r="D5460" s="254">
        <v>8.5399999999999991</v>
      </c>
      <c r="E5460" s="254" t="s">
        <v>31315</v>
      </c>
      <c r="ALW5460" s="12"/>
      <c r="ALX5460" s="12"/>
      <c r="ALY5460" s="12"/>
    </row>
    <row r="5461" spans="1:1013" ht="13.5">
      <c r="A5461" s="180">
        <v>89411</v>
      </c>
      <c r="B5461" s="180" t="s">
        <v>11415</v>
      </c>
      <c r="C5461" s="180" t="s">
        <v>2</v>
      </c>
      <c r="D5461" s="254">
        <v>12.34</v>
      </c>
      <c r="E5461" s="254" t="s">
        <v>31316</v>
      </c>
      <c r="ALW5461" s="12"/>
      <c r="ALX5461" s="12"/>
      <c r="ALY5461" s="12"/>
    </row>
    <row r="5462" spans="1:1013" ht="13.5">
      <c r="A5462" s="180">
        <v>89365</v>
      </c>
      <c r="B5462" s="180" t="s">
        <v>11387</v>
      </c>
      <c r="C5462" s="180" t="s">
        <v>2</v>
      </c>
      <c r="D5462" s="254">
        <v>13.28</v>
      </c>
      <c r="E5462" s="254" t="s">
        <v>31317</v>
      </c>
      <c r="ALW5462" s="12"/>
      <c r="ALX5462" s="12"/>
      <c r="ALY5462" s="12"/>
    </row>
    <row r="5463" spans="1:1013" ht="13.5">
      <c r="A5463" s="180">
        <v>89496</v>
      </c>
      <c r="B5463" s="180" t="s">
        <v>11443</v>
      </c>
      <c r="C5463" s="180" t="s">
        <v>2</v>
      </c>
      <c r="D5463" s="460">
        <v>12.54</v>
      </c>
      <c r="E5463" s="254" t="s">
        <v>31318</v>
      </c>
      <c r="ALW5463" s="12"/>
      <c r="ALX5463" s="12"/>
      <c r="ALY5463" s="12"/>
    </row>
    <row r="5464" spans="1:1013" ht="13.5">
      <c r="A5464" s="180">
        <v>89416</v>
      </c>
      <c r="B5464" s="180" t="s">
        <v>11419</v>
      </c>
      <c r="C5464" s="180" t="s">
        <v>2</v>
      </c>
      <c r="D5464" s="254">
        <v>16.97</v>
      </c>
      <c r="E5464" s="254" t="s">
        <v>31319</v>
      </c>
      <c r="ALW5464" s="12"/>
      <c r="ALX5464" s="12"/>
      <c r="ALY5464" s="12"/>
    </row>
    <row r="5465" spans="1:1013" ht="13.5">
      <c r="A5465" s="180">
        <v>89370</v>
      </c>
      <c r="B5465" s="180" t="s">
        <v>11391</v>
      </c>
      <c r="C5465" s="180" t="s">
        <v>2</v>
      </c>
      <c r="D5465" s="460">
        <v>18.079999999999998</v>
      </c>
      <c r="E5465" s="254" t="s">
        <v>31320</v>
      </c>
      <c r="ALW5465" s="12"/>
      <c r="ALX5465" s="12"/>
      <c r="ALY5465" s="12"/>
    </row>
    <row r="5466" spans="1:1013" ht="13.5">
      <c r="A5466" s="180">
        <v>89500</v>
      </c>
      <c r="B5466" s="180" t="s">
        <v>11447</v>
      </c>
      <c r="C5466" s="180" t="s">
        <v>2</v>
      </c>
      <c r="D5466" s="460">
        <v>15.32</v>
      </c>
      <c r="E5466" s="254" t="s">
        <v>31321</v>
      </c>
      <c r="ALW5466" s="12"/>
      <c r="ALX5466" s="12"/>
      <c r="ALY5466" s="12"/>
    </row>
    <row r="5467" spans="1:1013" ht="13.5">
      <c r="A5467" s="180">
        <v>103983</v>
      </c>
      <c r="B5467" s="180" t="s">
        <v>11682</v>
      </c>
      <c r="C5467" s="180" t="s">
        <v>2</v>
      </c>
      <c r="D5467" s="460">
        <v>20.399999999999999</v>
      </c>
      <c r="E5467" s="254" t="s">
        <v>25557</v>
      </c>
      <c r="ALW5467" s="12"/>
      <c r="ALX5467" s="12"/>
      <c r="ALY5467" s="12"/>
    </row>
    <row r="5468" spans="1:1013" ht="13.5">
      <c r="A5468" s="180">
        <v>89504</v>
      </c>
      <c r="B5468" s="180" t="s">
        <v>11451</v>
      </c>
      <c r="C5468" s="180" t="s">
        <v>2</v>
      </c>
      <c r="D5468" s="460">
        <v>22.74</v>
      </c>
      <c r="E5468" s="254" t="s">
        <v>31322</v>
      </c>
      <c r="ALW5468" s="12"/>
      <c r="ALX5468" s="12"/>
      <c r="ALY5468" s="12"/>
    </row>
    <row r="5469" spans="1:1013" ht="13.5">
      <c r="A5469" s="180">
        <v>103987</v>
      </c>
      <c r="B5469" s="180" t="s">
        <v>11686</v>
      </c>
      <c r="C5469" s="180" t="s">
        <v>2</v>
      </c>
      <c r="D5469" s="460">
        <v>28.71</v>
      </c>
      <c r="E5469" s="254" t="s">
        <v>31323</v>
      </c>
      <c r="ALW5469" s="12"/>
      <c r="ALX5469" s="12"/>
      <c r="ALY5469" s="12"/>
    </row>
    <row r="5470" spans="1:1013" ht="13.5">
      <c r="A5470" s="180">
        <v>89510</v>
      </c>
      <c r="B5470" s="180" t="s">
        <v>11455</v>
      </c>
      <c r="C5470" s="180" t="s">
        <v>2</v>
      </c>
      <c r="D5470" s="254">
        <v>32.700000000000003</v>
      </c>
      <c r="E5470" s="254" t="s">
        <v>27466</v>
      </c>
      <c r="ALW5470" s="12"/>
      <c r="ALX5470" s="12"/>
      <c r="ALY5470" s="12"/>
    </row>
    <row r="5471" spans="1:1013" ht="13.5">
      <c r="A5471" s="180">
        <v>89519</v>
      </c>
      <c r="B5471" s="180" t="s">
        <v>11462</v>
      </c>
      <c r="C5471" s="180" t="s">
        <v>2</v>
      </c>
      <c r="D5471" s="254">
        <v>57.92</v>
      </c>
      <c r="E5471" s="254" t="s">
        <v>31324</v>
      </c>
      <c r="ALW5471" s="12"/>
      <c r="ALX5471" s="12"/>
      <c r="ALY5471" s="12"/>
    </row>
    <row r="5472" spans="1:1013" ht="13.5">
      <c r="A5472" s="180">
        <v>89527</v>
      </c>
      <c r="B5472" s="180" t="s">
        <v>11470</v>
      </c>
      <c r="C5472" s="180" t="s">
        <v>2</v>
      </c>
      <c r="D5472" s="254">
        <v>69.84</v>
      </c>
      <c r="E5472" s="254" t="s">
        <v>28360</v>
      </c>
      <c r="ALW5472" s="12"/>
      <c r="ALX5472" s="12"/>
      <c r="ALY5472" s="12"/>
    </row>
    <row r="5473" spans="1:1013" ht="13.5">
      <c r="A5473" s="180">
        <v>89406</v>
      </c>
      <c r="B5473" s="180" t="s">
        <v>11410</v>
      </c>
      <c r="C5473" s="180" t="s">
        <v>2</v>
      </c>
      <c r="D5473" s="254">
        <v>10.45</v>
      </c>
      <c r="E5473" s="254" t="s">
        <v>31325</v>
      </c>
      <c r="ALW5473" s="12"/>
      <c r="ALX5473" s="12"/>
      <c r="ALY5473" s="12"/>
    </row>
    <row r="5474" spans="1:1013" ht="13.5">
      <c r="A5474" s="180">
        <v>89360</v>
      </c>
      <c r="B5474" s="180" t="s">
        <v>11382</v>
      </c>
      <c r="C5474" s="180" t="s">
        <v>2</v>
      </c>
      <c r="D5474" s="254">
        <v>11.26</v>
      </c>
      <c r="E5474" s="254" t="s">
        <v>31326</v>
      </c>
      <c r="ALW5474" s="12"/>
      <c r="ALX5474" s="12"/>
      <c r="ALY5474" s="12"/>
    </row>
    <row r="5475" spans="1:1013" ht="13.5">
      <c r="A5475" s="180">
        <v>89489</v>
      </c>
      <c r="B5475" s="180" t="s">
        <v>11438</v>
      </c>
      <c r="C5475" s="180" t="s">
        <v>2</v>
      </c>
      <c r="D5475" s="254">
        <v>9.24</v>
      </c>
      <c r="E5475" s="254" t="s">
        <v>31327</v>
      </c>
      <c r="ALW5475" s="12"/>
      <c r="ALX5475" s="12"/>
      <c r="ALY5475" s="12"/>
    </row>
    <row r="5476" spans="1:1013" ht="13.5">
      <c r="A5476" s="180">
        <v>89410</v>
      </c>
      <c r="B5476" s="180" t="s">
        <v>11414</v>
      </c>
      <c r="C5476" s="180" t="s">
        <v>2</v>
      </c>
      <c r="D5476" s="460">
        <v>13.04</v>
      </c>
      <c r="E5476" s="254" t="s">
        <v>31328</v>
      </c>
      <c r="ALW5476" s="12"/>
      <c r="ALX5476" s="12"/>
      <c r="ALY5476" s="12"/>
    </row>
    <row r="5477" spans="1:1013" ht="13.5">
      <c r="A5477" s="180">
        <v>89364</v>
      </c>
      <c r="B5477" s="180" t="s">
        <v>11386</v>
      </c>
      <c r="C5477" s="180" t="s">
        <v>2</v>
      </c>
      <c r="D5477" s="254">
        <v>13.98</v>
      </c>
      <c r="E5477" s="254" t="s">
        <v>31329</v>
      </c>
      <c r="ALW5477" s="12"/>
      <c r="ALX5477" s="12"/>
      <c r="ALY5477" s="12"/>
    </row>
    <row r="5478" spans="1:1013" ht="13.5">
      <c r="A5478" s="180">
        <v>89494</v>
      </c>
      <c r="B5478" s="180" t="s">
        <v>11442</v>
      </c>
      <c r="C5478" s="180" t="s">
        <v>2</v>
      </c>
      <c r="D5478" s="254">
        <v>15.17</v>
      </c>
      <c r="E5478" s="254" t="s">
        <v>25329</v>
      </c>
      <c r="ALW5478" s="12"/>
      <c r="ALX5478" s="12"/>
      <c r="ALY5478" s="12"/>
    </row>
    <row r="5479" spans="1:1013" ht="13.5">
      <c r="A5479" s="180">
        <v>89415</v>
      </c>
      <c r="B5479" s="180" t="s">
        <v>11418</v>
      </c>
      <c r="C5479" s="180" t="s">
        <v>2</v>
      </c>
      <c r="D5479" s="254">
        <v>19.600000000000001</v>
      </c>
      <c r="E5479" s="254" t="s">
        <v>31330</v>
      </c>
      <c r="ALW5479" s="12"/>
      <c r="ALX5479" s="12"/>
      <c r="ALY5479" s="12"/>
    </row>
    <row r="5480" spans="1:1013" ht="13.5">
      <c r="A5480" s="180">
        <v>89369</v>
      </c>
      <c r="B5480" s="180" t="s">
        <v>11390</v>
      </c>
      <c r="C5480" s="180" t="s">
        <v>2</v>
      </c>
      <c r="D5480" s="254">
        <v>20.71</v>
      </c>
      <c r="E5480" s="254" t="s">
        <v>31331</v>
      </c>
      <c r="ALW5480" s="12"/>
      <c r="ALX5480" s="12"/>
      <c r="ALY5480" s="12"/>
    </row>
    <row r="5481" spans="1:1013" ht="13.5">
      <c r="A5481" s="180">
        <v>89499</v>
      </c>
      <c r="B5481" s="180" t="s">
        <v>11446</v>
      </c>
      <c r="C5481" s="180" t="s">
        <v>2</v>
      </c>
      <c r="D5481" s="254">
        <v>24.06</v>
      </c>
      <c r="E5481" s="254" t="s">
        <v>28073</v>
      </c>
      <c r="ALW5481" s="12"/>
      <c r="ALX5481" s="12"/>
      <c r="ALY5481" s="12"/>
    </row>
    <row r="5482" spans="1:1013" ht="13.5">
      <c r="A5482" s="180">
        <v>103982</v>
      </c>
      <c r="B5482" s="180" t="s">
        <v>11681</v>
      </c>
      <c r="C5482" s="180" t="s">
        <v>2</v>
      </c>
      <c r="D5482" s="254">
        <v>29.14</v>
      </c>
      <c r="E5482" s="254" t="s">
        <v>31332</v>
      </c>
      <c r="ALW5482" s="12"/>
      <c r="ALX5482" s="12"/>
      <c r="ALY5482" s="12"/>
    </row>
    <row r="5483" spans="1:1013" ht="13.5">
      <c r="A5483" s="180">
        <v>89503</v>
      </c>
      <c r="B5483" s="180" t="s">
        <v>11450</v>
      </c>
      <c r="C5483" s="180" t="s">
        <v>2</v>
      </c>
      <c r="D5483" s="254">
        <v>27.74</v>
      </c>
      <c r="E5483" s="254" t="s">
        <v>25525</v>
      </c>
      <c r="ALW5483" s="12"/>
      <c r="ALX5483" s="12"/>
      <c r="ALY5483" s="12"/>
    </row>
    <row r="5484" spans="1:1013" ht="13.5">
      <c r="A5484" s="180">
        <v>103986</v>
      </c>
      <c r="B5484" s="180" t="s">
        <v>11685</v>
      </c>
      <c r="C5484" s="180" t="s">
        <v>2</v>
      </c>
      <c r="D5484" s="254">
        <v>33.71</v>
      </c>
      <c r="E5484" s="254" t="s">
        <v>31333</v>
      </c>
      <c r="ALW5484" s="12"/>
      <c r="ALX5484" s="12"/>
      <c r="ALY5484" s="12"/>
    </row>
    <row r="5485" spans="1:1013" ht="13.5">
      <c r="A5485" s="180">
        <v>89507</v>
      </c>
      <c r="B5485" s="180" t="s">
        <v>11454</v>
      </c>
      <c r="C5485" s="180" t="s">
        <v>2</v>
      </c>
      <c r="D5485" s="254">
        <v>58.03</v>
      </c>
      <c r="E5485" s="254" t="s">
        <v>31334</v>
      </c>
      <c r="ALW5485" s="12"/>
      <c r="ALX5485" s="12"/>
      <c r="ALY5485" s="12"/>
    </row>
    <row r="5486" spans="1:1013" ht="13.5">
      <c r="A5486" s="180">
        <v>89517</v>
      </c>
      <c r="B5486" s="180" t="s">
        <v>11460</v>
      </c>
      <c r="C5486" s="180" t="s">
        <v>2</v>
      </c>
      <c r="D5486" s="254">
        <v>86.25</v>
      </c>
      <c r="E5486" s="254" t="s">
        <v>27855</v>
      </c>
      <c r="ALW5486" s="12"/>
      <c r="ALX5486" s="12"/>
      <c r="ALY5486" s="12"/>
    </row>
    <row r="5487" spans="1:1013" ht="13.5">
      <c r="A5487" s="180">
        <v>89525</v>
      </c>
      <c r="B5487" s="180" t="s">
        <v>11468</v>
      </c>
      <c r="C5487" s="180" t="s">
        <v>2</v>
      </c>
      <c r="D5487" s="254">
        <v>108.61</v>
      </c>
      <c r="E5487" s="254" t="s">
        <v>24789</v>
      </c>
      <c r="ALW5487" s="12"/>
      <c r="ALX5487" s="12"/>
      <c r="ALY5487" s="12"/>
    </row>
    <row r="5488" spans="1:1013" ht="13.5">
      <c r="A5488" s="180">
        <v>89423</v>
      </c>
      <c r="B5488" s="180" t="s">
        <v>36099</v>
      </c>
      <c r="C5488" s="180" t="s">
        <v>2</v>
      </c>
      <c r="D5488" s="254">
        <v>11.93</v>
      </c>
      <c r="E5488" s="254" t="s">
        <v>24578</v>
      </c>
      <c r="ALW5488" s="12"/>
      <c r="ALX5488" s="12"/>
      <c r="ALY5488" s="12"/>
    </row>
    <row r="5489" spans="1:1013" ht="13.5">
      <c r="A5489" s="180">
        <v>89377</v>
      </c>
      <c r="B5489" s="180" t="s">
        <v>11397</v>
      </c>
      <c r="C5489" s="180" t="s">
        <v>2</v>
      </c>
      <c r="D5489" s="254">
        <v>12.47</v>
      </c>
      <c r="E5489" s="254" t="s">
        <v>25248</v>
      </c>
      <c r="ALW5489" s="12"/>
      <c r="ALX5489" s="12"/>
      <c r="ALY5489" s="12"/>
    </row>
    <row r="5490" spans="1:1013" ht="13.5">
      <c r="A5490" s="180">
        <v>89540</v>
      </c>
      <c r="B5490" s="180" t="s">
        <v>36100</v>
      </c>
      <c r="C5490" s="180" t="s">
        <v>2</v>
      </c>
      <c r="D5490" s="254">
        <v>12.78</v>
      </c>
      <c r="E5490" s="254" t="s">
        <v>25263</v>
      </c>
      <c r="ALW5490" s="12"/>
      <c r="ALX5490" s="12"/>
      <c r="ALY5490" s="12"/>
    </row>
    <row r="5491" spans="1:1013" ht="13.5">
      <c r="A5491" s="180">
        <v>89430</v>
      </c>
      <c r="B5491" s="180" t="s">
        <v>36101</v>
      </c>
      <c r="C5491" s="180" t="s">
        <v>2</v>
      </c>
      <c r="D5491" s="254">
        <v>15.33</v>
      </c>
      <c r="E5491" s="254" t="s">
        <v>29961</v>
      </c>
      <c r="ALW5491" s="12"/>
      <c r="ALX5491" s="12"/>
      <c r="ALY5491" s="12"/>
    </row>
    <row r="5492" spans="1:1013" ht="13.5">
      <c r="A5492" s="180">
        <v>89384</v>
      </c>
      <c r="B5492" s="180" t="s">
        <v>36102</v>
      </c>
      <c r="C5492" s="180" t="s">
        <v>2</v>
      </c>
      <c r="D5492" s="254">
        <v>15.96</v>
      </c>
      <c r="E5492" s="254" t="s">
        <v>31341</v>
      </c>
      <c r="ALW5492" s="12"/>
      <c r="ALX5492" s="12"/>
      <c r="ALY5492" s="12"/>
    </row>
    <row r="5493" spans="1:1013" ht="13.5">
      <c r="A5493" s="180">
        <v>89555</v>
      </c>
      <c r="B5493" s="180" t="s">
        <v>36103</v>
      </c>
      <c r="C5493" s="180" t="s">
        <v>2</v>
      </c>
      <c r="D5493" s="254">
        <v>26.84</v>
      </c>
      <c r="E5493" s="254" t="s">
        <v>31343</v>
      </c>
      <c r="ALW5493" s="12"/>
      <c r="ALX5493" s="12"/>
      <c r="ALY5493" s="12"/>
    </row>
    <row r="5494" spans="1:1013" ht="13.5">
      <c r="A5494" s="180">
        <v>89437</v>
      </c>
      <c r="B5494" s="180" t="s">
        <v>36104</v>
      </c>
      <c r="C5494" s="180" t="s">
        <v>2</v>
      </c>
      <c r="D5494" s="254">
        <v>29.79</v>
      </c>
      <c r="E5494" s="254" t="s">
        <v>25572</v>
      </c>
      <c r="ALW5494" s="12"/>
      <c r="ALX5494" s="12"/>
      <c r="ALY5494" s="12"/>
    </row>
    <row r="5495" spans="1:1013" ht="13.5">
      <c r="A5495" s="180">
        <v>89392</v>
      </c>
      <c r="B5495" s="180" t="s">
        <v>36105</v>
      </c>
      <c r="C5495" s="180" t="s">
        <v>2</v>
      </c>
      <c r="D5495" s="254">
        <v>30.54</v>
      </c>
      <c r="E5495" s="254" t="s">
        <v>31346</v>
      </c>
      <c r="ALW5495" s="12"/>
      <c r="ALX5495" s="12"/>
      <c r="ALY5495" s="12"/>
    </row>
    <row r="5496" spans="1:1013" ht="13.5">
      <c r="A5496" s="180">
        <v>89405</v>
      </c>
      <c r="B5496" s="180" t="s">
        <v>11409</v>
      </c>
      <c r="C5496" s="180" t="s">
        <v>2</v>
      </c>
      <c r="D5496" s="254">
        <v>9.15</v>
      </c>
      <c r="E5496" s="254" t="s">
        <v>29961</v>
      </c>
      <c r="ALW5496" s="12"/>
      <c r="ALX5496" s="12"/>
      <c r="ALY5496" s="12"/>
    </row>
    <row r="5497" spans="1:1013" ht="13.5">
      <c r="A5497" s="180">
        <v>89359</v>
      </c>
      <c r="B5497" s="180" t="s">
        <v>11381</v>
      </c>
      <c r="C5497" s="180" t="s">
        <v>2</v>
      </c>
      <c r="D5497" s="254">
        <v>9.9600000000000009</v>
      </c>
      <c r="E5497" s="254" t="s">
        <v>31349</v>
      </c>
      <c r="ALW5497" s="12"/>
      <c r="ALX5497" s="12"/>
      <c r="ALY5497" s="12"/>
    </row>
    <row r="5498" spans="1:1013" ht="13.5">
      <c r="A5498" s="180">
        <v>89485</v>
      </c>
      <c r="B5498" s="180" t="s">
        <v>11437</v>
      </c>
      <c r="C5498" s="180" t="s">
        <v>2</v>
      </c>
      <c r="D5498" s="254">
        <v>7.28</v>
      </c>
      <c r="E5498" s="254" t="s">
        <v>27911</v>
      </c>
      <c r="ALW5498" s="12"/>
      <c r="ALX5498" s="12"/>
      <c r="ALY5498" s="12"/>
    </row>
    <row r="5499" spans="1:1013" ht="13.5">
      <c r="A5499" s="180">
        <v>89409</v>
      </c>
      <c r="B5499" s="180" t="s">
        <v>11413</v>
      </c>
      <c r="C5499" s="180" t="s">
        <v>2</v>
      </c>
      <c r="D5499" s="254">
        <v>11.08</v>
      </c>
      <c r="E5499" s="254" t="s">
        <v>31352</v>
      </c>
      <c r="ALW5499" s="12"/>
      <c r="ALX5499" s="12"/>
      <c r="ALY5499" s="12"/>
    </row>
    <row r="5500" spans="1:1013" ht="13.5">
      <c r="A5500" s="180">
        <v>89363</v>
      </c>
      <c r="B5500" s="180" t="s">
        <v>11385</v>
      </c>
      <c r="C5500" s="180" t="s">
        <v>2</v>
      </c>
      <c r="D5500" s="254">
        <v>12.02</v>
      </c>
      <c r="E5500" s="254" t="s">
        <v>30250</v>
      </c>
      <c r="ALW5500" s="12"/>
      <c r="ALX5500" s="12"/>
      <c r="ALY5500" s="12"/>
    </row>
    <row r="5501" spans="1:1013" ht="13.5">
      <c r="A5501" s="180">
        <v>89493</v>
      </c>
      <c r="B5501" s="180" t="s">
        <v>11441</v>
      </c>
      <c r="C5501" s="180" t="s">
        <v>2</v>
      </c>
      <c r="D5501" s="254">
        <v>12.11</v>
      </c>
      <c r="E5501" s="254" t="s">
        <v>31354</v>
      </c>
      <c r="ALW5501" s="12"/>
      <c r="ALX5501" s="12"/>
      <c r="ALY5501" s="12"/>
    </row>
    <row r="5502" spans="1:1013" ht="13.5">
      <c r="A5502" s="180">
        <v>89414</v>
      </c>
      <c r="B5502" s="180" t="s">
        <v>11417</v>
      </c>
      <c r="C5502" s="180" t="s">
        <v>2</v>
      </c>
      <c r="D5502" s="254">
        <v>16.54</v>
      </c>
      <c r="E5502" s="254" t="s">
        <v>28925</v>
      </c>
      <c r="ALW5502" s="12"/>
      <c r="ALX5502" s="12"/>
      <c r="ALY5502" s="12"/>
    </row>
    <row r="5503" spans="1:1013" ht="13.5">
      <c r="A5503" s="180">
        <v>89368</v>
      </c>
      <c r="B5503" s="180" t="s">
        <v>11389</v>
      </c>
      <c r="C5503" s="180" t="s">
        <v>2</v>
      </c>
      <c r="D5503" s="254">
        <v>17.649999999999999</v>
      </c>
      <c r="E5503" s="254" t="s">
        <v>25660</v>
      </c>
      <c r="ALW5503" s="12"/>
      <c r="ALX5503" s="12"/>
      <c r="ALY5503" s="12"/>
    </row>
    <row r="5504" spans="1:1013" ht="13.5">
      <c r="A5504" s="180">
        <v>89498</v>
      </c>
      <c r="B5504" s="180" t="s">
        <v>11445</v>
      </c>
      <c r="C5504" s="180" t="s">
        <v>2</v>
      </c>
      <c r="D5504" s="254">
        <v>16.03</v>
      </c>
      <c r="E5504" s="254" t="s">
        <v>30266</v>
      </c>
      <c r="ALW5504" s="12"/>
      <c r="ALX5504" s="12"/>
      <c r="ALY5504" s="12"/>
    </row>
    <row r="5505" spans="1:1013" ht="13.5">
      <c r="A5505" s="180">
        <v>103981</v>
      </c>
      <c r="B5505" s="180" t="s">
        <v>11680</v>
      </c>
      <c r="C5505" s="180" t="s">
        <v>2</v>
      </c>
      <c r="D5505" s="254">
        <v>21.11</v>
      </c>
      <c r="E5505" s="254" t="s">
        <v>31038</v>
      </c>
      <c r="ALW5505" s="12"/>
      <c r="ALX5505" s="12"/>
      <c r="ALY5505" s="12"/>
    </row>
    <row r="5506" spans="1:1013" ht="13.5">
      <c r="A5506" s="180">
        <v>89502</v>
      </c>
      <c r="B5506" s="180" t="s">
        <v>11449</v>
      </c>
      <c r="C5506" s="180" t="s">
        <v>2</v>
      </c>
      <c r="D5506" s="254">
        <v>20.37</v>
      </c>
      <c r="E5506" s="254" t="s">
        <v>27849</v>
      </c>
      <c r="ALW5506" s="12"/>
      <c r="ALX5506" s="12"/>
      <c r="ALY5506" s="12"/>
    </row>
    <row r="5507" spans="1:1013" ht="13.5">
      <c r="A5507" s="180">
        <v>103985</v>
      </c>
      <c r="B5507" s="180" t="s">
        <v>11684</v>
      </c>
      <c r="C5507" s="180" t="s">
        <v>2</v>
      </c>
      <c r="D5507" s="254">
        <v>26.34</v>
      </c>
      <c r="E5507" s="254" t="s">
        <v>30157</v>
      </c>
      <c r="ALW5507" s="12"/>
      <c r="ALX5507" s="12"/>
      <c r="ALY5507" s="12"/>
    </row>
    <row r="5508" spans="1:1013" ht="13.5">
      <c r="A5508" s="180">
        <v>89506</v>
      </c>
      <c r="B5508" s="180" t="s">
        <v>11453</v>
      </c>
      <c r="C5508" s="180" t="s">
        <v>2</v>
      </c>
      <c r="D5508" s="254">
        <v>48.9</v>
      </c>
      <c r="E5508" s="254" t="s">
        <v>31355</v>
      </c>
      <c r="ALW5508" s="12"/>
      <c r="ALX5508" s="12"/>
      <c r="ALY5508" s="12"/>
    </row>
    <row r="5509" spans="1:1013" ht="13.5">
      <c r="A5509" s="180">
        <v>89515</v>
      </c>
      <c r="B5509" s="180" t="s">
        <v>11458</v>
      </c>
      <c r="C5509" s="180" t="s">
        <v>2</v>
      </c>
      <c r="D5509" s="254">
        <v>103.29</v>
      </c>
      <c r="E5509" s="254" t="s">
        <v>24589</v>
      </c>
      <c r="ALW5509" s="12"/>
      <c r="ALX5509" s="12"/>
      <c r="ALY5509" s="12"/>
    </row>
    <row r="5510" spans="1:1013" ht="13.5">
      <c r="A5510" s="180">
        <v>89523</v>
      </c>
      <c r="B5510" s="180" t="s">
        <v>11466</v>
      </c>
      <c r="C5510" s="180" t="s">
        <v>2</v>
      </c>
      <c r="D5510" s="254">
        <v>126.38</v>
      </c>
      <c r="E5510" s="254" t="s">
        <v>31356</v>
      </c>
      <c r="ALW5510" s="12"/>
      <c r="ALX5510" s="12"/>
      <c r="ALY5510" s="12"/>
    </row>
    <row r="5511" spans="1:1013" ht="13.5">
      <c r="A5511" s="180">
        <v>90373</v>
      </c>
      <c r="B5511" s="180" t="s">
        <v>36106</v>
      </c>
      <c r="C5511" s="180" t="s">
        <v>2</v>
      </c>
      <c r="D5511" s="254">
        <v>15.74</v>
      </c>
      <c r="E5511" s="254" t="s">
        <v>25594</v>
      </c>
      <c r="ALW5511" s="12"/>
      <c r="ALX5511" s="12"/>
      <c r="ALY5511" s="12"/>
    </row>
    <row r="5512" spans="1:1013" ht="13.5">
      <c r="A5512" s="180">
        <v>89366</v>
      </c>
      <c r="B5512" s="180" t="s">
        <v>36107</v>
      </c>
      <c r="C5512" s="180" t="s">
        <v>2</v>
      </c>
      <c r="D5512" s="254">
        <v>19.940000000000001</v>
      </c>
      <c r="E5512" s="254" t="s">
        <v>25338</v>
      </c>
      <c r="ALW5512" s="12"/>
      <c r="ALX5512" s="12"/>
      <c r="ALY5512" s="12"/>
    </row>
    <row r="5513" spans="1:1013" ht="13.5">
      <c r="A5513" s="180">
        <v>89404</v>
      </c>
      <c r="B5513" s="180" t="s">
        <v>11408</v>
      </c>
      <c r="C5513" s="180" t="s">
        <v>2</v>
      </c>
      <c r="D5513" s="254">
        <v>8.43</v>
      </c>
      <c r="E5513" s="254" t="s">
        <v>24840</v>
      </c>
      <c r="ALW5513" s="12"/>
      <c r="ALX5513" s="12"/>
      <c r="ALY5513" s="12"/>
    </row>
    <row r="5514" spans="1:1013" ht="13.5">
      <c r="A5514" s="180">
        <v>89358</v>
      </c>
      <c r="B5514" s="180" t="s">
        <v>11380</v>
      </c>
      <c r="C5514" s="180" t="s">
        <v>2</v>
      </c>
      <c r="D5514" s="254">
        <v>9.24</v>
      </c>
      <c r="E5514" s="254" t="s">
        <v>25362</v>
      </c>
      <c r="ALW5514" s="12"/>
      <c r="ALX5514" s="12"/>
      <c r="ALY5514" s="12"/>
    </row>
    <row r="5515" spans="1:1013" ht="13.5">
      <c r="A5515" s="180">
        <v>89481</v>
      </c>
      <c r="B5515" s="180" t="s">
        <v>11436</v>
      </c>
      <c r="C5515" s="180" t="s">
        <v>2</v>
      </c>
      <c r="D5515" s="254">
        <v>6.25</v>
      </c>
      <c r="E5515" s="254" t="s">
        <v>25064</v>
      </c>
      <c r="ALW5515" s="12"/>
      <c r="ALX5515" s="12"/>
      <c r="ALY5515" s="12"/>
    </row>
    <row r="5516" spans="1:1013" ht="13.5">
      <c r="A5516" s="180">
        <v>89408</v>
      </c>
      <c r="B5516" s="180" t="s">
        <v>11412</v>
      </c>
      <c r="C5516" s="180" t="s">
        <v>2</v>
      </c>
      <c r="D5516" s="254">
        <v>10.050000000000001</v>
      </c>
      <c r="E5516" s="254" t="s">
        <v>24970</v>
      </c>
      <c r="ALW5516" s="12"/>
      <c r="ALX5516" s="12"/>
      <c r="ALY5516" s="12"/>
    </row>
    <row r="5517" spans="1:1013" ht="13.5">
      <c r="A5517" s="180">
        <v>89362</v>
      </c>
      <c r="B5517" s="180" t="s">
        <v>11384</v>
      </c>
      <c r="C5517" s="180" t="s">
        <v>2</v>
      </c>
      <c r="D5517" s="254">
        <v>10.99</v>
      </c>
      <c r="E5517" s="254" t="s">
        <v>24952</v>
      </c>
      <c r="ALW5517" s="12"/>
      <c r="ALX5517" s="12"/>
      <c r="ALY5517" s="12"/>
    </row>
    <row r="5518" spans="1:1013" ht="13.5">
      <c r="A5518" s="180">
        <v>89412</v>
      </c>
      <c r="B5518" s="180" t="s">
        <v>36108</v>
      </c>
      <c r="C5518" s="180" t="s">
        <v>2</v>
      </c>
      <c r="D5518" s="254">
        <v>11.59</v>
      </c>
      <c r="E5518" s="254" t="s">
        <v>25328</v>
      </c>
      <c r="ALW5518" s="12"/>
      <c r="ALX5518" s="12"/>
      <c r="ALY5518" s="12"/>
    </row>
    <row r="5519" spans="1:1013" ht="13.5">
      <c r="A5519" s="180">
        <v>89492</v>
      </c>
      <c r="B5519" s="180" t="s">
        <v>11440</v>
      </c>
      <c r="C5519" s="180" t="s">
        <v>2</v>
      </c>
      <c r="D5519" s="254">
        <v>9.83</v>
      </c>
      <c r="E5519" s="254" t="s">
        <v>31357</v>
      </c>
      <c r="ALW5519" s="12"/>
      <c r="ALX5519" s="12"/>
      <c r="ALY5519" s="12"/>
    </row>
    <row r="5520" spans="1:1013" ht="13.5">
      <c r="A5520" s="180">
        <v>89413</v>
      </c>
      <c r="B5520" s="180" t="s">
        <v>11416</v>
      </c>
      <c r="C5520" s="180" t="s">
        <v>2</v>
      </c>
      <c r="D5520" s="254">
        <v>14.26</v>
      </c>
      <c r="E5520" s="254" t="s">
        <v>25640</v>
      </c>
      <c r="ALW5520" s="12"/>
      <c r="ALX5520" s="12"/>
      <c r="ALY5520" s="12"/>
    </row>
    <row r="5521" spans="1:1013" ht="13.5">
      <c r="A5521" s="180">
        <v>89367</v>
      </c>
      <c r="B5521" s="180" t="s">
        <v>11388</v>
      </c>
      <c r="C5521" s="180" t="s">
        <v>2</v>
      </c>
      <c r="D5521" s="254">
        <v>15.37</v>
      </c>
      <c r="E5521" s="254" t="s">
        <v>31358</v>
      </c>
      <c r="ALW5521" s="12"/>
      <c r="ALX5521" s="12"/>
      <c r="ALY5521" s="12"/>
    </row>
    <row r="5522" spans="1:1013" ht="13.5">
      <c r="A5522" s="180">
        <v>89497</v>
      </c>
      <c r="B5522" s="180" t="s">
        <v>11444</v>
      </c>
      <c r="C5522" s="180" t="s">
        <v>2</v>
      </c>
      <c r="D5522" s="254">
        <v>15.96</v>
      </c>
      <c r="E5522" s="254" t="s">
        <v>30367</v>
      </c>
      <c r="ALW5522" s="12"/>
      <c r="ALX5522" s="12"/>
      <c r="ALY5522" s="12"/>
    </row>
    <row r="5523" spans="1:1013" ht="13.5">
      <c r="A5523" s="180">
        <v>103980</v>
      </c>
      <c r="B5523" s="180" t="s">
        <v>11679</v>
      </c>
      <c r="C5523" s="180" t="s">
        <v>2</v>
      </c>
      <c r="D5523" s="254">
        <v>21.04</v>
      </c>
      <c r="E5523" s="254" t="s">
        <v>25757</v>
      </c>
      <c r="ALW5523" s="12"/>
      <c r="ALX5523" s="12"/>
      <c r="ALY5523" s="12"/>
    </row>
    <row r="5524" spans="1:1013" ht="13.5">
      <c r="A5524" s="180">
        <v>89501</v>
      </c>
      <c r="B5524" s="180" t="s">
        <v>11448</v>
      </c>
      <c r="C5524" s="180" t="s">
        <v>2</v>
      </c>
      <c r="D5524" s="254">
        <v>17.07</v>
      </c>
      <c r="E5524" s="254" t="s">
        <v>29436</v>
      </c>
      <c r="ALW5524" s="12"/>
      <c r="ALX5524" s="12"/>
      <c r="ALY5524" s="12"/>
    </row>
    <row r="5525" spans="1:1013" ht="13.5">
      <c r="A5525" s="180">
        <v>103984</v>
      </c>
      <c r="B5525" s="180" t="s">
        <v>11683</v>
      </c>
      <c r="C5525" s="180" t="s">
        <v>2</v>
      </c>
      <c r="D5525" s="254">
        <v>23.04</v>
      </c>
      <c r="E5525" s="254" t="s">
        <v>24948</v>
      </c>
      <c r="ALW5525" s="12"/>
      <c r="ALX5525" s="12"/>
      <c r="ALY5525" s="12"/>
    </row>
    <row r="5526" spans="1:1013" ht="13.5">
      <c r="A5526" s="180">
        <v>89505</v>
      </c>
      <c r="B5526" s="180" t="s">
        <v>11452</v>
      </c>
      <c r="C5526" s="180" t="s">
        <v>2</v>
      </c>
      <c r="D5526" s="254">
        <v>51.22</v>
      </c>
      <c r="E5526" s="254" t="s">
        <v>31359</v>
      </c>
      <c r="ALW5526" s="12"/>
      <c r="ALX5526" s="12"/>
      <c r="ALY5526" s="12"/>
    </row>
    <row r="5527" spans="1:1013" ht="13.5">
      <c r="A5527" s="180">
        <v>89513</v>
      </c>
      <c r="B5527" s="180" t="s">
        <v>11456</v>
      </c>
      <c r="C5527" s="180" t="s">
        <v>2</v>
      </c>
      <c r="D5527" s="254">
        <v>129.97999999999999</v>
      </c>
      <c r="E5527" s="254" t="s">
        <v>31360</v>
      </c>
      <c r="ALW5527" s="12"/>
      <c r="ALX5527" s="12"/>
      <c r="ALY5527" s="12"/>
    </row>
    <row r="5528" spans="1:1013" ht="13.5">
      <c r="A5528" s="180">
        <v>89521</v>
      </c>
      <c r="B5528" s="180" t="s">
        <v>11464</v>
      </c>
      <c r="C5528" s="180" t="s">
        <v>2</v>
      </c>
      <c r="D5528" s="254">
        <v>154.96</v>
      </c>
      <c r="E5528" s="254" t="s">
        <v>31361</v>
      </c>
      <c r="ALW5528" s="12"/>
      <c r="ALX5528" s="12"/>
      <c r="ALY5528" s="12"/>
    </row>
    <row r="5529" spans="1:1013" ht="13.5">
      <c r="A5529" s="180">
        <v>103955</v>
      </c>
      <c r="B5529" s="180" t="s">
        <v>11664</v>
      </c>
      <c r="C5529" s="180" t="s">
        <v>2</v>
      </c>
      <c r="D5529" s="254">
        <v>11.99</v>
      </c>
      <c r="E5529" s="254" t="s">
        <v>31362</v>
      </c>
      <c r="ALW5529" s="12"/>
      <c r="ALX5529" s="12"/>
      <c r="ALY5529" s="12"/>
    </row>
    <row r="5530" spans="1:1013" ht="13.5">
      <c r="A5530" s="180">
        <v>103950</v>
      </c>
      <c r="B5530" s="180" t="s">
        <v>11659</v>
      </c>
      <c r="C5530" s="180" t="s">
        <v>2</v>
      </c>
      <c r="D5530" s="254">
        <v>12.87</v>
      </c>
      <c r="E5530" s="254" t="s">
        <v>31363</v>
      </c>
      <c r="ALW5530" s="12"/>
      <c r="ALX5530" s="12"/>
      <c r="ALY5530" s="12"/>
    </row>
    <row r="5531" spans="1:1013" ht="13.5">
      <c r="A5531" s="180">
        <v>103974</v>
      </c>
      <c r="B5531" s="180" t="s">
        <v>11676</v>
      </c>
      <c r="C5531" s="180" t="s">
        <v>2</v>
      </c>
      <c r="D5531" s="254">
        <v>12.8</v>
      </c>
      <c r="E5531" s="254" t="s">
        <v>31364</v>
      </c>
      <c r="ALW5531" s="12"/>
      <c r="ALX5531" s="12"/>
      <c r="ALY5531" s="12"/>
    </row>
    <row r="5532" spans="1:1013" ht="13.5">
      <c r="A5532" s="180">
        <v>103956</v>
      </c>
      <c r="B5532" s="180" t="s">
        <v>11665</v>
      </c>
      <c r="C5532" s="180" t="s">
        <v>2</v>
      </c>
      <c r="D5532" s="254">
        <v>16.940000000000001</v>
      </c>
      <c r="E5532" s="254" t="s">
        <v>31365</v>
      </c>
      <c r="ALW5532" s="12"/>
      <c r="ALX5532" s="12"/>
      <c r="ALY5532" s="12"/>
    </row>
    <row r="5533" spans="1:1013" ht="13.5">
      <c r="A5533" s="180">
        <v>103951</v>
      </c>
      <c r="B5533" s="180" t="s">
        <v>11660</v>
      </c>
      <c r="C5533" s="180" t="s">
        <v>2</v>
      </c>
      <c r="D5533" s="254">
        <v>17.96</v>
      </c>
      <c r="E5533" s="254" t="s">
        <v>31366</v>
      </c>
      <c r="ALW5533" s="12"/>
      <c r="ALX5533" s="12"/>
      <c r="ALY5533" s="12"/>
    </row>
    <row r="5534" spans="1:1013" ht="13.5">
      <c r="A5534" s="180">
        <v>89374</v>
      </c>
      <c r="B5534" s="180" t="s">
        <v>11395</v>
      </c>
      <c r="C5534" s="180" t="s">
        <v>2</v>
      </c>
      <c r="D5534" s="254">
        <v>12.39</v>
      </c>
      <c r="E5534" s="254" t="s">
        <v>31367</v>
      </c>
      <c r="ALW5534" s="12"/>
      <c r="ALX5534" s="12"/>
      <c r="ALY5534" s="12"/>
    </row>
    <row r="5535" spans="1:1013" ht="13.5">
      <c r="A5535" s="180">
        <v>89427</v>
      </c>
      <c r="B5535" s="180" t="s">
        <v>36109</v>
      </c>
      <c r="C5535" s="180" t="s">
        <v>2</v>
      </c>
      <c r="D5535" s="254">
        <v>14.65</v>
      </c>
      <c r="E5535" s="254" t="s">
        <v>31368</v>
      </c>
      <c r="ALW5535" s="12"/>
      <c r="ALX5535" s="12"/>
      <c r="ALY5535" s="12"/>
    </row>
    <row r="5536" spans="1:1013" ht="13.5">
      <c r="A5536" s="180">
        <v>89381</v>
      </c>
      <c r="B5536" s="180" t="s">
        <v>36110</v>
      </c>
      <c r="C5536" s="180" t="s">
        <v>2</v>
      </c>
      <c r="D5536" s="254">
        <v>15.23</v>
      </c>
      <c r="E5536" s="254" t="s">
        <v>31369</v>
      </c>
      <c r="ALW5536" s="12"/>
      <c r="ALX5536" s="12"/>
      <c r="ALY5536" s="12"/>
    </row>
    <row r="5537" spans="1:1013" ht="13.5">
      <c r="A5537" s="180">
        <v>95237</v>
      </c>
      <c r="B5537" s="180" t="s">
        <v>36111</v>
      </c>
      <c r="C5537" s="180" t="s">
        <v>2</v>
      </c>
      <c r="D5537" s="254">
        <v>30.23</v>
      </c>
      <c r="E5537" s="254" t="s">
        <v>31370</v>
      </c>
      <c r="ALW5537" s="12"/>
      <c r="ALX5537" s="12"/>
      <c r="ALY5537" s="12"/>
    </row>
    <row r="5538" spans="1:1013" ht="13.5">
      <c r="A5538" s="180">
        <v>89979</v>
      </c>
      <c r="B5538" s="180" t="s">
        <v>36112</v>
      </c>
      <c r="C5538" s="180" t="s">
        <v>2</v>
      </c>
      <c r="D5538" s="254">
        <v>30.92</v>
      </c>
      <c r="E5538" s="254" t="s">
        <v>31371</v>
      </c>
      <c r="ALW5538" s="12"/>
      <c r="ALX5538" s="12"/>
      <c r="ALY5538" s="12"/>
    </row>
    <row r="5539" spans="1:1013" ht="13.5">
      <c r="A5539" s="180">
        <v>103991</v>
      </c>
      <c r="B5539" s="180" t="s">
        <v>33029</v>
      </c>
      <c r="C5539" s="180" t="s">
        <v>2</v>
      </c>
      <c r="D5539" s="254">
        <v>22.41</v>
      </c>
      <c r="E5539" s="254" t="s">
        <v>31372</v>
      </c>
      <c r="ALW5539" s="12"/>
      <c r="ALX5539" s="12"/>
      <c r="ALY5539" s="12"/>
    </row>
    <row r="5540" spans="1:1013" ht="13.5">
      <c r="A5540" s="180">
        <v>89564</v>
      </c>
      <c r="B5540" s="180" t="s">
        <v>36113</v>
      </c>
      <c r="C5540" s="180" t="s">
        <v>2</v>
      </c>
      <c r="D5540" s="254">
        <v>19.22</v>
      </c>
      <c r="E5540" s="254" t="s">
        <v>31373</v>
      </c>
      <c r="ALW5540" s="12"/>
      <c r="ALX5540" s="12"/>
      <c r="ALY5540" s="12"/>
    </row>
    <row r="5541" spans="1:1013" ht="13.5">
      <c r="A5541" s="180">
        <v>104000</v>
      </c>
      <c r="B5541" s="180" t="s">
        <v>33032</v>
      </c>
      <c r="C5541" s="180" t="s">
        <v>2</v>
      </c>
      <c r="D5541" s="254">
        <v>34.630000000000003</v>
      </c>
      <c r="E5541" s="254" t="s">
        <v>31374</v>
      </c>
      <c r="ALW5541" s="12"/>
      <c r="ALX5541" s="12"/>
      <c r="ALY5541" s="12"/>
    </row>
    <row r="5542" spans="1:1013" ht="13.5">
      <c r="A5542" s="180">
        <v>89593</v>
      </c>
      <c r="B5542" s="180" t="s">
        <v>36114</v>
      </c>
      <c r="C5542" s="180" t="s">
        <v>2</v>
      </c>
      <c r="D5542" s="254">
        <v>30.82</v>
      </c>
      <c r="E5542" s="254" t="s">
        <v>31375</v>
      </c>
      <c r="ALW5542" s="12"/>
      <c r="ALX5542" s="12"/>
      <c r="ALY5542" s="12"/>
    </row>
    <row r="5543" spans="1:1013" ht="13.5">
      <c r="A5543" s="180">
        <v>89418</v>
      </c>
      <c r="B5543" s="180" t="s">
        <v>11421</v>
      </c>
      <c r="C5543" s="180" t="s">
        <v>2</v>
      </c>
      <c r="D5543" s="254">
        <v>19.45</v>
      </c>
      <c r="E5543" s="254" t="s">
        <v>31376</v>
      </c>
      <c r="ALW5543" s="12"/>
      <c r="ALX5543" s="12"/>
      <c r="ALY5543" s="12"/>
    </row>
    <row r="5544" spans="1:1013" ht="13.5">
      <c r="A5544" s="180">
        <v>89372</v>
      </c>
      <c r="B5544" s="180" t="s">
        <v>11393</v>
      </c>
      <c r="C5544" s="180" t="s">
        <v>2</v>
      </c>
      <c r="D5544" s="254">
        <v>19.989999999999998</v>
      </c>
      <c r="E5544" s="254" t="s">
        <v>31377</v>
      </c>
      <c r="ALW5544" s="12"/>
      <c r="ALX5544" s="12"/>
      <c r="ALY5544" s="12"/>
    </row>
    <row r="5545" spans="1:1013" ht="13.5">
      <c r="A5545" s="180">
        <v>89530</v>
      </c>
      <c r="B5545" s="180" t="s">
        <v>11473</v>
      </c>
      <c r="C5545" s="180" t="s">
        <v>2</v>
      </c>
      <c r="D5545" s="254">
        <v>20.27</v>
      </c>
      <c r="E5545" s="254" t="s">
        <v>31378</v>
      </c>
      <c r="ALW5545" s="12"/>
      <c r="ALX5545" s="12"/>
      <c r="ALY5545" s="12"/>
    </row>
    <row r="5546" spans="1:1013" ht="13.5">
      <c r="A5546" s="180">
        <v>89425</v>
      </c>
      <c r="B5546" s="180" t="s">
        <v>11425</v>
      </c>
      <c r="C5546" s="180" t="s">
        <v>2</v>
      </c>
      <c r="D5546" s="254">
        <v>22.82</v>
      </c>
      <c r="E5546" s="254" t="s">
        <v>31379</v>
      </c>
      <c r="ALW5546" s="12"/>
      <c r="ALX5546" s="12"/>
      <c r="ALY5546" s="12"/>
    </row>
    <row r="5547" spans="1:1013" ht="13.5">
      <c r="A5547" s="180">
        <v>89379</v>
      </c>
      <c r="B5547" s="180" t="s">
        <v>1812</v>
      </c>
      <c r="C5547" s="180" t="s">
        <v>2</v>
      </c>
      <c r="D5547" s="254">
        <v>23.45</v>
      </c>
      <c r="E5547" s="254" t="s">
        <v>31380</v>
      </c>
      <c r="ALW5547" s="12"/>
      <c r="ALX5547" s="12"/>
      <c r="ALY5547" s="12"/>
    </row>
    <row r="5548" spans="1:1013" ht="13.5">
      <c r="A5548" s="180">
        <v>89542</v>
      </c>
      <c r="B5548" s="180" t="s">
        <v>11479</v>
      </c>
      <c r="C5548" s="180" t="s">
        <v>2</v>
      </c>
      <c r="D5548" s="254">
        <v>34.01</v>
      </c>
      <c r="E5548" s="254" t="s">
        <v>31381</v>
      </c>
      <c r="ALW5548" s="12"/>
      <c r="ALX5548" s="12"/>
      <c r="ALY5548" s="12"/>
    </row>
    <row r="5549" spans="1:1013" ht="13.5">
      <c r="A5549" s="180">
        <v>89432</v>
      </c>
      <c r="B5549" s="180" t="s">
        <v>36115</v>
      </c>
      <c r="C5549" s="180" t="s">
        <v>2</v>
      </c>
      <c r="D5549" s="254">
        <v>36.96</v>
      </c>
      <c r="E5549" s="254" t="s">
        <v>31382</v>
      </c>
      <c r="ALW5549" s="12"/>
      <c r="ALX5549" s="12"/>
      <c r="ALY5549" s="12"/>
    </row>
    <row r="5550" spans="1:1013" ht="13.5">
      <c r="A5550" s="180">
        <v>89387</v>
      </c>
      <c r="B5550" s="180" t="s">
        <v>36116</v>
      </c>
      <c r="C5550" s="180" t="s">
        <v>2</v>
      </c>
      <c r="D5550" s="254">
        <v>37.71</v>
      </c>
      <c r="E5550" s="254" t="s">
        <v>31383</v>
      </c>
      <c r="ALW5550" s="12"/>
      <c r="ALX5550" s="12"/>
      <c r="ALY5550" s="12"/>
    </row>
    <row r="5551" spans="1:1013" ht="13.5">
      <c r="A5551" s="180">
        <v>89560</v>
      </c>
      <c r="B5551" s="180" t="s">
        <v>36117</v>
      </c>
      <c r="C5551" s="180" t="s">
        <v>2</v>
      </c>
      <c r="D5551" s="254">
        <v>43.62</v>
      </c>
      <c r="E5551" s="254" t="s">
        <v>27669</v>
      </c>
      <c r="ALW5551" s="12"/>
      <c r="ALX5551" s="12"/>
      <c r="ALY5551" s="12"/>
    </row>
    <row r="5552" spans="1:1013" ht="13.5">
      <c r="A5552" s="180">
        <v>104159</v>
      </c>
      <c r="B5552" s="180" t="s">
        <v>33041</v>
      </c>
      <c r="C5552" s="180" t="s">
        <v>2</v>
      </c>
      <c r="D5552" s="254">
        <v>47.06</v>
      </c>
      <c r="E5552" s="254" t="s">
        <v>31384</v>
      </c>
      <c r="ALW5552" s="12"/>
      <c r="ALX5552" s="12"/>
      <c r="ALY5552" s="12"/>
    </row>
    <row r="5553" spans="1:1013" ht="13.5">
      <c r="A5553" s="180">
        <v>89577</v>
      </c>
      <c r="B5553" s="180" t="s">
        <v>11505</v>
      </c>
      <c r="C5553" s="180" t="s">
        <v>2</v>
      </c>
      <c r="D5553" s="254">
        <v>45.84</v>
      </c>
      <c r="E5553" s="254" t="s">
        <v>31385</v>
      </c>
      <c r="ALW5553" s="12"/>
      <c r="ALX5553" s="12"/>
      <c r="ALY5553" s="12"/>
    </row>
    <row r="5554" spans="1:1013" ht="13.5">
      <c r="A5554" s="180">
        <v>103996</v>
      </c>
      <c r="B5554" s="180" t="s">
        <v>11691</v>
      </c>
      <c r="C5554" s="180" t="s">
        <v>2</v>
      </c>
      <c r="D5554" s="254">
        <v>49.85</v>
      </c>
      <c r="E5554" s="254" t="s">
        <v>25620</v>
      </c>
      <c r="ALW5554" s="12"/>
      <c r="ALX5554" s="12"/>
      <c r="ALY5554" s="12"/>
    </row>
    <row r="5555" spans="1:1013" ht="13.5">
      <c r="A5555" s="180">
        <v>89598</v>
      </c>
      <c r="B5555" s="180" t="s">
        <v>36118</v>
      </c>
      <c r="C5555" s="180" t="s">
        <v>2</v>
      </c>
      <c r="D5555" s="254">
        <v>61.95</v>
      </c>
      <c r="E5555" s="254" t="s">
        <v>31386</v>
      </c>
      <c r="ALW5555" s="12"/>
      <c r="ALX5555" s="12"/>
      <c r="ALY5555" s="12"/>
    </row>
    <row r="5556" spans="1:1013" ht="13.5">
      <c r="A5556" s="180">
        <v>89419</v>
      </c>
      <c r="B5556" s="180" t="s">
        <v>11422</v>
      </c>
      <c r="C5556" s="180" t="s">
        <v>2</v>
      </c>
      <c r="D5556" s="254">
        <v>7.81</v>
      </c>
      <c r="E5556" s="254" t="s">
        <v>31387</v>
      </c>
      <c r="ALW5556" s="12"/>
      <c r="ALX5556" s="12"/>
      <c r="ALY5556" s="12"/>
    </row>
    <row r="5557" spans="1:1013" ht="13.5">
      <c r="A5557" s="180">
        <v>89373</v>
      </c>
      <c r="B5557" s="180" t="s">
        <v>11394</v>
      </c>
      <c r="C5557" s="180" t="s">
        <v>2</v>
      </c>
      <c r="D5557" s="254">
        <v>8.39</v>
      </c>
      <c r="E5557" s="254" t="s">
        <v>31388</v>
      </c>
      <c r="ALW5557" s="12"/>
      <c r="ALX5557" s="12"/>
      <c r="ALY5557" s="12"/>
    </row>
    <row r="5558" spans="1:1013" ht="13.5">
      <c r="A5558" s="180">
        <v>89532</v>
      </c>
      <c r="B5558" s="180" t="s">
        <v>11475</v>
      </c>
      <c r="C5558" s="180" t="s">
        <v>2</v>
      </c>
      <c r="D5558" s="254">
        <v>8.56</v>
      </c>
      <c r="E5558" s="254" t="s">
        <v>31389</v>
      </c>
      <c r="ALW5558" s="12"/>
      <c r="ALX5558" s="12"/>
      <c r="ALY5558" s="12"/>
    </row>
    <row r="5559" spans="1:1013" ht="13.5">
      <c r="A5559" s="180">
        <v>89426</v>
      </c>
      <c r="B5559" s="180" t="s">
        <v>11426</v>
      </c>
      <c r="C5559" s="180" t="s">
        <v>2</v>
      </c>
      <c r="D5559" s="254">
        <v>11.33</v>
      </c>
      <c r="E5559" s="254" t="s">
        <v>25323</v>
      </c>
      <c r="ALW5559" s="12"/>
      <c r="ALX5559" s="12"/>
      <c r="ALY5559" s="12"/>
    </row>
    <row r="5560" spans="1:1013" ht="13.5">
      <c r="A5560" s="180">
        <v>89380</v>
      </c>
      <c r="B5560" s="180" t="s">
        <v>11399</v>
      </c>
      <c r="C5560" s="180" t="s">
        <v>2</v>
      </c>
      <c r="D5560" s="254">
        <v>12.02</v>
      </c>
      <c r="E5560" s="254" t="s">
        <v>24639</v>
      </c>
      <c r="ALW5560" s="12"/>
      <c r="ALX5560" s="12"/>
      <c r="ALY5560" s="12"/>
    </row>
    <row r="5561" spans="1:1013" ht="13.5">
      <c r="A5561" s="180">
        <v>89562</v>
      </c>
      <c r="B5561" s="180" t="s">
        <v>11494</v>
      </c>
      <c r="C5561" s="180" t="s">
        <v>2</v>
      </c>
      <c r="D5561" s="254">
        <v>12.57</v>
      </c>
      <c r="E5561" s="254" t="s">
        <v>31390</v>
      </c>
      <c r="ALW5561" s="12"/>
      <c r="ALX5561" s="12"/>
      <c r="ALY5561" s="12"/>
    </row>
    <row r="5562" spans="1:1013" ht="13.5">
      <c r="A5562" s="180">
        <v>89433</v>
      </c>
      <c r="B5562" s="180" t="s">
        <v>11429</v>
      </c>
      <c r="C5562" s="180" t="s">
        <v>2</v>
      </c>
      <c r="D5562" s="254">
        <v>15.76</v>
      </c>
      <c r="E5562" s="254" t="s">
        <v>25420</v>
      </c>
      <c r="ALW5562" s="12"/>
      <c r="ALX5562" s="12"/>
      <c r="ALY5562" s="12"/>
    </row>
    <row r="5563" spans="1:1013" ht="13.5">
      <c r="A5563" s="180">
        <v>89579</v>
      </c>
      <c r="B5563" s="180" t="s">
        <v>36119</v>
      </c>
      <c r="C5563" s="180" t="s">
        <v>2</v>
      </c>
      <c r="D5563" s="254">
        <v>14.22</v>
      </c>
      <c r="E5563" s="254" t="s">
        <v>25240</v>
      </c>
      <c r="ALW5563" s="12"/>
      <c r="ALX5563" s="12"/>
      <c r="ALY5563" s="12"/>
    </row>
    <row r="5564" spans="1:1013" ht="13.5">
      <c r="A5564" s="180">
        <v>103998</v>
      </c>
      <c r="B5564" s="180" t="s">
        <v>36120</v>
      </c>
      <c r="C5564" s="180" t="s">
        <v>2</v>
      </c>
      <c r="D5564" s="254">
        <v>17.510000000000002</v>
      </c>
      <c r="E5564" s="254" t="s">
        <v>29976</v>
      </c>
      <c r="ALW5564" s="12"/>
      <c r="ALX5564" s="12"/>
      <c r="ALY5564" s="12"/>
    </row>
    <row r="5565" spans="1:1013" ht="13.5">
      <c r="A5565" s="180">
        <v>89605</v>
      </c>
      <c r="B5565" s="180" t="s">
        <v>11519</v>
      </c>
      <c r="C5565" s="180" t="s">
        <v>2</v>
      </c>
      <c r="D5565" s="254">
        <v>25.2</v>
      </c>
      <c r="E5565" s="254" t="s">
        <v>25401</v>
      </c>
      <c r="ALW5565" s="12"/>
      <c r="ALX5565" s="12"/>
      <c r="ALY5565" s="12"/>
    </row>
    <row r="5566" spans="1:1013" ht="13.5">
      <c r="A5566" s="180">
        <v>89981</v>
      </c>
      <c r="B5566" s="180" t="s">
        <v>36121</v>
      </c>
      <c r="C5566" s="180" t="s">
        <v>2</v>
      </c>
      <c r="D5566" s="254">
        <v>27.46</v>
      </c>
      <c r="E5566" s="254" t="s">
        <v>27335</v>
      </c>
      <c r="ALW5566" s="12"/>
      <c r="ALX5566" s="12"/>
      <c r="ALY5566" s="12"/>
    </row>
    <row r="5567" spans="1:1013" ht="13.5">
      <c r="A5567" s="180">
        <v>89385</v>
      </c>
      <c r="B5567" s="180" t="s">
        <v>36122</v>
      </c>
      <c r="C5567" s="180" t="s">
        <v>2</v>
      </c>
      <c r="D5567" s="254">
        <v>8.5399999999999991</v>
      </c>
      <c r="E5567" s="254" t="s">
        <v>29446</v>
      </c>
      <c r="ALW5567" s="12"/>
      <c r="ALX5567" s="12"/>
      <c r="ALY5567" s="12"/>
    </row>
    <row r="5568" spans="1:1013" ht="13.5">
      <c r="A5568" s="180">
        <v>89551</v>
      </c>
      <c r="B5568" s="180" t="s">
        <v>36123</v>
      </c>
      <c r="C5568" s="180" t="s">
        <v>2</v>
      </c>
      <c r="D5568" s="254">
        <v>10.42</v>
      </c>
      <c r="E5568" s="254" t="s">
        <v>24945</v>
      </c>
      <c r="ALW5568" s="12"/>
      <c r="ALX5568" s="12"/>
      <c r="ALY5568" s="12"/>
    </row>
    <row r="5569" spans="1:1013" ht="13.5">
      <c r="A5569" s="180">
        <v>89434</v>
      </c>
      <c r="B5569" s="180" t="s">
        <v>36124</v>
      </c>
      <c r="C5569" s="180" t="s">
        <v>2</v>
      </c>
      <c r="D5569" s="254">
        <v>13.19</v>
      </c>
      <c r="E5569" s="254" t="s">
        <v>31391</v>
      </c>
      <c r="ALW5569" s="12"/>
      <c r="ALX5569" s="12"/>
      <c r="ALY5569" s="12"/>
    </row>
    <row r="5570" spans="1:1013" ht="13.5">
      <c r="A5570" s="180">
        <v>89389</v>
      </c>
      <c r="B5570" s="180" t="s">
        <v>36125</v>
      </c>
      <c r="C5570" s="180" t="s">
        <v>2</v>
      </c>
      <c r="D5570" s="254">
        <v>13.88</v>
      </c>
      <c r="E5570" s="254" t="s">
        <v>25444</v>
      </c>
      <c r="ALW5570" s="12"/>
      <c r="ALX5570" s="12"/>
      <c r="ALY5570" s="12"/>
    </row>
    <row r="5571" spans="1:1013" ht="13.5">
      <c r="A5571" s="180">
        <v>89417</v>
      </c>
      <c r="B5571" s="180" t="s">
        <v>11420</v>
      </c>
      <c r="C5571" s="180" t="s">
        <v>2</v>
      </c>
      <c r="D5571" s="254">
        <v>6.43</v>
      </c>
      <c r="E5571" s="254" t="s">
        <v>27977</v>
      </c>
      <c r="ALW5571" s="12"/>
      <c r="ALX5571" s="12"/>
      <c r="ALY5571" s="12"/>
    </row>
    <row r="5572" spans="1:1013" ht="13.5">
      <c r="A5572" s="180">
        <v>89371</v>
      </c>
      <c r="B5572" s="180" t="s">
        <v>11392</v>
      </c>
      <c r="C5572" s="180" t="s">
        <v>2</v>
      </c>
      <c r="D5572" s="254">
        <v>6.97</v>
      </c>
      <c r="E5572" s="254" t="s">
        <v>31392</v>
      </c>
      <c r="ALW5572" s="12"/>
      <c r="ALX5572" s="12"/>
      <c r="ALY5572" s="12"/>
    </row>
    <row r="5573" spans="1:1013" ht="13.5">
      <c r="A5573" s="180">
        <v>89528</v>
      </c>
      <c r="B5573" s="180" t="s">
        <v>11471</v>
      </c>
      <c r="C5573" s="180" t="s">
        <v>2</v>
      </c>
      <c r="D5573" s="254">
        <v>5.0199999999999996</v>
      </c>
      <c r="E5573" s="254" t="s">
        <v>29732</v>
      </c>
      <c r="ALW5573" s="12"/>
      <c r="ALX5573" s="12"/>
      <c r="ALY5573" s="12"/>
    </row>
    <row r="5574" spans="1:1013" ht="13.5">
      <c r="A5574" s="180">
        <v>89424</v>
      </c>
      <c r="B5574" s="180" t="s">
        <v>11424</v>
      </c>
      <c r="C5574" s="180" t="s">
        <v>2</v>
      </c>
      <c r="D5574" s="254">
        <v>7.57</v>
      </c>
      <c r="E5574" s="254" t="s">
        <v>31393</v>
      </c>
      <c r="ALW5574" s="12"/>
      <c r="ALX5574" s="12"/>
      <c r="ALY5574" s="12"/>
    </row>
    <row r="5575" spans="1:1013" ht="13.5">
      <c r="A5575" s="180">
        <v>89378</v>
      </c>
      <c r="B5575" s="180" t="s">
        <v>11398</v>
      </c>
      <c r="C5575" s="180" t="s">
        <v>2</v>
      </c>
      <c r="D5575" s="254">
        <v>8.1999999999999993</v>
      </c>
      <c r="E5575" s="254" t="s">
        <v>30513</v>
      </c>
      <c r="ALW5575" s="12"/>
      <c r="ALX5575" s="12"/>
      <c r="ALY5575" s="12"/>
    </row>
    <row r="5576" spans="1:1013" ht="13.5">
      <c r="A5576" s="180">
        <v>89541</v>
      </c>
      <c r="B5576" s="180" t="s">
        <v>11478</v>
      </c>
      <c r="C5576" s="180" t="s">
        <v>2</v>
      </c>
      <c r="D5576" s="254">
        <v>7.64</v>
      </c>
      <c r="E5576" s="254" t="s">
        <v>28105</v>
      </c>
      <c r="ALW5576" s="12"/>
      <c r="ALX5576" s="12"/>
      <c r="ALY5576" s="12"/>
    </row>
    <row r="5577" spans="1:1013" ht="13.5">
      <c r="A5577" s="180">
        <v>89431</v>
      </c>
      <c r="B5577" s="180" t="s">
        <v>11428</v>
      </c>
      <c r="C5577" s="180" t="s">
        <v>2</v>
      </c>
      <c r="D5577" s="254">
        <v>10.59</v>
      </c>
      <c r="E5577" s="254" t="s">
        <v>25461</v>
      </c>
      <c r="ALW5577" s="12"/>
      <c r="ALX5577" s="12"/>
      <c r="ALY5577" s="12"/>
    </row>
    <row r="5578" spans="1:1013" ht="13.5">
      <c r="A5578" s="180">
        <v>89386</v>
      </c>
      <c r="B5578" s="180" t="s">
        <v>11401</v>
      </c>
      <c r="C5578" s="180" t="s">
        <v>2</v>
      </c>
      <c r="D5578" s="254">
        <v>11.34</v>
      </c>
      <c r="E5578" s="254" t="s">
        <v>31394</v>
      </c>
      <c r="ALW5578" s="12"/>
      <c r="ALX5578" s="12"/>
      <c r="ALY5578" s="12"/>
    </row>
    <row r="5579" spans="1:1013" ht="13.5">
      <c r="A5579" s="180">
        <v>89558</v>
      </c>
      <c r="B5579" s="180" t="s">
        <v>11491</v>
      </c>
      <c r="C5579" s="180" t="s">
        <v>2</v>
      </c>
      <c r="D5579" s="254">
        <v>11.75</v>
      </c>
      <c r="E5579" s="254" t="s">
        <v>31395</v>
      </c>
      <c r="ALW5579" s="12"/>
      <c r="ALX5579" s="12"/>
      <c r="ALY5579" s="12"/>
    </row>
    <row r="5580" spans="1:1013" ht="13.5">
      <c r="A5580" s="180">
        <v>103988</v>
      </c>
      <c r="B5580" s="180" t="s">
        <v>11687</v>
      </c>
      <c r="C5580" s="180" t="s">
        <v>2</v>
      </c>
      <c r="D5580" s="254">
        <v>15.19</v>
      </c>
      <c r="E5580" s="254" t="s">
        <v>30609</v>
      </c>
      <c r="ALW5580" s="12"/>
      <c r="ALX5580" s="12"/>
      <c r="ALY5580" s="12"/>
    </row>
    <row r="5581" spans="1:1013" ht="13.5">
      <c r="A5581" s="180">
        <v>89575</v>
      </c>
      <c r="B5581" s="180" t="s">
        <v>11504</v>
      </c>
      <c r="C5581" s="180" t="s">
        <v>2</v>
      </c>
      <c r="D5581" s="254">
        <v>13.8</v>
      </c>
      <c r="E5581" s="254" t="s">
        <v>27324</v>
      </c>
      <c r="ALW5581" s="12"/>
      <c r="ALX5581" s="12"/>
      <c r="ALY5581" s="12"/>
    </row>
    <row r="5582" spans="1:1013" ht="13.5">
      <c r="A5582" s="180">
        <v>103995</v>
      </c>
      <c r="B5582" s="180" t="s">
        <v>11690</v>
      </c>
      <c r="C5582" s="180" t="s">
        <v>2</v>
      </c>
      <c r="D5582" s="254">
        <v>17.809999999999999</v>
      </c>
      <c r="E5582" s="254" t="s">
        <v>28926</v>
      </c>
      <c r="ALW5582" s="12"/>
      <c r="ALX5582" s="12"/>
      <c r="ALY5582" s="12"/>
    </row>
    <row r="5583" spans="1:1013" ht="13.5">
      <c r="A5583" s="180">
        <v>89597</v>
      </c>
      <c r="B5583" s="180" t="s">
        <v>11516</v>
      </c>
      <c r="C5583" s="180" t="s">
        <v>2</v>
      </c>
      <c r="D5583" s="254">
        <v>27.65</v>
      </c>
      <c r="E5583" s="254" t="s">
        <v>31396</v>
      </c>
      <c r="ALW5583" s="12"/>
      <c r="ALX5583" s="12"/>
      <c r="ALY5583" s="12"/>
    </row>
    <row r="5584" spans="1:1013" ht="13.5">
      <c r="A5584" s="180">
        <v>89611</v>
      </c>
      <c r="B5584" s="180" t="s">
        <v>11521</v>
      </c>
      <c r="C5584" s="180" t="s">
        <v>2</v>
      </c>
      <c r="D5584" s="254">
        <v>39.200000000000003</v>
      </c>
      <c r="E5584" s="254" t="s">
        <v>29963</v>
      </c>
      <c r="ALW5584" s="12"/>
      <c r="ALX5584" s="12"/>
      <c r="ALY5584" s="12"/>
    </row>
    <row r="5585" spans="1:1013" ht="13.5">
      <c r="A5585" s="180">
        <v>89614</v>
      </c>
      <c r="B5585" s="180" t="s">
        <v>11523</v>
      </c>
      <c r="C5585" s="180" t="s">
        <v>2</v>
      </c>
      <c r="D5585" s="254">
        <v>73.88</v>
      </c>
      <c r="E5585" s="254" t="s">
        <v>24482</v>
      </c>
      <c r="ALW5585" s="12"/>
      <c r="ALX5585" s="12"/>
      <c r="ALY5585" s="12"/>
    </row>
    <row r="5586" spans="1:1013" ht="13.5">
      <c r="A5586" s="180">
        <v>103975</v>
      </c>
      <c r="B5586" s="180" t="s">
        <v>11677</v>
      </c>
      <c r="C5586" s="180" t="s">
        <v>2</v>
      </c>
      <c r="D5586" s="254">
        <v>21.53</v>
      </c>
      <c r="E5586" s="254" t="s">
        <v>27473</v>
      </c>
      <c r="ALW5586" s="12"/>
      <c r="ALX5586" s="12"/>
      <c r="ALY5586" s="12"/>
    </row>
    <row r="5587" spans="1:1013" ht="13.5">
      <c r="A5587" s="180">
        <v>104007</v>
      </c>
      <c r="B5587" s="180" t="s">
        <v>11697</v>
      </c>
      <c r="C5587" s="180" t="s">
        <v>2</v>
      </c>
      <c r="D5587" s="254">
        <v>26.37</v>
      </c>
      <c r="E5587" s="254" t="s">
        <v>29196</v>
      </c>
      <c r="ALW5587" s="12"/>
      <c r="ALX5587" s="12"/>
      <c r="ALY5587" s="12"/>
    </row>
    <row r="5588" spans="1:1013" ht="13.5">
      <c r="A5588" s="180">
        <v>103976</v>
      </c>
      <c r="B5588" s="180" t="s">
        <v>11678</v>
      </c>
      <c r="C5588" s="180" t="s">
        <v>2</v>
      </c>
      <c r="D5588" s="254">
        <v>31.41</v>
      </c>
      <c r="E5588" s="254" t="s">
        <v>29449</v>
      </c>
      <c r="ALW5588" s="12"/>
      <c r="ALX5588" s="12"/>
      <c r="ALY5588" s="12"/>
    </row>
    <row r="5589" spans="1:1013" ht="13.5">
      <c r="A5589" s="180">
        <v>104008</v>
      </c>
      <c r="B5589" s="180" t="s">
        <v>11698</v>
      </c>
      <c r="C5589" s="180" t="s">
        <v>2</v>
      </c>
      <c r="D5589" s="254">
        <v>38.340000000000003</v>
      </c>
      <c r="E5589" s="254" t="s">
        <v>30637</v>
      </c>
      <c r="ALW5589" s="12"/>
      <c r="ALX5589" s="12"/>
      <c r="ALY5589" s="12"/>
    </row>
    <row r="5590" spans="1:1013" ht="13.5">
      <c r="A5590" s="180">
        <v>89630</v>
      </c>
      <c r="B5590" s="180" t="s">
        <v>11535</v>
      </c>
      <c r="C5590" s="180" t="s">
        <v>2</v>
      </c>
      <c r="D5590" s="254">
        <v>75.47</v>
      </c>
      <c r="E5590" s="254" t="s">
        <v>31266</v>
      </c>
      <c r="ALW5590" s="12"/>
      <c r="ALX5590" s="12"/>
      <c r="ALY5590" s="12"/>
    </row>
    <row r="5591" spans="1:1013" ht="13.5">
      <c r="A5591" s="180">
        <v>89632</v>
      </c>
      <c r="B5591" s="180" t="s">
        <v>11537</v>
      </c>
      <c r="C5591" s="180" t="s">
        <v>2</v>
      </c>
      <c r="D5591" s="254">
        <v>153.13999999999999</v>
      </c>
      <c r="E5591" s="254" t="s">
        <v>31397</v>
      </c>
      <c r="ALW5591" s="12"/>
      <c r="ALX5591" s="12"/>
      <c r="ALY5591" s="12"/>
    </row>
    <row r="5592" spans="1:1013" ht="13.5">
      <c r="A5592" s="180">
        <v>89438</v>
      </c>
      <c r="B5592" s="180" t="s">
        <v>11431</v>
      </c>
      <c r="C5592" s="180" t="s">
        <v>2</v>
      </c>
      <c r="D5592" s="254">
        <v>11.78</v>
      </c>
      <c r="E5592" s="254" t="s">
        <v>31398</v>
      </c>
      <c r="ALW5592" s="12"/>
      <c r="ALX5592" s="12"/>
      <c r="ALY5592" s="12"/>
    </row>
    <row r="5593" spans="1:1013" ht="13.5">
      <c r="A5593" s="180">
        <v>89393</v>
      </c>
      <c r="B5593" s="180" t="s">
        <v>11403</v>
      </c>
      <c r="C5593" s="180" t="s">
        <v>2</v>
      </c>
      <c r="D5593" s="254">
        <v>12.86</v>
      </c>
      <c r="E5593" s="254" t="s">
        <v>31399</v>
      </c>
      <c r="ALW5593" s="12"/>
      <c r="ALX5593" s="12"/>
      <c r="ALY5593" s="12"/>
    </row>
    <row r="5594" spans="1:1013" ht="13.5">
      <c r="A5594" s="180">
        <v>89617</v>
      </c>
      <c r="B5594" s="180" t="s">
        <v>11525</v>
      </c>
      <c r="C5594" s="180" t="s">
        <v>2</v>
      </c>
      <c r="D5594" s="254">
        <v>8.85</v>
      </c>
      <c r="E5594" s="254" t="s">
        <v>24862</v>
      </c>
      <c r="ALW5594" s="12"/>
      <c r="ALX5594" s="12"/>
      <c r="ALY5594" s="12"/>
    </row>
    <row r="5595" spans="1:1013" ht="13.5">
      <c r="A5595" s="180">
        <v>89440</v>
      </c>
      <c r="B5595" s="180" t="s">
        <v>11432</v>
      </c>
      <c r="C5595" s="180" t="s">
        <v>2</v>
      </c>
      <c r="D5595" s="254">
        <v>13.94</v>
      </c>
      <c r="E5595" s="254" t="s">
        <v>30371</v>
      </c>
      <c r="ALW5595" s="12"/>
      <c r="ALX5595" s="12"/>
      <c r="ALY5595" s="12"/>
    </row>
    <row r="5596" spans="1:1013" ht="13.5">
      <c r="A5596" s="180">
        <v>89395</v>
      </c>
      <c r="B5596" s="180" t="s">
        <v>11404</v>
      </c>
      <c r="C5596" s="180" t="s">
        <v>2</v>
      </c>
      <c r="D5596" s="254">
        <v>15.18</v>
      </c>
      <c r="E5596" s="254" t="s">
        <v>29910</v>
      </c>
      <c r="ALW5596" s="12"/>
      <c r="ALX5596" s="12"/>
      <c r="ALY5596" s="12"/>
    </row>
    <row r="5597" spans="1:1013" ht="13.5">
      <c r="A5597" s="180">
        <v>89620</v>
      </c>
      <c r="B5597" s="180" t="s">
        <v>11526</v>
      </c>
      <c r="C5597" s="180" t="s">
        <v>2</v>
      </c>
      <c r="D5597" s="254">
        <v>14.14</v>
      </c>
      <c r="E5597" s="254" t="s">
        <v>27696</v>
      </c>
      <c r="ALW5597" s="12"/>
      <c r="ALX5597" s="12"/>
      <c r="ALY5597" s="12"/>
    </row>
    <row r="5598" spans="1:1013" ht="13.5">
      <c r="A5598" s="180">
        <v>89443</v>
      </c>
      <c r="B5598" s="180" t="s">
        <v>11434</v>
      </c>
      <c r="C5598" s="180" t="s">
        <v>2</v>
      </c>
      <c r="D5598" s="254">
        <v>20.03</v>
      </c>
      <c r="E5598" s="254" t="s">
        <v>29210</v>
      </c>
      <c r="ALW5598" s="12"/>
      <c r="ALX5598" s="12"/>
      <c r="ALY5598" s="12"/>
    </row>
    <row r="5599" spans="1:1013" ht="13.5">
      <c r="A5599" s="180">
        <v>89398</v>
      </c>
      <c r="B5599" s="180" t="s">
        <v>11406</v>
      </c>
      <c r="C5599" s="180" t="s">
        <v>2</v>
      </c>
      <c r="D5599" s="254">
        <v>21.51</v>
      </c>
      <c r="E5599" s="254" t="s">
        <v>25608</v>
      </c>
      <c r="ALW5599" s="12"/>
      <c r="ALX5599" s="12"/>
      <c r="ALY5599" s="12"/>
    </row>
    <row r="5600" spans="1:1013" ht="13.5">
      <c r="A5600" s="180">
        <v>89623</v>
      </c>
      <c r="B5600" s="180" t="s">
        <v>11528</v>
      </c>
      <c r="C5600" s="180" t="s">
        <v>2</v>
      </c>
      <c r="D5600" s="254">
        <v>23.45</v>
      </c>
      <c r="E5600" s="254" t="s">
        <v>31400</v>
      </c>
      <c r="ALW5600" s="12"/>
      <c r="ALX5600" s="12"/>
      <c r="ALY5600" s="12"/>
    </row>
    <row r="5601" spans="1:1013" ht="13.5">
      <c r="A5601" s="180">
        <v>104011</v>
      </c>
      <c r="B5601" s="180" t="s">
        <v>11700</v>
      </c>
      <c r="C5601" s="180" t="s">
        <v>2</v>
      </c>
      <c r="D5601" s="254">
        <v>30.22</v>
      </c>
      <c r="E5601" s="254" t="s">
        <v>31401</v>
      </c>
      <c r="ALW5601" s="12"/>
      <c r="ALX5601" s="12"/>
      <c r="ALY5601" s="12"/>
    </row>
    <row r="5602" spans="1:1013" ht="13.5">
      <c r="A5602" s="180">
        <v>89625</v>
      </c>
      <c r="B5602" s="180" t="s">
        <v>11530</v>
      </c>
      <c r="C5602" s="180" t="s">
        <v>2</v>
      </c>
      <c r="D5602" s="254">
        <v>27.28</v>
      </c>
      <c r="E5602" s="254" t="s">
        <v>25592</v>
      </c>
      <c r="ALW5602" s="12"/>
      <c r="ALX5602" s="12"/>
      <c r="ALY5602" s="12"/>
    </row>
    <row r="5603" spans="1:1013" ht="13.5">
      <c r="A5603" s="180">
        <v>104004</v>
      </c>
      <c r="B5603" s="180" t="s">
        <v>11694</v>
      </c>
      <c r="C5603" s="180" t="s">
        <v>2</v>
      </c>
      <c r="D5603" s="254">
        <v>35.24</v>
      </c>
      <c r="E5603" s="254" t="s">
        <v>28179</v>
      </c>
      <c r="ALW5603" s="12"/>
      <c r="ALX5603" s="12"/>
      <c r="ALY5603" s="12"/>
    </row>
    <row r="5604" spans="1:1013" ht="13.5">
      <c r="A5604" s="180">
        <v>89628</v>
      </c>
      <c r="B5604" s="180" t="s">
        <v>11533</v>
      </c>
      <c r="C5604" s="180" t="s">
        <v>2</v>
      </c>
      <c r="D5604" s="254">
        <v>58.84</v>
      </c>
      <c r="E5604" s="254" t="s">
        <v>25351</v>
      </c>
      <c r="ALW5604" s="12"/>
      <c r="ALX5604" s="12"/>
      <c r="ALY5604" s="12"/>
    </row>
    <row r="5605" spans="1:1013" ht="13.5">
      <c r="A5605" s="180">
        <v>89629</v>
      </c>
      <c r="B5605" s="180" t="s">
        <v>11534</v>
      </c>
      <c r="C5605" s="180" t="s">
        <v>2</v>
      </c>
      <c r="D5605" s="254">
        <v>99.65</v>
      </c>
      <c r="E5605" s="254" t="s">
        <v>24971</v>
      </c>
      <c r="ALW5605" s="12"/>
      <c r="ALX5605" s="12"/>
      <c r="ALY5605" s="12"/>
    </row>
    <row r="5606" spans="1:1013" ht="13.5">
      <c r="A5606" s="180">
        <v>89631</v>
      </c>
      <c r="B5606" s="180" t="s">
        <v>11536</v>
      </c>
      <c r="C5606" s="180" t="s">
        <v>2</v>
      </c>
      <c r="D5606" s="254">
        <v>131.13999999999999</v>
      </c>
      <c r="E5606" s="254" t="s">
        <v>31402</v>
      </c>
      <c r="ALW5606" s="12"/>
      <c r="ALX5606" s="12"/>
      <c r="ALY5606" s="12"/>
    </row>
    <row r="5607" spans="1:1013" ht="13.5">
      <c r="A5607" s="180">
        <v>89401</v>
      </c>
      <c r="B5607" s="180" t="s">
        <v>36126</v>
      </c>
      <c r="C5607" s="180" t="s">
        <v>1</v>
      </c>
      <c r="D5607" s="254">
        <v>13.04</v>
      </c>
      <c r="E5607" s="254" t="s">
        <v>31403</v>
      </c>
      <c r="ALW5607" s="12"/>
      <c r="ALX5607" s="12"/>
      <c r="ALY5607" s="12"/>
    </row>
    <row r="5608" spans="1:1013" ht="13.5">
      <c r="A5608" s="180">
        <v>89355</v>
      </c>
      <c r="B5608" s="180" t="s">
        <v>36127</v>
      </c>
      <c r="C5608" s="180" t="s">
        <v>1</v>
      </c>
      <c r="D5608" s="254">
        <v>24.15</v>
      </c>
      <c r="E5608" s="254" t="s">
        <v>31404</v>
      </c>
      <c r="ALW5608" s="12"/>
      <c r="ALX5608" s="12"/>
      <c r="ALY5608" s="12"/>
    </row>
    <row r="5609" spans="1:1013" ht="13.5">
      <c r="A5609" s="180">
        <v>89446</v>
      </c>
      <c r="B5609" s="180" t="s">
        <v>36128</v>
      </c>
      <c r="C5609" s="180" t="s">
        <v>1</v>
      </c>
      <c r="D5609" s="254">
        <v>6.89</v>
      </c>
      <c r="E5609" s="254" t="s">
        <v>25812</v>
      </c>
      <c r="ALW5609" s="12"/>
      <c r="ALX5609" s="12"/>
      <c r="ALY5609" s="12"/>
    </row>
    <row r="5610" spans="1:1013" ht="13.5">
      <c r="A5610" s="180">
        <v>89402</v>
      </c>
      <c r="B5610" s="180" t="s">
        <v>36129</v>
      </c>
      <c r="C5610" s="180" t="s">
        <v>1</v>
      </c>
      <c r="D5610" s="254">
        <v>14.97</v>
      </c>
      <c r="E5610" s="254" t="s">
        <v>25170</v>
      </c>
      <c r="ALW5610" s="12"/>
      <c r="ALX5610" s="12"/>
      <c r="ALY5610" s="12"/>
    </row>
    <row r="5611" spans="1:1013" ht="13.5">
      <c r="A5611" s="180">
        <v>89356</v>
      </c>
      <c r="B5611" s="180" t="s">
        <v>36130</v>
      </c>
      <c r="C5611" s="180" t="s">
        <v>1</v>
      </c>
      <c r="D5611" s="254">
        <v>27.84</v>
      </c>
      <c r="E5611" s="254" t="s">
        <v>31405</v>
      </c>
      <c r="ALW5611" s="12"/>
      <c r="ALX5611" s="12"/>
      <c r="ALY5611" s="12"/>
    </row>
    <row r="5612" spans="1:1013" ht="13.5">
      <c r="A5612" s="180">
        <v>89447</v>
      </c>
      <c r="B5612" s="180" t="s">
        <v>36131</v>
      </c>
      <c r="C5612" s="180" t="s">
        <v>1</v>
      </c>
      <c r="D5612" s="254">
        <v>13.8</v>
      </c>
      <c r="E5612" s="254" t="s">
        <v>31406</v>
      </c>
      <c r="ALW5612" s="12"/>
      <c r="ALX5612" s="12"/>
      <c r="ALY5612" s="12"/>
    </row>
    <row r="5613" spans="1:1013" ht="13.5">
      <c r="A5613" s="180">
        <v>89403</v>
      </c>
      <c r="B5613" s="180" t="s">
        <v>36132</v>
      </c>
      <c r="C5613" s="180" t="s">
        <v>1</v>
      </c>
      <c r="D5613" s="254">
        <v>23.42</v>
      </c>
      <c r="E5613" s="254" t="s">
        <v>24781</v>
      </c>
      <c r="ALW5613" s="12"/>
      <c r="ALX5613" s="12"/>
      <c r="ALY5613" s="12"/>
    </row>
    <row r="5614" spans="1:1013" ht="13.5">
      <c r="A5614" s="180">
        <v>89357</v>
      </c>
      <c r="B5614" s="180" t="s">
        <v>36133</v>
      </c>
      <c r="C5614" s="180" t="s">
        <v>1</v>
      </c>
      <c r="D5614" s="254">
        <v>38.76</v>
      </c>
      <c r="E5614" s="254" t="s">
        <v>25188</v>
      </c>
      <c r="ALW5614" s="12"/>
      <c r="ALX5614" s="12"/>
      <c r="ALY5614" s="12"/>
    </row>
    <row r="5615" spans="1:1013" ht="13.5">
      <c r="A5615" s="180">
        <v>89448</v>
      </c>
      <c r="B5615" s="180" t="s">
        <v>36134</v>
      </c>
      <c r="C5615" s="180" t="s">
        <v>1</v>
      </c>
      <c r="D5615" s="254">
        <v>21.18</v>
      </c>
      <c r="E5615" s="254" t="s">
        <v>31407</v>
      </c>
      <c r="ALW5615" s="12"/>
      <c r="ALX5615" s="12"/>
      <c r="ALY5615" s="12"/>
    </row>
    <row r="5616" spans="1:1013" ht="13.5">
      <c r="A5616" s="180">
        <v>103978</v>
      </c>
      <c r="B5616" s="180" t="s">
        <v>36135</v>
      </c>
      <c r="C5616" s="180" t="s">
        <v>1</v>
      </c>
      <c r="D5616" s="254">
        <v>32.49</v>
      </c>
      <c r="E5616" s="254" t="s">
        <v>25025</v>
      </c>
      <c r="ALW5616" s="12"/>
      <c r="ALX5616" s="12"/>
      <c r="ALY5616" s="12"/>
    </row>
    <row r="5617" spans="1:1013" ht="13.5">
      <c r="A5617" s="180">
        <v>89449</v>
      </c>
      <c r="B5617" s="180" t="s">
        <v>36136</v>
      </c>
      <c r="C5617" s="180" t="s">
        <v>1</v>
      </c>
      <c r="D5617" s="254">
        <v>23.4</v>
      </c>
      <c r="E5617" s="254" t="s">
        <v>29230</v>
      </c>
      <c r="ALW5617" s="12"/>
      <c r="ALX5617" s="12"/>
      <c r="ALY5617" s="12"/>
    </row>
    <row r="5618" spans="1:1013" ht="13.5">
      <c r="A5618" s="180">
        <v>103979</v>
      </c>
      <c r="B5618" s="180" t="s">
        <v>36137</v>
      </c>
      <c r="C5618" s="180" t="s">
        <v>1</v>
      </c>
      <c r="D5618" s="254">
        <v>36.9</v>
      </c>
      <c r="E5618" s="254" t="s">
        <v>25085</v>
      </c>
      <c r="ALW5618" s="12"/>
      <c r="ALX5618" s="12"/>
      <c r="ALY5618" s="12"/>
    </row>
    <row r="5619" spans="1:1013" ht="13.5">
      <c r="A5619" s="180">
        <v>89450</v>
      </c>
      <c r="B5619" s="180" t="s">
        <v>36138</v>
      </c>
      <c r="C5619" s="180" t="s">
        <v>1</v>
      </c>
      <c r="D5619" s="254">
        <v>37.590000000000003</v>
      </c>
      <c r="E5619" s="254" t="s">
        <v>31408</v>
      </c>
      <c r="ALW5619" s="12"/>
      <c r="ALX5619" s="12"/>
      <c r="ALY5619" s="12"/>
    </row>
    <row r="5620" spans="1:1013" ht="13.5">
      <c r="A5620" s="180">
        <v>89451</v>
      </c>
      <c r="B5620" s="180" t="s">
        <v>36139</v>
      </c>
      <c r="C5620" s="180" t="s">
        <v>1</v>
      </c>
      <c r="D5620" s="254">
        <v>61.32</v>
      </c>
      <c r="E5620" s="254" t="s">
        <v>25533</v>
      </c>
      <c r="ALW5620" s="12"/>
      <c r="ALX5620" s="12"/>
      <c r="ALY5620" s="12"/>
    </row>
    <row r="5621" spans="1:1013" ht="13.5">
      <c r="A5621" s="180">
        <v>89452</v>
      </c>
      <c r="B5621" s="180" t="s">
        <v>36140</v>
      </c>
      <c r="C5621" s="180" t="s">
        <v>1</v>
      </c>
      <c r="D5621" s="254">
        <v>84.56</v>
      </c>
      <c r="E5621" s="254" t="s">
        <v>25261</v>
      </c>
      <c r="ALW5621" s="12"/>
      <c r="ALX5621" s="12"/>
      <c r="ALY5621" s="12"/>
    </row>
    <row r="5622" spans="1:1013" ht="13.5">
      <c r="A5622" s="180">
        <v>89394</v>
      </c>
      <c r="B5622" s="180" t="s">
        <v>36141</v>
      </c>
      <c r="C5622" s="180" t="s">
        <v>2</v>
      </c>
      <c r="D5622" s="254">
        <v>22.77</v>
      </c>
      <c r="E5622" s="254" t="s">
        <v>25026</v>
      </c>
      <c r="ALW5622" s="12"/>
      <c r="ALX5622" s="12"/>
      <c r="ALY5622" s="12"/>
    </row>
    <row r="5623" spans="1:1013" ht="13.5">
      <c r="A5623" s="180">
        <v>89396</v>
      </c>
      <c r="B5623" s="180" t="s">
        <v>36142</v>
      </c>
      <c r="C5623" s="180" t="s">
        <v>2</v>
      </c>
      <c r="D5623" s="254">
        <v>24.97</v>
      </c>
      <c r="E5623" s="254" t="s">
        <v>31409</v>
      </c>
      <c r="ALW5623" s="12"/>
      <c r="ALX5623" s="12"/>
      <c r="ALY5623" s="12"/>
    </row>
    <row r="5624" spans="1:1013" ht="13.5">
      <c r="A5624" s="180">
        <v>90374</v>
      </c>
      <c r="B5624" s="180" t="s">
        <v>36143</v>
      </c>
      <c r="C5624" s="180" t="s">
        <v>2</v>
      </c>
      <c r="D5624" s="254">
        <v>27.11</v>
      </c>
      <c r="E5624" s="254" t="s">
        <v>25124</v>
      </c>
      <c r="ALW5624" s="12"/>
      <c r="ALX5624" s="12"/>
      <c r="ALY5624" s="12"/>
    </row>
    <row r="5625" spans="1:1013" ht="13.5">
      <c r="A5625" s="180">
        <v>89444</v>
      </c>
      <c r="B5625" s="180" t="s">
        <v>36144</v>
      </c>
      <c r="C5625" s="180" t="s">
        <v>2</v>
      </c>
      <c r="D5625" s="254">
        <v>29.68</v>
      </c>
      <c r="E5625" s="254" t="s">
        <v>25648</v>
      </c>
      <c r="ALW5625" s="12"/>
      <c r="ALX5625" s="12"/>
      <c r="ALY5625" s="12"/>
    </row>
    <row r="5626" spans="1:1013" ht="13.5">
      <c r="A5626" s="180">
        <v>89399</v>
      </c>
      <c r="B5626" s="180" t="s">
        <v>36145</v>
      </c>
      <c r="C5626" s="180" t="s">
        <v>2</v>
      </c>
      <c r="D5626" s="254">
        <v>30.4</v>
      </c>
      <c r="E5626" s="254" t="s">
        <v>29369</v>
      </c>
      <c r="ALW5626" s="12"/>
      <c r="ALX5626" s="12"/>
      <c r="ALY5626" s="12"/>
    </row>
    <row r="5627" spans="1:1013" ht="13.5">
      <c r="A5627" s="180">
        <v>89442</v>
      </c>
      <c r="B5627" s="180" t="s">
        <v>11433</v>
      </c>
      <c r="C5627" s="180" t="s">
        <v>2</v>
      </c>
      <c r="D5627" s="254">
        <v>16.45</v>
      </c>
      <c r="E5627" s="254" t="s">
        <v>24821</v>
      </c>
      <c r="ALW5627" s="12"/>
      <c r="ALX5627" s="12"/>
      <c r="ALY5627" s="12"/>
    </row>
    <row r="5628" spans="1:1013" ht="13.5">
      <c r="A5628" s="180">
        <v>89397</v>
      </c>
      <c r="B5628" s="180" t="s">
        <v>11405</v>
      </c>
      <c r="C5628" s="180" t="s">
        <v>2</v>
      </c>
      <c r="D5628" s="254">
        <v>17.600000000000001</v>
      </c>
      <c r="E5628" s="254" t="s">
        <v>31410</v>
      </c>
      <c r="ALW5628" s="12"/>
      <c r="ALX5628" s="12"/>
      <c r="ALY5628" s="12"/>
    </row>
    <row r="5629" spans="1:1013" ht="13.5">
      <c r="A5629" s="180">
        <v>89622</v>
      </c>
      <c r="B5629" s="180" t="s">
        <v>11527</v>
      </c>
      <c r="C5629" s="180" t="s">
        <v>2</v>
      </c>
      <c r="D5629" s="254">
        <v>17.059999999999999</v>
      </c>
      <c r="E5629" s="254" t="s">
        <v>25637</v>
      </c>
      <c r="ALW5629" s="12"/>
      <c r="ALX5629" s="12"/>
      <c r="ALY5629" s="12"/>
    </row>
    <row r="5630" spans="1:1013" ht="13.5">
      <c r="A5630" s="180">
        <v>89445</v>
      </c>
      <c r="B5630" s="180" t="s">
        <v>11435</v>
      </c>
      <c r="C5630" s="180" t="s">
        <v>2</v>
      </c>
      <c r="D5630" s="254">
        <v>22.54</v>
      </c>
      <c r="E5630" s="254" t="s">
        <v>31411</v>
      </c>
      <c r="ALW5630" s="12"/>
      <c r="ALX5630" s="12"/>
      <c r="ALY5630" s="12"/>
    </row>
    <row r="5631" spans="1:1013" ht="13.5">
      <c r="A5631" s="180">
        <v>89400</v>
      </c>
      <c r="B5631" s="180" t="s">
        <v>11407</v>
      </c>
      <c r="C5631" s="180" t="s">
        <v>2</v>
      </c>
      <c r="D5631" s="254">
        <v>23.91</v>
      </c>
      <c r="E5631" s="254" t="s">
        <v>24897</v>
      </c>
      <c r="ALW5631" s="12"/>
      <c r="ALX5631" s="12"/>
      <c r="ALY5631" s="12"/>
    </row>
    <row r="5632" spans="1:1013" ht="13.5">
      <c r="A5632" s="180">
        <v>89624</v>
      </c>
      <c r="B5632" s="180" t="s">
        <v>11529</v>
      </c>
      <c r="C5632" s="180" t="s">
        <v>2</v>
      </c>
      <c r="D5632" s="254">
        <v>21.68</v>
      </c>
      <c r="E5632" s="254" t="s">
        <v>25814</v>
      </c>
      <c r="ALW5632" s="12"/>
      <c r="ALX5632" s="12"/>
      <c r="ALY5632" s="12"/>
    </row>
    <row r="5633" spans="1:1013" ht="13.5">
      <c r="A5633" s="180">
        <v>104012</v>
      </c>
      <c r="B5633" s="180" t="s">
        <v>11701</v>
      </c>
      <c r="C5633" s="180" t="s">
        <v>2</v>
      </c>
      <c r="D5633" s="254">
        <v>28.01</v>
      </c>
      <c r="E5633" s="254" t="s">
        <v>25503</v>
      </c>
      <c r="ALW5633" s="12"/>
      <c r="ALX5633" s="12"/>
      <c r="ALY5633" s="12"/>
    </row>
    <row r="5634" spans="1:1013" ht="13.5">
      <c r="A5634" s="180">
        <v>89627</v>
      </c>
      <c r="B5634" s="180" t="s">
        <v>11532</v>
      </c>
      <c r="C5634" s="180" t="s">
        <v>2</v>
      </c>
      <c r="D5634" s="254">
        <v>24.37</v>
      </c>
      <c r="E5634" s="254" t="s">
        <v>24965</v>
      </c>
      <c r="ALW5634" s="12"/>
      <c r="ALX5634" s="12"/>
      <c r="ALY5634" s="12"/>
    </row>
    <row r="5635" spans="1:1013" ht="13.5">
      <c r="A5635" s="180">
        <v>104006</v>
      </c>
      <c r="B5635" s="180" t="s">
        <v>11696</v>
      </c>
      <c r="C5635" s="180" t="s">
        <v>2</v>
      </c>
      <c r="D5635" s="254">
        <v>30.19</v>
      </c>
      <c r="E5635" s="254" t="s">
        <v>25422</v>
      </c>
      <c r="ALW5635" s="12"/>
      <c r="ALX5635" s="12"/>
      <c r="ALY5635" s="12"/>
    </row>
    <row r="5636" spans="1:1013" ht="13.5">
      <c r="A5636" s="180">
        <v>89626</v>
      </c>
      <c r="B5636" s="180" t="s">
        <v>11531</v>
      </c>
      <c r="C5636" s="180" t="s">
        <v>2</v>
      </c>
      <c r="D5636" s="254">
        <v>36.82</v>
      </c>
      <c r="E5636" s="254" t="s">
        <v>24633</v>
      </c>
      <c r="ALW5636" s="12"/>
      <c r="ALX5636" s="12"/>
      <c r="ALY5636" s="12"/>
    </row>
    <row r="5637" spans="1:1013" ht="13.5">
      <c r="A5637" s="180">
        <v>104005</v>
      </c>
      <c r="B5637" s="180" t="s">
        <v>11695</v>
      </c>
      <c r="C5637" s="180" t="s">
        <v>2</v>
      </c>
      <c r="D5637" s="254">
        <v>44.2</v>
      </c>
      <c r="E5637" s="254" t="s">
        <v>24859</v>
      </c>
      <c r="ALW5637" s="12"/>
      <c r="ALX5637" s="12"/>
      <c r="ALY5637" s="12"/>
    </row>
    <row r="5638" spans="1:1013" ht="13.5">
      <c r="A5638" s="180">
        <v>89439</v>
      </c>
      <c r="B5638" s="180" t="s">
        <v>36146</v>
      </c>
      <c r="C5638" s="180" t="s">
        <v>2</v>
      </c>
      <c r="D5638" s="254">
        <v>13.73</v>
      </c>
      <c r="E5638" s="254" t="s">
        <v>31412</v>
      </c>
      <c r="ALW5638" s="12"/>
      <c r="ALX5638" s="12"/>
      <c r="ALY5638" s="12"/>
    </row>
    <row r="5639" spans="1:1013" ht="13.5">
      <c r="A5639" s="180">
        <v>89421</v>
      </c>
      <c r="B5639" s="180" t="s">
        <v>11423</v>
      </c>
      <c r="C5639" s="180" t="s">
        <v>2</v>
      </c>
      <c r="D5639" s="254">
        <v>14.19</v>
      </c>
      <c r="E5639" s="254" t="s">
        <v>24642</v>
      </c>
      <c r="ALW5639" s="12"/>
      <c r="ALX5639" s="12"/>
      <c r="ALY5639" s="12"/>
    </row>
    <row r="5640" spans="1:1013" ht="13.5">
      <c r="A5640" s="180">
        <v>89375</v>
      </c>
      <c r="B5640" s="180" t="s">
        <v>11396</v>
      </c>
      <c r="C5640" s="180" t="s">
        <v>2</v>
      </c>
      <c r="D5640" s="254">
        <v>14.73</v>
      </c>
      <c r="E5640" s="254" t="s">
        <v>29996</v>
      </c>
      <c r="ALW5640" s="12"/>
      <c r="ALX5640" s="12"/>
      <c r="ALY5640" s="12"/>
    </row>
    <row r="5641" spans="1:1013" ht="13.5">
      <c r="A5641" s="180">
        <v>89536</v>
      </c>
      <c r="B5641" s="180" t="s">
        <v>11477</v>
      </c>
      <c r="C5641" s="180" t="s">
        <v>2</v>
      </c>
      <c r="D5641" s="254">
        <v>14.51</v>
      </c>
      <c r="E5641" s="254" t="s">
        <v>31413</v>
      </c>
      <c r="ALW5641" s="12"/>
      <c r="ALX5641" s="12"/>
      <c r="ALY5641" s="12"/>
    </row>
    <row r="5642" spans="1:1013" ht="13.5">
      <c r="A5642" s="180">
        <v>89428</v>
      </c>
      <c r="B5642" s="180" t="s">
        <v>11427</v>
      </c>
      <c r="C5642" s="180" t="s">
        <v>2</v>
      </c>
      <c r="D5642" s="254">
        <v>17.059999999999999</v>
      </c>
      <c r="E5642" s="254" t="s">
        <v>31349</v>
      </c>
      <c r="ALW5642" s="12"/>
      <c r="ALX5642" s="12"/>
      <c r="ALY5642" s="12"/>
    </row>
    <row r="5643" spans="1:1013" ht="13.5">
      <c r="A5643" s="180">
        <v>89382</v>
      </c>
      <c r="B5643" s="180" t="s">
        <v>11400</v>
      </c>
      <c r="C5643" s="180" t="s">
        <v>2</v>
      </c>
      <c r="D5643" s="254">
        <v>17.690000000000001</v>
      </c>
      <c r="E5643" s="254" t="s">
        <v>31354</v>
      </c>
      <c r="ALW5643" s="12"/>
      <c r="ALX5643" s="12"/>
      <c r="ALY5643" s="12"/>
    </row>
    <row r="5644" spans="1:1013" ht="13.5">
      <c r="A5644" s="180">
        <v>89552</v>
      </c>
      <c r="B5644" s="180" t="s">
        <v>11487</v>
      </c>
      <c r="C5644" s="180" t="s">
        <v>2</v>
      </c>
      <c r="D5644" s="254">
        <v>22.81</v>
      </c>
      <c r="E5644" s="254" t="s">
        <v>31414</v>
      </c>
      <c r="ALW5644" s="12"/>
      <c r="ALX5644" s="12"/>
      <c r="ALY5644" s="12"/>
    </row>
    <row r="5645" spans="1:1013" ht="13.5">
      <c r="A5645" s="180">
        <v>89435</v>
      </c>
      <c r="B5645" s="180" t="s">
        <v>11430</v>
      </c>
      <c r="C5645" s="180" t="s">
        <v>2</v>
      </c>
      <c r="D5645" s="254">
        <v>25.76</v>
      </c>
      <c r="E5645" s="254" t="s">
        <v>31415</v>
      </c>
      <c r="ALW5645" s="12"/>
      <c r="ALX5645" s="12"/>
      <c r="ALY5645" s="12"/>
    </row>
    <row r="5646" spans="1:1013" ht="13.5">
      <c r="A5646" s="180">
        <v>89390</v>
      </c>
      <c r="B5646" s="180" t="s">
        <v>11402</v>
      </c>
      <c r="C5646" s="180" t="s">
        <v>2</v>
      </c>
      <c r="D5646" s="254">
        <v>26.51</v>
      </c>
      <c r="E5646" s="254" t="s">
        <v>27831</v>
      </c>
      <c r="ALW5646" s="12"/>
      <c r="ALX5646" s="12"/>
      <c r="ALY5646" s="12"/>
    </row>
    <row r="5647" spans="1:1013" ht="13.5">
      <c r="A5647" s="180">
        <v>89568</v>
      </c>
      <c r="B5647" s="180" t="s">
        <v>11499</v>
      </c>
      <c r="C5647" s="180" t="s">
        <v>2</v>
      </c>
      <c r="D5647" s="254">
        <v>40.380000000000003</v>
      </c>
      <c r="E5647" s="254" t="s">
        <v>24868</v>
      </c>
      <c r="ALW5647" s="12"/>
      <c r="ALX5647" s="12"/>
      <c r="ALY5647" s="12"/>
    </row>
    <row r="5648" spans="1:1013" ht="13.5">
      <c r="A5648" s="180">
        <v>103990</v>
      </c>
      <c r="B5648" s="180" t="s">
        <v>11688</v>
      </c>
      <c r="C5648" s="180" t="s">
        <v>2</v>
      </c>
      <c r="D5648" s="254">
        <v>43.82</v>
      </c>
      <c r="E5648" s="254" t="s">
        <v>31416</v>
      </c>
      <c r="ALW5648" s="12"/>
      <c r="ALX5648" s="12"/>
      <c r="ALY5648" s="12"/>
    </row>
    <row r="5649" spans="1:1013" ht="13.5">
      <c r="A5649" s="180">
        <v>89594</v>
      </c>
      <c r="B5649" s="180" t="s">
        <v>11515</v>
      </c>
      <c r="C5649" s="180" t="s">
        <v>2</v>
      </c>
      <c r="D5649" s="254">
        <v>44.62</v>
      </c>
      <c r="E5649" s="254" t="s">
        <v>31417</v>
      </c>
      <c r="ALW5649" s="12"/>
      <c r="ALX5649" s="12"/>
      <c r="ALY5649" s="12"/>
    </row>
    <row r="5650" spans="1:1013" ht="13.5">
      <c r="A5650" s="180">
        <v>103997</v>
      </c>
      <c r="B5650" s="180" t="s">
        <v>11692</v>
      </c>
      <c r="C5650" s="180" t="s">
        <v>2</v>
      </c>
      <c r="D5650" s="254">
        <v>48.63</v>
      </c>
      <c r="E5650" s="254" t="s">
        <v>31418</v>
      </c>
      <c r="ALW5650" s="12"/>
      <c r="ALX5650" s="12"/>
      <c r="ALY5650" s="12"/>
    </row>
    <row r="5651" spans="1:1013" ht="13.5">
      <c r="A5651" s="180">
        <v>89609</v>
      </c>
      <c r="B5651" s="180" t="s">
        <v>11520</v>
      </c>
      <c r="C5651" s="180" t="s">
        <v>2</v>
      </c>
      <c r="D5651" s="254">
        <v>105.18</v>
      </c>
      <c r="E5651" s="254" t="s">
        <v>31419</v>
      </c>
      <c r="ALW5651" s="12"/>
      <c r="ALX5651" s="12"/>
      <c r="ALY5651" s="12"/>
    </row>
    <row r="5652" spans="1:1013" ht="13.5">
      <c r="A5652" s="180">
        <v>89612</v>
      </c>
      <c r="B5652" s="180" t="s">
        <v>11522</v>
      </c>
      <c r="C5652" s="180" t="s">
        <v>2</v>
      </c>
      <c r="D5652" s="254">
        <v>207.24</v>
      </c>
      <c r="E5652" s="254" t="s">
        <v>31420</v>
      </c>
      <c r="ALW5652" s="12"/>
      <c r="ALX5652" s="12"/>
      <c r="ALY5652" s="12"/>
    </row>
    <row r="5653" spans="1:1013" ht="13.5">
      <c r="A5653" s="180">
        <v>89615</v>
      </c>
      <c r="B5653" s="180" t="s">
        <v>11524</v>
      </c>
      <c r="C5653" s="180" t="s">
        <v>2</v>
      </c>
      <c r="D5653" s="254">
        <v>244.75</v>
      </c>
      <c r="E5653" s="254" t="s">
        <v>31421</v>
      </c>
      <c r="ALW5653" s="12"/>
      <c r="ALX5653" s="12"/>
      <c r="ALY5653" s="12"/>
    </row>
    <row r="5654" spans="1:1013" ht="13.5">
      <c r="A5654" s="180">
        <v>89747</v>
      </c>
      <c r="B5654" s="180" t="s">
        <v>36147</v>
      </c>
      <c r="C5654" s="180" t="s">
        <v>2</v>
      </c>
      <c r="D5654" s="254">
        <v>35.99</v>
      </c>
      <c r="E5654" s="254" t="s">
        <v>31422</v>
      </c>
      <c r="ALW5654" s="12"/>
      <c r="ALX5654" s="12"/>
      <c r="ALY5654" s="12"/>
    </row>
    <row r="5655" spans="1:1013" ht="13.5">
      <c r="A5655" s="180">
        <v>89656</v>
      </c>
      <c r="B5655" s="180" t="s">
        <v>36148</v>
      </c>
      <c r="C5655" s="180" t="s">
        <v>2</v>
      </c>
      <c r="D5655" s="254">
        <v>27.28</v>
      </c>
      <c r="E5655" s="254" t="s">
        <v>31423</v>
      </c>
      <c r="ALW5655" s="12"/>
      <c r="ALX5655" s="12"/>
      <c r="ALY5655" s="12"/>
    </row>
    <row r="5656" spans="1:1013" ht="13.5">
      <c r="A5656" s="180">
        <v>89663</v>
      </c>
      <c r="B5656" s="180" t="s">
        <v>36149</v>
      </c>
      <c r="C5656" s="180" t="s">
        <v>2</v>
      </c>
      <c r="D5656" s="254">
        <v>36.56</v>
      </c>
      <c r="E5656" s="254" t="s">
        <v>24797</v>
      </c>
      <c r="ALW5656" s="12"/>
      <c r="ALX5656" s="12"/>
      <c r="ALY5656" s="12"/>
    </row>
    <row r="5657" spans="1:1013" ht="13.5">
      <c r="A5657" s="180">
        <v>89759</v>
      </c>
      <c r="B5657" s="180" t="s">
        <v>11588</v>
      </c>
      <c r="C5657" s="180" t="s">
        <v>2</v>
      </c>
      <c r="D5657" s="254">
        <v>13.85</v>
      </c>
      <c r="E5657" s="254" t="s">
        <v>31424</v>
      </c>
      <c r="ALW5657" s="12"/>
      <c r="ALX5657" s="12"/>
      <c r="ALY5657" s="12"/>
    </row>
    <row r="5658" spans="1:1013" ht="13.5">
      <c r="A5658" s="180">
        <v>89832</v>
      </c>
      <c r="B5658" s="180" t="s">
        <v>11632</v>
      </c>
      <c r="C5658" s="180" t="s">
        <v>2</v>
      </c>
      <c r="D5658" s="254">
        <v>50.34</v>
      </c>
      <c r="E5658" s="254" t="s">
        <v>31425</v>
      </c>
      <c r="ALW5658" s="12"/>
      <c r="ALX5658" s="12"/>
      <c r="ALY5658" s="12"/>
    </row>
    <row r="5659" spans="1:1013" ht="13.5">
      <c r="A5659" s="180">
        <v>89666</v>
      </c>
      <c r="B5659" s="180" t="s">
        <v>36150</v>
      </c>
      <c r="C5659" s="180" t="s">
        <v>2</v>
      </c>
      <c r="D5659" s="254">
        <v>8.81</v>
      </c>
      <c r="E5659" s="254" t="s">
        <v>31426</v>
      </c>
      <c r="ALW5659" s="12"/>
      <c r="ALX5659" s="12"/>
      <c r="ALY5659" s="12"/>
    </row>
    <row r="5660" spans="1:1013" ht="13.5">
      <c r="A5660" s="180">
        <v>89678</v>
      </c>
      <c r="B5660" s="180" t="s">
        <v>36151</v>
      </c>
      <c r="C5660" s="180" t="s">
        <v>2</v>
      </c>
      <c r="D5660" s="254">
        <v>14.48</v>
      </c>
      <c r="E5660" s="254" t="s">
        <v>31427</v>
      </c>
      <c r="ALW5660" s="12"/>
      <c r="ALX5660" s="12"/>
      <c r="ALY5660" s="12"/>
    </row>
    <row r="5661" spans="1:1013" ht="13.5">
      <c r="A5661" s="180">
        <v>89764</v>
      </c>
      <c r="B5661" s="180" t="s">
        <v>11592</v>
      </c>
      <c r="C5661" s="180" t="s">
        <v>2</v>
      </c>
      <c r="D5661" s="254">
        <v>45.11</v>
      </c>
      <c r="E5661" s="254" t="s">
        <v>25623</v>
      </c>
      <c r="ALW5661" s="12"/>
      <c r="ALX5661" s="12"/>
      <c r="ALY5661" s="12"/>
    </row>
    <row r="5662" spans="1:1013" ht="13.5">
      <c r="A5662" s="180">
        <v>89689</v>
      </c>
      <c r="B5662" s="180" t="s">
        <v>36152</v>
      </c>
      <c r="C5662" s="180" t="s">
        <v>2</v>
      </c>
      <c r="D5662" s="254">
        <v>45.84</v>
      </c>
      <c r="E5662" s="254" t="s">
        <v>30074</v>
      </c>
      <c r="ALW5662" s="12"/>
      <c r="ALX5662" s="12"/>
      <c r="ALY5662" s="12"/>
    </row>
    <row r="5663" spans="1:1013" ht="13.5">
      <c r="A5663" s="180">
        <v>89655</v>
      </c>
      <c r="B5663" s="180" t="s">
        <v>36153</v>
      </c>
      <c r="C5663" s="180" t="s">
        <v>2</v>
      </c>
      <c r="D5663" s="254">
        <v>29.29</v>
      </c>
      <c r="E5663" s="254" t="s">
        <v>30266</v>
      </c>
      <c r="ALW5663" s="12"/>
      <c r="ALX5663" s="12"/>
      <c r="ALY5663" s="12"/>
    </row>
    <row r="5664" spans="1:1013" ht="13.5">
      <c r="A5664" s="180">
        <v>89662</v>
      </c>
      <c r="B5664" s="180" t="s">
        <v>36154</v>
      </c>
      <c r="C5664" s="180" t="s">
        <v>2</v>
      </c>
      <c r="D5664" s="254">
        <v>37.97</v>
      </c>
      <c r="E5664" s="254" t="s">
        <v>24802</v>
      </c>
      <c r="ALW5664" s="12"/>
      <c r="ALX5664" s="12"/>
      <c r="ALY5664" s="12"/>
    </row>
    <row r="5665" spans="1:1013" ht="13.5">
      <c r="A5665" s="180">
        <v>89758</v>
      </c>
      <c r="B5665" s="180" t="s">
        <v>36155</v>
      </c>
      <c r="C5665" s="180" t="s">
        <v>2</v>
      </c>
      <c r="D5665" s="254">
        <v>44.86</v>
      </c>
      <c r="E5665" s="254" t="s">
        <v>31357</v>
      </c>
      <c r="ALW5665" s="12"/>
      <c r="ALX5665" s="12"/>
      <c r="ALY5665" s="12"/>
    </row>
    <row r="5666" spans="1:1013" ht="13.5">
      <c r="A5666" s="180">
        <v>89676</v>
      </c>
      <c r="B5666" s="180" t="s">
        <v>36156</v>
      </c>
      <c r="C5666" s="180" t="s">
        <v>2</v>
      </c>
      <c r="D5666" s="254">
        <v>44.98</v>
      </c>
      <c r="E5666" s="254" t="s">
        <v>24934</v>
      </c>
      <c r="ALW5666" s="12"/>
      <c r="ALX5666" s="12"/>
      <c r="ALY5666" s="12"/>
    </row>
    <row r="5667" spans="1:1013" ht="13.5">
      <c r="A5667" s="180">
        <v>89818</v>
      </c>
      <c r="B5667" s="180" t="s">
        <v>36157</v>
      </c>
      <c r="C5667" s="180" t="s">
        <v>2</v>
      </c>
      <c r="D5667" s="254">
        <v>65.099999999999994</v>
      </c>
      <c r="E5667" s="254" t="s">
        <v>31428</v>
      </c>
      <c r="ALW5667" s="12"/>
      <c r="ALX5667" s="12"/>
      <c r="ALY5667" s="12"/>
    </row>
    <row r="5668" spans="1:1013" ht="13.5">
      <c r="A5668" s="180">
        <v>89763</v>
      </c>
      <c r="B5668" s="180" t="s">
        <v>36158</v>
      </c>
      <c r="C5668" s="180" t="s">
        <v>2</v>
      </c>
      <c r="D5668" s="254">
        <v>68.09</v>
      </c>
      <c r="E5668" s="254" t="s">
        <v>25769</v>
      </c>
      <c r="ALW5668" s="12"/>
      <c r="ALX5668" s="12"/>
      <c r="ALY5668" s="12"/>
    </row>
    <row r="5669" spans="1:1013" ht="13.5">
      <c r="A5669" s="180">
        <v>89686</v>
      </c>
      <c r="B5669" s="180" t="s">
        <v>36159</v>
      </c>
      <c r="C5669" s="180" t="s">
        <v>2</v>
      </c>
      <c r="D5669" s="254">
        <v>68.849999999999994</v>
      </c>
      <c r="E5669" s="254" t="s">
        <v>31429</v>
      </c>
      <c r="ALW5669" s="12"/>
      <c r="ALX5669" s="12"/>
      <c r="ALY5669" s="12"/>
    </row>
    <row r="5670" spans="1:1013" ht="13.5">
      <c r="A5670" s="180">
        <v>104029</v>
      </c>
      <c r="B5670" s="180" t="s">
        <v>33040</v>
      </c>
      <c r="C5670" s="180" t="s">
        <v>2</v>
      </c>
      <c r="D5670" s="254">
        <v>81.99</v>
      </c>
      <c r="E5670" s="254" t="s">
        <v>31430</v>
      </c>
      <c r="ALW5670" s="12"/>
      <c r="ALX5670" s="12"/>
      <c r="ALY5670" s="12"/>
    </row>
    <row r="5671" spans="1:1013" ht="13.5">
      <c r="A5671" s="180">
        <v>89831</v>
      </c>
      <c r="B5671" s="180" t="s">
        <v>36160</v>
      </c>
      <c r="C5671" s="180" t="s">
        <v>2</v>
      </c>
      <c r="D5671" s="254">
        <v>78.739999999999995</v>
      </c>
      <c r="E5671" s="254" t="s">
        <v>31431</v>
      </c>
      <c r="ALW5671" s="12"/>
      <c r="ALX5671" s="12"/>
      <c r="ALY5671" s="12"/>
    </row>
    <row r="5672" spans="1:1013" ht="13.5">
      <c r="A5672" s="180">
        <v>89668</v>
      </c>
      <c r="B5672" s="180" t="s">
        <v>33014</v>
      </c>
      <c r="C5672" s="180" t="s">
        <v>2</v>
      </c>
      <c r="D5672" s="254">
        <v>35.68</v>
      </c>
      <c r="E5672" s="254" t="s">
        <v>29854</v>
      </c>
      <c r="ALW5672" s="12"/>
      <c r="ALX5672" s="12"/>
      <c r="ALY5672" s="12"/>
    </row>
    <row r="5673" spans="1:1013" ht="13.5">
      <c r="A5673" s="180">
        <v>89639</v>
      </c>
      <c r="B5673" s="180" t="s">
        <v>11540</v>
      </c>
      <c r="C5673" s="180" t="s">
        <v>2</v>
      </c>
      <c r="D5673" s="254">
        <v>14.66</v>
      </c>
      <c r="E5673" s="254" t="s">
        <v>31432</v>
      </c>
      <c r="ALW5673" s="12"/>
      <c r="ALX5673" s="12"/>
      <c r="ALY5673" s="12"/>
    </row>
    <row r="5674" spans="1:1013" ht="13.5">
      <c r="A5674" s="180">
        <v>89721</v>
      </c>
      <c r="B5674" s="180" t="s">
        <v>11568</v>
      </c>
      <c r="C5674" s="180" t="s">
        <v>2</v>
      </c>
      <c r="D5674" s="254">
        <v>19.149999999999999</v>
      </c>
      <c r="E5674" s="254" t="s">
        <v>24877</v>
      </c>
      <c r="ALW5674" s="12"/>
      <c r="ALX5674" s="12"/>
      <c r="ALY5674" s="12"/>
    </row>
    <row r="5675" spans="1:1013" ht="13.5">
      <c r="A5675" s="180">
        <v>89643</v>
      </c>
      <c r="B5675" s="180" t="s">
        <v>11543</v>
      </c>
      <c r="C5675" s="180" t="s">
        <v>2</v>
      </c>
      <c r="D5675" s="254">
        <v>19.989999999999998</v>
      </c>
      <c r="E5675" s="254" t="s">
        <v>25026</v>
      </c>
      <c r="ALW5675" s="12"/>
      <c r="ALX5675" s="12"/>
      <c r="ALY5675" s="12"/>
    </row>
    <row r="5676" spans="1:1013" ht="13.5">
      <c r="A5676" s="180">
        <v>89727</v>
      </c>
      <c r="B5676" s="180" t="s">
        <v>36161</v>
      </c>
      <c r="C5676" s="180" t="s">
        <v>2</v>
      </c>
      <c r="D5676" s="254">
        <v>29.28</v>
      </c>
      <c r="E5676" s="254" t="s">
        <v>25469</v>
      </c>
      <c r="ALW5676" s="12"/>
      <c r="ALX5676" s="12"/>
      <c r="ALY5676" s="12"/>
    </row>
    <row r="5677" spans="1:1013" ht="13.5">
      <c r="A5677" s="180">
        <v>89648</v>
      </c>
      <c r="B5677" s="180" t="s">
        <v>36162</v>
      </c>
      <c r="C5677" s="180" t="s">
        <v>2</v>
      </c>
      <c r="D5677" s="254">
        <v>30.27</v>
      </c>
      <c r="E5677" s="254" t="s">
        <v>29442</v>
      </c>
      <c r="ALW5677" s="12"/>
      <c r="ALX5677" s="12"/>
      <c r="ALY5677" s="12"/>
    </row>
    <row r="5678" spans="1:1013" ht="13.5">
      <c r="A5678" s="180">
        <v>89749</v>
      </c>
      <c r="B5678" s="180" t="s">
        <v>36163</v>
      </c>
      <c r="C5678" s="180" t="s">
        <v>2</v>
      </c>
      <c r="D5678" s="254">
        <v>20.190000000000001</v>
      </c>
      <c r="E5678" s="254" t="s">
        <v>27715</v>
      </c>
      <c r="ALW5678" s="12"/>
      <c r="ALX5678" s="12"/>
      <c r="ALY5678" s="12"/>
    </row>
    <row r="5679" spans="1:1013" ht="13.5">
      <c r="A5679" s="180">
        <v>89657</v>
      </c>
      <c r="B5679" s="180" t="s">
        <v>36164</v>
      </c>
      <c r="C5679" s="180" t="s">
        <v>2</v>
      </c>
      <c r="D5679" s="254">
        <v>16.82</v>
      </c>
      <c r="E5679" s="254" t="s">
        <v>31433</v>
      </c>
      <c r="ALW5679" s="12"/>
      <c r="ALX5679" s="12"/>
      <c r="ALY5679" s="12"/>
    </row>
    <row r="5680" spans="1:1013" ht="13.5">
      <c r="A5680" s="180">
        <v>89664</v>
      </c>
      <c r="B5680" s="180" t="s">
        <v>36165</v>
      </c>
      <c r="C5680" s="180" t="s">
        <v>2</v>
      </c>
      <c r="D5680" s="254">
        <v>20.76</v>
      </c>
      <c r="E5680" s="254" t="s">
        <v>27543</v>
      </c>
      <c r="ALW5680" s="12"/>
      <c r="ALX5680" s="12"/>
      <c r="ALY5680" s="12"/>
    </row>
    <row r="5681" spans="1:1013" ht="13.5">
      <c r="A5681" s="180">
        <v>89638</v>
      </c>
      <c r="B5681" s="180" t="s">
        <v>11539</v>
      </c>
      <c r="C5681" s="180" t="s">
        <v>2</v>
      </c>
      <c r="D5681" s="254">
        <v>13.86</v>
      </c>
      <c r="E5681" s="254" t="s">
        <v>31434</v>
      </c>
      <c r="ALW5681" s="12"/>
      <c r="ALX5681" s="12"/>
      <c r="ALY5681" s="12"/>
    </row>
    <row r="5682" spans="1:1013" ht="13.5">
      <c r="A5682" s="180">
        <v>89720</v>
      </c>
      <c r="B5682" s="180" t="s">
        <v>36166</v>
      </c>
      <c r="C5682" s="180" t="s">
        <v>2</v>
      </c>
      <c r="D5682" s="254">
        <v>17.579999999999998</v>
      </c>
      <c r="E5682" s="254" t="s">
        <v>24928</v>
      </c>
      <c r="ALW5682" s="12"/>
      <c r="ALX5682" s="12"/>
      <c r="ALY5682" s="12"/>
    </row>
    <row r="5683" spans="1:1013" ht="13.5">
      <c r="A5683" s="180">
        <v>89642</v>
      </c>
      <c r="B5683" s="180" t="s">
        <v>11542</v>
      </c>
      <c r="C5683" s="180" t="s">
        <v>2</v>
      </c>
      <c r="D5683" s="254">
        <v>18.420000000000002</v>
      </c>
      <c r="E5683" s="254" t="s">
        <v>25343</v>
      </c>
      <c r="ALW5683" s="12"/>
      <c r="ALX5683" s="12"/>
      <c r="ALY5683" s="12"/>
    </row>
    <row r="5684" spans="1:1013" ht="13.5">
      <c r="A5684" s="180">
        <v>89725</v>
      </c>
      <c r="B5684" s="180" t="s">
        <v>36167</v>
      </c>
      <c r="C5684" s="180" t="s">
        <v>2</v>
      </c>
      <c r="D5684" s="254">
        <v>23.14</v>
      </c>
      <c r="E5684" s="254" t="s">
        <v>24482</v>
      </c>
      <c r="ALW5684" s="12"/>
      <c r="ALX5684" s="12"/>
      <c r="ALY5684" s="12"/>
    </row>
    <row r="5685" spans="1:1013" ht="13.5">
      <c r="A5685" s="180">
        <v>89647</v>
      </c>
      <c r="B5685" s="180" t="s">
        <v>36168</v>
      </c>
      <c r="C5685" s="180" t="s">
        <v>2</v>
      </c>
      <c r="D5685" s="254">
        <v>24.13</v>
      </c>
      <c r="E5685" s="254" t="s">
        <v>29207</v>
      </c>
      <c r="ALW5685" s="12"/>
      <c r="ALX5685" s="12"/>
      <c r="ALY5685" s="12"/>
    </row>
    <row r="5686" spans="1:1013" ht="13.5">
      <c r="A5686" s="180">
        <v>89780</v>
      </c>
      <c r="B5686" s="180" t="s">
        <v>11601</v>
      </c>
      <c r="C5686" s="180" t="s">
        <v>2</v>
      </c>
      <c r="D5686" s="254">
        <v>29</v>
      </c>
      <c r="E5686" s="254" t="s">
        <v>25583</v>
      </c>
      <c r="ALW5686" s="12"/>
      <c r="ALX5686" s="12"/>
      <c r="ALY5686" s="12"/>
    </row>
    <row r="5687" spans="1:1013" ht="13.5">
      <c r="A5687" s="180">
        <v>89734</v>
      </c>
      <c r="B5687" s="180" t="s">
        <v>36169</v>
      </c>
      <c r="C5687" s="180" t="s">
        <v>2</v>
      </c>
      <c r="D5687" s="254">
        <v>33.64</v>
      </c>
      <c r="E5687" s="254" t="s">
        <v>31435</v>
      </c>
      <c r="ALW5687" s="12"/>
      <c r="ALX5687" s="12"/>
      <c r="ALY5687" s="12"/>
    </row>
    <row r="5688" spans="1:1013" ht="13.5">
      <c r="A5688" s="180">
        <v>89650</v>
      </c>
      <c r="B5688" s="180" t="s">
        <v>36170</v>
      </c>
      <c r="C5688" s="180" t="s">
        <v>2</v>
      </c>
      <c r="D5688" s="254">
        <v>34.81</v>
      </c>
      <c r="E5688" s="254" t="s">
        <v>31436</v>
      </c>
      <c r="ALW5688" s="12"/>
      <c r="ALX5688" s="12"/>
      <c r="ALY5688" s="12"/>
    </row>
    <row r="5689" spans="1:1013" ht="13.5">
      <c r="A5689" s="180">
        <v>89787</v>
      </c>
      <c r="B5689" s="180" t="s">
        <v>36171</v>
      </c>
      <c r="C5689" s="180" t="s">
        <v>2</v>
      </c>
      <c r="D5689" s="254">
        <v>43.58</v>
      </c>
      <c r="E5689" s="254" t="s">
        <v>24813</v>
      </c>
      <c r="ALW5689" s="12"/>
      <c r="ALX5689" s="12"/>
      <c r="ALY5689" s="12"/>
    </row>
    <row r="5690" spans="1:1013" ht="13.5">
      <c r="A5690" s="180">
        <v>104024</v>
      </c>
      <c r="B5690" s="180" t="s">
        <v>33036</v>
      </c>
      <c r="C5690" s="180" t="s">
        <v>2</v>
      </c>
      <c r="D5690" s="254">
        <v>48.77</v>
      </c>
      <c r="E5690" s="254" t="s">
        <v>25624</v>
      </c>
      <c r="ALW5690" s="12"/>
      <c r="ALX5690" s="12"/>
      <c r="ALY5690" s="12"/>
    </row>
    <row r="5691" spans="1:1013" ht="13.5">
      <c r="A5691" s="180">
        <v>89789</v>
      </c>
      <c r="B5691" s="180" t="s">
        <v>36172</v>
      </c>
      <c r="C5691" s="180" t="s">
        <v>2</v>
      </c>
      <c r="D5691" s="254">
        <v>81.62</v>
      </c>
      <c r="E5691" s="254" t="s">
        <v>24483</v>
      </c>
      <c r="ALW5691" s="12"/>
      <c r="ALX5691" s="12"/>
      <c r="ALY5691" s="12"/>
    </row>
    <row r="5692" spans="1:1013" ht="13.5">
      <c r="A5692" s="180">
        <v>89791</v>
      </c>
      <c r="B5692" s="180" t="s">
        <v>36173</v>
      </c>
      <c r="C5692" s="180" t="s">
        <v>2</v>
      </c>
      <c r="D5692" s="254">
        <v>186.46</v>
      </c>
      <c r="E5692" s="254" t="s">
        <v>31437</v>
      </c>
      <c r="ALW5692" s="12"/>
      <c r="ALX5692" s="12"/>
      <c r="ALY5692" s="12"/>
    </row>
    <row r="5693" spans="1:1013" ht="13.5">
      <c r="A5693" s="180">
        <v>89793</v>
      </c>
      <c r="B5693" s="180" t="s">
        <v>36174</v>
      </c>
      <c r="C5693" s="180" t="s">
        <v>2</v>
      </c>
      <c r="D5693" s="254">
        <v>269.31</v>
      </c>
      <c r="E5693" s="254" t="s">
        <v>24999</v>
      </c>
      <c r="ALW5693" s="12"/>
      <c r="ALX5693" s="12"/>
      <c r="ALY5693" s="12"/>
    </row>
    <row r="5694" spans="1:1013" ht="13.5">
      <c r="A5694" s="180">
        <v>89637</v>
      </c>
      <c r="B5694" s="180" t="s">
        <v>11538</v>
      </c>
      <c r="C5694" s="180" t="s">
        <v>2</v>
      </c>
      <c r="D5694" s="254">
        <v>12.74</v>
      </c>
      <c r="E5694" s="254" t="s">
        <v>24504</v>
      </c>
      <c r="ALW5694" s="12"/>
      <c r="ALX5694" s="12"/>
      <c r="ALY5694" s="12"/>
    </row>
    <row r="5695" spans="1:1013" ht="13.5">
      <c r="A5695" s="180">
        <v>89719</v>
      </c>
      <c r="B5695" s="180" t="s">
        <v>36175</v>
      </c>
      <c r="C5695" s="180" t="s">
        <v>2</v>
      </c>
      <c r="D5695" s="254">
        <v>15.6</v>
      </c>
      <c r="E5695" s="254" t="s">
        <v>24546</v>
      </c>
      <c r="ALW5695" s="12"/>
      <c r="ALX5695" s="12"/>
      <c r="ALY5695" s="12"/>
    </row>
    <row r="5696" spans="1:1013" ht="13.5">
      <c r="A5696" s="180">
        <v>89641</v>
      </c>
      <c r="B5696" s="180" t="s">
        <v>11541</v>
      </c>
      <c r="C5696" s="180" t="s">
        <v>2</v>
      </c>
      <c r="D5696" s="254">
        <v>16.440000000000001</v>
      </c>
      <c r="E5696" s="254" t="s">
        <v>25075</v>
      </c>
      <c r="ALW5696" s="12"/>
      <c r="ALX5696" s="12"/>
      <c r="ALY5696" s="12"/>
    </row>
    <row r="5697" spans="1:1013" ht="13.5">
      <c r="A5697" s="180">
        <v>89723</v>
      </c>
      <c r="B5697" s="180" t="s">
        <v>36176</v>
      </c>
      <c r="C5697" s="180" t="s">
        <v>2</v>
      </c>
      <c r="D5697" s="254">
        <v>23.95</v>
      </c>
      <c r="E5697" s="254" t="s">
        <v>25163</v>
      </c>
      <c r="ALW5697" s="12"/>
      <c r="ALX5697" s="12"/>
      <c r="ALY5697" s="12"/>
    </row>
    <row r="5698" spans="1:1013" ht="13.5">
      <c r="A5698" s="180">
        <v>89646</v>
      </c>
      <c r="B5698" s="180" t="s">
        <v>11544</v>
      </c>
      <c r="C5698" s="180" t="s">
        <v>2</v>
      </c>
      <c r="D5698" s="254">
        <v>24.94</v>
      </c>
      <c r="E5698" s="254" t="s">
        <v>24729</v>
      </c>
      <c r="ALW5698" s="12"/>
      <c r="ALX5698" s="12"/>
      <c r="ALY5698" s="12"/>
    </row>
    <row r="5699" spans="1:1013" ht="13.5">
      <c r="A5699" s="180">
        <v>89777</v>
      </c>
      <c r="B5699" s="180" t="s">
        <v>36177</v>
      </c>
      <c r="C5699" s="180" t="s">
        <v>2</v>
      </c>
      <c r="D5699" s="254">
        <v>31.02</v>
      </c>
      <c r="E5699" s="254" t="s">
        <v>31438</v>
      </c>
      <c r="ALW5699" s="12"/>
      <c r="ALX5699" s="12"/>
      <c r="ALY5699" s="12"/>
    </row>
    <row r="5700" spans="1:1013" ht="13.5">
      <c r="A5700" s="180">
        <v>89729</v>
      </c>
      <c r="B5700" s="180" t="s">
        <v>36178</v>
      </c>
      <c r="C5700" s="180" t="s">
        <v>2</v>
      </c>
      <c r="D5700" s="254">
        <v>35.659999999999997</v>
      </c>
      <c r="E5700" s="254" t="s">
        <v>31439</v>
      </c>
      <c r="ALW5700" s="12"/>
      <c r="ALX5700" s="12"/>
      <c r="ALY5700" s="12"/>
    </row>
    <row r="5701" spans="1:1013" ht="13.5">
      <c r="A5701" s="180">
        <v>89649</v>
      </c>
      <c r="B5701" s="180" t="s">
        <v>36179</v>
      </c>
      <c r="C5701" s="180" t="s">
        <v>2</v>
      </c>
      <c r="D5701" s="254">
        <v>36.83</v>
      </c>
      <c r="E5701" s="254" t="s">
        <v>25034</v>
      </c>
      <c r="ALW5701" s="12"/>
      <c r="ALX5701" s="12"/>
      <c r="ALY5701" s="12"/>
    </row>
    <row r="5702" spans="1:1013" ht="13.5">
      <c r="A5702" s="180">
        <v>89781</v>
      </c>
      <c r="B5702" s="180" t="s">
        <v>36180</v>
      </c>
      <c r="C5702" s="180" t="s">
        <v>2</v>
      </c>
      <c r="D5702" s="254">
        <v>44.08</v>
      </c>
      <c r="E5702" s="254" t="s">
        <v>31440</v>
      </c>
      <c r="ALW5702" s="12"/>
      <c r="ALX5702" s="12"/>
      <c r="ALY5702" s="12"/>
    </row>
    <row r="5703" spans="1:1013" ht="13.5">
      <c r="A5703" s="180">
        <v>104023</v>
      </c>
      <c r="B5703" s="180" t="s">
        <v>33035</v>
      </c>
      <c r="C5703" s="180" t="s">
        <v>2</v>
      </c>
      <c r="D5703" s="254">
        <v>49.27</v>
      </c>
      <c r="E5703" s="254" t="s">
        <v>29447</v>
      </c>
      <c r="ALW5703" s="12"/>
      <c r="ALX5703" s="12"/>
      <c r="ALY5703" s="12"/>
    </row>
    <row r="5704" spans="1:1013" ht="13.5">
      <c r="A5704" s="180">
        <v>89788</v>
      </c>
      <c r="B5704" s="180" t="s">
        <v>36181</v>
      </c>
      <c r="C5704" s="180" t="s">
        <v>2</v>
      </c>
      <c r="D5704" s="254">
        <v>96.31</v>
      </c>
      <c r="E5704" s="254" t="s">
        <v>31441</v>
      </c>
      <c r="ALW5704" s="12"/>
      <c r="ALX5704" s="12"/>
      <c r="ALY5704" s="12"/>
    </row>
    <row r="5705" spans="1:1013" ht="13.5">
      <c r="A5705" s="180">
        <v>89790</v>
      </c>
      <c r="B5705" s="180" t="s">
        <v>36182</v>
      </c>
      <c r="C5705" s="180" t="s">
        <v>2</v>
      </c>
      <c r="D5705" s="254">
        <v>193.11</v>
      </c>
      <c r="E5705" s="254" t="s">
        <v>25094</v>
      </c>
      <c r="ALW5705" s="12"/>
      <c r="ALX5705" s="12"/>
      <c r="ALY5705" s="12"/>
    </row>
    <row r="5706" spans="1:1013" ht="13.5">
      <c r="A5706" s="180">
        <v>89792</v>
      </c>
      <c r="B5706" s="180" t="s">
        <v>36183</v>
      </c>
      <c r="C5706" s="180" t="s">
        <v>2</v>
      </c>
      <c r="D5706" s="254">
        <v>227.95</v>
      </c>
      <c r="E5706" s="254" t="s">
        <v>24853</v>
      </c>
      <c r="ALW5706" s="12"/>
      <c r="ALX5706" s="12"/>
      <c r="ALY5706" s="12"/>
    </row>
    <row r="5707" spans="1:1013" ht="13.5">
      <c r="A5707" s="180">
        <v>89640</v>
      </c>
      <c r="B5707" s="180" t="s">
        <v>33010</v>
      </c>
      <c r="C5707" s="180" t="s">
        <v>2</v>
      </c>
      <c r="D5707" s="254">
        <v>23.17</v>
      </c>
      <c r="E5707" s="254" t="s">
        <v>31442</v>
      </c>
      <c r="ALW5707" s="12"/>
      <c r="ALX5707" s="12"/>
      <c r="ALY5707" s="12"/>
    </row>
    <row r="5708" spans="1:1013" ht="13.5">
      <c r="A5708" s="180">
        <v>89644</v>
      </c>
      <c r="B5708" s="180" t="s">
        <v>33011</v>
      </c>
      <c r="C5708" s="180" t="s">
        <v>2</v>
      </c>
      <c r="D5708" s="254">
        <v>28.28</v>
      </c>
      <c r="E5708" s="254" t="s">
        <v>31443</v>
      </c>
      <c r="ALW5708" s="12"/>
      <c r="ALX5708" s="12"/>
      <c r="ALY5708" s="12"/>
    </row>
    <row r="5709" spans="1:1013" ht="13.5">
      <c r="A5709" s="180">
        <v>89645</v>
      </c>
      <c r="B5709" s="180" t="s">
        <v>33012</v>
      </c>
      <c r="C5709" s="180" t="s">
        <v>2</v>
      </c>
      <c r="D5709" s="254">
        <v>39.590000000000003</v>
      </c>
      <c r="E5709" s="254" t="s">
        <v>25095</v>
      </c>
      <c r="ALW5709" s="12"/>
      <c r="ALX5709" s="12"/>
      <c r="ALY5709" s="12"/>
    </row>
    <row r="5710" spans="1:1013" ht="13.5">
      <c r="A5710" s="180">
        <v>89652</v>
      </c>
      <c r="B5710" s="180" t="s">
        <v>36184</v>
      </c>
      <c r="C5710" s="180" t="s">
        <v>2</v>
      </c>
      <c r="D5710" s="254">
        <v>14.81</v>
      </c>
      <c r="E5710" s="254" t="s">
        <v>25509</v>
      </c>
      <c r="ALW5710" s="12"/>
      <c r="ALX5710" s="12"/>
      <c r="ALY5710" s="12"/>
    </row>
    <row r="5711" spans="1:1013" ht="13.5">
      <c r="A5711" s="180">
        <v>89738</v>
      </c>
      <c r="B5711" s="180" t="s">
        <v>36185</v>
      </c>
      <c r="C5711" s="180" t="s">
        <v>2</v>
      </c>
      <c r="D5711" s="254">
        <v>20.27</v>
      </c>
      <c r="E5711" s="254" t="s">
        <v>27911</v>
      </c>
      <c r="ALW5711" s="12"/>
      <c r="ALX5711" s="12"/>
      <c r="ALY5711" s="12"/>
    </row>
    <row r="5712" spans="1:1013" ht="13.5">
      <c r="A5712" s="180">
        <v>89659</v>
      </c>
      <c r="B5712" s="180" t="s">
        <v>36186</v>
      </c>
      <c r="C5712" s="180" t="s">
        <v>2</v>
      </c>
      <c r="D5712" s="254">
        <v>20.84</v>
      </c>
      <c r="E5712" s="254" t="s">
        <v>31444</v>
      </c>
      <c r="ALW5712" s="12"/>
      <c r="ALX5712" s="12"/>
      <c r="ALY5712" s="12"/>
    </row>
    <row r="5713" spans="1:1013" ht="13.5">
      <c r="A5713" s="180">
        <v>89756</v>
      </c>
      <c r="B5713" s="180" t="s">
        <v>36187</v>
      </c>
      <c r="C5713" s="180" t="s">
        <v>2</v>
      </c>
      <c r="D5713" s="254">
        <v>28.1</v>
      </c>
      <c r="E5713" s="254" t="s">
        <v>31248</v>
      </c>
      <c r="ALW5713" s="12"/>
      <c r="ALX5713" s="12"/>
      <c r="ALY5713" s="12"/>
    </row>
    <row r="5714" spans="1:1013" ht="13.5">
      <c r="A5714" s="180">
        <v>89672</v>
      </c>
      <c r="B5714" s="180" t="s">
        <v>36188</v>
      </c>
      <c r="C5714" s="180" t="s">
        <v>2</v>
      </c>
      <c r="D5714" s="254">
        <v>28.77</v>
      </c>
      <c r="E5714" s="254" t="s">
        <v>25029</v>
      </c>
      <c r="ALW5714" s="12"/>
      <c r="ALX5714" s="12"/>
      <c r="ALY5714" s="12"/>
    </row>
    <row r="5715" spans="1:1013" ht="13.5">
      <c r="A5715" s="180">
        <v>89815</v>
      </c>
      <c r="B5715" s="180" t="s">
        <v>36189</v>
      </c>
      <c r="C5715" s="180" t="s">
        <v>2</v>
      </c>
      <c r="D5715" s="254">
        <v>34.5</v>
      </c>
      <c r="E5715" s="254" t="s">
        <v>24848</v>
      </c>
      <c r="ALW5715" s="12"/>
      <c r="ALX5715" s="12"/>
      <c r="ALY5715" s="12"/>
    </row>
    <row r="5716" spans="1:1013" ht="13.5">
      <c r="A5716" s="180">
        <v>89761</v>
      </c>
      <c r="B5716" s="180" t="s">
        <v>11590</v>
      </c>
      <c r="C5716" s="180" t="s">
        <v>2</v>
      </c>
      <c r="D5716" s="254">
        <v>37.549999999999997</v>
      </c>
      <c r="E5716" s="254" t="s">
        <v>28214</v>
      </c>
      <c r="ALW5716" s="12"/>
      <c r="ALX5716" s="12"/>
      <c r="ALY5716" s="12"/>
    </row>
    <row r="5717" spans="1:1013" ht="13.5">
      <c r="A5717" s="180">
        <v>89682</v>
      </c>
      <c r="B5717" s="180" t="s">
        <v>36190</v>
      </c>
      <c r="C5717" s="180" t="s">
        <v>2</v>
      </c>
      <c r="D5717" s="254">
        <v>38.340000000000003</v>
      </c>
      <c r="E5717" s="254" t="s">
        <v>24945</v>
      </c>
      <c r="ALW5717" s="12"/>
      <c r="ALX5717" s="12"/>
      <c r="ALY5717" s="12"/>
    </row>
    <row r="5718" spans="1:1013" ht="13.5">
      <c r="A5718" s="180">
        <v>89824</v>
      </c>
      <c r="B5718" s="180" t="s">
        <v>36191</v>
      </c>
      <c r="C5718" s="180" t="s">
        <v>2</v>
      </c>
      <c r="D5718" s="254">
        <v>46.99</v>
      </c>
      <c r="E5718" s="254" t="s">
        <v>31266</v>
      </c>
      <c r="ALW5718" s="12"/>
      <c r="ALX5718" s="12"/>
      <c r="ALY5718" s="12"/>
    </row>
    <row r="5719" spans="1:1013" ht="13.5">
      <c r="A5719" s="180">
        <v>104026</v>
      </c>
      <c r="B5719" s="180" t="s">
        <v>33038</v>
      </c>
      <c r="C5719" s="180" t="s">
        <v>2</v>
      </c>
      <c r="D5719" s="254">
        <v>50.44</v>
      </c>
      <c r="E5719" s="254" t="s">
        <v>31445</v>
      </c>
      <c r="ALW5719" s="12"/>
      <c r="ALX5719" s="12"/>
      <c r="ALY5719" s="12"/>
    </row>
    <row r="5720" spans="1:1013" ht="13.5">
      <c r="A5720" s="180">
        <v>89740</v>
      </c>
      <c r="B5720" s="180" t="s">
        <v>36192</v>
      </c>
      <c r="C5720" s="180" t="s">
        <v>2</v>
      </c>
      <c r="D5720" s="254">
        <v>11.01</v>
      </c>
      <c r="E5720" s="254" t="s">
        <v>27971</v>
      </c>
      <c r="ALW5720" s="12"/>
      <c r="ALX5720" s="12"/>
      <c r="ALY5720" s="12"/>
    </row>
    <row r="5721" spans="1:1013" ht="13.5">
      <c r="A5721" s="180">
        <v>89836</v>
      </c>
      <c r="B5721" s="180" t="s">
        <v>36193</v>
      </c>
      <c r="C5721" s="180" t="s">
        <v>2</v>
      </c>
      <c r="D5721" s="254">
        <v>244.06</v>
      </c>
      <c r="E5721" s="254" t="s">
        <v>28753</v>
      </c>
      <c r="ALW5721" s="12"/>
      <c r="ALX5721" s="12"/>
      <c r="ALY5721" s="12"/>
    </row>
    <row r="5722" spans="1:1013" ht="13.5">
      <c r="A5722" s="180">
        <v>89653</v>
      </c>
      <c r="B5722" s="180" t="s">
        <v>33013</v>
      </c>
      <c r="C5722" s="180" t="s">
        <v>2</v>
      </c>
      <c r="D5722" s="254">
        <v>21.16</v>
      </c>
      <c r="E5722" s="254" t="s">
        <v>31446</v>
      </c>
      <c r="ALW5722" s="12"/>
      <c r="ALX5722" s="12"/>
      <c r="ALY5722" s="12"/>
    </row>
    <row r="5723" spans="1:1013" ht="13.5">
      <c r="A5723" s="180">
        <v>89660</v>
      </c>
      <c r="B5723" s="180" t="s">
        <v>11546</v>
      </c>
      <c r="C5723" s="180" t="s">
        <v>2</v>
      </c>
      <c r="D5723" s="254">
        <v>11.61</v>
      </c>
      <c r="E5723" s="254" t="s">
        <v>25739</v>
      </c>
      <c r="ALW5723" s="12"/>
      <c r="ALX5723" s="12"/>
      <c r="ALY5723" s="12"/>
    </row>
    <row r="5724" spans="1:1013" ht="13.5">
      <c r="A5724" s="180">
        <v>104028</v>
      </c>
      <c r="B5724" s="180" t="s">
        <v>33039</v>
      </c>
      <c r="C5724" s="180" t="s">
        <v>2</v>
      </c>
      <c r="D5724" s="254">
        <v>158.37</v>
      </c>
      <c r="E5724" s="254" t="s">
        <v>31438</v>
      </c>
      <c r="ALW5724" s="12"/>
      <c r="ALX5724" s="12"/>
      <c r="ALY5724" s="12"/>
    </row>
    <row r="5725" spans="1:1013" ht="13.5">
      <c r="A5725" s="180">
        <v>89826</v>
      </c>
      <c r="B5725" s="180" t="s">
        <v>36194</v>
      </c>
      <c r="C5725" s="180" t="s">
        <v>2</v>
      </c>
      <c r="D5725" s="254">
        <v>155.12</v>
      </c>
      <c r="E5725" s="254" t="s">
        <v>29456</v>
      </c>
      <c r="ALW5725" s="12"/>
      <c r="ALX5725" s="12"/>
      <c r="ALY5725" s="12"/>
    </row>
    <row r="5726" spans="1:1013" ht="13.5">
      <c r="A5726" s="180">
        <v>89651</v>
      </c>
      <c r="B5726" s="180" t="s">
        <v>11545</v>
      </c>
      <c r="C5726" s="180" t="s">
        <v>2</v>
      </c>
      <c r="D5726" s="254">
        <v>8.56</v>
      </c>
      <c r="E5726" s="254" t="s">
        <v>25764</v>
      </c>
      <c r="ALW5726" s="12"/>
      <c r="ALX5726" s="12"/>
      <c r="ALY5726" s="12"/>
    </row>
    <row r="5727" spans="1:1013" ht="13.5">
      <c r="A5727" s="180">
        <v>89736</v>
      </c>
      <c r="B5727" s="180" t="s">
        <v>36195</v>
      </c>
      <c r="C5727" s="180" t="s">
        <v>2</v>
      </c>
      <c r="D5727" s="254">
        <v>10.83</v>
      </c>
      <c r="E5727" s="254" t="s">
        <v>25081</v>
      </c>
      <c r="ALW5727" s="12"/>
      <c r="ALX5727" s="12"/>
      <c r="ALY5727" s="12"/>
    </row>
    <row r="5728" spans="1:1013" ht="13.5">
      <c r="A5728" s="180">
        <v>89658</v>
      </c>
      <c r="B5728" s="180" t="s">
        <v>36196</v>
      </c>
      <c r="C5728" s="180" t="s">
        <v>2</v>
      </c>
      <c r="D5728" s="254">
        <v>11.4</v>
      </c>
      <c r="E5728" s="254" t="s">
        <v>31447</v>
      </c>
      <c r="ALW5728" s="12"/>
      <c r="ALX5728" s="12"/>
      <c r="ALY5728" s="12"/>
    </row>
    <row r="5729" spans="1:1013" ht="13.5">
      <c r="A5729" s="180">
        <v>89755</v>
      </c>
      <c r="B5729" s="180" t="s">
        <v>36197</v>
      </c>
      <c r="C5729" s="180" t="s">
        <v>2</v>
      </c>
      <c r="D5729" s="254">
        <v>16.36</v>
      </c>
      <c r="E5729" s="254" t="s">
        <v>31448</v>
      </c>
      <c r="ALW5729" s="12"/>
      <c r="ALX5729" s="12"/>
      <c r="ALY5729" s="12"/>
    </row>
    <row r="5730" spans="1:1013" ht="13.5">
      <c r="A5730" s="180">
        <v>89670</v>
      </c>
      <c r="B5730" s="180" t="s">
        <v>36198</v>
      </c>
      <c r="C5730" s="180" t="s">
        <v>2</v>
      </c>
      <c r="D5730" s="254">
        <v>17.03</v>
      </c>
      <c r="E5730" s="254" t="s">
        <v>25286</v>
      </c>
      <c r="ALW5730" s="12"/>
      <c r="ALX5730" s="12"/>
      <c r="ALY5730" s="12"/>
    </row>
    <row r="5731" spans="1:1013" ht="13.5">
      <c r="A5731" s="180">
        <v>89794</v>
      </c>
      <c r="B5731" s="180" t="s">
        <v>36199</v>
      </c>
      <c r="C5731" s="180" t="s">
        <v>2</v>
      </c>
      <c r="D5731" s="254">
        <v>23.42</v>
      </c>
      <c r="E5731" s="254" t="s">
        <v>25359</v>
      </c>
      <c r="ALW5731" s="12"/>
      <c r="ALX5731" s="12"/>
      <c r="ALY5731" s="12"/>
    </row>
    <row r="5732" spans="1:1013" ht="13.5">
      <c r="A5732" s="180">
        <v>89760</v>
      </c>
      <c r="B5732" s="180" t="s">
        <v>11589</v>
      </c>
      <c r="C5732" s="180" t="s">
        <v>2</v>
      </c>
      <c r="D5732" s="254">
        <v>26.47</v>
      </c>
      <c r="E5732" s="254" t="s">
        <v>31442</v>
      </c>
      <c r="ALW5732" s="12"/>
      <c r="ALX5732" s="12"/>
      <c r="ALY5732" s="12"/>
    </row>
    <row r="5733" spans="1:1013" ht="13.5">
      <c r="A5733" s="180">
        <v>89680</v>
      </c>
      <c r="B5733" s="180" t="s">
        <v>36200</v>
      </c>
      <c r="C5733" s="180" t="s">
        <v>2</v>
      </c>
      <c r="D5733" s="254">
        <v>27.26</v>
      </c>
      <c r="E5733" s="254" t="s">
        <v>25327</v>
      </c>
      <c r="ALW5733" s="12"/>
      <c r="ALX5733" s="12"/>
      <c r="ALY5733" s="12"/>
    </row>
    <row r="5734" spans="1:1013" ht="13.5">
      <c r="A5734" s="180">
        <v>89822</v>
      </c>
      <c r="B5734" s="180" t="s">
        <v>36201</v>
      </c>
      <c r="C5734" s="180" t="s">
        <v>2</v>
      </c>
      <c r="D5734" s="254">
        <v>30.7</v>
      </c>
      <c r="E5734" s="254" t="s">
        <v>31449</v>
      </c>
      <c r="ALW5734" s="12"/>
      <c r="ALX5734" s="12"/>
      <c r="ALY5734" s="12"/>
    </row>
    <row r="5735" spans="1:1013" ht="13.5">
      <c r="A5735" s="180">
        <v>104025</v>
      </c>
      <c r="B5735" s="180" t="s">
        <v>33037</v>
      </c>
      <c r="C5735" s="180" t="s">
        <v>2</v>
      </c>
      <c r="D5735" s="254">
        <v>34.15</v>
      </c>
      <c r="E5735" s="254" t="s">
        <v>31450</v>
      </c>
      <c r="ALW5735" s="12"/>
      <c r="ALX5735" s="12"/>
      <c r="ALY5735" s="12"/>
    </row>
    <row r="5736" spans="1:1013" ht="13.5">
      <c r="A5736" s="180">
        <v>89835</v>
      </c>
      <c r="B5736" s="180" t="s">
        <v>36202</v>
      </c>
      <c r="C5736" s="180" t="s">
        <v>2</v>
      </c>
      <c r="D5736" s="254">
        <v>53.21</v>
      </c>
      <c r="E5736" s="254" t="s">
        <v>25602</v>
      </c>
      <c r="ALW5736" s="12"/>
      <c r="ALX5736" s="12"/>
      <c r="ALY5736" s="12"/>
    </row>
    <row r="5737" spans="1:1013" ht="13.5">
      <c r="A5737" s="180">
        <v>89838</v>
      </c>
      <c r="B5737" s="180" t="s">
        <v>36203</v>
      </c>
      <c r="C5737" s="180" t="s">
        <v>2</v>
      </c>
      <c r="D5737" s="254">
        <v>187</v>
      </c>
      <c r="E5737" s="254" t="s">
        <v>25186</v>
      </c>
      <c r="ALW5737" s="12"/>
      <c r="ALX5737" s="12"/>
      <c r="ALY5737" s="12"/>
    </row>
    <row r="5738" spans="1:1013" ht="13.5">
      <c r="A5738" s="180">
        <v>89840</v>
      </c>
      <c r="B5738" s="180" t="s">
        <v>36204</v>
      </c>
      <c r="C5738" s="180" t="s">
        <v>2</v>
      </c>
      <c r="D5738" s="254">
        <v>220.03</v>
      </c>
      <c r="E5738" s="254" t="s">
        <v>24493</v>
      </c>
      <c r="ALW5738" s="12"/>
      <c r="ALX5738" s="12"/>
      <c r="ALY5738" s="12"/>
    </row>
    <row r="5739" spans="1:1013" ht="13.5">
      <c r="A5739" s="180">
        <v>104015</v>
      </c>
      <c r="B5739" s="180" t="s">
        <v>11703</v>
      </c>
      <c r="C5739" s="180" t="s">
        <v>2</v>
      </c>
      <c r="D5739" s="254">
        <v>19.739999999999998</v>
      </c>
      <c r="E5739" s="254" t="s">
        <v>31451</v>
      </c>
      <c r="ALW5739" s="12"/>
      <c r="ALX5739" s="12"/>
      <c r="ALY5739" s="12"/>
    </row>
    <row r="5740" spans="1:1013" ht="13.5">
      <c r="A5740" s="180">
        <v>104018</v>
      </c>
      <c r="B5740" s="180" t="s">
        <v>30870</v>
      </c>
      <c r="C5740" s="180" t="s">
        <v>2</v>
      </c>
      <c r="D5740" s="254">
        <v>25.33</v>
      </c>
      <c r="E5740" s="254" t="s">
        <v>31452</v>
      </c>
      <c r="ALW5740" s="12"/>
      <c r="ALX5740" s="12"/>
      <c r="ALY5740" s="12"/>
    </row>
    <row r="5741" spans="1:1013" ht="13.5">
      <c r="A5741" s="180">
        <v>104016</v>
      </c>
      <c r="B5741" s="180" t="s">
        <v>11704</v>
      </c>
      <c r="C5741" s="180" t="s">
        <v>2</v>
      </c>
      <c r="D5741" s="254">
        <v>26.56</v>
      </c>
      <c r="E5741" s="254" t="s">
        <v>25032</v>
      </c>
      <c r="ALW5741" s="12"/>
      <c r="ALX5741" s="12"/>
      <c r="ALY5741" s="12"/>
    </row>
    <row r="5742" spans="1:1013" ht="13.5">
      <c r="A5742" s="180">
        <v>104019</v>
      </c>
      <c r="B5742" s="180" t="s">
        <v>11706</v>
      </c>
      <c r="C5742" s="180" t="s">
        <v>2</v>
      </c>
      <c r="D5742" s="254">
        <v>53.28</v>
      </c>
      <c r="E5742" s="254" t="s">
        <v>31453</v>
      </c>
      <c r="ALW5742" s="12"/>
      <c r="ALX5742" s="12"/>
      <c r="ALY5742" s="12"/>
    </row>
    <row r="5743" spans="1:1013" ht="13.5">
      <c r="A5743" s="180">
        <v>104017</v>
      </c>
      <c r="B5743" s="180" t="s">
        <v>11705</v>
      </c>
      <c r="C5743" s="180" t="s">
        <v>2</v>
      </c>
      <c r="D5743" s="254">
        <v>54.73</v>
      </c>
      <c r="E5743" s="254" t="s">
        <v>31454</v>
      </c>
      <c r="ALW5743" s="12"/>
      <c r="ALX5743" s="12"/>
      <c r="ALY5743" s="12"/>
    </row>
    <row r="5744" spans="1:1013" ht="13.5">
      <c r="A5744" s="180">
        <v>104020</v>
      </c>
      <c r="B5744" s="180" t="s">
        <v>11707</v>
      </c>
      <c r="C5744" s="180" t="s">
        <v>2</v>
      </c>
      <c r="D5744" s="254">
        <v>67.64</v>
      </c>
      <c r="E5744" s="254" t="s">
        <v>25473</v>
      </c>
      <c r="ALW5744" s="12"/>
      <c r="ALX5744" s="12"/>
      <c r="ALY5744" s="12"/>
    </row>
    <row r="5745" spans="1:1013" ht="13.5">
      <c r="A5745" s="180">
        <v>104030</v>
      </c>
      <c r="B5745" s="180" t="s">
        <v>11708</v>
      </c>
      <c r="C5745" s="180" t="s">
        <v>2</v>
      </c>
      <c r="D5745" s="254">
        <v>74.16</v>
      </c>
      <c r="E5745" s="254" t="s">
        <v>31455</v>
      </c>
      <c r="ALW5745" s="12"/>
      <c r="ALX5745" s="12"/>
      <c r="ALY5745" s="12"/>
    </row>
    <row r="5746" spans="1:1013" ht="13.5">
      <c r="A5746" s="180">
        <v>89694</v>
      </c>
      <c r="B5746" s="180" t="s">
        <v>36205</v>
      </c>
      <c r="C5746" s="180" t="s">
        <v>2</v>
      </c>
      <c r="D5746" s="254">
        <v>24.4</v>
      </c>
      <c r="E5746" s="254" t="s">
        <v>31456</v>
      </c>
      <c r="ALW5746" s="12"/>
      <c r="ALX5746" s="12"/>
      <c r="ALY5746" s="12"/>
    </row>
    <row r="5747" spans="1:1013" ht="13.5">
      <c r="A5747" s="180">
        <v>89700</v>
      </c>
      <c r="B5747" s="180" t="s">
        <v>36206</v>
      </c>
      <c r="C5747" s="180" t="s">
        <v>2</v>
      </c>
      <c r="D5747" s="254">
        <v>27.91</v>
      </c>
      <c r="E5747" s="254" t="s">
        <v>31457</v>
      </c>
      <c r="ALW5747" s="12"/>
      <c r="ALX5747" s="12"/>
      <c r="ALY5747" s="12"/>
    </row>
    <row r="5748" spans="1:1013" ht="13.5">
      <c r="A5748" s="180">
        <v>89703</v>
      </c>
      <c r="B5748" s="180" t="s">
        <v>33015</v>
      </c>
      <c r="C5748" s="180" t="s">
        <v>2</v>
      </c>
      <c r="D5748" s="254">
        <v>58.3</v>
      </c>
      <c r="E5748" s="254" t="s">
        <v>31458</v>
      </c>
      <c r="ALW5748" s="12"/>
      <c r="ALX5748" s="12"/>
      <c r="ALY5748" s="12"/>
    </row>
    <row r="5749" spans="1:1013" ht="13.5">
      <c r="A5749" s="180">
        <v>89691</v>
      </c>
      <c r="B5749" s="180" t="s">
        <v>11559</v>
      </c>
      <c r="C5749" s="180" t="s">
        <v>2</v>
      </c>
      <c r="D5749" s="254">
        <v>16.37</v>
      </c>
      <c r="E5749" s="254" t="s">
        <v>31459</v>
      </c>
      <c r="ALW5749" s="12"/>
      <c r="ALX5749" s="12"/>
      <c r="ALY5749" s="12"/>
    </row>
    <row r="5750" spans="1:1013" ht="13.5">
      <c r="A5750" s="180">
        <v>89765</v>
      </c>
      <c r="B5750" s="180" t="s">
        <v>11593</v>
      </c>
      <c r="C5750" s="180" t="s">
        <v>2</v>
      </c>
      <c r="D5750" s="254">
        <v>20.23</v>
      </c>
      <c r="E5750" s="254" t="s">
        <v>30880</v>
      </c>
      <c r="ALW5750" s="12"/>
      <c r="ALX5750" s="12"/>
      <c r="ALY5750" s="12"/>
    </row>
    <row r="5751" spans="1:1013" ht="13.5">
      <c r="A5751" s="180">
        <v>89697</v>
      </c>
      <c r="B5751" s="180" t="s">
        <v>11563</v>
      </c>
      <c r="C5751" s="180" t="s">
        <v>2</v>
      </c>
      <c r="D5751" s="254">
        <v>21.36</v>
      </c>
      <c r="E5751" s="254" t="s">
        <v>31460</v>
      </c>
      <c r="ALW5751" s="12"/>
      <c r="ALX5751" s="12"/>
      <c r="ALY5751" s="12"/>
    </row>
    <row r="5752" spans="1:1013" ht="13.5">
      <c r="A5752" s="180">
        <v>89844</v>
      </c>
      <c r="B5752" s="180" t="s">
        <v>36207</v>
      </c>
      <c r="C5752" s="180" t="s">
        <v>2</v>
      </c>
      <c r="D5752" s="254">
        <v>76.790000000000006</v>
      </c>
      <c r="E5752" s="254" t="s">
        <v>31461</v>
      </c>
      <c r="ALW5752" s="12"/>
      <c r="ALX5752" s="12"/>
      <c r="ALY5752" s="12"/>
    </row>
    <row r="5753" spans="1:1013" ht="13.5">
      <c r="A5753" s="180">
        <v>104022</v>
      </c>
      <c r="B5753" s="180" t="s">
        <v>36208</v>
      </c>
      <c r="C5753" s="180" t="s">
        <v>2</v>
      </c>
      <c r="D5753" s="254">
        <v>83.71</v>
      </c>
      <c r="E5753" s="254" t="s">
        <v>31462</v>
      </c>
      <c r="ALW5753" s="12"/>
      <c r="ALX5753" s="12"/>
      <c r="ALY5753" s="12"/>
    </row>
    <row r="5754" spans="1:1013" ht="13.5">
      <c r="A5754" s="180">
        <v>89633</v>
      </c>
      <c r="B5754" s="180" t="s">
        <v>11362</v>
      </c>
      <c r="C5754" s="180" t="s">
        <v>1</v>
      </c>
      <c r="D5754" s="254">
        <v>31.16</v>
      </c>
      <c r="E5754" s="254" t="s">
        <v>31463</v>
      </c>
      <c r="ALW5754" s="12"/>
      <c r="ALX5754" s="12"/>
      <c r="ALY5754" s="12"/>
    </row>
    <row r="5755" spans="1:1013" ht="13.5">
      <c r="A5755" s="180">
        <v>89716</v>
      </c>
      <c r="B5755" s="180" t="s">
        <v>11369</v>
      </c>
      <c r="C5755" s="180" t="s">
        <v>1</v>
      </c>
      <c r="D5755" s="254">
        <v>32.81</v>
      </c>
      <c r="E5755" s="254" t="s">
        <v>28320</v>
      </c>
      <c r="ALW5755" s="12"/>
      <c r="ALX5755" s="12"/>
      <c r="ALY5755" s="12"/>
    </row>
    <row r="5756" spans="1:1013" ht="13.5">
      <c r="A5756" s="180">
        <v>89634</v>
      </c>
      <c r="B5756" s="180" t="s">
        <v>11363</v>
      </c>
      <c r="C5756" s="180" t="s">
        <v>1</v>
      </c>
      <c r="D5756" s="254">
        <v>44.5</v>
      </c>
      <c r="E5756" s="254" t="s">
        <v>25666</v>
      </c>
      <c r="ALW5756" s="12"/>
      <c r="ALX5756" s="12"/>
      <c r="ALY5756" s="12"/>
    </row>
    <row r="5757" spans="1:1013" ht="13.5">
      <c r="A5757" s="180">
        <v>89717</v>
      </c>
      <c r="B5757" s="180" t="s">
        <v>11370</v>
      </c>
      <c r="C5757" s="180" t="s">
        <v>1</v>
      </c>
      <c r="D5757" s="254">
        <v>51.97</v>
      </c>
      <c r="E5757" s="254" t="s">
        <v>31464</v>
      </c>
      <c r="ALW5757" s="12"/>
      <c r="ALX5757" s="12"/>
      <c r="ALY5757" s="12"/>
    </row>
    <row r="5758" spans="1:1013" ht="13.5">
      <c r="A5758" s="180">
        <v>89635</v>
      </c>
      <c r="B5758" s="180" t="s">
        <v>11364</v>
      </c>
      <c r="C5758" s="180" t="s">
        <v>1</v>
      </c>
      <c r="D5758" s="254">
        <v>65.77</v>
      </c>
      <c r="E5758" s="254" t="s">
        <v>31465</v>
      </c>
      <c r="ALW5758" s="12"/>
      <c r="ALX5758" s="12"/>
      <c r="ALY5758" s="12"/>
    </row>
    <row r="5759" spans="1:1013" ht="13.5">
      <c r="A5759" s="180">
        <v>89770</v>
      </c>
      <c r="B5759" s="180" t="s">
        <v>36209</v>
      </c>
      <c r="C5759" s="180" t="s">
        <v>1</v>
      </c>
      <c r="D5759" s="254">
        <v>56.42</v>
      </c>
      <c r="E5759" s="254" t="s">
        <v>31466</v>
      </c>
      <c r="ALW5759" s="12"/>
      <c r="ALX5759" s="12"/>
      <c r="ALY5759" s="12"/>
    </row>
    <row r="5760" spans="1:1013" ht="13.5">
      <c r="A5760" s="180">
        <v>89718</v>
      </c>
      <c r="B5760" s="180" t="s">
        <v>36210</v>
      </c>
      <c r="C5760" s="180" t="s">
        <v>1</v>
      </c>
      <c r="D5760" s="254">
        <v>66.64</v>
      </c>
      <c r="E5760" s="254" t="s">
        <v>31456</v>
      </c>
      <c r="ALW5760" s="12"/>
      <c r="ALX5760" s="12"/>
      <c r="ALY5760" s="12"/>
    </row>
    <row r="5761" spans="1:1013" ht="13.5">
      <c r="A5761" s="180">
        <v>89636</v>
      </c>
      <c r="B5761" s="180" t="s">
        <v>36211</v>
      </c>
      <c r="C5761" s="180" t="s">
        <v>1</v>
      </c>
      <c r="D5761" s="254">
        <v>82.87</v>
      </c>
      <c r="E5761" s="254" t="s">
        <v>24895</v>
      </c>
      <c r="ALW5761" s="12"/>
      <c r="ALX5761" s="12"/>
      <c r="ALY5761" s="12"/>
    </row>
    <row r="5762" spans="1:1013" ht="13.5">
      <c r="A5762" s="180">
        <v>89771</v>
      </c>
      <c r="B5762" s="180" t="s">
        <v>36212</v>
      </c>
      <c r="C5762" s="180" t="s">
        <v>1</v>
      </c>
      <c r="D5762" s="254">
        <v>75.33</v>
      </c>
      <c r="E5762" s="254" t="s">
        <v>25054</v>
      </c>
      <c r="ALW5762" s="12"/>
      <c r="ALX5762" s="12"/>
      <c r="ALY5762" s="12"/>
    </row>
    <row r="5763" spans="1:1013" ht="13.5">
      <c r="A5763" s="180">
        <v>104021</v>
      </c>
      <c r="B5763" s="180" t="s">
        <v>11376</v>
      </c>
      <c r="C5763" s="180" t="s">
        <v>1</v>
      </c>
      <c r="D5763" s="254">
        <v>87.03</v>
      </c>
      <c r="E5763" s="254" t="s">
        <v>31467</v>
      </c>
      <c r="ALW5763" s="12"/>
      <c r="ALX5763" s="12"/>
      <c r="ALY5763" s="12"/>
    </row>
    <row r="5764" spans="1:1013" ht="13.5">
      <c r="A5764" s="180">
        <v>89772</v>
      </c>
      <c r="B5764" s="180" t="s">
        <v>36213</v>
      </c>
      <c r="C5764" s="180" t="s">
        <v>1</v>
      </c>
      <c r="D5764" s="254">
        <v>109.88</v>
      </c>
      <c r="E5764" s="254" t="s">
        <v>31468</v>
      </c>
      <c r="ALW5764" s="12"/>
      <c r="ALX5764" s="12"/>
      <c r="ALY5764" s="12"/>
    </row>
    <row r="5765" spans="1:1013" ht="13.5">
      <c r="A5765" s="180">
        <v>89773</v>
      </c>
      <c r="B5765" s="180" t="s">
        <v>36214</v>
      </c>
      <c r="C5765" s="180" t="s">
        <v>1</v>
      </c>
      <c r="D5765" s="254">
        <v>177.06</v>
      </c>
      <c r="E5765" s="254" t="s">
        <v>25803</v>
      </c>
      <c r="ALW5765" s="12"/>
      <c r="ALX5765" s="12"/>
      <c r="ALY5765" s="12"/>
    </row>
    <row r="5766" spans="1:1013" ht="13.5">
      <c r="A5766" s="180">
        <v>89775</v>
      </c>
      <c r="B5766" s="180" t="s">
        <v>36215</v>
      </c>
      <c r="C5766" s="180" t="s">
        <v>1</v>
      </c>
      <c r="D5766" s="254">
        <v>276.89</v>
      </c>
      <c r="E5766" s="254" t="s">
        <v>30295</v>
      </c>
      <c r="ALW5766" s="12"/>
      <c r="ALX5766" s="12"/>
      <c r="ALY5766" s="12"/>
    </row>
    <row r="5767" spans="1:1013" ht="13.5">
      <c r="A5767" s="180">
        <v>89767</v>
      </c>
      <c r="B5767" s="180" t="s">
        <v>11594</v>
      </c>
      <c r="C5767" s="180" t="s">
        <v>2</v>
      </c>
      <c r="D5767" s="254">
        <v>25.49</v>
      </c>
      <c r="E5767" s="254" t="s">
        <v>31469</v>
      </c>
      <c r="ALW5767" s="12"/>
      <c r="ALX5767" s="12"/>
      <c r="ALY5767" s="12"/>
    </row>
    <row r="5768" spans="1:1013" ht="13.5">
      <c r="A5768" s="180">
        <v>89695</v>
      </c>
      <c r="B5768" s="180" t="s">
        <v>36216</v>
      </c>
      <c r="C5768" s="180" t="s">
        <v>2</v>
      </c>
      <c r="D5768" s="254">
        <v>20.7</v>
      </c>
      <c r="E5768" s="254" t="s">
        <v>28131</v>
      </c>
      <c r="ALW5768" s="12"/>
      <c r="ALX5768" s="12"/>
      <c r="ALY5768" s="12"/>
    </row>
    <row r="5769" spans="1:1013" ht="13.5">
      <c r="A5769" s="180">
        <v>89702</v>
      </c>
      <c r="B5769" s="180" t="s">
        <v>36217</v>
      </c>
      <c r="C5769" s="180" t="s">
        <v>2</v>
      </c>
      <c r="D5769" s="254">
        <v>26.62</v>
      </c>
      <c r="E5769" s="254" t="s">
        <v>25444</v>
      </c>
      <c r="ALW5769" s="12"/>
      <c r="ALX5769" s="12"/>
      <c r="ALY5769" s="12"/>
    </row>
    <row r="5770" spans="1:1013" ht="13.5">
      <c r="A5770" s="180">
        <v>89768</v>
      </c>
      <c r="B5770" s="180" t="s">
        <v>11595</v>
      </c>
      <c r="C5770" s="180" t="s">
        <v>2</v>
      </c>
      <c r="D5770" s="254">
        <v>29.55</v>
      </c>
      <c r="E5770" s="254" t="s">
        <v>25355</v>
      </c>
      <c r="ALW5770" s="12"/>
      <c r="ALX5770" s="12"/>
      <c r="ALY5770" s="12"/>
    </row>
    <row r="5771" spans="1:1013" ht="13.5">
      <c r="A5771" s="180">
        <v>89842</v>
      </c>
      <c r="B5771" s="180" t="s">
        <v>36218</v>
      </c>
      <c r="C5771" s="180" t="s">
        <v>2</v>
      </c>
      <c r="D5771" s="254">
        <v>60.93</v>
      </c>
      <c r="E5771" s="254" t="s">
        <v>24856</v>
      </c>
      <c r="ALW5771" s="12"/>
      <c r="ALX5771" s="12"/>
      <c r="ALY5771" s="12"/>
    </row>
    <row r="5772" spans="1:1013" ht="13.5">
      <c r="A5772" s="180">
        <v>89845</v>
      </c>
      <c r="B5772" s="180" t="s">
        <v>36219</v>
      </c>
      <c r="C5772" s="180" t="s">
        <v>2</v>
      </c>
      <c r="D5772" s="254">
        <v>120.83</v>
      </c>
      <c r="E5772" s="254" t="s">
        <v>30077</v>
      </c>
      <c r="ALW5772" s="12"/>
      <c r="ALX5772" s="12"/>
      <c r="ALY5772" s="12"/>
    </row>
    <row r="5773" spans="1:1013" ht="13.5">
      <c r="A5773" s="180">
        <v>89846</v>
      </c>
      <c r="B5773" s="180" t="s">
        <v>36220</v>
      </c>
      <c r="C5773" s="180" t="s">
        <v>2</v>
      </c>
      <c r="D5773" s="254">
        <v>259.8</v>
      </c>
      <c r="E5773" s="254" t="s">
        <v>24751</v>
      </c>
      <c r="ALW5773" s="12"/>
      <c r="ALX5773" s="12"/>
      <c r="ALY5773" s="12"/>
    </row>
    <row r="5774" spans="1:1013" ht="13.5">
      <c r="A5774" s="180">
        <v>89847</v>
      </c>
      <c r="B5774" s="180" t="s">
        <v>36221</v>
      </c>
      <c r="C5774" s="180" t="s">
        <v>2</v>
      </c>
      <c r="D5774" s="254">
        <v>309.7</v>
      </c>
      <c r="E5774" s="254" t="s">
        <v>31470</v>
      </c>
      <c r="ALW5774" s="12"/>
      <c r="ALX5774" s="12"/>
      <c r="ALY5774" s="12"/>
    </row>
    <row r="5775" spans="1:1013" ht="13.5">
      <c r="A5775" s="180">
        <v>89705</v>
      </c>
      <c r="B5775" s="180" t="s">
        <v>36222</v>
      </c>
      <c r="C5775" s="180" t="s">
        <v>2</v>
      </c>
      <c r="D5775" s="254">
        <v>30.88</v>
      </c>
      <c r="E5775" s="254" t="s">
        <v>25582</v>
      </c>
      <c r="ALW5775" s="12"/>
      <c r="ALX5775" s="12"/>
      <c r="ALY5775" s="12"/>
    </row>
    <row r="5776" spans="1:1013" ht="13.5">
      <c r="A5776" s="180">
        <v>89769</v>
      </c>
      <c r="B5776" s="180" t="s">
        <v>11596</v>
      </c>
      <c r="C5776" s="180" t="s">
        <v>2</v>
      </c>
      <c r="D5776" s="254">
        <v>67.05</v>
      </c>
      <c r="E5776" s="254" t="s">
        <v>30644</v>
      </c>
      <c r="ALW5776" s="12"/>
      <c r="ALX5776" s="12"/>
      <c r="ALY5776" s="12"/>
    </row>
    <row r="5777" spans="1:1013" ht="13.5">
      <c r="A5777" s="180">
        <v>89706</v>
      </c>
      <c r="B5777" s="180" t="s">
        <v>36223</v>
      </c>
      <c r="C5777" s="180" t="s">
        <v>2</v>
      </c>
      <c r="D5777" s="254">
        <v>68.61</v>
      </c>
      <c r="E5777" s="254" t="s">
        <v>31471</v>
      </c>
      <c r="ALW5777" s="12"/>
      <c r="ALX5777" s="12"/>
      <c r="ALY5777" s="12"/>
    </row>
    <row r="5778" spans="1:1013" ht="13.5">
      <c r="A5778" s="180">
        <v>89741</v>
      </c>
      <c r="B5778" s="180" t="s">
        <v>36224</v>
      </c>
      <c r="C5778" s="180" t="s">
        <v>2</v>
      </c>
      <c r="D5778" s="254">
        <v>28.02</v>
      </c>
      <c r="E5778" s="254" t="s">
        <v>31472</v>
      </c>
      <c r="ALW5778" s="12"/>
      <c r="ALX5778" s="12"/>
      <c r="ALY5778" s="12"/>
    </row>
    <row r="5779" spans="1:1013" ht="13.5">
      <c r="A5779" s="180">
        <v>89757</v>
      </c>
      <c r="B5779" s="180" t="s">
        <v>36225</v>
      </c>
      <c r="C5779" s="180" t="s">
        <v>2</v>
      </c>
      <c r="D5779" s="254">
        <v>36.590000000000003</v>
      </c>
      <c r="E5779" s="254" t="s">
        <v>31473</v>
      </c>
      <c r="ALW5779" s="12"/>
      <c r="ALX5779" s="12"/>
      <c r="ALY5779" s="12"/>
    </row>
    <row r="5780" spans="1:1013" ht="13.5">
      <c r="A5780" s="180">
        <v>104027</v>
      </c>
      <c r="B5780" s="180" t="s">
        <v>36226</v>
      </c>
      <c r="C5780" s="180" t="s">
        <v>2</v>
      </c>
      <c r="D5780" s="254">
        <v>77</v>
      </c>
      <c r="E5780" s="254" t="s">
        <v>31474</v>
      </c>
      <c r="ALW5780" s="12"/>
      <c r="ALX5780" s="12"/>
      <c r="ALY5780" s="12"/>
    </row>
    <row r="5781" spans="1:1013" ht="13.5">
      <c r="A5781" s="180">
        <v>89837</v>
      </c>
      <c r="B5781" s="180" t="s">
        <v>36227</v>
      </c>
      <c r="C5781" s="180" t="s">
        <v>2</v>
      </c>
      <c r="D5781" s="254">
        <v>163.34</v>
      </c>
      <c r="E5781" s="254" t="s">
        <v>31475</v>
      </c>
      <c r="ALW5781" s="12"/>
      <c r="ALX5781" s="12"/>
      <c r="ALY5781" s="12"/>
    </row>
    <row r="5782" spans="1:1013" ht="13.5">
      <c r="A5782" s="180">
        <v>89839</v>
      </c>
      <c r="B5782" s="180" t="s">
        <v>36228</v>
      </c>
      <c r="C5782" s="180" t="s">
        <v>2</v>
      </c>
      <c r="D5782" s="254">
        <v>212.21</v>
      </c>
      <c r="E5782" s="254" t="s">
        <v>25368</v>
      </c>
      <c r="ALW5782" s="12"/>
      <c r="ALX5782" s="12"/>
      <c r="ALY5782" s="12"/>
    </row>
    <row r="5783" spans="1:1013" ht="13.5">
      <c r="A5783" s="180">
        <v>89841</v>
      </c>
      <c r="B5783" s="180" t="s">
        <v>36229</v>
      </c>
      <c r="C5783" s="180" t="s">
        <v>2</v>
      </c>
      <c r="D5783" s="254">
        <v>322.3</v>
      </c>
      <c r="E5783" s="254" t="s">
        <v>30902</v>
      </c>
      <c r="ALW5783" s="12"/>
      <c r="ALX5783" s="12"/>
      <c r="ALY5783" s="12"/>
    </row>
    <row r="5784" spans="1:1013" ht="13.5">
      <c r="A5784" s="180">
        <v>89654</v>
      </c>
      <c r="B5784" s="180" t="s">
        <v>36230</v>
      </c>
      <c r="C5784" s="180" t="s">
        <v>2</v>
      </c>
      <c r="D5784" s="254">
        <v>24.54</v>
      </c>
      <c r="E5784" s="254" t="s">
        <v>31476</v>
      </c>
      <c r="ALW5784" s="12"/>
      <c r="ALX5784" s="12"/>
      <c r="ALY5784" s="12"/>
    </row>
    <row r="5785" spans="1:1013" ht="13.5">
      <c r="A5785" s="180">
        <v>89661</v>
      </c>
      <c r="B5785" s="180" t="s">
        <v>36231</v>
      </c>
      <c r="C5785" s="180" t="s">
        <v>2</v>
      </c>
      <c r="D5785" s="254">
        <v>28.59</v>
      </c>
      <c r="E5785" s="254" t="s">
        <v>24545</v>
      </c>
      <c r="ALW5785" s="12"/>
      <c r="ALX5785" s="12"/>
      <c r="ALY5785" s="12"/>
    </row>
    <row r="5786" spans="1:1013" ht="13.5">
      <c r="A5786" s="180">
        <v>89674</v>
      </c>
      <c r="B5786" s="180" t="s">
        <v>36232</v>
      </c>
      <c r="C5786" s="180" t="s">
        <v>2</v>
      </c>
      <c r="D5786" s="254">
        <v>37.26</v>
      </c>
      <c r="E5786" s="254" t="s">
        <v>31477</v>
      </c>
      <c r="ALW5786" s="12"/>
      <c r="ALX5786" s="12"/>
      <c r="ALY5786" s="12"/>
    </row>
    <row r="5787" spans="1:1013" ht="13.5">
      <c r="A5787" s="180">
        <v>89816</v>
      </c>
      <c r="B5787" s="180" t="s">
        <v>36233</v>
      </c>
      <c r="C5787" s="180" t="s">
        <v>2</v>
      </c>
      <c r="D5787" s="254">
        <v>50.37</v>
      </c>
      <c r="E5787" s="254" t="s">
        <v>25245</v>
      </c>
      <c r="ALW5787" s="12"/>
      <c r="ALX5787" s="12"/>
      <c r="ALY5787" s="12"/>
    </row>
    <row r="5788" spans="1:1013" ht="13.5">
      <c r="A5788" s="180">
        <v>89762</v>
      </c>
      <c r="B5788" s="180" t="s">
        <v>11591</v>
      </c>
      <c r="C5788" s="180" t="s">
        <v>2</v>
      </c>
      <c r="D5788" s="254">
        <v>53.42</v>
      </c>
      <c r="E5788" s="254" t="s">
        <v>25210</v>
      </c>
      <c r="ALW5788" s="12"/>
      <c r="ALX5788" s="12"/>
      <c r="ALY5788" s="12"/>
    </row>
    <row r="5789" spans="1:1013" ht="13.5">
      <c r="A5789" s="180">
        <v>89684</v>
      </c>
      <c r="B5789" s="180" t="s">
        <v>36234</v>
      </c>
      <c r="C5789" s="180" t="s">
        <v>2</v>
      </c>
      <c r="D5789" s="254">
        <v>54.21</v>
      </c>
      <c r="E5789" s="254" t="s">
        <v>24598</v>
      </c>
      <c r="ALW5789" s="12"/>
      <c r="ALX5789" s="12"/>
      <c r="ALY5789" s="12"/>
    </row>
    <row r="5790" spans="1:1013" ht="13.5">
      <c r="A5790" s="180">
        <v>89828</v>
      </c>
      <c r="B5790" s="180" t="s">
        <v>36235</v>
      </c>
      <c r="C5790" s="180" t="s">
        <v>2</v>
      </c>
      <c r="D5790" s="254">
        <v>73.55</v>
      </c>
      <c r="E5790" s="254" t="s">
        <v>25658</v>
      </c>
      <c r="ALW5790" s="12"/>
      <c r="ALX5790" s="12"/>
      <c r="ALY5790" s="12"/>
    </row>
    <row r="5791" spans="1:1013" ht="13.5">
      <c r="A5791" s="180">
        <v>89546</v>
      </c>
      <c r="B5791" s="180" t="s">
        <v>11482</v>
      </c>
      <c r="C5791" s="180" t="s">
        <v>2</v>
      </c>
      <c r="D5791" s="254">
        <v>13.13</v>
      </c>
      <c r="E5791" s="254" t="s">
        <v>27904</v>
      </c>
      <c r="ALW5791" s="12"/>
      <c r="ALX5791" s="12"/>
      <c r="ALY5791" s="12"/>
    </row>
    <row r="5792" spans="1:1013" ht="13.5">
      <c r="A5792" s="180">
        <v>89482</v>
      </c>
      <c r="B5792" s="180" t="s">
        <v>11755</v>
      </c>
      <c r="C5792" s="180" t="s">
        <v>2</v>
      </c>
      <c r="D5792" s="254">
        <v>43.37</v>
      </c>
      <c r="E5792" s="254" t="s">
        <v>31478</v>
      </c>
      <c r="ALW5792" s="12"/>
      <c r="ALX5792" s="12"/>
      <c r="ALY5792" s="12"/>
    </row>
    <row r="5793" spans="1:1013" ht="13.5">
      <c r="A5793" s="180">
        <v>89491</v>
      </c>
      <c r="B5793" s="180" t="s">
        <v>11756</v>
      </c>
      <c r="C5793" s="180" t="s">
        <v>2</v>
      </c>
      <c r="D5793" s="254">
        <v>108.38</v>
      </c>
      <c r="E5793" s="254" t="s">
        <v>31479</v>
      </c>
      <c r="ALW5793" s="12"/>
      <c r="ALX5793" s="12"/>
      <c r="ALY5793" s="12"/>
    </row>
    <row r="5794" spans="1:1013" ht="13.5">
      <c r="A5794" s="180">
        <v>104178</v>
      </c>
      <c r="B5794" s="180" t="s">
        <v>11720</v>
      </c>
      <c r="C5794" s="180" t="s">
        <v>2</v>
      </c>
      <c r="D5794" s="254">
        <v>25.97</v>
      </c>
      <c r="E5794" s="254" t="s">
        <v>31480</v>
      </c>
      <c r="ALW5794" s="12"/>
      <c r="ALX5794" s="12"/>
      <c r="ALY5794" s="12"/>
    </row>
    <row r="5795" spans="1:1013" ht="13.5">
      <c r="A5795" s="180">
        <v>104179</v>
      </c>
      <c r="B5795" s="180" t="s">
        <v>11721</v>
      </c>
      <c r="C5795" s="180" t="s">
        <v>2</v>
      </c>
      <c r="D5795" s="254">
        <v>101.75</v>
      </c>
      <c r="E5795" s="254" t="s">
        <v>31481</v>
      </c>
      <c r="ALW5795" s="12"/>
      <c r="ALX5795" s="12"/>
      <c r="ALY5795" s="12"/>
    </row>
    <row r="5796" spans="1:1013" ht="13.5">
      <c r="A5796" s="180">
        <v>89587</v>
      </c>
      <c r="B5796" s="180" t="s">
        <v>11511</v>
      </c>
      <c r="C5796" s="180" t="s">
        <v>2</v>
      </c>
      <c r="D5796" s="254">
        <v>59.05</v>
      </c>
      <c r="E5796" s="254" t="s">
        <v>31482</v>
      </c>
      <c r="ALW5796" s="12"/>
      <c r="ALX5796" s="12"/>
      <c r="ALY5796" s="12"/>
    </row>
    <row r="5797" spans="1:1013" ht="13.5">
      <c r="A5797" s="180">
        <v>89535</v>
      </c>
      <c r="B5797" s="180" t="s">
        <v>11476</v>
      </c>
      <c r="C5797" s="180" t="s">
        <v>2</v>
      </c>
      <c r="D5797" s="254">
        <v>50.76</v>
      </c>
      <c r="E5797" s="254" t="s">
        <v>31483</v>
      </c>
      <c r="ALW5797" s="12"/>
      <c r="ALX5797" s="12"/>
      <c r="ALY5797" s="12"/>
    </row>
    <row r="5798" spans="1:1013" ht="13.5">
      <c r="A5798" s="180">
        <v>89592</v>
      </c>
      <c r="B5798" s="180" t="s">
        <v>11514</v>
      </c>
      <c r="C5798" s="180" t="s">
        <v>2</v>
      </c>
      <c r="D5798" s="254">
        <v>190.53</v>
      </c>
      <c r="E5798" s="254" t="s">
        <v>31484</v>
      </c>
      <c r="ALW5798" s="12"/>
      <c r="ALX5798" s="12"/>
      <c r="ALY5798" s="12"/>
    </row>
    <row r="5799" spans="1:1013" ht="13.5">
      <c r="A5799" s="180">
        <v>104169</v>
      </c>
      <c r="B5799" s="180" t="s">
        <v>11711</v>
      </c>
      <c r="C5799" s="180" t="s">
        <v>2</v>
      </c>
      <c r="D5799" s="254">
        <v>178.38</v>
      </c>
      <c r="E5799" s="254" t="s">
        <v>31485</v>
      </c>
      <c r="ALW5799" s="12"/>
      <c r="ALX5799" s="12"/>
      <c r="ALY5799" s="12"/>
    </row>
    <row r="5800" spans="1:1013" ht="13.5">
      <c r="A5800" s="180">
        <v>89583</v>
      </c>
      <c r="B5800" s="180" t="s">
        <v>11508</v>
      </c>
      <c r="C5800" s="180" t="s">
        <v>2</v>
      </c>
      <c r="D5800" s="254">
        <v>51.54</v>
      </c>
      <c r="E5800" s="254" t="s">
        <v>31486</v>
      </c>
      <c r="ALW5800" s="12"/>
      <c r="ALX5800" s="12"/>
      <c r="ALY5800" s="12"/>
    </row>
    <row r="5801" spans="1:1013" ht="13.5">
      <c r="A5801" s="180">
        <v>89526</v>
      </c>
      <c r="B5801" s="180" t="s">
        <v>11469</v>
      </c>
      <c r="C5801" s="180" t="s">
        <v>2</v>
      </c>
      <c r="D5801" s="254">
        <v>46.95</v>
      </c>
      <c r="E5801" s="254" t="s">
        <v>25491</v>
      </c>
      <c r="ALW5801" s="12"/>
      <c r="ALX5801" s="12"/>
      <c r="ALY5801" s="12"/>
    </row>
    <row r="5802" spans="1:1013" ht="13.5">
      <c r="A5802" s="180">
        <v>95695</v>
      </c>
      <c r="B5802" s="180" t="s">
        <v>11651</v>
      </c>
      <c r="C5802" s="180" t="s">
        <v>2</v>
      </c>
      <c r="D5802" s="254">
        <v>72.959999999999994</v>
      </c>
      <c r="E5802" s="254" t="s">
        <v>31487</v>
      </c>
      <c r="ALW5802" s="12"/>
      <c r="ALX5802" s="12"/>
      <c r="ALY5802" s="12"/>
    </row>
    <row r="5803" spans="1:1013" ht="13.5">
      <c r="A5803" s="180">
        <v>95694</v>
      </c>
      <c r="B5803" s="180" t="s">
        <v>11650</v>
      </c>
      <c r="C5803" s="180" t="s">
        <v>2</v>
      </c>
      <c r="D5803" s="254">
        <v>64.67</v>
      </c>
      <c r="E5803" s="254" t="s">
        <v>31488</v>
      </c>
      <c r="ALW5803" s="12"/>
      <c r="ALX5803" s="12"/>
      <c r="ALY5803" s="12"/>
    </row>
    <row r="5804" spans="1:1013" ht="13.5">
      <c r="A5804" s="180">
        <v>89585</v>
      </c>
      <c r="B5804" s="180" t="s">
        <v>11510</v>
      </c>
      <c r="C5804" s="180" t="s">
        <v>2</v>
      </c>
      <c r="D5804" s="254">
        <v>53.29</v>
      </c>
      <c r="E5804" s="254" t="s">
        <v>31489</v>
      </c>
      <c r="ALW5804" s="12"/>
      <c r="ALX5804" s="12"/>
      <c r="ALY5804" s="12"/>
    </row>
    <row r="5805" spans="1:1013" ht="13.5">
      <c r="A5805" s="180">
        <v>89531</v>
      </c>
      <c r="B5805" s="180" t="s">
        <v>11474</v>
      </c>
      <c r="C5805" s="180" t="s">
        <v>2</v>
      </c>
      <c r="D5805" s="254">
        <v>45</v>
      </c>
      <c r="E5805" s="254" t="s">
        <v>31490</v>
      </c>
      <c r="ALW5805" s="12"/>
      <c r="ALX5805" s="12"/>
      <c r="ALY5805" s="12"/>
    </row>
    <row r="5806" spans="1:1013" ht="13.5">
      <c r="A5806" s="180">
        <v>89591</v>
      </c>
      <c r="B5806" s="180" t="s">
        <v>11513</v>
      </c>
      <c r="C5806" s="180" t="s">
        <v>2</v>
      </c>
      <c r="D5806" s="254">
        <v>154.47</v>
      </c>
      <c r="E5806" s="254" t="s">
        <v>31491</v>
      </c>
      <c r="ALW5806" s="12"/>
      <c r="ALX5806" s="12"/>
      <c r="ALY5806" s="12"/>
    </row>
    <row r="5807" spans="1:1013" ht="13.5">
      <c r="A5807" s="180">
        <v>104168</v>
      </c>
      <c r="B5807" s="180" t="s">
        <v>11710</v>
      </c>
      <c r="C5807" s="180" t="s">
        <v>2</v>
      </c>
      <c r="D5807" s="254">
        <v>142.32</v>
      </c>
      <c r="E5807" s="254" t="s">
        <v>28440</v>
      </c>
      <c r="ALW5807" s="12"/>
      <c r="ALX5807" s="12"/>
      <c r="ALY5807" s="12"/>
    </row>
    <row r="5808" spans="1:1013" ht="13.5">
      <c r="A5808" s="180">
        <v>89516</v>
      </c>
      <c r="B5808" s="180" t="s">
        <v>11459</v>
      </c>
      <c r="C5808" s="180" t="s">
        <v>2</v>
      </c>
      <c r="D5808" s="254">
        <v>10.06</v>
      </c>
      <c r="E5808" s="254" t="s">
        <v>31492</v>
      </c>
      <c r="ALW5808" s="12"/>
      <c r="ALX5808" s="12"/>
      <c r="ALY5808" s="12"/>
    </row>
    <row r="5809" spans="1:1013" ht="13.5">
      <c r="A5809" s="180">
        <v>89520</v>
      </c>
      <c r="B5809" s="180" t="s">
        <v>11463</v>
      </c>
      <c r="C5809" s="180" t="s">
        <v>2</v>
      </c>
      <c r="D5809" s="254">
        <v>18.420000000000002</v>
      </c>
      <c r="E5809" s="254" t="s">
        <v>31493</v>
      </c>
      <c r="ALW5809" s="12"/>
      <c r="ALX5809" s="12"/>
      <c r="ALY5809" s="12"/>
    </row>
    <row r="5810" spans="1:1013" ht="13.5">
      <c r="A5810" s="180">
        <v>89582</v>
      </c>
      <c r="B5810" s="180" t="s">
        <v>11507</v>
      </c>
      <c r="C5810" s="180" t="s">
        <v>2</v>
      </c>
      <c r="D5810" s="254">
        <v>40.53</v>
      </c>
      <c r="E5810" s="254" t="s">
        <v>31494</v>
      </c>
      <c r="ALW5810" s="12"/>
      <c r="ALX5810" s="12"/>
      <c r="ALY5810" s="12"/>
    </row>
    <row r="5811" spans="1:1013" ht="13.5">
      <c r="A5811" s="180">
        <v>89524</v>
      </c>
      <c r="B5811" s="180" t="s">
        <v>11467</v>
      </c>
      <c r="C5811" s="180" t="s">
        <v>2</v>
      </c>
      <c r="D5811" s="254">
        <v>35.94</v>
      </c>
      <c r="E5811" s="254" t="s">
        <v>31495</v>
      </c>
      <c r="ALW5811" s="12"/>
      <c r="ALX5811" s="12"/>
      <c r="ALY5811" s="12"/>
    </row>
    <row r="5812" spans="1:1013" ht="13.5">
      <c r="A5812" s="180">
        <v>89584</v>
      </c>
      <c r="B5812" s="180" t="s">
        <v>11509</v>
      </c>
      <c r="C5812" s="180" t="s">
        <v>2</v>
      </c>
      <c r="D5812" s="254">
        <v>51.95</v>
      </c>
      <c r="E5812" s="254" t="s">
        <v>31496</v>
      </c>
      <c r="ALW5812" s="12"/>
      <c r="ALX5812" s="12"/>
      <c r="ALY5812" s="12"/>
    </row>
    <row r="5813" spans="1:1013" ht="13.5">
      <c r="A5813" s="180">
        <v>89529</v>
      </c>
      <c r="B5813" s="180" t="s">
        <v>11472</v>
      </c>
      <c r="C5813" s="180" t="s">
        <v>2</v>
      </c>
      <c r="D5813" s="254">
        <v>43.66</v>
      </c>
      <c r="E5813" s="254" t="s">
        <v>31497</v>
      </c>
      <c r="ALW5813" s="12"/>
      <c r="ALX5813" s="12"/>
      <c r="ALY5813" s="12"/>
    </row>
    <row r="5814" spans="1:1013" ht="13.5">
      <c r="A5814" s="180">
        <v>89590</v>
      </c>
      <c r="B5814" s="180" t="s">
        <v>11512</v>
      </c>
      <c r="C5814" s="180" t="s">
        <v>2</v>
      </c>
      <c r="D5814" s="254">
        <v>158.57</v>
      </c>
      <c r="E5814" s="254" t="s">
        <v>31498</v>
      </c>
      <c r="ALW5814" s="12"/>
      <c r="ALX5814" s="12"/>
      <c r="ALY5814" s="12"/>
    </row>
    <row r="5815" spans="1:1013" ht="13.5">
      <c r="A5815" s="180">
        <v>104167</v>
      </c>
      <c r="B5815" s="180" t="s">
        <v>11709</v>
      </c>
      <c r="C5815" s="180" t="s">
        <v>2</v>
      </c>
      <c r="D5815" s="254">
        <v>146.41999999999999</v>
      </c>
      <c r="E5815" s="254" t="s">
        <v>31499</v>
      </c>
      <c r="ALW5815" s="12"/>
      <c r="ALX5815" s="12"/>
      <c r="ALY5815" s="12"/>
    </row>
    <row r="5816" spans="1:1013" ht="13.5">
      <c r="A5816" s="180">
        <v>89514</v>
      </c>
      <c r="B5816" s="180" t="s">
        <v>11457</v>
      </c>
      <c r="C5816" s="180" t="s">
        <v>2</v>
      </c>
      <c r="D5816" s="254">
        <v>9.9499999999999993</v>
      </c>
      <c r="E5816" s="254" t="s">
        <v>31500</v>
      </c>
      <c r="ALW5816" s="12"/>
      <c r="ALX5816" s="12"/>
      <c r="ALY5816" s="12"/>
    </row>
    <row r="5817" spans="1:1013" ht="13.5">
      <c r="A5817" s="180">
        <v>89518</v>
      </c>
      <c r="B5817" s="180" t="s">
        <v>11461</v>
      </c>
      <c r="C5817" s="180" t="s">
        <v>2</v>
      </c>
      <c r="D5817" s="254">
        <v>17.48</v>
      </c>
      <c r="E5817" s="254" t="s">
        <v>25622</v>
      </c>
      <c r="ALW5817" s="12"/>
      <c r="ALX5817" s="12"/>
      <c r="ALY5817" s="12"/>
    </row>
    <row r="5818" spans="1:1013" ht="13.5">
      <c r="A5818" s="180">
        <v>89581</v>
      </c>
      <c r="B5818" s="180" t="s">
        <v>11506</v>
      </c>
      <c r="C5818" s="180" t="s">
        <v>2</v>
      </c>
      <c r="D5818" s="254">
        <v>39.94</v>
      </c>
      <c r="E5818" s="254" t="s">
        <v>25480</v>
      </c>
      <c r="ALW5818" s="12"/>
      <c r="ALX5818" s="12"/>
      <c r="ALY5818" s="12"/>
    </row>
    <row r="5819" spans="1:1013" ht="13.5">
      <c r="A5819" s="180">
        <v>89522</v>
      </c>
      <c r="B5819" s="180" t="s">
        <v>11465</v>
      </c>
      <c r="C5819" s="180" t="s">
        <v>2</v>
      </c>
      <c r="D5819" s="254">
        <v>35.35</v>
      </c>
      <c r="E5819" s="254" t="s">
        <v>25634</v>
      </c>
      <c r="ALW5819" s="12"/>
      <c r="ALX5819" s="12"/>
      <c r="ALY5819" s="12"/>
    </row>
    <row r="5820" spans="1:1013" ht="13.5">
      <c r="A5820" s="180">
        <v>89574</v>
      </c>
      <c r="B5820" s="180" t="s">
        <v>11503</v>
      </c>
      <c r="C5820" s="180" t="s">
        <v>2</v>
      </c>
      <c r="D5820" s="254">
        <v>189.96</v>
      </c>
      <c r="E5820" s="254" t="s">
        <v>25019</v>
      </c>
      <c r="ALW5820" s="12"/>
      <c r="ALX5820" s="12"/>
      <c r="ALY5820" s="12"/>
    </row>
    <row r="5821" spans="1:1013" ht="13.5">
      <c r="A5821" s="180">
        <v>89690</v>
      </c>
      <c r="B5821" s="180" t="s">
        <v>11558</v>
      </c>
      <c r="C5821" s="180" t="s">
        <v>2</v>
      </c>
      <c r="D5821" s="254">
        <v>108.11</v>
      </c>
      <c r="E5821" s="254" t="s">
        <v>31501</v>
      </c>
      <c r="ALW5821" s="12"/>
      <c r="ALX5821" s="12"/>
      <c r="ALY5821" s="12"/>
    </row>
    <row r="5822" spans="1:1013" ht="13.5">
      <c r="A5822" s="180">
        <v>89567</v>
      </c>
      <c r="B5822" s="180" t="s">
        <v>11498</v>
      </c>
      <c r="C5822" s="180" t="s">
        <v>2</v>
      </c>
      <c r="D5822" s="254">
        <v>97.06</v>
      </c>
      <c r="E5822" s="254" t="s">
        <v>31502</v>
      </c>
      <c r="ALW5822" s="12"/>
      <c r="ALX5822" s="12"/>
      <c r="ALY5822" s="12"/>
    </row>
    <row r="5823" spans="1:1013" ht="13.5">
      <c r="A5823" s="180">
        <v>89692</v>
      </c>
      <c r="B5823" s="180" t="s">
        <v>11560</v>
      </c>
      <c r="C5823" s="180" t="s">
        <v>2</v>
      </c>
      <c r="D5823" s="254">
        <v>123.91</v>
      </c>
      <c r="E5823" s="254" t="s">
        <v>31503</v>
      </c>
      <c r="ALW5823" s="12"/>
      <c r="ALX5823" s="12"/>
      <c r="ALY5823" s="12"/>
    </row>
    <row r="5824" spans="1:1013" ht="13.5">
      <c r="A5824" s="180">
        <v>89569</v>
      </c>
      <c r="B5824" s="180" t="s">
        <v>11500</v>
      </c>
      <c r="C5824" s="180" t="s">
        <v>2</v>
      </c>
      <c r="D5824" s="254">
        <v>114.5</v>
      </c>
      <c r="E5824" s="254" t="s">
        <v>31504</v>
      </c>
      <c r="ALW5824" s="12"/>
      <c r="ALX5824" s="12"/>
      <c r="ALY5824" s="12"/>
    </row>
    <row r="5825" spans="1:1013" ht="13.5">
      <c r="A5825" s="180">
        <v>89699</v>
      </c>
      <c r="B5825" s="180" t="s">
        <v>11565</v>
      </c>
      <c r="C5825" s="180" t="s">
        <v>2</v>
      </c>
      <c r="D5825" s="254">
        <v>242.08</v>
      </c>
      <c r="E5825" s="254" t="s">
        <v>31505</v>
      </c>
      <c r="ALW5825" s="12"/>
      <c r="ALX5825" s="12"/>
      <c r="ALY5825" s="12"/>
    </row>
    <row r="5826" spans="1:1013" ht="13.5">
      <c r="A5826" s="180">
        <v>104174</v>
      </c>
      <c r="B5826" s="180" t="s">
        <v>11716</v>
      </c>
      <c r="C5826" s="180" t="s">
        <v>2</v>
      </c>
      <c r="D5826" s="254">
        <v>229.28</v>
      </c>
      <c r="E5826" s="254" t="s">
        <v>31506</v>
      </c>
      <c r="ALW5826" s="12"/>
      <c r="ALX5826" s="12"/>
      <c r="ALY5826" s="12"/>
    </row>
    <row r="5827" spans="1:1013" ht="13.5">
      <c r="A5827" s="180">
        <v>89698</v>
      </c>
      <c r="B5827" s="180" t="s">
        <v>11564</v>
      </c>
      <c r="C5827" s="180" t="s">
        <v>2</v>
      </c>
      <c r="D5827" s="254">
        <v>321.22000000000003</v>
      </c>
      <c r="E5827" s="254" t="s">
        <v>31507</v>
      </c>
      <c r="ALW5827" s="12"/>
      <c r="ALX5827" s="12"/>
      <c r="ALY5827" s="12"/>
    </row>
    <row r="5828" spans="1:1013" ht="13.5">
      <c r="A5828" s="180">
        <v>104176</v>
      </c>
      <c r="B5828" s="180" t="s">
        <v>11718</v>
      </c>
      <c r="C5828" s="180" t="s">
        <v>2</v>
      </c>
      <c r="D5828" s="254">
        <v>305.01</v>
      </c>
      <c r="E5828" s="254" t="s">
        <v>31508</v>
      </c>
      <c r="ALW5828" s="12"/>
      <c r="ALX5828" s="12"/>
      <c r="ALY5828" s="12"/>
    </row>
    <row r="5829" spans="1:1013" ht="13.5">
      <c r="A5829" s="180">
        <v>89561</v>
      </c>
      <c r="B5829" s="180" t="s">
        <v>11493</v>
      </c>
      <c r="C5829" s="180" t="s">
        <v>2</v>
      </c>
      <c r="D5829" s="254">
        <v>17.989999999999998</v>
      </c>
      <c r="E5829" s="254" t="s">
        <v>31509</v>
      </c>
      <c r="ALW5829" s="12"/>
      <c r="ALX5829" s="12"/>
      <c r="ALY5829" s="12"/>
    </row>
    <row r="5830" spans="1:1013" ht="13.5">
      <c r="A5830" s="180">
        <v>89563</v>
      </c>
      <c r="B5830" s="180" t="s">
        <v>11495</v>
      </c>
      <c r="C5830" s="180" t="s">
        <v>2</v>
      </c>
      <c r="D5830" s="254">
        <v>41.36</v>
      </c>
      <c r="E5830" s="254" t="s">
        <v>31510</v>
      </c>
      <c r="ALW5830" s="12"/>
      <c r="ALX5830" s="12"/>
      <c r="ALY5830" s="12"/>
    </row>
    <row r="5831" spans="1:1013" ht="13.5">
      <c r="A5831" s="180">
        <v>89685</v>
      </c>
      <c r="B5831" s="180" t="s">
        <v>11556</v>
      </c>
      <c r="C5831" s="180" t="s">
        <v>2</v>
      </c>
      <c r="D5831" s="254">
        <v>73.53</v>
      </c>
      <c r="E5831" s="254" t="s">
        <v>31511</v>
      </c>
      <c r="ALW5831" s="12"/>
      <c r="ALX5831" s="12"/>
      <c r="ALY5831" s="12"/>
    </row>
    <row r="5832" spans="1:1013" ht="13.5">
      <c r="A5832" s="180">
        <v>89565</v>
      </c>
      <c r="B5832" s="180" t="s">
        <v>11496</v>
      </c>
      <c r="C5832" s="180" t="s">
        <v>2</v>
      </c>
      <c r="D5832" s="254">
        <v>67.42</v>
      </c>
      <c r="E5832" s="254" t="s">
        <v>31512</v>
      </c>
      <c r="ALW5832" s="12"/>
      <c r="ALX5832" s="12"/>
      <c r="ALY5832" s="12"/>
    </row>
    <row r="5833" spans="1:1013" ht="13.5">
      <c r="A5833" s="180">
        <v>89671</v>
      </c>
      <c r="B5833" s="180" t="s">
        <v>11549</v>
      </c>
      <c r="C5833" s="180" t="s">
        <v>2</v>
      </c>
      <c r="D5833" s="254">
        <v>53.38</v>
      </c>
      <c r="E5833" s="254" t="s">
        <v>31513</v>
      </c>
      <c r="ALW5833" s="12"/>
      <c r="ALX5833" s="12"/>
      <c r="ALY5833" s="12"/>
    </row>
    <row r="5834" spans="1:1013" ht="13.5">
      <c r="A5834" s="180">
        <v>89556</v>
      </c>
      <c r="B5834" s="180" t="s">
        <v>11489</v>
      </c>
      <c r="C5834" s="180" t="s">
        <v>2</v>
      </c>
      <c r="D5834" s="254">
        <v>47.85</v>
      </c>
      <c r="E5834" s="254" t="s">
        <v>31514</v>
      </c>
      <c r="ALW5834" s="12"/>
      <c r="ALX5834" s="12"/>
      <c r="ALY5834" s="12"/>
    </row>
    <row r="5835" spans="1:1013" ht="13.5">
      <c r="A5835" s="180">
        <v>89679</v>
      </c>
      <c r="B5835" s="180" t="s">
        <v>11553</v>
      </c>
      <c r="C5835" s="180" t="s">
        <v>2</v>
      </c>
      <c r="D5835" s="254">
        <v>146.61000000000001</v>
      </c>
      <c r="E5835" s="254" t="s">
        <v>31515</v>
      </c>
      <c r="ALW5835" s="12"/>
      <c r="ALX5835" s="12"/>
      <c r="ALY5835" s="12"/>
    </row>
    <row r="5836" spans="1:1013" ht="13.5">
      <c r="A5836" s="180">
        <v>104171</v>
      </c>
      <c r="B5836" s="180" t="s">
        <v>11713</v>
      </c>
      <c r="C5836" s="180" t="s">
        <v>2</v>
      </c>
      <c r="D5836" s="254">
        <v>118.76</v>
      </c>
      <c r="E5836" s="254" t="s">
        <v>31516</v>
      </c>
      <c r="ALW5836" s="12"/>
      <c r="ALX5836" s="12"/>
      <c r="ALY5836" s="12"/>
    </row>
    <row r="5837" spans="1:1013" ht="13.5">
      <c r="A5837" s="180">
        <v>89600</v>
      </c>
      <c r="B5837" s="180" t="s">
        <v>11518</v>
      </c>
      <c r="C5837" s="180" t="s">
        <v>2</v>
      </c>
      <c r="D5837" s="254">
        <v>29.97</v>
      </c>
      <c r="E5837" s="254" t="s">
        <v>31517</v>
      </c>
      <c r="ALW5837" s="12"/>
      <c r="ALX5837" s="12"/>
      <c r="ALY5837" s="12"/>
    </row>
    <row r="5838" spans="1:1013" ht="13.5">
      <c r="A5838" s="180">
        <v>89548</v>
      </c>
      <c r="B5838" s="180" t="s">
        <v>11484</v>
      </c>
      <c r="C5838" s="180" t="s">
        <v>2</v>
      </c>
      <c r="D5838" s="254">
        <v>26.92</v>
      </c>
      <c r="E5838" s="254" t="s">
        <v>31518</v>
      </c>
      <c r="ALW5838" s="12"/>
      <c r="ALX5838" s="12"/>
      <c r="ALY5838" s="12"/>
    </row>
    <row r="5839" spans="1:1013" ht="13.5">
      <c r="A5839" s="180">
        <v>89669</v>
      </c>
      <c r="B5839" s="180" t="s">
        <v>11548</v>
      </c>
      <c r="C5839" s="180" t="s">
        <v>2</v>
      </c>
      <c r="D5839" s="254">
        <v>39.04</v>
      </c>
      <c r="E5839" s="254" t="s">
        <v>31519</v>
      </c>
      <c r="ALW5839" s="12"/>
      <c r="ALX5839" s="12"/>
      <c r="ALY5839" s="12"/>
    </row>
    <row r="5840" spans="1:1013" ht="13.5">
      <c r="A5840" s="180">
        <v>89554</v>
      </c>
      <c r="B5840" s="180" t="s">
        <v>11488</v>
      </c>
      <c r="C5840" s="180" t="s">
        <v>2</v>
      </c>
      <c r="D5840" s="254">
        <v>33.47</v>
      </c>
      <c r="E5840" s="254" t="s">
        <v>31520</v>
      </c>
      <c r="ALW5840" s="12"/>
      <c r="ALX5840" s="12"/>
      <c r="ALY5840" s="12"/>
    </row>
    <row r="5841" spans="1:1013" ht="13.5">
      <c r="A5841" s="180">
        <v>89677</v>
      </c>
      <c r="B5841" s="180" t="s">
        <v>11552</v>
      </c>
      <c r="C5841" s="180" t="s">
        <v>2</v>
      </c>
      <c r="D5841" s="254">
        <v>91.39</v>
      </c>
      <c r="E5841" s="254" t="s">
        <v>31521</v>
      </c>
      <c r="ALW5841" s="12"/>
      <c r="ALX5841" s="12"/>
      <c r="ALY5841" s="12"/>
    </row>
    <row r="5842" spans="1:1013" ht="13.5">
      <c r="A5842" s="180">
        <v>104170</v>
      </c>
      <c r="B5842" s="180" t="s">
        <v>11712</v>
      </c>
      <c r="C5842" s="180" t="s">
        <v>2</v>
      </c>
      <c r="D5842" s="254">
        <v>83.08</v>
      </c>
      <c r="E5842" s="254" t="s">
        <v>31522</v>
      </c>
      <c r="ALW5842" s="12"/>
      <c r="ALX5842" s="12"/>
      <c r="ALY5842" s="12"/>
    </row>
    <row r="5843" spans="1:1013" ht="13.5">
      <c r="A5843" s="180">
        <v>89544</v>
      </c>
      <c r="B5843" s="180" t="s">
        <v>11480</v>
      </c>
      <c r="C5843" s="180" t="s">
        <v>2</v>
      </c>
      <c r="D5843" s="254">
        <v>10.33</v>
      </c>
      <c r="E5843" s="254" t="s">
        <v>31523</v>
      </c>
      <c r="ALW5843" s="12"/>
      <c r="ALX5843" s="12"/>
      <c r="ALY5843" s="12"/>
    </row>
    <row r="5844" spans="1:1013" ht="13.5">
      <c r="A5844" s="180">
        <v>89545</v>
      </c>
      <c r="B5844" s="180" t="s">
        <v>11481</v>
      </c>
      <c r="C5844" s="180" t="s">
        <v>2</v>
      </c>
      <c r="D5844" s="254">
        <v>20.18</v>
      </c>
      <c r="E5844" s="254" t="s">
        <v>25441</v>
      </c>
      <c r="ALW5844" s="12"/>
      <c r="ALX5844" s="12"/>
      <c r="ALY5844" s="12"/>
    </row>
    <row r="5845" spans="1:1013" ht="13.5">
      <c r="A5845" s="180">
        <v>89599</v>
      </c>
      <c r="B5845" s="180" t="s">
        <v>11517</v>
      </c>
      <c r="C5845" s="180" t="s">
        <v>2</v>
      </c>
      <c r="D5845" s="254">
        <v>29.64</v>
      </c>
      <c r="E5845" s="254" t="s">
        <v>31524</v>
      </c>
      <c r="ALW5845" s="12"/>
      <c r="ALX5845" s="12"/>
      <c r="ALY5845" s="12"/>
    </row>
    <row r="5846" spans="1:1013" ht="13.5">
      <c r="A5846" s="180">
        <v>89547</v>
      </c>
      <c r="B5846" s="180" t="s">
        <v>11483</v>
      </c>
      <c r="C5846" s="180" t="s">
        <v>2</v>
      </c>
      <c r="D5846" s="254">
        <v>26.58</v>
      </c>
      <c r="E5846" s="254" t="s">
        <v>25412</v>
      </c>
      <c r="ALW5846" s="12"/>
      <c r="ALX5846" s="12"/>
      <c r="ALY5846" s="12"/>
    </row>
    <row r="5847" spans="1:1013" ht="13.5">
      <c r="A5847" s="180">
        <v>89495</v>
      </c>
      <c r="B5847" s="180" t="s">
        <v>11757</v>
      </c>
      <c r="C5847" s="180" t="s">
        <v>2</v>
      </c>
      <c r="D5847" s="254">
        <v>19.95</v>
      </c>
      <c r="E5847" s="254" t="s">
        <v>31525</v>
      </c>
      <c r="ALW5847" s="12"/>
      <c r="ALX5847" s="12"/>
      <c r="ALY5847" s="12"/>
    </row>
    <row r="5848" spans="1:1013" ht="13.5">
      <c r="A5848" s="180">
        <v>89673</v>
      </c>
      <c r="B5848" s="180" t="s">
        <v>11550</v>
      </c>
      <c r="C5848" s="180" t="s">
        <v>2</v>
      </c>
      <c r="D5848" s="254">
        <v>42.05</v>
      </c>
      <c r="E5848" s="254" t="s">
        <v>31526</v>
      </c>
      <c r="ALW5848" s="12"/>
      <c r="ALX5848" s="12"/>
      <c r="ALY5848" s="12"/>
    </row>
    <row r="5849" spans="1:1013" ht="13.5">
      <c r="A5849" s="180">
        <v>89557</v>
      </c>
      <c r="B5849" s="180" t="s">
        <v>11490</v>
      </c>
      <c r="C5849" s="180" t="s">
        <v>2</v>
      </c>
      <c r="D5849" s="254">
        <v>37.770000000000003</v>
      </c>
      <c r="E5849" s="254" t="s">
        <v>31527</v>
      </c>
      <c r="ALW5849" s="12"/>
      <c r="ALX5849" s="12"/>
      <c r="ALY5849" s="12"/>
    </row>
    <row r="5850" spans="1:1013" ht="13.5">
      <c r="A5850" s="180">
        <v>89681</v>
      </c>
      <c r="B5850" s="180" t="s">
        <v>11554</v>
      </c>
      <c r="C5850" s="180" t="s">
        <v>2</v>
      </c>
      <c r="D5850" s="254">
        <v>107.31</v>
      </c>
      <c r="E5850" s="254" t="s">
        <v>30121</v>
      </c>
      <c r="ALW5850" s="12"/>
      <c r="ALX5850" s="12"/>
      <c r="ALY5850" s="12"/>
    </row>
    <row r="5851" spans="1:1013" ht="13.5">
      <c r="A5851" s="180">
        <v>104173</v>
      </c>
      <c r="B5851" s="180" t="s">
        <v>11715</v>
      </c>
      <c r="C5851" s="180" t="s">
        <v>2</v>
      </c>
      <c r="D5851" s="254">
        <v>101.76</v>
      </c>
      <c r="E5851" s="254" t="s">
        <v>31528</v>
      </c>
      <c r="ALW5851" s="12"/>
      <c r="ALX5851" s="12"/>
      <c r="ALY5851" s="12"/>
    </row>
    <row r="5852" spans="1:1013" ht="13.5">
      <c r="A5852" s="180">
        <v>89549</v>
      </c>
      <c r="B5852" s="180" t="s">
        <v>11485</v>
      </c>
      <c r="C5852" s="180" t="s">
        <v>2</v>
      </c>
      <c r="D5852" s="254">
        <v>22.2</v>
      </c>
      <c r="E5852" s="254" t="s">
        <v>31529</v>
      </c>
      <c r="ALW5852" s="12"/>
      <c r="ALX5852" s="12"/>
      <c r="ALY5852" s="12"/>
    </row>
    <row r="5853" spans="1:1013" ht="13.5">
      <c r="A5853" s="180">
        <v>89578</v>
      </c>
      <c r="B5853" s="180" t="s">
        <v>11360</v>
      </c>
      <c r="C5853" s="180" t="s">
        <v>1</v>
      </c>
      <c r="D5853" s="254">
        <v>42.47</v>
      </c>
      <c r="E5853" s="254" t="s">
        <v>31530</v>
      </c>
      <c r="ALW5853" s="12"/>
      <c r="ALX5853" s="12"/>
      <c r="ALY5853" s="12"/>
    </row>
    <row r="5854" spans="1:1013" ht="13.5">
      <c r="A5854" s="180">
        <v>89512</v>
      </c>
      <c r="B5854" s="180" t="s">
        <v>11358</v>
      </c>
      <c r="C5854" s="180" t="s">
        <v>1</v>
      </c>
      <c r="D5854" s="254">
        <v>61.2</v>
      </c>
      <c r="E5854" s="254" t="s">
        <v>31531</v>
      </c>
      <c r="ALW5854" s="12"/>
      <c r="ALX5854" s="12"/>
      <c r="ALY5854" s="12"/>
    </row>
    <row r="5855" spans="1:1013" ht="13.5">
      <c r="A5855" s="180">
        <v>89580</v>
      </c>
      <c r="B5855" s="180" t="s">
        <v>11361</v>
      </c>
      <c r="C5855" s="180" t="s">
        <v>1</v>
      </c>
      <c r="D5855" s="254">
        <v>88</v>
      </c>
      <c r="E5855" s="254" t="s">
        <v>31532</v>
      </c>
      <c r="ALW5855" s="12"/>
      <c r="ALX5855" s="12"/>
      <c r="ALY5855" s="12"/>
    </row>
    <row r="5856" spans="1:1013" ht="13.5">
      <c r="A5856" s="180">
        <v>104166</v>
      </c>
      <c r="B5856" s="180" t="s">
        <v>11377</v>
      </c>
      <c r="C5856" s="180" t="s">
        <v>1</v>
      </c>
      <c r="D5856" s="254">
        <v>94.9</v>
      </c>
      <c r="E5856" s="254" t="s">
        <v>31533</v>
      </c>
      <c r="ALW5856" s="12"/>
      <c r="ALX5856" s="12"/>
      <c r="ALY5856" s="12"/>
    </row>
    <row r="5857" spans="1:1013" ht="13.5">
      <c r="A5857" s="180">
        <v>89508</v>
      </c>
      <c r="B5857" s="180" t="s">
        <v>11355</v>
      </c>
      <c r="C5857" s="180" t="s">
        <v>1</v>
      </c>
      <c r="D5857" s="254">
        <v>20.87</v>
      </c>
      <c r="E5857" s="254" t="s">
        <v>31534</v>
      </c>
      <c r="ALW5857" s="12"/>
      <c r="ALX5857" s="12"/>
      <c r="ALY5857" s="12"/>
    </row>
    <row r="5858" spans="1:1013" ht="13.5">
      <c r="A5858" s="180">
        <v>89509</v>
      </c>
      <c r="B5858" s="180" t="s">
        <v>11356</v>
      </c>
      <c r="C5858" s="180" t="s">
        <v>1</v>
      </c>
      <c r="D5858" s="254">
        <v>28.28</v>
      </c>
      <c r="E5858" s="254" t="s">
        <v>27563</v>
      </c>
      <c r="ALW5858" s="12"/>
      <c r="ALX5858" s="12"/>
      <c r="ALY5858" s="12"/>
    </row>
    <row r="5859" spans="1:1013" ht="13.5">
      <c r="A5859" s="180">
        <v>89576</v>
      </c>
      <c r="B5859" s="180" t="s">
        <v>11359</v>
      </c>
      <c r="C5859" s="180" t="s">
        <v>1</v>
      </c>
      <c r="D5859" s="254">
        <v>34.31</v>
      </c>
      <c r="E5859" s="254" t="s">
        <v>31535</v>
      </c>
      <c r="ALW5859" s="12"/>
      <c r="ALX5859" s="12"/>
      <c r="ALY5859" s="12"/>
    </row>
    <row r="5860" spans="1:1013" ht="13.5">
      <c r="A5860" s="180">
        <v>89511</v>
      </c>
      <c r="B5860" s="180" t="s">
        <v>11357</v>
      </c>
      <c r="C5860" s="180" t="s">
        <v>1</v>
      </c>
      <c r="D5860" s="254">
        <v>48.43</v>
      </c>
      <c r="E5860" s="254" t="s">
        <v>31536</v>
      </c>
      <c r="ALW5860" s="12"/>
      <c r="ALX5860" s="12"/>
      <c r="ALY5860" s="12"/>
    </row>
    <row r="5861" spans="1:1013" ht="13.5">
      <c r="A5861" s="180">
        <v>89675</v>
      </c>
      <c r="B5861" s="180" t="s">
        <v>11551</v>
      </c>
      <c r="C5861" s="180" t="s">
        <v>2</v>
      </c>
      <c r="D5861" s="254">
        <v>87.47</v>
      </c>
      <c r="E5861" s="254" t="s">
        <v>31537</v>
      </c>
      <c r="ALW5861" s="12"/>
      <c r="ALX5861" s="12"/>
      <c r="ALY5861" s="12"/>
    </row>
    <row r="5862" spans="1:1013" ht="13.5">
      <c r="A5862" s="180">
        <v>89559</v>
      </c>
      <c r="B5862" s="180" t="s">
        <v>11492</v>
      </c>
      <c r="C5862" s="180" t="s">
        <v>2</v>
      </c>
      <c r="D5862" s="254">
        <v>81.94</v>
      </c>
      <c r="E5862" s="254" t="s">
        <v>31538</v>
      </c>
      <c r="ALW5862" s="12"/>
      <c r="ALX5862" s="12"/>
      <c r="ALY5862" s="12"/>
    </row>
    <row r="5863" spans="1:1013" ht="13.5">
      <c r="A5863" s="180">
        <v>104172</v>
      </c>
      <c r="B5863" s="180" t="s">
        <v>11714</v>
      </c>
      <c r="C5863" s="180" t="s">
        <v>2</v>
      </c>
      <c r="D5863" s="254">
        <v>340.78</v>
      </c>
      <c r="E5863" s="254" t="s">
        <v>31539</v>
      </c>
      <c r="ALW5863" s="12"/>
      <c r="ALX5863" s="12"/>
      <c r="ALY5863" s="12"/>
    </row>
    <row r="5864" spans="1:1013" ht="13.5">
      <c r="A5864" s="180">
        <v>89683</v>
      </c>
      <c r="B5864" s="180" t="s">
        <v>11555</v>
      </c>
      <c r="C5864" s="180" t="s">
        <v>2</v>
      </c>
      <c r="D5864" s="254">
        <v>348.88</v>
      </c>
      <c r="E5864" s="254" t="s">
        <v>31540</v>
      </c>
      <c r="ALW5864" s="12"/>
      <c r="ALX5864" s="12"/>
      <c r="ALY5864" s="12"/>
    </row>
    <row r="5865" spans="1:1013" ht="13.5">
      <c r="A5865" s="180">
        <v>89667</v>
      </c>
      <c r="B5865" s="180" t="s">
        <v>11547</v>
      </c>
      <c r="C5865" s="180" t="s">
        <v>2</v>
      </c>
      <c r="D5865" s="254">
        <v>53.03</v>
      </c>
      <c r="E5865" s="254" t="s">
        <v>31541</v>
      </c>
      <c r="ALW5865" s="12"/>
      <c r="ALX5865" s="12"/>
      <c r="ALY5865" s="12"/>
    </row>
    <row r="5866" spans="1:1013" ht="13.5">
      <c r="A5866" s="180">
        <v>89550</v>
      </c>
      <c r="B5866" s="180" t="s">
        <v>11486</v>
      </c>
      <c r="C5866" s="180" t="s">
        <v>2</v>
      </c>
      <c r="D5866" s="254">
        <v>49.98</v>
      </c>
      <c r="E5866" s="254" t="s">
        <v>31542</v>
      </c>
      <c r="ALW5866" s="12"/>
      <c r="ALX5866" s="12"/>
      <c r="ALY5866" s="12"/>
    </row>
    <row r="5867" spans="1:1013" ht="13.5">
      <c r="A5867" s="180">
        <v>89693</v>
      </c>
      <c r="B5867" s="180" t="s">
        <v>11561</v>
      </c>
      <c r="C5867" s="180" t="s">
        <v>2</v>
      </c>
      <c r="D5867" s="254">
        <v>94.5</v>
      </c>
      <c r="E5867" s="254" t="s">
        <v>31543</v>
      </c>
      <c r="ALW5867" s="12"/>
      <c r="ALX5867" s="12"/>
      <c r="ALY5867" s="12"/>
    </row>
    <row r="5868" spans="1:1013" ht="13.5">
      <c r="A5868" s="180">
        <v>89571</v>
      </c>
      <c r="B5868" s="180" t="s">
        <v>11501</v>
      </c>
      <c r="C5868" s="180" t="s">
        <v>2</v>
      </c>
      <c r="D5868" s="254">
        <v>83.45</v>
      </c>
      <c r="E5868" s="254" t="s">
        <v>31544</v>
      </c>
      <c r="ALW5868" s="12"/>
      <c r="ALX5868" s="12"/>
      <c r="ALY5868" s="12"/>
    </row>
    <row r="5869" spans="1:1013" ht="13.5">
      <c r="A5869" s="180">
        <v>89696</v>
      </c>
      <c r="B5869" s="180" t="s">
        <v>11562</v>
      </c>
      <c r="C5869" s="180" t="s">
        <v>2</v>
      </c>
      <c r="D5869" s="254">
        <v>101.87</v>
      </c>
      <c r="E5869" s="254" t="s">
        <v>31545</v>
      </c>
      <c r="ALW5869" s="12"/>
      <c r="ALX5869" s="12"/>
      <c r="ALY5869" s="12"/>
    </row>
    <row r="5870" spans="1:1013" ht="13.5">
      <c r="A5870" s="180">
        <v>89573</v>
      </c>
      <c r="B5870" s="180" t="s">
        <v>11502</v>
      </c>
      <c r="C5870" s="180" t="s">
        <v>2</v>
      </c>
      <c r="D5870" s="254">
        <v>92.46</v>
      </c>
      <c r="E5870" s="254" t="s">
        <v>31546</v>
      </c>
      <c r="ALW5870" s="12"/>
      <c r="ALX5870" s="12"/>
      <c r="ALY5870" s="12"/>
    </row>
    <row r="5871" spans="1:1013" ht="13.5">
      <c r="A5871" s="180">
        <v>89704</v>
      </c>
      <c r="B5871" s="180" t="s">
        <v>11567</v>
      </c>
      <c r="C5871" s="180" t="s">
        <v>2</v>
      </c>
      <c r="D5871" s="254">
        <v>180.44</v>
      </c>
      <c r="E5871" s="254" t="s">
        <v>31547</v>
      </c>
      <c r="ALW5871" s="12"/>
      <c r="ALX5871" s="12"/>
      <c r="ALY5871" s="12"/>
    </row>
    <row r="5872" spans="1:1013" ht="13.5">
      <c r="A5872" s="180">
        <v>104175</v>
      </c>
      <c r="B5872" s="180" t="s">
        <v>11717</v>
      </c>
      <c r="C5872" s="180" t="s">
        <v>2</v>
      </c>
      <c r="D5872" s="254">
        <v>167.64</v>
      </c>
      <c r="E5872" s="254" t="s">
        <v>31548</v>
      </c>
      <c r="ALW5872" s="12"/>
      <c r="ALX5872" s="12"/>
      <c r="ALY5872" s="12"/>
    </row>
    <row r="5873" spans="1:1013" ht="13.5">
      <c r="A5873" s="180">
        <v>89701</v>
      </c>
      <c r="B5873" s="180" t="s">
        <v>11566</v>
      </c>
      <c r="C5873" s="180" t="s">
        <v>2</v>
      </c>
      <c r="D5873" s="254">
        <v>233.79</v>
      </c>
      <c r="E5873" s="254" t="s">
        <v>31549</v>
      </c>
      <c r="ALW5873" s="12"/>
      <c r="ALX5873" s="12"/>
      <c r="ALY5873" s="12"/>
    </row>
    <row r="5874" spans="1:1013" ht="13.5">
      <c r="A5874" s="180">
        <v>104177</v>
      </c>
      <c r="B5874" s="180" t="s">
        <v>11719</v>
      </c>
      <c r="C5874" s="180" t="s">
        <v>2</v>
      </c>
      <c r="D5874" s="254">
        <v>217.58</v>
      </c>
      <c r="E5874" s="254" t="s">
        <v>31550</v>
      </c>
      <c r="ALW5874" s="12"/>
      <c r="ALX5874" s="12"/>
      <c r="ALY5874" s="12"/>
    </row>
    <row r="5875" spans="1:1013" ht="13.5">
      <c r="A5875" s="180">
        <v>89566</v>
      </c>
      <c r="B5875" s="180" t="s">
        <v>11497</v>
      </c>
      <c r="C5875" s="180" t="s">
        <v>2</v>
      </c>
      <c r="D5875" s="254">
        <v>56.61</v>
      </c>
      <c r="E5875" s="254" t="s">
        <v>31551</v>
      </c>
      <c r="ALW5875" s="12"/>
      <c r="ALX5875" s="12"/>
      <c r="ALY5875" s="12"/>
    </row>
    <row r="5876" spans="1:1013" ht="13.5">
      <c r="A5876" s="180">
        <v>89687</v>
      </c>
      <c r="B5876" s="180" t="s">
        <v>11557</v>
      </c>
      <c r="C5876" s="180" t="s">
        <v>2</v>
      </c>
      <c r="D5876" s="254">
        <v>62.72</v>
      </c>
      <c r="E5876" s="254" t="s">
        <v>31552</v>
      </c>
      <c r="ALW5876" s="12"/>
      <c r="ALX5876" s="12"/>
      <c r="ALY5876" s="12"/>
    </row>
    <row r="5877" spans="1:1013" ht="13.5">
      <c r="A5877" s="180">
        <v>102237</v>
      </c>
      <c r="B5877" s="180" t="s">
        <v>36236</v>
      </c>
      <c r="C5877" s="180" t="s">
        <v>4</v>
      </c>
      <c r="D5877" s="254">
        <v>0</v>
      </c>
      <c r="E5877" s="254" t="s">
        <v>31553</v>
      </c>
      <c r="ALW5877" s="12"/>
      <c r="ALX5877" s="12"/>
      <c r="ALY5877" s="12"/>
    </row>
    <row r="5878" spans="1:1013" ht="13.5">
      <c r="A5878" s="180">
        <v>102450</v>
      </c>
      <c r="B5878" s="180" t="s">
        <v>36237</v>
      </c>
      <c r="C5878" s="180" t="s">
        <v>4</v>
      </c>
      <c r="D5878" s="254">
        <v>0</v>
      </c>
      <c r="E5878" s="254" t="s">
        <v>31554</v>
      </c>
      <c r="ALW5878" s="12"/>
      <c r="ALX5878" s="12"/>
      <c r="ALY5878" s="12"/>
    </row>
    <row r="5879" spans="1:1013" ht="13.5">
      <c r="A5879" s="180">
        <v>102250</v>
      </c>
      <c r="B5879" s="180" t="s">
        <v>36238</v>
      </c>
      <c r="C5879" s="180" t="s">
        <v>4</v>
      </c>
      <c r="D5879" s="254">
        <v>0</v>
      </c>
      <c r="E5879" s="254" t="s">
        <v>31555</v>
      </c>
      <c r="ALW5879" s="12"/>
      <c r="ALX5879" s="12"/>
      <c r="ALY5879" s="12"/>
    </row>
    <row r="5880" spans="1:1013" ht="13.5">
      <c r="A5880" s="180">
        <v>102240</v>
      </c>
      <c r="B5880" s="180" t="s">
        <v>36239</v>
      </c>
      <c r="C5880" s="180" t="s">
        <v>4</v>
      </c>
      <c r="D5880" s="254">
        <v>0</v>
      </c>
      <c r="E5880" s="254" t="s">
        <v>31556</v>
      </c>
      <c r="ALW5880" s="12"/>
      <c r="ALX5880" s="12"/>
      <c r="ALY5880" s="12"/>
    </row>
    <row r="5881" spans="1:1013" ht="13.5">
      <c r="A5881" s="180">
        <v>102449</v>
      </c>
      <c r="B5881" s="180" t="s">
        <v>36240</v>
      </c>
      <c r="C5881" s="180" t="s">
        <v>4</v>
      </c>
      <c r="D5881" s="254">
        <v>0</v>
      </c>
      <c r="E5881" s="254" t="s">
        <v>31557</v>
      </c>
      <c r="ALW5881" s="12"/>
      <c r="ALX5881" s="12"/>
      <c r="ALY5881" s="12"/>
    </row>
    <row r="5882" spans="1:1013" ht="13.5">
      <c r="A5882" s="180">
        <v>102249</v>
      </c>
      <c r="B5882" s="180" t="s">
        <v>36241</v>
      </c>
      <c r="C5882" s="180" t="s">
        <v>4</v>
      </c>
      <c r="D5882" s="254">
        <v>0</v>
      </c>
      <c r="E5882" s="254" t="s">
        <v>31558</v>
      </c>
      <c r="ALW5882" s="12"/>
      <c r="ALX5882" s="12"/>
      <c r="ALY5882" s="12"/>
    </row>
    <row r="5883" spans="1:1013" ht="13.5">
      <c r="A5883" s="180">
        <v>102238</v>
      </c>
      <c r="B5883" s="180" t="s">
        <v>36242</v>
      </c>
      <c r="C5883" s="180" t="s">
        <v>4</v>
      </c>
      <c r="D5883" s="254">
        <v>0</v>
      </c>
      <c r="E5883" s="254" t="s">
        <v>31559</v>
      </c>
      <c r="ALW5883" s="12"/>
      <c r="ALX5883" s="12"/>
      <c r="ALY5883" s="12"/>
    </row>
    <row r="5884" spans="1:1013" ht="13.5">
      <c r="A5884" s="180">
        <v>102448</v>
      </c>
      <c r="B5884" s="180" t="s">
        <v>36243</v>
      </c>
      <c r="C5884" s="180" t="s">
        <v>4</v>
      </c>
      <c r="D5884" s="254">
        <v>0</v>
      </c>
      <c r="E5884" s="254" t="s">
        <v>31560</v>
      </c>
      <c r="ALW5884" s="12"/>
      <c r="ALX5884" s="12"/>
      <c r="ALY5884" s="12"/>
    </row>
    <row r="5885" spans="1:1013" ht="13.5">
      <c r="A5885" s="180">
        <v>102248</v>
      </c>
      <c r="B5885" s="180" t="s">
        <v>36244</v>
      </c>
      <c r="C5885" s="180" t="s">
        <v>4</v>
      </c>
      <c r="D5885" s="254">
        <v>0</v>
      </c>
      <c r="E5885" s="254" t="s">
        <v>31561</v>
      </c>
      <c r="ALW5885" s="12"/>
      <c r="ALX5885" s="12"/>
      <c r="ALY5885" s="12"/>
    </row>
    <row r="5886" spans="1:1013" ht="13.5">
      <c r="A5886" s="180">
        <v>102253</v>
      </c>
      <c r="B5886" s="180" t="s">
        <v>3612</v>
      </c>
      <c r="C5886" s="180" t="s">
        <v>4</v>
      </c>
      <c r="D5886" s="254">
        <v>559.99</v>
      </c>
      <c r="E5886" s="254" t="s">
        <v>31562</v>
      </c>
      <c r="ALW5886" s="12"/>
      <c r="ALX5886" s="12"/>
      <c r="ALY5886" s="12"/>
    </row>
    <row r="5887" spans="1:1013" ht="13.5">
      <c r="A5887" s="180">
        <v>102254</v>
      </c>
      <c r="B5887" s="180" t="s">
        <v>3613</v>
      </c>
      <c r="C5887" s="180" t="s">
        <v>4</v>
      </c>
      <c r="D5887" s="254">
        <v>446.9</v>
      </c>
      <c r="E5887" s="254" t="s">
        <v>31563</v>
      </c>
      <c r="ALW5887" s="12"/>
      <c r="ALX5887" s="12"/>
      <c r="ALY5887" s="12"/>
    </row>
    <row r="5888" spans="1:1013" ht="13.5">
      <c r="A5888" s="180">
        <v>102257</v>
      </c>
      <c r="B5888" s="180" t="s">
        <v>3616</v>
      </c>
      <c r="C5888" s="180" t="s">
        <v>4</v>
      </c>
      <c r="D5888" s="254">
        <v>348.75</v>
      </c>
      <c r="E5888" s="254" t="s">
        <v>31564</v>
      </c>
      <c r="ALW5888" s="12"/>
      <c r="ALX5888" s="12"/>
      <c r="ALY5888" s="12"/>
    </row>
    <row r="5889" spans="1:1013" ht="13.5">
      <c r="A5889" s="180">
        <v>102239</v>
      </c>
      <c r="B5889" s="180" t="s">
        <v>36245</v>
      </c>
      <c r="C5889" s="180" t="s">
        <v>4</v>
      </c>
      <c r="D5889" s="254">
        <v>0</v>
      </c>
      <c r="E5889" s="254" t="s">
        <v>31565</v>
      </c>
      <c r="ALW5889" s="12"/>
      <c r="ALX5889" s="12"/>
      <c r="ALY5889" s="12"/>
    </row>
    <row r="5890" spans="1:1013" ht="13.5">
      <c r="A5890" s="180">
        <v>102236</v>
      </c>
      <c r="B5890" s="180" t="s">
        <v>36246</v>
      </c>
      <c r="C5890" s="180" t="s">
        <v>4</v>
      </c>
      <c r="D5890" s="254">
        <v>0</v>
      </c>
      <c r="E5890" s="254" t="s">
        <v>28085</v>
      </c>
      <c r="ALW5890" s="12"/>
      <c r="ALX5890" s="12"/>
      <c r="ALY5890" s="12"/>
    </row>
    <row r="5891" spans="1:1013" ht="13.5">
      <c r="A5891" s="180">
        <v>102235</v>
      </c>
      <c r="B5891" s="180" t="s">
        <v>24403</v>
      </c>
      <c r="C5891" s="180" t="s">
        <v>4</v>
      </c>
      <c r="D5891" s="254">
        <v>586.91</v>
      </c>
      <c r="E5891" s="254" t="s">
        <v>31566</v>
      </c>
      <c r="ALW5891" s="12"/>
      <c r="ALX5891" s="12"/>
      <c r="ALY5891" s="12"/>
    </row>
    <row r="5892" spans="1:1013" ht="13.5">
      <c r="A5892" s="180">
        <v>102260</v>
      </c>
      <c r="B5892" s="180" t="s">
        <v>36247</v>
      </c>
      <c r="C5892" s="180" t="s">
        <v>4</v>
      </c>
      <c r="D5892" s="254">
        <v>0</v>
      </c>
      <c r="E5892" s="254" t="s">
        <v>28027</v>
      </c>
      <c r="ALW5892" s="12"/>
      <c r="ALX5892" s="12"/>
      <c r="ALY5892" s="12"/>
    </row>
    <row r="5893" spans="1:1013" ht="13.5">
      <c r="A5893" s="180">
        <v>102259</v>
      </c>
      <c r="B5893" s="180" t="s">
        <v>36248</v>
      </c>
      <c r="C5893" s="180" t="s">
        <v>4</v>
      </c>
      <c r="D5893" s="254">
        <v>0</v>
      </c>
      <c r="E5893" s="254" t="s">
        <v>31567</v>
      </c>
      <c r="ALW5893" s="12"/>
      <c r="ALX5893" s="12"/>
      <c r="ALY5893" s="12"/>
    </row>
    <row r="5894" spans="1:1013" ht="13.5">
      <c r="A5894" s="180">
        <v>102262</v>
      </c>
      <c r="B5894" s="180" t="s">
        <v>36249</v>
      </c>
      <c r="C5894" s="180" t="s">
        <v>2</v>
      </c>
      <c r="D5894" s="254">
        <v>0</v>
      </c>
      <c r="E5894" s="254" t="s">
        <v>31568</v>
      </c>
      <c r="ALW5894" s="12"/>
      <c r="ALX5894" s="12"/>
      <c r="ALY5894" s="12"/>
    </row>
    <row r="5895" spans="1:1013" ht="13.5">
      <c r="A5895" s="180">
        <v>102242</v>
      </c>
      <c r="B5895" s="180" t="s">
        <v>36250</v>
      </c>
      <c r="C5895" s="180" t="s">
        <v>4</v>
      </c>
      <c r="D5895" s="254">
        <v>0</v>
      </c>
      <c r="E5895" s="254" t="s">
        <v>31569</v>
      </c>
      <c r="ALW5895" s="12"/>
      <c r="ALX5895" s="12"/>
      <c r="ALY5895" s="12"/>
    </row>
    <row r="5896" spans="1:1013" ht="13.5">
      <c r="A5896" s="180">
        <v>102246</v>
      </c>
      <c r="B5896" s="180" t="s">
        <v>36251</v>
      </c>
      <c r="C5896" s="180" t="s">
        <v>4</v>
      </c>
      <c r="D5896" s="254">
        <v>0</v>
      </c>
      <c r="E5896" s="254" t="s">
        <v>31570</v>
      </c>
      <c r="ALW5896" s="12"/>
      <c r="ALX5896" s="12"/>
      <c r="ALY5896" s="12"/>
    </row>
    <row r="5897" spans="1:1013" ht="13.5">
      <c r="A5897" s="180">
        <v>102251</v>
      </c>
      <c r="B5897" s="180" t="s">
        <v>36252</v>
      </c>
      <c r="C5897" s="180" t="s">
        <v>4</v>
      </c>
      <c r="D5897" s="254">
        <v>0</v>
      </c>
      <c r="E5897" s="254" t="s">
        <v>31571</v>
      </c>
      <c r="ALW5897" s="12"/>
      <c r="ALX5897" s="12"/>
      <c r="ALY5897" s="12"/>
    </row>
    <row r="5898" spans="1:1013" ht="13.5">
      <c r="A5898" s="180">
        <v>102241</v>
      </c>
      <c r="B5898" s="180" t="s">
        <v>36253</v>
      </c>
      <c r="C5898" s="180" t="s">
        <v>4</v>
      </c>
      <c r="D5898" s="254">
        <v>0</v>
      </c>
      <c r="E5898" s="254" t="s">
        <v>31572</v>
      </c>
      <c r="ALW5898" s="12"/>
      <c r="ALX5898" s="12"/>
      <c r="ALY5898" s="12"/>
    </row>
    <row r="5899" spans="1:1013" ht="13.5">
      <c r="A5899" s="180">
        <v>102247</v>
      </c>
      <c r="B5899" s="180" t="s">
        <v>36254</v>
      </c>
      <c r="C5899" s="180" t="s">
        <v>4</v>
      </c>
      <c r="D5899" s="254">
        <v>0</v>
      </c>
      <c r="E5899" s="254" t="s">
        <v>31573</v>
      </c>
      <c r="ALW5899" s="12"/>
      <c r="ALX5899" s="12"/>
      <c r="ALY5899" s="12"/>
    </row>
    <row r="5900" spans="1:1013" ht="13.5">
      <c r="A5900" s="180">
        <v>102252</v>
      </c>
      <c r="B5900" s="180" t="s">
        <v>36255</v>
      </c>
      <c r="C5900" s="180" t="s">
        <v>4</v>
      </c>
      <c r="D5900" s="254">
        <v>0</v>
      </c>
      <c r="E5900" s="254" t="s">
        <v>29134</v>
      </c>
      <c r="ALW5900" s="12"/>
      <c r="ALX5900" s="12"/>
      <c r="ALY5900" s="12"/>
    </row>
    <row r="5901" spans="1:1013" ht="13.5">
      <c r="A5901" s="180">
        <v>102255</v>
      </c>
      <c r="B5901" s="180" t="s">
        <v>3614</v>
      </c>
      <c r="C5901" s="180" t="s">
        <v>4</v>
      </c>
      <c r="D5901" s="254">
        <v>631.78</v>
      </c>
      <c r="E5901" s="254" t="s">
        <v>31574</v>
      </c>
      <c r="ALW5901" s="12"/>
      <c r="ALX5901" s="12"/>
      <c r="ALY5901" s="12"/>
    </row>
    <row r="5902" spans="1:1013" ht="13.5">
      <c r="A5902" s="180">
        <v>102256</v>
      </c>
      <c r="B5902" s="180" t="s">
        <v>3615</v>
      </c>
      <c r="C5902" s="180" t="s">
        <v>4</v>
      </c>
      <c r="D5902" s="254">
        <v>524.07000000000005</v>
      </c>
      <c r="E5902" s="254" t="s">
        <v>31575</v>
      </c>
      <c r="ALW5902" s="12"/>
      <c r="ALX5902" s="12"/>
      <c r="ALY5902" s="12"/>
    </row>
    <row r="5903" spans="1:1013" ht="13.5">
      <c r="A5903" s="180">
        <v>102258</v>
      </c>
      <c r="B5903" s="180" t="s">
        <v>3617</v>
      </c>
      <c r="C5903" s="180" t="s">
        <v>4</v>
      </c>
      <c r="D5903" s="254">
        <v>420.69</v>
      </c>
      <c r="E5903" s="254" t="s">
        <v>31576</v>
      </c>
      <c r="ALW5903" s="12"/>
      <c r="ALX5903" s="12"/>
      <c r="ALY5903" s="12"/>
    </row>
    <row r="5904" spans="1:1013" ht="13.5">
      <c r="A5904" s="180">
        <v>101912</v>
      </c>
      <c r="B5904" s="180" t="s">
        <v>2923</v>
      </c>
      <c r="C5904" s="180" t="s">
        <v>2</v>
      </c>
      <c r="D5904" s="254">
        <v>2068.91</v>
      </c>
      <c r="E5904" s="254" t="s">
        <v>31577</v>
      </c>
      <c r="ALW5904" s="12"/>
      <c r="ALX5904" s="12"/>
      <c r="ALY5904" s="12"/>
    </row>
    <row r="5905" spans="1:1013" ht="13.5">
      <c r="A5905" s="180">
        <v>96765</v>
      </c>
      <c r="B5905" s="180" t="s">
        <v>2922</v>
      </c>
      <c r="C5905" s="180" t="s">
        <v>2</v>
      </c>
      <c r="D5905" s="254">
        <v>1655.88</v>
      </c>
      <c r="E5905" s="254" t="s">
        <v>31578</v>
      </c>
      <c r="ALW5905" s="12"/>
      <c r="ALX5905" s="12"/>
      <c r="ALY5905" s="12"/>
    </row>
    <row r="5906" spans="1:1013" ht="13.5">
      <c r="A5906" s="180">
        <v>97430</v>
      </c>
      <c r="B5906" s="180" t="s">
        <v>3129</v>
      </c>
      <c r="C5906" s="180" t="s">
        <v>2</v>
      </c>
      <c r="D5906" s="254">
        <v>41.29</v>
      </c>
      <c r="E5906" s="254" t="s">
        <v>31579</v>
      </c>
      <c r="ALW5906" s="12"/>
      <c r="ALX5906" s="12"/>
      <c r="ALY5906" s="12"/>
    </row>
    <row r="5907" spans="1:1013" ht="13.5">
      <c r="A5907" s="180">
        <v>97431</v>
      </c>
      <c r="B5907" s="180" t="s">
        <v>3130</v>
      </c>
      <c r="C5907" s="180" t="s">
        <v>2</v>
      </c>
      <c r="D5907" s="254">
        <v>46.27</v>
      </c>
      <c r="E5907" s="254" t="s">
        <v>31580</v>
      </c>
      <c r="ALW5907" s="12"/>
      <c r="ALX5907" s="12"/>
      <c r="ALY5907" s="12"/>
    </row>
    <row r="5908" spans="1:1013" ht="13.5">
      <c r="A5908" s="180">
        <v>97432</v>
      </c>
      <c r="B5908" s="180" t="s">
        <v>3131</v>
      </c>
      <c r="C5908" s="180" t="s">
        <v>2</v>
      </c>
      <c r="D5908" s="254">
        <v>52.24</v>
      </c>
      <c r="E5908" s="254" t="s">
        <v>31581</v>
      </c>
      <c r="ALW5908" s="12"/>
      <c r="ALX5908" s="12"/>
      <c r="ALY5908" s="12"/>
    </row>
    <row r="5909" spans="1:1013" ht="13.5">
      <c r="A5909" s="180">
        <v>101913</v>
      </c>
      <c r="B5909" s="180" t="s">
        <v>2924</v>
      </c>
      <c r="C5909" s="180" t="s">
        <v>2</v>
      </c>
      <c r="D5909" s="254">
        <v>442.58</v>
      </c>
      <c r="E5909" s="254" t="s">
        <v>31582</v>
      </c>
      <c r="ALW5909" s="12"/>
      <c r="ALX5909" s="12"/>
      <c r="ALY5909" s="12"/>
    </row>
    <row r="5910" spans="1:1013" ht="13.5">
      <c r="A5910" s="180">
        <v>101914</v>
      </c>
      <c r="B5910" s="180" t="s">
        <v>2925</v>
      </c>
      <c r="C5910" s="180" t="s">
        <v>2</v>
      </c>
      <c r="D5910" s="254">
        <v>562.34</v>
      </c>
      <c r="E5910" s="254" t="s">
        <v>31583</v>
      </c>
      <c r="ALW5910" s="12"/>
      <c r="ALX5910" s="12"/>
      <c r="ALY5910" s="12"/>
    </row>
    <row r="5911" spans="1:1013" ht="13.5">
      <c r="A5911" s="180">
        <v>101915</v>
      </c>
      <c r="B5911" s="180" t="s">
        <v>2926</v>
      </c>
      <c r="C5911" s="180" t="s">
        <v>2</v>
      </c>
      <c r="D5911" s="254">
        <v>423.23</v>
      </c>
      <c r="E5911" s="254" t="s">
        <v>31584</v>
      </c>
      <c r="ALW5911" s="12"/>
      <c r="ALX5911" s="12"/>
      <c r="ALY5911" s="12"/>
    </row>
    <row r="5912" spans="1:1013" ht="13.5">
      <c r="A5912" s="180">
        <v>97433</v>
      </c>
      <c r="B5912" s="180" t="s">
        <v>3132</v>
      </c>
      <c r="C5912" s="180" t="s">
        <v>2</v>
      </c>
      <c r="D5912" s="254">
        <v>90.23</v>
      </c>
      <c r="E5912" s="254" t="s">
        <v>31585</v>
      </c>
      <c r="ALW5912" s="12"/>
      <c r="ALX5912" s="12"/>
      <c r="ALY5912" s="12"/>
    </row>
    <row r="5913" spans="1:1013" ht="13.5">
      <c r="A5913" s="180">
        <v>97435</v>
      </c>
      <c r="B5913" s="180" t="s">
        <v>3134</v>
      </c>
      <c r="C5913" s="180" t="s">
        <v>2</v>
      </c>
      <c r="D5913" s="254">
        <v>105.42</v>
      </c>
      <c r="E5913" s="254" t="s">
        <v>28283</v>
      </c>
      <c r="ALW5913" s="12"/>
      <c r="ALX5913" s="12"/>
      <c r="ALY5913" s="12"/>
    </row>
    <row r="5914" spans="1:1013" ht="13.5">
      <c r="A5914" s="180">
        <v>97437</v>
      </c>
      <c r="B5914" s="180" t="s">
        <v>33017</v>
      </c>
      <c r="C5914" s="180" t="s">
        <v>2</v>
      </c>
      <c r="D5914" s="254">
        <v>120.56</v>
      </c>
      <c r="E5914" s="254" t="s">
        <v>31586</v>
      </c>
      <c r="ALW5914" s="12"/>
      <c r="ALX5914" s="12"/>
      <c r="ALY5914" s="12"/>
    </row>
    <row r="5915" spans="1:1013" ht="13.5">
      <c r="A5915" s="180">
        <v>97546</v>
      </c>
      <c r="B5915" s="180" t="s">
        <v>3214</v>
      </c>
      <c r="C5915" s="180" t="s">
        <v>2</v>
      </c>
      <c r="D5915" s="254">
        <v>33.07</v>
      </c>
      <c r="E5915" s="254" t="s">
        <v>31587</v>
      </c>
      <c r="ALW5915" s="12"/>
      <c r="ALX5915" s="12"/>
      <c r="ALY5915" s="12"/>
    </row>
    <row r="5916" spans="1:1013" ht="13.5">
      <c r="A5916" s="180">
        <v>97548</v>
      </c>
      <c r="B5916" s="180" t="s">
        <v>3216</v>
      </c>
      <c r="C5916" s="180" t="s">
        <v>2</v>
      </c>
      <c r="D5916" s="254">
        <v>50.14</v>
      </c>
      <c r="E5916" s="254" t="s">
        <v>31588</v>
      </c>
      <c r="ALW5916" s="12"/>
      <c r="ALX5916" s="12"/>
      <c r="ALY5916" s="12"/>
    </row>
    <row r="5917" spans="1:1013" ht="13.5">
      <c r="A5917" s="180">
        <v>97550</v>
      </c>
      <c r="B5917" s="180" t="s">
        <v>3218</v>
      </c>
      <c r="C5917" s="180" t="s">
        <v>2</v>
      </c>
      <c r="D5917" s="254">
        <v>85.67</v>
      </c>
      <c r="E5917" s="254" t="s">
        <v>31589</v>
      </c>
      <c r="ALW5917" s="12"/>
      <c r="ALX5917" s="12"/>
      <c r="ALY5917" s="12"/>
    </row>
    <row r="5918" spans="1:1013" ht="13.5">
      <c r="A5918" s="180">
        <v>97479</v>
      </c>
      <c r="B5918" s="180" t="s">
        <v>3163</v>
      </c>
      <c r="C5918" s="180" t="s">
        <v>2</v>
      </c>
      <c r="D5918" s="254">
        <v>53.23</v>
      </c>
      <c r="E5918" s="254" t="s">
        <v>31590</v>
      </c>
      <c r="ALW5918" s="12"/>
      <c r="ALX5918" s="12"/>
      <c r="ALY5918" s="12"/>
    </row>
    <row r="5919" spans="1:1013" ht="13.5">
      <c r="A5919" s="180">
        <v>97517</v>
      </c>
      <c r="B5919" s="180" t="s">
        <v>3191</v>
      </c>
      <c r="C5919" s="180" t="s">
        <v>2</v>
      </c>
      <c r="D5919" s="254">
        <v>48.47</v>
      </c>
      <c r="E5919" s="254" t="s">
        <v>31591</v>
      </c>
      <c r="ALW5919" s="12"/>
      <c r="ALX5919" s="12"/>
      <c r="ALY5919" s="12"/>
    </row>
    <row r="5920" spans="1:1013" ht="13.5">
      <c r="A5920" s="180">
        <v>97481</v>
      </c>
      <c r="B5920" s="180" t="s">
        <v>3165</v>
      </c>
      <c r="C5920" s="180" t="s">
        <v>2</v>
      </c>
      <c r="D5920" s="254">
        <v>76.05</v>
      </c>
      <c r="E5920" s="254" t="s">
        <v>31592</v>
      </c>
      <c r="ALW5920" s="12"/>
      <c r="ALX5920" s="12"/>
      <c r="ALY5920" s="12"/>
    </row>
    <row r="5921" spans="1:1013" ht="13.5">
      <c r="A5921" s="180">
        <v>97519</v>
      </c>
      <c r="B5921" s="180" t="s">
        <v>3193</v>
      </c>
      <c r="C5921" s="180" t="s">
        <v>2</v>
      </c>
      <c r="D5921" s="254">
        <v>67.64</v>
      </c>
      <c r="E5921" s="254" t="s">
        <v>31593</v>
      </c>
      <c r="ALW5921" s="12"/>
      <c r="ALX5921" s="12"/>
      <c r="ALY5921" s="12"/>
    </row>
    <row r="5922" spans="1:1013" ht="13.5">
      <c r="A5922" s="180">
        <v>97483</v>
      </c>
      <c r="B5922" s="180" t="s">
        <v>3167</v>
      </c>
      <c r="C5922" s="180" t="s">
        <v>2</v>
      </c>
      <c r="D5922" s="254">
        <v>105.25</v>
      </c>
      <c r="E5922" s="254" t="s">
        <v>31594</v>
      </c>
      <c r="ALW5922" s="12"/>
      <c r="ALX5922" s="12"/>
      <c r="ALY5922" s="12"/>
    </row>
    <row r="5923" spans="1:1013" ht="13.5">
      <c r="A5923" s="180">
        <v>97521</v>
      </c>
      <c r="B5923" s="180" t="s">
        <v>3195</v>
      </c>
      <c r="C5923" s="180" t="s">
        <v>2</v>
      </c>
      <c r="D5923" s="254">
        <v>92.73</v>
      </c>
      <c r="E5923" s="254" t="s">
        <v>31595</v>
      </c>
      <c r="ALW5923" s="12"/>
      <c r="ALX5923" s="12"/>
      <c r="ALY5923" s="12"/>
    </row>
    <row r="5924" spans="1:1013" ht="13.5">
      <c r="A5924" s="180">
        <v>97452</v>
      </c>
      <c r="B5924" s="180" t="s">
        <v>3145</v>
      </c>
      <c r="C5924" s="180" t="s">
        <v>2</v>
      </c>
      <c r="D5924" s="254">
        <v>173.37</v>
      </c>
      <c r="E5924" s="254" t="s">
        <v>31596</v>
      </c>
      <c r="ALW5924" s="12"/>
      <c r="ALX5924" s="12"/>
      <c r="ALY5924" s="12"/>
    </row>
    <row r="5925" spans="1:1013" ht="13.5">
      <c r="A5925" s="180">
        <v>97485</v>
      </c>
      <c r="B5925" s="180" t="s">
        <v>3169</v>
      </c>
      <c r="C5925" s="180" t="s">
        <v>2</v>
      </c>
      <c r="D5925" s="254">
        <v>143.82</v>
      </c>
      <c r="E5925" s="254" t="s">
        <v>25707</v>
      </c>
      <c r="ALW5925" s="12"/>
      <c r="ALX5925" s="12"/>
      <c r="ALY5925" s="12"/>
    </row>
    <row r="5926" spans="1:1013" ht="13.5">
      <c r="A5926" s="180">
        <v>97523</v>
      </c>
      <c r="B5926" s="180" t="s">
        <v>3197</v>
      </c>
      <c r="C5926" s="180" t="s">
        <v>2</v>
      </c>
      <c r="D5926" s="460">
        <v>126.15</v>
      </c>
      <c r="E5926" s="254" t="s">
        <v>25510</v>
      </c>
      <c r="ALW5926" s="12"/>
      <c r="ALX5926" s="12"/>
      <c r="ALY5926" s="12"/>
    </row>
    <row r="5927" spans="1:1013" ht="13.5">
      <c r="A5927" s="180">
        <v>97454</v>
      </c>
      <c r="B5927" s="180" t="s">
        <v>3147</v>
      </c>
      <c r="C5927" s="180" t="s">
        <v>2</v>
      </c>
      <c r="D5927" s="254">
        <v>282.27999999999997</v>
      </c>
      <c r="E5927" s="254" t="s">
        <v>25674</v>
      </c>
      <c r="ALW5927" s="12"/>
      <c r="ALX5927" s="12"/>
      <c r="ALY5927" s="12"/>
    </row>
    <row r="5928" spans="1:1013" ht="13.5">
      <c r="A5928" s="180">
        <v>97487</v>
      </c>
      <c r="B5928" s="180" t="s">
        <v>3171</v>
      </c>
      <c r="C5928" s="180" t="s">
        <v>2</v>
      </c>
      <c r="D5928" s="254">
        <v>257.8</v>
      </c>
      <c r="E5928" s="254" t="s">
        <v>31597</v>
      </c>
      <c r="ALW5928" s="12"/>
      <c r="ALX5928" s="12"/>
      <c r="ALY5928" s="12"/>
    </row>
    <row r="5929" spans="1:1013" ht="13.5">
      <c r="A5929" s="180">
        <v>97525</v>
      </c>
      <c r="B5929" s="180" t="s">
        <v>3199</v>
      </c>
      <c r="C5929" s="180" t="s">
        <v>2</v>
      </c>
      <c r="D5929" s="254">
        <v>232.28</v>
      </c>
      <c r="E5929" s="254" t="s">
        <v>31598</v>
      </c>
      <c r="ALW5929" s="12"/>
      <c r="ALX5929" s="12"/>
      <c r="ALY5929" s="12"/>
    </row>
    <row r="5930" spans="1:1013" ht="13.5">
      <c r="A5930" s="180">
        <v>97456</v>
      </c>
      <c r="B5930" s="180" t="s">
        <v>3149</v>
      </c>
      <c r="C5930" s="180" t="s">
        <v>2</v>
      </c>
      <c r="D5930" s="254">
        <v>611.66</v>
      </c>
      <c r="E5930" s="254" t="s">
        <v>31429</v>
      </c>
      <c r="ALW5930" s="12"/>
      <c r="ALX5930" s="12"/>
      <c r="ALY5930" s="12"/>
    </row>
    <row r="5931" spans="1:1013" ht="13.5">
      <c r="A5931" s="180">
        <v>97489</v>
      </c>
      <c r="B5931" s="180" t="s">
        <v>3173</v>
      </c>
      <c r="C5931" s="180" t="s">
        <v>2</v>
      </c>
      <c r="D5931" s="254">
        <v>592.13</v>
      </c>
      <c r="E5931" s="254" t="s">
        <v>25439</v>
      </c>
      <c r="ALW5931" s="12"/>
      <c r="ALX5931" s="12"/>
      <c r="ALY5931" s="12"/>
    </row>
    <row r="5932" spans="1:1013" ht="13.5">
      <c r="A5932" s="180">
        <v>97527</v>
      </c>
      <c r="B5932" s="180" t="s">
        <v>3201</v>
      </c>
      <c r="C5932" s="180" t="s">
        <v>2</v>
      </c>
      <c r="D5932" s="254">
        <v>558.86</v>
      </c>
      <c r="E5932" s="254" t="s">
        <v>31599</v>
      </c>
      <c r="ALW5932" s="12"/>
      <c r="ALX5932" s="12"/>
      <c r="ALY5932" s="12"/>
    </row>
    <row r="5933" spans="1:1013" ht="13.5">
      <c r="A5933" s="180">
        <v>97434</v>
      </c>
      <c r="B5933" s="180" t="s">
        <v>3133</v>
      </c>
      <c r="C5933" s="180" t="s">
        <v>2</v>
      </c>
      <c r="D5933" s="254">
        <v>91.77</v>
      </c>
      <c r="E5933" s="254" t="s">
        <v>25483</v>
      </c>
      <c r="ALW5933" s="12"/>
      <c r="ALX5933" s="12"/>
      <c r="ALY5933" s="12"/>
    </row>
    <row r="5934" spans="1:1013" ht="13.5">
      <c r="A5934" s="180">
        <v>97436</v>
      </c>
      <c r="B5934" s="180" t="s">
        <v>3135</v>
      </c>
      <c r="C5934" s="180" t="s">
        <v>2</v>
      </c>
      <c r="D5934" s="254">
        <v>108.4</v>
      </c>
      <c r="E5934" s="254" t="s">
        <v>25189</v>
      </c>
      <c r="ALW5934" s="12"/>
      <c r="ALX5934" s="12"/>
      <c r="ALY5934" s="12"/>
    </row>
    <row r="5935" spans="1:1013" ht="13.5">
      <c r="A5935" s="180">
        <v>97438</v>
      </c>
      <c r="B5935" s="180" t="s">
        <v>3136</v>
      </c>
      <c r="C5935" s="180" t="s">
        <v>2</v>
      </c>
      <c r="D5935" s="254">
        <v>123.75</v>
      </c>
      <c r="E5935" s="254" t="s">
        <v>31600</v>
      </c>
      <c r="ALW5935" s="12"/>
      <c r="ALX5935" s="12"/>
      <c r="ALY5935" s="12"/>
    </row>
    <row r="5936" spans="1:1013" ht="13.5">
      <c r="A5936" s="180">
        <v>97547</v>
      </c>
      <c r="B5936" s="180" t="s">
        <v>3215</v>
      </c>
      <c r="C5936" s="180" t="s">
        <v>2</v>
      </c>
      <c r="D5936" s="254">
        <v>33.07</v>
      </c>
      <c r="E5936" s="254" t="s">
        <v>25817</v>
      </c>
      <c r="ALW5936" s="12"/>
      <c r="ALX5936" s="12"/>
      <c r="ALY5936" s="12"/>
    </row>
    <row r="5937" spans="1:1013" ht="13.5">
      <c r="A5937" s="180">
        <v>97549</v>
      </c>
      <c r="B5937" s="180" t="s">
        <v>3217</v>
      </c>
      <c r="C5937" s="180" t="s">
        <v>2</v>
      </c>
      <c r="D5937" s="254">
        <v>50.14</v>
      </c>
      <c r="E5937" s="254" t="s">
        <v>24472</v>
      </c>
      <c r="ALW5937" s="12"/>
      <c r="ALX5937" s="12"/>
      <c r="ALY5937" s="12"/>
    </row>
    <row r="5938" spans="1:1013" ht="13.5">
      <c r="A5938" s="180">
        <v>97551</v>
      </c>
      <c r="B5938" s="180" t="s">
        <v>3219</v>
      </c>
      <c r="C5938" s="180" t="s">
        <v>2</v>
      </c>
      <c r="D5938" s="254">
        <v>85.67</v>
      </c>
      <c r="E5938" s="254" t="s">
        <v>31601</v>
      </c>
      <c r="ALW5938" s="12"/>
      <c r="ALX5938" s="12"/>
      <c r="ALY5938" s="12"/>
    </row>
    <row r="5939" spans="1:1013" ht="13.5">
      <c r="A5939" s="180">
        <v>97480</v>
      </c>
      <c r="B5939" s="180" t="s">
        <v>3164</v>
      </c>
      <c r="C5939" s="180" t="s">
        <v>2</v>
      </c>
      <c r="D5939" s="254">
        <v>53.23</v>
      </c>
      <c r="E5939" s="254" t="s">
        <v>30612</v>
      </c>
      <c r="ALW5939" s="12"/>
      <c r="ALX5939" s="12"/>
      <c r="ALY5939" s="12"/>
    </row>
    <row r="5940" spans="1:1013" ht="13.5">
      <c r="A5940" s="180">
        <v>97518</v>
      </c>
      <c r="B5940" s="180" t="s">
        <v>3192</v>
      </c>
      <c r="C5940" s="180" t="s">
        <v>2</v>
      </c>
      <c r="D5940" s="254">
        <v>48.47</v>
      </c>
      <c r="E5940" s="254" t="s">
        <v>31602</v>
      </c>
      <c r="ALW5940" s="12"/>
      <c r="ALX5940" s="12"/>
      <c r="ALY5940" s="12"/>
    </row>
    <row r="5941" spans="1:1013" ht="13.5">
      <c r="A5941" s="180">
        <v>97482</v>
      </c>
      <c r="B5941" s="180" t="s">
        <v>3166</v>
      </c>
      <c r="C5941" s="180" t="s">
        <v>2</v>
      </c>
      <c r="D5941" s="254">
        <v>76.05</v>
      </c>
      <c r="E5941" s="254" t="s">
        <v>31603</v>
      </c>
      <c r="ALW5941" s="12"/>
      <c r="ALX5941" s="12"/>
      <c r="ALY5941" s="12"/>
    </row>
    <row r="5942" spans="1:1013" ht="13.5">
      <c r="A5942" s="180">
        <v>97520</v>
      </c>
      <c r="B5942" s="180" t="s">
        <v>3194</v>
      </c>
      <c r="C5942" s="180" t="s">
        <v>2</v>
      </c>
      <c r="D5942" s="254">
        <v>67.64</v>
      </c>
      <c r="E5942" s="254" t="s">
        <v>24706</v>
      </c>
      <c r="ALW5942" s="12"/>
      <c r="ALX5942" s="12"/>
      <c r="ALY5942" s="12"/>
    </row>
    <row r="5943" spans="1:1013" ht="13.5">
      <c r="A5943" s="180">
        <v>97484</v>
      </c>
      <c r="B5943" s="180" t="s">
        <v>3168</v>
      </c>
      <c r="C5943" s="180" t="s">
        <v>2</v>
      </c>
      <c r="D5943" s="254">
        <v>105.25</v>
      </c>
      <c r="E5943" s="254" t="s">
        <v>24681</v>
      </c>
      <c r="ALW5943" s="12"/>
      <c r="ALX5943" s="12"/>
      <c r="ALY5943" s="12"/>
    </row>
    <row r="5944" spans="1:1013" ht="13.5">
      <c r="A5944" s="180">
        <v>97522</v>
      </c>
      <c r="B5944" s="180" t="s">
        <v>3196</v>
      </c>
      <c r="C5944" s="180" t="s">
        <v>2</v>
      </c>
      <c r="D5944" s="254">
        <v>92.73</v>
      </c>
      <c r="E5944" s="254" t="s">
        <v>25034</v>
      </c>
      <c r="ALW5944" s="12"/>
      <c r="ALX5944" s="12"/>
      <c r="ALY5944" s="12"/>
    </row>
    <row r="5945" spans="1:1013" ht="13.5">
      <c r="A5945" s="180">
        <v>97453</v>
      </c>
      <c r="B5945" s="180" t="s">
        <v>3146</v>
      </c>
      <c r="C5945" s="180" t="s">
        <v>2</v>
      </c>
      <c r="D5945" s="254">
        <v>182.71</v>
      </c>
      <c r="E5945" s="254" t="s">
        <v>31604</v>
      </c>
      <c r="ALW5945" s="12"/>
      <c r="ALX5945" s="12"/>
      <c r="ALY5945" s="12"/>
    </row>
    <row r="5946" spans="1:1013" ht="13.5">
      <c r="A5946" s="180">
        <v>97486</v>
      </c>
      <c r="B5946" s="180" t="s">
        <v>3170</v>
      </c>
      <c r="C5946" s="180" t="s">
        <v>2</v>
      </c>
      <c r="D5946" s="254">
        <v>153.16</v>
      </c>
      <c r="E5946" s="254" t="s">
        <v>31605</v>
      </c>
      <c r="ALW5946" s="12"/>
      <c r="ALX5946" s="12"/>
      <c r="ALY5946" s="12"/>
    </row>
    <row r="5947" spans="1:1013" ht="13.5">
      <c r="A5947" s="180">
        <v>97524</v>
      </c>
      <c r="B5947" s="180" t="s">
        <v>3198</v>
      </c>
      <c r="C5947" s="180" t="s">
        <v>2</v>
      </c>
      <c r="D5947" s="254">
        <v>135.49</v>
      </c>
      <c r="E5947" s="254" t="s">
        <v>31606</v>
      </c>
      <c r="ALW5947" s="12"/>
      <c r="ALX5947" s="12"/>
      <c r="ALY5947" s="12"/>
    </row>
    <row r="5948" spans="1:1013" ht="13.5">
      <c r="A5948" s="180">
        <v>97455</v>
      </c>
      <c r="B5948" s="180" t="s">
        <v>3148</v>
      </c>
      <c r="C5948" s="180" t="s">
        <v>2</v>
      </c>
      <c r="D5948" s="254">
        <v>297.22000000000003</v>
      </c>
      <c r="E5948" s="254" t="s">
        <v>31607</v>
      </c>
      <c r="ALW5948" s="12"/>
      <c r="ALX5948" s="12"/>
      <c r="ALY5948" s="12"/>
    </row>
    <row r="5949" spans="1:1013" ht="13.5">
      <c r="A5949" s="180">
        <v>97488</v>
      </c>
      <c r="B5949" s="180" t="s">
        <v>3172</v>
      </c>
      <c r="C5949" s="180" t="s">
        <v>2</v>
      </c>
      <c r="D5949" s="254">
        <v>272.74</v>
      </c>
      <c r="E5949" s="254" t="s">
        <v>31608</v>
      </c>
      <c r="ALW5949" s="12"/>
      <c r="ALX5949" s="12"/>
      <c r="ALY5949" s="12"/>
    </row>
    <row r="5950" spans="1:1013" ht="13.5">
      <c r="A5950" s="180">
        <v>97526</v>
      </c>
      <c r="B5950" s="180" t="s">
        <v>3200</v>
      </c>
      <c r="C5950" s="180" t="s">
        <v>2</v>
      </c>
      <c r="D5950" s="254">
        <v>247.22</v>
      </c>
      <c r="E5950" s="254" t="s">
        <v>31609</v>
      </c>
      <c r="ALW5950" s="12"/>
      <c r="ALX5950" s="12"/>
      <c r="ALY5950" s="12"/>
    </row>
    <row r="5951" spans="1:1013" ht="13.5">
      <c r="A5951" s="180">
        <v>97457</v>
      </c>
      <c r="B5951" s="180" t="s">
        <v>3150</v>
      </c>
      <c r="C5951" s="180" t="s">
        <v>2</v>
      </c>
      <c r="D5951" s="254">
        <v>544.63</v>
      </c>
      <c r="E5951" s="254" t="s">
        <v>31610</v>
      </c>
      <c r="ALW5951" s="12"/>
      <c r="ALX5951" s="12"/>
      <c r="ALY5951" s="12"/>
    </row>
    <row r="5952" spans="1:1013" ht="13.5">
      <c r="A5952" s="180">
        <v>97490</v>
      </c>
      <c r="B5952" s="180" t="s">
        <v>3174</v>
      </c>
      <c r="C5952" s="180" t="s">
        <v>2</v>
      </c>
      <c r="D5952" s="254">
        <v>525.1</v>
      </c>
      <c r="E5952" s="254" t="s">
        <v>31611</v>
      </c>
      <c r="ALW5952" s="12"/>
      <c r="ALX5952" s="12"/>
      <c r="ALY5952" s="12"/>
    </row>
    <row r="5953" spans="1:1013" ht="13.5">
      <c r="A5953" s="180">
        <v>97528</v>
      </c>
      <c r="B5953" s="180" t="s">
        <v>3202</v>
      </c>
      <c r="C5953" s="180" t="s">
        <v>2</v>
      </c>
      <c r="D5953" s="254">
        <v>491.83</v>
      </c>
      <c r="E5953" s="254" t="s">
        <v>30007</v>
      </c>
      <c r="ALW5953" s="12"/>
      <c r="ALX5953" s="12"/>
      <c r="ALY5953" s="12"/>
    </row>
    <row r="5954" spans="1:1013" ht="13.5">
      <c r="A5954" s="180">
        <v>101906</v>
      </c>
      <c r="B5954" s="180" t="s">
        <v>12074</v>
      </c>
      <c r="C5954" s="180" t="s">
        <v>2</v>
      </c>
      <c r="D5954" s="254">
        <v>695.09</v>
      </c>
      <c r="E5954" s="254" t="s">
        <v>31612</v>
      </c>
      <c r="ALW5954" s="12"/>
      <c r="ALX5954" s="12"/>
      <c r="ALY5954" s="12"/>
    </row>
    <row r="5955" spans="1:1013" ht="13.5">
      <c r="A5955" s="180">
        <v>101907</v>
      </c>
      <c r="B5955" s="180" t="s">
        <v>12075</v>
      </c>
      <c r="C5955" s="180" t="s">
        <v>2</v>
      </c>
      <c r="D5955" s="254">
        <v>750.71</v>
      </c>
      <c r="E5955" s="254" t="s">
        <v>31613</v>
      </c>
      <c r="ALW5955" s="12"/>
      <c r="ALX5955" s="12"/>
      <c r="ALY5955" s="12"/>
    </row>
    <row r="5956" spans="1:1013" ht="13.5">
      <c r="A5956" s="180">
        <v>101911</v>
      </c>
      <c r="B5956" s="180" t="s">
        <v>12079</v>
      </c>
      <c r="C5956" s="180" t="s">
        <v>2</v>
      </c>
      <c r="D5956" s="254">
        <v>361.4</v>
      </c>
      <c r="E5956" s="254" t="s">
        <v>31614</v>
      </c>
      <c r="ALW5956" s="12"/>
      <c r="ALX5956" s="12"/>
      <c r="ALY5956" s="12"/>
    </row>
    <row r="5957" spans="1:1013" ht="13.5">
      <c r="A5957" s="180">
        <v>101908</v>
      </c>
      <c r="B5957" s="180" t="s">
        <v>12076</v>
      </c>
      <c r="C5957" s="180" t="s">
        <v>2</v>
      </c>
      <c r="D5957" s="254">
        <v>231.63</v>
      </c>
      <c r="E5957" s="254" t="s">
        <v>25825</v>
      </c>
      <c r="ALW5957" s="12"/>
      <c r="ALX5957" s="12"/>
      <c r="ALY5957" s="12"/>
    </row>
    <row r="5958" spans="1:1013" ht="13.5">
      <c r="A5958" s="180">
        <v>101909</v>
      </c>
      <c r="B5958" s="180" t="s">
        <v>12077</v>
      </c>
      <c r="C5958" s="180" t="s">
        <v>2</v>
      </c>
      <c r="D5958" s="254">
        <v>268.70999999999998</v>
      </c>
      <c r="E5958" s="254" t="s">
        <v>31615</v>
      </c>
      <c r="ALW5958" s="12"/>
      <c r="ALX5958" s="12"/>
      <c r="ALY5958" s="12"/>
    </row>
    <row r="5959" spans="1:1013" ht="13.5">
      <c r="A5959" s="180">
        <v>101910</v>
      </c>
      <c r="B5959" s="180" t="s">
        <v>12078</v>
      </c>
      <c r="C5959" s="180" t="s">
        <v>2</v>
      </c>
      <c r="D5959" s="254">
        <v>315.05</v>
      </c>
      <c r="E5959" s="254" t="s">
        <v>31616</v>
      </c>
      <c r="ALW5959" s="12"/>
      <c r="ALX5959" s="12"/>
      <c r="ALY5959" s="12"/>
    </row>
    <row r="5960" spans="1:1013" ht="13.5">
      <c r="A5960" s="180">
        <v>101905</v>
      </c>
      <c r="B5960" s="180" t="s">
        <v>12073</v>
      </c>
      <c r="C5960" s="180" t="s">
        <v>2</v>
      </c>
      <c r="D5960" s="254">
        <v>238.58</v>
      </c>
      <c r="E5960" s="254" t="s">
        <v>31617</v>
      </c>
      <c r="ALW5960" s="12"/>
      <c r="ALX5960" s="12"/>
      <c r="ALY5960" s="12"/>
    </row>
    <row r="5961" spans="1:1013" ht="13.5">
      <c r="A5961" s="180">
        <v>101916</v>
      </c>
      <c r="B5961" s="180" t="s">
        <v>2927</v>
      </c>
      <c r="C5961" s="180" t="s">
        <v>2</v>
      </c>
      <c r="D5961" s="254">
        <v>3499.95</v>
      </c>
      <c r="E5961" s="254" t="s">
        <v>31618</v>
      </c>
      <c r="ALW5961" s="12"/>
      <c r="ALX5961" s="12"/>
      <c r="ALY5961" s="12"/>
    </row>
    <row r="5962" spans="1:1013" ht="13.5">
      <c r="A5962" s="180">
        <v>101936</v>
      </c>
      <c r="B5962" s="180" t="s">
        <v>33001</v>
      </c>
      <c r="C5962" s="180" t="s">
        <v>2</v>
      </c>
      <c r="D5962" s="254">
        <v>9555.5</v>
      </c>
      <c r="E5962" s="254" t="s">
        <v>31619</v>
      </c>
      <c r="ALW5962" s="12"/>
      <c r="ALX5962" s="12"/>
      <c r="ALY5962" s="12"/>
    </row>
    <row r="5963" spans="1:1013" ht="13.5">
      <c r="A5963" s="180">
        <v>101937</v>
      </c>
      <c r="B5963" s="180" t="s">
        <v>33002</v>
      </c>
      <c r="C5963" s="180" t="s">
        <v>2</v>
      </c>
      <c r="D5963" s="254">
        <v>17299.59</v>
      </c>
      <c r="E5963" s="254" t="s">
        <v>31620</v>
      </c>
      <c r="ALW5963" s="12"/>
      <c r="ALX5963" s="12"/>
      <c r="ALY5963" s="12"/>
    </row>
    <row r="5964" spans="1:1013" ht="13.5">
      <c r="A5964" s="180">
        <v>92698</v>
      </c>
      <c r="B5964" s="180" t="s">
        <v>3062</v>
      </c>
      <c r="C5964" s="180" t="s">
        <v>2</v>
      </c>
      <c r="D5964" s="254">
        <v>24.35</v>
      </c>
      <c r="E5964" s="254" t="s">
        <v>24538</v>
      </c>
      <c r="ALW5964" s="12"/>
      <c r="ALX5964" s="12"/>
      <c r="ALY5964" s="12"/>
    </row>
    <row r="5965" spans="1:1013" ht="13.5">
      <c r="A5965" s="180">
        <v>92700</v>
      </c>
      <c r="B5965" s="180" t="s">
        <v>3064</v>
      </c>
      <c r="C5965" s="180" t="s">
        <v>2</v>
      </c>
      <c r="D5965" s="254">
        <v>39.729999999999997</v>
      </c>
      <c r="E5965" s="254" t="s">
        <v>28043</v>
      </c>
      <c r="ALW5965" s="12"/>
      <c r="ALX5965" s="12"/>
      <c r="ALY5965" s="12"/>
    </row>
    <row r="5966" spans="1:1013" ht="13.5">
      <c r="A5966" s="180">
        <v>92702</v>
      </c>
      <c r="B5966" s="180" t="s">
        <v>3066</v>
      </c>
      <c r="C5966" s="180" t="s">
        <v>2</v>
      </c>
      <c r="D5966" s="254">
        <v>62.14</v>
      </c>
      <c r="E5966" s="254" t="s">
        <v>31411</v>
      </c>
      <c r="ALW5966" s="12"/>
      <c r="ALX5966" s="12"/>
      <c r="ALY5966" s="12"/>
    </row>
    <row r="5967" spans="1:1013" ht="13.5">
      <c r="A5967" s="180">
        <v>92669</v>
      </c>
      <c r="B5967" s="180" t="s">
        <v>3038</v>
      </c>
      <c r="C5967" s="180" t="s">
        <v>2</v>
      </c>
      <c r="D5967" s="254">
        <v>46.43</v>
      </c>
      <c r="E5967" s="254" t="s">
        <v>25767</v>
      </c>
      <c r="ALW5967" s="12"/>
      <c r="ALX5967" s="12"/>
      <c r="ALY5967" s="12"/>
    </row>
    <row r="5968" spans="1:1013" ht="13.5">
      <c r="A5968" s="180">
        <v>92671</v>
      </c>
      <c r="B5968" s="180" t="s">
        <v>3040</v>
      </c>
      <c r="C5968" s="180" t="s">
        <v>2</v>
      </c>
      <c r="D5968" s="254">
        <v>60.61</v>
      </c>
      <c r="E5968" s="254" t="s">
        <v>31621</v>
      </c>
      <c r="ALW5968" s="12"/>
      <c r="ALX5968" s="12"/>
      <c r="ALY5968" s="12"/>
    </row>
    <row r="5969" spans="1:1013" ht="13.5">
      <c r="A5969" s="180">
        <v>92673</v>
      </c>
      <c r="B5969" s="180" t="s">
        <v>3042</v>
      </c>
      <c r="C5969" s="180" t="s">
        <v>2</v>
      </c>
      <c r="D5969" s="254">
        <v>69.64</v>
      </c>
      <c r="E5969" s="254" t="s">
        <v>31622</v>
      </c>
      <c r="ALW5969" s="12"/>
      <c r="ALX5969" s="12"/>
      <c r="ALY5969" s="12"/>
    </row>
    <row r="5970" spans="1:1013" ht="13.5">
      <c r="A5970" s="180">
        <v>92675</v>
      </c>
      <c r="B5970" s="180" t="s">
        <v>3044</v>
      </c>
      <c r="C5970" s="180" t="s">
        <v>2</v>
      </c>
      <c r="D5970" s="254">
        <v>90.19</v>
      </c>
      <c r="E5970" s="254" t="s">
        <v>31623</v>
      </c>
      <c r="ALW5970" s="12"/>
      <c r="ALX5970" s="12"/>
      <c r="ALY5970" s="12"/>
    </row>
    <row r="5971" spans="1:1013" ht="13.5">
      <c r="A5971" s="180">
        <v>92677</v>
      </c>
      <c r="B5971" s="180" t="s">
        <v>3046</v>
      </c>
      <c r="C5971" s="180" t="s">
        <v>2</v>
      </c>
      <c r="D5971" s="254">
        <v>147.85</v>
      </c>
      <c r="E5971" s="254" t="s">
        <v>31624</v>
      </c>
      <c r="ALW5971" s="12"/>
      <c r="ALX5971" s="12"/>
      <c r="ALY5971" s="12"/>
    </row>
    <row r="5972" spans="1:1013" ht="13.5">
      <c r="A5972" s="180">
        <v>92635</v>
      </c>
      <c r="B5972" s="180" t="s">
        <v>3018</v>
      </c>
      <c r="C5972" s="180" t="s">
        <v>2</v>
      </c>
      <c r="D5972" s="254">
        <v>237.07</v>
      </c>
      <c r="E5972" s="254" t="s">
        <v>31625</v>
      </c>
      <c r="ALW5972" s="12"/>
      <c r="ALX5972" s="12"/>
      <c r="ALY5972" s="12"/>
    </row>
    <row r="5973" spans="1:1013" ht="13.5">
      <c r="A5973" s="180">
        <v>92679</v>
      </c>
      <c r="B5973" s="180" t="s">
        <v>3048</v>
      </c>
      <c r="C5973" s="180" t="s">
        <v>2</v>
      </c>
      <c r="D5973" s="254">
        <v>203.17</v>
      </c>
      <c r="E5973" s="254" t="s">
        <v>31626</v>
      </c>
      <c r="ALW5973" s="12"/>
      <c r="ALX5973" s="12"/>
      <c r="ALY5973" s="12"/>
    </row>
    <row r="5974" spans="1:1013" ht="13.5">
      <c r="A5974" s="180">
        <v>92381</v>
      </c>
      <c r="B5974" s="180" t="s">
        <v>3008</v>
      </c>
      <c r="C5974" s="180" t="s">
        <v>2</v>
      </c>
      <c r="D5974" s="254">
        <v>62.77</v>
      </c>
      <c r="E5974" s="254" t="s">
        <v>31627</v>
      </c>
      <c r="ALW5974" s="12"/>
      <c r="ALX5974" s="12"/>
      <c r="ALY5974" s="12"/>
    </row>
    <row r="5975" spans="1:1013" ht="13.5">
      <c r="A5975" s="180">
        <v>92383</v>
      </c>
      <c r="B5975" s="180" t="s">
        <v>3010</v>
      </c>
      <c r="C5975" s="180" t="s">
        <v>2</v>
      </c>
      <c r="D5975" s="254">
        <v>79.150000000000006</v>
      </c>
      <c r="E5975" s="254" t="s">
        <v>31366</v>
      </c>
      <c r="ALW5975" s="12"/>
      <c r="ALX5975" s="12"/>
      <c r="ALY5975" s="12"/>
    </row>
    <row r="5976" spans="1:1013" ht="13.5">
      <c r="A5976" s="180">
        <v>92385</v>
      </c>
      <c r="B5976" s="180" t="s">
        <v>3012</v>
      </c>
      <c r="C5976" s="180" t="s">
        <v>2</v>
      </c>
      <c r="D5976" s="254">
        <v>90.76</v>
      </c>
      <c r="E5976" s="254" t="s">
        <v>31628</v>
      </c>
      <c r="ALW5976" s="12"/>
      <c r="ALX5976" s="12"/>
      <c r="ALY5976" s="12"/>
    </row>
    <row r="5977" spans="1:1013" ht="13.5">
      <c r="A5977" s="180">
        <v>92350</v>
      </c>
      <c r="B5977" s="180" t="s">
        <v>2987</v>
      </c>
      <c r="C5977" s="180" t="s">
        <v>2</v>
      </c>
      <c r="D5977" s="254">
        <v>114.6</v>
      </c>
      <c r="E5977" s="254" t="s">
        <v>31629</v>
      </c>
      <c r="ALW5977" s="12"/>
      <c r="ALX5977" s="12"/>
      <c r="ALY5977" s="12"/>
    </row>
    <row r="5978" spans="1:1013" ht="13.5">
      <c r="A5978" s="180">
        <v>92387</v>
      </c>
      <c r="B5978" s="180" t="s">
        <v>3014</v>
      </c>
      <c r="C5978" s="180" t="s">
        <v>2</v>
      </c>
      <c r="D5978" s="254">
        <v>114.47</v>
      </c>
      <c r="E5978" s="254" t="s">
        <v>25157</v>
      </c>
      <c r="ALW5978" s="12"/>
      <c r="ALX5978" s="12"/>
      <c r="ALY5978" s="12"/>
    </row>
    <row r="5979" spans="1:1013" ht="13.5">
      <c r="A5979" s="180">
        <v>92352</v>
      </c>
      <c r="B5979" s="180" t="s">
        <v>2989</v>
      </c>
      <c r="C5979" s="180" t="s">
        <v>2</v>
      </c>
      <c r="D5979" s="254">
        <v>173.97</v>
      </c>
      <c r="E5979" s="254" t="s">
        <v>31630</v>
      </c>
      <c r="ALW5979" s="12"/>
      <c r="ALX5979" s="12"/>
      <c r="ALY5979" s="12"/>
    </row>
    <row r="5980" spans="1:1013" ht="13.5">
      <c r="A5980" s="180">
        <v>92389</v>
      </c>
      <c r="B5980" s="180" t="s">
        <v>3016</v>
      </c>
      <c r="C5980" s="180" t="s">
        <v>2</v>
      </c>
      <c r="D5980" s="254">
        <v>176.97</v>
      </c>
      <c r="E5980" s="254" t="s">
        <v>27400</v>
      </c>
      <c r="ALW5980" s="12"/>
      <c r="ALX5980" s="12"/>
      <c r="ALY5980" s="12"/>
    </row>
    <row r="5981" spans="1:1013" ht="13.5">
      <c r="A5981" s="180">
        <v>92354</v>
      </c>
      <c r="B5981" s="180" t="s">
        <v>2991</v>
      </c>
      <c r="C5981" s="180" t="s">
        <v>2</v>
      </c>
      <c r="D5981" s="254">
        <v>231.03</v>
      </c>
      <c r="E5981" s="254" t="s">
        <v>25158</v>
      </c>
      <c r="ALW5981" s="12"/>
      <c r="ALX5981" s="12"/>
      <c r="ALY5981" s="12"/>
    </row>
    <row r="5982" spans="1:1013" ht="13.5">
      <c r="A5982" s="180">
        <v>92699</v>
      </c>
      <c r="B5982" s="180" t="s">
        <v>3063</v>
      </c>
      <c r="C5982" s="180" t="s">
        <v>2</v>
      </c>
      <c r="D5982" s="254">
        <v>22.86</v>
      </c>
      <c r="E5982" s="254" t="s">
        <v>31631</v>
      </c>
      <c r="ALW5982" s="12"/>
      <c r="ALX5982" s="12"/>
      <c r="ALY5982" s="12"/>
    </row>
    <row r="5983" spans="1:1013" ht="13.5">
      <c r="A5983" s="180">
        <v>92701</v>
      </c>
      <c r="B5983" s="180" t="s">
        <v>3065</v>
      </c>
      <c r="C5983" s="180" t="s">
        <v>2</v>
      </c>
      <c r="D5983" s="254">
        <v>37.51</v>
      </c>
      <c r="E5983" s="254" t="s">
        <v>31632</v>
      </c>
      <c r="ALW5983" s="12"/>
      <c r="ALX5983" s="12"/>
      <c r="ALY5983" s="12"/>
    </row>
    <row r="5984" spans="1:1013" ht="13.5">
      <c r="A5984" s="180">
        <v>92703</v>
      </c>
      <c r="B5984" s="180" t="s">
        <v>3067</v>
      </c>
      <c r="C5984" s="180" t="s">
        <v>2</v>
      </c>
      <c r="D5984" s="254">
        <v>59.4</v>
      </c>
      <c r="E5984" s="254" t="s">
        <v>31633</v>
      </c>
      <c r="ALW5984" s="12"/>
      <c r="ALX5984" s="12"/>
      <c r="ALY5984" s="12"/>
    </row>
    <row r="5985" spans="1:1013" ht="13.5">
      <c r="A5985" s="180">
        <v>92670</v>
      </c>
      <c r="B5985" s="180" t="s">
        <v>3039</v>
      </c>
      <c r="C5985" s="180" t="s">
        <v>2</v>
      </c>
      <c r="D5985" s="254">
        <v>43.69</v>
      </c>
      <c r="E5985" s="254" t="s">
        <v>31634</v>
      </c>
      <c r="ALW5985" s="12"/>
      <c r="ALX5985" s="12"/>
      <c r="ALY5985" s="12"/>
    </row>
    <row r="5986" spans="1:1013" ht="13.5">
      <c r="A5986" s="180">
        <v>92672</v>
      </c>
      <c r="B5986" s="180" t="s">
        <v>3041</v>
      </c>
      <c r="C5986" s="180" t="s">
        <v>2</v>
      </c>
      <c r="D5986" s="254">
        <v>55.16</v>
      </c>
      <c r="E5986" s="254" t="s">
        <v>31635</v>
      </c>
      <c r="ALW5986" s="12"/>
      <c r="ALX5986" s="12"/>
      <c r="ALY5986" s="12"/>
    </row>
    <row r="5987" spans="1:1013" ht="13.5">
      <c r="A5987" s="180">
        <v>92674</v>
      </c>
      <c r="B5987" s="180" t="s">
        <v>3043</v>
      </c>
      <c r="C5987" s="180" t="s">
        <v>2</v>
      </c>
      <c r="D5987" s="254">
        <v>65.88</v>
      </c>
      <c r="E5987" s="254" t="s">
        <v>31636</v>
      </c>
      <c r="ALW5987" s="12"/>
      <c r="ALX5987" s="12"/>
      <c r="ALY5987" s="12"/>
    </row>
    <row r="5988" spans="1:1013" ht="13.5">
      <c r="A5988" s="180">
        <v>92676</v>
      </c>
      <c r="B5988" s="180" t="s">
        <v>3045</v>
      </c>
      <c r="C5988" s="180" t="s">
        <v>2</v>
      </c>
      <c r="D5988" s="254">
        <v>87.64</v>
      </c>
      <c r="E5988" s="254" t="s">
        <v>31637</v>
      </c>
      <c r="ALW5988" s="12"/>
      <c r="ALX5988" s="12"/>
      <c r="ALY5988" s="12"/>
    </row>
    <row r="5989" spans="1:1013" ht="13.5">
      <c r="A5989" s="180">
        <v>92678</v>
      </c>
      <c r="B5989" s="180" t="s">
        <v>3047</v>
      </c>
      <c r="C5989" s="180" t="s">
        <v>2</v>
      </c>
      <c r="D5989" s="254">
        <v>136.62</v>
      </c>
      <c r="E5989" s="254" t="s">
        <v>31638</v>
      </c>
      <c r="ALW5989" s="12"/>
      <c r="ALX5989" s="12"/>
      <c r="ALY5989" s="12"/>
    </row>
    <row r="5990" spans="1:1013" ht="13.5">
      <c r="A5990" s="180">
        <v>92636</v>
      </c>
      <c r="B5990" s="180" t="s">
        <v>3019</v>
      </c>
      <c r="C5990" s="180" t="s">
        <v>2</v>
      </c>
      <c r="D5990" s="254">
        <v>215.43</v>
      </c>
      <c r="E5990" s="254" t="s">
        <v>31639</v>
      </c>
      <c r="ALW5990" s="12"/>
      <c r="ALX5990" s="12"/>
      <c r="ALY5990" s="12"/>
    </row>
    <row r="5991" spans="1:1013" ht="13.5">
      <c r="A5991" s="180">
        <v>92680</v>
      </c>
      <c r="B5991" s="180" t="s">
        <v>3049</v>
      </c>
      <c r="C5991" s="180" t="s">
        <v>2</v>
      </c>
      <c r="D5991" s="254">
        <v>181.53</v>
      </c>
      <c r="E5991" s="254" t="s">
        <v>31640</v>
      </c>
      <c r="ALW5991" s="12"/>
      <c r="ALX5991" s="12"/>
      <c r="ALY5991" s="12"/>
    </row>
    <row r="5992" spans="1:1013" ht="13.5">
      <c r="A5992" s="180">
        <v>92382</v>
      </c>
      <c r="B5992" s="180" t="s">
        <v>3009</v>
      </c>
      <c r="C5992" s="180" t="s">
        <v>2</v>
      </c>
      <c r="D5992" s="254">
        <v>60.03</v>
      </c>
      <c r="E5992" s="254" t="s">
        <v>25248</v>
      </c>
      <c r="ALW5992" s="12"/>
      <c r="ALX5992" s="12"/>
      <c r="ALY5992" s="12"/>
    </row>
    <row r="5993" spans="1:1013" ht="13.5">
      <c r="A5993" s="180">
        <v>92384</v>
      </c>
      <c r="B5993" s="180" t="s">
        <v>3011</v>
      </c>
      <c r="C5993" s="180" t="s">
        <v>2</v>
      </c>
      <c r="D5993" s="254">
        <v>73.7</v>
      </c>
      <c r="E5993" s="254" t="s">
        <v>24528</v>
      </c>
      <c r="ALW5993" s="12"/>
      <c r="ALX5993" s="12"/>
      <c r="ALY5993" s="12"/>
    </row>
    <row r="5994" spans="1:1013" ht="13.5">
      <c r="A5994" s="180">
        <v>92386</v>
      </c>
      <c r="B5994" s="180" t="s">
        <v>3013</v>
      </c>
      <c r="C5994" s="180" t="s">
        <v>2</v>
      </c>
      <c r="D5994" s="254">
        <v>87</v>
      </c>
      <c r="E5994" s="254" t="s">
        <v>31641</v>
      </c>
      <c r="ALW5994" s="12"/>
      <c r="ALX5994" s="12"/>
      <c r="ALY5994" s="12"/>
    </row>
    <row r="5995" spans="1:1013" ht="13.5">
      <c r="A5995" s="180">
        <v>92351</v>
      </c>
      <c r="B5995" s="180" t="s">
        <v>2988</v>
      </c>
      <c r="C5995" s="180" t="s">
        <v>2</v>
      </c>
      <c r="D5995" s="254">
        <v>112.05</v>
      </c>
      <c r="E5995" s="254" t="s">
        <v>31642</v>
      </c>
      <c r="ALW5995" s="12"/>
      <c r="ALX5995" s="12"/>
      <c r="ALY5995" s="12"/>
    </row>
    <row r="5996" spans="1:1013" ht="13.5">
      <c r="A5996" s="180">
        <v>92388</v>
      </c>
      <c r="B5996" s="180" t="s">
        <v>3015</v>
      </c>
      <c r="C5996" s="180" t="s">
        <v>2</v>
      </c>
      <c r="D5996" s="254">
        <v>111.92</v>
      </c>
      <c r="E5996" s="254" t="s">
        <v>25282</v>
      </c>
      <c r="ALW5996" s="12"/>
      <c r="ALX5996" s="12"/>
      <c r="ALY5996" s="12"/>
    </row>
    <row r="5997" spans="1:1013" ht="13.5">
      <c r="A5997" s="180">
        <v>92353</v>
      </c>
      <c r="B5997" s="180" t="s">
        <v>2990</v>
      </c>
      <c r="C5997" s="180" t="s">
        <v>2</v>
      </c>
      <c r="D5997" s="254">
        <v>162.74</v>
      </c>
      <c r="E5997" s="254" t="s">
        <v>27342</v>
      </c>
      <c r="ALW5997" s="12"/>
      <c r="ALX5997" s="12"/>
      <c r="ALY5997" s="12"/>
    </row>
    <row r="5998" spans="1:1013" ht="13.5">
      <c r="A5998" s="180">
        <v>92390</v>
      </c>
      <c r="B5998" s="180" t="s">
        <v>3017</v>
      </c>
      <c r="C5998" s="180" t="s">
        <v>2</v>
      </c>
      <c r="D5998" s="254">
        <v>165.74</v>
      </c>
      <c r="E5998" s="254" t="s">
        <v>24750</v>
      </c>
      <c r="ALW5998" s="12"/>
      <c r="ALX5998" s="12"/>
      <c r="ALY5998" s="12"/>
    </row>
    <row r="5999" spans="1:1013" ht="13.5">
      <c r="A5999" s="180">
        <v>92355</v>
      </c>
      <c r="B5999" s="180" t="s">
        <v>2992</v>
      </c>
      <c r="C5999" s="180" t="s">
        <v>2</v>
      </c>
      <c r="D5999" s="254">
        <v>209.39</v>
      </c>
      <c r="E5999" s="254" t="s">
        <v>29198</v>
      </c>
      <c r="ALW5999" s="12"/>
      <c r="ALX5999" s="12"/>
      <c r="ALY5999" s="12"/>
    </row>
    <row r="6000" spans="1:1013" ht="13.5">
      <c r="A6000" s="180">
        <v>101925</v>
      </c>
      <c r="B6000" s="180" t="s">
        <v>2970</v>
      </c>
      <c r="C6000" s="180" t="s">
        <v>2</v>
      </c>
      <c r="D6000" s="254">
        <v>345.58</v>
      </c>
      <c r="E6000" s="254" t="s">
        <v>31643</v>
      </c>
      <c r="ALW6000" s="12"/>
      <c r="ALX6000" s="12"/>
      <c r="ALY6000" s="12"/>
    </row>
    <row r="6001" spans="1:1013" ht="13.5">
      <c r="A6001" s="180">
        <v>101934</v>
      </c>
      <c r="B6001" s="180" t="s">
        <v>2979</v>
      </c>
      <c r="C6001" s="180" t="s">
        <v>2</v>
      </c>
      <c r="D6001" s="254">
        <v>355.59</v>
      </c>
      <c r="E6001" s="254" t="s">
        <v>31644</v>
      </c>
      <c r="ALW6001" s="12"/>
      <c r="ALX6001" s="12"/>
      <c r="ALY6001" s="12"/>
    </row>
    <row r="6002" spans="1:1013" ht="13.5">
      <c r="A6002" s="180">
        <v>97541</v>
      </c>
      <c r="B6002" s="180" t="s">
        <v>3211</v>
      </c>
      <c r="C6002" s="180" t="s">
        <v>2</v>
      </c>
      <c r="D6002" s="254">
        <v>28.67</v>
      </c>
      <c r="E6002" s="254" t="s">
        <v>30347</v>
      </c>
      <c r="ALW6002" s="12"/>
      <c r="ALX6002" s="12"/>
      <c r="ALY6002" s="12"/>
    </row>
    <row r="6003" spans="1:1013" ht="13.5">
      <c r="A6003" s="180">
        <v>97462</v>
      </c>
      <c r="B6003" s="180" t="s">
        <v>36256</v>
      </c>
      <c r="C6003" s="180" t="s">
        <v>2</v>
      </c>
      <c r="D6003" s="254">
        <v>28.51</v>
      </c>
      <c r="E6003" s="254" t="s">
        <v>30636</v>
      </c>
      <c r="ALW6003" s="12"/>
      <c r="ALX6003" s="12"/>
      <c r="ALY6003" s="12"/>
    </row>
    <row r="6004" spans="1:1013" ht="13.5">
      <c r="A6004" s="180">
        <v>97544</v>
      </c>
      <c r="B6004" s="180" t="s">
        <v>3213</v>
      </c>
      <c r="C6004" s="180" t="s">
        <v>2</v>
      </c>
      <c r="D6004" s="254">
        <v>50.1</v>
      </c>
      <c r="E6004" s="254" t="s">
        <v>31645</v>
      </c>
      <c r="ALW6004" s="12"/>
      <c r="ALX6004" s="12"/>
      <c r="ALY6004" s="12"/>
    </row>
    <row r="6005" spans="1:1013" ht="13.5">
      <c r="A6005" s="180">
        <v>97500</v>
      </c>
      <c r="B6005" s="180" t="s">
        <v>3182</v>
      </c>
      <c r="C6005" s="180" t="s">
        <v>2</v>
      </c>
      <c r="D6005" s="254">
        <v>25.34</v>
      </c>
      <c r="E6005" s="254" t="s">
        <v>29654</v>
      </c>
      <c r="ALW6005" s="12"/>
      <c r="ALX6005" s="12"/>
      <c r="ALY6005" s="12"/>
    </row>
    <row r="6006" spans="1:1013" ht="13.5">
      <c r="A6006" s="180">
        <v>97465</v>
      </c>
      <c r="B6006" s="180" t="s">
        <v>36257</v>
      </c>
      <c r="C6006" s="180" t="s">
        <v>2</v>
      </c>
      <c r="D6006" s="254">
        <v>55.36</v>
      </c>
      <c r="E6006" s="254" t="s">
        <v>31646</v>
      </c>
      <c r="ALW6006" s="12"/>
      <c r="ALX6006" s="12"/>
      <c r="ALY6006" s="12"/>
    </row>
    <row r="6007" spans="1:1013" ht="13.5">
      <c r="A6007" s="180">
        <v>97503</v>
      </c>
      <c r="B6007" s="180" t="s">
        <v>36258</v>
      </c>
      <c r="C6007" s="180" t="s">
        <v>2</v>
      </c>
      <c r="D6007" s="254">
        <v>49.76</v>
      </c>
      <c r="E6007" s="254" t="s">
        <v>31647</v>
      </c>
      <c r="ALW6007" s="12"/>
      <c r="ALX6007" s="12"/>
      <c r="ALY6007" s="12"/>
    </row>
    <row r="6008" spans="1:1013" ht="13.5">
      <c r="A6008" s="180">
        <v>97468</v>
      </c>
      <c r="B6008" s="180" t="s">
        <v>36259</v>
      </c>
      <c r="C6008" s="180" t="s">
        <v>2</v>
      </c>
      <c r="D6008" s="254">
        <v>70.25</v>
      </c>
      <c r="E6008" s="254" t="s">
        <v>31648</v>
      </c>
      <c r="ALW6008" s="12"/>
      <c r="ALX6008" s="12"/>
      <c r="ALY6008" s="12"/>
    </row>
    <row r="6009" spans="1:1013" ht="13.5">
      <c r="A6009" s="180">
        <v>97506</v>
      </c>
      <c r="B6009" s="180" t="s">
        <v>36260</v>
      </c>
      <c r="C6009" s="180" t="s">
        <v>2</v>
      </c>
      <c r="D6009" s="254">
        <v>61.93</v>
      </c>
      <c r="E6009" s="254" t="s">
        <v>31649</v>
      </c>
      <c r="ALW6009" s="12"/>
      <c r="ALX6009" s="12"/>
      <c r="ALY6009" s="12"/>
    </row>
    <row r="6010" spans="1:1013" ht="13.5">
      <c r="A6010" s="180">
        <v>97444</v>
      </c>
      <c r="B6010" s="180" t="s">
        <v>36261</v>
      </c>
      <c r="C6010" s="180" t="s">
        <v>2</v>
      </c>
      <c r="D6010" s="254">
        <v>123.01</v>
      </c>
      <c r="E6010" s="254" t="s">
        <v>31650</v>
      </c>
      <c r="ALW6010" s="12"/>
      <c r="ALX6010" s="12"/>
      <c r="ALY6010" s="12"/>
    </row>
    <row r="6011" spans="1:1013" ht="13.5">
      <c r="A6011" s="180">
        <v>97471</v>
      </c>
      <c r="B6011" s="180" t="s">
        <v>3158</v>
      </c>
      <c r="C6011" s="180" t="s">
        <v>2</v>
      </c>
      <c r="D6011" s="460">
        <v>103.28</v>
      </c>
      <c r="E6011" s="254" t="s">
        <v>31651</v>
      </c>
      <c r="ALW6011" s="12"/>
      <c r="ALX6011" s="12"/>
      <c r="ALY6011" s="12"/>
    </row>
    <row r="6012" spans="1:1013" ht="13.5">
      <c r="A6012" s="180">
        <v>97509</v>
      </c>
      <c r="B6012" s="180" t="s">
        <v>3186</v>
      </c>
      <c r="C6012" s="180" t="s">
        <v>2</v>
      </c>
      <c r="D6012" s="460">
        <v>91.51</v>
      </c>
      <c r="E6012" s="254" t="s">
        <v>31652</v>
      </c>
      <c r="ALW6012" s="12"/>
      <c r="ALX6012" s="12"/>
      <c r="ALY6012" s="12"/>
    </row>
    <row r="6013" spans="1:1013" ht="13.5">
      <c r="A6013" s="180">
        <v>97447</v>
      </c>
      <c r="B6013" s="180" t="s">
        <v>3142</v>
      </c>
      <c r="C6013" s="180" t="s">
        <v>2</v>
      </c>
      <c r="D6013" s="254">
        <v>203.9</v>
      </c>
      <c r="E6013" s="254" t="s">
        <v>31653</v>
      </c>
      <c r="ALW6013" s="12"/>
      <c r="ALX6013" s="12"/>
      <c r="ALY6013" s="12"/>
    </row>
    <row r="6014" spans="1:1013" ht="13.5">
      <c r="A6014" s="180">
        <v>97475</v>
      </c>
      <c r="B6014" s="180" t="s">
        <v>3160</v>
      </c>
      <c r="C6014" s="180" t="s">
        <v>2</v>
      </c>
      <c r="D6014" s="254">
        <v>187.54</v>
      </c>
      <c r="E6014" s="254" t="s">
        <v>31654</v>
      </c>
      <c r="ALW6014" s="12"/>
      <c r="ALX6014" s="12"/>
      <c r="ALY6014" s="12"/>
    </row>
    <row r="6015" spans="1:1013" ht="13.5">
      <c r="A6015" s="180">
        <v>97512</v>
      </c>
      <c r="B6015" s="180" t="s">
        <v>3188</v>
      </c>
      <c r="C6015" s="180" t="s">
        <v>2</v>
      </c>
      <c r="D6015" s="254">
        <v>170.62</v>
      </c>
      <c r="E6015" s="254" t="s">
        <v>31655</v>
      </c>
      <c r="ALW6015" s="12"/>
      <c r="ALX6015" s="12"/>
      <c r="ALY6015" s="12"/>
    </row>
    <row r="6016" spans="1:1013" ht="13.5">
      <c r="A6016" s="180">
        <v>97450</v>
      </c>
      <c r="B6016" s="180" t="s">
        <v>3144</v>
      </c>
      <c r="C6016" s="180" t="s">
        <v>2</v>
      </c>
      <c r="D6016" s="254">
        <v>262.22000000000003</v>
      </c>
      <c r="E6016" s="254" t="s">
        <v>31656</v>
      </c>
      <c r="ALW6016" s="12"/>
      <c r="ALX6016" s="12"/>
      <c r="ALY6016" s="12"/>
    </row>
    <row r="6017" spans="1:1013" ht="13.5">
      <c r="A6017" s="180">
        <v>97478</v>
      </c>
      <c r="B6017" s="180" t="s">
        <v>3162</v>
      </c>
      <c r="C6017" s="180" t="s">
        <v>2</v>
      </c>
      <c r="D6017" s="254">
        <v>249.24</v>
      </c>
      <c r="E6017" s="254" t="s">
        <v>31657</v>
      </c>
      <c r="ALW6017" s="12"/>
      <c r="ALX6017" s="12"/>
      <c r="ALY6017" s="12"/>
    </row>
    <row r="6018" spans="1:1013" ht="13.5">
      <c r="A6018" s="180">
        <v>97515</v>
      </c>
      <c r="B6018" s="180" t="s">
        <v>3190</v>
      </c>
      <c r="C6018" s="180" t="s">
        <v>2</v>
      </c>
      <c r="D6018" s="254">
        <v>226.99</v>
      </c>
      <c r="E6018" s="254" t="s">
        <v>25159</v>
      </c>
      <c r="ALW6018" s="12"/>
      <c r="ALX6018" s="12"/>
      <c r="ALY6018" s="12"/>
    </row>
    <row r="6019" spans="1:1013" ht="13.5">
      <c r="A6019" s="180">
        <v>92928</v>
      </c>
      <c r="B6019" s="180" t="s">
        <v>3102</v>
      </c>
      <c r="C6019" s="180" t="s">
        <v>2</v>
      </c>
      <c r="D6019" s="254">
        <v>61.25</v>
      </c>
      <c r="E6019" s="254" t="s">
        <v>30059</v>
      </c>
      <c r="ALW6019" s="12"/>
      <c r="ALX6019" s="12"/>
      <c r="ALY6019" s="12"/>
    </row>
    <row r="6020" spans="1:1013" ht="13.5">
      <c r="A6020" s="180">
        <v>92943</v>
      </c>
      <c r="B6020" s="180" t="s">
        <v>3117</v>
      </c>
      <c r="C6020" s="180" t="s">
        <v>2</v>
      </c>
      <c r="D6020" s="254">
        <v>47.15</v>
      </c>
      <c r="E6020" s="254" t="s">
        <v>31658</v>
      </c>
      <c r="ALW6020" s="12"/>
      <c r="ALX6020" s="12"/>
      <c r="ALY6020" s="12"/>
    </row>
    <row r="6021" spans="1:1013" ht="13.5">
      <c r="A6021" s="180">
        <v>92929</v>
      </c>
      <c r="B6021" s="180" t="s">
        <v>3103</v>
      </c>
      <c r="C6021" s="180" t="s">
        <v>2</v>
      </c>
      <c r="D6021" s="254">
        <v>61.25</v>
      </c>
      <c r="E6021" s="254" t="s">
        <v>31659</v>
      </c>
      <c r="ALW6021" s="12"/>
      <c r="ALX6021" s="12"/>
      <c r="ALY6021" s="12"/>
    </row>
    <row r="6022" spans="1:1013" ht="13.5">
      <c r="A6022" s="180">
        <v>92944</v>
      </c>
      <c r="B6022" s="180" t="s">
        <v>3118</v>
      </c>
      <c r="C6022" s="180" t="s">
        <v>2</v>
      </c>
      <c r="D6022" s="254">
        <v>47.15</v>
      </c>
      <c r="E6022" s="254" t="s">
        <v>31660</v>
      </c>
      <c r="ALW6022" s="12"/>
      <c r="ALX6022" s="12"/>
      <c r="ALY6022" s="12"/>
    </row>
    <row r="6023" spans="1:1013" ht="13.5">
      <c r="A6023" s="180">
        <v>92930</v>
      </c>
      <c r="B6023" s="180" t="s">
        <v>3104</v>
      </c>
      <c r="C6023" s="180" t="s">
        <v>2</v>
      </c>
      <c r="D6023" s="254">
        <v>61.25</v>
      </c>
      <c r="E6023" s="254" t="s">
        <v>31661</v>
      </c>
      <c r="ALW6023" s="12"/>
      <c r="ALX6023" s="12"/>
      <c r="ALY6023" s="12"/>
    </row>
    <row r="6024" spans="1:1013" ht="13.5">
      <c r="A6024" s="180">
        <v>92945</v>
      </c>
      <c r="B6024" s="180" t="s">
        <v>3119</v>
      </c>
      <c r="C6024" s="180" t="s">
        <v>2</v>
      </c>
      <c r="D6024" s="254">
        <v>47.15</v>
      </c>
      <c r="E6024" s="254" t="s">
        <v>31662</v>
      </c>
      <c r="ALW6024" s="12"/>
      <c r="ALX6024" s="12"/>
      <c r="ALY6024" s="12"/>
    </row>
    <row r="6025" spans="1:1013" ht="13.5">
      <c r="A6025" s="180">
        <v>92925</v>
      </c>
      <c r="B6025" s="180" t="s">
        <v>3099</v>
      </c>
      <c r="C6025" s="180" t="s">
        <v>2</v>
      </c>
      <c r="D6025" s="254">
        <v>53.58</v>
      </c>
      <c r="E6025" s="254" t="s">
        <v>31663</v>
      </c>
      <c r="ALW6025" s="12"/>
      <c r="ALX6025" s="12"/>
      <c r="ALY6025" s="12"/>
    </row>
    <row r="6026" spans="1:1013" ht="13.5">
      <c r="A6026" s="180">
        <v>92940</v>
      </c>
      <c r="B6026" s="180" t="s">
        <v>3114</v>
      </c>
      <c r="C6026" s="180" t="s">
        <v>2</v>
      </c>
      <c r="D6026" s="254">
        <v>41.21</v>
      </c>
      <c r="E6026" s="254" t="s">
        <v>31664</v>
      </c>
      <c r="ALW6026" s="12"/>
      <c r="ALX6026" s="12"/>
      <c r="ALY6026" s="12"/>
    </row>
    <row r="6027" spans="1:1013" ht="13.5">
      <c r="A6027" s="180">
        <v>92926</v>
      </c>
      <c r="B6027" s="180" t="s">
        <v>3100</v>
      </c>
      <c r="C6027" s="180" t="s">
        <v>2</v>
      </c>
      <c r="D6027" s="254">
        <v>53.57</v>
      </c>
      <c r="E6027" s="254" t="s">
        <v>31665</v>
      </c>
      <c r="ALW6027" s="12"/>
      <c r="ALX6027" s="12"/>
      <c r="ALY6027" s="12"/>
    </row>
    <row r="6028" spans="1:1013" ht="13.5">
      <c r="A6028" s="180">
        <v>92941</v>
      </c>
      <c r="B6028" s="180" t="s">
        <v>3115</v>
      </c>
      <c r="C6028" s="180" t="s">
        <v>2</v>
      </c>
      <c r="D6028" s="254">
        <v>41.2</v>
      </c>
      <c r="E6028" s="254" t="s">
        <v>31666</v>
      </c>
      <c r="ALW6028" s="12"/>
      <c r="ALX6028" s="12"/>
      <c r="ALY6028" s="12"/>
    </row>
    <row r="6029" spans="1:1013" ht="13.5">
      <c r="A6029" s="180">
        <v>92927</v>
      </c>
      <c r="B6029" s="180" t="s">
        <v>3101</v>
      </c>
      <c r="C6029" s="180" t="s">
        <v>2</v>
      </c>
      <c r="D6029" s="254">
        <v>53.57</v>
      </c>
      <c r="E6029" s="254" t="s">
        <v>31667</v>
      </c>
      <c r="ALW6029" s="12"/>
      <c r="ALX6029" s="12"/>
      <c r="ALY6029" s="12"/>
    </row>
    <row r="6030" spans="1:1013" ht="13.5">
      <c r="A6030" s="180">
        <v>92942</v>
      </c>
      <c r="B6030" s="180" t="s">
        <v>3116</v>
      </c>
      <c r="C6030" s="180" t="s">
        <v>2</v>
      </c>
      <c r="D6030" s="254">
        <v>41.2</v>
      </c>
      <c r="E6030" s="254" t="s">
        <v>31668</v>
      </c>
      <c r="ALW6030" s="12"/>
      <c r="ALX6030" s="12"/>
      <c r="ALY6030" s="12"/>
    </row>
    <row r="6031" spans="1:1013" ht="13.5">
      <c r="A6031" s="180">
        <v>92918</v>
      </c>
      <c r="B6031" s="180" t="s">
        <v>3097</v>
      </c>
      <c r="C6031" s="180" t="s">
        <v>2</v>
      </c>
      <c r="D6031" s="254">
        <v>43.34</v>
      </c>
      <c r="E6031" s="254" t="s">
        <v>27937</v>
      </c>
      <c r="ALW6031" s="12"/>
      <c r="ALX6031" s="12"/>
      <c r="ALY6031" s="12"/>
    </row>
    <row r="6032" spans="1:1013" ht="13.5">
      <c r="A6032" s="180">
        <v>92938</v>
      </c>
      <c r="B6032" s="180" t="s">
        <v>3112</v>
      </c>
      <c r="C6032" s="180" t="s">
        <v>2</v>
      </c>
      <c r="D6032" s="254">
        <v>32.46</v>
      </c>
      <c r="E6032" s="254" t="s">
        <v>25160</v>
      </c>
      <c r="ALW6032" s="12"/>
      <c r="ALX6032" s="12"/>
      <c r="ALY6032" s="12"/>
    </row>
    <row r="6033" spans="1:1013" ht="13.5">
      <c r="A6033" s="180">
        <v>92920</v>
      </c>
      <c r="B6033" s="180" t="s">
        <v>3098</v>
      </c>
      <c r="C6033" s="180" t="s">
        <v>2</v>
      </c>
      <c r="D6033" s="254">
        <v>43.63</v>
      </c>
      <c r="E6033" s="254" t="s">
        <v>24511</v>
      </c>
      <c r="ALW6033" s="12"/>
      <c r="ALX6033" s="12"/>
      <c r="ALY6033" s="12"/>
    </row>
    <row r="6034" spans="1:1013" ht="13.5">
      <c r="A6034" s="180">
        <v>92939</v>
      </c>
      <c r="B6034" s="180" t="s">
        <v>3113</v>
      </c>
      <c r="C6034" s="180" t="s">
        <v>2</v>
      </c>
      <c r="D6034" s="254">
        <v>32.75</v>
      </c>
      <c r="E6034" s="254" t="s">
        <v>31248</v>
      </c>
      <c r="ALW6034" s="12"/>
      <c r="ALX6034" s="12"/>
      <c r="ALY6034" s="12"/>
    </row>
    <row r="6035" spans="1:1013" ht="13.5">
      <c r="A6035" s="180">
        <v>92910</v>
      </c>
      <c r="B6035" s="180" t="s">
        <v>3092</v>
      </c>
      <c r="C6035" s="180" t="s">
        <v>2</v>
      </c>
      <c r="D6035" s="254">
        <v>117.61</v>
      </c>
      <c r="E6035" s="254" t="s">
        <v>25161</v>
      </c>
      <c r="ALW6035" s="12"/>
      <c r="ALX6035" s="12"/>
      <c r="ALY6035" s="12"/>
    </row>
    <row r="6036" spans="1:1013" ht="13.5">
      <c r="A6036" s="180">
        <v>92934</v>
      </c>
      <c r="B6036" s="180" t="s">
        <v>3108</v>
      </c>
      <c r="C6036" s="180" t="s">
        <v>2</v>
      </c>
      <c r="D6036" s="254">
        <v>119.57</v>
      </c>
      <c r="E6036" s="254" t="s">
        <v>31669</v>
      </c>
      <c r="ALW6036" s="12"/>
      <c r="ALX6036" s="12"/>
      <c r="ALY6036" s="12"/>
    </row>
    <row r="6037" spans="1:1013" ht="13.5">
      <c r="A6037" s="180">
        <v>92949</v>
      </c>
      <c r="B6037" s="180" t="s">
        <v>3123</v>
      </c>
      <c r="C6037" s="180" t="s">
        <v>2</v>
      </c>
      <c r="D6037" s="254">
        <v>100.13</v>
      </c>
      <c r="E6037" s="254" t="s">
        <v>24818</v>
      </c>
      <c r="ALW6037" s="12"/>
      <c r="ALX6037" s="12"/>
      <c r="ALY6037" s="12"/>
    </row>
    <row r="6038" spans="1:1013" ht="13.5">
      <c r="A6038" s="180">
        <v>92911</v>
      </c>
      <c r="B6038" s="180" t="s">
        <v>3093</v>
      </c>
      <c r="C6038" s="180" t="s">
        <v>2</v>
      </c>
      <c r="D6038" s="254">
        <v>117.61</v>
      </c>
      <c r="E6038" s="254" t="s">
        <v>31670</v>
      </c>
      <c r="ALW6038" s="12"/>
      <c r="ALX6038" s="12"/>
      <c r="ALY6038" s="12"/>
    </row>
    <row r="6039" spans="1:1013" ht="13.5">
      <c r="A6039" s="180">
        <v>92935</v>
      </c>
      <c r="B6039" s="180" t="s">
        <v>3109</v>
      </c>
      <c r="C6039" s="180" t="s">
        <v>2</v>
      </c>
      <c r="D6039" s="254">
        <v>119.57</v>
      </c>
      <c r="E6039" s="254" t="s">
        <v>25162</v>
      </c>
      <c r="ALW6039" s="12"/>
      <c r="ALX6039" s="12"/>
      <c r="ALY6039" s="12"/>
    </row>
    <row r="6040" spans="1:1013" ht="13.5">
      <c r="A6040" s="180">
        <v>92950</v>
      </c>
      <c r="B6040" s="180" t="s">
        <v>3124</v>
      </c>
      <c r="C6040" s="180" t="s">
        <v>2</v>
      </c>
      <c r="D6040" s="254">
        <v>100.13</v>
      </c>
      <c r="E6040" s="254" t="s">
        <v>31671</v>
      </c>
      <c r="ALW6040" s="12"/>
      <c r="ALX6040" s="12"/>
      <c r="ALY6040" s="12"/>
    </row>
    <row r="6041" spans="1:1013" ht="13.5">
      <c r="A6041" s="180">
        <v>92907</v>
      </c>
      <c r="B6041" s="180" t="s">
        <v>3089</v>
      </c>
      <c r="C6041" s="180" t="s">
        <v>2</v>
      </c>
      <c r="D6041" s="254">
        <v>81.349999999999994</v>
      </c>
      <c r="E6041" s="254" t="s">
        <v>30907</v>
      </c>
      <c r="ALW6041" s="12"/>
      <c r="ALX6041" s="12"/>
      <c r="ALY6041" s="12"/>
    </row>
    <row r="6042" spans="1:1013" ht="13.5">
      <c r="A6042" s="180">
        <v>92931</v>
      </c>
      <c r="B6042" s="180" t="s">
        <v>3105</v>
      </c>
      <c r="C6042" s="180" t="s">
        <v>2</v>
      </c>
      <c r="D6042" s="254">
        <v>81.290000000000006</v>
      </c>
      <c r="E6042" s="254" t="s">
        <v>31672</v>
      </c>
      <c r="ALW6042" s="12"/>
      <c r="ALX6042" s="12"/>
      <c r="ALY6042" s="12"/>
    </row>
    <row r="6043" spans="1:1013" ht="13.5">
      <c r="A6043" s="180">
        <v>92946</v>
      </c>
      <c r="B6043" s="180" t="s">
        <v>3120</v>
      </c>
      <c r="C6043" s="180" t="s">
        <v>2</v>
      </c>
      <c r="D6043" s="254">
        <v>65.069999999999993</v>
      </c>
      <c r="E6043" s="254" t="s">
        <v>27864</v>
      </c>
      <c r="ALW6043" s="12"/>
      <c r="ALX6043" s="12"/>
      <c r="ALY6043" s="12"/>
    </row>
    <row r="6044" spans="1:1013" ht="13.5">
      <c r="A6044" s="180">
        <v>92908</v>
      </c>
      <c r="B6044" s="180" t="s">
        <v>3090</v>
      </c>
      <c r="C6044" s="180" t="s">
        <v>2</v>
      </c>
      <c r="D6044" s="254">
        <v>81.349999999999994</v>
      </c>
      <c r="E6044" s="254" t="s">
        <v>27865</v>
      </c>
      <c r="ALW6044" s="12"/>
      <c r="ALX6044" s="12"/>
      <c r="ALY6044" s="12"/>
    </row>
    <row r="6045" spans="1:1013" ht="13.5">
      <c r="A6045" s="180">
        <v>92932</v>
      </c>
      <c r="B6045" s="180" t="s">
        <v>3106</v>
      </c>
      <c r="C6045" s="180" t="s">
        <v>2</v>
      </c>
      <c r="D6045" s="254">
        <v>81.290000000000006</v>
      </c>
      <c r="E6045" s="254" t="s">
        <v>31673</v>
      </c>
      <c r="ALW6045" s="12"/>
      <c r="ALX6045" s="12"/>
      <c r="ALY6045" s="12"/>
    </row>
    <row r="6046" spans="1:1013" ht="13.5">
      <c r="A6046" s="180">
        <v>92947</v>
      </c>
      <c r="B6046" s="180" t="s">
        <v>3121</v>
      </c>
      <c r="C6046" s="180" t="s">
        <v>2</v>
      </c>
      <c r="D6046" s="254">
        <v>65.069999999999993</v>
      </c>
      <c r="E6046" s="254" t="s">
        <v>31674</v>
      </c>
      <c r="ALW6046" s="12"/>
      <c r="ALX6046" s="12"/>
      <c r="ALY6046" s="12"/>
    </row>
    <row r="6047" spans="1:1013" ht="13.5">
      <c r="A6047" s="180">
        <v>92909</v>
      </c>
      <c r="B6047" s="180" t="s">
        <v>3091</v>
      </c>
      <c r="C6047" s="180" t="s">
        <v>2</v>
      </c>
      <c r="D6047" s="254">
        <v>81.349999999999994</v>
      </c>
      <c r="E6047" s="254" t="s">
        <v>25163</v>
      </c>
      <c r="ALW6047" s="12"/>
      <c r="ALX6047" s="12"/>
      <c r="ALY6047" s="12"/>
    </row>
    <row r="6048" spans="1:1013" ht="13.5">
      <c r="A6048" s="180">
        <v>92933</v>
      </c>
      <c r="B6048" s="180" t="s">
        <v>3107</v>
      </c>
      <c r="C6048" s="180" t="s">
        <v>2</v>
      </c>
      <c r="D6048" s="254">
        <v>81.290000000000006</v>
      </c>
      <c r="E6048" s="254" t="s">
        <v>24489</v>
      </c>
      <c r="ALW6048" s="12"/>
      <c r="ALX6048" s="12"/>
      <c r="ALY6048" s="12"/>
    </row>
    <row r="6049" spans="1:1013" ht="13.5">
      <c r="A6049" s="180">
        <v>92948</v>
      </c>
      <c r="B6049" s="180" t="s">
        <v>3122</v>
      </c>
      <c r="C6049" s="180" t="s">
        <v>2</v>
      </c>
      <c r="D6049" s="254">
        <v>65.069999999999993</v>
      </c>
      <c r="E6049" s="254" t="s">
        <v>24830</v>
      </c>
      <c r="ALW6049" s="12"/>
      <c r="ALX6049" s="12"/>
      <c r="ALY6049" s="12"/>
    </row>
    <row r="6050" spans="1:1013" ht="13.5">
      <c r="A6050" s="180">
        <v>92912</v>
      </c>
      <c r="B6050" s="180" t="s">
        <v>3094</v>
      </c>
      <c r="C6050" s="180" t="s">
        <v>2</v>
      </c>
      <c r="D6050" s="254">
        <v>157.6</v>
      </c>
      <c r="E6050" s="254" t="s">
        <v>30212</v>
      </c>
      <c r="ALW6050" s="12"/>
      <c r="ALX6050" s="12"/>
      <c r="ALY6050" s="12"/>
    </row>
    <row r="6051" spans="1:1013" ht="13.5">
      <c r="A6051" s="180">
        <v>92913</v>
      </c>
      <c r="B6051" s="180" t="s">
        <v>3095</v>
      </c>
      <c r="C6051" s="180" t="s">
        <v>2</v>
      </c>
      <c r="D6051" s="254">
        <v>160.96</v>
      </c>
      <c r="E6051" s="254" t="s">
        <v>31675</v>
      </c>
      <c r="ALW6051" s="12"/>
      <c r="ALX6051" s="12"/>
      <c r="ALY6051" s="12"/>
    </row>
    <row r="6052" spans="1:1013" ht="13.5">
      <c r="A6052" s="180">
        <v>92936</v>
      </c>
      <c r="B6052" s="180" t="s">
        <v>3110</v>
      </c>
      <c r="C6052" s="180" t="s">
        <v>2</v>
      </c>
      <c r="D6052" s="254">
        <v>164.99</v>
      </c>
      <c r="E6052" s="254" t="s">
        <v>25598</v>
      </c>
      <c r="ALW6052" s="12"/>
      <c r="ALX6052" s="12"/>
      <c r="ALY6052" s="12"/>
    </row>
    <row r="6053" spans="1:1013" ht="13.5">
      <c r="A6053" s="180">
        <v>92951</v>
      </c>
      <c r="B6053" s="180" t="s">
        <v>3125</v>
      </c>
      <c r="C6053" s="180" t="s">
        <v>2</v>
      </c>
      <c r="D6053" s="254">
        <v>142.38</v>
      </c>
      <c r="E6053" s="254" t="s">
        <v>31676</v>
      </c>
      <c r="ALW6053" s="12"/>
      <c r="ALX6053" s="12"/>
      <c r="ALY6053" s="12"/>
    </row>
    <row r="6054" spans="1:1013" ht="13.5">
      <c r="A6054" s="180">
        <v>92914</v>
      </c>
      <c r="B6054" s="180" t="s">
        <v>3096</v>
      </c>
      <c r="C6054" s="180" t="s">
        <v>2</v>
      </c>
      <c r="D6054" s="254">
        <v>160.96</v>
      </c>
      <c r="E6054" s="254" t="s">
        <v>25628</v>
      </c>
      <c r="ALW6054" s="12"/>
      <c r="ALX6054" s="12"/>
      <c r="ALY6054" s="12"/>
    </row>
    <row r="6055" spans="1:1013" ht="13.5">
      <c r="A6055" s="180">
        <v>92937</v>
      </c>
      <c r="B6055" s="180" t="s">
        <v>3111</v>
      </c>
      <c r="C6055" s="180" t="s">
        <v>2</v>
      </c>
      <c r="D6055" s="254">
        <v>164.99</v>
      </c>
      <c r="E6055" s="254" t="s">
        <v>25164</v>
      </c>
      <c r="ALW6055" s="12"/>
      <c r="ALX6055" s="12"/>
      <c r="ALY6055" s="12"/>
    </row>
    <row r="6056" spans="1:1013" ht="13.5">
      <c r="A6056" s="180">
        <v>92952</v>
      </c>
      <c r="B6056" s="180" t="s">
        <v>3126</v>
      </c>
      <c r="C6056" s="180" t="s">
        <v>2</v>
      </c>
      <c r="D6056" s="254">
        <v>142.38</v>
      </c>
      <c r="E6056" s="254" t="s">
        <v>24967</v>
      </c>
      <c r="ALW6056" s="12"/>
      <c r="ALX6056" s="12"/>
      <c r="ALY6056" s="12"/>
    </row>
    <row r="6057" spans="1:1013" ht="13.5">
      <c r="A6057" s="180">
        <v>92953</v>
      </c>
      <c r="B6057" s="180" t="s">
        <v>3127</v>
      </c>
      <c r="C6057" s="180" t="s">
        <v>2</v>
      </c>
      <c r="D6057" s="254">
        <v>28.1</v>
      </c>
      <c r="E6057" s="254" t="s">
        <v>24835</v>
      </c>
      <c r="ALW6057" s="12"/>
      <c r="ALX6057" s="12"/>
      <c r="ALY6057" s="12"/>
    </row>
    <row r="6058" spans="1:1013" ht="13.5">
      <c r="A6058" s="180">
        <v>101921</v>
      </c>
      <c r="B6058" s="180" t="s">
        <v>2966</v>
      </c>
      <c r="C6058" s="180" t="s">
        <v>2</v>
      </c>
      <c r="D6058" s="254">
        <v>250.47</v>
      </c>
      <c r="E6058" s="254" t="s">
        <v>24960</v>
      </c>
      <c r="ALW6058" s="12"/>
      <c r="ALX6058" s="12"/>
      <c r="ALY6058" s="12"/>
    </row>
    <row r="6059" spans="1:1013" ht="13.5">
      <c r="A6059" s="180">
        <v>101930</v>
      </c>
      <c r="B6059" s="180" t="s">
        <v>2975</v>
      </c>
      <c r="C6059" s="180" t="s">
        <v>2</v>
      </c>
      <c r="D6059" s="254">
        <v>257.14</v>
      </c>
      <c r="E6059" s="254" t="s">
        <v>31677</v>
      </c>
      <c r="ALW6059" s="12"/>
      <c r="ALX6059" s="12"/>
      <c r="ALY6059" s="12"/>
    </row>
    <row r="6060" spans="1:1013" ht="13.5">
      <c r="A6060" s="180">
        <v>101922</v>
      </c>
      <c r="B6060" s="180" t="s">
        <v>2967</v>
      </c>
      <c r="C6060" s="180" t="s">
        <v>2</v>
      </c>
      <c r="D6060" s="254">
        <v>250.47</v>
      </c>
      <c r="E6060" s="254" t="s">
        <v>25165</v>
      </c>
      <c r="ALW6060" s="12"/>
      <c r="ALX6060" s="12"/>
      <c r="ALY6060" s="12"/>
    </row>
    <row r="6061" spans="1:1013" ht="13.5">
      <c r="A6061" s="180">
        <v>101931</v>
      </c>
      <c r="B6061" s="180" t="s">
        <v>2976</v>
      </c>
      <c r="C6061" s="180" t="s">
        <v>2</v>
      </c>
      <c r="D6061" s="254">
        <v>257.14</v>
      </c>
      <c r="E6061" s="254" t="s">
        <v>25166</v>
      </c>
      <c r="ALW6061" s="12"/>
      <c r="ALX6061" s="12"/>
      <c r="ALY6061" s="12"/>
    </row>
    <row r="6062" spans="1:1013" ht="13.5">
      <c r="A6062" s="180">
        <v>101923</v>
      </c>
      <c r="B6062" s="180" t="s">
        <v>2968</v>
      </c>
      <c r="C6062" s="180" t="s">
        <v>2</v>
      </c>
      <c r="D6062" s="254">
        <v>250.47</v>
      </c>
      <c r="E6062" s="254" t="s">
        <v>25546</v>
      </c>
      <c r="ALW6062" s="12"/>
      <c r="ALX6062" s="12"/>
      <c r="ALY6062" s="12"/>
    </row>
    <row r="6063" spans="1:1013" ht="13.5">
      <c r="A6063" s="180">
        <v>101932</v>
      </c>
      <c r="B6063" s="180" t="s">
        <v>2977</v>
      </c>
      <c r="C6063" s="180" t="s">
        <v>2</v>
      </c>
      <c r="D6063" s="254">
        <v>257.14</v>
      </c>
      <c r="E6063" s="254" t="s">
        <v>31678</v>
      </c>
      <c r="ALW6063" s="12"/>
      <c r="ALX6063" s="12"/>
      <c r="ALY6063" s="12"/>
    </row>
    <row r="6064" spans="1:1013" ht="13.5">
      <c r="A6064" s="180">
        <v>97537</v>
      </c>
      <c r="B6064" s="180" t="s">
        <v>3209</v>
      </c>
      <c r="C6064" s="180" t="s">
        <v>2</v>
      </c>
      <c r="D6064" s="254">
        <v>23.38</v>
      </c>
      <c r="E6064" s="254" t="s">
        <v>25018</v>
      </c>
      <c r="ALW6064" s="12"/>
      <c r="ALX6064" s="12"/>
      <c r="ALY6064" s="12"/>
    </row>
    <row r="6065" spans="1:1013" ht="13.5">
      <c r="A6065" s="180">
        <v>97540</v>
      </c>
      <c r="B6065" s="180" t="s">
        <v>3210</v>
      </c>
      <c r="C6065" s="180" t="s">
        <v>2</v>
      </c>
      <c r="D6065" s="254">
        <v>32.659999999999997</v>
      </c>
      <c r="E6065" s="254" t="s">
        <v>31679</v>
      </c>
      <c r="ALW6065" s="12"/>
      <c r="ALX6065" s="12"/>
      <c r="ALY6065" s="12"/>
    </row>
    <row r="6066" spans="1:1013" ht="13.5">
      <c r="A6066" s="180">
        <v>97543</v>
      </c>
      <c r="B6066" s="180" t="s">
        <v>3212</v>
      </c>
      <c r="C6066" s="180" t="s">
        <v>2</v>
      </c>
      <c r="D6066" s="254">
        <v>54.89</v>
      </c>
      <c r="E6066" s="254" t="s">
        <v>25540</v>
      </c>
      <c r="ALW6066" s="12"/>
      <c r="ALX6066" s="12"/>
      <c r="ALY6066" s="12"/>
    </row>
    <row r="6067" spans="1:1013" ht="13.5">
      <c r="A6067" s="180">
        <v>97461</v>
      </c>
      <c r="B6067" s="180" t="s">
        <v>3154</v>
      </c>
      <c r="C6067" s="180" t="s">
        <v>2</v>
      </c>
      <c r="D6067" s="254">
        <v>33.299999999999997</v>
      </c>
      <c r="E6067" s="254" t="s">
        <v>31680</v>
      </c>
      <c r="ALW6067" s="12"/>
      <c r="ALX6067" s="12"/>
      <c r="ALY6067" s="12"/>
    </row>
    <row r="6068" spans="1:1013" ht="13.5">
      <c r="A6068" s="180">
        <v>97499</v>
      </c>
      <c r="B6068" s="180" t="s">
        <v>3181</v>
      </c>
      <c r="C6068" s="180" t="s">
        <v>2</v>
      </c>
      <c r="D6068" s="254">
        <v>30.13</v>
      </c>
      <c r="E6068" s="254" t="s">
        <v>25422</v>
      </c>
      <c r="ALW6068" s="12"/>
      <c r="ALX6068" s="12"/>
      <c r="ALY6068" s="12"/>
    </row>
    <row r="6069" spans="1:1013" ht="13.5">
      <c r="A6069" s="180">
        <v>97464</v>
      </c>
      <c r="B6069" s="180" t="s">
        <v>3155</v>
      </c>
      <c r="C6069" s="180" t="s">
        <v>2</v>
      </c>
      <c r="D6069" s="254">
        <v>47.27</v>
      </c>
      <c r="E6069" s="254" t="s">
        <v>27329</v>
      </c>
      <c r="ALW6069" s="12"/>
      <c r="ALX6069" s="12"/>
      <c r="ALY6069" s="12"/>
    </row>
    <row r="6070" spans="1:1013" ht="13.5">
      <c r="A6070" s="180">
        <v>97502</v>
      </c>
      <c r="B6070" s="180" t="s">
        <v>3183</v>
      </c>
      <c r="C6070" s="180" t="s">
        <v>2</v>
      </c>
      <c r="D6070" s="254">
        <v>41.39</v>
      </c>
      <c r="E6070" s="254" t="s">
        <v>31681</v>
      </c>
      <c r="ALW6070" s="12"/>
      <c r="ALX6070" s="12"/>
      <c r="ALY6070" s="12"/>
    </row>
    <row r="6071" spans="1:1013" ht="13.5">
      <c r="A6071" s="180">
        <v>97467</v>
      </c>
      <c r="B6071" s="180" t="s">
        <v>3156</v>
      </c>
      <c r="C6071" s="180" t="s">
        <v>2</v>
      </c>
      <c r="D6071" s="254">
        <v>59.9</v>
      </c>
      <c r="E6071" s="254" t="s">
        <v>31682</v>
      </c>
      <c r="ALW6071" s="12"/>
      <c r="ALX6071" s="12"/>
      <c r="ALY6071" s="12"/>
    </row>
    <row r="6072" spans="1:1013" ht="13.5">
      <c r="A6072" s="180">
        <v>97505</v>
      </c>
      <c r="B6072" s="180" t="s">
        <v>3184</v>
      </c>
      <c r="C6072" s="180" t="s">
        <v>2</v>
      </c>
      <c r="D6072" s="254">
        <v>51.58</v>
      </c>
      <c r="E6072" s="254" t="s">
        <v>31683</v>
      </c>
      <c r="ALW6072" s="12"/>
      <c r="ALX6072" s="12"/>
      <c r="ALY6072" s="12"/>
    </row>
    <row r="6073" spans="1:1013" ht="13.5">
      <c r="A6073" s="180">
        <v>97443</v>
      </c>
      <c r="B6073" s="180" t="s">
        <v>3140</v>
      </c>
      <c r="C6073" s="180" t="s">
        <v>2</v>
      </c>
      <c r="D6073" s="254">
        <v>106.64</v>
      </c>
      <c r="E6073" s="254" t="s">
        <v>24476</v>
      </c>
      <c r="ALW6073" s="12"/>
      <c r="ALX6073" s="12"/>
      <c r="ALY6073" s="12"/>
    </row>
    <row r="6074" spans="1:1013" ht="13.5">
      <c r="A6074" s="180">
        <v>97470</v>
      </c>
      <c r="B6074" s="180" t="s">
        <v>3157</v>
      </c>
      <c r="C6074" s="180" t="s">
        <v>2</v>
      </c>
      <c r="D6074" s="254">
        <v>86.91</v>
      </c>
      <c r="E6074" s="254" t="s">
        <v>30851</v>
      </c>
      <c r="ALW6074" s="12"/>
      <c r="ALX6074" s="12"/>
      <c r="ALY6074" s="12"/>
    </row>
    <row r="6075" spans="1:1013" ht="13.5">
      <c r="A6075" s="180">
        <v>97508</v>
      </c>
      <c r="B6075" s="180" t="s">
        <v>3185</v>
      </c>
      <c r="C6075" s="180" t="s">
        <v>2</v>
      </c>
      <c r="D6075" s="254">
        <v>75.14</v>
      </c>
      <c r="E6075" s="254" t="s">
        <v>25440</v>
      </c>
      <c r="ALW6075" s="12"/>
      <c r="ALX6075" s="12"/>
      <c r="ALY6075" s="12"/>
    </row>
    <row r="6076" spans="1:1013" ht="13.5">
      <c r="A6076" s="180">
        <v>97446</v>
      </c>
      <c r="B6076" s="180" t="s">
        <v>3141</v>
      </c>
      <c r="C6076" s="180" t="s">
        <v>2</v>
      </c>
      <c r="D6076" s="254">
        <v>203.9</v>
      </c>
      <c r="E6076" s="254" t="s">
        <v>31684</v>
      </c>
      <c r="ALW6076" s="12"/>
      <c r="ALX6076" s="12"/>
      <c r="ALY6076" s="12"/>
    </row>
    <row r="6077" spans="1:1013" ht="13.5">
      <c r="A6077" s="180">
        <v>97474</v>
      </c>
      <c r="B6077" s="180" t="s">
        <v>3159</v>
      </c>
      <c r="C6077" s="180" t="s">
        <v>2</v>
      </c>
      <c r="D6077" s="254">
        <v>154.46</v>
      </c>
      <c r="E6077" s="254" t="s">
        <v>31685</v>
      </c>
      <c r="ALW6077" s="12"/>
      <c r="ALX6077" s="12"/>
      <c r="ALY6077" s="12"/>
    </row>
    <row r="6078" spans="1:1013" ht="13.5">
      <c r="A6078" s="180">
        <v>97511</v>
      </c>
      <c r="B6078" s="180" t="s">
        <v>3187</v>
      </c>
      <c r="C6078" s="180" t="s">
        <v>2</v>
      </c>
      <c r="D6078" s="254">
        <v>137.54</v>
      </c>
      <c r="E6078" s="254" t="s">
        <v>31686</v>
      </c>
      <c r="ALW6078" s="12"/>
      <c r="ALX6078" s="12"/>
      <c r="ALY6078" s="12"/>
    </row>
    <row r="6079" spans="1:1013" ht="13.5">
      <c r="A6079" s="180">
        <v>97449</v>
      </c>
      <c r="B6079" s="180" t="s">
        <v>3143</v>
      </c>
      <c r="C6079" s="180" t="s">
        <v>2</v>
      </c>
      <c r="D6079" s="254">
        <v>217.66</v>
      </c>
      <c r="E6079" s="254" t="s">
        <v>25767</v>
      </c>
      <c r="ALW6079" s="12"/>
      <c r="ALX6079" s="12"/>
      <c r="ALY6079" s="12"/>
    </row>
    <row r="6080" spans="1:1013" ht="13.5">
      <c r="A6080" s="180">
        <v>97477</v>
      </c>
      <c r="B6080" s="180" t="s">
        <v>3161</v>
      </c>
      <c r="C6080" s="180" t="s">
        <v>2</v>
      </c>
      <c r="D6080" s="254">
        <v>204.68</v>
      </c>
      <c r="E6080" s="254" t="s">
        <v>25170</v>
      </c>
      <c r="ALW6080" s="12"/>
      <c r="ALX6080" s="12"/>
      <c r="ALY6080" s="12"/>
    </row>
    <row r="6081" spans="1:1013" ht="13.5">
      <c r="A6081" s="180">
        <v>97514</v>
      </c>
      <c r="B6081" s="180" t="s">
        <v>3189</v>
      </c>
      <c r="C6081" s="180" t="s">
        <v>2</v>
      </c>
      <c r="D6081" s="254">
        <v>182.43</v>
      </c>
      <c r="E6081" s="254" t="s">
        <v>31687</v>
      </c>
      <c r="ALW6081" s="12"/>
      <c r="ALX6081" s="12"/>
      <c r="ALY6081" s="12"/>
    </row>
    <row r="6082" spans="1:1013" ht="13.5">
      <c r="A6082" s="180">
        <v>101920</v>
      </c>
      <c r="B6082" s="180" t="s">
        <v>2965</v>
      </c>
      <c r="C6082" s="180" t="s">
        <v>2</v>
      </c>
      <c r="D6082" s="254">
        <v>219.7</v>
      </c>
      <c r="E6082" s="254" t="s">
        <v>31688</v>
      </c>
      <c r="ALW6082" s="12"/>
      <c r="ALX6082" s="12"/>
      <c r="ALY6082" s="12"/>
    </row>
    <row r="6083" spans="1:1013" ht="13.5">
      <c r="A6083" s="180">
        <v>101929</v>
      </c>
      <c r="B6083" s="180" t="s">
        <v>2974</v>
      </c>
      <c r="C6083" s="180" t="s">
        <v>2</v>
      </c>
      <c r="D6083" s="254">
        <v>226.37</v>
      </c>
      <c r="E6083" s="254" t="s">
        <v>25171</v>
      </c>
      <c r="ALW6083" s="12"/>
      <c r="ALX6083" s="12"/>
      <c r="ALY6083" s="12"/>
    </row>
    <row r="6084" spans="1:1013" ht="13.5">
      <c r="A6084" s="180">
        <v>92693</v>
      </c>
      <c r="B6084" s="180" t="s">
        <v>3057</v>
      </c>
      <c r="C6084" s="180" t="s">
        <v>2</v>
      </c>
      <c r="D6084" s="254">
        <v>16.940000000000001</v>
      </c>
      <c r="E6084" s="254" t="s">
        <v>25736</v>
      </c>
      <c r="ALW6084" s="12"/>
      <c r="ALX6084" s="12"/>
      <c r="ALY6084" s="12"/>
    </row>
    <row r="6085" spans="1:1013" ht="13.5">
      <c r="A6085" s="180">
        <v>92695</v>
      </c>
      <c r="B6085" s="180" t="s">
        <v>3059</v>
      </c>
      <c r="C6085" s="180" t="s">
        <v>2</v>
      </c>
      <c r="D6085" s="254">
        <v>26.61</v>
      </c>
      <c r="E6085" s="254" t="s">
        <v>25086</v>
      </c>
      <c r="ALW6085" s="12"/>
      <c r="ALX6085" s="12"/>
      <c r="ALY6085" s="12"/>
    </row>
    <row r="6086" spans="1:1013" ht="13.5">
      <c r="A6086" s="180">
        <v>92697</v>
      </c>
      <c r="B6086" s="180" t="s">
        <v>3061</v>
      </c>
      <c r="C6086" s="180" t="s">
        <v>2</v>
      </c>
      <c r="D6086" s="254">
        <v>43.05</v>
      </c>
      <c r="E6086" s="254" t="s">
        <v>25482</v>
      </c>
      <c r="ALW6086" s="12"/>
      <c r="ALX6086" s="12"/>
      <c r="ALY6086" s="12"/>
    </row>
    <row r="6087" spans="1:1013" ht="13.5">
      <c r="A6087" s="180">
        <v>92658</v>
      </c>
      <c r="B6087" s="180" t="s">
        <v>3027</v>
      </c>
      <c r="C6087" s="180" t="s">
        <v>2</v>
      </c>
      <c r="D6087" s="254">
        <v>32.630000000000003</v>
      </c>
      <c r="E6087" s="254" t="s">
        <v>25383</v>
      </c>
      <c r="ALW6087" s="12"/>
      <c r="ALX6087" s="12"/>
      <c r="ALY6087" s="12"/>
    </row>
    <row r="6088" spans="1:1013" ht="13.5">
      <c r="A6088" s="180">
        <v>92660</v>
      </c>
      <c r="B6088" s="180" t="s">
        <v>3029</v>
      </c>
      <c r="C6088" s="180" t="s">
        <v>2</v>
      </c>
      <c r="D6088" s="254">
        <v>39.68</v>
      </c>
      <c r="E6088" s="254" t="s">
        <v>25101</v>
      </c>
      <c r="ALW6088" s="12"/>
      <c r="ALX6088" s="12"/>
      <c r="ALY6088" s="12"/>
    </row>
    <row r="6089" spans="1:1013" ht="13.5">
      <c r="A6089" s="180">
        <v>92662</v>
      </c>
      <c r="B6089" s="180" t="s">
        <v>3031</v>
      </c>
      <c r="C6089" s="180" t="s">
        <v>2</v>
      </c>
      <c r="D6089" s="254">
        <v>45.55</v>
      </c>
      <c r="E6089" s="254" t="s">
        <v>24484</v>
      </c>
      <c r="ALW6089" s="12"/>
      <c r="ALX6089" s="12"/>
      <c r="ALY6089" s="12"/>
    </row>
    <row r="6090" spans="1:1013" ht="13.5">
      <c r="A6090" s="180">
        <v>92664</v>
      </c>
      <c r="B6090" s="180" t="s">
        <v>3033</v>
      </c>
      <c r="C6090" s="180" t="s">
        <v>2</v>
      </c>
      <c r="D6090" s="254">
        <v>60.74</v>
      </c>
      <c r="E6090" s="254" t="s">
        <v>31689</v>
      </c>
      <c r="ALW6090" s="12"/>
      <c r="ALX6090" s="12"/>
      <c r="ALY6090" s="12"/>
    </row>
    <row r="6091" spans="1:1013" ht="13.5">
      <c r="A6091" s="180">
        <v>92666</v>
      </c>
      <c r="B6091" s="180" t="s">
        <v>3035</v>
      </c>
      <c r="C6091" s="180" t="s">
        <v>2</v>
      </c>
      <c r="D6091" s="254">
        <v>95.28</v>
      </c>
      <c r="E6091" s="254" t="s">
        <v>31690</v>
      </c>
      <c r="ALW6091" s="12"/>
      <c r="ALX6091" s="12"/>
      <c r="ALY6091" s="12"/>
    </row>
    <row r="6092" spans="1:1013" ht="13.5">
      <c r="A6092" s="180">
        <v>92668</v>
      </c>
      <c r="B6092" s="180" t="s">
        <v>3037</v>
      </c>
      <c r="C6092" s="180" t="s">
        <v>2</v>
      </c>
      <c r="D6092" s="254">
        <v>133.91999999999999</v>
      </c>
      <c r="E6092" s="254" t="s">
        <v>28663</v>
      </c>
      <c r="ALW6092" s="12"/>
      <c r="ALX6092" s="12"/>
      <c r="ALY6092" s="12"/>
    </row>
    <row r="6093" spans="1:1013" ht="13.5">
      <c r="A6093" s="180">
        <v>92370</v>
      </c>
      <c r="B6093" s="180" t="s">
        <v>2997</v>
      </c>
      <c r="C6093" s="180" t="s">
        <v>2</v>
      </c>
      <c r="D6093" s="254">
        <v>43.51</v>
      </c>
      <c r="E6093" s="254" t="s">
        <v>25190</v>
      </c>
      <c r="ALW6093" s="12"/>
      <c r="ALX6093" s="12"/>
      <c r="ALY6093" s="12"/>
    </row>
    <row r="6094" spans="1:1013" ht="13.5">
      <c r="A6094" s="180">
        <v>92372</v>
      </c>
      <c r="B6094" s="180" t="s">
        <v>2999</v>
      </c>
      <c r="C6094" s="180" t="s">
        <v>2</v>
      </c>
      <c r="D6094" s="254">
        <v>52.05</v>
      </c>
      <c r="E6094" s="254" t="s">
        <v>31404</v>
      </c>
      <c r="ALW6094" s="12"/>
      <c r="ALX6094" s="12"/>
      <c r="ALY6094" s="12"/>
    </row>
    <row r="6095" spans="1:1013" ht="13.5">
      <c r="A6095" s="180">
        <v>92374</v>
      </c>
      <c r="B6095" s="180" t="s">
        <v>3001</v>
      </c>
      <c r="C6095" s="180" t="s">
        <v>2</v>
      </c>
      <c r="D6095" s="254">
        <v>59.65</v>
      </c>
      <c r="E6095" s="254" t="s">
        <v>25348</v>
      </c>
      <c r="ALW6095" s="12"/>
      <c r="ALX6095" s="12"/>
      <c r="ALY6095" s="12"/>
    </row>
    <row r="6096" spans="1:1013" ht="13.5">
      <c r="A6096" s="180">
        <v>92345</v>
      </c>
      <c r="B6096" s="180" t="s">
        <v>2982</v>
      </c>
      <c r="C6096" s="180" t="s">
        <v>2</v>
      </c>
      <c r="D6096" s="254">
        <v>77.02</v>
      </c>
      <c r="E6096" s="254" t="s">
        <v>25792</v>
      </c>
      <c r="ALW6096" s="12"/>
      <c r="ALX6096" s="12"/>
      <c r="ALY6096" s="12"/>
    </row>
    <row r="6097" spans="1:1013" ht="13.5">
      <c r="A6097" s="180">
        <v>92376</v>
      </c>
      <c r="B6097" s="180" t="s">
        <v>3003</v>
      </c>
      <c r="C6097" s="180" t="s">
        <v>2</v>
      </c>
      <c r="D6097" s="254">
        <v>76.959999999999994</v>
      </c>
      <c r="E6097" s="254" t="s">
        <v>31691</v>
      </c>
      <c r="ALW6097" s="12"/>
      <c r="ALX6097" s="12"/>
      <c r="ALY6097" s="12"/>
    </row>
    <row r="6098" spans="1:1013" ht="13.5">
      <c r="A6098" s="180">
        <v>92347</v>
      </c>
      <c r="B6098" s="180" t="s">
        <v>2984</v>
      </c>
      <c r="C6098" s="180" t="s">
        <v>2</v>
      </c>
      <c r="D6098" s="254">
        <v>112.76</v>
      </c>
      <c r="E6098" s="254" t="s">
        <v>31692</v>
      </c>
      <c r="ALW6098" s="12"/>
      <c r="ALX6098" s="12"/>
      <c r="ALY6098" s="12"/>
    </row>
    <row r="6099" spans="1:1013" ht="13.5">
      <c r="A6099" s="180">
        <v>92378</v>
      </c>
      <c r="B6099" s="180" t="s">
        <v>3005</v>
      </c>
      <c r="C6099" s="180" t="s">
        <v>2</v>
      </c>
      <c r="D6099" s="254">
        <v>114.72</v>
      </c>
      <c r="E6099" s="254" t="s">
        <v>31693</v>
      </c>
      <c r="ALW6099" s="12"/>
      <c r="ALX6099" s="12"/>
      <c r="ALY6099" s="12"/>
    </row>
    <row r="6100" spans="1:1013" ht="13.5">
      <c r="A6100" s="180">
        <v>92349</v>
      </c>
      <c r="B6100" s="180" t="s">
        <v>2986</v>
      </c>
      <c r="C6100" s="180" t="s">
        <v>2</v>
      </c>
      <c r="D6100" s="254">
        <v>152.5</v>
      </c>
      <c r="E6100" s="254" t="s">
        <v>31694</v>
      </c>
      <c r="ALW6100" s="12"/>
      <c r="ALX6100" s="12"/>
      <c r="ALY6100" s="12"/>
    </row>
    <row r="6101" spans="1:1013" ht="13.5">
      <c r="A6101" s="180">
        <v>92380</v>
      </c>
      <c r="B6101" s="180" t="s">
        <v>3007</v>
      </c>
      <c r="C6101" s="180" t="s">
        <v>2</v>
      </c>
      <c r="D6101" s="254">
        <v>156.53</v>
      </c>
      <c r="E6101" s="254" t="s">
        <v>31642</v>
      </c>
      <c r="ALW6101" s="12"/>
      <c r="ALX6101" s="12"/>
      <c r="ALY6101" s="12"/>
    </row>
    <row r="6102" spans="1:1013" ht="13.5">
      <c r="A6102" s="180">
        <v>101917</v>
      </c>
      <c r="B6102" s="180" t="s">
        <v>2928</v>
      </c>
      <c r="C6102" s="180" t="s">
        <v>2</v>
      </c>
      <c r="D6102" s="254">
        <v>172.74</v>
      </c>
      <c r="E6102" s="254" t="s">
        <v>31695</v>
      </c>
      <c r="ALW6102" s="12"/>
      <c r="ALX6102" s="12"/>
      <c r="ALY6102" s="12"/>
    </row>
    <row r="6103" spans="1:1013" ht="13.5">
      <c r="A6103" s="180">
        <v>101924</v>
      </c>
      <c r="B6103" s="180" t="s">
        <v>2969</v>
      </c>
      <c r="C6103" s="180" t="s">
        <v>2</v>
      </c>
      <c r="D6103" s="254">
        <v>206.82</v>
      </c>
      <c r="E6103" s="254" t="s">
        <v>25171</v>
      </c>
      <c r="ALW6103" s="12"/>
      <c r="ALX6103" s="12"/>
      <c r="ALY6103" s="12"/>
    </row>
    <row r="6104" spans="1:1013" ht="13.5">
      <c r="A6104" s="180">
        <v>101933</v>
      </c>
      <c r="B6104" s="180" t="s">
        <v>2978</v>
      </c>
      <c r="C6104" s="180" t="s">
        <v>2</v>
      </c>
      <c r="D6104" s="254">
        <v>213.49</v>
      </c>
      <c r="E6104" s="254" t="s">
        <v>27412</v>
      </c>
      <c r="ALW6104" s="12"/>
      <c r="ALX6104" s="12"/>
      <c r="ALY6104" s="12"/>
    </row>
    <row r="6105" spans="1:1013" ht="13.5">
      <c r="A6105" s="180">
        <v>92692</v>
      </c>
      <c r="B6105" s="180" t="s">
        <v>3056</v>
      </c>
      <c r="C6105" s="180" t="s">
        <v>2</v>
      </c>
      <c r="D6105" s="254">
        <v>16.48</v>
      </c>
      <c r="E6105" s="254" t="s">
        <v>25174</v>
      </c>
      <c r="ALW6105" s="12"/>
      <c r="ALX6105" s="12"/>
      <c r="ALY6105" s="12"/>
    </row>
    <row r="6106" spans="1:1013" ht="13.5">
      <c r="A6106" s="180">
        <v>92694</v>
      </c>
      <c r="B6106" s="180" t="s">
        <v>3058</v>
      </c>
      <c r="C6106" s="180" t="s">
        <v>2</v>
      </c>
      <c r="D6106" s="254">
        <v>26.15</v>
      </c>
      <c r="E6106" s="254" t="s">
        <v>31696</v>
      </c>
      <c r="ALW6106" s="12"/>
      <c r="ALX6106" s="12"/>
      <c r="ALY6106" s="12"/>
    </row>
    <row r="6107" spans="1:1013" ht="13.5">
      <c r="A6107" s="180">
        <v>92696</v>
      </c>
      <c r="B6107" s="180" t="s">
        <v>3060</v>
      </c>
      <c r="C6107" s="180" t="s">
        <v>2</v>
      </c>
      <c r="D6107" s="254">
        <v>40.99</v>
      </c>
      <c r="E6107" s="254" t="s">
        <v>28071</v>
      </c>
      <c r="ALW6107" s="12"/>
      <c r="ALX6107" s="12"/>
      <c r="ALY6107" s="12"/>
    </row>
    <row r="6108" spans="1:1013" ht="13.5">
      <c r="A6108" s="180">
        <v>92657</v>
      </c>
      <c r="B6108" s="180" t="s">
        <v>3026</v>
      </c>
      <c r="C6108" s="180" t="s">
        <v>2</v>
      </c>
      <c r="D6108" s="254">
        <v>30.57</v>
      </c>
      <c r="E6108" s="254" t="s">
        <v>24829</v>
      </c>
      <c r="ALW6108" s="12"/>
      <c r="ALX6108" s="12"/>
      <c r="ALY6108" s="12"/>
    </row>
    <row r="6109" spans="1:1013" ht="13.5">
      <c r="A6109" s="180">
        <v>92659</v>
      </c>
      <c r="B6109" s="180" t="s">
        <v>3028</v>
      </c>
      <c r="C6109" s="180" t="s">
        <v>2</v>
      </c>
      <c r="D6109" s="254">
        <v>37.75</v>
      </c>
      <c r="E6109" s="254" t="s">
        <v>25539</v>
      </c>
      <c r="ALW6109" s="12"/>
      <c r="ALX6109" s="12"/>
      <c r="ALY6109" s="12"/>
    </row>
    <row r="6110" spans="1:1013" ht="13.5">
      <c r="A6110" s="180">
        <v>92661</v>
      </c>
      <c r="B6110" s="180" t="s">
        <v>3030</v>
      </c>
      <c r="C6110" s="180" t="s">
        <v>2</v>
      </c>
      <c r="D6110" s="254">
        <v>45.18</v>
      </c>
      <c r="E6110" s="254" t="s">
        <v>25017</v>
      </c>
      <c r="ALW6110" s="12"/>
      <c r="ALX6110" s="12"/>
      <c r="ALY6110" s="12"/>
    </row>
    <row r="6111" spans="1:1013" ht="13.5">
      <c r="A6111" s="180">
        <v>92663</v>
      </c>
      <c r="B6111" s="180" t="s">
        <v>3032</v>
      </c>
      <c r="C6111" s="180" t="s">
        <v>2</v>
      </c>
      <c r="D6111" s="254">
        <v>60.77</v>
      </c>
      <c r="E6111" s="254" t="s">
        <v>28173</v>
      </c>
      <c r="ALW6111" s="12"/>
      <c r="ALX6111" s="12"/>
      <c r="ALY6111" s="12"/>
    </row>
    <row r="6112" spans="1:1013" ht="13.5">
      <c r="A6112" s="180">
        <v>92665</v>
      </c>
      <c r="B6112" s="180" t="s">
        <v>3034</v>
      </c>
      <c r="C6112" s="180" t="s">
        <v>2</v>
      </c>
      <c r="D6112" s="254">
        <v>83.81</v>
      </c>
      <c r="E6112" s="254" t="s">
        <v>29448</v>
      </c>
      <c r="ALW6112" s="12"/>
      <c r="ALX6112" s="12"/>
      <c r="ALY6112" s="12"/>
    </row>
    <row r="6113" spans="1:1013" ht="13.5">
      <c r="A6113" s="180">
        <v>92667</v>
      </c>
      <c r="B6113" s="180" t="s">
        <v>3036</v>
      </c>
      <c r="C6113" s="180" t="s">
        <v>2</v>
      </c>
      <c r="D6113" s="254">
        <v>123.71</v>
      </c>
      <c r="E6113" s="254" t="s">
        <v>25078</v>
      </c>
      <c r="ALW6113" s="12"/>
      <c r="ALX6113" s="12"/>
      <c r="ALY6113" s="12"/>
    </row>
    <row r="6114" spans="1:1013" ht="13.5">
      <c r="A6114" s="180">
        <v>92369</v>
      </c>
      <c r="B6114" s="180" t="s">
        <v>2996</v>
      </c>
      <c r="C6114" s="180" t="s">
        <v>2</v>
      </c>
      <c r="D6114" s="254">
        <v>41.45</v>
      </c>
      <c r="E6114" s="254" t="s">
        <v>25183</v>
      </c>
      <c r="ALW6114" s="12"/>
      <c r="ALX6114" s="12"/>
      <c r="ALY6114" s="12"/>
    </row>
    <row r="6115" spans="1:1013" ht="13.5">
      <c r="A6115" s="180">
        <v>92371</v>
      </c>
      <c r="B6115" s="180" t="s">
        <v>2998</v>
      </c>
      <c r="C6115" s="180" t="s">
        <v>2</v>
      </c>
      <c r="D6115" s="254">
        <v>50.12</v>
      </c>
      <c r="E6115" s="254" t="s">
        <v>31697</v>
      </c>
      <c r="ALW6115" s="12"/>
      <c r="ALX6115" s="12"/>
      <c r="ALY6115" s="12"/>
    </row>
    <row r="6116" spans="1:1013" ht="13.5">
      <c r="A6116" s="180">
        <v>92373</v>
      </c>
      <c r="B6116" s="180" t="s">
        <v>3000</v>
      </c>
      <c r="C6116" s="180" t="s">
        <v>2</v>
      </c>
      <c r="D6116" s="254">
        <v>59.28</v>
      </c>
      <c r="E6116" s="254" t="s">
        <v>31698</v>
      </c>
      <c r="ALW6116" s="12"/>
      <c r="ALX6116" s="12"/>
      <c r="ALY6116" s="12"/>
    </row>
    <row r="6117" spans="1:1013" ht="13.5">
      <c r="A6117" s="180">
        <v>92344</v>
      </c>
      <c r="B6117" s="180" t="s">
        <v>2981</v>
      </c>
      <c r="C6117" s="180" t="s">
        <v>2</v>
      </c>
      <c r="D6117" s="254">
        <v>77.05</v>
      </c>
      <c r="E6117" s="254" t="s">
        <v>31699</v>
      </c>
      <c r="ALW6117" s="12"/>
      <c r="ALX6117" s="12"/>
      <c r="ALY6117" s="12"/>
    </row>
    <row r="6118" spans="1:1013" ht="13.5">
      <c r="A6118" s="180">
        <v>92375</v>
      </c>
      <c r="B6118" s="180" t="s">
        <v>3002</v>
      </c>
      <c r="C6118" s="180" t="s">
        <v>2</v>
      </c>
      <c r="D6118" s="254">
        <v>76.989999999999995</v>
      </c>
      <c r="E6118" s="254" t="s">
        <v>24827</v>
      </c>
      <c r="ALW6118" s="12"/>
      <c r="ALX6118" s="12"/>
      <c r="ALY6118" s="12"/>
    </row>
    <row r="6119" spans="1:1013" ht="13.5">
      <c r="A6119" s="180">
        <v>92346</v>
      </c>
      <c r="B6119" s="180" t="s">
        <v>2983</v>
      </c>
      <c r="C6119" s="180" t="s">
        <v>2</v>
      </c>
      <c r="D6119" s="254">
        <v>101.29</v>
      </c>
      <c r="E6119" s="254" t="s">
        <v>31700</v>
      </c>
      <c r="ALW6119" s="12"/>
      <c r="ALX6119" s="12"/>
      <c r="ALY6119" s="12"/>
    </row>
    <row r="6120" spans="1:1013" ht="13.5">
      <c r="A6120" s="180">
        <v>92377</v>
      </c>
      <c r="B6120" s="180" t="s">
        <v>3004</v>
      </c>
      <c r="C6120" s="180" t="s">
        <v>2</v>
      </c>
      <c r="D6120" s="254">
        <v>103.25</v>
      </c>
      <c r="E6120" s="254" t="s">
        <v>30105</v>
      </c>
      <c r="ALW6120" s="12"/>
      <c r="ALX6120" s="12"/>
      <c r="ALY6120" s="12"/>
    </row>
    <row r="6121" spans="1:1013" ht="13.5">
      <c r="A6121" s="180">
        <v>92348</v>
      </c>
      <c r="B6121" s="180" t="s">
        <v>2985</v>
      </c>
      <c r="C6121" s="180" t="s">
        <v>2</v>
      </c>
      <c r="D6121" s="254">
        <v>142.29</v>
      </c>
      <c r="E6121" s="254" t="s">
        <v>28989</v>
      </c>
      <c r="ALW6121" s="12"/>
      <c r="ALX6121" s="12"/>
      <c r="ALY6121" s="12"/>
    </row>
    <row r="6122" spans="1:1013" ht="13.5">
      <c r="A6122" s="180">
        <v>92379</v>
      </c>
      <c r="B6122" s="180" t="s">
        <v>3006</v>
      </c>
      <c r="C6122" s="180" t="s">
        <v>2</v>
      </c>
      <c r="D6122" s="254">
        <v>146.32</v>
      </c>
      <c r="E6122" s="254" t="s">
        <v>25442</v>
      </c>
      <c r="ALW6122" s="12"/>
      <c r="ALX6122" s="12"/>
      <c r="ALY6122" s="12"/>
    </row>
    <row r="6123" spans="1:1013" ht="13.5">
      <c r="A6123" s="180">
        <v>95696</v>
      </c>
      <c r="B6123" s="180" t="s">
        <v>3128</v>
      </c>
      <c r="C6123" s="180" t="s">
        <v>2</v>
      </c>
      <c r="D6123" s="254">
        <v>49.46</v>
      </c>
      <c r="E6123" s="254" t="s">
        <v>24887</v>
      </c>
      <c r="ALW6123" s="12"/>
      <c r="ALX6123" s="12"/>
      <c r="ALY6123" s="12"/>
    </row>
    <row r="6124" spans="1:1013" ht="13.5">
      <c r="A6124" s="180">
        <v>92335</v>
      </c>
      <c r="B6124" s="180" t="s">
        <v>2929</v>
      </c>
      <c r="C6124" s="180" t="s">
        <v>1</v>
      </c>
      <c r="D6124" s="254">
        <v>117.78</v>
      </c>
      <c r="E6124" s="254" t="s">
        <v>25021</v>
      </c>
      <c r="ALW6124" s="12"/>
      <c r="ALX6124" s="12"/>
      <c r="ALY6124" s="12"/>
    </row>
    <row r="6125" spans="1:1013" ht="13.5">
      <c r="A6125" s="180">
        <v>92336</v>
      </c>
      <c r="B6125" s="180" t="s">
        <v>2930</v>
      </c>
      <c r="C6125" s="180" t="s">
        <v>1</v>
      </c>
      <c r="D6125" s="254">
        <v>144.81</v>
      </c>
      <c r="E6125" s="254" t="s">
        <v>24930</v>
      </c>
      <c r="ALW6125" s="12"/>
      <c r="ALX6125" s="12"/>
      <c r="ALY6125" s="12"/>
    </row>
    <row r="6126" spans="1:1013" ht="13.5">
      <c r="A6126" s="180">
        <v>92337</v>
      </c>
      <c r="B6126" s="180" t="s">
        <v>2931</v>
      </c>
      <c r="C6126" s="180" t="s">
        <v>1</v>
      </c>
      <c r="D6126" s="254">
        <v>191.09</v>
      </c>
      <c r="E6126" s="254" t="s">
        <v>25674</v>
      </c>
      <c r="ALW6126" s="12"/>
      <c r="ALX6126" s="12"/>
      <c r="ALY6126" s="12"/>
    </row>
    <row r="6127" spans="1:1013" ht="13.5">
      <c r="A6127" s="180">
        <v>92687</v>
      </c>
      <c r="B6127" s="180" t="s">
        <v>2956</v>
      </c>
      <c r="C6127" s="180" t="s">
        <v>1</v>
      </c>
      <c r="D6127" s="254">
        <v>35.81</v>
      </c>
      <c r="E6127" s="254" t="s">
        <v>31701</v>
      </c>
      <c r="ALW6127" s="12"/>
      <c r="ALX6127" s="12"/>
      <c r="ALY6127" s="12"/>
    </row>
    <row r="6128" spans="1:1013" ht="13.5">
      <c r="A6128" s="180">
        <v>92688</v>
      </c>
      <c r="B6128" s="180" t="s">
        <v>2957</v>
      </c>
      <c r="C6128" s="180" t="s">
        <v>1</v>
      </c>
      <c r="D6128" s="254">
        <v>49.77</v>
      </c>
      <c r="E6128" s="254" t="s">
        <v>31702</v>
      </c>
      <c r="ALW6128" s="12"/>
      <c r="ALX6128" s="12"/>
      <c r="ALY6128" s="12"/>
    </row>
    <row r="6129" spans="1:1013" ht="13.5">
      <c r="A6129" s="180">
        <v>97536</v>
      </c>
      <c r="B6129" s="180" t="s">
        <v>36262</v>
      </c>
      <c r="C6129" s="180" t="s">
        <v>1</v>
      </c>
      <c r="D6129" s="254">
        <v>76.3</v>
      </c>
      <c r="E6129" s="254" t="s">
        <v>31703</v>
      </c>
      <c r="ALW6129" s="12"/>
      <c r="ALX6129" s="12"/>
      <c r="ALY6129" s="12"/>
    </row>
    <row r="6130" spans="1:1013" ht="13.5">
      <c r="A6130" s="180">
        <v>97535</v>
      </c>
      <c r="B6130" s="180" t="s">
        <v>2962</v>
      </c>
      <c r="C6130" s="180" t="s">
        <v>1</v>
      </c>
      <c r="D6130" s="254">
        <v>63.47</v>
      </c>
      <c r="E6130" s="254" t="s">
        <v>31704</v>
      </c>
      <c r="ALW6130" s="12"/>
      <c r="ALX6130" s="12"/>
      <c r="ALY6130" s="12"/>
    </row>
    <row r="6131" spans="1:1013" ht="13.5">
      <c r="A6131" s="180">
        <v>92652</v>
      </c>
      <c r="B6131" s="180" t="s">
        <v>2951</v>
      </c>
      <c r="C6131" s="180" t="s">
        <v>1</v>
      </c>
      <c r="D6131" s="254">
        <v>77.010000000000005</v>
      </c>
      <c r="E6131" s="254" t="s">
        <v>25080</v>
      </c>
      <c r="ALW6131" s="12"/>
      <c r="ALX6131" s="12"/>
      <c r="ALY6131" s="12"/>
    </row>
    <row r="6132" spans="1:1013" ht="13.5">
      <c r="A6132" s="180">
        <v>92653</v>
      </c>
      <c r="B6132" s="180" t="s">
        <v>2952</v>
      </c>
      <c r="C6132" s="180" t="s">
        <v>1</v>
      </c>
      <c r="D6132" s="254">
        <v>87.87</v>
      </c>
      <c r="E6132" s="254" t="s">
        <v>25443</v>
      </c>
      <c r="ALW6132" s="12"/>
      <c r="ALX6132" s="12"/>
      <c r="ALY6132" s="12"/>
    </row>
    <row r="6133" spans="1:1013" ht="13.5">
      <c r="A6133" s="180">
        <v>92654</v>
      </c>
      <c r="B6133" s="180" t="s">
        <v>2953</v>
      </c>
      <c r="C6133" s="180" t="s">
        <v>1</v>
      </c>
      <c r="D6133" s="254">
        <v>120.51</v>
      </c>
      <c r="E6133" s="254" t="s">
        <v>25172</v>
      </c>
      <c r="ALW6133" s="12"/>
      <c r="ALX6133" s="12"/>
      <c r="ALY6133" s="12"/>
    </row>
    <row r="6134" spans="1:1013" ht="13.5">
      <c r="A6134" s="180">
        <v>92655</v>
      </c>
      <c r="B6134" s="180" t="s">
        <v>2954</v>
      </c>
      <c r="C6134" s="180" t="s">
        <v>1</v>
      </c>
      <c r="D6134" s="254">
        <v>147.06</v>
      </c>
      <c r="E6134" s="254" t="s">
        <v>24968</v>
      </c>
      <c r="ALW6134" s="12"/>
      <c r="ALX6134" s="12"/>
      <c r="ALY6134" s="12"/>
    </row>
    <row r="6135" spans="1:1013" ht="13.5">
      <c r="A6135" s="180">
        <v>92656</v>
      </c>
      <c r="B6135" s="180" t="s">
        <v>2955</v>
      </c>
      <c r="C6135" s="180" t="s">
        <v>1</v>
      </c>
      <c r="D6135" s="254">
        <v>192.82</v>
      </c>
      <c r="E6135" s="254" t="s">
        <v>31705</v>
      </c>
      <c r="ALW6135" s="12"/>
      <c r="ALX6135" s="12"/>
      <c r="ALY6135" s="12"/>
    </row>
    <row r="6136" spans="1:1013" ht="13.5">
      <c r="A6136" s="180">
        <v>101918</v>
      </c>
      <c r="B6136" s="180" t="s">
        <v>2963</v>
      </c>
      <c r="C6136" s="180" t="s">
        <v>1</v>
      </c>
      <c r="D6136" s="254">
        <v>271.54000000000002</v>
      </c>
      <c r="E6136" s="254" t="s">
        <v>30071</v>
      </c>
      <c r="ALW6136" s="12"/>
      <c r="ALX6136" s="12"/>
      <c r="ALY6136" s="12"/>
    </row>
    <row r="6137" spans="1:1013" ht="13.5">
      <c r="A6137" s="180">
        <v>101927</v>
      </c>
      <c r="B6137" s="180" t="s">
        <v>2972</v>
      </c>
      <c r="C6137" s="180" t="s">
        <v>1</v>
      </c>
      <c r="D6137" s="254">
        <v>254.13</v>
      </c>
      <c r="E6137" s="254" t="s">
        <v>31706</v>
      </c>
      <c r="ALW6137" s="12"/>
      <c r="ALX6137" s="12"/>
      <c r="ALY6137" s="12"/>
    </row>
    <row r="6138" spans="1:1013" ht="13.5">
      <c r="A6138" s="180">
        <v>97498</v>
      </c>
      <c r="B6138" s="180" t="s">
        <v>2961</v>
      </c>
      <c r="C6138" s="180" t="s">
        <v>1</v>
      </c>
      <c r="D6138" s="254">
        <v>57.89</v>
      </c>
      <c r="E6138" s="254" t="s">
        <v>31707</v>
      </c>
      <c r="ALW6138" s="12"/>
      <c r="ALX6138" s="12"/>
      <c r="ALY6138" s="12"/>
    </row>
    <row r="6139" spans="1:1013" ht="13.5">
      <c r="A6139" s="180">
        <v>92364</v>
      </c>
      <c r="B6139" s="180" t="s">
        <v>2941</v>
      </c>
      <c r="C6139" s="180" t="s">
        <v>1</v>
      </c>
      <c r="D6139" s="254">
        <v>71.42</v>
      </c>
      <c r="E6139" s="254" t="s">
        <v>31708</v>
      </c>
      <c r="ALW6139" s="12"/>
      <c r="ALX6139" s="12"/>
      <c r="ALY6139" s="12"/>
    </row>
    <row r="6140" spans="1:1013" ht="13.5">
      <c r="A6140" s="180">
        <v>92365</v>
      </c>
      <c r="B6140" s="180" t="s">
        <v>2942</v>
      </c>
      <c r="C6140" s="180" t="s">
        <v>1</v>
      </c>
      <c r="D6140" s="254">
        <v>82.24</v>
      </c>
      <c r="E6140" s="254" t="s">
        <v>30471</v>
      </c>
      <c r="ALW6140" s="12"/>
      <c r="ALX6140" s="12"/>
      <c r="ALY6140" s="12"/>
    </row>
    <row r="6141" spans="1:1013" ht="13.5">
      <c r="A6141" s="180">
        <v>92341</v>
      </c>
      <c r="B6141" s="180" t="s">
        <v>2934</v>
      </c>
      <c r="C6141" s="180" t="s">
        <v>1</v>
      </c>
      <c r="D6141" s="254">
        <v>130.01</v>
      </c>
      <c r="E6141" s="254" t="s">
        <v>31709</v>
      </c>
      <c r="ALW6141" s="12"/>
      <c r="ALX6141" s="12"/>
      <c r="ALY6141" s="12"/>
    </row>
    <row r="6142" spans="1:1013" ht="13.5">
      <c r="A6142" s="180">
        <v>92366</v>
      </c>
      <c r="B6142" s="180" t="s">
        <v>2943</v>
      </c>
      <c r="C6142" s="180" t="s">
        <v>1</v>
      </c>
      <c r="D6142" s="254">
        <v>114.87</v>
      </c>
      <c r="E6142" s="254" t="s">
        <v>31710</v>
      </c>
      <c r="ALW6142" s="12"/>
      <c r="ALX6142" s="12"/>
      <c r="ALY6142" s="12"/>
    </row>
    <row r="6143" spans="1:1013" ht="13.5">
      <c r="A6143" s="180">
        <v>92342</v>
      </c>
      <c r="B6143" s="180" t="s">
        <v>2935</v>
      </c>
      <c r="C6143" s="180" t="s">
        <v>1</v>
      </c>
      <c r="D6143" s="254">
        <v>157.13</v>
      </c>
      <c r="E6143" s="254" t="s">
        <v>25182</v>
      </c>
      <c r="ALW6143" s="12"/>
      <c r="ALX6143" s="12"/>
      <c r="ALY6143" s="12"/>
    </row>
    <row r="6144" spans="1:1013" ht="13.5">
      <c r="A6144" s="180">
        <v>92367</v>
      </c>
      <c r="B6144" s="180" t="s">
        <v>2944</v>
      </c>
      <c r="C6144" s="180" t="s">
        <v>1</v>
      </c>
      <c r="D6144" s="254">
        <v>141.31</v>
      </c>
      <c r="E6144" s="254" t="s">
        <v>31711</v>
      </c>
      <c r="ALW6144" s="12"/>
      <c r="ALX6144" s="12"/>
      <c r="ALY6144" s="12"/>
    </row>
    <row r="6145" spans="1:1013" ht="13.5">
      <c r="A6145" s="180">
        <v>92343</v>
      </c>
      <c r="B6145" s="180" t="s">
        <v>2936</v>
      </c>
      <c r="C6145" s="180" t="s">
        <v>1</v>
      </c>
      <c r="D6145" s="254">
        <v>203.52</v>
      </c>
      <c r="E6145" s="254" t="s">
        <v>31110</v>
      </c>
      <c r="ALW6145" s="12"/>
      <c r="ALX6145" s="12"/>
      <c r="ALY6145" s="12"/>
    </row>
    <row r="6146" spans="1:1013" ht="13.5">
      <c r="A6146" s="180">
        <v>92368</v>
      </c>
      <c r="B6146" s="180" t="s">
        <v>2945</v>
      </c>
      <c r="C6146" s="180" t="s">
        <v>1</v>
      </c>
      <c r="D6146" s="254">
        <v>187.06</v>
      </c>
      <c r="E6146" s="254" t="s">
        <v>25175</v>
      </c>
      <c r="ALW6146" s="12"/>
      <c r="ALX6146" s="12"/>
      <c r="ALY6146" s="12"/>
    </row>
    <row r="6147" spans="1:1013" ht="13.5">
      <c r="A6147" s="180">
        <v>92689</v>
      </c>
      <c r="B6147" s="180" t="s">
        <v>2958</v>
      </c>
      <c r="C6147" s="180" t="s">
        <v>1</v>
      </c>
      <c r="D6147" s="254">
        <v>56.71</v>
      </c>
      <c r="E6147" s="254" t="s">
        <v>31580</v>
      </c>
      <c r="ALW6147" s="12"/>
      <c r="ALX6147" s="12"/>
      <c r="ALY6147" s="12"/>
    </row>
    <row r="6148" spans="1:1013" ht="13.5">
      <c r="A6148" s="180">
        <v>92690</v>
      </c>
      <c r="B6148" s="180" t="s">
        <v>2959</v>
      </c>
      <c r="C6148" s="180" t="s">
        <v>1</v>
      </c>
      <c r="D6148" s="254">
        <v>81.16</v>
      </c>
      <c r="E6148" s="254" t="s">
        <v>27545</v>
      </c>
      <c r="ALW6148" s="12"/>
      <c r="ALX6148" s="12"/>
      <c r="ALY6148" s="12"/>
    </row>
    <row r="6149" spans="1:1013" ht="13.5">
      <c r="A6149" s="180">
        <v>92691</v>
      </c>
      <c r="B6149" s="180" t="s">
        <v>36263</v>
      </c>
      <c r="C6149" s="180" t="s">
        <v>1</v>
      </c>
      <c r="D6149" s="254">
        <v>106.43</v>
      </c>
      <c r="E6149" s="254" t="s">
        <v>30254</v>
      </c>
      <c r="ALW6149" s="12"/>
      <c r="ALX6149" s="12"/>
      <c r="ALY6149" s="12"/>
    </row>
    <row r="6150" spans="1:1013" ht="13.5">
      <c r="A6150" s="180">
        <v>92359</v>
      </c>
      <c r="B6150" s="180" t="s">
        <v>2937</v>
      </c>
      <c r="C6150" s="180" t="s">
        <v>1</v>
      </c>
      <c r="D6150" s="254">
        <v>75.400000000000006</v>
      </c>
      <c r="E6150" s="254" t="s">
        <v>31712</v>
      </c>
      <c r="ALW6150" s="12"/>
      <c r="ALX6150" s="12"/>
      <c r="ALY6150" s="12"/>
    </row>
    <row r="6151" spans="1:1013" ht="13.5">
      <c r="A6151" s="180">
        <v>92645</v>
      </c>
      <c r="B6151" s="180" t="s">
        <v>2946</v>
      </c>
      <c r="C6151" s="180" t="s">
        <v>1</v>
      </c>
      <c r="D6151" s="254">
        <v>80.069999999999993</v>
      </c>
      <c r="E6151" s="254" t="s">
        <v>24869</v>
      </c>
      <c r="ALW6151" s="12"/>
      <c r="ALX6151" s="12"/>
      <c r="ALY6151" s="12"/>
    </row>
    <row r="6152" spans="1:1013" ht="13.5">
      <c r="A6152" s="180">
        <v>92360</v>
      </c>
      <c r="B6152" s="180" t="s">
        <v>2938</v>
      </c>
      <c r="C6152" s="180" t="s">
        <v>1</v>
      </c>
      <c r="D6152" s="254">
        <v>100.75</v>
      </c>
      <c r="E6152" s="254" t="s">
        <v>24585</v>
      </c>
      <c r="ALW6152" s="12"/>
      <c r="ALX6152" s="12"/>
      <c r="ALY6152" s="12"/>
    </row>
    <row r="6153" spans="1:1013" ht="13.5">
      <c r="A6153" s="180">
        <v>92646</v>
      </c>
      <c r="B6153" s="180" t="s">
        <v>2947</v>
      </c>
      <c r="C6153" s="180" t="s">
        <v>1</v>
      </c>
      <c r="D6153" s="254">
        <v>105.43</v>
      </c>
      <c r="E6153" s="254" t="s">
        <v>25177</v>
      </c>
      <c r="ALW6153" s="12"/>
      <c r="ALX6153" s="12"/>
      <c r="ALY6153" s="12"/>
    </row>
    <row r="6154" spans="1:1013" ht="13.5">
      <c r="A6154" s="180">
        <v>95697</v>
      </c>
      <c r="B6154" s="180" t="s">
        <v>2960</v>
      </c>
      <c r="C6154" s="180" t="s">
        <v>1</v>
      </c>
      <c r="D6154" s="254">
        <v>110.77</v>
      </c>
      <c r="E6154" s="254" t="s">
        <v>25065</v>
      </c>
      <c r="ALW6154" s="12"/>
      <c r="ALX6154" s="12"/>
      <c r="ALY6154" s="12"/>
    </row>
    <row r="6155" spans="1:1013" ht="13.5">
      <c r="A6155" s="180">
        <v>92648</v>
      </c>
      <c r="B6155" s="180" t="s">
        <v>2948</v>
      </c>
      <c r="C6155" s="180" t="s">
        <v>1</v>
      </c>
      <c r="D6155" s="254">
        <v>115.44</v>
      </c>
      <c r="E6155" s="254" t="s">
        <v>25241</v>
      </c>
      <c r="ALW6155" s="12"/>
      <c r="ALX6155" s="12"/>
      <c r="ALY6155" s="12"/>
    </row>
    <row r="6156" spans="1:1013" ht="13.5">
      <c r="A6156" s="180">
        <v>92338</v>
      </c>
      <c r="B6156" s="180" t="s">
        <v>2932</v>
      </c>
      <c r="C6156" s="180" t="s">
        <v>1</v>
      </c>
      <c r="D6156" s="254">
        <v>162.08000000000001</v>
      </c>
      <c r="E6156" s="254" t="s">
        <v>30820</v>
      </c>
      <c r="ALW6156" s="12"/>
      <c r="ALX6156" s="12"/>
      <c r="ALY6156" s="12"/>
    </row>
    <row r="6157" spans="1:1013" ht="13.5">
      <c r="A6157" s="180">
        <v>92361</v>
      </c>
      <c r="B6157" s="180" t="s">
        <v>2939</v>
      </c>
      <c r="C6157" s="180" t="s">
        <v>1</v>
      </c>
      <c r="D6157" s="254">
        <v>136.09</v>
      </c>
      <c r="E6157" s="254" t="s">
        <v>24485</v>
      </c>
      <c r="ALW6157" s="12"/>
      <c r="ALX6157" s="12"/>
      <c r="ALY6157" s="12"/>
    </row>
    <row r="6158" spans="1:1013" ht="13.5">
      <c r="A6158" s="180">
        <v>92649</v>
      </c>
      <c r="B6158" s="180" t="s">
        <v>2949</v>
      </c>
      <c r="C6158" s="180" t="s">
        <v>1</v>
      </c>
      <c r="D6158" s="254">
        <v>140.76</v>
      </c>
      <c r="E6158" s="254" t="s">
        <v>28279</v>
      </c>
      <c r="ALW6158" s="12"/>
      <c r="ALX6158" s="12"/>
      <c r="ALY6158" s="12"/>
    </row>
    <row r="6159" spans="1:1013" ht="13.5">
      <c r="A6159" s="180">
        <v>92339</v>
      </c>
      <c r="B6159" s="180" t="s">
        <v>2933</v>
      </c>
      <c r="C6159" s="180" t="s">
        <v>1</v>
      </c>
      <c r="D6159" s="254">
        <v>244.53</v>
      </c>
      <c r="E6159" s="254" t="s">
        <v>31713</v>
      </c>
      <c r="ALW6159" s="12"/>
      <c r="ALX6159" s="12"/>
      <c r="ALY6159" s="12"/>
    </row>
    <row r="6160" spans="1:1013" ht="13.5">
      <c r="A6160" s="180">
        <v>92362</v>
      </c>
      <c r="B6160" s="180" t="s">
        <v>2940</v>
      </c>
      <c r="C6160" s="180" t="s">
        <v>1</v>
      </c>
      <c r="D6160" s="254">
        <v>217.52</v>
      </c>
      <c r="E6160" s="254" t="s">
        <v>31714</v>
      </c>
      <c r="ALW6160" s="12"/>
      <c r="ALX6160" s="12"/>
      <c r="ALY6160" s="12"/>
    </row>
    <row r="6161" spans="1:1013" ht="13.5">
      <c r="A6161" s="180">
        <v>92650</v>
      </c>
      <c r="B6161" s="180" t="s">
        <v>2950</v>
      </c>
      <c r="C6161" s="180" t="s">
        <v>1</v>
      </c>
      <c r="D6161" s="254">
        <v>222.18</v>
      </c>
      <c r="E6161" s="254" t="s">
        <v>31715</v>
      </c>
      <c r="ALW6161" s="12"/>
      <c r="ALX6161" s="12"/>
      <c r="ALY6161" s="12"/>
    </row>
    <row r="6162" spans="1:1013" ht="13.5">
      <c r="A6162" s="180">
        <v>97439</v>
      </c>
      <c r="B6162" s="180" t="s">
        <v>3137</v>
      </c>
      <c r="C6162" s="180" t="s">
        <v>2</v>
      </c>
      <c r="D6162" s="254">
        <v>135.13999999999999</v>
      </c>
      <c r="E6162" s="254" t="s">
        <v>31716</v>
      </c>
      <c r="ALW6162" s="12"/>
      <c r="ALX6162" s="12"/>
      <c r="ALY6162" s="12"/>
    </row>
    <row r="6163" spans="1:1013" ht="13.5">
      <c r="A6163" s="180">
        <v>97440</v>
      </c>
      <c r="B6163" s="180" t="s">
        <v>3138</v>
      </c>
      <c r="C6163" s="180" t="s">
        <v>2</v>
      </c>
      <c r="D6163" s="254">
        <v>161.55000000000001</v>
      </c>
      <c r="E6163" s="254" t="s">
        <v>31717</v>
      </c>
      <c r="ALW6163" s="12"/>
      <c r="ALX6163" s="12"/>
      <c r="ALY6163" s="12"/>
    </row>
    <row r="6164" spans="1:1013" ht="13.5">
      <c r="A6164" s="180">
        <v>97442</v>
      </c>
      <c r="B6164" s="180" t="s">
        <v>3139</v>
      </c>
      <c r="C6164" s="180" t="s">
        <v>2</v>
      </c>
      <c r="D6164" s="254">
        <v>178.69</v>
      </c>
      <c r="E6164" s="254" t="s">
        <v>30481</v>
      </c>
      <c r="ALW6164" s="12"/>
      <c r="ALX6164" s="12"/>
      <c r="ALY6164" s="12"/>
    </row>
    <row r="6165" spans="1:1013" ht="13.5">
      <c r="A6165" s="180">
        <v>97552</v>
      </c>
      <c r="B6165" s="180" t="s">
        <v>3220</v>
      </c>
      <c r="C6165" s="180" t="s">
        <v>2</v>
      </c>
      <c r="D6165" s="254">
        <v>47.55</v>
      </c>
      <c r="E6165" s="254" t="s">
        <v>31718</v>
      </c>
      <c r="ALW6165" s="12"/>
      <c r="ALX6165" s="12"/>
      <c r="ALY6165" s="12"/>
    </row>
    <row r="6166" spans="1:1013" ht="13.5">
      <c r="A6166" s="180">
        <v>97553</v>
      </c>
      <c r="B6166" s="180" t="s">
        <v>3221</v>
      </c>
      <c r="C6166" s="180" t="s">
        <v>2</v>
      </c>
      <c r="D6166" s="254">
        <v>70.33</v>
      </c>
      <c r="E6166" s="254" t="s">
        <v>25738</v>
      </c>
      <c r="ALW6166" s="12"/>
      <c r="ALX6166" s="12"/>
      <c r="ALY6166" s="12"/>
    </row>
    <row r="6167" spans="1:1013" ht="13.5">
      <c r="A6167" s="180">
        <v>97554</v>
      </c>
      <c r="B6167" s="180" t="s">
        <v>3222</v>
      </c>
      <c r="C6167" s="180" t="s">
        <v>2</v>
      </c>
      <c r="D6167" s="254">
        <v>124.22</v>
      </c>
      <c r="E6167" s="254" t="s">
        <v>25770</v>
      </c>
      <c r="ALW6167" s="12"/>
      <c r="ALX6167" s="12"/>
      <c r="ALY6167" s="12"/>
    </row>
    <row r="6168" spans="1:1013" ht="13.5">
      <c r="A6168" s="180">
        <v>97491</v>
      </c>
      <c r="B6168" s="180" t="s">
        <v>3175</v>
      </c>
      <c r="C6168" s="180" t="s">
        <v>2</v>
      </c>
      <c r="D6168" s="254">
        <v>80.849999999999994</v>
      </c>
      <c r="E6168" s="254" t="s">
        <v>31719</v>
      </c>
      <c r="ALW6168" s="12"/>
      <c r="ALX6168" s="12"/>
      <c r="ALY6168" s="12"/>
    </row>
    <row r="6169" spans="1:1013" ht="13.5">
      <c r="A6169" s="180">
        <v>97529</v>
      </c>
      <c r="B6169" s="180" t="s">
        <v>3203</v>
      </c>
      <c r="C6169" s="180" t="s">
        <v>2</v>
      </c>
      <c r="D6169" s="254">
        <v>74.58</v>
      </c>
      <c r="E6169" s="254" t="s">
        <v>31720</v>
      </c>
      <c r="ALW6169" s="12"/>
      <c r="ALX6169" s="12"/>
      <c r="ALY6169" s="12"/>
    </row>
    <row r="6170" spans="1:1013" ht="13.5">
      <c r="A6170" s="180">
        <v>97492</v>
      </c>
      <c r="B6170" s="180" t="s">
        <v>3176</v>
      </c>
      <c r="C6170" s="180" t="s">
        <v>2</v>
      </c>
      <c r="D6170" s="254">
        <v>117.01</v>
      </c>
      <c r="E6170" s="254" t="s">
        <v>31721</v>
      </c>
      <c r="ALW6170" s="12"/>
      <c r="ALX6170" s="12"/>
      <c r="ALY6170" s="12"/>
    </row>
    <row r="6171" spans="1:1013" ht="13.5">
      <c r="A6171" s="180">
        <v>97530</v>
      </c>
      <c r="B6171" s="180" t="s">
        <v>3204</v>
      </c>
      <c r="C6171" s="180" t="s">
        <v>2</v>
      </c>
      <c r="D6171" s="254">
        <v>105.8</v>
      </c>
      <c r="E6171" s="254" t="s">
        <v>31722</v>
      </c>
      <c r="ALW6171" s="12"/>
      <c r="ALX6171" s="12"/>
      <c r="ALY6171" s="12"/>
    </row>
    <row r="6172" spans="1:1013" ht="13.5">
      <c r="A6172" s="180">
        <v>97493</v>
      </c>
      <c r="B6172" s="180" t="s">
        <v>3177</v>
      </c>
      <c r="C6172" s="180" t="s">
        <v>2</v>
      </c>
      <c r="D6172" s="254">
        <v>150.47</v>
      </c>
      <c r="E6172" s="254" t="s">
        <v>31723</v>
      </c>
      <c r="ALW6172" s="12"/>
      <c r="ALX6172" s="12"/>
      <c r="ALY6172" s="12"/>
    </row>
    <row r="6173" spans="1:1013" ht="13.5">
      <c r="A6173" s="180">
        <v>97531</v>
      </c>
      <c r="B6173" s="180" t="s">
        <v>3205</v>
      </c>
      <c r="C6173" s="180" t="s">
        <v>2</v>
      </c>
      <c r="D6173" s="254">
        <v>133.74</v>
      </c>
      <c r="E6173" s="254" t="s">
        <v>27882</v>
      </c>
      <c r="ALW6173" s="12"/>
      <c r="ALX6173" s="12"/>
      <c r="ALY6173" s="12"/>
    </row>
    <row r="6174" spans="1:1013" ht="13.5">
      <c r="A6174" s="180">
        <v>97458</v>
      </c>
      <c r="B6174" s="180" t="s">
        <v>3151</v>
      </c>
      <c r="C6174" s="180" t="s">
        <v>2</v>
      </c>
      <c r="D6174" s="254">
        <v>268.7</v>
      </c>
      <c r="E6174" s="254" t="s">
        <v>31724</v>
      </c>
      <c r="ALW6174" s="12"/>
      <c r="ALX6174" s="12"/>
      <c r="ALY6174" s="12"/>
    </row>
    <row r="6175" spans="1:1013" ht="13.5">
      <c r="A6175" s="180">
        <v>97494</v>
      </c>
      <c r="B6175" s="180" t="s">
        <v>3178</v>
      </c>
      <c r="C6175" s="180" t="s">
        <v>2</v>
      </c>
      <c r="D6175" s="254">
        <v>229.25</v>
      </c>
      <c r="E6175" s="254" t="s">
        <v>31725</v>
      </c>
      <c r="ALW6175" s="12"/>
      <c r="ALX6175" s="12"/>
      <c r="ALY6175" s="12"/>
    </row>
    <row r="6176" spans="1:1013" ht="13.5">
      <c r="A6176" s="180">
        <v>97532</v>
      </c>
      <c r="B6176" s="180" t="s">
        <v>3206</v>
      </c>
      <c r="C6176" s="180" t="s">
        <v>2</v>
      </c>
      <c r="D6176" s="254">
        <v>205.7</v>
      </c>
      <c r="E6176" s="254" t="s">
        <v>31726</v>
      </c>
      <c r="ALW6176" s="12"/>
      <c r="ALX6176" s="12"/>
      <c r="ALY6176" s="12"/>
    </row>
    <row r="6177" spans="1:1013" ht="13.5">
      <c r="A6177" s="180">
        <v>97459</v>
      </c>
      <c r="B6177" s="180" t="s">
        <v>3152</v>
      </c>
      <c r="C6177" s="180" t="s">
        <v>2</v>
      </c>
      <c r="D6177" s="254">
        <v>443.51</v>
      </c>
      <c r="E6177" s="254" t="s">
        <v>31727</v>
      </c>
      <c r="ALW6177" s="12"/>
      <c r="ALX6177" s="12"/>
      <c r="ALY6177" s="12"/>
    </row>
    <row r="6178" spans="1:1013" ht="13.5">
      <c r="A6178" s="180">
        <v>97495</v>
      </c>
      <c r="B6178" s="180" t="s">
        <v>3179</v>
      </c>
      <c r="C6178" s="180" t="s">
        <v>2</v>
      </c>
      <c r="D6178" s="254">
        <v>410.8</v>
      </c>
      <c r="E6178" s="254" t="s">
        <v>31728</v>
      </c>
      <c r="ALW6178" s="12"/>
      <c r="ALX6178" s="12"/>
      <c r="ALY6178" s="12"/>
    </row>
    <row r="6179" spans="1:1013" ht="13.5">
      <c r="A6179" s="180">
        <v>97533</v>
      </c>
      <c r="B6179" s="180" t="s">
        <v>3207</v>
      </c>
      <c r="C6179" s="180" t="s">
        <v>2</v>
      </c>
      <c r="D6179" s="254">
        <v>381.82</v>
      </c>
      <c r="E6179" s="254" t="s">
        <v>31729</v>
      </c>
      <c r="ALW6179" s="12"/>
      <c r="ALX6179" s="12"/>
      <c r="ALY6179" s="12"/>
    </row>
    <row r="6180" spans="1:1013" ht="13.5">
      <c r="A6180" s="180">
        <v>97460</v>
      </c>
      <c r="B6180" s="180" t="s">
        <v>3153</v>
      </c>
      <c r="C6180" s="180" t="s">
        <v>2</v>
      </c>
      <c r="D6180" s="254">
        <v>667.68</v>
      </c>
      <c r="E6180" s="254" t="s">
        <v>31730</v>
      </c>
      <c r="ALW6180" s="12"/>
      <c r="ALX6180" s="12"/>
      <c r="ALY6180" s="12"/>
    </row>
    <row r="6181" spans="1:1013" ht="13.5">
      <c r="A6181" s="180">
        <v>97496</v>
      </c>
      <c r="B6181" s="180" t="s">
        <v>3180</v>
      </c>
      <c r="C6181" s="180" t="s">
        <v>2</v>
      </c>
      <c r="D6181" s="254">
        <v>641.69000000000005</v>
      </c>
      <c r="E6181" s="254" t="s">
        <v>31731</v>
      </c>
      <c r="ALW6181" s="12"/>
      <c r="ALX6181" s="12"/>
      <c r="ALY6181" s="12"/>
    </row>
    <row r="6182" spans="1:1013" ht="13.5">
      <c r="A6182" s="180">
        <v>97534</v>
      </c>
      <c r="B6182" s="180" t="s">
        <v>3208</v>
      </c>
      <c r="C6182" s="180" t="s">
        <v>2</v>
      </c>
      <c r="D6182" s="254">
        <v>597.29</v>
      </c>
      <c r="E6182" s="254" t="s">
        <v>31732</v>
      </c>
      <c r="ALW6182" s="12"/>
      <c r="ALX6182" s="12"/>
      <c r="ALY6182" s="12"/>
    </row>
    <row r="6183" spans="1:1013" ht="13.5">
      <c r="A6183" s="180">
        <v>101926</v>
      </c>
      <c r="B6183" s="180" t="s">
        <v>2971</v>
      </c>
      <c r="C6183" s="180" t="s">
        <v>2</v>
      </c>
      <c r="D6183" s="254">
        <v>445.67</v>
      </c>
      <c r="E6183" s="254" t="s">
        <v>31733</v>
      </c>
      <c r="ALW6183" s="12"/>
      <c r="ALX6183" s="12"/>
      <c r="ALY6183" s="12"/>
    </row>
    <row r="6184" spans="1:1013" ht="13.5">
      <c r="A6184" s="180">
        <v>101935</v>
      </c>
      <c r="B6184" s="180" t="s">
        <v>2980</v>
      </c>
      <c r="C6184" s="180" t="s">
        <v>2</v>
      </c>
      <c r="D6184" s="254">
        <v>459</v>
      </c>
      <c r="E6184" s="254" t="s">
        <v>31734</v>
      </c>
      <c r="ALW6184" s="12"/>
      <c r="ALX6184" s="12"/>
      <c r="ALY6184" s="12"/>
    </row>
    <row r="6185" spans="1:1013" ht="13.5">
      <c r="A6185" s="180">
        <v>92704</v>
      </c>
      <c r="B6185" s="180" t="s">
        <v>3068</v>
      </c>
      <c r="C6185" s="180" t="s">
        <v>2</v>
      </c>
      <c r="D6185" s="254">
        <v>30.78</v>
      </c>
      <c r="E6185" s="254" t="s">
        <v>31735</v>
      </c>
      <c r="ALW6185" s="12"/>
      <c r="ALX6185" s="12"/>
      <c r="ALY6185" s="12"/>
    </row>
    <row r="6186" spans="1:1013" ht="13.5">
      <c r="A6186" s="180">
        <v>92705</v>
      </c>
      <c r="B6186" s="180" t="s">
        <v>3069</v>
      </c>
      <c r="C6186" s="180" t="s">
        <v>2</v>
      </c>
      <c r="D6186" s="254">
        <v>49.56</v>
      </c>
      <c r="E6186" s="254" t="s">
        <v>27454</v>
      </c>
      <c r="ALW6186" s="12"/>
      <c r="ALX6186" s="12"/>
      <c r="ALY6186" s="12"/>
    </row>
    <row r="6187" spans="1:1013" ht="13.5">
      <c r="A6187" s="180">
        <v>92706</v>
      </c>
      <c r="B6187" s="180" t="s">
        <v>3070</v>
      </c>
      <c r="C6187" s="180" t="s">
        <v>2</v>
      </c>
      <c r="D6187" s="254">
        <v>80.209999999999994</v>
      </c>
      <c r="E6187" s="254" t="s">
        <v>31736</v>
      </c>
      <c r="ALW6187" s="12"/>
      <c r="ALX6187" s="12"/>
      <c r="ALY6187" s="12"/>
    </row>
    <row r="6188" spans="1:1013" ht="13.5">
      <c r="A6188" s="180">
        <v>92637</v>
      </c>
      <c r="B6188" s="180" t="s">
        <v>3020</v>
      </c>
      <c r="C6188" s="180" t="s">
        <v>2</v>
      </c>
      <c r="D6188" s="254">
        <v>81.08</v>
      </c>
      <c r="E6188" s="254" t="s">
        <v>31737</v>
      </c>
      <c r="ALW6188" s="12"/>
      <c r="ALX6188" s="12"/>
      <c r="ALY6188" s="12"/>
    </row>
    <row r="6189" spans="1:1013" ht="13.5">
      <c r="A6189" s="180">
        <v>92681</v>
      </c>
      <c r="B6189" s="180" t="s">
        <v>3050</v>
      </c>
      <c r="C6189" s="180" t="s">
        <v>2</v>
      </c>
      <c r="D6189" s="254">
        <v>59.27</v>
      </c>
      <c r="E6189" s="254" t="s">
        <v>31738</v>
      </c>
      <c r="ALW6189" s="12"/>
      <c r="ALX6189" s="12"/>
      <c r="ALY6189" s="12"/>
    </row>
    <row r="6190" spans="1:1013" ht="13.5">
      <c r="A6190" s="180">
        <v>92638</v>
      </c>
      <c r="B6190" s="180" t="s">
        <v>3021</v>
      </c>
      <c r="C6190" s="180" t="s">
        <v>2</v>
      </c>
      <c r="D6190" s="254">
        <v>98.94</v>
      </c>
      <c r="E6190" s="254" t="s">
        <v>31739</v>
      </c>
      <c r="ALW6190" s="12"/>
      <c r="ALX6190" s="12"/>
      <c r="ALY6190" s="12"/>
    </row>
    <row r="6191" spans="1:1013" ht="13.5">
      <c r="A6191" s="180">
        <v>92682</v>
      </c>
      <c r="B6191" s="180" t="s">
        <v>3051</v>
      </c>
      <c r="C6191" s="180" t="s">
        <v>2</v>
      </c>
      <c r="D6191" s="254">
        <v>74.14</v>
      </c>
      <c r="E6191" s="254" t="s">
        <v>31740</v>
      </c>
      <c r="ALW6191" s="12"/>
      <c r="ALX6191" s="12"/>
      <c r="ALY6191" s="12"/>
    </row>
    <row r="6192" spans="1:1013" ht="13.5">
      <c r="A6192" s="180">
        <v>92639</v>
      </c>
      <c r="B6192" s="180" t="s">
        <v>3022</v>
      </c>
      <c r="C6192" s="180" t="s">
        <v>2</v>
      </c>
      <c r="D6192" s="254">
        <v>114.55</v>
      </c>
      <c r="E6192" s="254" t="s">
        <v>31741</v>
      </c>
      <c r="ALW6192" s="12"/>
      <c r="ALX6192" s="12"/>
      <c r="ALY6192" s="12"/>
    </row>
    <row r="6193" spans="1:1013" ht="13.5">
      <c r="A6193" s="180">
        <v>92683</v>
      </c>
      <c r="B6193" s="180" t="s">
        <v>3052</v>
      </c>
      <c r="C6193" s="180" t="s">
        <v>2</v>
      </c>
      <c r="D6193" s="254">
        <v>86.41</v>
      </c>
      <c r="E6193" s="254" t="s">
        <v>31742</v>
      </c>
      <c r="ALW6193" s="12"/>
      <c r="ALX6193" s="12"/>
      <c r="ALY6193" s="12"/>
    </row>
    <row r="6194" spans="1:1013" ht="13.5">
      <c r="A6194" s="180">
        <v>92640</v>
      </c>
      <c r="B6194" s="180" t="s">
        <v>3023</v>
      </c>
      <c r="C6194" s="180" t="s">
        <v>2</v>
      </c>
      <c r="D6194" s="254">
        <v>149.16999999999999</v>
      </c>
      <c r="E6194" s="254" t="s">
        <v>27680</v>
      </c>
      <c r="ALW6194" s="12"/>
      <c r="ALX6194" s="12"/>
      <c r="ALY6194" s="12"/>
    </row>
    <row r="6195" spans="1:1013" ht="13.5">
      <c r="A6195" s="180">
        <v>92684</v>
      </c>
      <c r="B6195" s="180" t="s">
        <v>3053</v>
      </c>
      <c r="C6195" s="180" t="s">
        <v>2</v>
      </c>
      <c r="D6195" s="254">
        <v>116.77</v>
      </c>
      <c r="E6195" s="254" t="s">
        <v>31743</v>
      </c>
      <c r="ALW6195" s="12"/>
      <c r="ALX6195" s="12"/>
      <c r="ALY6195" s="12"/>
    </row>
    <row r="6196" spans="1:1013" ht="13.5">
      <c r="A6196" s="180">
        <v>92642</v>
      </c>
      <c r="B6196" s="180" t="s">
        <v>3024</v>
      </c>
      <c r="C6196" s="180" t="s">
        <v>2</v>
      </c>
      <c r="D6196" s="254">
        <v>226.56</v>
      </c>
      <c r="E6196" s="254" t="s">
        <v>25179</v>
      </c>
      <c r="ALW6196" s="12"/>
      <c r="ALX6196" s="12"/>
      <c r="ALY6196" s="12"/>
    </row>
    <row r="6197" spans="1:1013" ht="13.5">
      <c r="A6197" s="180">
        <v>92685</v>
      </c>
      <c r="B6197" s="180" t="s">
        <v>3054</v>
      </c>
      <c r="C6197" s="180" t="s">
        <v>2</v>
      </c>
      <c r="D6197" s="254">
        <v>187.78</v>
      </c>
      <c r="E6197" s="254" t="s">
        <v>31744</v>
      </c>
      <c r="ALW6197" s="12"/>
      <c r="ALX6197" s="12"/>
      <c r="ALY6197" s="12"/>
    </row>
    <row r="6198" spans="1:1013" ht="13.5">
      <c r="A6198" s="180">
        <v>92644</v>
      </c>
      <c r="B6198" s="180" t="s">
        <v>3025</v>
      </c>
      <c r="C6198" s="180" t="s">
        <v>2</v>
      </c>
      <c r="D6198" s="254">
        <v>285.14999999999998</v>
      </c>
      <c r="E6198" s="254" t="s">
        <v>31745</v>
      </c>
      <c r="ALW6198" s="12"/>
      <c r="ALX6198" s="12"/>
      <c r="ALY6198" s="12"/>
    </row>
    <row r="6199" spans="1:1013" ht="13.5">
      <c r="A6199" s="180">
        <v>92686</v>
      </c>
      <c r="B6199" s="180" t="s">
        <v>3055</v>
      </c>
      <c r="C6199" s="180" t="s">
        <v>2</v>
      </c>
      <c r="D6199" s="254">
        <v>239.93</v>
      </c>
      <c r="E6199" s="254" t="s">
        <v>25180</v>
      </c>
      <c r="ALW6199" s="12"/>
      <c r="ALX6199" s="12"/>
      <c r="ALY6199" s="12"/>
    </row>
    <row r="6200" spans="1:1013" ht="13.5">
      <c r="A6200" s="180">
        <v>92356</v>
      </c>
      <c r="B6200" s="180" t="s">
        <v>2993</v>
      </c>
      <c r="C6200" s="180" t="s">
        <v>2</v>
      </c>
      <c r="D6200" s="254">
        <v>149.34</v>
      </c>
      <c r="E6200" s="254" t="s">
        <v>31746</v>
      </c>
      <c r="ALW6200" s="12"/>
      <c r="ALX6200" s="12"/>
      <c r="ALY6200" s="12"/>
    </row>
    <row r="6201" spans="1:1013" ht="13.5">
      <c r="A6201" s="180">
        <v>92357</v>
      </c>
      <c r="B6201" s="180" t="s">
        <v>2994</v>
      </c>
      <c r="C6201" s="180" t="s">
        <v>2</v>
      </c>
      <c r="D6201" s="254">
        <v>222.65</v>
      </c>
      <c r="E6201" s="254" t="s">
        <v>31747</v>
      </c>
      <c r="ALW6201" s="12"/>
      <c r="ALX6201" s="12"/>
      <c r="ALY6201" s="12"/>
    </row>
    <row r="6202" spans="1:1013" ht="13.5">
      <c r="A6202" s="180">
        <v>92358</v>
      </c>
      <c r="B6202" s="180" t="s">
        <v>2995</v>
      </c>
      <c r="C6202" s="180" t="s">
        <v>2</v>
      </c>
      <c r="D6202" s="254">
        <v>277.10000000000002</v>
      </c>
      <c r="E6202" s="254" t="s">
        <v>25181</v>
      </c>
      <c r="ALW6202" s="12"/>
      <c r="ALX6202" s="12"/>
      <c r="ALY6202" s="12"/>
    </row>
    <row r="6203" spans="1:1013" ht="13.5">
      <c r="A6203" s="180">
        <v>101919</v>
      </c>
      <c r="B6203" s="180" t="s">
        <v>2964</v>
      </c>
      <c r="C6203" s="180" t="s">
        <v>2</v>
      </c>
      <c r="D6203" s="254">
        <v>458.67</v>
      </c>
      <c r="E6203" s="254" t="s">
        <v>31748</v>
      </c>
      <c r="ALW6203" s="12"/>
      <c r="ALX6203" s="12"/>
      <c r="ALY6203" s="12"/>
    </row>
    <row r="6204" spans="1:1013" ht="13.5">
      <c r="A6204" s="180">
        <v>101928</v>
      </c>
      <c r="B6204" s="180" t="s">
        <v>2973</v>
      </c>
      <c r="C6204" s="180" t="s">
        <v>2</v>
      </c>
      <c r="D6204" s="254">
        <v>465.34</v>
      </c>
      <c r="E6204" s="254" t="s">
        <v>31749</v>
      </c>
      <c r="ALW6204" s="12"/>
      <c r="ALX6204" s="12"/>
      <c r="ALY6204" s="12"/>
    </row>
    <row r="6205" spans="1:1013" ht="13.5">
      <c r="A6205" s="180">
        <v>92904</v>
      </c>
      <c r="B6205" s="180" t="s">
        <v>3086</v>
      </c>
      <c r="C6205" s="180" t="s">
        <v>2</v>
      </c>
      <c r="D6205" s="254">
        <v>37.29</v>
      </c>
      <c r="E6205" s="254" t="s">
        <v>31750</v>
      </c>
      <c r="ALW6205" s="12"/>
      <c r="ALX6205" s="12"/>
      <c r="ALY6205" s="12"/>
    </row>
    <row r="6206" spans="1:1013" ht="13.5">
      <c r="A6206" s="180">
        <v>92905</v>
      </c>
      <c r="B6206" s="180" t="s">
        <v>3087</v>
      </c>
      <c r="C6206" s="180" t="s">
        <v>2</v>
      </c>
      <c r="D6206" s="254">
        <v>53.31</v>
      </c>
      <c r="E6206" s="254" t="s">
        <v>31751</v>
      </c>
      <c r="ALW6206" s="12"/>
      <c r="ALX6206" s="12"/>
      <c r="ALY6206" s="12"/>
    </row>
    <row r="6207" spans="1:1013" ht="13.5">
      <c r="A6207" s="180">
        <v>92906</v>
      </c>
      <c r="B6207" s="180" t="s">
        <v>3088</v>
      </c>
      <c r="C6207" s="180" t="s">
        <v>2</v>
      </c>
      <c r="D6207" s="254">
        <v>65.22</v>
      </c>
      <c r="E6207" s="254" t="s">
        <v>31752</v>
      </c>
      <c r="ALW6207" s="12"/>
      <c r="ALX6207" s="12"/>
      <c r="ALY6207" s="12"/>
    </row>
    <row r="6208" spans="1:1013" ht="13.5">
      <c r="A6208" s="180">
        <v>92898</v>
      </c>
      <c r="B6208" s="180" t="s">
        <v>3080</v>
      </c>
      <c r="C6208" s="180" t="s">
        <v>2</v>
      </c>
      <c r="D6208" s="254">
        <v>54.8</v>
      </c>
      <c r="E6208" s="254" t="s">
        <v>31753</v>
      </c>
      <c r="ALW6208" s="12"/>
      <c r="ALX6208" s="12"/>
      <c r="ALY6208" s="12"/>
    </row>
    <row r="6209" spans="1:1013" ht="13.5">
      <c r="A6209" s="180">
        <v>92899</v>
      </c>
      <c r="B6209" s="180" t="s">
        <v>3081</v>
      </c>
      <c r="C6209" s="180" t="s">
        <v>2</v>
      </c>
      <c r="D6209" s="254">
        <v>80.89</v>
      </c>
      <c r="E6209" s="254" t="s">
        <v>31754</v>
      </c>
      <c r="ALW6209" s="12"/>
      <c r="ALX6209" s="12"/>
      <c r="ALY6209" s="12"/>
    </row>
    <row r="6210" spans="1:1013" ht="13.5">
      <c r="A6210" s="180">
        <v>92900</v>
      </c>
      <c r="B6210" s="180" t="s">
        <v>3082</v>
      </c>
      <c r="C6210" s="180" t="s">
        <v>2</v>
      </c>
      <c r="D6210" s="254">
        <v>97.27</v>
      </c>
      <c r="E6210" s="254" t="s">
        <v>31755</v>
      </c>
      <c r="ALW6210" s="12"/>
      <c r="ALX6210" s="12"/>
      <c r="ALY6210" s="12"/>
    </row>
    <row r="6211" spans="1:1013" ht="13.5">
      <c r="A6211" s="180">
        <v>92901</v>
      </c>
      <c r="B6211" s="180" t="s">
        <v>3083</v>
      </c>
      <c r="C6211" s="180" t="s">
        <v>2</v>
      </c>
      <c r="D6211" s="254">
        <v>135.22999999999999</v>
      </c>
      <c r="E6211" s="254" t="s">
        <v>31756</v>
      </c>
      <c r="ALW6211" s="12"/>
      <c r="ALX6211" s="12"/>
      <c r="ALY6211" s="12"/>
    </row>
    <row r="6212" spans="1:1013" ht="13.5">
      <c r="A6212" s="180">
        <v>92902</v>
      </c>
      <c r="B6212" s="180" t="s">
        <v>3084</v>
      </c>
      <c r="C6212" s="180" t="s">
        <v>2</v>
      </c>
      <c r="D6212" s="254">
        <v>211.87</v>
      </c>
      <c r="E6212" s="254" t="s">
        <v>31757</v>
      </c>
      <c r="ALW6212" s="12"/>
      <c r="ALX6212" s="12"/>
      <c r="ALY6212" s="12"/>
    </row>
    <row r="6213" spans="1:1013" ht="13.5">
      <c r="A6213" s="180">
        <v>92903</v>
      </c>
      <c r="B6213" s="180" t="s">
        <v>3085</v>
      </c>
      <c r="C6213" s="180" t="s">
        <v>2</v>
      </c>
      <c r="D6213" s="254">
        <v>317.45999999999998</v>
      </c>
      <c r="E6213" s="254" t="s">
        <v>25653</v>
      </c>
      <c r="ALW6213" s="12"/>
      <c r="ALX6213" s="12"/>
      <c r="ALY6213" s="12"/>
    </row>
    <row r="6214" spans="1:1013" ht="13.5">
      <c r="A6214" s="180">
        <v>92892</v>
      </c>
      <c r="B6214" s="180" t="s">
        <v>3074</v>
      </c>
      <c r="C6214" s="180" t="s">
        <v>2</v>
      </c>
      <c r="D6214" s="254">
        <v>65.680000000000007</v>
      </c>
      <c r="E6214" s="254" t="s">
        <v>25785</v>
      </c>
      <c r="ALW6214" s="12"/>
      <c r="ALX6214" s="12"/>
      <c r="ALY6214" s="12"/>
    </row>
    <row r="6215" spans="1:1013" ht="13.5">
      <c r="A6215" s="180">
        <v>92893</v>
      </c>
      <c r="B6215" s="180" t="s">
        <v>3075</v>
      </c>
      <c r="C6215" s="180" t="s">
        <v>2</v>
      </c>
      <c r="D6215" s="254">
        <v>93.26</v>
      </c>
      <c r="E6215" s="254" t="s">
        <v>31758</v>
      </c>
      <c r="ALW6215" s="12"/>
      <c r="ALX6215" s="12"/>
      <c r="ALY6215" s="12"/>
    </row>
    <row r="6216" spans="1:1013" ht="13.5">
      <c r="A6216" s="180">
        <v>92894</v>
      </c>
      <c r="B6216" s="180" t="s">
        <v>3076</v>
      </c>
      <c r="C6216" s="180" t="s">
        <v>2</v>
      </c>
      <c r="D6216" s="254">
        <v>111.37</v>
      </c>
      <c r="E6216" s="254" t="s">
        <v>31759</v>
      </c>
      <c r="ALW6216" s="12"/>
      <c r="ALX6216" s="12"/>
      <c r="ALY6216" s="12"/>
    </row>
    <row r="6217" spans="1:1013" ht="13.5">
      <c r="A6217" s="180">
        <v>92889</v>
      </c>
      <c r="B6217" s="180" t="s">
        <v>3071</v>
      </c>
      <c r="C6217" s="180" t="s">
        <v>2</v>
      </c>
      <c r="D6217" s="254">
        <v>151.51</v>
      </c>
      <c r="E6217" s="254" t="s">
        <v>31760</v>
      </c>
      <c r="ALW6217" s="12"/>
      <c r="ALX6217" s="12"/>
      <c r="ALY6217" s="12"/>
    </row>
    <row r="6218" spans="1:1013" ht="13.5">
      <c r="A6218" s="180">
        <v>92895</v>
      </c>
      <c r="B6218" s="180" t="s">
        <v>3077</v>
      </c>
      <c r="C6218" s="180" t="s">
        <v>2</v>
      </c>
      <c r="D6218" s="254">
        <v>151.44999999999999</v>
      </c>
      <c r="E6218" s="254" t="s">
        <v>28097</v>
      </c>
      <c r="ALW6218" s="12"/>
      <c r="ALX6218" s="12"/>
      <c r="ALY6218" s="12"/>
    </row>
    <row r="6219" spans="1:1013" ht="13.5">
      <c r="A6219" s="180">
        <v>92890</v>
      </c>
      <c r="B6219" s="180" t="s">
        <v>3072</v>
      </c>
      <c r="C6219" s="180" t="s">
        <v>2</v>
      </c>
      <c r="D6219" s="254">
        <v>229.35</v>
      </c>
      <c r="E6219" s="254" t="s">
        <v>31761</v>
      </c>
      <c r="ALW6219" s="12"/>
      <c r="ALX6219" s="12"/>
      <c r="ALY6219" s="12"/>
    </row>
    <row r="6220" spans="1:1013" ht="13.5">
      <c r="A6220" s="180">
        <v>92896</v>
      </c>
      <c r="B6220" s="180" t="s">
        <v>3078</v>
      </c>
      <c r="C6220" s="180" t="s">
        <v>2</v>
      </c>
      <c r="D6220" s="254">
        <v>231.31</v>
      </c>
      <c r="E6220" s="254" t="s">
        <v>31762</v>
      </c>
      <c r="ALW6220" s="12"/>
      <c r="ALX6220" s="12"/>
      <c r="ALY6220" s="12"/>
    </row>
    <row r="6221" spans="1:1013" ht="13.5">
      <c r="A6221" s="180">
        <v>92891</v>
      </c>
      <c r="B6221" s="180" t="s">
        <v>3073</v>
      </c>
      <c r="C6221" s="180" t="s">
        <v>2</v>
      </c>
      <c r="D6221" s="254">
        <v>336.04</v>
      </c>
      <c r="E6221" s="254" t="s">
        <v>28233</v>
      </c>
      <c r="ALW6221" s="12"/>
      <c r="ALX6221" s="12"/>
      <c r="ALY6221" s="12"/>
    </row>
    <row r="6222" spans="1:1013" ht="13.5">
      <c r="A6222" s="180">
        <v>92897</v>
      </c>
      <c r="B6222" s="180" t="s">
        <v>3079</v>
      </c>
      <c r="C6222" s="180" t="s">
        <v>2</v>
      </c>
      <c r="D6222" s="254">
        <v>340.07</v>
      </c>
      <c r="E6222" s="254" t="s">
        <v>31763</v>
      </c>
      <c r="ALW6222" s="12"/>
      <c r="ALX6222" s="12"/>
      <c r="ALY6222" s="12"/>
    </row>
    <row r="6223" spans="1:1013" ht="13.5">
      <c r="A6223" s="180">
        <v>100822</v>
      </c>
      <c r="B6223" s="180" t="s">
        <v>36264</v>
      </c>
      <c r="C6223" s="180" t="s">
        <v>2</v>
      </c>
      <c r="D6223" s="254">
        <v>0</v>
      </c>
      <c r="E6223" s="254" t="s">
        <v>31764</v>
      </c>
      <c r="ALW6223" s="12"/>
      <c r="ALX6223" s="12"/>
      <c r="ALY6223" s="12"/>
    </row>
    <row r="6224" spans="1:1013" ht="13.5">
      <c r="A6224" s="180">
        <v>100823</v>
      </c>
      <c r="B6224" s="180" t="s">
        <v>36265</v>
      </c>
      <c r="C6224" s="180" t="s">
        <v>2</v>
      </c>
      <c r="D6224" s="254">
        <v>0</v>
      </c>
      <c r="E6224" s="254" t="s">
        <v>31765</v>
      </c>
      <c r="ALW6224" s="12"/>
      <c r="ALX6224" s="12"/>
      <c r="ALY6224" s="12"/>
    </row>
    <row r="6225" spans="1:1013" ht="13.5">
      <c r="A6225" s="180">
        <v>100824</v>
      </c>
      <c r="B6225" s="180" t="s">
        <v>36266</v>
      </c>
      <c r="C6225" s="180" t="s">
        <v>2</v>
      </c>
      <c r="D6225" s="254">
        <v>0</v>
      </c>
      <c r="E6225" s="254" t="s">
        <v>31766</v>
      </c>
      <c r="ALW6225" s="12"/>
      <c r="ALX6225" s="12"/>
      <c r="ALY6225" s="12"/>
    </row>
    <row r="6226" spans="1:1013" ht="13.5">
      <c r="A6226" s="180">
        <v>100825</v>
      </c>
      <c r="B6226" s="180" t="s">
        <v>36267</v>
      </c>
      <c r="C6226" s="180" t="s">
        <v>2</v>
      </c>
      <c r="D6226" s="254">
        <v>0</v>
      </c>
      <c r="E6226" s="254" t="s">
        <v>31767</v>
      </c>
      <c r="ALW6226" s="12"/>
      <c r="ALX6226" s="12"/>
      <c r="ALY6226" s="12"/>
    </row>
    <row r="6227" spans="1:1013" ht="13.5">
      <c r="A6227" s="180">
        <v>100818</v>
      </c>
      <c r="B6227" s="180" t="s">
        <v>36268</v>
      </c>
      <c r="C6227" s="180" t="s">
        <v>2</v>
      </c>
      <c r="D6227" s="254">
        <v>0</v>
      </c>
      <c r="E6227" s="254" t="s">
        <v>31768</v>
      </c>
      <c r="ALW6227" s="12"/>
      <c r="ALX6227" s="12"/>
      <c r="ALY6227" s="12"/>
    </row>
    <row r="6228" spans="1:1013" ht="13.5">
      <c r="A6228" s="180">
        <v>100819</v>
      </c>
      <c r="B6228" s="180" t="s">
        <v>36269</v>
      </c>
      <c r="C6228" s="180" t="s">
        <v>2</v>
      </c>
      <c r="D6228" s="254">
        <v>0</v>
      </c>
      <c r="E6228" s="254" t="s">
        <v>31769</v>
      </c>
      <c r="ALW6228" s="12"/>
      <c r="ALX6228" s="12"/>
      <c r="ALY6228" s="12"/>
    </row>
    <row r="6229" spans="1:1013" ht="13.5">
      <c r="A6229" s="180">
        <v>100820</v>
      </c>
      <c r="B6229" s="180" t="s">
        <v>36270</v>
      </c>
      <c r="C6229" s="180" t="s">
        <v>2</v>
      </c>
      <c r="D6229" s="254">
        <v>0</v>
      </c>
      <c r="E6229" s="254" t="s">
        <v>31770</v>
      </c>
      <c r="ALW6229" s="12"/>
      <c r="ALX6229" s="12"/>
      <c r="ALY6229" s="12"/>
    </row>
    <row r="6230" spans="1:1013" ht="13.5">
      <c r="A6230" s="180">
        <v>100821</v>
      </c>
      <c r="B6230" s="180" t="s">
        <v>36271</v>
      </c>
      <c r="C6230" s="180" t="s">
        <v>2</v>
      </c>
      <c r="D6230" s="254">
        <v>0</v>
      </c>
      <c r="E6230" s="254" t="s">
        <v>31771</v>
      </c>
      <c r="ALW6230" s="12"/>
      <c r="ALX6230" s="12"/>
      <c r="ALY6230" s="12"/>
    </row>
    <row r="6231" spans="1:1013" ht="13.5">
      <c r="A6231" s="180">
        <v>100846</v>
      </c>
      <c r="B6231" s="180" t="s">
        <v>36272</v>
      </c>
      <c r="C6231" s="180" t="s">
        <v>2</v>
      </c>
      <c r="D6231" s="254">
        <v>0</v>
      </c>
      <c r="E6231" s="254" t="s">
        <v>31772</v>
      </c>
      <c r="ALW6231" s="12"/>
      <c r="ALX6231" s="12"/>
      <c r="ALY6231" s="12"/>
    </row>
    <row r="6232" spans="1:1013" ht="13.5">
      <c r="A6232" s="180">
        <v>100834</v>
      </c>
      <c r="B6232" s="180" t="s">
        <v>36273</v>
      </c>
      <c r="C6232" s="180" t="s">
        <v>2</v>
      </c>
      <c r="D6232" s="254">
        <v>0</v>
      </c>
      <c r="E6232" s="254" t="s">
        <v>31773</v>
      </c>
      <c r="ALW6232" s="12"/>
      <c r="ALX6232" s="12"/>
      <c r="ALY6232" s="12"/>
    </row>
    <row r="6233" spans="1:1013" ht="13.5">
      <c r="A6233" s="180">
        <v>100835</v>
      </c>
      <c r="B6233" s="180" t="s">
        <v>36274</v>
      </c>
      <c r="C6233" s="180" t="s">
        <v>2</v>
      </c>
      <c r="D6233" s="254">
        <v>0</v>
      </c>
      <c r="E6233" s="254" t="s">
        <v>31774</v>
      </c>
      <c r="ALW6233" s="12"/>
      <c r="ALX6233" s="12"/>
      <c r="ALY6233" s="12"/>
    </row>
    <row r="6234" spans="1:1013" ht="13.5">
      <c r="A6234" s="180">
        <v>100836</v>
      </c>
      <c r="B6234" s="180" t="s">
        <v>36275</v>
      </c>
      <c r="C6234" s="180" t="s">
        <v>2</v>
      </c>
      <c r="D6234" s="254">
        <v>0</v>
      </c>
      <c r="E6234" s="254" t="s">
        <v>31775</v>
      </c>
      <c r="ALW6234" s="12"/>
      <c r="ALX6234" s="12"/>
      <c r="ALY6234" s="12"/>
    </row>
    <row r="6235" spans="1:1013" ht="13.5">
      <c r="A6235" s="180">
        <v>100837</v>
      </c>
      <c r="B6235" s="180" t="s">
        <v>36276</v>
      </c>
      <c r="C6235" s="180" t="s">
        <v>2</v>
      </c>
      <c r="D6235" s="254">
        <v>0</v>
      </c>
      <c r="E6235" s="254" t="s">
        <v>31776</v>
      </c>
      <c r="ALW6235" s="12"/>
      <c r="ALX6235" s="12"/>
      <c r="ALY6235" s="12"/>
    </row>
    <row r="6236" spans="1:1013" ht="13.5">
      <c r="A6236" s="180">
        <v>100826</v>
      </c>
      <c r="B6236" s="180" t="s">
        <v>36277</v>
      </c>
      <c r="C6236" s="180" t="s">
        <v>2</v>
      </c>
      <c r="D6236" s="254">
        <v>0</v>
      </c>
      <c r="E6236" s="254" t="s">
        <v>31777</v>
      </c>
      <c r="ALW6236" s="12"/>
      <c r="ALX6236" s="12"/>
      <c r="ALY6236" s="12"/>
    </row>
    <row r="6237" spans="1:1013" ht="13.5">
      <c r="A6237" s="180">
        <v>100827</v>
      </c>
      <c r="B6237" s="180" t="s">
        <v>36278</v>
      </c>
      <c r="C6237" s="180" t="s">
        <v>2</v>
      </c>
      <c r="D6237" s="254">
        <v>0</v>
      </c>
      <c r="E6237" s="254" t="s">
        <v>31778</v>
      </c>
      <c r="ALW6237" s="12"/>
      <c r="ALX6237" s="12"/>
      <c r="ALY6237" s="12"/>
    </row>
    <row r="6238" spans="1:1013" ht="13.5">
      <c r="A6238" s="180">
        <v>100828</v>
      </c>
      <c r="B6238" s="180" t="s">
        <v>36279</v>
      </c>
      <c r="C6238" s="180" t="s">
        <v>2</v>
      </c>
      <c r="D6238" s="254">
        <v>0</v>
      </c>
      <c r="E6238" s="254" t="s">
        <v>24937</v>
      </c>
      <c r="ALW6238" s="12"/>
      <c r="ALX6238" s="12"/>
      <c r="ALY6238" s="12"/>
    </row>
    <row r="6239" spans="1:1013" ht="13.5">
      <c r="A6239" s="180">
        <v>100829</v>
      </c>
      <c r="B6239" s="180" t="s">
        <v>36280</v>
      </c>
      <c r="C6239" s="180" t="s">
        <v>2</v>
      </c>
      <c r="D6239" s="254">
        <v>0</v>
      </c>
      <c r="E6239" s="254" t="s">
        <v>27995</v>
      </c>
      <c r="ALW6239" s="12"/>
      <c r="ALX6239" s="12"/>
      <c r="ALY6239" s="12"/>
    </row>
    <row r="6240" spans="1:1013" ht="13.5">
      <c r="A6240" s="180">
        <v>100830</v>
      </c>
      <c r="B6240" s="180" t="s">
        <v>36281</v>
      </c>
      <c r="C6240" s="180" t="s">
        <v>2</v>
      </c>
      <c r="D6240" s="254">
        <v>0</v>
      </c>
      <c r="E6240" s="254" t="s">
        <v>30864</v>
      </c>
      <c r="ALW6240" s="12"/>
      <c r="ALX6240" s="12"/>
      <c r="ALY6240" s="12"/>
    </row>
    <row r="6241" spans="1:1013" ht="13.5">
      <c r="A6241" s="180">
        <v>100831</v>
      </c>
      <c r="B6241" s="180" t="s">
        <v>36282</v>
      </c>
      <c r="C6241" s="180" t="s">
        <v>2</v>
      </c>
      <c r="D6241" s="254">
        <v>0</v>
      </c>
      <c r="E6241" s="254" t="s">
        <v>29904</v>
      </c>
      <c r="ALW6241" s="12"/>
      <c r="ALX6241" s="12"/>
      <c r="ALY6241" s="12"/>
    </row>
    <row r="6242" spans="1:1013" ht="13.5">
      <c r="A6242" s="180">
        <v>100832</v>
      </c>
      <c r="B6242" s="180" t="s">
        <v>36283</v>
      </c>
      <c r="C6242" s="180" t="s">
        <v>2</v>
      </c>
      <c r="D6242" s="254">
        <v>0</v>
      </c>
      <c r="E6242" s="254" t="s">
        <v>24624</v>
      </c>
      <c r="ALW6242" s="12"/>
      <c r="ALX6242" s="12"/>
      <c r="ALY6242" s="12"/>
    </row>
    <row r="6243" spans="1:1013" ht="13.5">
      <c r="A6243" s="180">
        <v>100833</v>
      </c>
      <c r="B6243" s="180" t="s">
        <v>36284</v>
      </c>
      <c r="C6243" s="180" t="s">
        <v>2</v>
      </c>
      <c r="D6243" s="254">
        <v>0</v>
      </c>
      <c r="E6243" s="254" t="s">
        <v>31779</v>
      </c>
      <c r="ALW6243" s="12"/>
      <c r="ALX6243" s="12"/>
      <c r="ALY6243" s="12"/>
    </row>
    <row r="6244" spans="1:1013" ht="13.5">
      <c r="A6244" s="180">
        <v>100790</v>
      </c>
      <c r="B6244" s="180" t="s">
        <v>36285</v>
      </c>
      <c r="C6244" s="180" t="s">
        <v>2</v>
      </c>
      <c r="D6244" s="254">
        <v>0</v>
      </c>
      <c r="E6244" s="254" t="s">
        <v>31780</v>
      </c>
      <c r="ALW6244" s="12"/>
      <c r="ALX6244" s="12"/>
      <c r="ALY6244" s="12"/>
    </row>
    <row r="6245" spans="1:1013" ht="13.5">
      <c r="A6245" s="180">
        <v>100789</v>
      </c>
      <c r="B6245" s="180" t="s">
        <v>36286</v>
      </c>
      <c r="C6245" s="180" t="s">
        <v>2</v>
      </c>
      <c r="D6245" s="254">
        <v>0</v>
      </c>
      <c r="E6245" s="254" t="s">
        <v>31781</v>
      </c>
      <c r="ALW6245" s="12"/>
      <c r="ALX6245" s="12"/>
      <c r="ALY6245" s="12"/>
    </row>
    <row r="6246" spans="1:1013" ht="13.5">
      <c r="A6246" s="180">
        <v>100788</v>
      </c>
      <c r="B6246" s="180" t="s">
        <v>1803</v>
      </c>
      <c r="C6246" s="180" t="s">
        <v>2</v>
      </c>
      <c r="D6246" s="254">
        <v>825.61</v>
      </c>
      <c r="E6246" s="254" t="s">
        <v>31782</v>
      </c>
      <c r="ALW6246" s="12"/>
      <c r="ALX6246" s="12"/>
      <c r="ALY6246" s="12"/>
    </row>
    <row r="6247" spans="1:1013" ht="13.5">
      <c r="A6247" s="180">
        <v>100811</v>
      </c>
      <c r="B6247" s="180" t="s">
        <v>36287</v>
      </c>
      <c r="C6247" s="180" t="s">
        <v>2</v>
      </c>
      <c r="D6247" s="254">
        <v>0</v>
      </c>
      <c r="E6247" s="254" t="s">
        <v>31783</v>
      </c>
      <c r="ALW6247" s="12"/>
      <c r="ALX6247" s="12"/>
      <c r="ALY6247" s="12"/>
    </row>
    <row r="6248" spans="1:1013" ht="13.5">
      <c r="A6248" s="180">
        <v>100812</v>
      </c>
      <c r="B6248" s="180" t="s">
        <v>36288</v>
      </c>
      <c r="C6248" s="180" t="s">
        <v>2</v>
      </c>
      <c r="D6248" s="254">
        <v>0</v>
      </c>
      <c r="E6248" s="254" t="s">
        <v>31784</v>
      </c>
      <c r="ALW6248" s="12"/>
      <c r="ALX6248" s="12"/>
      <c r="ALY6248" s="12"/>
    </row>
    <row r="6249" spans="1:1013" ht="13.5">
      <c r="A6249" s="180">
        <v>100813</v>
      </c>
      <c r="B6249" s="180" t="s">
        <v>36289</v>
      </c>
      <c r="C6249" s="180" t="s">
        <v>2</v>
      </c>
      <c r="D6249" s="254">
        <v>0</v>
      </c>
      <c r="E6249" s="254" t="s">
        <v>28146</v>
      </c>
      <c r="ALW6249" s="12"/>
      <c r="ALX6249" s="12"/>
      <c r="ALY6249" s="12"/>
    </row>
    <row r="6250" spans="1:1013" ht="13.5">
      <c r="A6250" s="180">
        <v>100814</v>
      </c>
      <c r="B6250" s="180" t="s">
        <v>36290</v>
      </c>
      <c r="C6250" s="180" t="s">
        <v>2</v>
      </c>
      <c r="D6250" s="254">
        <v>0</v>
      </c>
      <c r="E6250" s="254" t="s">
        <v>31785</v>
      </c>
      <c r="ALW6250" s="12"/>
      <c r="ALX6250" s="12"/>
      <c r="ALY6250" s="12"/>
    </row>
    <row r="6251" spans="1:1013" ht="13.5">
      <c r="A6251" s="180">
        <v>100815</v>
      </c>
      <c r="B6251" s="180" t="s">
        <v>36291</v>
      </c>
      <c r="C6251" s="180" t="s">
        <v>2</v>
      </c>
      <c r="D6251" s="254">
        <v>0</v>
      </c>
      <c r="E6251" s="254" t="s">
        <v>31786</v>
      </c>
      <c r="ALW6251" s="12"/>
      <c r="ALX6251" s="12"/>
      <c r="ALY6251" s="12"/>
    </row>
    <row r="6252" spans="1:1013" ht="13.5">
      <c r="A6252" s="180">
        <v>100816</v>
      </c>
      <c r="B6252" s="180" t="s">
        <v>36292</v>
      </c>
      <c r="C6252" s="180" t="s">
        <v>2</v>
      </c>
      <c r="D6252" s="254">
        <v>0</v>
      </c>
      <c r="E6252" s="254" t="s">
        <v>25537</v>
      </c>
      <c r="ALW6252" s="12"/>
      <c r="ALX6252" s="12"/>
      <c r="ALY6252" s="12"/>
    </row>
    <row r="6253" spans="1:1013" ht="13.5">
      <c r="A6253" s="180">
        <v>100817</v>
      </c>
      <c r="B6253" s="180" t="s">
        <v>36293</v>
      </c>
      <c r="C6253" s="180" t="s">
        <v>2</v>
      </c>
      <c r="D6253" s="254">
        <v>0</v>
      </c>
      <c r="E6253" s="254" t="s">
        <v>27490</v>
      </c>
      <c r="ALW6253" s="12"/>
      <c r="ALX6253" s="12"/>
      <c r="ALY6253" s="12"/>
    </row>
    <row r="6254" spans="1:1013" ht="13.5">
      <c r="A6254" s="180">
        <v>100795</v>
      </c>
      <c r="B6254" s="180" t="s">
        <v>36294</v>
      </c>
      <c r="C6254" s="180" t="s">
        <v>1</v>
      </c>
      <c r="D6254" s="254">
        <v>0</v>
      </c>
      <c r="E6254" s="254" t="s">
        <v>31787</v>
      </c>
      <c r="ALW6254" s="12"/>
      <c r="ALX6254" s="12"/>
      <c r="ALY6254" s="12"/>
    </row>
    <row r="6255" spans="1:1013" ht="13.5">
      <c r="A6255" s="180">
        <v>100842</v>
      </c>
      <c r="B6255" s="180" t="s">
        <v>36295</v>
      </c>
      <c r="C6255" s="180" t="s">
        <v>1</v>
      </c>
      <c r="D6255" s="254">
        <v>0</v>
      </c>
      <c r="E6255" s="254" t="s">
        <v>31788</v>
      </c>
      <c r="ALW6255" s="12"/>
      <c r="ALX6255" s="12"/>
      <c r="ALY6255" s="12"/>
    </row>
    <row r="6256" spans="1:1013" ht="13.5">
      <c r="A6256" s="180">
        <v>100796</v>
      </c>
      <c r="B6256" s="180" t="s">
        <v>36296</v>
      </c>
      <c r="C6256" s="180" t="s">
        <v>1</v>
      </c>
      <c r="D6256" s="254">
        <v>0</v>
      </c>
      <c r="E6256" s="254" t="s">
        <v>28022</v>
      </c>
      <c r="ALW6256" s="12"/>
      <c r="ALX6256" s="12"/>
      <c r="ALY6256" s="12"/>
    </row>
    <row r="6257" spans="1:1013" ht="13.5">
      <c r="A6257" s="180">
        <v>100843</v>
      </c>
      <c r="B6257" s="180" t="s">
        <v>36297</v>
      </c>
      <c r="C6257" s="180" t="s">
        <v>1</v>
      </c>
      <c r="D6257" s="254">
        <v>0</v>
      </c>
      <c r="E6257" s="254" t="s">
        <v>29734</v>
      </c>
      <c r="ALW6257" s="12"/>
      <c r="ALX6257" s="12"/>
      <c r="ALY6257" s="12"/>
    </row>
    <row r="6258" spans="1:1013" ht="13.5">
      <c r="A6258" s="180">
        <v>100844</v>
      </c>
      <c r="B6258" s="180" t="s">
        <v>36298</v>
      </c>
      <c r="C6258" s="180" t="s">
        <v>1</v>
      </c>
      <c r="D6258" s="254">
        <v>0</v>
      </c>
      <c r="E6258" s="254" t="s">
        <v>30706</v>
      </c>
      <c r="ALW6258" s="12"/>
      <c r="ALX6258" s="12"/>
      <c r="ALY6258" s="12"/>
    </row>
    <row r="6259" spans="1:1013" ht="13.5">
      <c r="A6259" s="180">
        <v>100797</v>
      </c>
      <c r="B6259" s="180" t="s">
        <v>36299</v>
      </c>
      <c r="C6259" s="180" t="s">
        <v>1</v>
      </c>
      <c r="D6259" s="254">
        <v>0</v>
      </c>
      <c r="E6259" s="254" t="s">
        <v>31789</v>
      </c>
      <c r="ALW6259" s="12"/>
      <c r="ALX6259" s="12"/>
      <c r="ALY6259" s="12"/>
    </row>
    <row r="6260" spans="1:1013" ht="13.5">
      <c r="A6260" s="180">
        <v>100798</v>
      </c>
      <c r="B6260" s="180" t="s">
        <v>36300</v>
      </c>
      <c r="C6260" s="180" t="s">
        <v>1</v>
      </c>
      <c r="D6260" s="254">
        <v>0</v>
      </c>
      <c r="E6260" s="254" t="s">
        <v>31790</v>
      </c>
      <c r="ALW6260" s="12"/>
      <c r="ALX6260" s="12"/>
      <c r="ALY6260" s="12"/>
    </row>
    <row r="6261" spans="1:1013" ht="13.5">
      <c r="A6261" s="180">
        <v>100845</v>
      </c>
      <c r="B6261" s="180" t="s">
        <v>36301</v>
      </c>
      <c r="C6261" s="180" t="s">
        <v>1</v>
      </c>
      <c r="D6261" s="254">
        <v>0</v>
      </c>
      <c r="E6261" s="254" t="s">
        <v>31791</v>
      </c>
      <c r="ALW6261" s="12"/>
      <c r="ALX6261" s="12"/>
      <c r="ALY6261" s="12"/>
    </row>
    <row r="6262" spans="1:1013" ht="13.5">
      <c r="A6262" s="180">
        <v>100799</v>
      </c>
      <c r="B6262" s="180" t="s">
        <v>3879</v>
      </c>
      <c r="C6262" s="180" t="s">
        <v>1</v>
      </c>
      <c r="D6262" s="254">
        <v>18.43</v>
      </c>
      <c r="E6262" s="254" t="s">
        <v>31792</v>
      </c>
      <c r="ALW6262" s="12"/>
      <c r="ALX6262" s="12"/>
      <c r="ALY6262" s="12"/>
    </row>
    <row r="6263" spans="1:1013" ht="13.5">
      <c r="A6263" s="180">
        <v>100807</v>
      </c>
      <c r="B6263" s="180" t="s">
        <v>3883</v>
      </c>
      <c r="C6263" s="180" t="s">
        <v>1</v>
      </c>
      <c r="D6263" s="254">
        <v>24.99</v>
      </c>
      <c r="E6263" s="254" t="s">
        <v>31793</v>
      </c>
      <c r="ALW6263" s="12"/>
      <c r="ALX6263" s="12"/>
      <c r="ALY6263" s="12"/>
    </row>
    <row r="6264" spans="1:1013" ht="13.5">
      <c r="A6264" s="180">
        <v>100800</v>
      </c>
      <c r="B6264" s="180" t="s">
        <v>3880</v>
      </c>
      <c r="C6264" s="180" t="s">
        <v>1</v>
      </c>
      <c r="D6264" s="254">
        <v>25.83</v>
      </c>
      <c r="E6264" s="254" t="s">
        <v>31794</v>
      </c>
      <c r="ALW6264" s="12"/>
      <c r="ALX6264" s="12"/>
      <c r="ALY6264" s="12"/>
    </row>
    <row r="6265" spans="1:1013" ht="13.5">
      <c r="A6265" s="180">
        <v>100808</v>
      </c>
      <c r="B6265" s="180" t="s">
        <v>3884</v>
      </c>
      <c r="C6265" s="180" t="s">
        <v>1</v>
      </c>
      <c r="D6265" s="254">
        <v>33.619999999999997</v>
      </c>
      <c r="E6265" s="254" t="s">
        <v>28094</v>
      </c>
      <c r="ALW6265" s="12"/>
      <c r="ALX6265" s="12"/>
      <c r="ALY6265" s="12"/>
    </row>
    <row r="6266" spans="1:1013" ht="13.5">
      <c r="A6266" s="180">
        <v>100801</v>
      </c>
      <c r="B6266" s="180" t="s">
        <v>3881</v>
      </c>
      <c r="C6266" s="180" t="s">
        <v>1</v>
      </c>
      <c r="D6266" s="254">
        <v>33.56</v>
      </c>
      <c r="E6266" s="254" t="s">
        <v>31795</v>
      </c>
      <c r="ALW6266" s="12"/>
      <c r="ALX6266" s="12"/>
      <c r="ALY6266" s="12"/>
    </row>
    <row r="6267" spans="1:1013" ht="13.5">
      <c r="A6267" s="180">
        <v>100809</v>
      </c>
      <c r="B6267" s="180" t="s">
        <v>3885</v>
      </c>
      <c r="C6267" s="180" t="s">
        <v>1</v>
      </c>
      <c r="D6267" s="254">
        <v>42.88</v>
      </c>
      <c r="E6267" s="254" t="s">
        <v>25827</v>
      </c>
      <c r="ALW6267" s="12"/>
      <c r="ALX6267" s="12"/>
      <c r="ALY6267" s="12"/>
    </row>
    <row r="6268" spans="1:1013" ht="13.5">
      <c r="A6268" s="180">
        <v>100802</v>
      </c>
      <c r="B6268" s="180" t="s">
        <v>3882</v>
      </c>
      <c r="C6268" s="180" t="s">
        <v>1</v>
      </c>
      <c r="D6268" s="254">
        <v>44.52</v>
      </c>
      <c r="E6268" s="254" t="s">
        <v>31796</v>
      </c>
      <c r="ALW6268" s="12"/>
      <c r="ALX6268" s="12"/>
      <c r="ALY6268" s="12"/>
    </row>
    <row r="6269" spans="1:1013" ht="13.5">
      <c r="A6269" s="180">
        <v>100810</v>
      </c>
      <c r="B6269" s="180" t="s">
        <v>3886</v>
      </c>
      <c r="C6269" s="180" t="s">
        <v>1</v>
      </c>
      <c r="D6269" s="254">
        <v>55.97</v>
      </c>
      <c r="E6269" s="254" t="s">
        <v>31797</v>
      </c>
      <c r="ALW6269" s="12"/>
      <c r="ALX6269" s="12"/>
      <c r="ALY6269" s="12"/>
    </row>
    <row r="6270" spans="1:1013" ht="13.5">
      <c r="A6270" s="180">
        <v>100791</v>
      </c>
      <c r="B6270" s="180" t="s">
        <v>1804</v>
      </c>
      <c r="C6270" s="180" t="s">
        <v>1</v>
      </c>
      <c r="D6270" s="254">
        <v>17.86</v>
      </c>
      <c r="E6270" s="254" t="s">
        <v>31798</v>
      </c>
      <c r="ALW6270" s="12"/>
      <c r="ALX6270" s="12"/>
      <c r="ALY6270" s="12"/>
    </row>
    <row r="6271" spans="1:1013" ht="13.5">
      <c r="A6271" s="180">
        <v>100803</v>
      </c>
      <c r="B6271" s="180" t="s">
        <v>1808</v>
      </c>
      <c r="C6271" s="180" t="s">
        <v>1</v>
      </c>
      <c r="D6271" s="254">
        <v>16.71</v>
      </c>
      <c r="E6271" s="254" t="s">
        <v>31799</v>
      </c>
      <c r="ALW6271" s="12"/>
      <c r="ALX6271" s="12"/>
      <c r="ALY6271" s="12"/>
    </row>
    <row r="6272" spans="1:1013" ht="13.5">
      <c r="A6272" s="180">
        <v>100792</v>
      </c>
      <c r="B6272" s="180" t="s">
        <v>1805</v>
      </c>
      <c r="C6272" s="180" t="s">
        <v>1</v>
      </c>
      <c r="D6272" s="254">
        <v>25.27</v>
      </c>
      <c r="E6272" s="254" t="s">
        <v>25663</v>
      </c>
      <c r="ALW6272" s="12"/>
      <c r="ALX6272" s="12"/>
      <c r="ALY6272" s="12"/>
    </row>
    <row r="6273" spans="1:1013" ht="13.5">
      <c r="A6273" s="180">
        <v>100804</v>
      </c>
      <c r="B6273" s="180" t="s">
        <v>1809</v>
      </c>
      <c r="C6273" s="180" t="s">
        <v>1</v>
      </c>
      <c r="D6273" s="254">
        <v>23.9</v>
      </c>
      <c r="E6273" s="254" t="s">
        <v>31800</v>
      </c>
      <c r="ALW6273" s="12"/>
      <c r="ALX6273" s="12"/>
      <c r="ALY6273" s="12"/>
    </row>
    <row r="6274" spans="1:1013" ht="13.5">
      <c r="A6274" s="180">
        <v>100793</v>
      </c>
      <c r="B6274" s="180" t="s">
        <v>1806</v>
      </c>
      <c r="C6274" s="180" t="s">
        <v>1</v>
      </c>
      <c r="D6274" s="254">
        <v>33.01</v>
      </c>
      <c r="E6274" s="254" t="s">
        <v>31801</v>
      </c>
      <c r="ALW6274" s="12"/>
      <c r="ALX6274" s="12"/>
      <c r="ALY6274" s="12"/>
    </row>
    <row r="6275" spans="1:1013" ht="13.5">
      <c r="A6275" s="180">
        <v>100805</v>
      </c>
      <c r="B6275" s="180" t="s">
        <v>1810</v>
      </c>
      <c r="C6275" s="180" t="s">
        <v>1</v>
      </c>
      <c r="D6275" s="254">
        <v>31.37</v>
      </c>
      <c r="E6275" s="254" t="s">
        <v>31802</v>
      </c>
      <c r="ALW6275" s="12"/>
      <c r="ALX6275" s="12"/>
      <c r="ALY6275" s="12"/>
    </row>
    <row r="6276" spans="1:1013" ht="13.5">
      <c r="A6276" s="180">
        <v>100794</v>
      </c>
      <c r="B6276" s="180" t="s">
        <v>1807</v>
      </c>
      <c r="C6276" s="180" t="s">
        <v>1</v>
      </c>
      <c r="D6276" s="254">
        <v>43.96</v>
      </c>
      <c r="E6276" s="254" t="s">
        <v>31803</v>
      </c>
      <c r="ALW6276" s="12"/>
      <c r="ALX6276" s="12"/>
      <c r="ALY6276" s="12"/>
    </row>
    <row r="6277" spans="1:1013" ht="13.5">
      <c r="A6277" s="180">
        <v>100806</v>
      </c>
      <c r="B6277" s="180" t="s">
        <v>1811</v>
      </c>
      <c r="C6277" s="180" t="s">
        <v>1</v>
      </c>
      <c r="D6277" s="254">
        <v>41.95</v>
      </c>
      <c r="E6277" s="254" t="s">
        <v>31804</v>
      </c>
      <c r="ALW6277" s="12"/>
      <c r="ALX6277" s="12"/>
      <c r="ALY6277" s="12"/>
    </row>
    <row r="6278" spans="1:1013" ht="13.5">
      <c r="A6278" s="180">
        <v>100838</v>
      </c>
      <c r="B6278" s="180" t="s">
        <v>36302</v>
      </c>
      <c r="C6278" s="180" t="s">
        <v>2</v>
      </c>
      <c r="D6278" s="254">
        <v>0</v>
      </c>
      <c r="E6278" s="254" t="s">
        <v>31805</v>
      </c>
      <c r="ALW6278" s="12"/>
      <c r="ALX6278" s="12"/>
      <c r="ALY6278" s="12"/>
    </row>
    <row r="6279" spans="1:1013" ht="13.5">
      <c r="A6279" s="180">
        <v>100839</v>
      </c>
      <c r="B6279" s="180" t="s">
        <v>36303</v>
      </c>
      <c r="C6279" s="180" t="s">
        <v>2</v>
      </c>
      <c r="D6279" s="254">
        <v>0</v>
      </c>
      <c r="E6279" s="254" t="s">
        <v>31806</v>
      </c>
      <c r="ALW6279" s="12"/>
      <c r="ALX6279" s="12"/>
      <c r="ALY6279" s="12"/>
    </row>
    <row r="6280" spans="1:1013" ht="13.5">
      <c r="A6280" s="180">
        <v>100840</v>
      </c>
      <c r="B6280" s="180" t="s">
        <v>36304</v>
      </c>
      <c r="C6280" s="180" t="s">
        <v>2</v>
      </c>
      <c r="D6280" s="254">
        <v>0</v>
      </c>
      <c r="E6280" s="254" t="s">
        <v>31791</v>
      </c>
      <c r="ALW6280" s="12"/>
      <c r="ALX6280" s="12"/>
      <c r="ALY6280" s="12"/>
    </row>
    <row r="6281" spans="1:1013" ht="13.5">
      <c r="A6281" s="180">
        <v>100841</v>
      </c>
      <c r="B6281" s="180" t="s">
        <v>36305</v>
      </c>
      <c r="C6281" s="180" t="s">
        <v>2</v>
      </c>
      <c r="D6281" s="254">
        <v>0</v>
      </c>
      <c r="E6281" s="254" t="s">
        <v>31807</v>
      </c>
      <c r="ALW6281" s="12"/>
      <c r="ALX6281" s="12"/>
      <c r="ALY6281" s="12"/>
    </row>
    <row r="6282" spans="1:1013" ht="13.5">
      <c r="A6282" s="180">
        <v>103283</v>
      </c>
      <c r="B6282" s="180" t="s">
        <v>36306</v>
      </c>
      <c r="C6282" s="180" t="s">
        <v>2</v>
      </c>
      <c r="D6282" s="254">
        <v>0</v>
      </c>
      <c r="E6282" s="254" t="s">
        <v>31808</v>
      </c>
      <c r="ALW6282" s="12"/>
      <c r="ALX6282" s="12"/>
      <c r="ALY6282" s="12"/>
    </row>
    <row r="6283" spans="1:1013" ht="13.5">
      <c r="A6283" s="180">
        <v>103284</v>
      </c>
      <c r="B6283" s="180" t="s">
        <v>36307</v>
      </c>
      <c r="C6283" s="180" t="s">
        <v>2</v>
      </c>
      <c r="D6283" s="254">
        <v>0</v>
      </c>
      <c r="E6283" s="254" t="s">
        <v>31809</v>
      </c>
      <c r="ALW6283" s="12"/>
      <c r="ALX6283" s="12"/>
      <c r="ALY6283" s="12"/>
    </row>
    <row r="6284" spans="1:1013" ht="13.5">
      <c r="A6284" s="180">
        <v>103282</v>
      </c>
      <c r="B6284" s="180" t="s">
        <v>36308</v>
      </c>
      <c r="C6284" s="180" t="s">
        <v>2</v>
      </c>
      <c r="D6284" s="254">
        <v>0</v>
      </c>
      <c r="E6284" s="254" t="s">
        <v>31810</v>
      </c>
      <c r="ALW6284" s="12"/>
      <c r="ALX6284" s="12"/>
      <c r="ALY6284" s="12"/>
    </row>
    <row r="6285" spans="1:1013" ht="13.5">
      <c r="A6285" s="180">
        <v>103279</v>
      </c>
      <c r="B6285" s="180" t="s">
        <v>36309</v>
      </c>
      <c r="C6285" s="180" t="s">
        <v>2</v>
      </c>
      <c r="D6285" s="254">
        <v>0</v>
      </c>
      <c r="E6285" s="254" t="s">
        <v>31811</v>
      </c>
      <c r="ALW6285" s="12"/>
      <c r="ALX6285" s="12"/>
      <c r="ALY6285" s="12"/>
    </row>
    <row r="6286" spans="1:1013" ht="13.5">
      <c r="A6286" s="180">
        <v>103280</v>
      </c>
      <c r="B6286" s="180" t="s">
        <v>36310</v>
      </c>
      <c r="C6286" s="180" t="s">
        <v>2</v>
      </c>
      <c r="D6286" s="254">
        <v>0</v>
      </c>
      <c r="E6286" s="254" t="s">
        <v>31812</v>
      </c>
      <c r="ALW6286" s="12"/>
      <c r="ALX6286" s="12"/>
      <c r="ALY6286" s="12"/>
    </row>
    <row r="6287" spans="1:1013" ht="13.5">
      <c r="A6287" s="180">
        <v>103281</v>
      </c>
      <c r="B6287" s="180" t="s">
        <v>36311</v>
      </c>
      <c r="C6287" s="180" t="s">
        <v>2</v>
      </c>
      <c r="D6287" s="254">
        <v>0</v>
      </c>
      <c r="E6287" s="254" t="s">
        <v>31813</v>
      </c>
      <c r="ALW6287" s="12"/>
      <c r="ALX6287" s="12"/>
      <c r="ALY6287" s="12"/>
    </row>
    <row r="6288" spans="1:1013" ht="13.5">
      <c r="A6288" s="180">
        <v>103247</v>
      </c>
      <c r="B6288" s="180" t="s">
        <v>12083</v>
      </c>
      <c r="C6288" s="180" t="s">
        <v>2</v>
      </c>
      <c r="D6288" s="254">
        <v>2788.14</v>
      </c>
      <c r="E6288" s="254" t="s">
        <v>27426</v>
      </c>
      <c r="ALW6288" s="12"/>
      <c r="ALX6288" s="12"/>
      <c r="ALY6288" s="12"/>
    </row>
    <row r="6289" spans="1:1013" ht="13.5">
      <c r="A6289" s="180">
        <v>103250</v>
      </c>
      <c r="B6289" s="180" t="s">
        <v>12086</v>
      </c>
      <c r="C6289" s="180" t="s">
        <v>2</v>
      </c>
      <c r="D6289" s="254">
        <v>4050.05</v>
      </c>
      <c r="E6289" s="254" t="s">
        <v>31814</v>
      </c>
      <c r="ALW6289" s="12"/>
      <c r="ALX6289" s="12"/>
      <c r="ALY6289" s="12"/>
    </row>
    <row r="6290" spans="1:1013" ht="13.5">
      <c r="A6290" s="180">
        <v>103253</v>
      </c>
      <c r="B6290" s="180" t="s">
        <v>12089</v>
      </c>
      <c r="C6290" s="180" t="s">
        <v>2</v>
      </c>
      <c r="D6290" s="254">
        <v>5520.68</v>
      </c>
      <c r="E6290" s="254" t="s">
        <v>31815</v>
      </c>
      <c r="ALW6290" s="12"/>
      <c r="ALX6290" s="12"/>
      <c r="ALY6290" s="12"/>
    </row>
    <row r="6291" spans="1:1013" ht="13.5">
      <c r="A6291" s="180">
        <v>103244</v>
      </c>
      <c r="B6291" s="180" t="s">
        <v>12080</v>
      </c>
      <c r="C6291" s="180" t="s">
        <v>2</v>
      </c>
      <c r="D6291" s="254">
        <v>2512.1999999999998</v>
      </c>
      <c r="E6291" s="254" t="s">
        <v>29069</v>
      </c>
      <c r="ALW6291" s="12"/>
      <c r="ALX6291" s="12"/>
      <c r="ALY6291" s="12"/>
    </row>
    <row r="6292" spans="1:1013" ht="13.5">
      <c r="A6292" s="180">
        <v>103256</v>
      </c>
      <c r="B6292" s="180" t="s">
        <v>36312</v>
      </c>
      <c r="C6292" s="180" t="s">
        <v>2</v>
      </c>
      <c r="D6292" s="254">
        <v>10254.35</v>
      </c>
      <c r="E6292" s="254" t="s">
        <v>31816</v>
      </c>
      <c r="ALW6292" s="12"/>
      <c r="ALX6292" s="12"/>
      <c r="ALY6292" s="12"/>
    </row>
    <row r="6293" spans="1:1013" ht="13.5">
      <c r="A6293" s="180">
        <v>103258</v>
      </c>
      <c r="B6293" s="180" t="s">
        <v>36313</v>
      </c>
      <c r="C6293" s="180" t="s">
        <v>2</v>
      </c>
      <c r="D6293" s="254">
        <v>11463.65</v>
      </c>
      <c r="E6293" s="254" t="s">
        <v>31817</v>
      </c>
      <c r="ALW6293" s="12"/>
      <c r="ALX6293" s="12"/>
      <c r="ALY6293" s="12"/>
    </row>
    <row r="6294" spans="1:1013" ht="13.5">
      <c r="A6294" s="180">
        <v>103260</v>
      </c>
      <c r="B6294" s="180" t="s">
        <v>36314</v>
      </c>
      <c r="C6294" s="180" t="s">
        <v>2</v>
      </c>
      <c r="D6294" s="254">
        <v>6348.91</v>
      </c>
      <c r="E6294" s="254" t="s">
        <v>31818</v>
      </c>
      <c r="ALW6294" s="12"/>
      <c r="ALX6294" s="12"/>
      <c r="ALY6294" s="12"/>
    </row>
    <row r="6295" spans="1:1013" ht="13.5">
      <c r="A6295" s="180">
        <v>103261</v>
      </c>
      <c r="B6295" s="180" t="s">
        <v>36315</v>
      </c>
      <c r="C6295" s="180" t="s">
        <v>2</v>
      </c>
      <c r="D6295" s="254">
        <v>12932.78</v>
      </c>
      <c r="E6295" s="254" t="s">
        <v>30445</v>
      </c>
      <c r="ALW6295" s="12"/>
      <c r="ALX6295" s="12"/>
      <c r="ALY6295" s="12"/>
    </row>
    <row r="6296" spans="1:1013" ht="13.5">
      <c r="A6296" s="180">
        <v>103263</v>
      </c>
      <c r="B6296" s="180" t="s">
        <v>12092</v>
      </c>
      <c r="C6296" s="180" t="s">
        <v>2</v>
      </c>
      <c r="D6296" s="254">
        <v>17983.93</v>
      </c>
      <c r="E6296" s="254" t="s">
        <v>31819</v>
      </c>
      <c r="ALW6296" s="12"/>
      <c r="ALX6296" s="12"/>
      <c r="ALY6296" s="12"/>
    </row>
    <row r="6297" spans="1:1013" ht="13.5">
      <c r="A6297" s="180">
        <v>103265</v>
      </c>
      <c r="B6297" s="180" t="s">
        <v>12094</v>
      </c>
      <c r="C6297" s="180" t="s">
        <v>2</v>
      </c>
      <c r="D6297" s="254">
        <v>21672.83</v>
      </c>
      <c r="E6297" s="254" t="s">
        <v>27547</v>
      </c>
      <c r="ALW6297" s="12"/>
      <c r="ALX6297" s="12"/>
      <c r="ALY6297" s="12"/>
    </row>
    <row r="6298" spans="1:1013" ht="13.5">
      <c r="A6298" s="180">
        <v>103268</v>
      </c>
      <c r="B6298" s="180" t="s">
        <v>12097</v>
      </c>
      <c r="C6298" s="180" t="s">
        <v>2</v>
      </c>
      <c r="D6298" s="254">
        <v>7605.82</v>
      </c>
      <c r="E6298" s="254" t="s">
        <v>31820</v>
      </c>
      <c r="ALW6298" s="12"/>
      <c r="ALX6298" s="12"/>
      <c r="ALY6298" s="12"/>
    </row>
    <row r="6299" spans="1:1013" ht="13.5">
      <c r="A6299" s="180">
        <v>103270</v>
      </c>
      <c r="B6299" s="180" t="s">
        <v>12099</v>
      </c>
      <c r="C6299" s="180" t="s">
        <v>2</v>
      </c>
      <c r="D6299" s="254">
        <v>8174.86</v>
      </c>
      <c r="E6299" s="254" t="s">
        <v>24995</v>
      </c>
      <c r="ALW6299" s="12"/>
      <c r="ALX6299" s="12"/>
      <c r="ALY6299" s="12"/>
    </row>
    <row r="6300" spans="1:1013" ht="13.5">
      <c r="A6300" s="180">
        <v>103272</v>
      </c>
      <c r="B6300" s="180" t="s">
        <v>12101</v>
      </c>
      <c r="C6300" s="180" t="s">
        <v>2</v>
      </c>
      <c r="D6300" s="254">
        <v>11962.02</v>
      </c>
      <c r="E6300" s="254" t="s">
        <v>31821</v>
      </c>
      <c r="ALW6300" s="12"/>
      <c r="ALX6300" s="12"/>
      <c r="ALY6300" s="12"/>
    </row>
    <row r="6301" spans="1:1013" ht="13.5">
      <c r="A6301" s="180">
        <v>103274</v>
      </c>
      <c r="B6301" s="180" t="s">
        <v>12103</v>
      </c>
      <c r="C6301" s="180" t="s">
        <v>2</v>
      </c>
      <c r="D6301" s="254">
        <v>14123.12</v>
      </c>
      <c r="E6301" s="254" t="s">
        <v>31822</v>
      </c>
      <c r="ALW6301" s="12"/>
      <c r="ALX6301" s="12"/>
      <c r="ALY6301" s="12"/>
    </row>
    <row r="6302" spans="1:1013" ht="13.5">
      <c r="A6302" s="180">
        <v>103276</v>
      </c>
      <c r="B6302" s="180" t="s">
        <v>12105</v>
      </c>
      <c r="C6302" s="180" t="s">
        <v>2</v>
      </c>
      <c r="D6302" s="254">
        <v>14742.03</v>
      </c>
      <c r="E6302" s="254" t="s">
        <v>31823</v>
      </c>
      <c r="ALW6302" s="12"/>
      <c r="ALX6302" s="12"/>
      <c r="ALY6302" s="12"/>
    </row>
    <row r="6303" spans="1:1013" ht="13.5">
      <c r="A6303" s="180">
        <v>103267</v>
      </c>
      <c r="B6303" s="180" t="s">
        <v>12096</v>
      </c>
      <c r="C6303" s="180" t="s">
        <v>2</v>
      </c>
      <c r="D6303" s="254">
        <v>6408.41</v>
      </c>
      <c r="E6303" s="254" t="s">
        <v>25722</v>
      </c>
      <c r="ALW6303" s="12"/>
      <c r="ALX6303" s="12"/>
      <c r="ALY6303" s="12"/>
    </row>
    <row r="6304" spans="1:1013" ht="13.5">
      <c r="A6304" s="180">
        <v>103269</v>
      </c>
      <c r="B6304" s="180" t="s">
        <v>12098</v>
      </c>
      <c r="C6304" s="180" t="s">
        <v>2</v>
      </c>
      <c r="D6304" s="254">
        <v>7875.73</v>
      </c>
      <c r="E6304" s="254" t="s">
        <v>31824</v>
      </c>
      <c r="ALW6304" s="12"/>
      <c r="ALX6304" s="12"/>
      <c r="ALY6304" s="12"/>
    </row>
    <row r="6305" spans="1:1013" ht="13.5">
      <c r="A6305" s="180">
        <v>103271</v>
      </c>
      <c r="B6305" s="180" t="s">
        <v>12100</v>
      </c>
      <c r="C6305" s="180" t="s">
        <v>2</v>
      </c>
      <c r="D6305" s="254">
        <v>11581.62</v>
      </c>
      <c r="E6305" s="254" t="s">
        <v>31825</v>
      </c>
      <c r="ALW6305" s="12"/>
      <c r="ALX6305" s="12"/>
      <c r="ALY6305" s="12"/>
    </row>
    <row r="6306" spans="1:1013" ht="13.5">
      <c r="A6306" s="180">
        <v>103273</v>
      </c>
      <c r="B6306" s="180" t="s">
        <v>12102</v>
      </c>
      <c r="C6306" s="180" t="s">
        <v>2</v>
      </c>
      <c r="D6306" s="254">
        <v>12334.06</v>
      </c>
      <c r="E6306" s="254" t="s">
        <v>31826</v>
      </c>
      <c r="ALW6306" s="12"/>
      <c r="ALX6306" s="12"/>
      <c r="ALY6306" s="12"/>
    </row>
    <row r="6307" spans="1:1013" ht="13.5">
      <c r="A6307" s="180">
        <v>103275</v>
      </c>
      <c r="B6307" s="180" t="s">
        <v>12104</v>
      </c>
      <c r="C6307" s="180" t="s">
        <v>2</v>
      </c>
      <c r="D6307" s="254">
        <v>14050.08</v>
      </c>
      <c r="E6307" s="254" t="s">
        <v>31827</v>
      </c>
      <c r="ALW6307" s="12"/>
      <c r="ALX6307" s="12"/>
      <c r="ALY6307" s="12"/>
    </row>
    <row r="6308" spans="1:1013" ht="13.5">
      <c r="A6308" s="180">
        <v>103248</v>
      </c>
      <c r="B6308" s="180" t="s">
        <v>12084</v>
      </c>
      <c r="C6308" s="180" t="s">
        <v>2</v>
      </c>
      <c r="D6308" s="254">
        <v>2278.5700000000002</v>
      </c>
      <c r="E6308" s="254" t="s">
        <v>31828</v>
      </c>
      <c r="ALW6308" s="12"/>
      <c r="ALX6308" s="12"/>
      <c r="ALY6308" s="12"/>
    </row>
    <row r="6309" spans="1:1013" ht="13.5">
      <c r="A6309" s="180">
        <v>103249</v>
      </c>
      <c r="B6309" s="180" t="s">
        <v>12085</v>
      </c>
      <c r="C6309" s="180" t="s">
        <v>2</v>
      </c>
      <c r="D6309" s="254">
        <v>2447.89</v>
      </c>
      <c r="E6309" s="254" t="s">
        <v>31829</v>
      </c>
      <c r="ALW6309" s="12"/>
      <c r="ALX6309" s="12"/>
      <c r="ALY6309" s="12"/>
    </row>
    <row r="6310" spans="1:1013" ht="13.5">
      <c r="A6310" s="180">
        <v>103251</v>
      </c>
      <c r="B6310" s="180" t="s">
        <v>12087</v>
      </c>
      <c r="C6310" s="180" t="s">
        <v>2</v>
      </c>
      <c r="D6310" s="254">
        <v>3198.99</v>
      </c>
      <c r="E6310" s="254" t="s">
        <v>31830</v>
      </c>
      <c r="ALW6310" s="12"/>
      <c r="ALX6310" s="12"/>
      <c r="ALY6310" s="12"/>
    </row>
    <row r="6311" spans="1:1013" ht="13.5">
      <c r="A6311" s="180">
        <v>103252</v>
      </c>
      <c r="B6311" s="180" t="s">
        <v>12088</v>
      </c>
      <c r="C6311" s="180" t="s">
        <v>2</v>
      </c>
      <c r="D6311" s="254">
        <v>3542.2</v>
      </c>
      <c r="E6311" s="254" t="s">
        <v>31831</v>
      </c>
      <c r="ALW6311" s="12"/>
      <c r="ALX6311" s="12"/>
      <c r="ALY6311" s="12"/>
    </row>
    <row r="6312" spans="1:1013" ht="13.5">
      <c r="A6312" s="180">
        <v>103254</v>
      </c>
      <c r="B6312" s="180" t="s">
        <v>12090</v>
      </c>
      <c r="C6312" s="180" t="s">
        <v>2</v>
      </c>
      <c r="D6312" s="254">
        <v>4129.28</v>
      </c>
      <c r="E6312" s="254" t="s">
        <v>31832</v>
      </c>
      <c r="ALW6312" s="12"/>
      <c r="ALX6312" s="12"/>
      <c r="ALY6312" s="12"/>
    </row>
    <row r="6313" spans="1:1013" ht="13.5">
      <c r="A6313" s="180">
        <v>103255</v>
      </c>
      <c r="B6313" s="180" t="s">
        <v>12091</v>
      </c>
      <c r="C6313" s="180" t="s">
        <v>2</v>
      </c>
      <c r="D6313" s="254">
        <v>4620.2</v>
      </c>
      <c r="E6313" s="254" t="s">
        <v>31833</v>
      </c>
      <c r="ALW6313" s="12"/>
      <c r="ALX6313" s="12"/>
      <c r="ALY6313" s="12"/>
    </row>
    <row r="6314" spans="1:1013" ht="13.5">
      <c r="A6314" s="180">
        <v>103245</v>
      </c>
      <c r="B6314" s="180" t="s">
        <v>12081</v>
      </c>
      <c r="C6314" s="180" t="s">
        <v>2</v>
      </c>
      <c r="D6314" s="254">
        <v>1981.68</v>
      </c>
      <c r="E6314" s="254" t="s">
        <v>30586</v>
      </c>
      <c r="ALW6314" s="12"/>
      <c r="ALX6314" s="12"/>
      <c r="ALY6314" s="12"/>
    </row>
    <row r="6315" spans="1:1013" ht="13.5">
      <c r="A6315" s="180">
        <v>103246</v>
      </c>
      <c r="B6315" s="180" t="s">
        <v>12082</v>
      </c>
      <c r="C6315" s="180" t="s">
        <v>2</v>
      </c>
      <c r="D6315" s="254">
        <v>2161.09</v>
      </c>
      <c r="E6315" s="254" t="s">
        <v>31834</v>
      </c>
      <c r="ALW6315" s="12"/>
      <c r="ALX6315" s="12"/>
      <c r="ALY6315" s="12"/>
    </row>
    <row r="6316" spans="1:1013" ht="13.5">
      <c r="A6316" s="180">
        <v>103257</v>
      </c>
      <c r="B6316" s="180" t="s">
        <v>36316</v>
      </c>
      <c r="C6316" s="180" t="s">
        <v>2</v>
      </c>
      <c r="D6316" s="254">
        <v>5862.06</v>
      </c>
      <c r="E6316" s="254" t="s">
        <v>25771</v>
      </c>
      <c r="ALW6316" s="12"/>
      <c r="ALX6316" s="12"/>
      <c r="ALY6316" s="12"/>
    </row>
    <row r="6317" spans="1:1013" ht="13.5">
      <c r="A6317" s="180">
        <v>103259</v>
      </c>
      <c r="B6317" s="180" t="s">
        <v>36317</v>
      </c>
      <c r="C6317" s="180" t="s">
        <v>2</v>
      </c>
      <c r="D6317" s="254">
        <v>6180.79</v>
      </c>
      <c r="E6317" s="254" t="s">
        <v>31835</v>
      </c>
      <c r="ALW6317" s="12"/>
      <c r="ALX6317" s="12"/>
      <c r="ALY6317" s="12"/>
    </row>
    <row r="6318" spans="1:1013" ht="13.5">
      <c r="A6318" s="180">
        <v>103262</v>
      </c>
      <c r="B6318" s="180" t="s">
        <v>36318</v>
      </c>
      <c r="C6318" s="180" t="s">
        <v>2</v>
      </c>
      <c r="D6318" s="254">
        <v>8119.38</v>
      </c>
      <c r="E6318" s="254" t="s">
        <v>25248</v>
      </c>
      <c r="ALW6318" s="12"/>
      <c r="ALX6318" s="12"/>
      <c r="ALY6318" s="12"/>
    </row>
    <row r="6319" spans="1:1013" ht="13.5">
      <c r="A6319" s="180">
        <v>103264</v>
      </c>
      <c r="B6319" s="180" t="s">
        <v>12093</v>
      </c>
      <c r="C6319" s="180" t="s">
        <v>2</v>
      </c>
      <c r="D6319" s="254">
        <v>10103.01</v>
      </c>
      <c r="E6319" s="254" t="s">
        <v>31836</v>
      </c>
      <c r="ALW6319" s="12"/>
      <c r="ALX6319" s="12"/>
      <c r="ALY6319" s="12"/>
    </row>
    <row r="6320" spans="1:1013" ht="13.5">
      <c r="A6320" s="180">
        <v>103266</v>
      </c>
      <c r="B6320" s="180" t="s">
        <v>12095</v>
      </c>
      <c r="C6320" s="180" t="s">
        <v>2</v>
      </c>
      <c r="D6320" s="254">
        <v>11278.56</v>
      </c>
      <c r="E6320" s="254" t="s">
        <v>25804</v>
      </c>
      <c r="ALW6320" s="12"/>
      <c r="ALX6320" s="12"/>
      <c r="ALY6320" s="12"/>
    </row>
    <row r="6321" spans="1:1013" ht="13.5">
      <c r="A6321" s="180">
        <v>103277</v>
      </c>
      <c r="B6321" s="180" t="s">
        <v>12106</v>
      </c>
      <c r="C6321" s="180" t="s">
        <v>2</v>
      </c>
      <c r="D6321" s="254">
        <v>27212.75</v>
      </c>
      <c r="E6321" s="254" t="s">
        <v>25547</v>
      </c>
      <c r="ALW6321" s="12"/>
      <c r="ALX6321" s="12"/>
      <c r="ALY6321" s="12"/>
    </row>
    <row r="6322" spans="1:1013" ht="13.5">
      <c r="A6322" s="180">
        <v>103278</v>
      </c>
      <c r="B6322" s="180" t="s">
        <v>12107</v>
      </c>
      <c r="C6322" s="180" t="s">
        <v>2</v>
      </c>
      <c r="D6322" s="254">
        <v>34815.54</v>
      </c>
      <c r="E6322" s="254" t="s">
        <v>25229</v>
      </c>
      <c r="ALW6322" s="12"/>
      <c r="ALX6322" s="12"/>
      <c r="ALY6322" s="12"/>
    </row>
    <row r="6323" spans="1:1013" ht="13.5">
      <c r="A6323" s="180">
        <v>103285</v>
      </c>
      <c r="B6323" s="180" t="s">
        <v>36319</v>
      </c>
      <c r="C6323" s="180" t="s">
        <v>2</v>
      </c>
      <c r="D6323" s="254">
        <v>0</v>
      </c>
      <c r="E6323" s="254" t="s">
        <v>27978</v>
      </c>
      <c r="ALW6323" s="12"/>
      <c r="ALX6323" s="12"/>
      <c r="ALY6323" s="12"/>
    </row>
    <row r="6324" spans="1:1013" ht="13.5">
      <c r="A6324" s="180">
        <v>103286</v>
      </c>
      <c r="B6324" s="180" t="s">
        <v>36320</v>
      </c>
      <c r="C6324" s="180" t="s">
        <v>2</v>
      </c>
      <c r="D6324" s="254">
        <v>0</v>
      </c>
      <c r="E6324" s="254" t="s">
        <v>31837</v>
      </c>
      <c r="ALW6324" s="12"/>
      <c r="ALX6324" s="12"/>
      <c r="ALY6324" s="12"/>
    </row>
    <row r="6325" spans="1:1013" ht="13.5">
      <c r="A6325" s="180">
        <v>103287</v>
      </c>
      <c r="B6325" s="180" t="s">
        <v>36321</v>
      </c>
      <c r="C6325" s="180" t="s">
        <v>2</v>
      </c>
      <c r="D6325" s="254">
        <v>0</v>
      </c>
      <c r="E6325" s="254" t="s">
        <v>31838</v>
      </c>
      <c r="ALW6325" s="12"/>
      <c r="ALX6325" s="12"/>
      <c r="ALY6325" s="12"/>
    </row>
    <row r="6326" spans="1:1013" ht="13.5">
      <c r="A6326" s="180">
        <v>103288</v>
      </c>
      <c r="B6326" s="180" t="s">
        <v>4447</v>
      </c>
      <c r="C6326" s="180" t="s">
        <v>2</v>
      </c>
      <c r="D6326" s="254">
        <v>16.649999999999999</v>
      </c>
      <c r="E6326" s="254" t="s">
        <v>24892</v>
      </c>
      <c r="ALW6326" s="12"/>
      <c r="ALX6326" s="12"/>
      <c r="ALY6326" s="12"/>
    </row>
    <row r="6327" spans="1:1013" ht="13.5">
      <c r="A6327" s="180">
        <v>103291</v>
      </c>
      <c r="B6327" s="180" t="s">
        <v>4450</v>
      </c>
      <c r="C6327" s="180" t="s">
        <v>1</v>
      </c>
      <c r="D6327" s="254">
        <v>63.37</v>
      </c>
      <c r="E6327" s="254" t="s">
        <v>25542</v>
      </c>
      <c r="ALW6327" s="12"/>
      <c r="ALX6327" s="12"/>
      <c r="ALY6327" s="12"/>
    </row>
    <row r="6328" spans="1:1013" ht="13.5">
      <c r="A6328" s="180">
        <v>103289</v>
      </c>
      <c r="B6328" s="180" t="s">
        <v>4448</v>
      </c>
      <c r="C6328" s="180" t="s">
        <v>1</v>
      </c>
      <c r="D6328" s="254">
        <v>33.04</v>
      </c>
      <c r="E6328" s="254" t="s">
        <v>25765</v>
      </c>
      <c r="ALW6328" s="12"/>
      <c r="ALX6328" s="12"/>
      <c r="ALY6328" s="12"/>
    </row>
    <row r="6329" spans="1:1013" ht="13.5">
      <c r="A6329" s="180">
        <v>103290</v>
      </c>
      <c r="B6329" s="180" t="s">
        <v>4449</v>
      </c>
      <c r="C6329" s="180" t="s">
        <v>1</v>
      </c>
      <c r="D6329" s="254">
        <v>50.52</v>
      </c>
      <c r="E6329" s="254" t="s">
        <v>25185</v>
      </c>
      <c r="ALW6329" s="12"/>
      <c r="ALX6329" s="12"/>
      <c r="ALY6329" s="12"/>
    </row>
    <row r="6330" spans="1:1013" ht="13.5">
      <c r="A6330" s="180">
        <v>103292</v>
      </c>
      <c r="B6330" s="180" t="s">
        <v>4451</v>
      </c>
      <c r="C6330" s="180" t="s">
        <v>1</v>
      </c>
      <c r="D6330" s="254">
        <v>76.38</v>
      </c>
      <c r="E6330" s="254" t="s">
        <v>25083</v>
      </c>
      <c r="ALW6330" s="12"/>
      <c r="ALX6330" s="12"/>
      <c r="ALY6330" s="12"/>
    </row>
    <row r="6331" spans="1:1013" ht="13.5">
      <c r="A6331" s="180">
        <v>97333</v>
      </c>
      <c r="B6331" s="180" t="s">
        <v>33008</v>
      </c>
      <c r="C6331" s="180" t="s">
        <v>1</v>
      </c>
      <c r="D6331" s="254">
        <v>58.59</v>
      </c>
      <c r="E6331" s="254" t="s">
        <v>31839</v>
      </c>
      <c r="ALW6331" s="12"/>
      <c r="ALX6331" s="12"/>
      <c r="ALY6331" s="12"/>
    </row>
    <row r="6332" spans="1:1013" ht="13.5">
      <c r="A6332" s="180">
        <v>97329</v>
      </c>
      <c r="B6332" s="180" t="s">
        <v>33004</v>
      </c>
      <c r="C6332" s="180" t="s">
        <v>1</v>
      </c>
      <c r="D6332" s="254">
        <v>58.01</v>
      </c>
      <c r="E6332" s="254" t="s">
        <v>31840</v>
      </c>
      <c r="ALW6332" s="12"/>
      <c r="ALX6332" s="12"/>
      <c r="ALY6332" s="12"/>
    </row>
    <row r="6333" spans="1:1013" ht="13.5">
      <c r="A6333" s="180">
        <v>97331</v>
      </c>
      <c r="B6333" s="180" t="s">
        <v>33006</v>
      </c>
      <c r="C6333" s="180" t="s">
        <v>1</v>
      </c>
      <c r="D6333" s="254">
        <v>28.26</v>
      </c>
      <c r="E6333" s="254" t="s">
        <v>25600</v>
      </c>
      <c r="ALW6333" s="12"/>
      <c r="ALX6333" s="12"/>
      <c r="ALY6333" s="12"/>
    </row>
    <row r="6334" spans="1:1013" ht="13.5">
      <c r="A6334" s="180">
        <v>97327</v>
      </c>
      <c r="B6334" s="180" t="s">
        <v>36322</v>
      </c>
      <c r="C6334" s="180" t="s">
        <v>1</v>
      </c>
      <c r="D6334" s="254">
        <v>27.85</v>
      </c>
      <c r="E6334" s="254" t="s">
        <v>25091</v>
      </c>
      <c r="ALW6334" s="12"/>
      <c r="ALX6334" s="12"/>
      <c r="ALY6334" s="12"/>
    </row>
    <row r="6335" spans="1:1013" ht="13.5">
      <c r="A6335" s="180">
        <v>97332</v>
      </c>
      <c r="B6335" s="180" t="s">
        <v>33007</v>
      </c>
      <c r="C6335" s="180" t="s">
        <v>1</v>
      </c>
      <c r="D6335" s="254">
        <v>45.74</v>
      </c>
      <c r="E6335" s="254" t="s">
        <v>25538</v>
      </c>
      <c r="ALW6335" s="12"/>
      <c r="ALX6335" s="12"/>
      <c r="ALY6335" s="12"/>
    </row>
    <row r="6336" spans="1:1013" ht="13.5">
      <c r="A6336" s="180">
        <v>97328</v>
      </c>
      <c r="B6336" s="180" t="s">
        <v>33003</v>
      </c>
      <c r="C6336" s="180" t="s">
        <v>1</v>
      </c>
      <c r="D6336" s="254">
        <v>45.28</v>
      </c>
      <c r="E6336" s="254" t="s">
        <v>25187</v>
      </c>
      <c r="ALW6336" s="12"/>
      <c r="ALX6336" s="12"/>
      <c r="ALY6336" s="12"/>
    </row>
    <row r="6337" spans="1:1013" ht="13.5">
      <c r="A6337" s="180">
        <v>97334</v>
      </c>
      <c r="B6337" s="180" t="s">
        <v>36323</v>
      </c>
      <c r="C6337" s="180" t="s">
        <v>1</v>
      </c>
      <c r="D6337" s="254">
        <v>71.599999999999994</v>
      </c>
      <c r="E6337" s="254" t="s">
        <v>29962</v>
      </c>
      <c r="ALW6337" s="12"/>
      <c r="ALX6337" s="12"/>
      <c r="ALY6337" s="12"/>
    </row>
    <row r="6338" spans="1:1013" ht="13.5">
      <c r="A6338" s="180">
        <v>97330</v>
      </c>
      <c r="B6338" s="180" t="s">
        <v>33005</v>
      </c>
      <c r="C6338" s="180" t="s">
        <v>1</v>
      </c>
      <c r="D6338" s="254">
        <v>70.97</v>
      </c>
      <c r="E6338" s="254" t="s">
        <v>29447</v>
      </c>
      <c r="ALW6338" s="12"/>
      <c r="ALX6338" s="12"/>
      <c r="ALY6338" s="12"/>
    </row>
    <row r="6339" spans="1:1013" ht="13.5">
      <c r="A6339" s="180">
        <v>93085</v>
      </c>
      <c r="B6339" s="180" t="s">
        <v>4783</v>
      </c>
      <c r="C6339" s="180" t="s">
        <v>2</v>
      </c>
      <c r="D6339" s="254">
        <v>16.91</v>
      </c>
      <c r="E6339" s="254" t="s">
        <v>30174</v>
      </c>
      <c r="ALW6339" s="12"/>
      <c r="ALX6339" s="12"/>
      <c r="ALY6339" s="12"/>
    </row>
    <row r="6340" spans="1:1013" ht="13.5">
      <c r="A6340" s="180">
        <v>103892</v>
      </c>
      <c r="B6340" s="180" t="s">
        <v>4890</v>
      </c>
      <c r="C6340" s="180" t="s">
        <v>2</v>
      </c>
      <c r="D6340" s="254">
        <v>18.07</v>
      </c>
      <c r="E6340" s="254" t="s">
        <v>29434</v>
      </c>
      <c r="ALW6340" s="12"/>
      <c r="ALX6340" s="12"/>
      <c r="ALY6340" s="12"/>
    </row>
    <row r="6341" spans="1:1013" ht="13.5">
      <c r="A6341" s="180">
        <v>103823</v>
      </c>
      <c r="B6341" s="180" t="s">
        <v>4837</v>
      </c>
      <c r="C6341" s="180" t="s">
        <v>2</v>
      </c>
      <c r="D6341" s="254">
        <v>20.420000000000002</v>
      </c>
      <c r="E6341" s="254" t="s">
        <v>31446</v>
      </c>
      <c r="ALW6341" s="12"/>
      <c r="ALX6341" s="12"/>
      <c r="ALY6341" s="12"/>
    </row>
    <row r="6342" spans="1:1013" ht="13.5">
      <c r="A6342" s="180">
        <v>103856</v>
      </c>
      <c r="B6342" s="180" t="s">
        <v>4860</v>
      </c>
      <c r="C6342" s="180" t="s">
        <v>2</v>
      </c>
      <c r="D6342" s="254">
        <v>18.05</v>
      </c>
      <c r="E6342" s="254" t="s">
        <v>31270</v>
      </c>
      <c r="ALW6342" s="12"/>
      <c r="ALX6342" s="12"/>
      <c r="ALY6342" s="12"/>
    </row>
    <row r="6343" spans="1:1013" ht="13.5">
      <c r="A6343" s="180">
        <v>93108</v>
      </c>
      <c r="B6343" s="180" t="s">
        <v>4804</v>
      </c>
      <c r="C6343" s="180" t="s">
        <v>2</v>
      </c>
      <c r="D6343" s="254">
        <v>15.11</v>
      </c>
      <c r="E6343" s="254" t="s">
        <v>31717</v>
      </c>
      <c r="ALW6343" s="12"/>
      <c r="ALX6343" s="12"/>
      <c r="ALY6343" s="12"/>
    </row>
    <row r="6344" spans="1:1013" ht="13.5">
      <c r="A6344" s="180">
        <v>93091</v>
      </c>
      <c r="B6344" s="180" t="s">
        <v>4789</v>
      </c>
      <c r="C6344" s="180" t="s">
        <v>2</v>
      </c>
      <c r="D6344" s="254">
        <v>18.38</v>
      </c>
      <c r="E6344" s="254" t="s">
        <v>31410</v>
      </c>
      <c r="ALW6344" s="12"/>
      <c r="ALX6344" s="12"/>
      <c r="ALY6344" s="12"/>
    </row>
    <row r="6345" spans="1:1013" ht="13.5">
      <c r="A6345" s="180">
        <v>103900</v>
      </c>
      <c r="B6345" s="180" t="s">
        <v>4898</v>
      </c>
      <c r="C6345" s="180" t="s">
        <v>2</v>
      </c>
      <c r="D6345" s="254">
        <v>23.24</v>
      </c>
      <c r="E6345" s="254" t="s">
        <v>31841</v>
      </c>
      <c r="ALW6345" s="12"/>
      <c r="ALX6345" s="12"/>
      <c r="ALY6345" s="12"/>
    </row>
    <row r="6346" spans="1:1013" ht="13.5">
      <c r="A6346" s="180">
        <v>103831</v>
      </c>
      <c r="B6346" s="180" t="s">
        <v>4842</v>
      </c>
      <c r="C6346" s="180" t="s">
        <v>2</v>
      </c>
      <c r="D6346" s="254">
        <v>30.45</v>
      </c>
      <c r="E6346" s="254" t="s">
        <v>25326</v>
      </c>
      <c r="ALW6346" s="12"/>
      <c r="ALX6346" s="12"/>
      <c r="ALY6346" s="12"/>
    </row>
    <row r="6347" spans="1:1013" ht="13.5">
      <c r="A6347" s="180">
        <v>103864</v>
      </c>
      <c r="B6347" s="180" t="s">
        <v>4868</v>
      </c>
      <c r="C6347" s="180" t="s">
        <v>2</v>
      </c>
      <c r="D6347" s="254">
        <v>24.59</v>
      </c>
      <c r="E6347" s="254" t="s">
        <v>25326</v>
      </c>
      <c r="ALW6347" s="12"/>
      <c r="ALX6347" s="12"/>
      <c r="ALY6347" s="12"/>
    </row>
    <row r="6348" spans="1:1013" ht="13.5">
      <c r="A6348" s="180">
        <v>93133</v>
      </c>
      <c r="B6348" s="180" t="s">
        <v>4821</v>
      </c>
      <c r="C6348" s="180" t="s">
        <v>2</v>
      </c>
      <c r="D6348" s="254">
        <v>21.74</v>
      </c>
      <c r="E6348" s="254" t="s">
        <v>31397</v>
      </c>
      <c r="ALW6348" s="12"/>
      <c r="ALX6348" s="12"/>
      <c r="ALY6348" s="12"/>
    </row>
    <row r="6349" spans="1:1013" ht="13.5">
      <c r="A6349" s="180">
        <v>93057</v>
      </c>
      <c r="B6349" s="180" t="s">
        <v>4756</v>
      </c>
      <c r="C6349" s="180" t="s">
        <v>2</v>
      </c>
      <c r="D6349" s="254">
        <v>15.26</v>
      </c>
      <c r="E6349" s="254" t="s">
        <v>25002</v>
      </c>
      <c r="ALW6349" s="12"/>
      <c r="ALX6349" s="12"/>
      <c r="ALY6349" s="12"/>
    </row>
    <row r="6350" spans="1:1013" ht="13.5">
      <c r="A6350" s="180">
        <v>93062</v>
      </c>
      <c r="B6350" s="180" t="s">
        <v>4761</v>
      </c>
      <c r="C6350" s="180" t="s">
        <v>2</v>
      </c>
      <c r="D6350" s="254">
        <v>29.12</v>
      </c>
      <c r="E6350" s="254" t="s">
        <v>31842</v>
      </c>
      <c r="ALW6350" s="12"/>
      <c r="ALX6350" s="12"/>
      <c r="ALY6350" s="12"/>
    </row>
    <row r="6351" spans="1:1013" ht="13.5">
      <c r="A6351" s="180">
        <v>93065</v>
      </c>
      <c r="B6351" s="180" t="s">
        <v>4764</v>
      </c>
      <c r="C6351" s="180" t="s">
        <v>2</v>
      </c>
      <c r="D6351" s="254">
        <v>47.41</v>
      </c>
      <c r="E6351" s="254" t="s">
        <v>24824</v>
      </c>
      <c r="ALW6351" s="12"/>
      <c r="ALX6351" s="12"/>
      <c r="ALY6351" s="12"/>
    </row>
    <row r="6352" spans="1:1013" ht="13.5">
      <c r="A6352" s="180">
        <v>93068</v>
      </c>
      <c r="B6352" s="180" t="s">
        <v>4767</v>
      </c>
      <c r="C6352" s="180" t="s">
        <v>2</v>
      </c>
      <c r="D6352" s="254">
        <v>66.67</v>
      </c>
      <c r="E6352" s="254" t="s">
        <v>31843</v>
      </c>
      <c r="ALW6352" s="12"/>
      <c r="ALX6352" s="12"/>
      <c r="ALY6352" s="12"/>
    </row>
    <row r="6353" spans="1:1013" ht="13.5">
      <c r="A6353" s="180">
        <v>93071</v>
      </c>
      <c r="B6353" s="180" t="s">
        <v>4770</v>
      </c>
      <c r="C6353" s="180" t="s">
        <v>2</v>
      </c>
      <c r="D6353" s="254">
        <v>180.92</v>
      </c>
      <c r="E6353" s="254" t="s">
        <v>28737</v>
      </c>
      <c r="ALW6353" s="12"/>
      <c r="ALX6353" s="12"/>
      <c r="ALY6353" s="12"/>
    </row>
    <row r="6354" spans="1:1013" ht="13.5">
      <c r="A6354" s="180">
        <v>93081</v>
      </c>
      <c r="B6354" s="180" t="s">
        <v>4779</v>
      </c>
      <c r="C6354" s="180" t="s">
        <v>2</v>
      </c>
      <c r="D6354" s="254">
        <v>20.23</v>
      </c>
      <c r="E6354" s="254" t="s">
        <v>31844</v>
      </c>
      <c r="ALW6354" s="12"/>
      <c r="ALX6354" s="12"/>
      <c r="ALY6354" s="12"/>
    </row>
    <row r="6355" spans="1:1013" ht="13.5">
      <c r="A6355" s="180">
        <v>103887</v>
      </c>
      <c r="B6355" s="180" t="s">
        <v>4885</v>
      </c>
      <c r="C6355" s="180" t="s">
        <v>2</v>
      </c>
      <c r="D6355" s="254">
        <v>22.07</v>
      </c>
      <c r="E6355" s="254" t="s">
        <v>31845</v>
      </c>
      <c r="ALW6355" s="12"/>
      <c r="ALX6355" s="12"/>
      <c r="ALY6355" s="12"/>
    </row>
    <row r="6356" spans="1:1013" ht="13.5">
      <c r="A6356" s="180">
        <v>103818</v>
      </c>
      <c r="B6356" s="180" t="s">
        <v>33021</v>
      </c>
      <c r="C6356" s="180" t="s">
        <v>2</v>
      </c>
      <c r="D6356" s="254">
        <v>22.06</v>
      </c>
      <c r="E6356" s="254" t="s">
        <v>31846</v>
      </c>
      <c r="ALW6356" s="12"/>
      <c r="ALX6356" s="12"/>
      <c r="ALY6356" s="12"/>
    </row>
    <row r="6357" spans="1:1013" ht="13.5">
      <c r="A6357" s="180">
        <v>103851</v>
      </c>
      <c r="B6357" s="180" t="s">
        <v>33028</v>
      </c>
      <c r="C6357" s="180" t="s">
        <v>2</v>
      </c>
      <c r="D6357" s="254">
        <v>21.79</v>
      </c>
      <c r="E6357" s="254" t="s">
        <v>31847</v>
      </c>
      <c r="ALW6357" s="12"/>
      <c r="ALX6357" s="12"/>
      <c r="ALY6357" s="12"/>
    </row>
    <row r="6358" spans="1:1013" ht="13.5">
      <c r="A6358" s="180">
        <v>93104</v>
      </c>
      <c r="B6358" s="180" t="s">
        <v>4800</v>
      </c>
      <c r="C6358" s="180" t="s">
        <v>2</v>
      </c>
      <c r="D6358" s="254">
        <v>20.34</v>
      </c>
      <c r="E6358" s="254" t="s">
        <v>25481</v>
      </c>
      <c r="ALW6358" s="12"/>
      <c r="ALX6358" s="12"/>
      <c r="ALY6358" s="12"/>
    </row>
    <row r="6359" spans="1:1013" ht="13.5">
      <c r="A6359" s="180">
        <v>98602</v>
      </c>
      <c r="B6359" s="180" t="s">
        <v>4822</v>
      </c>
      <c r="C6359" s="180" t="s">
        <v>2</v>
      </c>
      <c r="D6359" s="254">
        <v>19.59</v>
      </c>
      <c r="E6359" s="254" t="s">
        <v>25524</v>
      </c>
      <c r="ALW6359" s="12"/>
      <c r="ALX6359" s="12"/>
      <c r="ALY6359" s="12"/>
    </row>
    <row r="6360" spans="1:1013" ht="13.5">
      <c r="A6360" s="180">
        <v>93087</v>
      </c>
      <c r="B6360" s="180" t="s">
        <v>4785</v>
      </c>
      <c r="C6360" s="180" t="s">
        <v>2</v>
      </c>
      <c r="D6360" s="254">
        <v>21.23</v>
      </c>
      <c r="E6360" s="254" t="s">
        <v>31848</v>
      </c>
      <c r="ALW6360" s="12"/>
      <c r="ALX6360" s="12"/>
      <c r="ALY6360" s="12"/>
    </row>
    <row r="6361" spans="1:1013" ht="13.5">
      <c r="A6361" s="180">
        <v>103893</v>
      </c>
      <c r="B6361" s="180" t="s">
        <v>4891</v>
      </c>
      <c r="C6361" s="180" t="s">
        <v>2</v>
      </c>
      <c r="D6361" s="254">
        <v>23.48</v>
      </c>
      <c r="E6361" s="254" t="s">
        <v>31849</v>
      </c>
      <c r="ALW6361" s="12"/>
      <c r="ALX6361" s="12"/>
      <c r="ALY6361" s="12"/>
    </row>
    <row r="6362" spans="1:1013" ht="13.5">
      <c r="A6362" s="180">
        <v>103824</v>
      </c>
      <c r="B6362" s="180" t="s">
        <v>33022</v>
      </c>
      <c r="C6362" s="180" t="s">
        <v>2</v>
      </c>
      <c r="D6362" s="254">
        <v>26</v>
      </c>
      <c r="E6362" s="254" t="s">
        <v>31850</v>
      </c>
      <c r="ALW6362" s="12"/>
      <c r="ALX6362" s="12"/>
      <c r="ALY6362" s="12"/>
    </row>
    <row r="6363" spans="1:1013" ht="13.5">
      <c r="A6363" s="180">
        <v>103857</v>
      </c>
      <c r="B6363" s="180" t="s">
        <v>4861</v>
      </c>
      <c r="C6363" s="180" t="s">
        <v>2</v>
      </c>
      <c r="D6363" s="254">
        <v>23.81</v>
      </c>
      <c r="E6363" s="254" t="s">
        <v>25184</v>
      </c>
      <c r="ALW6363" s="12"/>
      <c r="ALX6363" s="12"/>
      <c r="ALY6363" s="12"/>
    </row>
    <row r="6364" spans="1:1013" ht="13.5">
      <c r="A6364" s="180">
        <v>93110</v>
      </c>
      <c r="B6364" s="180" t="s">
        <v>4806</v>
      </c>
      <c r="C6364" s="180" t="s">
        <v>2</v>
      </c>
      <c r="D6364" s="254">
        <v>22.42</v>
      </c>
      <c r="E6364" s="254" t="s">
        <v>31851</v>
      </c>
      <c r="ALW6364" s="12"/>
      <c r="ALX6364" s="12"/>
      <c r="ALY6364" s="12"/>
    </row>
    <row r="6365" spans="1:1013" ht="13.5">
      <c r="A6365" s="180">
        <v>93054</v>
      </c>
      <c r="B6365" s="180" t="s">
        <v>4753</v>
      </c>
      <c r="C6365" s="180" t="s">
        <v>2</v>
      </c>
      <c r="D6365" s="254">
        <v>24.32</v>
      </c>
      <c r="E6365" s="254" t="s">
        <v>31852</v>
      </c>
      <c r="ALW6365" s="12"/>
      <c r="ALX6365" s="12"/>
      <c r="ALY6365" s="12"/>
    </row>
    <row r="6366" spans="1:1013" ht="13.5">
      <c r="A6366" s="180">
        <v>93088</v>
      </c>
      <c r="B6366" s="180" t="s">
        <v>4786</v>
      </c>
      <c r="C6366" s="180" t="s">
        <v>2</v>
      </c>
      <c r="D6366" s="254">
        <v>26.28</v>
      </c>
      <c r="E6366" s="254" t="s">
        <v>31853</v>
      </c>
      <c r="ALW6366" s="12"/>
      <c r="ALX6366" s="12"/>
      <c r="ALY6366" s="12"/>
    </row>
    <row r="6367" spans="1:1013" ht="13.5">
      <c r="A6367" s="180">
        <v>103894</v>
      </c>
      <c r="B6367" s="180" t="s">
        <v>4892</v>
      </c>
      <c r="C6367" s="180" t="s">
        <v>2</v>
      </c>
      <c r="D6367" s="254">
        <v>28.2</v>
      </c>
      <c r="E6367" s="254" t="s">
        <v>31854</v>
      </c>
      <c r="ALW6367" s="12"/>
      <c r="ALX6367" s="12"/>
      <c r="ALY6367" s="12"/>
    </row>
    <row r="6368" spans="1:1013" ht="13.5">
      <c r="A6368" s="180">
        <v>103825</v>
      </c>
      <c r="B6368" s="180" t="s">
        <v>33023</v>
      </c>
      <c r="C6368" s="180" t="s">
        <v>2</v>
      </c>
      <c r="D6368" s="254">
        <v>30.72</v>
      </c>
      <c r="E6368" s="254" t="s">
        <v>31855</v>
      </c>
      <c r="ALW6368" s="12"/>
      <c r="ALX6368" s="12"/>
      <c r="ALY6368" s="12"/>
    </row>
    <row r="6369" spans="1:1013" ht="13.5">
      <c r="A6369" s="180">
        <v>103858</v>
      </c>
      <c r="B6369" s="180" t="s">
        <v>4862</v>
      </c>
      <c r="C6369" s="180" t="s">
        <v>2</v>
      </c>
      <c r="D6369" s="254">
        <v>28.53</v>
      </c>
      <c r="E6369" s="254" t="s">
        <v>31856</v>
      </c>
      <c r="ALW6369" s="12"/>
      <c r="ALX6369" s="12"/>
      <c r="ALY6369" s="12"/>
    </row>
    <row r="6370" spans="1:1013" ht="13.5">
      <c r="A6370" s="180">
        <v>93111</v>
      </c>
      <c r="B6370" s="180" t="s">
        <v>4807</v>
      </c>
      <c r="C6370" s="180" t="s">
        <v>2</v>
      </c>
      <c r="D6370" s="254">
        <v>27.15</v>
      </c>
      <c r="E6370" s="254" t="s">
        <v>29548</v>
      </c>
      <c r="ALW6370" s="12"/>
      <c r="ALX6370" s="12"/>
      <c r="ALY6370" s="12"/>
    </row>
    <row r="6371" spans="1:1013" ht="13.5">
      <c r="A6371" s="180">
        <v>93059</v>
      </c>
      <c r="B6371" s="180" t="s">
        <v>4758</v>
      </c>
      <c r="C6371" s="180" t="s">
        <v>2</v>
      </c>
      <c r="D6371" s="254">
        <v>31.55</v>
      </c>
      <c r="E6371" s="254" t="s">
        <v>31857</v>
      </c>
      <c r="ALW6371" s="12"/>
      <c r="ALX6371" s="12"/>
      <c r="ALY6371" s="12"/>
    </row>
    <row r="6372" spans="1:1013" ht="13.5">
      <c r="A6372" s="180">
        <v>93093</v>
      </c>
      <c r="B6372" s="180" t="s">
        <v>4791</v>
      </c>
      <c r="C6372" s="180" t="s">
        <v>2</v>
      </c>
      <c r="D6372" s="254">
        <v>33.04</v>
      </c>
      <c r="E6372" s="254" t="s">
        <v>30011</v>
      </c>
      <c r="ALW6372" s="12"/>
      <c r="ALX6372" s="12"/>
      <c r="ALY6372" s="12"/>
    </row>
    <row r="6373" spans="1:1013" ht="13.5">
      <c r="A6373" s="180">
        <v>103899</v>
      </c>
      <c r="B6373" s="180" t="s">
        <v>4897</v>
      </c>
      <c r="C6373" s="180" t="s">
        <v>2</v>
      </c>
      <c r="D6373" s="254">
        <v>35.659999999999997</v>
      </c>
      <c r="E6373" s="254" t="s">
        <v>25423</v>
      </c>
      <c r="ALW6373" s="12"/>
      <c r="ALX6373" s="12"/>
      <c r="ALY6373" s="12"/>
    </row>
    <row r="6374" spans="1:1013" ht="13.5">
      <c r="A6374" s="180">
        <v>103830</v>
      </c>
      <c r="B6374" s="180" t="s">
        <v>33024</v>
      </c>
      <c r="C6374" s="180" t="s">
        <v>2</v>
      </c>
      <c r="D6374" s="254">
        <v>40.1</v>
      </c>
      <c r="E6374" s="254" t="s">
        <v>25724</v>
      </c>
      <c r="ALW6374" s="12"/>
      <c r="ALX6374" s="12"/>
      <c r="ALY6374" s="12"/>
    </row>
    <row r="6375" spans="1:1013" ht="13.5">
      <c r="A6375" s="180">
        <v>103863</v>
      </c>
      <c r="B6375" s="180" t="s">
        <v>4867</v>
      </c>
      <c r="C6375" s="180" t="s">
        <v>2</v>
      </c>
      <c r="D6375" s="254">
        <v>36.53</v>
      </c>
      <c r="E6375" s="254" t="s">
        <v>27711</v>
      </c>
      <c r="ALW6375" s="12"/>
      <c r="ALX6375" s="12"/>
      <c r="ALY6375" s="12"/>
    </row>
    <row r="6376" spans="1:1013" ht="13.5">
      <c r="A6376" s="180">
        <v>93114</v>
      </c>
      <c r="B6376" s="180" t="s">
        <v>4809</v>
      </c>
      <c r="C6376" s="180" t="s">
        <v>2</v>
      </c>
      <c r="D6376" s="254">
        <v>35.200000000000003</v>
      </c>
      <c r="E6376" s="254" t="s">
        <v>31858</v>
      </c>
      <c r="ALW6376" s="12"/>
      <c r="ALX6376" s="12"/>
      <c r="ALY6376" s="12"/>
    </row>
    <row r="6377" spans="1:1013" ht="13.5">
      <c r="A6377" s="180">
        <v>93075</v>
      </c>
      <c r="B6377" s="180" t="s">
        <v>4773</v>
      </c>
      <c r="C6377" s="180" t="s">
        <v>2</v>
      </c>
      <c r="D6377" s="254">
        <v>21.57</v>
      </c>
      <c r="E6377" s="254" t="s">
        <v>30455</v>
      </c>
      <c r="ALW6377" s="12"/>
      <c r="ALX6377" s="12"/>
      <c r="ALY6377" s="12"/>
    </row>
    <row r="6378" spans="1:1013" ht="13.5">
      <c r="A6378" s="180">
        <v>103876</v>
      </c>
      <c r="B6378" s="180" t="s">
        <v>4874</v>
      </c>
      <c r="C6378" s="180" t="s">
        <v>2</v>
      </c>
      <c r="D6378" s="254">
        <v>24.32</v>
      </c>
      <c r="E6378" s="254" t="s">
        <v>25192</v>
      </c>
      <c r="ALW6378" s="12"/>
      <c r="ALX6378" s="12"/>
      <c r="ALY6378" s="12"/>
    </row>
    <row r="6379" spans="1:1013" ht="13.5">
      <c r="A6379" s="180">
        <v>103807</v>
      </c>
      <c r="B6379" s="180" t="s">
        <v>33018</v>
      </c>
      <c r="C6379" s="180" t="s">
        <v>2</v>
      </c>
      <c r="D6379" s="254">
        <v>24.3</v>
      </c>
      <c r="E6379" s="254" t="s">
        <v>31859</v>
      </c>
      <c r="ALW6379" s="12"/>
      <c r="ALX6379" s="12"/>
      <c r="ALY6379" s="12"/>
    </row>
    <row r="6380" spans="1:1013" ht="13.5">
      <c r="A6380" s="180">
        <v>103840</v>
      </c>
      <c r="B6380" s="180" t="s">
        <v>33025</v>
      </c>
      <c r="C6380" s="180" t="s">
        <v>2</v>
      </c>
      <c r="D6380" s="254">
        <v>23.88</v>
      </c>
      <c r="E6380" s="254" t="s">
        <v>31860</v>
      </c>
      <c r="ALW6380" s="12"/>
      <c r="ALX6380" s="12"/>
      <c r="ALY6380" s="12"/>
    </row>
    <row r="6381" spans="1:1013" ht="13.5">
      <c r="A6381" s="180">
        <v>93098</v>
      </c>
      <c r="B6381" s="180" t="s">
        <v>4794</v>
      </c>
      <c r="C6381" s="180" t="s">
        <v>2</v>
      </c>
      <c r="D6381" s="254">
        <v>21.72</v>
      </c>
      <c r="E6381" s="254" t="s">
        <v>31393</v>
      </c>
      <c r="ALW6381" s="12"/>
      <c r="ALX6381" s="12"/>
      <c r="ALY6381" s="12"/>
    </row>
    <row r="6382" spans="1:1013" ht="13.5">
      <c r="A6382" s="180">
        <v>93120</v>
      </c>
      <c r="B6382" s="180" t="s">
        <v>4815</v>
      </c>
      <c r="C6382" s="180" t="s">
        <v>2</v>
      </c>
      <c r="D6382" s="254">
        <v>27.89</v>
      </c>
      <c r="E6382" s="254" t="s">
        <v>31417</v>
      </c>
      <c r="ALW6382" s="12"/>
      <c r="ALX6382" s="12"/>
      <c r="ALY6382" s="12"/>
    </row>
    <row r="6383" spans="1:1013" ht="13.5">
      <c r="A6383" s="180">
        <v>93077</v>
      </c>
      <c r="B6383" s="180" t="s">
        <v>4775</v>
      </c>
      <c r="C6383" s="180" t="s">
        <v>2</v>
      </c>
      <c r="D6383" s="254">
        <v>30.32</v>
      </c>
      <c r="E6383" s="254" t="s">
        <v>31861</v>
      </c>
      <c r="ALW6383" s="12"/>
      <c r="ALX6383" s="12"/>
      <c r="ALY6383" s="12"/>
    </row>
    <row r="6384" spans="1:1013" ht="13.5">
      <c r="A6384" s="180">
        <v>103879</v>
      </c>
      <c r="B6384" s="180" t="s">
        <v>4877</v>
      </c>
      <c r="C6384" s="180" t="s">
        <v>2</v>
      </c>
      <c r="D6384" s="254">
        <v>33.700000000000003</v>
      </c>
      <c r="E6384" s="254" t="s">
        <v>30364</v>
      </c>
      <c r="ALW6384" s="12"/>
      <c r="ALX6384" s="12"/>
      <c r="ALY6384" s="12"/>
    </row>
    <row r="6385" spans="1:1013" ht="13.5">
      <c r="A6385" s="180">
        <v>103810</v>
      </c>
      <c r="B6385" s="180" t="s">
        <v>33019</v>
      </c>
      <c r="C6385" s="180" t="s">
        <v>2</v>
      </c>
      <c r="D6385" s="254">
        <v>37.43</v>
      </c>
      <c r="E6385" s="254" t="s">
        <v>27861</v>
      </c>
      <c r="ALW6385" s="12"/>
      <c r="ALX6385" s="12"/>
      <c r="ALY6385" s="12"/>
    </row>
    <row r="6386" spans="1:1013" ht="13.5">
      <c r="A6386" s="180">
        <v>103843</v>
      </c>
      <c r="B6386" s="180" t="s">
        <v>33026</v>
      </c>
      <c r="C6386" s="180" t="s">
        <v>2</v>
      </c>
      <c r="D6386" s="254">
        <v>34.18</v>
      </c>
      <c r="E6386" s="254" t="s">
        <v>25452</v>
      </c>
      <c r="ALW6386" s="12"/>
      <c r="ALX6386" s="12"/>
      <c r="ALY6386" s="12"/>
    </row>
    <row r="6387" spans="1:1013" ht="13.5">
      <c r="A6387" s="180">
        <v>93100</v>
      </c>
      <c r="B6387" s="180" t="s">
        <v>4796</v>
      </c>
      <c r="C6387" s="180" t="s">
        <v>2</v>
      </c>
      <c r="D6387" s="254">
        <v>32.11</v>
      </c>
      <c r="E6387" s="254" t="s">
        <v>31862</v>
      </c>
      <c r="ALW6387" s="12"/>
      <c r="ALX6387" s="12"/>
      <c r="ALY6387" s="12"/>
    </row>
    <row r="6388" spans="1:1013" ht="13.5">
      <c r="A6388" s="180">
        <v>93121</v>
      </c>
      <c r="B6388" s="180" t="s">
        <v>4816</v>
      </c>
      <c r="C6388" s="180" t="s">
        <v>2</v>
      </c>
      <c r="D6388" s="254">
        <v>31.71</v>
      </c>
      <c r="E6388" s="254" t="s">
        <v>31863</v>
      </c>
      <c r="ALW6388" s="12"/>
      <c r="ALX6388" s="12"/>
      <c r="ALY6388" s="12"/>
    </row>
    <row r="6389" spans="1:1013" ht="13.5">
      <c r="A6389" s="180">
        <v>93078</v>
      </c>
      <c r="B6389" s="180" t="s">
        <v>4776</v>
      </c>
      <c r="C6389" s="180" t="s">
        <v>2</v>
      </c>
      <c r="D6389" s="254">
        <v>34.14</v>
      </c>
      <c r="E6389" s="254" t="s">
        <v>27331</v>
      </c>
      <c r="ALW6389" s="12"/>
      <c r="ALX6389" s="12"/>
      <c r="ALY6389" s="12"/>
    </row>
    <row r="6390" spans="1:1013" ht="13.5">
      <c r="A6390" s="180">
        <v>103880</v>
      </c>
      <c r="B6390" s="180" t="s">
        <v>4878</v>
      </c>
      <c r="C6390" s="180" t="s">
        <v>2</v>
      </c>
      <c r="D6390" s="254">
        <v>37.51</v>
      </c>
      <c r="E6390" s="254" t="s">
        <v>31864</v>
      </c>
      <c r="ALW6390" s="12"/>
      <c r="ALX6390" s="12"/>
      <c r="ALY6390" s="12"/>
    </row>
    <row r="6391" spans="1:1013" ht="13.5">
      <c r="A6391" s="180">
        <v>103811</v>
      </c>
      <c r="B6391" s="180" t="s">
        <v>33020</v>
      </c>
      <c r="C6391" s="180" t="s">
        <v>2</v>
      </c>
      <c r="D6391" s="254">
        <v>41.26</v>
      </c>
      <c r="E6391" s="254" t="s">
        <v>31865</v>
      </c>
      <c r="ALW6391" s="12"/>
      <c r="ALX6391" s="12"/>
      <c r="ALY6391" s="12"/>
    </row>
    <row r="6392" spans="1:1013" ht="13.5">
      <c r="A6392" s="180">
        <v>103844</v>
      </c>
      <c r="B6392" s="180" t="s">
        <v>33027</v>
      </c>
      <c r="C6392" s="180" t="s">
        <v>2</v>
      </c>
      <c r="D6392" s="254">
        <v>37.99</v>
      </c>
      <c r="E6392" s="254" t="s">
        <v>31866</v>
      </c>
      <c r="ALW6392" s="12"/>
      <c r="ALX6392" s="12"/>
      <c r="ALY6392" s="12"/>
    </row>
    <row r="6393" spans="1:1013" ht="13.5">
      <c r="A6393" s="180">
        <v>93101</v>
      </c>
      <c r="B6393" s="180" t="s">
        <v>4797</v>
      </c>
      <c r="C6393" s="180" t="s">
        <v>2</v>
      </c>
      <c r="D6393" s="254">
        <v>35.93</v>
      </c>
      <c r="E6393" s="254" t="s">
        <v>31867</v>
      </c>
      <c r="ALW6393" s="12"/>
      <c r="ALX6393" s="12"/>
      <c r="ALY6393" s="12"/>
    </row>
    <row r="6394" spans="1:1013" ht="13.5">
      <c r="A6394" s="180">
        <v>92311</v>
      </c>
      <c r="B6394" s="180" t="s">
        <v>36324</v>
      </c>
      <c r="C6394" s="180" t="s">
        <v>2</v>
      </c>
      <c r="D6394" s="254">
        <v>14.54</v>
      </c>
      <c r="E6394" s="254" t="s">
        <v>31868</v>
      </c>
      <c r="ALW6394" s="12"/>
      <c r="ALX6394" s="12"/>
      <c r="ALY6394" s="12"/>
    </row>
    <row r="6395" spans="1:1013" ht="13.5">
      <c r="A6395" s="180">
        <v>103874</v>
      </c>
      <c r="B6395" s="180" t="s">
        <v>4872</v>
      </c>
      <c r="C6395" s="180" t="s">
        <v>2</v>
      </c>
      <c r="D6395" s="254">
        <v>20.6</v>
      </c>
      <c r="E6395" s="254" t="s">
        <v>31869</v>
      </c>
      <c r="ALW6395" s="12"/>
      <c r="ALX6395" s="12"/>
      <c r="ALY6395" s="12"/>
    </row>
    <row r="6396" spans="1:1013" ht="13.5">
      <c r="A6396" s="180">
        <v>103805</v>
      </c>
      <c r="B6396" s="180" t="s">
        <v>4823</v>
      </c>
      <c r="C6396" s="180" t="s">
        <v>2</v>
      </c>
      <c r="D6396" s="254">
        <v>20.53</v>
      </c>
      <c r="E6396" s="254" t="s">
        <v>31870</v>
      </c>
      <c r="ALW6396" s="12"/>
      <c r="ALX6396" s="12"/>
      <c r="ALY6396" s="12"/>
    </row>
    <row r="6397" spans="1:1013" ht="13.5">
      <c r="A6397" s="180">
        <v>103838</v>
      </c>
      <c r="B6397" s="180" t="s">
        <v>4846</v>
      </c>
      <c r="C6397" s="180" t="s">
        <v>2</v>
      </c>
      <c r="D6397" s="254">
        <v>19.690000000000001</v>
      </c>
      <c r="E6397" s="254" t="s">
        <v>31871</v>
      </c>
      <c r="ALW6397" s="12"/>
      <c r="ALX6397" s="12"/>
      <c r="ALY6397" s="12"/>
    </row>
    <row r="6398" spans="1:1013" ht="13.5">
      <c r="A6398" s="180">
        <v>92326</v>
      </c>
      <c r="B6398" s="180" t="s">
        <v>4742</v>
      </c>
      <c r="C6398" s="180" t="s">
        <v>2</v>
      </c>
      <c r="D6398" s="254">
        <v>15.37</v>
      </c>
      <c r="E6398" s="254" t="s">
        <v>31872</v>
      </c>
      <c r="ALW6398" s="12"/>
      <c r="ALX6398" s="12"/>
      <c r="ALY6398" s="12"/>
    </row>
    <row r="6399" spans="1:1013" ht="13.5">
      <c r="A6399" s="180">
        <v>92287</v>
      </c>
      <c r="B6399" s="180" t="s">
        <v>4716</v>
      </c>
      <c r="C6399" s="180" t="s">
        <v>2</v>
      </c>
      <c r="D6399" s="254">
        <v>19.11</v>
      </c>
      <c r="E6399" s="254" t="s">
        <v>31873</v>
      </c>
      <c r="ALW6399" s="12"/>
      <c r="ALX6399" s="12"/>
      <c r="ALY6399" s="12"/>
    </row>
    <row r="6400" spans="1:1013" ht="13.5">
      <c r="A6400" s="180">
        <v>92312</v>
      </c>
      <c r="B6400" s="180" t="s">
        <v>4734</v>
      </c>
      <c r="C6400" s="180" t="s">
        <v>2</v>
      </c>
      <c r="D6400" s="254">
        <v>23.96</v>
      </c>
      <c r="E6400" s="254" t="s">
        <v>29983</v>
      </c>
      <c r="ALW6400" s="12"/>
      <c r="ALX6400" s="12"/>
      <c r="ALY6400" s="12"/>
    </row>
    <row r="6401" spans="1:1013" ht="13.5">
      <c r="A6401" s="180">
        <v>103877</v>
      </c>
      <c r="B6401" s="180" t="s">
        <v>4875</v>
      </c>
      <c r="C6401" s="180" t="s">
        <v>2</v>
      </c>
      <c r="D6401" s="254">
        <v>30.72</v>
      </c>
      <c r="E6401" s="254" t="s">
        <v>25349</v>
      </c>
      <c r="ALW6401" s="12"/>
      <c r="ALX6401" s="12"/>
      <c r="ALY6401" s="12"/>
    </row>
    <row r="6402" spans="1:1013" ht="13.5">
      <c r="A6402" s="180">
        <v>103808</v>
      </c>
      <c r="B6402" s="180" t="s">
        <v>4825</v>
      </c>
      <c r="C6402" s="180" t="s">
        <v>2</v>
      </c>
      <c r="D6402" s="254">
        <v>38.19</v>
      </c>
      <c r="E6402" s="254" t="s">
        <v>31874</v>
      </c>
      <c r="ALW6402" s="12"/>
      <c r="ALX6402" s="12"/>
      <c r="ALY6402" s="12"/>
    </row>
    <row r="6403" spans="1:1013" ht="13.5">
      <c r="A6403" s="180">
        <v>103841</v>
      </c>
      <c r="B6403" s="180" t="s">
        <v>4848</v>
      </c>
      <c r="C6403" s="180" t="s">
        <v>2</v>
      </c>
      <c r="D6403" s="254">
        <v>31.68</v>
      </c>
      <c r="E6403" s="254" t="s">
        <v>27551</v>
      </c>
      <c r="ALW6403" s="12"/>
      <c r="ALX6403" s="12"/>
      <c r="ALY6403" s="12"/>
    </row>
    <row r="6404" spans="1:1013" ht="13.5">
      <c r="A6404" s="180">
        <v>92327</v>
      </c>
      <c r="B6404" s="180" t="s">
        <v>4743</v>
      </c>
      <c r="C6404" s="180" t="s">
        <v>2</v>
      </c>
      <c r="D6404" s="254">
        <v>27.55</v>
      </c>
      <c r="E6404" s="254" t="s">
        <v>31875</v>
      </c>
      <c r="ALW6404" s="12"/>
      <c r="ALX6404" s="12"/>
      <c r="ALY6404" s="12"/>
    </row>
    <row r="6405" spans="1:1013" ht="13.5">
      <c r="A6405" s="180">
        <v>92288</v>
      </c>
      <c r="B6405" s="180" t="s">
        <v>4717</v>
      </c>
      <c r="C6405" s="180" t="s">
        <v>2</v>
      </c>
      <c r="D6405" s="254">
        <v>30.03</v>
      </c>
      <c r="E6405" s="254" t="s">
        <v>27997</v>
      </c>
      <c r="ALW6405" s="12"/>
      <c r="ALX6405" s="12"/>
      <c r="ALY6405" s="12"/>
    </row>
    <row r="6406" spans="1:1013" ht="13.5">
      <c r="A6406" s="180">
        <v>92313</v>
      </c>
      <c r="B6406" s="180" t="s">
        <v>4735</v>
      </c>
      <c r="C6406" s="180" t="s">
        <v>2</v>
      </c>
      <c r="D6406" s="254">
        <v>34.51</v>
      </c>
      <c r="E6406" s="254" t="s">
        <v>31876</v>
      </c>
      <c r="ALW6406" s="12"/>
      <c r="ALX6406" s="12"/>
      <c r="ALY6406" s="12"/>
    </row>
    <row r="6407" spans="1:1013" ht="13.5">
      <c r="A6407" s="180">
        <v>103881</v>
      </c>
      <c r="B6407" s="180" t="s">
        <v>4879</v>
      </c>
      <c r="C6407" s="180" t="s">
        <v>2</v>
      </c>
      <c r="D6407" s="254">
        <v>42.32</v>
      </c>
      <c r="E6407" s="254" t="s">
        <v>31877</v>
      </c>
      <c r="ALW6407" s="12"/>
      <c r="ALX6407" s="12"/>
      <c r="ALY6407" s="12"/>
    </row>
    <row r="6408" spans="1:1013" ht="13.5">
      <c r="A6408" s="180">
        <v>103812</v>
      </c>
      <c r="B6408" s="180" t="s">
        <v>4827</v>
      </c>
      <c r="C6408" s="180" t="s">
        <v>2</v>
      </c>
      <c r="D6408" s="254">
        <v>56.27</v>
      </c>
      <c r="E6408" s="254" t="s">
        <v>31878</v>
      </c>
      <c r="ALW6408" s="12"/>
      <c r="ALX6408" s="12"/>
      <c r="ALY6408" s="12"/>
    </row>
    <row r="6409" spans="1:1013" ht="13.5">
      <c r="A6409" s="180">
        <v>103845</v>
      </c>
      <c r="B6409" s="180" t="s">
        <v>4850</v>
      </c>
      <c r="C6409" s="180" t="s">
        <v>2</v>
      </c>
      <c r="D6409" s="254">
        <v>44.87</v>
      </c>
      <c r="E6409" s="254" t="s">
        <v>31879</v>
      </c>
      <c r="ALW6409" s="12"/>
      <c r="ALX6409" s="12"/>
      <c r="ALY6409" s="12"/>
    </row>
    <row r="6410" spans="1:1013" ht="13.5">
      <c r="A6410" s="180">
        <v>92328</v>
      </c>
      <c r="B6410" s="180" t="s">
        <v>4744</v>
      </c>
      <c r="C6410" s="180" t="s">
        <v>2</v>
      </c>
      <c r="D6410" s="254">
        <v>40.9</v>
      </c>
      <c r="E6410" s="254" t="s">
        <v>29556</v>
      </c>
      <c r="ALW6410" s="12"/>
      <c r="ALX6410" s="12"/>
      <c r="ALY6410" s="12"/>
    </row>
    <row r="6411" spans="1:1013" ht="13.5">
      <c r="A6411" s="180">
        <v>92289</v>
      </c>
      <c r="B6411" s="180" t="s">
        <v>4718</v>
      </c>
      <c r="C6411" s="180" t="s">
        <v>2</v>
      </c>
      <c r="D6411" s="254">
        <v>52.96</v>
      </c>
      <c r="E6411" s="254" t="s">
        <v>31880</v>
      </c>
      <c r="ALW6411" s="12"/>
      <c r="ALX6411" s="12"/>
      <c r="ALY6411" s="12"/>
    </row>
    <row r="6412" spans="1:1013" ht="13.5">
      <c r="A6412" s="180">
        <v>92290</v>
      </c>
      <c r="B6412" s="180" t="s">
        <v>4719</v>
      </c>
      <c r="C6412" s="180" t="s">
        <v>2</v>
      </c>
      <c r="D6412" s="254">
        <v>80.040000000000006</v>
      </c>
      <c r="E6412" s="254" t="s">
        <v>31881</v>
      </c>
      <c r="ALW6412" s="12"/>
      <c r="ALX6412" s="12"/>
      <c r="ALY6412" s="12"/>
    </row>
    <row r="6413" spans="1:1013" ht="13.5">
      <c r="A6413" s="180">
        <v>92291</v>
      </c>
      <c r="B6413" s="180" t="s">
        <v>4720</v>
      </c>
      <c r="C6413" s="180" t="s">
        <v>2</v>
      </c>
      <c r="D6413" s="254">
        <v>123.79</v>
      </c>
      <c r="E6413" s="254" t="s">
        <v>31882</v>
      </c>
      <c r="ALW6413" s="12"/>
      <c r="ALX6413" s="12"/>
      <c r="ALY6413" s="12"/>
    </row>
    <row r="6414" spans="1:1013" ht="13.5">
      <c r="A6414" s="180">
        <v>92292</v>
      </c>
      <c r="B6414" s="180" t="s">
        <v>4721</v>
      </c>
      <c r="C6414" s="180" t="s">
        <v>2</v>
      </c>
      <c r="D6414" s="254">
        <v>381.64</v>
      </c>
      <c r="E6414" s="254" t="s">
        <v>31883</v>
      </c>
      <c r="ALW6414" s="12"/>
      <c r="ALX6414" s="12"/>
      <c r="ALY6414" s="12"/>
    </row>
    <row r="6415" spans="1:1013" ht="13.5">
      <c r="A6415" s="180">
        <v>93082</v>
      </c>
      <c r="B6415" s="180" t="s">
        <v>4780</v>
      </c>
      <c r="C6415" s="180" t="s">
        <v>2</v>
      </c>
      <c r="D6415" s="254">
        <v>26.12</v>
      </c>
      <c r="E6415" s="254" t="s">
        <v>31884</v>
      </c>
      <c r="ALW6415" s="12"/>
      <c r="ALX6415" s="12"/>
      <c r="ALY6415" s="12"/>
    </row>
    <row r="6416" spans="1:1013" ht="13.5">
      <c r="A6416" s="180">
        <v>103885</v>
      </c>
      <c r="B6416" s="180" t="s">
        <v>4883</v>
      </c>
      <c r="C6416" s="180" t="s">
        <v>2</v>
      </c>
      <c r="D6416" s="254">
        <v>29.8</v>
      </c>
      <c r="E6416" s="254" t="s">
        <v>31885</v>
      </c>
      <c r="ALW6416" s="12"/>
      <c r="ALX6416" s="12"/>
      <c r="ALY6416" s="12"/>
    </row>
    <row r="6417" spans="1:1013" ht="13.5">
      <c r="A6417" s="180">
        <v>103816</v>
      </c>
      <c r="B6417" s="180" t="s">
        <v>4831</v>
      </c>
      <c r="C6417" s="180" t="s">
        <v>2</v>
      </c>
      <c r="D6417" s="254">
        <v>29.78</v>
      </c>
      <c r="E6417" s="254" t="s">
        <v>31886</v>
      </c>
      <c r="ALW6417" s="12"/>
      <c r="ALX6417" s="12"/>
      <c r="ALY6417" s="12"/>
    </row>
    <row r="6418" spans="1:1013" ht="13.5">
      <c r="A6418" s="180">
        <v>103849</v>
      </c>
      <c r="B6418" s="180" t="s">
        <v>4854</v>
      </c>
      <c r="C6418" s="180" t="s">
        <v>2</v>
      </c>
      <c r="D6418" s="254">
        <v>29.22</v>
      </c>
      <c r="E6418" s="254" t="s">
        <v>30746</v>
      </c>
      <c r="ALW6418" s="12"/>
      <c r="ALX6418" s="12"/>
      <c r="ALY6418" s="12"/>
    </row>
    <row r="6419" spans="1:1013" ht="13.5">
      <c r="A6419" s="180">
        <v>93105</v>
      </c>
      <c r="B6419" s="180" t="s">
        <v>4801</v>
      </c>
      <c r="C6419" s="180" t="s">
        <v>2</v>
      </c>
      <c r="D6419" s="254">
        <v>26.32</v>
      </c>
      <c r="E6419" s="254" t="s">
        <v>31887</v>
      </c>
      <c r="ALW6419" s="12"/>
      <c r="ALX6419" s="12"/>
      <c r="ALY6419" s="12"/>
    </row>
    <row r="6420" spans="1:1013" ht="13.5">
      <c r="A6420" s="180">
        <v>93055</v>
      </c>
      <c r="B6420" s="180" t="s">
        <v>4754</v>
      </c>
      <c r="C6420" s="180" t="s">
        <v>2</v>
      </c>
      <c r="D6420" s="254">
        <v>48.14</v>
      </c>
      <c r="E6420" s="254" t="s">
        <v>30160</v>
      </c>
      <c r="ALW6420" s="12"/>
      <c r="ALX6420" s="12"/>
      <c r="ALY6420" s="12"/>
    </row>
    <row r="6421" spans="1:1013" ht="13.5">
      <c r="A6421" s="180">
        <v>93089</v>
      </c>
      <c r="B6421" s="180" t="s">
        <v>4787</v>
      </c>
      <c r="C6421" s="180" t="s">
        <v>2</v>
      </c>
      <c r="D6421" s="254">
        <v>51.38</v>
      </c>
      <c r="E6421" s="254" t="s">
        <v>31888</v>
      </c>
      <c r="ALW6421" s="12"/>
      <c r="ALX6421" s="12"/>
      <c r="ALY6421" s="12"/>
    </row>
    <row r="6422" spans="1:1013" ht="13.5">
      <c r="A6422" s="180">
        <v>103891</v>
      </c>
      <c r="B6422" s="180" t="s">
        <v>4889</v>
      </c>
      <c r="C6422" s="180" t="s">
        <v>2</v>
      </c>
      <c r="D6422" s="254">
        <v>55.89</v>
      </c>
      <c r="E6422" s="254" t="s">
        <v>31889</v>
      </c>
      <c r="ALW6422" s="12"/>
      <c r="ALX6422" s="12"/>
      <c r="ALY6422" s="12"/>
    </row>
    <row r="6423" spans="1:1013" ht="13.5">
      <c r="A6423" s="180">
        <v>103822</v>
      </c>
      <c r="B6423" s="180" t="s">
        <v>4836</v>
      </c>
      <c r="C6423" s="180" t="s">
        <v>2</v>
      </c>
      <c r="D6423" s="254">
        <v>60.93</v>
      </c>
      <c r="E6423" s="254" t="s">
        <v>31890</v>
      </c>
      <c r="ALW6423" s="12"/>
      <c r="ALX6423" s="12"/>
      <c r="ALY6423" s="12"/>
    </row>
    <row r="6424" spans="1:1013" ht="13.5">
      <c r="A6424" s="180">
        <v>103855</v>
      </c>
      <c r="B6424" s="180" t="s">
        <v>4859</v>
      </c>
      <c r="C6424" s="180" t="s">
        <v>2</v>
      </c>
      <c r="D6424" s="254">
        <v>56.57</v>
      </c>
      <c r="E6424" s="254" t="s">
        <v>31891</v>
      </c>
      <c r="ALW6424" s="12"/>
      <c r="ALX6424" s="12"/>
      <c r="ALY6424" s="12"/>
    </row>
    <row r="6425" spans="1:1013" ht="13.5">
      <c r="A6425" s="180">
        <v>93112</v>
      </c>
      <c r="B6425" s="180" t="s">
        <v>4808</v>
      </c>
      <c r="C6425" s="180" t="s">
        <v>2</v>
      </c>
      <c r="D6425" s="254">
        <v>53.79</v>
      </c>
      <c r="E6425" s="254" t="s">
        <v>31892</v>
      </c>
      <c r="ALW6425" s="12"/>
      <c r="ALX6425" s="12"/>
      <c r="ALY6425" s="12"/>
    </row>
    <row r="6426" spans="1:1013" ht="13.5">
      <c r="A6426" s="180">
        <v>93060</v>
      </c>
      <c r="B6426" s="180" t="s">
        <v>4759</v>
      </c>
      <c r="C6426" s="180" t="s">
        <v>2</v>
      </c>
      <c r="D6426" s="254">
        <v>84.21</v>
      </c>
      <c r="E6426" s="254" t="s">
        <v>31893</v>
      </c>
      <c r="ALW6426" s="12"/>
      <c r="ALX6426" s="12"/>
      <c r="ALY6426" s="12"/>
    </row>
    <row r="6427" spans="1:1013" ht="13.5">
      <c r="A6427" s="180">
        <v>93094</v>
      </c>
      <c r="B6427" s="180" t="s">
        <v>4792</v>
      </c>
      <c r="C6427" s="180" t="s">
        <v>2</v>
      </c>
      <c r="D6427" s="254">
        <v>87.21</v>
      </c>
      <c r="E6427" s="254" t="s">
        <v>31894</v>
      </c>
      <c r="ALW6427" s="12"/>
      <c r="ALX6427" s="12"/>
      <c r="ALY6427" s="12"/>
    </row>
    <row r="6428" spans="1:1013" ht="13.5">
      <c r="A6428" s="180">
        <v>103897</v>
      </c>
      <c r="B6428" s="180" t="s">
        <v>4895</v>
      </c>
      <c r="C6428" s="180" t="s">
        <v>2</v>
      </c>
      <c r="D6428" s="254">
        <v>92.43</v>
      </c>
      <c r="E6428" s="254" t="s">
        <v>25797</v>
      </c>
      <c r="ALW6428" s="12"/>
      <c r="ALX6428" s="12"/>
      <c r="ALY6428" s="12"/>
    </row>
    <row r="6429" spans="1:1013" ht="13.5">
      <c r="A6429" s="180">
        <v>103828</v>
      </c>
      <c r="B6429" s="180" t="s">
        <v>4840</v>
      </c>
      <c r="C6429" s="180" t="s">
        <v>2</v>
      </c>
      <c r="D6429" s="254">
        <v>101.3</v>
      </c>
      <c r="E6429" s="254" t="s">
        <v>31895</v>
      </c>
      <c r="ALW6429" s="12"/>
      <c r="ALX6429" s="12"/>
      <c r="ALY6429" s="12"/>
    </row>
    <row r="6430" spans="1:1013" ht="13.5">
      <c r="A6430" s="180">
        <v>103861</v>
      </c>
      <c r="B6430" s="180" t="s">
        <v>4865</v>
      </c>
      <c r="C6430" s="180" t="s">
        <v>2</v>
      </c>
      <c r="D6430" s="254">
        <v>94.18</v>
      </c>
      <c r="E6430" s="254" t="s">
        <v>31896</v>
      </c>
      <c r="ALW6430" s="12"/>
      <c r="ALX6430" s="12"/>
      <c r="ALY6430" s="12"/>
    </row>
    <row r="6431" spans="1:1013" ht="13.5">
      <c r="A6431" s="180">
        <v>93115</v>
      </c>
      <c r="B6431" s="180" t="s">
        <v>4810</v>
      </c>
      <c r="C6431" s="180" t="s">
        <v>2</v>
      </c>
      <c r="D6431" s="254">
        <v>91.51</v>
      </c>
      <c r="E6431" s="254" t="s">
        <v>31897</v>
      </c>
      <c r="ALW6431" s="12"/>
      <c r="ALX6431" s="12"/>
      <c r="ALY6431" s="12"/>
    </row>
    <row r="6432" spans="1:1013" ht="13.5">
      <c r="A6432" s="180">
        <v>93074</v>
      </c>
      <c r="B6432" s="180" t="s">
        <v>4772</v>
      </c>
      <c r="C6432" s="180" t="s">
        <v>2</v>
      </c>
      <c r="D6432" s="254">
        <v>15.05</v>
      </c>
      <c r="E6432" s="254" t="s">
        <v>31898</v>
      </c>
      <c r="ALW6432" s="12"/>
      <c r="ALX6432" s="12"/>
      <c r="ALY6432" s="12"/>
    </row>
    <row r="6433" spans="1:1013" ht="13.5">
      <c r="A6433" s="180">
        <v>103875</v>
      </c>
      <c r="B6433" s="180" t="s">
        <v>4873</v>
      </c>
      <c r="C6433" s="180" t="s">
        <v>2</v>
      </c>
      <c r="D6433" s="254">
        <v>20.57</v>
      </c>
      <c r="E6433" s="254" t="s">
        <v>25655</v>
      </c>
      <c r="ALW6433" s="12"/>
      <c r="ALX6433" s="12"/>
      <c r="ALY6433" s="12"/>
    </row>
    <row r="6434" spans="1:1013" ht="13.5">
      <c r="A6434" s="180">
        <v>103806</v>
      </c>
      <c r="B6434" s="180" t="s">
        <v>4824</v>
      </c>
      <c r="C6434" s="180" t="s">
        <v>2</v>
      </c>
      <c r="D6434" s="254">
        <v>20.5</v>
      </c>
      <c r="E6434" s="254" t="s">
        <v>31899</v>
      </c>
      <c r="ALW6434" s="12"/>
      <c r="ALX6434" s="12"/>
      <c r="ALY6434" s="12"/>
    </row>
    <row r="6435" spans="1:1013" ht="13.5">
      <c r="A6435" s="180">
        <v>103839</v>
      </c>
      <c r="B6435" s="180" t="s">
        <v>4847</v>
      </c>
      <c r="C6435" s="180" t="s">
        <v>2</v>
      </c>
      <c r="D6435" s="254">
        <v>19.66</v>
      </c>
      <c r="E6435" s="254" t="s">
        <v>31900</v>
      </c>
      <c r="ALW6435" s="12"/>
      <c r="ALX6435" s="12"/>
      <c r="ALY6435" s="12"/>
    </row>
    <row r="6436" spans="1:1013" ht="13.5">
      <c r="A6436" s="180">
        <v>93097</v>
      </c>
      <c r="B6436" s="180" t="s">
        <v>4793</v>
      </c>
      <c r="C6436" s="180" t="s">
        <v>2</v>
      </c>
      <c r="D6436" s="254">
        <v>15.35</v>
      </c>
      <c r="E6436" s="254" t="s">
        <v>31901</v>
      </c>
      <c r="ALW6436" s="12"/>
      <c r="ALX6436" s="12"/>
      <c r="ALY6436" s="12"/>
    </row>
    <row r="6437" spans="1:1013" ht="13.5">
      <c r="A6437" s="180">
        <v>93119</v>
      </c>
      <c r="B6437" s="180" t="s">
        <v>4814</v>
      </c>
      <c r="C6437" s="180" t="s">
        <v>2</v>
      </c>
      <c r="D6437" s="254">
        <v>18.8</v>
      </c>
      <c r="E6437" s="254" t="s">
        <v>29065</v>
      </c>
      <c r="ALW6437" s="12"/>
      <c r="ALX6437" s="12"/>
      <c r="ALY6437" s="12"/>
    </row>
    <row r="6438" spans="1:1013" ht="13.5">
      <c r="A6438" s="180">
        <v>93076</v>
      </c>
      <c r="B6438" s="180" t="s">
        <v>4774</v>
      </c>
      <c r="C6438" s="180" t="s">
        <v>2</v>
      </c>
      <c r="D6438" s="254">
        <v>23.65</v>
      </c>
      <c r="E6438" s="254" t="s">
        <v>31368</v>
      </c>
      <c r="ALW6438" s="12"/>
      <c r="ALX6438" s="12"/>
      <c r="ALY6438" s="12"/>
    </row>
    <row r="6439" spans="1:1013" ht="13.5">
      <c r="A6439" s="180">
        <v>103878</v>
      </c>
      <c r="B6439" s="180" t="s">
        <v>4876</v>
      </c>
      <c r="C6439" s="180" t="s">
        <v>2</v>
      </c>
      <c r="D6439" s="254">
        <v>30.41</v>
      </c>
      <c r="E6439" s="254" t="s">
        <v>31902</v>
      </c>
      <c r="ALW6439" s="12"/>
      <c r="ALX6439" s="12"/>
      <c r="ALY6439" s="12"/>
    </row>
    <row r="6440" spans="1:1013" ht="13.5">
      <c r="A6440" s="180">
        <v>103809</v>
      </c>
      <c r="B6440" s="180" t="s">
        <v>4826</v>
      </c>
      <c r="C6440" s="180" t="s">
        <v>2</v>
      </c>
      <c r="D6440" s="254">
        <v>37.880000000000003</v>
      </c>
      <c r="E6440" s="254" t="s">
        <v>31903</v>
      </c>
      <c r="ALW6440" s="12"/>
      <c r="ALX6440" s="12"/>
      <c r="ALY6440" s="12"/>
    </row>
    <row r="6441" spans="1:1013" ht="13.5">
      <c r="A6441" s="180">
        <v>103842</v>
      </c>
      <c r="B6441" s="180" t="s">
        <v>4849</v>
      </c>
      <c r="C6441" s="180" t="s">
        <v>2</v>
      </c>
      <c r="D6441" s="254">
        <v>31.37</v>
      </c>
      <c r="E6441" s="254" t="s">
        <v>25399</v>
      </c>
      <c r="ALW6441" s="12"/>
      <c r="ALX6441" s="12"/>
      <c r="ALY6441" s="12"/>
    </row>
    <row r="6442" spans="1:1013" ht="13.5">
      <c r="A6442" s="180">
        <v>93099</v>
      </c>
      <c r="B6442" s="180" t="s">
        <v>4795</v>
      </c>
      <c r="C6442" s="180" t="s">
        <v>2</v>
      </c>
      <c r="D6442" s="254">
        <v>27.24</v>
      </c>
      <c r="E6442" s="254" t="s">
        <v>25706</v>
      </c>
      <c r="ALW6442" s="12"/>
      <c r="ALX6442" s="12"/>
      <c r="ALY6442" s="12"/>
    </row>
    <row r="6443" spans="1:1013" ht="13.5">
      <c r="A6443" s="180">
        <v>93122</v>
      </c>
      <c r="B6443" s="180" t="s">
        <v>4817</v>
      </c>
      <c r="C6443" s="180" t="s">
        <v>2</v>
      </c>
      <c r="D6443" s="254">
        <v>28.15</v>
      </c>
      <c r="E6443" s="254" t="s">
        <v>25680</v>
      </c>
      <c r="ALW6443" s="12"/>
      <c r="ALX6443" s="12"/>
      <c r="ALY6443" s="12"/>
    </row>
    <row r="6444" spans="1:1013" ht="13.5">
      <c r="A6444" s="180">
        <v>93079</v>
      </c>
      <c r="B6444" s="180" t="s">
        <v>4777</v>
      </c>
      <c r="C6444" s="180" t="s">
        <v>2</v>
      </c>
      <c r="D6444" s="254">
        <v>32.630000000000003</v>
      </c>
      <c r="E6444" s="254" t="s">
        <v>31904</v>
      </c>
      <c r="ALW6444" s="12"/>
      <c r="ALX6444" s="12"/>
      <c r="ALY6444" s="12"/>
    </row>
    <row r="6445" spans="1:1013" ht="13.5">
      <c r="A6445" s="180">
        <v>103882</v>
      </c>
      <c r="B6445" s="180" t="s">
        <v>4880</v>
      </c>
      <c r="C6445" s="180" t="s">
        <v>2</v>
      </c>
      <c r="D6445" s="254">
        <v>40.44</v>
      </c>
      <c r="E6445" s="254" t="s">
        <v>25819</v>
      </c>
      <c r="ALW6445" s="12"/>
      <c r="ALX6445" s="12"/>
      <c r="ALY6445" s="12"/>
    </row>
    <row r="6446" spans="1:1013" ht="13.5">
      <c r="A6446" s="180">
        <v>103813</v>
      </c>
      <c r="B6446" s="180" t="s">
        <v>4828</v>
      </c>
      <c r="C6446" s="180" t="s">
        <v>2</v>
      </c>
      <c r="D6446" s="254">
        <v>54.39</v>
      </c>
      <c r="E6446" s="254" t="s">
        <v>31905</v>
      </c>
      <c r="ALW6446" s="12"/>
      <c r="ALX6446" s="12"/>
      <c r="ALY6446" s="12"/>
    </row>
    <row r="6447" spans="1:1013" ht="13.5">
      <c r="A6447" s="180">
        <v>103846</v>
      </c>
      <c r="B6447" s="180" t="s">
        <v>4851</v>
      </c>
      <c r="C6447" s="180" t="s">
        <v>2</v>
      </c>
      <c r="D6447" s="254">
        <v>42.99</v>
      </c>
      <c r="E6447" s="254" t="s">
        <v>31906</v>
      </c>
      <c r="ALW6447" s="12"/>
      <c r="ALX6447" s="12"/>
      <c r="ALY6447" s="12"/>
    </row>
    <row r="6448" spans="1:1013" ht="13.5">
      <c r="A6448" s="180">
        <v>93102</v>
      </c>
      <c r="B6448" s="180" t="s">
        <v>4798</v>
      </c>
      <c r="C6448" s="180" t="s">
        <v>2</v>
      </c>
      <c r="D6448" s="254">
        <v>39.020000000000003</v>
      </c>
      <c r="E6448" s="254" t="s">
        <v>31907</v>
      </c>
      <c r="ALW6448" s="12"/>
      <c r="ALX6448" s="12"/>
      <c r="ALY6448" s="12"/>
    </row>
    <row r="6449" spans="1:1013" ht="13.5">
      <c r="A6449" s="180">
        <v>93123</v>
      </c>
      <c r="B6449" s="180" t="s">
        <v>36325</v>
      </c>
      <c r="C6449" s="180" t="s">
        <v>2</v>
      </c>
      <c r="D6449" s="254">
        <v>62.2</v>
      </c>
      <c r="E6449" s="254" t="s">
        <v>31908</v>
      </c>
      <c r="ALW6449" s="12"/>
      <c r="ALX6449" s="12"/>
      <c r="ALY6449" s="12"/>
    </row>
    <row r="6450" spans="1:1013" ht="13.5">
      <c r="A6450" s="180">
        <v>93124</v>
      </c>
      <c r="B6450" s="180" t="s">
        <v>4818</v>
      </c>
      <c r="C6450" s="180" t="s">
        <v>2</v>
      </c>
      <c r="D6450" s="254">
        <v>97.39</v>
      </c>
      <c r="E6450" s="254" t="s">
        <v>31909</v>
      </c>
      <c r="ALW6450" s="12"/>
      <c r="ALX6450" s="12"/>
      <c r="ALY6450" s="12"/>
    </row>
    <row r="6451" spans="1:1013" ht="13.5">
      <c r="A6451" s="180">
        <v>93125</v>
      </c>
      <c r="B6451" s="180" t="s">
        <v>4819</v>
      </c>
      <c r="C6451" s="180" t="s">
        <v>2</v>
      </c>
      <c r="D6451" s="254">
        <v>143.01</v>
      </c>
      <c r="E6451" s="254" t="s">
        <v>31910</v>
      </c>
      <c r="ALW6451" s="12"/>
      <c r="ALX6451" s="12"/>
      <c r="ALY6451" s="12"/>
    </row>
    <row r="6452" spans="1:1013" ht="13.5">
      <c r="A6452" s="180">
        <v>93126</v>
      </c>
      <c r="B6452" s="180" t="s">
        <v>4820</v>
      </c>
      <c r="C6452" s="180" t="s">
        <v>2</v>
      </c>
      <c r="D6452" s="254">
        <v>314.81</v>
      </c>
      <c r="E6452" s="254" t="s">
        <v>31911</v>
      </c>
      <c r="ALW6452" s="12"/>
      <c r="ALX6452" s="12"/>
      <c r="ALY6452" s="12"/>
    </row>
    <row r="6453" spans="1:1013" ht="13.5">
      <c r="A6453" s="180">
        <v>93063</v>
      </c>
      <c r="B6453" s="180" t="s">
        <v>4762</v>
      </c>
      <c r="C6453" s="180" t="s">
        <v>2</v>
      </c>
      <c r="D6453" s="254">
        <v>697.73</v>
      </c>
      <c r="E6453" s="254" t="s">
        <v>31912</v>
      </c>
      <c r="ALW6453" s="12"/>
      <c r="ALX6453" s="12"/>
      <c r="ALY6453" s="12"/>
    </row>
    <row r="6454" spans="1:1013" ht="13.5">
      <c r="A6454" s="180">
        <v>93066</v>
      </c>
      <c r="B6454" s="180" t="s">
        <v>4765</v>
      </c>
      <c r="C6454" s="180" t="s">
        <v>2</v>
      </c>
      <c r="D6454" s="254">
        <v>875.6</v>
      </c>
      <c r="E6454" s="254" t="s">
        <v>27657</v>
      </c>
      <c r="ALW6454" s="12"/>
      <c r="ALX6454" s="12"/>
      <c r="ALY6454" s="12"/>
    </row>
    <row r="6455" spans="1:1013" ht="13.5">
      <c r="A6455" s="180">
        <v>93069</v>
      </c>
      <c r="B6455" s="180" t="s">
        <v>4768</v>
      </c>
      <c r="C6455" s="180" t="s">
        <v>2</v>
      </c>
      <c r="D6455" s="254">
        <v>1213.6500000000001</v>
      </c>
      <c r="E6455" s="254" t="s">
        <v>31913</v>
      </c>
      <c r="ALW6455" s="12"/>
      <c r="ALX6455" s="12"/>
      <c r="ALY6455" s="12"/>
    </row>
    <row r="6456" spans="1:1013" ht="13.5">
      <c r="A6456" s="180">
        <v>93072</v>
      </c>
      <c r="B6456" s="180" t="s">
        <v>4771</v>
      </c>
      <c r="C6456" s="180" t="s">
        <v>2</v>
      </c>
      <c r="D6456" s="254">
        <v>1601.63</v>
      </c>
      <c r="E6456" s="254" t="s">
        <v>27346</v>
      </c>
      <c r="ALW6456" s="12"/>
      <c r="ALX6456" s="12"/>
      <c r="ALY6456" s="12"/>
    </row>
    <row r="6457" spans="1:1013" ht="13.5">
      <c r="A6457" s="180">
        <v>93083</v>
      </c>
      <c r="B6457" s="180" t="s">
        <v>4781</v>
      </c>
      <c r="C6457" s="180" t="s">
        <v>2</v>
      </c>
      <c r="D6457" s="254">
        <v>479.45</v>
      </c>
      <c r="E6457" s="254" t="s">
        <v>30611</v>
      </c>
      <c r="ALW6457" s="12"/>
      <c r="ALX6457" s="12"/>
      <c r="ALY6457" s="12"/>
    </row>
    <row r="6458" spans="1:1013" ht="13.5">
      <c r="A6458" s="180">
        <v>103886</v>
      </c>
      <c r="B6458" s="180" t="s">
        <v>4884</v>
      </c>
      <c r="C6458" s="180" t="s">
        <v>2</v>
      </c>
      <c r="D6458" s="254">
        <v>483.13</v>
      </c>
      <c r="E6458" s="254" t="s">
        <v>31914</v>
      </c>
      <c r="ALW6458" s="12"/>
      <c r="ALX6458" s="12"/>
      <c r="ALY6458" s="12"/>
    </row>
    <row r="6459" spans="1:1013" ht="13.5">
      <c r="A6459" s="180">
        <v>103817</v>
      </c>
      <c r="B6459" s="180" t="s">
        <v>4832</v>
      </c>
      <c r="C6459" s="180" t="s">
        <v>2</v>
      </c>
      <c r="D6459" s="254">
        <v>483.11</v>
      </c>
      <c r="E6459" s="254" t="s">
        <v>31915</v>
      </c>
      <c r="ALW6459" s="12"/>
      <c r="ALX6459" s="12"/>
      <c r="ALY6459" s="12"/>
    </row>
    <row r="6460" spans="1:1013" ht="13.5">
      <c r="A6460" s="180">
        <v>103850</v>
      </c>
      <c r="B6460" s="180" t="s">
        <v>4855</v>
      </c>
      <c r="C6460" s="180" t="s">
        <v>2</v>
      </c>
      <c r="D6460" s="254">
        <v>482.55</v>
      </c>
      <c r="E6460" s="254" t="s">
        <v>31916</v>
      </c>
      <c r="ALW6460" s="12"/>
      <c r="ALX6460" s="12"/>
      <c r="ALY6460" s="12"/>
    </row>
    <row r="6461" spans="1:1013" ht="13.5">
      <c r="A6461" s="180">
        <v>93106</v>
      </c>
      <c r="B6461" s="180" t="s">
        <v>4802</v>
      </c>
      <c r="C6461" s="180" t="s">
        <v>2</v>
      </c>
      <c r="D6461" s="254">
        <v>479.65</v>
      </c>
      <c r="E6461" s="254" t="s">
        <v>25505</v>
      </c>
      <c r="ALW6461" s="12"/>
      <c r="ALX6461" s="12"/>
      <c r="ALY6461" s="12"/>
    </row>
    <row r="6462" spans="1:1013" ht="13.5">
      <c r="A6462" s="180">
        <v>93052</v>
      </c>
      <c r="B6462" s="180" t="s">
        <v>4752</v>
      </c>
      <c r="C6462" s="180" t="s">
        <v>2</v>
      </c>
      <c r="D6462" s="254">
        <v>553.37</v>
      </c>
      <c r="E6462" s="254" t="s">
        <v>24937</v>
      </c>
      <c r="ALW6462" s="12"/>
      <c r="ALX6462" s="12"/>
      <c r="ALY6462" s="12"/>
    </row>
    <row r="6463" spans="1:1013" ht="13.5">
      <c r="A6463" s="180">
        <v>93086</v>
      </c>
      <c r="B6463" s="180" t="s">
        <v>4784</v>
      </c>
      <c r="C6463" s="180" t="s">
        <v>2</v>
      </c>
      <c r="D6463" s="254">
        <v>556.61</v>
      </c>
      <c r="E6463" s="254" t="s">
        <v>31917</v>
      </c>
      <c r="ALW6463" s="12"/>
      <c r="ALX6463" s="12"/>
      <c r="ALY6463" s="12"/>
    </row>
    <row r="6464" spans="1:1013" ht="13.5">
      <c r="A6464" s="180">
        <v>103890</v>
      </c>
      <c r="B6464" s="180" t="s">
        <v>4888</v>
      </c>
      <c r="C6464" s="180" t="s">
        <v>2</v>
      </c>
      <c r="D6464" s="254">
        <v>561.12</v>
      </c>
      <c r="E6464" s="254" t="s">
        <v>31596</v>
      </c>
      <c r="ALW6464" s="12"/>
      <c r="ALX6464" s="12"/>
      <c r="ALY6464" s="12"/>
    </row>
    <row r="6465" spans="1:1013" ht="13.5">
      <c r="A6465" s="180">
        <v>103821</v>
      </c>
      <c r="B6465" s="180" t="s">
        <v>4835</v>
      </c>
      <c r="C6465" s="180" t="s">
        <v>2</v>
      </c>
      <c r="D6465" s="254">
        <v>566.16</v>
      </c>
      <c r="E6465" s="254" t="s">
        <v>29595</v>
      </c>
      <c r="ALW6465" s="12"/>
      <c r="ALX6465" s="12"/>
      <c r="ALY6465" s="12"/>
    </row>
    <row r="6466" spans="1:1013" ht="13.5">
      <c r="A6466" s="180">
        <v>103854</v>
      </c>
      <c r="B6466" s="180" t="s">
        <v>4858</v>
      </c>
      <c r="C6466" s="180" t="s">
        <v>2</v>
      </c>
      <c r="D6466" s="254">
        <v>561.79999999999995</v>
      </c>
      <c r="E6466" s="254" t="s">
        <v>24820</v>
      </c>
      <c r="ALW6466" s="12"/>
      <c r="ALX6466" s="12"/>
      <c r="ALY6466" s="12"/>
    </row>
    <row r="6467" spans="1:1013" ht="13.5">
      <c r="A6467" s="180">
        <v>93109</v>
      </c>
      <c r="B6467" s="180" t="s">
        <v>4805</v>
      </c>
      <c r="C6467" s="180" t="s">
        <v>2</v>
      </c>
      <c r="D6467" s="254">
        <v>559.02</v>
      </c>
      <c r="E6467" s="254" t="s">
        <v>25520</v>
      </c>
      <c r="ALW6467" s="12"/>
      <c r="ALX6467" s="12"/>
      <c r="ALY6467" s="12"/>
    </row>
    <row r="6468" spans="1:1013" ht="13.5">
      <c r="A6468" s="180">
        <v>93058</v>
      </c>
      <c r="B6468" s="180" t="s">
        <v>4757</v>
      </c>
      <c r="C6468" s="180" t="s">
        <v>2</v>
      </c>
      <c r="D6468" s="254">
        <v>608.84</v>
      </c>
      <c r="E6468" s="254" t="s">
        <v>31918</v>
      </c>
      <c r="ALW6468" s="12"/>
      <c r="ALX6468" s="12"/>
      <c r="ALY6468" s="12"/>
    </row>
    <row r="6469" spans="1:1013" ht="13.5">
      <c r="A6469" s="180">
        <v>93092</v>
      </c>
      <c r="B6469" s="180" t="s">
        <v>4790</v>
      </c>
      <c r="C6469" s="180" t="s">
        <v>2</v>
      </c>
      <c r="D6469" s="254">
        <v>611.84</v>
      </c>
      <c r="E6469" s="254" t="s">
        <v>31919</v>
      </c>
      <c r="ALW6469" s="12"/>
      <c r="ALX6469" s="12"/>
      <c r="ALY6469" s="12"/>
    </row>
    <row r="6470" spans="1:1013" ht="13.5">
      <c r="A6470" s="180">
        <v>103898</v>
      </c>
      <c r="B6470" s="180" t="s">
        <v>4896</v>
      </c>
      <c r="C6470" s="180" t="s">
        <v>2</v>
      </c>
      <c r="D6470" s="254">
        <v>617.05999999999995</v>
      </c>
      <c r="E6470" s="254" t="s">
        <v>31920</v>
      </c>
      <c r="ALW6470" s="12"/>
      <c r="ALX6470" s="12"/>
      <c r="ALY6470" s="12"/>
    </row>
    <row r="6471" spans="1:1013" ht="13.5">
      <c r="A6471" s="180">
        <v>103829</v>
      </c>
      <c r="B6471" s="180" t="s">
        <v>4841</v>
      </c>
      <c r="C6471" s="180" t="s">
        <v>2</v>
      </c>
      <c r="D6471" s="254">
        <v>625.92999999999995</v>
      </c>
      <c r="E6471" s="254" t="s">
        <v>31921</v>
      </c>
      <c r="ALW6471" s="12"/>
      <c r="ALX6471" s="12"/>
      <c r="ALY6471" s="12"/>
    </row>
    <row r="6472" spans="1:1013" ht="13.5">
      <c r="A6472" s="180">
        <v>103862</v>
      </c>
      <c r="B6472" s="180" t="s">
        <v>4866</v>
      </c>
      <c r="C6472" s="180" t="s">
        <v>2</v>
      </c>
      <c r="D6472" s="254">
        <v>618.80999999999995</v>
      </c>
      <c r="E6472" s="254" t="s">
        <v>31922</v>
      </c>
      <c r="ALW6472" s="12"/>
      <c r="ALX6472" s="12"/>
      <c r="ALY6472" s="12"/>
    </row>
    <row r="6473" spans="1:1013" ht="13.5">
      <c r="A6473" s="180">
        <v>93116</v>
      </c>
      <c r="B6473" s="180" t="s">
        <v>4811</v>
      </c>
      <c r="C6473" s="180" t="s">
        <v>2</v>
      </c>
      <c r="D6473" s="254">
        <v>616.14</v>
      </c>
      <c r="E6473" s="254" t="s">
        <v>29841</v>
      </c>
      <c r="ALW6473" s="12"/>
      <c r="ALX6473" s="12"/>
      <c r="ALY6473" s="12"/>
    </row>
    <row r="6474" spans="1:1013" ht="13.5">
      <c r="A6474" s="180">
        <v>92314</v>
      </c>
      <c r="B6474" s="180" t="s">
        <v>4736</v>
      </c>
      <c r="C6474" s="180" t="s">
        <v>2</v>
      </c>
      <c r="D6474" s="254">
        <v>9.7799999999999994</v>
      </c>
      <c r="E6474" s="254" t="s">
        <v>31923</v>
      </c>
      <c r="ALW6474" s="12"/>
      <c r="ALX6474" s="12"/>
      <c r="ALY6474" s="12"/>
    </row>
    <row r="6475" spans="1:1013" ht="13.5">
      <c r="A6475" s="180">
        <v>103883</v>
      </c>
      <c r="B6475" s="180" t="s">
        <v>4881</v>
      </c>
      <c r="C6475" s="180" t="s">
        <v>2</v>
      </c>
      <c r="D6475" s="254">
        <v>13.46</v>
      </c>
      <c r="E6475" s="254" t="s">
        <v>31924</v>
      </c>
      <c r="ALW6475" s="12"/>
      <c r="ALX6475" s="12"/>
      <c r="ALY6475" s="12"/>
    </row>
    <row r="6476" spans="1:1013" ht="13.5">
      <c r="A6476" s="180">
        <v>103814</v>
      </c>
      <c r="B6476" s="180" t="s">
        <v>4829</v>
      </c>
      <c r="C6476" s="180" t="s">
        <v>2</v>
      </c>
      <c r="D6476" s="254">
        <v>13.44</v>
      </c>
      <c r="E6476" s="254" t="s">
        <v>31925</v>
      </c>
      <c r="ALW6476" s="12"/>
      <c r="ALX6476" s="12"/>
      <c r="ALY6476" s="12"/>
    </row>
    <row r="6477" spans="1:1013" ht="13.5">
      <c r="A6477" s="180">
        <v>103847</v>
      </c>
      <c r="B6477" s="180" t="s">
        <v>4852</v>
      </c>
      <c r="C6477" s="180" t="s">
        <v>2</v>
      </c>
      <c r="D6477" s="254">
        <v>12.88</v>
      </c>
      <c r="E6477" s="254" t="s">
        <v>31926</v>
      </c>
      <c r="ALW6477" s="12"/>
      <c r="ALX6477" s="12"/>
      <c r="ALY6477" s="12"/>
    </row>
    <row r="6478" spans="1:1013" ht="13.5">
      <c r="A6478" s="180">
        <v>92329</v>
      </c>
      <c r="B6478" s="180" t="s">
        <v>4745</v>
      </c>
      <c r="C6478" s="180" t="s">
        <v>2</v>
      </c>
      <c r="D6478" s="254">
        <v>9.98</v>
      </c>
      <c r="E6478" s="254" t="s">
        <v>31927</v>
      </c>
      <c r="ALW6478" s="12"/>
      <c r="ALX6478" s="12"/>
      <c r="ALY6478" s="12"/>
    </row>
    <row r="6479" spans="1:1013" ht="13.5">
      <c r="A6479" s="180">
        <v>92293</v>
      </c>
      <c r="B6479" s="180" t="s">
        <v>4722</v>
      </c>
      <c r="C6479" s="180" t="s">
        <v>2</v>
      </c>
      <c r="D6479" s="254">
        <v>10.9</v>
      </c>
      <c r="E6479" s="254" t="s">
        <v>31928</v>
      </c>
      <c r="ALW6479" s="12"/>
      <c r="ALX6479" s="12"/>
      <c r="ALY6479" s="12"/>
    </row>
    <row r="6480" spans="1:1013" ht="13.5">
      <c r="A6480" s="180">
        <v>92315</v>
      </c>
      <c r="B6480" s="180" t="s">
        <v>4737</v>
      </c>
      <c r="C6480" s="180" t="s">
        <v>2</v>
      </c>
      <c r="D6480" s="254">
        <v>14.14</v>
      </c>
      <c r="E6480" s="254" t="s">
        <v>31929</v>
      </c>
      <c r="ALW6480" s="12"/>
      <c r="ALX6480" s="12"/>
      <c r="ALY6480" s="12"/>
    </row>
    <row r="6481" spans="1:1013" ht="13.5">
      <c r="A6481" s="180">
        <v>103888</v>
      </c>
      <c r="B6481" s="180" t="s">
        <v>4886</v>
      </c>
      <c r="C6481" s="180" t="s">
        <v>2</v>
      </c>
      <c r="D6481" s="254">
        <v>18.649999999999999</v>
      </c>
      <c r="E6481" s="254" t="s">
        <v>31930</v>
      </c>
      <c r="ALW6481" s="12"/>
      <c r="ALX6481" s="12"/>
      <c r="ALY6481" s="12"/>
    </row>
    <row r="6482" spans="1:1013" ht="13.5">
      <c r="A6482" s="180">
        <v>103819</v>
      </c>
      <c r="B6482" s="180" t="s">
        <v>4833</v>
      </c>
      <c r="C6482" s="180" t="s">
        <v>2</v>
      </c>
      <c r="D6482" s="254">
        <v>23.69</v>
      </c>
      <c r="E6482" s="254" t="s">
        <v>31931</v>
      </c>
      <c r="ALW6482" s="12"/>
      <c r="ALX6482" s="12"/>
      <c r="ALY6482" s="12"/>
    </row>
    <row r="6483" spans="1:1013" ht="13.5">
      <c r="A6483" s="180">
        <v>103852</v>
      </c>
      <c r="B6483" s="180" t="s">
        <v>4856</v>
      </c>
      <c r="C6483" s="180" t="s">
        <v>2</v>
      </c>
      <c r="D6483" s="254">
        <v>19.329999999999998</v>
      </c>
      <c r="E6483" s="254" t="s">
        <v>31932</v>
      </c>
      <c r="ALW6483" s="12"/>
      <c r="ALX6483" s="12"/>
      <c r="ALY6483" s="12"/>
    </row>
    <row r="6484" spans="1:1013" ht="13.5">
      <c r="A6484" s="180">
        <v>92330</v>
      </c>
      <c r="B6484" s="180" t="s">
        <v>4746</v>
      </c>
      <c r="C6484" s="180" t="s">
        <v>2</v>
      </c>
      <c r="D6484" s="254">
        <v>16.55</v>
      </c>
      <c r="E6484" s="254" t="s">
        <v>31933</v>
      </c>
      <c r="ALW6484" s="12"/>
      <c r="ALX6484" s="12"/>
      <c r="ALY6484" s="12"/>
    </row>
    <row r="6485" spans="1:1013" ht="13.5">
      <c r="A6485" s="180">
        <v>92294</v>
      </c>
      <c r="B6485" s="180" t="s">
        <v>4723</v>
      </c>
      <c r="C6485" s="180" t="s">
        <v>2</v>
      </c>
      <c r="D6485" s="254">
        <v>18.329999999999998</v>
      </c>
      <c r="E6485" s="254" t="s">
        <v>25385</v>
      </c>
      <c r="ALW6485" s="12"/>
      <c r="ALX6485" s="12"/>
      <c r="ALY6485" s="12"/>
    </row>
    <row r="6486" spans="1:1013" ht="13.5">
      <c r="A6486" s="180">
        <v>92316</v>
      </c>
      <c r="B6486" s="180" t="s">
        <v>4738</v>
      </c>
      <c r="C6486" s="180" t="s">
        <v>2</v>
      </c>
      <c r="D6486" s="254">
        <v>21.33</v>
      </c>
      <c r="E6486" s="254" t="s">
        <v>28308</v>
      </c>
      <c r="ALW6486" s="12"/>
      <c r="ALX6486" s="12"/>
      <c r="ALY6486" s="12"/>
    </row>
    <row r="6487" spans="1:1013" ht="13.5">
      <c r="A6487" s="180">
        <v>103895</v>
      </c>
      <c r="B6487" s="180" t="s">
        <v>4893</v>
      </c>
      <c r="C6487" s="180" t="s">
        <v>2</v>
      </c>
      <c r="D6487" s="254">
        <v>26.55</v>
      </c>
      <c r="E6487" s="254" t="s">
        <v>31934</v>
      </c>
      <c r="ALW6487" s="12"/>
      <c r="ALX6487" s="12"/>
      <c r="ALY6487" s="12"/>
    </row>
    <row r="6488" spans="1:1013" ht="13.5">
      <c r="A6488" s="180">
        <v>103826</v>
      </c>
      <c r="B6488" s="180" t="s">
        <v>4838</v>
      </c>
      <c r="C6488" s="180" t="s">
        <v>2</v>
      </c>
      <c r="D6488" s="254">
        <v>35.42</v>
      </c>
      <c r="E6488" s="254" t="s">
        <v>31935</v>
      </c>
      <c r="ALW6488" s="12"/>
      <c r="ALX6488" s="12"/>
      <c r="ALY6488" s="12"/>
    </row>
    <row r="6489" spans="1:1013" ht="13.5">
      <c r="A6489" s="180">
        <v>103859</v>
      </c>
      <c r="B6489" s="180" t="s">
        <v>4863</v>
      </c>
      <c r="C6489" s="180" t="s">
        <v>2</v>
      </c>
      <c r="D6489" s="254">
        <v>28.3</v>
      </c>
      <c r="E6489" s="254" t="s">
        <v>31936</v>
      </c>
      <c r="ALW6489" s="12"/>
      <c r="ALX6489" s="12"/>
      <c r="ALY6489" s="12"/>
    </row>
    <row r="6490" spans="1:1013" ht="13.5">
      <c r="A6490" s="180">
        <v>92331</v>
      </c>
      <c r="B6490" s="180" t="s">
        <v>4747</v>
      </c>
      <c r="C6490" s="180" t="s">
        <v>2</v>
      </c>
      <c r="D6490" s="254">
        <v>25.63</v>
      </c>
      <c r="E6490" s="254" t="s">
        <v>29645</v>
      </c>
      <c r="ALW6490" s="12"/>
      <c r="ALX6490" s="12"/>
      <c r="ALY6490" s="12"/>
    </row>
    <row r="6491" spans="1:1013" ht="13.5">
      <c r="A6491" s="180">
        <v>92295</v>
      </c>
      <c r="B6491" s="180" t="s">
        <v>4724</v>
      </c>
      <c r="C6491" s="180" t="s">
        <v>2</v>
      </c>
      <c r="D6491" s="254">
        <v>34.35</v>
      </c>
      <c r="E6491" s="254" t="s">
        <v>31937</v>
      </c>
      <c r="ALW6491" s="12"/>
      <c r="ALX6491" s="12"/>
      <c r="ALY6491" s="12"/>
    </row>
    <row r="6492" spans="1:1013" ht="13.5">
      <c r="A6492" s="180">
        <v>92296</v>
      </c>
      <c r="B6492" s="180" t="s">
        <v>4725</v>
      </c>
      <c r="C6492" s="180" t="s">
        <v>2</v>
      </c>
      <c r="D6492" s="254">
        <v>45.47</v>
      </c>
      <c r="E6492" s="254" t="s">
        <v>25698</v>
      </c>
      <c r="ALW6492" s="12"/>
      <c r="ALX6492" s="12"/>
      <c r="ALY6492" s="12"/>
    </row>
    <row r="6493" spans="1:1013" ht="13.5">
      <c r="A6493" s="180">
        <v>92297</v>
      </c>
      <c r="B6493" s="180" t="s">
        <v>4726</v>
      </c>
      <c r="C6493" s="180" t="s">
        <v>2</v>
      </c>
      <c r="D6493" s="254">
        <v>70.41</v>
      </c>
      <c r="E6493" s="254" t="s">
        <v>27423</v>
      </c>
      <c r="ALW6493" s="12"/>
      <c r="ALX6493" s="12"/>
      <c r="ALY6493" s="12"/>
    </row>
    <row r="6494" spans="1:1013" ht="13.5">
      <c r="A6494" s="180">
        <v>92298</v>
      </c>
      <c r="B6494" s="180" t="s">
        <v>4727</v>
      </c>
      <c r="C6494" s="180" t="s">
        <v>2</v>
      </c>
      <c r="D6494" s="254">
        <v>196.8</v>
      </c>
      <c r="E6494" s="254" t="s">
        <v>31938</v>
      </c>
      <c r="ALW6494" s="12"/>
      <c r="ALX6494" s="12"/>
      <c r="ALY6494" s="12"/>
    </row>
    <row r="6495" spans="1:1013" ht="13.5">
      <c r="A6495" s="180">
        <v>93080</v>
      </c>
      <c r="B6495" s="180" t="s">
        <v>4778</v>
      </c>
      <c r="C6495" s="180" t="s">
        <v>2</v>
      </c>
      <c r="D6495" s="254">
        <v>9.81</v>
      </c>
      <c r="E6495" s="254" t="s">
        <v>31939</v>
      </c>
      <c r="ALW6495" s="12"/>
      <c r="ALX6495" s="12"/>
      <c r="ALY6495" s="12"/>
    </row>
    <row r="6496" spans="1:1013" ht="13.5">
      <c r="A6496" s="180">
        <v>103884</v>
      </c>
      <c r="B6496" s="180" t="s">
        <v>4882</v>
      </c>
      <c r="C6496" s="180" t="s">
        <v>2</v>
      </c>
      <c r="D6496" s="254">
        <v>13.49</v>
      </c>
      <c r="E6496" s="254" t="s">
        <v>27328</v>
      </c>
      <c r="ALW6496" s="12"/>
      <c r="ALX6496" s="12"/>
      <c r="ALY6496" s="12"/>
    </row>
    <row r="6497" spans="1:1013" ht="13.5">
      <c r="A6497" s="180">
        <v>103815</v>
      </c>
      <c r="B6497" s="180" t="s">
        <v>4830</v>
      </c>
      <c r="C6497" s="180" t="s">
        <v>2</v>
      </c>
      <c r="D6497" s="254">
        <v>13.47</v>
      </c>
      <c r="E6497" s="254" t="s">
        <v>31940</v>
      </c>
      <c r="ALW6497" s="12"/>
      <c r="ALX6497" s="12"/>
      <c r="ALY6497" s="12"/>
    </row>
    <row r="6498" spans="1:1013" ht="13.5">
      <c r="A6498" s="180">
        <v>103848</v>
      </c>
      <c r="B6498" s="180" t="s">
        <v>4853</v>
      </c>
      <c r="C6498" s="180" t="s">
        <v>2</v>
      </c>
      <c r="D6498" s="254">
        <v>12.91</v>
      </c>
      <c r="E6498" s="254" t="s">
        <v>30530</v>
      </c>
      <c r="ALW6498" s="12"/>
      <c r="ALX6498" s="12"/>
      <c r="ALY6498" s="12"/>
    </row>
    <row r="6499" spans="1:1013" ht="13.5">
      <c r="A6499" s="180">
        <v>93103</v>
      </c>
      <c r="B6499" s="180" t="s">
        <v>4799</v>
      </c>
      <c r="C6499" s="180" t="s">
        <v>2</v>
      </c>
      <c r="D6499" s="254">
        <v>10.01</v>
      </c>
      <c r="E6499" s="254" t="s">
        <v>31941</v>
      </c>
      <c r="ALW6499" s="12"/>
      <c r="ALX6499" s="12"/>
      <c r="ALY6499" s="12"/>
    </row>
    <row r="6500" spans="1:1013" ht="13.5">
      <c r="A6500" s="180">
        <v>93050</v>
      </c>
      <c r="B6500" s="180" t="s">
        <v>4751</v>
      </c>
      <c r="C6500" s="180" t="s">
        <v>2</v>
      </c>
      <c r="D6500" s="254">
        <v>12.3</v>
      </c>
      <c r="E6500" s="254" t="s">
        <v>31942</v>
      </c>
      <c r="ALW6500" s="12"/>
      <c r="ALX6500" s="12"/>
      <c r="ALY6500" s="12"/>
    </row>
    <row r="6501" spans="1:1013" ht="13.5">
      <c r="A6501" s="180">
        <v>93084</v>
      </c>
      <c r="B6501" s="180" t="s">
        <v>4782</v>
      </c>
      <c r="C6501" s="180" t="s">
        <v>2</v>
      </c>
      <c r="D6501" s="254">
        <v>15.54</v>
      </c>
      <c r="E6501" s="254" t="s">
        <v>31943</v>
      </c>
      <c r="ALW6501" s="12"/>
      <c r="ALX6501" s="12"/>
      <c r="ALY6501" s="12"/>
    </row>
    <row r="6502" spans="1:1013" ht="13.5">
      <c r="A6502" s="180">
        <v>103889</v>
      </c>
      <c r="B6502" s="180" t="s">
        <v>4887</v>
      </c>
      <c r="C6502" s="180" t="s">
        <v>2</v>
      </c>
      <c r="D6502" s="254">
        <v>20.05</v>
      </c>
      <c r="E6502" s="254" t="s">
        <v>25454</v>
      </c>
      <c r="ALW6502" s="12"/>
      <c r="ALX6502" s="12"/>
      <c r="ALY6502" s="12"/>
    </row>
    <row r="6503" spans="1:1013" ht="13.5">
      <c r="A6503" s="180">
        <v>103820</v>
      </c>
      <c r="B6503" s="180" t="s">
        <v>4834</v>
      </c>
      <c r="C6503" s="180" t="s">
        <v>2</v>
      </c>
      <c r="D6503" s="254">
        <v>25.09</v>
      </c>
      <c r="E6503" s="254" t="s">
        <v>25701</v>
      </c>
      <c r="ALW6503" s="12"/>
      <c r="ALX6503" s="12"/>
      <c r="ALY6503" s="12"/>
    </row>
    <row r="6504" spans="1:1013" ht="13.5">
      <c r="A6504" s="180">
        <v>103853</v>
      </c>
      <c r="B6504" s="180" t="s">
        <v>4857</v>
      </c>
      <c r="C6504" s="180" t="s">
        <v>2</v>
      </c>
      <c r="D6504" s="254">
        <v>20.73</v>
      </c>
      <c r="E6504" s="254" t="s">
        <v>31581</v>
      </c>
      <c r="ALW6504" s="12"/>
      <c r="ALX6504" s="12"/>
      <c r="ALY6504" s="12"/>
    </row>
    <row r="6505" spans="1:1013" ht="13.5">
      <c r="A6505" s="180">
        <v>93107</v>
      </c>
      <c r="B6505" s="180" t="s">
        <v>4803</v>
      </c>
      <c r="C6505" s="180" t="s">
        <v>2</v>
      </c>
      <c r="D6505" s="254">
        <v>17.95</v>
      </c>
      <c r="E6505" s="254" t="s">
        <v>31944</v>
      </c>
      <c r="ALW6505" s="12"/>
      <c r="ALX6505" s="12"/>
      <c r="ALY6505" s="12"/>
    </row>
    <row r="6506" spans="1:1013" ht="13.5">
      <c r="A6506" s="180">
        <v>93056</v>
      </c>
      <c r="B6506" s="180" t="s">
        <v>4755</v>
      </c>
      <c r="C6506" s="180" t="s">
        <v>2</v>
      </c>
      <c r="D6506" s="254">
        <v>18.329999999999998</v>
      </c>
      <c r="E6506" s="254" t="s">
        <v>28112</v>
      </c>
      <c r="ALW6506" s="12"/>
      <c r="ALX6506" s="12"/>
      <c r="ALY6506" s="12"/>
    </row>
    <row r="6507" spans="1:1013" ht="13.5">
      <c r="A6507" s="180">
        <v>93090</v>
      </c>
      <c r="B6507" s="180" t="s">
        <v>4788</v>
      </c>
      <c r="C6507" s="180" t="s">
        <v>2</v>
      </c>
      <c r="D6507" s="254">
        <v>21.33</v>
      </c>
      <c r="E6507" s="254" t="s">
        <v>31945</v>
      </c>
      <c r="ALW6507" s="12"/>
      <c r="ALX6507" s="12"/>
      <c r="ALY6507" s="12"/>
    </row>
    <row r="6508" spans="1:1013" ht="13.5">
      <c r="A6508" s="180">
        <v>103896</v>
      </c>
      <c r="B6508" s="180" t="s">
        <v>4894</v>
      </c>
      <c r="C6508" s="180" t="s">
        <v>2</v>
      </c>
      <c r="D6508" s="254">
        <v>26.55</v>
      </c>
      <c r="E6508" s="254" t="s">
        <v>31946</v>
      </c>
      <c r="ALW6508" s="12"/>
      <c r="ALX6508" s="12"/>
      <c r="ALY6508" s="12"/>
    </row>
    <row r="6509" spans="1:1013" ht="13.5">
      <c r="A6509" s="180">
        <v>103827</v>
      </c>
      <c r="B6509" s="180" t="s">
        <v>4839</v>
      </c>
      <c r="C6509" s="180" t="s">
        <v>2</v>
      </c>
      <c r="D6509" s="254">
        <v>35.42</v>
      </c>
      <c r="E6509" s="254" t="s">
        <v>31947</v>
      </c>
      <c r="ALW6509" s="12"/>
      <c r="ALX6509" s="12"/>
      <c r="ALY6509" s="12"/>
    </row>
    <row r="6510" spans="1:1013" ht="13.5">
      <c r="A6510" s="180">
        <v>103860</v>
      </c>
      <c r="B6510" s="180" t="s">
        <v>4864</v>
      </c>
      <c r="C6510" s="180" t="s">
        <v>2</v>
      </c>
      <c r="D6510" s="254">
        <v>28.3</v>
      </c>
      <c r="E6510" s="254" t="s">
        <v>31948</v>
      </c>
      <c r="ALW6510" s="12"/>
      <c r="ALX6510" s="12"/>
      <c r="ALY6510" s="12"/>
    </row>
    <row r="6511" spans="1:1013" ht="13.5">
      <c r="A6511" s="180">
        <v>93113</v>
      </c>
      <c r="B6511" s="180" t="s">
        <v>36326</v>
      </c>
      <c r="C6511" s="180" t="s">
        <v>2</v>
      </c>
      <c r="D6511" s="254">
        <v>25.63</v>
      </c>
      <c r="E6511" s="254" t="s">
        <v>30029</v>
      </c>
      <c r="ALW6511" s="12"/>
      <c r="ALX6511" s="12"/>
      <c r="ALY6511" s="12"/>
    </row>
    <row r="6512" spans="1:1013" ht="13.5">
      <c r="A6512" s="180">
        <v>93061</v>
      </c>
      <c r="B6512" s="180" t="s">
        <v>4760</v>
      </c>
      <c r="C6512" s="180" t="s">
        <v>2</v>
      </c>
      <c r="D6512" s="254">
        <v>34.49</v>
      </c>
      <c r="E6512" s="254" t="s">
        <v>31949</v>
      </c>
      <c r="ALW6512" s="12"/>
      <c r="ALX6512" s="12"/>
      <c r="ALY6512" s="12"/>
    </row>
    <row r="6513" spans="1:1013" ht="13.5">
      <c r="A6513" s="180">
        <v>93064</v>
      </c>
      <c r="B6513" s="180" t="s">
        <v>4763</v>
      </c>
      <c r="C6513" s="180" t="s">
        <v>2</v>
      </c>
      <c r="D6513" s="254">
        <v>52.78</v>
      </c>
      <c r="E6513" s="254" t="s">
        <v>31950</v>
      </c>
      <c r="ALW6513" s="12"/>
      <c r="ALX6513" s="12"/>
      <c r="ALY6513" s="12"/>
    </row>
    <row r="6514" spans="1:1013" ht="13.5">
      <c r="A6514" s="180">
        <v>93067</v>
      </c>
      <c r="B6514" s="180" t="s">
        <v>4766</v>
      </c>
      <c r="C6514" s="180" t="s">
        <v>2</v>
      </c>
      <c r="D6514" s="254">
        <v>78.37</v>
      </c>
      <c r="E6514" s="254" t="s">
        <v>31951</v>
      </c>
      <c r="ALW6514" s="12"/>
      <c r="ALX6514" s="12"/>
      <c r="ALY6514" s="12"/>
    </row>
    <row r="6515" spans="1:1013" ht="13.5">
      <c r="A6515" s="180">
        <v>93070</v>
      </c>
      <c r="B6515" s="180" t="s">
        <v>4769</v>
      </c>
      <c r="C6515" s="180" t="s">
        <v>2</v>
      </c>
      <c r="D6515" s="254">
        <v>196.8</v>
      </c>
      <c r="E6515" s="254" t="s">
        <v>31952</v>
      </c>
      <c r="ALW6515" s="12"/>
      <c r="ALX6515" s="12"/>
      <c r="ALY6515" s="12"/>
    </row>
    <row r="6516" spans="1:1013" ht="13.5">
      <c r="A6516" s="180">
        <v>93117</v>
      </c>
      <c r="B6516" s="180" t="s">
        <v>4812</v>
      </c>
      <c r="C6516" s="180" t="s">
        <v>2</v>
      </c>
      <c r="D6516" s="254">
        <v>62.56</v>
      </c>
      <c r="E6516" s="254" t="s">
        <v>25519</v>
      </c>
      <c r="ALW6516" s="12"/>
      <c r="ALX6516" s="12"/>
      <c r="ALY6516" s="12"/>
    </row>
    <row r="6517" spans="1:1013" ht="13.5">
      <c r="A6517" s="180">
        <v>93118</v>
      </c>
      <c r="B6517" s="180" t="s">
        <v>4813</v>
      </c>
      <c r="C6517" s="180" t="s">
        <v>2</v>
      </c>
      <c r="D6517" s="254">
        <v>92.24</v>
      </c>
      <c r="E6517" s="254" t="s">
        <v>31953</v>
      </c>
      <c r="ALW6517" s="12"/>
      <c r="ALX6517" s="12"/>
      <c r="ALY6517" s="12"/>
    </row>
    <row r="6518" spans="1:1013" ht="13.5">
      <c r="A6518" s="180">
        <v>92317</v>
      </c>
      <c r="B6518" s="180" t="s">
        <v>4739</v>
      </c>
      <c r="C6518" s="180" t="s">
        <v>2</v>
      </c>
      <c r="D6518" s="254">
        <v>20.440000000000001</v>
      </c>
      <c r="E6518" s="254" t="s">
        <v>31954</v>
      </c>
      <c r="ALW6518" s="12"/>
      <c r="ALX6518" s="12"/>
      <c r="ALY6518" s="12"/>
    </row>
    <row r="6519" spans="1:1013" ht="13.5">
      <c r="A6519" s="180">
        <v>92332</v>
      </c>
      <c r="B6519" s="180" t="s">
        <v>4748</v>
      </c>
      <c r="C6519" s="180" t="s">
        <v>2</v>
      </c>
      <c r="D6519" s="254">
        <v>20.84</v>
      </c>
      <c r="E6519" s="254" t="s">
        <v>31955</v>
      </c>
      <c r="ALW6519" s="12"/>
      <c r="ALX6519" s="12"/>
      <c r="ALY6519" s="12"/>
    </row>
    <row r="6520" spans="1:1013" ht="13.5">
      <c r="A6520" s="180">
        <v>92299</v>
      </c>
      <c r="B6520" s="180" t="s">
        <v>4728</v>
      </c>
      <c r="C6520" s="180" t="s">
        <v>2</v>
      </c>
      <c r="D6520" s="254">
        <v>25.17</v>
      </c>
      <c r="E6520" s="254" t="s">
        <v>31956</v>
      </c>
      <c r="ALW6520" s="12"/>
      <c r="ALX6520" s="12"/>
      <c r="ALY6520" s="12"/>
    </row>
    <row r="6521" spans="1:1013" ht="13.5">
      <c r="A6521" s="180">
        <v>92318</v>
      </c>
      <c r="B6521" s="180" t="s">
        <v>4740</v>
      </c>
      <c r="C6521" s="180" t="s">
        <v>2</v>
      </c>
      <c r="D6521" s="254">
        <v>31.63</v>
      </c>
      <c r="E6521" s="254" t="s">
        <v>31957</v>
      </c>
      <c r="ALW6521" s="12"/>
      <c r="ALX6521" s="12"/>
      <c r="ALY6521" s="12"/>
    </row>
    <row r="6522" spans="1:1013" ht="13.5">
      <c r="A6522" s="180">
        <v>103833</v>
      </c>
      <c r="B6522" s="180" t="s">
        <v>4844</v>
      </c>
      <c r="C6522" s="180" t="s">
        <v>2</v>
      </c>
      <c r="D6522" s="254">
        <v>50.64</v>
      </c>
      <c r="E6522" s="254" t="s">
        <v>31958</v>
      </c>
      <c r="ALW6522" s="12"/>
      <c r="ALX6522" s="12"/>
      <c r="ALY6522" s="12"/>
    </row>
    <row r="6523" spans="1:1013" ht="13.5">
      <c r="A6523" s="180">
        <v>92333</v>
      </c>
      <c r="B6523" s="180" t="s">
        <v>4749</v>
      </c>
      <c r="C6523" s="180" t="s">
        <v>2</v>
      </c>
      <c r="D6523" s="254">
        <v>36.42</v>
      </c>
      <c r="E6523" s="254" t="s">
        <v>31959</v>
      </c>
      <c r="ALW6523" s="12"/>
      <c r="ALX6523" s="12"/>
      <c r="ALY6523" s="12"/>
    </row>
    <row r="6524" spans="1:1013" ht="13.5">
      <c r="A6524" s="180">
        <v>92300</v>
      </c>
      <c r="B6524" s="180" t="s">
        <v>4729</v>
      </c>
      <c r="C6524" s="180" t="s">
        <v>2</v>
      </c>
      <c r="D6524" s="254">
        <v>38.200000000000003</v>
      </c>
      <c r="E6524" s="254" t="s">
        <v>31960</v>
      </c>
      <c r="ALW6524" s="12"/>
      <c r="ALX6524" s="12"/>
      <c r="ALY6524" s="12"/>
    </row>
    <row r="6525" spans="1:1013" ht="13.5">
      <c r="A6525" s="180">
        <v>92319</v>
      </c>
      <c r="B6525" s="180" t="s">
        <v>4741</v>
      </c>
      <c r="C6525" s="180" t="s">
        <v>2</v>
      </c>
      <c r="D6525" s="254">
        <v>44.18</v>
      </c>
      <c r="E6525" s="254" t="s">
        <v>30796</v>
      </c>
      <c r="ALW6525" s="12"/>
      <c r="ALX6525" s="12"/>
      <c r="ALY6525" s="12"/>
    </row>
    <row r="6526" spans="1:1013" ht="13.5">
      <c r="A6526" s="180">
        <v>92334</v>
      </c>
      <c r="B6526" s="180" t="s">
        <v>4750</v>
      </c>
      <c r="C6526" s="180" t="s">
        <v>2</v>
      </c>
      <c r="D6526" s="254">
        <v>52.74</v>
      </c>
      <c r="E6526" s="254" t="s">
        <v>30804</v>
      </c>
      <c r="ALW6526" s="12"/>
      <c r="ALX6526" s="12"/>
      <c r="ALY6526" s="12"/>
    </row>
    <row r="6527" spans="1:1013" ht="13.5">
      <c r="A6527" s="180">
        <v>92301</v>
      </c>
      <c r="B6527" s="180" t="s">
        <v>4730</v>
      </c>
      <c r="C6527" s="180" t="s">
        <v>2</v>
      </c>
      <c r="D6527" s="254">
        <v>75.14</v>
      </c>
      <c r="E6527" s="254" t="s">
        <v>24947</v>
      </c>
      <c r="ALW6527" s="12"/>
      <c r="ALX6527" s="12"/>
      <c r="ALY6527" s="12"/>
    </row>
    <row r="6528" spans="1:1013" ht="13.5">
      <c r="A6528" s="180">
        <v>92302</v>
      </c>
      <c r="B6528" s="180" t="s">
        <v>4731</v>
      </c>
      <c r="C6528" s="180" t="s">
        <v>2</v>
      </c>
      <c r="D6528" s="254">
        <v>99.19</v>
      </c>
      <c r="E6528" s="254" t="s">
        <v>25596</v>
      </c>
      <c r="ALW6528" s="12"/>
      <c r="ALX6528" s="12"/>
      <c r="ALY6528" s="12"/>
    </row>
    <row r="6529" spans="1:1013" ht="13.5">
      <c r="A6529" s="180">
        <v>92303</v>
      </c>
      <c r="B6529" s="180" t="s">
        <v>4732</v>
      </c>
      <c r="C6529" s="180" t="s">
        <v>2</v>
      </c>
      <c r="D6529" s="254">
        <v>181.51</v>
      </c>
      <c r="E6529" s="254" t="s">
        <v>25508</v>
      </c>
      <c r="ALW6529" s="12"/>
      <c r="ALX6529" s="12"/>
      <c r="ALY6529" s="12"/>
    </row>
    <row r="6530" spans="1:1013" ht="13.5">
      <c r="A6530" s="180">
        <v>92304</v>
      </c>
      <c r="B6530" s="180" t="s">
        <v>4733</v>
      </c>
      <c r="C6530" s="180" t="s">
        <v>2</v>
      </c>
      <c r="D6530" s="254">
        <v>469.4</v>
      </c>
      <c r="E6530" s="254" t="s">
        <v>31961</v>
      </c>
      <c r="ALW6530" s="12"/>
      <c r="ALX6530" s="12"/>
      <c r="ALY6530" s="12"/>
    </row>
    <row r="6531" spans="1:1013" ht="13.5">
      <c r="A6531" s="180">
        <v>103835</v>
      </c>
      <c r="B6531" s="180" t="s">
        <v>4707</v>
      </c>
      <c r="C6531" s="180" t="s">
        <v>1</v>
      </c>
      <c r="D6531" s="254">
        <v>68.39</v>
      </c>
      <c r="E6531" s="254" t="s">
        <v>25546</v>
      </c>
      <c r="ALW6531" s="12"/>
      <c r="ALX6531" s="12"/>
      <c r="ALY6531" s="12"/>
    </row>
    <row r="6532" spans="1:1013" ht="13.5">
      <c r="A6532" s="180">
        <v>92308</v>
      </c>
      <c r="B6532" s="180" t="s">
        <v>4689</v>
      </c>
      <c r="C6532" s="180" t="s">
        <v>1</v>
      </c>
      <c r="D6532" s="254">
        <v>56.24</v>
      </c>
      <c r="E6532" s="254" t="s">
        <v>25291</v>
      </c>
      <c r="ALW6532" s="12"/>
      <c r="ALX6532" s="12"/>
      <c r="ALY6532" s="12"/>
    </row>
    <row r="6533" spans="1:1013" ht="13.5">
      <c r="A6533" s="180">
        <v>103871</v>
      </c>
      <c r="B6533" s="180" t="s">
        <v>4713</v>
      </c>
      <c r="C6533" s="180" t="s">
        <v>1</v>
      </c>
      <c r="D6533" s="254">
        <v>66.959999999999994</v>
      </c>
      <c r="E6533" s="254" t="s">
        <v>31962</v>
      </c>
      <c r="ALW6533" s="12"/>
      <c r="ALX6533" s="12"/>
      <c r="ALY6533" s="12"/>
    </row>
    <row r="6534" spans="1:1013" ht="13.5">
      <c r="A6534" s="180">
        <v>92323</v>
      </c>
      <c r="B6534" s="180" t="s">
        <v>4695</v>
      </c>
      <c r="C6534" s="180" t="s">
        <v>1</v>
      </c>
      <c r="D6534" s="254">
        <v>66.36</v>
      </c>
      <c r="E6534" s="254" t="s">
        <v>31963</v>
      </c>
      <c r="ALW6534" s="12"/>
      <c r="ALX6534" s="12"/>
      <c r="ALY6534" s="12"/>
    </row>
    <row r="6535" spans="1:1013" ht="13.5">
      <c r="A6535" s="180">
        <v>92305</v>
      </c>
      <c r="B6535" s="180" t="s">
        <v>4686</v>
      </c>
      <c r="C6535" s="180" t="s">
        <v>1</v>
      </c>
      <c r="D6535" s="254">
        <v>41.18</v>
      </c>
      <c r="E6535" s="254" t="s">
        <v>29765</v>
      </c>
      <c r="ALW6535" s="12"/>
      <c r="ALX6535" s="12"/>
      <c r="ALY6535" s="12"/>
    </row>
    <row r="6536" spans="1:1013" ht="13.5">
      <c r="A6536" s="180">
        <v>103868</v>
      </c>
      <c r="B6536" s="180" t="s">
        <v>4710</v>
      </c>
      <c r="C6536" s="180" t="s">
        <v>1</v>
      </c>
      <c r="D6536" s="254">
        <v>55.24</v>
      </c>
      <c r="E6536" s="254" t="s">
        <v>31964</v>
      </c>
      <c r="ALW6536" s="12"/>
      <c r="ALX6536" s="12"/>
      <c r="ALY6536" s="12"/>
    </row>
    <row r="6537" spans="1:1013" ht="13.5">
      <c r="A6537" s="180">
        <v>103802</v>
      </c>
      <c r="B6537" s="180" t="s">
        <v>4704</v>
      </c>
      <c r="C6537" s="180" t="s">
        <v>1</v>
      </c>
      <c r="D6537" s="254">
        <v>43.73</v>
      </c>
      <c r="E6537" s="254" t="s">
        <v>31965</v>
      </c>
      <c r="ALW6537" s="12"/>
      <c r="ALX6537" s="12"/>
      <c r="ALY6537" s="12"/>
    </row>
    <row r="6538" spans="1:1013" ht="13.5">
      <c r="A6538" s="180">
        <v>92320</v>
      </c>
      <c r="B6538" s="180" t="s">
        <v>4692</v>
      </c>
      <c r="C6538" s="180" t="s">
        <v>1</v>
      </c>
      <c r="D6538" s="254">
        <v>54.52</v>
      </c>
      <c r="E6538" s="254" t="s">
        <v>31966</v>
      </c>
      <c r="ALW6538" s="12"/>
      <c r="ALX6538" s="12"/>
      <c r="ALY6538" s="12"/>
    </row>
    <row r="6539" spans="1:1013" ht="13.5">
      <c r="A6539" s="180">
        <v>97335</v>
      </c>
      <c r="B6539" s="180" t="s">
        <v>4698</v>
      </c>
      <c r="C6539" s="180" t="s">
        <v>1</v>
      </c>
      <c r="D6539" s="254">
        <v>86.12</v>
      </c>
      <c r="E6539" s="254" t="s">
        <v>31967</v>
      </c>
      <c r="ALW6539" s="12"/>
      <c r="ALX6539" s="12"/>
      <c r="ALY6539" s="12"/>
    </row>
    <row r="6540" spans="1:1013" ht="13.5">
      <c r="A6540" s="180">
        <v>103836</v>
      </c>
      <c r="B6540" s="180" t="s">
        <v>4708</v>
      </c>
      <c r="C6540" s="180" t="s">
        <v>1</v>
      </c>
      <c r="D6540" s="254">
        <v>105.89</v>
      </c>
      <c r="E6540" s="254" t="s">
        <v>31968</v>
      </c>
      <c r="ALW6540" s="12"/>
      <c r="ALX6540" s="12"/>
      <c r="ALY6540" s="12"/>
    </row>
    <row r="6541" spans="1:1013" ht="13.5">
      <c r="A6541" s="180">
        <v>92281</v>
      </c>
      <c r="B6541" s="180" t="s">
        <v>4680</v>
      </c>
      <c r="C6541" s="180" t="s">
        <v>1</v>
      </c>
      <c r="D6541" s="254">
        <v>113.62</v>
      </c>
      <c r="E6541" s="254" t="s">
        <v>31969</v>
      </c>
      <c r="ALW6541" s="12"/>
      <c r="ALX6541" s="12"/>
      <c r="ALY6541" s="12"/>
    </row>
    <row r="6542" spans="1:1013" ht="13.5">
      <c r="A6542" s="180">
        <v>92309</v>
      </c>
      <c r="B6542" s="180" t="s">
        <v>4690</v>
      </c>
      <c r="C6542" s="180" t="s">
        <v>1</v>
      </c>
      <c r="D6542" s="254">
        <v>123.35</v>
      </c>
      <c r="E6542" s="254" t="s">
        <v>25616</v>
      </c>
      <c r="ALW6542" s="12"/>
      <c r="ALX6542" s="12"/>
      <c r="ALY6542" s="12"/>
    </row>
    <row r="6543" spans="1:1013" ht="13.5">
      <c r="A6543" s="180">
        <v>103872</v>
      </c>
      <c r="B6543" s="180" t="s">
        <v>4714</v>
      </c>
      <c r="C6543" s="180" t="s">
        <v>1</v>
      </c>
      <c r="D6543" s="254">
        <v>136.83000000000001</v>
      </c>
      <c r="E6543" s="254" t="s">
        <v>31970</v>
      </c>
      <c r="ALW6543" s="12"/>
      <c r="ALX6543" s="12"/>
      <c r="ALY6543" s="12"/>
    </row>
    <row r="6544" spans="1:1013" ht="13.5">
      <c r="A6544" s="180">
        <v>92324</v>
      </c>
      <c r="B6544" s="180" t="s">
        <v>4696</v>
      </c>
      <c r="C6544" s="180" t="s">
        <v>1</v>
      </c>
      <c r="D6544" s="254">
        <v>143.11000000000001</v>
      </c>
      <c r="E6544" s="254" t="s">
        <v>31971</v>
      </c>
      <c r="ALW6544" s="12"/>
      <c r="ALX6544" s="12"/>
      <c r="ALY6544" s="12"/>
    </row>
    <row r="6545" spans="1:1013" ht="13.5">
      <c r="A6545" s="180">
        <v>92275</v>
      </c>
      <c r="B6545" s="180" t="s">
        <v>4674</v>
      </c>
      <c r="C6545" s="180" t="s">
        <v>1</v>
      </c>
      <c r="D6545" s="254">
        <v>59.93</v>
      </c>
      <c r="E6545" s="254" t="s">
        <v>30000</v>
      </c>
      <c r="ALW6545" s="12"/>
      <c r="ALX6545" s="12"/>
      <c r="ALY6545" s="12"/>
    </row>
    <row r="6546" spans="1:1013" ht="13.5">
      <c r="A6546" s="180">
        <v>92306</v>
      </c>
      <c r="B6546" s="180" t="s">
        <v>4687</v>
      </c>
      <c r="C6546" s="180" t="s">
        <v>1</v>
      </c>
      <c r="D6546" s="254">
        <v>66.41</v>
      </c>
      <c r="E6546" s="254" t="s">
        <v>30000</v>
      </c>
      <c r="ALW6546" s="12"/>
      <c r="ALX6546" s="12"/>
      <c r="ALY6546" s="12"/>
    </row>
    <row r="6547" spans="1:1013" ht="13.5">
      <c r="A6547" s="180">
        <v>103869</v>
      </c>
      <c r="B6547" s="180" t="s">
        <v>4711</v>
      </c>
      <c r="C6547" s="180" t="s">
        <v>1</v>
      </c>
      <c r="D6547" s="254">
        <v>83.24</v>
      </c>
      <c r="E6547" s="254" t="s">
        <v>31972</v>
      </c>
      <c r="ALW6547" s="12"/>
      <c r="ALX6547" s="12"/>
      <c r="ALY6547" s="12"/>
    </row>
    <row r="6548" spans="1:1013" ht="13.5">
      <c r="A6548" s="180">
        <v>103803</v>
      </c>
      <c r="B6548" s="180" t="s">
        <v>4705</v>
      </c>
      <c r="C6548" s="180" t="s">
        <v>1</v>
      </c>
      <c r="D6548" s="254">
        <v>75.180000000000007</v>
      </c>
      <c r="E6548" s="254" t="s">
        <v>31973</v>
      </c>
      <c r="ALW6548" s="12"/>
      <c r="ALX6548" s="12"/>
      <c r="ALY6548" s="12"/>
    </row>
    <row r="6549" spans="1:1013" ht="13.5">
      <c r="A6549" s="180">
        <v>92321</v>
      </c>
      <c r="B6549" s="180" t="s">
        <v>4693</v>
      </c>
      <c r="C6549" s="180" t="s">
        <v>1</v>
      </c>
      <c r="D6549" s="254">
        <v>89.39</v>
      </c>
      <c r="E6549" s="254" t="s">
        <v>31974</v>
      </c>
      <c r="ALW6549" s="12"/>
      <c r="ALX6549" s="12"/>
      <c r="ALY6549" s="12"/>
    </row>
    <row r="6550" spans="1:1013" ht="13.5">
      <c r="A6550" s="180">
        <v>97336</v>
      </c>
      <c r="B6550" s="180" t="s">
        <v>4699</v>
      </c>
      <c r="C6550" s="180" t="s">
        <v>1</v>
      </c>
      <c r="D6550" s="254">
        <v>109.62</v>
      </c>
      <c r="E6550" s="254" t="s">
        <v>31975</v>
      </c>
      <c r="ALW6550" s="12"/>
      <c r="ALX6550" s="12"/>
      <c r="ALY6550" s="12"/>
    </row>
    <row r="6551" spans="1:1013" ht="13.5">
      <c r="A6551" s="180">
        <v>103837</v>
      </c>
      <c r="B6551" s="180" t="s">
        <v>4709</v>
      </c>
      <c r="C6551" s="180" t="s">
        <v>1</v>
      </c>
      <c r="D6551" s="254">
        <v>133.43</v>
      </c>
      <c r="E6551" s="254" t="s">
        <v>31976</v>
      </c>
      <c r="ALW6551" s="12"/>
      <c r="ALX6551" s="12"/>
      <c r="ALY6551" s="12"/>
    </row>
    <row r="6552" spans="1:1013" ht="13.5">
      <c r="A6552" s="180">
        <v>92282</v>
      </c>
      <c r="B6552" s="180" t="s">
        <v>4681</v>
      </c>
      <c r="C6552" s="180" t="s">
        <v>1</v>
      </c>
      <c r="D6552" s="254">
        <v>131.97999999999999</v>
      </c>
      <c r="E6552" s="254" t="s">
        <v>31977</v>
      </c>
      <c r="ALW6552" s="12"/>
      <c r="ALX6552" s="12"/>
      <c r="ALY6552" s="12"/>
    </row>
    <row r="6553" spans="1:1013" ht="13.5">
      <c r="A6553" s="180">
        <v>92310</v>
      </c>
      <c r="B6553" s="180" t="s">
        <v>4691</v>
      </c>
      <c r="C6553" s="180" t="s">
        <v>1</v>
      </c>
      <c r="D6553" s="254">
        <v>141.99</v>
      </c>
      <c r="E6553" s="254" t="s">
        <v>29749</v>
      </c>
      <c r="ALW6553" s="12"/>
      <c r="ALX6553" s="12"/>
      <c r="ALY6553" s="12"/>
    </row>
    <row r="6554" spans="1:1013" ht="13.5">
      <c r="A6554" s="180">
        <v>103873</v>
      </c>
      <c r="B6554" s="180" t="s">
        <v>4715</v>
      </c>
      <c r="C6554" s="180" t="s">
        <v>1</v>
      </c>
      <c r="D6554" s="254">
        <v>157.84</v>
      </c>
      <c r="E6554" s="254" t="s">
        <v>31978</v>
      </c>
      <c r="ALW6554" s="12"/>
      <c r="ALX6554" s="12"/>
      <c r="ALY6554" s="12"/>
    </row>
    <row r="6555" spans="1:1013" ht="13.5">
      <c r="A6555" s="180">
        <v>92325</v>
      </c>
      <c r="B6555" s="180" t="s">
        <v>4697</v>
      </c>
      <c r="C6555" s="180" t="s">
        <v>1</v>
      </c>
      <c r="D6555" s="254">
        <v>170.02</v>
      </c>
      <c r="E6555" s="254" t="s">
        <v>31979</v>
      </c>
      <c r="ALW6555" s="12"/>
      <c r="ALX6555" s="12"/>
      <c r="ALY6555" s="12"/>
    </row>
    <row r="6556" spans="1:1013" ht="13.5">
      <c r="A6556" s="180">
        <v>92276</v>
      </c>
      <c r="B6556" s="180" t="s">
        <v>4675</v>
      </c>
      <c r="C6556" s="180" t="s">
        <v>1</v>
      </c>
      <c r="D6556" s="254">
        <v>76.12</v>
      </c>
      <c r="E6556" s="254" t="s">
        <v>31980</v>
      </c>
      <c r="ALW6556" s="12"/>
      <c r="ALX6556" s="12"/>
      <c r="ALY6556" s="12"/>
    </row>
    <row r="6557" spans="1:1013" ht="13.5">
      <c r="A6557" s="180">
        <v>92307</v>
      </c>
      <c r="B6557" s="180" t="s">
        <v>4688</v>
      </c>
      <c r="C6557" s="180" t="s">
        <v>1</v>
      </c>
      <c r="D6557" s="254">
        <v>82.9</v>
      </c>
      <c r="E6557" s="254" t="s">
        <v>31981</v>
      </c>
      <c r="ALW6557" s="12"/>
      <c r="ALX6557" s="12"/>
      <c r="ALY6557" s="12"/>
    </row>
    <row r="6558" spans="1:1013" ht="13.5">
      <c r="A6558" s="180">
        <v>103870</v>
      </c>
      <c r="B6558" s="180" t="s">
        <v>4712</v>
      </c>
      <c r="C6558" s="180" t="s">
        <v>1</v>
      </c>
      <c r="D6558" s="254">
        <v>102.08</v>
      </c>
      <c r="E6558" s="254" t="s">
        <v>31982</v>
      </c>
      <c r="ALW6558" s="12"/>
      <c r="ALX6558" s="12"/>
      <c r="ALY6558" s="12"/>
    </row>
    <row r="6559" spans="1:1013" ht="13.5">
      <c r="A6559" s="180">
        <v>103804</v>
      </c>
      <c r="B6559" s="180" t="s">
        <v>4706</v>
      </c>
      <c r="C6559" s="180" t="s">
        <v>1</v>
      </c>
      <c r="D6559" s="254">
        <v>90.63</v>
      </c>
      <c r="E6559" s="254" t="s">
        <v>29508</v>
      </c>
      <c r="ALW6559" s="12"/>
      <c r="ALX6559" s="12"/>
      <c r="ALY6559" s="12"/>
    </row>
    <row r="6560" spans="1:1013" ht="13.5">
      <c r="A6560" s="180">
        <v>92322</v>
      </c>
      <c r="B6560" s="180" t="s">
        <v>4694</v>
      </c>
      <c r="C6560" s="180" t="s">
        <v>1</v>
      </c>
      <c r="D6560" s="254">
        <v>114.13</v>
      </c>
      <c r="E6560" s="254" t="s">
        <v>30660</v>
      </c>
      <c r="ALW6560" s="12"/>
      <c r="ALX6560" s="12"/>
      <c r="ALY6560" s="12"/>
    </row>
    <row r="6561" spans="1:1013" ht="13.5">
      <c r="A6561" s="180">
        <v>97337</v>
      </c>
      <c r="B6561" s="180" t="s">
        <v>4700</v>
      </c>
      <c r="C6561" s="180" t="s">
        <v>1</v>
      </c>
      <c r="D6561" s="254">
        <v>164.74</v>
      </c>
      <c r="E6561" s="254" t="s">
        <v>31983</v>
      </c>
      <c r="ALW6561" s="12"/>
      <c r="ALX6561" s="12"/>
      <c r="ALY6561" s="12"/>
    </row>
    <row r="6562" spans="1:1013" ht="13.5">
      <c r="A6562" s="180">
        <v>92283</v>
      </c>
      <c r="B6562" s="180" t="s">
        <v>4682</v>
      </c>
      <c r="C6562" s="180" t="s">
        <v>1</v>
      </c>
      <c r="D6562" s="254">
        <v>180.37</v>
      </c>
      <c r="E6562" s="254" t="s">
        <v>31984</v>
      </c>
      <c r="ALW6562" s="12"/>
      <c r="ALX6562" s="12"/>
      <c r="ALY6562" s="12"/>
    </row>
    <row r="6563" spans="1:1013" ht="13.5">
      <c r="A6563" s="180">
        <v>92277</v>
      </c>
      <c r="B6563" s="180" t="s">
        <v>4676</v>
      </c>
      <c r="C6563" s="180" t="s">
        <v>1</v>
      </c>
      <c r="D6563" s="254">
        <v>109.9</v>
      </c>
      <c r="E6563" s="254" t="s">
        <v>27465</v>
      </c>
      <c r="ALW6563" s="12"/>
      <c r="ALX6563" s="12"/>
      <c r="ALY6563" s="12"/>
    </row>
    <row r="6564" spans="1:1013" ht="13.5">
      <c r="A6564" s="180">
        <v>97338</v>
      </c>
      <c r="B6564" s="180" t="s">
        <v>4701</v>
      </c>
      <c r="C6564" s="180" t="s">
        <v>1</v>
      </c>
      <c r="D6564" s="254">
        <v>198.23</v>
      </c>
      <c r="E6564" s="254" t="s">
        <v>25375</v>
      </c>
      <c r="ALW6564" s="12"/>
      <c r="ALX6564" s="12"/>
      <c r="ALY6564" s="12"/>
    </row>
    <row r="6565" spans="1:1013" ht="13.5">
      <c r="A6565" s="180">
        <v>92284</v>
      </c>
      <c r="B6565" s="180" t="s">
        <v>4683</v>
      </c>
      <c r="C6565" s="180" t="s">
        <v>1</v>
      </c>
      <c r="D6565" s="254">
        <v>228.09</v>
      </c>
      <c r="E6565" s="254" t="s">
        <v>31986</v>
      </c>
      <c r="ALW6565" s="12"/>
      <c r="ALX6565" s="12"/>
      <c r="ALY6565" s="12"/>
    </row>
    <row r="6566" spans="1:1013" ht="13.5">
      <c r="A6566" s="180">
        <v>92278</v>
      </c>
      <c r="B6566" s="180" t="s">
        <v>4677</v>
      </c>
      <c r="C6566" s="180" t="s">
        <v>1</v>
      </c>
      <c r="D6566" s="254">
        <v>147.84</v>
      </c>
      <c r="E6566" s="254" t="s">
        <v>31987</v>
      </c>
      <c r="ALW6566" s="12"/>
      <c r="ALX6566" s="12"/>
      <c r="ALY6566" s="12"/>
    </row>
    <row r="6567" spans="1:1013" ht="13.5">
      <c r="A6567" s="180">
        <v>97339</v>
      </c>
      <c r="B6567" s="180" t="s">
        <v>4702</v>
      </c>
      <c r="C6567" s="180" t="s">
        <v>1</v>
      </c>
      <c r="D6567" s="254">
        <v>213.64</v>
      </c>
      <c r="E6567" s="254" t="s">
        <v>31988</v>
      </c>
      <c r="ALW6567" s="12"/>
      <c r="ALX6567" s="12"/>
      <c r="ALY6567" s="12"/>
    </row>
    <row r="6568" spans="1:1013" ht="13.5">
      <c r="A6568" s="180">
        <v>92285</v>
      </c>
      <c r="B6568" s="180" t="s">
        <v>4684</v>
      </c>
      <c r="C6568" s="180" t="s">
        <v>1</v>
      </c>
      <c r="D6568" s="254">
        <v>309.45</v>
      </c>
      <c r="E6568" s="254" t="s">
        <v>31989</v>
      </c>
      <c r="ALW6568" s="12"/>
      <c r="ALX6568" s="12"/>
      <c r="ALY6568" s="12"/>
    </row>
    <row r="6569" spans="1:1013" ht="13.5">
      <c r="A6569" s="180">
        <v>92279</v>
      </c>
      <c r="B6569" s="180" t="s">
        <v>4678</v>
      </c>
      <c r="C6569" s="180" t="s">
        <v>1</v>
      </c>
      <c r="D6569" s="254">
        <v>213.64</v>
      </c>
      <c r="E6569" s="254" t="s">
        <v>31990</v>
      </c>
      <c r="ALW6569" s="12"/>
      <c r="ALX6569" s="12"/>
      <c r="ALY6569" s="12"/>
    </row>
    <row r="6570" spans="1:1013" ht="13.5">
      <c r="A6570" s="180">
        <v>97340</v>
      </c>
      <c r="B6570" s="180" t="s">
        <v>4703</v>
      </c>
      <c r="C6570" s="180" t="s">
        <v>1</v>
      </c>
      <c r="D6570" s="254">
        <v>215.1</v>
      </c>
      <c r="E6570" s="254" t="s">
        <v>31991</v>
      </c>
      <c r="ALW6570" s="12"/>
      <c r="ALX6570" s="12"/>
      <c r="ALY6570" s="12"/>
    </row>
    <row r="6571" spans="1:1013" ht="13.5">
      <c r="A6571" s="180">
        <v>92286</v>
      </c>
      <c r="B6571" s="180" t="s">
        <v>4685</v>
      </c>
      <c r="C6571" s="180" t="s">
        <v>1</v>
      </c>
      <c r="D6571" s="254">
        <v>396.96</v>
      </c>
      <c r="E6571" s="254" t="s">
        <v>31992</v>
      </c>
      <c r="ALW6571" s="12"/>
      <c r="ALX6571" s="12"/>
      <c r="ALY6571" s="12"/>
    </row>
    <row r="6572" spans="1:1013" ht="13.5">
      <c r="A6572" s="180">
        <v>92280</v>
      </c>
      <c r="B6572" s="180" t="s">
        <v>4679</v>
      </c>
      <c r="C6572" s="180" t="s">
        <v>1</v>
      </c>
      <c r="D6572" s="254">
        <v>299.81</v>
      </c>
      <c r="E6572" s="254" t="s">
        <v>28171</v>
      </c>
      <c r="ALW6572" s="12"/>
      <c r="ALX6572" s="12"/>
      <c r="ALY6572" s="12"/>
    </row>
    <row r="6573" spans="1:1013" ht="13.5">
      <c r="A6573" s="180">
        <v>103901</v>
      </c>
      <c r="B6573" s="180" t="s">
        <v>4899</v>
      </c>
      <c r="C6573" s="180" t="s">
        <v>2</v>
      </c>
      <c r="D6573" s="254">
        <v>27.8</v>
      </c>
      <c r="E6573" s="254" t="s">
        <v>31993</v>
      </c>
      <c r="ALW6573" s="12"/>
      <c r="ALX6573" s="12"/>
      <c r="ALY6573" s="12"/>
    </row>
    <row r="6574" spans="1:1013" ht="13.5">
      <c r="A6574" s="180">
        <v>103832</v>
      </c>
      <c r="B6574" s="180" t="s">
        <v>4843</v>
      </c>
      <c r="C6574" s="180" t="s">
        <v>2</v>
      </c>
      <c r="D6574" s="254">
        <v>27.72</v>
      </c>
      <c r="E6574" s="254" t="s">
        <v>31995</v>
      </c>
      <c r="ALW6574" s="12"/>
      <c r="ALX6574" s="12"/>
      <c r="ALY6574" s="12"/>
    </row>
    <row r="6575" spans="1:1013" ht="13.5">
      <c r="A6575" s="180">
        <v>103865</v>
      </c>
      <c r="B6575" s="180" t="s">
        <v>4869</v>
      </c>
      <c r="C6575" s="180" t="s">
        <v>2</v>
      </c>
      <c r="D6575" s="254">
        <v>26.6</v>
      </c>
      <c r="E6575" s="254" t="s">
        <v>25045</v>
      </c>
      <c r="ALW6575" s="12"/>
      <c r="ALX6575" s="12"/>
      <c r="ALY6575" s="12"/>
    </row>
    <row r="6576" spans="1:1013" ht="13.5">
      <c r="A6576" s="180">
        <v>103902</v>
      </c>
      <c r="B6576" s="180" t="s">
        <v>4900</v>
      </c>
      <c r="C6576" s="180" t="s">
        <v>2</v>
      </c>
      <c r="D6576" s="254">
        <v>40.65</v>
      </c>
      <c r="E6576" s="254" t="s">
        <v>31996</v>
      </c>
      <c r="ALW6576" s="12"/>
      <c r="ALX6576" s="12"/>
      <c r="ALY6576" s="12"/>
    </row>
    <row r="6577" spans="1:1013" ht="13.5">
      <c r="A6577" s="180">
        <v>103866</v>
      </c>
      <c r="B6577" s="180" t="s">
        <v>4870</v>
      </c>
      <c r="C6577" s="180" t="s">
        <v>2</v>
      </c>
      <c r="D6577" s="254">
        <v>41.94</v>
      </c>
      <c r="E6577" s="254" t="s">
        <v>31997</v>
      </c>
      <c r="ALW6577" s="12"/>
      <c r="ALX6577" s="12"/>
      <c r="ALY6577" s="12"/>
    </row>
    <row r="6578" spans="1:1013" ht="13.5">
      <c r="A6578" s="180">
        <v>103903</v>
      </c>
      <c r="B6578" s="180" t="s">
        <v>4901</v>
      </c>
      <c r="C6578" s="180" t="s">
        <v>2</v>
      </c>
      <c r="D6578" s="254">
        <v>54.62</v>
      </c>
      <c r="E6578" s="254" t="s">
        <v>25027</v>
      </c>
      <c r="ALW6578" s="12"/>
      <c r="ALX6578" s="12"/>
      <c r="ALY6578" s="12"/>
    </row>
    <row r="6579" spans="1:1013" ht="13.5">
      <c r="A6579" s="180">
        <v>103834</v>
      </c>
      <c r="B6579" s="180" t="s">
        <v>4845</v>
      </c>
      <c r="C6579" s="180" t="s">
        <v>2</v>
      </c>
      <c r="D6579" s="254">
        <v>73.25</v>
      </c>
      <c r="E6579" s="254" t="s">
        <v>25207</v>
      </c>
      <c r="ALW6579" s="12"/>
      <c r="ALX6579" s="12"/>
      <c r="ALY6579" s="12"/>
    </row>
    <row r="6580" spans="1:1013" ht="13.5">
      <c r="A6580" s="180">
        <v>103867</v>
      </c>
      <c r="B6580" s="180" t="s">
        <v>4871</v>
      </c>
      <c r="C6580" s="180" t="s">
        <v>2</v>
      </c>
      <c r="D6580" s="254">
        <v>58.04</v>
      </c>
      <c r="E6580" s="254" t="s">
        <v>24468</v>
      </c>
      <c r="ALW6580" s="12"/>
      <c r="ALX6580" s="12"/>
      <c r="ALY6580" s="12"/>
    </row>
    <row r="6581" spans="1:1013" ht="13.5">
      <c r="A6581" s="180">
        <v>105113</v>
      </c>
      <c r="B6581" s="180" t="s">
        <v>36327</v>
      </c>
      <c r="C6581" s="180" t="s">
        <v>2</v>
      </c>
      <c r="D6581" s="254">
        <v>8012.67</v>
      </c>
      <c r="E6581" s="254" t="s">
        <v>24675</v>
      </c>
      <c r="ALW6581" s="12"/>
      <c r="ALX6581" s="12"/>
      <c r="ALY6581" s="12"/>
    </row>
    <row r="6582" spans="1:1013" ht="13.5">
      <c r="A6582" s="180">
        <v>98461</v>
      </c>
      <c r="B6582" s="180" t="s">
        <v>36328</v>
      </c>
      <c r="C6582" s="180" t="s">
        <v>2</v>
      </c>
      <c r="D6582" s="254">
        <v>6058.27</v>
      </c>
      <c r="E6582" s="254" t="s">
        <v>25185</v>
      </c>
      <c r="ALW6582" s="12"/>
      <c r="ALX6582" s="12"/>
      <c r="ALY6582" s="12"/>
    </row>
    <row r="6583" spans="1:1013" ht="13.5">
      <c r="A6583" s="180">
        <v>98462</v>
      </c>
      <c r="B6583" s="180" t="s">
        <v>36329</v>
      </c>
      <c r="C6583" s="180" t="s">
        <v>2</v>
      </c>
      <c r="D6583" s="254">
        <v>10347.280000000001</v>
      </c>
      <c r="E6583" s="254" t="s">
        <v>25208</v>
      </c>
      <c r="ALW6583" s="12"/>
      <c r="ALX6583" s="12"/>
      <c r="ALY6583" s="12"/>
    </row>
    <row r="6584" spans="1:1013" ht="13.5">
      <c r="A6584" s="180">
        <v>105130</v>
      </c>
      <c r="B6584" s="180" t="s">
        <v>32833</v>
      </c>
      <c r="C6584" s="180" t="s">
        <v>1</v>
      </c>
      <c r="D6584" s="254">
        <v>31.36</v>
      </c>
      <c r="E6584" s="254" t="s">
        <v>25031</v>
      </c>
      <c r="ALW6584" s="12"/>
      <c r="ALX6584" s="12"/>
      <c r="ALY6584" s="12"/>
    </row>
    <row r="6585" spans="1:1013" ht="13.5">
      <c r="A6585" s="180">
        <v>105114</v>
      </c>
      <c r="B6585" s="180" t="s">
        <v>32827</v>
      </c>
      <c r="C6585" s="180" t="s">
        <v>7</v>
      </c>
      <c r="D6585" s="254">
        <v>1889.35</v>
      </c>
      <c r="E6585" s="254" t="s">
        <v>31714</v>
      </c>
      <c r="ALW6585" s="12"/>
      <c r="ALX6585" s="12"/>
      <c r="ALY6585" s="12"/>
    </row>
    <row r="6586" spans="1:1013" ht="13.5">
      <c r="A6586" s="180">
        <v>105129</v>
      </c>
      <c r="B6586" s="180" t="s">
        <v>36330</v>
      </c>
      <c r="C6586" s="180" t="s">
        <v>2</v>
      </c>
      <c r="D6586" s="254">
        <v>0</v>
      </c>
      <c r="E6586" s="254" t="s">
        <v>29231</v>
      </c>
      <c r="ALW6586" s="12"/>
      <c r="ALX6586" s="12"/>
      <c r="ALY6586" s="12"/>
    </row>
    <row r="6587" spans="1:1013" ht="13.5">
      <c r="A6587" s="180">
        <v>105127</v>
      </c>
      <c r="B6587" s="180" t="s">
        <v>32831</v>
      </c>
      <c r="C6587" s="180" t="s">
        <v>1</v>
      </c>
      <c r="D6587" s="254">
        <v>37.64</v>
      </c>
      <c r="E6587" s="254" t="s">
        <v>31998</v>
      </c>
      <c r="ALW6587" s="12"/>
      <c r="ALX6587" s="12"/>
      <c r="ALY6587" s="12"/>
    </row>
    <row r="6588" spans="1:1013" ht="13.5">
      <c r="A6588" s="180">
        <v>105128</v>
      </c>
      <c r="B6588" s="180" t="s">
        <v>32832</v>
      </c>
      <c r="C6588" s="180" t="s">
        <v>1</v>
      </c>
      <c r="D6588" s="254">
        <v>121.63</v>
      </c>
      <c r="E6588" s="254" t="s">
        <v>24884</v>
      </c>
      <c r="ALW6588" s="12"/>
      <c r="ALX6588" s="12"/>
      <c r="ALY6588" s="12"/>
    </row>
    <row r="6589" spans="1:1013" ht="13.5">
      <c r="A6589" s="180">
        <v>105126</v>
      </c>
      <c r="B6589" s="180" t="s">
        <v>32830</v>
      </c>
      <c r="C6589" s="180" t="s">
        <v>1</v>
      </c>
      <c r="D6589" s="254">
        <v>41.87</v>
      </c>
      <c r="E6589" s="254" t="s">
        <v>24777</v>
      </c>
      <c r="ALW6589" s="12"/>
      <c r="ALX6589" s="12"/>
      <c r="ALY6589" s="12"/>
    </row>
    <row r="6590" spans="1:1013" ht="13.5">
      <c r="A6590" s="180">
        <v>105116</v>
      </c>
      <c r="B6590" s="180" t="s">
        <v>32829</v>
      </c>
      <c r="C6590" s="180" t="s">
        <v>2</v>
      </c>
      <c r="D6590" s="254">
        <v>13.97</v>
      </c>
      <c r="E6590" s="254" t="s">
        <v>24876</v>
      </c>
      <c r="ALW6590" s="12"/>
      <c r="ALX6590" s="12"/>
      <c r="ALY6590" s="12"/>
    </row>
    <row r="6591" spans="1:1013" ht="13.5">
      <c r="A6591" s="180">
        <v>105115</v>
      </c>
      <c r="B6591" s="180" t="s">
        <v>32828</v>
      </c>
      <c r="C6591" s="180" t="s">
        <v>2</v>
      </c>
      <c r="D6591" s="254">
        <v>138.86000000000001</v>
      </c>
      <c r="E6591" s="254" t="s">
        <v>30847</v>
      </c>
      <c r="ALW6591" s="12"/>
      <c r="ALX6591" s="12"/>
      <c r="ALY6591" s="12"/>
    </row>
    <row r="6592" spans="1:1013" ht="13.5">
      <c r="A6592" s="180">
        <v>98453</v>
      </c>
      <c r="B6592" s="180" t="s">
        <v>32820</v>
      </c>
      <c r="C6592" s="180" t="s">
        <v>4</v>
      </c>
      <c r="D6592" s="254">
        <v>171.99</v>
      </c>
      <c r="E6592" s="254" t="s">
        <v>31999</v>
      </c>
      <c r="ALW6592" s="12"/>
      <c r="ALX6592" s="12"/>
      <c r="ALY6592" s="12"/>
    </row>
    <row r="6593" spans="1:1013" ht="13.5">
      <c r="A6593" s="180">
        <v>98454</v>
      </c>
      <c r="B6593" s="180" t="s">
        <v>32821</v>
      </c>
      <c r="C6593" s="180" t="s">
        <v>4</v>
      </c>
      <c r="D6593" s="254">
        <v>215.27</v>
      </c>
      <c r="E6593" s="254" t="s">
        <v>24871</v>
      </c>
      <c r="ALW6593" s="12"/>
      <c r="ALX6593" s="12"/>
      <c r="ALY6593" s="12"/>
    </row>
    <row r="6594" spans="1:1013" ht="13.5">
      <c r="A6594" s="180">
        <v>98449</v>
      </c>
      <c r="B6594" s="180" t="s">
        <v>32818</v>
      </c>
      <c r="C6594" s="180" t="s">
        <v>4</v>
      </c>
      <c r="D6594" s="254">
        <v>149.07</v>
      </c>
      <c r="E6594" s="254" t="s">
        <v>28215</v>
      </c>
      <c r="ALW6594" s="12"/>
      <c r="ALX6594" s="12"/>
      <c r="ALY6594" s="12"/>
    </row>
    <row r="6595" spans="1:1013" ht="13.5">
      <c r="A6595" s="180">
        <v>98455</v>
      </c>
      <c r="B6595" s="180" t="s">
        <v>32822</v>
      </c>
      <c r="C6595" s="180" t="s">
        <v>4</v>
      </c>
      <c r="D6595" s="254">
        <v>139.91</v>
      </c>
      <c r="E6595" s="254" t="s">
        <v>27474</v>
      </c>
      <c r="ALW6595" s="12"/>
      <c r="ALX6595" s="12"/>
      <c r="ALY6595" s="12"/>
    </row>
    <row r="6596" spans="1:1013" ht="13.5">
      <c r="A6596" s="180">
        <v>98456</v>
      </c>
      <c r="B6596" s="180" t="s">
        <v>32823</v>
      </c>
      <c r="C6596" s="180" t="s">
        <v>4</v>
      </c>
      <c r="D6596" s="254">
        <v>176.48</v>
      </c>
      <c r="E6596" s="254" t="s">
        <v>24465</v>
      </c>
      <c r="ALW6596" s="12"/>
      <c r="ALX6596" s="12"/>
      <c r="ALY6596" s="12"/>
    </row>
    <row r="6597" spans="1:1013" ht="13.5">
      <c r="A6597" s="180">
        <v>98451</v>
      </c>
      <c r="B6597" s="180" t="s">
        <v>32819</v>
      </c>
      <c r="C6597" s="180" t="s">
        <v>4</v>
      </c>
      <c r="D6597" s="254">
        <v>121.88</v>
      </c>
      <c r="E6597" s="254" t="s">
        <v>32000</v>
      </c>
      <c r="ALW6597" s="12"/>
      <c r="ALX6597" s="12"/>
      <c r="ALY6597" s="12"/>
    </row>
    <row r="6598" spans="1:1013" ht="13.5">
      <c r="A6598" s="180">
        <v>98445</v>
      </c>
      <c r="B6598" s="180" t="s">
        <v>32814</v>
      </c>
      <c r="C6598" s="180" t="s">
        <v>4</v>
      </c>
      <c r="D6598" s="254">
        <v>123.57</v>
      </c>
      <c r="E6598" s="254" t="s">
        <v>32001</v>
      </c>
      <c r="ALW6598" s="12"/>
      <c r="ALX6598" s="12"/>
      <c r="ALY6598" s="12"/>
    </row>
    <row r="6599" spans="1:1013" ht="13.5">
      <c r="A6599" s="180">
        <v>98446</v>
      </c>
      <c r="B6599" s="180" t="s">
        <v>32815</v>
      </c>
      <c r="C6599" s="180" t="s">
        <v>4</v>
      </c>
      <c r="D6599" s="254">
        <v>157.72999999999999</v>
      </c>
      <c r="E6599" s="254" t="s">
        <v>32002</v>
      </c>
      <c r="ALW6599" s="12"/>
      <c r="ALX6599" s="12"/>
      <c r="ALY6599" s="12"/>
    </row>
    <row r="6600" spans="1:1013" ht="13.5">
      <c r="A6600" s="180">
        <v>98441</v>
      </c>
      <c r="B6600" s="180" t="s">
        <v>32812</v>
      </c>
      <c r="C6600" s="180" t="s">
        <v>4</v>
      </c>
      <c r="D6600" s="254">
        <v>105.41</v>
      </c>
      <c r="E6600" s="254" t="s">
        <v>32003</v>
      </c>
      <c r="ALW6600" s="12"/>
      <c r="ALX6600" s="12"/>
      <c r="ALY6600" s="12"/>
    </row>
    <row r="6601" spans="1:1013" ht="13.5">
      <c r="A6601" s="180">
        <v>98447</v>
      </c>
      <c r="B6601" s="180" t="s">
        <v>32816</v>
      </c>
      <c r="C6601" s="180" t="s">
        <v>4</v>
      </c>
      <c r="D6601" s="254">
        <v>95.75</v>
      </c>
      <c r="E6601" s="254" t="s">
        <v>32004</v>
      </c>
      <c r="ALW6601" s="12"/>
      <c r="ALX6601" s="12"/>
      <c r="ALY6601" s="12"/>
    </row>
    <row r="6602" spans="1:1013" ht="13.5">
      <c r="A6602" s="180">
        <v>98448</v>
      </c>
      <c r="B6602" s="180" t="s">
        <v>32817</v>
      </c>
      <c r="C6602" s="180" t="s">
        <v>4</v>
      </c>
      <c r="D6602" s="254">
        <v>122.72</v>
      </c>
      <c r="E6602" s="254" t="s">
        <v>32005</v>
      </c>
      <c r="ALW6602" s="12"/>
      <c r="ALX6602" s="12"/>
      <c r="ALY6602" s="12"/>
    </row>
    <row r="6603" spans="1:1013" ht="13.5">
      <c r="A6603" s="180">
        <v>98443</v>
      </c>
      <c r="B6603" s="180" t="s">
        <v>32813</v>
      </c>
      <c r="C6603" s="180" t="s">
        <v>4</v>
      </c>
      <c r="D6603" s="254">
        <v>81.53</v>
      </c>
      <c r="E6603" s="254" t="s">
        <v>32006</v>
      </c>
      <c r="ALW6603" s="12"/>
      <c r="ALX6603" s="12"/>
      <c r="ALY6603" s="12"/>
    </row>
    <row r="6604" spans="1:1013" ht="13.5">
      <c r="A6604" s="180">
        <v>105122</v>
      </c>
      <c r="B6604" s="180" t="s">
        <v>36331</v>
      </c>
      <c r="C6604" s="180" t="s">
        <v>4</v>
      </c>
      <c r="D6604" s="254">
        <v>0</v>
      </c>
      <c r="E6604" s="254" t="s">
        <v>32007</v>
      </c>
      <c r="ALW6604" s="12"/>
      <c r="ALX6604" s="12"/>
      <c r="ALY6604" s="12"/>
    </row>
    <row r="6605" spans="1:1013" ht="13.5">
      <c r="A6605" s="180">
        <v>105125</v>
      </c>
      <c r="B6605" s="180" t="s">
        <v>36332</v>
      </c>
      <c r="C6605" s="180" t="s">
        <v>4</v>
      </c>
      <c r="D6605" s="254">
        <v>0</v>
      </c>
      <c r="E6605" s="254" t="s">
        <v>32008</v>
      </c>
      <c r="ALW6605" s="12"/>
      <c r="ALX6605" s="12"/>
      <c r="ALY6605" s="12"/>
    </row>
    <row r="6606" spans="1:1013" ht="13.5">
      <c r="A6606" s="180">
        <v>105133</v>
      </c>
      <c r="B6606" s="180" t="s">
        <v>36333</v>
      </c>
      <c r="C6606" s="180" t="s">
        <v>4</v>
      </c>
      <c r="D6606" s="254">
        <v>0</v>
      </c>
      <c r="E6606" s="254" t="s">
        <v>32009</v>
      </c>
      <c r="ALW6606" s="12"/>
      <c r="ALX6606" s="12"/>
      <c r="ALY6606" s="12"/>
    </row>
    <row r="6607" spans="1:1013" ht="13.5">
      <c r="A6607" s="180">
        <v>105123</v>
      </c>
      <c r="B6607" s="180" t="s">
        <v>36334</v>
      </c>
      <c r="C6607" s="180" t="s">
        <v>4</v>
      </c>
      <c r="D6607" s="254">
        <v>0</v>
      </c>
      <c r="E6607" s="254" t="s">
        <v>32010</v>
      </c>
      <c r="ALW6607" s="12"/>
      <c r="ALX6607" s="12"/>
      <c r="ALY6607" s="12"/>
    </row>
    <row r="6608" spans="1:1013" ht="13.5">
      <c r="A6608" s="180">
        <v>105124</v>
      </c>
      <c r="B6608" s="180" t="s">
        <v>36335</v>
      </c>
      <c r="C6608" s="180" t="s">
        <v>4</v>
      </c>
      <c r="D6608" s="254">
        <v>0</v>
      </c>
      <c r="E6608" s="254" t="s">
        <v>32011</v>
      </c>
      <c r="ALW6608" s="12"/>
      <c r="ALX6608" s="12"/>
      <c r="ALY6608" s="12"/>
    </row>
    <row r="6609" spans="1:1013" ht="13.5">
      <c r="A6609" s="180">
        <v>105134</v>
      </c>
      <c r="B6609" s="180" t="s">
        <v>36336</v>
      </c>
      <c r="C6609" s="180" t="s">
        <v>4</v>
      </c>
      <c r="D6609" s="254">
        <v>0</v>
      </c>
      <c r="E6609" s="254" t="s">
        <v>32012</v>
      </c>
      <c r="ALW6609" s="12"/>
      <c r="ALX6609" s="12"/>
      <c r="ALY6609" s="12"/>
    </row>
    <row r="6610" spans="1:1013" ht="13.5">
      <c r="A6610" s="180">
        <v>105117</v>
      </c>
      <c r="B6610" s="180" t="s">
        <v>36337</v>
      </c>
      <c r="C6610" s="180" t="s">
        <v>4</v>
      </c>
      <c r="D6610" s="254">
        <v>0</v>
      </c>
      <c r="E6610" s="254" t="s">
        <v>32013</v>
      </c>
      <c r="ALW6610" s="12"/>
      <c r="ALX6610" s="12"/>
      <c r="ALY6610" s="12"/>
    </row>
    <row r="6611" spans="1:1013" ht="13.5">
      <c r="A6611" s="180">
        <v>105119</v>
      </c>
      <c r="B6611" s="180" t="s">
        <v>36338</v>
      </c>
      <c r="C6611" s="180" t="s">
        <v>4</v>
      </c>
      <c r="D6611" s="254">
        <v>0</v>
      </c>
      <c r="E6611" s="254" t="s">
        <v>32014</v>
      </c>
      <c r="ALW6611" s="12"/>
      <c r="ALX6611" s="12"/>
      <c r="ALY6611" s="12"/>
    </row>
    <row r="6612" spans="1:1013" ht="13.5">
      <c r="A6612" s="180">
        <v>105131</v>
      </c>
      <c r="B6612" s="180" t="s">
        <v>36339</v>
      </c>
      <c r="C6612" s="180" t="s">
        <v>4</v>
      </c>
      <c r="D6612" s="254">
        <v>0</v>
      </c>
      <c r="E6612" s="254" t="s">
        <v>32015</v>
      </c>
      <c r="ALW6612" s="12"/>
      <c r="ALX6612" s="12"/>
      <c r="ALY6612" s="12"/>
    </row>
    <row r="6613" spans="1:1013" ht="13.5">
      <c r="A6613" s="180">
        <v>105120</v>
      </c>
      <c r="B6613" s="180" t="s">
        <v>36340</v>
      </c>
      <c r="C6613" s="180" t="s">
        <v>4</v>
      </c>
      <c r="D6613" s="254">
        <v>0</v>
      </c>
      <c r="E6613" s="254" t="s">
        <v>32016</v>
      </c>
      <c r="ALW6613" s="12"/>
      <c r="ALX6613" s="12"/>
      <c r="ALY6613" s="12"/>
    </row>
    <row r="6614" spans="1:1013" ht="13.5">
      <c r="A6614" s="180">
        <v>105121</v>
      </c>
      <c r="B6614" s="180" t="s">
        <v>36341</v>
      </c>
      <c r="C6614" s="180" t="s">
        <v>4</v>
      </c>
      <c r="D6614" s="254">
        <v>0</v>
      </c>
      <c r="E6614" s="254" t="s">
        <v>32017</v>
      </c>
      <c r="ALW6614" s="12"/>
      <c r="ALX6614" s="12"/>
      <c r="ALY6614" s="12"/>
    </row>
    <row r="6615" spans="1:1013" ht="13.5">
      <c r="A6615" s="180">
        <v>105132</v>
      </c>
      <c r="B6615" s="180" t="s">
        <v>36342</v>
      </c>
      <c r="C6615" s="180" t="s">
        <v>4</v>
      </c>
      <c r="D6615" s="254">
        <v>0</v>
      </c>
      <c r="E6615" s="254" t="s">
        <v>32018</v>
      </c>
      <c r="ALW6615" s="12"/>
      <c r="ALX6615" s="12"/>
      <c r="ALY6615" s="12"/>
    </row>
    <row r="6616" spans="1:1013" ht="13.5">
      <c r="A6616" s="180">
        <v>98460</v>
      </c>
      <c r="B6616" s="180" t="s">
        <v>32826</v>
      </c>
      <c r="C6616" s="180" t="s">
        <v>4</v>
      </c>
      <c r="D6616" s="254">
        <v>71.819999999999993</v>
      </c>
      <c r="E6616" s="254" t="s">
        <v>32019</v>
      </c>
      <c r="ALW6616" s="12"/>
      <c r="ALX6616" s="12"/>
      <c r="ALY6616" s="12"/>
    </row>
    <row r="6617" spans="1:1013" ht="13.5">
      <c r="A6617" s="180">
        <v>98457</v>
      </c>
      <c r="B6617" s="180" t="s">
        <v>36343</v>
      </c>
      <c r="C6617" s="180" t="s">
        <v>4</v>
      </c>
      <c r="D6617" s="254">
        <v>0</v>
      </c>
      <c r="E6617" s="254" t="s">
        <v>32020</v>
      </c>
      <c r="ALW6617" s="12"/>
      <c r="ALX6617" s="12"/>
      <c r="ALY6617" s="12"/>
    </row>
    <row r="6618" spans="1:1013" ht="13.5">
      <c r="A6618" s="180">
        <v>98458</v>
      </c>
      <c r="B6618" s="180" t="s">
        <v>32824</v>
      </c>
      <c r="C6618" s="180" t="s">
        <v>4</v>
      </c>
      <c r="D6618" s="254">
        <v>104.93</v>
      </c>
      <c r="E6618" s="254" t="s">
        <v>32021</v>
      </c>
      <c r="ALW6618" s="12"/>
      <c r="ALX6618" s="12"/>
      <c r="ALY6618" s="12"/>
    </row>
    <row r="6619" spans="1:1013" ht="13.5">
      <c r="A6619" s="180">
        <v>98459</v>
      </c>
      <c r="B6619" s="180" t="s">
        <v>32825</v>
      </c>
      <c r="C6619" s="180" t="s">
        <v>4</v>
      </c>
      <c r="D6619" s="254">
        <v>95.69</v>
      </c>
      <c r="E6619" s="254" t="s">
        <v>32022</v>
      </c>
      <c r="ALW6619" s="12"/>
      <c r="ALX6619" s="12"/>
      <c r="ALY6619" s="12"/>
    </row>
    <row r="6620" spans="1:1013" ht="13.5">
      <c r="A6620" s="180">
        <v>105118</v>
      </c>
      <c r="B6620" s="180" t="s">
        <v>36344</v>
      </c>
      <c r="C6620" s="180" t="s">
        <v>4</v>
      </c>
      <c r="D6620" s="254">
        <v>0</v>
      </c>
      <c r="E6620" s="254" t="s">
        <v>32023</v>
      </c>
      <c r="ALW6620" s="12"/>
      <c r="ALX6620" s="12"/>
      <c r="ALY6620" s="12"/>
    </row>
    <row r="6621" spans="1:1013" ht="13.5">
      <c r="A6621" s="180">
        <v>101956</v>
      </c>
      <c r="B6621" s="180" t="s">
        <v>36345</v>
      </c>
      <c r="C6621" s="180" t="s">
        <v>4</v>
      </c>
      <c r="D6621" s="254">
        <v>0</v>
      </c>
      <c r="E6621" s="254" t="s">
        <v>32024</v>
      </c>
      <c r="ALW6621" s="12"/>
      <c r="ALX6621" s="12"/>
      <c r="ALY6621" s="12"/>
    </row>
    <row r="6622" spans="1:1013" ht="13.5">
      <c r="A6622" s="180">
        <v>104690</v>
      </c>
      <c r="B6622" s="180" t="s">
        <v>36346</v>
      </c>
      <c r="C6622" s="180" t="s">
        <v>4</v>
      </c>
      <c r="D6622" s="254">
        <v>0</v>
      </c>
      <c r="E6622" s="254" t="s">
        <v>32025</v>
      </c>
      <c r="ALW6622" s="12"/>
      <c r="ALX6622" s="12"/>
      <c r="ALY6622" s="12"/>
    </row>
    <row r="6623" spans="1:1013" ht="13.5">
      <c r="A6623" s="180">
        <v>101958</v>
      </c>
      <c r="B6623" s="180" t="s">
        <v>36347</v>
      </c>
      <c r="C6623" s="180" t="s">
        <v>4</v>
      </c>
      <c r="D6623" s="254">
        <v>0</v>
      </c>
      <c r="E6623" s="254" t="s">
        <v>32026</v>
      </c>
      <c r="ALW6623" s="12"/>
      <c r="ALX6623" s="12"/>
      <c r="ALY6623" s="12"/>
    </row>
    <row r="6624" spans="1:1013" ht="13.5">
      <c r="A6624" s="180">
        <v>101955</v>
      </c>
      <c r="B6624" s="180" t="s">
        <v>36348</v>
      </c>
      <c r="C6624" s="180" t="s">
        <v>4</v>
      </c>
      <c r="D6624" s="254">
        <v>0</v>
      </c>
      <c r="E6624" s="254" t="s">
        <v>32027</v>
      </c>
      <c r="ALW6624" s="12"/>
      <c r="ALX6624" s="12"/>
      <c r="ALY6624" s="12"/>
    </row>
    <row r="6625" spans="1:1013" ht="13.5">
      <c r="A6625" s="180">
        <v>101948</v>
      </c>
      <c r="B6625" s="180" t="s">
        <v>36349</v>
      </c>
      <c r="C6625" s="180" t="s">
        <v>4</v>
      </c>
      <c r="D6625" s="254">
        <v>0</v>
      </c>
      <c r="E6625" s="254" t="s">
        <v>32028</v>
      </c>
      <c r="ALW6625" s="12"/>
      <c r="ALX6625" s="12"/>
      <c r="ALY6625" s="12"/>
    </row>
    <row r="6626" spans="1:1013" ht="13.5">
      <c r="A6626" s="180">
        <v>101949</v>
      </c>
      <c r="B6626" s="180" t="s">
        <v>36350</v>
      </c>
      <c r="C6626" s="180" t="s">
        <v>4</v>
      </c>
      <c r="D6626" s="460">
        <v>0</v>
      </c>
      <c r="E6626" s="254" t="s">
        <v>32029</v>
      </c>
      <c r="ALW6626" s="12"/>
      <c r="ALX6626" s="12"/>
      <c r="ALY6626" s="12"/>
    </row>
    <row r="6627" spans="1:1013" ht="13.5">
      <c r="A6627" s="180">
        <v>101950</v>
      </c>
      <c r="B6627" s="180" t="s">
        <v>36351</v>
      </c>
      <c r="C6627" s="180" t="s">
        <v>4</v>
      </c>
      <c r="D6627" s="460">
        <v>0</v>
      </c>
      <c r="E6627" s="254" t="s">
        <v>32030</v>
      </c>
      <c r="ALW6627" s="12"/>
      <c r="ALX6627" s="12"/>
      <c r="ALY6627" s="12"/>
    </row>
    <row r="6628" spans="1:1013" ht="13.5">
      <c r="A6628" s="180">
        <v>101947</v>
      </c>
      <c r="B6628" s="180" t="s">
        <v>36352</v>
      </c>
      <c r="C6628" s="180" t="s">
        <v>4</v>
      </c>
      <c r="D6628" s="460">
        <v>0</v>
      </c>
      <c r="E6628" s="254" t="s">
        <v>32031</v>
      </c>
      <c r="ALW6628" s="12"/>
      <c r="ALX6628" s="12"/>
      <c r="ALY6628" s="12"/>
    </row>
    <row r="6629" spans="1:1013" ht="13.5">
      <c r="A6629" s="180">
        <v>101960</v>
      </c>
      <c r="B6629" s="180" t="s">
        <v>36353</v>
      </c>
      <c r="C6629" s="180" t="s">
        <v>4</v>
      </c>
      <c r="D6629" s="460">
        <v>0</v>
      </c>
      <c r="E6629" s="254" t="s">
        <v>32032</v>
      </c>
      <c r="ALW6629" s="12"/>
      <c r="ALX6629" s="12"/>
      <c r="ALY6629" s="12"/>
    </row>
    <row r="6630" spans="1:1013" ht="13.5">
      <c r="A6630" s="180">
        <v>101961</v>
      </c>
      <c r="B6630" s="180" t="s">
        <v>36354</v>
      </c>
      <c r="C6630" s="180" t="s">
        <v>4</v>
      </c>
      <c r="D6630" s="460">
        <v>0</v>
      </c>
      <c r="E6630" s="254" t="s">
        <v>32033</v>
      </c>
      <c r="ALW6630" s="12"/>
      <c r="ALX6630" s="12"/>
      <c r="ALY6630" s="12"/>
    </row>
    <row r="6631" spans="1:1013" ht="13.5">
      <c r="A6631" s="180">
        <v>101962</v>
      </c>
      <c r="B6631" s="180" t="s">
        <v>36355</v>
      </c>
      <c r="C6631" s="180" t="s">
        <v>4</v>
      </c>
      <c r="D6631" s="460">
        <v>0</v>
      </c>
      <c r="E6631" s="254" t="s">
        <v>32034</v>
      </c>
      <c r="ALW6631" s="12"/>
      <c r="ALX6631" s="12"/>
      <c r="ALY6631" s="12"/>
    </row>
    <row r="6632" spans="1:1013" ht="13.5">
      <c r="A6632" s="180">
        <v>101959</v>
      </c>
      <c r="B6632" s="180" t="s">
        <v>36356</v>
      </c>
      <c r="C6632" s="180" t="s">
        <v>4</v>
      </c>
      <c r="D6632" s="254">
        <v>0</v>
      </c>
      <c r="E6632" s="254" t="s">
        <v>32035</v>
      </c>
      <c r="ALW6632" s="12"/>
      <c r="ALX6632" s="12"/>
      <c r="ALY6632" s="12"/>
    </row>
    <row r="6633" spans="1:1013" ht="13.5">
      <c r="A6633" s="180">
        <v>101952</v>
      </c>
      <c r="B6633" s="180" t="s">
        <v>36357</v>
      </c>
      <c r="C6633" s="180" t="s">
        <v>4</v>
      </c>
      <c r="D6633" s="254">
        <v>0</v>
      </c>
      <c r="E6633" s="254" t="s">
        <v>32036</v>
      </c>
      <c r="ALW6633" s="12"/>
      <c r="ALX6633" s="12"/>
      <c r="ALY6633" s="12"/>
    </row>
    <row r="6634" spans="1:1013" ht="13.5">
      <c r="A6634" s="180">
        <v>101953</v>
      </c>
      <c r="B6634" s="180" t="s">
        <v>36358</v>
      </c>
      <c r="C6634" s="180" t="s">
        <v>4</v>
      </c>
      <c r="D6634" s="254">
        <v>0</v>
      </c>
      <c r="E6634" s="254" t="s">
        <v>32037</v>
      </c>
      <c r="ALW6634" s="12"/>
      <c r="ALX6634" s="12"/>
      <c r="ALY6634" s="12"/>
    </row>
    <row r="6635" spans="1:1013" ht="13.5">
      <c r="A6635" s="180">
        <v>101954</v>
      </c>
      <c r="B6635" s="180" t="s">
        <v>36359</v>
      </c>
      <c r="C6635" s="180" t="s">
        <v>4</v>
      </c>
      <c r="D6635" s="254">
        <v>0</v>
      </c>
      <c r="E6635" s="254" t="s">
        <v>32038</v>
      </c>
      <c r="ALW6635" s="12"/>
      <c r="ALX6635" s="12"/>
      <c r="ALY6635" s="12"/>
    </row>
    <row r="6636" spans="1:1013" ht="13.5">
      <c r="A6636" s="180">
        <v>101951</v>
      </c>
      <c r="B6636" s="180" t="s">
        <v>36360</v>
      </c>
      <c r="C6636" s="180" t="s">
        <v>4</v>
      </c>
      <c r="D6636" s="254">
        <v>0</v>
      </c>
      <c r="E6636" s="254" t="s">
        <v>32039</v>
      </c>
      <c r="ALW6636" s="12"/>
      <c r="ALX6636" s="12"/>
      <c r="ALY6636" s="12"/>
    </row>
    <row r="6637" spans="1:1013" ht="13.5">
      <c r="A6637" s="180">
        <v>101964</v>
      </c>
      <c r="B6637" s="180" t="s">
        <v>36361</v>
      </c>
      <c r="C6637" s="180" t="s">
        <v>4</v>
      </c>
      <c r="D6637" s="254">
        <v>179.46</v>
      </c>
      <c r="E6637" s="254" t="s">
        <v>32040</v>
      </c>
      <c r="ALW6637" s="12"/>
      <c r="ALX6637" s="12"/>
      <c r="ALY6637" s="12"/>
    </row>
    <row r="6638" spans="1:1013" ht="13.5">
      <c r="A6638" s="180">
        <v>101963</v>
      </c>
      <c r="B6638" s="180" t="s">
        <v>36362</v>
      </c>
      <c r="C6638" s="180" t="s">
        <v>4</v>
      </c>
      <c r="D6638" s="254">
        <v>193.14</v>
      </c>
      <c r="E6638" s="254" t="s">
        <v>32041</v>
      </c>
      <c r="ALW6638" s="12"/>
      <c r="ALX6638" s="12"/>
      <c r="ALY6638" s="12"/>
    </row>
    <row r="6639" spans="1:1013" ht="13.5">
      <c r="A6639" s="180">
        <v>100323</v>
      </c>
      <c r="B6639" s="180" t="s">
        <v>32883</v>
      </c>
      <c r="C6639" s="180" t="s">
        <v>7</v>
      </c>
      <c r="D6639" s="254">
        <v>171.83</v>
      </c>
      <c r="E6639" s="254" t="s">
        <v>32042</v>
      </c>
      <c r="ALW6639" s="12"/>
      <c r="ALX6639" s="12"/>
      <c r="ALY6639" s="12"/>
    </row>
    <row r="6640" spans="1:1013" ht="13.5">
      <c r="A6640" s="180">
        <v>100324</v>
      </c>
      <c r="B6640" s="180" t="s">
        <v>32884</v>
      </c>
      <c r="C6640" s="180" t="s">
        <v>7</v>
      </c>
      <c r="D6640" s="254">
        <v>236.24</v>
      </c>
      <c r="E6640" s="254" t="s">
        <v>32043</v>
      </c>
      <c r="ALW6640" s="12"/>
      <c r="ALX6640" s="12"/>
      <c r="ALY6640" s="12"/>
    </row>
    <row r="6641" spans="1:1013" ht="13.5">
      <c r="A6641" s="180">
        <v>96624</v>
      </c>
      <c r="B6641" s="180" t="s">
        <v>32881</v>
      </c>
      <c r="C6641" s="180" t="s">
        <v>7</v>
      </c>
      <c r="D6641" s="254">
        <v>236.69</v>
      </c>
      <c r="E6641" s="254" t="s">
        <v>32044</v>
      </c>
      <c r="ALW6641" s="12"/>
      <c r="ALX6641" s="12"/>
      <c r="ALY6641" s="12"/>
    </row>
    <row r="6642" spans="1:1013" ht="13.5">
      <c r="A6642" s="180">
        <v>100322</v>
      </c>
      <c r="B6642" s="180" t="s">
        <v>32882</v>
      </c>
      <c r="C6642" s="180" t="s">
        <v>7</v>
      </c>
      <c r="D6642" s="254">
        <v>226.49</v>
      </c>
      <c r="E6642" s="254" t="s">
        <v>32045</v>
      </c>
      <c r="ALW6642" s="12"/>
      <c r="ALX6642" s="12"/>
      <c r="ALY6642" s="12"/>
    </row>
    <row r="6643" spans="1:1013" ht="13.5">
      <c r="A6643" s="180">
        <v>96623</v>
      </c>
      <c r="B6643" s="180" t="s">
        <v>32880</v>
      </c>
      <c r="C6643" s="180" t="s">
        <v>7</v>
      </c>
      <c r="D6643" s="254">
        <v>253.6</v>
      </c>
      <c r="E6643" s="254" t="s">
        <v>32046</v>
      </c>
      <c r="ALW6643" s="12"/>
      <c r="ALX6643" s="12"/>
      <c r="ALY6643" s="12"/>
    </row>
    <row r="6644" spans="1:1013" ht="13.5">
      <c r="A6644" s="180">
        <v>96622</v>
      </c>
      <c r="B6644" s="180" t="s">
        <v>32879</v>
      </c>
      <c r="C6644" s="180" t="s">
        <v>7</v>
      </c>
      <c r="D6644" s="254">
        <v>278.79000000000002</v>
      </c>
      <c r="E6644" s="254" t="s">
        <v>28761</v>
      </c>
      <c r="ALW6644" s="12"/>
      <c r="ALX6644" s="12"/>
      <c r="ALY6644" s="12"/>
    </row>
    <row r="6645" spans="1:1013" ht="13.5">
      <c r="A6645" s="180">
        <v>96621</v>
      </c>
      <c r="B6645" s="180" t="s">
        <v>32878</v>
      </c>
      <c r="C6645" s="180" t="s">
        <v>7</v>
      </c>
      <c r="D6645" s="254">
        <v>295.7</v>
      </c>
      <c r="E6645" s="254" t="s">
        <v>32047</v>
      </c>
      <c r="ALW6645" s="12"/>
      <c r="ALX6645" s="12"/>
      <c r="ALY6645" s="12"/>
    </row>
    <row r="6646" spans="1:1013" ht="13.5">
      <c r="A6646" s="180">
        <v>96617</v>
      </c>
      <c r="B6646" s="180" t="s">
        <v>32875</v>
      </c>
      <c r="C6646" s="180" t="s">
        <v>4</v>
      </c>
      <c r="D6646" s="254">
        <v>20.61</v>
      </c>
      <c r="E6646" s="254" t="s">
        <v>32048</v>
      </c>
      <c r="ALW6646" s="12"/>
      <c r="ALX6646" s="12"/>
      <c r="ALY6646" s="12"/>
    </row>
    <row r="6647" spans="1:1013" ht="13.5">
      <c r="A6647" s="180">
        <v>96619</v>
      </c>
      <c r="B6647" s="180" t="s">
        <v>32876</v>
      </c>
      <c r="C6647" s="180" t="s">
        <v>4</v>
      </c>
      <c r="D6647" s="254">
        <v>41.14</v>
      </c>
      <c r="E6647" s="254" t="s">
        <v>32049</v>
      </c>
      <c r="ALW6647" s="12"/>
      <c r="ALX6647" s="12"/>
      <c r="ALY6647" s="12"/>
    </row>
    <row r="6648" spans="1:1013" ht="13.5">
      <c r="A6648" s="180">
        <v>96616</v>
      </c>
      <c r="B6648" s="180" t="s">
        <v>32874</v>
      </c>
      <c r="C6648" s="180" t="s">
        <v>7</v>
      </c>
      <c r="D6648" s="254">
        <v>823.23</v>
      </c>
      <c r="E6648" s="254" t="s">
        <v>32050</v>
      </c>
      <c r="ALW6648" s="12"/>
      <c r="ALX6648" s="12"/>
      <c r="ALY6648" s="12"/>
    </row>
    <row r="6649" spans="1:1013" ht="13.5">
      <c r="A6649" s="180">
        <v>95240</v>
      </c>
      <c r="B6649" s="180" t="s">
        <v>32872</v>
      </c>
      <c r="C6649" s="180" t="s">
        <v>4</v>
      </c>
      <c r="D6649" s="254">
        <v>19.690000000000001</v>
      </c>
      <c r="E6649" s="254" t="s">
        <v>32051</v>
      </c>
      <c r="ALW6649" s="12"/>
      <c r="ALX6649" s="12"/>
      <c r="ALY6649" s="12"/>
    </row>
    <row r="6650" spans="1:1013" ht="13.5">
      <c r="A6650" s="180">
        <v>95241</v>
      </c>
      <c r="B6650" s="180" t="s">
        <v>32873</v>
      </c>
      <c r="C6650" s="180" t="s">
        <v>4</v>
      </c>
      <c r="D6650" s="254">
        <v>37.61</v>
      </c>
      <c r="E6650" s="254" t="s">
        <v>32052</v>
      </c>
      <c r="ALW6650" s="12"/>
      <c r="ALX6650" s="12"/>
      <c r="ALY6650" s="12"/>
    </row>
    <row r="6651" spans="1:1013" ht="13.5">
      <c r="A6651" s="180">
        <v>96620</v>
      </c>
      <c r="B6651" s="180" t="s">
        <v>32877</v>
      </c>
      <c r="C6651" s="180" t="s">
        <v>7</v>
      </c>
      <c r="D6651" s="254">
        <v>752.46</v>
      </c>
      <c r="E6651" s="254" t="s">
        <v>32053</v>
      </c>
      <c r="ALW6651" s="12"/>
      <c r="ALX6651" s="12"/>
      <c r="ALY6651" s="12"/>
    </row>
    <row r="6652" spans="1:1013" ht="13.5">
      <c r="A6652" s="180">
        <v>104043</v>
      </c>
      <c r="B6652" s="180" t="s">
        <v>11806</v>
      </c>
      <c r="C6652" s="180" t="s">
        <v>2</v>
      </c>
      <c r="D6652" s="254">
        <v>9.11</v>
      </c>
      <c r="E6652" s="254" t="s">
        <v>32054</v>
      </c>
      <c r="ALW6652" s="12"/>
      <c r="ALX6652" s="12"/>
      <c r="ALY6652" s="12"/>
    </row>
    <row r="6653" spans="1:1013" ht="13.5">
      <c r="A6653" s="180">
        <v>104044</v>
      </c>
      <c r="B6653" s="180" t="s">
        <v>11807</v>
      </c>
      <c r="C6653" s="180" t="s">
        <v>2</v>
      </c>
      <c r="D6653" s="254">
        <v>9.7899999999999991</v>
      </c>
      <c r="E6653" s="254" t="s">
        <v>32055</v>
      </c>
      <c r="ALW6653" s="12"/>
      <c r="ALX6653" s="12"/>
      <c r="ALY6653" s="12"/>
    </row>
    <row r="6654" spans="1:1013" ht="13.5">
      <c r="A6654" s="180">
        <v>104045</v>
      </c>
      <c r="B6654" s="180" t="s">
        <v>11808</v>
      </c>
      <c r="C6654" s="180" t="s">
        <v>2</v>
      </c>
      <c r="D6654" s="254">
        <v>14.92</v>
      </c>
      <c r="E6654" s="254" t="s">
        <v>32056</v>
      </c>
      <c r="ALW6654" s="12"/>
      <c r="ALX6654" s="12"/>
      <c r="ALY6654" s="12"/>
    </row>
    <row r="6655" spans="1:1013" ht="13.5">
      <c r="A6655" s="180">
        <v>104049</v>
      </c>
      <c r="B6655" s="180" t="s">
        <v>11812</v>
      </c>
      <c r="C6655" s="180" t="s">
        <v>2</v>
      </c>
      <c r="D6655" s="254">
        <v>6.95</v>
      </c>
      <c r="E6655" s="254" t="s">
        <v>32057</v>
      </c>
      <c r="ALW6655" s="12"/>
      <c r="ALX6655" s="12"/>
      <c r="ALY6655" s="12"/>
    </row>
    <row r="6656" spans="1:1013" ht="13.5">
      <c r="A6656" s="180">
        <v>104050</v>
      </c>
      <c r="B6656" s="180" t="s">
        <v>11813</v>
      </c>
      <c r="C6656" s="180" t="s">
        <v>2</v>
      </c>
      <c r="D6656" s="254">
        <v>10.5</v>
      </c>
      <c r="E6656" s="254" t="s">
        <v>32058</v>
      </c>
      <c r="ALW6656" s="12"/>
      <c r="ALX6656" s="12"/>
      <c r="ALY6656" s="12"/>
    </row>
    <row r="6657" spans="1:1013" ht="13.5">
      <c r="A6657" s="180">
        <v>104084</v>
      </c>
      <c r="B6657" s="180" t="s">
        <v>11832</v>
      </c>
      <c r="C6657" s="180" t="s">
        <v>2</v>
      </c>
      <c r="D6657" s="254">
        <v>102.4</v>
      </c>
      <c r="E6657" s="254" t="s">
        <v>32059</v>
      </c>
      <c r="ALW6657" s="12"/>
      <c r="ALX6657" s="12"/>
      <c r="ALY6657" s="12"/>
    </row>
    <row r="6658" spans="1:1013" ht="13.5">
      <c r="A6658" s="180">
        <v>104037</v>
      </c>
      <c r="B6658" s="180" t="s">
        <v>36363</v>
      </c>
      <c r="C6658" s="180" t="s">
        <v>2</v>
      </c>
      <c r="D6658" s="254">
        <v>0</v>
      </c>
      <c r="E6658" s="254" t="s">
        <v>32060</v>
      </c>
      <c r="ALW6658" s="12"/>
      <c r="ALX6658" s="12"/>
      <c r="ALY6658" s="12"/>
    </row>
    <row r="6659" spans="1:1013" ht="13.5">
      <c r="A6659" s="180">
        <v>104035</v>
      </c>
      <c r="B6659" s="180" t="s">
        <v>11803</v>
      </c>
      <c r="C6659" s="180" t="s">
        <v>2</v>
      </c>
      <c r="D6659" s="254">
        <v>41.45</v>
      </c>
      <c r="E6659" s="254" t="s">
        <v>32061</v>
      </c>
      <c r="ALW6659" s="12"/>
      <c r="ALX6659" s="12"/>
      <c r="ALY6659" s="12"/>
    </row>
    <row r="6660" spans="1:1013" ht="13.5">
      <c r="A6660" s="180">
        <v>104036</v>
      </c>
      <c r="B6660" s="180" t="s">
        <v>11804</v>
      </c>
      <c r="C6660" s="180" t="s">
        <v>2</v>
      </c>
      <c r="D6660" s="254">
        <v>42.79</v>
      </c>
      <c r="E6660" s="254" t="s">
        <v>32062</v>
      </c>
      <c r="ALW6660" s="12"/>
      <c r="ALX6660" s="12"/>
      <c r="ALY6660" s="12"/>
    </row>
    <row r="6661" spans="1:1013" ht="13.5">
      <c r="A6661" s="180">
        <v>104034</v>
      </c>
      <c r="B6661" s="180" t="s">
        <v>11802</v>
      </c>
      <c r="C6661" s="180" t="s">
        <v>2</v>
      </c>
      <c r="D6661" s="254">
        <v>32.94</v>
      </c>
      <c r="E6661" s="254" t="s">
        <v>32063</v>
      </c>
      <c r="ALW6661" s="12"/>
      <c r="ALX6661" s="12"/>
      <c r="ALY6661" s="12"/>
    </row>
    <row r="6662" spans="1:1013" ht="13.5">
      <c r="A6662" s="180">
        <v>104031</v>
      </c>
      <c r="B6662" s="180" t="s">
        <v>11799</v>
      </c>
      <c r="C6662" s="180" t="s">
        <v>2</v>
      </c>
      <c r="D6662" s="254">
        <v>22.26</v>
      </c>
      <c r="E6662" s="254" t="s">
        <v>32064</v>
      </c>
      <c r="ALW6662" s="12"/>
      <c r="ALX6662" s="12"/>
      <c r="ALY6662" s="12"/>
    </row>
    <row r="6663" spans="1:1013" ht="13.5">
      <c r="A6663" s="180">
        <v>104032</v>
      </c>
      <c r="B6663" s="180" t="s">
        <v>11800</v>
      </c>
      <c r="C6663" s="180" t="s">
        <v>2</v>
      </c>
      <c r="D6663" s="460">
        <v>27.81</v>
      </c>
      <c r="E6663" s="254" t="s">
        <v>32065</v>
      </c>
      <c r="ALW6663" s="12"/>
      <c r="ALX6663" s="12"/>
      <c r="ALY6663" s="12"/>
    </row>
    <row r="6664" spans="1:1013" ht="13.5">
      <c r="A6664" s="180">
        <v>104033</v>
      </c>
      <c r="B6664" s="180" t="s">
        <v>11801</v>
      </c>
      <c r="C6664" s="180" t="s">
        <v>2</v>
      </c>
      <c r="D6664" s="460">
        <v>25.45</v>
      </c>
      <c r="E6664" s="254" t="s">
        <v>32066</v>
      </c>
      <c r="ALW6664" s="12"/>
      <c r="ALX6664" s="12"/>
      <c r="ALY6664" s="12"/>
    </row>
    <row r="6665" spans="1:1013" ht="13.5">
      <c r="A6665" s="180">
        <v>104038</v>
      </c>
      <c r="B6665" s="180" t="s">
        <v>36364</v>
      </c>
      <c r="C6665" s="180" t="s">
        <v>2</v>
      </c>
      <c r="D6665" s="460">
        <v>0</v>
      </c>
      <c r="E6665" s="254" t="s">
        <v>32067</v>
      </c>
      <c r="ALW6665" s="12"/>
      <c r="ALX6665" s="12"/>
      <c r="ALY6665" s="12"/>
    </row>
    <row r="6666" spans="1:1013" ht="13.5">
      <c r="A6666" s="180">
        <v>104051</v>
      </c>
      <c r="B6666" s="180" t="s">
        <v>11814</v>
      </c>
      <c r="C6666" s="180" t="s">
        <v>2</v>
      </c>
      <c r="D6666" s="460">
        <v>8.15</v>
      </c>
      <c r="E6666" s="254" t="s">
        <v>32068</v>
      </c>
      <c r="ALW6666" s="12"/>
      <c r="ALX6666" s="12"/>
      <c r="ALY6666" s="12"/>
    </row>
    <row r="6667" spans="1:1013" ht="13.5">
      <c r="A6667" s="180">
        <v>104052</v>
      </c>
      <c r="B6667" s="180" t="s">
        <v>11815</v>
      </c>
      <c r="C6667" s="180" t="s">
        <v>2</v>
      </c>
      <c r="D6667" s="460">
        <v>11.39</v>
      </c>
      <c r="E6667" s="254" t="s">
        <v>32069</v>
      </c>
      <c r="ALW6667" s="12"/>
      <c r="ALX6667" s="12"/>
      <c r="ALY6667" s="12"/>
    </row>
    <row r="6668" spans="1:1013" ht="13.5">
      <c r="A6668" s="180">
        <v>104046</v>
      </c>
      <c r="B6668" s="180" t="s">
        <v>11809</v>
      </c>
      <c r="C6668" s="180" t="s">
        <v>2</v>
      </c>
      <c r="D6668" s="460">
        <v>8.74</v>
      </c>
      <c r="E6668" s="254" t="s">
        <v>32070</v>
      </c>
      <c r="ALW6668" s="12"/>
      <c r="ALX6668" s="12"/>
      <c r="ALY6668" s="12"/>
    </row>
    <row r="6669" spans="1:1013" ht="13.5">
      <c r="A6669" s="180">
        <v>104047</v>
      </c>
      <c r="B6669" s="180" t="s">
        <v>11810</v>
      </c>
      <c r="C6669" s="180" t="s">
        <v>2</v>
      </c>
      <c r="D6669" s="460">
        <v>10.16</v>
      </c>
      <c r="E6669" s="254" t="s">
        <v>32071</v>
      </c>
      <c r="ALW6669" s="12"/>
      <c r="ALX6669" s="12"/>
      <c r="ALY6669" s="12"/>
    </row>
    <row r="6670" spans="1:1013" ht="13.5">
      <c r="A6670" s="180">
        <v>104048</v>
      </c>
      <c r="B6670" s="180" t="s">
        <v>11811</v>
      </c>
      <c r="C6670" s="180" t="s">
        <v>2</v>
      </c>
      <c r="D6670" s="254">
        <v>14.59</v>
      </c>
      <c r="E6670" s="254" t="s">
        <v>32072</v>
      </c>
      <c r="ALW6670" s="12"/>
      <c r="ALX6670" s="12"/>
      <c r="ALY6670" s="12"/>
    </row>
    <row r="6671" spans="1:1013" ht="13.5">
      <c r="A6671" s="180">
        <v>104063</v>
      </c>
      <c r="B6671" s="180" t="s">
        <v>11825</v>
      </c>
      <c r="C6671" s="180" t="s">
        <v>2</v>
      </c>
      <c r="D6671" s="254">
        <v>86.57</v>
      </c>
      <c r="E6671" s="254" t="s">
        <v>32073</v>
      </c>
      <c r="ALW6671" s="12"/>
      <c r="ALX6671" s="12"/>
      <c r="ALY6671" s="12"/>
    </row>
    <row r="6672" spans="1:1013" ht="13.5">
      <c r="A6672" s="180">
        <v>104065</v>
      </c>
      <c r="B6672" s="180" t="s">
        <v>11827</v>
      </c>
      <c r="C6672" s="180" t="s">
        <v>2</v>
      </c>
      <c r="D6672" s="254">
        <v>187.88</v>
      </c>
      <c r="E6672" s="254" t="s">
        <v>32074</v>
      </c>
      <c r="ALW6672" s="12"/>
      <c r="ALX6672" s="12"/>
      <c r="ALY6672" s="12"/>
    </row>
    <row r="6673" spans="1:1013" ht="13.5">
      <c r="A6673" s="180">
        <v>104062</v>
      </c>
      <c r="B6673" s="180" t="s">
        <v>11824</v>
      </c>
      <c r="C6673" s="180" t="s">
        <v>2</v>
      </c>
      <c r="D6673" s="254">
        <v>91.18</v>
      </c>
      <c r="E6673" s="254" t="s">
        <v>32075</v>
      </c>
      <c r="ALW6673" s="12"/>
      <c r="ALX6673" s="12"/>
      <c r="ALY6673" s="12"/>
    </row>
    <row r="6674" spans="1:1013" ht="13.5">
      <c r="A6674" s="180">
        <v>104064</v>
      </c>
      <c r="B6674" s="180" t="s">
        <v>11826</v>
      </c>
      <c r="C6674" s="180" t="s">
        <v>2</v>
      </c>
      <c r="D6674" s="254">
        <v>222.57</v>
      </c>
      <c r="E6674" s="254" t="s">
        <v>32076</v>
      </c>
      <c r="ALW6674" s="12"/>
      <c r="ALX6674" s="12"/>
      <c r="ALY6674" s="12"/>
    </row>
    <row r="6675" spans="1:1013" ht="13.5">
      <c r="A6675" s="180">
        <v>104059</v>
      </c>
      <c r="B6675" s="180" t="s">
        <v>11821</v>
      </c>
      <c r="C6675" s="180" t="s">
        <v>2</v>
      </c>
      <c r="D6675" s="254">
        <v>13.28</v>
      </c>
      <c r="E6675" s="254" t="s">
        <v>32077</v>
      </c>
      <c r="ALW6675" s="12"/>
      <c r="ALX6675" s="12"/>
      <c r="ALY6675" s="12"/>
    </row>
    <row r="6676" spans="1:1013" ht="13.5">
      <c r="A6676" s="180">
        <v>104058</v>
      </c>
      <c r="B6676" s="180" t="s">
        <v>11820</v>
      </c>
      <c r="C6676" s="180" t="s">
        <v>2</v>
      </c>
      <c r="D6676" s="254">
        <v>8.59</v>
      </c>
      <c r="E6676" s="254" t="s">
        <v>32078</v>
      </c>
      <c r="ALW6676" s="12"/>
      <c r="ALX6676" s="12"/>
      <c r="ALY6676" s="12"/>
    </row>
    <row r="6677" spans="1:1013" ht="13.5">
      <c r="A6677" s="180">
        <v>104082</v>
      </c>
      <c r="B6677" s="180" t="s">
        <v>11830</v>
      </c>
      <c r="C6677" s="180" t="s">
        <v>2</v>
      </c>
      <c r="D6677" s="254">
        <v>36.92</v>
      </c>
      <c r="E6677" s="254" t="s">
        <v>32079</v>
      </c>
      <c r="ALW6677" s="12"/>
      <c r="ALX6677" s="12"/>
      <c r="ALY6677" s="12"/>
    </row>
    <row r="6678" spans="1:1013" ht="13.5">
      <c r="A6678" s="180">
        <v>104083</v>
      </c>
      <c r="B6678" s="180" t="s">
        <v>11831</v>
      </c>
      <c r="C6678" s="180" t="s">
        <v>2</v>
      </c>
      <c r="D6678" s="254">
        <v>89.32</v>
      </c>
      <c r="E6678" s="254" t="s">
        <v>32080</v>
      </c>
      <c r="ALW6678" s="12"/>
      <c r="ALX6678" s="12"/>
      <c r="ALY6678" s="12"/>
    </row>
    <row r="6679" spans="1:1013" ht="13.5">
      <c r="A6679" s="180">
        <v>104057</v>
      </c>
      <c r="B6679" s="180" t="s">
        <v>36365</v>
      </c>
      <c r="C6679" s="180" t="s">
        <v>2</v>
      </c>
      <c r="D6679" s="254">
        <v>0</v>
      </c>
      <c r="E6679" s="254" t="s">
        <v>32081</v>
      </c>
      <c r="ALW6679" s="12"/>
      <c r="ALX6679" s="12"/>
      <c r="ALY6679" s="12"/>
    </row>
    <row r="6680" spans="1:1013" ht="13.5">
      <c r="A6680" s="180">
        <v>104056</v>
      </c>
      <c r="B6680" s="180" t="s">
        <v>11819</v>
      </c>
      <c r="C6680" s="180" t="s">
        <v>2</v>
      </c>
      <c r="D6680" s="254">
        <v>30.15</v>
      </c>
      <c r="E6680" s="254" t="s">
        <v>32082</v>
      </c>
      <c r="ALW6680" s="12"/>
      <c r="ALX6680" s="12"/>
      <c r="ALY6680" s="12"/>
    </row>
    <row r="6681" spans="1:1013" ht="13.5">
      <c r="A6681" s="180">
        <v>104055</v>
      </c>
      <c r="B6681" s="180" t="s">
        <v>11818</v>
      </c>
      <c r="C6681" s="180" t="s">
        <v>2</v>
      </c>
      <c r="D6681" s="254">
        <v>19.98</v>
      </c>
      <c r="E6681" s="254" t="s">
        <v>32083</v>
      </c>
      <c r="ALW6681" s="12"/>
      <c r="ALX6681" s="12"/>
      <c r="ALY6681" s="12"/>
    </row>
    <row r="6682" spans="1:1013" ht="13.5">
      <c r="A6682" s="180">
        <v>104076</v>
      </c>
      <c r="B6682" s="180" t="s">
        <v>11829</v>
      </c>
      <c r="C6682" s="180" t="s">
        <v>2</v>
      </c>
      <c r="D6682" s="254">
        <v>57.75</v>
      </c>
      <c r="E6682" s="254" t="s">
        <v>32084</v>
      </c>
      <c r="ALW6682" s="12"/>
      <c r="ALX6682" s="12"/>
      <c r="ALY6682" s="12"/>
    </row>
    <row r="6683" spans="1:1013" ht="13.5">
      <c r="A6683" s="180">
        <v>104060</v>
      </c>
      <c r="B6683" s="180" t="s">
        <v>11822</v>
      </c>
      <c r="C6683" s="180" t="s">
        <v>1</v>
      </c>
      <c r="D6683" s="254">
        <v>9.7899999999999991</v>
      </c>
      <c r="E6683" s="254" t="s">
        <v>32085</v>
      </c>
      <c r="ALW6683" s="12"/>
      <c r="ALX6683" s="12"/>
      <c r="ALY6683" s="12"/>
    </row>
    <row r="6684" spans="1:1013" ht="13.5">
      <c r="A6684" s="180">
        <v>104061</v>
      </c>
      <c r="B6684" s="180" t="s">
        <v>11823</v>
      </c>
      <c r="C6684" s="180" t="s">
        <v>1</v>
      </c>
      <c r="D6684" s="460">
        <v>17.420000000000002</v>
      </c>
      <c r="E6684" s="254" t="s">
        <v>32086</v>
      </c>
      <c r="ALW6684" s="12"/>
      <c r="ALX6684" s="12"/>
      <c r="ALY6684" s="12"/>
    </row>
    <row r="6685" spans="1:1013" ht="13.5">
      <c r="A6685" s="180">
        <v>104085</v>
      </c>
      <c r="B6685" s="180" t="s">
        <v>11833</v>
      </c>
      <c r="C6685" s="180" t="s">
        <v>1</v>
      </c>
      <c r="D6685" s="460">
        <v>68.64</v>
      </c>
      <c r="E6685" s="254" t="s">
        <v>32087</v>
      </c>
      <c r="ALW6685" s="12"/>
      <c r="ALX6685" s="12"/>
      <c r="ALY6685" s="12"/>
    </row>
    <row r="6686" spans="1:1013" ht="13.5">
      <c r="A6686" s="180">
        <v>104086</v>
      </c>
      <c r="B6686" s="180" t="s">
        <v>11834</v>
      </c>
      <c r="C6686" s="180" t="s">
        <v>1</v>
      </c>
      <c r="D6686" s="460">
        <v>123.5</v>
      </c>
      <c r="E6686" s="254" t="s">
        <v>32088</v>
      </c>
      <c r="ALW6686" s="12"/>
      <c r="ALX6686" s="12"/>
      <c r="ALY6686" s="12"/>
    </row>
    <row r="6687" spans="1:1013" ht="13.5">
      <c r="A6687" s="180">
        <v>104073</v>
      </c>
      <c r="B6687" s="180" t="s">
        <v>36366</v>
      </c>
      <c r="C6687" s="180" t="s">
        <v>2</v>
      </c>
      <c r="D6687" s="460">
        <v>0</v>
      </c>
      <c r="E6687" s="254" t="s">
        <v>32089</v>
      </c>
      <c r="ALW6687" s="12"/>
      <c r="ALX6687" s="12"/>
      <c r="ALY6687" s="12"/>
    </row>
    <row r="6688" spans="1:1013" ht="13.5">
      <c r="A6688" s="180">
        <v>104074</v>
      </c>
      <c r="B6688" s="180" t="s">
        <v>36367</v>
      </c>
      <c r="C6688" s="180" t="s">
        <v>2</v>
      </c>
      <c r="D6688" s="460">
        <v>0</v>
      </c>
      <c r="E6688" s="254" t="s">
        <v>32090</v>
      </c>
      <c r="ALW6688" s="12"/>
      <c r="ALX6688" s="12"/>
      <c r="ALY6688" s="12"/>
    </row>
    <row r="6689" spans="1:1013" ht="13.5">
      <c r="A6689" s="180">
        <v>104075</v>
      </c>
      <c r="B6689" s="180" t="s">
        <v>36368</v>
      </c>
      <c r="C6689" s="180" t="s">
        <v>2</v>
      </c>
      <c r="D6689" s="460">
        <v>0</v>
      </c>
      <c r="E6689" s="254" t="s">
        <v>32091</v>
      </c>
      <c r="ALW6689" s="12"/>
      <c r="ALX6689" s="12"/>
      <c r="ALY6689" s="12"/>
    </row>
    <row r="6690" spans="1:1013" ht="13.5">
      <c r="A6690" s="180">
        <v>104039</v>
      </c>
      <c r="B6690" s="180" t="s">
        <v>11805</v>
      </c>
      <c r="C6690" s="180" t="s">
        <v>2</v>
      </c>
      <c r="D6690" s="460">
        <v>75.83</v>
      </c>
      <c r="E6690" s="254" t="s">
        <v>32092</v>
      </c>
      <c r="ALW6690" s="12"/>
      <c r="ALX6690" s="12"/>
      <c r="ALY6690" s="12"/>
    </row>
    <row r="6691" spans="1:1013" ht="13.5">
      <c r="A6691" s="180">
        <v>104040</v>
      </c>
      <c r="B6691" s="180" t="s">
        <v>36369</v>
      </c>
      <c r="C6691" s="180" t="s">
        <v>2</v>
      </c>
      <c r="D6691" s="460">
        <v>0</v>
      </c>
      <c r="E6691" s="254" t="s">
        <v>32093</v>
      </c>
      <c r="ALW6691" s="12"/>
      <c r="ALX6691" s="12"/>
      <c r="ALY6691" s="12"/>
    </row>
    <row r="6692" spans="1:1013" ht="13.5">
      <c r="A6692" s="180">
        <v>104041</v>
      </c>
      <c r="B6692" s="180" t="s">
        <v>36370</v>
      </c>
      <c r="C6692" s="180" t="s">
        <v>2</v>
      </c>
      <c r="D6692" s="460">
        <v>0</v>
      </c>
      <c r="E6692" s="254" t="s">
        <v>32094</v>
      </c>
      <c r="ALW6692" s="12"/>
      <c r="ALX6692" s="12"/>
      <c r="ALY6692" s="12"/>
    </row>
    <row r="6693" spans="1:1013" ht="13.5">
      <c r="A6693" s="180">
        <v>104042</v>
      </c>
      <c r="B6693" s="180" t="s">
        <v>36371</v>
      </c>
      <c r="C6693" s="180" t="s">
        <v>2</v>
      </c>
      <c r="D6693" s="460">
        <v>0</v>
      </c>
      <c r="E6693" s="254" t="s">
        <v>32095</v>
      </c>
      <c r="ALW6693" s="12"/>
      <c r="ALX6693" s="12"/>
      <c r="ALY6693" s="12"/>
    </row>
    <row r="6694" spans="1:1013" ht="13.5">
      <c r="A6694" s="180">
        <v>104072</v>
      </c>
      <c r="B6694" s="180" t="s">
        <v>11828</v>
      </c>
      <c r="C6694" s="180" t="s">
        <v>2</v>
      </c>
      <c r="D6694" s="460">
        <v>338.04</v>
      </c>
      <c r="E6694" s="254" t="s">
        <v>32096</v>
      </c>
      <c r="ALW6694" s="12"/>
      <c r="ALX6694" s="12"/>
      <c r="ALY6694" s="12"/>
    </row>
    <row r="6695" spans="1:1013" ht="13.5">
      <c r="A6695" s="180">
        <v>104053</v>
      </c>
      <c r="B6695" s="180" t="s">
        <v>11816</v>
      </c>
      <c r="C6695" s="180" t="s">
        <v>2</v>
      </c>
      <c r="D6695" s="460">
        <v>9.36</v>
      </c>
      <c r="E6695" s="254" t="s">
        <v>32097</v>
      </c>
      <c r="ALW6695" s="12"/>
      <c r="ALX6695" s="12"/>
      <c r="ALY6695" s="12"/>
    </row>
    <row r="6696" spans="1:1013" ht="13.5">
      <c r="A6696" s="180">
        <v>104054</v>
      </c>
      <c r="B6696" s="180" t="s">
        <v>11817</v>
      </c>
      <c r="C6696" s="180" t="s">
        <v>2</v>
      </c>
      <c r="D6696" s="460">
        <v>18.04</v>
      </c>
      <c r="E6696" s="254" t="s">
        <v>32098</v>
      </c>
      <c r="ALW6696" s="12"/>
      <c r="ALX6696" s="12"/>
      <c r="ALY6696" s="12"/>
    </row>
    <row r="6697" spans="1:1013" ht="13.5">
      <c r="A6697" s="180">
        <v>99818</v>
      </c>
      <c r="B6697" s="180" t="s">
        <v>4331</v>
      </c>
      <c r="C6697" s="180" t="s">
        <v>2</v>
      </c>
      <c r="D6697" s="460">
        <v>5.92</v>
      </c>
      <c r="E6697" s="254" t="s">
        <v>32099</v>
      </c>
      <c r="ALW6697" s="12"/>
      <c r="ALX6697" s="12"/>
      <c r="ALY6697" s="12"/>
    </row>
    <row r="6698" spans="1:1013" ht="13.5">
      <c r="A6698" s="180">
        <v>99819</v>
      </c>
      <c r="B6698" s="180" t="s">
        <v>4332</v>
      </c>
      <c r="C6698" s="180" t="s">
        <v>4</v>
      </c>
      <c r="D6698" s="460">
        <v>19.760000000000002</v>
      </c>
      <c r="E6698" s="254" t="s">
        <v>32100</v>
      </c>
      <c r="ALW6698" s="12"/>
      <c r="ALX6698" s="12"/>
      <c r="ALY6698" s="12"/>
    </row>
    <row r="6699" spans="1:1013" ht="13.5">
      <c r="A6699" s="180">
        <v>99811</v>
      </c>
      <c r="B6699" s="180" t="s">
        <v>2139</v>
      </c>
      <c r="C6699" s="180" t="s">
        <v>4</v>
      </c>
      <c r="D6699" s="460">
        <v>4.1500000000000004</v>
      </c>
      <c r="E6699" s="254" t="s">
        <v>32101</v>
      </c>
      <c r="ALW6699" s="12"/>
      <c r="ALX6699" s="12"/>
      <c r="ALY6699" s="12"/>
    </row>
    <row r="6700" spans="1:1013" ht="13.5">
      <c r="A6700" s="180">
        <v>99826</v>
      </c>
      <c r="B6700" s="180" t="s">
        <v>2143</v>
      </c>
      <c r="C6700" s="180" t="s">
        <v>4</v>
      </c>
      <c r="D6700" s="460">
        <v>1.81</v>
      </c>
      <c r="E6700" s="254" t="s">
        <v>32102</v>
      </c>
      <c r="ALW6700" s="12"/>
      <c r="ALX6700" s="12"/>
      <c r="ALY6700" s="12"/>
    </row>
    <row r="6701" spans="1:1013" ht="13.5">
      <c r="A6701" s="180">
        <v>99821</v>
      </c>
      <c r="B6701" s="180" t="s">
        <v>4334</v>
      </c>
      <c r="C6701" s="180" t="s">
        <v>4</v>
      </c>
      <c r="D6701" s="460">
        <v>3.38</v>
      </c>
      <c r="E6701" s="254" t="s">
        <v>32103</v>
      </c>
      <c r="ALW6701" s="12"/>
      <c r="ALX6701" s="12"/>
      <c r="ALY6701" s="12"/>
    </row>
    <row r="6702" spans="1:1013" ht="13.5">
      <c r="A6702" s="180">
        <v>99820</v>
      </c>
      <c r="B6702" s="180" t="s">
        <v>4333</v>
      </c>
      <c r="C6702" s="180" t="s">
        <v>4</v>
      </c>
      <c r="D6702" s="460">
        <v>2.19</v>
      </c>
      <c r="E6702" s="254" t="s">
        <v>32104</v>
      </c>
      <c r="ALW6702" s="12"/>
      <c r="ALX6702" s="12"/>
      <c r="ALY6702" s="12"/>
    </row>
    <row r="6703" spans="1:1013" ht="13.5">
      <c r="A6703" s="180">
        <v>99812</v>
      </c>
      <c r="B6703" s="180" t="s">
        <v>2140</v>
      </c>
      <c r="C6703" s="180" t="s">
        <v>4</v>
      </c>
      <c r="D6703" s="460">
        <v>1.33</v>
      </c>
      <c r="E6703" s="254" t="s">
        <v>32105</v>
      </c>
      <c r="ALW6703" s="12"/>
      <c r="ALX6703" s="12"/>
      <c r="ALY6703" s="12"/>
    </row>
    <row r="6704" spans="1:1013" ht="13.5">
      <c r="A6704" s="180">
        <v>99817</v>
      </c>
      <c r="B6704" s="180" t="s">
        <v>4330</v>
      </c>
      <c r="C6704" s="180" t="s">
        <v>2</v>
      </c>
      <c r="D6704" s="460">
        <v>5.92</v>
      </c>
      <c r="E6704" s="254" t="s">
        <v>32106</v>
      </c>
      <c r="ALW6704" s="12"/>
      <c r="ALX6704" s="12"/>
      <c r="ALY6704" s="12"/>
    </row>
    <row r="6705" spans="1:1013" ht="13.5">
      <c r="A6705" s="180">
        <v>99813</v>
      </c>
      <c r="B6705" s="180" t="s">
        <v>4327</v>
      </c>
      <c r="C6705" s="180" t="s">
        <v>4</v>
      </c>
      <c r="D6705" s="460">
        <v>1.1200000000000001</v>
      </c>
      <c r="E6705" s="254" t="s">
        <v>32107</v>
      </c>
      <c r="ALW6705" s="12"/>
      <c r="ALX6705" s="12"/>
      <c r="ALY6705" s="12"/>
    </row>
    <row r="6706" spans="1:1013" ht="13.5">
      <c r="A6706" s="180">
        <v>99815</v>
      </c>
      <c r="B6706" s="180" t="s">
        <v>4328</v>
      </c>
      <c r="C6706" s="180" t="s">
        <v>2</v>
      </c>
      <c r="D6706" s="460">
        <v>9.67</v>
      </c>
      <c r="E6706" s="254" t="s">
        <v>32108</v>
      </c>
      <c r="ALW6706" s="12"/>
      <c r="ALX6706" s="12"/>
      <c r="ALY6706" s="12"/>
    </row>
    <row r="6707" spans="1:1013" ht="13.5">
      <c r="A6707" s="180">
        <v>99805</v>
      </c>
      <c r="B6707" s="180" t="s">
        <v>2135</v>
      </c>
      <c r="C6707" s="180" t="s">
        <v>4</v>
      </c>
      <c r="D6707" s="460">
        <v>13.07</v>
      </c>
      <c r="E6707" s="254" t="s">
        <v>32109</v>
      </c>
      <c r="ALW6707" s="12"/>
      <c r="ALX6707" s="12"/>
      <c r="ALY6707" s="12"/>
    </row>
    <row r="6708" spans="1:1013" ht="13.5">
      <c r="A6708" s="180">
        <v>99803</v>
      </c>
      <c r="B6708" s="180" t="s">
        <v>2134</v>
      </c>
      <c r="C6708" s="180" t="s">
        <v>4</v>
      </c>
      <c r="D6708" s="460">
        <v>2.44</v>
      </c>
      <c r="E6708" s="254" t="s">
        <v>32110</v>
      </c>
      <c r="ALW6708" s="12"/>
      <c r="ALX6708" s="12"/>
      <c r="ALY6708" s="12"/>
    </row>
    <row r="6709" spans="1:1013" ht="13.5">
      <c r="A6709" s="180">
        <v>99802</v>
      </c>
      <c r="B6709" s="180" t="s">
        <v>2133</v>
      </c>
      <c r="C6709" s="180" t="s">
        <v>4</v>
      </c>
      <c r="D6709" s="460">
        <v>0.62</v>
      </c>
      <c r="E6709" s="254" t="s">
        <v>32111</v>
      </c>
      <c r="ALW6709" s="12"/>
      <c r="ALX6709" s="12"/>
      <c r="ALY6709" s="12"/>
    </row>
    <row r="6710" spans="1:1013" ht="13.5">
      <c r="A6710" s="180">
        <v>99804</v>
      </c>
      <c r="B6710" s="180" t="s">
        <v>4324</v>
      </c>
      <c r="C6710" s="180" t="s">
        <v>4</v>
      </c>
      <c r="D6710" s="254">
        <v>6.31</v>
      </c>
      <c r="E6710" s="254" t="s">
        <v>32112</v>
      </c>
      <c r="ALW6710" s="12"/>
      <c r="ALX6710" s="12"/>
      <c r="ALY6710" s="12"/>
    </row>
    <row r="6711" spans="1:1013" ht="13.5">
      <c r="A6711" s="180">
        <v>99809</v>
      </c>
      <c r="B6711" s="180" t="s">
        <v>2138</v>
      </c>
      <c r="C6711" s="180" t="s">
        <v>4</v>
      </c>
      <c r="D6711" s="254">
        <v>6.95</v>
      </c>
      <c r="E6711" s="254" t="s">
        <v>32113</v>
      </c>
      <c r="ALW6711" s="12"/>
      <c r="ALX6711" s="12"/>
      <c r="ALY6711" s="12"/>
    </row>
    <row r="6712" spans="1:1013" ht="13.5">
      <c r="A6712" s="180">
        <v>99810</v>
      </c>
      <c r="B6712" s="180" t="s">
        <v>4326</v>
      </c>
      <c r="C6712" s="180" t="s">
        <v>4</v>
      </c>
      <c r="D6712" s="254">
        <v>8.6300000000000008</v>
      </c>
      <c r="E6712" s="254" t="s">
        <v>32114</v>
      </c>
      <c r="ALW6712" s="12"/>
      <c r="ALX6712" s="12"/>
      <c r="ALY6712" s="12"/>
    </row>
    <row r="6713" spans="1:1013" ht="13.5">
      <c r="A6713" s="180">
        <v>99801</v>
      </c>
      <c r="B6713" s="180" t="s">
        <v>36372</v>
      </c>
      <c r="C6713" s="180" t="s">
        <v>4</v>
      </c>
      <c r="D6713" s="254">
        <v>0</v>
      </c>
      <c r="E6713" s="254" t="s">
        <v>32115</v>
      </c>
      <c r="ALW6713" s="12"/>
      <c r="ALX6713" s="12"/>
      <c r="ALY6713" s="12"/>
    </row>
    <row r="6714" spans="1:1013" ht="13.5">
      <c r="A6714" s="180">
        <v>99822</v>
      </c>
      <c r="B6714" s="180" t="s">
        <v>2142</v>
      </c>
      <c r="C6714" s="180" t="s">
        <v>4</v>
      </c>
      <c r="D6714" s="254">
        <v>1.18</v>
      </c>
      <c r="E6714" s="254" t="s">
        <v>32116</v>
      </c>
      <c r="ALW6714" s="12"/>
      <c r="ALX6714" s="12"/>
      <c r="ALY6714" s="12"/>
    </row>
    <row r="6715" spans="1:1013" ht="13.5">
      <c r="A6715" s="180">
        <v>99825</v>
      </c>
      <c r="B6715" s="180" t="s">
        <v>4337</v>
      </c>
      <c r="C6715" s="180" t="s">
        <v>4</v>
      </c>
      <c r="D6715" s="254">
        <v>3.99</v>
      </c>
      <c r="E6715" s="254" t="s">
        <v>32117</v>
      </c>
      <c r="ALW6715" s="12"/>
      <c r="ALX6715" s="12"/>
      <c r="ALY6715" s="12"/>
    </row>
    <row r="6716" spans="1:1013" ht="13.5">
      <c r="A6716" s="180">
        <v>99824</v>
      </c>
      <c r="B6716" s="180" t="s">
        <v>4336</v>
      </c>
      <c r="C6716" s="180" t="s">
        <v>4</v>
      </c>
      <c r="D6716" s="254">
        <v>2.87</v>
      </c>
      <c r="E6716" s="254" t="s">
        <v>32118</v>
      </c>
      <c r="ALW6716" s="12"/>
      <c r="ALX6716" s="12"/>
      <c r="ALY6716" s="12"/>
    </row>
    <row r="6717" spans="1:1013" ht="13.5">
      <c r="A6717" s="180">
        <v>99823</v>
      </c>
      <c r="B6717" s="180" t="s">
        <v>4335</v>
      </c>
      <c r="C6717" s="180" t="s">
        <v>4</v>
      </c>
      <c r="D6717" s="254">
        <v>2.6</v>
      </c>
      <c r="E6717" s="254" t="s">
        <v>32119</v>
      </c>
      <c r="ALW6717" s="12"/>
      <c r="ALX6717" s="12"/>
      <c r="ALY6717" s="12"/>
    </row>
    <row r="6718" spans="1:1013" ht="13.5">
      <c r="A6718" s="180">
        <v>99806</v>
      </c>
      <c r="B6718" s="180" t="s">
        <v>2136</v>
      </c>
      <c r="C6718" s="180" t="s">
        <v>4</v>
      </c>
      <c r="D6718" s="254">
        <v>1</v>
      </c>
      <c r="E6718" s="254" t="s">
        <v>32120</v>
      </c>
      <c r="ALW6718" s="12"/>
      <c r="ALX6718" s="12"/>
      <c r="ALY6718" s="12"/>
    </row>
    <row r="6719" spans="1:1013" ht="13.5">
      <c r="A6719" s="180">
        <v>99807</v>
      </c>
      <c r="B6719" s="180" t="s">
        <v>4325</v>
      </c>
      <c r="C6719" s="180" t="s">
        <v>4</v>
      </c>
      <c r="D6719" s="254">
        <v>1.9</v>
      </c>
      <c r="E6719" s="254" t="s">
        <v>32121</v>
      </c>
      <c r="ALW6719" s="12"/>
      <c r="ALX6719" s="12"/>
      <c r="ALY6719" s="12"/>
    </row>
    <row r="6720" spans="1:1013" ht="13.5">
      <c r="A6720" s="180">
        <v>99808</v>
      </c>
      <c r="B6720" s="180" t="s">
        <v>2137</v>
      </c>
      <c r="C6720" s="180" t="s">
        <v>4</v>
      </c>
      <c r="D6720" s="254">
        <v>4.51</v>
      </c>
      <c r="E6720" s="254" t="s">
        <v>32122</v>
      </c>
      <c r="ALW6720" s="12"/>
      <c r="ALX6720" s="12"/>
      <c r="ALY6720" s="12"/>
    </row>
    <row r="6721" spans="1:1013" ht="13.5">
      <c r="A6721" s="180">
        <v>99814</v>
      </c>
      <c r="B6721" s="180" t="s">
        <v>2141</v>
      </c>
      <c r="C6721" s="180" t="s">
        <v>4</v>
      </c>
      <c r="D6721" s="254">
        <v>2.2999999999999998</v>
      </c>
      <c r="E6721" s="254" t="s">
        <v>32123</v>
      </c>
      <c r="ALW6721" s="12"/>
      <c r="ALX6721" s="12"/>
      <c r="ALY6721" s="12"/>
    </row>
    <row r="6722" spans="1:1013" ht="13.5">
      <c r="A6722" s="180">
        <v>99816</v>
      </c>
      <c r="B6722" s="180" t="s">
        <v>4329</v>
      </c>
      <c r="C6722" s="180" t="s">
        <v>2</v>
      </c>
      <c r="D6722" s="254">
        <v>10.3</v>
      </c>
      <c r="E6722" s="254" t="s">
        <v>32124</v>
      </c>
      <c r="ALW6722" s="12"/>
      <c r="ALX6722" s="12"/>
      <c r="ALY6722" s="12"/>
    </row>
    <row r="6723" spans="1:1013" ht="13.5">
      <c r="A6723" s="180">
        <v>88238</v>
      </c>
      <c r="B6723" s="180" t="s">
        <v>2146</v>
      </c>
      <c r="C6723" s="180" t="s">
        <v>5</v>
      </c>
      <c r="D6723" s="254">
        <v>27.2</v>
      </c>
      <c r="E6723" s="254" t="s">
        <v>32125</v>
      </c>
      <c r="ALW6723" s="12"/>
      <c r="ALX6723" s="12"/>
      <c r="ALY6723" s="12"/>
    </row>
    <row r="6724" spans="1:1013" ht="13.5">
      <c r="A6724" s="180">
        <v>101374</v>
      </c>
      <c r="B6724" s="180" t="s">
        <v>2146</v>
      </c>
      <c r="C6724" s="180" t="s">
        <v>2233</v>
      </c>
      <c r="D6724" s="254">
        <v>4897.9799999999996</v>
      </c>
      <c r="E6724" s="254" t="s">
        <v>32126</v>
      </c>
      <c r="ALW6724" s="12"/>
      <c r="ALX6724" s="12"/>
      <c r="ALY6724" s="12"/>
    </row>
    <row r="6725" spans="1:1013" ht="13.5">
      <c r="A6725" s="180">
        <v>88239</v>
      </c>
      <c r="B6725" s="180" t="s">
        <v>2147</v>
      </c>
      <c r="C6725" s="180" t="s">
        <v>5</v>
      </c>
      <c r="D6725" s="254">
        <v>27.04</v>
      </c>
      <c r="E6725" s="254" t="s">
        <v>32127</v>
      </c>
      <c r="ALW6725" s="12"/>
      <c r="ALX6725" s="12"/>
      <c r="ALY6725" s="12"/>
    </row>
    <row r="6726" spans="1:1013" ht="13.5">
      <c r="A6726" s="180">
        <v>101375</v>
      </c>
      <c r="B6726" s="180" t="s">
        <v>2513</v>
      </c>
      <c r="C6726" s="180" t="s">
        <v>2233</v>
      </c>
      <c r="D6726" s="254">
        <v>4961.07</v>
      </c>
      <c r="E6726" s="254" t="s">
        <v>32128</v>
      </c>
      <c r="ALW6726" s="12"/>
      <c r="ALX6726" s="12"/>
      <c r="ALY6726" s="12"/>
    </row>
    <row r="6727" spans="1:1013" ht="13.5">
      <c r="A6727" s="180">
        <v>88240</v>
      </c>
      <c r="B6727" s="180" t="s">
        <v>2148</v>
      </c>
      <c r="C6727" s="180" t="s">
        <v>5</v>
      </c>
      <c r="D6727" s="254">
        <v>26.01</v>
      </c>
      <c r="E6727" s="254" t="s">
        <v>32129</v>
      </c>
      <c r="ALW6727" s="12"/>
      <c r="ALX6727" s="12"/>
      <c r="ALY6727" s="12"/>
    </row>
    <row r="6728" spans="1:1013" ht="13.5">
      <c r="A6728" s="180">
        <v>101376</v>
      </c>
      <c r="B6728" s="180" t="s">
        <v>2514</v>
      </c>
      <c r="C6728" s="180" t="s">
        <v>2233</v>
      </c>
      <c r="D6728" s="254">
        <v>4670.96</v>
      </c>
      <c r="E6728" s="254" t="s">
        <v>32130</v>
      </c>
      <c r="ALW6728" s="12"/>
      <c r="ALX6728" s="12"/>
      <c r="ALY6728" s="12"/>
    </row>
    <row r="6729" spans="1:1013" ht="13.5">
      <c r="A6729" s="180">
        <v>88241</v>
      </c>
      <c r="B6729" s="180" t="s">
        <v>2149</v>
      </c>
      <c r="C6729" s="180" t="s">
        <v>5</v>
      </c>
      <c r="D6729" s="254">
        <v>25.57</v>
      </c>
      <c r="E6729" s="254" t="s">
        <v>32131</v>
      </c>
      <c r="ALW6729" s="12"/>
      <c r="ALX6729" s="12"/>
      <c r="ALY6729" s="12"/>
    </row>
    <row r="6730" spans="1:1013" ht="13.5">
      <c r="A6730" s="180">
        <v>101377</v>
      </c>
      <c r="B6730" s="180" t="s">
        <v>2149</v>
      </c>
      <c r="C6730" s="180" t="s">
        <v>2233</v>
      </c>
      <c r="D6730" s="254">
        <v>4615.43</v>
      </c>
      <c r="E6730" s="254" t="s">
        <v>32132</v>
      </c>
      <c r="ALW6730" s="12"/>
      <c r="ALX6730" s="12"/>
      <c r="ALY6730" s="12"/>
    </row>
    <row r="6731" spans="1:1013" ht="13.5">
      <c r="A6731" s="180">
        <v>88242</v>
      </c>
      <c r="B6731" s="180" t="s">
        <v>2150</v>
      </c>
      <c r="C6731" s="180" t="s">
        <v>5</v>
      </c>
      <c r="D6731" s="254">
        <v>27.26</v>
      </c>
      <c r="E6731" s="254" t="s">
        <v>32133</v>
      </c>
      <c r="ALW6731" s="12"/>
      <c r="ALX6731" s="12"/>
      <c r="ALY6731" s="12"/>
    </row>
    <row r="6732" spans="1:1013" ht="13.5">
      <c r="A6732" s="180">
        <v>100301</v>
      </c>
      <c r="B6732" s="180" t="s">
        <v>2343</v>
      </c>
      <c r="C6732" s="180" t="s">
        <v>5</v>
      </c>
      <c r="D6732" s="254">
        <v>29.07</v>
      </c>
      <c r="E6732" s="254" t="s">
        <v>32134</v>
      </c>
      <c r="ALW6732" s="12"/>
      <c r="ALX6732" s="12"/>
      <c r="ALY6732" s="12"/>
    </row>
    <row r="6733" spans="1:1013" ht="13.5">
      <c r="A6733" s="180">
        <v>101378</v>
      </c>
      <c r="B6733" s="180" t="s">
        <v>2343</v>
      </c>
      <c r="C6733" s="180" t="s">
        <v>2233</v>
      </c>
      <c r="D6733" s="254">
        <v>5246.04</v>
      </c>
      <c r="E6733" s="254" t="s">
        <v>32135</v>
      </c>
      <c r="ALW6733" s="12"/>
      <c r="ALX6733" s="12"/>
      <c r="ALY6733" s="12"/>
    </row>
    <row r="6734" spans="1:1013" ht="13.5">
      <c r="A6734" s="180">
        <v>101379</v>
      </c>
      <c r="B6734" s="180" t="s">
        <v>2515</v>
      </c>
      <c r="C6734" s="180" t="s">
        <v>2233</v>
      </c>
      <c r="D6734" s="254">
        <v>4897.9799999999996</v>
      </c>
      <c r="E6734" s="254" t="s">
        <v>32136</v>
      </c>
      <c r="ALW6734" s="12"/>
      <c r="ALX6734" s="12"/>
      <c r="ALY6734" s="12"/>
    </row>
    <row r="6735" spans="1:1013" ht="13.5">
      <c r="A6735" s="180">
        <v>88243</v>
      </c>
      <c r="B6735" s="180" t="s">
        <v>2151</v>
      </c>
      <c r="C6735" s="180" t="s">
        <v>5</v>
      </c>
      <c r="D6735" s="254">
        <v>25.48</v>
      </c>
      <c r="E6735" s="254" t="s">
        <v>32137</v>
      </c>
      <c r="ALW6735" s="12"/>
      <c r="ALX6735" s="12"/>
      <c r="ALY6735" s="12"/>
    </row>
    <row r="6736" spans="1:1013" ht="13.5">
      <c r="A6736" s="180">
        <v>101380</v>
      </c>
      <c r="B6736" s="180" t="s">
        <v>2151</v>
      </c>
      <c r="C6736" s="180" t="s">
        <v>2233</v>
      </c>
      <c r="D6736" s="254">
        <v>4597.1499999999996</v>
      </c>
      <c r="E6736" s="254" t="s">
        <v>32138</v>
      </c>
      <c r="ALW6736" s="12"/>
      <c r="ALX6736" s="12"/>
      <c r="ALY6736" s="12"/>
    </row>
    <row r="6737" spans="1:1013" ht="13.5">
      <c r="A6737" s="180">
        <v>90766</v>
      </c>
      <c r="B6737" s="180" t="s">
        <v>2219</v>
      </c>
      <c r="C6737" s="180" t="s">
        <v>5</v>
      </c>
      <c r="D6737" s="254">
        <v>24.78</v>
      </c>
      <c r="E6737" s="254" t="s">
        <v>32139</v>
      </c>
      <c r="ALW6737" s="12"/>
      <c r="ALX6737" s="12"/>
      <c r="ALY6737" s="12"/>
    </row>
    <row r="6738" spans="1:1013" ht="13.5">
      <c r="A6738" s="180">
        <v>93563</v>
      </c>
      <c r="B6738" s="180" t="s">
        <v>2219</v>
      </c>
      <c r="C6738" s="180" t="s">
        <v>2233</v>
      </c>
      <c r="D6738" s="254">
        <v>4377.0600000000004</v>
      </c>
      <c r="E6738" s="254" t="s">
        <v>32140</v>
      </c>
      <c r="ALW6738" s="12"/>
      <c r="ALX6738" s="12"/>
      <c r="ALY6738" s="12"/>
    </row>
    <row r="6739" spans="1:1013" ht="13.5">
      <c r="A6739" s="180">
        <v>90767</v>
      </c>
      <c r="B6739" s="180" t="s">
        <v>2220</v>
      </c>
      <c r="C6739" s="180" t="s">
        <v>5</v>
      </c>
      <c r="D6739" s="254">
        <v>25.54</v>
      </c>
      <c r="E6739" s="254" t="s">
        <v>32141</v>
      </c>
      <c r="ALW6739" s="12"/>
      <c r="ALX6739" s="12"/>
      <c r="ALY6739" s="12"/>
    </row>
    <row r="6740" spans="1:1013" ht="13.5">
      <c r="A6740" s="180">
        <v>93564</v>
      </c>
      <c r="B6740" s="180" t="s">
        <v>2220</v>
      </c>
      <c r="C6740" s="180" t="s">
        <v>2233</v>
      </c>
      <c r="D6740" s="254">
        <v>4495.04</v>
      </c>
      <c r="E6740" s="254" t="s">
        <v>32142</v>
      </c>
      <c r="ALW6740" s="12"/>
      <c r="ALX6740" s="12"/>
      <c r="ALY6740" s="12"/>
    </row>
    <row r="6741" spans="1:1013" ht="13.5">
      <c r="A6741" s="180">
        <v>88245</v>
      </c>
      <c r="B6741" s="180" t="s">
        <v>2152</v>
      </c>
      <c r="C6741" s="180" t="s">
        <v>5</v>
      </c>
      <c r="D6741" s="254">
        <v>32.33</v>
      </c>
      <c r="E6741" s="254" t="s">
        <v>32143</v>
      </c>
      <c r="ALW6741" s="12"/>
      <c r="ALX6741" s="12"/>
      <c r="ALY6741" s="12"/>
    </row>
    <row r="6742" spans="1:1013" ht="13.5">
      <c r="A6742" s="180">
        <v>101381</v>
      </c>
      <c r="B6742" s="180" t="s">
        <v>2152</v>
      </c>
      <c r="C6742" s="180" t="s">
        <v>2233</v>
      </c>
      <c r="D6742" s="254">
        <v>5794.61</v>
      </c>
      <c r="E6742" s="254" t="s">
        <v>25209</v>
      </c>
      <c r="ALW6742" s="12"/>
      <c r="ALX6742" s="12"/>
      <c r="ALY6742" s="12"/>
    </row>
    <row r="6743" spans="1:1013" ht="13.5">
      <c r="A6743" s="180">
        <v>90768</v>
      </c>
      <c r="B6743" s="180" t="s">
        <v>2221</v>
      </c>
      <c r="C6743" s="180" t="s">
        <v>5</v>
      </c>
      <c r="D6743" s="254">
        <v>117.42</v>
      </c>
      <c r="E6743" s="254" t="s">
        <v>29663</v>
      </c>
      <c r="ALW6743" s="12"/>
      <c r="ALX6743" s="12"/>
      <c r="ALY6743" s="12"/>
    </row>
    <row r="6744" spans="1:1013" ht="13.5">
      <c r="A6744" s="180">
        <v>90769</v>
      </c>
      <c r="B6744" s="180" t="s">
        <v>2222</v>
      </c>
      <c r="C6744" s="180" t="s">
        <v>5</v>
      </c>
      <c r="D6744" s="254">
        <v>133.37</v>
      </c>
      <c r="E6744" s="254" t="s">
        <v>24673</v>
      </c>
      <c r="ALW6744" s="12"/>
      <c r="ALX6744" s="12"/>
      <c r="ALY6744" s="12"/>
    </row>
    <row r="6745" spans="1:1013" ht="13.5">
      <c r="A6745" s="180">
        <v>90770</v>
      </c>
      <c r="B6745" s="180" t="s">
        <v>2223</v>
      </c>
      <c r="C6745" s="180" t="s">
        <v>5</v>
      </c>
      <c r="D6745" s="254">
        <v>137.52000000000001</v>
      </c>
      <c r="E6745" s="254" t="s">
        <v>24713</v>
      </c>
      <c r="ALW6745" s="12"/>
      <c r="ALX6745" s="12"/>
      <c r="ALY6745" s="12"/>
    </row>
    <row r="6746" spans="1:1013" ht="13.5">
      <c r="A6746" s="180">
        <v>93569</v>
      </c>
      <c r="B6746" s="180" t="s">
        <v>2234</v>
      </c>
      <c r="C6746" s="180" t="s">
        <v>2233</v>
      </c>
      <c r="D6746" s="254">
        <v>20593.91</v>
      </c>
      <c r="E6746" s="254" t="s">
        <v>25210</v>
      </c>
      <c r="ALW6746" s="12"/>
      <c r="ALX6746" s="12"/>
      <c r="ALY6746" s="12"/>
    </row>
    <row r="6747" spans="1:1013" ht="13.5">
      <c r="A6747" s="180">
        <v>93570</v>
      </c>
      <c r="B6747" s="180" t="s">
        <v>2235</v>
      </c>
      <c r="C6747" s="180" t="s">
        <v>2233</v>
      </c>
      <c r="D6747" s="254">
        <v>23386.16</v>
      </c>
      <c r="E6747" s="254" t="s">
        <v>27741</v>
      </c>
      <c r="ALW6747" s="12"/>
      <c r="ALX6747" s="12"/>
      <c r="ALY6747" s="12"/>
    </row>
    <row r="6748" spans="1:1013" ht="13.5">
      <c r="A6748" s="180">
        <v>93571</v>
      </c>
      <c r="B6748" s="180" t="s">
        <v>2236</v>
      </c>
      <c r="C6748" s="180" t="s">
        <v>2233</v>
      </c>
      <c r="D6748" s="254">
        <v>24111.3</v>
      </c>
      <c r="E6748" s="254" t="s">
        <v>24649</v>
      </c>
      <c r="ALW6748" s="12"/>
      <c r="ALX6748" s="12"/>
      <c r="ALY6748" s="12"/>
    </row>
    <row r="6749" spans="1:1013" ht="13.5">
      <c r="A6749" s="180">
        <v>101382</v>
      </c>
      <c r="B6749" s="180" t="s">
        <v>2516</v>
      </c>
      <c r="C6749" s="180" t="s">
        <v>2233</v>
      </c>
      <c r="D6749" s="254">
        <v>5154.3900000000003</v>
      </c>
      <c r="E6749" s="254" t="s">
        <v>28091</v>
      </c>
      <c r="ALW6749" s="12"/>
      <c r="ALX6749" s="12"/>
      <c r="ALY6749" s="12"/>
    </row>
    <row r="6750" spans="1:1013" ht="13.5">
      <c r="A6750" s="180">
        <v>88246</v>
      </c>
      <c r="B6750" s="180" t="s">
        <v>2153</v>
      </c>
      <c r="C6750" s="180" t="s">
        <v>5</v>
      </c>
      <c r="D6750" s="254">
        <v>28.8</v>
      </c>
      <c r="E6750" s="254" t="s">
        <v>25211</v>
      </c>
      <c r="ALW6750" s="12"/>
      <c r="ALX6750" s="12"/>
      <c r="ALY6750" s="12"/>
    </row>
    <row r="6751" spans="1:1013" ht="13.5">
      <c r="A6751" s="180">
        <v>100303</v>
      </c>
      <c r="B6751" s="180" t="s">
        <v>2344</v>
      </c>
      <c r="C6751" s="180" t="s">
        <v>5</v>
      </c>
      <c r="D6751" s="254">
        <v>23.93</v>
      </c>
      <c r="E6751" s="254" t="s">
        <v>24605</v>
      </c>
      <c r="ALW6751" s="12"/>
      <c r="ALX6751" s="12"/>
      <c r="ALY6751" s="12"/>
    </row>
    <row r="6752" spans="1:1013" ht="13.5">
      <c r="A6752" s="180">
        <v>101383</v>
      </c>
      <c r="B6752" s="180" t="s">
        <v>2344</v>
      </c>
      <c r="C6752" s="180" t="s">
        <v>2233</v>
      </c>
      <c r="D6752" s="254">
        <v>4323.2</v>
      </c>
      <c r="E6752" s="254" t="s">
        <v>25212</v>
      </c>
      <c r="ALW6752" s="12"/>
      <c r="ALX6752" s="12"/>
      <c r="ALY6752" s="12"/>
    </row>
    <row r="6753" spans="1:1013" ht="13.5">
      <c r="A6753" s="180">
        <v>88247</v>
      </c>
      <c r="B6753" s="180" t="s">
        <v>2154</v>
      </c>
      <c r="C6753" s="180" t="s">
        <v>5</v>
      </c>
      <c r="D6753" s="254">
        <v>27.67</v>
      </c>
      <c r="E6753" s="254" t="s">
        <v>25213</v>
      </c>
      <c r="ALW6753" s="12"/>
      <c r="ALX6753" s="12"/>
      <c r="ALY6753" s="12"/>
    </row>
    <row r="6754" spans="1:1013" ht="13.5">
      <c r="A6754" s="180">
        <v>88248</v>
      </c>
      <c r="B6754" s="180" t="s">
        <v>2155</v>
      </c>
      <c r="C6754" s="180" t="s">
        <v>5</v>
      </c>
      <c r="D6754" s="254">
        <v>26.66</v>
      </c>
      <c r="E6754" s="254" t="s">
        <v>32144</v>
      </c>
      <c r="ALW6754" s="12"/>
      <c r="ALX6754" s="12"/>
      <c r="ALY6754" s="12"/>
    </row>
    <row r="6755" spans="1:1013" ht="13.5">
      <c r="A6755" s="180">
        <v>101384</v>
      </c>
      <c r="B6755" s="180" t="s">
        <v>2155</v>
      </c>
      <c r="C6755" s="180" t="s">
        <v>2233</v>
      </c>
      <c r="D6755" s="254">
        <v>4789.0200000000004</v>
      </c>
      <c r="E6755" s="254" t="s">
        <v>32145</v>
      </c>
      <c r="ALW6755" s="12"/>
      <c r="ALX6755" s="12"/>
      <c r="ALY6755" s="12"/>
    </row>
    <row r="6756" spans="1:1013" ht="13.5">
      <c r="A6756" s="180">
        <v>90772</v>
      </c>
      <c r="B6756" s="180" t="s">
        <v>2224</v>
      </c>
      <c r="C6756" s="180" t="s">
        <v>5</v>
      </c>
      <c r="D6756" s="254">
        <v>18.739999999999998</v>
      </c>
      <c r="E6756" s="254" t="s">
        <v>32048</v>
      </c>
      <c r="ALW6756" s="12"/>
      <c r="ALX6756" s="12"/>
      <c r="ALY6756" s="12"/>
    </row>
    <row r="6757" spans="1:1013" ht="13.5">
      <c r="A6757" s="180">
        <v>93566</v>
      </c>
      <c r="B6757" s="180" t="s">
        <v>2224</v>
      </c>
      <c r="C6757" s="180" t="s">
        <v>2233</v>
      </c>
      <c r="D6757" s="460">
        <v>3321.06</v>
      </c>
      <c r="E6757" s="254" t="s">
        <v>24862</v>
      </c>
      <c r="ALW6757" s="12"/>
      <c r="ALX6757" s="12"/>
      <c r="ALY6757" s="12"/>
    </row>
    <row r="6758" spans="1:1013" ht="13.5">
      <c r="A6758" s="180">
        <v>101385</v>
      </c>
      <c r="B6758" s="180" t="s">
        <v>2517</v>
      </c>
      <c r="C6758" s="180" t="s">
        <v>2233</v>
      </c>
      <c r="D6758" s="254">
        <v>5249.64</v>
      </c>
      <c r="E6758" s="254" t="s">
        <v>24457</v>
      </c>
      <c r="ALW6758" s="12"/>
      <c r="ALX6758" s="12"/>
      <c r="ALY6758" s="12"/>
    </row>
    <row r="6759" spans="1:1013" ht="13.5">
      <c r="A6759" s="180">
        <v>88249</v>
      </c>
      <c r="B6759" s="180" t="s">
        <v>2156</v>
      </c>
      <c r="C6759" s="180" t="s">
        <v>5</v>
      </c>
      <c r="D6759" s="254">
        <v>29.77</v>
      </c>
      <c r="E6759" s="254" t="s">
        <v>24465</v>
      </c>
      <c r="ALW6759" s="12"/>
      <c r="ALX6759" s="12"/>
      <c r="ALY6759" s="12"/>
    </row>
    <row r="6760" spans="1:1013" ht="13.5">
      <c r="A6760" s="180">
        <v>88250</v>
      </c>
      <c r="B6760" s="180" t="s">
        <v>2157</v>
      </c>
      <c r="C6760" s="180" t="s">
        <v>5</v>
      </c>
      <c r="D6760" s="254">
        <v>26.01</v>
      </c>
      <c r="E6760" s="254" t="s">
        <v>24460</v>
      </c>
      <c r="ALW6760" s="12"/>
      <c r="ALX6760" s="12"/>
      <c r="ALY6760" s="12"/>
    </row>
    <row r="6761" spans="1:1013" ht="13.5">
      <c r="A6761" s="180">
        <v>101386</v>
      </c>
      <c r="B6761" s="180" t="s">
        <v>2157</v>
      </c>
      <c r="C6761" s="180" t="s">
        <v>2233</v>
      </c>
      <c r="D6761" s="254">
        <v>4670.96</v>
      </c>
      <c r="E6761" s="254" t="s">
        <v>24461</v>
      </c>
      <c r="ALW6761" s="12"/>
      <c r="ALX6761" s="12"/>
      <c r="ALY6761" s="12"/>
    </row>
    <row r="6762" spans="1:1013" ht="13.5">
      <c r="A6762" s="180">
        <v>101387</v>
      </c>
      <c r="B6762" s="180" t="s">
        <v>2518</v>
      </c>
      <c r="C6762" s="180" t="s">
        <v>2233</v>
      </c>
      <c r="D6762" s="254">
        <v>4905.2700000000004</v>
      </c>
      <c r="E6762" s="254" t="s">
        <v>25214</v>
      </c>
      <c r="ALW6762" s="12"/>
      <c r="ALX6762" s="12"/>
      <c r="ALY6762" s="12"/>
    </row>
    <row r="6763" spans="1:1013" ht="13.5">
      <c r="A6763" s="180">
        <v>88251</v>
      </c>
      <c r="B6763" s="180" t="s">
        <v>2158</v>
      </c>
      <c r="C6763" s="180" t="s">
        <v>5</v>
      </c>
      <c r="D6763" s="254">
        <v>27.2</v>
      </c>
      <c r="E6763" s="254" t="s">
        <v>32146</v>
      </c>
      <c r="ALW6763" s="12"/>
      <c r="ALX6763" s="12"/>
      <c r="ALY6763" s="12"/>
    </row>
    <row r="6764" spans="1:1013" ht="13.5">
      <c r="A6764" s="180">
        <v>88252</v>
      </c>
      <c r="B6764" s="180" t="s">
        <v>2159</v>
      </c>
      <c r="C6764" s="180" t="s">
        <v>5</v>
      </c>
      <c r="D6764" s="254">
        <v>25.05</v>
      </c>
      <c r="E6764" s="254" t="s">
        <v>25175</v>
      </c>
      <c r="ALW6764" s="12"/>
      <c r="ALX6764" s="12"/>
      <c r="ALY6764" s="12"/>
    </row>
    <row r="6765" spans="1:1013" ht="13.5">
      <c r="A6765" s="180">
        <v>101388</v>
      </c>
      <c r="B6765" s="180" t="s">
        <v>2159</v>
      </c>
      <c r="C6765" s="180" t="s">
        <v>2233</v>
      </c>
      <c r="D6765" s="254">
        <v>4517.47</v>
      </c>
      <c r="E6765" s="254" t="s">
        <v>27794</v>
      </c>
      <c r="ALW6765" s="12"/>
      <c r="ALX6765" s="12"/>
      <c r="ALY6765" s="12"/>
    </row>
    <row r="6766" spans="1:1013" ht="13.5">
      <c r="A6766" s="180">
        <v>88253</v>
      </c>
      <c r="B6766" s="180" t="s">
        <v>2160</v>
      </c>
      <c r="C6766" s="180" t="s">
        <v>5</v>
      </c>
      <c r="D6766" s="254">
        <v>11.52</v>
      </c>
      <c r="E6766" s="254" t="s">
        <v>25384</v>
      </c>
      <c r="ALW6766" s="12"/>
      <c r="ALX6766" s="12"/>
      <c r="ALY6766" s="12"/>
    </row>
    <row r="6767" spans="1:1013" ht="13.5">
      <c r="A6767" s="180">
        <v>101389</v>
      </c>
      <c r="B6767" s="180" t="s">
        <v>2160</v>
      </c>
      <c r="C6767" s="180" t="s">
        <v>2233</v>
      </c>
      <c r="D6767" s="254">
        <v>2052.7600000000002</v>
      </c>
      <c r="E6767" s="254" t="s">
        <v>25074</v>
      </c>
      <c r="ALW6767" s="12"/>
      <c r="ALX6767" s="12"/>
      <c r="ALY6767" s="12"/>
    </row>
    <row r="6768" spans="1:1013" ht="13.5">
      <c r="A6768" s="180">
        <v>101390</v>
      </c>
      <c r="B6768" s="180" t="s">
        <v>2519</v>
      </c>
      <c r="C6768" s="180" t="s">
        <v>2233</v>
      </c>
      <c r="D6768" s="254">
        <v>8583.5300000000007</v>
      </c>
      <c r="E6768" s="254" t="s">
        <v>27772</v>
      </c>
      <c r="ALW6768" s="12"/>
      <c r="ALX6768" s="12"/>
      <c r="ALY6768" s="12"/>
    </row>
    <row r="6769" spans="1:1013" ht="13.5">
      <c r="A6769" s="180">
        <v>88255</v>
      </c>
      <c r="B6769" s="180" t="s">
        <v>2161</v>
      </c>
      <c r="C6769" s="180" t="s">
        <v>5</v>
      </c>
      <c r="D6769" s="254">
        <v>48.82</v>
      </c>
      <c r="E6769" s="254" t="s">
        <v>32147</v>
      </c>
      <c r="ALW6769" s="12"/>
      <c r="ALX6769" s="12"/>
      <c r="ALY6769" s="12"/>
    </row>
    <row r="6770" spans="1:1013" ht="13.5">
      <c r="A6770" s="180">
        <v>101391</v>
      </c>
      <c r="B6770" s="180" t="s">
        <v>2520</v>
      </c>
      <c r="C6770" s="180" t="s">
        <v>2233</v>
      </c>
      <c r="D6770" s="254">
        <v>5804.64</v>
      </c>
      <c r="E6770" s="254" t="s">
        <v>31169</v>
      </c>
      <c r="ALW6770" s="12"/>
      <c r="ALX6770" s="12"/>
      <c r="ALY6770" s="12"/>
    </row>
    <row r="6771" spans="1:1013" ht="13.5">
      <c r="A6771" s="180">
        <v>88256</v>
      </c>
      <c r="B6771" s="180" t="s">
        <v>2162</v>
      </c>
      <c r="C6771" s="180" t="s">
        <v>5</v>
      </c>
      <c r="D6771" s="254">
        <v>32.4</v>
      </c>
      <c r="E6771" s="254" t="s">
        <v>25172</v>
      </c>
      <c r="ALW6771" s="12"/>
      <c r="ALX6771" s="12"/>
      <c r="ALY6771" s="12"/>
    </row>
    <row r="6772" spans="1:1013" ht="13.5">
      <c r="A6772" s="180">
        <v>88257</v>
      </c>
      <c r="B6772" s="180" t="s">
        <v>2163</v>
      </c>
      <c r="C6772" s="180" t="s">
        <v>5</v>
      </c>
      <c r="D6772" s="254">
        <v>32.17</v>
      </c>
      <c r="E6772" s="254" t="s">
        <v>25215</v>
      </c>
      <c r="ALW6772" s="12"/>
      <c r="ALX6772" s="12"/>
      <c r="ALY6772" s="12"/>
    </row>
    <row r="6773" spans="1:1013" ht="13.5">
      <c r="A6773" s="180">
        <v>101392</v>
      </c>
      <c r="B6773" s="180" t="s">
        <v>2521</v>
      </c>
      <c r="C6773" s="180" t="s">
        <v>2233</v>
      </c>
      <c r="D6773" s="254">
        <v>5742.44</v>
      </c>
      <c r="E6773" s="254" t="s">
        <v>25384</v>
      </c>
      <c r="ALW6773" s="12"/>
      <c r="ALX6773" s="12"/>
      <c r="ALY6773" s="12"/>
    </row>
    <row r="6774" spans="1:1013" ht="13.5">
      <c r="A6774" s="180">
        <v>88260</v>
      </c>
      <c r="B6774" s="180" t="s">
        <v>2164</v>
      </c>
      <c r="C6774" s="180" t="s">
        <v>5</v>
      </c>
      <c r="D6774" s="254">
        <v>28.91</v>
      </c>
      <c r="E6774" s="254" t="s">
        <v>25074</v>
      </c>
      <c r="ALW6774" s="12"/>
      <c r="ALX6774" s="12"/>
      <c r="ALY6774" s="12"/>
    </row>
    <row r="6775" spans="1:1013" ht="13.5">
      <c r="A6775" s="180">
        <v>101394</v>
      </c>
      <c r="B6775" s="180" t="s">
        <v>2164</v>
      </c>
      <c r="C6775" s="180" t="s">
        <v>2233</v>
      </c>
      <c r="D6775" s="254">
        <v>5199.7299999999996</v>
      </c>
      <c r="E6775" s="254" t="s">
        <v>28985</v>
      </c>
      <c r="ALW6775" s="12"/>
      <c r="ALX6775" s="12"/>
      <c r="ALY6775" s="12"/>
    </row>
    <row r="6776" spans="1:1013" ht="13.5">
      <c r="A6776" s="180">
        <v>101395</v>
      </c>
      <c r="B6776" s="180" t="s">
        <v>2522</v>
      </c>
      <c r="C6776" s="180" t="s">
        <v>2233</v>
      </c>
      <c r="D6776" s="254">
        <v>4863.1099999999997</v>
      </c>
      <c r="E6776" s="254" t="s">
        <v>25216</v>
      </c>
      <c r="ALW6776" s="12"/>
      <c r="ALX6776" s="12"/>
      <c r="ALY6776" s="12"/>
    </row>
    <row r="6777" spans="1:1013" ht="13.5">
      <c r="A6777" s="180">
        <v>88261</v>
      </c>
      <c r="B6777" s="180" t="s">
        <v>2165</v>
      </c>
      <c r="C6777" s="180" t="s">
        <v>5</v>
      </c>
      <c r="D6777" s="254">
        <v>33.97</v>
      </c>
      <c r="E6777" s="254" t="s">
        <v>27932</v>
      </c>
      <c r="ALW6777" s="12"/>
      <c r="ALX6777" s="12"/>
      <c r="ALY6777" s="12"/>
    </row>
    <row r="6778" spans="1:1013" ht="13.5">
      <c r="A6778" s="180">
        <v>101396</v>
      </c>
      <c r="B6778" s="180" t="s">
        <v>2523</v>
      </c>
      <c r="C6778" s="180" t="s">
        <v>2233</v>
      </c>
      <c r="D6778" s="254">
        <v>6073.53</v>
      </c>
      <c r="E6778" s="254" t="s">
        <v>24680</v>
      </c>
      <c r="ALW6778" s="12"/>
      <c r="ALX6778" s="12"/>
      <c r="ALY6778" s="12"/>
    </row>
    <row r="6779" spans="1:1013" ht="13.5">
      <c r="A6779" s="180">
        <v>88262</v>
      </c>
      <c r="B6779" s="180" t="s">
        <v>2166</v>
      </c>
      <c r="C6779" s="180" t="s">
        <v>5</v>
      </c>
      <c r="D6779" s="254">
        <v>33.89</v>
      </c>
      <c r="E6779" s="254" t="s">
        <v>28088</v>
      </c>
      <c r="ALW6779" s="12"/>
      <c r="ALX6779" s="12"/>
      <c r="ALY6779" s="12"/>
    </row>
    <row r="6780" spans="1:1013" ht="13.5">
      <c r="A6780" s="180">
        <v>101397</v>
      </c>
      <c r="B6780" s="180" t="s">
        <v>2166</v>
      </c>
      <c r="C6780" s="180" t="s">
        <v>2233</v>
      </c>
      <c r="D6780" s="254">
        <v>6063.32</v>
      </c>
      <c r="E6780" s="254" t="s">
        <v>28044</v>
      </c>
      <c r="ALW6780" s="12"/>
      <c r="ALX6780" s="12"/>
      <c r="ALY6780" s="12"/>
    </row>
    <row r="6781" spans="1:1013" ht="13.5">
      <c r="A6781" s="180">
        <v>101398</v>
      </c>
      <c r="B6781" s="180" t="s">
        <v>2524</v>
      </c>
      <c r="C6781" s="180" t="s">
        <v>2233</v>
      </c>
      <c r="D6781" s="254">
        <v>4308.7299999999996</v>
      </c>
      <c r="E6781" s="254" t="s">
        <v>24535</v>
      </c>
      <c r="ALW6781" s="12"/>
      <c r="ALX6781" s="12"/>
      <c r="ALY6781" s="12"/>
    </row>
    <row r="6782" spans="1:1013" ht="13.5">
      <c r="A6782" s="180">
        <v>88263</v>
      </c>
      <c r="B6782" s="180" t="s">
        <v>2167</v>
      </c>
      <c r="C6782" s="180" t="s">
        <v>5</v>
      </c>
      <c r="D6782" s="254">
        <v>23.95</v>
      </c>
      <c r="E6782" s="254" t="s">
        <v>24613</v>
      </c>
      <c r="ALW6782" s="12"/>
      <c r="ALX6782" s="12"/>
      <c r="ALY6782" s="12"/>
    </row>
    <row r="6783" spans="1:1013" ht="13.5">
      <c r="A6783" s="180">
        <v>95308</v>
      </c>
      <c r="B6783" s="180" t="s">
        <v>2238</v>
      </c>
      <c r="C6783" s="180" t="s">
        <v>5</v>
      </c>
      <c r="D6783" s="254">
        <v>0.19</v>
      </c>
      <c r="E6783" s="254" t="s">
        <v>25217</v>
      </c>
      <c r="ALW6783" s="12"/>
      <c r="ALX6783" s="12"/>
      <c r="ALY6783" s="12"/>
    </row>
    <row r="6784" spans="1:1013" ht="13.5">
      <c r="A6784" s="180">
        <v>101286</v>
      </c>
      <c r="B6784" s="180" t="s">
        <v>2437</v>
      </c>
      <c r="C6784" s="180" t="s">
        <v>2233</v>
      </c>
      <c r="D6784" s="254">
        <v>26.1</v>
      </c>
      <c r="E6784" s="254" t="s">
        <v>27823</v>
      </c>
      <c r="ALW6784" s="12"/>
      <c r="ALX6784" s="12"/>
      <c r="ALY6784" s="12"/>
    </row>
    <row r="6785" spans="1:1013" ht="13.5">
      <c r="A6785" s="180">
        <v>95309</v>
      </c>
      <c r="B6785" s="180" t="s">
        <v>2239</v>
      </c>
      <c r="C6785" s="180" t="s">
        <v>5</v>
      </c>
      <c r="D6785" s="254">
        <v>0.25</v>
      </c>
      <c r="E6785" s="254" t="s">
        <v>25200</v>
      </c>
      <c r="ALW6785" s="12"/>
      <c r="ALX6785" s="12"/>
      <c r="ALY6785" s="12"/>
    </row>
    <row r="6786" spans="1:1013" ht="13.5">
      <c r="A6786" s="180">
        <v>101287</v>
      </c>
      <c r="B6786" s="180" t="s">
        <v>2438</v>
      </c>
      <c r="C6786" s="180" t="s">
        <v>2233</v>
      </c>
      <c r="D6786" s="254">
        <v>84.42</v>
      </c>
      <c r="E6786" s="254" t="s">
        <v>25218</v>
      </c>
      <c r="ALW6786" s="12"/>
      <c r="ALX6786" s="12"/>
      <c r="ALY6786" s="12"/>
    </row>
    <row r="6787" spans="1:1013" ht="13.5">
      <c r="A6787" s="180">
        <v>95310</v>
      </c>
      <c r="B6787" s="180" t="s">
        <v>2240</v>
      </c>
      <c r="C6787" s="180" t="s">
        <v>5</v>
      </c>
      <c r="D6787" s="254">
        <v>0.19</v>
      </c>
      <c r="E6787" s="254" t="s">
        <v>24928</v>
      </c>
      <c r="ALW6787" s="12"/>
      <c r="ALX6787" s="12"/>
      <c r="ALY6787" s="12"/>
    </row>
    <row r="6788" spans="1:1013" ht="13.5">
      <c r="A6788" s="180">
        <v>101288</v>
      </c>
      <c r="B6788" s="180" t="s">
        <v>2439</v>
      </c>
      <c r="C6788" s="180" t="s">
        <v>2233</v>
      </c>
      <c r="D6788" s="254">
        <v>26.1</v>
      </c>
      <c r="E6788" s="254" t="s">
        <v>25186</v>
      </c>
      <c r="ALW6788" s="12"/>
      <c r="ALX6788" s="12"/>
      <c r="ALY6788" s="12"/>
    </row>
    <row r="6789" spans="1:1013" ht="13.5">
      <c r="A6789" s="180">
        <v>95311</v>
      </c>
      <c r="B6789" s="180" t="s">
        <v>2241</v>
      </c>
      <c r="C6789" s="180" t="s">
        <v>5</v>
      </c>
      <c r="D6789" s="254">
        <v>0.17</v>
      </c>
      <c r="E6789" s="254" t="s">
        <v>27913</v>
      </c>
      <c r="ALW6789" s="12"/>
      <c r="ALX6789" s="12"/>
      <c r="ALY6789" s="12"/>
    </row>
    <row r="6790" spans="1:1013" ht="13.5">
      <c r="A6790" s="180">
        <v>101289</v>
      </c>
      <c r="B6790" s="180" t="s">
        <v>2440</v>
      </c>
      <c r="C6790" s="180" t="s">
        <v>2233</v>
      </c>
      <c r="D6790" s="254">
        <v>23.66</v>
      </c>
      <c r="E6790" s="254" t="s">
        <v>25186</v>
      </c>
      <c r="ALW6790" s="12"/>
      <c r="ALX6790" s="12"/>
      <c r="ALY6790" s="12"/>
    </row>
    <row r="6791" spans="1:1013" ht="13.5">
      <c r="A6791" s="180">
        <v>95312</v>
      </c>
      <c r="B6791" s="180" t="s">
        <v>2242</v>
      </c>
      <c r="C6791" s="180" t="s">
        <v>5</v>
      </c>
      <c r="D6791" s="254">
        <v>0.25</v>
      </c>
      <c r="E6791" s="254" t="s">
        <v>29432</v>
      </c>
      <c r="ALW6791" s="12"/>
      <c r="ALX6791" s="12"/>
      <c r="ALY6791" s="12"/>
    </row>
    <row r="6792" spans="1:1013" ht="13.5">
      <c r="A6792" s="180">
        <v>100291</v>
      </c>
      <c r="B6792" s="180" t="s">
        <v>2338</v>
      </c>
      <c r="C6792" s="180" t="s">
        <v>5</v>
      </c>
      <c r="D6792" s="254">
        <v>0.25</v>
      </c>
      <c r="E6792" s="254" t="s">
        <v>28014</v>
      </c>
      <c r="ALW6792" s="12"/>
      <c r="ALX6792" s="12"/>
      <c r="ALY6792" s="12"/>
    </row>
    <row r="6793" spans="1:1013" ht="13.5">
      <c r="A6793" s="180">
        <v>101290</v>
      </c>
      <c r="B6793" s="180" t="s">
        <v>2441</v>
      </c>
      <c r="C6793" s="180" t="s">
        <v>2233</v>
      </c>
      <c r="D6793" s="254">
        <v>33.39</v>
      </c>
      <c r="E6793" s="254" t="s">
        <v>27913</v>
      </c>
      <c r="ALW6793" s="12"/>
      <c r="ALX6793" s="12"/>
      <c r="ALY6793" s="12"/>
    </row>
    <row r="6794" spans="1:1013" ht="13.5">
      <c r="A6794" s="180">
        <v>101291</v>
      </c>
      <c r="B6794" s="180" t="s">
        <v>2442</v>
      </c>
      <c r="C6794" s="180" t="s">
        <v>2233</v>
      </c>
      <c r="D6794" s="254">
        <v>26.1</v>
      </c>
      <c r="E6794" s="254" t="s">
        <v>25219</v>
      </c>
      <c r="ALW6794" s="12"/>
      <c r="ALX6794" s="12"/>
      <c r="ALY6794" s="12"/>
    </row>
    <row r="6795" spans="1:1013" ht="13.5">
      <c r="A6795" s="180">
        <v>95313</v>
      </c>
      <c r="B6795" s="180" t="s">
        <v>2243</v>
      </c>
      <c r="C6795" s="180" t="s">
        <v>5</v>
      </c>
      <c r="D6795" s="254">
        <v>0.17</v>
      </c>
      <c r="E6795" s="254" t="s">
        <v>25220</v>
      </c>
      <c r="ALW6795" s="12"/>
      <c r="ALX6795" s="12"/>
      <c r="ALY6795" s="12"/>
    </row>
    <row r="6796" spans="1:1013" ht="13.5">
      <c r="A6796" s="180">
        <v>101292</v>
      </c>
      <c r="B6796" s="180" t="s">
        <v>2443</v>
      </c>
      <c r="C6796" s="180" t="s">
        <v>2233</v>
      </c>
      <c r="D6796" s="254">
        <v>23.66</v>
      </c>
      <c r="E6796" s="254" t="s">
        <v>25218</v>
      </c>
      <c r="ALW6796" s="12"/>
      <c r="ALX6796" s="12"/>
      <c r="ALY6796" s="12"/>
    </row>
    <row r="6797" spans="1:1013" ht="13.5">
      <c r="A6797" s="180">
        <v>95392</v>
      </c>
      <c r="B6797" s="180" t="s">
        <v>2310</v>
      </c>
      <c r="C6797" s="180" t="s">
        <v>5</v>
      </c>
      <c r="D6797" s="254">
        <v>0.11</v>
      </c>
      <c r="E6797" s="254" t="s">
        <v>25221</v>
      </c>
      <c r="ALW6797" s="12"/>
      <c r="ALX6797" s="12"/>
      <c r="ALY6797" s="12"/>
    </row>
    <row r="6798" spans="1:1013" ht="13.5">
      <c r="A6798" s="180">
        <v>95413</v>
      </c>
      <c r="B6798" s="180" t="s">
        <v>2324</v>
      </c>
      <c r="C6798" s="180" t="s">
        <v>2233</v>
      </c>
      <c r="D6798" s="254">
        <v>14.98</v>
      </c>
      <c r="E6798" s="254" t="s">
        <v>25220</v>
      </c>
      <c r="ALW6798" s="12"/>
      <c r="ALX6798" s="12"/>
      <c r="ALY6798" s="12"/>
    </row>
    <row r="6799" spans="1:1013" ht="13.5">
      <c r="A6799" s="180">
        <v>95393</v>
      </c>
      <c r="B6799" s="180" t="s">
        <v>2311</v>
      </c>
      <c r="C6799" s="180" t="s">
        <v>5</v>
      </c>
      <c r="D6799" s="254">
        <v>0.48</v>
      </c>
      <c r="E6799" s="254" t="s">
        <v>24704</v>
      </c>
      <c r="ALW6799" s="12"/>
      <c r="ALX6799" s="12"/>
      <c r="ALY6799" s="12"/>
    </row>
    <row r="6800" spans="1:1013" ht="13.5">
      <c r="A6800" s="180">
        <v>95414</v>
      </c>
      <c r="B6800" s="180" t="s">
        <v>2325</v>
      </c>
      <c r="C6800" s="180" t="s">
        <v>2233</v>
      </c>
      <c r="D6800" s="254">
        <v>63.57</v>
      </c>
      <c r="E6800" s="254" t="s">
        <v>25221</v>
      </c>
      <c r="ALW6800" s="12"/>
      <c r="ALX6800" s="12"/>
      <c r="ALY6800" s="12"/>
    </row>
    <row r="6801" spans="1:1013" ht="13.5">
      <c r="A6801" s="180">
        <v>95314</v>
      </c>
      <c r="B6801" s="180" t="s">
        <v>2244</v>
      </c>
      <c r="C6801" s="180" t="s">
        <v>5</v>
      </c>
      <c r="D6801" s="254">
        <v>0.25</v>
      </c>
      <c r="E6801" s="254" t="s">
        <v>29432</v>
      </c>
      <c r="ALW6801" s="12"/>
      <c r="ALX6801" s="12"/>
      <c r="ALY6801" s="12"/>
    </row>
    <row r="6802" spans="1:1013" ht="13.5">
      <c r="A6802" s="180">
        <v>101293</v>
      </c>
      <c r="B6802" s="180" t="s">
        <v>2444</v>
      </c>
      <c r="C6802" s="180" t="s">
        <v>2233</v>
      </c>
      <c r="D6802" s="254">
        <v>33.82</v>
      </c>
      <c r="E6802" s="254" t="s">
        <v>24880</v>
      </c>
      <c r="ALW6802" s="12"/>
      <c r="ALX6802" s="12"/>
      <c r="ALY6802" s="12"/>
    </row>
    <row r="6803" spans="1:1013" ht="13.5">
      <c r="A6803" s="180">
        <v>95394</v>
      </c>
      <c r="B6803" s="180" t="s">
        <v>2312</v>
      </c>
      <c r="C6803" s="180" t="s">
        <v>5</v>
      </c>
      <c r="D6803" s="254">
        <v>0.94</v>
      </c>
      <c r="E6803" s="254" t="s">
        <v>25222</v>
      </c>
      <c r="ALW6803" s="12"/>
      <c r="ALX6803" s="12"/>
      <c r="ALY6803" s="12"/>
    </row>
    <row r="6804" spans="1:1013" ht="13.5">
      <c r="A6804" s="180">
        <v>95395</v>
      </c>
      <c r="B6804" s="180" t="s">
        <v>2313</v>
      </c>
      <c r="C6804" s="180" t="s">
        <v>5</v>
      </c>
      <c r="D6804" s="254">
        <v>1.08</v>
      </c>
      <c r="E6804" s="254" t="s">
        <v>32148</v>
      </c>
      <c r="ALW6804" s="12"/>
      <c r="ALX6804" s="12"/>
      <c r="ALY6804" s="12"/>
    </row>
    <row r="6805" spans="1:1013" ht="13.5">
      <c r="A6805" s="180">
        <v>95396</v>
      </c>
      <c r="B6805" s="180" t="s">
        <v>2314</v>
      </c>
      <c r="C6805" s="180" t="s">
        <v>5</v>
      </c>
      <c r="D6805" s="254">
        <v>1.1100000000000001</v>
      </c>
      <c r="E6805" s="254" t="s">
        <v>32149</v>
      </c>
      <c r="ALW6805" s="12"/>
      <c r="ALX6805" s="12"/>
      <c r="ALY6805" s="12"/>
    </row>
    <row r="6806" spans="1:1013" ht="13.5">
      <c r="A6806" s="180">
        <v>95419</v>
      </c>
      <c r="B6806" s="180" t="s">
        <v>2330</v>
      </c>
      <c r="C6806" s="180" t="s">
        <v>2233</v>
      </c>
      <c r="D6806" s="254">
        <v>125.41</v>
      </c>
      <c r="E6806" s="254" t="s">
        <v>24928</v>
      </c>
      <c r="ALW6806" s="12"/>
      <c r="ALX6806" s="12"/>
      <c r="ALY6806" s="12"/>
    </row>
    <row r="6807" spans="1:1013" ht="13.5">
      <c r="A6807" s="180">
        <v>95420</v>
      </c>
      <c r="B6807" s="180" t="s">
        <v>2331</v>
      </c>
      <c r="C6807" s="180" t="s">
        <v>2233</v>
      </c>
      <c r="D6807" s="254">
        <v>142.78</v>
      </c>
      <c r="E6807" s="254" t="s">
        <v>32148</v>
      </c>
      <c r="ALW6807" s="12"/>
      <c r="ALX6807" s="12"/>
      <c r="ALY6807" s="12"/>
    </row>
    <row r="6808" spans="1:1013" ht="13.5">
      <c r="A6808" s="180">
        <v>95421</v>
      </c>
      <c r="B6808" s="180" t="s">
        <v>2332</v>
      </c>
      <c r="C6808" s="180" t="s">
        <v>2233</v>
      </c>
      <c r="D6808" s="254">
        <v>147.29</v>
      </c>
      <c r="E6808" s="254" t="s">
        <v>24880</v>
      </c>
      <c r="ALW6808" s="12"/>
      <c r="ALX6808" s="12"/>
      <c r="ALY6808" s="12"/>
    </row>
    <row r="6809" spans="1:1013" ht="13.5">
      <c r="A6809" s="180">
        <v>101294</v>
      </c>
      <c r="B6809" s="180" t="s">
        <v>2445</v>
      </c>
      <c r="C6809" s="180" t="s">
        <v>2233</v>
      </c>
      <c r="D6809" s="254">
        <v>38.630000000000003</v>
      </c>
      <c r="E6809" s="254" t="s">
        <v>30521</v>
      </c>
      <c r="ALW6809" s="12"/>
      <c r="ALX6809" s="12"/>
      <c r="ALY6809" s="12"/>
    </row>
    <row r="6810" spans="1:1013" ht="13.5">
      <c r="A6810" s="180">
        <v>95315</v>
      </c>
      <c r="B6810" s="180" t="s">
        <v>2245</v>
      </c>
      <c r="C6810" s="180" t="s">
        <v>5</v>
      </c>
      <c r="D6810" s="254">
        <v>0.28999999999999998</v>
      </c>
      <c r="E6810" s="254" t="s">
        <v>27334</v>
      </c>
      <c r="ALW6810" s="12"/>
      <c r="ALX6810" s="12"/>
      <c r="ALY6810" s="12"/>
    </row>
    <row r="6811" spans="1:1013" ht="13.5">
      <c r="A6811" s="180">
        <v>100293</v>
      </c>
      <c r="B6811" s="180" t="s">
        <v>2339</v>
      </c>
      <c r="C6811" s="180" t="s">
        <v>5</v>
      </c>
      <c r="D6811" s="254">
        <v>0.2</v>
      </c>
      <c r="E6811" s="254" t="s">
        <v>32150</v>
      </c>
      <c r="ALW6811" s="12"/>
      <c r="ALX6811" s="12"/>
      <c r="ALY6811" s="12"/>
    </row>
    <row r="6812" spans="1:1013" ht="13.5">
      <c r="A6812" s="180">
        <v>101295</v>
      </c>
      <c r="B6812" s="180" t="s">
        <v>2446</v>
      </c>
      <c r="C6812" s="180" t="s">
        <v>2233</v>
      </c>
      <c r="D6812" s="254">
        <v>26.99</v>
      </c>
      <c r="E6812" s="254" t="s">
        <v>32151</v>
      </c>
      <c r="ALW6812" s="12"/>
      <c r="ALX6812" s="12"/>
      <c r="ALY6812" s="12"/>
    </row>
    <row r="6813" spans="1:1013" ht="13.5">
      <c r="A6813" s="180">
        <v>95316</v>
      </c>
      <c r="B6813" s="180" t="s">
        <v>2246</v>
      </c>
      <c r="C6813" s="180" t="s">
        <v>5</v>
      </c>
      <c r="D6813" s="254">
        <v>0.63</v>
      </c>
      <c r="E6813" s="254" t="s">
        <v>25223</v>
      </c>
      <c r="ALW6813" s="12"/>
      <c r="ALX6813" s="12"/>
      <c r="ALY6813" s="12"/>
    </row>
    <row r="6814" spans="1:1013" ht="13.5">
      <c r="A6814" s="180">
        <v>95317</v>
      </c>
      <c r="B6814" s="180" t="s">
        <v>2247</v>
      </c>
      <c r="C6814" s="180" t="s">
        <v>5</v>
      </c>
      <c r="D6814" s="254">
        <v>0.3</v>
      </c>
      <c r="E6814" s="254" t="s">
        <v>28123</v>
      </c>
      <c r="ALW6814" s="12"/>
      <c r="ALX6814" s="12"/>
      <c r="ALY6814" s="12"/>
    </row>
    <row r="6815" spans="1:1013" ht="13.5">
      <c r="A6815" s="180">
        <v>101296</v>
      </c>
      <c r="B6815" s="180" t="s">
        <v>2447</v>
      </c>
      <c r="C6815" s="180" t="s">
        <v>2233</v>
      </c>
      <c r="D6815" s="254">
        <v>40.659999999999997</v>
      </c>
      <c r="E6815" s="254" t="s">
        <v>32152</v>
      </c>
      <c r="ALW6815" s="12"/>
      <c r="ALX6815" s="12"/>
      <c r="ALY6815" s="12"/>
    </row>
    <row r="6816" spans="1:1013" ht="13.5">
      <c r="A6816" s="180">
        <v>95398</v>
      </c>
      <c r="B6816" s="180" t="s">
        <v>2315</v>
      </c>
      <c r="C6816" s="180" t="s">
        <v>5</v>
      </c>
      <c r="D6816" s="254">
        <v>0.08</v>
      </c>
      <c r="E6816" s="254" t="s">
        <v>25224</v>
      </c>
      <c r="ALW6816" s="12"/>
      <c r="ALX6816" s="12"/>
      <c r="ALY6816" s="12"/>
    </row>
    <row r="6817" spans="1:1013" ht="13.5">
      <c r="A6817" s="180">
        <v>95416</v>
      </c>
      <c r="B6817" s="180" t="s">
        <v>2327</v>
      </c>
      <c r="C6817" s="180" t="s">
        <v>2233</v>
      </c>
      <c r="D6817" s="254">
        <v>10.95</v>
      </c>
      <c r="E6817" s="254" t="s">
        <v>32152</v>
      </c>
      <c r="ALW6817" s="12"/>
      <c r="ALX6817" s="12"/>
      <c r="ALY6817" s="12"/>
    </row>
    <row r="6818" spans="1:1013" ht="13.5">
      <c r="A6818" s="180">
        <v>101297</v>
      </c>
      <c r="B6818" s="180" t="s">
        <v>2448</v>
      </c>
      <c r="C6818" s="180" t="s">
        <v>2233</v>
      </c>
      <c r="D6818" s="254">
        <v>29.85</v>
      </c>
      <c r="E6818" s="254" t="s">
        <v>25224</v>
      </c>
      <c r="ALW6818" s="12"/>
      <c r="ALX6818" s="12"/>
      <c r="ALY6818" s="12"/>
    </row>
    <row r="6819" spans="1:1013" ht="13.5">
      <c r="A6819" s="180">
        <v>95318</v>
      </c>
      <c r="B6819" s="180" t="s">
        <v>2248</v>
      </c>
      <c r="C6819" s="180" t="s">
        <v>5</v>
      </c>
      <c r="D6819" s="254">
        <v>0.22</v>
      </c>
      <c r="E6819" s="254" t="s">
        <v>32153</v>
      </c>
      <c r="ALW6819" s="12"/>
      <c r="ALX6819" s="12"/>
      <c r="ALY6819" s="12"/>
    </row>
    <row r="6820" spans="1:1013" ht="13.5">
      <c r="A6820" s="180">
        <v>101298</v>
      </c>
      <c r="B6820" s="180" t="s">
        <v>2449</v>
      </c>
      <c r="C6820" s="180" t="s">
        <v>2233</v>
      </c>
      <c r="D6820" s="254">
        <v>26.1</v>
      </c>
      <c r="E6820" s="254" t="s">
        <v>25225</v>
      </c>
      <c r="ALW6820" s="12"/>
      <c r="ALX6820" s="12"/>
      <c r="ALY6820" s="12"/>
    </row>
    <row r="6821" spans="1:1013" ht="13.5">
      <c r="A6821" s="180">
        <v>95319</v>
      </c>
      <c r="B6821" s="180" t="s">
        <v>2249</v>
      </c>
      <c r="C6821" s="180" t="s">
        <v>5</v>
      </c>
      <c r="D6821" s="254">
        <v>0.19</v>
      </c>
      <c r="E6821" s="254" t="s">
        <v>24681</v>
      </c>
      <c r="ALW6821" s="12"/>
      <c r="ALX6821" s="12"/>
      <c r="ALY6821" s="12"/>
    </row>
    <row r="6822" spans="1:1013" ht="13.5">
      <c r="A6822" s="180">
        <v>101299</v>
      </c>
      <c r="B6822" s="180" t="s">
        <v>2450</v>
      </c>
      <c r="C6822" s="180" t="s">
        <v>2233</v>
      </c>
      <c r="D6822" s="254">
        <v>33.39</v>
      </c>
      <c r="E6822" s="254" t="s">
        <v>32154</v>
      </c>
      <c r="ALW6822" s="12"/>
      <c r="ALX6822" s="12"/>
      <c r="ALY6822" s="12"/>
    </row>
    <row r="6823" spans="1:1013" ht="13.5">
      <c r="A6823" s="180">
        <v>95320</v>
      </c>
      <c r="B6823" s="180" t="s">
        <v>2250</v>
      </c>
      <c r="C6823" s="180" t="s">
        <v>5</v>
      </c>
      <c r="D6823" s="254">
        <v>0.19</v>
      </c>
      <c r="E6823" s="254" t="s">
        <v>30315</v>
      </c>
      <c r="ALW6823" s="12"/>
      <c r="ALX6823" s="12"/>
      <c r="ALY6823" s="12"/>
    </row>
    <row r="6824" spans="1:1013" ht="13.5">
      <c r="A6824" s="180">
        <v>95321</v>
      </c>
      <c r="B6824" s="180" t="s">
        <v>2251</v>
      </c>
      <c r="C6824" s="180" t="s">
        <v>5</v>
      </c>
      <c r="D6824" s="254">
        <v>0.17</v>
      </c>
      <c r="E6824" s="254" t="s">
        <v>24728</v>
      </c>
      <c r="ALW6824" s="12"/>
      <c r="ALX6824" s="12"/>
      <c r="ALY6824" s="12"/>
    </row>
    <row r="6825" spans="1:1013" ht="13.5">
      <c r="A6825" s="180">
        <v>101300</v>
      </c>
      <c r="B6825" s="180" t="s">
        <v>2451</v>
      </c>
      <c r="C6825" s="180" t="s">
        <v>2233</v>
      </c>
      <c r="D6825" s="254">
        <v>22.97</v>
      </c>
      <c r="E6825" s="254" t="s">
        <v>30220</v>
      </c>
      <c r="ALW6825" s="12"/>
      <c r="ALX6825" s="12"/>
      <c r="ALY6825" s="12"/>
    </row>
    <row r="6826" spans="1:1013" ht="13.5">
      <c r="A6826" s="180">
        <v>95322</v>
      </c>
      <c r="B6826" s="180" t="s">
        <v>2252</v>
      </c>
      <c r="C6826" s="180" t="s">
        <v>5</v>
      </c>
      <c r="D6826" s="254">
        <v>7.0000000000000007E-2</v>
      </c>
      <c r="E6826" s="254" t="s">
        <v>25613</v>
      </c>
      <c r="ALW6826" s="12"/>
      <c r="ALX6826" s="12"/>
      <c r="ALY6826" s="12"/>
    </row>
    <row r="6827" spans="1:1013" ht="13.5">
      <c r="A6827" s="180">
        <v>101301</v>
      </c>
      <c r="B6827" s="180" t="s">
        <v>2452</v>
      </c>
      <c r="C6827" s="180" t="s">
        <v>2233</v>
      </c>
      <c r="D6827" s="254">
        <v>10.06</v>
      </c>
      <c r="E6827" s="254" t="s">
        <v>32155</v>
      </c>
      <c r="ALW6827" s="12"/>
      <c r="ALX6827" s="12"/>
      <c r="ALY6827" s="12"/>
    </row>
    <row r="6828" spans="1:1013" ht="13.5">
      <c r="A6828" s="180">
        <v>95323</v>
      </c>
      <c r="B6828" s="180" t="s">
        <v>2253</v>
      </c>
      <c r="C6828" s="180" t="s">
        <v>5</v>
      </c>
      <c r="D6828" s="254">
        <v>0.38</v>
      </c>
      <c r="E6828" s="254" t="s">
        <v>27907</v>
      </c>
      <c r="ALW6828" s="12"/>
      <c r="ALX6828" s="12"/>
      <c r="ALY6828" s="12"/>
    </row>
    <row r="6829" spans="1:1013" ht="13.5">
      <c r="A6829" s="180">
        <v>101302</v>
      </c>
      <c r="B6829" s="180" t="s">
        <v>2453</v>
      </c>
      <c r="C6829" s="180" t="s">
        <v>2233</v>
      </c>
      <c r="D6829" s="254">
        <v>50.69</v>
      </c>
      <c r="E6829" s="254" t="s">
        <v>27473</v>
      </c>
      <c r="ALW6829" s="12"/>
      <c r="ALX6829" s="12"/>
      <c r="ALY6829" s="12"/>
    </row>
    <row r="6830" spans="1:1013" ht="13.5">
      <c r="A6830" s="180">
        <v>95324</v>
      </c>
      <c r="B6830" s="180" t="s">
        <v>2254</v>
      </c>
      <c r="C6830" s="180" t="s">
        <v>5</v>
      </c>
      <c r="D6830" s="254">
        <v>0.32</v>
      </c>
      <c r="E6830" s="254" t="s">
        <v>32156</v>
      </c>
      <c r="ALW6830" s="12"/>
      <c r="ALX6830" s="12"/>
      <c r="ALY6830" s="12"/>
    </row>
    <row r="6831" spans="1:1013" ht="13.5">
      <c r="A6831" s="180">
        <v>101304</v>
      </c>
      <c r="B6831" s="180" t="s">
        <v>2455</v>
      </c>
      <c r="C6831" s="180" t="s">
        <v>2233</v>
      </c>
      <c r="D6831" s="254">
        <v>43.28</v>
      </c>
      <c r="E6831" s="254" t="s">
        <v>32157</v>
      </c>
      <c r="ALW6831" s="12"/>
      <c r="ALX6831" s="12"/>
      <c r="ALY6831" s="12"/>
    </row>
    <row r="6832" spans="1:1013" ht="13.5">
      <c r="A6832" s="180">
        <v>95325</v>
      </c>
      <c r="B6832" s="180" t="s">
        <v>2255</v>
      </c>
      <c r="C6832" s="180" t="s">
        <v>5</v>
      </c>
      <c r="D6832" s="254">
        <v>0.41</v>
      </c>
      <c r="E6832" s="254" t="s">
        <v>32158</v>
      </c>
      <c r="ALW6832" s="12"/>
      <c r="ALX6832" s="12"/>
      <c r="ALY6832" s="12"/>
    </row>
    <row r="6833" spans="1:1013" ht="13.5">
      <c r="A6833" s="180">
        <v>101305</v>
      </c>
      <c r="B6833" s="180" t="s">
        <v>2456</v>
      </c>
      <c r="C6833" s="180" t="s">
        <v>2233</v>
      </c>
      <c r="D6833" s="254">
        <v>54.78</v>
      </c>
      <c r="E6833" s="254" t="s">
        <v>31713</v>
      </c>
      <c r="ALW6833" s="12"/>
      <c r="ALX6833" s="12"/>
      <c r="ALY6833" s="12"/>
    </row>
    <row r="6834" spans="1:1013" ht="13.5">
      <c r="A6834" s="180">
        <v>95328</v>
      </c>
      <c r="B6834" s="180" t="s">
        <v>2256</v>
      </c>
      <c r="C6834" s="180" t="s">
        <v>5</v>
      </c>
      <c r="D6834" s="254">
        <v>0.21</v>
      </c>
      <c r="E6834" s="254" t="s">
        <v>25226</v>
      </c>
      <c r="ALW6834" s="12"/>
      <c r="ALX6834" s="12"/>
      <c r="ALY6834" s="12"/>
    </row>
    <row r="6835" spans="1:1013" ht="13.5">
      <c r="A6835" s="180">
        <v>101307</v>
      </c>
      <c r="B6835" s="180" t="s">
        <v>2457</v>
      </c>
      <c r="C6835" s="180" t="s">
        <v>2233</v>
      </c>
      <c r="D6835" s="254">
        <v>28.7</v>
      </c>
      <c r="E6835" s="254" t="s">
        <v>24844</v>
      </c>
      <c r="ALW6835" s="12"/>
      <c r="ALX6835" s="12"/>
      <c r="ALY6835" s="12"/>
    </row>
    <row r="6836" spans="1:1013" ht="13.5">
      <c r="A6836" s="180">
        <v>101309</v>
      </c>
      <c r="B6836" s="180" t="s">
        <v>2459</v>
      </c>
      <c r="C6836" s="180" t="s">
        <v>2233</v>
      </c>
      <c r="D6836" s="254">
        <v>33.39</v>
      </c>
      <c r="E6836" s="254" t="s">
        <v>25221</v>
      </c>
      <c r="ALW6836" s="12"/>
      <c r="ALX6836" s="12"/>
      <c r="ALY6836" s="12"/>
    </row>
    <row r="6837" spans="1:1013" ht="13.5">
      <c r="A6837" s="180">
        <v>95329</v>
      </c>
      <c r="B6837" s="180" t="s">
        <v>2257</v>
      </c>
      <c r="C6837" s="180" t="s">
        <v>5</v>
      </c>
      <c r="D6837" s="254">
        <v>0.35</v>
      </c>
      <c r="E6837" s="254" t="s">
        <v>24594</v>
      </c>
      <c r="ALW6837" s="12"/>
      <c r="ALX6837" s="12"/>
      <c r="ALY6837" s="12"/>
    </row>
    <row r="6838" spans="1:1013" ht="13.5">
      <c r="A6838" s="180">
        <v>101310</v>
      </c>
      <c r="B6838" s="180" t="s">
        <v>2460</v>
      </c>
      <c r="C6838" s="180" t="s">
        <v>2233</v>
      </c>
      <c r="D6838" s="254">
        <v>46.71</v>
      </c>
      <c r="E6838" s="254" t="s">
        <v>32159</v>
      </c>
      <c r="ALW6838" s="12"/>
      <c r="ALX6838" s="12"/>
      <c r="ALY6838" s="12"/>
    </row>
    <row r="6839" spans="1:1013" ht="13.5">
      <c r="A6839" s="180">
        <v>101311</v>
      </c>
      <c r="B6839" s="180" t="s">
        <v>2461</v>
      </c>
      <c r="C6839" s="180" t="s">
        <v>2233</v>
      </c>
      <c r="D6839" s="254">
        <v>36.5</v>
      </c>
      <c r="E6839" s="254" t="s">
        <v>25071</v>
      </c>
      <c r="ALW6839" s="12"/>
      <c r="ALX6839" s="12"/>
      <c r="ALY6839" s="12"/>
    </row>
    <row r="6840" spans="1:1013" ht="13.5">
      <c r="A6840" s="180">
        <v>95330</v>
      </c>
      <c r="B6840" s="180" t="s">
        <v>2258</v>
      </c>
      <c r="C6840" s="180" t="s">
        <v>5</v>
      </c>
      <c r="D6840" s="254">
        <v>0.27</v>
      </c>
      <c r="E6840" s="254" t="s">
        <v>25227</v>
      </c>
      <c r="ALW6840" s="12"/>
      <c r="ALX6840" s="12"/>
      <c r="ALY6840" s="12"/>
    </row>
    <row r="6841" spans="1:1013" ht="13.5">
      <c r="A6841" s="180">
        <v>101312</v>
      </c>
      <c r="B6841" s="180" t="s">
        <v>2462</v>
      </c>
      <c r="C6841" s="180" t="s">
        <v>2233</v>
      </c>
      <c r="D6841" s="254">
        <v>22.97</v>
      </c>
      <c r="E6841" s="254" t="s">
        <v>24615</v>
      </c>
      <c r="ALW6841" s="12"/>
      <c r="ALX6841" s="12"/>
      <c r="ALY6841" s="12"/>
    </row>
    <row r="6842" spans="1:1013" ht="13.5">
      <c r="A6842" s="180">
        <v>95331</v>
      </c>
      <c r="B6842" s="180" t="s">
        <v>2259</v>
      </c>
      <c r="C6842" s="180" t="s">
        <v>5</v>
      </c>
      <c r="D6842" s="254">
        <v>0.17</v>
      </c>
      <c r="E6842" s="254" t="s">
        <v>25228</v>
      </c>
      <c r="ALW6842" s="12"/>
      <c r="ALX6842" s="12"/>
      <c r="ALY6842" s="12"/>
    </row>
    <row r="6843" spans="1:1013" ht="13.5">
      <c r="A6843" s="180">
        <v>95400</v>
      </c>
      <c r="B6843" s="180" t="s">
        <v>2316</v>
      </c>
      <c r="C6843" s="180" t="s">
        <v>5</v>
      </c>
      <c r="D6843" s="254">
        <v>0.06</v>
      </c>
      <c r="E6843" s="254" t="s">
        <v>32160</v>
      </c>
      <c r="ALW6843" s="12"/>
      <c r="ALX6843" s="12"/>
      <c r="ALY6843" s="12"/>
    </row>
    <row r="6844" spans="1:1013" ht="13.5">
      <c r="A6844" s="180">
        <v>95411</v>
      </c>
      <c r="B6844" s="180" t="s">
        <v>2323</v>
      </c>
      <c r="C6844" s="180" t="s">
        <v>2233</v>
      </c>
      <c r="D6844" s="254">
        <v>8.6</v>
      </c>
      <c r="E6844" s="254" t="s">
        <v>25229</v>
      </c>
      <c r="ALW6844" s="12"/>
      <c r="ALX6844" s="12"/>
      <c r="ALY6844" s="12"/>
    </row>
    <row r="6845" spans="1:1013" ht="13.5">
      <c r="A6845" s="180">
        <v>95332</v>
      </c>
      <c r="B6845" s="180" t="s">
        <v>2260</v>
      </c>
      <c r="C6845" s="180" t="s">
        <v>5</v>
      </c>
      <c r="D6845" s="254">
        <v>1.04</v>
      </c>
      <c r="E6845" s="254" t="s">
        <v>32161</v>
      </c>
      <c r="ALW6845" s="12"/>
      <c r="ALX6845" s="12"/>
      <c r="ALY6845" s="12"/>
    </row>
    <row r="6846" spans="1:1013" ht="13.5">
      <c r="A6846" s="180">
        <v>101313</v>
      </c>
      <c r="B6846" s="180" t="s">
        <v>2463</v>
      </c>
      <c r="C6846" s="180" t="s">
        <v>2233</v>
      </c>
      <c r="D6846" s="254">
        <v>138.29</v>
      </c>
      <c r="E6846" s="254" t="s">
        <v>25230</v>
      </c>
      <c r="ALW6846" s="12"/>
      <c r="ALX6846" s="12"/>
      <c r="ALY6846" s="12"/>
    </row>
    <row r="6847" spans="1:1013" ht="13.5">
      <c r="A6847" s="180">
        <v>95334</v>
      </c>
      <c r="B6847" s="180" t="s">
        <v>2261</v>
      </c>
      <c r="C6847" s="180" t="s">
        <v>5</v>
      </c>
      <c r="D6847" s="254">
        <v>0.99</v>
      </c>
      <c r="E6847" s="254" t="s">
        <v>25231</v>
      </c>
      <c r="ALW6847" s="12"/>
      <c r="ALX6847" s="12"/>
      <c r="ALY6847" s="12"/>
    </row>
    <row r="6848" spans="1:1013" ht="13.5">
      <c r="A6848" s="180">
        <v>101315</v>
      </c>
      <c r="B6848" s="180" t="s">
        <v>2464</v>
      </c>
      <c r="C6848" s="180" t="s">
        <v>2233</v>
      </c>
      <c r="D6848" s="254">
        <v>131.52000000000001</v>
      </c>
      <c r="E6848" s="254" t="s">
        <v>27794</v>
      </c>
      <c r="ALW6848" s="12"/>
      <c r="ALX6848" s="12"/>
      <c r="ALY6848" s="12"/>
    </row>
    <row r="6849" spans="1:1013" ht="13.5">
      <c r="A6849" s="180">
        <v>95335</v>
      </c>
      <c r="B6849" s="180" t="s">
        <v>2262</v>
      </c>
      <c r="C6849" s="180" t="s">
        <v>5</v>
      </c>
      <c r="D6849" s="254">
        <v>0.38</v>
      </c>
      <c r="E6849" s="254" t="s">
        <v>25477</v>
      </c>
      <c r="ALW6849" s="12"/>
      <c r="ALX6849" s="12"/>
      <c r="ALY6849" s="12"/>
    </row>
    <row r="6850" spans="1:1013" ht="13.5">
      <c r="A6850" s="180">
        <v>101316</v>
      </c>
      <c r="B6850" s="180" t="s">
        <v>2465</v>
      </c>
      <c r="C6850" s="180" t="s">
        <v>2233</v>
      </c>
      <c r="D6850" s="254">
        <v>50.48</v>
      </c>
      <c r="E6850" s="254" t="s">
        <v>25233</v>
      </c>
      <c r="ALW6850" s="12"/>
      <c r="ALX6850" s="12"/>
      <c r="ALY6850" s="12"/>
    </row>
    <row r="6851" spans="1:1013" ht="13.5">
      <c r="A6851" s="180">
        <v>95401</v>
      </c>
      <c r="B6851" s="180" t="s">
        <v>2317</v>
      </c>
      <c r="C6851" s="180" t="s">
        <v>5</v>
      </c>
      <c r="D6851" s="254">
        <v>0.75</v>
      </c>
      <c r="E6851" s="254" t="s">
        <v>32162</v>
      </c>
      <c r="ALW6851" s="12"/>
      <c r="ALX6851" s="12"/>
      <c r="ALY6851" s="12"/>
    </row>
    <row r="6852" spans="1:1013" ht="13.5">
      <c r="A6852" s="180">
        <v>95422</v>
      </c>
      <c r="B6852" s="180" t="s">
        <v>2333</v>
      </c>
      <c r="C6852" s="180" t="s">
        <v>2233</v>
      </c>
      <c r="D6852" s="254">
        <v>99.41</v>
      </c>
      <c r="E6852" s="254" t="s">
        <v>25234</v>
      </c>
      <c r="ALW6852" s="12"/>
      <c r="ALX6852" s="12"/>
      <c r="ALY6852" s="12"/>
    </row>
    <row r="6853" spans="1:1013" ht="13.5">
      <c r="A6853" s="180">
        <v>95402</v>
      </c>
      <c r="B6853" s="180" t="s">
        <v>2318</v>
      </c>
      <c r="C6853" s="180" t="s">
        <v>5</v>
      </c>
      <c r="D6853" s="254">
        <v>1.87</v>
      </c>
      <c r="E6853" s="254" t="s">
        <v>25234</v>
      </c>
      <c r="ALW6853" s="12"/>
      <c r="ALX6853" s="12"/>
      <c r="ALY6853" s="12"/>
    </row>
    <row r="6854" spans="1:1013" ht="13.5">
      <c r="A6854" s="180">
        <v>95415</v>
      </c>
      <c r="B6854" s="180" t="s">
        <v>2326</v>
      </c>
      <c r="C6854" s="180" t="s">
        <v>2233</v>
      </c>
      <c r="D6854" s="254">
        <v>248.15</v>
      </c>
      <c r="E6854" s="254" t="s">
        <v>24726</v>
      </c>
      <c r="ALW6854" s="12"/>
      <c r="ALX6854" s="12"/>
      <c r="ALY6854" s="12"/>
    </row>
    <row r="6855" spans="1:1013" ht="13.5">
      <c r="A6855" s="180">
        <v>95403</v>
      </c>
      <c r="B6855" s="180" t="s">
        <v>2319</v>
      </c>
      <c r="C6855" s="180" t="s">
        <v>5</v>
      </c>
      <c r="D6855" s="254">
        <v>2.0099999999999998</v>
      </c>
      <c r="E6855" s="254" t="s">
        <v>25210</v>
      </c>
      <c r="ALW6855" s="12"/>
      <c r="ALX6855" s="12"/>
      <c r="ALY6855" s="12"/>
    </row>
    <row r="6856" spans="1:1013" ht="13.5">
      <c r="A6856" s="180">
        <v>95417</v>
      </c>
      <c r="B6856" s="180" t="s">
        <v>2328</v>
      </c>
      <c r="C6856" s="180" t="s">
        <v>2233</v>
      </c>
      <c r="D6856" s="254">
        <v>266.60000000000002</v>
      </c>
      <c r="E6856" s="254" t="s">
        <v>25235</v>
      </c>
      <c r="ALW6856" s="12"/>
      <c r="ALX6856" s="12"/>
      <c r="ALY6856" s="12"/>
    </row>
    <row r="6857" spans="1:1013" ht="13.5">
      <c r="A6857" s="180">
        <v>95404</v>
      </c>
      <c r="B6857" s="180" t="s">
        <v>2320</v>
      </c>
      <c r="C6857" s="180" t="s">
        <v>5</v>
      </c>
      <c r="D6857" s="254">
        <v>2.35</v>
      </c>
      <c r="E6857" s="254" t="s">
        <v>25216</v>
      </c>
      <c r="ALW6857" s="12"/>
      <c r="ALX6857" s="12"/>
      <c r="ALY6857" s="12"/>
    </row>
    <row r="6858" spans="1:1013" ht="13.5">
      <c r="A6858" s="180">
        <v>95418</v>
      </c>
      <c r="B6858" s="180" t="s">
        <v>2329</v>
      </c>
      <c r="C6858" s="180" t="s">
        <v>2233</v>
      </c>
      <c r="D6858" s="254">
        <v>311.73</v>
      </c>
      <c r="E6858" s="254" t="s">
        <v>29908</v>
      </c>
      <c r="ALW6858" s="12"/>
      <c r="ALX6858" s="12"/>
      <c r="ALY6858" s="12"/>
    </row>
    <row r="6859" spans="1:1013" ht="13.5">
      <c r="A6859" s="180">
        <v>95337</v>
      </c>
      <c r="B6859" s="180" t="s">
        <v>2263</v>
      </c>
      <c r="C6859" s="180" t="s">
        <v>5</v>
      </c>
      <c r="D6859" s="254">
        <v>0.18</v>
      </c>
      <c r="E6859" s="254" t="s">
        <v>25236</v>
      </c>
      <c r="ALW6859" s="12"/>
      <c r="ALX6859" s="12"/>
      <c r="ALY6859" s="12"/>
    </row>
    <row r="6860" spans="1:1013" ht="13.5">
      <c r="A6860" s="180">
        <v>101322</v>
      </c>
      <c r="B6860" s="180" t="s">
        <v>2467</v>
      </c>
      <c r="C6860" s="180" t="s">
        <v>2233</v>
      </c>
      <c r="D6860" s="254">
        <v>24.24</v>
      </c>
      <c r="E6860" s="254" t="s">
        <v>25237</v>
      </c>
      <c r="ALW6860" s="12"/>
      <c r="ALX6860" s="12"/>
      <c r="ALY6860" s="12"/>
    </row>
    <row r="6861" spans="1:1013" ht="13.5">
      <c r="A6861" s="180">
        <v>95338</v>
      </c>
      <c r="B6861" s="180" t="s">
        <v>2264</v>
      </c>
      <c r="C6861" s="180" t="s">
        <v>5</v>
      </c>
      <c r="D6861" s="254">
        <v>0.43</v>
      </c>
      <c r="E6861" s="254" t="s">
        <v>25238</v>
      </c>
      <c r="ALW6861" s="12"/>
      <c r="ALX6861" s="12"/>
      <c r="ALY6861" s="12"/>
    </row>
    <row r="6862" spans="1:1013" ht="13.5">
      <c r="A6862" s="180">
        <v>101323</v>
      </c>
      <c r="B6862" s="180" t="s">
        <v>2468</v>
      </c>
      <c r="C6862" s="180" t="s">
        <v>2233</v>
      </c>
      <c r="D6862" s="254">
        <v>56.99</v>
      </c>
      <c r="E6862" s="254" t="s">
        <v>32163</v>
      </c>
      <c r="ALW6862" s="12"/>
      <c r="ALX6862" s="12"/>
      <c r="ALY6862" s="12"/>
    </row>
    <row r="6863" spans="1:1013" ht="13.5">
      <c r="A6863" s="180">
        <v>102918</v>
      </c>
      <c r="B6863" s="180" t="s">
        <v>36373</v>
      </c>
      <c r="C6863" s="180" t="s">
        <v>5</v>
      </c>
      <c r="D6863" s="254">
        <v>0</v>
      </c>
      <c r="E6863" s="254" t="s">
        <v>32164</v>
      </c>
      <c r="ALW6863" s="12"/>
      <c r="ALX6863" s="12"/>
      <c r="ALY6863" s="12"/>
    </row>
    <row r="6864" spans="1:1013" ht="13.5">
      <c r="A6864" s="180">
        <v>101325</v>
      </c>
      <c r="B6864" s="180" t="s">
        <v>2470</v>
      </c>
      <c r="C6864" s="180" t="s">
        <v>2233</v>
      </c>
      <c r="D6864" s="254">
        <v>58.49</v>
      </c>
      <c r="E6864" s="254" t="s">
        <v>32165</v>
      </c>
      <c r="ALW6864" s="12"/>
      <c r="ALX6864" s="12"/>
      <c r="ALY6864" s="12"/>
    </row>
    <row r="6865" spans="1:1013" ht="13.5">
      <c r="A6865" s="180">
        <v>95390</v>
      </c>
      <c r="B6865" s="180" t="s">
        <v>2309</v>
      </c>
      <c r="C6865" s="180" t="s">
        <v>5</v>
      </c>
      <c r="D6865" s="254">
        <v>0.08</v>
      </c>
      <c r="E6865" s="254" t="s">
        <v>32166</v>
      </c>
      <c r="ALW6865" s="12"/>
      <c r="ALX6865" s="12"/>
      <c r="ALY6865" s="12"/>
    </row>
    <row r="6866" spans="1:1013" ht="13.5">
      <c r="A6866" s="180">
        <v>101326</v>
      </c>
      <c r="B6866" s="180" t="s">
        <v>2471</v>
      </c>
      <c r="C6866" s="180" t="s">
        <v>2233</v>
      </c>
      <c r="D6866" s="254">
        <v>11.46</v>
      </c>
      <c r="E6866" s="254" t="s">
        <v>32167</v>
      </c>
      <c r="ALW6866" s="12"/>
      <c r="ALX6866" s="12"/>
      <c r="ALY6866" s="12"/>
    </row>
    <row r="6867" spans="1:1013" ht="13.5">
      <c r="A6867" s="180">
        <v>95340</v>
      </c>
      <c r="B6867" s="180" t="s">
        <v>2266</v>
      </c>
      <c r="C6867" s="180" t="s">
        <v>5</v>
      </c>
      <c r="D6867" s="254">
        <v>0.34</v>
      </c>
      <c r="E6867" s="254" t="s">
        <v>32168</v>
      </c>
      <c r="ALW6867" s="12"/>
      <c r="ALX6867" s="12"/>
      <c r="ALY6867" s="12"/>
    </row>
    <row r="6868" spans="1:1013" ht="13.5">
      <c r="A6868" s="180">
        <v>101330</v>
      </c>
      <c r="B6868" s="180" t="s">
        <v>2474</v>
      </c>
      <c r="C6868" s="180" t="s">
        <v>2233</v>
      </c>
      <c r="D6868" s="254">
        <v>45.65</v>
      </c>
      <c r="E6868" s="254" t="s">
        <v>25641</v>
      </c>
      <c r="ALW6868" s="12"/>
      <c r="ALX6868" s="12"/>
      <c r="ALY6868" s="12"/>
    </row>
    <row r="6869" spans="1:1013" ht="13.5">
      <c r="A6869" s="180">
        <v>101331</v>
      </c>
      <c r="B6869" s="180" t="s">
        <v>2475</v>
      </c>
      <c r="C6869" s="180" t="s">
        <v>2233</v>
      </c>
      <c r="D6869" s="254">
        <v>43.61</v>
      </c>
      <c r="E6869" s="254" t="s">
        <v>32169</v>
      </c>
      <c r="ALW6869" s="12"/>
      <c r="ALX6869" s="12"/>
      <c r="ALY6869" s="12"/>
    </row>
    <row r="6870" spans="1:1013" ht="13.5">
      <c r="A6870" s="180">
        <v>95341</v>
      </c>
      <c r="B6870" s="180" t="s">
        <v>2267</v>
      </c>
      <c r="C6870" s="180" t="s">
        <v>5</v>
      </c>
      <c r="D6870" s="254">
        <v>0.32</v>
      </c>
      <c r="E6870" s="254" t="s">
        <v>32170</v>
      </c>
      <c r="ALW6870" s="12"/>
      <c r="ALX6870" s="12"/>
      <c r="ALY6870" s="12"/>
    </row>
    <row r="6871" spans="1:1013" ht="13.5">
      <c r="A6871" s="180">
        <v>95339</v>
      </c>
      <c r="B6871" s="180" t="s">
        <v>2265</v>
      </c>
      <c r="C6871" s="180" t="s">
        <v>5</v>
      </c>
      <c r="D6871" s="254">
        <v>0.43</v>
      </c>
      <c r="E6871" s="254" t="s">
        <v>32171</v>
      </c>
      <c r="ALW6871" s="12"/>
      <c r="ALX6871" s="12"/>
      <c r="ALY6871" s="12"/>
    </row>
    <row r="6872" spans="1:1013" ht="13.5">
      <c r="A6872" s="180">
        <v>101329</v>
      </c>
      <c r="B6872" s="180" t="s">
        <v>2473</v>
      </c>
      <c r="C6872" s="180" t="s">
        <v>2233</v>
      </c>
      <c r="D6872" s="254">
        <v>57.45</v>
      </c>
      <c r="E6872" s="254" t="s">
        <v>24727</v>
      </c>
      <c r="ALW6872" s="12"/>
      <c r="ALX6872" s="12"/>
      <c r="ALY6872" s="12"/>
    </row>
    <row r="6873" spans="1:1013" ht="13.5">
      <c r="A6873" s="180">
        <v>95342</v>
      </c>
      <c r="B6873" s="180" t="s">
        <v>2268</v>
      </c>
      <c r="C6873" s="180" t="s">
        <v>5</v>
      </c>
      <c r="D6873" s="254">
        <v>0.28000000000000003</v>
      </c>
      <c r="E6873" s="254" t="s">
        <v>32172</v>
      </c>
      <c r="ALW6873" s="12"/>
      <c r="ALX6873" s="12"/>
      <c r="ALY6873" s="12"/>
    </row>
    <row r="6874" spans="1:1013" ht="13.5">
      <c r="A6874" s="180">
        <v>101333</v>
      </c>
      <c r="B6874" s="180" t="s">
        <v>2477</v>
      </c>
      <c r="C6874" s="180" t="s">
        <v>2233</v>
      </c>
      <c r="D6874" s="254">
        <v>37.58</v>
      </c>
      <c r="E6874" s="254" t="s">
        <v>32173</v>
      </c>
      <c r="ALW6874" s="12"/>
      <c r="ALX6874" s="12"/>
      <c r="ALY6874" s="12"/>
    </row>
    <row r="6875" spans="1:1013" ht="13.5">
      <c r="A6875" s="180">
        <v>100298</v>
      </c>
      <c r="B6875" s="180" t="s">
        <v>2341</v>
      </c>
      <c r="C6875" s="180" t="s">
        <v>5</v>
      </c>
      <c r="D6875" s="254">
        <v>0.65</v>
      </c>
      <c r="E6875" s="254" t="s">
        <v>32174</v>
      </c>
      <c r="ALW6875" s="12"/>
      <c r="ALX6875" s="12"/>
      <c r="ALY6875" s="12"/>
    </row>
    <row r="6876" spans="1:1013" ht="13.5">
      <c r="A6876" s="180">
        <v>101334</v>
      </c>
      <c r="B6876" s="180" t="s">
        <v>2478</v>
      </c>
      <c r="C6876" s="180" t="s">
        <v>2233</v>
      </c>
      <c r="D6876" s="254">
        <v>87.17</v>
      </c>
      <c r="E6876" s="254" t="s">
        <v>31678</v>
      </c>
      <c r="ALW6876" s="12"/>
      <c r="ALX6876" s="12"/>
      <c r="ALY6876" s="12"/>
    </row>
    <row r="6877" spans="1:1013" ht="13.5">
      <c r="A6877" s="180">
        <v>95405</v>
      </c>
      <c r="B6877" s="180" t="s">
        <v>2321</v>
      </c>
      <c r="C6877" s="180" t="s">
        <v>5</v>
      </c>
      <c r="D6877" s="254">
        <v>1.22</v>
      </c>
      <c r="E6877" s="254" t="s">
        <v>32175</v>
      </c>
      <c r="ALW6877" s="12"/>
      <c r="ALX6877" s="12"/>
      <c r="ALY6877" s="12"/>
    </row>
    <row r="6878" spans="1:1013" ht="13.5">
      <c r="A6878" s="180">
        <v>95423</v>
      </c>
      <c r="B6878" s="180" t="s">
        <v>2334</v>
      </c>
      <c r="C6878" s="180" t="s">
        <v>2233</v>
      </c>
      <c r="D6878" s="254">
        <v>162.16</v>
      </c>
      <c r="E6878" s="254" t="s">
        <v>27778</v>
      </c>
      <c r="ALW6878" s="12"/>
      <c r="ALX6878" s="12"/>
      <c r="ALY6878" s="12"/>
    </row>
    <row r="6879" spans="1:1013" ht="13.5">
      <c r="A6879" s="180">
        <v>100295</v>
      </c>
      <c r="B6879" s="180" t="s">
        <v>2340</v>
      </c>
      <c r="C6879" s="180" t="s">
        <v>5</v>
      </c>
      <c r="D6879" s="254">
        <v>0.81</v>
      </c>
      <c r="E6879" s="254" t="s">
        <v>28043</v>
      </c>
      <c r="ALW6879" s="12"/>
      <c r="ALX6879" s="12"/>
      <c r="ALY6879" s="12"/>
    </row>
    <row r="6880" spans="1:1013" ht="13.5">
      <c r="A6880" s="180">
        <v>101303</v>
      </c>
      <c r="B6880" s="180" t="s">
        <v>2454</v>
      </c>
      <c r="C6880" s="180" t="s">
        <v>2233</v>
      </c>
      <c r="D6880" s="254">
        <v>107.88</v>
      </c>
      <c r="E6880" s="254" t="s">
        <v>24711</v>
      </c>
      <c r="ALW6880" s="12"/>
      <c r="ALX6880" s="12"/>
      <c r="ALY6880" s="12"/>
    </row>
    <row r="6881" spans="1:1013" ht="13.5">
      <c r="A6881" s="180">
        <v>95344</v>
      </c>
      <c r="B6881" s="180" t="s">
        <v>2269</v>
      </c>
      <c r="C6881" s="180" t="s">
        <v>5</v>
      </c>
      <c r="D6881" s="254">
        <v>0.28999999999999998</v>
      </c>
      <c r="E6881" s="254" t="s">
        <v>30688</v>
      </c>
      <c r="ALW6881" s="12"/>
      <c r="ALX6881" s="12"/>
      <c r="ALY6881" s="12"/>
    </row>
    <row r="6882" spans="1:1013" ht="13.5">
      <c r="A6882" s="180">
        <v>101308</v>
      </c>
      <c r="B6882" s="180" t="s">
        <v>2458</v>
      </c>
      <c r="C6882" s="180" t="s">
        <v>2233</v>
      </c>
      <c r="D6882" s="254">
        <v>39.119999999999997</v>
      </c>
      <c r="E6882" s="254" t="s">
        <v>25424</v>
      </c>
      <c r="ALW6882" s="12"/>
      <c r="ALX6882" s="12"/>
      <c r="ALY6882" s="12"/>
    </row>
    <row r="6883" spans="1:1013" ht="13.5">
      <c r="A6883" s="180">
        <v>105536</v>
      </c>
      <c r="B6883" s="180" t="s">
        <v>36374</v>
      </c>
      <c r="C6883" s="180" t="s">
        <v>5</v>
      </c>
      <c r="D6883" s="254">
        <v>0</v>
      </c>
      <c r="E6883" s="254" t="s">
        <v>28090</v>
      </c>
      <c r="ALW6883" s="12"/>
      <c r="ALX6883" s="12"/>
      <c r="ALY6883" s="12"/>
    </row>
    <row r="6884" spans="1:1013" ht="13.5">
      <c r="A6884" s="180">
        <v>101320</v>
      </c>
      <c r="B6884" s="180" t="s">
        <v>2466</v>
      </c>
      <c r="C6884" s="180" t="s">
        <v>2233</v>
      </c>
      <c r="D6884" s="254">
        <v>37.58</v>
      </c>
      <c r="E6884" s="254" t="s">
        <v>25478</v>
      </c>
      <c r="ALW6884" s="12"/>
      <c r="ALX6884" s="12"/>
      <c r="ALY6884" s="12"/>
    </row>
    <row r="6885" spans="1:1013" ht="13.5">
      <c r="A6885" s="180">
        <v>95343</v>
      </c>
      <c r="B6885" s="180" t="s">
        <v>36375</v>
      </c>
      <c r="C6885" s="180" t="s">
        <v>5</v>
      </c>
      <c r="D6885" s="254">
        <v>0.44</v>
      </c>
      <c r="E6885" s="254" t="s">
        <v>30367</v>
      </c>
      <c r="ALW6885" s="12"/>
      <c r="ALX6885" s="12"/>
      <c r="ALY6885" s="12"/>
    </row>
    <row r="6886" spans="1:1013" ht="13.5">
      <c r="A6886" s="180">
        <v>95345</v>
      </c>
      <c r="B6886" s="180" t="s">
        <v>2270</v>
      </c>
      <c r="C6886" s="180" t="s">
        <v>5</v>
      </c>
      <c r="D6886" s="254">
        <v>1.05</v>
      </c>
      <c r="E6886" s="254" t="s">
        <v>32176</v>
      </c>
      <c r="ALW6886" s="12"/>
      <c r="ALX6886" s="12"/>
      <c r="ALY6886" s="12"/>
    </row>
    <row r="6887" spans="1:1013" ht="13.5">
      <c r="A6887" s="180">
        <v>95346</v>
      </c>
      <c r="B6887" s="180" t="s">
        <v>2271</v>
      </c>
      <c r="C6887" s="180" t="s">
        <v>5</v>
      </c>
      <c r="D6887" s="254">
        <v>0.11</v>
      </c>
      <c r="E6887" s="254" t="s">
        <v>32177</v>
      </c>
      <c r="ALW6887" s="12"/>
      <c r="ALX6887" s="12"/>
      <c r="ALY6887" s="12"/>
    </row>
    <row r="6888" spans="1:1013" ht="13.5">
      <c r="A6888" s="180">
        <v>101324</v>
      </c>
      <c r="B6888" s="180" t="s">
        <v>2469</v>
      </c>
      <c r="C6888" s="180" t="s">
        <v>2233</v>
      </c>
      <c r="D6888" s="254">
        <v>15.49</v>
      </c>
      <c r="E6888" s="254" t="s">
        <v>32179</v>
      </c>
      <c r="ALW6888" s="12"/>
      <c r="ALX6888" s="12"/>
      <c r="ALY6888" s="12"/>
    </row>
    <row r="6889" spans="1:1013" ht="13.5">
      <c r="A6889" s="180">
        <v>101328</v>
      </c>
      <c r="B6889" s="180" t="s">
        <v>2472</v>
      </c>
      <c r="C6889" s="180" t="s">
        <v>2233</v>
      </c>
      <c r="D6889" s="254">
        <v>18.54</v>
      </c>
      <c r="E6889" s="254" t="s">
        <v>30537</v>
      </c>
      <c r="ALW6889" s="12"/>
      <c r="ALX6889" s="12"/>
      <c r="ALY6889" s="12"/>
    </row>
    <row r="6890" spans="1:1013" ht="13.5">
      <c r="A6890" s="180">
        <v>95347</v>
      </c>
      <c r="B6890" s="180" t="s">
        <v>2272</v>
      </c>
      <c r="C6890" s="180" t="s">
        <v>5</v>
      </c>
      <c r="D6890" s="254">
        <v>0.11</v>
      </c>
      <c r="E6890" s="254" t="s">
        <v>32182</v>
      </c>
      <c r="ALW6890" s="12"/>
      <c r="ALX6890" s="12"/>
      <c r="ALY6890" s="12"/>
    </row>
    <row r="6891" spans="1:1013" ht="13.5">
      <c r="A6891" s="180">
        <v>95408</v>
      </c>
      <c r="B6891" s="180" t="s">
        <v>36376</v>
      </c>
      <c r="C6891" s="180" t="s">
        <v>2233</v>
      </c>
      <c r="D6891" s="254">
        <v>14.9</v>
      </c>
      <c r="E6891" s="254" t="s">
        <v>32184</v>
      </c>
      <c r="ALW6891" s="12"/>
      <c r="ALX6891" s="12"/>
      <c r="ALY6891" s="12"/>
    </row>
    <row r="6892" spans="1:1013" ht="13.5">
      <c r="A6892" s="180">
        <v>95348</v>
      </c>
      <c r="B6892" s="180" t="s">
        <v>2273</v>
      </c>
      <c r="C6892" s="180" t="s">
        <v>5</v>
      </c>
      <c r="D6892" s="460">
        <v>0.14000000000000001</v>
      </c>
      <c r="E6892" s="254" t="s">
        <v>25612</v>
      </c>
      <c r="ALW6892" s="12"/>
      <c r="ALX6892" s="12"/>
      <c r="ALY6892" s="12"/>
    </row>
    <row r="6893" spans="1:1013" ht="13.5">
      <c r="A6893" s="180">
        <v>101332</v>
      </c>
      <c r="B6893" s="180" t="s">
        <v>2476</v>
      </c>
      <c r="C6893" s="180" t="s">
        <v>2233</v>
      </c>
      <c r="D6893" s="254">
        <v>12.41</v>
      </c>
      <c r="E6893" s="254" t="s">
        <v>32187</v>
      </c>
      <c r="ALW6893" s="12"/>
      <c r="ALX6893" s="12"/>
      <c r="ALY6893" s="12"/>
    </row>
    <row r="6894" spans="1:1013" ht="13.5">
      <c r="A6894" s="180">
        <v>95349</v>
      </c>
      <c r="B6894" s="180" t="s">
        <v>2274</v>
      </c>
      <c r="C6894" s="180" t="s">
        <v>5</v>
      </c>
      <c r="D6894" s="460">
        <v>0.09</v>
      </c>
      <c r="E6894" s="254" t="s">
        <v>32189</v>
      </c>
      <c r="ALW6894" s="12"/>
      <c r="ALX6894" s="12"/>
      <c r="ALY6894" s="12"/>
    </row>
    <row r="6895" spans="1:1013" ht="13.5">
      <c r="A6895" s="180">
        <v>101336</v>
      </c>
      <c r="B6895" s="180" t="s">
        <v>2479</v>
      </c>
      <c r="C6895" s="180" t="s">
        <v>2233</v>
      </c>
      <c r="D6895" s="460">
        <v>52.04</v>
      </c>
      <c r="E6895" s="254" t="s">
        <v>32191</v>
      </c>
      <c r="ALW6895" s="12"/>
      <c r="ALX6895" s="12"/>
      <c r="ALY6895" s="12"/>
    </row>
    <row r="6896" spans="1:1013" ht="13.5">
      <c r="A6896" s="180">
        <v>95351</v>
      </c>
      <c r="B6896" s="180" t="s">
        <v>2275</v>
      </c>
      <c r="C6896" s="180" t="s">
        <v>5</v>
      </c>
      <c r="D6896" s="254">
        <v>0.39</v>
      </c>
      <c r="E6896" s="254" t="s">
        <v>32193</v>
      </c>
      <c r="ALW6896" s="12"/>
      <c r="ALX6896" s="12"/>
      <c r="ALY6896" s="12"/>
    </row>
    <row r="6897" spans="1:1013" ht="13.5">
      <c r="A6897" s="180">
        <v>95352</v>
      </c>
      <c r="B6897" s="180" t="s">
        <v>2276</v>
      </c>
      <c r="C6897" s="180" t="s">
        <v>5</v>
      </c>
      <c r="D6897" s="460">
        <v>0.14000000000000001</v>
      </c>
      <c r="E6897" s="254" t="s">
        <v>32195</v>
      </c>
      <c r="ALW6897" s="12"/>
      <c r="ALX6897" s="12"/>
      <c r="ALY6897" s="12"/>
    </row>
    <row r="6898" spans="1:1013" ht="13.5">
      <c r="A6898" s="180">
        <v>101337</v>
      </c>
      <c r="B6898" s="180" t="s">
        <v>2480</v>
      </c>
      <c r="C6898" s="180" t="s">
        <v>2233</v>
      </c>
      <c r="D6898" s="254">
        <v>18.8</v>
      </c>
      <c r="E6898" s="254" t="s">
        <v>32197</v>
      </c>
      <c r="ALW6898" s="12"/>
      <c r="ALX6898" s="12"/>
      <c r="ALY6898" s="12"/>
    </row>
    <row r="6899" spans="1:1013" ht="13.5">
      <c r="A6899" s="180">
        <v>101338</v>
      </c>
      <c r="B6899" s="180" t="s">
        <v>2481</v>
      </c>
      <c r="C6899" s="180" t="s">
        <v>2233</v>
      </c>
      <c r="D6899" s="254">
        <v>32.049999999999997</v>
      </c>
      <c r="E6899" s="254" t="s">
        <v>25669</v>
      </c>
      <c r="ALW6899" s="12"/>
      <c r="ALX6899" s="12"/>
      <c r="ALY6899" s="12"/>
    </row>
    <row r="6900" spans="1:1013" ht="13.5">
      <c r="A6900" s="180">
        <v>95354</v>
      </c>
      <c r="B6900" s="180" t="s">
        <v>2277</v>
      </c>
      <c r="C6900" s="180" t="s">
        <v>5</v>
      </c>
      <c r="D6900" s="254">
        <v>0.22</v>
      </c>
      <c r="E6900" s="254" t="s">
        <v>32200</v>
      </c>
      <c r="ALW6900" s="12"/>
      <c r="ALX6900" s="12"/>
      <c r="ALY6900" s="12"/>
    </row>
    <row r="6901" spans="1:1013" ht="13.5">
      <c r="A6901" s="180">
        <v>101339</v>
      </c>
      <c r="B6901" s="180" t="s">
        <v>2482</v>
      </c>
      <c r="C6901" s="180" t="s">
        <v>2233</v>
      </c>
      <c r="D6901" s="254">
        <v>29.91</v>
      </c>
      <c r="E6901" s="254" t="s">
        <v>29449</v>
      </c>
      <c r="ALW6901" s="12"/>
      <c r="ALX6901" s="12"/>
      <c r="ALY6901" s="12"/>
    </row>
    <row r="6902" spans="1:1013" ht="13.5">
      <c r="A6902" s="180">
        <v>101340</v>
      </c>
      <c r="B6902" s="180" t="s">
        <v>2483</v>
      </c>
      <c r="C6902" s="180" t="s">
        <v>2233</v>
      </c>
      <c r="D6902" s="254">
        <v>25.56</v>
      </c>
      <c r="E6902" s="254" t="s">
        <v>30907</v>
      </c>
      <c r="ALW6902" s="12"/>
      <c r="ALX6902" s="12"/>
      <c r="ALY6902" s="12"/>
    </row>
    <row r="6903" spans="1:1013" ht="13.5">
      <c r="A6903" s="180">
        <v>95389</v>
      </c>
      <c r="B6903" s="180" t="s">
        <v>2308</v>
      </c>
      <c r="C6903" s="180" t="s">
        <v>5</v>
      </c>
      <c r="D6903" s="254">
        <v>0.19</v>
      </c>
      <c r="E6903" s="254" t="s">
        <v>25322</v>
      </c>
      <c r="ALW6903" s="12"/>
      <c r="ALX6903" s="12"/>
      <c r="ALY6903" s="12"/>
    </row>
    <row r="6904" spans="1:1013" ht="13.5">
      <c r="A6904" s="180">
        <v>101341</v>
      </c>
      <c r="B6904" s="180" t="s">
        <v>2484</v>
      </c>
      <c r="C6904" s="180" t="s">
        <v>2233</v>
      </c>
      <c r="D6904" s="254">
        <v>18.170000000000002</v>
      </c>
      <c r="E6904" s="254" t="s">
        <v>25169</v>
      </c>
      <c r="ALW6904" s="12"/>
      <c r="ALX6904" s="12"/>
      <c r="ALY6904" s="12"/>
    </row>
    <row r="6905" spans="1:1013" ht="13.5">
      <c r="A6905" s="180">
        <v>95355</v>
      </c>
      <c r="B6905" s="180" t="s">
        <v>2278</v>
      </c>
      <c r="C6905" s="180" t="s">
        <v>5</v>
      </c>
      <c r="D6905" s="254">
        <v>0.13</v>
      </c>
      <c r="E6905" s="254" t="s">
        <v>31396</v>
      </c>
      <c r="ALW6905" s="12"/>
      <c r="ALX6905" s="12"/>
      <c r="ALY6905" s="12"/>
    </row>
    <row r="6906" spans="1:1013" ht="13.5">
      <c r="A6906" s="180">
        <v>95356</v>
      </c>
      <c r="B6906" s="180" t="s">
        <v>2279</v>
      </c>
      <c r="C6906" s="180" t="s">
        <v>5</v>
      </c>
      <c r="D6906" s="254">
        <v>0.22</v>
      </c>
      <c r="E6906" s="254" t="s">
        <v>24722</v>
      </c>
      <c r="ALW6906" s="12"/>
      <c r="ALX6906" s="12"/>
      <c r="ALY6906" s="12"/>
    </row>
    <row r="6907" spans="1:1013" ht="13.5">
      <c r="A6907" s="180">
        <v>101342</v>
      </c>
      <c r="B6907" s="180" t="s">
        <v>2485</v>
      </c>
      <c r="C6907" s="180" t="s">
        <v>2233</v>
      </c>
      <c r="D6907" s="254">
        <v>29.91</v>
      </c>
      <c r="E6907" s="254" t="s">
        <v>32208</v>
      </c>
      <c r="ALW6907" s="12"/>
      <c r="ALX6907" s="12"/>
      <c r="ALY6907" s="12"/>
    </row>
    <row r="6908" spans="1:1013" ht="13.5">
      <c r="A6908" s="180">
        <v>95357</v>
      </c>
      <c r="B6908" s="180" t="s">
        <v>2280</v>
      </c>
      <c r="C6908" s="180" t="s">
        <v>5</v>
      </c>
      <c r="D6908" s="254">
        <v>0.34</v>
      </c>
      <c r="E6908" s="254" t="s">
        <v>25160</v>
      </c>
      <c r="ALW6908" s="12"/>
      <c r="ALX6908" s="12"/>
      <c r="ALY6908" s="12"/>
    </row>
    <row r="6909" spans="1:1013" ht="13.5">
      <c r="A6909" s="180">
        <v>101343</v>
      </c>
      <c r="B6909" s="180" t="s">
        <v>2486</v>
      </c>
      <c r="C6909" s="180" t="s">
        <v>2233</v>
      </c>
      <c r="D6909" s="254">
        <v>45.49</v>
      </c>
      <c r="E6909" s="254" t="s">
        <v>32211</v>
      </c>
      <c r="ALW6909" s="12"/>
      <c r="ALX6909" s="12"/>
      <c r="ALY6909" s="12"/>
    </row>
    <row r="6910" spans="1:1013" ht="13.5">
      <c r="A6910" s="180">
        <v>95358</v>
      </c>
      <c r="B6910" s="180" t="s">
        <v>2281</v>
      </c>
      <c r="C6910" s="180" t="s">
        <v>5</v>
      </c>
      <c r="D6910" s="254">
        <v>0.37</v>
      </c>
      <c r="E6910" s="254" t="s">
        <v>25124</v>
      </c>
      <c r="ALW6910" s="12"/>
      <c r="ALX6910" s="12"/>
      <c r="ALY6910" s="12"/>
    </row>
    <row r="6911" spans="1:1013" ht="13.5">
      <c r="A6911" s="180">
        <v>101344</v>
      </c>
      <c r="B6911" s="180" t="s">
        <v>2487</v>
      </c>
      <c r="C6911" s="180" t="s">
        <v>2233</v>
      </c>
      <c r="D6911" s="254">
        <v>49.05</v>
      </c>
      <c r="E6911" s="254" t="s">
        <v>32214</v>
      </c>
      <c r="ALW6911" s="12"/>
      <c r="ALX6911" s="12"/>
      <c r="ALY6911" s="12"/>
    </row>
    <row r="6912" spans="1:1013" ht="13.5">
      <c r="A6912" s="180">
        <v>95359</v>
      </c>
      <c r="B6912" s="180" t="s">
        <v>2282</v>
      </c>
      <c r="C6912" s="180" t="s">
        <v>5</v>
      </c>
      <c r="D6912" s="254">
        <v>0.65</v>
      </c>
      <c r="E6912" s="254" t="s">
        <v>24596</v>
      </c>
      <c r="ALW6912" s="12"/>
      <c r="ALX6912" s="12"/>
      <c r="ALY6912" s="12"/>
    </row>
    <row r="6913" spans="1:1013" ht="13.5">
      <c r="A6913" s="180">
        <v>101345</v>
      </c>
      <c r="B6913" s="180" t="s">
        <v>2488</v>
      </c>
      <c r="C6913" s="180" t="s">
        <v>2233</v>
      </c>
      <c r="D6913" s="254">
        <v>86.14</v>
      </c>
      <c r="E6913" s="254" t="s">
        <v>24466</v>
      </c>
      <c r="ALW6913" s="12"/>
      <c r="ALX6913" s="12"/>
      <c r="ALY6913" s="12"/>
    </row>
    <row r="6914" spans="1:1013" ht="13.5">
      <c r="A6914" s="180">
        <v>101346</v>
      </c>
      <c r="B6914" s="180" t="s">
        <v>2489</v>
      </c>
      <c r="C6914" s="180" t="s">
        <v>2233</v>
      </c>
      <c r="D6914" s="254">
        <v>27.01</v>
      </c>
      <c r="E6914" s="254" t="s">
        <v>32218</v>
      </c>
      <c r="ALW6914" s="12"/>
      <c r="ALX6914" s="12"/>
      <c r="ALY6914" s="12"/>
    </row>
    <row r="6915" spans="1:1013" ht="13.5">
      <c r="A6915" s="180">
        <v>101347</v>
      </c>
      <c r="B6915" s="180" t="s">
        <v>2490</v>
      </c>
      <c r="C6915" s="180" t="s">
        <v>2233</v>
      </c>
      <c r="D6915" s="254">
        <v>47.45</v>
      </c>
      <c r="E6915" s="254" t="s">
        <v>24678</v>
      </c>
      <c r="ALW6915" s="12"/>
      <c r="ALX6915" s="12"/>
      <c r="ALY6915" s="12"/>
    </row>
    <row r="6916" spans="1:1013" ht="13.5">
      <c r="A6916" s="180">
        <v>95361</v>
      </c>
      <c r="B6916" s="180" t="s">
        <v>2284</v>
      </c>
      <c r="C6916" s="180" t="s">
        <v>5</v>
      </c>
      <c r="D6916" s="254">
        <v>0.16</v>
      </c>
      <c r="E6916" s="254" t="s">
        <v>25496</v>
      </c>
      <c r="ALW6916" s="12"/>
      <c r="ALX6916" s="12"/>
      <c r="ALY6916" s="12"/>
    </row>
    <row r="6917" spans="1:1013" ht="13.5">
      <c r="A6917" s="180">
        <v>101348</v>
      </c>
      <c r="B6917" s="180" t="s">
        <v>2491</v>
      </c>
      <c r="C6917" s="180" t="s">
        <v>2233</v>
      </c>
      <c r="D6917" s="254">
        <v>22.37</v>
      </c>
      <c r="E6917" s="254" t="s">
        <v>32222</v>
      </c>
      <c r="ALW6917" s="12"/>
      <c r="ALX6917" s="12"/>
      <c r="ALY6917" s="12"/>
    </row>
    <row r="6918" spans="1:1013" ht="13.5">
      <c r="A6918" s="180">
        <v>101349</v>
      </c>
      <c r="B6918" s="180" t="s">
        <v>2492</v>
      </c>
      <c r="C6918" s="180" t="s">
        <v>2233</v>
      </c>
      <c r="D6918" s="254">
        <v>39.99</v>
      </c>
      <c r="E6918" s="254" t="s">
        <v>32224</v>
      </c>
      <c r="ALW6918" s="12"/>
      <c r="ALX6918" s="12"/>
      <c r="ALY6918" s="12"/>
    </row>
    <row r="6919" spans="1:1013" ht="13.5">
      <c r="A6919" s="180">
        <v>95362</v>
      </c>
      <c r="B6919" s="180" t="s">
        <v>2285</v>
      </c>
      <c r="C6919" s="180" t="s">
        <v>5</v>
      </c>
      <c r="D6919" s="254">
        <v>0.3</v>
      </c>
      <c r="E6919" s="254" t="s">
        <v>32226</v>
      </c>
      <c r="ALW6919" s="12"/>
      <c r="ALX6919" s="12"/>
      <c r="ALY6919" s="12"/>
    </row>
    <row r="6920" spans="1:1013" ht="13.5">
      <c r="A6920" s="180">
        <v>95363</v>
      </c>
      <c r="B6920" s="180" t="s">
        <v>2286</v>
      </c>
      <c r="C6920" s="180" t="s">
        <v>5</v>
      </c>
      <c r="D6920" s="254">
        <v>0.3</v>
      </c>
      <c r="E6920" s="254" t="s">
        <v>30836</v>
      </c>
      <c r="ALW6920" s="12"/>
      <c r="ALX6920" s="12"/>
      <c r="ALY6920" s="12"/>
    </row>
    <row r="6921" spans="1:1013" ht="13.5">
      <c r="A6921" s="180">
        <v>101350</v>
      </c>
      <c r="B6921" s="180" t="s">
        <v>2493</v>
      </c>
      <c r="C6921" s="180" t="s">
        <v>2233</v>
      </c>
      <c r="D6921" s="254">
        <v>39.99</v>
      </c>
      <c r="E6921" s="254" t="s">
        <v>32229</v>
      </c>
      <c r="ALW6921" s="12"/>
      <c r="ALX6921" s="12"/>
      <c r="ALY6921" s="12"/>
    </row>
    <row r="6922" spans="1:1013" ht="13.5">
      <c r="A6922" s="180">
        <v>95360</v>
      </c>
      <c r="B6922" s="180" t="s">
        <v>2283</v>
      </c>
      <c r="C6922" s="180" t="s">
        <v>5</v>
      </c>
      <c r="D6922" s="254">
        <v>0.35</v>
      </c>
      <c r="E6922" s="254" t="s">
        <v>25615</v>
      </c>
      <c r="ALW6922" s="12"/>
      <c r="ALX6922" s="12"/>
      <c r="ALY6922" s="12"/>
    </row>
    <row r="6923" spans="1:1013" ht="13.5">
      <c r="A6923" s="180">
        <v>101351</v>
      </c>
      <c r="B6923" s="180" t="s">
        <v>2494</v>
      </c>
      <c r="C6923" s="180" t="s">
        <v>2233</v>
      </c>
      <c r="D6923" s="254">
        <v>29.91</v>
      </c>
      <c r="E6923" s="254" t="s">
        <v>32232</v>
      </c>
      <c r="ALW6923" s="12"/>
      <c r="ALX6923" s="12"/>
      <c r="ALY6923" s="12"/>
    </row>
    <row r="6924" spans="1:1013" ht="13.5">
      <c r="A6924" s="180">
        <v>95365</v>
      </c>
      <c r="B6924" s="180" t="s">
        <v>2288</v>
      </c>
      <c r="C6924" s="180" t="s">
        <v>5</v>
      </c>
      <c r="D6924" s="254">
        <v>0.22</v>
      </c>
      <c r="E6924" s="254" t="s">
        <v>32234</v>
      </c>
      <c r="ALW6924" s="12"/>
      <c r="ALX6924" s="12"/>
      <c r="ALY6924" s="12"/>
    </row>
    <row r="6925" spans="1:1013" ht="13.5">
      <c r="A6925" s="180">
        <v>101352</v>
      </c>
      <c r="B6925" s="180" t="s">
        <v>2495</v>
      </c>
      <c r="C6925" s="180" t="s">
        <v>2233</v>
      </c>
      <c r="D6925" s="254">
        <v>29.91</v>
      </c>
      <c r="E6925" s="254" t="s">
        <v>28985</v>
      </c>
      <c r="ALW6925" s="12"/>
      <c r="ALX6925" s="12"/>
      <c r="ALY6925" s="12"/>
    </row>
    <row r="6926" spans="1:1013" ht="13.5">
      <c r="A6926" s="180">
        <v>95364</v>
      </c>
      <c r="B6926" s="180" t="s">
        <v>2287</v>
      </c>
      <c r="C6926" s="180" t="s">
        <v>5</v>
      </c>
      <c r="D6926" s="254">
        <v>0.22</v>
      </c>
      <c r="E6926" s="254" t="s">
        <v>24611</v>
      </c>
      <c r="ALW6926" s="12"/>
      <c r="ALX6926" s="12"/>
      <c r="ALY6926" s="12"/>
    </row>
    <row r="6927" spans="1:1013" ht="13.5">
      <c r="A6927" s="180">
        <v>95366</v>
      </c>
      <c r="B6927" s="180" t="s">
        <v>2289</v>
      </c>
      <c r="C6927" s="180" t="s">
        <v>5</v>
      </c>
      <c r="D6927" s="254">
        <v>0.18</v>
      </c>
      <c r="E6927" s="254" t="s">
        <v>24740</v>
      </c>
      <c r="ALW6927" s="12"/>
      <c r="ALX6927" s="12"/>
      <c r="ALY6927" s="12"/>
    </row>
    <row r="6928" spans="1:1013" ht="13.5">
      <c r="A6928" s="180">
        <v>101353</v>
      </c>
      <c r="B6928" s="180" t="s">
        <v>2496</v>
      </c>
      <c r="C6928" s="180" t="s">
        <v>2233</v>
      </c>
      <c r="D6928" s="254">
        <v>24.48</v>
      </c>
      <c r="E6928" s="254" t="s">
        <v>24978</v>
      </c>
      <c r="ALW6928" s="12"/>
      <c r="ALX6928" s="12"/>
      <c r="ALY6928" s="12"/>
    </row>
    <row r="6929" spans="1:1013" ht="13.5">
      <c r="A6929" s="180">
        <v>95367</v>
      </c>
      <c r="B6929" s="180" t="s">
        <v>2290</v>
      </c>
      <c r="C6929" s="180" t="s">
        <v>5</v>
      </c>
      <c r="D6929" s="254">
        <v>0.3</v>
      </c>
      <c r="E6929" s="254" t="s">
        <v>24761</v>
      </c>
      <c r="ALW6929" s="12"/>
      <c r="ALX6929" s="12"/>
      <c r="ALY6929" s="12"/>
    </row>
    <row r="6930" spans="1:1013" ht="13.5">
      <c r="A6930" s="180">
        <v>101355</v>
      </c>
      <c r="B6930" s="180" t="s">
        <v>2497</v>
      </c>
      <c r="C6930" s="180" t="s">
        <v>2233</v>
      </c>
      <c r="D6930" s="254">
        <v>39.99</v>
      </c>
      <c r="E6930" s="254" t="s">
        <v>25364</v>
      </c>
      <c r="ALW6930" s="12"/>
      <c r="ALX6930" s="12"/>
      <c r="ALY6930" s="12"/>
    </row>
    <row r="6931" spans="1:1013" ht="13.5">
      <c r="A6931" s="180">
        <v>95368</v>
      </c>
      <c r="B6931" s="180" t="s">
        <v>2291</v>
      </c>
      <c r="C6931" s="180" t="s">
        <v>5</v>
      </c>
      <c r="D6931" s="254">
        <v>0.2</v>
      </c>
      <c r="E6931" s="254" t="s">
        <v>25407</v>
      </c>
      <c r="ALW6931" s="12"/>
      <c r="ALX6931" s="12"/>
      <c r="ALY6931" s="12"/>
    </row>
    <row r="6932" spans="1:1013" ht="13.5">
      <c r="A6932" s="180">
        <v>95369</v>
      </c>
      <c r="B6932" s="180" t="s">
        <v>2292</v>
      </c>
      <c r="C6932" s="180" t="s">
        <v>5</v>
      </c>
      <c r="D6932" s="254">
        <v>0.24</v>
      </c>
      <c r="E6932" s="254" t="s">
        <v>32243</v>
      </c>
      <c r="ALW6932" s="12"/>
      <c r="ALX6932" s="12"/>
      <c r="ALY6932" s="12"/>
    </row>
    <row r="6933" spans="1:1013" ht="13.5">
      <c r="A6933" s="180">
        <v>95370</v>
      </c>
      <c r="B6933" s="180" t="s">
        <v>2293</v>
      </c>
      <c r="C6933" s="180" t="s">
        <v>5</v>
      </c>
      <c r="D6933" s="254">
        <v>0.32</v>
      </c>
      <c r="E6933" s="254" t="s">
        <v>25556</v>
      </c>
      <c r="ALW6933" s="12"/>
      <c r="ALX6933" s="12"/>
      <c r="ALY6933" s="12"/>
    </row>
    <row r="6934" spans="1:1013" ht="13.5">
      <c r="A6934" s="180">
        <v>101356</v>
      </c>
      <c r="B6934" s="180" t="s">
        <v>2498</v>
      </c>
      <c r="C6934" s="180" t="s">
        <v>2233</v>
      </c>
      <c r="D6934" s="254">
        <v>43.28</v>
      </c>
      <c r="E6934" s="254" t="s">
        <v>25639</v>
      </c>
      <c r="ALW6934" s="12"/>
      <c r="ALX6934" s="12"/>
      <c r="ALY6934" s="12"/>
    </row>
    <row r="6935" spans="1:1013" ht="13.5">
      <c r="A6935" s="180">
        <v>95371</v>
      </c>
      <c r="B6935" s="180" t="s">
        <v>2294</v>
      </c>
      <c r="C6935" s="180" t="s">
        <v>5</v>
      </c>
      <c r="D6935" s="254">
        <v>0.47</v>
      </c>
      <c r="E6935" s="254" t="s">
        <v>24651</v>
      </c>
      <c r="ALW6935" s="12"/>
      <c r="ALX6935" s="12"/>
      <c r="ALY6935" s="12"/>
    </row>
    <row r="6936" spans="1:1013" ht="13.5">
      <c r="A6936" s="180">
        <v>101357</v>
      </c>
      <c r="B6936" s="180" t="s">
        <v>2499</v>
      </c>
      <c r="C6936" s="180" t="s">
        <v>2233</v>
      </c>
      <c r="D6936" s="254">
        <v>62.16</v>
      </c>
      <c r="E6936" s="254" t="s">
        <v>32248</v>
      </c>
      <c r="ALW6936" s="12"/>
      <c r="ALX6936" s="12"/>
      <c r="ALY6936" s="12"/>
    </row>
    <row r="6937" spans="1:1013" ht="13.5">
      <c r="A6937" s="180">
        <v>95372</v>
      </c>
      <c r="B6937" s="180" t="s">
        <v>2295</v>
      </c>
      <c r="C6937" s="180" t="s">
        <v>5</v>
      </c>
      <c r="D6937" s="254">
        <v>0.32</v>
      </c>
      <c r="E6937" s="254" t="s">
        <v>25216</v>
      </c>
      <c r="ALW6937" s="12"/>
      <c r="ALX6937" s="12"/>
      <c r="ALY6937" s="12"/>
    </row>
    <row r="6938" spans="1:1013" ht="13.5">
      <c r="A6938" s="180">
        <v>101358</v>
      </c>
      <c r="B6938" s="180" t="s">
        <v>2500</v>
      </c>
      <c r="C6938" s="180" t="s">
        <v>2233</v>
      </c>
      <c r="D6938" s="254">
        <v>43.19</v>
      </c>
      <c r="E6938" s="254" t="s">
        <v>24703</v>
      </c>
      <c r="ALW6938" s="12"/>
      <c r="ALX6938" s="12"/>
      <c r="ALY6938" s="12"/>
    </row>
    <row r="6939" spans="1:1013" ht="13.5">
      <c r="A6939" s="180">
        <v>95373</v>
      </c>
      <c r="B6939" s="180" t="s">
        <v>2296</v>
      </c>
      <c r="C6939" s="180" t="s">
        <v>5</v>
      </c>
      <c r="D6939" s="254">
        <v>0.3</v>
      </c>
      <c r="E6939" s="254" t="s">
        <v>25279</v>
      </c>
      <c r="ALW6939" s="12"/>
      <c r="ALX6939" s="12"/>
      <c r="ALY6939" s="12"/>
    </row>
    <row r="6940" spans="1:1013" ht="13.5">
      <c r="A6940" s="180">
        <v>101359</v>
      </c>
      <c r="B6940" s="180" t="s">
        <v>2501</v>
      </c>
      <c r="C6940" s="180" t="s">
        <v>2233</v>
      </c>
      <c r="D6940" s="254">
        <v>39.83</v>
      </c>
      <c r="E6940" s="254" t="s">
        <v>28400</v>
      </c>
      <c r="ALW6940" s="12"/>
      <c r="ALX6940" s="12"/>
      <c r="ALY6940" s="12"/>
    </row>
    <row r="6941" spans="1:1013" ht="13.5">
      <c r="A6941" s="180">
        <v>101360</v>
      </c>
      <c r="B6941" s="180" t="s">
        <v>2502</v>
      </c>
      <c r="C6941" s="180" t="s">
        <v>2233</v>
      </c>
      <c r="D6941" s="254">
        <v>43.19</v>
      </c>
      <c r="E6941" s="254" t="s">
        <v>28069</v>
      </c>
      <c r="ALW6941" s="12"/>
      <c r="ALX6941" s="12"/>
      <c r="ALY6941" s="12"/>
    </row>
    <row r="6942" spans="1:1013" ht="13.5">
      <c r="A6942" s="180">
        <v>95374</v>
      </c>
      <c r="B6942" s="180" t="s">
        <v>2297</v>
      </c>
      <c r="C6942" s="180" t="s">
        <v>5</v>
      </c>
      <c r="D6942" s="254">
        <v>0.32</v>
      </c>
      <c r="E6942" s="254" t="s">
        <v>25607</v>
      </c>
      <c r="ALW6942" s="12"/>
      <c r="ALX6942" s="12"/>
      <c r="ALY6942" s="12"/>
    </row>
    <row r="6943" spans="1:1013" ht="13.5">
      <c r="A6943" s="180">
        <v>95375</v>
      </c>
      <c r="B6943" s="180" t="s">
        <v>2298</v>
      </c>
      <c r="C6943" s="180" t="s">
        <v>5</v>
      </c>
      <c r="D6943" s="254">
        <v>0.45</v>
      </c>
      <c r="E6943" s="254" t="s">
        <v>24875</v>
      </c>
      <c r="ALW6943" s="12"/>
      <c r="ALX6943" s="12"/>
      <c r="ALY6943" s="12"/>
    </row>
    <row r="6944" spans="1:1013" ht="13.5">
      <c r="A6944" s="180">
        <v>101361</v>
      </c>
      <c r="B6944" s="180" t="s">
        <v>2503</v>
      </c>
      <c r="C6944" s="180" t="s">
        <v>2233</v>
      </c>
      <c r="D6944" s="254">
        <v>60.1</v>
      </c>
      <c r="E6944" s="254" t="s">
        <v>29230</v>
      </c>
      <c r="ALW6944" s="12"/>
      <c r="ALX6944" s="12"/>
      <c r="ALY6944" s="12"/>
    </row>
    <row r="6945" spans="1:1013" ht="13.5">
      <c r="A6945" s="180">
        <v>95376</v>
      </c>
      <c r="B6945" s="180" t="s">
        <v>2299</v>
      </c>
      <c r="C6945" s="180" t="s">
        <v>5</v>
      </c>
      <c r="D6945" s="254">
        <v>0.09</v>
      </c>
      <c r="E6945" s="254" t="s">
        <v>29454</v>
      </c>
      <c r="ALW6945" s="12"/>
      <c r="ALX6945" s="12"/>
      <c r="ALY6945" s="12"/>
    </row>
    <row r="6946" spans="1:1013" ht="13.5">
      <c r="A6946" s="180">
        <v>95377</v>
      </c>
      <c r="B6946" s="180" t="s">
        <v>2300</v>
      </c>
      <c r="C6946" s="180" t="s">
        <v>5</v>
      </c>
      <c r="D6946" s="254">
        <v>0.3</v>
      </c>
      <c r="E6946" s="254" t="s">
        <v>25649</v>
      </c>
      <c r="ALW6946" s="12"/>
      <c r="ALX6946" s="12"/>
      <c r="ALY6946" s="12"/>
    </row>
    <row r="6947" spans="1:1013" ht="13.5">
      <c r="A6947" s="180">
        <v>101363</v>
      </c>
      <c r="B6947" s="180" t="s">
        <v>2504</v>
      </c>
      <c r="C6947" s="180" t="s">
        <v>2233</v>
      </c>
      <c r="D6947" s="254">
        <v>39.83</v>
      </c>
      <c r="E6947" s="254" t="s">
        <v>32259</v>
      </c>
      <c r="ALW6947" s="12"/>
      <c r="ALX6947" s="12"/>
      <c r="ALY6947" s="12"/>
    </row>
    <row r="6948" spans="1:1013" ht="13.5">
      <c r="A6948" s="180">
        <v>95378</v>
      </c>
      <c r="B6948" s="180" t="s">
        <v>2301</v>
      </c>
      <c r="C6948" s="180" t="s">
        <v>5</v>
      </c>
      <c r="D6948" s="254">
        <v>0.31</v>
      </c>
      <c r="E6948" s="254" t="s">
        <v>30190</v>
      </c>
      <c r="ALW6948" s="12"/>
      <c r="ALX6948" s="12"/>
      <c r="ALY6948" s="12"/>
    </row>
    <row r="6949" spans="1:1013" ht="13.5">
      <c r="A6949" s="180">
        <v>101364</v>
      </c>
      <c r="B6949" s="180" t="s">
        <v>2505</v>
      </c>
      <c r="C6949" s="180" t="s">
        <v>2233</v>
      </c>
      <c r="D6949" s="254">
        <v>42.23</v>
      </c>
      <c r="E6949" s="254" t="s">
        <v>32260</v>
      </c>
      <c r="ALW6949" s="12"/>
      <c r="ALX6949" s="12"/>
      <c r="ALY6949" s="12"/>
    </row>
    <row r="6950" spans="1:1013" ht="13.5">
      <c r="A6950" s="180">
        <v>95379</v>
      </c>
      <c r="B6950" s="180" t="s">
        <v>2302</v>
      </c>
      <c r="C6950" s="180" t="s">
        <v>5</v>
      </c>
      <c r="D6950" s="254">
        <v>0.28000000000000003</v>
      </c>
      <c r="E6950" s="254" t="s">
        <v>32261</v>
      </c>
      <c r="ALW6950" s="12"/>
      <c r="ALX6950" s="12"/>
      <c r="ALY6950" s="12"/>
    </row>
    <row r="6951" spans="1:1013" ht="13.5">
      <c r="A6951" s="180">
        <v>101365</v>
      </c>
      <c r="B6951" s="180" t="s">
        <v>2506</v>
      </c>
      <c r="C6951" s="180" t="s">
        <v>2233</v>
      </c>
      <c r="D6951" s="254">
        <v>37.82</v>
      </c>
      <c r="E6951" s="254" t="s">
        <v>32262</v>
      </c>
      <c r="ALW6951" s="12"/>
      <c r="ALX6951" s="12"/>
      <c r="ALY6951" s="12"/>
    </row>
    <row r="6952" spans="1:1013" ht="13.5">
      <c r="A6952" s="180">
        <v>95380</v>
      </c>
      <c r="B6952" s="180" t="s">
        <v>36377</v>
      </c>
      <c r="C6952" s="180" t="s">
        <v>5</v>
      </c>
      <c r="D6952" s="254">
        <v>0.33</v>
      </c>
      <c r="E6952" s="254" t="s">
        <v>24777</v>
      </c>
      <c r="ALW6952" s="12"/>
      <c r="ALX6952" s="12"/>
      <c r="ALY6952" s="12"/>
    </row>
    <row r="6953" spans="1:1013" ht="13.5">
      <c r="A6953" s="180">
        <v>101366</v>
      </c>
      <c r="B6953" s="180" t="s">
        <v>2507</v>
      </c>
      <c r="C6953" s="180" t="s">
        <v>2233</v>
      </c>
      <c r="D6953" s="254">
        <v>44.45</v>
      </c>
      <c r="E6953" s="254" t="s">
        <v>25432</v>
      </c>
      <c r="ALW6953" s="12"/>
      <c r="ALX6953" s="12"/>
      <c r="ALY6953" s="12"/>
    </row>
    <row r="6954" spans="1:1013" ht="13.5">
      <c r="A6954" s="180">
        <v>100535</v>
      </c>
      <c r="B6954" s="180" t="s">
        <v>2350</v>
      </c>
      <c r="C6954" s="180" t="s">
        <v>5</v>
      </c>
      <c r="D6954" s="254">
        <v>0.28000000000000003</v>
      </c>
      <c r="E6954" s="254" t="s">
        <v>28092</v>
      </c>
      <c r="ALW6954" s="12"/>
      <c r="ALX6954" s="12"/>
      <c r="ALY6954" s="12"/>
    </row>
    <row r="6955" spans="1:1013" ht="13.5">
      <c r="A6955" s="180">
        <v>100536</v>
      </c>
      <c r="B6955" s="180" t="s">
        <v>2351</v>
      </c>
      <c r="C6955" s="180" t="s">
        <v>2233</v>
      </c>
      <c r="D6955" s="254">
        <v>38.22</v>
      </c>
      <c r="E6955" s="254" t="s">
        <v>32263</v>
      </c>
      <c r="ALW6955" s="12"/>
      <c r="ALX6955" s="12"/>
      <c r="ALY6955" s="12"/>
    </row>
    <row r="6956" spans="1:1013" ht="13.5">
      <c r="A6956" s="180">
        <v>101368</v>
      </c>
      <c r="B6956" s="180" t="s">
        <v>2508</v>
      </c>
      <c r="C6956" s="180" t="s">
        <v>2233</v>
      </c>
      <c r="D6956" s="254">
        <v>50.18</v>
      </c>
      <c r="E6956" s="254" t="s">
        <v>24925</v>
      </c>
      <c r="ALW6956" s="12"/>
      <c r="ALX6956" s="12"/>
      <c r="ALY6956" s="12"/>
    </row>
    <row r="6957" spans="1:1013" ht="13.5">
      <c r="A6957" s="180">
        <v>101369</v>
      </c>
      <c r="B6957" s="180" t="s">
        <v>2509</v>
      </c>
      <c r="C6957" s="180" t="s">
        <v>2233</v>
      </c>
      <c r="D6957" s="254">
        <v>78.87</v>
      </c>
      <c r="E6957" s="254" t="s">
        <v>27794</v>
      </c>
      <c r="ALW6957" s="12"/>
      <c r="ALX6957" s="12"/>
      <c r="ALY6957" s="12"/>
    </row>
    <row r="6958" spans="1:1013" ht="13.5">
      <c r="A6958" s="180">
        <v>95385</v>
      </c>
      <c r="B6958" s="180" t="s">
        <v>2305</v>
      </c>
      <c r="C6958" s="180" t="s">
        <v>5</v>
      </c>
      <c r="D6958" s="254">
        <v>0.27</v>
      </c>
      <c r="E6958" s="254" t="s">
        <v>32208</v>
      </c>
      <c r="ALW6958" s="12"/>
      <c r="ALX6958" s="12"/>
      <c r="ALY6958" s="12"/>
    </row>
    <row r="6959" spans="1:1013" ht="13.5">
      <c r="A6959" s="180">
        <v>101370</v>
      </c>
      <c r="B6959" s="180" t="s">
        <v>2510</v>
      </c>
      <c r="C6959" s="180" t="s">
        <v>2233</v>
      </c>
      <c r="D6959" s="254">
        <v>36.06</v>
      </c>
      <c r="E6959" s="254" t="s">
        <v>32264</v>
      </c>
      <c r="ALW6959" s="12"/>
      <c r="ALX6959" s="12"/>
      <c r="ALY6959" s="12"/>
    </row>
    <row r="6960" spans="1:1013" ht="13.5">
      <c r="A6960" s="180">
        <v>95406</v>
      </c>
      <c r="B6960" s="180" t="s">
        <v>2322</v>
      </c>
      <c r="C6960" s="180" t="s">
        <v>5</v>
      </c>
      <c r="D6960" s="254">
        <v>0.16</v>
      </c>
      <c r="E6960" s="254" t="s">
        <v>25702</v>
      </c>
      <c r="ALW6960" s="12"/>
      <c r="ALX6960" s="12"/>
      <c r="ALY6960" s="12"/>
    </row>
    <row r="6961" spans="1:1013" ht="13.5">
      <c r="A6961" s="180">
        <v>95424</v>
      </c>
      <c r="B6961" s="180" t="s">
        <v>2335</v>
      </c>
      <c r="C6961" s="180" t="s">
        <v>2233</v>
      </c>
      <c r="D6961" s="254">
        <v>22.36</v>
      </c>
      <c r="E6961" s="254" t="s">
        <v>24705</v>
      </c>
      <c r="ALW6961" s="12"/>
      <c r="ALX6961" s="12"/>
      <c r="ALY6961" s="12"/>
    </row>
    <row r="6962" spans="1:1013" ht="13.5">
      <c r="A6962" s="180">
        <v>95386</v>
      </c>
      <c r="B6962" s="180" t="s">
        <v>2306</v>
      </c>
      <c r="C6962" s="180" t="s">
        <v>5</v>
      </c>
      <c r="D6962" s="254">
        <v>0.35</v>
      </c>
      <c r="E6962" s="254" t="s">
        <v>24540</v>
      </c>
      <c r="ALW6962" s="12"/>
      <c r="ALX6962" s="12"/>
      <c r="ALY6962" s="12"/>
    </row>
    <row r="6963" spans="1:1013" ht="13.5">
      <c r="A6963" s="180">
        <v>95383</v>
      </c>
      <c r="B6963" s="180" t="s">
        <v>2303</v>
      </c>
      <c r="C6963" s="180" t="s">
        <v>5</v>
      </c>
      <c r="D6963" s="254">
        <v>0.37</v>
      </c>
      <c r="E6963" s="254" t="s">
        <v>28122</v>
      </c>
      <c r="ALW6963" s="12"/>
      <c r="ALX6963" s="12"/>
      <c r="ALY6963" s="12"/>
    </row>
    <row r="6964" spans="1:1013" ht="13.5">
      <c r="A6964" s="180">
        <v>95384</v>
      </c>
      <c r="B6964" s="180" t="s">
        <v>2304</v>
      </c>
      <c r="C6964" s="180" t="s">
        <v>5</v>
      </c>
      <c r="D6964" s="254">
        <v>0.59</v>
      </c>
      <c r="E6964" s="254" t="s">
        <v>24650</v>
      </c>
      <c r="ALW6964" s="12"/>
      <c r="ALX6964" s="12"/>
      <c r="ALY6964" s="12"/>
    </row>
    <row r="6965" spans="1:1013" ht="13.5">
      <c r="A6965" s="180">
        <v>100299</v>
      </c>
      <c r="B6965" s="180" t="s">
        <v>2342</v>
      </c>
      <c r="C6965" s="180" t="s">
        <v>5</v>
      </c>
      <c r="D6965" s="254">
        <v>0.57999999999999996</v>
      </c>
      <c r="E6965" s="254" t="s">
        <v>25370</v>
      </c>
      <c r="ALW6965" s="12"/>
      <c r="ALX6965" s="12"/>
      <c r="ALY6965" s="12"/>
    </row>
    <row r="6966" spans="1:1013" ht="13.5">
      <c r="A6966" s="180">
        <v>100315</v>
      </c>
      <c r="B6966" s="180" t="s">
        <v>2347</v>
      </c>
      <c r="C6966" s="180" t="s">
        <v>2233</v>
      </c>
      <c r="D6966" s="254">
        <v>77.06</v>
      </c>
      <c r="E6966" s="254" t="s">
        <v>28128</v>
      </c>
      <c r="ALW6966" s="12"/>
      <c r="ALX6966" s="12"/>
      <c r="ALY6966" s="12"/>
    </row>
    <row r="6967" spans="1:1013" ht="13.5">
      <c r="A6967" s="180">
        <v>95387</v>
      </c>
      <c r="B6967" s="180" t="s">
        <v>2307</v>
      </c>
      <c r="C6967" s="180" t="s">
        <v>5</v>
      </c>
      <c r="D6967" s="254">
        <v>0.27</v>
      </c>
      <c r="E6967" s="254" t="s">
        <v>25248</v>
      </c>
      <c r="ALW6967" s="12"/>
      <c r="ALX6967" s="12"/>
      <c r="ALY6967" s="12"/>
    </row>
    <row r="6968" spans="1:1013" ht="13.5">
      <c r="A6968" s="180">
        <v>101371</v>
      </c>
      <c r="B6968" s="180" t="s">
        <v>2511</v>
      </c>
      <c r="C6968" s="180" t="s">
        <v>2233</v>
      </c>
      <c r="D6968" s="254">
        <v>35.96</v>
      </c>
      <c r="E6968" s="254" t="s">
        <v>24521</v>
      </c>
      <c r="ALW6968" s="12"/>
      <c r="ALX6968" s="12"/>
      <c r="ALY6968" s="12"/>
    </row>
    <row r="6969" spans="1:1013" ht="13.5">
      <c r="A6969" s="180">
        <v>100288</v>
      </c>
      <c r="B6969" s="180" t="s">
        <v>2336</v>
      </c>
      <c r="C6969" s="180" t="s">
        <v>5</v>
      </c>
      <c r="D6969" s="254">
        <v>7.0000000000000007E-2</v>
      </c>
      <c r="E6969" s="254" t="s">
        <v>27907</v>
      </c>
      <c r="ALW6969" s="12"/>
      <c r="ALX6969" s="12"/>
      <c r="ALY6969" s="12"/>
    </row>
    <row r="6970" spans="1:1013" ht="13.5">
      <c r="A6970" s="180">
        <v>101372</v>
      </c>
      <c r="B6970" s="180" t="s">
        <v>2512</v>
      </c>
      <c r="C6970" s="180" t="s">
        <v>2233</v>
      </c>
      <c r="D6970" s="254">
        <v>10.11</v>
      </c>
      <c r="E6970" s="254" t="s">
        <v>32265</v>
      </c>
      <c r="ALW6970" s="12"/>
      <c r="ALX6970" s="12"/>
      <c r="ALY6970" s="12"/>
    </row>
    <row r="6971" spans="1:1013" ht="13.5">
      <c r="A6971" s="180">
        <v>90775</v>
      </c>
      <c r="B6971" s="180" t="s">
        <v>2225</v>
      </c>
      <c r="C6971" s="180" t="s">
        <v>5</v>
      </c>
      <c r="D6971" s="254">
        <v>15.15</v>
      </c>
      <c r="E6971" s="254" t="s">
        <v>24652</v>
      </c>
      <c r="ALW6971" s="12"/>
      <c r="ALX6971" s="12"/>
      <c r="ALY6971" s="12"/>
    </row>
    <row r="6972" spans="1:1013" ht="13.5">
      <c r="A6972" s="180">
        <v>93561</v>
      </c>
      <c r="B6972" s="180" t="s">
        <v>2225</v>
      </c>
      <c r="C6972" s="180" t="s">
        <v>2233</v>
      </c>
      <c r="D6972" s="254">
        <v>2691.11</v>
      </c>
      <c r="E6972" s="254" t="s">
        <v>32266</v>
      </c>
      <c r="ALW6972" s="12"/>
      <c r="ALX6972" s="12"/>
      <c r="ALY6972" s="12"/>
    </row>
    <row r="6973" spans="1:1013" ht="13.5">
      <c r="A6973" s="180">
        <v>88264</v>
      </c>
      <c r="B6973" s="180" t="s">
        <v>2168</v>
      </c>
      <c r="C6973" s="180" t="s">
        <v>5</v>
      </c>
      <c r="D6973" s="254">
        <v>39.01</v>
      </c>
      <c r="E6973" s="254" t="s">
        <v>31477</v>
      </c>
      <c r="ALW6973" s="12"/>
      <c r="ALX6973" s="12"/>
      <c r="ALY6973" s="12"/>
    </row>
    <row r="6974" spans="1:1013" ht="13.5">
      <c r="A6974" s="180">
        <v>101399</v>
      </c>
      <c r="B6974" s="180" t="s">
        <v>2168</v>
      </c>
      <c r="C6974" s="180" t="s">
        <v>2233</v>
      </c>
      <c r="D6974" s="254">
        <v>6931.17</v>
      </c>
      <c r="E6974" s="254" t="s">
        <v>25325</v>
      </c>
      <c r="ALW6974" s="12"/>
      <c r="ALX6974" s="12"/>
      <c r="ALY6974" s="12"/>
    </row>
    <row r="6975" spans="1:1013" ht="13.5">
      <c r="A6975" s="180">
        <v>88266</v>
      </c>
      <c r="B6975" s="180" t="s">
        <v>2169</v>
      </c>
      <c r="C6975" s="180" t="s">
        <v>5</v>
      </c>
      <c r="D6975" s="254">
        <v>43.14</v>
      </c>
      <c r="E6975" s="254" t="s">
        <v>25246</v>
      </c>
      <c r="ALW6975" s="12"/>
      <c r="ALX6975" s="12"/>
      <c r="ALY6975" s="12"/>
    </row>
    <row r="6976" spans="1:1013" ht="13.5">
      <c r="A6976" s="180">
        <v>101401</v>
      </c>
      <c r="B6976" s="180" t="s">
        <v>2169</v>
      </c>
      <c r="C6976" s="180" t="s">
        <v>2233</v>
      </c>
      <c r="D6976" s="254">
        <v>7661.76</v>
      </c>
      <c r="E6976" s="254" t="s">
        <v>25224</v>
      </c>
      <c r="ALW6976" s="12"/>
      <c r="ALX6976" s="12"/>
      <c r="ALY6976" s="12"/>
    </row>
    <row r="6977" spans="1:1013" ht="13.5">
      <c r="A6977" s="180">
        <v>88267</v>
      </c>
      <c r="B6977" s="180" t="s">
        <v>2170</v>
      </c>
      <c r="C6977" s="180" t="s">
        <v>5</v>
      </c>
      <c r="D6977" s="254">
        <v>30.88</v>
      </c>
      <c r="E6977" s="254" t="s">
        <v>32267</v>
      </c>
      <c r="ALW6977" s="12"/>
      <c r="ALX6977" s="12"/>
      <c r="ALY6977" s="12"/>
    </row>
    <row r="6978" spans="1:1013" ht="13.5">
      <c r="A6978" s="180">
        <v>101402</v>
      </c>
      <c r="B6978" s="180" t="s">
        <v>2170</v>
      </c>
      <c r="C6978" s="180" t="s">
        <v>2233</v>
      </c>
      <c r="D6978" s="254">
        <v>5524.14</v>
      </c>
      <c r="E6978" s="254" t="s">
        <v>24681</v>
      </c>
      <c r="ALW6978" s="12"/>
      <c r="ALX6978" s="12"/>
      <c r="ALY6978" s="12"/>
    </row>
    <row r="6979" spans="1:1013" ht="13.5">
      <c r="A6979" s="180">
        <v>90776</v>
      </c>
      <c r="B6979" s="180" t="s">
        <v>2226</v>
      </c>
      <c r="C6979" s="180" t="s">
        <v>5</v>
      </c>
      <c r="D6979" s="254">
        <v>39.1</v>
      </c>
      <c r="E6979" s="254" t="s">
        <v>25604</v>
      </c>
      <c r="ALW6979" s="12"/>
      <c r="ALX6979" s="12"/>
      <c r="ALY6979" s="12"/>
    </row>
    <row r="6980" spans="1:1013" ht="13.5">
      <c r="A6980" s="180">
        <v>93572</v>
      </c>
      <c r="B6980" s="180" t="s">
        <v>2237</v>
      </c>
      <c r="C6980" s="180" t="s">
        <v>2233</v>
      </c>
      <c r="D6980" s="254">
        <v>6867.64</v>
      </c>
      <c r="E6980" s="254" t="s">
        <v>25700</v>
      </c>
      <c r="ALW6980" s="12"/>
      <c r="ALX6980" s="12"/>
      <c r="ALY6980" s="12"/>
    </row>
    <row r="6981" spans="1:1013" ht="13.5">
      <c r="A6981" s="180">
        <v>90777</v>
      </c>
      <c r="B6981" s="180" t="s">
        <v>2227</v>
      </c>
      <c r="C6981" s="180" t="s">
        <v>5</v>
      </c>
      <c r="D6981" s="254">
        <v>131.36000000000001</v>
      </c>
      <c r="E6981" s="254" t="s">
        <v>24883</v>
      </c>
      <c r="ALW6981" s="12"/>
      <c r="ALX6981" s="12"/>
      <c r="ALY6981" s="12"/>
    </row>
    <row r="6982" spans="1:1013" ht="13.5">
      <c r="A6982" s="180">
        <v>93565</v>
      </c>
      <c r="B6982" s="180" t="s">
        <v>2227</v>
      </c>
      <c r="C6982" s="180" t="s">
        <v>2233</v>
      </c>
      <c r="D6982" s="254">
        <v>22998.2</v>
      </c>
      <c r="E6982" s="254" t="s">
        <v>25341</v>
      </c>
      <c r="ALW6982" s="12"/>
      <c r="ALX6982" s="12"/>
      <c r="ALY6982" s="12"/>
    </row>
    <row r="6983" spans="1:1013" ht="13.5">
      <c r="A6983" s="180">
        <v>90778</v>
      </c>
      <c r="B6983" s="180" t="s">
        <v>2228</v>
      </c>
      <c r="C6983" s="180" t="s">
        <v>5</v>
      </c>
      <c r="D6983" s="254">
        <v>140.96</v>
      </c>
      <c r="E6983" s="254" t="s">
        <v>29436</v>
      </c>
      <c r="ALW6983" s="12"/>
      <c r="ALX6983" s="12"/>
      <c r="ALY6983" s="12"/>
    </row>
    <row r="6984" spans="1:1013" ht="13.5">
      <c r="A6984" s="180">
        <v>93567</v>
      </c>
      <c r="B6984" s="180" t="s">
        <v>2228</v>
      </c>
      <c r="C6984" s="180" t="s">
        <v>2233</v>
      </c>
      <c r="D6984" s="254">
        <v>24675.95</v>
      </c>
      <c r="E6984" s="254" t="s">
        <v>25006</v>
      </c>
      <c r="ALW6984" s="12"/>
      <c r="ALX6984" s="12"/>
      <c r="ALY6984" s="12"/>
    </row>
    <row r="6985" spans="1:1013" ht="13.5">
      <c r="A6985" s="180">
        <v>90779</v>
      </c>
      <c r="B6985" s="180" t="s">
        <v>2229</v>
      </c>
      <c r="C6985" s="180" t="s">
        <v>5</v>
      </c>
      <c r="D6985" s="254">
        <v>164.42</v>
      </c>
      <c r="E6985" s="254" t="s">
        <v>27387</v>
      </c>
      <c r="ALW6985" s="12"/>
      <c r="ALX6985" s="12"/>
      <c r="ALY6985" s="12"/>
    </row>
    <row r="6986" spans="1:1013" ht="13.5">
      <c r="A6986" s="180">
        <v>93568</v>
      </c>
      <c r="B6986" s="180" t="s">
        <v>2229</v>
      </c>
      <c r="C6986" s="180" t="s">
        <v>2233</v>
      </c>
      <c r="D6986" s="254">
        <v>28779.77</v>
      </c>
      <c r="E6986" s="254" t="s">
        <v>25042</v>
      </c>
      <c r="ALW6986" s="12"/>
      <c r="ALX6986" s="12"/>
      <c r="ALY6986" s="12"/>
    </row>
    <row r="6987" spans="1:1013" ht="13.5">
      <c r="A6987" s="180">
        <v>88269</v>
      </c>
      <c r="B6987" s="180" t="s">
        <v>2171</v>
      </c>
      <c r="C6987" s="180" t="s">
        <v>5</v>
      </c>
      <c r="D6987" s="254">
        <v>25.97</v>
      </c>
      <c r="E6987" s="254" t="s">
        <v>32268</v>
      </c>
      <c r="ALW6987" s="12"/>
      <c r="ALX6987" s="12"/>
      <c r="ALY6987" s="12"/>
    </row>
    <row r="6988" spans="1:1013" ht="13.5">
      <c r="A6988" s="180">
        <v>101407</v>
      </c>
      <c r="B6988" s="180" t="s">
        <v>2171</v>
      </c>
      <c r="C6988" s="180" t="s">
        <v>2233</v>
      </c>
      <c r="D6988" s="254">
        <v>4682.49</v>
      </c>
      <c r="E6988" s="254" t="s">
        <v>25643</v>
      </c>
      <c r="ALW6988" s="12"/>
      <c r="ALX6988" s="12"/>
      <c r="ALY6988" s="12"/>
    </row>
    <row r="6989" spans="1:1013" ht="13.5">
      <c r="A6989" s="180">
        <v>88270</v>
      </c>
      <c r="B6989" s="180" t="s">
        <v>2172</v>
      </c>
      <c r="C6989" s="180" t="s">
        <v>5</v>
      </c>
      <c r="D6989" s="254">
        <v>30.65</v>
      </c>
      <c r="E6989" s="254" t="s">
        <v>25732</v>
      </c>
      <c r="ALW6989" s="12"/>
      <c r="ALX6989" s="12"/>
      <c r="ALY6989" s="12"/>
    </row>
    <row r="6990" spans="1:1013" ht="13.5">
      <c r="A6990" s="180">
        <v>101408</v>
      </c>
      <c r="B6990" s="180" t="s">
        <v>2172</v>
      </c>
      <c r="C6990" s="180" t="s">
        <v>2233</v>
      </c>
      <c r="D6990" s="254">
        <v>5494.27</v>
      </c>
      <c r="E6990" s="254" t="s">
        <v>24632</v>
      </c>
      <c r="ALW6990" s="12"/>
      <c r="ALX6990" s="12"/>
      <c r="ALY6990" s="12"/>
    </row>
    <row r="6991" spans="1:1013" ht="13.5">
      <c r="A6991" s="180">
        <v>102919</v>
      </c>
      <c r="B6991" s="180" t="s">
        <v>36378</v>
      </c>
      <c r="C6991" s="180" t="s">
        <v>5</v>
      </c>
      <c r="D6991" s="254">
        <v>0</v>
      </c>
      <c r="E6991" s="254" t="s">
        <v>25250</v>
      </c>
      <c r="ALW6991" s="12"/>
      <c r="ALX6991" s="12"/>
      <c r="ALY6991" s="12"/>
    </row>
    <row r="6992" spans="1:1013" ht="13.5">
      <c r="A6992" s="180">
        <v>101409</v>
      </c>
      <c r="B6992" s="180" t="s">
        <v>2525</v>
      </c>
      <c r="C6992" s="180" t="s">
        <v>2233</v>
      </c>
      <c r="D6992" s="254">
        <v>6960.47</v>
      </c>
      <c r="E6992" s="254" t="s">
        <v>25586</v>
      </c>
      <c r="ALW6992" s="12"/>
      <c r="ALX6992" s="12"/>
      <c r="ALY6992" s="12"/>
    </row>
    <row r="6993" spans="1:1013" ht="13.5">
      <c r="A6993" s="180">
        <v>88441</v>
      </c>
      <c r="B6993" s="180" t="s">
        <v>2218</v>
      </c>
      <c r="C6993" s="180" t="s">
        <v>5</v>
      </c>
      <c r="D6993" s="254">
        <v>27.02</v>
      </c>
      <c r="E6993" s="254" t="s">
        <v>24541</v>
      </c>
      <c r="ALW6993" s="12"/>
      <c r="ALX6993" s="12"/>
      <c r="ALY6993" s="12"/>
    </row>
    <row r="6994" spans="1:1013" ht="13.5">
      <c r="A6994" s="180">
        <v>101410</v>
      </c>
      <c r="B6994" s="180" t="s">
        <v>2218</v>
      </c>
      <c r="C6994" s="180" t="s">
        <v>2233</v>
      </c>
      <c r="D6994" s="254">
        <v>4872.6000000000004</v>
      </c>
      <c r="E6994" s="254" t="s">
        <v>32269</v>
      </c>
      <c r="ALW6994" s="12"/>
      <c r="ALX6994" s="12"/>
      <c r="ALY6994" s="12"/>
    </row>
    <row r="6995" spans="1:1013" ht="13.5">
      <c r="A6995" s="180">
        <v>88272</v>
      </c>
      <c r="B6995" s="180" t="s">
        <v>2173</v>
      </c>
      <c r="C6995" s="180" t="s">
        <v>5</v>
      </c>
      <c r="D6995" s="254">
        <v>35.450000000000003</v>
      </c>
      <c r="E6995" s="254" t="s">
        <v>24669</v>
      </c>
      <c r="ALW6995" s="12"/>
      <c r="ALX6995" s="12"/>
      <c r="ALY6995" s="12"/>
    </row>
    <row r="6996" spans="1:1013" ht="13.5">
      <c r="A6996" s="180">
        <v>88273</v>
      </c>
      <c r="B6996" s="180" t="s">
        <v>2174</v>
      </c>
      <c r="C6996" s="180" t="s">
        <v>5</v>
      </c>
      <c r="D6996" s="254">
        <v>33.42</v>
      </c>
      <c r="E6996" s="254" t="s">
        <v>31774</v>
      </c>
      <c r="ALW6996" s="12"/>
      <c r="ALX6996" s="12"/>
      <c r="ALY6996" s="12"/>
    </row>
    <row r="6997" spans="1:1013" ht="13.5">
      <c r="A6997" s="180">
        <v>101413</v>
      </c>
      <c r="B6997" s="180" t="s">
        <v>2174</v>
      </c>
      <c r="C6997" s="180" t="s">
        <v>2233</v>
      </c>
      <c r="D6997" s="254">
        <v>5977.42</v>
      </c>
      <c r="E6997" s="254" t="s">
        <v>25249</v>
      </c>
      <c r="ALW6997" s="12"/>
      <c r="ALX6997" s="12"/>
      <c r="ALY6997" s="12"/>
    </row>
    <row r="6998" spans="1:1013" ht="13.5">
      <c r="A6998" s="180">
        <v>101414</v>
      </c>
      <c r="B6998" s="180" t="s">
        <v>2527</v>
      </c>
      <c r="C6998" s="180" t="s">
        <v>2233</v>
      </c>
      <c r="D6998" s="254">
        <v>5833.85</v>
      </c>
      <c r="E6998" s="254" t="s">
        <v>27398</v>
      </c>
      <c r="ALW6998" s="12"/>
      <c r="ALX6998" s="12"/>
      <c r="ALY6998" s="12"/>
    </row>
    <row r="6999" spans="1:1013" ht="13.5">
      <c r="A6999" s="180">
        <v>88274</v>
      </c>
      <c r="B6999" s="180" t="s">
        <v>2175</v>
      </c>
      <c r="C6999" s="180" t="s">
        <v>5</v>
      </c>
      <c r="D6999" s="254">
        <v>32.549999999999997</v>
      </c>
      <c r="E6999" s="254" t="s">
        <v>25231</v>
      </c>
      <c r="ALW6999" s="12"/>
      <c r="ALX6999" s="12"/>
      <c r="ALY6999" s="12"/>
    </row>
    <row r="7000" spans="1:1013" ht="13.5">
      <c r="A7000" s="180">
        <v>101412</v>
      </c>
      <c r="B7000" s="180" t="s">
        <v>2526</v>
      </c>
      <c r="C7000" s="180" t="s">
        <v>2233</v>
      </c>
      <c r="D7000" s="254">
        <v>6345.87</v>
      </c>
      <c r="E7000" s="254" t="s">
        <v>25101</v>
      </c>
      <c r="ALW7000" s="12"/>
      <c r="ALX7000" s="12"/>
      <c r="ALY7000" s="12"/>
    </row>
    <row r="7001" spans="1:1013" ht="13.5">
      <c r="A7001" s="180">
        <v>101415</v>
      </c>
      <c r="B7001" s="180" t="s">
        <v>2528</v>
      </c>
      <c r="C7001" s="180" t="s">
        <v>2233</v>
      </c>
      <c r="D7001" s="254">
        <v>7682.89</v>
      </c>
      <c r="E7001" s="254" t="s">
        <v>25400</v>
      </c>
      <c r="ALW7001" s="12"/>
      <c r="ALX7001" s="12"/>
      <c r="ALY7001" s="12"/>
    </row>
    <row r="7002" spans="1:1013" ht="13.5">
      <c r="A7002" s="180">
        <v>100308</v>
      </c>
      <c r="B7002" s="180" t="s">
        <v>2346</v>
      </c>
      <c r="C7002" s="180" t="s">
        <v>5</v>
      </c>
      <c r="D7002" s="254">
        <v>34.43</v>
      </c>
      <c r="E7002" s="254" t="s">
        <v>31243</v>
      </c>
      <c r="ALW7002" s="12"/>
      <c r="ALX7002" s="12"/>
      <c r="ALY7002" s="12"/>
    </row>
    <row r="7003" spans="1:1013" ht="13.5">
      <c r="A7003" s="180">
        <v>101416</v>
      </c>
      <c r="B7003" s="180" t="s">
        <v>2346</v>
      </c>
      <c r="C7003" s="180" t="s">
        <v>2233</v>
      </c>
      <c r="D7003" s="254">
        <v>6147.54</v>
      </c>
      <c r="E7003" s="254" t="s">
        <v>25361</v>
      </c>
      <c r="ALW7003" s="12"/>
      <c r="ALX7003" s="12"/>
      <c r="ALY7003" s="12"/>
    </row>
    <row r="7004" spans="1:1013" ht="13.5">
      <c r="A7004" s="180">
        <v>88275</v>
      </c>
      <c r="B7004" s="180" t="s">
        <v>2176</v>
      </c>
      <c r="C7004" s="180" t="s">
        <v>5</v>
      </c>
      <c r="D7004" s="254">
        <v>43.19</v>
      </c>
      <c r="E7004" s="254" t="s">
        <v>32265</v>
      </c>
      <c r="ALW7004" s="12"/>
      <c r="ALX7004" s="12"/>
      <c r="ALY7004" s="12"/>
    </row>
    <row r="7005" spans="1:1013" ht="13.5">
      <c r="A7005" s="180">
        <v>90780</v>
      </c>
      <c r="B7005" s="180" t="s">
        <v>2230</v>
      </c>
      <c r="C7005" s="180" t="s">
        <v>5</v>
      </c>
      <c r="D7005" s="254">
        <v>61.95</v>
      </c>
      <c r="E7005" s="254" t="s">
        <v>31440</v>
      </c>
      <c r="ALW7005" s="12"/>
      <c r="ALX7005" s="12"/>
      <c r="ALY7005" s="12"/>
    </row>
    <row r="7006" spans="1:1013" ht="13.5">
      <c r="A7006" s="180">
        <v>94295</v>
      </c>
      <c r="B7006" s="180" t="s">
        <v>2230</v>
      </c>
      <c r="C7006" s="180" t="s">
        <v>2233</v>
      </c>
      <c r="D7006" s="254">
        <v>10859.75</v>
      </c>
      <c r="E7006" s="254" t="s">
        <v>25077</v>
      </c>
      <c r="ALW7006" s="12"/>
      <c r="ALX7006" s="12"/>
      <c r="ALY7006" s="12"/>
    </row>
    <row r="7007" spans="1:1013" ht="13.5">
      <c r="A7007" s="180">
        <v>88277</v>
      </c>
      <c r="B7007" s="180" t="s">
        <v>2177</v>
      </c>
      <c r="C7007" s="180" t="s">
        <v>5</v>
      </c>
      <c r="D7007" s="254">
        <v>39.119999999999997</v>
      </c>
      <c r="E7007" s="254" t="s">
        <v>25603</v>
      </c>
      <c r="ALW7007" s="12"/>
      <c r="ALX7007" s="12"/>
      <c r="ALY7007" s="12"/>
    </row>
    <row r="7008" spans="1:1013" ht="13.5">
      <c r="A7008" s="180">
        <v>101417</v>
      </c>
      <c r="B7008" s="180" t="s">
        <v>2529</v>
      </c>
      <c r="C7008" s="180" t="s">
        <v>2233</v>
      </c>
      <c r="D7008" s="254">
        <v>6621.38</v>
      </c>
      <c r="E7008" s="254" t="s">
        <v>25208</v>
      </c>
      <c r="ALW7008" s="12"/>
      <c r="ALX7008" s="12"/>
      <c r="ALY7008" s="12"/>
    </row>
    <row r="7009" spans="1:1013" ht="13.5">
      <c r="A7009" s="180">
        <v>100307</v>
      </c>
      <c r="B7009" s="180" t="s">
        <v>2345</v>
      </c>
      <c r="C7009" s="180" t="s">
        <v>5</v>
      </c>
      <c r="D7009" s="254">
        <v>37.17</v>
      </c>
      <c r="E7009" s="254" t="s">
        <v>27774</v>
      </c>
      <c r="ALW7009" s="12"/>
      <c r="ALX7009" s="12"/>
      <c r="ALY7009" s="12"/>
    </row>
    <row r="7010" spans="1:1013" ht="13.5">
      <c r="A7010" s="180">
        <v>88278</v>
      </c>
      <c r="B7010" s="180" t="s">
        <v>2178</v>
      </c>
      <c r="C7010" s="180" t="s">
        <v>5</v>
      </c>
      <c r="D7010" s="254">
        <v>34.65</v>
      </c>
      <c r="E7010" s="254" t="s">
        <v>31456</v>
      </c>
      <c r="ALW7010" s="12"/>
      <c r="ALX7010" s="12"/>
      <c r="ALY7010" s="12"/>
    </row>
    <row r="7011" spans="1:1013" ht="13.5">
      <c r="A7011" s="180">
        <v>101418</v>
      </c>
      <c r="B7011" s="180" t="s">
        <v>2530</v>
      </c>
      <c r="C7011" s="180" t="s">
        <v>2233</v>
      </c>
      <c r="D7011" s="254">
        <v>6182.43</v>
      </c>
      <c r="E7011" s="254" t="s">
        <v>24973</v>
      </c>
      <c r="ALW7011" s="12"/>
      <c r="ALX7011" s="12"/>
      <c r="ALY7011" s="12"/>
    </row>
    <row r="7012" spans="1:1013" ht="13.5">
      <c r="A7012" s="180">
        <v>105535</v>
      </c>
      <c r="B7012" s="180" t="s">
        <v>36379</v>
      </c>
      <c r="C7012" s="180" t="s">
        <v>5</v>
      </c>
      <c r="D7012" s="254">
        <v>0</v>
      </c>
      <c r="E7012" s="254" t="s">
        <v>25654</v>
      </c>
      <c r="ALW7012" s="12"/>
      <c r="ALX7012" s="12"/>
      <c r="ALY7012" s="12"/>
    </row>
    <row r="7013" spans="1:1013" ht="13.5">
      <c r="A7013" s="180">
        <v>101419</v>
      </c>
      <c r="B7013" s="180" t="s">
        <v>2531</v>
      </c>
      <c r="C7013" s="180" t="s">
        <v>2233</v>
      </c>
      <c r="D7013" s="254">
        <v>7914.08</v>
      </c>
      <c r="E7013" s="254" t="s">
        <v>25330</v>
      </c>
      <c r="ALW7013" s="12"/>
      <c r="ALX7013" s="12"/>
      <c r="ALY7013" s="12"/>
    </row>
    <row r="7014" spans="1:1013" ht="13.5">
      <c r="A7014" s="180">
        <v>88279</v>
      </c>
      <c r="B7014" s="180" t="s">
        <v>2179</v>
      </c>
      <c r="C7014" s="180" t="s">
        <v>5</v>
      </c>
      <c r="D7014" s="254">
        <v>45.18</v>
      </c>
      <c r="E7014" s="254" t="s">
        <v>24540</v>
      </c>
      <c r="ALW7014" s="12"/>
      <c r="ALX7014" s="12"/>
      <c r="ALY7014" s="12"/>
    </row>
    <row r="7015" spans="1:1013" ht="13.5">
      <c r="A7015" s="180">
        <v>88281</v>
      </c>
      <c r="B7015" s="180" t="s">
        <v>2180</v>
      </c>
      <c r="C7015" s="180" t="s">
        <v>5</v>
      </c>
      <c r="D7015" s="254">
        <v>31.87</v>
      </c>
      <c r="E7015" s="254" t="s">
        <v>24761</v>
      </c>
      <c r="ALW7015" s="12"/>
      <c r="ALX7015" s="12"/>
      <c r="ALY7015" s="12"/>
    </row>
    <row r="7016" spans="1:1013" ht="13.5">
      <c r="A7016" s="180">
        <v>93558</v>
      </c>
      <c r="B7016" s="180" t="s">
        <v>2232</v>
      </c>
      <c r="C7016" s="180" t="s">
        <v>2233</v>
      </c>
      <c r="D7016" s="254">
        <v>5548.67</v>
      </c>
      <c r="E7016" s="254" t="s">
        <v>27654</v>
      </c>
      <c r="ALW7016" s="12"/>
      <c r="ALX7016" s="12"/>
      <c r="ALY7016" s="12"/>
    </row>
    <row r="7017" spans="1:1013" ht="13.5">
      <c r="A7017" s="180">
        <v>101420</v>
      </c>
      <c r="B7017" s="180" t="s">
        <v>2532</v>
      </c>
      <c r="C7017" s="180" t="s">
        <v>2233</v>
      </c>
      <c r="D7017" s="254">
        <v>5701.85</v>
      </c>
      <c r="E7017" s="254" t="s">
        <v>25409</v>
      </c>
      <c r="ALW7017" s="12"/>
      <c r="ALX7017" s="12"/>
      <c r="ALY7017" s="12"/>
    </row>
    <row r="7018" spans="1:1013" ht="13.5">
      <c r="A7018" s="180">
        <v>101421</v>
      </c>
      <c r="B7018" s="180" t="s">
        <v>2533</v>
      </c>
      <c r="C7018" s="180" t="s">
        <v>2233</v>
      </c>
      <c r="D7018" s="254">
        <v>6501.35</v>
      </c>
      <c r="E7018" s="254" t="s">
        <v>28124</v>
      </c>
      <c r="ALW7018" s="12"/>
      <c r="ALX7018" s="12"/>
      <c r="ALY7018" s="12"/>
    </row>
    <row r="7019" spans="1:1013" ht="13.5">
      <c r="A7019" s="180">
        <v>88282</v>
      </c>
      <c r="B7019" s="180" t="s">
        <v>2181</v>
      </c>
      <c r="C7019" s="180" t="s">
        <v>5</v>
      </c>
      <c r="D7019" s="254">
        <v>31</v>
      </c>
      <c r="E7019" s="254" t="s">
        <v>32248</v>
      </c>
      <c r="ALW7019" s="12"/>
      <c r="ALX7019" s="12"/>
      <c r="ALY7019" s="12"/>
    </row>
    <row r="7020" spans="1:1013" ht="13.5">
      <c r="A7020" s="180">
        <v>88283</v>
      </c>
      <c r="B7020" s="180" t="s">
        <v>2182</v>
      </c>
      <c r="C7020" s="180" t="s">
        <v>5</v>
      </c>
      <c r="D7020" s="254">
        <v>36.43</v>
      </c>
      <c r="E7020" s="254" t="s">
        <v>24709</v>
      </c>
      <c r="ALW7020" s="12"/>
      <c r="ALX7020" s="12"/>
      <c r="ALY7020" s="12"/>
    </row>
    <row r="7021" spans="1:1013" ht="13.5">
      <c r="A7021" s="180">
        <v>101422</v>
      </c>
      <c r="B7021" s="180" t="s">
        <v>2534</v>
      </c>
      <c r="C7021" s="180" t="s">
        <v>2233</v>
      </c>
      <c r="D7021" s="254">
        <v>4896.04</v>
      </c>
      <c r="E7021" s="254" t="s">
        <v>24522</v>
      </c>
      <c r="ALW7021" s="12"/>
      <c r="ALX7021" s="12"/>
      <c r="ALY7021" s="12"/>
    </row>
    <row r="7022" spans="1:1013" ht="13.5">
      <c r="A7022" s="180">
        <v>88284</v>
      </c>
      <c r="B7022" s="180" t="s">
        <v>25269</v>
      </c>
      <c r="C7022" s="180" t="s">
        <v>5</v>
      </c>
      <c r="D7022" s="254">
        <v>27.27</v>
      </c>
      <c r="E7022" s="254" t="s">
        <v>32270</v>
      </c>
      <c r="ALW7022" s="12"/>
      <c r="ALX7022" s="12"/>
      <c r="ALY7022" s="12"/>
    </row>
    <row r="7023" spans="1:1013" ht="13.5">
      <c r="A7023" s="180">
        <v>101424</v>
      </c>
      <c r="B7023" s="180" t="s">
        <v>2535</v>
      </c>
      <c r="C7023" s="180" t="s">
        <v>2233</v>
      </c>
      <c r="D7023" s="254">
        <v>5914.74</v>
      </c>
      <c r="E7023" s="254" t="s">
        <v>32271</v>
      </c>
      <c r="ALW7023" s="12"/>
      <c r="ALX7023" s="12"/>
      <c r="ALY7023" s="12"/>
    </row>
    <row r="7024" spans="1:1013" ht="13.5">
      <c r="A7024" s="180">
        <v>88286</v>
      </c>
      <c r="B7024" s="180" t="s">
        <v>2183</v>
      </c>
      <c r="C7024" s="180" t="s">
        <v>5</v>
      </c>
      <c r="D7024" s="254">
        <v>33.15</v>
      </c>
      <c r="E7024" s="254" t="s">
        <v>32272</v>
      </c>
      <c r="ALW7024" s="12"/>
      <c r="ALX7024" s="12"/>
      <c r="ALY7024" s="12"/>
    </row>
    <row r="7025" spans="1:1013" ht="13.5">
      <c r="A7025" s="180">
        <v>88288</v>
      </c>
      <c r="B7025" s="180" t="s">
        <v>2184</v>
      </c>
      <c r="C7025" s="180" t="s">
        <v>5</v>
      </c>
      <c r="D7025" s="254">
        <v>19.55</v>
      </c>
      <c r="E7025" s="254" t="s">
        <v>25648</v>
      </c>
      <c r="ALW7025" s="12"/>
      <c r="ALX7025" s="12"/>
      <c r="ALY7025" s="12"/>
    </row>
    <row r="7026" spans="1:1013" ht="13.5">
      <c r="A7026" s="180">
        <v>101425</v>
      </c>
      <c r="B7026" s="180" t="s">
        <v>2184</v>
      </c>
      <c r="C7026" s="180" t="s">
        <v>2233</v>
      </c>
      <c r="D7026" s="254">
        <v>3457.14</v>
      </c>
      <c r="E7026" s="254" t="s">
        <v>30655</v>
      </c>
      <c r="ALW7026" s="12"/>
      <c r="ALX7026" s="12"/>
      <c r="ALY7026" s="12"/>
    </row>
    <row r="7027" spans="1:1013" ht="13.5">
      <c r="A7027" s="180">
        <v>101426</v>
      </c>
      <c r="B7027" s="180" t="s">
        <v>2536</v>
      </c>
      <c r="C7027" s="180" t="s">
        <v>2233</v>
      </c>
      <c r="D7027" s="254">
        <v>6794.7</v>
      </c>
      <c r="E7027" s="254" t="s">
        <v>25627</v>
      </c>
      <c r="ALW7027" s="12"/>
      <c r="ALX7027" s="12"/>
      <c r="ALY7027" s="12"/>
    </row>
    <row r="7028" spans="1:1013" ht="13.5">
      <c r="A7028" s="180">
        <v>88291</v>
      </c>
      <c r="B7028" s="180" t="s">
        <v>2185</v>
      </c>
      <c r="C7028" s="180" t="s">
        <v>5</v>
      </c>
      <c r="D7028" s="254">
        <v>36.17</v>
      </c>
      <c r="E7028" s="254" t="s">
        <v>29471</v>
      </c>
      <c r="ALW7028" s="12"/>
      <c r="ALX7028" s="12"/>
      <c r="ALY7028" s="12"/>
    </row>
    <row r="7029" spans="1:1013" ht="13.5">
      <c r="A7029" s="180">
        <v>101427</v>
      </c>
      <c r="B7029" s="180" t="s">
        <v>2185</v>
      </c>
      <c r="C7029" s="180" t="s">
        <v>2233</v>
      </c>
      <c r="D7029" s="254">
        <v>6450.67</v>
      </c>
      <c r="E7029" s="254" t="s">
        <v>27988</v>
      </c>
      <c r="ALW7029" s="12"/>
      <c r="ALX7029" s="12"/>
      <c r="ALY7029" s="12"/>
    </row>
    <row r="7030" spans="1:1013" ht="13.5">
      <c r="A7030" s="180">
        <v>101428</v>
      </c>
      <c r="B7030" s="180" t="s">
        <v>2537</v>
      </c>
      <c r="C7030" s="180" t="s">
        <v>2233</v>
      </c>
      <c r="D7030" s="254">
        <v>5751.56</v>
      </c>
      <c r="E7030" s="254" t="s">
        <v>32273</v>
      </c>
      <c r="ALW7030" s="12"/>
      <c r="ALX7030" s="12"/>
      <c r="ALY7030" s="12"/>
    </row>
    <row r="7031" spans="1:1013" ht="13.5">
      <c r="A7031" s="180">
        <v>88377</v>
      </c>
      <c r="B7031" s="180" t="s">
        <v>2217</v>
      </c>
      <c r="C7031" s="180" t="s">
        <v>5</v>
      </c>
      <c r="D7031" s="254">
        <v>32.17</v>
      </c>
      <c r="E7031" s="254" t="s">
        <v>25330</v>
      </c>
      <c r="ALW7031" s="12"/>
      <c r="ALX7031" s="12"/>
      <c r="ALY7031" s="12"/>
    </row>
    <row r="7032" spans="1:1013" ht="13.5">
      <c r="A7032" s="180">
        <v>101429</v>
      </c>
      <c r="B7032" s="180" t="s">
        <v>2538</v>
      </c>
      <c r="C7032" s="180" t="s">
        <v>2233</v>
      </c>
      <c r="D7032" s="254">
        <v>4563.42</v>
      </c>
      <c r="E7032" s="254" t="s">
        <v>25086</v>
      </c>
      <c r="ALW7032" s="12"/>
      <c r="ALX7032" s="12"/>
      <c r="ALY7032" s="12"/>
    </row>
    <row r="7033" spans="1:1013" ht="13.5">
      <c r="A7033" s="180">
        <v>88292</v>
      </c>
      <c r="B7033" s="180" t="s">
        <v>2186</v>
      </c>
      <c r="C7033" s="180" t="s">
        <v>5</v>
      </c>
      <c r="D7033" s="254">
        <v>25.38</v>
      </c>
      <c r="E7033" s="254" t="s">
        <v>32274</v>
      </c>
      <c r="ALW7033" s="12"/>
      <c r="ALX7033" s="12"/>
      <c r="ALY7033" s="12"/>
    </row>
    <row r="7034" spans="1:1013" ht="13.5">
      <c r="A7034" s="180">
        <v>88293</v>
      </c>
      <c r="B7034" s="180" t="s">
        <v>2187</v>
      </c>
      <c r="C7034" s="180" t="s">
        <v>5</v>
      </c>
      <c r="D7034" s="254">
        <v>36.17</v>
      </c>
      <c r="E7034" s="254" t="s">
        <v>25006</v>
      </c>
      <c r="ALW7034" s="12"/>
      <c r="ALX7034" s="12"/>
      <c r="ALY7034" s="12"/>
    </row>
    <row r="7035" spans="1:1013" ht="13.5">
      <c r="A7035" s="180">
        <v>101430</v>
      </c>
      <c r="B7035" s="180" t="s">
        <v>2539</v>
      </c>
      <c r="C7035" s="180" t="s">
        <v>2233</v>
      </c>
      <c r="D7035" s="254">
        <v>6450.67</v>
      </c>
      <c r="E7035" s="254" t="s">
        <v>25330</v>
      </c>
      <c r="ALW7035" s="12"/>
      <c r="ALX7035" s="12"/>
      <c r="ALY7035" s="12"/>
    </row>
    <row r="7036" spans="1:1013" ht="13.5">
      <c r="A7036" s="180">
        <v>88294</v>
      </c>
      <c r="B7036" s="180" t="s">
        <v>2188</v>
      </c>
      <c r="C7036" s="180" t="s">
        <v>5</v>
      </c>
      <c r="D7036" s="254">
        <v>38.89</v>
      </c>
      <c r="E7036" s="254" t="s">
        <v>32275</v>
      </c>
      <c r="ALW7036" s="12"/>
      <c r="ALX7036" s="12"/>
      <c r="ALY7036" s="12"/>
    </row>
    <row r="7037" spans="1:1013" ht="13.5">
      <c r="A7037" s="180">
        <v>101431</v>
      </c>
      <c r="B7037" s="180" t="s">
        <v>2188</v>
      </c>
      <c r="C7037" s="180" t="s">
        <v>2233</v>
      </c>
      <c r="D7037" s="254">
        <v>6922.39</v>
      </c>
      <c r="E7037" s="254" t="s">
        <v>25093</v>
      </c>
      <c r="ALW7037" s="12"/>
      <c r="ALX7037" s="12"/>
      <c r="ALY7037" s="12"/>
    </row>
    <row r="7038" spans="1:1013" ht="13.5">
      <c r="A7038" s="180">
        <v>88295</v>
      </c>
      <c r="B7038" s="180" t="s">
        <v>2189</v>
      </c>
      <c r="C7038" s="180" t="s">
        <v>5</v>
      </c>
      <c r="D7038" s="254">
        <v>31.74</v>
      </c>
      <c r="E7038" s="254" t="s">
        <v>31444</v>
      </c>
      <c r="ALW7038" s="12"/>
      <c r="ALX7038" s="12"/>
      <c r="ALY7038" s="12"/>
    </row>
    <row r="7039" spans="1:1013" ht="13.5">
      <c r="A7039" s="180">
        <v>101432</v>
      </c>
      <c r="B7039" s="180" t="s">
        <v>2540</v>
      </c>
      <c r="C7039" s="180" t="s">
        <v>2233</v>
      </c>
      <c r="D7039" s="254">
        <v>5668.65</v>
      </c>
      <c r="E7039" s="254" t="s">
        <v>25052</v>
      </c>
      <c r="ALW7039" s="12"/>
      <c r="ALX7039" s="12"/>
      <c r="ALY7039" s="12"/>
    </row>
    <row r="7040" spans="1:1013" ht="13.5">
      <c r="A7040" s="180">
        <v>88296</v>
      </c>
      <c r="B7040" s="180" t="s">
        <v>2190</v>
      </c>
      <c r="C7040" s="180" t="s">
        <v>5</v>
      </c>
      <c r="D7040" s="254">
        <v>49.18</v>
      </c>
      <c r="E7040" s="254" t="s">
        <v>24943</v>
      </c>
      <c r="ALW7040" s="12"/>
      <c r="ALX7040" s="12"/>
      <c r="ALY7040" s="12"/>
    </row>
    <row r="7041" spans="1:1013" ht="13.5">
      <c r="A7041" s="180">
        <v>101433</v>
      </c>
      <c r="B7041" s="180" t="s">
        <v>2190</v>
      </c>
      <c r="C7041" s="180" t="s">
        <v>2233</v>
      </c>
      <c r="D7041" s="254">
        <v>8714.4500000000007</v>
      </c>
      <c r="E7041" s="254" t="s">
        <v>32268</v>
      </c>
      <c r="ALW7041" s="12"/>
      <c r="ALX7041" s="12"/>
      <c r="ALY7041" s="12"/>
    </row>
    <row r="7042" spans="1:1013" ht="13.5">
      <c r="A7042" s="180">
        <v>101434</v>
      </c>
      <c r="B7042" s="180" t="s">
        <v>2541</v>
      </c>
      <c r="C7042" s="180" t="s">
        <v>2233</v>
      </c>
      <c r="D7042" s="254">
        <v>4777.2299999999996</v>
      </c>
      <c r="E7042" s="254" t="s">
        <v>25088</v>
      </c>
      <c r="ALW7042" s="12"/>
      <c r="ALX7042" s="12"/>
      <c r="ALY7042" s="12"/>
    </row>
    <row r="7043" spans="1:1013" ht="13.5">
      <c r="A7043" s="180">
        <v>88298</v>
      </c>
      <c r="B7043" s="180" t="s">
        <v>2192</v>
      </c>
      <c r="C7043" s="180" t="s">
        <v>5</v>
      </c>
      <c r="D7043" s="254">
        <v>29.23</v>
      </c>
      <c r="E7043" s="254" t="s">
        <v>32276</v>
      </c>
      <c r="ALW7043" s="12"/>
      <c r="ALX7043" s="12"/>
      <c r="ALY7043" s="12"/>
    </row>
    <row r="7044" spans="1:1013" ht="13.5">
      <c r="A7044" s="180">
        <v>101436</v>
      </c>
      <c r="B7044" s="180" t="s">
        <v>2192</v>
      </c>
      <c r="C7044" s="180" t="s">
        <v>2233</v>
      </c>
      <c r="D7044" s="254">
        <v>5238.07</v>
      </c>
      <c r="E7044" s="254" t="s">
        <v>24929</v>
      </c>
      <c r="ALW7044" s="12"/>
      <c r="ALX7044" s="12"/>
      <c r="ALY7044" s="12"/>
    </row>
    <row r="7045" spans="1:1013" ht="13.5">
      <c r="A7045" s="180">
        <v>101437</v>
      </c>
      <c r="B7045" s="180" t="s">
        <v>2543</v>
      </c>
      <c r="C7045" s="180" t="s">
        <v>2233</v>
      </c>
      <c r="D7045" s="254">
        <v>8070.52</v>
      </c>
      <c r="E7045" s="254" t="s">
        <v>24884</v>
      </c>
      <c r="ALW7045" s="12"/>
      <c r="ALX7045" s="12"/>
      <c r="ALY7045" s="12"/>
    </row>
    <row r="7046" spans="1:1013" ht="13.5">
      <c r="A7046" s="180">
        <v>88299</v>
      </c>
      <c r="B7046" s="180" t="s">
        <v>2193</v>
      </c>
      <c r="C7046" s="180" t="s">
        <v>5</v>
      </c>
      <c r="D7046" s="254">
        <v>45.42</v>
      </c>
      <c r="E7046" s="254" t="s">
        <v>24574</v>
      </c>
      <c r="ALW7046" s="12"/>
      <c r="ALX7046" s="12"/>
      <c r="ALY7046" s="12"/>
    </row>
    <row r="7047" spans="1:1013" ht="13.5">
      <c r="A7047" s="180">
        <v>88300</v>
      </c>
      <c r="B7047" s="180" t="s">
        <v>2194</v>
      </c>
      <c r="C7047" s="180" t="s">
        <v>5</v>
      </c>
      <c r="D7047" s="254">
        <v>45.42</v>
      </c>
      <c r="E7047" s="254" t="s">
        <v>25009</v>
      </c>
      <c r="ALW7047" s="12"/>
      <c r="ALX7047" s="12"/>
      <c r="ALY7047" s="12"/>
    </row>
    <row r="7048" spans="1:1013" ht="13.5">
      <c r="A7048" s="180">
        <v>101438</v>
      </c>
      <c r="B7048" s="180" t="s">
        <v>2194</v>
      </c>
      <c r="C7048" s="180" t="s">
        <v>2233</v>
      </c>
      <c r="D7048" s="254">
        <v>8070.52</v>
      </c>
      <c r="E7048" s="254" t="s">
        <v>32277</v>
      </c>
      <c r="ALW7048" s="12"/>
      <c r="ALX7048" s="12"/>
      <c r="ALY7048" s="12"/>
    </row>
    <row r="7049" spans="1:1013" ht="13.5">
      <c r="A7049" s="180">
        <v>88297</v>
      </c>
      <c r="B7049" s="180" t="s">
        <v>2191</v>
      </c>
      <c r="C7049" s="180" t="s">
        <v>5</v>
      </c>
      <c r="D7049" s="254">
        <v>40.18</v>
      </c>
      <c r="E7049" s="254" t="s">
        <v>24474</v>
      </c>
      <c r="ALW7049" s="12"/>
      <c r="ALX7049" s="12"/>
      <c r="ALY7049" s="12"/>
    </row>
    <row r="7050" spans="1:1013" ht="13.5">
      <c r="A7050" s="180">
        <v>101435</v>
      </c>
      <c r="B7050" s="180" t="s">
        <v>2542</v>
      </c>
      <c r="C7050" s="180" t="s">
        <v>2233</v>
      </c>
      <c r="D7050" s="254">
        <v>7149.11</v>
      </c>
      <c r="E7050" s="254" t="s">
        <v>25643</v>
      </c>
      <c r="ALW7050" s="12"/>
      <c r="ALX7050" s="12"/>
      <c r="ALY7050" s="12"/>
    </row>
    <row r="7051" spans="1:1013" ht="13.5">
      <c r="A7051" s="180">
        <v>101440</v>
      </c>
      <c r="B7051" s="180" t="s">
        <v>2544</v>
      </c>
      <c r="C7051" s="180" t="s">
        <v>2233</v>
      </c>
      <c r="D7051" s="254">
        <v>6450.67</v>
      </c>
      <c r="E7051" s="254" t="s">
        <v>31717</v>
      </c>
      <c r="ALW7051" s="12"/>
      <c r="ALX7051" s="12"/>
      <c r="ALY7051" s="12"/>
    </row>
    <row r="7052" spans="1:1013" ht="13.5">
      <c r="A7052" s="180">
        <v>88302</v>
      </c>
      <c r="B7052" s="180" t="s">
        <v>2196</v>
      </c>
      <c r="C7052" s="180" t="s">
        <v>5</v>
      </c>
      <c r="D7052" s="254">
        <v>36.17</v>
      </c>
      <c r="E7052" s="254" t="s">
        <v>25602</v>
      </c>
      <c r="ALW7052" s="12"/>
      <c r="ALX7052" s="12"/>
      <c r="ALY7052" s="12"/>
    </row>
    <row r="7053" spans="1:1013" ht="13.5">
      <c r="A7053" s="180">
        <v>88301</v>
      </c>
      <c r="B7053" s="180" t="s">
        <v>2195</v>
      </c>
      <c r="C7053" s="180" t="s">
        <v>5</v>
      </c>
      <c r="D7053" s="254">
        <v>36.17</v>
      </c>
      <c r="E7053" s="254" t="s">
        <v>32278</v>
      </c>
      <c r="ALW7053" s="12"/>
      <c r="ALX7053" s="12"/>
      <c r="ALY7053" s="12"/>
    </row>
    <row r="7054" spans="1:1013" ht="13.5">
      <c r="A7054" s="180">
        <v>101439</v>
      </c>
      <c r="B7054" s="180" t="s">
        <v>2195</v>
      </c>
      <c r="C7054" s="180" t="s">
        <v>2233</v>
      </c>
      <c r="D7054" s="254">
        <v>6450.67</v>
      </c>
      <c r="E7054" s="254" t="s">
        <v>31421</v>
      </c>
      <c r="ALW7054" s="12"/>
      <c r="ALX7054" s="12"/>
      <c r="ALY7054" s="12"/>
    </row>
    <row r="7055" spans="1:1013" ht="13.5">
      <c r="A7055" s="180">
        <v>88303</v>
      </c>
      <c r="B7055" s="180" t="s">
        <v>2197</v>
      </c>
      <c r="C7055" s="180" t="s">
        <v>5</v>
      </c>
      <c r="D7055" s="254">
        <v>31.18</v>
      </c>
      <c r="E7055" s="254" t="s">
        <v>32279</v>
      </c>
      <c r="ALW7055" s="12"/>
      <c r="ALX7055" s="12"/>
      <c r="ALY7055" s="12"/>
    </row>
    <row r="7056" spans="1:1013" ht="13.5">
      <c r="A7056" s="180">
        <v>101441</v>
      </c>
      <c r="B7056" s="180" t="s">
        <v>2197</v>
      </c>
      <c r="C7056" s="180" t="s">
        <v>2233</v>
      </c>
      <c r="D7056" s="254">
        <v>5577.57</v>
      </c>
      <c r="E7056" s="254" t="s">
        <v>32280</v>
      </c>
      <c r="ALW7056" s="12"/>
      <c r="ALX7056" s="12"/>
      <c r="ALY7056" s="12"/>
    </row>
    <row r="7057" spans="1:1013" ht="13.5">
      <c r="A7057" s="180">
        <v>88304</v>
      </c>
      <c r="B7057" s="180" t="s">
        <v>2198</v>
      </c>
      <c r="C7057" s="180" t="s">
        <v>5</v>
      </c>
      <c r="D7057" s="254">
        <v>45.42</v>
      </c>
      <c r="E7057" s="254" t="s">
        <v>24486</v>
      </c>
      <c r="ALW7057" s="12"/>
      <c r="ALX7057" s="12"/>
      <c r="ALY7057" s="12"/>
    </row>
    <row r="7058" spans="1:1013" ht="13.5">
      <c r="A7058" s="180">
        <v>101443</v>
      </c>
      <c r="B7058" s="180" t="s">
        <v>2198</v>
      </c>
      <c r="C7058" s="180" t="s">
        <v>2233</v>
      </c>
      <c r="D7058" s="254">
        <v>8070.52</v>
      </c>
      <c r="E7058" s="254" t="s">
        <v>25376</v>
      </c>
      <c r="ALW7058" s="12"/>
      <c r="ALX7058" s="12"/>
      <c r="ALY7058" s="12"/>
    </row>
    <row r="7059" spans="1:1013" ht="13.5">
      <c r="A7059" s="180">
        <v>88306</v>
      </c>
      <c r="B7059" s="180" t="s">
        <v>2199</v>
      </c>
      <c r="C7059" s="180" t="s">
        <v>5</v>
      </c>
      <c r="D7059" s="254">
        <v>26.62</v>
      </c>
      <c r="E7059" s="254" t="s">
        <v>25596</v>
      </c>
      <c r="ALW7059" s="12"/>
      <c r="ALX7059" s="12"/>
      <c r="ALY7059" s="12"/>
    </row>
    <row r="7060" spans="1:1013" ht="13.5">
      <c r="A7060" s="180">
        <v>88307</v>
      </c>
      <c r="B7060" s="180" t="s">
        <v>2200</v>
      </c>
      <c r="C7060" s="180" t="s">
        <v>5</v>
      </c>
      <c r="D7060" s="254">
        <v>38.119999999999997</v>
      </c>
      <c r="E7060" s="254" t="s">
        <v>32281</v>
      </c>
      <c r="ALW7060" s="12"/>
      <c r="ALX7060" s="12"/>
      <c r="ALY7060" s="12"/>
    </row>
    <row r="7061" spans="1:1013" ht="13.5">
      <c r="A7061" s="180">
        <v>88308</v>
      </c>
      <c r="B7061" s="180" t="s">
        <v>2201</v>
      </c>
      <c r="C7061" s="180" t="s">
        <v>5</v>
      </c>
      <c r="D7061" s="254">
        <v>32.4</v>
      </c>
      <c r="E7061" s="254" t="s">
        <v>25410</v>
      </c>
      <c r="ALW7061" s="12"/>
      <c r="ALX7061" s="12"/>
      <c r="ALY7061" s="12"/>
    </row>
    <row r="7062" spans="1:1013" ht="13.5">
      <c r="A7062" s="180">
        <v>101444</v>
      </c>
      <c r="B7062" s="180" t="s">
        <v>2201</v>
      </c>
      <c r="C7062" s="180" t="s">
        <v>2233</v>
      </c>
      <c r="D7062" s="254">
        <v>5804.64</v>
      </c>
      <c r="E7062" s="254" t="s">
        <v>25386</v>
      </c>
      <c r="ALW7062" s="12"/>
      <c r="ALX7062" s="12"/>
      <c r="ALY7062" s="12"/>
    </row>
    <row r="7063" spans="1:1013" ht="13.5">
      <c r="A7063" s="180">
        <v>88309</v>
      </c>
      <c r="B7063" s="180" t="s">
        <v>2202</v>
      </c>
      <c r="C7063" s="180" t="s">
        <v>5</v>
      </c>
      <c r="D7063" s="254">
        <v>32.549999999999997</v>
      </c>
      <c r="E7063" s="254" t="s">
        <v>32282</v>
      </c>
      <c r="ALW7063" s="12"/>
      <c r="ALX7063" s="12"/>
      <c r="ALY7063" s="12"/>
    </row>
    <row r="7064" spans="1:1013" ht="13.5">
      <c r="A7064" s="180">
        <v>101445</v>
      </c>
      <c r="B7064" s="180" t="s">
        <v>2202</v>
      </c>
      <c r="C7064" s="180" t="s">
        <v>2233</v>
      </c>
      <c r="D7064" s="254">
        <v>5822.95</v>
      </c>
      <c r="E7064" s="254" t="s">
        <v>28039</v>
      </c>
      <c r="ALW7064" s="12"/>
      <c r="ALX7064" s="12"/>
      <c r="ALY7064" s="12"/>
    </row>
    <row r="7065" spans="1:1013" ht="13.5">
      <c r="A7065" s="180">
        <v>88310</v>
      </c>
      <c r="B7065" s="180" t="s">
        <v>2203</v>
      </c>
      <c r="C7065" s="180" t="s">
        <v>5</v>
      </c>
      <c r="D7065" s="254">
        <v>34.17</v>
      </c>
      <c r="E7065" s="254" t="s">
        <v>32283</v>
      </c>
      <c r="ALW7065" s="12"/>
      <c r="ALX7065" s="12"/>
      <c r="ALY7065" s="12"/>
    </row>
    <row r="7066" spans="1:1013" ht="13.5">
      <c r="A7066" s="180">
        <v>101446</v>
      </c>
      <c r="B7066" s="180" t="s">
        <v>2203</v>
      </c>
      <c r="C7066" s="180" t="s">
        <v>2233</v>
      </c>
      <c r="D7066" s="254">
        <v>6137.14</v>
      </c>
      <c r="E7066" s="254" t="s">
        <v>25686</v>
      </c>
      <c r="ALW7066" s="12"/>
      <c r="ALX7066" s="12"/>
      <c r="ALY7066" s="12"/>
    </row>
    <row r="7067" spans="1:1013" ht="13.5">
      <c r="A7067" s="180">
        <v>88311</v>
      </c>
      <c r="B7067" s="180" t="s">
        <v>2204</v>
      </c>
      <c r="C7067" s="180" t="s">
        <v>5</v>
      </c>
      <c r="D7067" s="254">
        <v>32.409999999999997</v>
      </c>
      <c r="E7067" s="254" t="s">
        <v>28737</v>
      </c>
      <c r="ALW7067" s="12"/>
      <c r="ALX7067" s="12"/>
      <c r="ALY7067" s="12"/>
    </row>
    <row r="7068" spans="1:1013" ht="13.5">
      <c r="A7068" s="180">
        <v>101447</v>
      </c>
      <c r="B7068" s="180" t="s">
        <v>2204</v>
      </c>
      <c r="C7068" s="180" t="s">
        <v>2233</v>
      </c>
      <c r="D7068" s="254">
        <v>5831.57</v>
      </c>
      <c r="E7068" s="254" t="s">
        <v>25061</v>
      </c>
      <c r="ALW7068" s="12"/>
      <c r="ALX7068" s="12"/>
      <c r="ALY7068" s="12"/>
    </row>
    <row r="7069" spans="1:1013" ht="13.5">
      <c r="A7069" s="180">
        <v>88312</v>
      </c>
      <c r="B7069" s="180" t="s">
        <v>2205</v>
      </c>
      <c r="C7069" s="180" t="s">
        <v>5</v>
      </c>
      <c r="D7069" s="254">
        <v>34.17</v>
      </c>
      <c r="E7069" s="254" t="s">
        <v>24986</v>
      </c>
      <c r="ALW7069" s="12"/>
      <c r="ALX7069" s="12"/>
      <c r="ALY7069" s="12"/>
    </row>
    <row r="7070" spans="1:1013" ht="13.5">
      <c r="A7070" s="180">
        <v>101448</v>
      </c>
      <c r="B7070" s="180" t="s">
        <v>2205</v>
      </c>
      <c r="C7070" s="180" t="s">
        <v>2233</v>
      </c>
      <c r="D7070" s="254">
        <v>6137.14</v>
      </c>
      <c r="E7070" s="254" t="s">
        <v>25453</v>
      </c>
      <c r="ALW7070" s="12"/>
      <c r="ALX7070" s="12"/>
      <c r="ALY7070" s="12"/>
    </row>
    <row r="7071" spans="1:1013" ht="13.5">
      <c r="A7071" s="180">
        <v>101449</v>
      </c>
      <c r="B7071" s="180" t="s">
        <v>2545</v>
      </c>
      <c r="C7071" s="180" t="s">
        <v>2233</v>
      </c>
      <c r="D7071" s="254">
        <v>5465.31</v>
      </c>
      <c r="E7071" s="254" t="s">
        <v>30171</v>
      </c>
      <c r="ALW7071" s="12"/>
      <c r="ALX7071" s="12"/>
      <c r="ALY7071" s="12"/>
    </row>
    <row r="7072" spans="1:1013" ht="13.5">
      <c r="A7072" s="180">
        <v>88313</v>
      </c>
      <c r="B7072" s="180" t="s">
        <v>2206</v>
      </c>
      <c r="C7072" s="180" t="s">
        <v>5</v>
      </c>
      <c r="D7072" s="254">
        <v>30.61</v>
      </c>
      <c r="E7072" s="254" t="s">
        <v>25748</v>
      </c>
      <c r="ALW7072" s="12"/>
      <c r="ALX7072" s="12"/>
      <c r="ALY7072" s="12"/>
    </row>
    <row r="7073" spans="1:1013" ht="13.5">
      <c r="A7073" s="180">
        <v>88314</v>
      </c>
      <c r="B7073" s="180" t="s">
        <v>2207</v>
      </c>
      <c r="C7073" s="180" t="s">
        <v>5</v>
      </c>
      <c r="D7073" s="254">
        <v>27.6</v>
      </c>
      <c r="E7073" s="254" t="s">
        <v>30788</v>
      </c>
      <c r="ALW7073" s="12"/>
      <c r="ALX7073" s="12"/>
      <c r="ALY7073" s="12"/>
    </row>
    <row r="7074" spans="1:1013" ht="13.5">
      <c r="A7074" s="180">
        <v>88315</v>
      </c>
      <c r="B7074" s="180" t="s">
        <v>2208</v>
      </c>
      <c r="C7074" s="180" t="s">
        <v>5</v>
      </c>
      <c r="D7074" s="254">
        <v>36.31</v>
      </c>
      <c r="E7074" s="254" t="s">
        <v>32284</v>
      </c>
      <c r="ALW7074" s="12"/>
      <c r="ALX7074" s="12"/>
      <c r="ALY7074" s="12"/>
    </row>
    <row r="7075" spans="1:1013" ht="13.5">
      <c r="A7075" s="180">
        <v>101451</v>
      </c>
      <c r="B7075" s="180" t="s">
        <v>2208</v>
      </c>
      <c r="C7075" s="180" t="s">
        <v>2233</v>
      </c>
      <c r="D7075" s="254">
        <v>6492.12</v>
      </c>
      <c r="E7075" s="254" t="s">
        <v>32285</v>
      </c>
      <c r="ALW7075" s="12"/>
      <c r="ALX7075" s="12"/>
      <c r="ALY7075" s="12"/>
    </row>
    <row r="7076" spans="1:1013" ht="13.5">
      <c r="A7076" s="180">
        <v>88316</v>
      </c>
      <c r="B7076" s="180" t="s">
        <v>2209</v>
      </c>
      <c r="C7076" s="180" t="s">
        <v>5</v>
      </c>
      <c r="D7076" s="254">
        <v>25.19</v>
      </c>
      <c r="E7076" s="254" t="s">
        <v>25035</v>
      </c>
      <c r="ALW7076" s="12"/>
      <c r="ALX7076" s="12"/>
      <c r="ALY7076" s="12"/>
    </row>
    <row r="7077" spans="1:1013" ht="13.5">
      <c r="A7077" s="180">
        <v>101452</v>
      </c>
      <c r="B7077" s="180" t="s">
        <v>2546</v>
      </c>
      <c r="C7077" s="180" t="s">
        <v>2233</v>
      </c>
      <c r="D7077" s="254">
        <v>4536.7299999999996</v>
      </c>
      <c r="E7077" s="254" t="s">
        <v>25024</v>
      </c>
      <c r="ALW7077" s="12"/>
      <c r="ALX7077" s="12"/>
      <c r="ALY7077" s="12"/>
    </row>
    <row r="7078" spans="1:1013" ht="13.5">
      <c r="A7078" s="180">
        <v>95967</v>
      </c>
      <c r="B7078" s="180" t="s">
        <v>2144</v>
      </c>
      <c r="C7078" s="180" t="s">
        <v>5</v>
      </c>
      <c r="D7078" s="254">
        <v>180.06</v>
      </c>
      <c r="E7078" s="254" t="s">
        <v>32286</v>
      </c>
      <c r="ALW7078" s="12"/>
      <c r="ALX7078" s="12"/>
      <c r="ALY7078" s="12"/>
    </row>
    <row r="7079" spans="1:1013" ht="13.5">
      <c r="A7079" s="180">
        <v>88318</v>
      </c>
      <c r="B7079" s="180" t="s">
        <v>2211</v>
      </c>
      <c r="C7079" s="180" t="s">
        <v>5</v>
      </c>
      <c r="D7079" s="254">
        <v>40.32</v>
      </c>
      <c r="E7079" s="254" t="s">
        <v>25004</v>
      </c>
      <c r="ALW7079" s="12"/>
      <c r="ALX7079" s="12"/>
      <c r="ALY7079" s="12"/>
    </row>
    <row r="7080" spans="1:1013" ht="13.5">
      <c r="A7080" s="180">
        <v>88317</v>
      </c>
      <c r="B7080" s="180" t="s">
        <v>2210</v>
      </c>
      <c r="C7080" s="180" t="s">
        <v>5</v>
      </c>
      <c r="D7080" s="254">
        <v>35.93</v>
      </c>
      <c r="E7080" s="254" t="s">
        <v>28666</v>
      </c>
      <c r="ALW7080" s="12"/>
      <c r="ALX7080" s="12"/>
      <c r="ALY7080" s="12"/>
    </row>
    <row r="7081" spans="1:1013" ht="13.5">
      <c r="A7081" s="180">
        <v>101453</v>
      </c>
      <c r="B7081" s="180" t="s">
        <v>2210</v>
      </c>
      <c r="C7081" s="180" t="s">
        <v>2233</v>
      </c>
      <c r="D7081" s="254">
        <v>6435.77</v>
      </c>
      <c r="E7081" s="254" t="s">
        <v>29538</v>
      </c>
      <c r="ALW7081" s="12"/>
      <c r="ALX7081" s="12"/>
      <c r="ALY7081" s="12"/>
    </row>
    <row r="7082" spans="1:1013" ht="13.5">
      <c r="A7082" s="180">
        <v>101454</v>
      </c>
      <c r="B7082" s="180" t="s">
        <v>2547</v>
      </c>
      <c r="C7082" s="180" t="s">
        <v>2233</v>
      </c>
      <c r="D7082" s="254">
        <v>7204.7</v>
      </c>
      <c r="E7082" s="254" t="s">
        <v>32287</v>
      </c>
      <c r="ALW7082" s="12"/>
      <c r="ALX7082" s="12"/>
      <c r="ALY7082" s="12"/>
    </row>
    <row r="7083" spans="1:1013" ht="13.5">
      <c r="A7083" s="180">
        <v>100533</v>
      </c>
      <c r="B7083" s="180" t="s">
        <v>2349</v>
      </c>
      <c r="C7083" s="180" t="s">
        <v>5</v>
      </c>
      <c r="D7083" s="254">
        <v>18.649999999999999</v>
      </c>
      <c r="E7083" s="254" t="s">
        <v>32288</v>
      </c>
      <c r="ALW7083" s="12"/>
      <c r="ALX7083" s="12"/>
      <c r="ALY7083" s="12"/>
    </row>
    <row r="7084" spans="1:1013" ht="13.5">
      <c r="A7084" s="180">
        <v>100534</v>
      </c>
      <c r="B7084" s="180" t="s">
        <v>2349</v>
      </c>
      <c r="C7084" s="180" t="s">
        <v>2233</v>
      </c>
      <c r="D7084" s="254">
        <v>3311.82</v>
      </c>
      <c r="E7084" s="254" t="s">
        <v>25005</v>
      </c>
      <c r="ALW7084" s="12"/>
      <c r="ALX7084" s="12"/>
      <c r="ALY7084" s="12"/>
    </row>
    <row r="7085" spans="1:1013" ht="13.5">
      <c r="A7085" s="180">
        <v>88323</v>
      </c>
      <c r="B7085" s="180" t="s">
        <v>2214</v>
      </c>
      <c r="C7085" s="180" t="s">
        <v>5</v>
      </c>
      <c r="D7085" s="254">
        <v>33.590000000000003</v>
      </c>
      <c r="E7085" s="254" t="s">
        <v>32289</v>
      </c>
      <c r="ALW7085" s="12"/>
      <c r="ALX7085" s="12"/>
      <c r="ALY7085" s="12"/>
    </row>
    <row r="7086" spans="1:1013" ht="13.5">
      <c r="A7086" s="180">
        <v>101458</v>
      </c>
      <c r="B7086" s="180" t="s">
        <v>2550</v>
      </c>
      <c r="C7086" s="180" t="s">
        <v>2233</v>
      </c>
      <c r="D7086" s="254">
        <v>6012.95</v>
      </c>
      <c r="E7086" s="254" t="s">
        <v>32290</v>
      </c>
      <c r="ALW7086" s="12"/>
      <c r="ALX7086" s="12"/>
      <c r="ALY7086" s="12"/>
    </row>
    <row r="7087" spans="1:1013" ht="13.5">
      <c r="A7087" s="180">
        <v>90781</v>
      </c>
      <c r="B7087" s="180" t="s">
        <v>2231</v>
      </c>
      <c r="C7087" s="180" t="s">
        <v>5</v>
      </c>
      <c r="D7087" s="254">
        <v>22.82</v>
      </c>
      <c r="E7087" s="254" t="s">
        <v>32291</v>
      </c>
      <c r="ALW7087" s="12"/>
      <c r="ALX7087" s="12"/>
      <c r="ALY7087" s="12"/>
    </row>
    <row r="7088" spans="1:1013" ht="13.5">
      <c r="A7088" s="180">
        <v>94296</v>
      </c>
      <c r="B7088" s="180" t="s">
        <v>2231</v>
      </c>
      <c r="C7088" s="180" t="s">
        <v>2233</v>
      </c>
      <c r="D7088" s="254">
        <v>4030</v>
      </c>
      <c r="E7088" s="254" t="s">
        <v>32292</v>
      </c>
      <c r="ALW7088" s="12"/>
      <c r="ALX7088" s="12"/>
      <c r="ALY7088" s="12"/>
    </row>
    <row r="7089" spans="1:1013" ht="13.5">
      <c r="A7089" s="180">
        <v>88324</v>
      </c>
      <c r="B7089" s="180" t="s">
        <v>2215</v>
      </c>
      <c r="C7089" s="180" t="s">
        <v>5</v>
      </c>
      <c r="D7089" s="254">
        <v>40.18</v>
      </c>
      <c r="E7089" s="254" t="s">
        <v>32293</v>
      </c>
      <c r="ALW7089" s="12"/>
      <c r="ALX7089" s="12"/>
      <c r="ALY7089" s="12"/>
    </row>
    <row r="7090" spans="1:1013" ht="13.5">
      <c r="A7090" s="180">
        <v>88321</v>
      </c>
      <c r="B7090" s="180" t="s">
        <v>2212</v>
      </c>
      <c r="C7090" s="180" t="s">
        <v>5</v>
      </c>
      <c r="D7090" s="254">
        <v>48.44</v>
      </c>
      <c r="E7090" s="254" t="s">
        <v>32294</v>
      </c>
      <c r="ALW7090" s="12"/>
      <c r="ALX7090" s="12"/>
      <c r="ALY7090" s="12"/>
    </row>
    <row r="7091" spans="1:1013" ht="13.5">
      <c r="A7091" s="180">
        <v>101456</v>
      </c>
      <c r="B7091" s="180" t="s">
        <v>2548</v>
      </c>
      <c r="C7091" s="180" t="s">
        <v>2233</v>
      </c>
      <c r="D7091" s="254">
        <v>8518.0400000000009</v>
      </c>
      <c r="E7091" s="254" t="s">
        <v>27869</v>
      </c>
      <c r="ALW7091" s="12"/>
      <c r="ALX7091" s="12"/>
      <c r="ALY7091" s="12"/>
    </row>
    <row r="7092" spans="1:1013" ht="13.5">
      <c r="A7092" s="180">
        <v>88322</v>
      </c>
      <c r="B7092" s="180" t="s">
        <v>2213</v>
      </c>
      <c r="C7092" s="180" t="s">
        <v>5</v>
      </c>
      <c r="D7092" s="254">
        <v>54.72</v>
      </c>
      <c r="E7092" s="254" t="s">
        <v>25631</v>
      </c>
      <c r="ALW7092" s="12"/>
      <c r="ALX7092" s="12"/>
      <c r="ALY7092" s="12"/>
    </row>
    <row r="7093" spans="1:1013" ht="13.5">
      <c r="A7093" s="180">
        <v>100309</v>
      </c>
      <c r="B7093" s="180" t="s">
        <v>2348</v>
      </c>
      <c r="C7093" s="180" t="s">
        <v>5</v>
      </c>
      <c r="D7093" s="254">
        <v>35.380000000000003</v>
      </c>
      <c r="E7093" s="254" t="s">
        <v>32295</v>
      </c>
      <c r="ALW7093" s="12"/>
      <c r="ALX7093" s="12"/>
      <c r="ALY7093" s="12"/>
    </row>
    <row r="7094" spans="1:1013" ht="13.5">
      <c r="A7094" s="180">
        <v>100321</v>
      </c>
      <c r="B7094" s="180" t="s">
        <v>2348</v>
      </c>
      <c r="C7094" s="180" t="s">
        <v>2233</v>
      </c>
      <c r="D7094" s="254">
        <v>6219.45</v>
      </c>
      <c r="E7094" s="254" t="s">
        <v>24826</v>
      </c>
      <c r="ALW7094" s="12"/>
      <c r="ALX7094" s="12"/>
      <c r="ALY7094" s="12"/>
    </row>
    <row r="7095" spans="1:1013" ht="13.5">
      <c r="A7095" s="180">
        <v>101457</v>
      </c>
      <c r="B7095" s="180" t="s">
        <v>2549</v>
      </c>
      <c r="C7095" s="180" t="s">
        <v>2233</v>
      </c>
      <c r="D7095" s="254">
        <v>10797.28</v>
      </c>
      <c r="E7095" s="254" t="s">
        <v>32296</v>
      </c>
      <c r="ALW7095" s="12"/>
      <c r="ALX7095" s="12"/>
      <c r="ALY7095" s="12"/>
    </row>
    <row r="7096" spans="1:1013" ht="13.5">
      <c r="A7096" s="180">
        <v>88325</v>
      </c>
      <c r="B7096" s="180" t="s">
        <v>2216</v>
      </c>
      <c r="C7096" s="180" t="s">
        <v>5</v>
      </c>
      <c r="D7096" s="254">
        <v>28.58</v>
      </c>
      <c r="E7096" s="254" t="s">
        <v>32297</v>
      </c>
      <c r="ALW7096" s="12"/>
      <c r="ALX7096" s="12"/>
      <c r="ALY7096" s="12"/>
    </row>
    <row r="7097" spans="1:1013" ht="13.5">
      <c r="A7097" s="180">
        <v>101459</v>
      </c>
      <c r="B7097" s="180" t="s">
        <v>2216</v>
      </c>
      <c r="C7097" s="180" t="s">
        <v>2233</v>
      </c>
      <c r="D7097" s="254">
        <v>5138.4799999999996</v>
      </c>
      <c r="E7097" s="254" t="s">
        <v>29074</v>
      </c>
      <c r="ALW7097" s="12"/>
      <c r="ALX7097" s="12"/>
      <c r="ALY7097" s="12"/>
    </row>
    <row r="7098" spans="1:1013" ht="13.5">
      <c r="A7098" s="180">
        <v>100289</v>
      </c>
      <c r="B7098" s="180" t="s">
        <v>2337</v>
      </c>
      <c r="C7098" s="180" t="s">
        <v>5</v>
      </c>
      <c r="D7098" s="254">
        <v>24.93</v>
      </c>
      <c r="E7098" s="254" t="s">
        <v>32298</v>
      </c>
      <c r="ALW7098" s="12"/>
      <c r="ALX7098" s="12"/>
      <c r="ALY7098" s="12"/>
    </row>
    <row r="7099" spans="1:1013" ht="13.5">
      <c r="A7099" s="180">
        <v>101460</v>
      </c>
      <c r="B7099" s="180" t="s">
        <v>2337</v>
      </c>
      <c r="C7099" s="180" t="s">
        <v>2233</v>
      </c>
      <c r="D7099" s="254">
        <v>4501.96</v>
      </c>
      <c r="E7099" s="254" t="s">
        <v>32299</v>
      </c>
      <c r="ALW7099" s="12"/>
      <c r="ALX7099" s="12"/>
      <c r="ALY7099" s="12"/>
    </row>
    <row r="7100" spans="1:1013" ht="13.5">
      <c r="A7100" s="180">
        <v>105011</v>
      </c>
      <c r="B7100" s="180" t="s">
        <v>33245</v>
      </c>
      <c r="C7100" s="180" t="s">
        <v>1</v>
      </c>
      <c r="D7100" s="254">
        <v>0.63</v>
      </c>
      <c r="E7100" s="254" t="s">
        <v>32300</v>
      </c>
      <c r="ALW7100" s="12"/>
      <c r="ALX7100" s="12"/>
      <c r="ALY7100" s="12"/>
    </row>
    <row r="7101" spans="1:1013" ht="13.5">
      <c r="A7101" s="180">
        <v>99061</v>
      </c>
      <c r="B7101" s="180" t="s">
        <v>33241</v>
      </c>
      <c r="C7101" s="180" t="s">
        <v>2</v>
      </c>
      <c r="D7101" s="254">
        <v>132.33000000000001</v>
      </c>
      <c r="E7101" s="254" t="s">
        <v>32301</v>
      </c>
      <c r="ALW7101" s="12"/>
      <c r="ALX7101" s="12"/>
      <c r="ALY7101" s="12"/>
    </row>
    <row r="7102" spans="1:1013" ht="13.5">
      <c r="A7102" s="180">
        <v>99060</v>
      </c>
      <c r="B7102" s="180" t="s">
        <v>33240</v>
      </c>
      <c r="C7102" s="180" t="s">
        <v>2</v>
      </c>
      <c r="D7102" s="254">
        <v>213.34</v>
      </c>
      <c r="E7102" s="254" t="s">
        <v>32302</v>
      </c>
      <c r="ALW7102" s="12"/>
      <c r="ALX7102" s="12"/>
      <c r="ALY7102" s="12"/>
    </row>
    <row r="7103" spans="1:1013" ht="13.5">
      <c r="A7103" s="180">
        <v>105008</v>
      </c>
      <c r="B7103" s="180" t="s">
        <v>36380</v>
      </c>
      <c r="C7103" s="180" t="s">
        <v>2</v>
      </c>
      <c r="D7103" s="254">
        <v>0</v>
      </c>
      <c r="E7103" s="254" t="s">
        <v>32303</v>
      </c>
      <c r="ALW7103" s="12"/>
      <c r="ALX7103" s="12"/>
      <c r="ALY7103" s="12"/>
    </row>
    <row r="7104" spans="1:1013" ht="13.5">
      <c r="A7104" s="180">
        <v>105009</v>
      </c>
      <c r="B7104" s="180" t="s">
        <v>36381</v>
      </c>
      <c r="C7104" s="180" t="s">
        <v>1</v>
      </c>
      <c r="D7104" s="254">
        <v>88</v>
      </c>
      <c r="E7104" s="254" t="s">
        <v>32304</v>
      </c>
      <c r="ALW7104" s="12"/>
      <c r="ALX7104" s="12"/>
      <c r="ALY7104" s="12"/>
    </row>
    <row r="7105" spans="1:1013" ht="13.5">
      <c r="A7105" s="180">
        <v>99059</v>
      </c>
      <c r="B7105" s="180" t="s">
        <v>36382</v>
      </c>
      <c r="C7105" s="180" t="s">
        <v>1</v>
      </c>
      <c r="D7105" s="254">
        <v>71.66</v>
      </c>
      <c r="E7105" s="254" t="s">
        <v>32305</v>
      </c>
      <c r="ALW7105" s="12"/>
      <c r="ALX7105" s="12"/>
      <c r="ALY7105" s="12"/>
    </row>
    <row r="7106" spans="1:1013" ht="13.5">
      <c r="A7106" s="180">
        <v>105137</v>
      </c>
      <c r="B7106" s="180" t="s">
        <v>36383</v>
      </c>
      <c r="C7106" s="180" t="s">
        <v>1</v>
      </c>
      <c r="D7106" s="254">
        <v>0</v>
      </c>
      <c r="E7106" s="254" t="s">
        <v>32303</v>
      </c>
      <c r="ALW7106" s="12"/>
      <c r="ALX7106" s="12"/>
      <c r="ALY7106" s="12"/>
    </row>
    <row r="7107" spans="1:1013" ht="13.5">
      <c r="A7107" s="180">
        <v>105136</v>
      </c>
      <c r="B7107" s="180" t="s">
        <v>36384</v>
      </c>
      <c r="C7107" s="180" t="s">
        <v>2</v>
      </c>
      <c r="D7107" s="254">
        <v>0</v>
      </c>
      <c r="E7107" s="254" t="s">
        <v>32306</v>
      </c>
      <c r="ALW7107" s="12"/>
      <c r="ALX7107" s="12"/>
      <c r="ALY7107" s="12"/>
    </row>
    <row r="7108" spans="1:1013" ht="13.5">
      <c r="A7108" s="180">
        <v>105007</v>
      </c>
      <c r="B7108" s="180" t="s">
        <v>33244</v>
      </c>
      <c r="C7108" s="180" t="s">
        <v>2</v>
      </c>
      <c r="D7108" s="254">
        <v>45.01</v>
      </c>
      <c r="E7108" s="254" t="s">
        <v>32307</v>
      </c>
      <c r="ALW7108" s="12"/>
      <c r="ALX7108" s="12"/>
      <c r="ALY7108" s="12"/>
    </row>
    <row r="7109" spans="1:1013" ht="13.5">
      <c r="A7109" s="180">
        <v>99063</v>
      </c>
      <c r="B7109" s="180" t="s">
        <v>33243</v>
      </c>
      <c r="C7109" s="180" t="s">
        <v>1</v>
      </c>
      <c r="D7109" s="254">
        <v>10.64</v>
      </c>
      <c r="E7109" s="254" t="s">
        <v>32308</v>
      </c>
      <c r="ALW7109" s="12"/>
      <c r="ALX7109" s="12"/>
      <c r="ALY7109" s="12"/>
    </row>
    <row r="7110" spans="1:1013" ht="13.5">
      <c r="A7110" s="180">
        <v>105010</v>
      </c>
      <c r="B7110" s="180" t="s">
        <v>36385</v>
      </c>
      <c r="C7110" s="180" t="s">
        <v>2</v>
      </c>
      <c r="D7110" s="254">
        <v>0</v>
      </c>
      <c r="E7110" s="254" t="s">
        <v>32309</v>
      </c>
      <c r="ALW7110" s="12"/>
      <c r="ALX7110" s="12"/>
      <c r="ALY7110" s="12"/>
    </row>
    <row r="7111" spans="1:1013" ht="13.5">
      <c r="A7111" s="180">
        <v>99062</v>
      </c>
      <c r="B7111" s="180" t="s">
        <v>33242</v>
      </c>
      <c r="C7111" s="180" t="s">
        <v>2</v>
      </c>
      <c r="D7111" s="254">
        <v>2.4500000000000002</v>
      </c>
      <c r="E7111" s="254" t="s">
        <v>25566</v>
      </c>
      <c r="ALW7111" s="12"/>
      <c r="ALX7111" s="12"/>
      <c r="ALY7111" s="12"/>
    </row>
    <row r="7112" spans="1:1013" ht="13.5">
      <c r="A7112" s="180">
        <v>100857</v>
      </c>
      <c r="B7112" s="180" t="s">
        <v>33058</v>
      </c>
      <c r="C7112" s="180" t="s">
        <v>2</v>
      </c>
      <c r="D7112" s="254">
        <v>420.09</v>
      </c>
      <c r="E7112" s="254" t="s">
        <v>32310</v>
      </c>
      <c r="ALW7112" s="12"/>
      <c r="ALX7112" s="12"/>
      <c r="ALY7112" s="12"/>
    </row>
    <row r="7113" spans="1:1013" ht="13.5">
      <c r="A7113" s="180">
        <v>86905</v>
      </c>
      <c r="B7113" s="180" t="s">
        <v>1822</v>
      </c>
      <c r="C7113" s="180" t="s">
        <v>2</v>
      </c>
      <c r="D7113" s="254">
        <v>326.25</v>
      </c>
      <c r="E7113" s="254" t="s">
        <v>32311</v>
      </c>
      <c r="ALW7113" s="12"/>
      <c r="ALX7113" s="12"/>
      <c r="ALY7113" s="12"/>
    </row>
    <row r="7114" spans="1:1013" ht="13.5">
      <c r="A7114" s="180">
        <v>86908</v>
      </c>
      <c r="B7114" s="180" t="s">
        <v>1823</v>
      </c>
      <c r="C7114" s="180" t="s">
        <v>2</v>
      </c>
      <c r="D7114" s="254">
        <v>386.34</v>
      </c>
      <c r="E7114" s="254" t="s">
        <v>24722</v>
      </c>
      <c r="ALW7114" s="12"/>
      <c r="ALX7114" s="12"/>
      <c r="ALY7114" s="12"/>
    </row>
    <row r="7115" spans="1:1013" ht="13.5">
      <c r="A7115" s="180">
        <v>100849</v>
      </c>
      <c r="B7115" s="180" t="s">
        <v>1856</v>
      </c>
      <c r="C7115" s="180" t="s">
        <v>2</v>
      </c>
      <c r="D7115" s="254">
        <v>44.86</v>
      </c>
      <c r="E7115" s="254" t="s">
        <v>32280</v>
      </c>
      <c r="ALW7115" s="12"/>
      <c r="ALX7115" s="12"/>
      <c r="ALY7115" s="12"/>
    </row>
    <row r="7116" spans="1:1013" ht="13.5">
      <c r="A7116" s="180">
        <v>100851</v>
      </c>
      <c r="B7116" s="180" t="s">
        <v>1857</v>
      </c>
      <c r="C7116" s="180" t="s">
        <v>2</v>
      </c>
      <c r="D7116" s="254">
        <v>88.75</v>
      </c>
      <c r="E7116" s="254" t="s">
        <v>27778</v>
      </c>
      <c r="ALW7116" s="12"/>
      <c r="ALX7116" s="12"/>
      <c r="ALY7116" s="12"/>
    </row>
    <row r="7117" spans="1:1013" ht="13.5">
      <c r="A7117" s="180">
        <v>100850</v>
      </c>
      <c r="B7117" s="180" t="s">
        <v>36386</v>
      </c>
      <c r="C7117" s="180" t="s">
        <v>2</v>
      </c>
      <c r="D7117" s="254">
        <v>0</v>
      </c>
      <c r="E7117" s="254" t="s">
        <v>32312</v>
      </c>
      <c r="ALW7117" s="12"/>
      <c r="ALX7117" s="12"/>
      <c r="ALY7117" s="12"/>
    </row>
    <row r="7118" spans="1:1013" ht="13.5">
      <c r="A7118" s="180">
        <v>86895</v>
      </c>
      <c r="B7118" s="180" t="s">
        <v>2400</v>
      </c>
      <c r="C7118" s="180" t="s">
        <v>2</v>
      </c>
      <c r="D7118" s="254">
        <v>275.11</v>
      </c>
      <c r="E7118" s="254" t="s">
        <v>28014</v>
      </c>
      <c r="ALW7118" s="12"/>
      <c r="ALX7118" s="12"/>
      <c r="ALY7118" s="12"/>
    </row>
    <row r="7119" spans="1:1013" ht="13.5">
      <c r="A7119" s="180">
        <v>86889</v>
      </c>
      <c r="B7119" s="180" t="s">
        <v>2397</v>
      </c>
      <c r="C7119" s="180" t="s">
        <v>2</v>
      </c>
      <c r="D7119" s="254">
        <v>498.77</v>
      </c>
      <c r="E7119" s="254" t="s">
        <v>32313</v>
      </c>
      <c r="ALW7119" s="12"/>
      <c r="ALX7119" s="12"/>
      <c r="ALY7119" s="12"/>
    </row>
    <row r="7120" spans="1:1013" ht="13.5">
      <c r="A7120" s="180">
        <v>86899</v>
      </c>
      <c r="B7120" s="180" t="s">
        <v>2401</v>
      </c>
      <c r="C7120" s="180" t="s">
        <v>2</v>
      </c>
      <c r="D7120" s="254">
        <v>226.11</v>
      </c>
      <c r="E7120" s="254" t="s">
        <v>25552</v>
      </c>
      <c r="ALW7120" s="12"/>
      <c r="ALX7120" s="12"/>
      <c r="ALY7120" s="12"/>
    </row>
    <row r="7121" spans="1:1013" ht="13.5">
      <c r="A7121" s="180">
        <v>86893</v>
      </c>
      <c r="B7121" s="180" t="s">
        <v>2398</v>
      </c>
      <c r="C7121" s="180" t="s">
        <v>2</v>
      </c>
      <c r="D7121" s="254">
        <v>368.17</v>
      </c>
      <c r="E7121" s="254" t="s">
        <v>31933</v>
      </c>
      <c r="ALW7121" s="12"/>
      <c r="ALX7121" s="12"/>
      <c r="ALY7121" s="12"/>
    </row>
    <row r="7122" spans="1:1013" ht="13.5">
      <c r="A7122" s="180">
        <v>86934</v>
      </c>
      <c r="B7122" s="180" t="s">
        <v>1837</v>
      </c>
      <c r="C7122" s="180" t="s">
        <v>2</v>
      </c>
      <c r="D7122" s="254">
        <v>356.17</v>
      </c>
      <c r="E7122" s="254" t="s">
        <v>24726</v>
      </c>
      <c r="ALW7122" s="12"/>
      <c r="ALX7122" s="12"/>
      <c r="ALY7122" s="12"/>
    </row>
    <row r="7123" spans="1:1013" ht="13.5">
      <c r="A7123" s="180">
        <v>86933</v>
      </c>
      <c r="B7123" s="180" t="s">
        <v>1836</v>
      </c>
      <c r="C7123" s="180" t="s">
        <v>2</v>
      </c>
      <c r="D7123" s="254">
        <v>365.94</v>
      </c>
      <c r="E7123" s="254" t="s">
        <v>32314</v>
      </c>
      <c r="ALW7123" s="12"/>
      <c r="ALX7123" s="12"/>
      <c r="ALY7123" s="12"/>
    </row>
    <row r="7124" spans="1:1013" ht="13.5">
      <c r="A7124" s="180">
        <v>86894</v>
      </c>
      <c r="B7124" s="180" t="s">
        <v>2399</v>
      </c>
      <c r="C7124" s="180" t="s">
        <v>2</v>
      </c>
      <c r="D7124" s="254">
        <v>248.3</v>
      </c>
      <c r="E7124" s="254" t="s">
        <v>32315</v>
      </c>
      <c r="ALW7124" s="12"/>
      <c r="ALX7124" s="12"/>
      <c r="ALY7124" s="12"/>
    </row>
    <row r="7125" spans="1:1013" ht="13.5">
      <c r="A7125" s="180">
        <v>93441</v>
      </c>
      <c r="B7125" s="180" t="s">
        <v>36387</v>
      </c>
      <c r="C7125" s="180" t="s">
        <v>2</v>
      </c>
      <c r="D7125" s="254">
        <v>921.18</v>
      </c>
      <c r="E7125" s="254" t="s">
        <v>32316</v>
      </c>
      <c r="ALW7125" s="12"/>
      <c r="ALX7125" s="12"/>
      <c r="ALY7125" s="12"/>
    </row>
    <row r="7126" spans="1:1013" ht="13.5">
      <c r="A7126" s="180">
        <v>93396</v>
      </c>
      <c r="B7126" s="180" t="s">
        <v>36388</v>
      </c>
      <c r="C7126" s="180" t="s">
        <v>2</v>
      </c>
      <c r="D7126" s="254">
        <v>602.9</v>
      </c>
      <c r="E7126" s="254" t="s">
        <v>32317</v>
      </c>
      <c r="ALW7126" s="12"/>
      <c r="ALX7126" s="12"/>
      <c r="ALY7126" s="12"/>
    </row>
    <row r="7127" spans="1:1013" ht="13.5">
      <c r="A7127" s="180">
        <v>93442</v>
      </c>
      <c r="B7127" s="180" t="s">
        <v>36389</v>
      </c>
      <c r="C7127" s="180" t="s">
        <v>2</v>
      </c>
      <c r="D7127" s="254">
        <v>1042.21</v>
      </c>
      <c r="E7127" s="254" t="s">
        <v>32318</v>
      </c>
      <c r="ALW7127" s="12"/>
      <c r="ALX7127" s="12"/>
      <c r="ALY7127" s="12"/>
    </row>
    <row r="7128" spans="1:1013" ht="13.5">
      <c r="A7128" s="180">
        <v>86947</v>
      </c>
      <c r="B7128" s="180" t="s">
        <v>1847</v>
      </c>
      <c r="C7128" s="180" t="s">
        <v>2</v>
      </c>
      <c r="D7128" s="254">
        <v>1147.68</v>
      </c>
      <c r="E7128" s="254" t="s">
        <v>32319</v>
      </c>
      <c r="ALW7128" s="12"/>
      <c r="ALX7128" s="12"/>
      <c r="ALY7128" s="12"/>
    </row>
    <row r="7129" spans="1:1013" ht="13.5">
      <c r="A7129" s="180">
        <v>100875</v>
      </c>
      <c r="B7129" s="180" t="s">
        <v>1867</v>
      </c>
      <c r="C7129" s="180" t="s">
        <v>2</v>
      </c>
      <c r="D7129" s="254">
        <v>1173.69</v>
      </c>
      <c r="E7129" s="254" t="s">
        <v>32320</v>
      </c>
      <c r="ALW7129" s="12"/>
      <c r="ALX7129" s="12"/>
      <c r="ALY7129" s="12"/>
    </row>
    <row r="7130" spans="1:1013" ht="13.5">
      <c r="A7130" s="180">
        <v>100863</v>
      </c>
      <c r="B7130" s="180" t="s">
        <v>1862</v>
      </c>
      <c r="C7130" s="180" t="s">
        <v>2</v>
      </c>
      <c r="D7130" s="254">
        <v>654.23</v>
      </c>
      <c r="E7130" s="254" t="s">
        <v>32321</v>
      </c>
      <c r="ALW7130" s="12"/>
      <c r="ALX7130" s="12"/>
      <c r="ALY7130" s="12"/>
    </row>
    <row r="7131" spans="1:1013" ht="13.5">
      <c r="A7131" s="180">
        <v>100864</v>
      </c>
      <c r="B7131" s="180" t="s">
        <v>1863</v>
      </c>
      <c r="C7131" s="180" t="s">
        <v>2</v>
      </c>
      <c r="D7131" s="254">
        <v>718.11</v>
      </c>
      <c r="E7131" s="254" t="s">
        <v>32322</v>
      </c>
      <c r="ALW7131" s="12"/>
      <c r="ALX7131" s="12"/>
      <c r="ALY7131" s="12"/>
    </row>
    <row r="7132" spans="1:1013" ht="13.5">
      <c r="A7132" s="180">
        <v>100865</v>
      </c>
      <c r="B7132" s="180" t="s">
        <v>1864</v>
      </c>
      <c r="C7132" s="180" t="s">
        <v>2</v>
      </c>
      <c r="D7132" s="254">
        <v>635.66999999999996</v>
      </c>
      <c r="E7132" s="254" t="s">
        <v>32323</v>
      </c>
      <c r="ALW7132" s="12"/>
      <c r="ALX7132" s="12"/>
      <c r="ALY7132" s="12"/>
    </row>
    <row r="7133" spans="1:1013" ht="13.5">
      <c r="A7133" s="180">
        <v>100866</v>
      </c>
      <c r="B7133" s="180" t="s">
        <v>1865</v>
      </c>
      <c r="C7133" s="180" t="s">
        <v>2</v>
      </c>
      <c r="D7133" s="254">
        <v>338.2</v>
      </c>
      <c r="E7133" s="254" t="s">
        <v>32324</v>
      </c>
      <c r="ALW7133" s="12"/>
      <c r="ALX7133" s="12"/>
      <c r="ALY7133" s="12"/>
    </row>
    <row r="7134" spans="1:1013" ht="13.5">
      <c r="A7134" s="180">
        <v>100867</v>
      </c>
      <c r="B7134" s="180" t="s">
        <v>36390</v>
      </c>
      <c r="C7134" s="180" t="s">
        <v>2</v>
      </c>
      <c r="D7134" s="254">
        <v>359.26</v>
      </c>
      <c r="E7134" s="254" t="s">
        <v>32325</v>
      </c>
      <c r="ALW7134" s="12"/>
      <c r="ALX7134" s="12"/>
      <c r="ALY7134" s="12"/>
    </row>
    <row r="7135" spans="1:1013" ht="13.5">
      <c r="A7135" s="180">
        <v>100868</v>
      </c>
      <c r="B7135" s="180" t="s">
        <v>36391</v>
      </c>
      <c r="C7135" s="180" t="s">
        <v>2</v>
      </c>
      <c r="D7135" s="460">
        <v>373.28</v>
      </c>
      <c r="E7135" s="254" t="s">
        <v>32326</v>
      </c>
      <c r="ALW7135" s="12"/>
      <c r="ALX7135" s="12"/>
      <c r="ALY7135" s="12"/>
    </row>
    <row r="7136" spans="1:1013" ht="13.5">
      <c r="A7136" s="180">
        <v>100869</v>
      </c>
      <c r="B7136" s="180" t="s">
        <v>36392</v>
      </c>
      <c r="C7136" s="180" t="s">
        <v>2</v>
      </c>
      <c r="D7136" s="460">
        <v>384.03</v>
      </c>
      <c r="E7136" s="254" t="s">
        <v>32327</v>
      </c>
      <c r="ALW7136" s="12"/>
      <c r="ALX7136" s="12"/>
      <c r="ALY7136" s="12"/>
    </row>
    <row r="7137" spans="1:1013" ht="13.5">
      <c r="A7137" s="180">
        <v>100870</v>
      </c>
      <c r="B7137" s="180" t="s">
        <v>36393</v>
      </c>
      <c r="C7137" s="180" t="s">
        <v>2</v>
      </c>
      <c r="D7137" s="254">
        <v>254.9</v>
      </c>
      <c r="E7137" s="254" t="s">
        <v>32328</v>
      </c>
      <c r="ALW7137" s="12"/>
      <c r="ALX7137" s="12"/>
      <c r="ALY7137" s="12"/>
    </row>
    <row r="7138" spans="1:1013" ht="13.5">
      <c r="A7138" s="180">
        <v>100871</v>
      </c>
      <c r="B7138" s="180" t="s">
        <v>36394</v>
      </c>
      <c r="C7138" s="180" t="s">
        <v>2</v>
      </c>
      <c r="D7138" s="460">
        <v>270.61</v>
      </c>
      <c r="E7138" s="254" t="s">
        <v>32329</v>
      </c>
      <c r="ALW7138" s="12"/>
      <c r="ALX7138" s="12"/>
      <c r="ALY7138" s="12"/>
    </row>
    <row r="7139" spans="1:1013" ht="13.5">
      <c r="A7139" s="180">
        <v>100872</v>
      </c>
      <c r="B7139" s="180" t="s">
        <v>36395</v>
      </c>
      <c r="C7139" s="180" t="s">
        <v>2</v>
      </c>
      <c r="D7139" s="254">
        <v>280.64999999999998</v>
      </c>
      <c r="E7139" s="254" t="s">
        <v>32330</v>
      </c>
      <c r="ALW7139" s="12"/>
      <c r="ALX7139" s="12"/>
      <c r="ALY7139" s="12"/>
    </row>
    <row r="7140" spans="1:1013" ht="13.5">
      <c r="A7140" s="180">
        <v>100873</v>
      </c>
      <c r="B7140" s="180" t="s">
        <v>36396</v>
      </c>
      <c r="C7140" s="180" t="s">
        <v>2</v>
      </c>
      <c r="D7140" s="254">
        <v>286.91000000000003</v>
      </c>
      <c r="E7140" s="254" t="s">
        <v>32331</v>
      </c>
      <c r="ALW7140" s="12"/>
      <c r="ALX7140" s="12"/>
      <c r="ALY7140" s="12"/>
    </row>
    <row r="7141" spans="1:1013" ht="13.5">
      <c r="A7141" s="180">
        <v>100860</v>
      </c>
      <c r="B7141" s="180" t="s">
        <v>33061</v>
      </c>
      <c r="C7141" s="180" t="s">
        <v>2</v>
      </c>
      <c r="D7141" s="460">
        <v>102.37</v>
      </c>
      <c r="E7141" s="254" t="s">
        <v>32332</v>
      </c>
      <c r="ALW7141" s="12"/>
      <c r="ALX7141" s="12"/>
      <c r="ALY7141" s="12"/>
    </row>
    <row r="7142" spans="1:1013" ht="13.5">
      <c r="A7142" s="180">
        <v>86936</v>
      </c>
      <c r="B7142" s="180" t="s">
        <v>1839</v>
      </c>
      <c r="C7142" s="180" t="s">
        <v>2</v>
      </c>
      <c r="D7142" s="460">
        <v>557.91</v>
      </c>
      <c r="E7142" s="254" t="s">
        <v>32333</v>
      </c>
      <c r="ALW7142" s="12"/>
      <c r="ALX7142" s="12"/>
      <c r="ALY7142" s="12"/>
    </row>
    <row r="7143" spans="1:1013" ht="13.5">
      <c r="A7143" s="180">
        <v>86935</v>
      </c>
      <c r="B7143" s="180" t="s">
        <v>1838</v>
      </c>
      <c r="C7143" s="180" t="s">
        <v>2</v>
      </c>
      <c r="D7143" s="460">
        <v>340.47</v>
      </c>
      <c r="E7143" s="254" t="s">
        <v>32334</v>
      </c>
      <c r="ALW7143" s="12"/>
      <c r="ALX7143" s="12"/>
      <c r="ALY7143" s="12"/>
    </row>
    <row r="7144" spans="1:1013" ht="13.5">
      <c r="A7144" s="180">
        <v>86901</v>
      </c>
      <c r="B7144" s="180" t="s">
        <v>1818</v>
      </c>
      <c r="C7144" s="180" t="s">
        <v>2</v>
      </c>
      <c r="D7144" s="460">
        <v>168.67</v>
      </c>
      <c r="E7144" s="254" t="s">
        <v>32335</v>
      </c>
      <c r="ALW7144" s="12"/>
      <c r="ALX7144" s="12"/>
      <c r="ALY7144" s="12"/>
    </row>
    <row r="7145" spans="1:1013" ht="13.5">
      <c r="A7145" s="180">
        <v>86938</v>
      </c>
      <c r="B7145" s="180" t="s">
        <v>1841</v>
      </c>
      <c r="C7145" s="180" t="s">
        <v>2</v>
      </c>
      <c r="D7145" s="460">
        <v>473.64</v>
      </c>
      <c r="E7145" s="254" t="s">
        <v>32336</v>
      </c>
      <c r="ALW7145" s="12"/>
      <c r="ALX7145" s="12"/>
      <c r="ALY7145" s="12"/>
    </row>
    <row r="7146" spans="1:1013" ht="13.5">
      <c r="A7146" s="180">
        <v>86937</v>
      </c>
      <c r="B7146" s="180" t="s">
        <v>1840</v>
      </c>
      <c r="C7146" s="180" t="s">
        <v>2</v>
      </c>
      <c r="D7146" s="460">
        <v>256.2</v>
      </c>
      <c r="E7146" s="254" t="s">
        <v>24651</v>
      </c>
      <c r="ALW7146" s="12"/>
      <c r="ALX7146" s="12"/>
      <c r="ALY7146" s="12"/>
    </row>
    <row r="7147" spans="1:1013" ht="13.5">
      <c r="A7147" s="180">
        <v>86900</v>
      </c>
      <c r="B7147" s="180" t="s">
        <v>1817</v>
      </c>
      <c r="C7147" s="180" t="s">
        <v>2</v>
      </c>
      <c r="D7147" s="460">
        <v>247.06</v>
      </c>
      <c r="E7147" s="254" t="s">
        <v>32337</v>
      </c>
      <c r="ALW7147" s="12"/>
      <c r="ALX7147" s="12"/>
      <c r="ALY7147" s="12"/>
    </row>
    <row r="7148" spans="1:1013" ht="13.5">
      <c r="A7148" s="180">
        <v>100852</v>
      </c>
      <c r="B7148" s="180" t="s">
        <v>1858</v>
      </c>
      <c r="C7148" s="180" t="s">
        <v>2</v>
      </c>
      <c r="D7148" s="460">
        <v>270.39</v>
      </c>
      <c r="E7148" s="254" t="s">
        <v>32338</v>
      </c>
      <c r="ALW7148" s="12"/>
      <c r="ALX7148" s="12"/>
      <c r="ALY7148" s="12"/>
    </row>
    <row r="7149" spans="1:1013" ht="13.5">
      <c r="A7149" s="180">
        <v>86886</v>
      </c>
      <c r="B7149" s="180" t="s">
        <v>36397</v>
      </c>
      <c r="C7149" s="180" t="s">
        <v>2</v>
      </c>
      <c r="D7149" s="460">
        <v>56.11</v>
      </c>
      <c r="E7149" s="254" t="s">
        <v>32339</v>
      </c>
      <c r="ALW7149" s="12"/>
      <c r="ALX7149" s="12"/>
      <c r="ALY7149" s="12"/>
    </row>
    <row r="7150" spans="1:1013" ht="13.5">
      <c r="A7150" s="180">
        <v>86887</v>
      </c>
      <c r="B7150" s="180" t="s">
        <v>36398</v>
      </c>
      <c r="C7150" s="180" t="s">
        <v>2</v>
      </c>
      <c r="D7150" s="460">
        <v>60.84</v>
      </c>
      <c r="E7150" s="254" t="s">
        <v>32340</v>
      </c>
      <c r="ALW7150" s="12"/>
      <c r="ALX7150" s="12"/>
      <c r="ALY7150" s="12"/>
    </row>
    <row r="7151" spans="1:1013" ht="13.5">
      <c r="A7151" s="180">
        <v>86884</v>
      </c>
      <c r="B7151" s="180" t="s">
        <v>33047</v>
      </c>
      <c r="C7151" s="180" t="s">
        <v>2</v>
      </c>
      <c r="D7151" s="460">
        <v>11.08</v>
      </c>
      <c r="E7151" s="254" t="s">
        <v>32341</v>
      </c>
      <c r="ALW7151" s="12"/>
      <c r="ALX7151" s="12"/>
      <c r="ALY7151" s="12"/>
    </row>
    <row r="7152" spans="1:1013" ht="13.5">
      <c r="A7152" s="180">
        <v>86885</v>
      </c>
      <c r="B7152" s="180" t="s">
        <v>33048</v>
      </c>
      <c r="C7152" s="180" t="s">
        <v>2</v>
      </c>
      <c r="D7152" s="460">
        <v>12.41</v>
      </c>
      <c r="E7152" s="254" t="s">
        <v>32342</v>
      </c>
      <c r="ALW7152" s="12"/>
      <c r="ALX7152" s="12"/>
      <c r="ALY7152" s="12"/>
    </row>
    <row r="7153" spans="1:1013" ht="13.5">
      <c r="A7153" s="180">
        <v>95546</v>
      </c>
      <c r="B7153" s="180" t="s">
        <v>1853</v>
      </c>
      <c r="C7153" s="180" t="s">
        <v>2</v>
      </c>
      <c r="D7153" s="460">
        <v>180.02</v>
      </c>
      <c r="E7153" s="254" t="s">
        <v>25531</v>
      </c>
      <c r="ALW7153" s="12"/>
      <c r="ALX7153" s="12"/>
      <c r="ALY7153" s="12"/>
    </row>
    <row r="7154" spans="1:1013" ht="13.5">
      <c r="A7154" s="180">
        <v>86902</v>
      </c>
      <c r="B7154" s="180" t="s">
        <v>1819</v>
      </c>
      <c r="C7154" s="180" t="s">
        <v>2</v>
      </c>
      <c r="D7154" s="460">
        <v>351.32</v>
      </c>
      <c r="E7154" s="254" t="s">
        <v>32343</v>
      </c>
      <c r="ALW7154" s="12"/>
      <c r="ALX7154" s="12"/>
      <c r="ALY7154" s="12"/>
    </row>
    <row r="7155" spans="1:1013" ht="13.5">
      <c r="A7155" s="180">
        <v>86939</v>
      </c>
      <c r="B7155" s="180" t="s">
        <v>1842</v>
      </c>
      <c r="C7155" s="180" t="s">
        <v>2</v>
      </c>
      <c r="D7155" s="460">
        <v>444.59</v>
      </c>
      <c r="E7155" s="254" t="s">
        <v>32344</v>
      </c>
      <c r="ALW7155" s="12"/>
      <c r="ALX7155" s="12"/>
      <c r="ALY7155" s="12"/>
    </row>
    <row r="7156" spans="1:1013" ht="13.5">
      <c r="A7156" s="180">
        <v>86903</v>
      </c>
      <c r="B7156" s="180" t="s">
        <v>1820</v>
      </c>
      <c r="C7156" s="180" t="s">
        <v>2</v>
      </c>
      <c r="D7156" s="460">
        <v>398.99</v>
      </c>
      <c r="E7156" s="254" t="s">
        <v>32345</v>
      </c>
      <c r="ALW7156" s="12"/>
      <c r="ALX7156" s="12"/>
      <c r="ALY7156" s="12"/>
    </row>
    <row r="7157" spans="1:1013" ht="13.5">
      <c r="A7157" s="180">
        <v>86940</v>
      </c>
      <c r="B7157" s="180" t="s">
        <v>1843</v>
      </c>
      <c r="C7157" s="180" t="s">
        <v>2</v>
      </c>
      <c r="D7157" s="460">
        <v>1151.8900000000001</v>
      </c>
      <c r="E7157" s="254" t="s">
        <v>25264</v>
      </c>
      <c r="ALW7157" s="12"/>
      <c r="ALX7157" s="12"/>
      <c r="ALY7157" s="12"/>
    </row>
    <row r="7158" spans="1:1013" ht="13.5">
      <c r="A7158" s="180">
        <v>86941</v>
      </c>
      <c r="B7158" s="180" t="s">
        <v>1844</v>
      </c>
      <c r="C7158" s="180" t="s">
        <v>2</v>
      </c>
      <c r="D7158" s="460">
        <v>879.44</v>
      </c>
      <c r="E7158" s="254" t="s">
        <v>32346</v>
      </c>
      <c r="ALW7158" s="12"/>
      <c r="ALX7158" s="12"/>
      <c r="ALY7158" s="12"/>
    </row>
    <row r="7159" spans="1:1013" ht="13.5">
      <c r="A7159" s="180">
        <v>86904</v>
      </c>
      <c r="B7159" s="180" t="s">
        <v>1821</v>
      </c>
      <c r="C7159" s="180" t="s">
        <v>2</v>
      </c>
      <c r="D7159" s="460">
        <v>167.3</v>
      </c>
      <c r="E7159" s="254" t="s">
        <v>32347</v>
      </c>
      <c r="ALW7159" s="12"/>
      <c r="ALX7159" s="12"/>
      <c r="ALY7159" s="12"/>
    </row>
    <row r="7160" spans="1:1013" ht="13.5">
      <c r="A7160" s="180">
        <v>86943</v>
      </c>
      <c r="B7160" s="180" t="s">
        <v>1846</v>
      </c>
      <c r="C7160" s="180" t="s">
        <v>2</v>
      </c>
      <c r="D7160" s="460">
        <v>260.57</v>
      </c>
      <c r="E7160" s="254" t="s">
        <v>28925</v>
      </c>
      <c r="ALW7160" s="12"/>
      <c r="ALX7160" s="12"/>
      <c r="ALY7160" s="12"/>
    </row>
    <row r="7161" spans="1:1013" ht="13.5">
      <c r="A7161" s="180">
        <v>86942</v>
      </c>
      <c r="B7161" s="180" t="s">
        <v>1845</v>
      </c>
      <c r="C7161" s="180" t="s">
        <v>2</v>
      </c>
      <c r="D7161" s="254">
        <v>270.33999999999997</v>
      </c>
      <c r="E7161" s="254" t="s">
        <v>31476</v>
      </c>
      <c r="ALW7161" s="12"/>
      <c r="ALX7161" s="12"/>
      <c r="ALY7161" s="12"/>
    </row>
    <row r="7162" spans="1:1013" ht="13.5">
      <c r="A7162" s="180">
        <v>100856</v>
      </c>
      <c r="B7162" s="180" t="s">
        <v>33057</v>
      </c>
      <c r="C7162" s="180" t="s">
        <v>2</v>
      </c>
      <c r="D7162" s="254">
        <v>31.31</v>
      </c>
      <c r="E7162" s="254" t="s">
        <v>28006</v>
      </c>
      <c r="ALW7162" s="12"/>
      <c r="ALX7162" s="12"/>
      <c r="ALY7162" s="12"/>
    </row>
    <row r="7163" spans="1:1013" ht="13.5">
      <c r="A7163" s="180">
        <v>100858</v>
      </c>
      <c r="B7163" s="180" t="s">
        <v>33059</v>
      </c>
      <c r="C7163" s="180" t="s">
        <v>2</v>
      </c>
      <c r="D7163" s="460">
        <v>770.23</v>
      </c>
      <c r="E7163" s="254" t="s">
        <v>27419</v>
      </c>
      <c r="ALW7163" s="12"/>
      <c r="ALX7163" s="12"/>
      <c r="ALY7163" s="12"/>
    </row>
    <row r="7164" spans="1:1013" ht="13.5">
      <c r="A7164" s="180">
        <v>100859</v>
      </c>
      <c r="B7164" s="180" t="s">
        <v>33060</v>
      </c>
      <c r="C7164" s="180" t="s">
        <v>2</v>
      </c>
      <c r="D7164" s="254">
        <v>1180.57</v>
      </c>
      <c r="E7164" s="254" t="s">
        <v>32348</v>
      </c>
      <c r="ALW7164" s="12"/>
      <c r="ALX7164" s="12"/>
      <c r="ALY7164" s="12"/>
    </row>
    <row r="7165" spans="1:1013" ht="13.5">
      <c r="A7165" s="180">
        <v>95544</v>
      </c>
      <c r="B7165" s="180" t="s">
        <v>1851</v>
      </c>
      <c r="C7165" s="180" t="s">
        <v>2</v>
      </c>
      <c r="D7165" s="254">
        <v>53.66</v>
      </c>
      <c r="E7165" s="254" t="s">
        <v>32349</v>
      </c>
      <c r="ALW7165" s="12"/>
      <c r="ALX7165" s="12"/>
      <c r="ALY7165" s="12"/>
    </row>
    <row r="7166" spans="1:1013" ht="13.5">
      <c r="A7166" s="180">
        <v>95543</v>
      </c>
      <c r="B7166" s="180" t="s">
        <v>1850</v>
      </c>
      <c r="C7166" s="180" t="s">
        <v>2</v>
      </c>
      <c r="D7166" s="254">
        <v>73.78</v>
      </c>
      <c r="E7166" s="254" t="s">
        <v>24749</v>
      </c>
      <c r="ALW7166" s="12"/>
      <c r="ALX7166" s="12"/>
      <c r="ALY7166" s="12"/>
    </row>
    <row r="7167" spans="1:1013" ht="13.5">
      <c r="A7167" s="180">
        <v>95542</v>
      </c>
      <c r="B7167" s="180" t="s">
        <v>1849</v>
      </c>
      <c r="C7167" s="180" t="s">
        <v>2</v>
      </c>
      <c r="D7167" s="254">
        <v>43.89</v>
      </c>
      <c r="E7167" s="254" t="s">
        <v>24901</v>
      </c>
      <c r="ALW7167" s="12"/>
      <c r="ALX7167" s="12"/>
      <c r="ALY7167" s="12"/>
    </row>
    <row r="7168" spans="1:1013" ht="13.5">
      <c r="A7168" s="180">
        <v>100874</v>
      </c>
      <c r="B7168" s="180" t="s">
        <v>1866</v>
      </c>
      <c r="C7168" s="180" t="s">
        <v>2</v>
      </c>
      <c r="D7168" s="254">
        <v>338.2</v>
      </c>
      <c r="E7168" s="254" t="s">
        <v>32347</v>
      </c>
      <c r="ALW7168" s="12"/>
      <c r="ALX7168" s="12"/>
      <c r="ALY7168" s="12"/>
    </row>
    <row r="7169" spans="1:1013" ht="13.5">
      <c r="A7169" s="180">
        <v>95545</v>
      </c>
      <c r="B7169" s="180" t="s">
        <v>1852</v>
      </c>
      <c r="C7169" s="180" t="s">
        <v>2</v>
      </c>
      <c r="D7169" s="254">
        <v>52.62</v>
      </c>
      <c r="E7169" s="254" t="s">
        <v>25264</v>
      </c>
      <c r="ALW7169" s="12"/>
      <c r="ALX7169" s="12"/>
      <c r="ALY7169" s="12"/>
    </row>
    <row r="7170" spans="1:1013" ht="13.5">
      <c r="A7170" s="180">
        <v>95547</v>
      </c>
      <c r="B7170" s="180" t="s">
        <v>1854</v>
      </c>
      <c r="C7170" s="180" t="s">
        <v>2</v>
      </c>
      <c r="D7170" s="254">
        <v>76.17</v>
      </c>
      <c r="E7170" s="254" t="s">
        <v>29973</v>
      </c>
      <c r="ALW7170" s="12"/>
      <c r="ALX7170" s="12"/>
      <c r="ALY7170" s="12"/>
    </row>
    <row r="7171" spans="1:1013" ht="13.5">
      <c r="A7171" s="180">
        <v>86883</v>
      </c>
      <c r="B7171" s="180" t="s">
        <v>36399</v>
      </c>
      <c r="C7171" s="180" t="s">
        <v>2</v>
      </c>
      <c r="D7171" s="254">
        <v>11.82</v>
      </c>
      <c r="E7171" s="254" t="s">
        <v>32350</v>
      </c>
      <c r="ALW7171" s="12"/>
      <c r="ALX7171" s="12"/>
      <c r="ALY7171" s="12"/>
    </row>
    <row r="7172" spans="1:1013" ht="13.5">
      <c r="A7172" s="180">
        <v>86881</v>
      </c>
      <c r="B7172" s="180" t="s">
        <v>33046</v>
      </c>
      <c r="C7172" s="180" t="s">
        <v>2</v>
      </c>
      <c r="D7172" s="254">
        <v>229.26</v>
      </c>
      <c r="E7172" s="254" t="s">
        <v>32351</v>
      </c>
      <c r="ALW7172" s="12"/>
      <c r="ALX7172" s="12"/>
      <c r="ALY7172" s="12"/>
    </row>
    <row r="7173" spans="1:1013" ht="13.5">
      <c r="A7173" s="180">
        <v>86882</v>
      </c>
      <c r="B7173" s="180" t="s">
        <v>36400</v>
      </c>
      <c r="C7173" s="180" t="s">
        <v>2</v>
      </c>
      <c r="D7173" s="254">
        <v>21.59</v>
      </c>
      <c r="E7173" s="254" t="s">
        <v>25265</v>
      </c>
      <c r="ALW7173" s="12"/>
      <c r="ALX7173" s="12"/>
      <c r="ALY7173" s="12"/>
    </row>
    <row r="7174" spans="1:1013" ht="13.5">
      <c r="A7174" s="180">
        <v>100862</v>
      </c>
      <c r="B7174" s="180" t="s">
        <v>1861</v>
      </c>
      <c r="C7174" s="180" t="s">
        <v>2</v>
      </c>
      <c r="D7174" s="254">
        <v>40.5</v>
      </c>
      <c r="E7174" s="254" t="s">
        <v>30217</v>
      </c>
      <c r="ALW7174" s="12"/>
      <c r="ALX7174" s="12"/>
      <c r="ALY7174" s="12"/>
    </row>
    <row r="7175" spans="1:1013" ht="13.5">
      <c r="A7175" s="180">
        <v>100861</v>
      </c>
      <c r="B7175" s="180" t="s">
        <v>1860</v>
      </c>
      <c r="C7175" s="180" t="s">
        <v>2</v>
      </c>
      <c r="D7175" s="254">
        <v>37.090000000000003</v>
      </c>
      <c r="E7175" s="254" t="s">
        <v>32352</v>
      </c>
      <c r="ALW7175" s="12"/>
      <c r="ALX7175" s="12"/>
      <c r="ALY7175" s="12"/>
    </row>
    <row r="7176" spans="1:1013" ht="13.5">
      <c r="A7176" s="180">
        <v>86872</v>
      </c>
      <c r="B7176" s="180" t="s">
        <v>1813</v>
      </c>
      <c r="C7176" s="180" t="s">
        <v>2</v>
      </c>
      <c r="D7176" s="254">
        <v>828.83</v>
      </c>
      <c r="E7176" s="254" t="s">
        <v>25267</v>
      </c>
      <c r="ALW7176" s="12"/>
      <c r="ALX7176" s="12"/>
      <c r="ALY7176" s="12"/>
    </row>
    <row r="7177" spans="1:1013" ht="13.5">
      <c r="A7177" s="180">
        <v>86919</v>
      </c>
      <c r="B7177" s="180" t="s">
        <v>1824</v>
      </c>
      <c r="C7177" s="180" t="s">
        <v>2</v>
      </c>
      <c r="D7177" s="254">
        <v>996.2</v>
      </c>
      <c r="E7177" s="254" t="s">
        <v>30506</v>
      </c>
      <c r="ALW7177" s="12"/>
      <c r="ALX7177" s="12"/>
      <c r="ALY7177" s="12"/>
    </row>
    <row r="7178" spans="1:1013" ht="13.5">
      <c r="A7178" s="180">
        <v>86920</v>
      </c>
      <c r="B7178" s="180" t="s">
        <v>1825</v>
      </c>
      <c r="C7178" s="180" t="s">
        <v>2</v>
      </c>
      <c r="D7178" s="254">
        <v>895.94</v>
      </c>
      <c r="E7178" s="254" t="s">
        <v>24989</v>
      </c>
      <c r="ALW7178" s="12"/>
      <c r="ALX7178" s="12"/>
      <c r="ALY7178" s="12"/>
    </row>
    <row r="7179" spans="1:1013" ht="13.5">
      <c r="A7179" s="180">
        <v>86921</v>
      </c>
      <c r="B7179" s="180" t="s">
        <v>1826</v>
      </c>
      <c r="C7179" s="180" t="s">
        <v>2</v>
      </c>
      <c r="D7179" s="254">
        <v>872.66</v>
      </c>
      <c r="E7179" s="254" t="s">
        <v>25024</v>
      </c>
      <c r="ALW7179" s="12"/>
      <c r="ALX7179" s="12"/>
      <c r="ALY7179" s="12"/>
    </row>
    <row r="7180" spans="1:1013" ht="13.5">
      <c r="A7180" s="180">
        <v>86874</v>
      </c>
      <c r="B7180" s="180" t="s">
        <v>1814</v>
      </c>
      <c r="C7180" s="180" t="s">
        <v>2</v>
      </c>
      <c r="D7180" s="254">
        <v>580.76</v>
      </c>
      <c r="E7180" s="254" t="s">
        <v>32353</v>
      </c>
      <c r="ALW7180" s="12"/>
      <c r="ALX7180" s="12"/>
      <c r="ALY7180" s="12"/>
    </row>
    <row r="7181" spans="1:1013" ht="13.5">
      <c r="A7181" s="180">
        <v>86922</v>
      </c>
      <c r="B7181" s="180" t="s">
        <v>1827</v>
      </c>
      <c r="C7181" s="180" t="s">
        <v>2</v>
      </c>
      <c r="D7181" s="254">
        <v>965.57</v>
      </c>
      <c r="E7181" s="254" t="s">
        <v>31183</v>
      </c>
      <c r="ALW7181" s="12"/>
      <c r="ALX7181" s="12"/>
      <c r="ALY7181" s="12"/>
    </row>
    <row r="7182" spans="1:1013" ht="13.5">
      <c r="A7182" s="180">
        <v>86923</v>
      </c>
      <c r="B7182" s="180" t="s">
        <v>1828</v>
      </c>
      <c r="C7182" s="180" t="s">
        <v>2</v>
      </c>
      <c r="D7182" s="254">
        <v>657.64</v>
      </c>
      <c r="E7182" s="254" t="s">
        <v>31676</v>
      </c>
      <c r="ALW7182" s="12"/>
      <c r="ALX7182" s="12"/>
      <c r="ALY7182" s="12"/>
    </row>
    <row r="7183" spans="1:1013" ht="13.5">
      <c r="A7183" s="180">
        <v>86924</v>
      </c>
      <c r="B7183" s="180" t="s">
        <v>1829</v>
      </c>
      <c r="C7183" s="180" t="s">
        <v>2</v>
      </c>
      <c r="D7183" s="254">
        <v>634.36</v>
      </c>
      <c r="E7183" s="254" t="s">
        <v>32354</v>
      </c>
      <c r="ALW7183" s="12"/>
      <c r="ALX7183" s="12"/>
      <c r="ALY7183" s="12"/>
    </row>
    <row r="7184" spans="1:1013" ht="13.5">
      <c r="A7184" s="180">
        <v>86875</v>
      </c>
      <c r="B7184" s="180" t="s">
        <v>36401</v>
      </c>
      <c r="C7184" s="180" t="s">
        <v>2</v>
      </c>
      <c r="D7184" s="254">
        <v>441.2</v>
      </c>
      <c r="E7184" s="254" t="s">
        <v>30106</v>
      </c>
      <c r="ALW7184" s="12"/>
      <c r="ALX7184" s="12"/>
      <c r="ALY7184" s="12"/>
    </row>
    <row r="7185" spans="1:1013" ht="13.5">
      <c r="A7185" s="180">
        <v>86925</v>
      </c>
      <c r="B7185" s="180" t="s">
        <v>1830</v>
      </c>
      <c r="C7185" s="180" t="s">
        <v>2</v>
      </c>
      <c r="D7185" s="254">
        <v>508.31</v>
      </c>
      <c r="E7185" s="254" t="s">
        <v>30317</v>
      </c>
      <c r="ALW7185" s="12"/>
      <c r="ALX7185" s="12"/>
      <c r="ALY7185" s="12"/>
    </row>
    <row r="7186" spans="1:1013" ht="13.5">
      <c r="A7186" s="180">
        <v>86926</v>
      </c>
      <c r="B7186" s="180" t="s">
        <v>1831</v>
      </c>
      <c r="C7186" s="180" t="s">
        <v>2</v>
      </c>
      <c r="D7186" s="254">
        <v>485.03</v>
      </c>
      <c r="E7186" s="254" t="s">
        <v>28739</v>
      </c>
      <c r="ALW7186" s="12"/>
      <c r="ALX7186" s="12"/>
      <c r="ALY7186" s="12"/>
    </row>
    <row r="7187" spans="1:1013" ht="13.5">
      <c r="A7187" s="180">
        <v>86876</v>
      </c>
      <c r="B7187" s="180" t="s">
        <v>1815</v>
      </c>
      <c r="C7187" s="180" t="s">
        <v>2</v>
      </c>
      <c r="D7187" s="254">
        <v>257.93</v>
      </c>
      <c r="E7187" s="254" t="s">
        <v>25268</v>
      </c>
      <c r="ALW7187" s="12"/>
      <c r="ALX7187" s="12"/>
      <c r="ALY7187" s="12"/>
    </row>
    <row r="7188" spans="1:1013" ht="13.5">
      <c r="A7188" s="180">
        <v>86929</v>
      </c>
      <c r="B7188" s="180" t="s">
        <v>1834</v>
      </c>
      <c r="C7188" s="180" t="s">
        <v>2</v>
      </c>
      <c r="D7188" s="254">
        <v>325.04000000000002</v>
      </c>
      <c r="E7188" s="254" t="s">
        <v>31698</v>
      </c>
      <c r="ALW7188" s="12"/>
      <c r="ALX7188" s="12"/>
      <c r="ALY7188" s="12"/>
    </row>
    <row r="7189" spans="1:1013" ht="13.5">
      <c r="A7189" s="180">
        <v>86930</v>
      </c>
      <c r="B7189" s="180" t="s">
        <v>1835</v>
      </c>
      <c r="C7189" s="180" t="s">
        <v>2</v>
      </c>
      <c r="D7189" s="254">
        <v>301.76</v>
      </c>
      <c r="E7189" s="254" t="s">
        <v>32355</v>
      </c>
      <c r="ALW7189" s="12"/>
      <c r="ALX7189" s="12"/>
      <c r="ALY7189" s="12"/>
    </row>
    <row r="7190" spans="1:1013" ht="13.5">
      <c r="A7190" s="180">
        <v>86927</v>
      </c>
      <c r="B7190" s="180" t="s">
        <v>1832</v>
      </c>
      <c r="C7190" s="180" t="s">
        <v>2</v>
      </c>
      <c r="D7190" s="254">
        <v>334.81</v>
      </c>
      <c r="E7190" s="254" t="s">
        <v>29536</v>
      </c>
      <c r="ALW7190" s="12"/>
      <c r="ALX7190" s="12"/>
      <c r="ALY7190" s="12"/>
    </row>
    <row r="7191" spans="1:1013" ht="13.5">
      <c r="A7191" s="180">
        <v>86928</v>
      </c>
      <c r="B7191" s="180" t="s">
        <v>1833</v>
      </c>
      <c r="C7191" s="180" t="s">
        <v>2</v>
      </c>
      <c r="D7191" s="254">
        <v>311.52999999999997</v>
      </c>
      <c r="E7191" s="254" t="s">
        <v>32356</v>
      </c>
      <c r="ALW7191" s="12"/>
      <c r="ALX7191" s="12"/>
      <c r="ALY7191" s="12"/>
    </row>
    <row r="7192" spans="1:1013" ht="13.5">
      <c r="A7192" s="180">
        <v>86914</v>
      </c>
      <c r="B7192" s="180" t="s">
        <v>33054</v>
      </c>
      <c r="C7192" s="180" t="s">
        <v>2</v>
      </c>
      <c r="D7192" s="254">
        <v>79.84</v>
      </c>
      <c r="E7192" s="254" t="s">
        <v>32357</v>
      </c>
      <c r="ALW7192" s="12"/>
      <c r="ALX7192" s="12"/>
      <c r="ALY7192" s="12"/>
    </row>
    <row r="7193" spans="1:1013" ht="13.5">
      <c r="A7193" s="180">
        <v>86913</v>
      </c>
      <c r="B7193" s="180" t="s">
        <v>33053</v>
      </c>
      <c r="C7193" s="180" t="s">
        <v>2</v>
      </c>
      <c r="D7193" s="254">
        <v>45.43</v>
      </c>
      <c r="E7193" s="254" t="s">
        <v>32358</v>
      </c>
      <c r="ALW7193" s="12"/>
      <c r="ALX7193" s="12"/>
      <c r="ALY7193" s="12"/>
    </row>
    <row r="7194" spans="1:1013" ht="13.5">
      <c r="A7194" s="180">
        <v>100853</v>
      </c>
      <c r="B7194" s="180" t="s">
        <v>4193</v>
      </c>
      <c r="C7194" s="180" t="s">
        <v>2</v>
      </c>
      <c r="D7194" s="254">
        <v>278.19</v>
      </c>
      <c r="E7194" s="254" t="s">
        <v>32359</v>
      </c>
      <c r="ALW7194" s="12"/>
      <c r="ALX7194" s="12"/>
      <c r="ALY7194" s="12"/>
    </row>
    <row r="7195" spans="1:1013" ht="13.5">
      <c r="A7195" s="180">
        <v>100854</v>
      </c>
      <c r="B7195" s="180" t="s">
        <v>1859</v>
      </c>
      <c r="C7195" s="180" t="s">
        <v>2</v>
      </c>
      <c r="D7195" s="254">
        <v>1426.46</v>
      </c>
      <c r="E7195" s="254" t="s">
        <v>30334</v>
      </c>
      <c r="ALW7195" s="12"/>
      <c r="ALX7195" s="12"/>
      <c r="ALY7195" s="12"/>
    </row>
    <row r="7196" spans="1:1013" ht="13.5">
      <c r="A7196" s="180">
        <v>86915</v>
      </c>
      <c r="B7196" s="180" t="s">
        <v>33055</v>
      </c>
      <c r="C7196" s="180" t="s">
        <v>2</v>
      </c>
      <c r="D7196" s="254">
        <v>114.64</v>
      </c>
      <c r="E7196" s="254" t="s">
        <v>24980</v>
      </c>
      <c r="ALW7196" s="12"/>
      <c r="ALX7196" s="12"/>
      <c r="ALY7196" s="12"/>
    </row>
    <row r="7197" spans="1:1013" ht="13.5">
      <c r="A7197" s="180">
        <v>86906</v>
      </c>
      <c r="B7197" s="180" t="s">
        <v>33049</v>
      </c>
      <c r="C7197" s="180" t="s">
        <v>2</v>
      </c>
      <c r="D7197" s="254">
        <v>60.51</v>
      </c>
      <c r="E7197" s="254" t="s">
        <v>25490</v>
      </c>
      <c r="ALW7197" s="12"/>
      <c r="ALX7197" s="12"/>
      <c r="ALY7197" s="12"/>
    </row>
    <row r="7198" spans="1:1013" ht="13.5">
      <c r="A7198" s="180">
        <v>86911</v>
      </c>
      <c r="B7198" s="180" t="s">
        <v>33052</v>
      </c>
      <c r="C7198" s="180" t="s">
        <v>2</v>
      </c>
      <c r="D7198" s="254">
        <v>70.86</v>
      </c>
      <c r="E7198" s="254" t="s">
        <v>32360</v>
      </c>
      <c r="ALW7198" s="12"/>
      <c r="ALX7198" s="12"/>
      <c r="ALY7198" s="12"/>
    </row>
    <row r="7199" spans="1:1013" ht="13.5">
      <c r="A7199" s="180">
        <v>86909</v>
      </c>
      <c r="B7199" s="180" t="s">
        <v>33050</v>
      </c>
      <c r="C7199" s="180" t="s">
        <v>2</v>
      </c>
      <c r="D7199" s="254">
        <v>105.05</v>
      </c>
      <c r="E7199" s="254" t="s">
        <v>32361</v>
      </c>
      <c r="ALW7199" s="12"/>
      <c r="ALX7199" s="12"/>
      <c r="ALY7199" s="12"/>
    </row>
    <row r="7200" spans="1:1013" ht="13.5">
      <c r="A7200" s="180">
        <v>86910</v>
      </c>
      <c r="B7200" s="180" t="s">
        <v>33051</v>
      </c>
      <c r="C7200" s="180" t="s">
        <v>2</v>
      </c>
      <c r="D7200" s="254">
        <v>102.79</v>
      </c>
      <c r="E7200" s="254" t="s">
        <v>25584</v>
      </c>
      <c r="ALW7200" s="12"/>
      <c r="ALX7200" s="12"/>
      <c r="ALY7200" s="12"/>
    </row>
    <row r="7201" spans="1:1013" ht="13.5">
      <c r="A7201" s="180">
        <v>86916</v>
      </c>
      <c r="B7201" s="180" t="s">
        <v>33056</v>
      </c>
      <c r="C7201" s="180" t="s">
        <v>2</v>
      </c>
      <c r="D7201" s="254">
        <v>22.15</v>
      </c>
      <c r="E7201" s="254" t="s">
        <v>32361</v>
      </c>
      <c r="ALW7201" s="12"/>
      <c r="ALX7201" s="12"/>
      <c r="ALY7201" s="12"/>
    </row>
    <row r="7202" spans="1:1013" ht="13.5">
      <c r="A7202" s="180">
        <v>95469</v>
      </c>
      <c r="B7202" s="180" t="s">
        <v>36402</v>
      </c>
      <c r="C7202" s="180" t="s">
        <v>2</v>
      </c>
      <c r="D7202" s="254">
        <v>338.81</v>
      </c>
      <c r="E7202" s="254" t="s">
        <v>30658</v>
      </c>
      <c r="ALW7202" s="12"/>
      <c r="ALX7202" s="12"/>
      <c r="ALY7202" s="12"/>
    </row>
    <row r="7203" spans="1:1013" ht="13.5">
      <c r="A7203" s="180">
        <v>95470</v>
      </c>
      <c r="B7203" s="180" t="s">
        <v>36403</v>
      </c>
      <c r="C7203" s="180" t="s">
        <v>2</v>
      </c>
      <c r="D7203" s="254">
        <v>347.92</v>
      </c>
      <c r="E7203" s="254" t="s">
        <v>27963</v>
      </c>
      <c r="ALW7203" s="12"/>
      <c r="ALX7203" s="12"/>
      <c r="ALY7203" s="12"/>
    </row>
    <row r="7204" spans="1:1013" ht="13.5">
      <c r="A7204" s="180">
        <v>95471</v>
      </c>
      <c r="B7204" s="180" t="s">
        <v>36404</v>
      </c>
      <c r="C7204" s="180" t="s">
        <v>2</v>
      </c>
      <c r="D7204" s="254">
        <v>890.09</v>
      </c>
      <c r="E7204" s="254" t="s">
        <v>25779</v>
      </c>
      <c r="ALW7204" s="12"/>
      <c r="ALX7204" s="12"/>
      <c r="ALY7204" s="12"/>
    </row>
    <row r="7205" spans="1:1013" ht="13.5">
      <c r="A7205" s="180">
        <v>95472</v>
      </c>
      <c r="B7205" s="180" t="s">
        <v>1848</v>
      </c>
      <c r="C7205" s="180" t="s">
        <v>2</v>
      </c>
      <c r="D7205" s="254">
        <v>899.2</v>
      </c>
      <c r="E7205" s="254" t="s">
        <v>32362</v>
      </c>
      <c r="ALW7205" s="12"/>
      <c r="ALX7205" s="12"/>
      <c r="ALY7205" s="12"/>
    </row>
    <row r="7206" spans="1:1013" ht="13.5">
      <c r="A7206" s="180">
        <v>100848</v>
      </c>
      <c r="B7206" s="180" t="s">
        <v>1855</v>
      </c>
      <c r="C7206" s="180" t="s">
        <v>2</v>
      </c>
      <c r="D7206" s="254">
        <v>636.66999999999996</v>
      </c>
      <c r="E7206" s="254" t="s">
        <v>25670</v>
      </c>
      <c r="ALW7206" s="12"/>
      <c r="ALX7206" s="12"/>
      <c r="ALY7206" s="12"/>
    </row>
    <row r="7207" spans="1:1013" ht="13.5">
      <c r="A7207" s="180">
        <v>86888</v>
      </c>
      <c r="B7207" s="180" t="s">
        <v>1816</v>
      </c>
      <c r="C7207" s="180" t="s">
        <v>2</v>
      </c>
      <c r="D7207" s="254">
        <v>562.71</v>
      </c>
      <c r="E7207" s="254" t="s">
        <v>31432</v>
      </c>
      <c r="ALW7207" s="12"/>
      <c r="ALX7207" s="12"/>
      <c r="ALY7207" s="12"/>
    </row>
    <row r="7208" spans="1:1013" ht="13.5">
      <c r="A7208" s="180">
        <v>86932</v>
      </c>
      <c r="B7208" s="180" t="s">
        <v>36405</v>
      </c>
      <c r="C7208" s="180" t="s">
        <v>2</v>
      </c>
      <c r="D7208" s="254">
        <v>623.54999999999995</v>
      </c>
      <c r="E7208" s="254" t="s">
        <v>31432</v>
      </c>
      <c r="ALW7208" s="12"/>
      <c r="ALX7208" s="12"/>
      <c r="ALY7208" s="12"/>
    </row>
    <row r="7209" spans="1:1013" ht="13.5">
      <c r="A7209" s="180">
        <v>86931</v>
      </c>
      <c r="B7209" s="180" t="s">
        <v>36406</v>
      </c>
      <c r="C7209" s="180" t="s">
        <v>2</v>
      </c>
      <c r="D7209" s="254">
        <v>575.12</v>
      </c>
      <c r="E7209" s="254" t="s">
        <v>32361</v>
      </c>
      <c r="ALW7209" s="12"/>
      <c r="ALX7209" s="12"/>
      <c r="ALY7209" s="12"/>
    </row>
    <row r="7210" spans="1:1013" ht="13.5">
      <c r="A7210" s="180">
        <v>100878</v>
      </c>
      <c r="B7210" s="180" t="s">
        <v>4194</v>
      </c>
      <c r="C7210" s="180" t="s">
        <v>2</v>
      </c>
      <c r="D7210" s="254">
        <v>759.37</v>
      </c>
      <c r="E7210" s="254" t="s">
        <v>32361</v>
      </c>
      <c r="ALW7210" s="12"/>
      <c r="ALX7210" s="12"/>
      <c r="ALY7210" s="12"/>
    </row>
    <row r="7211" spans="1:1013" ht="13.5">
      <c r="A7211" s="180">
        <v>86877</v>
      </c>
      <c r="B7211" s="180" t="s">
        <v>33042</v>
      </c>
      <c r="C7211" s="180" t="s">
        <v>2</v>
      </c>
      <c r="D7211" s="254">
        <v>75.709999999999994</v>
      </c>
      <c r="E7211" s="254" t="s">
        <v>25614</v>
      </c>
      <c r="ALW7211" s="12"/>
      <c r="ALX7211" s="12"/>
      <c r="ALY7211" s="12"/>
    </row>
    <row r="7212" spans="1:1013" ht="13.5">
      <c r="A7212" s="180">
        <v>86878</v>
      </c>
      <c r="B7212" s="180" t="s">
        <v>33043</v>
      </c>
      <c r="C7212" s="180" t="s">
        <v>2</v>
      </c>
      <c r="D7212" s="254">
        <v>81.59</v>
      </c>
      <c r="E7212" s="254" t="s">
        <v>31432</v>
      </c>
      <c r="ALW7212" s="12"/>
      <c r="ALX7212" s="12"/>
      <c r="ALY7212" s="12"/>
    </row>
    <row r="7213" spans="1:1013" ht="13.5">
      <c r="A7213" s="180">
        <v>86879</v>
      </c>
      <c r="B7213" s="180" t="s">
        <v>33044</v>
      </c>
      <c r="C7213" s="180" t="s">
        <v>2</v>
      </c>
      <c r="D7213" s="254">
        <v>9.86</v>
      </c>
      <c r="E7213" s="254" t="s">
        <v>25007</v>
      </c>
      <c r="ALW7213" s="12"/>
      <c r="ALX7213" s="12"/>
      <c r="ALY7213" s="12"/>
    </row>
    <row r="7214" spans="1:1013" ht="13.5">
      <c r="A7214" s="180">
        <v>86880</v>
      </c>
      <c r="B7214" s="180" t="s">
        <v>33045</v>
      </c>
      <c r="C7214" s="180" t="s">
        <v>2</v>
      </c>
      <c r="D7214" s="254">
        <v>25.19</v>
      </c>
      <c r="E7214" s="254" t="s">
        <v>25273</v>
      </c>
      <c r="ALW7214" s="12"/>
      <c r="ALX7214" s="12"/>
      <c r="ALY7214" s="12"/>
    </row>
    <row r="7215" spans="1:1013" ht="13.5">
      <c r="A7215" s="180">
        <v>101663</v>
      </c>
      <c r="B7215" s="180" t="s">
        <v>36407</v>
      </c>
      <c r="C7215" s="180" t="s">
        <v>2</v>
      </c>
      <c r="D7215" s="254">
        <v>29.87</v>
      </c>
      <c r="E7215" s="254" t="s">
        <v>25265</v>
      </c>
      <c r="ALW7215" s="12"/>
      <c r="ALX7215" s="12"/>
      <c r="ALY7215" s="12"/>
    </row>
    <row r="7216" spans="1:1013" ht="13.5">
      <c r="A7216" s="180">
        <v>101664</v>
      </c>
      <c r="B7216" s="180" t="s">
        <v>36408</v>
      </c>
      <c r="C7216" s="180" t="s">
        <v>2</v>
      </c>
      <c r="D7216" s="254">
        <v>31.13</v>
      </c>
      <c r="E7216" s="254" t="s">
        <v>24976</v>
      </c>
      <c r="ALW7216" s="12"/>
      <c r="ALX7216" s="12"/>
      <c r="ALY7216" s="12"/>
    </row>
    <row r="7217" spans="1:1013" ht="13.5">
      <c r="A7217" s="180">
        <v>101665</v>
      </c>
      <c r="B7217" s="180" t="s">
        <v>36409</v>
      </c>
      <c r="C7217" s="180" t="s">
        <v>2</v>
      </c>
      <c r="D7217" s="254">
        <v>36.51</v>
      </c>
      <c r="E7217" s="254" t="s">
        <v>25272</v>
      </c>
      <c r="ALW7217" s="12"/>
      <c r="ALX7217" s="12"/>
      <c r="ALY7217" s="12"/>
    </row>
    <row r="7218" spans="1:1013" ht="13.5">
      <c r="A7218" s="180">
        <v>101634</v>
      </c>
      <c r="B7218" s="180" t="s">
        <v>36410</v>
      </c>
      <c r="C7218" s="180" t="s">
        <v>2</v>
      </c>
      <c r="D7218" s="254">
        <v>0</v>
      </c>
      <c r="E7218" s="254" t="s">
        <v>32363</v>
      </c>
      <c r="ALW7218" s="12"/>
      <c r="ALX7218" s="12"/>
      <c r="ALY7218" s="12"/>
    </row>
    <row r="7219" spans="1:1013" ht="13.5">
      <c r="A7219" s="180">
        <v>101635</v>
      </c>
      <c r="B7219" s="180" t="s">
        <v>36411</v>
      </c>
      <c r="C7219" s="180" t="s">
        <v>2</v>
      </c>
      <c r="D7219" s="254">
        <v>0</v>
      </c>
      <c r="E7219" s="254" t="s">
        <v>25272</v>
      </c>
      <c r="ALW7219" s="12"/>
      <c r="ALX7219" s="12"/>
      <c r="ALY7219" s="12"/>
    </row>
    <row r="7220" spans="1:1013" ht="13.5">
      <c r="A7220" s="180">
        <v>101636</v>
      </c>
      <c r="B7220" s="180" t="s">
        <v>36412</v>
      </c>
      <c r="C7220" s="180" t="s">
        <v>2</v>
      </c>
      <c r="D7220" s="254">
        <v>153.47999999999999</v>
      </c>
      <c r="E7220" s="254" t="s">
        <v>32364</v>
      </c>
      <c r="ALW7220" s="12"/>
      <c r="ALX7220" s="12"/>
      <c r="ALY7220" s="12"/>
    </row>
    <row r="7221" spans="1:1013" ht="13.5">
      <c r="A7221" s="180">
        <v>101637</v>
      </c>
      <c r="B7221" s="180" t="s">
        <v>36413</v>
      </c>
      <c r="C7221" s="180" t="s">
        <v>2</v>
      </c>
      <c r="D7221" s="254">
        <v>147.6</v>
      </c>
      <c r="E7221" s="254" t="s">
        <v>25016</v>
      </c>
      <c r="ALW7221" s="12"/>
      <c r="ALX7221" s="12"/>
      <c r="ALY7221" s="12"/>
    </row>
    <row r="7222" spans="1:1013" ht="13.5">
      <c r="A7222" s="180">
        <v>101638</v>
      </c>
      <c r="B7222" s="180" t="s">
        <v>36414</v>
      </c>
      <c r="C7222" s="180" t="s">
        <v>2</v>
      </c>
      <c r="D7222" s="254">
        <v>0</v>
      </c>
      <c r="E7222" s="254" t="s">
        <v>32365</v>
      </c>
      <c r="ALW7222" s="12"/>
      <c r="ALX7222" s="12"/>
      <c r="ALY7222" s="12"/>
    </row>
    <row r="7223" spans="1:1013" ht="13.5">
      <c r="A7223" s="180">
        <v>101639</v>
      </c>
      <c r="B7223" s="180" t="s">
        <v>36415</v>
      </c>
      <c r="C7223" s="180" t="s">
        <v>2</v>
      </c>
      <c r="D7223" s="254">
        <v>0</v>
      </c>
      <c r="E7223" s="254" t="s">
        <v>25274</v>
      </c>
      <c r="ALW7223" s="12"/>
      <c r="ALX7223" s="12"/>
      <c r="ALY7223" s="12"/>
    </row>
    <row r="7224" spans="1:1013" ht="13.5">
      <c r="A7224" s="180">
        <v>105919</v>
      </c>
      <c r="B7224" s="180" t="s">
        <v>36416</v>
      </c>
      <c r="C7224" s="180" t="s">
        <v>2</v>
      </c>
      <c r="D7224" s="254">
        <v>0</v>
      </c>
      <c r="E7224" s="254" t="s">
        <v>30854</v>
      </c>
      <c r="ALW7224" s="12"/>
      <c r="ALX7224" s="12"/>
      <c r="ALY7224" s="12"/>
    </row>
    <row r="7225" spans="1:1013" ht="13.5">
      <c r="A7225" s="180">
        <v>101658</v>
      </c>
      <c r="B7225" s="180" t="s">
        <v>36417</v>
      </c>
      <c r="C7225" s="180" t="s">
        <v>2</v>
      </c>
      <c r="D7225" s="254">
        <v>516.92999999999995</v>
      </c>
      <c r="E7225" s="254" t="s">
        <v>32366</v>
      </c>
      <c r="ALW7225" s="12"/>
      <c r="ALX7225" s="12"/>
      <c r="ALY7225" s="12"/>
    </row>
    <row r="7226" spans="1:1013" ht="13.5">
      <c r="A7226" s="180">
        <v>101659</v>
      </c>
      <c r="B7226" s="180" t="s">
        <v>36418</v>
      </c>
      <c r="C7226" s="180" t="s">
        <v>2</v>
      </c>
      <c r="D7226" s="254">
        <v>588.29</v>
      </c>
      <c r="E7226" s="254" t="s">
        <v>24989</v>
      </c>
      <c r="ALW7226" s="12"/>
      <c r="ALX7226" s="12"/>
      <c r="ALY7226" s="12"/>
    </row>
    <row r="7227" spans="1:1013" ht="13.5">
      <c r="A7227" s="180">
        <v>101660</v>
      </c>
      <c r="B7227" s="180" t="s">
        <v>36419</v>
      </c>
      <c r="C7227" s="180" t="s">
        <v>2</v>
      </c>
      <c r="D7227" s="254">
        <v>925.12</v>
      </c>
      <c r="E7227" s="254" t="s">
        <v>32367</v>
      </c>
      <c r="ALW7227" s="12"/>
      <c r="ALX7227" s="12"/>
      <c r="ALY7227" s="12"/>
    </row>
    <row r="7228" spans="1:1013" ht="13.5">
      <c r="A7228" s="180">
        <v>101654</v>
      </c>
      <c r="B7228" s="180" t="s">
        <v>36420</v>
      </c>
      <c r="C7228" s="180" t="s">
        <v>2</v>
      </c>
      <c r="D7228" s="254">
        <v>208.04</v>
      </c>
      <c r="E7228" s="254" t="s">
        <v>25474</v>
      </c>
      <c r="ALW7228" s="12"/>
      <c r="ALX7228" s="12"/>
      <c r="ALY7228" s="12"/>
    </row>
    <row r="7229" spans="1:1013" ht="13.5">
      <c r="A7229" s="180">
        <v>101655</v>
      </c>
      <c r="B7229" s="180" t="s">
        <v>36421</v>
      </c>
      <c r="C7229" s="180" t="s">
        <v>2</v>
      </c>
      <c r="D7229" s="254">
        <v>320.22000000000003</v>
      </c>
      <c r="E7229" s="254" t="s">
        <v>32368</v>
      </c>
      <c r="ALW7229" s="12"/>
      <c r="ALX7229" s="12"/>
      <c r="ALY7229" s="12"/>
    </row>
    <row r="7230" spans="1:1013" ht="13.5">
      <c r="A7230" s="180">
        <v>101656</v>
      </c>
      <c r="B7230" s="180" t="s">
        <v>36422</v>
      </c>
      <c r="C7230" s="180" t="s">
        <v>2</v>
      </c>
      <c r="D7230" s="254">
        <v>346.41</v>
      </c>
      <c r="E7230" s="254" t="s">
        <v>32362</v>
      </c>
      <c r="ALW7230" s="12"/>
      <c r="ALX7230" s="12"/>
      <c r="ALY7230" s="12"/>
    </row>
    <row r="7231" spans="1:1013" ht="13.5">
      <c r="A7231" s="180">
        <v>101657</v>
      </c>
      <c r="B7231" s="180" t="s">
        <v>36423</v>
      </c>
      <c r="C7231" s="180" t="s">
        <v>2</v>
      </c>
      <c r="D7231" s="254">
        <v>402.21</v>
      </c>
      <c r="E7231" s="254" t="s">
        <v>32369</v>
      </c>
      <c r="ALW7231" s="12"/>
      <c r="ALX7231" s="12"/>
      <c r="ALY7231" s="12"/>
    </row>
    <row r="7232" spans="1:1013" ht="13.5">
      <c r="A7232" s="180">
        <v>105923</v>
      </c>
      <c r="B7232" s="180" t="s">
        <v>36424</v>
      </c>
      <c r="C7232" s="180" t="s">
        <v>2</v>
      </c>
      <c r="D7232" s="254">
        <v>0</v>
      </c>
      <c r="E7232" s="254" t="s">
        <v>24799</v>
      </c>
      <c r="ALW7232" s="12"/>
      <c r="ALX7232" s="12"/>
      <c r="ALY7232" s="12"/>
    </row>
    <row r="7233" spans="1:1013" ht="13.5">
      <c r="A7233" s="180">
        <v>105921</v>
      </c>
      <c r="B7233" s="180" t="s">
        <v>36425</v>
      </c>
      <c r="C7233" s="180" t="s">
        <v>2</v>
      </c>
      <c r="D7233" s="254">
        <v>0</v>
      </c>
      <c r="E7233" s="254" t="s">
        <v>32370</v>
      </c>
      <c r="ALW7233" s="12"/>
      <c r="ALX7233" s="12"/>
      <c r="ALY7233" s="12"/>
    </row>
    <row r="7234" spans="1:1013" ht="13.5">
      <c r="A7234" s="180">
        <v>105920</v>
      </c>
      <c r="B7234" s="180" t="s">
        <v>36426</v>
      </c>
      <c r="C7234" s="180" t="s">
        <v>2</v>
      </c>
      <c r="D7234" s="254">
        <v>0</v>
      </c>
      <c r="E7234" s="254" t="s">
        <v>32371</v>
      </c>
      <c r="ALW7234" s="12"/>
      <c r="ALX7234" s="12"/>
      <c r="ALY7234" s="12"/>
    </row>
    <row r="7235" spans="1:1013" ht="13.5">
      <c r="A7235" s="180">
        <v>105922</v>
      </c>
      <c r="B7235" s="180" t="s">
        <v>36427</v>
      </c>
      <c r="C7235" s="180" t="s">
        <v>2</v>
      </c>
      <c r="D7235" s="254">
        <v>0</v>
      </c>
      <c r="E7235" s="254" t="s">
        <v>30299</v>
      </c>
      <c r="ALW7235" s="12"/>
      <c r="ALX7235" s="12"/>
      <c r="ALY7235" s="12"/>
    </row>
    <row r="7236" spans="1:1013" ht="13.5">
      <c r="A7236" s="180">
        <v>101632</v>
      </c>
      <c r="B7236" s="180" t="s">
        <v>36428</v>
      </c>
      <c r="C7236" s="180" t="s">
        <v>2</v>
      </c>
      <c r="D7236" s="254">
        <v>36.51</v>
      </c>
      <c r="E7236" s="254" t="s">
        <v>29851</v>
      </c>
      <c r="ALW7236" s="12"/>
      <c r="ALX7236" s="12"/>
      <c r="ALY7236" s="12"/>
    </row>
    <row r="7237" spans="1:1013" ht="13.5">
      <c r="A7237" s="180">
        <v>101661</v>
      </c>
      <c r="B7237" s="180" t="s">
        <v>36429</v>
      </c>
      <c r="C7237" s="180" t="s">
        <v>2</v>
      </c>
      <c r="D7237" s="254">
        <v>142.78</v>
      </c>
      <c r="E7237" s="254" t="s">
        <v>25162</v>
      </c>
      <c r="ALW7237" s="12"/>
      <c r="ALX7237" s="12"/>
      <c r="ALY7237" s="12"/>
    </row>
    <row r="7238" spans="1:1013" ht="13.5">
      <c r="A7238" s="180">
        <v>105924</v>
      </c>
      <c r="B7238" s="180" t="s">
        <v>36430</v>
      </c>
      <c r="C7238" s="180" t="s">
        <v>2</v>
      </c>
      <c r="D7238" s="254">
        <v>15.46</v>
      </c>
      <c r="E7238" s="254" t="s">
        <v>27362</v>
      </c>
      <c r="ALW7238" s="12"/>
      <c r="ALX7238" s="12"/>
      <c r="ALY7238" s="12"/>
    </row>
    <row r="7239" spans="1:1013" ht="13.5">
      <c r="A7239" s="180">
        <v>101651</v>
      </c>
      <c r="B7239" s="180" t="s">
        <v>36431</v>
      </c>
      <c r="C7239" s="180" t="s">
        <v>2</v>
      </c>
      <c r="D7239" s="254">
        <v>64.88</v>
      </c>
      <c r="E7239" s="254" t="s">
        <v>32372</v>
      </c>
      <c r="ALW7239" s="12"/>
      <c r="ALX7239" s="12"/>
      <c r="ALY7239" s="12"/>
    </row>
    <row r="7240" spans="1:1013" ht="13.5">
      <c r="A7240" s="180">
        <v>101630</v>
      </c>
      <c r="B7240" s="180" t="s">
        <v>36432</v>
      </c>
      <c r="C7240" s="180" t="s">
        <v>2</v>
      </c>
      <c r="D7240" s="254">
        <v>77.58</v>
      </c>
      <c r="E7240" s="254" t="s">
        <v>27728</v>
      </c>
      <c r="ALW7240" s="12"/>
      <c r="ALX7240" s="12"/>
      <c r="ALY7240" s="12"/>
    </row>
    <row r="7241" spans="1:1013" ht="13.5">
      <c r="A7241" s="180">
        <v>101633</v>
      </c>
      <c r="B7241" s="180" t="s">
        <v>36433</v>
      </c>
      <c r="C7241" s="180" t="s">
        <v>2</v>
      </c>
      <c r="D7241" s="254">
        <v>98.44</v>
      </c>
      <c r="E7241" s="254" t="s">
        <v>29898</v>
      </c>
      <c r="ALW7241" s="12"/>
      <c r="ALX7241" s="12"/>
      <c r="ALY7241" s="12"/>
    </row>
    <row r="7242" spans="1:1013" ht="13.5">
      <c r="A7242" s="180">
        <v>104219</v>
      </c>
      <c r="B7242" s="180" t="s">
        <v>11896</v>
      </c>
      <c r="C7242" s="180" t="s">
        <v>4</v>
      </c>
      <c r="D7242" s="254">
        <v>85.36</v>
      </c>
      <c r="E7242" s="254" t="s">
        <v>27879</v>
      </c>
      <c r="ALW7242" s="12"/>
      <c r="ALX7242" s="12"/>
      <c r="ALY7242" s="12"/>
    </row>
    <row r="7243" spans="1:1013" ht="13.5">
      <c r="A7243" s="180">
        <v>104223</v>
      </c>
      <c r="B7243" s="180" t="s">
        <v>11900</v>
      </c>
      <c r="C7243" s="180" t="s">
        <v>4</v>
      </c>
      <c r="D7243" s="254">
        <v>111.48</v>
      </c>
      <c r="E7243" s="254" t="s">
        <v>32373</v>
      </c>
      <c r="ALW7243" s="12"/>
      <c r="ALX7243" s="12"/>
      <c r="ALY7243" s="12"/>
    </row>
    <row r="7244" spans="1:1013" ht="13.5">
      <c r="A7244" s="180">
        <v>104227</v>
      </c>
      <c r="B7244" s="180" t="s">
        <v>11904</v>
      </c>
      <c r="C7244" s="180" t="s">
        <v>4</v>
      </c>
      <c r="D7244" s="254">
        <v>128.75</v>
      </c>
      <c r="E7244" s="254" t="s">
        <v>32374</v>
      </c>
      <c r="ALW7244" s="12"/>
      <c r="ALX7244" s="12"/>
      <c r="ALY7244" s="12"/>
    </row>
    <row r="7245" spans="1:1013" ht="13.5">
      <c r="A7245" s="180">
        <v>104231</v>
      </c>
      <c r="B7245" s="180" t="s">
        <v>11908</v>
      </c>
      <c r="C7245" s="180" t="s">
        <v>4</v>
      </c>
      <c r="D7245" s="254">
        <v>141.91999999999999</v>
      </c>
      <c r="E7245" s="254" t="s">
        <v>27348</v>
      </c>
      <c r="ALW7245" s="12"/>
      <c r="ALX7245" s="12"/>
      <c r="ALY7245" s="12"/>
    </row>
    <row r="7246" spans="1:1013" ht="13.5">
      <c r="A7246" s="180">
        <v>104235</v>
      </c>
      <c r="B7246" s="180" t="s">
        <v>11912</v>
      </c>
      <c r="C7246" s="180" t="s">
        <v>4</v>
      </c>
      <c r="D7246" s="254">
        <v>69.81</v>
      </c>
      <c r="E7246" s="254" t="s">
        <v>28189</v>
      </c>
      <c r="ALW7246" s="12"/>
      <c r="ALX7246" s="12"/>
      <c r="ALY7246" s="12"/>
    </row>
    <row r="7247" spans="1:1013" ht="13.5">
      <c r="A7247" s="180">
        <v>104239</v>
      </c>
      <c r="B7247" s="180" t="s">
        <v>11916</v>
      </c>
      <c r="C7247" s="180" t="s">
        <v>4</v>
      </c>
      <c r="D7247" s="254">
        <v>94.86</v>
      </c>
      <c r="E7247" s="254" t="s">
        <v>32375</v>
      </c>
      <c r="ALW7247" s="12"/>
      <c r="ALX7247" s="12"/>
      <c r="ALY7247" s="12"/>
    </row>
    <row r="7248" spans="1:1013" ht="13.5">
      <c r="A7248" s="180">
        <v>104243</v>
      </c>
      <c r="B7248" s="180" t="s">
        <v>11920</v>
      </c>
      <c r="C7248" s="180" t="s">
        <v>4</v>
      </c>
      <c r="D7248" s="254">
        <v>111</v>
      </c>
      <c r="E7248" s="254" t="s">
        <v>32376</v>
      </c>
      <c r="ALW7248" s="12"/>
      <c r="ALX7248" s="12"/>
      <c r="ALY7248" s="12"/>
    </row>
    <row r="7249" spans="1:1013" ht="13.5">
      <c r="A7249" s="180">
        <v>104247</v>
      </c>
      <c r="B7249" s="180" t="s">
        <v>11924</v>
      </c>
      <c r="C7249" s="180" t="s">
        <v>4</v>
      </c>
      <c r="D7249" s="254">
        <v>118.39</v>
      </c>
      <c r="E7249" s="254" t="s">
        <v>32377</v>
      </c>
      <c r="ALW7249" s="12"/>
      <c r="ALX7249" s="12"/>
      <c r="ALY7249" s="12"/>
    </row>
    <row r="7250" spans="1:1013" ht="13.5">
      <c r="A7250" s="180">
        <v>87795</v>
      </c>
      <c r="B7250" s="180" t="s">
        <v>11854</v>
      </c>
      <c r="C7250" s="180" t="s">
        <v>4</v>
      </c>
      <c r="D7250" s="254">
        <v>72.3</v>
      </c>
      <c r="E7250" s="254" t="s">
        <v>32378</v>
      </c>
      <c r="ALW7250" s="12"/>
      <c r="ALX7250" s="12"/>
      <c r="ALY7250" s="12"/>
    </row>
    <row r="7251" spans="1:1013" ht="13.5">
      <c r="A7251" s="180">
        <v>87800</v>
      </c>
      <c r="B7251" s="180" t="s">
        <v>11857</v>
      </c>
      <c r="C7251" s="180" t="s">
        <v>4</v>
      </c>
      <c r="D7251" s="254">
        <v>98.43</v>
      </c>
      <c r="E7251" s="254" t="s">
        <v>32379</v>
      </c>
      <c r="ALW7251" s="12"/>
      <c r="ALX7251" s="12"/>
      <c r="ALY7251" s="12"/>
    </row>
    <row r="7252" spans="1:1013" ht="13.5">
      <c r="A7252" s="180">
        <v>87804</v>
      </c>
      <c r="B7252" s="180" t="s">
        <v>11860</v>
      </c>
      <c r="C7252" s="180" t="s">
        <v>4</v>
      </c>
      <c r="D7252" s="254">
        <v>114.57</v>
      </c>
      <c r="E7252" s="254" t="s">
        <v>32380</v>
      </c>
      <c r="ALW7252" s="12"/>
      <c r="ALX7252" s="12"/>
      <c r="ALY7252" s="12"/>
    </row>
    <row r="7253" spans="1:1013" ht="13.5">
      <c r="A7253" s="180">
        <v>87808</v>
      </c>
      <c r="B7253" s="180" t="s">
        <v>11863</v>
      </c>
      <c r="C7253" s="180" t="s">
        <v>4</v>
      </c>
      <c r="D7253" s="254">
        <v>121.85</v>
      </c>
      <c r="E7253" s="254" t="s">
        <v>32381</v>
      </c>
      <c r="ALW7253" s="12"/>
      <c r="ALX7253" s="12"/>
      <c r="ALY7253" s="12"/>
    </row>
    <row r="7254" spans="1:1013" ht="13.5">
      <c r="A7254" s="180">
        <v>87778</v>
      </c>
      <c r="B7254" s="180" t="s">
        <v>11843</v>
      </c>
      <c r="C7254" s="180" t="s">
        <v>4</v>
      </c>
      <c r="D7254" s="254">
        <v>89.41</v>
      </c>
      <c r="E7254" s="254" t="s">
        <v>32382</v>
      </c>
      <c r="ALW7254" s="12"/>
      <c r="ALX7254" s="12"/>
      <c r="ALY7254" s="12"/>
    </row>
    <row r="7255" spans="1:1013" ht="13.5">
      <c r="A7255" s="180">
        <v>87783</v>
      </c>
      <c r="B7255" s="180" t="s">
        <v>11846</v>
      </c>
      <c r="C7255" s="180" t="s">
        <v>4</v>
      </c>
      <c r="D7255" s="254">
        <v>116.73</v>
      </c>
      <c r="E7255" s="254" t="s">
        <v>32383</v>
      </c>
      <c r="ALW7255" s="12"/>
      <c r="ALX7255" s="12"/>
      <c r="ALY7255" s="12"/>
    </row>
    <row r="7256" spans="1:1013" ht="13.5">
      <c r="A7256" s="180">
        <v>87787</v>
      </c>
      <c r="B7256" s="180" t="s">
        <v>11849</v>
      </c>
      <c r="C7256" s="180" t="s">
        <v>4</v>
      </c>
      <c r="D7256" s="254">
        <v>134</v>
      </c>
      <c r="E7256" s="254" t="s">
        <v>32384</v>
      </c>
      <c r="ALW7256" s="12"/>
      <c r="ALX7256" s="12"/>
      <c r="ALY7256" s="12"/>
    </row>
    <row r="7257" spans="1:1013" ht="13.5">
      <c r="A7257" s="180">
        <v>87791</v>
      </c>
      <c r="B7257" s="180" t="s">
        <v>11851</v>
      </c>
      <c r="C7257" s="180" t="s">
        <v>4</v>
      </c>
      <c r="D7257" s="254">
        <v>147.69999999999999</v>
      </c>
      <c r="E7257" s="254" t="s">
        <v>32385</v>
      </c>
      <c r="ALW7257" s="12"/>
      <c r="ALX7257" s="12"/>
      <c r="ALY7257" s="12"/>
    </row>
    <row r="7258" spans="1:1013" ht="13.5">
      <c r="A7258" s="180">
        <v>87832</v>
      </c>
      <c r="B7258" s="180" t="s">
        <v>11880</v>
      </c>
      <c r="C7258" s="180" t="s">
        <v>4</v>
      </c>
      <c r="D7258" s="254">
        <v>140.69999999999999</v>
      </c>
      <c r="E7258" s="254" t="s">
        <v>32386</v>
      </c>
      <c r="ALW7258" s="12"/>
      <c r="ALX7258" s="12"/>
      <c r="ALY7258" s="12"/>
    </row>
    <row r="7259" spans="1:1013" ht="13.5">
      <c r="A7259" s="180">
        <v>87812</v>
      </c>
      <c r="B7259" s="180" t="s">
        <v>11866</v>
      </c>
      <c r="C7259" s="180" t="s">
        <v>4</v>
      </c>
      <c r="D7259" s="254">
        <v>111.09</v>
      </c>
      <c r="E7259" s="254" t="s">
        <v>32387</v>
      </c>
      <c r="ALW7259" s="12"/>
      <c r="ALX7259" s="12"/>
      <c r="ALY7259" s="12"/>
    </row>
    <row r="7260" spans="1:1013" ht="13.5">
      <c r="A7260" s="180">
        <v>87816</v>
      </c>
      <c r="B7260" s="180" t="s">
        <v>11869</v>
      </c>
      <c r="C7260" s="180" t="s">
        <v>4</v>
      </c>
      <c r="D7260" s="254">
        <v>137.29</v>
      </c>
      <c r="E7260" s="254" t="s">
        <v>32388</v>
      </c>
      <c r="ALW7260" s="12"/>
      <c r="ALX7260" s="12"/>
      <c r="ALY7260" s="12"/>
    </row>
    <row r="7261" spans="1:1013" ht="13.5">
      <c r="A7261" s="180">
        <v>87820</v>
      </c>
      <c r="B7261" s="180" t="s">
        <v>11872</v>
      </c>
      <c r="C7261" s="180" t="s">
        <v>4</v>
      </c>
      <c r="D7261" s="254">
        <v>153.43</v>
      </c>
      <c r="E7261" s="254" t="s">
        <v>32389</v>
      </c>
      <c r="ALW7261" s="12"/>
      <c r="ALX7261" s="12"/>
      <c r="ALY7261" s="12"/>
    </row>
    <row r="7262" spans="1:1013" ht="13.5">
      <c r="A7262" s="180">
        <v>87824</v>
      </c>
      <c r="B7262" s="180" t="s">
        <v>11874</v>
      </c>
      <c r="C7262" s="180" t="s">
        <v>4</v>
      </c>
      <c r="D7262" s="254">
        <v>178.72</v>
      </c>
      <c r="E7262" s="254" t="s">
        <v>32390</v>
      </c>
      <c r="ALW7262" s="12"/>
      <c r="ALX7262" s="12"/>
      <c r="ALY7262" s="12"/>
    </row>
    <row r="7263" spans="1:1013" ht="13.5">
      <c r="A7263" s="180">
        <v>87828</v>
      </c>
      <c r="B7263" s="180" t="s">
        <v>11877</v>
      </c>
      <c r="C7263" s="180" t="s">
        <v>4</v>
      </c>
      <c r="D7263" s="460">
        <v>112.45</v>
      </c>
      <c r="E7263" s="254" t="s">
        <v>32391</v>
      </c>
      <c r="ALW7263" s="12"/>
      <c r="ALX7263" s="12"/>
      <c r="ALY7263" s="12"/>
    </row>
    <row r="7264" spans="1:1013" ht="13.5">
      <c r="A7264" s="180">
        <v>104251</v>
      </c>
      <c r="B7264" s="180" t="s">
        <v>36434</v>
      </c>
      <c r="C7264" s="180" t="s">
        <v>4</v>
      </c>
      <c r="D7264" s="460">
        <v>103.82</v>
      </c>
      <c r="E7264" s="254" t="s">
        <v>32392</v>
      </c>
      <c r="ALW7264" s="12"/>
      <c r="ALX7264" s="12"/>
      <c r="ALY7264" s="12"/>
    </row>
    <row r="7265" spans="1:1013" ht="13.5">
      <c r="A7265" s="180">
        <v>104255</v>
      </c>
      <c r="B7265" s="180" t="s">
        <v>36435</v>
      </c>
      <c r="C7265" s="180" t="s">
        <v>4</v>
      </c>
      <c r="D7265" s="460">
        <v>128.86000000000001</v>
      </c>
      <c r="E7265" s="254" t="s">
        <v>32393</v>
      </c>
      <c r="ALW7265" s="12"/>
      <c r="ALX7265" s="12"/>
      <c r="ALY7265" s="12"/>
    </row>
    <row r="7266" spans="1:1013" ht="13.5">
      <c r="A7266" s="180">
        <v>104259</v>
      </c>
      <c r="B7266" s="180" t="s">
        <v>36436</v>
      </c>
      <c r="C7266" s="180" t="s">
        <v>4</v>
      </c>
      <c r="D7266" s="460">
        <v>145</v>
      </c>
      <c r="E7266" s="254" t="s">
        <v>32394</v>
      </c>
      <c r="ALW7266" s="12"/>
      <c r="ALX7266" s="12"/>
      <c r="ALY7266" s="12"/>
    </row>
    <row r="7267" spans="1:1013" ht="13.5">
      <c r="A7267" s="180">
        <v>104263</v>
      </c>
      <c r="B7267" s="180" t="s">
        <v>36437</v>
      </c>
      <c r="C7267" s="180" t="s">
        <v>4</v>
      </c>
      <c r="D7267" s="460">
        <v>168.33</v>
      </c>
      <c r="E7267" s="254" t="s">
        <v>32395</v>
      </c>
      <c r="ALW7267" s="12"/>
      <c r="ALX7267" s="12"/>
      <c r="ALY7267" s="12"/>
    </row>
    <row r="7268" spans="1:1013" ht="13.5">
      <c r="A7268" s="180">
        <v>87794</v>
      </c>
      <c r="B7268" s="180" t="s">
        <v>11853</v>
      </c>
      <c r="C7268" s="180" t="s">
        <v>4</v>
      </c>
      <c r="D7268" s="460">
        <v>48.13</v>
      </c>
      <c r="E7268" s="254" t="s">
        <v>24565</v>
      </c>
      <c r="ALW7268" s="12"/>
      <c r="ALX7268" s="12"/>
      <c r="ALY7268" s="12"/>
    </row>
    <row r="7269" spans="1:1013" ht="13.5">
      <c r="A7269" s="180">
        <v>87799</v>
      </c>
      <c r="B7269" s="180" t="s">
        <v>11856</v>
      </c>
      <c r="C7269" s="180" t="s">
        <v>4</v>
      </c>
      <c r="D7269" s="460">
        <v>66.319999999999993</v>
      </c>
      <c r="E7269" s="254" t="s">
        <v>27847</v>
      </c>
      <c r="ALW7269" s="12"/>
      <c r="ALX7269" s="12"/>
      <c r="ALY7269" s="12"/>
    </row>
    <row r="7270" spans="1:1013" ht="13.5">
      <c r="A7270" s="180">
        <v>87803</v>
      </c>
      <c r="B7270" s="180" t="s">
        <v>11859</v>
      </c>
      <c r="C7270" s="180" t="s">
        <v>4</v>
      </c>
      <c r="D7270" s="460">
        <v>73.489999999999995</v>
      </c>
      <c r="E7270" s="254" t="s">
        <v>24565</v>
      </c>
      <c r="ALW7270" s="12"/>
      <c r="ALX7270" s="12"/>
      <c r="ALY7270" s="12"/>
    </row>
    <row r="7271" spans="1:1013" ht="13.5">
      <c r="A7271" s="180">
        <v>87807</v>
      </c>
      <c r="B7271" s="180" t="s">
        <v>11862</v>
      </c>
      <c r="C7271" s="180" t="s">
        <v>4</v>
      </c>
      <c r="D7271" s="460">
        <v>80.239999999999995</v>
      </c>
      <c r="E7271" s="254" t="s">
        <v>24554</v>
      </c>
      <c r="ALW7271" s="12"/>
      <c r="ALX7271" s="12"/>
      <c r="ALY7271" s="12"/>
    </row>
    <row r="7272" spans="1:1013" ht="13.5">
      <c r="A7272" s="180">
        <v>104218</v>
      </c>
      <c r="B7272" s="180" t="s">
        <v>11895</v>
      </c>
      <c r="C7272" s="180" t="s">
        <v>4</v>
      </c>
      <c r="D7272" s="460">
        <v>60.28</v>
      </c>
      <c r="E7272" s="254" t="s">
        <v>27847</v>
      </c>
      <c r="ALW7272" s="12"/>
      <c r="ALX7272" s="12"/>
      <c r="ALY7272" s="12"/>
    </row>
    <row r="7273" spans="1:1013" ht="13.5">
      <c r="A7273" s="180">
        <v>87777</v>
      </c>
      <c r="B7273" s="180" t="s">
        <v>11842</v>
      </c>
      <c r="C7273" s="180" t="s">
        <v>4</v>
      </c>
      <c r="D7273" s="460">
        <v>64.790000000000006</v>
      </c>
      <c r="E7273" s="254" t="s">
        <v>24554</v>
      </c>
      <c r="ALW7273" s="12"/>
      <c r="ALX7273" s="12"/>
      <c r="ALY7273" s="12"/>
    </row>
    <row r="7274" spans="1:1013" ht="13.5">
      <c r="A7274" s="180">
        <v>104222</v>
      </c>
      <c r="B7274" s="180" t="s">
        <v>11899</v>
      </c>
      <c r="C7274" s="180" t="s">
        <v>4</v>
      </c>
      <c r="D7274" s="460">
        <v>77.66</v>
      </c>
      <c r="E7274" s="254" t="s">
        <v>27847</v>
      </c>
      <c r="ALW7274" s="12"/>
      <c r="ALX7274" s="12"/>
      <c r="ALY7274" s="12"/>
    </row>
    <row r="7275" spans="1:1013" ht="13.5">
      <c r="A7275" s="180">
        <v>87781</v>
      </c>
      <c r="B7275" s="180" t="s">
        <v>11845</v>
      </c>
      <c r="C7275" s="180" t="s">
        <v>4</v>
      </c>
      <c r="D7275" s="460">
        <v>83.43</v>
      </c>
      <c r="E7275" s="254" t="s">
        <v>27741</v>
      </c>
      <c r="ALW7275" s="12"/>
      <c r="ALX7275" s="12"/>
      <c r="ALY7275" s="12"/>
    </row>
    <row r="7276" spans="1:1013" ht="13.5">
      <c r="A7276" s="180">
        <v>104226</v>
      </c>
      <c r="B7276" s="180" t="s">
        <v>11903</v>
      </c>
      <c r="C7276" s="180" t="s">
        <v>4</v>
      </c>
      <c r="D7276" s="460">
        <v>85.32</v>
      </c>
      <c r="E7276" s="254" t="s">
        <v>25703</v>
      </c>
      <c r="ALW7276" s="12"/>
      <c r="ALX7276" s="12"/>
      <c r="ALY7276" s="12"/>
    </row>
    <row r="7277" spans="1:1013" ht="13.5">
      <c r="A7277" s="180">
        <v>87786</v>
      </c>
      <c r="B7277" s="180" t="s">
        <v>11848</v>
      </c>
      <c r="C7277" s="180" t="s">
        <v>4</v>
      </c>
      <c r="D7277" s="254">
        <v>91.09</v>
      </c>
      <c r="E7277" s="254" t="s">
        <v>24581</v>
      </c>
      <c r="ALW7277" s="12"/>
      <c r="ALX7277" s="12"/>
      <c r="ALY7277" s="12"/>
    </row>
    <row r="7278" spans="1:1013" ht="13.5">
      <c r="A7278" s="180">
        <v>104230</v>
      </c>
      <c r="B7278" s="180" t="s">
        <v>11907</v>
      </c>
      <c r="C7278" s="180" t="s">
        <v>4</v>
      </c>
      <c r="D7278" s="254">
        <v>100.2</v>
      </c>
      <c r="E7278" s="254" t="s">
        <v>27847</v>
      </c>
      <c r="ALW7278" s="12"/>
      <c r="ALX7278" s="12"/>
      <c r="ALY7278" s="12"/>
    </row>
    <row r="7279" spans="1:1013" ht="13.5">
      <c r="A7279" s="180">
        <v>104234</v>
      </c>
      <c r="B7279" s="180" t="s">
        <v>11911</v>
      </c>
      <c r="C7279" s="180" t="s">
        <v>4</v>
      </c>
      <c r="D7279" s="254">
        <v>45.47</v>
      </c>
      <c r="E7279" s="254" t="s">
        <v>24565</v>
      </c>
      <c r="ALW7279" s="12"/>
      <c r="ALX7279" s="12"/>
      <c r="ALY7279" s="12"/>
    </row>
    <row r="7280" spans="1:1013" ht="13.5">
      <c r="A7280" s="180">
        <v>104238</v>
      </c>
      <c r="B7280" s="180" t="s">
        <v>11915</v>
      </c>
      <c r="C7280" s="180" t="s">
        <v>4</v>
      </c>
      <c r="D7280" s="254">
        <v>62.39</v>
      </c>
      <c r="E7280" s="254" t="s">
        <v>24565</v>
      </c>
      <c r="ALW7280" s="12"/>
      <c r="ALX7280" s="12"/>
      <c r="ALY7280" s="12"/>
    </row>
    <row r="7281" spans="1:1013" ht="13.5">
      <c r="A7281" s="180">
        <v>104242</v>
      </c>
      <c r="B7281" s="180" t="s">
        <v>11919</v>
      </c>
      <c r="C7281" s="180" t="s">
        <v>4</v>
      </c>
      <c r="D7281" s="254">
        <v>69.56</v>
      </c>
      <c r="E7281" s="254" t="s">
        <v>24554</v>
      </c>
      <c r="ALW7281" s="12"/>
      <c r="ALX7281" s="12"/>
      <c r="ALY7281" s="12"/>
    </row>
    <row r="7282" spans="1:1013" ht="13.5">
      <c r="A7282" s="180">
        <v>104246</v>
      </c>
      <c r="B7282" s="180" t="s">
        <v>11923</v>
      </c>
      <c r="C7282" s="180" t="s">
        <v>4</v>
      </c>
      <c r="D7282" s="254">
        <v>75.91</v>
      </c>
      <c r="E7282" s="254" t="s">
        <v>25213</v>
      </c>
      <c r="ALW7282" s="12"/>
      <c r="ALX7282" s="12"/>
      <c r="ALY7282" s="12"/>
    </row>
    <row r="7283" spans="1:1013" ht="13.5">
      <c r="A7283" s="180">
        <v>104250</v>
      </c>
      <c r="B7283" s="180" t="s">
        <v>11927</v>
      </c>
      <c r="C7283" s="180" t="s">
        <v>4</v>
      </c>
      <c r="D7283" s="254">
        <v>83.11</v>
      </c>
      <c r="E7283" s="254" t="s">
        <v>24575</v>
      </c>
      <c r="ALW7283" s="12"/>
      <c r="ALX7283" s="12"/>
      <c r="ALY7283" s="12"/>
    </row>
    <row r="7284" spans="1:1013" ht="13.5">
      <c r="A7284" s="180">
        <v>87811</v>
      </c>
      <c r="B7284" s="180" t="s">
        <v>11865</v>
      </c>
      <c r="C7284" s="180" t="s">
        <v>4</v>
      </c>
      <c r="D7284" s="254">
        <v>91.2</v>
      </c>
      <c r="E7284" s="254" t="s">
        <v>27932</v>
      </c>
      <c r="ALW7284" s="12"/>
      <c r="ALX7284" s="12"/>
      <c r="ALY7284" s="12"/>
    </row>
    <row r="7285" spans="1:1013" ht="13.5">
      <c r="A7285" s="180">
        <v>104254</v>
      </c>
      <c r="B7285" s="180" t="s">
        <v>11930</v>
      </c>
      <c r="C7285" s="180" t="s">
        <v>4</v>
      </c>
      <c r="D7285" s="254">
        <v>100.03</v>
      </c>
      <c r="E7285" s="254" t="s">
        <v>27906</v>
      </c>
      <c r="ALW7285" s="12"/>
      <c r="ALX7285" s="12"/>
      <c r="ALY7285" s="12"/>
    </row>
    <row r="7286" spans="1:1013" ht="13.5">
      <c r="A7286" s="180">
        <v>87815</v>
      </c>
      <c r="B7286" s="180" t="s">
        <v>11868</v>
      </c>
      <c r="C7286" s="180" t="s">
        <v>4</v>
      </c>
      <c r="D7286" s="254">
        <v>109.38</v>
      </c>
      <c r="E7286" s="254" t="s">
        <v>24567</v>
      </c>
      <c r="ALW7286" s="12"/>
      <c r="ALX7286" s="12"/>
      <c r="ALY7286" s="12"/>
    </row>
    <row r="7287" spans="1:1013" ht="13.5">
      <c r="A7287" s="180">
        <v>104258</v>
      </c>
      <c r="B7287" s="180" t="s">
        <v>11933</v>
      </c>
      <c r="C7287" s="180" t="s">
        <v>4</v>
      </c>
      <c r="D7287" s="254">
        <v>107.2</v>
      </c>
      <c r="E7287" s="254" t="s">
        <v>25276</v>
      </c>
      <c r="ALW7287" s="12"/>
      <c r="ALX7287" s="12"/>
      <c r="ALY7287" s="12"/>
    </row>
    <row r="7288" spans="1:1013" ht="13.5">
      <c r="A7288" s="180">
        <v>87819</v>
      </c>
      <c r="B7288" s="180" t="s">
        <v>11871</v>
      </c>
      <c r="C7288" s="180" t="s">
        <v>4</v>
      </c>
      <c r="D7288" s="254">
        <v>116.55</v>
      </c>
      <c r="E7288" s="254" t="s">
        <v>24575</v>
      </c>
      <c r="ALW7288" s="12"/>
      <c r="ALX7288" s="12"/>
      <c r="ALY7288" s="12"/>
    </row>
    <row r="7289" spans="1:1013" ht="13.5">
      <c r="A7289" s="180">
        <v>104262</v>
      </c>
      <c r="B7289" s="180" t="s">
        <v>11936</v>
      </c>
      <c r="C7289" s="180" t="s">
        <v>4</v>
      </c>
      <c r="D7289" s="254">
        <v>138.38</v>
      </c>
      <c r="E7289" s="254" t="s">
        <v>27741</v>
      </c>
      <c r="ALW7289" s="12"/>
      <c r="ALX7289" s="12"/>
      <c r="ALY7289" s="12"/>
    </row>
    <row r="7290" spans="1:1013" ht="13.5">
      <c r="A7290" s="180">
        <v>87823</v>
      </c>
      <c r="B7290" s="180" t="s">
        <v>25191</v>
      </c>
      <c r="C7290" s="180" t="s">
        <v>4</v>
      </c>
      <c r="D7290" s="254">
        <v>151.13</v>
      </c>
      <c r="E7290" s="254" t="s">
        <v>24554</v>
      </c>
      <c r="ALW7290" s="12"/>
      <c r="ALX7290" s="12"/>
      <c r="ALY7290" s="12"/>
    </row>
    <row r="7291" spans="1:1013" ht="13.5">
      <c r="A7291" s="180">
        <v>87827</v>
      </c>
      <c r="B7291" s="180" t="s">
        <v>11876</v>
      </c>
      <c r="C7291" s="180" t="s">
        <v>4</v>
      </c>
      <c r="D7291" s="254">
        <v>85.59</v>
      </c>
      <c r="E7291" s="254" t="s">
        <v>24533</v>
      </c>
      <c r="ALW7291" s="12"/>
      <c r="ALX7291" s="12"/>
      <c r="ALY7291" s="12"/>
    </row>
    <row r="7292" spans="1:1013" ht="13.5">
      <c r="A7292" s="180">
        <v>87831</v>
      </c>
      <c r="B7292" s="180" t="s">
        <v>11879</v>
      </c>
      <c r="C7292" s="180" t="s">
        <v>4</v>
      </c>
      <c r="D7292" s="254">
        <v>103.74</v>
      </c>
      <c r="E7292" s="254" t="s">
        <v>32269</v>
      </c>
      <c r="ALW7292" s="12"/>
      <c r="ALX7292" s="12"/>
      <c r="ALY7292" s="12"/>
    </row>
    <row r="7293" spans="1:1013" ht="13.5">
      <c r="A7293" s="180">
        <v>104220</v>
      </c>
      <c r="B7293" s="180" t="s">
        <v>11897</v>
      </c>
      <c r="C7293" s="180" t="s">
        <v>4</v>
      </c>
      <c r="D7293" s="254">
        <v>59.59</v>
      </c>
      <c r="E7293" s="254" t="s">
        <v>24689</v>
      </c>
      <c r="ALW7293" s="12"/>
      <c r="ALX7293" s="12"/>
      <c r="ALY7293" s="12"/>
    </row>
    <row r="7294" spans="1:1013" ht="13.5">
      <c r="A7294" s="180">
        <v>104203</v>
      </c>
      <c r="B7294" s="180" t="s">
        <v>11881</v>
      </c>
      <c r="C7294" s="180" t="s">
        <v>4</v>
      </c>
      <c r="D7294" s="254">
        <v>64.23</v>
      </c>
      <c r="E7294" s="254" t="s">
        <v>24535</v>
      </c>
      <c r="ALW7294" s="12"/>
      <c r="ALX7294" s="12"/>
      <c r="ALY7294" s="12"/>
    </row>
    <row r="7295" spans="1:1013" ht="13.5">
      <c r="A7295" s="180">
        <v>104224</v>
      </c>
      <c r="B7295" s="180" t="s">
        <v>11901</v>
      </c>
      <c r="C7295" s="180" t="s">
        <v>4</v>
      </c>
      <c r="D7295" s="254">
        <v>76.75</v>
      </c>
      <c r="E7295" s="254" t="s">
        <v>24554</v>
      </c>
      <c r="ALW7295" s="12"/>
      <c r="ALX7295" s="12"/>
      <c r="ALY7295" s="12"/>
    </row>
    <row r="7296" spans="1:1013" ht="13.5">
      <c r="A7296" s="180">
        <v>104204</v>
      </c>
      <c r="B7296" s="180" t="s">
        <v>11882</v>
      </c>
      <c r="C7296" s="180" t="s">
        <v>4</v>
      </c>
      <c r="D7296" s="254">
        <v>82.77</v>
      </c>
      <c r="E7296" s="254" t="s">
        <v>24651</v>
      </c>
      <c r="ALW7296" s="12"/>
      <c r="ALX7296" s="12"/>
      <c r="ALY7296" s="12"/>
    </row>
    <row r="7297" spans="1:1013" ht="13.5">
      <c r="A7297" s="180">
        <v>104228</v>
      </c>
      <c r="B7297" s="180" t="s">
        <v>11905</v>
      </c>
      <c r="C7297" s="180" t="s">
        <v>4</v>
      </c>
      <c r="D7297" s="254">
        <v>83.78</v>
      </c>
      <c r="E7297" s="254" t="s">
        <v>24651</v>
      </c>
      <c r="ALW7297" s="12"/>
      <c r="ALX7297" s="12"/>
      <c r="ALY7297" s="12"/>
    </row>
    <row r="7298" spans="1:1013" ht="13.5">
      <c r="A7298" s="180">
        <v>104205</v>
      </c>
      <c r="B7298" s="180" t="s">
        <v>11883</v>
      </c>
      <c r="C7298" s="180" t="s">
        <v>4</v>
      </c>
      <c r="D7298" s="254">
        <v>89.8</v>
      </c>
      <c r="E7298" s="254" t="s">
        <v>24575</v>
      </c>
      <c r="ALW7298" s="12"/>
      <c r="ALX7298" s="12"/>
      <c r="ALY7298" s="12"/>
    </row>
    <row r="7299" spans="1:1013" ht="13.5">
      <c r="A7299" s="180">
        <v>104232</v>
      </c>
      <c r="B7299" s="180" t="s">
        <v>11909</v>
      </c>
      <c r="C7299" s="180" t="s">
        <v>4</v>
      </c>
      <c r="D7299" s="254">
        <v>92.54</v>
      </c>
      <c r="E7299" s="254" t="s">
        <v>27932</v>
      </c>
      <c r="ALW7299" s="12"/>
      <c r="ALX7299" s="12"/>
      <c r="ALY7299" s="12"/>
    </row>
    <row r="7300" spans="1:1013" ht="13.5">
      <c r="A7300" s="180">
        <v>104206</v>
      </c>
      <c r="B7300" s="180" t="s">
        <v>11884</v>
      </c>
      <c r="C7300" s="180" t="s">
        <v>4</v>
      </c>
      <c r="D7300" s="254">
        <v>99.17</v>
      </c>
      <c r="E7300" s="254" t="s">
        <v>27741</v>
      </c>
      <c r="ALW7300" s="12"/>
      <c r="ALX7300" s="12"/>
      <c r="ALY7300" s="12"/>
    </row>
    <row r="7301" spans="1:1013" ht="13.5">
      <c r="A7301" s="180">
        <v>104236</v>
      </c>
      <c r="B7301" s="180" t="s">
        <v>11913</v>
      </c>
      <c r="C7301" s="180" t="s">
        <v>4</v>
      </c>
      <c r="D7301" s="254">
        <v>44.35</v>
      </c>
      <c r="E7301" s="254" t="s">
        <v>24509</v>
      </c>
      <c r="ALW7301" s="12"/>
      <c r="ALX7301" s="12"/>
      <c r="ALY7301" s="12"/>
    </row>
    <row r="7302" spans="1:1013" ht="13.5">
      <c r="A7302" s="180">
        <v>104207</v>
      </c>
      <c r="B7302" s="180" t="s">
        <v>11885</v>
      </c>
      <c r="C7302" s="180" t="s">
        <v>4</v>
      </c>
      <c r="D7302" s="254">
        <v>47.2</v>
      </c>
      <c r="E7302" s="254" t="s">
        <v>24710</v>
      </c>
      <c r="ALW7302" s="12"/>
      <c r="ALX7302" s="12"/>
      <c r="ALY7302" s="12"/>
    </row>
    <row r="7303" spans="1:1013" ht="13.5">
      <c r="A7303" s="180">
        <v>104240</v>
      </c>
      <c r="B7303" s="180" t="s">
        <v>11917</v>
      </c>
      <c r="C7303" s="180" t="s">
        <v>4</v>
      </c>
      <c r="D7303" s="254">
        <v>61.16</v>
      </c>
      <c r="E7303" s="254" t="s">
        <v>25216</v>
      </c>
      <c r="ALW7303" s="12"/>
      <c r="ALX7303" s="12"/>
      <c r="ALY7303" s="12"/>
    </row>
    <row r="7304" spans="1:1013" ht="13.5">
      <c r="A7304" s="180">
        <v>104208</v>
      </c>
      <c r="B7304" s="180" t="s">
        <v>11886</v>
      </c>
      <c r="C7304" s="180" t="s">
        <v>4</v>
      </c>
      <c r="D7304" s="254">
        <v>65.25</v>
      </c>
      <c r="E7304" s="254" t="s">
        <v>25213</v>
      </c>
      <c r="ALW7304" s="12"/>
      <c r="ALX7304" s="12"/>
      <c r="ALY7304" s="12"/>
    </row>
    <row r="7305" spans="1:1013" ht="13.5">
      <c r="A7305" s="180">
        <v>104244</v>
      </c>
      <c r="B7305" s="180" t="s">
        <v>11921</v>
      </c>
      <c r="C7305" s="180" t="s">
        <v>4</v>
      </c>
      <c r="D7305" s="254">
        <v>67.760000000000005</v>
      </c>
      <c r="E7305" s="254" t="s">
        <v>25213</v>
      </c>
      <c r="ALW7305" s="12"/>
      <c r="ALX7305" s="12"/>
      <c r="ALY7305" s="12"/>
    </row>
    <row r="7306" spans="1:1013" ht="13.5">
      <c r="A7306" s="180">
        <v>104209</v>
      </c>
      <c r="B7306" s="180" t="s">
        <v>11887</v>
      </c>
      <c r="C7306" s="180" t="s">
        <v>4</v>
      </c>
      <c r="D7306" s="254">
        <v>71.86</v>
      </c>
      <c r="E7306" s="254" t="s">
        <v>28011</v>
      </c>
      <c r="ALW7306" s="12"/>
      <c r="ALX7306" s="12"/>
      <c r="ALY7306" s="12"/>
    </row>
    <row r="7307" spans="1:1013" ht="13.5">
      <c r="A7307" s="180">
        <v>104248</v>
      </c>
      <c r="B7307" s="180" t="s">
        <v>11925</v>
      </c>
      <c r="C7307" s="180" t="s">
        <v>4</v>
      </c>
      <c r="D7307" s="254">
        <v>70.28</v>
      </c>
      <c r="E7307" s="254" t="s">
        <v>24567</v>
      </c>
      <c r="ALW7307" s="12"/>
      <c r="ALX7307" s="12"/>
      <c r="ALY7307" s="12"/>
    </row>
    <row r="7308" spans="1:1013" ht="13.5">
      <c r="A7308" s="180">
        <v>104210</v>
      </c>
      <c r="B7308" s="180" t="s">
        <v>11888</v>
      </c>
      <c r="C7308" s="180" t="s">
        <v>4</v>
      </c>
      <c r="D7308" s="254">
        <v>74.25</v>
      </c>
      <c r="E7308" s="254" t="s">
        <v>27778</v>
      </c>
      <c r="ALW7308" s="12"/>
      <c r="ALX7308" s="12"/>
      <c r="ALY7308" s="12"/>
    </row>
    <row r="7309" spans="1:1013" ht="13.5">
      <c r="A7309" s="180">
        <v>104252</v>
      </c>
      <c r="B7309" s="180" t="s">
        <v>11928</v>
      </c>
      <c r="C7309" s="180" t="s">
        <v>4</v>
      </c>
      <c r="D7309" s="254">
        <v>83.86</v>
      </c>
      <c r="E7309" s="254" t="s">
        <v>28043</v>
      </c>
      <c r="ALW7309" s="12"/>
      <c r="ALX7309" s="12"/>
      <c r="ALY7309" s="12"/>
    </row>
    <row r="7310" spans="1:1013" ht="13.5">
      <c r="A7310" s="180">
        <v>104211</v>
      </c>
      <c r="B7310" s="180" t="s">
        <v>11889</v>
      </c>
      <c r="C7310" s="180" t="s">
        <v>4</v>
      </c>
      <c r="D7310" s="254">
        <v>92.19</v>
      </c>
      <c r="E7310" s="254" t="s">
        <v>24691</v>
      </c>
      <c r="ALW7310" s="12"/>
      <c r="ALX7310" s="12"/>
      <c r="ALY7310" s="12"/>
    </row>
    <row r="7311" spans="1:1013" ht="13.5">
      <c r="A7311" s="180">
        <v>104212</v>
      </c>
      <c r="B7311" s="180" t="s">
        <v>11890</v>
      </c>
      <c r="C7311" s="180" t="s">
        <v>4</v>
      </c>
      <c r="D7311" s="254">
        <v>110.32</v>
      </c>
      <c r="E7311" s="254" t="s">
        <v>28011</v>
      </c>
      <c r="ALW7311" s="12"/>
      <c r="ALX7311" s="12"/>
      <c r="ALY7311" s="12"/>
    </row>
    <row r="7312" spans="1:1013" ht="13.5">
      <c r="A7312" s="180">
        <v>104213</v>
      </c>
      <c r="B7312" s="180" t="s">
        <v>11891</v>
      </c>
      <c r="C7312" s="180" t="s">
        <v>4</v>
      </c>
      <c r="D7312" s="254">
        <v>116.93</v>
      </c>
      <c r="E7312" s="254" t="s">
        <v>24691</v>
      </c>
      <c r="ALW7312" s="12"/>
      <c r="ALX7312" s="12"/>
      <c r="ALY7312" s="12"/>
    </row>
    <row r="7313" spans="1:1013" ht="13.5">
      <c r="A7313" s="180">
        <v>104214</v>
      </c>
      <c r="B7313" s="180" t="s">
        <v>11892</v>
      </c>
      <c r="C7313" s="180" t="s">
        <v>4</v>
      </c>
      <c r="D7313" s="254">
        <v>139.97</v>
      </c>
      <c r="E7313" s="254" t="s">
        <v>24649</v>
      </c>
      <c r="ALW7313" s="12"/>
      <c r="ALX7313" s="12"/>
      <c r="ALY7313" s="12"/>
    </row>
    <row r="7314" spans="1:1013" ht="13.5">
      <c r="A7314" s="180">
        <v>104215</v>
      </c>
      <c r="B7314" s="180" t="s">
        <v>36438</v>
      </c>
      <c r="C7314" s="180" t="s">
        <v>4</v>
      </c>
      <c r="D7314" s="254">
        <v>85.44</v>
      </c>
      <c r="E7314" s="254" t="s">
        <v>24646</v>
      </c>
      <c r="ALW7314" s="12"/>
      <c r="ALX7314" s="12"/>
      <c r="ALY7314" s="12"/>
    </row>
    <row r="7315" spans="1:1013" ht="13.5">
      <c r="A7315" s="180">
        <v>104216</v>
      </c>
      <c r="B7315" s="180" t="s">
        <v>11893</v>
      </c>
      <c r="C7315" s="180" t="s">
        <v>4</v>
      </c>
      <c r="D7315" s="254">
        <v>103.15</v>
      </c>
      <c r="E7315" s="254" t="s">
        <v>32396</v>
      </c>
      <c r="ALW7315" s="12"/>
      <c r="ALX7315" s="12"/>
      <c r="ALY7315" s="12"/>
    </row>
    <row r="7316" spans="1:1013" ht="13.5">
      <c r="A7316" s="180">
        <v>104217</v>
      </c>
      <c r="B7316" s="180" t="s">
        <v>11894</v>
      </c>
      <c r="C7316" s="180" t="s">
        <v>4</v>
      </c>
      <c r="D7316" s="254">
        <v>56.38</v>
      </c>
      <c r="E7316" s="254" t="s">
        <v>24575</v>
      </c>
      <c r="ALW7316" s="12"/>
      <c r="ALX7316" s="12"/>
      <c r="ALY7316" s="12"/>
    </row>
    <row r="7317" spans="1:1013" ht="13.5">
      <c r="A7317" s="180">
        <v>104221</v>
      </c>
      <c r="B7317" s="180" t="s">
        <v>11898</v>
      </c>
      <c r="C7317" s="180" t="s">
        <v>4</v>
      </c>
      <c r="D7317" s="254">
        <v>72.430000000000007</v>
      </c>
      <c r="E7317" s="254" t="s">
        <v>28013</v>
      </c>
      <c r="ALW7317" s="12"/>
      <c r="ALX7317" s="12"/>
      <c r="ALY7317" s="12"/>
    </row>
    <row r="7318" spans="1:1013" ht="13.5">
      <c r="A7318" s="180">
        <v>104225</v>
      </c>
      <c r="B7318" s="180" t="s">
        <v>11902</v>
      </c>
      <c r="C7318" s="180" t="s">
        <v>4</v>
      </c>
      <c r="D7318" s="254">
        <v>78.77</v>
      </c>
      <c r="E7318" s="254" t="s">
        <v>24710</v>
      </c>
      <c r="ALW7318" s="12"/>
      <c r="ALX7318" s="12"/>
      <c r="ALY7318" s="12"/>
    </row>
    <row r="7319" spans="1:1013" ht="13.5">
      <c r="A7319" s="180">
        <v>104229</v>
      </c>
      <c r="B7319" s="180" t="s">
        <v>11906</v>
      </c>
      <c r="C7319" s="180" t="s">
        <v>4</v>
      </c>
      <c r="D7319" s="254">
        <v>92.98</v>
      </c>
      <c r="E7319" s="254" t="s">
        <v>24710</v>
      </c>
      <c r="ALW7319" s="12"/>
      <c r="ALX7319" s="12"/>
      <c r="ALY7319" s="12"/>
    </row>
    <row r="7320" spans="1:1013" ht="13.5">
      <c r="A7320" s="180">
        <v>104233</v>
      </c>
      <c r="B7320" s="180" t="s">
        <v>11910</v>
      </c>
      <c r="C7320" s="180" t="s">
        <v>4</v>
      </c>
      <c r="D7320" s="254">
        <v>41.83</v>
      </c>
      <c r="E7320" s="254" t="s">
        <v>24691</v>
      </c>
      <c r="ALW7320" s="12"/>
      <c r="ALX7320" s="12"/>
      <c r="ALY7320" s="12"/>
    </row>
    <row r="7321" spans="1:1013" ht="13.5">
      <c r="A7321" s="180">
        <v>104237</v>
      </c>
      <c r="B7321" s="180" t="s">
        <v>11914</v>
      </c>
      <c r="C7321" s="180" t="s">
        <v>4</v>
      </c>
      <c r="D7321" s="254">
        <v>57.51</v>
      </c>
      <c r="E7321" s="254" t="s">
        <v>24691</v>
      </c>
      <c r="ALW7321" s="12"/>
      <c r="ALX7321" s="12"/>
      <c r="ALY7321" s="12"/>
    </row>
    <row r="7322" spans="1:1013" ht="13.5">
      <c r="A7322" s="180">
        <v>104241</v>
      </c>
      <c r="B7322" s="180" t="s">
        <v>11918</v>
      </c>
      <c r="C7322" s="180" t="s">
        <v>4</v>
      </c>
      <c r="D7322" s="254">
        <v>63.43</v>
      </c>
      <c r="E7322" s="254" t="s">
        <v>24554</v>
      </c>
      <c r="ALW7322" s="12"/>
      <c r="ALX7322" s="12"/>
      <c r="ALY7322" s="12"/>
    </row>
    <row r="7323" spans="1:1013" ht="13.5">
      <c r="A7323" s="180">
        <v>104245</v>
      </c>
      <c r="B7323" s="180" t="s">
        <v>11922</v>
      </c>
      <c r="C7323" s="180" t="s">
        <v>4</v>
      </c>
      <c r="D7323" s="254">
        <v>69.16</v>
      </c>
      <c r="E7323" s="254" t="s">
        <v>24710</v>
      </c>
      <c r="ALW7323" s="12"/>
      <c r="ALX7323" s="12"/>
      <c r="ALY7323" s="12"/>
    </row>
    <row r="7324" spans="1:1013" ht="13.5">
      <c r="A7324" s="180">
        <v>104249</v>
      </c>
      <c r="B7324" s="180" t="s">
        <v>11926</v>
      </c>
      <c r="C7324" s="180" t="s">
        <v>4</v>
      </c>
      <c r="D7324" s="254">
        <v>79.47</v>
      </c>
      <c r="E7324" s="254" t="s">
        <v>24565</v>
      </c>
      <c r="ALW7324" s="12"/>
      <c r="ALX7324" s="12"/>
      <c r="ALY7324" s="12"/>
    </row>
    <row r="7325" spans="1:1013" ht="13.5">
      <c r="A7325" s="180">
        <v>104253</v>
      </c>
      <c r="B7325" s="180" t="s">
        <v>11929</v>
      </c>
      <c r="C7325" s="180" t="s">
        <v>4</v>
      </c>
      <c r="D7325" s="254">
        <v>95.15</v>
      </c>
      <c r="E7325" s="254" t="s">
        <v>25277</v>
      </c>
      <c r="ALW7325" s="12"/>
      <c r="ALX7325" s="12"/>
      <c r="ALY7325" s="12"/>
    </row>
    <row r="7326" spans="1:1013" ht="13.5">
      <c r="A7326" s="180">
        <v>104256</v>
      </c>
      <c r="B7326" s="180" t="s">
        <v>11931</v>
      </c>
      <c r="C7326" s="180" t="s">
        <v>4</v>
      </c>
      <c r="D7326" s="254">
        <v>100.66</v>
      </c>
      <c r="E7326" s="254" t="s">
        <v>27932</v>
      </c>
      <c r="ALW7326" s="12"/>
      <c r="ALX7326" s="12"/>
      <c r="ALY7326" s="12"/>
    </row>
    <row r="7327" spans="1:1013" ht="13.5">
      <c r="A7327" s="180">
        <v>104260</v>
      </c>
      <c r="B7327" s="180" t="s">
        <v>11934</v>
      </c>
      <c r="C7327" s="180" t="s">
        <v>4</v>
      </c>
      <c r="D7327" s="254">
        <v>107.26</v>
      </c>
      <c r="E7327" s="254" t="s">
        <v>27981</v>
      </c>
      <c r="ALW7327" s="12"/>
      <c r="ALX7327" s="12"/>
      <c r="ALY7327" s="12"/>
    </row>
    <row r="7328" spans="1:1013" ht="13.5">
      <c r="A7328" s="180">
        <v>104264</v>
      </c>
      <c r="B7328" s="180" t="s">
        <v>11937</v>
      </c>
      <c r="C7328" s="180" t="s">
        <v>4</v>
      </c>
      <c r="D7328" s="254">
        <v>128.05000000000001</v>
      </c>
      <c r="E7328" s="254" t="s">
        <v>24575</v>
      </c>
      <c r="ALW7328" s="12"/>
      <c r="ALX7328" s="12"/>
      <c r="ALY7328" s="12"/>
    </row>
    <row r="7329" spans="1:1013" ht="13.5">
      <c r="A7329" s="180">
        <v>87792</v>
      </c>
      <c r="B7329" s="180" t="s">
        <v>11852</v>
      </c>
      <c r="C7329" s="180" t="s">
        <v>4</v>
      </c>
      <c r="D7329" s="254">
        <v>44.49</v>
      </c>
      <c r="E7329" s="254" t="s">
        <v>27932</v>
      </c>
      <c r="ALW7329" s="12"/>
      <c r="ALX7329" s="12"/>
      <c r="ALY7329" s="12"/>
    </row>
    <row r="7330" spans="1:1013" ht="13.5">
      <c r="A7330" s="180">
        <v>87797</v>
      </c>
      <c r="B7330" s="180" t="s">
        <v>11855</v>
      </c>
      <c r="C7330" s="180" t="s">
        <v>4</v>
      </c>
      <c r="D7330" s="254">
        <v>61.44</v>
      </c>
      <c r="E7330" s="254" t="s">
        <v>24575</v>
      </c>
      <c r="ALW7330" s="12"/>
      <c r="ALX7330" s="12"/>
      <c r="ALY7330" s="12"/>
    </row>
    <row r="7331" spans="1:1013" ht="13.5">
      <c r="A7331" s="180">
        <v>87801</v>
      </c>
      <c r="B7331" s="180" t="s">
        <v>11858</v>
      </c>
      <c r="C7331" s="180" t="s">
        <v>4</v>
      </c>
      <c r="D7331" s="254">
        <v>67.36</v>
      </c>
      <c r="E7331" s="254" t="s">
        <v>24733</v>
      </c>
      <c r="ALW7331" s="12"/>
      <c r="ALX7331" s="12"/>
      <c r="ALY7331" s="12"/>
    </row>
    <row r="7332" spans="1:1013" ht="13.5">
      <c r="A7332" s="180">
        <v>87805</v>
      </c>
      <c r="B7332" s="180" t="s">
        <v>11861</v>
      </c>
      <c r="C7332" s="180" t="s">
        <v>4</v>
      </c>
      <c r="D7332" s="254">
        <v>73.489999999999995</v>
      </c>
      <c r="E7332" s="254" t="s">
        <v>24567</v>
      </c>
      <c r="ALW7332" s="12"/>
      <c r="ALX7332" s="12"/>
      <c r="ALY7332" s="12"/>
    </row>
    <row r="7333" spans="1:1013" ht="13.5">
      <c r="A7333" s="180">
        <v>87775</v>
      </c>
      <c r="B7333" s="180" t="s">
        <v>11841</v>
      </c>
      <c r="C7333" s="180" t="s">
        <v>4</v>
      </c>
      <c r="D7333" s="254">
        <v>60.89</v>
      </c>
      <c r="E7333" s="254" t="s">
        <v>24710</v>
      </c>
      <c r="ALW7333" s="12"/>
      <c r="ALX7333" s="12"/>
      <c r="ALY7333" s="12"/>
    </row>
    <row r="7334" spans="1:1013" ht="13.5">
      <c r="A7334" s="180">
        <v>87779</v>
      </c>
      <c r="B7334" s="180" t="s">
        <v>11844</v>
      </c>
      <c r="C7334" s="180" t="s">
        <v>4</v>
      </c>
      <c r="D7334" s="254">
        <v>78.2</v>
      </c>
      <c r="E7334" s="254" t="s">
        <v>27932</v>
      </c>
      <c r="ALW7334" s="12"/>
      <c r="ALX7334" s="12"/>
      <c r="ALY7334" s="12"/>
    </row>
    <row r="7335" spans="1:1013" ht="13.5">
      <c r="A7335" s="180">
        <v>87784</v>
      </c>
      <c r="B7335" s="180" t="s">
        <v>11847</v>
      </c>
      <c r="C7335" s="180" t="s">
        <v>4</v>
      </c>
      <c r="D7335" s="254">
        <v>84.54</v>
      </c>
      <c r="E7335" s="254" t="s">
        <v>27741</v>
      </c>
      <c r="ALW7335" s="12"/>
      <c r="ALX7335" s="12"/>
      <c r="ALY7335" s="12"/>
    </row>
    <row r="7336" spans="1:1013" ht="13.5">
      <c r="A7336" s="180">
        <v>87788</v>
      </c>
      <c r="B7336" s="180" t="s">
        <v>11850</v>
      </c>
      <c r="C7336" s="180" t="s">
        <v>4</v>
      </c>
      <c r="D7336" s="254">
        <v>100.14</v>
      </c>
      <c r="E7336" s="254" t="s">
        <v>24649</v>
      </c>
      <c r="ALW7336" s="12"/>
      <c r="ALX7336" s="12"/>
      <c r="ALY7336" s="12"/>
    </row>
    <row r="7337" spans="1:1013" ht="13.5">
      <c r="A7337" s="180">
        <v>87809</v>
      </c>
      <c r="B7337" s="180" t="s">
        <v>11864</v>
      </c>
      <c r="C7337" s="180" t="s">
        <v>4</v>
      </c>
      <c r="D7337" s="254">
        <v>87.56</v>
      </c>
      <c r="E7337" s="254" t="s">
        <v>27741</v>
      </c>
      <c r="ALW7337" s="12"/>
      <c r="ALX7337" s="12"/>
      <c r="ALY7337" s="12"/>
    </row>
    <row r="7338" spans="1:1013" ht="13.5">
      <c r="A7338" s="180">
        <v>87813</v>
      </c>
      <c r="B7338" s="180" t="s">
        <v>11867</v>
      </c>
      <c r="C7338" s="180" t="s">
        <v>4</v>
      </c>
      <c r="D7338" s="254">
        <v>104.5</v>
      </c>
      <c r="E7338" s="254" t="s">
        <v>24651</v>
      </c>
      <c r="ALW7338" s="12"/>
      <c r="ALX7338" s="12"/>
      <c r="ALY7338" s="12"/>
    </row>
    <row r="7339" spans="1:1013" ht="13.5">
      <c r="A7339" s="180">
        <v>104257</v>
      </c>
      <c r="B7339" s="180" t="s">
        <v>11932</v>
      </c>
      <c r="C7339" s="180" t="s">
        <v>4</v>
      </c>
      <c r="D7339" s="254">
        <v>101.07</v>
      </c>
      <c r="E7339" s="254" t="s">
        <v>32248</v>
      </c>
      <c r="ALW7339" s="12"/>
      <c r="ALX7339" s="12"/>
      <c r="ALY7339" s="12"/>
    </row>
    <row r="7340" spans="1:1013" ht="13.5">
      <c r="A7340" s="180">
        <v>87817</v>
      </c>
      <c r="B7340" s="180" t="s">
        <v>11870</v>
      </c>
      <c r="C7340" s="180" t="s">
        <v>4</v>
      </c>
      <c r="D7340" s="254">
        <v>110.42</v>
      </c>
      <c r="E7340" s="254" t="s">
        <v>24552</v>
      </c>
      <c r="ALW7340" s="12"/>
      <c r="ALX7340" s="12"/>
      <c r="ALY7340" s="12"/>
    </row>
    <row r="7341" spans="1:1013" ht="13.5">
      <c r="A7341" s="180">
        <v>104261</v>
      </c>
      <c r="B7341" s="180" t="s">
        <v>11935</v>
      </c>
      <c r="C7341" s="180" t="s">
        <v>4</v>
      </c>
      <c r="D7341" s="254">
        <v>131.63</v>
      </c>
      <c r="E7341" s="254" t="s">
        <v>24575</v>
      </c>
      <c r="ALW7341" s="12"/>
      <c r="ALX7341" s="12"/>
      <c r="ALY7341" s="12"/>
    </row>
    <row r="7342" spans="1:1013" ht="13.5">
      <c r="A7342" s="180">
        <v>87821</v>
      </c>
      <c r="B7342" s="180" t="s">
        <v>11873</v>
      </c>
      <c r="C7342" s="180" t="s">
        <v>4</v>
      </c>
      <c r="D7342" s="254">
        <v>144.38</v>
      </c>
      <c r="E7342" s="254" t="s">
        <v>24712</v>
      </c>
      <c r="ALW7342" s="12"/>
      <c r="ALX7342" s="12"/>
      <c r="ALY7342" s="12"/>
    </row>
    <row r="7343" spans="1:1013" ht="13.5">
      <c r="A7343" s="180">
        <v>87825</v>
      </c>
      <c r="B7343" s="180" t="s">
        <v>11875</v>
      </c>
      <c r="C7343" s="180" t="s">
        <v>4</v>
      </c>
      <c r="D7343" s="254">
        <v>81.13</v>
      </c>
      <c r="E7343" s="254" t="s">
        <v>24711</v>
      </c>
      <c r="ALW7343" s="12"/>
      <c r="ALX7343" s="12"/>
      <c r="ALY7343" s="12"/>
    </row>
    <row r="7344" spans="1:1013" ht="13.5">
      <c r="A7344" s="180">
        <v>87829</v>
      </c>
      <c r="B7344" s="180" t="s">
        <v>11878</v>
      </c>
      <c r="C7344" s="180" t="s">
        <v>4</v>
      </c>
      <c r="D7344" s="254">
        <v>97.76</v>
      </c>
      <c r="E7344" s="254" t="s">
        <v>24613</v>
      </c>
      <c r="ALW7344" s="12"/>
      <c r="ALX7344" s="12"/>
      <c r="ALY7344" s="12"/>
    </row>
    <row r="7345" spans="1:1013" ht="13.5">
      <c r="A7345" s="180">
        <v>87557</v>
      </c>
      <c r="B7345" s="180" t="s">
        <v>33171</v>
      </c>
      <c r="C7345" s="180" t="s">
        <v>4</v>
      </c>
      <c r="D7345" s="254">
        <v>41.93</v>
      </c>
      <c r="E7345" s="254" t="s">
        <v>24734</v>
      </c>
      <c r="ALW7345" s="12"/>
      <c r="ALX7345" s="12"/>
      <c r="ALY7345" s="12"/>
    </row>
    <row r="7346" spans="1:1013" ht="13.5">
      <c r="A7346" s="180">
        <v>87539</v>
      </c>
      <c r="B7346" s="180" t="s">
        <v>33161</v>
      </c>
      <c r="C7346" s="180" t="s">
        <v>4</v>
      </c>
      <c r="D7346" s="254">
        <v>63.02</v>
      </c>
      <c r="E7346" s="254" t="s">
        <v>28035</v>
      </c>
      <c r="ALW7346" s="12"/>
      <c r="ALX7346" s="12"/>
      <c r="ALY7346" s="12"/>
    </row>
    <row r="7347" spans="1:1013" ht="13.5">
      <c r="A7347" s="180">
        <v>104972</v>
      </c>
      <c r="B7347" s="180" t="s">
        <v>33204</v>
      </c>
      <c r="C7347" s="180" t="s">
        <v>4</v>
      </c>
      <c r="D7347" s="254">
        <v>38.130000000000003</v>
      </c>
      <c r="E7347" s="254" t="s">
        <v>24672</v>
      </c>
      <c r="ALW7347" s="12"/>
      <c r="ALX7347" s="12"/>
      <c r="ALY7347" s="12"/>
    </row>
    <row r="7348" spans="1:1013" ht="13.5">
      <c r="A7348" s="180">
        <v>104954</v>
      </c>
      <c r="B7348" s="180" t="s">
        <v>33186</v>
      </c>
      <c r="C7348" s="180" t="s">
        <v>4</v>
      </c>
      <c r="D7348" s="254">
        <v>52.56</v>
      </c>
      <c r="E7348" s="254" t="s">
        <v>25369</v>
      </c>
      <c r="ALW7348" s="12"/>
      <c r="ALX7348" s="12"/>
      <c r="ALY7348" s="12"/>
    </row>
    <row r="7349" spans="1:1013" ht="13.5">
      <c r="A7349" s="180">
        <v>104976</v>
      </c>
      <c r="B7349" s="180" t="s">
        <v>33208</v>
      </c>
      <c r="C7349" s="180" t="s">
        <v>4</v>
      </c>
      <c r="D7349" s="254">
        <v>33.5</v>
      </c>
      <c r="E7349" s="254" t="s">
        <v>24689</v>
      </c>
      <c r="ALW7349" s="12"/>
      <c r="ALX7349" s="12"/>
      <c r="ALY7349" s="12"/>
    </row>
    <row r="7350" spans="1:1013" ht="13.5">
      <c r="A7350" s="180">
        <v>104966</v>
      </c>
      <c r="B7350" s="180" t="s">
        <v>33198</v>
      </c>
      <c r="C7350" s="180" t="s">
        <v>4</v>
      </c>
      <c r="D7350" s="254">
        <v>47.92</v>
      </c>
      <c r="E7350" s="254" t="s">
        <v>27735</v>
      </c>
      <c r="ALW7350" s="12"/>
      <c r="ALX7350" s="12"/>
      <c r="ALY7350" s="12"/>
    </row>
    <row r="7351" spans="1:1013" ht="13.5">
      <c r="A7351" s="180">
        <v>104968</v>
      </c>
      <c r="B7351" s="180" t="s">
        <v>33200</v>
      </c>
      <c r="C7351" s="180" t="s">
        <v>4</v>
      </c>
      <c r="D7351" s="254">
        <v>45.91</v>
      </c>
      <c r="E7351" s="254" t="s">
        <v>24702</v>
      </c>
      <c r="ALW7351" s="12"/>
      <c r="ALX7351" s="12"/>
      <c r="ALY7351" s="12"/>
    </row>
    <row r="7352" spans="1:1013" ht="13.5">
      <c r="A7352" s="180">
        <v>104962</v>
      </c>
      <c r="B7352" s="180" t="s">
        <v>33194</v>
      </c>
      <c r="C7352" s="180" t="s">
        <v>4</v>
      </c>
      <c r="D7352" s="254">
        <v>60.35</v>
      </c>
      <c r="E7352" s="254" t="s">
        <v>24566</v>
      </c>
      <c r="ALW7352" s="12"/>
      <c r="ALX7352" s="12"/>
      <c r="ALY7352" s="12"/>
    </row>
    <row r="7353" spans="1:1013" ht="13.5">
      <c r="A7353" s="180">
        <v>87550</v>
      </c>
      <c r="B7353" s="180" t="s">
        <v>33168</v>
      </c>
      <c r="C7353" s="180" t="s">
        <v>4</v>
      </c>
      <c r="D7353" s="254">
        <v>29.53</v>
      </c>
      <c r="E7353" s="254" t="s">
        <v>24567</v>
      </c>
      <c r="ALW7353" s="12"/>
      <c r="ALX7353" s="12"/>
      <c r="ALY7353" s="12"/>
    </row>
    <row r="7354" spans="1:1013" ht="13.5">
      <c r="A7354" s="180">
        <v>87532</v>
      </c>
      <c r="B7354" s="180" t="s">
        <v>33158</v>
      </c>
      <c r="C7354" s="180" t="s">
        <v>4</v>
      </c>
      <c r="D7354" s="254">
        <v>41.64</v>
      </c>
      <c r="E7354" s="254" t="s">
        <v>27920</v>
      </c>
      <c r="ALW7354" s="12"/>
      <c r="ALX7354" s="12"/>
      <c r="ALY7354" s="12"/>
    </row>
    <row r="7355" spans="1:1013" ht="13.5">
      <c r="A7355" s="180">
        <v>87554</v>
      </c>
      <c r="B7355" s="180" t="s">
        <v>33170</v>
      </c>
      <c r="C7355" s="180" t="s">
        <v>4</v>
      </c>
      <c r="D7355" s="254">
        <v>26.55</v>
      </c>
      <c r="E7355" s="254" t="s">
        <v>24567</v>
      </c>
      <c r="ALW7355" s="12"/>
      <c r="ALX7355" s="12"/>
      <c r="ALY7355" s="12"/>
    </row>
    <row r="7356" spans="1:1013" ht="13.5">
      <c r="A7356" s="180">
        <v>87536</v>
      </c>
      <c r="B7356" s="180" t="s">
        <v>33160</v>
      </c>
      <c r="C7356" s="180" t="s">
        <v>4</v>
      </c>
      <c r="D7356" s="254">
        <v>38.659999999999997</v>
      </c>
      <c r="E7356" s="254" t="s">
        <v>25244</v>
      </c>
      <c r="ALW7356" s="12"/>
      <c r="ALX7356" s="12"/>
      <c r="ALY7356" s="12"/>
    </row>
    <row r="7357" spans="1:1013" ht="13.5">
      <c r="A7357" s="180">
        <v>87528</v>
      </c>
      <c r="B7357" s="180" t="s">
        <v>33154</v>
      </c>
      <c r="C7357" s="180" t="s">
        <v>4</v>
      </c>
      <c r="D7357" s="254">
        <v>46.66</v>
      </c>
      <c r="E7357" s="254" t="s">
        <v>24586</v>
      </c>
      <c r="ALW7357" s="12"/>
      <c r="ALX7357" s="12"/>
      <c r="ALY7357" s="12"/>
    </row>
    <row r="7358" spans="1:1013" ht="13.5">
      <c r="A7358" s="180">
        <v>87546</v>
      </c>
      <c r="B7358" s="180" t="s">
        <v>33164</v>
      </c>
      <c r="C7358" s="180" t="s">
        <v>4</v>
      </c>
      <c r="D7358" s="254">
        <v>34.549999999999997</v>
      </c>
      <c r="E7358" s="254" t="s">
        <v>24496</v>
      </c>
      <c r="ALW7358" s="12"/>
      <c r="ALX7358" s="12"/>
      <c r="ALY7358" s="12"/>
    </row>
    <row r="7359" spans="1:1013" ht="13.5">
      <c r="A7359" s="180">
        <v>104971</v>
      </c>
      <c r="B7359" s="180" t="s">
        <v>33203</v>
      </c>
      <c r="C7359" s="180" t="s">
        <v>4</v>
      </c>
      <c r="D7359" s="254">
        <v>35.72</v>
      </c>
      <c r="E7359" s="254" t="s">
        <v>32151</v>
      </c>
      <c r="ALW7359" s="12"/>
      <c r="ALX7359" s="12"/>
      <c r="ALY7359" s="12"/>
    </row>
    <row r="7360" spans="1:1013" ht="13.5">
      <c r="A7360" s="180">
        <v>104965</v>
      </c>
      <c r="B7360" s="180" t="s">
        <v>33197</v>
      </c>
      <c r="C7360" s="180" t="s">
        <v>4</v>
      </c>
      <c r="D7360" s="254">
        <v>48.78</v>
      </c>
      <c r="E7360" s="254" t="s">
        <v>25278</v>
      </c>
      <c r="ALW7360" s="12"/>
      <c r="ALX7360" s="12"/>
      <c r="ALY7360" s="12"/>
    </row>
    <row r="7361" spans="1:1013" ht="13.5">
      <c r="A7361" s="180">
        <v>104975</v>
      </c>
      <c r="B7361" s="180" t="s">
        <v>33207</v>
      </c>
      <c r="C7361" s="180" t="s">
        <v>4</v>
      </c>
      <c r="D7361" s="254">
        <v>31.09</v>
      </c>
      <c r="E7361" s="254" t="s">
        <v>24712</v>
      </c>
      <c r="ALW7361" s="12"/>
      <c r="ALX7361" s="12"/>
      <c r="ALY7361" s="12"/>
    </row>
    <row r="7362" spans="1:1013" ht="13.5">
      <c r="A7362" s="180">
        <v>104957</v>
      </c>
      <c r="B7362" s="180" t="s">
        <v>33189</v>
      </c>
      <c r="C7362" s="180" t="s">
        <v>4</v>
      </c>
      <c r="D7362" s="254">
        <v>44.14</v>
      </c>
      <c r="E7362" s="254" t="s">
        <v>25333</v>
      </c>
      <c r="ALW7362" s="12"/>
      <c r="ALX7362" s="12"/>
      <c r="ALY7362" s="12"/>
    </row>
    <row r="7363" spans="1:1013" ht="13.5">
      <c r="A7363" s="180">
        <v>104967</v>
      </c>
      <c r="B7363" s="180" t="s">
        <v>33199</v>
      </c>
      <c r="C7363" s="180" t="s">
        <v>4</v>
      </c>
      <c r="D7363" s="254">
        <v>43.5</v>
      </c>
      <c r="E7363" s="254" t="s">
        <v>32352</v>
      </c>
      <c r="ALW7363" s="12"/>
      <c r="ALX7363" s="12"/>
      <c r="ALY7363" s="12"/>
    </row>
    <row r="7364" spans="1:1013" ht="13.5">
      <c r="A7364" s="180">
        <v>104961</v>
      </c>
      <c r="B7364" s="180" t="s">
        <v>33193</v>
      </c>
      <c r="C7364" s="180" t="s">
        <v>4</v>
      </c>
      <c r="D7364" s="254">
        <v>56.57</v>
      </c>
      <c r="E7364" s="254" t="s">
        <v>25070</v>
      </c>
      <c r="ALW7364" s="12"/>
      <c r="ALX7364" s="12"/>
      <c r="ALY7364" s="12"/>
    </row>
    <row r="7365" spans="1:1013" ht="13.5">
      <c r="A7365" s="180">
        <v>87549</v>
      </c>
      <c r="B7365" s="180" t="s">
        <v>33167</v>
      </c>
      <c r="C7365" s="180" t="s">
        <v>4</v>
      </c>
      <c r="D7365" s="254">
        <v>27.12</v>
      </c>
      <c r="E7365" s="254" t="s">
        <v>25081</v>
      </c>
      <c r="ALW7365" s="12"/>
      <c r="ALX7365" s="12"/>
      <c r="ALY7365" s="12"/>
    </row>
    <row r="7366" spans="1:1013" ht="13.5">
      <c r="A7366" s="180">
        <v>87531</v>
      </c>
      <c r="B7366" s="180" t="s">
        <v>33157</v>
      </c>
      <c r="C7366" s="180" t="s">
        <v>4</v>
      </c>
      <c r="D7366" s="254">
        <v>37.86</v>
      </c>
      <c r="E7366" s="254" t="s">
        <v>32397</v>
      </c>
      <c r="ALW7366" s="12"/>
      <c r="ALX7366" s="12"/>
      <c r="ALY7366" s="12"/>
    </row>
    <row r="7367" spans="1:1013" ht="13.5">
      <c r="A7367" s="180">
        <v>87553</v>
      </c>
      <c r="B7367" s="180" t="s">
        <v>33169</v>
      </c>
      <c r="C7367" s="180" t="s">
        <v>4</v>
      </c>
      <c r="D7367" s="254">
        <v>24.14</v>
      </c>
      <c r="E7367" s="254" t="s">
        <v>28669</v>
      </c>
      <c r="ALW7367" s="12"/>
      <c r="ALX7367" s="12"/>
      <c r="ALY7367" s="12"/>
    </row>
    <row r="7368" spans="1:1013" ht="13.5">
      <c r="A7368" s="180">
        <v>87535</v>
      </c>
      <c r="B7368" s="180" t="s">
        <v>33159</v>
      </c>
      <c r="C7368" s="180" t="s">
        <v>4</v>
      </c>
      <c r="D7368" s="254">
        <v>34.880000000000003</v>
      </c>
      <c r="E7368" s="254" t="s">
        <v>32398</v>
      </c>
      <c r="ALW7368" s="12"/>
      <c r="ALX7368" s="12"/>
      <c r="ALY7368" s="12"/>
    </row>
    <row r="7369" spans="1:1013" ht="13.5">
      <c r="A7369" s="180">
        <v>87527</v>
      </c>
      <c r="B7369" s="180" t="s">
        <v>33153</v>
      </c>
      <c r="C7369" s="180" t="s">
        <v>4</v>
      </c>
      <c r="D7369" s="254">
        <v>42.88</v>
      </c>
      <c r="E7369" s="254" t="s">
        <v>32399</v>
      </c>
      <c r="ALW7369" s="12"/>
      <c r="ALX7369" s="12"/>
      <c r="ALY7369" s="12"/>
    </row>
    <row r="7370" spans="1:1013" ht="13.5">
      <c r="A7370" s="180">
        <v>87545</v>
      </c>
      <c r="B7370" s="180" t="s">
        <v>33163</v>
      </c>
      <c r="C7370" s="180" t="s">
        <v>4</v>
      </c>
      <c r="D7370" s="254">
        <v>32.14</v>
      </c>
      <c r="E7370" s="254" t="s">
        <v>24930</v>
      </c>
      <c r="ALW7370" s="12"/>
      <c r="ALX7370" s="12"/>
      <c r="ALY7370" s="12"/>
    </row>
    <row r="7371" spans="1:1013" ht="13.5">
      <c r="A7371" s="180">
        <v>104960</v>
      </c>
      <c r="B7371" s="180" t="s">
        <v>33192</v>
      </c>
      <c r="C7371" s="180" t="s">
        <v>4</v>
      </c>
      <c r="D7371" s="254">
        <v>40.15</v>
      </c>
      <c r="E7371" s="254" t="s">
        <v>32400</v>
      </c>
      <c r="ALW7371" s="12"/>
      <c r="ALX7371" s="12"/>
      <c r="ALY7371" s="12"/>
    </row>
    <row r="7372" spans="1:1013" ht="13.5">
      <c r="A7372" s="180">
        <v>87561</v>
      </c>
      <c r="B7372" s="180" t="s">
        <v>33172</v>
      </c>
      <c r="C7372" s="180" t="s">
        <v>4</v>
      </c>
      <c r="D7372" s="254">
        <v>41.27</v>
      </c>
      <c r="E7372" s="254" t="s">
        <v>32401</v>
      </c>
      <c r="ALW7372" s="12"/>
      <c r="ALX7372" s="12"/>
      <c r="ALY7372" s="12"/>
    </row>
    <row r="7373" spans="1:1013" ht="13.5">
      <c r="A7373" s="180">
        <v>104953</v>
      </c>
      <c r="B7373" s="180" t="s">
        <v>33185</v>
      </c>
      <c r="C7373" s="180" t="s">
        <v>4</v>
      </c>
      <c r="D7373" s="254">
        <v>61.25</v>
      </c>
      <c r="E7373" s="254" t="s">
        <v>32402</v>
      </c>
      <c r="ALW7373" s="12"/>
      <c r="ALX7373" s="12"/>
      <c r="ALY7373" s="12"/>
    </row>
    <row r="7374" spans="1:1013" ht="13.5">
      <c r="A7374" s="180">
        <v>87543</v>
      </c>
      <c r="B7374" s="180" t="s">
        <v>33162</v>
      </c>
      <c r="C7374" s="180" t="s">
        <v>4</v>
      </c>
      <c r="D7374" s="254">
        <v>24.55</v>
      </c>
      <c r="E7374" s="254" t="s">
        <v>32403</v>
      </c>
      <c r="ALW7374" s="12"/>
      <c r="ALX7374" s="12"/>
      <c r="ALY7374" s="12"/>
    </row>
    <row r="7375" spans="1:1013" ht="13.5">
      <c r="A7375" s="180">
        <v>104959</v>
      </c>
      <c r="B7375" s="180" t="s">
        <v>33191</v>
      </c>
      <c r="C7375" s="180" t="s">
        <v>4</v>
      </c>
      <c r="D7375" s="254">
        <v>27.3</v>
      </c>
      <c r="E7375" s="254" t="s">
        <v>30727</v>
      </c>
      <c r="ALW7375" s="12"/>
      <c r="ALX7375" s="12"/>
      <c r="ALY7375" s="12"/>
    </row>
    <row r="7376" spans="1:1013" ht="13.5">
      <c r="A7376" s="180">
        <v>104958</v>
      </c>
      <c r="B7376" s="180" t="s">
        <v>33190</v>
      </c>
      <c r="C7376" s="180" t="s">
        <v>4</v>
      </c>
      <c r="D7376" s="254">
        <v>24.89</v>
      </c>
      <c r="E7376" s="254" t="s">
        <v>32404</v>
      </c>
      <c r="ALW7376" s="12"/>
      <c r="ALX7376" s="12"/>
      <c r="ALY7376" s="12"/>
    </row>
    <row r="7377" spans="1:1013" ht="13.5">
      <c r="A7377" s="180">
        <v>104970</v>
      </c>
      <c r="B7377" s="180" t="s">
        <v>33202</v>
      </c>
      <c r="C7377" s="180" t="s">
        <v>4</v>
      </c>
      <c r="D7377" s="254">
        <v>40.39</v>
      </c>
      <c r="E7377" s="254" t="s">
        <v>32405</v>
      </c>
      <c r="ALW7377" s="12"/>
      <c r="ALX7377" s="12"/>
      <c r="ALY7377" s="12"/>
    </row>
    <row r="7378" spans="1:1013" ht="13.5">
      <c r="A7378" s="180">
        <v>104964</v>
      </c>
      <c r="B7378" s="180" t="s">
        <v>33196</v>
      </c>
      <c r="C7378" s="180" t="s">
        <v>4</v>
      </c>
      <c r="D7378" s="254">
        <v>54.81</v>
      </c>
      <c r="E7378" s="254" t="s">
        <v>31691</v>
      </c>
      <c r="ALW7378" s="12"/>
      <c r="ALX7378" s="12"/>
      <c r="ALY7378" s="12"/>
    </row>
    <row r="7379" spans="1:1013" ht="13.5">
      <c r="A7379" s="180">
        <v>104956</v>
      </c>
      <c r="B7379" s="180" t="s">
        <v>33188</v>
      </c>
      <c r="C7379" s="180" t="s">
        <v>4</v>
      </c>
      <c r="D7379" s="254">
        <v>49.08</v>
      </c>
      <c r="E7379" s="254" t="s">
        <v>24566</v>
      </c>
      <c r="ALW7379" s="12"/>
      <c r="ALX7379" s="12"/>
      <c r="ALY7379" s="12"/>
    </row>
    <row r="7380" spans="1:1013" ht="13.5">
      <c r="A7380" s="180">
        <v>104974</v>
      </c>
      <c r="B7380" s="180" t="s">
        <v>33206</v>
      </c>
      <c r="C7380" s="180" t="s">
        <v>4</v>
      </c>
      <c r="D7380" s="254">
        <v>34.659999999999997</v>
      </c>
      <c r="E7380" s="254" t="s">
        <v>32406</v>
      </c>
      <c r="ALW7380" s="12"/>
      <c r="ALX7380" s="12"/>
      <c r="ALY7380" s="12"/>
    </row>
    <row r="7381" spans="1:1013" ht="13.5">
      <c r="A7381" s="180">
        <v>87548</v>
      </c>
      <c r="B7381" s="180" t="s">
        <v>33166</v>
      </c>
      <c r="C7381" s="180" t="s">
        <v>4</v>
      </c>
      <c r="D7381" s="254">
        <v>30.99</v>
      </c>
      <c r="E7381" s="254" t="s">
        <v>24711</v>
      </c>
      <c r="ALW7381" s="12"/>
      <c r="ALX7381" s="12"/>
      <c r="ALY7381" s="12"/>
    </row>
    <row r="7382" spans="1:1013" ht="13.5">
      <c r="A7382" s="180">
        <v>87530</v>
      </c>
      <c r="B7382" s="180" t="s">
        <v>33156</v>
      </c>
      <c r="C7382" s="180" t="s">
        <v>4</v>
      </c>
      <c r="D7382" s="254">
        <v>43.09</v>
      </c>
      <c r="E7382" s="254" t="s">
        <v>27847</v>
      </c>
      <c r="ALW7382" s="12"/>
      <c r="ALX7382" s="12"/>
      <c r="ALY7382" s="12"/>
    </row>
    <row r="7383" spans="1:1013" ht="13.5">
      <c r="A7383" s="180">
        <v>104952</v>
      </c>
      <c r="B7383" s="180" t="s">
        <v>33184</v>
      </c>
      <c r="C7383" s="180" t="s">
        <v>4</v>
      </c>
      <c r="D7383" s="254">
        <v>39.4</v>
      </c>
      <c r="E7383" s="254" t="s">
        <v>24565</v>
      </c>
      <c r="ALW7383" s="12"/>
      <c r="ALX7383" s="12"/>
      <c r="ALY7383" s="12"/>
    </row>
    <row r="7384" spans="1:1013" ht="13.5">
      <c r="A7384" s="180">
        <v>104969</v>
      </c>
      <c r="B7384" s="180" t="s">
        <v>33201</v>
      </c>
      <c r="C7384" s="180" t="s">
        <v>4</v>
      </c>
      <c r="D7384" s="254">
        <v>37.979999999999997</v>
      </c>
      <c r="E7384" s="254" t="s">
        <v>25281</v>
      </c>
      <c r="ALW7384" s="12"/>
      <c r="ALX7384" s="12"/>
      <c r="ALY7384" s="12"/>
    </row>
    <row r="7385" spans="1:1013" ht="13.5">
      <c r="A7385" s="180">
        <v>104963</v>
      </c>
      <c r="B7385" s="180" t="s">
        <v>33195</v>
      </c>
      <c r="C7385" s="180" t="s">
        <v>4</v>
      </c>
      <c r="D7385" s="254">
        <v>51.03</v>
      </c>
      <c r="E7385" s="254" t="s">
        <v>28128</v>
      </c>
      <c r="ALW7385" s="12"/>
      <c r="ALX7385" s="12"/>
      <c r="ALY7385" s="12"/>
    </row>
    <row r="7386" spans="1:1013" ht="13.5">
      <c r="A7386" s="180">
        <v>104955</v>
      </c>
      <c r="B7386" s="180" t="s">
        <v>33187</v>
      </c>
      <c r="C7386" s="180" t="s">
        <v>4</v>
      </c>
      <c r="D7386" s="254">
        <v>45.3</v>
      </c>
      <c r="E7386" s="254" t="s">
        <v>25703</v>
      </c>
      <c r="ALW7386" s="12"/>
      <c r="ALX7386" s="12"/>
      <c r="ALY7386" s="12"/>
    </row>
    <row r="7387" spans="1:1013" ht="13.5">
      <c r="A7387" s="180">
        <v>104973</v>
      </c>
      <c r="B7387" s="180" t="s">
        <v>33205</v>
      </c>
      <c r="C7387" s="180" t="s">
        <v>4</v>
      </c>
      <c r="D7387" s="254">
        <v>32.25</v>
      </c>
      <c r="E7387" s="254" t="s">
        <v>24983</v>
      </c>
      <c r="ALW7387" s="12"/>
      <c r="ALX7387" s="12"/>
      <c r="ALY7387" s="12"/>
    </row>
    <row r="7388" spans="1:1013" ht="13.5">
      <c r="A7388" s="180">
        <v>87547</v>
      </c>
      <c r="B7388" s="180" t="s">
        <v>33165</v>
      </c>
      <c r="C7388" s="180" t="s">
        <v>4</v>
      </c>
      <c r="D7388" s="254">
        <v>28.58</v>
      </c>
      <c r="E7388" s="254" t="s">
        <v>30107</v>
      </c>
      <c r="ALW7388" s="12"/>
      <c r="ALX7388" s="12"/>
      <c r="ALY7388" s="12"/>
    </row>
    <row r="7389" spans="1:1013" ht="13.5">
      <c r="A7389" s="180">
        <v>87529</v>
      </c>
      <c r="B7389" s="180" t="s">
        <v>33155</v>
      </c>
      <c r="C7389" s="180" t="s">
        <v>4</v>
      </c>
      <c r="D7389" s="254">
        <v>39.31</v>
      </c>
      <c r="E7389" s="254" t="s">
        <v>31412</v>
      </c>
      <c r="ALW7389" s="12"/>
      <c r="ALX7389" s="12"/>
      <c r="ALY7389" s="12"/>
    </row>
    <row r="7390" spans="1:1013" ht="13.5">
      <c r="A7390" s="180">
        <v>104951</v>
      </c>
      <c r="B7390" s="180" t="s">
        <v>33183</v>
      </c>
      <c r="C7390" s="180" t="s">
        <v>4</v>
      </c>
      <c r="D7390" s="254">
        <v>35.619999999999997</v>
      </c>
      <c r="E7390" s="254" t="s">
        <v>28039</v>
      </c>
      <c r="ALW7390" s="12"/>
      <c r="ALX7390" s="12"/>
      <c r="ALY7390" s="12"/>
    </row>
    <row r="7391" spans="1:1013" ht="13.5">
      <c r="A7391" s="180">
        <v>104978</v>
      </c>
      <c r="B7391" s="180" t="s">
        <v>33210</v>
      </c>
      <c r="C7391" s="180" t="s">
        <v>4</v>
      </c>
      <c r="D7391" s="254">
        <v>40.81</v>
      </c>
      <c r="E7391" s="254" t="s">
        <v>32407</v>
      </c>
      <c r="ALW7391" s="12"/>
      <c r="ALX7391" s="12"/>
      <c r="ALY7391" s="12"/>
    </row>
    <row r="7392" spans="1:1013" ht="13.5">
      <c r="A7392" s="180">
        <v>104977</v>
      </c>
      <c r="B7392" s="180" t="s">
        <v>33209</v>
      </c>
      <c r="C7392" s="180" t="s">
        <v>4</v>
      </c>
      <c r="D7392" s="460">
        <v>53.67</v>
      </c>
      <c r="E7392" s="254" t="s">
        <v>32408</v>
      </c>
      <c r="ALW7392" s="12"/>
      <c r="ALX7392" s="12"/>
      <c r="ALY7392" s="12"/>
    </row>
    <row r="7393" spans="1:1013" ht="13.5">
      <c r="A7393" s="180">
        <v>90408</v>
      </c>
      <c r="B7393" s="180" t="s">
        <v>33182</v>
      </c>
      <c r="C7393" s="180" t="s">
        <v>4</v>
      </c>
      <c r="D7393" s="254">
        <v>35.51</v>
      </c>
      <c r="E7393" s="254" t="s">
        <v>29213</v>
      </c>
      <c r="ALW7393" s="12"/>
      <c r="ALX7393" s="12"/>
      <c r="ALY7393" s="12"/>
    </row>
    <row r="7394" spans="1:1013" ht="13.5">
      <c r="A7394" s="180">
        <v>90406</v>
      </c>
      <c r="B7394" s="180" t="s">
        <v>33181</v>
      </c>
      <c r="C7394" s="180" t="s">
        <v>4</v>
      </c>
      <c r="D7394" s="460">
        <v>47.22</v>
      </c>
      <c r="E7394" s="254" t="s">
        <v>32409</v>
      </c>
      <c r="ALW7394" s="12"/>
      <c r="ALX7394" s="12"/>
      <c r="ALY7394" s="12"/>
    </row>
    <row r="7395" spans="1:1013" ht="13.5">
      <c r="A7395" s="180">
        <v>103313</v>
      </c>
      <c r="B7395" s="180" t="s">
        <v>36439</v>
      </c>
      <c r="C7395" s="180" t="s">
        <v>2</v>
      </c>
      <c r="D7395" s="254">
        <v>0</v>
      </c>
      <c r="E7395" s="254" t="s">
        <v>32410</v>
      </c>
      <c r="ALW7395" s="12"/>
      <c r="ALX7395" s="12"/>
      <c r="ALY7395" s="12"/>
    </row>
    <row r="7396" spans="1:1013" ht="13.5">
      <c r="A7396" s="180">
        <v>103309</v>
      </c>
      <c r="B7396" s="180" t="s">
        <v>36440</v>
      </c>
      <c r="C7396" s="180" t="s">
        <v>2</v>
      </c>
      <c r="D7396" s="254">
        <v>0</v>
      </c>
      <c r="E7396" s="254" t="s">
        <v>32411</v>
      </c>
      <c r="ALW7396" s="12"/>
      <c r="ALX7396" s="12"/>
      <c r="ALY7396" s="12"/>
    </row>
    <row r="7397" spans="1:1013" ht="13.5">
      <c r="A7397" s="180">
        <v>103312</v>
      </c>
      <c r="B7397" s="180" t="s">
        <v>36441</v>
      </c>
      <c r="C7397" s="180" t="s">
        <v>2</v>
      </c>
      <c r="D7397" s="254">
        <v>0</v>
      </c>
      <c r="E7397" s="254" t="s">
        <v>25261</v>
      </c>
      <c r="ALW7397" s="12"/>
      <c r="ALX7397" s="12"/>
      <c r="ALY7397" s="12"/>
    </row>
    <row r="7398" spans="1:1013" ht="13.5">
      <c r="A7398" s="180">
        <v>103296</v>
      </c>
      <c r="B7398" s="180" t="s">
        <v>36442</v>
      </c>
      <c r="C7398" s="180" t="s">
        <v>2</v>
      </c>
      <c r="D7398" s="254">
        <v>0</v>
      </c>
      <c r="E7398" s="254" t="s">
        <v>32412</v>
      </c>
      <c r="ALW7398" s="12"/>
      <c r="ALX7398" s="12"/>
      <c r="ALY7398" s="12"/>
    </row>
    <row r="7399" spans="1:1013" ht="13.5">
      <c r="A7399" s="180">
        <v>103300</v>
      </c>
      <c r="B7399" s="180" t="s">
        <v>36443</v>
      </c>
      <c r="C7399" s="180" t="s">
        <v>2</v>
      </c>
      <c r="D7399" s="254">
        <v>0</v>
      </c>
      <c r="E7399" s="254" t="s">
        <v>24509</v>
      </c>
      <c r="ALW7399" s="12"/>
      <c r="ALX7399" s="12"/>
      <c r="ALY7399" s="12"/>
    </row>
    <row r="7400" spans="1:1013" ht="13.5">
      <c r="A7400" s="180">
        <v>103301</v>
      </c>
      <c r="B7400" s="180" t="s">
        <v>36444</v>
      </c>
      <c r="C7400" s="180" t="s">
        <v>2</v>
      </c>
      <c r="D7400" s="254">
        <v>0</v>
      </c>
      <c r="E7400" s="254" t="s">
        <v>32413</v>
      </c>
      <c r="ALW7400" s="12"/>
      <c r="ALX7400" s="12"/>
      <c r="ALY7400" s="12"/>
    </row>
    <row r="7401" spans="1:1013" ht="13.5">
      <c r="A7401" s="180">
        <v>103304</v>
      </c>
      <c r="B7401" s="180" t="s">
        <v>4507</v>
      </c>
      <c r="C7401" s="180" t="s">
        <v>2</v>
      </c>
      <c r="D7401" s="254">
        <v>1255.68</v>
      </c>
      <c r="E7401" s="254" t="s">
        <v>32414</v>
      </c>
      <c r="ALW7401" s="12"/>
      <c r="ALX7401" s="12"/>
      <c r="ALY7401" s="12"/>
    </row>
    <row r="7402" spans="1:1013" ht="13.5">
      <c r="A7402" s="180">
        <v>103305</v>
      </c>
      <c r="B7402" s="180" t="s">
        <v>36445</v>
      </c>
      <c r="C7402" s="180" t="s">
        <v>2</v>
      </c>
      <c r="D7402" s="254">
        <v>0</v>
      </c>
      <c r="E7402" s="254" t="s">
        <v>32415</v>
      </c>
      <c r="ALW7402" s="12"/>
      <c r="ALX7402" s="12"/>
      <c r="ALY7402" s="12"/>
    </row>
    <row r="7403" spans="1:1013" ht="13.5">
      <c r="A7403" s="180">
        <v>103294</v>
      </c>
      <c r="B7403" s="180" t="s">
        <v>36446</v>
      </c>
      <c r="C7403" s="180" t="s">
        <v>2</v>
      </c>
      <c r="D7403" s="254">
        <v>0</v>
      </c>
      <c r="E7403" s="254" t="s">
        <v>32414</v>
      </c>
      <c r="ALW7403" s="12"/>
      <c r="ALX7403" s="12"/>
      <c r="ALY7403" s="12"/>
    </row>
    <row r="7404" spans="1:1013" ht="13.5">
      <c r="A7404" s="180">
        <v>103298</v>
      </c>
      <c r="B7404" s="180" t="s">
        <v>36447</v>
      </c>
      <c r="C7404" s="180" t="s">
        <v>2</v>
      </c>
      <c r="D7404" s="254">
        <v>0</v>
      </c>
      <c r="E7404" s="254" t="s">
        <v>25055</v>
      </c>
      <c r="ALW7404" s="12"/>
      <c r="ALX7404" s="12"/>
      <c r="ALY7404" s="12"/>
    </row>
    <row r="7405" spans="1:1013" ht="13.5">
      <c r="A7405" s="180">
        <v>103293</v>
      </c>
      <c r="B7405" s="180" t="s">
        <v>36448</v>
      </c>
      <c r="C7405" s="180" t="s">
        <v>2</v>
      </c>
      <c r="D7405" s="254">
        <v>0</v>
      </c>
      <c r="E7405" s="254" t="s">
        <v>32416</v>
      </c>
      <c r="ALW7405" s="12"/>
      <c r="ALX7405" s="12"/>
      <c r="ALY7405" s="12"/>
    </row>
    <row r="7406" spans="1:1013" ht="13.5">
      <c r="A7406" s="180">
        <v>103297</v>
      </c>
      <c r="B7406" s="180" t="s">
        <v>36449</v>
      </c>
      <c r="C7406" s="180" t="s">
        <v>2</v>
      </c>
      <c r="D7406" s="254">
        <v>0</v>
      </c>
      <c r="E7406" s="254" t="s">
        <v>32414</v>
      </c>
      <c r="ALW7406" s="12"/>
      <c r="ALX7406" s="12"/>
      <c r="ALY7406" s="12"/>
    </row>
    <row r="7407" spans="1:1013" ht="13.5">
      <c r="A7407" s="180">
        <v>103311</v>
      </c>
      <c r="B7407" s="180" t="s">
        <v>36450</v>
      </c>
      <c r="C7407" s="180" t="s">
        <v>2</v>
      </c>
      <c r="D7407" s="254">
        <v>0</v>
      </c>
      <c r="E7407" s="254" t="s">
        <v>25055</v>
      </c>
      <c r="ALW7407" s="12"/>
      <c r="ALX7407" s="12"/>
      <c r="ALY7407" s="12"/>
    </row>
    <row r="7408" spans="1:1013" ht="13.5">
      <c r="A7408" s="180">
        <v>103306</v>
      </c>
      <c r="B7408" s="180" t="s">
        <v>36451</v>
      </c>
      <c r="C7408" s="180" t="s">
        <v>2</v>
      </c>
      <c r="D7408" s="254">
        <v>0</v>
      </c>
      <c r="E7408" s="254" t="s">
        <v>27421</v>
      </c>
      <c r="ALW7408" s="12"/>
      <c r="ALX7408" s="12"/>
      <c r="ALY7408" s="12"/>
    </row>
    <row r="7409" spans="1:1013" ht="13.5">
      <c r="A7409" s="180">
        <v>103308</v>
      </c>
      <c r="B7409" s="180" t="s">
        <v>36452</v>
      </c>
      <c r="C7409" s="180" t="s">
        <v>2</v>
      </c>
      <c r="D7409" s="254">
        <v>0</v>
      </c>
      <c r="E7409" s="254" t="s">
        <v>32417</v>
      </c>
      <c r="ALW7409" s="12"/>
      <c r="ALX7409" s="12"/>
      <c r="ALY7409" s="12"/>
    </row>
    <row r="7410" spans="1:1013" ht="13.5">
      <c r="A7410" s="180">
        <v>103295</v>
      </c>
      <c r="B7410" s="180" t="s">
        <v>36453</v>
      </c>
      <c r="C7410" s="180" t="s">
        <v>2</v>
      </c>
      <c r="D7410" s="254">
        <v>0</v>
      </c>
      <c r="E7410" s="254" t="s">
        <v>32418</v>
      </c>
      <c r="ALW7410" s="12"/>
      <c r="ALX7410" s="12"/>
      <c r="ALY7410" s="12"/>
    </row>
    <row r="7411" spans="1:1013" ht="13.5">
      <c r="A7411" s="180">
        <v>103299</v>
      </c>
      <c r="B7411" s="180" t="s">
        <v>36454</v>
      </c>
      <c r="C7411" s="180" t="s">
        <v>2</v>
      </c>
      <c r="D7411" s="254">
        <v>0</v>
      </c>
      <c r="E7411" s="254" t="s">
        <v>24932</v>
      </c>
      <c r="ALW7411" s="12"/>
      <c r="ALX7411" s="12"/>
      <c r="ALY7411" s="12"/>
    </row>
    <row r="7412" spans="1:1013" ht="13.5">
      <c r="A7412" s="180">
        <v>103302</v>
      </c>
      <c r="B7412" s="180" t="s">
        <v>36455</v>
      </c>
      <c r="C7412" s="180" t="s">
        <v>2</v>
      </c>
      <c r="D7412" s="254">
        <v>0</v>
      </c>
      <c r="E7412" s="254" t="s">
        <v>25785</v>
      </c>
      <c r="ALW7412" s="12"/>
      <c r="ALX7412" s="12"/>
      <c r="ALY7412" s="12"/>
    </row>
    <row r="7413" spans="1:1013" ht="13.5">
      <c r="A7413" s="180">
        <v>103307</v>
      </c>
      <c r="B7413" s="180" t="s">
        <v>4508</v>
      </c>
      <c r="C7413" s="180" t="s">
        <v>2</v>
      </c>
      <c r="D7413" s="254">
        <v>1354</v>
      </c>
      <c r="E7413" s="254" t="s">
        <v>32414</v>
      </c>
      <c r="ALW7413" s="12"/>
      <c r="ALX7413" s="12"/>
      <c r="ALY7413" s="12"/>
    </row>
    <row r="7414" spans="1:1013" ht="13.5">
      <c r="A7414" s="180">
        <v>103310</v>
      </c>
      <c r="B7414" s="180" t="s">
        <v>4509</v>
      </c>
      <c r="C7414" s="180" t="s">
        <v>2</v>
      </c>
      <c r="D7414" s="254">
        <v>1294.1500000000001</v>
      </c>
      <c r="E7414" s="254" t="s">
        <v>32416</v>
      </c>
      <c r="ALW7414" s="12"/>
      <c r="ALX7414" s="12"/>
      <c r="ALY7414" s="12"/>
    </row>
    <row r="7415" spans="1:1013" ht="13.5">
      <c r="A7415" s="180">
        <v>103303</v>
      </c>
      <c r="B7415" s="180" t="s">
        <v>36456</v>
      </c>
      <c r="C7415" s="180" t="s">
        <v>2</v>
      </c>
      <c r="D7415" s="254">
        <v>0</v>
      </c>
      <c r="E7415" s="254" t="s">
        <v>32419</v>
      </c>
      <c r="ALW7415" s="12"/>
      <c r="ALX7415" s="12"/>
      <c r="ALY7415" s="12"/>
    </row>
    <row r="7416" spans="1:1013" ht="13.5">
      <c r="A7416" s="180">
        <v>103314</v>
      </c>
      <c r="B7416" s="180" t="s">
        <v>4510</v>
      </c>
      <c r="C7416" s="180" t="s">
        <v>4</v>
      </c>
      <c r="D7416" s="254">
        <v>274.02999999999997</v>
      </c>
      <c r="E7416" s="254" t="s">
        <v>25283</v>
      </c>
      <c r="ALW7416" s="12"/>
      <c r="ALX7416" s="12"/>
      <c r="ALY7416" s="12"/>
    </row>
    <row r="7417" spans="1:1013" ht="13.5">
      <c r="A7417" s="180">
        <v>103315</v>
      </c>
      <c r="B7417" s="180" t="s">
        <v>4511</v>
      </c>
      <c r="C7417" s="180" t="s">
        <v>4</v>
      </c>
      <c r="D7417" s="254">
        <v>263.95</v>
      </c>
      <c r="E7417" s="254" t="s">
        <v>32420</v>
      </c>
      <c r="ALW7417" s="12"/>
      <c r="ALX7417" s="12"/>
      <c r="ALY7417" s="12"/>
    </row>
    <row r="7418" spans="1:1013" ht="13.5">
      <c r="A7418" s="180">
        <v>105188</v>
      </c>
      <c r="B7418" s="180" t="s">
        <v>36457</v>
      </c>
      <c r="C7418" s="180" t="s">
        <v>4</v>
      </c>
      <c r="D7418" s="254">
        <v>137.91</v>
      </c>
      <c r="E7418" s="254" t="s">
        <v>32421</v>
      </c>
      <c r="ALW7418" s="12"/>
      <c r="ALX7418" s="12"/>
      <c r="ALY7418" s="12"/>
    </row>
    <row r="7419" spans="1:1013" ht="13.5">
      <c r="A7419" s="180">
        <v>87841</v>
      </c>
      <c r="B7419" s="180" t="s">
        <v>33176</v>
      </c>
      <c r="C7419" s="180" t="s">
        <v>4</v>
      </c>
      <c r="D7419" s="254">
        <v>125.3</v>
      </c>
      <c r="E7419" s="254" t="s">
        <v>30716</v>
      </c>
      <c r="ALW7419" s="12"/>
      <c r="ALX7419" s="12"/>
      <c r="ALY7419" s="12"/>
    </row>
    <row r="7420" spans="1:1013" ht="13.5">
      <c r="A7420" s="180">
        <v>87853</v>
      </c>
      <c r="B7420" s="180" t="s">
        <v>33180</v>
      </c>
      <c r="C7420" s="180" t="s">
        <v>4</v>
      </c>
      <c r="D7420" s="254">
        <v>140.38999999999999</v>
      </c>
      <c r="E7420" s="254" t="s">
        <v>25434</v>
      </c>
      <c r="ALW7420" s="12"/>
      <c r="ALX7420" s="12"/>
      <c r="ALY7420" s="12"/>
    </row>
    <row r="7421" spans="1:1013" ht="13.5">
      <c r="A7421" s="180">
        <v>105187</v>
      </c>
      <c r="B7421" s="180" t="s">
        <v>36458</v>
      </c>
      <c r="C7421" s="180" t="s">
        <v>4</v>
      </c>
      <c r="D7421" s="254">
        <v>187.69</v>
      </c>
      <c r="E7421" s="254" t="s">
        <v>27419</v>
      </c>
      <c r="ALW7421" s="12"/>
      <c r="ALX7421" s="12"/>
      <c r="ALY7421" s="12"/>
    </row>
    <row r="7422" spans="1:1013" ht="13.5">
      <c r="A7422" s="180">
        <v>87840</v>
      </c>
      <c r="B7422" s="180" t="s">
        <v>33175</v>
      </c>
      <c r="C7422" s="180" t="s">
        <v>4</v>
      </c>
      <c r="D7422" s="254">
        <v>175.08</v>
      </c>
      <c r="E7422" s="254" t="s">
        <v>25823</v>
      </c>
      <c r="ALW7422" s="12"/>
      <c r="ALX7422" s="12"/>
      <c r="ALY7422" s="12"/>
    </row>
    <row r="7423" spans="1:1013" ht="13.5">
      <c r="A7423" s="180">
        <v>87852</v>
      </c>
      <c r="B7423" s="180" t="s">
        <v>33179</v>
      </c>
      <c r="C7423" s="180" t="s">
        <v>4</v>
      </c>
      <c r="D7423" s="254">
        <v>190.17</v>
      </c>
      <c r="E7423" s="254" t="s">
        <v>32416</v>
      </c>
      <c r="ALW7423" s="12"/>
      <c r="ALX7423" s="12"/>
      <c r="ALY7423" s="12"/>
    </row>
    <row r="7424" spans="1:1013" ht="13.5">
      <c r="A7424" s="180">
        <v>105186</v>
      </c>
      <c r="B7424" s="180" t="s">
        <v>36459</v>
      </c>
      <c r="C7424" s="180" t="s">
        <v>4</v>
      </c>
      <c r="D7424" s="254">
        <v>144.30000000000001</v>
      </c>
      <c r="E7424" s="254" t="s">
        <v>25284</v>
      </c>
      <c r="ALW7424" s="12"/>
      <c r="ALX7424" s="12"/>
      <c r="ALY7424" s="12"/>
    </row>
    <row r="7425" spans="1:1013" ht="13.5">
      <c r="A7425" s="180">
        <v>87839</v>
      </c>
      <c r="B7425" s="180" t="s">
        <v>33174</v>
      </c>
      <c r="C7425" s="180" t="s">
        <v>4</v>
      </c>
      <c r="D7425" s="254">
        <v>131.91</v>
      </c>
      <c r="E7425" s="254" t="s">
        <v>32422</v>
      </c>
      <c r="ALW7425" s="12"/>
      <c r="ALX7425" s="12"/>
      <c r="ALY7425" s="12"/>
    </row>
    <row r="7426" spans="1:1013" ht="13.5">
      <c r="A7426" s="180">
        <v>87851</v>
      </c>
      <c r="B7426" s="180" t="s">
        <v>33178</v>
      </c>
      <c r="C7426" s="180" t="s">
        <v>4</v>
      </c>
      <c r="D7426" s="254">
        <v>147.53</v>
      </c>
      <c r="E7426" s="254" t="s">
        <v>32419</v>
      </c>
      <c r="ALW7426" s="12"/>
      <c r="ALX7426" s="12"/>
      <c r="ALY7426" s="12"/>
    </row>
    <row r="7427" spans="1:1013" ht="13.5">
      <c r="A7427" s="180">
        <v>105185</v>
      </c>
      <c r="B7427" s="180" t="s">
        <v>36460</v>
      </c>
      <c r="C7427" s="180" t="s">
        <v>4</v>
      </c>
      <c r="D7427" s="254">
        <v>194.28</v>
      </c>
      <c r="E7427" s="254" t="s">
        <v>32423</v>
      </c>
      <c r="ALW7427" s="12"/>
      <c r="ALX7427" s="12"/>
      <c r="ALY7427" s="12"/>
    </row>
    <row r="7428" spans="1:1013" ht="13.5">
      <c r="A7428" s="180">
        <v>87838</v>
      </c>
      <c r="B7428" s="180" t="s">
        <v>33173</v>
      </c>
      <c r="C7428" s="180" t="s">
        <v>4</v>
      </c>
      <c r="D7428" s="254">
        <v>181.95</v>
      </c>
      <c r="E7428" s="254" t="s">
        <v>32424</v>
      </c>
      <c r="ALW7428" s="12"/>
      <c r="ALX7428" s="12"/>
      <c r="ALY7428" s="12"/>
    </row>
    <row r="7429" spans="1:1013" ht="13.5">
      <c r="A7429" s="180">
        <v>87850</v>
      </c>
      <c r="B7429" s="180" t="s">
        <v>33177</v>
      </c>
      <c r="C7429" s="180" t="s">
        <v>4</v>
      </c>
      <c r="D7429" s="254">
        <v>197.57</v>
      </c>
      <c r="E7429" s="254" t="s">
        <v>32425</v>
      </c>
      <c r="ALW7429" s="12"/>
      <c r="ALX7429" s="12"/>
      <c r="ALY7429" s="12"/>
    </row>
    <row r="7430" spans="1:1013" ht="13.5">
      <c r="A7430" s="180">
        <v>105110</v>
      </c>
      <c r="B7430" s="180" t="s">
        <v>33237</v>
      </c>
      <c r="C7430" s="180" t="s">
        <v>1</v>
      </c>
      <c r="D7430" s="254">
        <v>245.6</v>
      </c>
      <c r="E7430" s="254" t="s">
        <v>32426</v>
      </c>
      <c r="ALW7430" s="12"/>
      <c r="ALX7430" s="12"/>
      <c r="ALY7430" s="12"/>
    </row>
    <row r="7431" spans="1:1013" ht="13.5">
      <c r="A7431" s="180">
        <v>105105</v>
      </c>
      <c r="B7431" s="180" t="s">
        <v>33234</v>
      </c>
      <c r="C7431" s="180" t="s">
        <v>1</v>
      </c>
      <c r="D7431" s="254">
        <v>81.97</v>
      </c>
      <c r="E7431" s="254" t="s">
        <v>25518</v>
      </c>
      <c r="ALW7431" s="12"/>
      <c r="ALX7431" s="12"/>
      <c r="ALY7431" s="12"/>
    </row>
    <row r="7432" spans="1:1013" ht="13.5">
      <c r="A7432" s="180">
        <v>105103</v>
      </c>
      <c r="B7432" s="180" t="s">
        <v>33232</v>
      </c>
      <c r="C7432" s="180" t="s">
        <v>1</v>
      </c>
      <c r="D7432" s="254">
        <v>116.74</v>
      </c>
      <c r="E7432" s="254" t="s">
        <v>32371</v>
      </c>
      <c r="ALW7432" s="12"/>
      <c r="ALX7432" s="12"/>
      <c r="ALY7432" s="12"/>
    </row>
    <row r="7433" spans="1:1013" ht="13.5">
      <c r="A7433" s="180">
        <v>105112</v>
      </c>
      <c r="B7433" s="180" t="s">
        <v>33239</v>
      </c>
      <c r="C7433" s="180" t="s">
        <v>1</v>
      </c>
      <c r="D7433" s="254">
        <v>205.12</v>
      </c>
      <c r="E7433" s="254" t="s">
        <v>29722</v>
      </c>
      <c r="ALW7433" s="12"/>
      <c r="ALX7433" s="12"/>
      <c r="ALY7433" s="12"/>
    </row>
    <row r="7434" spans="1:1013" ht="13.5">
      <c r="A7434" s="180">
        <v>105109</v>
      </c>
      <c r="B7434" s="180" t="s">
        <v>36461</v>
      </c>
      <c r="C7434" s="180" t="s">
        <v>2</v>
      </c>
      <c r="D7434" s="254">
        <v>0</v>
      </c>
      <c r="E7434" s="254" t="s">
        <v>24938</v>
      </c>
      <c r="ALW7434" s="12"/>
      <c r="ALX7434" s="12"/>
      <c r="ALY7434" s="12"/>
    </row>
    <row r="7435" spans="1:1013" ht="13.5">
      <c r="A7435" s="180">
        <v>105108</v>
      </c>
      <c r="B7435" s="180" t="s">
        <v>36462</v>
      </c>
      <c r="C7435" s="180" t="s">
        <v>2</v>
      </c>
      <c r="D7435" s="254">
        <v>0</v>
      </c>
      <c r="E7435" s="254" t="s">
        <v>27929</v>
      </c>
      <c r="ALW7435" s="12"/>
      <c r="ALX7435" s="12"/>
      <c r="ALY7435" s="12"/>
    </row>
    <row r="7436" spans="1:1013" ht="13.5">
      <c r="A7436" s="180">
        <v>105104</v>
      </c>
      <c r="B7436" s="180" t="s">
        <v>33233</v>
      </c>
      <c r="C7436" s="180" t="s">
        <v>2</v>
      </c>
      <c r="D7436" s="254">
        <v>5120.2700000000004</v>
      </c>
      <c r="E7436" s="254" t="s">
        <v>25714</v>
      </c>
      <c r="ALW7436" s="12"/>
      <c r="ALX7436" s="12"/>
      <c r="ALY7436" s="12"/>
    </row>
    <row r="7437" spans="1:1013" ht="13.5">
      <c r="A7437" s="180">
        <v>105107</v>
      </c>
      <c r="B7437" s="180" t="s">
        <v>33236</v>
      </c>
      <c r="C7437" s="180" t="s">
        <v>2</v>
      </c>
      <c r="D7437" s="254">
        <v>3923.75</v>
      </c>
      <c r="E7437" s="254" t="s">
        <v>24839</v>
      </c>
      <c r="ALW7437" s="12"/>
      <c r="ALX7437" s="12"/>
      <c r="ALY7437" s="12"/>
    </row>
    <row r="7438" spans="1:1013" ht="13.5">
      <c r="A7438" s="180">
        <v>105106</v>
      </c>
      <c r="B7438" s="180" t="s">
        <v>33235</v>
      </c>
      <c r="C7438" s="180" t="s">
        <v>2</v>
      </c>
      <c r="D7438" s="254">
        <v>2657.3</v>
      </c>
      <c r="E7438" s="254" t="s">
        <v>28976</v>
      </c>
      <c r="ALW7438" s="12"/>
      <c r="ALX7438" s="12"/>
      <c r="ALY7438" s="12"/>
    </row>
    <row r="7439" spans="1:1013" ht="13.5">
      <c r="A7439" s="180">
        <v>105111</v>
      </c>
      <c r="B7439" s="180" t="s">
        <v>33238</v>
      </c>
      <c r="C7439" s="180" t="s">
        <v>2</v>
      </c>
      <c r="D7439" s="254">
        <v>20006.12</v>
      </c>
      <c r="E7439" s="254" t="s">
        <v>27915</v>
      </c>
      <c r="ALW7439" s="12"/>
      <c r="ALX7439" s="12"/>
      <c r="ALY7439" s="12"/>
    </row>
    <row r="7440" spans="1:1013" ht="13.5">
      <c r="A7440" s="180">
        <v>98520</v>
      </c>
      <c r="B7440" s="180" t="s">
        <v>36463</v>
      </c>
      <c r="C7440" s="180" t="s">
        <v>4</v>
      </c>
      <c r="D7440" s="254">
        <v>5.97</v>
      </c>
      <c r="E7440" s="254" t="s">
        <v>25285</v>
      </c>
      <c r="ALW7440" s="12"/>
      <c r="ALX7440" s="12"/>
      <c r="ALY7440" s="12"/>
    </row>
    <row r="7441" spans="1:1013" ht="13.5">
      <c r="A7441" s="180">
        <v>98521</v>
      </c>
      <c r="B7441" s="180" t="s">
        <v>36464</v>
      </c>
      <c r="C7441" s="180" t="s">
        <v>4</v>
      </c>
      <c r="D7441" s="254">
        <v>0.4</v>
      </c>
      <c r="E7441" s="254" t="s">
        <v>32427</v>
      </c>
      <c r="ALW7441" s="12"/>
      <c r="ALX7441" s="12"/>
      <c r="ALY7441" s="12"/>
    </row>
    <row r="7442" spans="1:1013" ht="13.5">
      <c r="A7442" s="180">
        <v>105521</v>
      </c>
      <c r="B7442" s="180" t="s">
        <v>36465</v>
      </c>
      <c r="C7442" s="180" t="s">
        <v>4</v>
      </c>
      <c r="D7442" s="254">
        <v>4.0999999999999996</v>
      </c>
      <c r="E7442" s="254" t="s">
        <v>24864</v>
      </c>
      <c r="ALW7442" s="12"/>
      <c r="ALX7442" s="12"/>
      <c r="ALY7442" s="12"/>
    </row>
    <row r="7443" spans="1:1013" ht="13.5">
      <c r="A7443" s="180">
        <v>98509</v>
      </c>
      <c r="B7443" s="180" t="s">
        <v>36466</v>
      </c>
      <c r="C7443" s="180" t="s">
        <v>2</v>
      </c>
      <c r="D7443" s="254">
        <v>57.77</v>
      </c>
      <c r="E7443" s="254" t="s">
        <v>25518</v>
      </c>
      <c r="ALW7443" s="12"/>
      <c r="ALX7443" s="12"/>
      <c r="ALY7443" s="12"/>
    </row>
    <row r="7444" spans="1:1013" ht="13.5">
      <c r="A7444" s="180">
        <v>98507</v>
      </c>
      <c r="B7444" s="180" t="s">
        <v>36467</v>
      </c>
      <c r="C7444" s="180" t="s">
        <v>2</v>
      </c>
      <c r="D7444" s="254">
        <v>0</v>
      </c>
      <c r="E7444" s="254" t="s">
        <v>32428</v>
      </c>
      <c r="ALW7444" s="12"/>
      <c r="ALX7444" s="12"/>
      <c r="ALY7444" s="12"/>
    </row>
    <row r="7445" spans="1:1013" ht="13.5">
      <c r="A7445" s="180">
        <v>98508</v>
      </c>
      <c r="B7445" s="180" t="s">
        <v>36468</v>
      </c>
      <c r="C7445" s="180" t="s">
        <v>2</v>
      </c>
      <c r="D7445" s="254">
        <v>0</v>
      </c>
      <c r="E7445" s="254" t="s">
        <v>25738</v>
      </c>
      <c r="ALW7445" s="12"/>
      <c r="ALX7445" s="12"/>
      <c r="ALY7445" s="12"/>
    </row>
    <row r="7446" spans="1:1013" ht="13.5">
      <c r="A7446" s="180">
        <v>98506</v>
      </c>
      <c r="B7446" s="180" t="s">
        <v>36469</v>
      </c>
      <c r="C7446" s="180" t="s">
        <v>2</v>
      </c>
      <c r="D7446" s="254">
        <v>0</v>
      </c>
      <c r="E7446" s="254" t="s">
        <v>32429</v>
      </c>
      <c r="ALW7446" s="12"/>
      <c r="ALX7446" s="12"/>
      <c r="ALY7446" s="12"/>
    </row>
    <row r="7447" spans="1:1013" ht="13.5">
      <c r="A7447" s="180">
        <v>98505</v>
      </c>
      <c r="B7447" s="180" t="s">
        <v>36470</v>
      </c>
      <c r="C7447" s="180" t="s">
        <v>4</v>
      </c>
      <c r="D7447" s="254">
        <v>86.49</v>
      </c>
      <c r="E7447" s="254" t="s">
        <v>32430</v>
      </c>
      <c r="ALW7447" s="12"/>
      <c r="ALX7447" s="12"/>
      <c r="ALY7447" s="12"/>
    </row>
    <row r="7448" spans="1:1013" ht="13.5">
      <c r="A7448" s="180">
        <v>98504</v>
      </c>
      <c r="B7448" s="180" t="s">
        <v>36471</v>
      </c>
      <c r="C7448" s="180" t="s">
        <v>4</v>
      </c>
      <c r="D7448" s="254">
        <v>14.8</v>
      </c>
      <c r="E7448" s="254" t="s">
        <v>32431</v>
      </c>
      <c r="ALW7448" s="12"/>
      <c r="ALX7448" s="12"/>
      <c r="ALY7448" s="12"/>
    </row>
    <row r="7449" spans="1:1013" ht="13.5">
      <c r="A7449" s="180">
        <v>98503</v>
      </c>
      <c r="B7449" s="180" t="s">
        <v>36472</v>
      </c>
      <c r="C7449" s="180" t="s">
        <v>4</v>
      </c>
      <c r="D7449" s="254">
        <v>23.05</v>
      </c>
      <c r="E7449" s="254" t="s">
        <v>32432</v>
      </c>
      <c r="ALW7449" s="12"/>
      <c r="ALX7449" s="12"/>
      <c r="ALY7449" s="12"/>
    </row>
    <row r="7450" spans="1:1013" ht="13.5">
      <c r="A7450" s="180">
        <v>103946</v>
      </c>
      <c r="B7450" s="180" t="s">
        <v>36473</v>
      </c>
      <c r="C7450" s="180" t="s">
        <v>4</v>
      </c>
      <c r="D7450" s="254">
        <v>19.03</v>
      </c>
      <c r="E7450" s="254" t="s">
        <v>32433</v>
      </c>
      <c r="ALW7450" s="12"/>
      <c r="ALX7450" s="12"/>
      <c r="ALY7450" s="12"/>
    </row>
    <row r="7451" spans="1:1013" ht="13.5">
      <c r="A7451" s="180">
        <v>98517</v>
      </c>
      <c r="B7451" s="180" t="s">
        <v>36474</v>
      </c>
      <c r="C7451" s="180" t="s">
        <v>2</v>
      </c>
      <c r="D7451" s="254">
        <v>0</v>
      </c>
      <c r="E7451" s="254" t="s">
        <v>32431</v>
      </c>
      <c r="ALW7451" s="12"/>
      <c r="ALX7451" s="12"/>
      <c r="ALY7451" s="12"/>
    </row>
    <row r="7452" spans="1:1013" ht="13.5">
      <c r="A7452" s="180">
        <v>98518</v>
      </c>
      <c r="B7452" s="180" t="s">
        <v>36475</v>
      </c>
      <c r="C7452" s="180" t="s">
        <v>2</v>
      </c>
      <c r="D7452" s="254">
        <v>0</v>
      </c>
      <c r="E7452" s="254" t="s">
        <v>27394</v>
      </c>
      <c r="ALW7452" s="12"/>
      <c r="ALX7452" s="12"/>
      <c r="ALY7452" s="12"/>
    </row>
    <row r="7453" spans="1:1013" ht="13.5">
      <c r="A7453" s="180">
        <v>98516</v>
      </c>
      <c r="B7453" s="180" t="s">
        <v>36476</v>
      </c>
      <c r="C7453" s="180" t="s">
        <v>2</v>
      </c>
      <c r="D7453" s="254">
        <v>347.84</v>
      </c>
      <c r="E7453" s="254" t="s">
        <v>32434</v>
      </c>
      <c r="ALW7453" s="12"/>
      <c r="ALX7453" s="12"/>
      <c r="ALY7453" s="12"/>
    </row>
    <row r="7454" spans="1:1013" ht="13.5">
      <c r="A7454" s="180">
        <v>98514</v>
      </c>
      <c r="B7454" s="180" t="s">
        <v>36477</v>
      </c>
      <c r="C7454" s="180" t="s">
        <v>2</v>
      </c>
      <c r="D7454" s="254">
        <v>0</v>
      </c>
      <c r="E7454" s="254" t="s">
        <v>32435</v>
      </c>
      <c r="ALW7454" s="12"/>
      <c r="ALX7454" s="12"/>
      <c r="ALY7454" s="12"/>
    </row>
    <row r="7455" spans="1:1013" ht="13.5">
      <c r="A7455" s="180">
        <v>98515</v>
      </c>
      <c r="B7455" s="180" t="s">
        <v>36478</v>
      </c>
      <c r="C7455" s="180" t="s">
        <v>2</v>
      </c>
      <c r="D7455" s="254">
        <v>0</v>
      </c>
      <c r="E7455" s="254" t="s">
        <v>32436</v>
      </c>
      <c r="ALW7455" s="12"/>
      <c r="ALX7455" s="12"/>
      <c r="ALY7455" s="12"/>
    </row>
    <row r="7456" spans="1:1013" ht="13.5">
      <c r="A7456" s="180">
        <v>98513</v>
      </c>
      <c r="B7456" s="180" t="s">
        <v>36479</v>
      </c>
      <c r="C7456" s="180" t="s">
        <v>2</v>
      </c>
      <c r="D7456" s="254">
        <v>0</v>
      </c>
      <c r="E7456" s="254" t="s">
        <v>32437</v>
      </c>
      <c r="ALW7456" s="12"/>
      <c r="ALX7456" s="12"/>
      <c r="ALY7456" s="12"/>
    </row>
    <row r="7457" spans="1:1013" ht="13.5">
      <c r="A7457" s="180">
        <v>98511</v>
      </c>
      <c r="B7457" s="180" t="s">
        <v>36480</v>
      </c>
      <c r="C7457" s="180" t="s">
        <v>2</v>
      </c>
      <c r="D7457" s="254">
        <v>174.6</v>
      </c>
      <c r="E7457" s="254" t="s">
        <v>32438</v>
      </c>
      <c r="ALW7457" s="12"/>
      <c r="ALX7457" s="12"/>
      <c r="ALY7457" s="12"/>
    </row>
    <row r="7458" spans="1:1013" ht="13.5">
      <c r="A7458" s="180">
        <v>98512</v>
      </c>
      <c r="B7458" s="180" t="s">
        <v>36481</v>
      </c>
      <c r="C7458" s="180" t="s">
        <v>2</v>
      </c>
      <c r="D7458" s="254">
        <v>0</v>
      </c>
      <c r="E7458" s="254" t="s">
        <v>25726</v>
      </c>
      <c r="ALW7458" s="12"/>
      <c r="ALX7458" s="12"/>
      <c r="ALY7458" s="12"/>
    </row>
    <row r="7459" spans="1:1013" ht="13.5">
      <c r="A7459" s="180">
        <v>98510</v>
      </c>
      <c r="B7459" s="180" t="s">
        <v>36482</v>
      </c>
      <c r="C7459" s="180" t="s">
        <v>2</v>
      </c>
      <c r="D7459" s="254">
        <v>99.36</v>
      </c>
      <c r="E7459" s="254" t="s">
        <v>25726</v>
      </c>
      <c r="ALW7459" s="12"/>
      <c r="ALX7459" s="12"/>
      <c r="ALY7459" s="12"/>
    </row>
    <row r="7460" spans="1:1013" ht="13.5">
      <c r="A7460" s="180">
        <v>98519</v>
      </c>
      <c r="B7460" s="180" t="s">
        <v>36483</v>
      </c>
      <c r="C7460" s="180" t="s">
        <v>4</v>
      </c>
      <c r="D7460" s="254">
        <v>4.2699999999999996</v>
      </c>
      <c r="E7460" s="254" t="s">
        <v>32431</v>
      </c>
      <c r="ALW7460" s="12"/>
      <c r="ALX7460" s="12"/>
      <c r="ALY7460" s="12"/>
    </row>
    <row r="7461" spans="1:1013" ht="13.5">
      <c r="A7461" s="180">
        <v>91599</v>
      </c>
      <c r="B7461" s="180" t="s">
        <v>36484</v>
      </c>
      <c r="C7461" s="180" t="s">
        <v>3</v>
      </c>
      <c r="D7461" s="254">
        <v>10.039999999999999</v>
      </c>
      <c r="E7461" s="254" t="s">
        <v>32431</v>
      </c>
      <c r="ALW7461" s="12"/>
      <c r="ALX7461" s="12"/>
      <c r="ALY7461" s="12"/>
    </row>
    <row r="7462" spans="1:1013" ht="13.5">
      <c r="A7462" s="180">
        <v>100065</v>
      </c>
      <c r="B7462" s="180" t="s">
        <v>36485</v>
      </c>
      <c r="C7462" s="180" t="s">
        <v>3</v>
      </c>
      <c r="D7462" s="254">
        <v>0</v>
      </c>
      <c r="E7462" s="254" t="s">
        <v>25673</v>
      </c>
      <c r="ALW7462" s="12"/>
      <c r="ALX7462" s="12"/>
      <c r="ALY7462" s="12"/>
    </row>
    <row r="7463" spans="1:1013" ht="13.5">
      <c r="A7463" s="180">
        <v>100069</v>
      </c>
      <c r="B7463" s="180" t="s">
        <v>36486</v>
      </c>
      <c r="C7463" s="180" t="s">
        <v>3</v>
      </c>
      <c r="D7463" s="254">
        <v>0</v>
      </c>
      <c r="E7463" s="254" t="s">
        <v>25726</v>
      </c>
      <c r="ALW7463" s="12"/>
      <c r="ALX7463" s="12"/>
      <c r="ALY7463" s="12"/>
    </row>
    <row r="7464" spans="1:1013" ht="13.5">
      <c r="A7464" s="180">
        <v>100063</v>
      </c>
      <c r="B7464" s="180" t="s">
        <v>36487</v>
      </c>
      <c r="C7464" s="180" t="s">
        <v>3</v>
      </c>
      <c r="D7464" s="254">
        <v>0</v>
      </c>
      <c r="E7464" s="254" t="s">
        <v>30716</v>
      </c>
      <c r="ALW7464" s="12"/>
      <c r="ALX7464" s="12"/>
      <c r="ALY7464" s="12"/>
    </row>
    <row r="7465" spans="1:1013" ht="13.5">
      <c r="A7465" s="180">
        <v>91597</v>
      </c>
      <c r="B7465" s="180" t="s">
        <v>36488</v>
      </c>
      <c r="C7465" s="180" t="s">
        <v>3</v>
      </c>
      <c r="D7465" s="254">
        <v>9.7100000000000009</v>
      </c>
      <c r="E7465" s="254" t="s">
        <v>32439</v>
      </c>
      <c r="ALW7465" s="12"/>
      <c r="ALX7465" s="12"/>
      <c r="ALY7465" s="12"/>
    </row>
    <row r="7466" spans="1:1013" ht="13.5">
      <c r="A7466" s="180">
        <v>91598</v>
      </c>
      <c r="B7466" s="180" t="s">
        <v>36489</v>
      </c>
      <c r="C7466" s="180" t="s">
        <v>3</v>
      </c>
      <c r="D7466" s="254">
        <v>12.98</v>
      </c>
      <c r="E7466" s="254" t="s">
        <v>25289</v>
      </c>
      <c r="ALW7466" s="12"/>
      <c r="ALX7466" s="12"/>
      <c r="ALY7466" s="12"/>
    </row>
    <row r="7467" spans="1:1013" ht="13.5">
      <c r="A7467" s="180">
        <v>91596</v>
      </c>
      <c r="B7467" s="180" t="s">
        <v>36490</v>
      </c>
      <c r="C7467" s="180" t="s">
        <v>3</v>
      </c>
      <c r="D7467" s="254">
        <v>13.42</v>
      </c>
      <c r="E7467" s="254" t="s">
        <v>32440</v>
      </c>
      <c r="ALW7467" s="12"/>
      <c r="ALX7467" s="12"/>
      <c r="ALY7467" s="12"/>
    </row>
    <row r="7468" spans="1:1013" ht="13.5">
      <c r="A7468" s="180">
        <v>100064</v>
      </c>
      <c r="B7468" s="180" t="s">
        <v>36491</v>
      </c>
      <c r="C7468" s="180" t="s">
        <v>3</v>
      </c>
      <c r="D7468" s="254">
        <v>13.36</v>
      </c>
      <c r="E7468" s="254" t="s">
        <v>25289</v>
      </c>
      <c r="ALW7468" s="12"/>
      <c r="ALX7468" s="12"/>
      <c r="ALY7468" s="12"/>
    </row>
    <row r="7469" spans="1:1013" ht="13.5">
      <c r="A7469" s="180">
        <v>100066</v>
      </c>
      <c r="B7469" s="180" t="s">
        <v>36492</v>
      </c>
      <c r="C7469" s="180" t="s">
        <v>3</v>
      </c>
      <c r="D7469" s="254">
        <v>13.43</v>
      </c>
      <c r="E7469" s="254" t="s">
        <v>32441</v>
      </c>
      <c r="ALW7469" s="12"/>
      <c r="ALX7469" s="12"/>
      <c r="ALY7469" s="12"/>
    </row>
    <row r="7470" spans="1:1013" ht="13.5">
      <c r="A7470" s="180">
        <v>91603</v>
      </c>
      <c r="B7470" s="180" t="s">
        <v>36493</v>
      </c>
      <c r="C7470" s="180" t="s">
        <v>3</v>
      </c>
      <c r="D7470" s="254">
        <v>11.55</v>
      </c>
      <c r="E7470" s="254" t="s">
        <v>25290</v>
      </c>
      <c r="ALW7470" s="12"/>
      <c r="ALX7470" s="12"/>
      <c r="ALY7470" s="12"/>
    </row>
    <row r="7471" spans="1:1013" ht="13.5">
      <c r="A7471" s="180">
        <v>100068</v>
      </c>
      <c r="B7471" s="180" t="s">
        <v>36494</v>
      </c>
      <c r="C7471" s="180" t="s">
        <v>3</v>
      </c>
      <c r="D7471" s="254">
        <v>9.93</v>
      </c>
      <c r="E7471" s="254" t="s">
        <v>25226</v>
      </c>
      <c r="ALW7471" s="12"/>
      <c r="ALX7471" s="12"/>
      <c r="ALY7471" s="12"/>
    </row>
    <row r="7472" spans="1:1013" ht="13.5">
      <c r="A7472" s="180">
        <v>100067</v>
      </c>
      <c r="B7472" s="180" t="s">
        <v>36495</v>
      </c>
      <c r="C7472" s="180" t="s">
        <v>3</v>
      </c>
      <c r="D7472" s="254">
        <v>13.63</v>
      </c>
      <c r="E7472" s="254" t="s">
        <v>32442</v>
      </c>
      <c r="ALW7472" s="12"/>
      <c r="ALX7472" s="12"/>
      <c r="ALY7472" s="12"/>
    </row>
    <row r="7473" spans="1:1013" ht="13.5">
      <c r="A7473" s="180">
        <v>91601</v>
      </c>
      <c r="B7473" s="180" t="s">
        <v>36496</v>
      </c>
      <c r="C7473" s="180" t="s">
        <v>3</v>
      </c>
      <c r="D7473" s="254">
        <v>13.98</v>
      </c>
      <c r="E7473" s="254" t="s">
        <v>30431</v>
      </c>
      <c r="ALW7473" s="12"/>
      <c r="ALX7473" s="12"/>
      <c r="ALY7473" s="12"/>
    </row>
    <row r="7474" spans="1:1013" ht="13.5">
      <c r="A7474" s="180">
        <v>91602</v>
      </c>
      <c r="B7474" s="180" t="s">
        <v>36497</v>
      </c>
      <c r="C7474" s="180" t="s">
        <v>3</v>
      </c>
      <c r="D7474" s="460">
        <v>12.96</v>
      </c>
      <c r="E7474" s="254" t="s">
        <v>32422</v>
      </c>
      <c r="ALW7474" s="12"/>
      <c r="ALX7474" s="12"/>
      <c r="ALY7474" s="12"/>
    </row>
    <row r="7475" spans="1:1013" ht="13.5">
      <c r="A7475" s="180">
        <v>91593</v>
      </c>
      <c r="B7475" s="180" t="s">
        <v>36498</v>
      </c>
      <c r="C7475" s="180" t="s">
        <v>3</v>
      </c>
      <c r="D7475" s="460">
        <v>13.55</v>
      </c>
      <c r="E7475" s="254" t="s">
        <v>29605</v>
      </c>
      <c r="ALW7475" s="12"/>
      <c r="ALX7475" s="12"/>
      <c r="ALY7475" s="12"/>
    </row>
    <row r="7476" spans="1:1013" ht="13.5">
      <c r="A7476" s="180">
        <v>105814</v>
      </c>
      <c r="B7476" s="180" t="s">
        <v>36499</v>
      </c>
      <c r="C7476" s="180" t="s">
        <v>3</v>
      </c>
      <c r="D7476" s="460">
        <v>13.28</v>
      </c>
      <c r="E7476" s="254" t="s">
        <v>32443</v>
      </c>
      <c r="ALW7476" s="12"/>
      <c r="ALX7476" s="12"/>
      <c r="ALY7476" s="12"/>
    </row>
    <row r="7477" spans="1:1013" ht="13.5">
      <c r="A7477" s="180">
        <v>91594</v>
      </c>
      <c r="B7477" s="180" t="s">
        <v>36500</v>
      </c>
      <c r="C7477" s="180" t="s">
        <v>3</v>
      </c>
      <c r="D7477" s="460">
        <v>13.53</v>
      </c>
      <c r="E7477" s="254" t="s">
        <v>27689</v>
      </c>
      <c r="ALW7477" s="12"/>
      <c r="ALX7477" s="12"/>
      <c r="ALY7477" s="12"/>
    </row>
    <row r="7478" spans="1:1013" ht="13.5">
      <c r="A7478" s="180">
        <v>91595</v>
      </c>
      <c r="B7478" s="180" t="s">
        <v>36501</v>
      </c>
      <c r="C7478" s="180" t="s">
        <v>3</v>
      </c>
      <c r="D7478" s="460">
        <v>13.74</v>
      </c>
      <c r="E7478" s="254" t="s">
        <v>25291</v>
      </c>
      <c r="ALW7478" s="12"/>
      <c r="ALX7478" s="12"/>
      <c r="ALY7478" s="12"/>
    </row>
    <row r="7479" spans="1:1013" ht="13.5">
      <c r="A7479" s="180">
        <v>105815</v>
      </c>
      <c r="B7479" s="180" t="s">
        <v>36502</v>
      </c>
      <c r="C7479" s="180" t="s">
        <v>3</v>
      </c>
      <c r="D7479" s="460">
        <v>0</v>
      </c>
      <c r="E7479" s="254" t="s">
        <v>24546</v>
      </c>
      <c r="ALW7479" s="12"/>
      <c r="ALX7479" s="12"/>
      <c r="ALY7479" s="12"/>
    </row>
    <row r="7480" spans="1:1013" ht="13.5">
      <c r="A7480" s="180">
        <v>91600</v>
      </c>
      <c r="B7480" s="180" t="s">
        <v>36503</v>
      </c>
      <c r="C7480" s="180" t="s">
        <v>3</v>
      </c>
      <c r="D7480" s="460">
        <v>14.81</v>
      </c>
      <c r="E7480" s="254" t="s">
        <v>32444</v>
      </c>
      <c r="ALW7480" s="12"/>
      <c r="ALX7480" s="12"/>
      <c r="ALY7480" s="12"/>
    </row>
    <row r="7481" spans="1:1013" ht="13.5">
      <c r="A7481" s="180">
        <v>99235</v>
      </c>
      <c r="B7481" s="180" t="s">
        <v>36504</v>
      </c>
      <c r="C7481" s="180" t="s">
        <v>7</v>
      </c>
      <c r="D7481" s="460">
        <v>772.05</v>
      </c>
      <c r="E7481" s="254" t="s">
        <v>32445</v>
      </c>
      <c r="ALW7481" s="12"/>
      <c r="ALX7481" s="12"/>
      <c r="ALY7481" s="12"/>
    </row>
    <row r="7482" spans="1:1013" ht="13.5">
      <c r="A7482" s="180">
        <v>105539</v>
      </c>
      <c r="B7482" s="180" t="s">
        <v>36505</v>
      </c>
      <c r="C7482" s="180" t="s">
        <v>7</v>
      </c>
      <c r="D7482" s="460">
        <v>0</v>
      </c>
      <c r="E7482" s="254" t="s">
        <v>32446</v>
      </c>
      <c r="ALW7482" s="12"/>
      <c r="ALX7482" s="12"/>
      <c r="ALY7482" s="12"/>
    </row>
    <row r="7483" spans="1:1013" ht="13.5">
      <c r="A7483" s="180">
        <v>99439</v>
      </c>
      <c r="B7483" s="180" t="s">
        <v>36506</v>
      </c>
      <c r="C7483" s="180" t="s">
        <v>7</v>
      </c>
      <c r="D7483" s="460">
        <v>850.12</v>
      </c>
      <c r="E7483" s="254" t="s">
        <v>32447</v>
      </c>
      <c r="ALW7483" s="12"/>
      <c r="ALX7483" s="12"/>
      <c r="ALY7483" s="12"/>
    </row>
    <row r="7484" spans="1:1013" ht="13.5">
      <c r="A7484" s="180">
        <v>105540</v>
      </c>
      <c r="B7484" s="180" t="s">
        <v>36507</v>
      </c>
      <c r="C7484" s="180" t="s">
        <v>7</v>
      </c>
      <c r="D7484" s="460">
        <v>0</v>
      </c>
      <c r="E7484" s="254" t="s">
        <v>32448</v>
      </c>
      <c r="ALW7484" s="12"/>
      <c r="ALX7484" s="12"/>
      <c r="ALY7484" s="12"/>
    </row>
    <row r="7485" spans="1:1013" ht="13.5">
      <c r="A7485" s="180">
        <v>103184</v>
      </c>
      <c r="B7485" s="180" t="s">
        <v>36508</v>
      </c>
      <c r="C7485" s="180" t="s">
        <v>7</v>
      </c>
      <c r="D7485" s="460">
        <v>796.46</v>
      </c>
      <c r="E7485" s="254" t="s">
        <v>32444</v>
      </c>
      <c r="ALW7485" s="12"/>
      <c r="ALX7485" s="12"/>
      <c r="ALY7485" s="12"/>
    </row>
    <row r="7486" spans="1:1013" ht="13.5">
      <c r="A7486" s="180">
        <v>103183</v>
      </c>
      <c r="B7486" s="180" t="s">
        <v>36509</v>
      </c>
      <c r="C7486" s="180" t="s">
        <v>7</v>
      </c>
      <c r="D7486" s="460">
        <v>934.44</v>
      </c>
      <c r="E7486" s="254" t="s">
        <v>32449</v>
      </c>
      <c r="ALW7486" s="12"/>
      <c r="ALX7486" s="12"/>
      <c r="ALY7486" s="12"/>
    </row>
    <row r="7487" spans="1:1013" ht="13.5">
      <c r="A7487" s="180">
        <v>99434</v>
      </c>
      <c r="B7487" s="180" t="s">
        <v>36510</v>
      </c>
      <c r="C7487" s="180" t="s">
        <v>7</v>
      </c>
      <c r="D7487" s="460">
        <v>864.98</v>
      </c>
      <c r="E7487" s="254" t="s">
        <v>32450</v>
      </c>
      <c r="ALW7487" s="12"/>
      <c r="ALX7487" s="12"/>
      <c r="ALY7487" s="12"/>
    </row>
    <row r="7488" spans="1:1013" ht="13.5">
      <c r="A7488" s="180">
        <v>99431</v>
      </c>
      <c r="B7488" s="180" t="s">
        <v>36511</v>
      </c>
      <c r="C7488" s="180" t="s">
        <v>7</v>
      </c>
      <c r="D7488" s="460">
        <v>860.74</v>
      </c>
      <c r="E7488" s="254" t="s">
        <v>32451</v>
      </c>
      <c r="ALW7488" s="12"/>
      <c r="ALX7488" s="12"/>
      <c r="ALY7488" s="12"/>
    </row>
    <row r="7489" spans="1:1013" ht="13.5">
      <c r="A7489" s="180">
        <v>99435</v>
      </c>
      <c r="B7489" s="180" t="s">
        <v>36512</v>
      </c>
      <c r="C7489" s="180" t="s">
        <v>7</v>
      </c>
      <c r="D7489" s="460">
        <v>844.4</v>
      </c>
      <c r="E7489" s="254" t="s">
        <v>32452</v>
      </c>
      <c r="ALW7489" s="12"/>
      <c r="ALX7489" s="12"/>
      <c r="ALY7489" s="12"/>
    </row>
    <row r="7490" spans="1:1013" ht="13.5">
      <c r="A7490" s="180">
        <v>99432</v>
      </c>
      <c r="B7490" s="180" t="s">
        <v>36513</v>
      </c>
      <c r="C7490" s="180" t="s">
        <v>7</v>
      </c>
      <c r="D7490" s="460">
        <v>841.37</v>
      </c>
      <c r="E7490" s="254" t="s">
        <v>32453</v>
      </c>
      <c r="ALW7490" s="12"/>
      <c r="ALX7490" s="12"/>
      <c r="ALY7490" s="12"/>
    </row>
    <row r="7491" spans="1:1013" ht="13.5">
      <c r="A7491" s="180">
        <v>99438</v>
      </c>
      <c r="B7491" s="180" t="s">
        <v>36514</v>
      </c>
      <c r="C7491" s="180" t="s">
        <v>7</v>
      </c>
      <c r="D7491" s="460">
        <v>829.11</v>
      </c>
      <c r="E7491" s="254" t="s">
        <v>32454</v>
      </c>
      <c r="ALW7491" s="12"/>
      <c r="ALX7491" s="12"/>
      <c r="ALY7491" s="12"/>
    </row>
    <row r="7492" spans="1:1013" ht="13.5">
      <c r="A7492" s="180">
        <v>105538</v>
      </c>
      <c r="B7492" s="180" t="s">
        <v>36515</v>
      </c>
      <c r="C7492" s="180" t="s">
        <v>7</v>
      </c>
      <c r="D7492" s="460">
        <v>0</v>
      </c>
      <c r="E7492" s="254" t="s">
        <v>32446</v>
      </c>
      <c r="ALW7492" s="12"/>
      <c r="ALX7492" s="12"/>
      <c r="ALY7492" s="12"/>
    </row>
    <row r="7493" spans="1:1013" ht="13.5">
      <c r="A7493" s="180">
        <v>99436</v>
      </c>
      <c r="B7493" s="180" t="s">
        <v>36516</v>
      </c>
      <c r="C7493" s="180" t="s">
        <v>7</v>
      </c>
      <c r="D7493" s="460">
        <v>936.54</v>
      </c>
      <c r="E7493" s="254" t="s">
        <v>32455</v>
      </c>
      <c r="ALW7493" s="12"/>
      <c r="ALX7493" s="12"/>
      <c r="ALY7493" s="12"/>
    </row>
    <row r="7494" spans="1:1013" ht="13.5">
      <c r="A7494" s="180">
        <v>99437</v>
      </c>
      <c r="B7494" s="180" t="s">
        <v>36517</v>
      </c>
      <c r="C7494" s="180" t="s">
        <v>7</v>
      </c>
      <c r="D7494" s="460">
        <v>821.07</v>
      </c>
      <c r="E7494" s="254" t="s">
        <v>32456</v>
      </c>
      <c r="ALW7494" s="12"/>
      <c r="ALX7494" s="12"/>
      <c r="ALY7494" s="12"/>
    </row>
    <row r="7495" spans="1:1013" ht="13.5">
      <c r="A7495" s="180">
        <v>105537</v>
      </c>
      <c r="B7495" s="180" t="s">
        <v>36518</v>
      </c>
      <c r="C7495" s="180" t="s">
        <v>7</v>
      </c>
      <c r="D7495" s="460">
        <v>0</v>
      </c>
      <c r="E7495" s="254" t="s">
        <v>32457</v>
      </c>
      <c r="ALW7495" s="12"/>
      <c r="ALX7495" s="12"/>
      <c r="ALY7495" s="12"/>
    </row>
    <row r="7496" spans="1:1013" ht="13.5">
      <c r="A7496" s="180">
        <v>99433</v>
      </c>
      <c r="B7496" s="180" t="s">
        <v>36519</v>
      </c>
      <c r="C7496" s="180" t="s">
        <v>7</v>
      </c>
      <c r="D7496" s="460">
        <v>912.33</v>
      </c>
      <c r="E7496" s="254" t="s">
        <v>32458</v>
      </c>
      <c r="ALW7496" s="12"/>
      <c r="ALX7496" s="12"/>
      <c r="ALY7496" s="12"/>
    </row>
    <row r="7497" spans="1:1013" ht="13.5">
      <c r="A7497" s="180">
        <v>104422</v>
      </c>
      <c r="B7497" s="180" t="s">
        <v>36520</v>
      </c>
      <c r="C7497" s="180" t="s">
        <v>4</v>
      </c>
      <c r="D7497" s="460">
        <v>10.62</v>
      </c>
      <c r="E7497" s="254" t="s">
        <v>32459</v>
      </c>
    </row>
    <row r="7498" spans="1:1013" ht="13.5">
      <c r="A7498" s="180">
        <v>105824</v>
      </c>
      <c r="B7498" s="180" t="s">
        <v>36521</v>
      </c>
      <c r="C7498" s="180" t="s">
        <v>4</v>
      </c>
      <c r="D7498" s="460">
        <v>12.74</v>
      </c>
      <c r="E7498" s="254" t="s">
        <v>32460</v>
      </c>
    </row>
    <row r="7499" spans="1:1013" ht="13.5">
      <c r="A7499" s="180">
        <v>105825</v>
      </c>
      <c r="B7499" s="180" t="s">
        <v>36522</v>
      </c>
      <c r="C7499" s="180" t="s">
        <v>4</v>
      </c>
      <c r="D7499" s="460">
        <v>7.37</v>
      </c>
      <c r="E7499" s="254" t="s">
        <v>32461</v>
      </c>
    </row>
    <row r="7500" spans="1:1013" ht="13.5">
      <c r="A7500" s="180">
        <v>104421</v>
      </c>
      <c r="B7500" s="180" t="s">
        <v>36523</v>
      </c>
      <c r="C7500" s="180" t="s">
        <v>4</v>
      </c>
      <c r="D7500" s="460">
        <v>16.63</v>
      </c>
      <c r="E7500" s="254" t="s">
        <v>32462</v>
      </c>
    </row>
    <row r="7501" spans="1:1013" ht="13.5">
      <c r="A7501" s="180">
        <v>105822</v>
      </c>
      <c r="B7501" s="180" t="s">
        <v>36524</v>
      </c>
      <c r="C7501" s="180" t="s">
        <v>4</v>
      </c>
      <c r="D7501" s="460">
        <v>18.75</v>
      </c>
      <c r="E7501" s="254" t="s">
        <v>32463</v>
      </c>
    </row>
    <row r="7502" spans="1:1013" ht="13.5">
      <c r="A7502" s="180">
        <v>105823</v>
      </c>
      <c r="B7502" s="180" t="s">
        <v>36525</v>
      </c>
      <c r="C7502" s="180" t="s">
        <v>4</v>
      </c>
      <c r="D7502" s="460">
        <v>13.38</v>
      </c>
      <c r="E7502" s="254" t="s">
        <v>32464</v>
      </c>
    </row>
    <row r="7503" spans="1:1013" ht="13.5">
      <c r="A7503" s="180">
        <v>104423</v>
      </c>
      <c r="B7503" s="180" t="s">
        <v>36526</v>
      </c>
      <c r="C7503" s="180" t="s">
        <v>4</v>
      </c>
      <c r="D7503" s="460">
        <v>14.83</v>
      </c>
      <c r="E7503" s="254" t="s">
        <v>32465</v>
      </c>
    </row>
    <row r="7504" spans="1:1013" ht="13.5">
      <c r="A7504" s="180">
        <v>105826</v>
      </c>
      <c r="B7504" s="180" t="s">
        <v>36527</v>
      </c>
      <c r="C7504" s="180" t="s">
        <v>4</v>
      </c>
      <c r="D7504" s="460">
        <v>16.95</v>
      </c>
      <c r="E7504" s="254" t="s">
        <v>32466</v>
      </c>
    </row>
    <row r="7505" spans="1:5" ht="13.5">
      <c r="A7505" s="180">
        <v>105827</v>
      </c>
      <c r="B7505" s="180" t="s">
        <v>36528</v>
      </c>
      <c r="C7505" s="180" t="s">
        <v>4</v>
      </c>
      <c r="D7505" s="460">
        <v>11.58</v>
      </c>
      <c r="E7505" s="254" t="s">
        <v>32467</v>
      </c>
    </row>
    <row r="7506" spans="1:5" ht="13.5">
      <c r="A7506" s="180">
        <v>104425</v>
      </c>
      <c r="B7506" s="180" t="s">
        <v>36529</v>
      </c>
      <c r="C7506" s="180" t="s">
        <v>4</v>
      </c>
      <c r="D7506" s="460">
        <v>8.81</v>
      </c>
      <c r="E7506" s="254" t="s">
        <v>32468</v>
      </c>
    </row>
    <row r="7507" spans="1:5" ht="13.5">
      <c r="A7507" s="180">
        <v>105828</v>
      </c>
      <c r="B7507" s="180" t="s">
        <v>36530</v>
      </c>
      <c r="C7507" s="180" t="s">
        <v>4</v>
      </c>
      <c r="D7507" s="460">
        <v>10.93</v>
      </c>
      <c r="E7507" s="254" t="s">
        <v>32469</v>
      </c>
    </row>
    <row r="7508" spans="1:5" ht="13.5">
      <c r="A7508" s="180">
        <v>105829</v>
      </c>
      <c r="B7508" s="180" t="s">
        <v>36531</v>
      </c>
      <c r="C7508" s="180" t="s">
        <v>4</v>
      </c>
      <c r="D7508" s="460">
        <v>5.56</v>
      </c>
      <c r="E7508" s="254" t="s">
        <v>32470</v>
      </c>
    </row>
    <row r="7509" spans="1:5" ht="13.5">
      <c r="A7509" s="180">
        <v>91525</v>
      </c>
      <c r="B7509" s="180" t="s">
        <v>36532</v>
      </c>
      <c r="C7509" s="180" t="s">
        <v>4</v>
      </c>
      <c r="D7509" s="460">
        <v>7.59</v>
      </c>
      <c r="E7509" s="254" t="s">
        <v>32471</v>
      </c>
    </row>
    <row r="7510" spans="1:5" ht="13.5">
      <c r="A7510" s="180">
        <v>105818</v>
      </c>
      <c r="B7510" s="180" t="s">
        <v>36533</v>
      </c>
      <c r="C7510" s="180" t="s">
        <v>4</v>
      </c>
      <c r="D7510" s="460">
        <v>11.22</v>
      </c>
      <c r="E7510" s="254" t="s">
        <v>32472</v>
      </c>
    </row>
    <row r="7511" spans="1:5" ht="13.5">
      <c r="A7511" s="180">
        <v>105819</v>
      </c>
      <c r="B7511" s="180" t="s">
        <v>36534</v>
      </c>
      <c r="C7511" s="180" t="s">
        <v>4</v>
      </c>
      <c r="D7511" s="460">
        <v>5.91</v>
      </c>
      <c r="E7511" s="254" t="s">
        <v>32473</v>
      </c>
    </row>
    <row r="7512" spans="1:5" ht="13.5">
      <c r="A7512" s="180">
        <v>104414</v>
      </c>
      <c r="B7512" s="180" t="s">
        <v>36535</v>
      </c>
      <c r="C7512" s="180" t="s">
        <v>4</v>
      </c>
      <c r="D7512" s="460">
        <v>6.65</v>
      </c>
      <c r="E7512" s="254" t="s">
        <v>32474</v>
      </c>
    </row>
    <row r="7513" spans="1:5" ht="13.5">
      <c r="A7513" s="180">
        <v>105816</v>
      </c>
      <c r="B7513" s="180" t="s">
        <v>36536</v>
      </c>
      <c r="C7513" s="180" t="s">
        <v>4</v>
      </c>
      <c r="D7513" s="460">
        <v>10.28</v>
      </c>
      <c r="E7513" s="254" t="s">
        <v>32475</v>
      </c>
    </row>
    <row r="7514" spans="1:5" ht="13.5">
      <c r="A7514" s="180">
        <v>105817</v>
      </c>
      <c r="B7514" s="180" t="s">
        <v>36537</v>
      </c>
      <c r="C7514" s="180" t="s">
        <v>4</v>
      </c>
      <c r="D7514" s="460">
        <v>4.97</v>
      </c>
      <c r="E7514" s="254" t="s">
        <v>32476</v>
      </c>
    </row>
    <row r="7515" spans="1:5" ht="13.5">
      <c r="A7515" s="180">
        <v>104415</v>
      </c>
      <c r="B7515" s="180" t="s">
        <v>36538</v>
      </c>
      <c r="C7515" s="180" t="s">
        <v>4</v>
      </c>
      <c r="D7515" s="460">
        <v>12.56</v>
      </c>
      <c r="E7515" s="254" t="s">
        <v>32477</v>
      </c>
    </row>
    <row r="7516" spans="1:5" ht="13.5">
      <c r="A7516" s="180">
        <v>105820</v>
      </c>
      <c r="B7516" s="180" t="s">
        <v>36539</v>
      </c>
      <c r="C7516" s="180" t="s">
        <v>4</v>
      </c>
      <c r="D7516" s="460">
        <v>16.190000000000001</v>
      </c>
      <c r="E7516" s="254" t="s">
        <v>32478</v>
      </c>
    </row>
    <row r="7517" spans="1:5" ht="13.5">
      <c r="A7517" s="180">
        <v>105821</v>
      </c>
      <c r="B7517" s="180" t="s">
        <v>36540</v>
      </c>
      <c r="C7517" s="180" t="s">
        <v>4</v>
      </c>
      <c r="D7517" s="460">
        <v>10.88</v>
      </c>
      <c r="E7517" s="254" t="s">
        <v>32479</v>
      </c>
    </row>
    <row r="7518" spans="1:5" ht="13.5">
      <c r="A7518" s="180">
        <v>104418</v>
      </c>
      <c r="B7518" s="180" t="s">
        <v>36541</v>
      </c>
      <c r="C7518" s="180" t="s">
        <v>4</v>
      </c>
      <c r="D7518" s="460">
        <v>2.99</v>
      </c>
      <c r="E7518" s="254" t="s">
        <v>32480</v>
      </c>
    </row>
    <row r="7519" spans="1:5" ht="13.5">
      <c r="A7519" s="180">
        <v>91515</v>
      </c>
      <c r="B7519" s="180" t="s">
        <v>36542</v>
      </c>
      <c r="C7519" s="180" t="s">
        <v>4</v>
      </c>
      <c r="D7519" s="460">
        <v>5.49</v>
      </c>
      <c r="E7519" s="254" t="s">
        <v>32481</v>
      </c>
    </row>
    <row r="7520" spans="1:5" ht="13.5">
      <c r="A7520" s="180">
        <v>104419</v>
      </c>
      <c r="B7520" s="180" t="s">
        <v>36543</v>
      </c>
      <c r="C7520" s="180" t="s">
        <v>4</v>
      </c>
      <c r="D7520" s="460">
        <v>4.75</v>
      </c>
      <c r="E7520" s="254" t="s">
        <v>32482</v>
      </c>
    </row>
    <row r="7521" spans="1:5" ht="13.5">
      <c r="A7521" s="180">
        <v>91519</v>
      </c>
      <c r="B7521" s="180" t="s">
        <v>36544</v>
      </c>
      <c r="C7521" s="180" t="s">
        <v>4</v>
      </c>
      <c r="D7521" s="460">
        <v>2.27</v>
      </c>
      <c r="E7521" s="254" t="s">
        <v>32483</v>
      </c>
    </row>
    <row r="7522" spans="1:5" ht="13.5">
      <c r="A7522" s="180">
        <v>91520</v>
      </c>
      <c r="B7522" s="180" t="s">
        <v>36545</v>
      </c>
      <c r="C7522" s="180" t="s">
        <v>4</v>
      </c>
      <c r="D7522" s="460">
        <v>2.31</v>
      </c>
      <c r="E7522" s="254" t="s">
        <v>32484</v>
      </c>
    </row>
    <row r="7523" spans="1:5" ht="13.5">
      <c r="A7523" s="180">
        <v>104416</v>
      </c>
      <c r="B7523" s="180" t="s">
        <v>36546</v>
      </c>
      <c r="C7523" s="180" t="s">
        <v>4</v>
      </c>
      <c r="D7523" s="460">
        <v>1.92</v>
      </c>
      <c r="E7523" s="254" t="s">
        <v>32485</v>
      </c>
    </row>
    <row r="7524" spans="1:5" ht="13.5">
      <c r="A7524" s="180">
        <v>104417</v>
      </c>
      <c r="B7524" s="180" t="s">
        <v>36547</v>
      </c>
      <c r="C7524" s="180" t="s">
        <v>4</v>
      </c>
      <c r="D7524" s="460">
        <v>4.3499999999999996</v>
      </c>
      <c r="E7524" s="254" t="s">
        <v>32486</v>
      </c>
    </row>
    <row r="7525" spans="1:5" ht="13.5">
      <c r="A7525" s="180">
        <v>91522</v>
      </c>
      <c r="B7525" s="180" t="s">
        <v>36548</v>
      </c>
      <c r="C7525" s="180" t="s">
        <v>4</v>
      </c>
      <c r="D7525" s="460">
        <v>3.91</v>
      </c>
      <c r="E7525" s="254" t="s">
        <v>32487</v>
      </c>
    </row>
    <row r="7526" spans="1:5" ht="13.5">
      <c r="A7526" s="180">
        <v>104412</v>
      </c>
      <c r="B7526" s="180" t="s">
        <v>36549</v>
      </c>
      <c r="C7526" s="180" t="s">
        <v>4</v>
      </c>
      <c r="D7526" s="460">
        <v>3.5</v>
      </c>
      <c r="E7526" s="254" t="s">
        <v>32488</v>
      </c>
    </row>
    <row r="7527" spans="1:5" ht="13.5">
      <c r="A7527" s="180">
        <v>104413</v>
      </c>
      <c r="B7527" s="180" t="s">
        <v>36550</v>
      </c>
      <c r="C7527" s="180" t="s">
        <v>4</v>
      </c>
      <c r="D7527" s="460">
        <v>5.98</v>
      </c>
      <c r="E7527" s="254" t="s">
        <v>32489</v>
      </c>
    </row>
    <row r="7528" spans="1:5" ht="13.5">
      <c r="A7528" s="180">
        <v>102569</v>
      </c>
      <c r="B7528" s="180" t="s">
        <v>36551</v>
      </c>
      <c r="C7528" s="180" t="s">
        <v>4</v>
      </c>
      <c r="D7528" s="460">
        <v>0</v>
      </c>
      <c r="E7528" s="254" t="s">
        <v>32490</v>
      </c>
    </row>
    <row r="7529" spans="1:5" ht="13.5">
      <c r="A7529" s="180">
        <v>102574</v>
      </c>
      <c r="B7529" s="180" t="s">
        <v>36552</v>
      </c>
      <c r="C7529" s="180" t="s">
        <v>4</v>
      </c>
      <c r="D7529" s="460">
        <v>0</v>
      </c>
      <c r="E7529" s="254" t="s">
        <v>32491</v>
      </c>
    </row>
    <row r="7530" spans="1:5" ht="13.5">
      <c r="A7530" s="180">
        <v>102573</v>
      </c>
      <c r="B7530" s="180" t="s">
        <v>36553</v>
      </c>
      <c r="C7530" s="180" t="s">
        <v>4</v>
      </c>
      <c r="D7530" s="460">
        <v>0</v>
      </c>
      <c r="E7530" s="254" t="s">
        <v>32489</v>
      </c>
    </row>
    <row r="7531" spans="1:5" ht="13.5">
      <c r="A7531" s="180">
        <v>102577</v>
      </c>
      <c r="B7531" s="180" t="s">
        <v>36554</v>
      </c>
      <c r="C7531" s="180" t="s">
        <v>4</v>
      </c>
      <c r="D7531" s="460">
        <v>0</v>
      </c>
      <c r="E7531" s="254" t="s">
        <v>32492</v>
      </c>
    </row>
    <row r="7532" spans="1:5" ht="13.5">
      <c r="A7532" s="180">
        <v>102576</v>
      </c>
      <c r="B7532" s="180" t="s">
        <v>36555</v>
      </c>
      <c r="C7532" s="180" t="s">
        <v>4</v>
      </c>
      <c r="D7532" s="460">
        <v>0</v>
      </c>
      <c r="E7532" s="254" t="s">
        <v>32493</v>
      </c>
    </row>
    <row r="7533" spans="1:5" ht="13.5">
      <c r="A7533" s="180">
        <v>103083</v>
      </c>
      <c r="B7533" s="180" t="s">
        <v>36556</v>
      </c>
      <c r="C7533" s="180" t="s">
        <v>4</v>
      </c>
      <c r="D7533" s="460">
        <v>0</v>
      </c>
      <c r="E7533" s="254" t="s">
        <v>32494</v>
      </c>
    </row>
    <row r="7534" spans="1:5" ht="13.5">
      <c r="A7534" s="180">
        <v>103081</v>
      </c>
      <c r="B7534" s="180" t="s">
        <v>36557</v>
      </c>
      <c r="C7534" s="180" t="s">
        <v>4</v>
      </c>
      <c r="D7534" s="460">
        <v>0</v>
      </c>
      <c r="E7534" s="254" t="s">
        <v>32495</v>
      </c>
    </row>
    <row r="7535" spans="1:5" ht="13.5">
      <c r="A7535" s="180">
        <v>103082</v>
      </c>
      <c r="B7535" s="180" t="s">
        <v>36558</v>
      </c>
      <c r="C7535" s="180" t="s">
        <v>4</v>
      </c>
      <c r="D7535" s="460">
        <v>0</v>
      </c>
      <c r="E7535" s="254" t="s">
        <v>32496</v>
      </c>
    </row>
    <row r="7536" spans="1:5" ht="13.5">
      <c r="A7536" s="180">
        <v>103086</v>
      </c>
      <c r="B7536" s="180" t="s">
        <v>36559</v>
      </c>
      <c r="C7536" s="180" t="s">
        <v>4</v>
      </c>
      <c r="D7536" s="460">
        <v>0</v>
      </c>
      <c r="E7536" s="254" t="s">
        <v>32497</v>
      </c>
    </row>
    <row r="7537" spans="1:5" ht="13.5">
      <c r="A7537" s="180">
        <v>103085</v>
      </c>
      <c r="B7537" s="180" t="s">
        <v>36560</v>
      </c>
      <c r="C7537" s="180" t="s">
        <v>4</v>
      </c>
      <c r="D7537" s="460">
        <v>0</v>
      </c>
      <c r="E7537" s="254" t="s">
        <v>32498</v>
      </c>
    </row>
    <row r="7538" spans="1:5" ht="13.5">
      <c r="A7538" s="180">
        <v>104726</v>
      </c>
      <c r="B7538" s="180" t="s">
        <v>36561</v>
      </c>
      <c r="C7538" s="180" t="s">
        <v>4</v>
      </c>
      <c r="D7538" s="460">
        <v>0</v>
      </c>
      <c r="E7538" s="254" t="s">
        <v>32498</v>
      </c>
    </row>
    <row r="7539" spans="1:5" ht="13.5">
      <c r="A7539" s="180">
        <v>104725</v>
      </c>
      <c r="B7539" s="180" t="s">
        <v>36562</v>
      </c>
      <c r="C7539" s="180" t="s">
        <v>4</v>
      </c>
      <c r="D7539" s="460">
        <v>0</v>
      </c>
      <c r="E7539" s="254" t="s">
        <v>32489</v>
      </c>
    </row>
    <row r="7540" spans="1:5" ht="13.5">
      <c r="A7540" s="180">
        <v>96374</v>
      </c>
      <c r="B7540" s="180" t="s">
        <v>25148</v>
      </c>
      <c r="C7540" s="180" t="s">
        <v>1</v>
      </c>
      <c r="D7540" s="460">
        <v>31.1</v>
      </c>
      <c r="E7540" s="254" t="s">
        <v>32489</v>
      </c>
    </row>
    <row r="7541" spans="1:5" ht="13.5">
      <c r="A7541" s="180">
        <v>96373</v>
      </c>
      <c r="B7541" s="180" t="s">
        <v>25147</v>
      </c>
      <c r="C7541" s="180" t="s">
        <v>1</v>
      </c>
      <c r="D7541" s="460">
        <v>10.5</v>
      </c>
      <c r="E7541" s="254" t="s">
        <v>32499</v>
      </c>
    </row>
    <row r="7542" spans="1:5" ht="13.5">
      <c r="A7542" s="180">
        <v>96368</v>
      </c>
      <c r="B7542" s="180" t="s">
        <v>25143</v>
      </c>
      <c r="C7542" s="180" t="s">
        <v>4</v>
      </c>
      <c r="D7542" s="460">
        <v>170.29</v>
      </c>
      <c r="E7542" s="254" t="s">
        <v>32498</v>
      </c>
    </row>
    <row r="7543" spans="1:5" ht="13.5">
      <c r="A7543" s="180">
        <v>96364</v>
      </c>
      <c r="B7543" s="180" t="s">
        <v>25140</v>
      </c>
      <c r="C7543" s="180" t="s">
        <v>4</v>
      </c>
      <c r="D7543" s="460">
        <v>142.72</v>
      </c>
      <c r="E7543" s="254" t="s">
        <v>32459</v>
      </c>
    </row>
    <row r="7544" spans="1:5" ht="13.5">
      <c r="A7544" s="180">
        <v>96369</v>
      </c>
      <c r="B7544" s="180" t="s">
        <v>25144</v>
      </c>
      <c r="C7544" s="180" t="s">
        <v>4</v>
      </c>
      <c r="D7544" s="460">
        <v>190.37</v>
      </c>
      <c r="E7544" s="254" t="s">
        <v>32500</v>
      </c>
    </row>
    <row r="7545" spans="1:5" ht="13.5">
      <c r="A7545" s="180">
        <v>104723</v>
      </c>
      <c r="B7545" s="180" t="s">
        <v>25154</v>
      </c>
      <c r="C7545" s="180" t="s">
        <v>4</v>
      </c>
      <c r="D7545" s="460">
        <v>226.49</v>
      </c>
      <c r="E7545" s="254" t="s">
        <v>32501</v>
      </c>
    </row>
    <row r="7546" spans="1:5" ht="13.5">
      <c r="A7546" s="180">
        <v>96367</v>
      </c>
      <c r="B7546" s="180" t="s">
        <v>25142</v>
      </c>
      <c r="C7546" s="180" t="s">
        <v>4</v>
      </c>
      <c r="D7546" s="460">
        <v>157.94</v>
      </c>
      <c r="E7546" s="254" t="s">
        <v>32502</v>
      </c>
    </row>
    <row r="7547" spans="1:5" ht="13.5">
      <c r="A7547" s="180">
        <v>104722</v>
      </c>
      <c r="B7547" s="180" t="s">
        <v>25153</v>
      </c>
      <c r="C7547" s="180" t="s">
        <v>4</v>
      </c>
      <c r="D7547" s="460">
        <v>179.52</v>
      </c>
      <c r="E7547" s="254" t="s">
        <v>32501</v>
      </c>
    </row>
    <row r="7548" spans="1:5" ht="13.5">
      <c r="A7548" s="180">
        <v>96366</v>
      </c>
      <c r="B7548" s="180" t="s">
        <v>25141</v>
      </c>
      <c r="C7548" s="180" t="s">
        <v>4</v>
      </c>
      <c r="D7548" s="460">
        <v>146.38</v>
      </c>
      <c r="E7548" s="254" t="s">
        <v>32503</v>
      </c>
    </row>
    <row r="7549" spans="1:5" ht="13.5">
      <c r="A7549" s="180">
        <v>96361</v>
      </c>
      <c r="B7549" s="180" t="s">
        <v>25137</v>
      </c>
      <c r="C7549" s="180" t="s">
        <v>4</v>
      </c>
      <c r="D7549" s="460">
        <v>133.71</v>
      </c>
      <c r="E7549" s="254" t="s">
        <v>32504</v>
      </c>
    </row>
    <row r="7550" spans="1:5" ht="13.5">
      <c r="A7550" s="180">
        <v>104719</v>
      </c>
      <c r="B7550" s="180" t="s">
        <v>25150</v>
      </c>
      <c r="C7550" s="180" t="s">
        <v>4</v>
      </c>
      <c r="D7550" s="460">
        <v>166.74</v>
      </c>
      <c r="E7550" s="254" t="s">
        <v>32505</v>
      </c>
    </row>
    <row r="7551" spans="1:5" ht="13.5">
      <c r="A7551" s="180">
        <v>96360</v>
      </c>
      <c r="B7551" s="180" t="s">
        <v>25136</v>
      </c>
      <c r="C7551" s="180" t="s">
        <v>4</v>
      </c>
      <c r="D7551" s="460">
        <v>115.17</v>
      </c>
      <c r="E7551" s="254" t="s">
        <v>32506</v>
      </c>
    </row>
    <row r="7552" spans="1:5" ht="13.5">
      <c r="A7552" s="180">
        <v>96359</v>
      </c>
      <c r="B7552" s="180" t="s">
        <v>25135</v>
      </c>
      <c r="C7552" s="180" t="s">
        <v>4</v>
      </c>
      <c r="D7552" s="460">
        <v>101.3</v>
      </c>
      <c r="E7552" s="254" t="s">
        <v>32507</v>
      </c>
    </row>
    <row r="7553" spans="1:5" ht="13.5">
      <c r="A7553" s="180">
        <v>104718</v>
      </c>
      <c r="B7553" s="180" t="s">
        <v>25149</v>
      </c>
      <c r="C7553" s="180" t="s">
        <v>4</v>
      </c>
      <c r="D7553" s="460">
        <v>119.77</v>
      </c>
      <c r="E7553" s="254" t="s">
        <v>32464</v>
      </c>
    </row>
    <row r="7554" spans="1:5" ht="13.5">
      <c r="A7554" s="180">
        <v>96358</v>
      </c>
      <c r="B7554" s="180" t="s">
        <v>25134</v>
      </c>
      <c r="C7554" s="180" t="s">
        <v>4</v>
      </c>
      <c r="D7554" s="460">
        <v>91.28</v>
      </c>
      <c r="E7554" s="254" t="s">
        <v>32508</v>
      </c>
    </row>
    <row r="7555" spans="1:5" ht="13.5">
      <c r="A7555" s="180">
        <v>96371</v>
      </c>
      <c r="B7555" s="180" t="s">
        <v>25146</v>
      </c>
      <c r="C7555" s="180" t="s">
        <v>4</v>
      </c>
      <c r="D7555" s="460">
        <v>68.39</v>
      </c>
      <c r="E7555" s="254" t="s">
        <v>32509</v>
      </c>
    </row>
    <row r="7556" spans="1:5" ht="13.5">
      <c r="A7556" s="180">
        <v>104724</v>
      </c>
      <c r="B7556" s="180" t="s">
        <v>25155</v>
      </c>
      <c r="C7556" s="180" t="s">
        <v>4</v>
      </c>
      <c r="D7556" s="460">
        <v>85.31</v>
      </c>
      <c r="E7556" s="254" t="s">
        <v>32510</v>
      </c>
    </row>
    <row r="7557" spans="1:5" ht="13.5">
      <c r="A7557" s="180">
        <v>96370</v>
      </c>
      <c r="B7557" s="180" t="s">
        <v>25145</v>
      </c>
      <c r="C7557" s="180" t="s">
        <v>4</v>
      </c>
      <c r="D7557" s="460">
        <v>59.18</v>
      </c>
      <c r="E7557" s="254" t="s">
        <v>32511</v>
      </c>
    </row>
    <row r="7558" spans="1:5" ht="13.5">
      <c r="A7558" s="180">
        <v>96365</v>
      </c>
      <c r="B7558" s="180" t="s">
        <v>36563</v>
      </c>
      <c r="C7558" s="180" t="s">
        <v>4</v>
      </c>
      <c r="D7558" s="460">
        <v>162.06</v>
      </c>
      <c r="E7558" s="254" t="s">
        <v>32512</v>
      </c>
    </row>
    <row r="7559" spans="1:5" ht="13.5">
      <c r="A7559" s="180">
        <v>104721</v>
      </c>
      <c r="B7559" s="180" t="s">
        <v>25152</v>
      </c>
      <c r="C7559" s="180" t="s">
        <v>4</v>
      </c>
      <c r="D7559" s="254">
        <v>196.61</v>
      </c>
    </row>
    <row r="7560" spans="1:5" ht="13.5">
      <c r="A7560" s="180">
        <v>96363</v>
      </c>
      <c r="B7560" s="180" t="s">
        <v>25139</v>
      </c>
      <c r="C7560" s="180" t="s">
        <v>4</v>
      </c>
      <c r="D7560" s="254">
        <v>129.62</v>
      </c>
    </row>
    <row r="7561" spans="1:5" ht="13.5">
      <c r="A7561" s="180">
        <v>104720</v>
      </c>
      <c r="B7561" s="180" t="s">
        <v>25151</v>
      </c>
      <c r="C7561" s="180" t="s">
        <v>4</v>
      </c>
      <c r="D7561" s="254">
        <v>149.63999999999999</v>
      </c>
    </row>
    <row r="7562" spans="1:5" ht="13.5">
      <c r="A7562" s="180">
        <v>96362</v>
      </c>
      <c r="B7562" s="180" t="s">
        <v>25138</v>
      </c>
      <c r="C7562" s="180" t="s">
        <v>4</v>
      </c>
      <c r="D7562" s="254">
        <v>118.83</v>
      </c>
    </row>
    <row r="7563" spans="1:5" ht="13.5">
      <c r="A7563" s="180">
        <v>103191</v>
      </c>
      <c r="B7563" s="180" t="s">
        <v>4496</v>
      </c>
      <c r="C7563" s="180" t="s">
        <v>2</v>
      </c>
      <c r="D7563" s="254">
        <v>2395.86</v>
      </c>
    </row>
    <row r="7564" spans="1:5" ht="13.5">
      <c r="A7564" s="180">
        <v>103206</v>
      </c>
      <c r="B7564" s="180" t="s">
        <v>4502</v>
      </c>
      <c r="C7564" s="180" t="s">
        <v>2</v>
      </c>
      <c r="D7564" s="254">
        <v>2414.17</v>
      </c>
    </row>
    <row r="7565" spans="1:5" ht="13.5">
      <c r="A7565" s="180">
        <v>103211</v>
      </c>
      <c r="B7565" s="180" t="s">
        <v>36564</v>
      </c>
      <c r="C7565" s="180" t="s">
        <v>2</v>
      </c>
      <c r="D7565" s="254">
        <v>0</v>
      </c>
    </row>
    <row r="7566" spans="1:5" ht="13.5">
      <c r="A7566" s="180">
        <v>103196</v>
      </c>
      <c r="B7566" s="180" t="s">
        <v>36565</v>
      </c>
      <c r="C7566" s="180" t="s">
        <v>2</v>
      </c>
      <c r="D7566" s="254">
        <v>0</v>
      </c>
    </row>
    <row r="7567" spans="1:5" ht="13.5">
      <c r="A7567" s="180">
        <v>103212</v>
      </c>
      <c r="B7567" s="180" t="s">
        <v>36566</v>
      </c>
      <c r="C7567" s="180" t="s">
        <v>2</v>
      </c>
      <c r="D7567" s="254">
        <v>0</v>
      </c>
    </row>
    <row r="7568" spans="1:5" ht="13.5">
      <c r="A7568" s="180">
        <v>103197</v>
      </c>
      <c r="B7568" s="180" t="s">
        <v>36567</v>
      </c>
      <c r="C7568" s="180" t="s">
        <v>2</v>
      </c>
      <c r="D7568" s="254">
        <v>0</v>
      </c>
    </row>
    <row r="7569" spans="1:4" ht="13.5">
      <c r="A7569" s="180">
        <v>103217</v>
      </c>
      <c r="B7569" s="180" t="s">
        <v>36568</v>
      </c>
      <c r="C7569" s="180" t="s">
        <v>2</v>
      </c>
      <c r="D7569" s="254">
        <v>0</v>
      </c>
    </row>
    <row r="7570" spans="1:4" ht="13.5">
      <c r="A7570" s="180">
        <v>103202</v>
      </c>
      <c r="B7570" s="180" t="s">
        <v>36569</v>
      </c>
      <c r="C7570" s="180" t="s">
        <v>2</v>
      </c>
      <c r="D7570" s="254">
        <v>0</v>
      </c>
    </row>
    <row r="7571" spans="1:4" ht="13.5">
      <c r="A7571" s="180">
        <v>103215</v>
      </c>
      <c r="B7571" s="180" t="s">
        <v>36570</v>
      </c>
      <c r="C7571" s="180" t="s">
        <v>2</v>
      </c>
      <c r="D7571" s="254">
        <v>0</v>
      </c>
    </row>
    <row r="7572" spans="1:4" ht="13.5">
      <c r="A7572" s="180">
        <v>103200</v>
      </c>
      <c r="B7572" s="180" t="s">
        <v>36571</v>
      </c>
      <c r="C7572" s="180" t="s">
        <v>2</v>
      </c>
      <c r="D7572" s="254">
        <v>0</v>
      </c>
    </row>
    <row r="7573" spans="1:4" ht="13.5">
      <c r="A7573" s="180">
        <v>103216</v>
      </c>
      <c r="B7573" s="180" t="s">
        <v>36572</v>
      </c>
      <c r="C7573" s="180" t="s">
        <v>2</v>
      </c>
      <c r="D7573" s="254">
        <v>0</v>
      </c>
    </row>
    <row r="7574" spans="1:4" ht="13.5">
      <c r="A7574" s="180">
        <v>103201</v>
      </c>
      <c r="B7574" s="180" t="s">
        <v>36573</v>
      </c>
      <c r="C7574" s="180" t="s">
        <v>2</v>
      </c>
      <c r="D7574" s="254">
        <v>0</v>
      </c>
    </row>
    <row r="7575" spans="1:4" ht="13.5">
      <c r="A7575" s="180">
        <v>103185</v>
      </c>
      <c r="B7575" s="180" t="s">
        <v>4490</v>
      </c>
      <c r="C7575" s="180" t="s">
        <v>2</v>
      </c>
      <c r="D7575" s="254">
        <v>6176.45</v>
      </c>
    </row>
    <row r="7576" spans="1:4" ht="13.5">
      <c r="A7576" s="180">
        <v>103218</v>
      </c>
      <c r="B7576" s="180" t="s">
        <v>36574</v>
      </c>
      <c r="C7576" s="180" t="s">
        <v>2</v>
      </c>
      <c r="D7576" s="254">
        <v>0</v>
      </c>
    </row>
    <row r="7577" spans="1:4" ht="13.5">
      <c r="A7577" s="180">
        <v>103203</v>
      </c>
      <c r="B7577" s="180" t="s">
        <v>36575</v>
      </c>
      <c r="C7577" s="180" t="s">
        <v>2</v>
      </c>
      <c r="D7577" s="254">
        <v>0</v>
      </c>
    </row>
    <row r="7578" spans="1:4" ht="13.5">
      <c r="A7578" s="180">
        <v>103213</v>
      </c>
      <c r="B7578" s="180" t="s">
        <v>36576</v>
      </c>
      <c r="C7578" s="180" t="s">
        <v>2</v>
      </c>
      <c r="D7578" s="254">
        <v>0</v>
      </c>
    </row>
    <row r="7579" spans="1:4" ht="13.5">
      <c r="A7579" s="180">
        <v>103198</v>
      </c>
      <c r="B7579" s="180" t="s">
        <v>36577</v>
      </c>
      <c r="C7579" s="180" t="s">
        <v>2</v>
      </c>
      <c r="D7579" s="254">
        <v>0</v>
      </c>
    </row>
    <row r="7580" spans="1:4" ht="13.5">
      <c r="A7580" s="180">
        <v>103214</v>
      </c>
      <c r="B7580" s="180" t="s">
        <v>36578</v>
      </c>
      <c r="C7580" s="180" t="s">
        <v>2</v>
      </c>
      <c r="D7580" s="254">
        <v>0</v>
      </c>
    </row>
    <row r="7581" spans="1:4" ht="13.5">
      <c r="A7581" s="180">
        <v>103199</v>
      </c>
      <c r="B7581" s="180" t="s">
        <v>36579</v>
      </c>
      <c r="C7581" s="180" t="s">
        <v>2</v>
      </c>
      <c r="D7581" s="254">
        <v>0</v>
      </c>
    </row>
    <row r="7582" spans="1:4" ht="13.5">
      <c r="A7582" s="180">
        <v>103219</v>
      </c>
      <c r="B7582" s="180" t="s">
        <v>36580</v>
      </c>
      <c r="C7582" s="180" t="s">
        <v>2</v>
      </c>
      <c r="D7582" s="254">
        <v>0</v>
      </c>
    </row>
    <row r="7583" spans="1:4" ht="13.5">
      <c r="A7583" s="180">
        <v>103204</v>
      </c>
      <c r="B7583" s="180" t="s">
        <v>36581</v>
      </c>
      <c r="C7583" s="180" t="s">
        <v>2</v>
      </c>
      <c r="D7583" s="254">
        <v>0</v>
      </c>
    </row>
    <row r="7584" spans="1:4" ht="13.5">
      <c r="A7584" s="180">
        <v>103186</v>
      </c>
      <c r="B7584" s="180" t="s">
        <v>4491</v>
      </c>
      <c r="C7584" s="180" t="s">
        <v>2</v>
      </c>
      <c r="D7584" s="254">
        <v>6496.23</v>
      </c>
    </row>
    <row r="7585" spans="1:4" ht="13.5">
      <c r="A7585" s="180">
        <v>103210</v>
      </c>
      <c r="B7585" s="180" t="s">
        <v>4506</v>
      </c>
      <c r="C7585" s="180" t="s">
        <v>2</v>
      </c>
      <c r="D7585" s="254">
        <v>2333.6799999999998</v>
      </c>
    </row>
    <row r="7586" spans="1:4" ht="13.5">
      <c r="A7586" s="180">
        <v>103195</v>
      </c>
      <c r="B7586" s="180" t="s">
        <v>4500</v>
      </c>
      <c r="C7586" s="180" t="s">
        <v>2</v>
      </c>
      <c r="D7586" s="254">
        <v>2210.21</v>
      </c>
    </row>
    <row r="7587" spans="1:4" ht="13.5">
      <c r="A7587" s="180">
        <v>103205</v>
      </c>
      <c r="B7587" s="180" t="s">
        <v>4501</v>
      </c>
      <c r="C7587" s="180" t="s">
        <v>2</v>
      </c>
      <c r="D7587" s="254">
        <v>4119.91</v>
      </c>
    </row>
    <row r="7588" spans="1:4" ht="13.5">
      <c r="A7588" s="180">
        <v>103190</v>
      </c>
      <c r="B7588" s="180" t="s">
        <v>4495</v>
      </c>
      <c r="C7588" s="180" t="s">
        <v>2</v>
      </c>
      <c r="D7588" s="254">
        <v>4101.6000000000004</v>
      </c>
    </row>
    <row r="7589" spans="1:4" ht="13.5">
      <c r="A7589" s="180">
        <v>103207</v>
      </c>
      <c r="B7589" s="180" t="s">
        <v>4503</v>
      </c>
      <c r="C7589" s="180" t="s">
        <v>2</v>
      </c>
      <c r="D7589" s="254">
        <v>2567.81</v>
      </c>
    </row>
    <row r="7590" spans="1:4" ht="13.5">
      <c r="A7590" s="180">
        <v>103192</v>
      </c>
      <c r="B7590" s="180" t="s">
        <v>4497</v>
      </c>
      <c r="C7590" s="180" t="s">
        <v>2</v>
      </c>
      <c r="D7590" s="254">
        <v>2549.5</v>
      </c>
    </row>
    <row r="7591" spans="1:4" ht="13.5">
      <c r="A7591" s="180">
        <v>103208</v>
      </c>
      <c r="B7591" s="180" t="s">
        <v>4504</v>
      </c>
      <c r="C7591" s="180" t="s">
        <v>2</v>
      </c>
      <c r="D7591" s="254">
        <v>1986.54</v>
      </c>
    </row>
    <row r="7592" spans="1:4" ht="13.5">
      <c r="A7592" s="180">
        <v>103193</v>
      </c>
      <c r="B7592" s="180" t="s">
        <v>4498</v>
      </c>
      <c r="C7592" s="180" t="s">
        <v>2</v>
      </c>
      <c r="D7592" s="254">
        <v>1968.23</v>
      </c>
    </row>
    <row r="7593" spans="1:4" ht="13.5">
      <c r="A7593" s="180">
        <v>103187</v>
      </c>
      <c r="B7593" s="180" t="s">
        <v>4492</v>
      </c>
      <c r="C7593" s="180" t="s">
        <v>2</v>
      </c>
      <c r="D7593" s="254">
        <v>4892.71</v>
      </c>
    </row>
    <row r="7594" spans="1:4" ht="13.5">
      <c r="A7594" s="180">
        <v>103188</v>
      </c>
      <c r="B7594" s="180" t="s">
        <v>4493</v>
      </c>
      <c r="C7594" s="180" t="s">
        <v>2</v>
      </c>
      <c r="D7594" s="254">
        <v>5255.02</v>
      </c>
    </row>
    <row r="7595" spans="1:4" ht="13.5">
      <c r="A7595" s="180">
        <v>103189</v>
      </c>
      <c r="B7595" s="180" t="s">
        <v>4494</v>
      </c>
      <c r="C7595" s="180" t="s">
        <v>2</v>
      </c>
      <c r="D7595" s="254">
        <v>2636.48</v>
      </c>
    </row>
    <row r="7596" spans="1:4" ht="13.5">
      <c r="A7596" s="180">
        <v>103209</v>
      </c>
      <c r="B7596" s="180" t="s">
        <v>4505</v>
      </c>
      <c r="C7596" s="180" t="s">
        <v>2</v>
      </c>
      <c r="D7596" s="254">
        <v>2844.51</v>
      </c>
    </row>
    <row r="7597" spans="1:4" ht="13.5">
      <c r="A7597" s="180">
        <v>103194</v>
      </c>
      <c r="B7597" s="180" t="s">
        <v>4499</v>
      </c>
      <c r="C7597" s="180" t="s">
        <v>2</v>
      </c>
      <c r="D7597" s="254">
        <v>2826.2</v>
      </c>
    </row>
    <row r="7598" spans="1:4" ht="13.5">
      <c r="A7598" s="180">
        <v>95001</v>
      </c>
      <c r="B7598" s="180" t="s">
        <v>36582</v>
      </c>
      <c r="C7598" s="180" t="s">
        <v>4</v>
      </c>
      <c r="D7598" s="254">
        <v>0</v>
      </c>
    </row>
    <row r="7599" spans="1:4" ht="13.5">
      <c r="A7599" s="180">
        <v>95000</v>
      </c>
      <c r="B7599" s="180" t="s">
        <v>36583</v>
      </c>
      <c r="C7599" s="180" t="s">
        <v>4</v>
      </c>
      <c r="D7599" s="254">
        <v>0</v>
      </c>
    </row>
    <row r="7600" spans="1:4" ht="13.5">
      <c r="A7600" s="180">
        <v>95005</v>
      </c>
      <c r="B7600" s="180" t="s">
        <v>36584</v>
      </c>
      <c r="C7600" s="180" t="s">
        <v>4</v>
      </c>
      <c r="D7600" s="254">
        <v>0</v>
      </c>
    </row>
    <row r="7601" spans="1:4" ht="13.5">
      <c r="A7601" s="180">
        <v>95004</v>
      </c>
      <c r="B7601" s="180" t="s">
        <v>36585</v>
      </c>
      <c r="C7601" s="180" t="s">
        <v>4</v>
      </c>
      <c r="D7601" s="254">
        <v>0</v>
      </c>
    </row>
    <row r="7602" spans="1:4" ht="13.5">
      <c r="A7602" s="180">
        <v>95003</v>
      </c>
      <c r="B7602" s="180" t="s">
        <v>36586</v>
      </c>
      <c r="C7602" s="180" t="s">
        <v>4</v>
      </c>
      <c r="D7602" s="254">
        <v>0</v>
      </c>
    </row>
    <row r="7603" spans="1:4" ht="13.5">
      <c r="A7603" s="180">
        <v>95002</v>
      </c>
      <c r="B7603" s="180" t="s">
        <v>36587</v>
      </c>
      <c r="C7603" s="180" t="s">
        <v>4</v>
      </c>
      <c r="D7603" s="254">
        <v>0</v>
      </c>
    </row>
    <row r="7604" spans="1:4" ht="13.5">
      <c r="A7604" s="180">
        <v>95007</v>
      </c>
      <c r="B7604" s="180" t="s">
        <v>36588</v>
      </c>
      <c r="C7604" s="180" t="s">
        <v>4</v>
      </c>
      <c r="D7604" s="254">
        <v>0</v>
      </c>
    </row>
    <row r="7605" spans="1:4" ht="13.5">
      <c r="A7605" s="180">
        <v>95006</v>
      </c>
      <c r="B7605" s="180" t="s">
        <v>36589</v>
      </c>
      <c r="C7605" s="180" t="s">
        <v>4</v>
      </c>
      <c r="D7605" s="254">
        <v>0</v>
      </c>
    </row>
    <row r="7606" spans="1:4" ht="13.5">
      <c r="A7606" s="180">
        <v>104313</v>
      </c>
      <c r="B7606" s="180" t="s">
        <v>36590</v>
      </c>
      <c r="C7606" s="180" t="s">
        <v>4</v>
      </c>
      <c r="D7606" s="254">
        <v>0</v>
      </c>
    </row>
    <row r="7607" spans="1:4" ht="13.5">
      <c r="A7607" s="180">
        <v>104312</v>
      </c>
      <c r="B7607" s="180" t="s">
        <v>36591</v>
      </c>
      <c r="C7607" s="180" t="s">
        <v>4</v>
      </c>
      <c r="D7607" s="254">
        <v>0</v>
      </c>
    </row>
    <row r="7608" spans="1:4" ht="13.5">
      <c r="A7608" s="180">
        <v>94992</v>
      </c>
      <c r="B7608" s="180" t="s">
        <v>11837</v>
      </c>
      <c r="C7608" s="180" t="s">
        <v>4</v>
      </c>
      <c r="D7608" s="254">
        <v>88.29</v>
      </c>
    </row>
    <row r="7609" spans="1:4" ht="13.5">
      <c r="A7609" s="180">
        <v>94994</v>
      </c>
      <c r="B7609" s="180" t="s">
        <v>11839</v>
      </c>
      <c r="C7609" s="180" t="s">
        <v>4</v>
      </c>
      <c r="D7609" s="254">
        <v>104.45</v>
      </c>
    </row>
    <row r="7610" spans="1:4" ht="13.5">
      <c r="A7610" s="180">
        <v>94990</v>
      </c>
      <c r="B7610" s="180" t="s">
        <v>11836</v>
      </c>
      <c r="C7610" s="180" t="s">
        <v>7</v>
      </c>
      <c r="D7610" s="254">
        <v>786.07</v>
      </c>
    </row>
    <row r="7611" spans="1:4" ht="13.5">
      <c r="A7611" s="180">
        <v>94991</v>
      </c>
      <c r="B7611" s="180" t="s">
        <v>24419</v>
      </c>
      <c r="C7611" s="180" t="s">
        <v>7</v>
      </c>
      <c r="D7611" s="254">
        <v>848.35</v>
      </c>
    </row>
    <row r="7612" spans="1:4" ht="13.5">
      <c r="A7612" s="180">
        <v>104626</v>
      </c>
      <c r="B7612" s="180" t="s">
        <v>24420</v>
      </c>
      <c r="C7612" s="180" t="s">
        <v>7</v>
      </c>
      <c r="D7612" s="254">
        <v>868.56</v>
      </c>
    </row>
    <row r="7613" spans="1:4" ht="13.5">
      <c r="A7613" s="180">
        <v>94993</v>
      </c>
      <c r="B7613" s="180" t="s">
        <v>11838</v>
      </c>
      <c r="C7613" s="180" t="s">
        <v>4</v>
      </c>
      <c r="D7613" s="254">
        <v>92.03</v>
      </c>
    </row>
    <row r="7614" spans="1:4" ht="13.5">
      <c r="A7614" s="180">
        <v>94995</v>
      </c>
      <c r="B7614" s="180" t="s">
        <v>11840</v>
      </c>
      <c r="C7614" s="180" t="s">
        <v>4</v>
      </c>
      <c r="D7614" s="254">
        <v>109.44</v>
      </c>
    </row>
    <row r="7615" spans="1:4" ht="13.5">
      <c r="A7615" s="180">
        <v>101169</v>
      </c>
      <c r="B7615" s="180" t="s">
        <v>2411</v>
      </c>
      <c r="C7615" s="180" t="s">
        <v>4</v>
      </c>
      <c r="D7615" s="254">
        <v>226.23</v>
      </c>
    </row>
    <row r="7616" spans="1:4" ht="13.5">
      <c r="A7616" s="180">
        <v>104383</v>
      </c>
      <c r="B7616" s="180" t="s">
        <v>36592</v>
      </c>
      <c r="C7616" s="180" t="s">
        <v>4</v>
      </c>
      <c r="D7616" s="254">
        <v>0</v>
      </c>
    </row>
    <row r="7617" spans="1:4" ht="13.5">
      <c r="A7617" s="180">
        <v>101167</v>
      </c>
      <c r="B7617" s="180" t="s">
        <v>2410</v>
      </c>
      <c r="C7617" s="180" t="s">
        <v>4</v>
      </c>
      <c r="D7617" s="254">
        <v>212.85</v>
      </c>
    </row>
    <row r="7618" spans="1:4" ht="13.5">
      <c r="A7618" s="180">
        <v>101172</v>
      </c>
      <c r="B7618" s="180" t="s">
        <v>2413</v>
      </c>
      <c r="C7618" s="180" t="s">
        <v>4</v>
      </c>
      <c r="D7618" s="254">
        <v>77.25</v>
      </c>
    </row>
    <row r="7619" spans="1:4" ht="13.5">
      <c r="A7619" s="180">
        <v>104384</v>
      </c>
      <c r="B7619" s="180" t="s">
        <v>36593</v>
      </c>
      <c r="C7619" s="180" t="s">
        <v>4</v>
      </c>
      <c r="D7619" s="254">
        <v>0</v>
      </c>
    </row>
    <row r="7620" spans="1:4" ht="13.5">
      <c r="A7620" s="180">
        <v>101170</v>
      </c>
      <c r="B7620" s="180" t="s">
        <v>2412</v>
      </c>
      <c r="C7620" s="180" t="s">
        <v>4</v>
      </c>
      <c r="D7620" s="254">
        <v>54.86</v>
      </c>
    </row>
    <row r="7621" spans="1:4" ht="13.5">
      <c r="A7621" s="180">
        <v>104438</v>
      </c>
      <c r="B7621" s="180" t="s">
        <v>36594</v>
      </c>
      <c r="C7621" s="180" t="s">
        <v>4</v>
      </c>
      <c r="D7621" s="254">
        <v>0</v>
      </c>
    </row>
    <row r="7622" spans="1:4" ht="13.5">
      <c r="A7622" s="180">
        <v>92402</v>
      </c>
      <c r="B7622" s="180" t="s">
        <v>12203</v>
      </c>
      <c r="C7622" s="180" t="s">
        <v>4</v>
      </c>
      <c r="D7622" s="254">
        <v>87.93</v>
      </c>
    </row>
    <row r="7623" spans="1:4" ht="13.5">
      <c r="A7623" s="180">
        <v>104429</v>
      </c>
      <c r="B7623" s="180" t="s">
        <v>36595</v>
      </c>
      <c r="C7623" s="180" t="s">
        <v>4</v>
      </c>
      <c r="D7623" s="254">
        <v>0</v>
      </c>
    </row>
    <row r="7624" spans="1:4" ht="13.5">
      <c r="A7624" s="180">
        <v>104426</v>
      </c>
      <c r="B7624" s="180" t="s">
        <v>36596</v>
      </c>
      <c r="C7624" s="180" t="s">
        <v>4</v>
      </c>
      <c r="D7624" s="254">
        <v>0</v>
      </c>
    </row>
    <row r="7625" spans="1:4" ht="13.5">
      <c r="A7625" s="180">
        <v>104436</v>
      </c>
      <c r="B7625" s="180" t="s">
        <v>36597</v>
      </c>
      <c r="C7625" s="180" t="s">
        <v>4</v>
      </c>
      <c r="D7625" s="254">
        <v>0</v>
      </c>
    </row>
    <row r="7626" spans="1:4" ht="13.5">
      <c r="A7626" s="180">
        <v>104434</v>
      </c>
      <c r="B7626" s="180" t="s">
        <v>36598</v>
      </c>
      <c r="C7626" s="180" t="s">
        <v>4</v>
      </c>
      <c r="D7626" s="254">
        <v>0</v>
      </c>
    </row>
    <row r="7627" spans="1:4" ht="13.5">
      <c r="A7627" s="180">
        <v>104432</v>
      </c>
      <c r="B7627" s="180" t="s">
        <v>36599</v>
      </c>
      <c r="C7627" s="180" t="s">
        <v>4</v>
      </c>
      <c r="D7627" s="254">
        <v>95.28</v>
      </c>
    </row>
    <row r="7628" spans="1:4" ht="13.5">
      <c r="A7628" s="180">
        <v>93679</v>
      </c>
      <c r="B7628" s="180" t="s">
        <v>12207</v>
      </c>
      <c r="C7628" s="180" t="s">
        <v>4</v>
      </c>
      <c r="D7628" s="254">
        <v>100.33</v>
      </c>
    </row>
    <row r="7629" spans="1:4" ht="13.5">
      <c r="A7629" s="180">
        <v>92396</v>
      </c>
      <c r="B7629" s="180" t="s">
        <v>12199</v>
      </c>
      <c r="C7629" s="180" t="s">
        <v>4</v>
      </c>
      <c r="D7629" s="254">
        <v>90.34</v>
      </c>
    </row>
    <row r="7630" spans="1:4" ht="13.5">
      <c r="A7630" s="180">
        <v>104439</v>
      </c>
      <c r="B7630" s="180" t="s">
        <v>36600</v>
      </c>
      <c r="C7630" s="180" t="s">
        <v>4</v>
      </c>
      <c r="D7630" s="254">
        <v>0</v>
      </c>
    </row>
    <row r="7631" spans="1:4" ht="13.5">
      <c r="A7631" s="180">
        <v>104440</v>
      </c>
      <c r="B7631" s="180" t="s">
        <v>36601</v>
      </c>
      <c r="C7631" s="180" t="s">
        <v>4</v>
      </c>
      <c r="D7631" s="254">
        <v>0</v>
      </c>
    </row>
    <row r="7632" spans="1:4" ht="13.5">
      <c r="A7632" s="180">
        <v>92406</v>
      </c>
      <c r="B7632" s="180" t="s">
        <v>12206</v>
      </c>
      <c r="C7632" s="180" t="s">
        <v>4</v>
      </c>
      <c r="D7632" s="254">
        <v>115.06</v>
      </c>
    </row>
    <row r="7633" spans="1:4" ht="13.5">
      <c r="A7633" s="180">
        <v>92403</v>
      </c>
      <c r="B7633" s="180" t="s">
        <v>12204</v>
      </c>
      <c r="C7633" s="180" t="s">
        <v>4</v>
      </c>
      <c r="D7633" s="254">
        <v>76.13</v>
      </c>
    </row>
    <row r="7634" spans="1:4" ht="13.5">
      <c r="A7634" s="180">
        <v>92404</v>
      </c>
      <c r="B7634" s="180" t="s">
        <v>12205</v>
      </c>
      <c r="C7634" s="180" t="s">
        <v>4</v>
      </c>
      <c r="D7634" s="254">
        <v>95.71</v>
      </c>
    </row>
    <row r="7635" spans="1:4" ht="13.5">
      <c r="A7635" s="180">
        <v>104430</v>
      </c>
      <c r="B7635" s="180" t="s">
        <v>36602</v>
      </c>
      <c r="C7635" s="180" t="s">
        <v>4</v>
      </c>
      <c r="D7635" s="254">
        <v>0</v>
      </c>
    </row>
    <row r="7636" spans="1:4" ht="13.5">
      <c r="A7636" s="180">
        <v>104431</v>
      </c>
      <c r="B7636" s="180" t="s">
        <v>36603</v>
      </c>
      <c r="C7636" s="180" t="s">
        <v>4</v>
      </c>
      <c r="D7636" s="254">
        <v>0</v>
      </c>
    </row>
    <row r="7637" spans="1:4" ht="13.5">
      <c r="A7637" s="180">
        <v>104427</v>
      </c>
      <c r="B7637" s="180" t="s">
        <v>36604</v>
      </c>
      <c r="C7637" s="180" t="s">
        <v>4</v>
      </c>
      <c r="D7637" s="254">
        <v>0</v>
      </c>
    </row>
    <row r="7638" spans="1:4" ht="13.5">
      <c r="A7638" s="180">
        <v>104428</v>
      </c>
      <c r="B7638" s="180" t="s">
        <v>36605</v>
      </c>
      <c r="C7638" s="180" t="s">
        <v>4</v>
      </c>
      <c r="D7638" s="254">
        <v>0</v>
      </c>
    </row>
    <row r="7639" spans="1:4" ht="13.5">
      <c r="A7639" s="180">
        <v>92391</v>
      </c>
      <c r="B7639" s="180" t="s">
        <v>12194</v>
      </c>
      <c r="C7639" s="180" t="s">
        <v>4</v>
      </c>
      <c r="D7639" s="254">
        <v>75.63</v>
      </c>
    </row>
    <row r="7640" spans="1:4" ht="13.5">
      <c r="A7640" s="180">
        <v>92392</v>
      </c>
      <c r="B7640" s="180" t="s">
        <v>12195</v>
      </c>
      <c r="C7640" s="180" t="s">
        <v>4</v>
      </c>
      <c r="D7640" s="254">
        <v>157.74</v>
      </c>
    </row>
    <row r="7641" spans="1:4" ht="13.5">
      <c r="A7641" s="180">
        <v>104437</v>
      </c>
      <c r="B7641" s="180" t="s">
        <v>36606</v>
      </c>
      <c r="C7641" s="180" t="s">
        <v>4</v>
      </c>
      <c r="D7641" s="254">
        <v>0</v>
      </c>
    </row>
    <row r="7642" spans="1:4" ht="13.5">
      <c r="A7642" s="180">
        <v>104435</v>
      </c>
      <c r="B7642" s="180" t="s">
        <v>36607</v>
      </c>
      <c r="C7642" s="180" t="s">
        <v>4</v>
      </c>
      <c r="D7642" s="254">
        <v>0</v>
      </c>
    </row>
    <row r="7643" spans="1:4" ht="13.5">
      <c r="A7643" s="180">
        <v>104433</v>
      </c>
      <c r="B7643" s="180" t="s">
        <v>36608</v>
      </c>
      <c r="C7643" s="180" t="s">
        <v>4</v>
      </c>
      <c r="D7643" s="254">
        <v>82.48</v>
      </c>
    </row>
    <row r="7644" spans="1:4" ht="13.5">
      <c r="A7644" s="180">
        <v>93680</v>
      </c>
      <c r="B7644" s="180" t="s">
        <v>12208</v>
      </c>
      <c r="C7644" s="180" t="s">
        <v>4</v>
      </c>
      <c r="D7644" s="254">
        <v>88.64</v>
      </c>
    </row>
    <row r="7645" spans="1:4" ht="13.5">
      <c r="A7645" s="180">
        <v>93681</v>
      </c>
      <c r="B7645" s="180" t="s">
        <v>12209</v>
      </c>
      <c r="C7645" s="180" t="s">
        <v>4</v>
      </c>
      <c r="D7645" s="254">
        <v>106.29</v>
      </c>
    </row>
    <row r="7646" spans="1:4" ht="13.5">
      <c r="A7646" s="180">
        <v>92397</v>
      </c>
      <c r="B7646" s="180" t="s">
        <v>12200</v>
      </c>
      <c r="C7646" s="180" t="s">
        <v>4</v>
      </c>
      <c r="D7646" s="254">
        <v>78.900000000000006</v>
      </c>
    </row>
    <row r="7647" spans="1:4" ht="13.5">
      <c r="A7647" s="180">
        <v>92398</v>
      </c>
      <c r="B7647" s="180" t="s">
        <v>12201</v>
      </c>
      <c r="C7647" s="180" t="s">
        <v>4</v>
      </c>
      <c r="D7647" s="254">
        <v>98.49</v>
      </c>
    </row>
    <row r="7648" spans="1:4" ht="13.5">
      <c r="A7648" s="180">
        <v>92400</v>
      </c>
      <c r="B7648" s="180" t="s">
        <v>12202</v>
      </c>
      <c r="C7648" s="180" t="s">
        <v>4</v>
      </c>
      <c r="D7648" s="254">
        <v>115.81</v>
      </c>
    </row>
    <row r="7649" spans="1:4" ht="13.5">
      <c r="A7649" s="180">
        <v>92395</v>
      </c>
      <c r="B7649" s="180" t="s">
        <v>12198</v>
      </c>
      <c r="C7649" s="180" t="s">
        <v>4</v>
      </c>
      <c r="D7649" s="254">
        <v>112.17</v>
      </c>
    </row>
    <row r="7650" spans="1:4" ht="13.5">
      <c r="A7650" s="180">
        <v>92393</v>
      </c>
      <c r="B7650" s="180" t="s">
        <v>12196</v>
      </c>
      <c r="C7650" s="180" t="s">
        <v>4</v>
      </c>
      <c r="D7650" s="254">
        <v>74.64</v>
      </c>
    </row>
    <row r="7651" spans="1:4" ht="13.5">
      <c r="A7651" s="180">
        <v>92394</v>
      </c>
      <c r="B7651" s="180" t="s">
        <v>12197</v>
      </c>
      <c r="C7651" s="180" t="s">
        <v>4</v>
      </c>
      <c r="D7651" s="254">
        <v>93.15</v>
      </c>
    </row>
    <row r="7652" spans="1:4" ht="13.5">
      <c r="A7652" s="180">
        <v>97115</v>
      </c>
      <c r="B7652" s="180" t="s">
        <v>4912</v>
      </c>
      <c r="C7652" s="180" t="s">
        <v>3</v>
      </c>
      <c r="D7652" s="254">
        <v>62.37</v>
      </c>
    </row>
    <row r="7653" spans="1:4" ht="13.5">
      <c r="A7653" s="180">
        <v>97113</v>
      </c>
      <c r="B7653" s="180" t="s">
        <v>4910</v>
      </c>
      <c r="C7653" s="180" t="s">
        <v>4</v>
      </c>
      <c r="D7653" s="254">
        <v>2.02</v>
      </c>
    </row>
    <row r="7654" spans="1:4" ht="13.5">
      <c r="A7654" s="180">
        <v>97120</v>
      </c>
      <c r="B7654" s="180" t="s">
        <v>33119</v>
      </c>
      <c r="C7654" s="180" t="s">
        <v>3</v>
      </c>
      <c r="D7654" s="254">
        <v>10.97</v>
      </c>
    </row>
    <row r="7655" spans="1:4" ht="13.5">
      <c r="A7655" s="180">
        <v>97116</v>
      </c>
      <c r="B7655" s="180" t="s">
        <v>33115</v>
      </c>
      <c r="C7655" s="180" t="s">
        <v>3</v>
      </c>
      <c r="D7655" s="254">
        <v>26.64</v>
      </c>
    </row>
    <row r="7656" spans="1:4" ht="13.5">
      <c r="A7656" s="180">
        <v>97117</v>
      </c>
      <c r="B7656" s="180" t="s">
        <v>33116</v>
      </c>
      <c r="C7656" s="180" t="s">
        <v>3</v>
      </c>
      <c r="D7656" s="254">
        <v>23.04</v>
      </c>
    </row>
    <row r="7657" spans="1:4" ht="13.5">
      <c r="A7657" s="180">
        <v>97118</v>
      </c>
      <c r="B7657" s="180" t="s">
        <v>33117</v>
      </c>
      <c r="C7657" s="180" t="s">
        <v>3</v>
      </c>
      <c r="D7657" s="254">
        <v>18.989999999999998</v>
      </c>
    </row>
    <row r="7658" spans="1:4" ht="13.5">
      <c r="A7658" s="180">
        <v>97119</v>
      </c>
      <c r="B7658" s="180" t="s">
        <v>33118</v>
      </c>
      <c r="C7658" s="180" t="s">
        <v>3</v>
      </c>
      <c r="D7658" s="254">
        <v>17.010000000000002</v>
      </c>
    </row>
    <row r="7659" spans="1:4" ht="13.5">
      <c r="A7659" s="180">
        <v>97114</v>
      </c>
      <c r="B7659" s="180" t="s">
        <v>4911</v>
      </c>
      <c r="C7659" s="180" t="s">
        <v>1</v>
      </c>
      <c r="D7659" s="254">
        <v>0.44</v>
      </c>
    </row>
    <row r="7660" spans="1:4" ht="13.5">
      <c r="A7660" s="180">
        <v>97111</v>
      </c>
      <c r="B7660" s="180" t="s">
        <v>4908</v>
      </c>
      <c r="C7660" s="180" t="s">
        <v>4</v>
      </c>
      <c r="D7660" s="254">
        <v>254.59</v>
      </c>
    </row>
    <row r="7661" spans="1:4" ht="13.5">
      <c r="A7661" s="180">
        <v>97112</v>
      </c>
      <c r="B7661" s="180" t="s">
        <v>4909</v>
      </c>
      <c r="C7661" s="180" t="s">
        <v>4</v>
      </c>
      <c r="D7661" s="254">
        <v>262.07</v>
      </c>
    </row>
    <row r="7662" spans="1:4" ht="13.5">
      <c r="A7662" s="180">
        <v>103904</v>
      </c>
      <c r="B7662" s="180" t="s">
        <v>4913</v>
      </c>
      <c r="C7662" s="180" t="s">
        <v>4</v>
      </c>
      <c r="D7662" s="254">
        <v>147.59</v>
      </c>
    </row>
    <row r="7663" spans="1:4" ht="13.5">
      <c r="A7663" s="180">
        <v>103905</v>
      </c>
      <c r="B7663" s="180" t="s">
        <v>4914</v>
      </c>
      <c r="C7663" s="180" t="s">
        <v>4</v>
      </c>
      <c r="D7663" s="254">
        <v>155.86000000000001</v>
      </c>
    </row>
    <row r="7664" spans="1:4" ht="13.5">
      <c r="A7664" s="180">
        <v>103907</v>
      </c>
      <c r="B7664" s="180" t="s">
        <v>4916</v>
      </c>
      <c r="C7664" s="180" t="s">
        <v>4</v>
      </c>
      <c r="D7664" s="254">
        <v>165.22</v>
      </c>
    </row>
    <row r="7665" spans="1:4" ht="13.5">
      <c r="A7665" s="180">
        <v>103911</v>
      </c>
      <c r="B7665" s="180" t="s">
        <v>4919</v>
      </c>
      <c r="C7665" s="180" t="s">
        <v>4</v>
      </c>
      <c r="D7665" s="254">
        <v>241.58</v>
      </c>
    </row>
    <row r="7666" spans="1:4" ht="13.5">
      <c r="A7666" s="180">
        <v>97104</v>
      </c>
      <c r="B7666" s="180" t="s">
        <v>4902</v>
      </c>
      <c r="C7666" s="180" t="s">
        <v>4</v>
      </c>
      <c r="D7666" s="254">
        <v>151.97</v>
      </c>
    </row>
    <row r="7667" spans="1:4" ht="13.5">
      <c r="A7667" s="180">
        <v>103906</v>
      </c>
      <c r="B7667" s="180" t="s">
        <v>4915</v>
      </c>
      <c r="C7667" s="180" t="s">
        <v>4</v>
      </c>
      <c r="D7667" s="254">
        <v>187.25</v>
      </c>
    </row>
    <row r="7668" spans="1:4" ht="13.5">
      <c r="A7668" s="180">
        <v>97105</v>
      </c>
      <c r="B7668" s="180" t="s">
        <v>4903</v>
      </c>
      <c r="C7668" s="180" t="s">
        <v>4</v>
      </c>
      <c r="D7668" s="254">
        <v>172.26</v>
      </c>
    </row>
    <row r="7669" spans="1:4" ht="13.5">
      <c r="A7669" s="180">
        <v>97106</v>
      </c>
      <c r="B7669" s="180" t="s">
        <v>4904</v>
      </c>
      <c r="C7669" s="180" t="s">
        <v>4</v>
      </c>
      <c r="D7669" s="254">
        <v>191.69</v>
      </c>
    </row>
    <row r="7670" spans="1:4" ht="13.5">
      <c r="A7670" s="180">
        <v>97107</v>
      </c>
      <c r="B7670" s="180" t="s">
        <v>4905</v>
      </c>
      <c r="C7670" s="180" t="s">
        <v>4</v>
      </c>
      <c r="D7670" s="254">
        <v>218.31</v>
      </c>
    </row>
    <row r="7671" spans="1:4" ht="13.5">
      <c r="A7671" s="180">
        <v>97108</v>
      </c>
      <c r="B7671" s="180" t="s">
        <v>4906</v>
      </c>
      <c r="C7671" s="180" t="s">
        <v>4</v>
      </c>
      <c r="D7671" s="254">
        <v>248.89</v>
      </c>
    </row>
    <row r="7672" spans="1:4" ht="13.5">
      <c r="A7672" s="180">
        <v>97109</v>
      </c>
      <c r="B7672" s="180" t="s">
        <v>4907</v>
      </c>
      <c r="C7672" s="180" t="s">
        <v>4</v>
      </c>
      <c r="D7672" s="254">
        <v>275.26</v>
      </c>
    </row>
    <row r="7673" spans="1:4" ht="13.5">
      <c r="A7673" s="180">
        <v>103913</v>
      </c>
      <c r="B7673" s="180" t="s">
        <v>4921</v>
      </c>
      <c r="C7673" s="180" t="s">
        <v>4</v>
      </c>
      <c r="D7673" s="254">
        <v>143.04</v>
      </c>
    </row>
    <row r="7674" spans="1:4" ht="13.5">
      <c r="A7674" s="180">
        <v>103914</v>
      </c>
      <c r="B7674" s="180" t="s">
        <v>4922</v>
      </c>
      <c r="C7674" s="180" t="s">
        <v>4</v>
      </c>
      <c r="D7674" s="254">
        <v>166.78</v>
      </c>
    </row>
    <row r="7675" spans="1:4" ht="13.5">
      <c r="A7675" s="180">
        <v>103915</v>
      </c>
      <c r="B7675" s="180" t="s">
        <v>4923</v>
      </c>
      <c r="C7675" s="180" t="s">
        <v>4</v>
      </c>
      <c r="D7675" s="254">
        <v>182.43</v>
      </c>
    </row>
    <row r="7676" spans="1:4" ht="13.5">
      <c r="A7676" s="180">
        <v>103916</v>
      </c>
      <c r="B7676" s="180" t="s">
        <v>4924</v>
      </c>
      <c r="C7676" s="180" t="s">
        <v>4</v>
      </c>
      <c r="D7676" s="254">
        <v>209.03</v>
      </c>
    </row>
    <row r="7677" spans="1:4" ht="13.5">
      <c r="A7677" s="180">
        <v>103917</v>
      </c>
      <c r="B7677" s="180" t="s">
        <v>4925</v>
      </c>
      <c r="C7677" s="180" t="s">
        <v>4</v>
      </c>
      <c r="D7677" s="254">
        <v>241.4</v>
      </c>
    </row>
    <row r="7678" spans="1:4" ht="13.5">
      <c r="A7678" s="180">
        <v>103918</v>
      </c>
      <c r="B7678" s="180" t="s">
        <v>4926</v>
      </c>
      <c r="C7678" s="180" t="s">
        <v>4</v>
      </c>
      <c r="D7678" s="254">
        <v>255.35</v>
      </c>
    </row>
    <row r="7679" spans="1:4" ht="13.5">
      <c r="A7679" s="180">
        <v>103919</v>
      </c>
      <c r="B7679" s="180" t="s">
        <v>36609</v>
      </c>
      <c r="C7679" s="180" t="s">
        <v>4</v>
      </c>
      <c r="D7679" s="254">
        <v>0</v>
      </c>
    </row>
    <row r="7680" spans="1:4" ht="13.5">
      <c r="A7680" s="180">
        <v>103920</v>
      </c>
      <c r="B7680" s="180" t="s">
        <v>36610</v>
      </c>
      <c r="C7680" s="180" t="s">
        <v>4</v>
      </c>
      <c r="D7680" s="254">
        <v>0</v>
      </c>
    </row>
    <row r="7681" spans="1:4" ht="13.5">
      <c r="A7681" s="180">
        <v>103921</v>
      </c>
      <c r="B7681" s="180" t="s">
        <v>36611</v>
      </c>
      <c r="C7681" s="180" t="s">
        <v>4</v>
      </c>
      <c r="D7681" s="254">
        <v>0</v>
      </c>
    </row>
    <row r="7682" spans="1:4" ht="13.5">
      <c r="A7682" s="180">
        <v>103922</v>
      </c>
      <c r="B7682" s="180" t="s">
        <v>36612</v>
      </c>
      <c r="C7682" s="180" t="s">
        <v>4</v>
      </c>
      <c r="D7682" s="254">
        <v>0</v>
      </c>
    </row>
    <row r="7683" spans="1:4" ht="13.5">
      <c r="A7683" s="180">
        <v>103923</v>
      </c>
      <c r="B7683" s="180" t="s">
        <v>36613</v>
      </c>
      <c r="C7683" s="180" t="s">
        <v>4</v>
      </c>
      <c r="D7683" s="254">
        <v>0</v>
      </c>
    </row>
    <row r="7684" spans="1:4" ht="13.5">
      <c r="A7684" s="180">
        <v>103908</v>
      </c>
      <c r="B7684" s="180" t="s">
        <v>4917</v>
      </c>
      <c r="C7684" s="180" t="s">
        <v>4</v>
      </c>
      <c r="D7684" s="254">
        <v>185.84</v>
      </c>
    </row>
    <row r="7685" spans="1:4" ht="13.5">
      <c r="A7685" s="180">
        <v>103909</v>
      </c>
      <c r="B7685" s="180" t="s">
        <v>4918</v>
      </c>
      <c r="C7685" s="180" t="s">
        <v>4</v>
      </c>
      <c r="D7685" s="254">
        <v>211.74</v>
      </c>
    </row>
    <row r="7686" spans="1:4" ht="13.5">
      <c r="A7686" s="180">
        <v>103912</v>
      </c>
      <c r="B7686" s="180" t="s">
        <v>4920</v>
      </c>
      <c r="C7686" s="180" t="s">
        <v>4</v>
      </c>
      <c r="D7686" s="254">
        <v>267.22000000000003</v>
      </c>
    </row>
    <row r="7687" spans="1:4" ht="13.5">
      <c r="A7687" s="180">
        <v>101979</v>
      </c>
      <c r="B7687" s="180" t="s">
        <v>3647</v>
      </c>
      <c r="C7687" s="180" t="s">
        <v>1</v>
      </c>
      <c r="D7687" s="254">
        <v>41.08</v>
      </c>
    </row>
    <row r="7688" spans="1:4" ht="13.5">
      <c r="A7688" s="180">
        <v>101970</v>
      </c>
      <c r="B7688" s="180" t="s">
        <v>36614</v>
      </c>
      <c r="C7688" s="180" t="s">
        <v>1</v>
      </c>
      <c r="D7688" s="254">
        <v>0</v>
      </c>
    </row>
    <row r="7689" spans="1:4" ht="13.5">
      <c r="A7689" s="180">
        <v>101972</v>
      </c>
      <c r="B7689" s="180" t="s">
        <v>36615</v>
      </c>
      <c r="C7689" s="180" t="s">
        <v>1</v>
      </c>
      <c r="D7689" s="254">
        <v>0</v>
      </c>
    </row>
    <row r="7690" spans="1:4" ht="13.5">
      <c r="A7690" s="180">
        <v>101966</v>
      </c>
      <c r="B7690" s="180" t="s">
        <v>3646</v>
      </c>
      <c r="C7690" s="180" t="s">
        <v>1</v>
      </c>
      <c r="D7690" s="254">
        <v>88.16</v>
      </c>
    </row>
    <row r="7691" spans="1:4" ht="13.5">
      <c r="A7691" s="180">
        <v>101976</v>
      </c>
      <c r="B7691" s="180" t="s">
        <v>36616</v>
      </c>
      <c r="C7691" s="180" t="s">
        <v>1</v>
      </c>
      <c r="D7691" s="254">
        <v>0</v>
      </c>
    </row>
    <row r="7692" spans="1:4" ht="13.5">
      <c r="A7692" s="180">
        <v>101978</v>
      </c>
      <c r="B7692" s="180" t="s">
        <v>36617</v>
      </c>
      <c r="C7692" s="180" t="s">
        <v>1</v>
      </c>
      <c r="D7692" s="254">
        <v>0</v>
      </c>
    </row>
    <row r="7693" spans="1:4" ht="13.5">
      <c r="A7693" s="180">
        <v>101967</v>
      </c>
      <c r="B7693" s="180" t="s">
        <v>36618</v>
      </c>
      <c r="C7693" s="180" t="s">
        <v>1</v>
      </c>
      <c r="D7693" s="254">
        <v>0</v>
      </c>
    </row>
    <row r="7694" spans="1:4" ht="13.5">
      <c r="A7694" s="180">
        <v>101968</v>
      </c>
      <c r="B7694" s="180" t="s">
        <v>36619</v>
      </c>
      <c r="C7694" s="180" t="s">
        <v>1</v>
      </c>
      <c r="D7694" s="254">
        <v>0</v>
      </c>
    </row>
    <row r="7695" spans="1:4" ht="13.5">
      <c r="A7695" s="180">
        <v>101965</v>
      </c>
      <c r="B7695" s="180" t="s">
        <v>36620</v>
      </c>
      <c r="C7695" s="180" t="s">
        <v>1</v>
      </c>
      <c r="D7695" s="254">
        <v>85.07</v>
      </c>
    </row>
    <row r="7696" spans="1:4" ht="13.5">
      <c r="A7696" s="180">
        <v>104100</v>
      </c>
      <c r="B7696" s="180" t="s">
        <v>36621</v>
      </c>
      <c r="C7696" s="180" t="s">
        <v>4</v>
      </c>
      <c r="D7696" s="254">
        <v>0</v>
      </c>
    </row>
    <row r="7697" spans="1:4" ht="13.5">
      <c r="A7697" s="180">
        <v>104099</v>
      </c>
      <c r="B7697" s="180" t="s">
        <v>36622</v>
      </c>
      <c r="C7697" s="180" t="s">
        <v>4</v>
      </c>
      <c r="D7697" s="254">
        <v>0</v>
      </c>
    </row>
    <row r="7698" spans="1:4" ht="13.5">
      <c r="A7698" s="180">
        <v>104102</v>
      </c>
      <c r="B7698" s="180" t="s">
        <v>36623</v>
      </c>
      <c r="C7698" s="180" t="s">
        <v>4</v>
      </c>
      <c r="D7698" s="254">
        <v>0</v>
      </c>
    </row>
    <row r="7699" spans="1:4" ht="13.5">
      <c r="A7699" s="180">
        <v>104101</v>
      </c>
      <c r="B7699" s="180" t="s">
        <v>36624</v>
      </c>
      <c r="C7699" s="180" t="s">
        <v>4</v>
      </c>
      <c r="D7699" s="254">
        <v>0</v>
      </c>
    </row>
    <row r="7700" spans="1:4" ht="13.5">
      <c r="A7700" s="180">
        <v>104103</v>
      </c>
      <c r="B7700" s="180" t="s">
        <v>36625</v>
      </c>
      <c r="C7700" s="180" t="s">
        <v>4</v>
      </c>
      <c r="D7700" s="254">
        <v>0</v>
      </c>
    </row>
    <row r="7701" spans="1:4" ht="13.5">
      <c r="A7701" s="180">
        <v>92123</v>
      </c>
      <c r="B7701" s="180" t="s">
        <v>2035</v>
      </c>
      <c r="C7701" s="180" t="s">
        <v>7</v>
      </c>
      <c r="D7701" s="254">
        <v>69.11</v>
      </c>
    </row>
    <row r="7702" spans="1:4" ht="13.5">
      <c r="A7702" s="180">
        <v>92121</v>
      </c>
      <c r="B7702" s="180" t="s">
        <v>2033</v>
      </c>
      <c r="C7702" s="180" t="s">
        <v>7</v>
      </c>
      <c r="D7702" s="254">
        <v>35.53</v>
      </c>
    </row>
    <row r="7703" spans="1:4" ht="13.5">
      <c r="A7703" s="180">
        <v>92122</v>
      </c>
      <c r="B7703" s="180" t="s">
        <v>2034</v>
      </c>
      <c r="C7703" s="180" t="s">
        <v>7</v>
      </c>
      <c r="D7703" s="254">
        <v>60.4</v>
      </c>
    </row>
    <row r="7704" spans="1:4" ht="13.5">
      <c r="A7704" s="180">
        <v>103615</v>
      </c>
      <c r="B7704" s="180" t="s">
        <v>36626</v>
      </c>
      <c r="C7704" s="180" t="s">
        <v>1</v>
      </c>
      <c r="D7704" s="254">
        <v>0</v>
      </c>
    </row>
    <row r="7705" spans="1:4" ht="13.5">
      <c r="A7705" s="180">
        <v>103637</v>
      </c>
      <c r="B7705" s="180" t="s">
        <v>36627</v>
      </c>
      <c r="C7705" s="180" t="s">
        <v>1</v>
      </c>
      <c r="D7705" s="254">
        <v>0</v>
      </c>
    </row>
    <row r="7706" spans="1:4" ht="13.5">
      <c r="A7706" s="180">
        <v>103593</v>
      </c>
      <c r="B7706" s="180" t="s">
        <v>36628</v>
      </c>
      <c r="C7706" s="180" t="s">
        <v>1</v>
      </c>
      <c r="D7706" s="254">
        <v>0</v>
      </c>
    </row>
    <row r="7707" spans="1:4" ht="13.5">
      <c r="A7707" s="180">
        <v>103616</v>
      </c>
      <c r="B7707" s="180" t="s">
        <v>36629</v>
      </c>
      <c r="C7707" s="180" t="s">
        <v>1</v>
      </c>
      <c r="D7707" s="254">
        <v>0</v>
      </c>
    </row>
    <row r="7708" spans="1:4" ht="13.5">
      <c r="A7708" s="180">
        <v>103638</v>
      </c>
      <c r="B7708" s="180" t="s">
        <v>36630</v>
      </c>
      <c r="C7708" s="180" t="s">
        <v>1</v>
      </c>
      <c r="D7708" s="254">
        <v>0</v>
      </c>
    </row>
    <row r="7709" spans="1:4" ht="13.5">
      <c r="A7709" s="180">
        <v>103594</v>
      </c>
      <c r="B7709" s="180" t="s">
        <v>36631</v>
      </c>
      <c r="C7709" s="180" t="s">
        <v>1</v>
      </c>
      <c r="D7709" s="254">
        <v>0</v>
      </c>
    </row>
    <row r="7710" spans="1:4" ht="13.5">
      <c r="A7710" s="180">
        <v>103617</v>
      </c>
      <c r="B7710" s="180" t="s">
        <v>36632</v>
      </c>
      <c r="C7710" s="180" t="s">
        <v>1</v>
      </c>
      <c r="D7710" s="254">
        <v>0</v>
      </c>
    </row>
    <row r="7711" spans="1:4" ht="13.5">
      <c r="A7711" s="180">
        <v>103639</v>
      </c>
      <c r="B7711" s="180" t="s">
        <v>36633</v>
      </c>
      <c r="C7711" s="180" t="s">
        <v>1</v>
      </c>
      <c r="D7711" s="254">
        <v>0</v>
      </c>
    </row>
    <row r="7712" spans="1:4" ht="13.5">
      <c r="A7712" s="180">
        <v>103595</v>
      </c>
      <c r="B7712" s="180" t="s">
        <v>36634</v>
      </c>
      <c r="C7712" s="180" t="s">
        <v>1</v>
      </c>
      <c r="D7712" s="254">
        <v>0</v>
      </c>
    </row>
    <row r="7713" spans="1:4" ht="13.5">
      <c r="A7713" s="180">
        <v>103609</v>
      </c>
      <c r="B7713" s="180" t="s">
        <v>36635</v>
      </c>
      <c r="C7713" s="180" t="s">
        <v>1</v>
      </c>
      <c r="D7713" s="254">
        <v>0</v>
      </c>
    </row>
    <row r="7714" spans="1:4" ht="13.5">
      <c r="A7714" s="180">
        <v>103631</v>
      </c>
      <c r="B7714" s="180" t="s">
        <v>36636</v>
      </c>
      <c r="C7714" s="180" t="s">
        <v>1</v>
      </c>
      <c r="D7714" s="254">
        <v>0</v>
      </c>
    </row>
    <row r="7715" spans="1:4" ht="13.5">
      <c r="A7715" s="180">
        <v>103587</v>
      </c>
      <c r="B7715" s="180" t="s">
        <v>36637</v>
      </c>
      <c r="C7715" s="180" t="s">
        <v>1</v>
      </c>
      <c r="D7715" s="254">
        <v>0</v>
      </c>
    </row>
    <row r="7716" spans="1:4" ht="13.5">
      <c r="A7716" s="180">
        <v>103618</v>
      </c>
      <c r="B7716" s="180" t="s">
        <v>36638</v>
      </c>
      <c r="C7716" s="180" t="s">
        <v>1</v>
      </c>
      <c r="D7716" s="254">
        <v>0</v>
      </c>
    </row>
    <row r="7717" spans="1:4" ht="13.5">
      <c r="A7717" s="180">
        <v>103640</v>
      </c>
      <c r="B7717" s="180" t="s">
        <v>36639</v>
      </c>
      <c r="C7717" s="180" t="s">
        <v>1</v>
      </c>
      <c r="D7717" s="254">
        <v>0</v>
      </c>
    </row>
    <row r="7718" spans="1:4" ht="13.5">
      <c r="A7718" s="180">
        <v>103596</v>
      </c>
      <c r="B7718" s="180" t="s">
        <v>36640</v>
      </c>
      <c r="C7718" s="180" t="s">
        <v>1</v>
      </c>
      <c r="D7718" s="254">
        <v>0</v>
      </c>
    </row>
    <row r="7719" spans="1:4" ht="13.5">
      <c r="A7719" s="180">
        <v>103619</v>
      </c>
      <c r="B7719" s="180" t="s">
        <v>36641</v>
      </c>
      <c r="C7719" s="180" t="s">
        <v>1</v>
      </c>
      <c r="D7719" s="254">
        <v>0</v>
      </c>
    </row>
    <row r="7720" spans="1:4" ht="13.5">
      <c r="A7720" s="180">
        <v>103641</v>
      </c>
      <c r="B7720" s="180" t="s">
        <v>36642</v>
      </c>
      <c r="C7720" s="180" t="s">
        <v>1</v>
      </c>
      <c r="D7720" s="254">
        <v>0</v>
      </c>
    </row>
    <row r="7721" spans="1:4" ht="13.5">
      <c r="A7721" s="180">
        <v>103597</v>
      </c>
      <c r="B7721" s="180" t="s">
        <v>36643</v>
      </c>
      <c r="C7721" s="180" t="s">
        <v>1</v>
      </c>
      <c r="D7721" s="254">
        <v>0</v>
      </c>
    </row>
    <row r="7722" spans="1:4" ht="13.5">
      <c r="A7722" s="180">
        <v>103620</v>
      </c>
      <c r="B7722" s="180" t="s">
        <v>36644</v>
      </c>
      <c r="C7722" s="180" t="s">
        <v>1</v>
      </c>
      <c r="D7722" s="254">
        <v>0</v>
      </c>
    </row>
    <row r="7723" spans="1:4" ht="13.5">
      <c r="A7723" s="180">
        <v>103642</v>
      </c>
      <c r="B7723" s="180" t="s">
        <v>36645</v>
      </c>
      <c r="C7723" s="180" t="s">
        <v>1</v>
      </c>
      <c r="D7723" s="254">
        <v>0</v>
      </c>
    </row>
    <row r="7724" spans="1:4" ht="13.5">
      <c r="A7724" s="180">
        <v>103598</v>
      </c>
      <c r="B7724" s="180" t="s">
        <v>36646</v>
      </c>
      <c r="C7724" s="180" t="s">
        <v>1</v>
      </c>
      <c r="D7724" s="254">
        <v>0</v>
      </c>
    </row>
    <row r="7725" spans="1:4" ht="13.5">
      <c r="A7725" s="180">
        <v>103621</v>
      </c>
      <c r="B7725" s="180" t="s">
        <v>36647</v>
      </c>
      <c r="C7725" s="180" t="s">
        <v>1</v>
      </c>
      <c r="D7725" s="254">
        <v>0</v>
      </c>
    </row>
    <row r="7726" spans="1:4" ht="13.5">
      <c r="A7726" s="180">
        <v>103643</v>
      </c>
      <c r="B7726" s="180" t="s">
        <v>36648</v>
      </c>
      <c r="C7726" s="180" t="s">
        <v>1</v>
      </c>
      <c r="D7726" s="254">
        <v>0</v>
      </c>
    </row>
    <row r="7727" spans="1:4" ht="13.5">
      <c r="A7727" s="180">
        <v>103599</v>
      </c>
      <c r="B7727" s="180" t="s">
        <v>36649</v>
      </c>
      <c r="C7727" s="180" t="s">
        <v>1</v>
      </c>
      <c r="D7727" s="254">
        <v>0</v>
      </c>
    </row>
    <row r="7728" spans="1:4" ht="13.5">
      <c r="A7728" s="180">
        <v>103622</v>
      </c>
      <c r="B7728" s="180" t="s">
        <v>36650</v>
      </c>
      <c r="C7728" s="180" t="s">
        <v>1</v>
      </c>
      <c r="D7728" s="254">
        <v>0</v>
      </c>
    </row>
    <row r="7729" spans="1:4" ht="13.5">
      <c r="A7729" s="180">
        <v>103644</v>
      </c>
      <c r="B7729" s="180" t="s">
        <v>36651</v>
      </c>
      <c r="C7729" s="180" t="s">
        <v>1</v>
      </c>
      <c r="D7729" s="254">
        <v>0</v>
      </c>
    </row>
    <row r="7730" spans="1:4" ht="13.5">
      <c r="A7730" s="180">
        <v>103600</v>
      </c>
      <c r="B7730" s="180" t="s">
        <v>36652</v>
      </c>
      <c r="C7730" s="180" t="s">
        <v>1</v>
      </c>
      <c r="D7730" s="254">
        <v>0</v>
      </c>
    </row>
    <row r="7731" spans="1:4" ht="13.5">
      <c r="A7731" s="180">
        <v>103610</v>
      </c>
      <c r="B7731" s="180" t="s">
        <v>36653</v>
      </c>
      <c r="C7731" s="180" t="s">
        <v>1</v>
      </c>
      <c r="D7731" s="254">
        <v>0</v>
      </c>
    </row>
    <row r="7732" spans="1:4" ht="13.5">
      <c r="A7732" s="180">
        <v>103632</v>
      </c>
      <c r="B7732" s="180" t="s">
        <v>36654</v>
      </c>
      <c r="C7732" s="180" t="s">
        <v>1</v>
      </c>
      <c r="D7732" s="254">
        <v>0</v>
      </c>
    </row>
    <row r="7733" spans="1:4" ht="13.5">
      <c r="A7733" s="180">
        <v>103588</v>
      </c>
      <c r="B7733" s="180" t="s">
        <v>36655</v>
      </c>
      <c r="C7733" s="180" t="s">
        <v>1</v>
      </c>
      <c r="D7733" s="254">
        <v>0</v>
      </c>
    </row>
    <row r="7734" spans="1:4" ht="13.5">
      <c r="A7734" s="180">
        <v>103623</v>
      </c>
      <c r="B7734" s="180" t="s">
        <v>36656</v>
      </c>
      <c r="C7734" s="180" t="s">
        <v>1</v>
      </c>
      <c r="D7734" s="254">
        <v>0</v>
      </c>
    </row>
    <row r="7735" spans="1:4" ht="13.5">
      <c r="A7735" s="180">
        <v>103645</v>
      </c>
      <c r="B7735" s="180" t="s">
        <v>36657</v>
      </c>
      <c r="C7735" s="180" t="s">
        <v>1</v>
      </c>
      <c r="D7735" s="254">
        <v>0</v>
      </c>
    </row>
    <row r="7736" spans="1:4" ht="13.5">
      <c r="A7736" s="180">
        <v>103601</v>
      </c>
      <c r="B7736" s="180" t="s">
        <v>36658</v>
      </c>
      <c r="C7736" s="180" t="s">
        <v>1</v>
      </c>
      <c r="D7736" s="254">
        <v>0</v>
      </c>
    </row>
    <row r="7737" spans="1:4" ht="13.5">
      <c r="A7737" s="180">
        <v>103624</v>
      </c>
      <c r="B7737" s="180" t="s">
        <v>36659</v>
      </c>
      <c r="C7737" s="180" t="s">
        <v>1</v>
      </c>
      <c r="D7737" s="254">
        <v>0</v>
      </c>
    </row>
    <row r="7738" spans="1:4" ht="13.5">
      <c r="A7738" s="180">
        <v>103646</v>
      </c>
      <c r="B7738" s="180" t="s">
        <v>36660</v>
      </c>
      <c r="C7738" s="180" t="s">
        <v>1</v>
      </c>
      <c r="D7738" s="254">
        <v>0</v>
      </c>
    </row>
    <row r="7739" spans="1:4" ht="13.5">
      <c r="A7739" s="180">
        <v>103602</v>
      </c>
      <c r="B7739" s="180" t="s">
        <v>36661</v>
      </c>
      <c r="C7739" s="180" t="s">
        <v>1</v>
      </c>
      <c r="D7739" s="254">
        <v>0</v>
      </c>
    </row>
    <row r="7740" spans="1:4" ht="13.5">
      <c r="A7740" s="180">
        <v>103625</v>
      </c>
      <c r="B7740" s="180" t="s">
        <v>36662</v>
      </c>
      <c r="C7740" s="180" t="s">
        <v>1</v>
      </c>
      <c r="D7740" s="254">
        <v>0</v>
      </c>
    </row>
    <row r="7741" spans="1:4" ht="13.5">
      <c r="A7741" s="180">
        <v>103647</v>
      </c>
      <c r="B7741" s="180" t="s">
        <v>36663</v>
      </c>
      <c r="C7741" s="180" t="s">
        <v>1</v>
      </c>
      <c r="D7741" s="254">
        <v>0</v>
      </c>
    </row>
    <row r="7742" spans="1:4" ht="13.5">
      <c r="A7742" s="180">
        <v>103603</v>
      </c>
      <c r="B7742" s="180" t="s">
        <v>36664</v>
      </c>
      <c r="C7742" s="180" t="s">
        <v>1</v>
      </c>
      <c r="D7742" s="254">
        <v>0</v>
      </c>
    </row>
    <row r="7743" spans="1:4" ht="13.5">
      <c r="A7743" s="180">
        <v>103611</v>
      </c>
      <c r="B7743" s="180" t="s">
        <v>36665</v>
      </c>
      <c r="C7743" s="180" t="s">
        <v>1</v>
      </c>
      <c r="D7743" s="254">
        <v>0</v>
      </c>
    </row>
    <row r="7744" spans="1:4" ht="13.5">
      <c r="A7744" s="180">
        <v>103633</v>
      </c>
      <c r="B7744" s="180" t="s">
        <v>36666</v>
      </c>
      <c r="C7744" s="180" t="s">
        <v>1</v>
      </c>
      <c r="D7744" s="254">
        <v>0</v>
      </c>
    </row>
    <row r="7745" spans="1:4" ht="13.5">
      <c r="A7745" s="180">
        <v>103589</v>
      </c>
      <c r="B7745" s="180" t="s">
        <v>36667</v>
      </c>
      <c r="C7745" s="180" t="s">
        <v>1</v>
      </c>
      <c r="D7745" s="254">
        <v>0</v>
      </c>
    </row>
    <row r="7746" spans="1:4" ht="13.5">
      <c r="A7746" s="180">
        <v>103626</v>
      </c>
      <c r="B7746" s="180" t="s">
        <v>36668</v>
      </c>
      <c r="C7746" s="180" t="s">
        <v>1</v>
      </c>
      <c r="D7746" s="254">
        <v>0</v>
      </c>
    </row>
    <row r="7747" spans="1:4" ht="13.5">
      <c r="A7747" s="180">
        <v>103648</v>
      </c>
      <c r="B7747" s="180" t="s">
        <v>36669</v>
      </c>
      <c r="C7747" s="180" t="s">
        <v>1</v>
      </c>
      <c r="D7747" s="254">
        <v>0</v>
      </c>
    </row>
    <row r="7748" spans="1:4" ht="13.5">
      <c r="A7748" s="180">
        <v>103604</v>
      </c>
      <c r="B7748" s="180" t="s">
        <v>36670</v>
      </c>
      <c r="C7748" s="180" t="s">
        <v>1</v>
      </c>
      <c r="D7748" s="254">
        <v>0</v>
      </c>
    </row>
    <row r="7749" spans="1:4" ht="13.5">
      <c r="A7749" s="180">
        <v>103627</v>
      </c>
      <c r="B7749" s="180" t="s">
        <v>36671</v>
      </c>
      <c r="C7749" s="180" t="s">
        <v>1</v>
      </c>
      <c r="D7749" s="254">
        <v>0</v>
      </c>
    </row>
    <row r="7750" spans="1:4" ht="13.5">
      <c r="A7750" s="180">
        <v>103649</v>
      </c>
      <c r="B7750" s="180" t="s">
        <v>36672</v>
      </c>
      <c r="C7750" s="180" t="s">
        <v>1</v>
      </c>
      <c r="D7750" s="254">
        <v>0</v>
      </c>
    </row>
    <row r="7751" spans="1:4" ht="13.5">
      <c r="A7751" s="180">
        <v>103605</v>
      </c>
      <c r="B7751" s="180" t="s">
        <v>36673</v>
      </c>
      <c r="C7751" s="180" t="s">
        <v>1</v>
      </c>
      <c r="D7751" s="254">
        <v>0</v>
      </c>
    </row>
    <row r="7752" spans="1:4" ht="13.5">
      <c r="A7752" s="180">
        <v>103612</v>
      </c>
      <c r="B7752" s="180" t="s">
        <v>36674</v>
      </c>
      <c r="C7752" s="180" t="s">
        <v>1</v>
      </c>
      <c r="D7752" s="254">
        <v>0</v>
      </c>
    </row>
    <row r="7753" spans="1:4" ht="13.5">
      <c r="A7753" s="180">
        <v>103634</v>
      </c>
      <c r="B7753" s="180" t="s">
        <v>36675</v>
      </c>
      <c r="C7753" s="180" t="s">
        <v>1</v>
      </c>
      <c r="D7753" s="254">
        <v>0</v>
      </c>
    </row>
    <row r="7754" spans="1:4" ht="13.5">
      <c r="A7754" s="180">
        <v>103590</v>
      </c>
      <c r="B7754" s="180" t="s">
        <v>36676</v>
      </c>
      <c r="C7754" s="180" t="s">
        <v>1</v>
      </c>
      <c r="D7754" s="254">
        <v>0</v>
      </c>
    </row>
    <row r="7755" spans="1:4" ht="13.5">
      <c r="A7755" s="180">
        <v>103628</v>
      </c>
      <c r="B7755" s="180" t="s">
        <v>36677</v>
      </c>
      <c r="C7755" s="180" t="s">
        <v>1</v>
      </c>
      <c r="D7755" s="254">
        <v>0</v>
      </c>
    </row>
    <row r="7756" spans="1:4" ht="13.5">
      <c r="A7756" s="180">
        <v>103650</v>
      </c>
      <c r="B7756" s="180" t="s">
        <v>36678</v>
      </c>
      <c r="C7756" s="180" t="s">
        <v>1</v>
      </c>
      <c r="D7756" s="254">
        <v>0</v>
      </c>
    </row>
    <row r="7757" spans="1:4" ht="13.5">
      <c r="A7757" s="180">
        <v>103606</v>
      </c>
      <c r="B7757" s="180" t="s">
        <v>36679</v>
      </c>
      <c r="C7757" s="180" t="s">
        <v>1</v>
      </c>
      <c r="D7757" s="254">
        <v>0</v>
      </c>
    </row>
    <row r="7758" spans="1:4" ht="13.5">
      <c r="A7758" s="180">
        <v>103629</v>
      </c>
      <c r="B7758" s="180" t="s">
        <v>36680</v>
      </c>
      <c r="C7758" s="180" t="s">
        <v>1</v>
      </c>
      <c r="D7758" s="254">
        <v>0</v>
      </c>
    </row>
    <row r="7759" spans="1:4" ht="13.5">
      <c r="A7759" s="180">
        <v>103651</v>
      </c>
      <c r="B7759" s="180" t="s">
        <v>36681</v>
      </c>
      <c r="C7759" s="180" t="s">
        <v>1</v>
      </c>
      <c r="D7759" s="254">
        <v>0</v>
      </c>
    </row>
    <row r="7760" spans="1:4" ht="13.5">
      <c r="A7760" s="180">
        <v>103607</v>
      </c>
      <c r="B7760" s="180" t="s">
        <v>36682</v>
      </c>
      <c r="C7760" s="180" t="s">
        <v>1</v>
      </c>
      <c r="D7760" s="254">
        <v>0</v>
      </c>
    </row>
    <row r="7761" spans="1:4" ht="13.5">
      <c r="A7761" s="180">
        <v>103613</v>
      </c>
      <c r="B7761" s="180" t="s">
        <v>36683</v>
      </c>
      <c r="C7761" s="180" t="s">
        <v>1</v>
      </c>
      <c r="D7761" s="254">
        <v>0</v>
      </c>
    </row>
    <row r="7762" spans="1:4" ht="13.5">
      <c r="A7762" s="180">
        <v>103635</v>
      </c>
      <c r="B7762" s="180" t="s">
        <v>36684</v>
      </c>
      <c r="C7762" s="180" t="s">
        <v>1</v>
      </c>
      <c r="D7762" s="254">
        <v>0</v>
      </c>
    </row>
    <row r="7763" spans="1:4" ht="13.5">
      <c r="A7763" s="180">
        <v>103591</v>
      </c>
      <c r="B7763" s="180" t="s">
        <v>36685</v>
      </c>
      <c r="C7763" s="180" t="s">
        <v>1</v>
      </c>
      <c r="D7763" s="254">
        <v>0</v>
      </c>
    </row>
    <row r="7764" spans="1:4" ht="13.5">
      <c r="A7764" s="180">
        <v>103630</v>
      </c>
      <c r="B7764" s="180" t="s">
        <v>36686</v>
      </c>
      <c r="C7764" s="180" t="s">
        <v>1</v>
      </c>
      <c r="D7764" s="254">
        <v>0</v>
      </c>
    </row>
    <row r="7765" spans="1:4" ht="13.5">
      <c r="A7765" s="180">
        <v>103652</v>
      </c>
      <c r="B7765" s="180" t="s">
        <v>36687</v>
      </c>
      <c r="C7765" s="180" t="s">
        <v>1</v>
      </c>
      <c r="D7765" s="254">
        <v>0</v>
      </c>
    </row>
    <row r="7766" spans="1:4" ht="13.5">
      <c r="A7766" s="180">
        <v>103608</v>
      </c>
      <c r="B7766" s="180" t="s">
        <v>36688</v>
      </c>
      <c r="C7766" s="180" t="s">
        <v>1</v>
      </c>
      <c r="D7766" s="254">
        <v>0</v>
      </c>
    </row>
    <row r="7767" spans="1:4" ht="13.5">
      <c r="A7767" s="180">
        <v>103614</v>
      </c>
      <c r="B7767" s="180" t="s">
        <v>36689</v>
      </c>
      <c r="C7767" s="180" t="s">
        <v>1</v>
      </c>
      <c r="D7767" s="254">
        <v>0</v>
      </c>
    </row>
    <row r="7768" spans="1:4" ht="13.5">
      <c r="A7768" s="180">
        <v>103636</v>
      </c>
      <c r="B7768" s="180" t="s">
        <v>36690</v>
      </c>
      <c r="C7768" s="180" t="s">
        <v>1</v>
      </c>
      <c r="D7768" s="254">
        <v>0</v>
      </c>
    </row>
    <row r="7769" spans="1:4" ht="13.5">
      <c r="A7769" s="180">
        <v>103592</v>
      </c>
      <c r="B7769" s="180" t="s">
        <v>36691</v>
      </c>
      <c r="C7769" s="180" t="s">
        <v>1</v>
      </c>
      <c r="D7769" s="254">
        <v>0</v>
      </c>
    </row>
    <row r="7770" spans="1:4" ht="13.5">
      <c r="A7770" s="180">
        <v>88412</v>
      </c>
      <c r="B7770" s="180" t="s">
        <v>33121</v>
      </c>
      <c r="C7770" s="180" t="s">
        <v>4</v>
      </c>
      <c r="D7770" s="254">
        <v>4.87</v>
      </c>
    </row>
    <row r="7771" spans="1:4" ht="13.5">
      <c r="A7771" s="180">
        <v>88411</v>
      </c>
      <c r="B7771" s="180" t="s">
        <v>33120</v>
      </c>
      <c r="C7771" s="180" t="s">
        <v>4</v>
      </c>
      <c r="D7771" s="254">
        <v>5.9</v>
      </c>
    </row>
    <row r="7772" spans="1:4" ht="13.5">
      <c r="A7772" s="180">
        <v>88415</v>
      </c>
      <c r="B7772" s="180" t="s">
        <v>33124</v>
      </c>
      <c r="C7772" s="180" t="s">
        <v>4</v>
      </c>
      <c r="D7772" s="254">
        <v>5.97</v>
      </c>
    </row>
    <row r="7773" spans="1:4" ht="13.5">
      <c r="A7773" s="180">
        <v>88413</v>
      </c>
      <c r="B7773" s="180" t="s">
        <v>33122</v>
      </c>
      <c r="C7773" s="180" t="s">
        <v>4</v>
      </c>
      <c r="D7773" s="254">
        <v>7.14</v>
      </c>
    </row>
    <row r="7774" spans="1:4" ht="13.5">
      <c r="A7774" s="180">
        <v>88414</v>
      </c>
      <c r="B7774" s="180" t="s">
        <v>33123</v>
      </c>
      <c r="C7774" s="180" t="s">
        <v>4</v>
      </c>
      <c r="D7774" s="254">
        <v>8.51</v>
      </c>
    </row>
    <row r="7775" spans="1:4" ht="13.5">
      <c r="A7775" s="180">
        <v>96131</v>
      </c>
      <c r="B7775" s="180" t="s">
        <v>33146</v>
      </c>
      <c r="C7775" s="180" t="s">
        <v>4</v>
      </c>
      <c r="D7775" s="254">
        <v>35.11</v>
      </c>
    </row>
    <row r="7776" spans="1:4" ht="13.5">
      <c r="A7776" s="180">
        <v>96126</v>
      </c>
      <c r="B7776" s="180" t="s">
        <v>33141</v>
      </c>
      <c r="C7776" s="180" t="s">
        <v>4</v>
      </c>
      <c r="D7776" s="254">
        <v>22.04</v>
      </c>
    </row>
    <row r="7777" spans="1:4" ht="13.5">
      <c r="A7777" s="180">
        <v>96132</v>
      </c>
      <c r="B7777" s="180" t="s">
        <v>33147</v>
      </c>
      <c r="C7777" s="180" t="s">
        <v>4</v>
      </c>
      <c r="D7777" s="254">
        <v>24.06</v>
      </c>
    </row>
    <row r="7778" spans="1:4" ht="13.5">
      <c r="A7778" s="180">
        <v>96127</v>
      </c>
      <c r="B7778" s="180" t="s">
        <v>33142</v>
      </c>
      <c r="C7778" s="180" t="s">
        <v>4</v>
      </c>
      <c r="D7778" s="254">
        <v>14.65</v>
      </c>
    </row>
    <row r="7779" spans="1:4" ht="13.5">
      <c r="A7779" s="180">
        <v>96135</v>
      </c>
      <c r="B7779" s="180" t="s">
        <v>33150</v>
      </c>
      <c r="C7779" s="180" t="s">
        <v>4</v>
      </c>
      <c r="D7779" s="254">
        <v>37.369999999999997</v>
      </c>
    </row>
    <row r="7780" spans="1:4" ht="13.5">
      <c r="A7780" s="180">
        <v>96130</v>
      </c>
      <c r="B7780" s="180" t="s">
        <v>33145</v>
      </c>
      <c r="C7780" s="180" t="s">
        <v>4</v>
      </c>
      <c r="D7780" s="254">
        <v>23.65</v>
      </c>
    </row>
    <row r="7781" spans="1:4" ht="13.5">
      <c r="A7781" s="180">
        <v>96133</v>
      </c>
      <c r="B7781" s="180" t="s">
        <v>33148</v>
      </c>
      <c r="C7781" s="180" t="s">
        <v>4</v>
      </c>
      <c r="D7781" s="254">
        <v>54.38</v>
      </c>
    </row>
    <row r="7782" spans="1:4" ht="13.5">
      <c r="A7782" s="180">
        <v>96128</v>
      </c>
      <c r="B7782" s="180" t="s">
        <v>33143</v>
      </c>
      <c r="C7782" s="180" t="s">
        <v>4</v>
      </c>
      <c r="D7782" s="254">
        <v>35.31</v>
      </c>
    </row>
    <row r="7783" spans="1:4" ht="13.5">
      <c r="A7783" s="180">
        <v>96134</v>
      </c>
      <c r="B7783" s="180" t="s">
        <v>33149</v>
      </c>
      <c r="C7783" s="180" t="s">
        <v>4</v>
      </c>
      <c r="D7783" s="254">
        <v>64.19</v>
      </c>
    </row>
    <row r="7784" spans="1:4" ht="13.5">
      <c r="A7784" s="180">
        <v>96129</v>
      </c>
      <c r="B7784" s="180" t="s">
        <v>33144</v>
      </c>
      <c r="C7784" s="180" t="s">
        <v>4</v>
      </c>
      <c r="D7784" s="254">
        <v>41.58</v>
      </c>
    </row>
    <row r="7785" spans="1:4" ht="13.5">
      <c r="A7785" s="180">
        <v>88432</v>
      </c>
      <c r="B7785" s="180" t="s">
        <v>33135</v>
      </c>
      <c r="C7785" s="180" t="s">
        <v>4</v>
      </c>
      <c r="D7785" s="254">
        <v>32.68</v>
      </c>
    </row>
    <row r="7786" spans="1:4" ht="13.5">
      <c r="A7786" s="180">
        <v>88426</v>
      </c>
      <c r="B7786" s="180" t="s">
        <v>33131</v>
      </c>
      <c r="C7786" s="180" t="s">
        <v>4</v>
      </c>
      <c r="D7786" s="254">
        <v>19.260000000000002</v>
      </c>
    </row>
    <row r="7787" spans="1:4" ht="13.5">
      <c r="A7787" s="180">
        <v>88417</v>
      </c>
      <c r="B7787" s="180" t="s">
        <v>33126</v>
      </c>
      <c r="C7787" s="180" t="s">
        <v>4</v>
      </c>
      <c r="D7787" s="254">
        <v>17.07</v>
      </c>
    </row>
    <row r="7788" spans="1:4" ht="13.5">
      <c r="A7788" s="180">
        <v>88424</v>
      </c>
      <c r="B7788" s="180" t="s">
        <v>33130</v>
      </c>
      <c r="C7788" s="180" t="s">
        <v>4</v>
      </c>
      <c r="D7788" s="254">
        <v>24.56</v>
      </c>
    </row>
    <row r="7789" spans="1:4" ht="13.5">
      <c r="A7789" s="180">
        <v>88416</v>
      </c>
      <c r="B7789" s="180" t="s">
        <v>33125</v>
      </c>
      <c r="C7789" s="180" t="s">
        <v>4</v>
      </c>
      <c r="D7789" s="254">
        <v>20.5</v>
      </c>
    </row>
    <row r="7790" spans="1:4" ht="13.5">
      <c r="A7790" s="180">
        <v>88431</v>
      </c>
      <c r="B7790" s="180" t="s">
        <v>33134</v>
      </c>
      <c r="C7790" s="180" t="s">
        <v>4</v>
      </c>
      <c r="D7790" s="254">
        <v>25.19</v>
      </c>
    </row>
    <row r="7791" spans="1:4" ht="13.5">
      <c r="A7791" s="180">
        <v>88423</v>
      </c>
      <c r="B7791" s="180" t="s">
        <v>33129</v>
      </c>
      <c r="C7791" s="180" t="s">
        <v>4</v>
      </c>
      <c r="D7791" s="254">
        <v>20.63</v>
      </c>
    </row>
    <row r="7792" spans="1:4" ht="13.5">
      <c r="A7792" s="180">
        <v>88428</v>
      </c>
      <c r="B7792" s="180" t="s">
        <v>33132</v>
      </c>
      <c r="C7792" s="180" t="s">
        <v>4</v>
      </c>
      <c r="D7792" s="254">
        <v>32.03</v>
      </c>
    </row>
    <row r="7793" spans="1:4" ht="13.5">
      <c r="A7793" s="180">
        <v>88420</v>
      </c>
      <c r="B7793" s="180" t="s">
        <v>33127</v>
      </c>
      <c r="C7793" s="180" t="s">
        <v>4</v>
      </c>
      <c r="D7793" s="254">
        <v>24.25</v>
      </c>
    </row>
    <row r="7794" spans="1:4" ht="13.5">
      <c r="A7794" s="180">
        <v>88429</v>
      </c>
      <c r="B7794" s="180" t="s">
        <v>33133</v>
      </c>
      <c r="C7794" s="180" t="s">
        <v>4</v>
      </c>
      <c r="D7794" s="254">
        <v>38.24</v>
      </c>
    </row>
    <row r="7795" spans="1:4" ht="13.5">
      <c r="A7795" s="180">
        <v>88421</v>
      </c>
      <c r="B7795" s="180" t="s">
        <v>33128</v>
      </c>
      <c r="C7795" s="180" t="s">
        <v>4</v>
      </c>
      <c r="D7795" s="254">
        <v>29.18</v>
      </c>
    </row>
    <row r="7796" spans="1:4" ht="13.5">
      <c r="A7796" s="180">
        <v>95622</v>
      </c>
      <c r="B7796" s="180" t="s">
        <v>33136</v>
      </c>
      <c r="C7796" s="180" t="s">
        <v>4</v>
      </c>
      <c r="D7796" s="254">
        <v>15.58</v>
      </c>
    </row>
    <row r="7797" spans="1:4" ht="13.5">
      <c r="A7797" s="180">
        <v>95623</v>
      </c>
      <c r="B7797" s="180" t="s">
        <v>33137</v>
      </c>
      <c r="C7797" s="180" t="s">
        <v>4</v>
      </c>
      <c r="D7797" s="254">
        <v>10.61</v>
      </c>
    </row>
    <row r="7798" spans="1:4" ht="13.5">
      <c r="A7798" s="180">
        <v>95626</v>
      </c>
      <c r="B7798" s="180" t="s">
        <v>33140</v>
      </c>
      <c r="C7798" s="180" t="s">
        <v>4</v>
      </c>
      <c r="D7798" s="254">
        <v>16.61</v>
      </c>
    </row>
    <row r="7799" spans="1:4" ht="13.5">
      <c r="A7799" s="180">
        <v>95624</v>
      </c>
      <c r="B7799" s="180" t="s">
        <v>33138</v>
      </c>
      <c r="C7799" s="180" t="s">
        <v>4</v>
      </c>
      <c r="D7799" s="254">
        <v>24.31</v>
      </c>
    </row>
    <row r="7800" spans="1:4" ht="13.5">
      <c r="A7800" s="180">
        <v>95625</v>
      </c>
      <c r="B7800" s="180" t="s">
        <v>33139</v>
      </c>
      <c r="C7800" s="180" t="s">
        <v>4</v>
      </c>
      <c r="D7800" s="254">
        <v>28.69</v>
      </c>
    </row>
    <row r="7801" spans="1:4" ht="13.5">
      <c r="A7801" s="180">
        <v>88497</v>
      </c>
      <c r="B7801" s="180" t="s">
        <v>24412</v>
      </c>
      <c r="C7801" s="180" t="s">
        <v>4</v>
      </c>
      <c r="D7801" s="254">
        <v>22.46</v>
      </c>
    </row>
    <row r="7802" spans="1:4" ht="13.5">
      <c r="A7802" s="180">
        <v>104648</v>
      </c>
      <c r="B7802" s="180" t="s">
        <v>36692</v>
      </c>
      <c r="C7802" s="180" t="s">
        <v>4</v>
      </c>
      <c r="D7802" s="254">
        <v>0</v>
      </c>
    </row>
    <row r="7803" spans="1:4" ht="13.5">
      <c r="A7803" s="180">
        <v>88495</v>
      </c>
      <c r="B7803" s="180" t="s">
        <v>24410</v>
      </c>
      <c r="C7803" s="180" t="s">
        <v>4</v>
      </c>
      <c r="D7803" s="254">
        <v>14.31</v>
      </c>
    </row>
    <row r="7804" spans="1:4" ht="13.5">
      <c r="A7804" s="180">
        <v>104646</v>
      </c>
      <c r="B7804" s="180" t="s">
        <v>36693</v>
      </c>
      <c r="C7804" s="180" t="s">
        <v>4</v>
      </c>
      <c r="D7804" s="254">
        <v>0</v>
      </c>
    </row>
    <row r="7805" spans="1:4" ht="13.5">
      <c r="A7805" s="180">
        <v>88496</v>
      </c>
      <c r="B7805" s="180" t="s">
        <v>24411</v>
      </c>
      <c r="C7805" s="180" t="s">
        <v>4</v>
      </c>
      <c r="D7805" s="254">
        <v>38.67</v>
      </c>
    </row>
    <row r="7806" spans="1:4" ht="13.5">
      <c r="A7806" s="180">
        <v>104647</v>
      </c>
      <c r="B7806" s="180" t="s">
        <v>36694</v>
      </c>
      <c r="C7806" s="180" t="s">
        <v>4</v>
      </c>
      <c r="D7806" s="254">
        <v>0</v>
      </c>
    </row>
    <row r="7807" spans="1:4" ht="13.5">
      <c r="A7807" s="180">
        <v>88494</v>
      </c>
      <c r="B7807" s="180" t="s">
        <v>24409</v>
      </c>
      <c r="C7807" s="180" t="s">
        <v>4</v>
      </c>
      <c r="D7807" s="254">
        <v>25.35</v>
      </c>
    </row>
    <row r="7808" spans="1:4" ht="13.5">
      <c r="A7808" s="180">
        <v>104645</v>
      </c>
      <c r="B7808" s="180" t="s">
        <v>36695</v>
      </c>
      <c r="C7808" s="180" t="s">
        <v>4</v>
      </c>
      <c r="D7808" s="254">
        <v>0</v>
      </c>
    </row>
    <row r="7809" spans="1:4" ht="13.5">
      <c r="A7809" s="180">
        <v>88485</v>
      </c>
      <c r="B7809" s="180" t="s">
        <v>24406</v>
      </c>
      <c r="C7809" s="180" t="s">
        <v>4</v>
      </c>
      <c r="D7809" s="254">
        <v>4.97</v>
      </c>
    </row>
    <row r="7810" spans="1:4" ht="13.5">
      <c r="A7810" s="180">
        <v>88484</v>
      </c>
      <c r="B7810" s="180" t="s">
        <v>24405</v>
      </c>
      <c r="C7810" s="180" t="s">
        <v>4</v>
      </c>
      <c r="D7810" s="254">
        <v>6.08</v>
      </c>
    </row>
    <row r="7811" spans="1:4" ht="13.5">
      <c r="A7811" s="180">
        <v>104638</v>
      </c>
      <c r="B7811" s="180" t="s">
        <v>36696</v>
      </c>
      <c r="C7811" s="180" t="s">
        <v>4</v>
      </c>
      <c r="D7811" s="254">
        <v>0</v>
      </c>
    </row>
    <row r="7812" spans="1:4" ht="13.5">
      <c r="A7812" s="180">
        <v>104637</v>
      </c>
      <c r="B7812" s="180" t="s">
        <v>36697</v>
      </c>
      <c r="C7812" s="180" t="s">
        <v>4</v>
      </c>
      <c r="D7812" s="254">
        <v>0</v>
      </c>
    </row>
    <row r="7813" spans="1:4" ht="13.5">
      <c r="A7813" s="180">
        <v>104641</v>
      </c>
      <c r="B7813" s="180" t="s">
        <v>24417</v>
      </c>
      <c r="C7813" s="180" t="s">
        <v>4</v>
      </c>
      <c r="D7813" s="254">
        <v>10</v>
      </c>
    </row>
    <row r="7814" spans="1:4" ht="13.5">
      <c r="A7814" s="180">
        <v>104639</v>
      </c>
      <c r="B7814" s="180" t="s">
        <v>24415</v>
      </c>
      <c r="C7814" s="180" t="s">
        <v>4</v>
      </c>
      <c r="D7814" s="254">
        <v>12.71</v>
      </c>
    </row>
    <row r="7815" spans="1:4" ht="13.5">
      <c r="A7815" s="180">
        <v>104644</v>
      </c>
      <c r="B7815" s="180" t="s">
        <v>36698</v>
      </c>
      <c r="C7815" s="180" t="s">
        <v>4</v>
      </c>
      <c r="D7815" s="254">
        <v>0</v>
      </c>
    </row>
    <row r="7816" spans="1:4" ht="13.5">
      <c r="A7816" s="180">
        <v>104643</v>
      </c>
      <c r="B7816" s="180" t="s">
        <v>36699</v>
      </c>
      <c r="C7816" s="180" t="s">
        <v>4</v>
      </c>
      <c r="D7816" s="254">
        <v>0</v>
      </c>
    </row>
    <row r="7817" spans="1:4" ht="13.5">
      <c r="A7817" s="180">
        <v>88489</v>
      </c>
      <c r="B7817" s="180" t="s">
        <v>24408</v>
      </c>
      <c r="C7817" s="180" t="s">
        <v>4</v>
      </c>
      <c r="D7817" s="254">
        <v>13.21</v>
      </c>
    </row>
    <row r="7818" spans="1:4" ht="13.5">
      <c r="A7818" s="180">
        <v>88488</v>
      </c>
      <c r="B7818" s="180" t="s">
        <v>24407</v>
      </c>
      <c r="C7818" s="180" t="s">
        <v>4</v>
      </c>
      <c r="D7818" s="254">
        <v>15.92</v>
      </c>
    </row>
    <row r="7819" spans="1:4" ht="13.5">
      <c r="A7819" s="180">
        <v>104642</v>
      </c>
      <c r="B7819" s="180" t="s">
        <v>24418</v>
      </c>
      <c r="C7819" s="180" t="s">
        <v>4</v>
      </c>
      <c r="D7819" s="254">
        <v>11.19</v>
      </c>
    </row>
    <row r="7820" spans="1:4" ht="13.5">
      <c r="A7820" s="180">
        <v>104640</v>
      </c>
      <c r="B7820" s="180" t="s">
        <v>24416</v>
      </c>
      <c r="C7820" s="180" t="s">
        <v>4</v>
      </c>
      <c r="D7820" s="254">
        <v>13.9</v>
      </c>
    </row>
    <row r="7821" spans="1:4" ht="13.5">
      <c r="A7821" s="180">
        <v>95305</v>
      </c>
      <c r="B7821" s="180" t="s">
        <v>24413</v>
      </c>
      <c r="C7821" s="180" t="s">
        <v>4</v>
      </c>
      <c r="D7821" s="254">
        <v>13.8</v>
      </c>
    </row>
    <row r="7822" spans="1:4" ht="13.5">
      <c r="A7822" s="180">
        <v>95306</v>
      </c>
      <c r="B7822" s="180" t="s">
        <v>24414</v>
      </c>
      <c r="C7822" s="180" t="s">
        <v>4</v>
      </c>
      <c r="D7822" s="254">
        <v>16.37</v>
      </c>
    </row>
    <row r="7823" spans="1:4" ht="13.5">
      <c r="A7823" s="180">
        <v>102201</v>
      </c>
      <c r="B7823" s="180" t="s">
        <v>4489</v>
      </c>
      <c r="C7823" s="180" t="s">
        <v>4</v>
      </c>
      <c r="D7823" s="254">
        <v>24.19</v>
      </c>
    </row>
    <row r="7824" spans="1:4" ht="13.5">
      <c r="A7824" s="180">
        <v>102200</v>
      </c>
      <c r="B7824" s="180" t="s">
        <v>3621</v>
      </c>
      <c r="C7824" s="180" t="s">
        <v>4</v>
      </c>
      <c r="D7824" s="254">
        <v>27.34</v>
      </c>
    </row>
    <row r="7825" spans="1:4" ht="13.5">
      <c r="A7825" s="180">
        <v>102202</v>
      </c>
      <c r="B7825" s="180" t="s">
        <v>3622</v>
      </c>
      <c r="C7825" s="180" t="s">
        <v>4</v>
      </c>
      <c r="D7825" s="254">
        <v>70.95</v>
      </c>
    </row>
    <row r="7826" spans="1:4" ht="13.5">
      <c r="A7826" s="180">
        <v>102193</v>
      </c>
      <c r="B7826" s="180" t="s">
        <v>3618</v>
      </c>
      <c r="C7826" s="180" t="s">
        <v>4</v>
      </c>
      <c r="D7826" s="254">
        <v>2.54</v>
      </c>
    </row>
    <row r="7827" spans="1:4" ht="13.5">
      <c r="A7827" s="180">
        <v>102194</v>
      </c>
      <c r="B7827" s="180" t="s">
        <v>3619</v>
      </c>
      <c r="C7827" s="180" t="s">
        <v>4</v>
      </c>
      <c r="D7827" s="254">
        <v>9.7799999999999994</v>
      </c>
    </row>
    <row r="7828" spans="1:4" ht="13.5">
      <c r="A7828" s="180">
        <v>102198</v>
      </c>
      <c r="B7828" s="180" t="s">
        <v>36700</v>
      </c>
      <c r="C7828" s="180" t="s">
        <v>4</v>
      </c>
      <c r="D7828" s="254">
        <v>0</v>
      </c>
    </row>
    <row r="7829" spans="1:4" ht="13.5">
      <c r="A7829" s="180">
        <v>102197</v>
      </c>
      <c r="B7829" s="180" t="s">
        <v>3620</v>
      </c>
      <c r="C7829" s="180" t="s">
        <v>4</v>
      </c>
      <c r="D7829" s="254">
        <v>36.200000000000003</v>
      </c>
    </row>
    <row r="7830" spans="1:4" ht="13.5">
      <c r="A7830" s="180">
        <v>102195</v>
      </c>
      <c r="B7830" s="180" t="s">
        <v>36701</v>
      </c>
      <c r="C7830" s="180" t="s">
        <v>4</v>
      </c>
      <c r="D7830" s="254">
        <v>0</v>
      </c>
    </row>
    <row r="7831" spans="1:4" ht="13.5">
      <c r="A7831" s="180">
        <v>102199</v>
      </c>
      <c r="B7831" s="180" t="s">
        <v>36702</v>
      </c>
      <c r="C7831" s="180" t="s">
        <v>4</v>
      </c>
      <c r="D7831" s="254">
        <v>0</v>
      </c>
    </row>
    <row r="7832" spans="1:4" ht="13.5">
      <c r="A7832" s="180">
        <v>102196</v>
      </c>
      <c r="B7832" s="180" t="s">
        <v>36703</v>
      </c>
      <c r="C7832" s="180" t="s">
        <v>4</v>
      </c>
      <c r="D7832" s="254">
        <v>0</v>
      </c>
    </row>
    <row r="7833" spans="1:4" ht="13.5">
      <c r="A7833" s="180">
        <v>102233</v>
      </c>
      <c r="B7833" s="180" t="s">
        <v>3644</v>
      </c>
      <c r="C7833" s="180" t="s">
        <v>4</v>
      </c>
      <c r="D7833" s="254">
        <v>12.1</v>
      </c>
    </row>
    <row r="7834" spans="1:4" ht="13.5">
      <c r="A7834" s="180">
        <v>102234</v>
      </c>
      <c r="B7834" s="180" t="s">
        <v>3645</v>
      </c>
      <c r="C7834" s="180" t="s">
        <v>4</v>
      </c>
      <c r="D7834" s="254">
        <v>24.21</v>
      </c>
    </row>
    <row r="7835" spans="1:4" ht="13.5">
      <c r="A7835" s="180">
        <v>102207</v>
      </c>
      <c r="B7835" s="180" t="s">
        <v>3626</v>
      </c>
      <c r="C7835" s="180" t="s">
        <v>4</v>
      </c>
      <c r="D7835" s="254">
        <v>10.029999999999999</v>
      </c>
    </row>
    <row r="7836" spans="1:4" ht="13.5">
      <c r="A7836" s="180">
        <v>102217</v>
      </c>
      <c r="B7836" s="180" t="s">
        <v>3633</v>
      </c>
      <c r="C7836" s="180" t="s">
        <v>4</v>
      </c>
      <c r="D7836" s="254">
        <v>20.059999999999999</v>
      </c>
    </row>
    <row r="7837" spans="1:4" ht="13.5">
      <c r="A7837" s="180">
        <v>102227</v>
      </c>
      <c r="B7837" s="180" t="s">
        <v>3640</v>
      </c>
      <c r="C7837" s="180" t="s">
        <v>4</v>
      </c>
      <c r="D7837" s="254">
        <v>30.1</v>
      </c>
    </row>
    <row r="7838" spans="1:4" ht="13.5">
      <c r="A7838" s="180">
        <v>102211</v>
      </c>
      <c r="B7838" s="180" t="s">
        <v>36704</v>
      </c>
      <c r="C7838" s="180" t="s">
        <v>4</v>
      </c>
      <c r="D7838" s="254">
        <v>0</v>
      </c>
    </row>
    <row r="7839" spans="1:4" ht="13.5">
      <c r="A7839" s="180">
        <v>102221</v>
      </c>
      <c r="B7839" s="180" t="s">
        <v>36705</v>
      </c>
      <c r="C7839" s="180" t="s">
        <v>4</v>
      </c>
      <c r="D7839" s="254">
        <v>0</v>
      </c>
    </row>
    <row r="7840" spans="1:4" ht="13.5">
      <c r="A7840" s="180">
        <v>102231</v>
      </c>
      <c r="B7840" s="180" t="s">
        <v>36706</v>
      </c>
      <c r="C7840" s="180" t="s">
        <v>4</v>
      </c>
      <c r="D7840" s="254">
        <v>0</v>
      </c>
    </row>
    <row r="7841" spans="1:4" ht="13.5">
      <c r="A7841" s="180">
        <v>102209</v>
      </c>
      <c r="B7841" s="180" t="s">
        <v>3628</v>
      </c>
      <c r="C7841" s="180" t="s">
        <v>4</v>
      </c>
      <c r="D7841" s="254">
        <v>9.89</v>
      </c>
    </row>
    <row r="7842" spans="1:4" ht="13.5">
      <c r="A7842" s="180">
        <v>102219</v>
      </c>
      <c r="B7842" s="180" t="s">
        <v>3635</v>
      </c>
      <c r="C7842" s="180" t="s">
        <v>4</v>
      </c>
      <c r="D7842" s="254">
        <v>19.77</v>
      </c>
    </row>
    <row r="7843" spans="1:4" ht="13.5">
      <c r="A7843" s="180">
        <v>102229</v>
      </c>
      <c r="B7843" s="180" t="s">
        <v>3642</v>
      </c>
      <c r="C7843" s="180" t="s">
        <v>4</v>
      </c>
      <c r="D7843" s="254">
        <v>29.66</v>
      </c>
    </row>
    <row r="7844" spans="1:4" ht="13.5">
      <c r="A7844" s="180">
        <v>102210</v>
      </c>
      <c r="B7844" s="180" t="s">
        <v>3629</v>
      </c>
      <c r="C7844" s="180" t="s">
        <v>4</v>
      </c>
      <c r="D7844" s="254">
        <v>9.42</v>
      </c>
    </row>
    <row r="7845" spans="1:4" ht="13.5">
      <c r="A7845" s="180">
        <v>102220</v>
      </c>
      <c r="B7845" s="180" t="s">
        <v>3636</v>
      </c>
      <c r="C7845" s="180" t="s">
        <v>4</v>
      </c>
      <c r="D7845" s="254">
        <v>18.86</v>
      </c>
    </row>
    <row r="7846" spans="1:4" ht="13.5">
      <c r="A7846" s="180">
        <v>102230</v>
      </c>
      <c r="B7846" s="180" t="s">
        <v>3643</v>
      </c>
      <c r="C7846" s="180" t="s">
        <v>4</v>
      </c>
      <c r="D7846" s="254">
        <v>28.29</v>
      </c>
    </row>
    <row r="7847" spans="1:4" ht="13.5">
      <c r="A7847" s="180">
        <v>102208</v>
      </c>
      <c r="B7847" s="180" t="s">
        <v>3627</v>
      </c>
      <c r="C7847" s="180" t="s">
        <v>4</v>
      </c>
      <c r="D7847" s="254">
        <v>9.58</v>
      </c>
    </row>
    <row r="7848" spans="1:4" ht="13.5">
      <c r="A7848" s="180">
        <v>102218</v>
      </c>
      <c r="B7848" s="180" t="s">
        <v>3634</v>
      </c>
      <c r="C7848" s="180" t="s">
        <v>4</v>
      </c>
      <c r="D7848" s="254">
        <v>19.16</v>
      </c>
    </row>
    <row r="7849" spans="1:4" ht="13.5">
      <c r="A7849" s="180">
        <v>102228</v>
      </c>
      <c r="B7849" s="180" t="s">
        <v>3641</v>
      </c>
      <c r="C7849" s="180" t="s">
        <v>4</v>
      </c>
      <c r="D7849" s="254">
        <v>28.77</v>
      </c>
    </row>
    <row r="7850" spans="1:4" ht="13.5">
      <c r="A7850" s="180">
        <v>102212</v>
      </c>
      <c r="B7850" s="180" t="s">
        <v>36707</v>
      </c>
      <c r="C7850" s="180" t="s">
        <v>4</v>
      </c>
      <c r="D7850" s="254">
        <v>0</v>
      </c>
    </row>
    <row r="7851" spans="1:4" ht="13.5">
      <c r="A7851" s="180">
        <v>102222</v>
      </c>
      <c r="B7851" s="180" t="s">
        <v>36708</v>
      </c>
      <c r="C7851" s="180" t="s">
        <v>4</v>
      </c>
      <c r="D7851" s="254">
        <v>0</v>
      </c>
    </row>
    <row r="7852" spans="1:4" ht="13.5">
      <c r="A7852" s="180">
        <v>102232</v>
      </c>
      <c r="B7852" s="180" t="s">
        <v>36709</v>
      </c>
      <c r="C7852" s="180" t="s">
        <v>4</v>
      </c>
      <c r="D7852" s="254">
        <v>0</v>
      </c>
    </row>
    <row r="7853" spans="1:4" ht="13.5">
      <c r="A7853" s="180">
        <v>102203</v>
      </c>
      <c r="B7853" s="180" t="s">
        <v>3623</v>
      </c>
      <c r="C7853" s="180" t="s">
        <v>4</v>
      </c>
      <c r="D7853" s="254">
        <v>11.56</v>
      </c>
    </row>
    <row r="7854" spans="1:4" ht="13.5">
      <c r="A7854" s="180">
        <v>102213</v>
      </c>
      <c r="B7854" s="180" t="s">
        <v>3630</v>
      </c>
      <c r="C7854" s="180" t="s">
        <v>4</v>
      </c>
      <c r="D7854" s="254">
        <v>23.12</v>
      </c>
    </row>
    <row r="7855" spans="1:4" ht="13.5">
      <c r="A7855" s="180">
        <v>102223</v>
      </c>
      <c r="B7855" s="180" t="s">
        <v>3637</v>
      </c>
      <c r="C7855" s="180" t="s">
        <v>4</v>
      </c>
      <c r="D7855" s="254">
        <v>34.68</v>
      </c>
    </row>
    <row r="7856" spans="1:4" ht="13.5">
      <c r="A7856" s="180">
        <v>102204</v>
      </c>
      <c r="B7856" s="180" t="s">
        <v>3624</v>
      </c>
      <c r="C7856" s="180" t="s">
        <v>4</v>
      </c>
      <c r="D7856" s="254">
        <v>11.88</v>
      </c>
    </row>
    <row r="7857" spans="1:4" ht="13.5">
      <c r="A7857" s="180">
        <v>102214</v>
      </c>
      <c r="B7857" s="180" t="s">
        <v>3631</v>
      </c>
      <c r="C7857" s="180" t="s">
        <v>4</v>
      </c>
      <c r="D7857" s="254">
        <v>23.76</v>
      </c>
    </row>
    <row r="7858" spans="1:4" ht="13.5">
      <c r="A7858" s="180">
        <v>102224</v>
      </c>
      <c r="B7858" s="180" t="s">
        <v>3638</v>
      </c>
      <c r="C7858" s="180" t="s">
        <v>4</v>
      </c>
      <c r="D7858" s="254">
        <v>35.64</v>
      </c>
    </row>
    <row r="7859" spans="1:4" ht="13.5">
      <c r="A7859" s="180">
        <v>102205</v>
      </c>
      <c r="B7859" s="180" t="s">
        <v>3625</v>
      </c>
      <c r="C7859" s="180" t="s">
        <v>4</v>
      </c>
      <c r="D7859" s="254">
        <v>10.86</v>
      </c>
    </row>
    <row r="7860" spans="1:4" ht="13.5">
      <c r="A7860" s="180">
        <v>102215</v>
      </c>
      <c r="B7860" s="180" t="s">
        <v>3632</v>
      </c>
      <c r="C7860" s="180" t="s">
        <v>4</v>
      </c>
      <c r="D7860" s="254">
        <v>21.73</v>
      </c>
    </row>
    <row r="7861" spans="1:4" ht="13.5">
      <c r="A7861" s="180">
        <v>102225</v>
      </c>
      <c r="B7861" s="180" t="s">
        <v>3639</v>
      </c>
      <c r="C7861" s="180" t="s">
        <v>4</v>
      </c>
      <c r="D7861" s="254">
        <v>32.590000000000003</v>
      </c>
    </row>
    <row r="7862" spans="1:4" ht="13.5">
      <c r="A7862" s="180">
        <v>102206</v>
      </c>
      <c r="B7862" s="180" t="s">
        <v>36710</v>
      </c>
      <c r="C7862" s="180" t="s">
        <v>4</v>
      </c>
      <c r="D7862" s="254">
        <v>0</v>
      </c>
    </row>
    <row r="7863" spans="1:4" ht="13.5">
      <c r="A7863" s="180">
        <v>102216</v>
      </c>
      <c r="B7863" s="180" t="s">
        <v>36711</v>
      </c>
      <c r="C7863" s="180" t="s">
        <v>4</v>
      </c>
      <c r="D7863" s="254">
        <v>0</v>
      </c>
    </row>
    <row r="7864" spans="1:4" ht="13.5">
      <c r="A7864" s="180">
        <v>102226</v>
      </c>
      <c r="B7864" s="180" t="s">
        <v>36712</v>
      </c>
      <c r="C7864" s="180" t="s">
        <v>4</v>
      </c>
      <c r="D7864" s="254">
        <v>0</v>
      </c>
    </row>
    <row r="7865" spans="1:4" ht="13.5">
      <c r="A7865" s="180">
        <v>100718</v>
      </c>
      <c r="B7865" s="180" t="s">
        <v>1876</v>
      </c>
      <c r="C7865" s="180" t="s">
        <v>1</v>
      </c>
      <c r="D7865" s="254">
        <v>1.6</v>
      </c>
    </row>
    <row r="7866" spans="1:4" ht="13.5">
      <c r="A7866" s="180">
        <v>100716</v>
      </c>
      <c r="B7866" s="180" t="s">
        <v>1874</v>
      </c>
      <c r="C7866" s="180" t="s">
        <v>4</v>
      </c>
      <c r="D7866" s="254">
        <v>24.75</v>
      </c>
    </row>
    <row r="7867" spans="1:4" ht="13.5">
      <c r="A7867" s="180">
        <v>100717</v>
      </c>
      <c r="B7867" s="180" t="s">
        <v>1875</v>
      </c>
      <c r="C7867" s="180" t="s">
        <v>4</v>
      </c>
      <c r="D7867" s="254">
        <v>11.77</v>
      </c>
    </row>
    <row r="7868" spans="1:4" ht="13.5">
      <c r="A7868" s="180">
        <v>100754</v>
      </c>
      <c r="B7868" s="180" t="s">
        <v>1892</v>
      </c>
      <c r="C7868" s="180" t="s">
        <v>4</v>
      </c>
      <c r="D7868" s="254">
        <v>34.86</v>
      </c>
    </row>
    <row r="7869" spans="1:4" ht="13.5">
      <c r="A7869" s="180">
        <v>100736</v>
      </c>
      <c r="B7869" s="180" t="s">
        <v>1884</v>
      </c>
      <c r="C7869" s="180" t="s">
        <v>4</v>
      </c>
      <c r="D7869" s="254">
        <v>17.43</v>
      </c>
    </row>
    <row r="7870" spans="1:4" ht="13.5">
      <c r="A7870" s="180">
        <v>100753</v>
      </c>
      <c r="B7870" s="180" t="s">
        <v>12223</v>
      </c>
      <c r="C7870" s="180" t="s">
        <v>4</v>
      </c>
      <c r="D7870" s="254">
        <v>26.23</v>
      </c>
    </row>
    <row r="7871" spans="1:4" ht="13.5">
      <c r="A7871" s="180">
        <v>100735</v>
      </c>
      <c r="B7871" s="180" t="s">
        <v>12217</v>
      </c>
      <c r="C7871" s="180" t="s">
        <v>4</v>
      </c>
      <c r="D7871" s="254">
        <v>13.11</v>
      </c>
    </row>
    <row r="7872" spans="1:4" ht="13.5">
      <c r="A7872" s="180">
        <v>100734</v>
      </c>
      <c r="B7872" s="180" t="s">
        <v>1883</v>
      </c>
      <c r="C7872" s="180" t="s">
        <v>4</v>
      </c>
      <c r="D7872" s="254">
        <v>19.12</v>
      </c>
    </row>
    <row r="7873" spans="1:4" ht="13.5">
      <c r="A7873" s="180">
        <v>100733</v>
      </c>
      <c r="B7873" s="180" t="s">
        <v>12216</v>
      </c>
      <c r="C7873" s="180" t="s">
        <v>4</v>
      </c>
      <c r="D7873" s="254">
        <v>15.16</v>
      </c>
    </row>
    <row r="7874" spans="1:4" ht="13.5">
      <c r="A7874" s="180">
        <v>100740</v>
      </c>
      <c r="B7874" s="180" t="s">
        <v>1885</v>
      </c>
      <c r="C7874" s="180" t="s">
        <v>4</v>
      </c>
      <c r="D7874" s="254">
        <v>13.33</v>
      </c>
    </row>
    <row r="7875" spans="1:4" ht="13.5">
      <c r="A7875" s="180">
        <v>100758</v>
      </c>
      <c r="B7875" s="180" t="s">
        <v>1893</v>
      </c>
      <c r="C7875" s="180" t="s">
        <v>4</v>
      </c>
      <c r="D7875" s="254">
        <v>58.64</v>
      </c>
    </row>
    <row r="7876" spans="1:4" ht="13.5">
      <c r="A7876" s="180">
        <v>100742</v>
      </c>
      <c r="B7876" s="180" t="s">
        <v>1886</v>
      </c>
      <c r="C7876" s="180" t="s">
        <v>4</v>
      </c>
      <c r="D7876" s="254">
        <v>29.3</v>
      </c>
    </row>
    <row r="7877" spans="1:4" ht="13.5">
      <c r="A7877" s="180">
        <v>100739</v>
      </c>
      <c r="B7877" s="180" t="s">
        <v>12218</v>
      </c>
      <c r="C7877" s="180" t="s">
        <v>4</v>
      </c>
      <c r="D7877" s="254">
        <v>12.32</v>
      </c>
    </row>
    <row r="7878" spans="1:4" ht="13.5">
      <c r="A7878" s="180">
        <v>100757</v>
      </c>
      <c r="B7878" s="180" t="s">
        <v>12224</v>
      </c>
      <c r="C7878" s="180" t="s">
        <v>4</v>
      </c>
      <c r="D7878" s="254">
        <v>57.6</v>
      </c>
    </row>
    <row r="7879" spans="1:4" ht="13.5">
      <c r="A7879" s="180">
        <v>100741</v>
      </c>
      <c r="B7879" s="180" t="s">
        <v>12219</v>
      </c>
      <c r="C7879" s="180" t="s">
        <v>4</v>
      </c>
      <c r="D7879" s="254">
        <v>28.8</v>
      </c>
    </row>
    <row r="7880" spans="1:4" ht="13.5">
      <c r="A7880" s="180">
        <v>100744</v>
      </c>
      <c r="B7880" s="180" t="s">
        <v>1887</v>
      </c>
      <c r="C7880" s="180" t="s">
        <v>4</v>
      </c>
      <c r="D7880" s="254">
        <v>13.14</v>
      </c>
    </row>
    <row r="7881" spans="1:4" ht="13.5">
      <c r="A7881" s="180">
        <v>100760</v>
      </c>
      <c r="B7881" s="180" t="s">
        <v>1894</v>
      </c>
      <c r="C7881" s="180" t="s">
        <v>4</v>
      </c>
      <c r="D7881" s="254">
        <v>58.26</v>
      </c>
    </row>
    <row r="7882" spans="1:4" ht="13.5">
      <c r="A7882" s="180">
        <v>100746</v>
      </c>
      <c r="B7882" s="180" t="s">
        <v>1888</v>
      </c>
      <c r="C7882" s="180" t="s">
        <v>4</v>
      </c>
      <c r="D7882" s="254">
        <v>29.12</v>
      </c>
    </row>
    <row r="7883" spans="1:4" ht="13.5">
      <c r="A7883" s="180">
        <v>100743</v>
      </c>
      <c r="B7883" s="180" t="s">
        <v>36713</v>
      </c>
      <c r="C7883" s="180" t="s">
        <v>4</v>
      </c>
      <c r="D7883" s="254">
        <v>12.04</v>
      </c>
    </row>
    <row r="7884" spans="1:4" ht="13.5">
      <c r="A7884" s="180">
        <v>100759</v>
      </c>
      <c r="B7884" s="180" t="s">
        <v>12225</v>
      </c>
      <c r="C7884" s="180" t="s">
        <v>4</v>
      </c>
      <c r="D7884" s="254">
        <v>56.99</v>
      </c>
    </row>
    <row r="7885" spans="1:4" ht="13.5">
      <c r="A7885" s="180">
        <v>100745</v>
      </c>
      <c r="B7885" s="180" t="s">
        <v>36714</v>
      </c>
      <c r="C7885" s="180" t="s">
        <v>4</v>
      </c>
      <c r="D7885" s="254">
        <v>28.49</v>
      </c>
    </row>
    <row r="7886" spans="1:4" ht="13.5">
      <c r="A7886" s="180">
        <v>100748</v>
      </c>
      <c r="B7886" s="180" t="s">
        <v>1889</v>
      </c>
      <c r="C7886" s="180" t="s">
        <v>4</v>
      </c>
      <c r="D7886" s="254">
        <v>13.22</v>
      </c>
    </row>
    <row r="7887" spans="1:4" ht="13.5">
      <c r="A7887" s="180">
        <v>100762</v>
      </c>
      <c r="B7887" s="180" t="s">
        <v>1895</v>
      </c>
      <c r="C7887" s="180" t="s">
        <v>4</v>
      </c>
      <c r="D7887" s="254">
        <v>58.42</v>
      </c>
    </row>
    <row r="7888" spans="1:4" ht="13.5">
      <c r="A7888" s="180">
        <v>100750</v>
      </c>
      <c r="B7888" s="180" t="s">
        <v>1890</v>
      </c>
      <c r="C7888" s="180" t="s">
        <v>4</v>
      </c>
      <c r="D7888" s="254">
        <v>29.2</v>
      </c>
    </row>
    <row r="7889" spans="1:4" ht="13.5">
      <c r="A7889" s="180">
        <v>100747</v>
      </c>
      <c r="B7889" s="180" t="s">
        <v>12220</v>
      </c>
      <c r="C7889" s="180" t="s">
        <v>4</v>
      </c>
      <c r="D7889" s="254">
        <v>12.16</v>
      </c>
    </row>
    <row r="7890" spans="1:4" ht="13.5">
      <c r="A7890" s="180">
        <v>100761</v>
      </c>
      <c r="B7890" s="180" t="s">
        <v>12226</v>
      </c>
      <c r="C7890" s="180" t="s">
        <v>4</v>
      </c>
      <c r="D7890" s="254">
        <v>57.25</v>
      </c>
    </row>
    <row r="7891" spans="1:4" ht="13.5">
      <c r="A7891" s="180">
        <v>100749</v>
      </c>
      <c r="B7891" s="180" t="s">
        <v>12221</v>
      </c>
      <c r="C7891" s="180" t="s">
        <v>4</v>
      </c>
      <c r="D7891" s="254">
        <v>28.62</v>
      </c>
    </row>
    <row r="7892" spans="1:4" ht="13.5">
      <c r="A7892" s="180">
        <v>100720</v>
      </c>
      <c r="B7892" s="180" t="s">
        <v>1877</v>
      </c>
      <c r="C7892" s="180" t="s">
        <v>4</v>
      </c>
      <c r="D7892" s="254">
        <v>12.68</v>
      </c>
    </row>
    <row r="7893" spans="1:4" ht="13.5">
      <c r="A7893" s="180">
        <v>100722</v>
      </c>
      <c r="B7893" s="180" t="s">
        <v>1878</v>
      </c>
      <c r="C7893" s="180" t="s">
        <v>4</v>
      </c>
      <c r="D7893" s="254">
        <v>28.68</v>
      </c>
    </row>
    <row r="7894" spans="1:4" ht="13.5">
      <c r="A7894" s="180">
        <v>100719</v>
      </c>
      <c r="B7894" s="180" t="s">
        <v>12210</v>
      </c>
      <c r="C7894" s="180" t="s">
        <v>4</v>
      </c>
      <c r="D7894" s="254">
        <v>12.53</v>
      </c>
    </row>
    <row r="7895" spans="1:4" ht="13.5">
      <c r="A7895" s="180">
        <v>100721</v>
      </c>
      <c r="B7895" s="180" t="s">
        <v>12211</v>
      </c>
      <c r="C7895" s="180" t="s">
        <v>4</v>
      </c>
      <c r="D7895" s="254">
        <v>29.23</v>
      </c>
    </row>
    <row r="7896" spans="1:4" ht="13.5">
      <c r="A7896" s="180">
        <v>100724</v>
      </c>
      <c r="B7896" s="180" t="s">
        <v>1879</v>
      </c>
      <c r="C7896" s="180" t="s">
        <v>4</v>
      </c>
      <c r="D7896" s="254">
        <v>16.43</v>
      </c>
    </row>
    <row r="7897" spans="1:4" ht="13.5">
      <c r="A7897" s="180">
        <v>100726</v>
      </c>
      <c r="B7897" s="180" t="s">
        <v>1880</v>
      </c>
      <c r="C7897" s="180" t="s">
        <v>4</v>
      </c>
      <c r="D7897" s="254">
        <v>32.32</v>
      </c>
    </row>
    <row r="7898" spans="1:4" ht="13.5">
      <c r="A7898" s="180">
        <v>100723</v>
      </c>
      <c r="B7898" s="180" t="s">
        <v>12212</v>
      </c>
      <c r="C7898" s="180" t="s">
        <v>4</v>
      </c>
      <c r="D7898" s="254">
        <v>13.46</v>
      </c>
    </row>
    <row r="7899" spans="1:4" ht="13.5">
      <c r="A7899" s="180">
        <v>100725</v>
      </c>
      <c r="B7899" s="180" t="s">
        <v>12213</v>
      </c>
      <c r="C7899" s="180" t="s">
        <v>4</v>
      </c>
      <c r="D7899" s="254">
        <v>29.53</v>
      </c>
    </row>
    <row r="7900" spans="1:4" ht="13.5">
      <c r="A7900" s="180">
        <v>100752</v>
      </c>
      <c r="B7900" s="180" t="s">
        <v>1891</v>
      </c>
      <c r="C7900" s="180" t="s">
        <v>4</v>
      </c>
      <c r="D7900" s="254">
        <v>54.8</v>
      </c>
    </row>
    <row r="7901" spans="1:4" ht="13.5">
      <c r="A7901" s="180">
        <v>100730</v>
      </c>
      <c r="B7901" s="180" t="s">
        <v>1882</v>
      </c>
      <c r="C7901" s="180" t="s">
        <v>4</v>
      </c>
      <c r="D7901" s="254">
        <v>27.4</v>
      </c>
    </row>
    <row r="7902" spans="1:4" ht="13.5">
      <c r="A7902" s="180">
        <v>100751</v>
      </c>
      <c r="B7902" s="180" t="s">
        <v>12222</v>
      </c>
      <c r="C7902" s="180" t="s">
        <v>4</v>
      </c>
      <c r="D7902" s="254">
        <v>46.49</v>
      </c>
    </row>
    <row r="7903" spans="1:4" ht="13.5">
      <c r="A7903" s="180">
        <v>100729</v>
      </c>
      <c r="B7903" s="180" t="s">
        <v>12215</v>
      </c>
      <c r="C7903" s="180" t="s">
        <v>4</v>
      </c>
      <c r="D7903" s="254">
        <v>23.24</v>
      </c>
    </row>
    <row r="7904" spans="1:4" ht="13.5">
      <c r="A7904" s="180">
        <v>100728</v>
      </c>
      <c r="B7904" s="180" t="s">
        <v>1881</v>
      </c>
      <c r="C7904" s="180" t="s">
        <v>4</v>
      </c>
      <c r="D7904" s="254">
        <v>27.95</v>
      </c>
    </row>
    <row r="7905" spans="1:4" ht="13.5">
      <c r="A7905" s="180">
        <v>100732</v>
      </c>
      <c r="B7905" s="180" t="s">
        <v>36715</v>
      </c>
      <c r="C7905" s="180" t="s">
        <v>4</v>
      </c>
      <c r="D7905" s="254">
        <v>0</v>
      </c>
    </row>
    <row r="7906" spans="1:4" ht="13.5">
      <c r="A7906" s="180">
        <v>100731</v>
      </c>
      <c r="B7906" s="180" t="s">
        <v>36716</v>
      </c>
      <c r="C7906" s="180" t="s">
        <v>4</v>
      </c>
      <c r="D7906" s="254">
        <v>0</v>
      </c>
    </row>
    <row r="7907" spans="1:4" ht="13.5">
      <c r="A7907" s="180">
        <v>100727</v>
      </c>
      <c r="B7907" s="180" t="s">
        <v>12214</v>
      </c>
      <c r="C7907" s="180" t="s">
        <v>4</v>
      </c>
      <c r="D7907" s="254">
        <v>30.97</v>
      </c>
    </row>
    <row r="7908" spans="1:4" ht="13.5">
      <c r="A7908" s="180">
        <v>100756</v>
      </c>
      <c r="B7908" s="180" t="s">
        <v>36717</v>
      </c>
      <c r="C7908" s="180" t="s">
        <v>4</v>
      </c>
      <c r="D7908" s="254">
        <v>0</v>
      </c>
    </row>
    <row r="7909" spans="1:4" ht="13.5">
      <c r="A7909" s="180">
        <v>100738</v>
      </c>
      <c r="B7909" s="180" t="s">
        <v>36718</v>
      </c>
      <c r="C7909" s="180" t="s">
        <v>4</v>
      </c>
      <c r="D7909" s="254">
        <v>0</v>
      </c>
    </row>
    <row r="7910" spans="1:4" ht="13.5">
      <c r="A7910" s="180">
        <v>100755</v>
      </c>
      <c r="B7910" s="180" t="s">
        <v>36719</v>
      </c>
      <c r="C7910" s="180" t="s">
        <v>4</v>
      </c>
      <c r="D7910" s="254">
        <v>0</v>
      </c>
    </row>
    <row r="7911" spans="1:4" ht="13.5">
      <c r="A7911" s="180">
        <v>100737</v>
      </c>
      <c r="B7911" s="180" t="s">
        <v>36720</v>
      </c>
      <c r="C7911" s="180" t="s">
        <v>4</v>
      </c>
      <c r="D7911" s="254">
        <v>0</v>
      </c>
    </row>
    <row r="7912" spans="1:4" ht="13.5">
      <c r="A7912" s="180">
        <v>102499</v>
      </c>
      <c r="B7912" s="180" t="s">
        <v>3972</v>
      </c>
      <c r="C7912" s="180" t="s">
        <v>4</v>
      </c>
      <c r="D7912" s="254">
        <v>3.42</v>
      </c>
    </row>
    <row r="7913" spans="1:4" ht="13.5">
      <c r="A7913" s="180">
        <v>102505</v>
      </c>
      <c r="B7913" s="180" t="s">
        <v>3975</v>
      </c>
      <c r="C7913" s="180" t="s">
        <v>1</v>
      </c>
      <c r="D7913" s="254">
        <v>12.2</v>
      </c>
    </row>
    <row r="7914" spans="1:4" ht="13.5">
      <c r="A7914" s="180">
        <v>102504</v>
      </c>
      <c r="B7914" s="180" t="s">
        <v>3974</v>
      </c>
      <c r="C7914" s="180" t="s">
        <v>1</v>
      </c>
      <c r="D7914" s="254">
        <v>11.45</v>
      </c>
    </row>
    <row r="7915" spans="1:4" ht="13.5">
      <c r="A7915" s="180">
        <v>102506</v>
      </c>
      <c r="B7915" s="180" t="s">
        <v>3976</v>
      </c>
      <c r="C7915" s="180" t="s">
        <v>1</v>
      </c>
      <c r="D7915" s="254">
        <v>12.68</v>
      </c>
    </row>
    <row r="7916" spans="1:4" ht="13.5">
      <c r="A7916" s="180">
        <v>102500</v>
      </c>
      <c r="B7916" s="180" t="s">
        <v>3973</v>
      </c>
      <c r="C7916" s="180" t="s">
        <v>1</v>
      </c>
      <c r="D7916" s="254">
        <v>4.9000000000000004</v>
      </c>
    </row>
    <row r="7917" spans="1:4" ht="13.5">
      <c r="A7917" s="180">
        <v>102502</v>
      </c>
      <c r="B7917" s="180" t="s">
        <v>36721</v>
      </c>
      <c r="C7917" s="180" t="s">
        <v>1</v>
      </c>
      <c r="D7917" s="254">
        <v>0</v>
      </c>
    </row>
    <row r="7918" spans="1:4" ht="13.5">
      <c r="A7918" s="180">
        <v>102507</v>
      </c>
      <c r="B7918" s="180" t="s">
        <v>3977</v>
      </c>
      <c r="C7918" s="180" t="s">
        <v>1</v>
      </c>
      <c r="D7918" s="254">
        <v>7.34</v>
      </c>
    </row>
    <row r="7919" spans="1:4" ht="13.5">
      <c r="A7919" s="180">
        <v>102510</v>
      </c>
      <c r="B7919" s="180" t="s">
        <v>36722</v>
      </c>
      <c r="C7919" s="180" t="s">
        <v>1</v>
      </c>
      <c r="D7919" s="254">
        <v>0</v>
      </c>
    </row>
    <row r="7920" spans="1:4" ht="13.5">
      <c r="A7920" s="180">
        <v>102512</v>
      </c>
      <c r="B7920" s="180" t="s">
        <v>36723</v>
      </c>
      <c r="C7920" s="180" t="s">
        <v>1</v>
      </c>
      <c r="D7920" s="254">
        <v>7.13</v>
      </c>
    </row>
    <row r="7921" spans="1:4" ht="13.5">
      <c r="A7921" s="180">
        <v>102501</v>
      </c>
      <c r="B7921" s="180" t="s">
        <v>36724</v>
      </c>
      <c r="C7921" s="180" t="s">
        <v>4</v>
      </c>
      <c r="D7921" s="254">
        <v>27.26</v>
      </c>
    </row>
    <row r="7922" spans="1:4" ht="13.5">
      <c r="A7922" s="180">
        <v>102503</v>
      </c>
      <c r="B7922" s="180" t="s">
        <v>36725</v>
      </c>
      <c r="C7922" s="180" t="s">
        <v>4</v>
      </c>
      <c r="D7922" s="254">
        <v>0</v>
      </c>
    </row>
    <row r="7923" spans="1:4" ht="13.5">
      <c r="A7923" s="180">
        <v>102508</v>
      </c>
      <c r="B7923" s="180" t="s">
        <v>36726</v>
      </c>
      <c r="C7923" s="180" t="s">
        <v>4</v>
      </c>
      <c r="D7923" s="254">
        <v>52.1</v>
      </c>
    </row>
    <row r="7924" spans="1:4" ht="13.5">
      <c r="A7924" s="180">
        <v>102511</v>
      </c>
      <c r="B7924" s="180" t="s">
        <v>36727</v>
      </c>
      <c r="C7924" s="180" t="s">
        <v>4</v>
      </c>
      <c r="D7924" s="254">
        <v>0</v>
      </c>
    </row>
    <row r="7925" spans="1:4" ht="13.5">
      <c r="A7925" s="180">
        <v>102509</v>
      </c>
      <c r="B7925" s="180" t="s">
        <v>3978</v>
      </c>
      <c r="C7925" s="180" t="s">
        <v>4</v>
      </c>
      <c r="D7925" s="254">
        <v>38.24</v>
      </c>
    </row>
    <row r="7926" spans="1:4" ht="13.5">
      <c r="A7926" s="180">
        <v>102498</v>
      </c>
      <c r="B7926" s="180" t="s">
        <v>3971</v>
      </c>
      <c r="C7926" s="180" t="s">
        <v>1</v>
      </c>
      <c r="D7926" s="254">
        <v>1.88</v>
      </c>
    </row>
    <row r="7927" spans="1:4" ht="13.5">
      <c r="A7927" s="180">
        <v>102519</v>
      </c>
      <c r="B7927" s="180" t="s">
        <v>36728</v>
      </c>
      <c r="C7927" s="180" t="s">
        <v>2</v>
      </c>
      <c r="D7927" s="254">
        <v>0</v>
      </c>
    </row>
    <row r="7928" spans="1:4" ht="13.5">
      <c r="A7928" s="180">
        <v>102491</v>
      </c>
      <c r="B7928" s="180" t="s">
        <v>3966</v>
      </c>
      <c r="C7928" s="180" t="s">
        <v>4</v>
      </c>
      <c r="D7928" s="254">
        <v>22.3</v>
      </c>
    </row>
    <row r="7929" spans="1:4" ht="13.5">
      <c r="A7929" s="180">
        <v>102492</v>
      </c>
      <c r="B7929" s="180" t="s">
        <v>3967</v>
      </c>
      <c r="C7929" s="180" t="s">
        <v>4</v>
      </c>
      <c r="D7929" s="254">
        <v>28.28</v>
      </c>
    </row>
    <row r="7930" spans="1:4" ht="13.5">
      <c r="A7930" s="180">
        <v>102804</v>
      </c>
      <c r="B7930" s="180" t="s">
        <v>36729</v>
      </c>
      <c r="C7930" s="180" t="s">
        <v>4</v>
      </c>
      <c r="D7930" s="254">
        <v>0</v>
      </c>
    </row>
    <row r="7931" spans="1:4" ht="13.5">
      <c r="A7931" s="180">
        <v>102494</v>
      </c>
      <c r="B7931" s="180" t="s">
        <v>3968</v>
      </c>
      <c r="C7931" s="180" t="s">
        <v>4</v>
      </c>
      <c r="D7931" s="254">
        <v>73.150000000000006</v>
      </c>
    </row>
    <row r="7932" spans="1:4" ht="13.5">
      <c r="A7932" s="180">
        <v>102805</v>
      </c>
      <c r="B7932" s="180" t="s">
        <v>36730</v>
      </c>
      <c r="C7932" s="180" t="s">
        <v>4</v>
      </c>
      <c r="D7932" s="254">
        <v>0</v>
      </c>
    </row>
    <row r="7933" spans="1:4" ht="13.5">
      <c r="A7933" s="180">
        <v>102490</v>
      </c>
      <c r="B7933" s="180" t="s">
        <v>36731</v>
      </c>
      <c r="C7933" s="180" t="s">
        <v>4</v>
      </c>
      <c r="D7933" s="254">
        <v>0</v>
      </c>
    </row>
    <row r="7934" spans="1:4" ht="13.5">
      <c r="A7934" s="180">
        <v>102496</v>
      </c>
      <c r="B7934" s="180" t="s">
        <v>3969</v>
      </c>
      <c r="C7934" s="180" t="s">
        <v>1</v>
      </c>
      <c r="D7934" s="254">
        <v>15.41</v>
      </c>
    </row>
    <row r="7935" spans="1:4" ht="13.5">
      <c r="A7935" s="180">
        <v>102497</v>
      </c>
      <c r="B7935" s="180" t="s">
        <v>3970</v>
      </c>
      <c r="C7935" s="180" t="s">
        <v>1</v>
      </c>
      <c r="D7935" s="254">
        <v>5.56</v>
      </c>
    </row>
    <row r="7936" spans="1:4" ht="13.5">
      <c r="A7936" s="180">
        <v>102520</v>
      </c>
      <c r="B7936" s="180" t="s">
        <v>3980</v>
      </c>
      <c r="C7936" s="180" t="s">
        <v>4</v>
      </c>
      <c r="D7936" s="254">
        <v>92.78</v>
      </c>
    </row>
    <row r="7937" spans="1:4" ht="13.5">
      <c r="A7937" s="180">
        <v>102518</v>
      </c>
      <c r="B7937" s="180" t="s">
        <v>36732</v>
      </c>
      <c r="C7937" s="180" t="s">
        <v>2</v>
      </c>
      <c r="D7937" s="254">
        <v>0</v>
      </c>
    </row>
    <row r="7938" spans="1:4" ht="13.5">
      <c r="A7938" s="180">
        <v>102514</v>
      </c>
      <c r="B7938" s="180" t="s">
        <v>36733</v>
      </c>
      <c r="C7938" s="180" t="s">
        <v>2</v>
      </c>
      <c r="D7938" s="254">
        <v>0</v>
      </c>
    </row>
    <row r="7939" spans="1:4" ht="13.5">
      <c r="A7939" s="180">
        <v>102516</v>
      </c>
      <c r="B7939" s="180" t="s">
        <v>36734</v>
      </c>
      <c r="C7939" s="180" t="s">
        <v>2</v>
      </c>
      <c r="D7939" s="254">
        <v>0</v>
      </c>
    </row>
    <row r="7940" spans="1:4" ht="13.5">
      <c r="A7940" s="180">
        <v>102515</v>
      </c>
      <c r="B7940" s="180" t="s">
        <v>36735</v>
      </c>
      <c r="C7940" s="180" t="s">
        <v>2</v>
      </c>
      <c r="D7940" s="254">
        <v>0</v>
      </c>
    </row>
    <row r="7941" spans="1:4" ht="13.5">
      <c r="A7941" s="180">
        <v>102517</v>
      </c>
      <c r="B7941" s="180" t="s">
        <v>36736</v>
      </c>
      <c r="C7941" s="180" t="s">
        <v>2</v>
      </c>
      <c r="D7941" s="254">
        <v>0</v>
      </c>
    </row>
    <row r="7942" spans="1:4" ht="13.5">
      <c r="A7942" s="180">
        <v>102513</v>
      </c>
      <c r="B7942" s="180" t="s">
        <v>3979</v>
      </c>
      <c r="C7942" s="180" t="s">
        <v>4</v>
      </c>
      <c r="D7942" s="254">
        <v>53.04</v>
      </c>
    </row>
    <row r="7943" spans="1:4" ht="13.5">
      <c r="A7943" s="180">
        <v>102489</v>
      </c>
      <c r="B7943" s="180" t="s">
        <v>3965</v>
      </c>
      <c r="C7943" s="180" t="s">
        <v>4</v>
      </c>
      <c r="D7943" s="254">
        <v>27.9</v>
      </c>
    </row>
    <row r="7944" spans="1:4" ht="13.5">
      <c r="A7944" s="180">
        <v>102488</v>
      </c>
      <c r="B7944" s="180" t="s">
        <v>3964</v>
      </c>
      <c r="C7944" s="180" t="s">
        <v>4</v>
      </c>
      <c r="D7944" s="254">
        <v>4.2</v>
      </c>
    </row>
    <row r="7945" spans="1:4" ht="13.5">
      <c r="A7945" s="180">
        <v>101730</v>
      </c>
      <c r="B7945" s="180" t="s">
        <v>36737</v>
      </c>
      <c r="C7945" s="180" t="s">
        <v>4</v>
      </c>
      <c r="D7945" s="254">
        <v>0</v>
      </c>
    </row>
    <row r="7946" spans="1:4" ht="13.5">
      <c r="A7946" s="180">
        <v>101746</v>
      </c>
      <c r="B7946" s="180" t="s">
        <v>3236</v>
      </c>
      <c r="C7946" s="180" t="s">
        <v>4</v>
      </c>
      <c r="D7946" s="254">
        <v>298.83999999999997</v>
      </c>
    </row>
    <row r="7947" spans="1:4" ht="13.5">
      <c r="A7947" s="180">
        <v>98679</v>
      </c>
      <c r="B7947" s="180" t="s">
        <v>3241</v>
      </c>
      <c r="C7947" s="180" t="s">
        <v>4</v>
      </c>
      <c r="D7947" s="254">
        <v>37.83</v>
      </c>
    </row>
    <row r="7948" spans="1:4" ht="13.5">
      <c r="A7948" s="180">
        <v>98680</v>
      </c>
      <c r="B7948" s="180" t="s">
        <v>3242</v>
      </c>
      <c r="C7948" s="180" t="s">
        <v>4</v>
      </c>
      <c r="D7948" s="254">
        <v>46.97</v>
      </c>
    </row>
    <row r="7949" spans="1:4" ht="13.5">
      <c r="A7949" s="180">
        <v>101749</v>
      </c>
      <c r="B7949" s="180" t="s">
        <v>3233</v>
      </c>
      <c r="C7949" s="180" t="s">
        <v>4</v>
      </c>
      <c r="D7949" s="254">
        <v>54.43</v>
      </c>
    </row>
    <row r="7950" spans="1:4" ht="13.5">
      <c r="A7950" s="180">
        <v>98681</v>
      </c>
      <c r="B7950" s="180" t="s">
        <v>3243</v>
      </c>
      <c r="C7950" s="180" t="s">
        <v>4</v>
      </c>
      <c r="D7950" s="254">
        <v>34.979999999999997</v>
      </c>
    </row>
    <row r="7951" spans="1:4" ht="13.5">
      <c r="A7951" s="180">
        <v>98682</v>
      </c>
      <c r="B7951" s="180" t="s">
        <v>3244</v>
      </c>
      <c r="C7951" s="180" t="s">
        <v>4</v>
      </c>
      <c r="D7951" s="254">
        <v>44.11</v>
      </c>
    </row>
    <row r="7952" spans="1:4" ht="13.5">
      <c r="A7952" s="180">
        <v>101750</v>
      </c>
      <c r="B7952" s="180" t="s">
        <v>3234</v>
      </c>
      <c r="C7952" s="180" t="s">
        <v>4</v>
      </c>
      <c r="D7952" s="254">
        <v>51.58</v>
      </c>
    </row>
    <row r="7953" spans="1:4" ht="13.5">
      <c r="A7953" s="180">
        <v>101737</v>
      </c>
      <c r="B7953" s="180" t="s">
        <v>3257</v>
      </c>
      <c r="C7953" s="180" t="s">
        <v>4</v>
      </c>
      <c r="D7953" s="254">
        <v>126.72</v>
      </c>
    </row>
    <row r="7954" spans="1:4" ht="13.5">
      <c r="A7954" s="180">
        <v>101735</v>
      </c>
      <c r="B7954" s="180" t="s">
        <v>3255</v>
      </c>
      <c r="C7954" s="180" t="s">
        <v>4</v>
      </c>
      <c r="D7954" s="254">
        <v>384.37</v>
      </c>
    </row>
    <row r="7955" spans="1:4" ht="13.5">
      <c r="A7955" s="180">
        <v>101734</v>
      </c>
      <c r="B7955" s="180" t="s">
        <v>3254</v>
      </c>
      <c r="C7955" s="180" t="s">
        <v>4</v>
      </c>
      <c r="D7955" s="254">
        <v>375.37</v>
      </c>
    </row>
    <row r="7956" spans="1:4" ht="13.5">
      <c r="A7956" s="180">
        <v>101736</v>
      </c>
      <c r="B7956" s="180" t="s">
        <v>3256</v>
      </c>
      <c r="C7956" s="180" t="s">
        <v>4</v>
      </c>
      <c r="D7956" s="254">
        <v>108.9</v>
      </c>
    </row>
    <row r="7957" spans="1:4" ht="13.5">
      <c r="A7957" s="180">
        <v>101733</v>
      </c>
      <c r="B7957" s="180" t="s">
        <v>3253</v>
      </c>
      <c r="C7957" s="180" t="s">
        <v>4</v>
      </c>
      <c r="D7957" s="254">
        <v>251.2</v>
      </c>
    </row>
    <row r="7958" spans="1:4" ht="13.5">
      <c r="A7958" s="180">
        <v>98678</v>
      </c>
      <c r="B7958" s="180" t="s">
        <v>3240</v>
      </c>
      <c r="C7958" s="180" t="s">
        <v>4</v>
      </c>
      <c r="D7958" s="254">
        <v>389.74</v>
      </c>
    </row>
    <row r="7959" spans="1:4" ht="13.5">
      <c r="A7959" s="180">
        <v>98677</v>
      </c>
      <c r="B7959" s="180" t="s">
        <v>36738</v>
      </c>
      <c r="C7959" s="180" t="s">
        <v>4</v>
      </c>
      <c r="D7959" s="254">
        <v>0</v>
      </c>
    </row>
    <row r="7960" spans="1:4" ht="13.5">
      <c r="A7960" s="180">
        <v>98676</v>
      </c>
      <c r="B7960" s="180" t="s">
        <v>36739</v>
      </c>
      <c r="C7960" s="180" t="s">
        <v>4</v>
      </c>
      <c r="D7960" s="254">
        <v>0</v>
      </c>
    </row>
    <row r="7961" spans="1:4" ht="13.5">
      <c r="A7961" s="180">
        <v>98675</v>
      </c>
      <c r="B7961" s="180" t="s">
        <v>36740</v>
      </c>
      <c r="C7961" s="180" t="s">
        <v>4</v>
      </c>
      <c r="D7961" s="254">
        <v>0</v>
      </c>
    </row>
    <row r="7962" spans="1:4" ht="13.5">
      <c r="A7962" s="180">
        <v>101747</v>
      </c>
      <c r="B7962" s="180" t="s">
        <v>3265</v>
      </c>
      <c r="C7962" s="180" t="s">
        <v>4</v>
      </c>
      <c r="D7962" s="254">
        <v>81.97</v>
      </c>
    </row>
    <row r="7963" spans="1:4" ht="13.5">
      <c r="A7963" s="180">
        <v>104162</v>
      </c>
      <c r="B7963" s="180" t="s">
        <v>11835</v>
      </c>
      <c r="C7963" s="180" t="s">
        <v>4</v>
      </c>
      <c r="D7963" s="254">
        <v>91.33</v>
      </c>
    </row>
    <row r="7964" spans="1:4" ht="13.5">
      <c r="A7964" s="180">
        <v>98671</v>
      </c>
      <c r="B7964" s="180" t="s">
        <v>3238</v>
      </c>
      <c r="C7964" s="180" t="s">
        <v>4</v>
      </c>
      <c r="D7964" s="254">
        <v>281.17</v>
      </c>
    </row>
    <row r="7965" spans="1:4" ht="13.5">
      <c r="A7965" s="180">
        <v>101092</v>
      </c>
      <c r="B7965" s="180" t="s">
        <v>2419</v>
      </c>
      <c r="C7965" s="180" t="s">
        <v>4</v>
      </c>
      <c r="D7965" s="254">
        <v>294.14999999999998</v>
      </c>
    </row>
    <row r="7966" spans="1:4" ht="13.5">
      <c r="A7966" s="180">
        <v>101091</v>
      </c>
      <c r="B7966" s="180" t="s">
        <v>2418</v>
      </c>
      <c r="C7966" s="180" t="s">
        <v>4</v>
      </c>
      <c r="D7966" s="254">
        <v>169.11</v>
      </c>
    </row>
    <row r="7967" spans="1:4" ht="13.5">
      <c r="A7967" s="180">
        <v>101726</v>
      </c>
      <c r="B7967" s="180" t="s">
        <v>3250</v>
      </c>
      <c r="C7967" s="180" t="s">
        <v>4</v>
      </c>
      <c r="D7967" s="254">
        <v>216.95</v>
      </c>
    </row>
    <row r="7968" spans="1:4" ht="13.5">
      <c r="A7968" s="180">
        <v>101725</v>
      </c>
      <c r="B7968" s="180" t="s">
        <v>3249</v>
      </c>
      <c r="C7968" s="180" t="s">
        <v>4</v>
      </c>
      <c r="D7968" s="254">
        <v>324.70999999999998</v>
      </c>
    </row>
    <row r="7969" spans="1:4" ht="13.5">
      <c r="A7969" s="180">
        <v>98672</v>
      </c>
      <c r="B7969" s="180" t="s">
        <v>3239</v>
      </c>
      <c r="C7969" s="180" t="s">
        <v>4</v>
      </c>
      <c r="D7969" s="254">
        <v>293.66000000000003</v>
      </c>
    </row>
    <row r="7970" spans="1:4" ht="13.5">
      <c r="A7970" s="180">
        <v>101093</v>
      </c>
      <c r="B7970" s="180" t="s">
        <v>2420</v>
      </c>
      <c r="C7970" s="180" t="s">
        <v>4</v>
      </c>
      <c r="D7970" s="254">
        <v>306.64</v>
      </c>
    </row>
    <row r="7971" spans="1:4" ht="13.5">
      <c r="A7971" s="180">
        <v>101732</v>
      </c>
      <c r="B7971" s="180" t="s">
        <v>3251</v>
      </c>
      <c r="C7971" s="180" t="s">
        <v>4</v>
      </c>
      <c r="D7971" s="254">
        <v>106.28</v>
      </c>
    </row>
    <row r="7972" spans="1:4" ht="13.5">
      <c r="A7972" s="180">
        <v>101731</v>
      </c>
      <c r="B7972" s="180" t="s">
        <v>36741</v>
      </c>
      <c r="C7972" s="180" t="s">
        <v>4</v>
      </c>
      <c r="D7972" s="254">
        <v>351.87</v>
      </c>
    </row>
    <row r="7973" spans="1:4" ht="13.5">
      <c r="A7973" s="180">
        <v>101090</v>
      </c>
      <c r="B7973" s="180" t="s">
        <v>2417</v>
      </c>
      <c r="C7973" s="180" t="s">
        <v>4</v>
      </c>
      <c r="D7973" s="254">
        <v>229.8</v>
      </c>
    </row>
    <row r="7974" spans="1:4" ht="13.5">
      <c r="A7974" s="180">
        <v>101751</v>
      </c>
      <c r="B7974" s="180" t="s">
        <v>3237</v>
      </c>
      <c r="C7974" s="180" t="s">
        <v>4</v>
      </c>
      <c r="D7974" s="254">
        <v>206.89</v>
      </c>
    </row>
    <row r="7975" spans="1:4" ht="13.5">
      <c r="A7975" s="180">
        <v>101729</v>
      </c>
      <c r="B7975" s="180" t="s">
        <v>3235</v>
      </c>
      <c r="C7975" s="180" t="s">
        <v>4</v>
      </c>
      <c r="D7975" s="254">
        <v>198.94</v>
      </c>
    </row>
    <row r="7976" spans="1:4" ht="13.5">
      <c r="A7976" s="180">
        <v>98683</v>
      </c>
      <c r="B7976" s="180" t="s">
        <v>36742</v>
      </c>
      <c r="C7976" s="180" t="s">
        <v>4</v>
      </c>
      <c r="D7976" s="254">
        <v>0</v>
      </c>
    </row>
    <row r="7977" spans="1:4" ht="13.5">
      <c r="A7977" s="180">
        <v>101094</v>
      </c>
      <c r="B7977" s="180" t="s">
        <v>12233</v>
      </c>
      <c r="C7977" s="180" t="s">
        <v>1</v>
      </c>
      <c r="D7977" s="254">
        <v>154.77000000000001</v>
      </c>
    </row>
    <row r="7978" spans="1:4" ht="13.5">
      <c r="A7978" s="180">
        <v>101095</v>
      </c>
      <c r="B7978" s="180" t="s">
        <v>36743</v>
      </c>
      <c r="C7978" s="180" t="s">
        <v>1</v>
      </c>
      <c r="D7978" s="254">
        <v>0</v>
      </c>
    </row>
    <row r="7979" spans="1:4" ht="13.5">
      <c r="A7979" s="180">
        <v>101728</v>
      </c>
      <c r="B7979" s="180" t="s">
        <v>36744</v>
      </c>
      <c r="C7979" s="180" t="s">
        <v>4</v>
      </c>
      <c r="D7979" s="254">
        <v>0</v>
      </c>
    </row>
    <row r="7980" spans="1:4" ht="13.5">
      <c r="A7980" s="180">
        <v>101727</v>
      </c>
      <c r="B7980" s="180" t="s">
        <v>3252</v>
      </c>
      <c r="C7980" s="180" t="s">
        <v>4</v>
      </c>
      <c r="D7980" s="254">
        <v>179.74</v>
      </c>
    </row>
    <row r="7981" spans="1:4" ht="13.5">
      <c r="A7981" s="180">
        <v>101748</v>
      </c>
      <c r="B7981" s="180" t="s">
        <v>3258</v>
      </c>
      <c r="C7981" s="180" t="s">
        <v>4</v>
      </c>
      <c r="D7981" s="254">
        <v>4.2</v>
      </c>
    </row>
    <row r="7982" spans="1:4" ht="13.5">
      <c r="A7982" s="180">
        <v>101742</v>
      </c>
      <c r="B7982" s="180" t="s">
        <v>3266</v>
      </c>
      <c r="C7982" s="180" t="s">
        <v>1</v>
      </c>
      <c r="D7982" s="254">
        <v>60.58</v>
      </c>
    </row>
    <row r="7983" spans="1:4" ht="13.5">
      <c r="A7983" s="180">
        <v>101740</v>
      </c>
      <c r="B7983" s="180" t="s">
        <v>3263</v>
      </c>
      <c r="C7983" s="180" t="s">
        <v>1</v>
      </c>
      <c r="D7983" s="254">
        <v>56.28</v>
      </c>
    </row>
    <row r="7984" spans="1:4" ht="13.5">
      <c r="A7984" s="180">
        <v>98685</v>
      </c>
      <c r="B7984" s="180" t="s">
        <v>3245</v>
      </c>
      <c r="C7984" s="180" t="s">
        <v>1</v>
      </c>
      <c r="D7984" s="254">
        <v>52.66</v>
      </c>
    </row>
    <row r="7985" spans="1:4" ht="13.5">
      <c r="A7985" s="180">
        <v>98686</v>
      </c>
      <c r="B7985" s="180" t="s">
        <v>3246</v>
      </c>
      <c r="C7985" s="180" t="s">
        <v>1</v>
      </c>
      <c r="D7985" s="254">
        <v>50.11</v>
      </c>
    </row>
    <row r="7986" spans="1:4" ht="13.5">
      <c r="A7986" s="180">
        <v>101739</v>
      </c>
      <c r="B7986" s="180" t="s">
        <v>3262</v>
      </c>
      <c r="C7986" s="180" t="s">
        <v>1</v>
      </c>
      <c r="D7986" s="254">
        <v>35.880000000000003</v>
      </c>
    </row>
    <row r="7987" spans="1:4" ht="13.5">
      <c r="A7987" s="180">
        <v>101738</v>
      </c>
      <c r="B7987" s="180" t="s">
        <v>3261</v>
      </c>
      <c r="C7987" s="180" t="s">
        <v>1</v>
      </c>
      <c r="D7987" s="254">
        <v>32.51</v>
      </c>
    </row>
    <row r="7988" spans="1:4" ht="13.5">
      <c r="A7988" s="180">
        <v>101741</v>
      </c>
      <c r="B7988" s="180" t="s">
        <v>3264</v>
      </c>
      <c r="C7988" s="180" t="s">
        <v>1</v>
      </c>
      <c r="D7988" s="254">
        <v>26.77</v>
      </c>
    </row>
    <row r="7989" spans="1:4" ht="13.5">
      <c r="A7989" s="180">
        <v>98697</v>
      </c>
      <c r="B7989" s="180" t="s">
        <v>3260</v>
      </c>
      <c r="C7989" s="180" t="s">
        <v>1</v>
      </c>
      <c r="D7989" s="254">
        <v>38.700000000000003</v>
      </c>
    </row>
    <row r="7990" spans="1:4" ht="13.5">
      <c r="A7990" s="180">
        <v>98688</v>
      </c>
      <c r="B7990" s="180" t="s">
        <v>3247</v>
      </c>
      <c r="C7990" s="180" t="s">
        <v>1</v>
      </c>
      <c r="D7990" s="254">
        <v>73.31</v>
      </c>
    </row>
    <row r="7991" spans="1:4" ht="13.5">
      <c r="A7991" s="180">
        <v>98687</v>
      </c>
      <c r="B7991" s="180" t="s">
        <v>36745</v>
      </c>
      <c r="C7991" s="180" t="s">
        <v>1</v>
      </c>
      <c r="D7991" s="254">
        <v>0</v>
      </c>
    </row>
    <row r="7992" spans="1:4" ht="13.5">
      <c r="A7992" s="180">
        <v>98689</v>
      </c>
      <c r="B7992" s="180" t="s">
        <v>3248</v>
      </c>
      <c r="C7992" s="180" t="s">
        <v>1</v>
      </c>
      <c r="D7992" s="254">
        <v>77.55</v>
      </c>
    </row>
    <row r="7993" spans="1:4" ht="13.5">
      <c r="A7993" s="180">
        <v>98695</v>
      </c>
      <c r="B7993" s="180" t="s">
        <v>3259</v>
      </c>
      <c r="C7993" s="180" t="s">
        <v>1</v>
      </c>
      <c r="D7993" s="254">
        <v>61.28</v>
      </c>
    </row>
    <row r="7994" spans="1:4" ht="13.5">
      <c r="A7994" s="180">
        <v>100606</v>
      </c>
      <c r="B7994" s="180" t="s">
        <v>36746</v>
      </c>
      <c r="C7994" s="180" t="s">
        <v>2</v>
      </c>
      <c r="D7994" s="254">
        <v>1751.1</v>
      </c>
    </row>
    <row r="7995" spans="1:4" ht="13.5">
      <c r="A7995" s="180">
        <v>100604</v>
      </c>
      <c r="B7995" s="180" t="s">
        <v>36747</v>
      </c>
      <c r="C7995" s="180" t="s">
        <v>2</v>
      </c>
      <c r="D7995" s="254">
        <v>812.09</v>
      </c>
    </row>
    <row r="7996" spans="1:4" ht="13.5">
      <c r="A7996" s="180">
        <v>100605</v>
      </c>
      <c r="B7996" s="180" t="s">
        <v>36748</v>
      </c>
      <c r="C7996" s="180" t="s">
        <v>2</v>
      </c>
      <c r="D7996" s="254">
        <v>1198.9000000000001</v>
      </c>
    </row>
    <row r="7997" spans="1:4" ht="13.5">
      <c r="A7997" s="180">
        <v>100580</v>
      </c>
      <c r="B7997" s="180" t="s">
        <v>36749</v>
      </c>
      <c r="C7997" s="180" t="s">
        <v>2</v>
      </c>
      <c r="D7997" s="254">
        <v>761.9</v>
      </c>
    </row>
    <row r="7998" spans="1:4" ht="13.5">
      <c r="A7998" s="180">
        <v>100579</v>
      </c>
      <c r="B7998" s="180" t="s">
        <v>36750</v>
      </c>
      <c r="C7998" s="180" t="s">
        <v>2</v>
      </c>
      <c r="D7998" s="254">
        <v>703.74</v>
      </c>
    </row>
    <row r="7999" spans="1:4" ht="13.5">
      <c r="A7999" s="180">
        <v>100609</v>
      </c>
      <c r="B7999" s="180" t="s">
        <v>36751</v>
      </c>
      <c r="C7999" s="180" t="s">
        <v>2</v>
      </c>
      <c r="D7999" s="254">
        <v>1786.25</v>
      </c>
    </row>
    <row r="8000" spans="1:4" ht="13.5">
      <c r="A8000" s="180">
        <v>100607</v>
      </c>
      <c r="B8000" s="180" t="s">
        <v>36752</v>
      </c>
      <c r="C8000" s="180" t="s">
        <v>2</v>
      </c>
      <c r="D8000" s="254">
        <v>833.54</v>
      </c>
    </row>
    <row r="8001" spans="1:4" ht="13.5">
      <c r="A8001" s="180">
        <v>100608</v>
      </c>
      <c r="B8001" s="180" t="s">
        <v>36753</v>
      </c>
      <c r="C8001" s="180" t="s">
        <v>2</v>
      </c>
      <c r="D8001" s="254">
        <v>1225.3900000000001</v>
      </c>
    </row>
    <row r="8002" spans="1:4" ht="13.5">
      <c r="A8002" s="180">
        <v>100582</v>
      </c>
      <c r="B8002" s="180" t="s">
        <v>36754</v>
      </c>
      <c r="C8002" s="180" t="s">
        <v>2</v>
      </c>
      <c r="D8002" s="254">
        <v>833.78</v>
      </c>
    </row>
    <row r="8003" spans="1:4" ht="13.5">
      <c r="A8003" s="180">
        <v>100581</v>
      </c>
      <c r="B8003" s="180" t="s">
        <v>36755</v>
      </c>
      <c r="C8003" s="180" t="s">
        <v>2</v>
      </c>
      <c r="D8003" s="254">
        <v>730.5</v>
      </c>
    </row>
    <row r="8004" spans="1:4" ht="13.5">
      <c r="A8004" s="180">
        <v>100613</v>
      </c>
      <c r="B8004" s="180" t="s">
        <v>36756</v>
      </c>
      <c r="C8004" s="180" t="s">
        <v>2</v>
      </c>
      <c r="D8004" s="254">
        <v>1821.21</v>
      </c>
    </row>
    <row r="8005" spans="1:4" ht="13.5">
      <c r="A8005" s="180">
        <v>100610</v>
      </c>
      <c r="B8005" s="180" t="s">
        <v>36757</v>
      </c>
      <c r="C8005" s="180" t="s">
        <v>2</v>
      </c>
      <c r="D8005" s="254">
        <v>854.55</v>
      </c>
    </row>
    <row r="8006" spans="1:4" ht="13.5">
      <c r="A8006" s="180">
        <v>100611</v>
      </c>
      <c r="B8006" s="180" t="s">
        <v>36758</v>
      </c>
      <c r="C8006" s="180" t="s">
        <v>2</v>
      </c>
      <c r="D8006" s="254">
        <v>1030.95</v>
      </c>
    </row>
    <row r="8007" spans="1:4" ht="13.5">
      <c r="A8007" s="180">
        <v>100612</v>
      </c>
      <c r="B8007" s="180" t="s">
        <v>36759</v>
      </c>
      <c r="C8007" s="180" t="s">
        <v>2</v>
      </c>
      <c r="D8007" s="254">
        <v>1251.45</v>
      </c>
    </row>
    <row r="8008" spans="1:4" ht="13.5">
      <c r="A8008" s="180">
        <v>100584</v>
      </c>
      <c r="B8008" s="180" t="s">
        <v>36760</v>
      </c>
      <c r="C8008" s="180" t="s">
        <v>2</v>
      </c>
      <c r="D8008" s="254">
        <v>822.06</v>
      </c>
    </row>
    <row r="8009" spans="1:4" ht="13.5">
      <c r="A8009" s="180">
        <v>100583</v>
      </c>
      <c r="B8009" s="180" t="s">
        <v>36761</v>
      </c>
      <c r="C8009" s="180" t="s">
        <v>2</v>
      </c>
      <c r="D8009" s="254">
        <v>759</v>
      </c>
    </row>
    <row r="8010" spans="1:4" ht="13.5">
      <c r="A8010" s="180">
        <v>100616</v>
      </c>
      <c r="B8010" s="180" t="s">
        <v>36762</v>
      </c>
      <c r="C8010" s="180" t="s">
        <v>2</v>
      </c>
      <c r="D8010" s="254">
        <v>1894.45</v>
      </c>
    </row>
    <row r="8011" spans="1:4" ht="13.5">
      <c r="A8011" s="180">
        <v>100614</v>
      </c>
      <c r="B8011" s="180" t="s">
        <v>36763</v>
      </c>
      <c r="C8011" s="180" t="s">
        <v>2</v>
      </c>
      <c r="D8011" s="254">
        <v>1077.42</v>
      </c>
    </row>
    <row r="8012" spans="1:4" ht="13.5">
      <c r="A8012" s="180">
        <v>100615</v>
      </c>
      <c r="B8012" s="180" t="s">
        <v>36764</v>
      </c>
      <c r="C8012" s="180" t="s">
        <v>2</v>
      </c>
      <c r="D8012" s="254">
        <v>1303.54</v>
      </c>
    </row>
    <row r="8013" spans="1:4" ht="13.5">
      <c r="A8013" s="180">
        <v>100586</v>
      </c>
      <c r="B8013" s="180" t="s">
        <v>36765</v>
      </c>
      <c r="C8013" s="180" t="s">
        <v>2</v>
      </c>
      <c r="D8013" s="254">
        <v>915.16</v>
      </c>
    </row>
    <row r="8014" spans="1:4" ht="13.5">
      <c r="A8014" s="180">
        <v>100585</v>
      </c>
      <c r="B8014" s="180" t="s">
        <v>36766</v>
      </c>
      <c r="C8014" s="180" t="s">
        <v>2</v>
      </c>
      <c r="D8014" s="254">
        <v>814.51</v>
      </c>
    </row>
    <row r="8015" spans="1:4" ht="13.5">
      <c r="A8015" s="180">
        <v>100618</v>
      </c>
      <c r="B8015" s="180" t="s">
        <v>36767</v>
      </c>
      <c r="C8015" s="180" t="s">
        <v>2</v>
      </c>
      <c r="D8015" s="254">
        <v>1970.64</v>
      </c>
    </row>
    <row r="8016" spans="1:4" ht="13.5">
      <c r="A8016" s="180">
        <v>100617</v>
      </c>
      <c r="B8016" s="180" t="s">
        <v>36768</v>
      </c>
      <c r="C8016" s="180" t="s">
        <v>2</v>
      </c>
      <c r="D8016" s="254">
        <v>1355.63</v>
      </c>
    </row>
    <row r="8017" spans="1:4" ht="13.5">
      <c r="A8017" s="180">
        <v>100588</v>
      </c>
      <c r="B8017" s="180" t="s">
        <v>36769</v>
      </c>
      <c r="C8017" s="180" t="s">
        <v>2</v>
      </c>
      <c r="D8017" s="254">
        <v>950.22</v>
      </c>
    </row>
    <row r="8018" spans="1:4" ht="13.5">
      <c r="A8018" s="180">
        <v>100587</v>
      </c>
      <c r="B8018" s="180" t="s">
        <v>36770</v>
      </c>
      <c r="C8018" s="180" t="s">
        <v>2</v>
      </c>
      <c r="D8018" s="254">
        <v>872.12</v>
      </c>
    </row>
    <row r="8019" spans="1:4" ht="13.5">
      <c r="A8019" s="180">
        <v>100590</v>
      </c>
      <c r="B8019" s="180" t="s">
        <v>36771</v>
      </c>
      <c r="C8019" s="180" t="s">
        <v>2</v>
      </c>
      <c r="D8019" s="254">
        <v>1031.21</v>
      </c>
    </row>
    <row r="8020" spans="1:4" ht="13.5">
      <c r="A8020" s="180">
        <v>100589</v>
      </c>
      <c r="B8020" s="180" t="s">
        <v>36772</v>
      </c>
      <c r="C8020" s="180" t="s">
        <v>2</v>
      </c>
      <c r="D8020" s="254">
        <v>953.41</v>
      </c>
    </row>
    <row r="8021" spans="1:4" ht="13.5">
      <c r="A8021" s="180">
        <v>100592</v>
      </c>
      <c r="B8021" s="180" t="s">
        <v>36773</v>
      </c>
      <c r="C8021" s="180" t="s">
        <v>2</v>
      </c>
      <c r="D8021" s="254">
        <v>1014.38</v>
      </c>
    </row>
    <row r="8022" spans="1:4" ht="13.5">
      <c r="A8022" s="180">
        <v>100591</v>
      </c>
      <c r="B8022" s="180" t="s">
        <v>36774</v>
      </c>
      <c r="C8022" s="180" t="s">
        <v>2</v>
      </c>
      <c r="D8022" s="254">
        <v>931.06</v>
      </c>
    </row>
    <row r="8023" spans="1:4" ht="13.5">
      <c r="A8023" s="180">
        <v>100594</v>
      </c>
      <c r="B8023" s="180" t="s">
        <v>36775</v>
      </c>
      <c r="C8023" s="180" t="s">
        <v>2</v>
      </c>
      <c r="D8023" s="254">
        <v>1120.02</v>
      </c>
    </row>
    <row r="8024" spans="1:4" ht="13.5">
      <c r="A8024" s="180">
        <v>100593</v>
      </c>
      <c r="B8024" s="180" t="s">
        <v>36776</v>
      </c>
      <c r="C8024" s="180" t="s">
        <v>2</v>
      </c>
      <c r="D8024" s="254">
        <v>1010.86</v>
      </c>
    </row>
    <row r="8025" spans="1:4" ht="13.5">
      <c r="A8025" s="180">
        <v>100596</v>
      </c>
      <c r="B8025" s="180" t="s">
        <v>36777</v>
      </c>
      <c r="C8025" s="180" t="s">
        <v>2</v>
      </c>
      <c r="D8025" s="254">
        <v>1341.67</v>
      </c>
    </row>
    <row r="8026" spans="1:4" ht="13.5">
      <c r="A8026" s="180">
        <v>100595</v>
      </c>
      <c r="B8026" s="180" t="s">
        <v>36778</v>
      </c>
      <c r="C8026" s="180" t="s">
        <v>2</v>
      </c>
      <c r="D8026" s="254">
        <v>1194.3699999999999</v>
      </c>
    </row>
    <row r="8027" spans="1:4" ht="13.5">
      <c r="A8027" s="180">
        <v>100598</v>
      </c>
      <c r="B8027" s="180" t="s">
        <v>36779</v>
      </c>
      <c r="C8027" s="180" t="s">
        <v>2</v>
      </c>
      <c r="D8027" s="254">
        <v>1488.66</v>
      </c>
    </row>
    <row r="8028" spans="1:4" ht="13.5">
      <c r="A8028" s="180">
        <v>100597</v>
      </c>
      <c r="B8028" s="180" t="s">
        <v>36780</v>
      </c>
      <c r="C8028" s="180" t="s">
        <v>2</v>
      </c>
      <c r="D8028" s="254">
        <v>1366.97</v>
      </c>
    </row>
    <row r="8029" spans="1:4" ht="13.5">
      <c r="A8029" s="180">
        <v>100603</v>
      </c>
      <c r="B8029" s="180" t="s">
        <v>36781</v>
      </c>
      <c r="C8029" s="180" t="s">
        <v>2</v>
      </c>
      <c r="D8029" s="254">
        <v>1684.83</v>
      </c>
    </row>
    <row r="8030" spans="1:4" ht="13.5">
      <c r="A8030" s="180">
        <v>100599</v>
      </c>
      <c r="B8030" s="180" t="s">
        <v>36782</v>
      </c>
      <c r="C8030" s="180" t="s">
        <v>2</v>
      </c>
      <c r="D8030" s="254">
        <v>666.46</v>
      </c>
    </row>
    <row r="8031" spans="1:4" ht="13.5">
      <c r="A8031" s="180">
        <v>100600</v>
      </c>
      <c r="B8031" s="180" t="s">
        <v>36783</v>
      </c>
      <c r="C8031" s="180" t="s">
        <v>2</v>
      </c>
      <c r="D8031" s="254">
        <v>768.54</v>
      </c>
    </row>
    <row r="8032" spans="1:4" ht="13.5">
      <c r="A8032" s="180">
        <v>100601</v>
      </c>
      <c r="B8032" s="180" t="s">
        <v>36784</v>
      </c>
      <c r="C8032" s="180" t="s">
        <v>2</v>
      </c>
      <c r="D8032" s="254">
        <v>935.96</v>
      </c>
    </row>
    <row r="8033" spans="1:4" ht="13.5">
      <c r="A8033" s="180">
        <v>100602</v>
      </c>
      <c r="B8033" s="180" t="s">
        <v>36785</v>
      </c>
      <c r="C8033" s="180" t="s">
        <v>2</v>
      </c>
      <c r="D8033" s="254">
        <v>1145.23</v>
      </c>
    </row>
    <row r="8034" spans="1:4" ht="13.5">
      <c r="A8034" s="180">
        <v>100578</v>
      </c>
      <c r="B8034" s="180" t="s">
        <v>36786</v>
      </c>
      <c r="C8034" s="180" t="s">
        <v>2</v>
      </c>
      <c r="D8034" s="254">
        <v>650.02</v>
      </c>
    </row>
    <row r="8035" spans="1:4" ht="13.5">
      <c r="A8035" s="180">
        <v>105975</v>
      </c>
      <c r="B8035" s="180" t="s">
        <v>36787</v>
      </c>
      <c r="C8035" s="180" t="s">
        <v>1</v>
      </c>
      <c r="D8035" s="254">
        <v>0</v>
      </c>
    </row>
    <row r="8036" spans="1:4" ht="13.5">
      <c r="A8036" s="180">
        <v>105976</v>
      </c>
      <c r="B8036" s="180" t="s">
        <v>36788</v>
      </c>
      <c r="C8036" s="180" t="s">
        <v>1</v>
      </c>
      <c r="D8036" s="254">
        <v>0</v>
      </c>
    </row>
    <row r="8037" spans="1:4" ht="13.5">
      <c r="A8037" s="180">
        <v>105977</v>
      </c>
      <c r="B8037" s="180" t="s">
        <v>36789</v>
      </c>
      <c r="C8037" s="180" t="s">
        <v>1</v>
      </c>
      <c r="D8037" s="254">
        <v>0</v>
      </c>
    </row>
    <row r="8038" spans="1:4" ht="13.5">
      <c r="A8038" s="180">
        <v>105978</v>
      </c>
      <c r="B8038" s="180" t="s">
        <v>36790</v>
      </c>
      <c r="C8038" s="180" t="s">
        <v>1</v>
      </c>
      <c r="D8038" s="254">
        <v>0</v>
      </c>
    </row>
    <row r="8039" spans="1:4" ht="13.5">
      <c r="A8039" s="180">
        <v>105970</v>
      </c>
      <c r="B8039" s="180" t="s">
        <v>36791</v>
      </c>
      <c r="C8039" s="180" t="s">
        <v>2</v>
      </c>
      <c r="D8039" s="254">
        <v>0</v>
      </c>
    </row>
    <row r="8040" spans="1:4" ht="13.5">
      <c r="A8040" s="180">
        <v>105972</v>
      </c>
      <c r="B8040" s="180" t="s">
        <v>36792</v>
      </c>
      <c r="C8040" s="180" t="s">
        <v>2</v>
      </c>
      <c r="D8040" s="254">
        <v>0</v>
      </c>
    </row>
    <row r="8041" spans="1:4" ht="13.5">
      <c r="A8041" s="180">
        <v>105973</v>
      </c>
      <c r="B8041" s="180" t="s">
        <v>36793</v>
      </c>
      <c r="C8041" s="180" t="s">
        <v>2</v>
      </c>
      <c r="D8041" s="254">
        <v>0</v>
      </c>
    </row>
    <row r="8042" spans="1:4" ht="13.5">
      <c r="A8042" s="180">
        <v>105974</v>
      </c>
      <c r="B8042" s="180" t="s">
        <v>36794</v>
      </c>
      <c r="C8042" s="180" t="s">
        <v>2</v>
      </c>
      <c r="D8042" s="254">
        <v>0</v>
      </c>
    </row>
    <row r="8043" spans="1:4" ht="13.5">
      <c r="A8043" s="180">
        <v>105971</v>
      </c>
      <c r="B8043" s="180" t="s">
        <v>36795</v>
      </c>
      <c r="C8043" s="180" t="s">
        <v>2</v>
      </c>
      <c r="D8043" s="254">
        <v>0</v>
      </c>
    </row>
    <row r="8044" spans="1:4" ht="13.5">
      <c r="A8044" s="180">
        <v>105967</v>
      </c>
      <c r="B8044" s="180" t="s">
        <v>36796</v>
      </c>
      <c r="C8044" s="180" t="s">
        <v>2</v>
      </c>
      <c r="D8044" s="254">
        <v>0</v>
      </c>
    </row>
    <row r="8045" spans="1:4" ht="13.5">
      <c r="A8045" s="180">
        <v>105968</v>
      </c>
      <c r="B8045" s="180" t="s">
        <v>36797</v>
      </c>
      <c r="C8045" s="180" t="s">
        <v>2</v>
      </c>
      <c r="D8045" s="254">
        <v>0</v>
      </c>
    </row>
    <row r="8046" spans="1:4" ht="13.5">
      <c r="A8046" s="180">
        <v>105969</v>
      </c>
      <c r="B8046" s="180" t="s">
        <v>36798</v>
      </c>
      <c r="C8046" s="180" t="s">
        <v>2</v>
      </c>
      <c r="D8046" s="254">
        <v>0</v>
      </c>
    </row>
    <row r="8047" spans="1:4" ht="13.5">
      <c r="A8047" s="180">
        <v>100623</v>
      </c>
      <c r="B8047" s="180" t="s">
        <v>36799</v>
      </c>
      <c r="C8047" s="180" t="s">
        <v>2</v>
      </c>
      <c r="D8047" s="254">
        <v>2334.85</v>
      </c>
    </row>
    <row r="8048" spans="1:4" ht="13.5">
      <c r="A8048" s="180">
        <v>105964</v>
      </c>
      <c r="B8048" s="180" t="s">
        <v>36800</v>
      </c>
      <c r="C8048" s="180" t="s">
        <v>2</v>
      </c>
      <c r="D8048" s="254">
        <v>0</v>
      </c>
    </row>
    <row r="8049" spans="1:4" ht="13.5">
      <c r="A8049" s="180">
        <v>105965</v>
      </c>
      <c r="B8049" s="180" t="s">
        <v>36801</v>
      </c>
      <c r="C8049" s="180" t="s">
        <v>2</v>
      </c>
      <c r="D8049" s="254">
        <v>0</v>
      </c>
    </row>
    <row r="8050" spans="1:4" ht="13.5">
      <c r="A8050" s="180">
        <v>105966</v>
      </c>
      <c r="B8050" s="180" t="s">
        <v>36802</v>
      </c>
      <c r="C8050" s="180" t="s">
        <v>2</v>
      </c>
      <c r="D8050" s="254">
        <v>0</v>
      </c>
    </row>
    <row r="8051" spans="1:4" ht="13.5">
      <c r="A8051" s="180">
        <v>100621</v>
      </c>
      <c r="B8051" s="180" t="s">
        <v>36803</v>
      </c>
      <c r="C8051" s="180" t="s">
        <v>2</v>
      </c>
      <c r="D8051" s="254">
        <v>2868.47</v>
      </c>
    </row>
    <row r="8052" spans="1:4" ht="13.5">
      <c r="A8052" s="180">
        <v>105960</v>
      </c>
      <c r="B8052" s="180" t="s">
        <v>36804</v>
      </c>
      <c r="C8052" s="180" t="s">
        <v>2</v>
      </c>
      <c r="D8052" s="254">
        <v>0</v>
      </c>
    </row>
    <row r="8053" spans="1:4" ht="13.5">
      <c r="A8053" s="180">
        <v>105961</v>
      </c>
      <c r="B8053" s="180" t="s">
        <v>36805</v>
      </c>
      <c r="C8053" s="180" t="s">
        <v>2</v>
      </c>
      <c r="D8053" s="254">
        <v>0</v>
      </c>
    </row>
    <row r="8054" spans="1:4" ht="13.5">
      <c r="A8054" s="180">
        <v>105962</v>
      </c>
      <c r="B8054" s="180" t="s">
        <v>36806</v>
      </c>
      <c r="C8054" s="180" t="s">
        <v>2</v>
      </c>
      <c r="D8054" s="254">
        <v>0</v>
      </c>
    </row>
    <row r="8055" spans="1:4" ht="13.5">
      <c r="A8055" s="180">
        <v>105963</v>
      </c>
      <c r="B8055" s="180" t="s">
        <v>36807</v>
      </c>
      <c r="C8055" s="180" t="s">
        <v>2</v>
      </c>
      <c r="D8055" s="254">
        <v>0</v>
      </c>
    </row>
    <row r="8056" spans="1:4" ht="13.5">
      <c r="A8056" s="180">
        <v>100622</v>
      </c>
      <c r="B8056" s="180" t="s">
        <v>36808</v>
      </c>
      <c r="C8056" s="180" t="s">
        <v>2</v>
      </c>
      <c r="D8056" s="254">
        <v>2271.84</v>
      </c>
    </row>
    <row r="8057" spans="1:4" ht="13.5">
      <c r="A8057" s="180">
        <v>105956</v>
      </c>
      <c r="B8057" s="180" t="s">
        <v>36809</v>
      </c>
      <c r="C8057" s="180" t="s">
        <v>2</v>
      </c>
      <c r="D8057" s="254">
        <v>0</v>
      </c>
    </row>
    <row r="8058" spans="1:4" ht="13.5">
      <c r="A8058" s="180">
        <v>105957</v>
      </c>
      <c r="B8058" s="180" t="s">
        <v>36810</v>
      </c>
      <c r="C8058" s="180" t="s">
        <v>2</v>
      </c>
      <c r="D8058" s="254">
        <v>0</v>
      </c>
    </row>
    <row r="8059" spans="1:4" ht="13.5">
      <c r="A8059" s="180">
        <v>105958</v>
      </c>
      <c r="B8059" s="180" t="s">
        <v>36811</v>
      </c>
      <c r="C8059" s="180" t="s">
        <v>2</v>
      </c>
      <c r="D8059" s="254">
        <v>2013.09</v>
      </c>
    </row>
    <row r="8060" spans="1:4" ht="13.5">
      <c r="A8060" s="180">
        <v>105959</v>
      </c>
      <c r="B8060" s="180" t="s">
        <v>36812</v>
      </c>
      <c r="C8060" s="180" t="s">
        <v>2</v>
      </c>
      <c r="D8060" s="254">
        <v>0</v>
      </c>
    </row>
    <row r="8061" spans="1:4" ht="13.5">
      <c r="A8061" s="180">
        <v>100620</v>
      </c>
      <c r="B8061" s="180" t="s">
        <v>36813</v>
      </c>
      <c r="C8061" s="180" t="s">
        <v>2</v>
      </c>
      <c r="D8061" s="254">
        <v>2568.63</v>
      </c>
    </row>
    <row r="8062" spans="1:4" ht="13.5">
      <c r="A8062" s="180">
        <v>105951</v>
      </c>
      <c r="B8062" s="180" t="s">
        <v>36814</v>
      </c>
      <c r="C8062" s="180" t="s">
        <v>2</v>
      </c>
      <c r="D8062" s="254">
        <v>0</v>
      </c>
    </row>
    <row r="8063" spans="1:4" ht="13.5">
      <c r="A8063" s="180">
        <v>105952</v>
      </c>
      <c r="B8063" s="180" t="s">
        <v>36815</v>
      </c>
      <c r="C8063" s="180" t="s">
        <v>2</v>
      </c>
      <c r="D8063" s="254">
        <v>0</v>
      </c>
    </row>
    <row r="8064" spans="1:4" ht="13.5">
      <c r="A8064" s="180">
        <v>105953</v>
      </c>
      <c r="B8064" s="180" t="s">
        <v>36816</v>
      </c>
      <c r="C8064" s="180" t="s">
        <v>2</v>
      </c>
      <c r="D8064" s="254">
        <v>1775.64</v>
      </c>
    </row>
    <row r="8065" spans="1:4" ht="13.5">
      <c r="A8065" s="180">
        <v>105954</v>
      </c>
      <c r="B8065" s="180" t="s">
        <v>36817</v>
      </c>
      <c r="C8065" s="180" t="s">
        <v>2</v>
      </c>
      <c r="D8065" s="254">
        <v>0</v>
      </c>
    </row>
    <row r="8066" spans="1:4" ht="13.5">
      <c r="A8066" s="180">
        <v>105955</v>
      </c>
      <c r="B8066" s="180" t="s">
        <v>36818</v>
      </c>
      <c r="C8066" s="180" t="s">
        <v>2</v>
      </c>
      <c r="D8066" s="254">
        <v>2354.75</v>
      </c>
    </row>
    <row r="8067" spans="1:4" ht="13.5">
      <c r="A8067" s="180">
        <v>105946</v>
      </c>
      <c r="B8067" s="180" t="s">
        <v>36819</v>
      </c>
      <c r="C8067" s="180" t="s">
        <v>2</v>
      </c>
      <c r="D8067" s="254">
        <v>0</v>
      </c>
    </row>
    <row r="8068" spans="1:4" ht="13.5">
      <c r="A8068" s="180">
        <v>105947</v>
      </c>
      <c r="B8068" s="180" t="s">
        <v>36820</v>
      </c>
      <c r="C8068" s="180" t="s">
        <v>2</v>
      </c>
      <c r="D8068" s="254">
        <v>0</v>
      </c>
    </row>
    <row r="8069" spans="1:4" ht="13.5">
      <c r="A8069" s="180">
        <v>105948</v>
      </c>
      <c r="B8069" s="180" t="s">
        <v>36821</v>
      </c>
      <c r="C8069" s="180" t="s">
        <v>2</v>
      </c>
      <c r="D8069" s="254">
        <v>0</v>
      </c>
    </row>
    <row r="8070" spans="1:4" ht="13.5">
      <c r="A8070" s="180">
        <v>105949</v>
      </c>
      <c r="B8070" s="180" t="s">
        <v>36822</v>
      </c>
      <c r="C8070" s="180" t="s">
        <v>2</v>
      </c>
      <c r="D8070" s="254">
        <v>0</v>
      </c>
    </row>
    <row r="8071" spans="1:4" ht="13.5">
      <c r="A8071" s="180">
        <v>105950</v>
      </c>
      <c r="B8071" s="180" t="s">
        <v>36823</v>
      </c>
      <c r="C8071" s="180" t="s">
        <v>2</v>
      </c>
      <c r="D8071" s="254">
        <v>0</v>
      </c>
    </row>
    <row r="8072" spans="1:4" ht="13.5">
      <c r="A8072" s="180">
        <v>100619</v>
      </c>
      <c r="B8072" s="180" t="s">
        <v>36824</v>
      </c>
      <c r="C8072" s="180" t="s">
        <v>2</v>
      </c>
      <c r="D8072" s="254">
        <v>617.24</v>
      </c>
    </row>
    <row r="8073" spans="1:4" ht="13.5">
      <c r="A8073" s="180">
        <v>99283</v>
      </c>
      <c r="B8073" s="180" t="s">
        <v>3406</v>
      </c>
      <c r="C8073" s="180" t="s">
        <v>1</v>
      </c>
      <c r="D8073" s="254">
        <v>1106.26</v>
      </c>
    </row>
    <row r="8074" spans="1:4" ht="13.5">
      <c r="A8074" s="180">
        <v>99293</v>
      </c>
      <c r="B8074" s="180" t="s">
        <v>3410</v>
      </c>
      <c r="C8074" s="180" t="s">
        <v>1</v>
      </c>
      <c r="D8074" s="254">
        <v>1338.16</v>
      </c>
    </row>
    <row r="8075" spans="1:4" ht="13.5">
      <c r="A8075" s="180">
        <v>99243</v>
      </c>
      <c r="B8075" s="180" t="s">
        <v>3392</v>
      </c>
      <c r="C8075" s="180" t="s">
        <v>1</v>
      </c>
      <c r="D8075" s="254">
        <v>1570.02</v>
      </c>
    </row>
    <row r="8076" spans="1:4" ht="13.5">
      <c r="A8076" s="180">
        <v>99249</v>
      </c>
      <c r="B8076" s="180" t="s">
        <v>3395</v>
      </c>
      <c r="C8076" s="180" t="s">
        <v>1</v>
      </c>
      <c r="D8076" s="254">
        <v>1917.89</v>
      </c>
    </row>
    <row r="8077" spans="1:4" ht="13.5">
      <c r="A8077" s="180">
        <v>99278</v>
      </c>
      <c r="B8077" s="180" t="s">
        <v>3403</v>
      </c>
      <c r="C8077" s="180" t="s">
        <v>1</v>
      </c>
      <c r="D8077" s="254">
        <v>393.7</v>
      </c>
    </row>
    <row r="8078" spans="1:4" ht="13.5">
      <c r="A8078" s="180">
        <v>99288</v>
      </c>
      <c r="B8078" s="180" t="s">
        <v>3407</v>
      </c>
      <c r="C8078" s="180" t="s">
        <v>1</v>
      </c>
      <c r="D8078" s="254">
        <v>518.47</v>
      </c>
    </row>
    <row r="8079" spans="1:4" ht="13.5">
      <c r="A8079" s="180">
        <v>99240</v>
      </c>
      <c r="B8079" s="180" t="s">
        <v>3390</v>
      </c>
      <c r="C8079" s="180" t="s">
        <v>1</v>
      </c>
      <c r="D8079" s="254">
        <v>688.46</v>
      </c>
    </row>
    <row r="8080" spans="1:4" ht="13.5">
      <c r="A8080" s="180">
        <v>99246</v>
      </c>
      <c r="B8080" s="180" t="s">
        <v>3393</v>
      </c>
      <c r="C8080" s="180" t="s">
        <v>1</v>
      </c>
      <c r="D8080" s="254">
        <v>942.43</v>
      </c>
    </row>
    <row r="8081" spans="1:4" ht="13.5">
      <c r="A8081" s="180">
        <v>97981</v>
      </c>
      <c r="B8081" s="180" t="s">
        <v>3355</v>
      </c>
      <c r="C8081" s="180" t="s">
        <v>1</v>
      </c>
      <c r="D8081" s="254">
        <v>1169.68</v>
      </c>
    </row>
    <row r="8082" spans="1:4" ht="13.5">
      <c r="A8082" s="180">
        <v>97985</v>
      </c>
      <c r="B8082" s="180" t="s">
        <v>36825</v>
      </c>
      <c r="C8082" s="180" t="s">
        <v>1</v>
      </c>
      <c r="D8082" s="254">
        <v>1409.87</v>
      </c>
    </row>
    <row r="8083" spans="1:4" ht="13.5">
      <c r="A8083" s="180">
        <v>97989</v>
      </c>
      <c r="B8083" s="180" t="s">
        <v>3358</v>
      </c>
      <c r="C8083" s="180" t="s">
        <v>1</v>
      </c>
      <c r="D8083" s="254">
        <v>1650.02</v>
      </c>
    </row>
    <row r="8084" spans="1:4" ht="13.5">
      <c r="A8084" s="180">
        <v>97993</v>
      </c>
      <c r="B8084" s="180" t="s">
        <v>36826</v>
      </c>
      <c r="C8084" s="180" t="s">
        <v>1</v>
      </c>
      <c r="D8084" s="254">
        <v>2010.35</v>
      </c>
    </row>
    <row r="8085" spans="1:4" ht="13.5">
      <c r="A8085" s="180">
        <v>98409</v>
      </c>
      <c r="B8085" s="180" t="s">
        <v>3389</v>
      </c>
      <c r="C8085" s="180" t="s">
        <v>1</v>
      </c>
      <c r="D8085" s="254">
        <v>395.5</v>
      </c>
    </row>
    <row r="8086" spans="1:4" ht="13.5">
      <c r="A8086" s="180">
        <v>97983</v>
      </c>
      <c r="B8086" s="180" t="s">
        <v>3356</v>
      </c>
      <c r="C8086" s="180" t="s">
        <v>1</v>
      </c>
      <c r="D8086" s="254">
        <v>520.83000000000004</v>
      </c>
    </row>
    <row r="8087" spans="1:4" ht="13.5">
      <c r="A8087" s="180">
        <v>97987</v>
      </c>
      <c r="B8087" s="180" t="s">
        <v>3357</v>
      </c>
      <c r="C8087" s="180" t="s">
        <v>1</v>
      </c>
      <c r="D8087" s="254">
        <v>691.42</v>
      </c>
    </row>
    <row r="8088" spans="1:4" ht="13.5">
      <c r="A8088" s="180">
        <v>97991</v>
      </c>
      <c r="B8088" s="180" t="s">
        <v>36827</v>
      </c>
      <c r="C8088" s="180" t="s">
        <v>1</v>
      </c>
      <c r="D8088" s="254">
        <v>946.47</v>
      </c>
    </row>
    <row r="8089" spans="1:4" ht="13.5">
      <c r="A8089" s="180">
        <v>99241</v>
      </c>
      <c r="B8089" s="180" t="s">
        <v>3391</v>
      </c>
      <c r="C8089" s="180" t="s">
        <v>1</v>
      </c>
      <c r="D8089" s="254">
        <v>1925.85</v>
      </c>
    </row>
    <row r="8090" spans="1:4" ht="13.5">
      <c r="A8090" s="180">
        <v>99247</v>
      </c>
      <c r="B8090" s="180" t="s">
        <v>3394</v>
      </c>
      <c r="C8090" s="180" t="s">
        <v>1</v>
      </c>
      <c r="D8090" s="254">
        <v>2196</v>
      </c>
    </row>
    <row r="8091" spans="1:4" ht="13.5">
      <c r="A8091" s="180">
        <v>99263</v>
      </c>
      <c r="B8091" s="180" t="s">
        <v>3398</v>
      </c>
      <c r="C8091" s="180" t="s">
        <v>1</v>
      </c>
      <c r="D8091" s="254">
        <v>2466.21</v>
      </c>
    </row>
    <row r="8092" spans="1:4" ht="13.5">
      <c r="A8092" s="180">
        <v>99276</v>
      </c>
      <c r="B8092" s="180" t="s">
        <v>3401</v>
      </c>
      <c r="C8092" s="180" t="s">
        <v>1</v>
      </c>
      <c r="D8092" s="254">
        <v>2736.44</v>
      </c>
    </row>
    <row r="8093" spans="1:4" ht="13.5">
      <c r="A8093" s="180">
        <v>99291</v>
      </c>
      <c r="B8093" s="180" t="s">
        <v>3409</v>
      </c>
      <c r="C8093" s="180" t="s">
        <v>1</v>
      </c>
      <c r="D8093" s="254">
        <v>3006.6</v>
      </c>
    </row>
    <row r="8094" spans="1:4" ht="13.5">
      <c r="A8094" s="180">
        <v>99297</v>
      </c>
      <c r="B8094" s="180" t="s">
        <v>3412</v>
      </c>
      <c r="C8094" s="180" t="s">
        <v>1</v>
      </c>
      <c r="D8094" s="254">
        <v>3297.87</v>
      </c>
    </row>
    <row r="8095" spans="1:4" ht="13.5">
      <c r="A8095" s="180">
        <v>99254</v>
      </c>
      <c r="B8095" s="180" t="s">
        <v>3396</v>
      </c>
      <c r="C8095" s="180" t="s">
        <v>1</v>
      </c>
      <c r="D8095" s="254">
        <v>1385.48</v>
      </c>
    </row>
    <row r="8096" spans="1:4" ht="13.5">
      <c r="A8096" s="180">
        <v>99261</v>
      </c>
      <c r="B8096" s="180" t="s">
        <v>3397</v>
      </c>
      <c r="C8096" s="180" t="s">
        <v>1</v>
      </c>
      <c r="D8096" s="254">
        <v>1655.63</v>
      </c>
    </row>
    <row r="8097" spans="1:4" ht="13.5">
      <c r="A8097" s="180">
        <v>99266</v>
      </c>
      <c r="B8097" s="180" t="s">
        <v>3399</v>
      </c>
      <c r="C8097" s="180" t="s">
        <v>1</v>
      </c>
      <c r="D8097" s="254">
        <v>1925.85</v>
      </c>
    </row>
    <row r="8098" spans="1:4" ht="13.5">
      <c r="A8098" s="180">
        <v>99269</v>
      </c>
      <c r="B8098" s="180" t="s">
        <v>3400</v>
      </c>
      <c r="C8098" s="180" t="s">
        <v>1</v>
      </c>
      <c r="D8098" s="254">
        <v>2196</v>
      </c>
    </row>
    <row r="8099" spans="1:4" ht="13.5">
      <c r="A8099" s="180">
        <v>99277</v>
      </c>
      <c r="B8099" s="180" t="s">
        <v>3402</v>
      </c>
      <c r="C8099" s="180" t="s">
        <v>1</v>
      </c>
      <c r="D8099" s="254">
        <v>2466.21</v>
      </c>
    </row>
    <row r="8100" spans="1:4" ht="13.5">
      <c r="A8100" s="180">
        <v>99281</v>
      </c>
      <c r="B8100" s="180" t="s">
        <v>3404</v>
      </c>
      <c r="C8100" s="180" t="s">
        <v>1</v>
      </c>
      <c r="D8100" s="254">
        <v>2736.44</v>
      </c>
    </row>
    <row r="8101" spans="1:4" ht="13.5">
      <c r="A8101" s="180">
        <v>99289</v>
      </c>
      <c r="B8101" s="180" t="s">
        <v>3408</v>
      </c>
      <c r="C8101" s="180" t="s">
        <v>1</v>
      </c>
      <c r="D8101" s="254">
        <v>3006.6</v>
      </c>
    </row>
    <row r="8102" spans="1:4" ht="13.5">
      <c r="A8102" s="180">
        <v>99282</v>
      </c>
      <c r="B8102" s="180" t="s">
        <v>3405</v>
      </c>
      <c r="C8102" s="180" t="s">
        <v>1</v>
      </c>
      <c r="D8102" s="254">
        <v>3032.13</v>
      </c>
    </row>
    <row r="8103" spans="1:4" ht="13.5">
      <c r="A8103" s="180">
        <v>99296</v>
      </c>
      <c r="B8103" s="180" t="s">
        <v>3411</v>
      </c>
      <c r="C8103" s="180" t="s">
        <v>1</v>
      </c>
      <c r="D8103" s="254">
        <v>3302.27</v>
      </c>
    </row>
    <row r="8104" spans="1:4" ht="13.5">
      <c r="A8104" s="180">
        <v>99299</v>
      </c>
      <c r="B8104" s="180" t="s">
        <v>3413</v>
      </c>
      <c r="C8104" s="180" t="s">
        <v>1</v>
      </c>
      <c r="D8104" s="254">
        <v>3572.39</v>
      </c>
    </row>
    <row r="8105" spans="1:4" ht="13.5">
      <c r="A8105" s="180">
        <v>99302</v>
      </c>
      <c r="B8105" s="180" t="s">
        <v>3414</v>
      </c>
      <c r="C8105" s="180" t="s">
        <v>1</v>
      </c>
      <c r="D8105" s="254">
        <v>3846.94</v>
      </c>
    </row>
    <row r="8106" spans="1:4" ht="13.5">
      <c r="A8106" s="180">
        <v>99307</v>
      </c>
      <c r="B8106" s="180" t="s">
        <v>3417</v>
      </c>
      <c r="C8106" s="180" t="s">
        <v>1</v>
      </c>
      <c r="D8106" s="254">
        <v>2487.34</v>
      </c>
    </row>
    <row r="8107" spans="1:4" ht="13.5">
      <c r="A8107" s="180">
        <v>99317</v>
      </c>
      <c r="B8107" s="180" t="s">
        <v>3421</v>
      </c>
      <c r="C8107" s="180" t="s">
        <v>1</v>
      </c>
      <c r="D8107" s="254">
        <v>2757.5</v>
      </c>
    </row>
    <row r="8108" spans="1:4" ht="13.5">
      <c r="A8108" s="180">
        <v>99321</v>
      </c>
      <c r="B8108" s="180" t="s">
        <v>3424</v>
      </c>
      <c r="C8108" s="180" t="s">
        <v>1</v>
      </c>
      <c r="D8108" s="254">
        <v>3027.72</v>
      </c>
    </row>
    <row r="8109" spans="1:4" ht="13.5">
      <c r="A8109" s="180">
        <v>99323</v>
      </c>
      <c r="B8109" s="180" t="s">
        <v>3425</v>
      </c>
      <c r="C8109" s="180" t="s">
        <v>1</v>
      </c>
      <c r="D8109" s="254">
        <v>3297.87</v>
      </c>
    </row>
    <row r="8110" spans="1:4" ht="13.5">
      <c r="A8110" s="180">
        <v>99325</v>
      </c>
      <c r="B8110" s="180" t="s">
        <v>3426</v>
      </c>
      <c r="C8110" s="180" t="s">
        <v>1</v>
      </c>
      <c r="D8110" s="254">
        <v>3572.39</v>
      </c>
    </row>
    <row r="8111" spans="1:4" ht="13.5">
      <c r="A8111" s="180">
        <v>99311</v>
      </c>
      <c r="B8111" s="180" t="s">
        <v>3419</v>
      </c>
      <c r="C8111" s="180" t="s">
        <v>1</v>
      </c>
      <c r="D8111" s="254">
        <v>4121.5600000000004</v>
      </c>
    </row>
    <row r="8112" spans="1:4" ht="13.5">
      <c r="A8112" s="180">
        <v>99314</v>
      </c>
      <c r="B8112" s="180" t="s">
        <v>3420</v>
      </c>
      <c r="C8112" s="180" t="s">
        <v>1</v>
      </c>
      <c r="D8112" s="254">
        <v>4396.12</v>
      </c>
    </row>
    <row r="8113" spans="1:4" ht="13.5">
      <c r="A8113" s="180">
        <v>99304</v>
      </c>
      <c r="B8113" s="180" t="s">
        <v>3415</v>
      </c>
      <c r="C8113" s="180" t="s">
        <v>1</v>
      </c>
      <c r="D8113" s="254">
        <v>3576.8</v>
      </c>
    </row>
    <row r="8114" spans="1:4" ht="13.5">
      <c r="A8114" s="180">
        <v>99306</v>
      </c>
      <c r="B8114" s="180" t="s">
        <v>3416</v>
      </c>
      <c r="C8114" s="180" t="s">
        <v>1</v>
      </c>
      <c r="D8114" s="254">
        <v>3846.94</v>
      </c>
    </row>
    <row r="8115" spans="1:4" ht="13.5">
      <c r="A8115" s="180">
        <v>99309</v>
      </c>
      <c r="B8115" s="180" t="s">
        <v>3418</v>
      </c>
      <c r="C8115" s="180" t="s">
        <v>1</v>
      </c>
      <c r="D8115" s="254">
        <v>4121.5600000000004</v>
      </c>
    </row>
    <row r="8116" spans="1:4" ht="13.5">
      <c r="A8116" s="180">
        <v>99327</v>
      </c>
      <c r="B8116" s="180" t="s">
        <v>3427</v>
      </c>
      <c r="C8116" s="180" t="s">
        <v>1</v>
      </c>
      <c r="D8116" s="254">
        <v>4627.66</v>
      </c>
    </row>
    <row r="8117" spans="1:4" ht="13.5">
      <c r="A8117" s="180">
        <v>98009</v>
      </c>
      <c r="B8117" s="180" t="s">
        <v>3366</v>
      </c>
      <c r="C8117" s="180" t="s">
        <v>1</v>
      </c>
      <c r="D8117" s="254">
        <v>1987.97</v>
      </c>
    </row>
    <row r="8118" spans="1:4" ht="13.5">
      <c r="A8118" s="180">
        <v>98011</v>
      </c>
      <c r="B8118" s="180" t="s">
        <v>3367</v>
      </c>
      <c r="C8118" s="180" t="s">
        <v>1</v>
      </c>
      <c r="D8118" s="254">
        <v>2267.25</v>
      </c>
    </row>
    <row r="8119" spans="1:4" ht="13.5">
      <c r="A8119" s="180">
        <v>98013</v>
      </c>
      <c r="B8119" s="180" t="s">
        <v>3368</v>
      </c>
      <c r="C8119" s="180" t="s">
        <v>1</v>
      </c>
      <c r="D8119" s="254">
        <v>2546.6</v>
      </c>
    </row>
    <row r="8120" spans="1:4" ht="13.5">
      <c r="A8120" s="180">
        <v>98015</v>
      </c>
      <c r="B8120" s="180" t="s">
        <v>3369</v>
      </c>
      <c r="C8120" s="180" t="s">
        <v>1</v>
      </c>
      <c r="D8120" s="254">
        <v>2825.97</v>
      </c>
    </row>
    <row r="8121" spans="1:4" ht="13.5">
      <c r="A8121" s="180">
        <v>98017</v>
      </c>
      <c r="B8121" s="180" t="s">
        <v>3370</v>
      </c>
      <c r="C8121" s="180" t="s">
        <v>1</v>
      </c>
      <c r="D8121" s="254">
        <v>3105.26</v>
      </c>
    </row>
    <row r="8122" spans="1:4" ht="13.5">
      <c r="A8122" s="180">
        <v>98019</v>
      </c>
      <c r="B8122" s="180" t="s">
        <v>3371</v>
      </c>
      <c r="C8122" s="180" t="s">
        <v>1</v>
      </c>
      <c r="D8122" s="254">
        <v>3408.41</v>
      </c>
    </row>
    <row r="8123" spans="1:4" ht="13.5">
      <c r="A8123" s="180">
        <v>97995</v>
      </c>
      <c r="B8123" s="180" t="s">
        <v>3359</v>
      </c>
      <c r="C8123" s="180" t="s">
        <v>1</v>
      </c>
      <c r="D8123" s="254">
        <v>1429.33</v>
      </c>
    </row>
    <row r="8124" spans="1:4" ht="13.5">
      <c r="A8124" s="180">
        <v>97997</v>
      </c>
      <c r="B8124" s="180" t="s">
        <v>3360</v>
      </c>
      <c r="C8124" s="180" t="s">
        <v>1</v>
      </c>
      <c r="D8124" s="254">
        <v>1708.61</v>
      </c>
    </row>
    <row r="8125" spans="1:4" ht="13.5">
      <c r="A8125" s="180">
        <v>97999</v>
      </c>
      <c r="B8125" s="180" t="s">
        <v>3361</v>
      </c>
      <c r="C8125" s="180" t="s">
        <v>1</v>
      </c>
      <c r="D8125" s="254">
        <v>1987.97</v>
      </c>
    </row>
    <row r="8126" spans="1:4" ht="13.5">
      <c r="A8126" s="180">
        <v>98001</v>
      </c>
      <c r="B8126" s="180" t="s">
        <v>3362</v>
      </c>
      <c r="C8126" s="180" t="s">
        <v>1</v>
      </c>
      <c r="D8126" s="254">
        <v>2267.25</v>
      </c>
    </row>
    <row r="8127" spans="1:4" ht="13.5">
      <c r="A8127" s="180">
        <v>98003</v>
      </c>
      <c r="B8127" s="180" t="s">
        <v>3363</v>
      </c>
      <c r="C8127" s="180" t="s">
        <v>1</v>
      </c>
      <c r="D8127" s="254">
        <v>2546.6</v>
      </c>
    </row>
    <row r="8128" spans="1:4" ht="13.5">
      <c r="A8128" s="180">
        <v>98005</v>
      </c>
      <c r="B8128" s="180" t="s">
        <v>3364</v>
      </c>
      <c r="C8128" s="180" t="s">
        <v>1</v>
      </c>
      <c r="D8128" s="254">
        <v>2825.97</v>
      </c>
    </row>
    <row r="8129" spans="1:4" ht="13.5">
      <c r="A8129" s="180">
        <v>98007</v>
      </c>
      <c r="B8129" s="180" t="s">
        <v>3365</v>
      </c>
      <c r="C8129" s="180" t="s">
        <v>1</v>
      </c>
      <c r="D8129" s="254">
        <v>3105.26</v>
      </c>
    </row>
    <row r="8130" spans="1:4" ht="13.5">
      <c r="A8130" s="180">
        <v>98031</v>
      </c>
      <c r="B8130" s="180" t="s">
        <v>3377</v>
      </c>
      <c r="C8130" s="180" t="s">
        <v>1</v>
      </c>
      <c r="D8130" s="254">
        <v>3134.11</v>
      </c>
    </row>
    <row r="8131" spans="1:4" ht="13.5">
      <c r="A8131" s="180">
        <v>98033</v>
      </c>
      <c r="B8131" s="180" t="s">
        <v>3378</v>
      </c>
      <c r="C8131" s="180" t="s">
        <v>1</v>
      </c>
      <c r="D8131" s="254">
        <v>3413.39</v>
      </c>
    </row>
    <row r="8132" spans="1:4" ht="13.5">
      <c r="A8132" s="180">
        <v>98035</v>
      </c>
      <c r="B8132" s="180" t="s">
        <v>3379</v>
      </c>
      <c r="C8132" s="180" t="s">
        <v>1</v>
      </c>
      <c r="D8132" s="254">
        <v>3692.64</v>
      </c>
    </row>
    <row r="8133" spans="1:4" ht="13.5">
      <c r="A8133" s="180">
        <v>98037</v>
      </c>
      <c r="B8133" s="180" t="s">
        <v>3380</v>
      </c>
      <c r="C8133" s="180" t="s">
        <v>1</v>
      </c>
      <c r="D8133" s="254">
        <v>3976.9</v>
      </c>
    </row>
    <row r="8134" spans="1:4" ht="13.5">
      <c r="A8134" s="180">
        <v>98021</v>
      </c>
      <c r="B8134" s="180" t="s">
        <v>3372</v>
      </c>
      <c r="C8134" s="180" t="s">
        <v>1</v>
      </c>
      <c r="D8134" s="254">
        <v>2570.48</v>
      </c>
    </row>
    <row r="8135" spans="1:4" ht="13.5">
      <c r="A8135" s="180">
        <v>98023</v>
      </c>
      <c r="B8135" s="180" t="s">
        <v>3373</v>
      </c>
      <c r="C8135" s="180" t="s">
        <v>1</v>
      </c>
      <c r="D8135" s="254">
        <v>2849.77</v>
      </c>
    </row>
    <row r="8136" spans="1:4" ht="13.5">
      <c r="A8136" s="180">
        <v>98025</v>
      </c>
      <c r="B8136" s="180" t="s">
        <v>3374</v>
      </c>
      <c r="C8136" s="180" t="s">
        <v>1</v>
      </c>
      <c r="D8136" s="254">
        <v>3129.13</v>
      </c>
    </row>
    <row r="8137" spans="1:4" ht="13.5">
      <c r="A8137" s="180">
        <v>98027</v>
      </c>
      <c r="B8137" s="180" t="s">
        <v>3375</v>
      </c>
      <c r="C8137" s="180" t="s">
        <v>1</v>
      </c>
      <c r="D8137" s="254">
        <v>3408.41</v>
      </c>
    </row>
    <row r="8138" spans="1:4" ht="13.5">
      <c r="A8138" s="180">
        <v>98029</v>
      </c>
      <c r="B8138" s="180" t="s">
        <v>3376</v>
      </c>
      <c r="C8138" s="180" t="s">
        <v>1</v>
      </c>
      <c r="D8138" s="254">
        <v>3692.64</v>
      </c>
    </row>
    <row r="8139" spans="1:4" ht="13.5">
      <c r="A8139" s="180">
        <v>98045</v>
      </c>
      <c r="B8139" s="180" t="s">
        <v>3384</v>
      </c>
      <c r="C8139" s="180" t="s">
        <v>1</v>
      </c>
      <c r="D8139" s="254">
        <v>4261.2299999999996</v>
      </c>
    </row>
    <row r="8140" spans="1:4" ht="13.5">
      <c r="A8140" s="180">
        <v>98047</v>
      </c>
      <c r="B8140" s="180" t="s">
        <v>3385</v>
      </c>
      <c r="C8140" s="180" t="s">
        <v>1</v>
      </c>
      <c r="D8140" s="254">
        <v>4545.49</v>
      </c>
    </row>
    <row r="8141" spans="1:4" ht="13.5">
      <c r="A8141" s="180">
        <v>98039</v>
      </c>
      <c r="B8141" s="180" t="s">
        <v>3381</v>
      </c>
      <c r="C8141" s="180" t="s">
        <v>1</v>
      </c>
      <c r="D8141" s="254">
        <v>3697.63</v>
      </c>
    </row>
    <row r="8142" spans="1:4" ht="13.5">
      <c r="A8142" s="180">
        <v>98041</v>
      </c>
      <c r="B8142" s="180" t="s">
        <v>3382</v>
      </c>
      <c r="C8142" s="180" t="s">
        <v>1</v>
      </c>
      <c r="D8142" s="254">
        <v>3976.9</v>
      </c>
    </row>
    <row r="8143" spans="1:4" ht="13.5">
      <c r="A8143" s="180">
        <v>98043</v>
      </c>
      <c r="B8143" s="180" t="s">
        <v>3383</v>
      </c>
      <c r="C8143" s="180" t="s">
        <v>1</v>
      </c>
      <c r="D8143" s="254">
        <v>4261.2299999999996</v>
      </c>
    </row>
    <row r="8144" spans="1:4" ht="13.5">
      <c r="A8144" s="180">
        <v>98049</v>
      </c>
      <c r="B8144" s="180" t="s">
        <v>3386</v>
      </c>
      <c r="C8144" s="180" t="s">
        <v>1</v>
      </c>
      <c r="D8144" s="254">
        <v>4781.1400000000003</v>
      </c>
    </row>
    <row r="8145" spans="1:4" ht="13.5">
      <c r="A8145" s="180">
        <v>101809</v>
      </c>
      <c r="B8145" s="180" t="s">
        <v>36828</v>
      </c>
      <c r="C8145" s="180" t="s">
        <v>2</v>
      </c>
      <c r="D8145" s="254">
        <v>3042.4</v>
      </c>
    </row>
    <row r="8146" spans="1:4" ht="13.5">
      <c r="A8146" s="180">
        <v>99280</v>
      </c>
      <c r="B8146" s="180" t="s">
        <v>36829</v>
      </c>
      <c r="C8146" s="180" t="s">
        <v>2</v>
      </c>
      <c r="D8146" s="254">
        <v>2048.98</v>
      </c>
    </row>
    <row r="8147" spans="1:4" ht="13.5">
      <c r="A8147" s="180">
        <v>99292</v>
      </c>
      <c r="B8147" s="180" t="s">
        <v>36830</v>
      </c>
      <c r="C8147" s="180" t="s">
        <v>2</v>
      </c>
      <c r="D8147" s="254">
        <v>2527.83</v>
      </c>
    </row>
    <row r="8148" spans="1:4" ht="13.5">
      <c r="A8148" s="180">
        <v>99242</v>
      </c>
      <c r="B8148" s="180" t="s">
        <v>36831</v>
      </c>
      <c r="C8148" s="180" t="s">
        <v>2</v>
      </c>
      <c r="D8148" s="254">
        <v>3008.24</v>
      </c>
    </row>
    <row r="8149" spans="1:4" ht="13.5">
      <c r="A8149" s="180">
        <v>99248</v>
      </c>
      <c r="B8149" s="180" t="s">
        <v>36832</v>
      </c>
      <c r="C8149" s="180" t="s">
        <v>2</v>
      </c>
      <c r="D8149" s="254">
        <v>3846.47</v>
      </c>
    </row>
    <row r="8150" spans="1:4" ht="13.5">
      <c r="A8150" s="180">
        <v>99275</v>
      </c>
      <c r="B8150" s="180" t="s">
        <v>36833</v>
      </c>
      <c r="C8150" s="180" t="s">
        <v>2</v>
      </c>
      <c r="D8150" s="254">
        <v>1004.63</v>
      </c>
    </row>
    <row r="8151" spans="1:4" ht="13.5">
      <c r="A8151" s="180">
        <v>99285</v>
      </c>
      <c r="B8151" s="180" t="s">
        <v>36834</v>
      </c>
      <c r="C8151" s="180" t="s">
        <v>2</v>
      </c>
      <c r="D8151" s="254">
        <v>1316.67</v>
      </c>
    </row>
    <row r="8152" spans="1:4" ht="13.5">
      <c r="A8152" s="180">
        <v>102457</v>
      </c>
      <c r="B8152" s="180" t="s">
        <v>36835</v>
      </c>
      <c r="C8152" s="180" t="s">
        <v>2</v>
      </c>
      <c r="D8152" s="254">
        <v>1640.43</v>
      </c>
    </row>
    <row r="8153" spans="1:4" ht="13.5">
      <c r="A8153" s="180">
        <v>102142</v>
      </c>
      <c r="B8153" s="180" t="s">
        <v>36836</v>
      </c>
      <c r="C8153" s="180" t="s">
        <v>2</v>
      </c>
      <c r="D8153" s="254">
        <v>2622.84</v>
      </c>
    </row>
    <row r="8154" spans="1:4" ht="13.5">
      <c r="A8154" s="180">
        <v>97980</v>
      </c>
      <c r="B8154" s="180" t="s">
        <v>36837</v>
      </c>
      <c r="C8154" s="180" t="s">
        <v>2</v>
      </c>
      <c r="D8154" s="254">
        <v>2115.61</v>
      </c>
    </row>
    <row r="8155" spans="1:4" ht="13.5">
      <c r="A8155" s="180">
        <v>98405</v>
      </c>
      <c r="B8155" s="180" t="s">
        <v>36838</v>
      </c>
      <c r="C8155" s="180" t="s">
        <v>2</v>
      </c>
      <c r="D8155" s="254">
        <v>2603.79</v>
      </c>
    </row>
    <row r="8156" spans="1:4" ht="13.5">
      <c r="A8156" s="180">
        <v>97988</v>
      </c>
      <c r="B8156" s="180" t="s">
        <v>36839</v>
      </c>
      <c r="C8156" s="180" t="s">
        <v>2</v>
      </c>
      <c r="D8156" s="254">
        <v>3092.71</v>
      </c>
    </row>
    <row r="8157" spans="1:4" ht="13.5">
      <c r="A8157" s="180">
        <v>97992</v>
      </c>
      <c r="B8157" s="180" t="s">
        <v>36840</v>
      </c>
      <c r="C8157" s="180" t="s">
        <v>2</v>
      </c>
      <c r="D8157" s="254">
        <v>3948.42</v>
      </c>
    </row>
    <row r="8158" spans="1:4" ht="13.5">
      <c r="A8158" s="180">
        <v>97978</v>
      </c>
      <c r="B8158" s="180" t="s">
        <v>36841</v>
      </c>
      <c r="C8158" s="180" t="s">
        <v>2</v>
      </c>
      <c r="D8158" s="254">
        <v>1012.05</v>
      </c>
    </row>
    <row r="8159" spans="1:4" ht="13.5">
      <c r="A8159" s="180">
        <v>98410</v>
      </c>
      <c r="B8159" s="180" t="s">
        <v>36842</v>
      </c>
      <c r="C8159" s="180" t="s">
        <v>2</v>
      </c>
      <c r="D8159" s="254">
        <v>1272.8900000000001</v>
      </c>
    </row>
    <row r="8160" spans="1:4" ht="13.5">
      <c r="A8160" s="180">
        <v>102139</v>
      </c>
      <c r="B8160" s="180" t="s">
        <v>36843</v>
      </c>
      <c r="C8160" s="180" t="s">
        <v>2</v>
      </c>
      <c r="D8160" s="254">
        <v>1737.54</v>
      </c>
    </row>
    <row r="8161" spans="1:4" ht="13.5">
      <c r="A8161" s="180">
        <v>102141</v>
      </c>
      <c r="B8161" s="180" t="s">
        <v>36844</v>
      </c>
      <c r="C8161" s="180" t="s">
        <v>2</v>
      </c>
      <c r="D8161" s="254">
        <v>2656.35</v>
      </c>
    </row>
    <row r="8162" spans="1:4" ht="13.5">
      <c r="A8162" s="180">
        <v>99290</v>
      </c>
      <c r="B8162" s="180" t="s">
        <v>36845</v>
      </c>
      <c r="C8162" s="180" t="s">
        <v>2</v>
      </c>
      <c r="D8162" s="254">
        <v>4303.6499999999996</v>
      </c>
    </row>
    <row r="8163" spans="1:4" ht="13.5">
      <c r="A8163" s="180">
        <v>99244</v>
      </c>
      <c r="B8163" s="180" t="s">
        <v>36846</v>
      </c>
      <c r="C8163" s="180" t="s">
        <v>2</v>
      </c>
      <c r="D8163" s="254">
        <v>5251.52</v>
      </c>
    </row>
    <row r="8164" spans="1:4" ht="13.5">
      <c r="A8164" s="180">
        <v>99256</v>
      </c>
      <c r="B8164" s="180" t="s">
        <v>36847</v>
      </c>
      <c r="C8164" s="180" t="s">
        <v>2</v>
      </c>
      <c r="D8164" s="254">
        <v>6169.04</v>
      </c>
    </row>
    <row r="8165" spans="1:4" ht="13.5">
      <c r="A8165" s="180">
        <v>99271</v>
      </c>
      <c r="B8165" s="180" t="s">
        <v>36848</v>
      </c>
      <c r="C8165" s="180" t="s">
        <v>2</v>
      </c>
      <c r="D8165" s="254">
        <v>7086.41</v>
      </c>
    </row>
    <row r="8166" spans="1:4" ht="13.5">
      <c r="A8166" s="180">
        <v>99284</v>
      </c>
      <c r="B8166" s="180" t="s">
        <v>36849</v>
      </c>
      <c r="C8166" s="180" t="s">
        <v>2</v>
      </c>
      <c r="D8166" s="254">
        <v>8003.99</v>
      </c>
    </row>
    <row r="8167" spans="1:4" ht="13.5">
      <c r="A8167" s="180">
        <v>99294</v>
      </c>
      <c r="B8167" s="180" t="s">
        <v>36850</v>
      </c>
      <c r="C8167" s="180" t="s">
        <v>2</v>
      </c>
      <c r="D8167" s="254">
        <v>8921.4</v>
      </c>
    </row>
    <row r="8168" spans="1:4" ht="13.5">
      <c r="A8168" s="180">
        <v>99252</v>
      </c>
      <c r="B8168" s="180" t="s">
        <v>36851</v>
      </c>
      <c r="C8168" s="180" t="s">
        <v>2</v>
      </c>
      <c r="D8168" s="254">
        <v>2753.13</v>
      </c>
    </row>
    <row r="8169" spans="1:4" ht="13.5">
      <c r="A8169" s="180">
        <v>99259</v>
      </c>
      <c r="B8169" s="180" t="s">
        <v>36852</v>
      </c>
      <c r="C8169" s="180" t="s">
        <v>2</v>
      </c>
      <c r="D8169" s="254">
        <v>3481.12</v>
      </c>
    </row>
    <row r="8170" spans="1:4" ht="13.5">
      <c r="A8170" s="180">
        <v>99265</v>
      </c>
      <c r="B8170" s="180" t="s">
        <v>36853</v>
      </c>
      <c r="C8170" s="180" t="s">
        <v>2</v>
      </c>
      <c r="D8170" s="254">
        <v>4209.05</v>
      </c>
    </row>
    <row r="8171" spans="1:4" ht="13.5">
      <c r="A8171" s="180">
        <v>99267</v>
      </c>
      <c r="B8171" s="180" t="s">
        <v>36854</v>
      </c>
      <c r="C8171" s="180" t="s">
        <v>2</v>
      </c>
      <c r="D8171" s="254">
        <v>4937.01</v>
      </c>
    </row>
    <row r="8172" spans="1:4" ht="13.5">
      <c r="A8172" s="180">
        <v>99274</v>
      </c>
      <c r="B8172" s="180" t="s">
        <v>36855</v>
      </c>
      <c r="C8172" s="180" t="s">
        <v>2</v>
      </c>
      <c r="D8172" s="254">
        <v>5703.42</v>
      </c>
    </row>
    <row r="8173" spans="1:4" ht="13.5">
      <c r="A8173" s="180">
        <v>99279</v>
      </c>
      <c r="B8173" s="180" t="s">
        <v>36856</v>
      </c>
      <c r="C8173" s="180" t="s">
        <v>2</v>
      </c>
      <c r="D8173" s="254">
        <v>6436.16</v>
      </c>
    </row>
    <row r="8174" spans="1:4" ht="13.5">
      <c r="A8174" s="180">
        <v>99286</v>
      </c>
      <c r="B8174" s="180" t="s">
        <v>36857</v>
      </c>
      <c r="C8174" s="180" t="s">
        <v>2</v>
      </c>
      <c r="D8174" s="254">
        <v>7169.05</v>
      </c>
    </row>
    <row r="8175" spans="1:4" ht="13.5">
      <c r="A8175" s="180">
        <v>99326</v>
      </c>
      <c r="B8175" s="180" t="s">
        <v>36858</v>
      </c>
      <c r="C8175" s="180" t="s">
        <v>2</v>
      </c>
      <c r="D8175" s="254">
        <v>8774.7999999999993</v>
      </c>
    </row>
    <row r="8176" spans="1:4" ht="13.5">
      <c r="A8176" s="180">
        <v>99287</v>
      </c>
      <c r="B8176" s="180" t="s">
        <v>36859</v>
      </c>
      <c r="C8176" s="180" t="s">
        <v>2</v>
      </c>
      <c r="D8176" s="254">
        <v>10094.219999999999</v>
      </c>
    </row>
    <row r="8177" spans="1:4" ht="13.5">
      <c r="A8177" s="180">
        <v>99298</v>
      </c>
      <c r="B8177" s="180" t="s">
        <v>36860</v>
      </c>
      <c r="C8177" s="180" t="s">
        <v>2</v>
      </c>
      <c r="D8177" s="254">
        <v>11413.72</v>
      </c>
    </row>
    <row r="8178" spans="1:4" ht="13.5">
      <c r="A8178" s="180">
        <v>99300</v>
      </c>
      <c r="B8178" s="180" t="s">
        <v>36861</v>
      </c>
      <c r="C8178" s="180" t="s">
        <v>2</v>
      </c>
      <c r="D8178" s="254">
        <v>12733.16</v>
      </c>
    </row>
    <row r="8179" spans="1:4" ht="13.5">
      <c r="A8179" s="180">
        <v>99301</v>
      </c>
      <c r="B8179" s="180" t="s">
        <v>36862</v>
      </c>
      <c r="C8179" s="180" t="s">
        <v>2</v>
      </c>
      <c r="D8179" s="254">
        <v>6338.59</v>
      </c>
    </row>
    <row r="8180" spans="1:4" ht="13.5">
      <c r="A8180" s="180">
        <v>99312</v>
      </c>
      <c r="B8180" s="180" t="s">
        <v>36863</v>
      </c>
      <c r="C8180" s="180" t="s">
        <v>2</v>
      </c>
      <c r="D8180" s="254">
        <v>7427.27</v>
      </c>
    </row>
    <row r="8181" spans="1:4" ht="13.5">
      <c r="A8181" s="180">
        <v>99320</v>
      </c>
      <c r="B8181" s="180" t="s">
        <v>36864</v>
      </c>
      <c r="C8181" s="180" t="s">
        <v>2</v>
      </c>
      <c r="D8181" s="254">
        <v>8583.31</v>
      </c>
    </row>
    <row r="8182" spans="1:4" ht="13.5">
      <c r="A8182" s="180">
        <v>99322</v>
      </c>
      <c r="B8182" s="180" t="s">
        <v>36865</v>
      </c>
      <c r="C8182" s="180" t="s">
        <v>2</v>
      </c>
      <c r="D8182" s="254">
        <v>9680.5</v>
      </c>
    </row>
    <row r="8183" spans="1:4" ht="13.5">
      <c r="A8183" s="180">
        <v>99324</v>
      </c>
      <c r="B8183" s="180" t="s">
        <v>36866</v>
      </c>
      <c r="C8183" s="180" t="s">
        <v>2</v>
      </c>
      <c r="D8183" s="254">
        <v>10777.75</v>
      </c>
    </row>
    <row r="8184" spans="1:4" ht="13.5">
      <c r="A8184" s="180">
        <v>99310</v>
      </c>
      <c r="B8184" s="180" t="s">
        <v>36867</v>
      </c>
      <c r="C8184" s="180" t="s">
        <v>2</v>
      </c>
      <c r="D8184" s="254">
        <v>14924.54</v>
      </c>
    </row>
    <row r="8185" spans="1:4" ht="13.5">
      <c r="A8185" s="180">
        <v>99313</v>
      </c>
      <c r="B8185" s="180" t="s">
        <v>36868</v>
      </c>
      <c r="C8185" s="180" t="s">
        <v>2</v>
      </c>
      <c r="D8185" s="254">
        <v>16635.77</v>
      </c>
    </row>
    <row r="8186" spans="1:4" ht="13.5">
      <c r="A8186" s="180">
        <v>99303</v>
      </c>
      <c r="B8186" s="180" t="s">
        <v>36869</v>
      </c>
      <c r="C8186" s="180" t="s">
        <v>2</v>
      </c>
      <c r="D8186" s="254">
        <v>11653.65</v>
      </c>
    </row>
    <row r="8187" spans="1:4" ht="13.5">
      <c r="A8187" s="180">
        <v>99305</v>
      </c>
      <c r="B8187" s="180" t="s">
        <v>36870</v>
      </c>
      <c r="C8187" s="180" t="s">
        <v>2</v>
      </c>
      <c r="D8187" s="254">
        <v>13169.06</v>
      </c>
    </row>
    <row r="8188" spans="1:4" ht="13.5">
      <c r="A8188" s="180">
        <v>99308</v>
      </c>
      <c r="B8188" s="180" t="s">
        <v>36871</v>
      </c>
      <c r="C8188" s="180" t="s">
        <v>2</v>
      </c>
      <c r="D8188" s="254">
        <v>14684.54</v>
      </c>
    </row>
    <row r="8189" spans="1:4" ht="13.5">
      <c r="A8189" s="180">
        <v>99315</v>
      </c>
      <c r="B8189" s="180" t="s">
        <v>36872</v>
      </c>
      <c r="C8189" s="180" t="s">
        <v>2</v>
      </c>
      <c r="D8189" s="254">
        <v>18587.13</v>
      </c>
    </row>
    <row r="8190" spans="1:4" ht="13.5">
      <c r="A8190" s="180">
        <v>98008</v>
      </c>
      <c r="B8190" s="180" t="s">
        <v>36873</v>
      </c>
      <c r="C8190" s="180" t="s">
        <v>2</v>
      </c>
      <c r="D8190" s="254">
        <v>4386.83</v>
      </c>
    </row>
    <row r="8191" spans="1:4" ht="13.5">
      <c r="A8191" s="180">
        <v>98010</v>
      </c>
      <c r="B8191" s="180" t="s">
        <v>36874</v>
      </c>
      <c r="C8191" s="180" t="s">
        <v>2</v>
      </c>
      <c r="D8191" s="254">
        <v>5353.01</v>
      </c>
    </row>
    <row r="8192" spans="1:4" ht="13.5">
      <c r="A8192" s="180">
        <v>98012</v>
      </c>
      <c r="B8192" s="180" t="s">
        <v>36875</v>
      </c>
      <c r="C8192" s="180" t="s">
        <v>2</v>
      </c>
      <c r="D8192" s="254">
        <v>6288.83</v>
      </c>
    </row>
    <row r="8193" spans="1:4" ht="13.5">
      <c r="A8193" s="180">
        <v>98014</v>
      </c>
      <c r="B8193" s="180" t="s">
        <v>36876</v>
      </c>
      <c r="C8193" s="180" t="s">
        <v>2</v>
      </c>
      <c r="D8193" s="254">
        <v>7224.5</v>
      </c>
    </row>
    <row r="8194" spans="1:4" ht="13.5">
      <c r="A8194" s="180">
        <v>98016</v>
      </c>
      <c r="B8194" s="180" t="s">
        <v>36877</v>
      </c>
      <c r="C8194" s="180" t="s">
        <v>2</v>
      </c>
      <c r="D8194" s="254">
        <v>8160.39</v>
      </c>
    </row>
    <row r="8195" spans="1:4" ht="13.5">
      <c r="A8195" s="180">
        <v>98018</v>
      </c>
      <c r="B8195" s="180" t="s">
        <v>36878</v>
      </c>
      <c r="C8195" s="180" t="s">
        <v>2</v>
      </c>
      <c r="D8195" s="254">
        <v>9096.1</v>
      </c>
    </row>
    <row r="8196" spans="1:4" ht="13.5">
      <c r="A8196" s="180">
        <v>97994</v>
      </c>
      <c r="B8196" s="180" t="s">
        <v>36879</v>
      </c>
      <c r="C8196" s="180" t="s">
        <v>2</v>
      </c>
      <c r="D8196" s="254">
        <v>2806.04</v>
      </c>
    </row>
    <row r="8197" spans="1:4" ht="13.5">
      <c r="A8197" s="180">
        <v>97996</v>
      </c>
      <c r="B8197" s="180" t="s">
        <v>36880</v>
      </c>
      <c r="C8197" s="180" t="s">
        <v>2</v>
      </c>
      <c r="D8197" s="254">
        <v>3548.63</v>
      </c>
    </row>
    <row r="8198" spans="1:4" ht="13.5">
      <c r="A8198" s="180">
        <v>98407</v>
      </c>
      <c r="B8198" s="180" t="s">
        <v>36881</v>
      </c>
      <c r="C8198" s="180" t="s">
        <v>2</v>
      </c>
      <c r="D8198" s="254">
        <v>4291.1499999999996</v>
      </c>
    </row>
    <row r="8199" spans="1:4" ht="13.5">
      <c r="A8199" s="180">
        <v>98408</v>
      </c>
      <c r="B8199" s="180" t="s">
        <v>36882</v>
      </c>
      <c r="C8199" s="180" t="s">
        <v>2</v>
      </c>
      <c r="D8199" s="254">
        <v>5033.71</v>
      </c>
    </row>
    <row r="8200" spans="1:4" ht="13.5">
      <c r="A8200" s="180">
        <v>98002</v>
      </c>
      <c r="B8200" s="180" t="s">
        <v>36883</v>
      </c>
      <c r="C8200" s="180" t="s">
        <v>2</v>
      </c>
      <c r="D8200" s="254">
        <v>5814.72</v>
      </c>
    </row>
    <row r="8201" spans="1:4" ht="13.5">
      <c r="A8201" s="180">
        <v>98406</v>
      </c>
      <c r="B8201" s="180" t="s">
        <v>36884</v>
      </c>
      <c r="C8201" s="180" t="s">
        <v>2</v>
      </c>
      <c r="D8201" s="254">
        <v>6562.06</v>
      </c>
    </row>
    <row r="8202" spans="1:4" ht="13.5">
      <c r="A8202" s="180">
        <v>98006</v>
      </c>
      <c r="B8202" s="180" t="s">
        <v>36885</v>
      </c>
      <c r="C8202" s="180" t="s">
        <v>2</v>
      </c>
      <c r="D8202" s="254">
        <v>7309.55</v>
      </c>
    </row>
    <row r="8203" spans="1:4" ht="13.5">
      <c r="A8203" s="180">
        <v>98030</v>
      </c>
      <c r="B8203" s="180" t="s">
        <v>36886</v>
      </c>
      <c r="C8203" s="180" t="s">
        <v>2</v>
      </c>
      <c r="D8203" s="254">
        <v>8947.11</v>
      </c>
    </row>
    <row r="8204" spans="1:4" ht="13.5">
      <c r="A8204" s="180">
        <v>98032</v>
      </c>
      <c r="B8204" s="180" t="s">
        <v>36887</v>
      </c>
      <c r="C8204" s="180" t="s">
        <v>2</v>
      </c>
      <c r="D8204" s="254">
        <v>10293.27</v>
      </c>
    </row>
    <row r="8205" spans="1:4" ht="13.5">
      <c r="A8205" s="180">
        <v>98034</v>
      </c>
      <c r="B8205" s="180" t="s">
        <v>36888</v>
      </c>
      <c r="C8205" s="180" t="s">
        <v>2</v>
      </c>
      <c r="D8205" s="254">
        <v>11639.53</v>
      </c>
    </row>
    <row r="8206" spans="1:4" ht="13.5">
      <c r="A8206" s="180">
        <v>98036</v>
      </c>
      <c r="B8206" s="180" t="s">
        <v>36889</v>
      </c>
      <c r="C8206" s="180" t="s">
        <v>2</v>
      </c>
      <c r="D8206" s="254">
        <v>12985.71</v>
      </c>
    </row>
    <row r="8207" spans="1:4" ht="13.5">
      <c r="A8207" s="180">
        <v>98020</v>
      </c>
      <c r="B8207" s="180" t="s">
        <v>36890</v>
      </c>
      <c r="C8207" s="180" t="s">
        <v>2</v>
      </c>
      <c r="D8207" s="254">
        <v>6462.22</v>
      </c>
    </row>
    <row r="8208" spans="1:4" ht="13.5">
      <c r="A8208" s="180">
        <v>98022</v>
      </c>
      <c r="B8208" s="180" t="s">
        <v>36891</v>
      </c>
      <c r="C8208" s="180" t="s">
        <v>2</v>
      </c>
      <c r="D8208" s="254">
        <v>7572.46</v>
      </c>
    </row>
    <row r="8209" spans="1:4" ht="13.5">
      <c r="A8209" s="180">
        <v>98024</v>
      </c>
      <c r="B8209" s="180" t="s">
        <v>36892</v>
      </c>
      <c r="C8209" s="180" t="s">
        <v>2</v>
      </c>
      <c r="D8209" s="254">
        <v>8750.06</v>
      </c>
    </row>
    <row r="8210" spans="1:4" ht="13.5">
      <c r="A8210" s="180">
        <v>98026</v>
      </c>
      <c r="B8210" s="180" t="s">
        <v>36893</v>
      </c>
      <c r="C8210" s="180" t="s">
        <v>2</v>
      </c>
      <c r="D8210" s="254">
        <v>9868.81</v>
      </c>
    </row>
    <row r="8211" spans="1:4" ht="13.5">
      <c r="A8211" s="180">
        <v>98028</v>
      </c>
      <c r="B8211" s="180" t="s">
        <v>36894</v>
      </c>
      <c r="C8211" s="180" t="s">
        <v>2</v>
      </c>
      <c r="D8211" s="254">
        <v>10987.63</v>
      </c>
    </row>
    <row r="8212" spans="1:4" ht="13.5">
      <c r="A8212" s="180">
        <v>98044</v>
      </c>
      <c r="B8212" s="180" t="s">
        <v>36895</v>
      </c>
      <c r="C8212" s="180" t="s">
        <v>2</v>
      </c>
      <c r="D8212" s="254">
        <v>15221.86</v>
      </c>
    </row>
    <row r="8213" spans="1:4" ht="13.5">
      <c r="A8213" s="180">
        <v>98046</v>
      </c>
      <c r="B8213" s="180" t="s">
        <v>36896</v>
      </c>
      <c r="C8213" s="180" t="s">
        <v>2</v>
      </c>
      <c r="D8213" s="254">
        <v>16967.63</v>
      </c>
    </row>
    <row r="8214" spans="1:4" ht="13.5">
      <c r="A8214" s="180">
        <v>98038</v>
      </c>
      <c r="B8214" s="180" t="s">
        <v>36897</v>
      </c>
      <c r="C8214" s="180" t="s">
        <v>2</v>
      </c>
      <c r="D8214" s="254">
        <v>11884.56</v>
      </c>
    </row>
    <row r="8215" spans="1:4" ht="13.5">
      <c r="A8215" s="180">
        <v>98040</v>
      </c>
      <c r="B8215" s="180" t="s">
        <v>36898</v>
      </c>
      <c r="C8215" s="180" t="s">
        <v>2</v>
      </c>
      <c r="D8215" s="254">
        <v>13430.62</v>
      </c>
    </row>
    <row r="8216" spans="1:4" ht="13.5">
      <c r="A8216" s="180">
        <v>98042</v>
      </c>
      <c r="B8216" s="180" t="s">
        <v>36899</v>
      </c>
      <c r="C8216" s="180" t="s">
        <v>2</v>
      </c>
      <c r="D8216" s="254">
        <v>14976.74</v>
      </c>
    </row>
    <row r="8217" spans="1:4" ht="13.5">
      <c r="A8217" s="180">
        <v>98048</v>
      </c>
      <c r="B8217" s="180" t="s">
        <v>36900</v>
      </c>
      <c r="C8217" s="180" t="s">
        <v>2</v>
      </c>
      <c r="D8217" s="254">
        <v>18958.64</v>
      </c>
    </row>
    <row r="8218" spans="1:4" ht="13.5">
      <c r="A8218" s="180">
        <v>97955</v>
      </c>
      <c r="B8218" s="180" t="s">
        <v>3350</v>
      </c>
      <c r="C8218" s="180" t="s">
        <v>2</v>
      </c>
      <c r="D8218" s="254">
        <v>3076.54</v>
      </c>
    </row>
    <row r="8219" spans="1:4" ht="13.5">
      <c r="A8219" s="180">
        <v>97948</v>
      </c>
      <c r="B8219" s="180" t="s">
        <v>3344</v>
      </c>
      <c r="C8219" s="180" t="s">
        <v>2</v>
      </c>
      <c r="D8219" s="254">
        <v>3207.7</v>
      </c>
    </row>
    <row r="8220" spans="1:4" ht="13.5">
      <c r="A8220" s="180">
        <v>97934</v>
      </c>
      <c r="B8220" s="180" t="s">
        <v>11279</v>
      </c>
      <c r="C8220" s="180" t="s">
        <v>2</v>
      </c>
      <c r="D8220" s="254">
        <v>2428.4</v>
      </c>
    </row>
    <row r="8221" spans="1:4" ht="13.5">
      <c r="A8221" s="180">
        <v>97953</v>
      </c>
      <c r="B8221" s="180" t="s">
        <v>3349</v>
      </c>
      <c r="C8221" s="180" t="s">
        <v>2</v>
      </c>
      <c r="D8221" s="254">
        <v>1439.03</v>
      </c>
    </row>
    <row r="8222" spans="1:4" ht="13.5">
      <c r="A8222" s="180">
        <v>97947</v>
      </c>
      <c r="B8222" s="180" t="s">
        <v>3343</v>
      </c>
      <c r="C8222" s="180" t="s">
        <v>2</v>
      </c>
      <c r="D8222" s="254">
        <v>1726.34</v>
      </c>
    </row>
    <row r="8223" spans="1:4" ht="13.5">
      <c r="A8223" s="180">
        <v>97933</v>
      </c>
      <c r="B8223" s="180" t="s">
        <v>3340</v>
      </c>
      <c r="C8223" s="180" t="s">
        <v>2</v>
      </c>
      <c r="D8223" s="254">
        <v>1071.9000000000001</v>
      </c>
    </row>
    <row r="8224" spans="1:4" ht="13.5">
      <c r="A8224" s="180">
        <v>97961</v>
      </c>
      <c r="B8224" s="180" t="s">
        <v>3353</v>
      </c>
      <c r="C8224" s="180" t="s">
        <v>2</v>
      </c>
      <c r="D8224" s="254">
        <v>2522.65</v>
      </c>
    </row>
    <row r="8225" spans="1:4" ht="13.5">
      <c r="A8225" s="180">
        <v>97951</v>
      </c>
      <c r="B8225" s="180" t="s">
        <v>3347</v>
      </c>
      <c r="C8225" s="180" t="s">
        <v>2</v>
      </c>
      <c r="D8225" s="254">
        <v>2809.67</v>
      </c>
    </row>
    <row r="8226" spans="1:4" ht="13.5">
      <c r="A8226" s="180">
        <v>97973</v>
      </c>
      <c r="B8226" s="180" t="s">
        <v>3354</v>
      </c>
      <c r="C8226" s="180" t="s">
        <v>2</v>
      </c>
      <c r="D8226" s="254">
        <v>4694.04</v>
      </c>
    </row>
    <row r="8227" spans="1:4" ht="13.5">
      <c r="A8227" s="180">
        <v>97952</v>
      </c>
      <c r="B8227" s="180" t="s">
        <v>3348</v>
      </c>
      <c r="C8227" s="180" t="s">
        <v>2</v>
      </c>
      <c r="D8227" s="254">
        <v>4920.17</v>
      </c>
    </row>
    <row r="8228" spans="1:4" ht="13.5">
      <c r="A8228" s="180">
        <v>97957</v>
      </c>
      <c r="B8228" s="180" t="s">
        <v>3352</v>
      </c>
      <c r="C8228" s="180" t="s">
        <v>2</v>
      </c>
      <c r="D8228" s="254">
        <v>2812.81</v>
      </c>
    </row>
    <row r="8229" spans="1:4" ht="13.5">
      <c r="A8229" s="180">
        <v>97950</v>
      </c>
      <c r="B8229" s="180" t="s">
        <v>3346</v>
      </c>
      <c r="C8229" s="180" t="s">
        <v>2</v>
      </c>
      <c r="D8229" s="254">
        <v>3102.66</v>
      </c>
    </row>
    <row r="8230" spans="1:4" ht="13.5">
      <c r="A8230" s="180">
        <v>97936</v>
      </c>
      <c r="B8230" s="180" t="s">
        <v>3342</v>
      </c>
      <c r="C8230" s="180" t="s">
        <v>2</v>
      </c>
      <c r="D8230" s="254">
        <v>2120.19</v>
      </c>
    </row>
    <row r="8231" spans="1:4" ht="13.5">
      <c r="A8231" s="180">
        <v>97956</v>
      </c>
      <c r="B8231" s="180" t="s">
        <v>3351</v>
      </c>
      <c r="C8231" s="180" t="s">
        <v>2</v>
      </c>
      <c r="D8231" s="254">
        <v>1568.15</v>
      </c>
    </row>
    <row r="8232" spans="1:4" ht="13.5">
      <c r="A8232" s="180">
        <v>97949</v>
      </c>
      <c r="B8232" s="180" t="s">
        <v>3345</v>
      </c>
      <c r="C8232" s="180" t="s">
        <v>2</v>
      </c>
      <c r="D8232" s="254">
        <v>1745.49</v>
      </c>
    </row>
    <row r="8233" spans="1:4" ht="13.5">
      <c r="A8233" s="180">
        <v>97935</v>
      </c>
      <c r="B8233" s="180" t="s">
        <v>3341</v>
      </c>
      <c r="C8233" s="180" t="s">
        <v>2</v>
      </c>
      <c r="D8233" s="254">
        <v>899.33</v>
      </c>
    </row>
    <row r="8234" spans="1:4" ht="13.5">
      <c r="A8234" s="180">
        <v>99319</v>
      </c>
      <c r="B8234" s="180" t="s">
        <v>3423</v>
      </c>
      <c r="C8234" s="180" t="s">
        <v>1</v>
      </c>
      <c r="D8234" s="254">
        <v>886.83</v>
      </c>
    </row>
    <row r="8235" spans="1:4" ht="13.5">
      <c r="A8235" s="180">
        <v>99318</v>
      </c>
      <c r="B8235" s="180" t="s">
        <v>3422</v>
      </c>
      <c r="C8235" s="180" t="s">
        <v>1</v>
      </c>
      <c r="D8235" s="254">
        <v>287.14</v>
      </c>
    </row>
    <row r="8236" spans="1:4" ht="13.5">
      <c r="A8236" s="180">
        <v>98051</v>
      </c>
      <c r="B8236" s="180" t="s">
        <v>3388</v>
      </c>
      <c r="C8236" s="180" t="s">
        <v>1</v>
      </c>
      <c r="D8236" s="254">
        <v>939.88</v>
      </c>
    </row>
    <row r="8237" spans="1:4" ht="13.5">
      <c r="A8237" s="180">
        <v>98050</v>
      </c>
      <c r="B8237" s="180" t="s">
        <v>3387</v>
      </c>
      <c r="C8237" s="180" t="s">
        <v>1</v>
      </c>
      <c r="D8237" s="254">
        <v>287.95</v>
      </c>
    </row>
    <row r="8238" spans="1:4" ht="13.5">
      <c r="A8238" s="180">
        <v>99272</v>
      </c>
      <c r="B8238" s="180" t="s">
        <v>36901</v>
      </c>
      <c r="C8238" s="180" t="s">
        <v>2</v>
      </c>
      <c r="D8238" s="254">
        <v>1116.21</v>
      </c>
    </row>
    <row r="8239" spans="1:4" ht="13.5">
      <c r="A8239" s="180">
        <v>99273</v>
      </c>
      <c r="B8239" s="180" t="s">
        <v>36902</v>
      </c>
      <c r="C8239" s="180" t="s">
        <v>2</v>
      </c>
      <c r="D8239" s="254">
        <v>1557.79</v>
      </c>
    </row>
    <row r="8240" spans="1:4" ht="13.5">
      <c r="A8240" s="180">
        <v>99268</v>
      </c>
      <c r="B8240" s="180" t="s">
        <v>36903</v>
      </c>
      <c r="C8240" s="180" t="s">
        <v>2</v>
      </c>
      <c r="D8240" s="254">
        <v>499.07</v>
      </c>
    </row>
    <row r="8241" spans="1:4" ht="13.5">
      <c r="A8241" s="180">
        <v>99270</v>
      </c>
      <c r="B8241" s="180" t="s">
        <v>36904</v>
      </c>
      <c r="C8241" s="180" t="s">
        <v>2</v>
      </c>
      <c r="D8241" s="254">
        <v>646.34</v>
      </c>
    </row>
    <row r="8242" spans="1:4" ht="13.5">
      <c r="A8242" s="180">
        <v>97976</v>
      </c>
      <c r="B8242" s="180" t="s">
        <v>36905</v>
      </c>
      <c r="C8242" s="180" t="s">
        <v>2</v>
      </c>
      <c r="D8242" s="254">
        <v>1154.24</v>
      </c>
    </row>
    <row r="8243" spans="1:4" ht="13.5">
      <c r="A8243" s="180">
        <v>97977</v>
      </c>
      <c r="B8243" s="180" t="s">
        <v>36906</v>
      </c>
      <c r="C8243" s="180" t="s">
        <v>2</v>
      </c>
      <c r="D8243" s="254">
        <v>1625.19</v>
      </c>
    </row>
    <row r="8244" spans="1:4" ht="13.5">
      <c r="A8244" s="180">
        <v>97974</v>
      </c>
      <c r="B8244" s="180" t="s">
        <v>36907</v>
      </c>
      <c r="C8244" s="180" t="s">
        <v>2</v>
      </c>
      <c r="D8244" s="254">
        <v>502.86</v>
      </c>
    </row>
    <row r="8245" spans="1:4" ht="13.5">
      <c r="A8245" s="180">
        <v>97975</v>
      </c>
      <c r="B8245" s="180" t="s">
        <v>36908</v>
      </c>
      <c r="C8245" s="180" t="s">
        <v>2</v>
      </c>
      <c r="D8245" s="254">
        <v>650.76</v>
      </c>
    </row>
    <row r="8246" spans="1:4" ht="13.5">
      <c r="A8246" s="180">
        <v>101798</v>
      </c>
      <c r="B8246" s="180" t="s">
        <v>3558</v>
      </c>
      <c r="C8246" s="180" t="s">
        <v>2</v>
      </c>
      <c r="D8246" s="254">
        <v>330.81</v>
      </c>
    </row>
    <row r="8247" spans="1:4" ht="13.5">
      <c r="A8247" s="180">
        <v>101799</v>
      </c>
      <c r="B8247" s="180" t="s">
        <v>3559</v>
      </c>
      <c r="C8247" s="180" t="s">
        <v>2</v>
      </c>
      <c r="D8247" s="254">
        <v>790.5</v>
      </c>
    </row>
    <row r="8248" spans="1:4" ht="13.5">
      <c r="A8248" s="180">
        <v>102487</v>
      </c>
      <c r="B8248" s="180" t="s">
        <v>3878</v>
      </c>
      <c r="C8248" s="180" t="s">
        <v>7</v>
      </c>
      <c r="D8248" s="254">
        <v>627.91</v>
      </c>
    </row>
    <row r="8249" spans="1:4" ht="13.5">
      <c r="A8249" s="180">
        <v>102486</v>
      </c>
      <c r="B8249" s="180" t="s">
        <v>3877</v>
      </c>
      <c r="C8249" s="180" t="s">
        <v>7</v>
      </c>
      <c r="D8249" s="254">
        <v>687.58</v>
      </c>
    </row>
    <row r="8250" spans="1:4" ht="13.5">
      <c r="A8250" s="180">
        <v>102474</v>
      </c>
      <c r="B8250" s="180" t="s">
        <v>3865</v>
      </c>
      <c r="C8250" s="180" t="s">
        <v>7</v>
      </c>
      <c r="D8250" s="254">
        <v>631.26</v>
      </c>
    </row>
    <row r="8251" spans="1:4" ht="13.5">
      <c r="A8251" s="180">
        <v>102480</v>
      </c>
      <c r="B8251" s="180" t="s">
        <v>3871</v>
      </c>
      <c r="C8251" s="180" t="s">
        <v>7</v>
      </c>
      <c r="D8251" s="254">
        <v>622.12</v>
      </c>
    </row>
    <row r="8252" spans="1:4" ht="13.5">
      <c r="A8252" s="180">
        <v>94975</v>
      </c>
      <c r="B8252" s="180" t="s">
        <v>3863</v>
      </c>
      <c r="C8252" s="180" t="s">
        <v>7</v>
      </c>
      <c r="D8252" s="254">
        <v>489.03</v>
      </c>
    </row>
    <row r="8253" spans="1:4" ht="13.5">
      <c r="A8253" s="180">
        <v>94963</v>
      </c>
      <c r="B8253" s="180" t="s">
        <v>3851</v>
      </c>
      <c r="C8253" s="180" t="s">
        <v>7</v>
      </c>
      <c r="D8253" s="254">
        <v>434.41</v>
      </c>
    </row>
    <row r="8254" spans="1:4" ht="13.5">
      <c r="A8254" s="180">
        <v>94969</v>
      </c>
      <c r="B8254" s="180" t="s">
        <v>3857</v>
      </c>
      <c r="C8254" s="180" t="s">
        <v>7</v>
      </c>
      <c r="D8254" s="254">
        <v>424.59</v>
      </c>
    </row>
    <row r="8255" spans="1:4" ht="13.5">
      <c r="A8255" s="180">
        <v>102475</v>
      </c>
      <c r="B8255" s="180" t="s">
        <v>3866</v>
      </c>
      <c r="C8255" s="180" t="s">
        <v>7</v>
      </c>
      <c r="D8255" s="254">
        <v>676.25</v>
      </c>
    </row>
    <row r="8256" spans="1:4" ht="13.5">
      <c r="A8256" s="180">
        <v>102481</v>
      </c>
      <c r="B8256" s="180" t="s">
        <v>3872</v>
      </c>
      <c r="C8256" s="180" t="s">
        <v>7</v>
      </c>
      <c r="D8256" s="254">
        <v>658.49</v>
      </c>
    </row>
    <row r="8257" spans="1:4" ht="13.5">
      <c r="A8257" s="180">
        <v>94964</v>
      </c>
      <c r="B8257" s="180" t="s">
        <v>3852</v>
      </c>
      <c r="C8257" s="180" t="s">
        <v>7</v>
      </c>
      <c r="D8257" s="254">
        <v>472.89</v>
      </c>
    </row>
    <row r="8258" spans="1:4" ht="13.5">
      <c r="A8258" s="180">
        <v>94970</v>
      </c>
      <c r="B8258" s="180" t="s">
        <v>3858</v>
      </c>
      <c r="C8258" s="180" t="s">
        <v>7</v>
      </c>
      <c r="D8258" s="254">
        <v>454.41</v>
      </c>
    </row>
    <row r="8259" spans="1:4" ht="13.5">
      <c r="A8259" s="180">
        <v>102476</v>
      </c>
      <c r="B8259" s="180" t="s">
        <v>3867</v>
      </c>
      <c r="C8259" s="180" t="s">
        <v>7</v>
      </c>
      <c r="D8259" s="254">
        <v>685.32</v>
      </c>
    </row>
    <row r="8260" spans="1:4" ht="13.5">
      <c r="A8260" s="180">
        <v>102482</v>
      </c>
      <c r="B8260" s="180" t="s">
        <v>3873</v>
      </c>
      <c r="C8260" s="180" t="s">
        <v>7</v>
      </c>
      <c r="D8260" s="254">
        <v>680.14</v>
      </c>
    </row>
    <row r="8261" spans="1:4" ht="13.5">
      <c r="A8261" s="180">
        <v>94965</v>
      </c>
      <c r="B8261" s="180" t="s">
        <v>3853</v>
      </c>
      <c r="C8261" s="180" t="s">
        <v>7</v>
      </c>
      <c r="D8261" s="254">
        <v>486.02</v>
      </c>
    </row>
    <row r="8262" spans="1:4" ht="13.5">
      <c r="A8262" s="180">
        <v>94971</v>
      </c>
      <c r="B8262" s="180" t="s">
        <v>3859</v>
      </c>
      <c r="C8262" s="180" t="s">
        <v>7</v>
      </c>
      <c r="D8262" s="254">
        <v>475.65</v>
      </c>
    </row>
    <row r="8263" spans="1:4" ht="13.5">
      <c r="A8263" s="180">
        <v>102477</v>
      </c>
      <c r="B8263" s="180" t="s">
        <v>3868</v>
      </c>
      <c r="C8263" s="180" t="s">
        <v>7</v>
      </c>
      <c r="D8263" s="254">
        <v>720.9</v>
      </c>
    </row>
    <row r="8264" spans="1:4" ht="13.5">
      <c r="A8264" s="180">
        <v>102483</v>
      </c>
      <c r="B8264" s="180" t="s">
        <v>3874</v>
      </c>
      <c r="C8264" s="180" t="s">
        <v>7</v>
      </c>
      <c r="D8264" s="254">
        <v>709.85</v>
      </c>
    </row>
    <row r="8265" spans="1:4" ht="13.5">
      <c r="A8265" s="180">
        <v>94966</v>
      </c>
      <c r="B8265" s="180" t="s">
        <v>3854</v>
      </c>
      <c r="C8265" s="180" t="s">
        <v>7</v>
      </c>
      <c r="D8265" s="254">
        <v>500</v>
      </c>
    </row>
    <row r="8266" spans="1:4" ht="13.5">
      <c r="A8266" s="180">
        <v>94972</v>
      </c>
      <c r="B8266" s="180" t="s">
        <v>3860</v>
      </c>
      <c r="C8266" s="180" t="s">
        <v>7</v>
      </c>
      <c r="D8266" s="254">
        <v>489.68</v>
      </c>
    </row>
    <row r="8267" spans="1:4" ht="13.5">
      <c r="A8267" s="180">
        <v>102478</v>
      </c>
      <c r="B8267" s="180" t="s">
        <v>3869</v>
      </c>
      <c r="C8267" s="180" t="s">
        <v>7</v>
      </c>
      <c r="D8267" s="254">
        <v>758.82</v>
      </c>
    </row>
    <row r="8268" spans="1:4" ht="13.5">
      <c r="A8268" s="180">
        <v>102484</v>
      </c>
      <c r="B8268" s="180" t="s">
        <v>3875</v>
      </c>
      <c r="C8268" s="180" t="s">
        <v>7</v>
      </c>
      <c r="D8268" s="254">
        <v>755.98</v>
      </c>
    </row>
    <row r="8269" spans="1:4" ht="13.5">
      <c r="A8269" s="180">
        <v>94967</v>
      </c>
      <c r="B8269" s="180" t="s">
        <v>3855</v>
      </c>
      <c r="C8269" s="180" t="s">
        <v>7</v>
      </c>
      <c r="D8269" s="254">
        <v>562.48</v>
      </c>
    </row>
    <row r="8270" spans="1:4" ht="13.5">
      <c r="A8270" s="180">
        <v>94973</v>
      </c>
      <c r="B8270" s="180" t="s">
        <v>3861</v>
      </c>
      <c r="C8270" s="180" t="s">
        <v>7</v>
      </c>
      <c r="D8270" s="254">
        <v>549.35</v>
      </c>
    </row>
    <row r="8271" spans="1:4" ht="13.5">
      <c r="A8271" s="180">
        <v>94974</v>
      </c>
      <c r="B8271" s="180" t="s">
        <v>3862</v>
      </c>
      <c r="C8271" s="180" t="s">
        <v>7</v>
      </c>
      <c r="D8271" s="254">
        <v>457.48</v>
      </c>
    </row>
    <row r="8272" spans="1:4" ht="13.5">
      <c r="A8272" s="180">
        <v>94962</v>
      </c>
      <c r="B8272" s="180" t="s">
        <v>3850</v>
      </c>
      <c r="C8272" s="180" t="s">
        <v>7</v>
      </c>
      <c r="D8272" s="254">
        <v>397.94</v>
      </c>
    </row>
    <row r="8273" spans="1:4" ht="13.5">
      <c r="A8273" s="180">
        <v>94968</v>
      </c>
      <c r="B8273" s="180" t="s">
        <v>3856</v>
      </c>
      <c r="C8273" s="180" t="s">
        <v>7</v>
      </c>
      <c r="D8273" s="254">
        <v>391.83</v>
      </c>
    </row>
    <row r="8274" spans="1:4" ht="13.5">
      <c r="A8274" s="180">
        <v>102485</v>
      </c>
      <c r="B8274" s="180" t="s">
        <v>3876</v>
      </c>
      <c r="C8274" s="180" t="s">
        <v>7</v>
      </c>
      <c r="D8274" s="254">
        <v>664.23</v>
      </c>
    </row>
    <row r="8275" spans="1:4" ht="13.5">
      <c r="A8275" s="180">
        <v>102473</v>
      </c>
      <c r="B8275" s="180" t="s">
        <v>3864</v>
      </c>
      <c r="C8275" s="180" t="s">
        <v>7</v>
      </c>
      <c r="D8275" s="254">
        <v>600.16999999999996</v>
      </c>
    </row>
    <row r="8276" spans="1:4" ht="13.5">
      <c r="A8276" s="180">
        <v>102479</v>
      </c>
      <c r="B8276" s="180" t="s">
        <v>3870</v>
      </c>
      <c r="C8276" s="180" t="s">
        <v>7</v>
      </c>
      <c r="D8276" s="254">
        <v>594.95000000000005</v>
      </c>
    </row>
    <row r="8277" spans="1:4" ht="13.5">
      <c r="A8277" s="180">
        <v>104835</v>
      </c>
      <c r="B8277" s="180" t="s">
        <v>36909</v>
      </c>
      <c r="C8277" s="180" t="s">
        <v>7</v>
      </c>
      <c r="D8277" s="254">
        <v>0</v>
      </c>
    </row>
    <row r="8278" spans="1:4" ht="13.5">
      <c r="A8278" s="180">
        <v>104833</v>
      </c>
      <c r="B8278" s="180" t="s">
        <v>36910</v>
      </c>
      <c r="C8278" s="180" t="s">
        <v>7</v>
      </c>
      <c r="D8278" s="254">
        <v>0</v>
      </c>
    </row>
    <row r="8279" spans="1:4" ht="13.5">
      <c r="A8279" s="180">
        <v>104834</v>
      </c>
      <c r="B8279" s="180" t="s">
        <v>36911</v>
      </c>
      <c r="C8279" s="180" t="s">
        <v>7</v>
      </c>
      <c r="D8279" s="254">
        <v>0</v>
      </c>
    </row>
    <row r="8280" spans="1:4" ht="13.5">
      <c r="A8280" s="180">
        <v>104836</v>
      </c>
      <c r="B8280" s="180" t="s">
        <v>36912</v>
      </c>
      <c r="C8280" s="180" t="s">
        <v>7</v>
      </c>
      <c r="D8280" s="254">
        <v>0</v>
      </c>
    </row>
    <row r="8281" spans="1:4" ht="13.5">
      <c r="A8281" s="180">
        <v>104837</v>
      </c>
      <c r="B8281" s="180" t="s">
        <v>36913</v>
      </c>
      <c r="C8281" s="180" t="s">
        <v>7</v>
      </c>
      <c r="D8281" s="254">
        <v>0</v>
      </c>
    </row>
    <row r="8282" spans="1:4" ht="13.5">
      <c r="A8282" s="180">
        <v>104838</v>
      </c>
      <c r="B8282" s="180" t="s">
        <v>36914</v>
      </c>
      <c r="C8282" s="180" t="s">
        <v>7</v>
      </c>
      <c r="D8282" s="254">
        <v>0</v>
      </c>
    </row>
    <row r="8283" spans="1:4" ht="13.5">
      <c r="A8283" s="180">
        <v>104839</v>
      </c>
      <c r="B8283" s="180" t="s">
        <v>36915</v>
      </c>
      <c r="C8283" s="180" t="s">
        <v>7</v>
      </c>
      <c r="D8283" s="254">
        <v>0</v>
      </c>
    </row>
    <row r="8284" spans="1:4" ht="13.5">
      <c r="A8284" s="180">
        <v>104840</v>
      </c>
      <c r="B8284" s="180" t="s">
        <v>36916</v>
      </c>
      <c r="C8284" s="180" t="s">
        <v>7</v>
      </c>
      <c r="D8284" s="254">
        <v>0</v>
      </c>
    </row>
    <row r="8285" spans="1:4" ht="13.5">
      <c r="A8285" s="180">
        <v>104830</v>
      </c>
      <c r="B8285" s="180" t="s">
        <v>36917</v>
      </c>
      <c r="C8285" s="180" t="s">
        <v>7</v>
      </c>
      <c r="D8285" s="254">
        <v>0</v>
      </c>
    </row>
    <row r="8286" spans="1:4" ht="13.5">
      <c r="A8286" s="180">
        <v>104829</v>
      </c>
      <c r="B8286" s="180" t="s">
        <v>36918</v>
      </c>
      <c r="C8286" s="180" t="s">
        <v>7</v>
      </c>
      <c r="D8286" s="254">
        <v>0</v>
      </c>
    </row>
    <row r="8287" spans="1:4" ht="13.5">
      <c r="A8287" s="180">
        <v>104832</v>
      </c>
      <c r="B8287" s="180" t="s">
        <v>36919</v>
      </c>
      <c r="C8287" s="180" t="s">
        <v>7</v>
      </c>
      <c r="D8287" s="254">
        <v>0</v>
      </c>
    </row>
    <row r="8288" spans="1:4" ht="13.5">
      <c r="A8288" s="180">
        <v>104831</v>
      </c>
      <c r="B8288" s="180" t="s">
        <v>36920</v>
      </c>
      <c r="C8288" s="180" t="s">
        <v>7</v>
      </c>
      <c r="D8288" s="254">
        <v>0</v>
      </c>
    </row>
    <row r="8289" spans="1:4" ht="13.5">
      <c r="A8289" s="180">
        <v>103773</v>
      </c>
      <c r="B8289" s="180" t="s">
        <v>36921</v>
      </c>
      <c r="C8289" s="180" t="s">
        <v>2</v>
      </c>
      <c r="D8289" s="254">
        <v>0</v>
      </c>
    </row>
    <row r="8290" spans="1:4" ht="13.5">
      <c r="A8290" s="180">
        <v>103772</v>
      </c>
      <c r="B8290" s="180" t="s">
        <v>36922</v>
      </c>
      <c r="C8290" s="180" t="s">
        <v>2</v>
      </c>
      <c r="D8290" s="254">
        <v>0</v>
      </c>
    </row>
    <row r="8291" spans="1:4" ht="13.5">
      <c r="A8291" s="180">
        <v>103768</v>
      </c>
      <c r="B8291" s="180" t="s">
        <v>36923</v>
      </c>
      <c r="C8291" s="180" t="s">
        <v>2</v>
      </c>
      <c r="D8291" s="254">
        <v>0</v>
      </c>
    </row>
    <row r="8292" spans="1:4" ht="13.5">
      <c r="A8292" s="180">
        <v>103767</v>
      </c>
      <c r="B8292" s="180" t="s">
        <v>36924</v>
      </c>
      <c r="C8292" s="180" t="s">
        <v>2</v>
      </c>
      <c r="D8292" s="254">
        <v>0</v>
      </c>
    </row>
    <row r="8293" spans="1:4" ht="13.5">
      <c r="A8293" s="180">
        <v>103766</v>
      </c>
      <c r="B8293" s="180" t="s">
        <v>36925</v>
      </c>
      <c r="C8293" s="180" t="s">
        <v>2</v>
      </c>
      <c r="D8293" s="254">
        <v>0</v>
      </c>
    </row>
    <row r="8294" spans="1:4" ht="13.5">
      <c r="A8294" s="180">
        <v>103765</v>
      </c>
      <c r="B8294" s="180" t="s">
        <v>36926</v>
      </c>
      <c r="C8294" s="180" t="s">
        <v>2</v>
      </c>
      <c r="D8294" s="254">
        <v>0</v>
      </c>
    </row>
    <row r="8295" spans="1:4" ht="13.5">
      <c r="A8295" s="180">
        <v>103771</v>
      </c>
      <c r="B8295" s="180" t="s">
        <v>36927</v>
      </c>
      <c r="C8295" s="180" t="s">
        <v>2</v>
      </c>
      <c r="D8295" s="254">
        <v>0</v>
      </c>
    </row>
    <row r="8296" spans="1:4" ht="13.5">
      <c r="A8296" s="180">
        <v>103769</v>
      </c>
      <c r="B8296" s="180" t="s">
        <v>4930</v>
      </c>
      <c r="C8296" s="180" t="s">
        <v>2</v>
      </c>
      <c r="D8296" s="254">
        <v>4012.42</v>
      </c>
    </row>
    <row r="8297" spans="1:4" ht="13.5">
      <c r="A8297" s="180">
        <v>103770</v>
      </c>
      <c r="B8297" s="180" t="s">
        <v>36928</v>
      </c>
      <c r="C8297" s="180" t="s">
        <v>2</v>
      </c>
      <c r="D8297" s="254">
        <v>0</v>
      </c>
    </row>
    <row r="8298" spans="1:4" ht="13.5">
      <c r="A8298" s="180">
        <v>103764</v>
      </c>
      <c r="B8298" s="180" t="s">
        <v>36929</v>
      </c>
      <c r="C8298" s="180" t="s">
        <v>2</v>
      </c>
      <c r="D8298" s="254">
        <v>0</v>
      </c>
    </row>
    <row r="8299" spans="1:4" ht="13.5">
      <c r="A8299" s="180">
        <v>103780</v>
      </c>
      <c r="B8299" s="180" t="s">
        <v>36930</v>
      </c>
      <c r="C8299" s="180" t="s">
        <v>4</v>
      </c>
      <c r="D8299" s="254">
        <v>0</v>
      </c>
    </row>
    <row r="8300" spans="1:4" ht="13.5">
      <c r="A8300" s="180">
        <v>103781</v>
      </c>
      <c r="B8300" s="180" t="s">
        <v>36931</v>
      </c>
      <c r="C8300" s="180" t="s">
        <v>4</v>
      </c>
      <c r="D8300" s="254">
        <v>0</v>
      </c>
    </row>
    <row r="8301" spans="1:4" ht="13.5">
      <c r="A8301" s="180">
        <v>103779</v>
      </c>
      <c r="B8301" s="180" t="s">
        <v>36932</v>
      </c>
      <c r="C8301" s="180" t="s">
        <v>4</v>
      </c>
      <c r="D8301" s="254">
        <v>0</v>
      </c>
    </row>
    <row r="8302" spans="1:4" ht="13.5">
      <c r="A8302" s="180">
        <v>103778</v>
      </c>
      <c r="B8302" s="180" t="s">
        <v>36933</v>
      </c>
      <c r="C8302" s="180" t="s">
        <v>4</v>
      </c>
      <c r="D8302" s="254">
        <v>0</v>
      </c>
    </row>
    <row r="8303" spans="1:4" ht="13.5">
      <c r="A8303" s="180">
        <v>103924</v>
      </c>
      <c r="B8303" s="180" t="s">
        <v>36934</v>
      </c>
      <c r="C8303" s="180" t="s">
        <v>4</v>
      </c>
      <c r="D8303" s="254">
        <v>0</v>
      </c>
    </row>
    <row r="8304" spans="1:4" ht="13.5">
      <c r="A8304" s="180">
        <v>103776</v>
      </c>
      <c r="B8304" s="180" t="s">
        <v>36935</v>
      </c>
      <c r="C8304" s="180" t="s">
        <v>4</v>
      </c>
      <c r="D8304" s="254">
        <v>0</v>
      </c>
    </row>
    <row r="8305" spans="1:4" ht="13.5">
      <c r="A8305" s="180">
        <v>103774</v>
      </c>
      <c r="B8305" s="180" t="s">
        <v>36936</v>
      </c>
      <c r="C8305" s="180" t="s">
        <v>4</v>
      </c>
      <c r="D8305" s="254">
        <v>0</v>
      </c>
    </row>
    <row r="8306" spans="1:4" ht="13.5">
      <c r="A8306" s="180">
        <v>103775</v>
      </c>
      <c r="B8306" s="180" t="s">
        <v>36937</v>
      </c>
      <c r="C8306" s="180" t="s">
        <v>4</v>
      </c>
      <c r="D8306" s="254">
        <v>0</v>
      </c>
    </row>
    <row r="8307" spans="1:4" ht="13.5">
      <c r="A8307" s="180">
        <v>97097</v>
      </c>
      <c r="B8307" s="180" t="s">
        <v>4159</v>
      </c>
      <c r="C8307" s="180" t="s">
        <v>4</v>
      </c>
      <c r="D8307" s="254">
        <v>32.61</v>
      </c>
    </row>
    <row r="8308" spans="1:4" ht="13.5">
      <c r="A8308" s="180">
        <v>97089</v>
      </c>
      <c r="B8308" s="180" t="s">
        <v>4153</v>
      </c>
      <c r="C8308" s="180" t="s">
        <v>3</v>
      </c>
      <c r="D8308" s="254">
        <v>18.899999999999999</v>
      </c>
    </row>
    <row r="8309" spans="1:4" ht="13.5">
      <c r="A8309" s="180">
        <v>97090</v>
      </c>
      <c r="B8309" s="180" t="s">
        <v>4154</v>
      </c>
      <c r="C8309" s="180" t="s">
        <v>3</v>
      </c>
      <c r="D8309" s="254">
        <v>18.54</v>
      </c>
    </row>
    <row r="8310" spans="1:4" ht="13.5">
      <c r="A8310" s="180">
        <v>97091</v>
      </c>
      <c r="B8310" s="180" t="s">
        <v>4155</v>
      </c>
      <c r="C8310" s="180" t="s">
        <v>3</v>
      </c>
      <c r="D8310" s="254">
        <v>17.95</v>
      </c>
    </row>
    <row r="8311" spans="1:4" ht="13.5">
      <c r="A8311" s="180">
        <v>97092</v>
      </c>
      <c r="B8311" s="180" t="s">
        <v>4156</v>
      </c>
      <c r="C8311" s="180" t="s">
        <v>3</v>
      </c>
      <c r="D8311" s="254">
        <v>17.36</v>
      </c>
    </row>
    <row r="8312" spans="1:4" ht="13.5">
      <c r="A8312" s="180">
        <v>103053</v>
      </c>
      <c r="B8312" s="180" t="s">
        <v>36938</v>
      </c>
      <c r="C8312" s="180" t="s">
        <v>3</v>
      </c>
      <c r="D8312" s="254">
        <v>0</v>
      </c>
    </row>
    <row r="8313" spans="1:4" ht="13.5">
      <c r="A8313" s="180">
        <v>97093</v>
      </c>
      <c r="B8313" s="180" t="s">
        <v>4157</v>
      </c>
      <c r="C8313" s="180" t="s">
        <v>3</v>
      </c>
      <c r="D8313" s="254">
        <v>16.27</v>
      </c>
    </row>
    <row r="8314" spans="1:4" ht="13.5">
      <c r="A8314" s="180">
        <v>103054</v>
      </c>
      <c r="B8314" s="180" t="s">
        <v>36939</v>
      </c>
      <c r="C8314" s="180" t="s">
        <v>3</v>
      </c>
      <c r="D8314" s="254">
        <v>0</v>
      </c>
    </row>
    <row r="8315" spans="1:4" ht="13.5">
      <c r="A8315" s="180">
        <v>97088</v>
      </c>
      <c r="B8315" s="180" t="s">
        <v>4152</v>
      </c>
      <c r="C8315" s="180" t="s">
        <v>3</v>
      </c>
      <c r="D8315" s="254">
        <v>20.69</v>
      </c>
    </row>
    <row r="8316" spans="1:4" ht="13.5">
      <c r="A8316" s="180">
        <v>97087</v>
      </c>
      <c r="B8316" s="180" t="s">
        <v>4151</v>
      </c>
      <c r="C8316" s="180" t="s">
        <v>4</v>
      </c>
      <c r="D8316" s="254">
        <v>2.17</v>
      </c>
    </row>
    <row r="8317" spans="1:4" ht="13.5">
      <c r="A8317" s="180">
        <v>97083</v>
      </c>
      <c r="B8317" s="180" t="s">
        <v>4148</v>
      </c>
      <c r="C8317" s="180" t="s">
        <v>4</v>
      </c>
      <c r="D8317" s="254">
        <v>3.89</v>
      </c>
    </row>
    <row r="8318" spans="1:4" ht="13.5">
      <c r="A8318" s="180">
        <v>97084</v>
      </c>
      <c r="B8318" s="180" t="s">
        <v>4149</v>
      </c>
      <c r="C8318" s="180" t="s">
        <v>4</v>
      </c>
      <c r="D8318" s="254">
        <v>0.81</v>
      </c>
    </row>
    <row r="8319" spans="1:4" ht="13.5">
      <c r="A8319" s="180">
        <v>97096</v>
      </c>
      <c r="B8319" s="180" t="s">
        <v>4158</v>
      </c>
      <c r="C8319" s="180" t="s">
        <v>7</v>
      </c>
      <c r="D8319" s="254">
        <v>732.71</v>
      </c>
    </row>
    <row r="8320" spans="1:4" ht="13.5">
      <c r="A8320" s="180">
        <v>97082</v>
      </c>
      <c r="B8320" s="180" t="s">
        <v>4147</v>
      </c>
      <c r="C8320" s="180" t="s">
        <v>7</v>
      </c>
      <c r="D8320" s="254">
        <v>73.150000000000006</v>
      </c>
    </row>
    <row r="8321" spans="1:4" ht="13.5">
      <c r="A8321" s="180">
        <v>103076</v>
      </c>
      <c r="B8321" s="180" t="s">
        <v>4167</v>
      </c>
      <c r="C8321" s="180" t="s">
        <v>4</v>
      </c>
      <c r="D8321" s="254">
        <v>183.14</v>
      </c>
    </row>
    <row r="8322" spans="1:4" ht="13.5">
      <c r="A8322" s="180">
        <v>103067</v>
      </c>
      <c r="B8322" s="180" t="s">
        <v>36940</v>
      </c>
      <c r="C8322" s="180" t="s">
        <v>4</v>
      </c>
      <c r="D8322" s="254">
        <v>0</v>
      </c>
    </row>
    <row r="8323" spans="1:4" ht="13.5">
      <c r="A8323" s="180">
        <v>103077</v>
      </c>
      <c r="B8323" s="180" t="s">
        <v>4168</v>
      </c>
      <c r="C8323" s="180" t="s">
        <v>4</v>
      </c>
      <c r="D8323" s="254">
        <v>236.33</v>
      </c>
    </row>
    <row r="8324" spans="1:4" ht="13.5">
      <c r="A8324" s="180">
        <v>103068</v>
      </c>
      <c r="B8324" s="180" t="s">
        <v>36941</v>
      </c>
      <c r="C8324" s="180" t="s">
        <v>4</v>
      </c>
      <c r="D8324" s="254">
        <v>0</v>
      </c>
    </row>
    <row r="8325" spans="1:4" ht="13.5">
      <c r="A8325" s="180">
        <v>103078</v>
      </c>
      <c r="B8325" s="180" t="s">
        <v>4169</v>
      </c>
      <c r="C8325" s="180" t="s">
        <v>4</v>
      </c>
      <c r="D8325" s="254">
        <v>284.89</v>
      </c>
    </row>
    <row r="8326" spans="1:4" ht="13.5">
      <c r="A8326" s="180">
        <v>103069</v>
      </c>
      <c r="B8326" s="180" t="s">
        <v>36942</v>
      </c>
      <c r="C8326" s="180" t="s">
        <v>4</v>
      </c>
      <c r="D8326" s="254">
        <v>0</v>
      </c>
    </row>
    <row r="8327" spans="1:4" ht="13.5">
      <c r="A8327" s="180">
        <v>103079</v>
      </c>
      <c r="B8327" s="180" t="s">
        <v>4170</v>
      </c>
      <c r="C8327" s="180" t="s">
        <v>4</v>
      </c>
      <c r="D8327" s="254">
        <v>342.06</v>
      </c>
    </row>
    <row r="8328" spans="1:4" ht="13.5">
      <c r="A8328" s="180">
        <v>103070</v>
      </c>
      <c r="B8328" s="180" t="s">
        <v>36943</v>
      </c>
      <c r="C8328" s="180" t="s">
        <v>4</v>
      </c>
      <c r="D8328" s="254">
        <v>0</v>
      </c>
    </row>
    <row r="8329" spans="1:4" ht="13.5">
      <c r="A8329" s="180">
        <v>103080</v>
      </c>
      <c r="B8329" s="180" t="s">
        <v>4171</v>
      </c>
      <c r="C8329" s="180" t="s">
        <v>4</v>
      </c>
      <c r="D8329" s="254">
        <v>419.52</v>
      </c>
    </row>
    <row r="8330" spans="1:4" ht="13.5">
      <c r="A8330" s="180">
        <v>103071</v>
      </c>
      <c r="B8330" s="180" t="s">
        <v>36944</v>
      </c>
      <c r="C8330" s="180" t="s">
        <v>4</v>
      </c>
      <c r="D8330" s="254">
        <v>0</v>
      </c>
    </row>
    <row r="8331" spans="1:4" ht="13.5">
      <c r="A8331" s="180">
        <v>103075</v>
      </c>
      <c r="B8331" s="180" t="s">
        <v>4166</v>
      </c>
      <c r="C8331" s="180" t="s">
        <v>4</v>
      </c>
      <c r="D8331" s="254">
        <v>241.35</v>
      </c>
    </row>
    <row r="8332" spans="1:4" ht="13.5">
      <c r="A8332" s="180">
        <v>103062</v>
      </c>
      <c r="B8332" s="180" t="s">
        <v>36945</v>
      </c>
      <c r="C8332" s="180" t="s">
        <v>4</v>
      </c>
      <c r="D8332" s="254">
        <v>0</v>
      </c>
    </row>
    <row r="8333" spans="1:4" ht="13.5">
      <c r="A8333" s="180">
        <v>103065</v>
      </c>
      <c r="B8333" s="180" t="s">
        <v>36946</v>
      </c>
      <c r="C8333" s="180" t="s">
        <v>4</v>
      </c>
      <c r="D8333" s="254">
        <v>0</v>
      </c>
    </row>
    <row r="8334" spans="1:4" ht="13.5">
      <c r="A8334" s="180">
        <v>103063</v>
      </c>
      <c r="B8334" s="180" t="s">
        <v>36947</v>
      </c>
      <c r="C8334" s="180" t="s">
        <v>4</v>
      </c>
      <c r="D8334" s="254">
        <v>0</v>
      </c>
    </row>
    <row r="8335" spans="1:4" ht="13.5">
      <c r="A8335" s="180">
        <v>103066</v>
      </c>
      <c r="B8335" s="180" t="s">
        <v>36948</v>
      </c>
      <c r="C8335" s="180" t="s">
        <v>4</v>
      </c>
      <c r="D8335" s="254">
        <v>0</v>
      </c>
    </row>
    <row r="8336" spans="1:4" ht="13.5">
      <c r="A8336" s="180">
        <v>103064</v>
      </c>
      <c r="B8336" s="180" t="s">
        <v>36949</v>
      </c>
      <c r="C8336" s="180" t="s">
        <v>4</v>
      </c>
      <c r="D8336" s="254">
        <v>0</v>
      </c>
    </row>
    <row r="8337" spans="1:4" ht="13.5">
      <c r="A8337" s="180">
        <v>103074</v>
      </c>
      <c r="B8337" s="180" t="s">
        <v>4165</v>
      </c>
      <c r="C8337" s="180" t="s">
        <v>4</v>
      </c>
      <c r="D8337" s="254">
        <v>208.74</v>
      </c>
    </row>
    <row r="8338" spans="1:4" ht="13.5">
      <c r="A8338" s="180">
        <v>103057</v>
      </c>
      <c r="B8338" s="180" t="s">
        <v>36950</v>
      </c>
      <c r="C8338" s="180" t="s">
        <v>4</v>
      </c>
      <c r="D8338" s="254">
        <v>0</v>
      </c>
    </row>
    <row r="8339" spans="1:4" ht="13.5">
      <c r="A8339" s="180">
        <v>103060</v>
      </c>
      <c r="B8339" s="180" t="s">
        <v>36951</v>
      </c>
      <c r="C8339" s="180" t="s">
        <v>4</v>
      </c>
      <c r="D8339" s="254">
        <v>0</v>
      </c>
    </row>
    <row r="8340" spans="1:4" ht="13.5">
      <c r="A8340" s="180">
        <v>103058</v>
      </c>
      <c r="B8340" s="180" t="s">
        <v>36952</v>
      </c>
      <c r="C8340" s="180" t="s">
        <v>4</v>
      </c>
      <c r="D8340" s="254">
        <v>0</v>
      </c>
    </row>
    <row r="8341" spans="1:4" ht="13.5">
      <c r="A8341" s="180">
        <v>103061</v>
      </c>
      <c r="B8341" s="180" t="s">
        <v>36953</v>
      </c>
      <c r="C8341" s="180" t="s">
        <v>4</v>
      </c>
      <c r="D8341" s="254">
        <v>0</v>
      </c>
    </row>
    <row r="8342" spans="1:4" ht="13.5">
      <c r="A8342" s="180">
        <v>103059</v>
      </c>
      <c r="B8342" s="180" t="s">
        <v>36954</v>
      </c>
      <c r="C8342" s="180" t="s">
        <v>4</v>
      </c>
      <c r="D8342" s="254">
        <v>0</v>
      </c>
    </row>
    <row r="8343" spans="1:4" ht="13.5">
      <c r="A8343" s="180">
        <v>97101</v>
      </c>
      <c r="B8343" s="180" t="s">
        <v>4160</v>
      </c>
      <c r="C8343" s="180" t="s">
        <v>4</v>
      </c>
      <c r="D8343" s="254">
        <v>211.86</v>
      </c>
    </row>
    <row r="8344" spans="1:4" ht="13.5">
      <c r="A8344" s="180">
        <v>97098</v>
      </c>
      <c r="B8344" s="180" t="s">
        <v>36955</v>
      </c>
      <c r="C8344" s="180" t="s">
        <v>4</v>
      </c>
      <c r="D8344" s="254">
        <v>0</v>
      </c>
    </row>
    <row r="8345" spans="1:4" ht="13.5">
      <c r="A8345" s="180">
        <v>97102</v>
      </c>
      <c r="B8345" s="180" t="s">
        <v>4161</v>
      </c>
      <c r="C8345" s="180" t="s">
        <v>4</v>
      </c>
      <c r="D8345" s="254">
        <v>265.06</v>
      </c>
    </row>
    <row r="8346" spans="1:4" ht="13.5">
      <c r="A8346" s="180">
        <v>97099</v>
      </c>
      <c r="B8346" s="180" t="s">
        <v>36956</v>
      </c>
      <c r="C8346" s="180" t="s">
        <v>4</v>
      </c>
      <c r="D8346" s="254">
        <v>0</v>
      </c>
    </row>
    <row r="8347" spans="1:4" ht="13.5">
      <c r="A8347" s="180">
        <v>97103</v>
      </c>
      <c r="B8347" s="180" t="s">
        <v>4162</v>
      </c>
      <c r="C8347" s="180" t="s">
        <v>4</v>
      </c>
      <c r="D8347" s="254">
        <v>313.61</v>
      </c>
    </row>
    <row r="8348" spans="1:4" ht="13.5">
      <c r="A8348" s="180">
        <v>97100</v>
      </c>
      <c r="B8348" s="180" t="s">
        <v>36957</v>
      </c>
      <c r="C8348" s="180" t="s">
        <v>4</v>
      </c>
      <c r="D8348" s="254">
        <v>0</v>
      </c>
    </row>
    <row r="8349" spans="1:4" ht="13.5">
      <c r="A8349" s="180">
        <v>103072</v>
      </c>
      <c r="B8349" s="180" t="s">
        <v>4163</v>
      </c>
      <c r="C8349" s="180" t="s">
        <v>4</v>
      </c>
      <c r="D8349" s="254">
        <v>370.79</v>
      </c>
    </row>
    <row r="8350" spans="1:4" ht="13.5">
      <c r="A8350" s="180">
        <v>103055</v>
      </c>
      <c r="B8350" s="180" t="s">
        <v>36958</v>
      </c>
      <c r="C8350" s="180" t="s">
        <v>4</v>
      </c>
      <c r="D8350" s="254">
        <v>0</v>
      </c>
    </row>
    <row r="8351" spans="1:4" ht="13.5">
      <c r="A8351" s="180">
        <v>103073</v>
      </c>
      <c r="B8351" s="180" t="s">
        <v>4164</v>
      </c>
      <c r="C8351" s="180" t="s">
        <v>4</v>
      </c>
      <c r="D8351" s="254">
        <v>448.24</v>
      </c>
    </row>
    <row r="8352" spans="1:4" ht="13.5">
      <c r="A8352" s="180">
        <v>103056</v>
      </c>
      <c r="B8352" s="180" t="s">
        <v>36959</v>
      </c>
      <c r="C8352" s="180" t="s">
        <v>4</v>
      </c>
      <c r="D8352" s="254">
        <v>0</v>
      </c>
    </row>
    <row r="8353" spans="1:4" ht="13.5">
      <c r="A8353" s="180">
        <v>97086</v>
      </c>
      <c r="B8353" s="180" t="s">
        <v>4150</v>
      </c>
      <c r="C8353" s="180" t="s">
        <v>4</v>
      </c>
      <c r="D8353" s="254">
        <v>151.43</v>
      </c>
    </row>
    <row r="8354" spans="1:4" ht="13.5">
      <c r="A8354" s="180">
        <v>97085</v>
      </c>
      <c r="B8354" s="180" t="s">
        <v>36960</v>
      </c>
      <c r="C8354" s="180" t="s">
        <v>4</v>
      </c>
      <c r="D8354" s="254">
        <v>0</v>
      </c>
    </row>
    <row r="8355" spans="1:4" ht="13.5">
      <c r="A8355" s="180">
        <v>104766</v>
      </c>
      <c r="B8355" s="180" t="s">
        <v>29870</v>
      </c>
      <c r="C8355" s="180" t="s">
        <v>1</v>
      </c>
      <c r="D8355" s="254">
        <v>19.670000000000002</v>
      </c>
    </row>
    <row r="8356" spans="1:4" ht="13.5">
      <c r="A8356" s="180">
        <v>90467</v>
      </c>
      <c r="B8356" s="180" t="s">
        <v>31261</v>
      </c>
      <c r="C8356" s="180" t="s">
        <v>1</v>
      </c>
      <c r="D8356" s="254">
        <v>24.96</v>
      </c>
    </row>
    <row r="8357" spans="1:4" ht="13.5">
      <c r="A8357" s="180">
        <v>90466</v>
      </c>
      <c r="B8357" s="180" t="s">
        <v>31259</v>
      </c>
      <c r="C8357" s="180" t="s">
        <v>1</v>
      </c>
      <c r="D8357" s="254">
        <v>16.63</v>
      </c>
    </row>
    <row r="8358" spans="1:4" ht="13.5">
      <c r="A8358" s="180">
        <v>90469</v>
      </c>
      <c r="B8358" s="180" t="s">
        <v>31263</v>
      </c>
      <c r="C8358" s="180" t="s">
        <v>1</v>
      </c>
      <c r="D8358" s="254">
        <v>11.9</v>
      </c>
    </row>
    <row r="8359" spans="1:4" ht="13.5">
      <c r="A8359" s="180">
        <v>90470</v>
      </c>
      <c r="B8359" s="180" t="s">
        <v>31265</v>
      </c>
      <c r="C8359" s="180" t="s">
        <v>1</v>
      </c>
      <c r="D8359" s="254">
        <v>15.71</v>
      </c>
    </row>
    <row r="8360" spans="1:4" ht="13.5">
      <c r="A8360" s="180">
        <v>90468</v>
      </c>
      <c r="B8360" s="180" t="s">
        <v>31262</v>
      </c>
      <c r="C8360" s="180" t="s">
        <v>1</v>
      </c>
      <c r="D8360" s="254">
        <v>7.86</v>
      </c>
    </row>
    <row r="8361" spans="1:4" ht="13.5">
      <c r="A8361" s="180">
        <v>91188</v>
      </c>
      <c r="B8361" s="180" t="s">
        <v>36961</v>
      </c>
      <c r="C8361" s="180" t="s">
        <v>2</v>
      </c>
      <c r="D8361" s="254">
        <v>14.14</v>
      </c>
    </row>
    <row r="8362" spans="1:4" ht="13.5">
      <c r="A8362" s="180">
        <v>91189</v>
      </c>
      <c r="B8362" s="180" t="s">
        <v>36962</v>
      </c>
      <c r="C8362" s="180" t="s">
        <v>2</v>
      </c>
      <c r="D8362" s="254">
        <v>74.989999999999995</v>
      </c>
    </row>
    <row r="8363" spans="1:4" ht="13.5">
      <c r="A8363" s="180">
        <v>91192</v>
      </c>
      <c r="B8363" s="180" t="s">
        <v>31279</v>
      </c>
      <c r="C8363" s="180" t="s">
        <v>2</v>
      </c>
      <c r="D8363" s="254">
        <v>21.8</v>
      </c>
    </row>
    <row r="8364" spans="1:4" ht="13.5">
      <c r="A8364" s="180">
        <v>91190</v>
      </c>
      <c r="B8364" s="180" t="s">
        <v>31277</v>
      </c>
      <c r="C8364" s="180" t="s">
        <v>2</v>
      </c>
      <c r="D8364" s="254">
        <v>11.1</v>
      </c>
    </row>
    <row r="8365" spans="1:4" ht="13.5">
      <c r="A8365" s="180">
        <v>91191</v>
      </c>
      <c r="B8365" s="180" t="s">
        <v>31278</v>
      </c>
      <c r="C8365" s="180" t="s">
        <v>2</v>
      </c>
      <c r="D8365" s="254">
        <v>14.93</v>
      </c>
    </row>
    <row r="8366" spans="1:4" ht="13.5">
      <c r="A8366" s="180">
        <v>95541</v>
      </c>
      <c r="B8366" s="180" t="s">
        <v>36963</v>
      </c>
      <c r="C8366" s="180" t="s">
        <v>2</v>
      </c>
      <c r="D8366" s="254">
        <v>27.74</v>
      </c>
    </row>
    <row r="8367" spans="1:4" ht="13.5">
      <c r="A8367" s="180">
        <v>96564</v>
      </c>
      <c r="B8367" s="180" t="s">
        <v>36964</v>
      </c>
      <c r="C8367" s="180" t="s">
        <v>1</v>
      </c>
      <c r="D8367" s="254">
        <v>0</v>
      </c>
    </row>
    <row r="8368" spans="1:4" ht="13.5">
      <c r="A8368" s="180">
        <v>104785</v>
      </c>
      <c r="B8368" s="180" t="s">
        <v>29880</v>
      </c>
      <c r="C8368" s="180" t="s">
        <v>1</v>
      </c>
      <c r="D8368" s="254">
        <v>14.59</v>
      </c>
    </row>
    <row r="8369" spans="1:4" ht="13.5">
      <c r="A8369" s="180">
        <v>91166</v>
      </c>
      <c r="B8369" s="180" t="s">
        <v>31267</v>
      </c>
      <c r="C8369" s="180" t="s">
        <v>1</v>
      </c>
      <c r="D8369" s="254">
        <v>4.78</v>
      </c>
    </row>
    <row r="8370" spans="1:4" ht="13.5">
      <c r="A8370" s="180">
        <v>91167</v>
      </c>
      <c r="B8370" s="180" t="s">
        <v>33094</v>
      </c>
      <c r="C8370" s="180" t="s">
        <v>1</v>
      </c>
      <c r="D8370" s="254">
        <v>11.3</v>
      </c>
    </row>
    <row r="8371" spans="1:4" ht="13.5">
      <c r="A8371" s="180">
        <v>91176</v>
      </c>
      <c r="B8371" s="180" t="s">
        <v>36965</v>
      </c>
      <c r="C8371" s="180" t="s">
        <v>1</v>
      </c>
      <c r="D8371" s="254">
        <v>18.53</v>
      </c>
    </row>
    <row r="8372" spans="1:4" ht="13.5">
      <c r="A8372" s="180">
        <v>91182</v>
      </c>
      <c r="B8372" s="180" t="s">
        <v>31272</v>
      </c>
      <c r="C8372" s="180" t="s">
        <v>1</v>
      </c>
      <c r="D8372" s="254">
        <v>27.68</v>
      </c>
    </row>
    <row r="8373" spans="1:4" ht="13.5">
      <c r="A8373" s="180">
        <v>91186</v>
      </c>
      <c r="B8373" s="180" t="s">
        <v>31274</v>
      </c>
      <c r="C8373" s="180" t="s">
        <v>1</v>
      </c>
      <c r="D8373" s="254">
        <v>30.49</v>
      </c>
    </row>
    <row r="8374" spans="1:4" ht="13.5">
      <c r="A8374" s="180">
        <v>91171</v>
      </c>
      <c r="B8374" s="180" t="s">
        <v>33096</v>
      </c>
      <c r="C8374" s="180" t="s">
        <v>1</v>
      </c>
      <c r="D8374" s="254">
        <v>18.34</v>
      </c>
    </row>
    <row r="8375" spans="1:4" ht="13.5">
      <c r="A8375" s="180">
        <v>91187</v>
      </c>
      <c r="B8375" s="180" t="s">
        <v>31275</v>
      </c>
      <c r="C8375" s="180" t="s">
        <v>1</v>
      </c>
      <c r="D8375" s="254">
        <v>27.41</v>
      </c>
    </row>
    <row r="8376" spans="1:4" ht="13.5">
      <c r="A8376" s="180">
        <v>91172</v>
      </c>
      <c r="B8376" s="180" t="s">
        <v>33097</v>
      </c>
      <c r="C8376" s="180" t="s">
        <v>1</v>
      </c>
      <c r="D8376" s="254">
        <v>21.11</v>
      </c>
    </row>
    <row r="8377" spans="1:4" ht="13.5">
      <c r="A8377" s="180">
        <v>91185</v>
      </c>
      <c r="B8377" s="180" t="s">
        <v>31273</v>
      </c>
      <c r="C8377" s="180" t="s">
        <v>1</v>
      </c>
      <c r="D8377" s="254">
        <v>27.68</v>
      </c>
    </row>
    <row r="8378" spans="1:4" ht="13.5">
      <c r="A8378" s="180">
        <v>91170</v>
      </c>
      <c r="B8378" s="180" t="s">
        <v>33095</v>
      </c>
      <c r="C8378" s="180" t="s">
        <v>1</v>
      </c>
      <c r="D8378" s="254">
        <v>11.3</v>
      </c>
    </row>
    <row r="8379" spans="1:4" ht="13.5">
      <c r="A8379" s="180">
        <v>91180</v>
      </c>
      <c r="B8379" s="180" t="s">
        <v>36966</v>
      </c>
      <c r="C8379" s="180" t="s">
        <v>1</v>
      </c>
      <c r="D8379" s="254">
        <v>24.76</v>
      </c>
    </row>
    <row r="8380" spans="1:4" ht="13.5">
      <c r="A8380" s="180">
        <v>91181</v>
      </c>
      <c r="B8380" s="180" t="s">
        <v>36967</v>
      </c>
      <c r="C8380" s="180" t="s">
        <v>1</v>
      </c>
      <c r="D8380" s="254">
        <v>26.02</v>
      </c>
    </row>
    <row r="8381" spans="1:4" ht="13.5">
      <c r="A8381" s="180">
        <v>91179</v>
      </c>
      <c r="B8381" s="180" t="s">
        <v>36968</v>
      </c>
      <c r="C8381" s="180" t="s">
        <v>1</v>
      </c>
      <c r="D8381" s="254">
        <v>18.53</v>
      </c>
    </row>
    <row r="8382" spans="1:4" ht="13.5">
      <c r="A8382" s="180">
        <v>91174</v>
      </c>
      <c r="B8382" s="180" t="s">
        <v>33099</v>
      </c>
      <c r="C8382" s="180" t="s">
        <v>1</v>
      </c>
      <c r="D8382" s="254">
        <v>7.32</v>
      </c>
    </row>
    <row r="8383" spans="1:4" ht="13.5">
      <c r="A8383" s="180">
        <v>91175</v>
      </c>
      <c r="B8383" s="180" t="s">
        <v>33100</v>
      </c>
      <c r="C8383" s="180" t="s">
        <v>1</v>
      </c>
      <c r="D8383" s="254">
        <v>11.4</v>
      </c>
    </row>
    <row r="8384" spans="1:4" ht="13.5">
      <c r="A8384" s="180">
        <v>91173</v>
      </c>
      <c r="B8384" s="180" t="s">
        <v>33098</v>
      </c>
      <c r="C8384" s="180" t="s">
        <v>1</v>
      </c>
      <c r="D8384" s="254">
        <v>4.21</v>
      </c>
    </row>
    <row r="8385" spans="1:4" ht="13.5">
      <c r="A8385" s="180">
        <v>104759</v>
      </c>
      <c r="B8385" s="180" t="s">
        <v>29859</v>
      </c>
      <c r="C8385" s="180" t="s">
        <v>2</v>
      </c>
      <c r="D8385" s="254">
        <v>54.48</v>
      </c>
    </row>
    <row r="8386" spans="1:4" ht="13.5">
      <c r="A8386" s="180">
        <v>104760</v>
      </c>
      <c r="B8386" s="180" t="s">
        <v>29860</v>
      </c>
      <c r="C8386" s="180" t="s">
        <v>2</v>
      </c>
      <c r="D8386" s="254">
        <v>79.569999999999993</v>
      </c>
    </row>
    <row r="8387" spans="1:4" ht="13.5">
      <c r="A8387" s="180">
        <v>104758</v>
      </c>
      <c r="B8387" s="180" t="s">
        <v>29858</v>
      </c>
      <c r="C8387" s="180" t="s">
        <v>2</v>
      </c>
      <c r="D8387" s="254">
        <v>20.440000000000001</v>
      </c>
    </row>
    <row r="8388" spans="1:4" ht="13.5">
      <c r="A8388" s="180">
        <v>90437</v>
      </c>
      <c r="B8388" s="180" t="s">
        <v>31226</v>
      </c>
      <c r="C8388" s="180" t="s">
        <v>2</v>
      </c>
      <c r="D8388" s="254">
        <v>44.68</v>
      </c>
    </row>
    <row r="8389" spans="1:4" ht="13.5">
      <c r="A8389" s="180">
        <v>90438</v>
      </c>
      <c r="B8389" s="180" t="s">
        <v>31228</v>
      </c>
      <c r="C8389" s="180" t="s">
        <v>2</v>
      </c>
      <c r="D8389" s="254">
        <v>65.260000000000005</v>
      </c>
    </row>
    <row r="8390" spans="1:4" ht="13.5">
      <c r="A8390" s="180">
        <v>90436</v>
      </c>
      <c r="B8390" s="180" t="s">
        <v>31225</v>
      </c>
      <c r="C8390" s="180" t="s">
        <v>2</v>
      </c>
      <c r="D8390" s="254">
        <v>16.760000000000002</v>
      </c>
    </row>
    <row r="8391" spans="1:4" ht="13.5">
      <c r="A8391" s="180">
        <v>104770</v>
      </c>
      <c r="B8391" s="180" t="s">
        <v>29873</v>
      </c>
      <c r="C8391" s="180" t="s">
        <v>2</v>
      </c>
      <c r="D8391" s="254">
        <v>2.31</v>
      </c>
    </row>
    <row r="8392" spans="1:4" ht="13.5">
      <c r="A8392" s="180">
        <v>104772</v>
      </c>
      <c r="B8392" s="180" t="s">
        <v>29874</v>
      </c>
      <c r="C8392" s="180" t="s">
        <v>2</v>
      </c>
      <c r="D8392" s="254">
        <v>3.38</v>
      </c>
    </row>
    <row r="8393" spans="1:4" ht="13.5">
      <c r="A8393" s="180">
        <v>104768</v>
      </c>
      <c r="B8393" s="180" t="s">
        <v>29872</v>
      </c>
      <c r="C8393" s="180" t="s">
        <v>2</v>
      </c>
      <c r="D8393" s="254">
        <v>0.86</v>
      </c>
    </row>
    <row r="8394" spans="1:4" ht="13.5">
      <c r="A8394" s="180">
        <v>104769</v>
      </c>
      <c r="B8394" s="180" t="s">
        <v>31336</v>
      </c>
      <c r="C8394" s="180" t="s">
        <v>2</v>
      </c>
      <c r="D8394" s="254">
        <v>1.89</v>
      </c>
    </row>
    <row r="8395" spans="1:4" ht="13.5">
      <c r="A8395" s="180">
        <v>104771</v>
      </c>
      <c r="B8395" s="180" t="s">
        <v>31337</v>
      </c>
      <c r="C8395" s="180" t="s">
        <v>2</v>
      </c>
      <c r="D8395" s="254">
        <v>2.77</v>
      </c>
    </row>
    <row r="8396" spans="1:4" ht="13.5">
      <c r="A8396" s="180">
        <v>104767</v>
      </c>
      <c r="B8396" s="180" t="s">
        <v>31335</v>
      </c>
      <c r="C8396" s="180" t="s">
        <v>2</v>
      </c>
      <c r="D8396" s="254">
        <v>0.7</v>
      </c>
    </row>
    <row r="8397" spans="1:4" ht="13.5">
      <c r="A8397" s="180">
        <v>104762</v>
      </c>
      <c r="B8397" s="180" t="s">
        <v>29864</v>
      </c>
      <c r="C8397" s="180" t="s">
        <v>2</v>
      </c>
      <c r="D8397" s="254">
        <v>30.14</v>
      </c>
    </row>
    <row r="8398" spans="1:4" ht="13.5">
      <c r="A8398" s="180">
        <v>104763</v>
      </c>
      <c r="B8398" s="180" t="s">
        <v>29865</v>
      </c>
      <c r="C8398" s="180" t="s">
        <v>2</v>
      </c>
      <c r="D8398" s="254">
        <v>44.02</v>
      </c>
    </row>
    <row r="8399" spans="1:4" ht="13.5">
      <c r="A8399" s="180">
        <v>104761</v>
      </c>
      <c r="B8399" s="180" t="s">
        <v>29862</v>
      </c>
      <c r="C8399" s="180" t="s">
        <v>2</v>
      </c>
      <c r="D8399" s="254">
        <v>11.3</v>
      </c>
    </row>
    <row r="8400" spans="1:4" ht="13.5">
      <c r="A8400" s="180">
        <v>90440</v>
      </c>
      <c r="B8400" s="180" t="s">
        <v>31230</v>
      </c>
      <c r="C8400" s="180" t="s">
        <v>2</v>
      </c>
      <c r="D8400" s="254">
        <v>29.91</v>
      </c>
    </row>
    <row r="8401" spans="1:4" ht="13.5">
      <c r="A8401" s="180">
        <v>90441</v>
      </c>
      <c r="B8401" s="180" t="s">
        <v>31232</v>
      </c>
      <c r="C8401" s="180" t="s">
        <v>2</v>
      </c>
      <c r="D8401" s="254">
        <v>43.69</v>
      </c>
    </row>
    <row r="8402" spans="1:4" ht="13.5">
      <c r="A8402" s="180">
        <v>90439</v>
      </c>
      <c r="B8402" s="180" t="s">
        <v>31229</v>
      </c>
      <c r="C8402" s="180" t="s">
        <v>2</v>
      </c>
      <c r="D8402" s="254">
        <v>11.22</v>
      </c>
    </row>
    <row r="8403" spans="1:4" ht="13.5">
      <c r="A8403" s="180">
        <v>104776</v>
      </c>
      <c r="B8403" s="180" t="s">
        <v>29877</v>
      </c>
      <c r="C8403" s="180" t="s">
        <v>2</v>
      </c>
      <c r="D8403" s="254">
        <v>7.79</v>
      </c>
    </row>
    <row r="8404" spans="1:4" ht="13.5">
      <c r="A8404" s="180">
        <v>104778</v>
      </c>
      <c r="B8404" s="180" t="s">
        <v>29878</v>
      </c>
      <c r="C8404" s="180" t="s">
        <v>2</v>
      </c>
      <c r="D8404" s="254">
        <v>11.38</v>
      </c>
    </row>
    <row r="8405" spans="1:4" ht="13.5">
      <c r="A8405" s="180">
        <v>104774</v>
      </c>
      <c r="B8405" s="180" t="s">
        <v>29875</v>
      </c>
      <c r="C8405" s="180" t="s">
        <v>2</v>
      </c>
      <c r="D8405" s="254">
        <v>2.91</v>
      </c>
    </row>
    <row r="8406" spans="1:4" ht="13.5">
      <c r="A8406" s="180">
        <v>104775</v>
      </c>
      <c r="B8406" s="180" t="s">
        <v>31339</v>
      </c>
      <c r="C8406" s="180" t="s">
        <v>2</v>
      </c>
      <c r="D8406" s="254">
        <v>6.5</v>
      </c>
    </row>
    <row r="8407" spans="1:4" ht="13.5">
      <c r="A8407" s="180">
        <v>104777</v>
      </c>
      <c r="B8407" s="180" t="s">
        <v>31340</v>
      </c>
      <c r="C8407" s="180" t="s">
        <v>2</v>
      </c>
      <c r="D8407" s="254">
        <v>9.49</v>
      </c>
    </row>
    <row r="8408" spans="1:4" ht="13.5">
      <c r="A8408" s="180">
        <v>104773</v>
      </c>
      <c r="B8408" s="180" t="s">
        <v>31338</v>
      </c>
      <c r="C8408" s="180" t="s">
        <v>2</v>
      </c>
      <c r="D8408" s="254">
        <v>2.4300000000000002</v>
      </c>
    </row>
    <row r="8409" spans="1:4" ht="13.5">
      <c r="A8409" s="180">
        <v>104782</v>
      </c>
      <c r="B8409" s="180" t="s">
        <v>31345</v>
      </c>
      <c r="C8409" s="180" t="s">
        <v>2</v>
      </c>
      <c r="D8409" s="254">
        <v>71.760000000000005</v>
      </c>
    </row>
    <row r="8410" spans="1:4" ht="13.5">
      <c r="A8410" s="180">
        <v>90451</v>
      </c>
      <c r="B8410" s="180" t="s">
        <v>31240</v>
      </c>
      <c r="C8410" s="180" t="s">
        <v>2</v>
      </c>
      <c r="D8410" s="254">
        <v>6.8</v>
      </c>
    </row>
    <row r="8411" spans="1:4" ht="13.5">
      <c r="A8411" s="180">
        <v>90452</v>
      </c>
      <c r="B8411" s="180" t="s">
        <v>31241</v>
      </c>
      <c r="C8411" s="180" t="s">
        <v>2</v>
      </c>
      <c r="D8411" s="254">
        <v>22.36</v>
      </c>
    </row>
    <row r="8412" spans="1:4" ht="13.5">
      <c r="A8412" s="180">
        <v>90455</v>
      </c>
      <c r="B8412" s="180" t="s">
        <v>31245</v>
      </c>
      <c r="C8412" s="180" t="s">
        <v>2</v>
      </c>
      <c r="D8412" s="254">
        <v>9.58</v>
      </c>
    </row>
    <row r="8413" spans="1:4" ht="13.5">
      <c r="A8413" s="180">
        <v>104784</v>
      </c>
      <c r="B8413" s="180" t="s">
        <v>31348</v>
      </c>
      <c r="C8413" s="180" t="s">
        <v>2</v>
      </c>
      <c r="D8413" s="254">
        <v>16.62</v>
      </c>
    </row>
    <row r="8414" spans="1:4" ht="13.5">
      <c r="A8414" s="180">
        <v>90453</v>
      </c>
      <c r="B8414" s="180" t="s">
        <v>31242</v>
      </c>
      <c r="C8414" s="180" t="s">
        <v>2</v>
      </c>
      <c r="D8414" s="254">
        <v>4.68</v>
      </c>
    </row>
    <row r="8415" spans="1:4" ht="13.5">
      <c r="A8415" s="180">
        <v>104783</v>
      </c>
      <c r="B8415" s="180" t="s">
        <v>31347</v>
      </c>
      <c r="C8415" s="180" t="s">
        <v>2</v>
      </c>
      <c r="D8415" s="254">
        <v>5.99</v>
      </c>
    </row>
    <row r="8416" spans="1:4" ht="13.5">
      <c r="A8416" s="180">
        <v>90454</v>
      </c>
      <c r="B8416" s="180" t="s">
        <v>31244</v>
      </c>
      <c r="C8416" s="180" t="s">
        <v>2</v>
      </c>
      <c r="D8416" s="254">
        <v>7.57</v>
      </c>
    </row>
    <row r="8417" spans="1:4" ht="13.5">
      <c r="A8417" s="180">
        <v>90459</v>
      </c>
      <c r="B8417" s="180" t="s">
        <v>31252</v>
      </c>
      <c r="C8417" s="180" t="s">
        <v>2</v>
      </c>
      <c r="D8417" s="254">
        <v>54.97</v>
      </c>
    </row>
    <row r="8418" spans="1:4" ht="13.5">
      <c r="A8418" s="180">
        <v>90456</v>
      </c>
      <c r="B8418" s="180" t="s">
        <v>31247</v>
      </c>
      <c r="C8418" s="180" t="s">
        <v>2</v>
      </c>
      <c r="D8418" s="254">
        <v>7.27</v>
      </c>
    </row>
    <row r="8419" spans="1:4" ht="13.5">
      <c r="A8419" s="180">
        <v>90458</v>
      </c>
      <c r="B8419" s="180" t="s">
        <v>31251</v>
      </c>
      <c r="C8419" s="180" t="s">
        <v>2</v>
      </c>
      <c r="D8419" s="254">
        <v>47.35</v>
      </c>
    </row>
    <row r="8420" spans="1:4" ht="13.5">
      <c r="A8420" s="180">
        <v>90457</v>
      </c>
      <c r="B8420" s="180" t="s">
        <v>31249</v>
      </c>
      <c r="C8420" s="180" t="s">
        <v>2</v>
      </c>
      <c r="D8420" s="254">
        <v>16.600000000000001</v>
      </c>
    </row>
    <row r="8421" spans="1:4" ht="13.5">
      <c r="A8421" s="180">
        <v>90447</v>
      </c>
      <c r="B8421" s="180" t="s">
        <v>31239</v>
      </c>
      <c r="C8421" s="180" t="s">
        <v>1</v>
      </c>
      <c r="D8421" s="254">
        <v>10.97</v>
      </c>
    </row>
    <row r="8422" spans="1:4" ht="13.5">
      <c r="A8422" s="180">
        <v>91222</v>
      </c>
      <c r="B8422" s="180" t="s">
        <v>31281</v>
      </c>
      <c r="C8422" s="180" t="s">
        <v>1</v>
      </c>
      <c r="D8422" s="254">
        <v>10</v>
      </c>
    </row>
    <row r="8423" spans="1:4" ht="13.5">
      <c r="A8423" s="180">
        <v>90443</v>
      </c>
      <c r="B8423" s="180" t="s">
        <v>31234</v>
      </c>
      <c r="C8423" s="180" t="s">
        <v>1</v>
      </c>
      <c r="D8423" s="254">
        <v>9</v>
      </c>
    </row>
    <row r="8424" spans="1:4" ht="13.5">
      <c r="A8424" s="180">
        <v>104780</v>
      </c>
      <c r="B8424" s="180" t="s">
        <v>29879</v>
      </c>
      <c r="C8424" s="180" t="s">
        <v>1</v>
      </c>
      <c r="D8424" s="254">
        <v>8.16</v>
      </c>
    </row>
    <row r="8425" spans="1:4" ht="13.5">
      <c r="A8425" s="180">
        <v>104781</v>
      </c>
      <c r="B8425" s="180" t="s">
        <v>31344</v>
      </c>
      <c r="C8425" s="180" t="s">
        <v>1</v>
      </c>
      <c r="D8425" s="254">
        <v>9.3800000000000008</v>
      </c>
    </row>
    <row r="8426" spans="1:4" ht="13.5">
      <c r="A8426" s="180">
        <v>104779</v>
      </c>
      <c r="B8426" s="180" t="s">
        <v>31342</v>
      </c>
      <c r="C8426" s="180" t="s">
        <v>1</v>
      </c>
      <c r="D8426" s="254">
        <v>8.11</v>
      </c>
    </row>
    <row r="8427" spans="1:4" ht="13.5">
      <c r="A8427" s="180">
        <v>104787</v>
      </c>
      <c r="B8427" s="180" t="s">
        <v>31351</v>
      </c>
      <c r="C8427" s="180" t="s">
        <v>1</v>
      </c>
      <c r="D8427" s="254">
        <v>9.89</v>
      </c>
    </row>
    <row r="8428" spans="1:4" ht="13.5">
      <c r="A8428" s="180">
        <v>104788</v>
      </c>
      <c r="B8428" s="180" t="s">
        <v>31353</v>
      </c>
      <c r="C8428" s="180" t="s">
        <v>1</v>
      </c>
      <c r="D8428" s="254">
        <v>13.15</v>
      </c>
    </row>
    <row r="8429" spans="1:4" ht="13.5">
      <c r="A8429" s="180">
        <v>104786</v>
      </c>
      <c r="B8429" s="180" t="s">
        <v>31350</v>
      </c>
      <c r="C8429" s="180" t="s">
        <v>1</v>
      </c>
      <c r="D8429" s="254">
        <v>7.46</v>
      </c>
    </row>
    <row r="8430" spans="1:4" ht="13.5">
      <c r="A8430" s="180">
        <v>90445</v>
      </c>
      <c r="B8430" s="180" t="s">
        <v>31236</v>
      </c>
      <c r="C8430" s="180" t="s">
        <v>1</v>
      </c>
      <c r="D8430" s="254">
        <v>20.54</v>
      </c>
    </row>
    <row r="8431" spans="1:4" ht="13.5">
      <c r="A8431" s="180">
        <v>90446</v>
      </c>
      <c r="B8431" s="180" t="s">
        <v>31238</v>
      </c>
      <c r="C8431" s="180" t="s">
        <v>1</v>
      </c>
      <c r="D8431" s="254">
        <v>27.28</v>
      </c>
    </row>
    <row r="8432" spans="1:4" ht="13.5">
      <c r="A8432" s="180">
        <v>90444</v>
      </c>
      <c r="B8432" s="180" t="s">
        <v>31235</v>
      </c>
      <c r="C8432" s="180" t="s">
        <v>1</v>
      </c>
      <c r="D8432" s="254">
        <v>15.49</v>
      </c>
    </row>
    <row r="8433" spans="1:4" ht="13.5">
      <c r="A8433" s="180">
        <v>104764</v>
      </c>
      <c r="B8433" s="180" t="s">
        <v>29867</v>
      </c>
      <c r="C8433" s="180" t="s">
        <v>1</v>
      </c>
      <c r="D8433" s="254">
        <v>23.03</v>
      </c>
    </row>
    <row r="8434" spans="1:4" ht="13.5">
      <c r="A8434" s="180">
        <v>90460</v>
      </c>
      <c r="B8434" s="180" t="s">
        <v>31253</v>
      </c>
      <c r="C8434" s="180" t="s">
        <v>1</v>
      </c>
      <c r="D8434" s="254">
        <v>25.65</v>
      </c>
    </row>
    <row r="8435" spans="1:4" ht="13.5">
      <c r="A8435" s="180">
        <v>90462</v>
      </c>
      <c r="B8435" s="180" t="s">
        <v>31256</v>
      </c>
      <c r="C8435" s="180" t="s">
        <v>1</v>
      </c>
      <c r="D8435" s="254">
        <v>4.5999999999999996</v>
      </c>
    </row>
    <row r="8436" spans="1:4" ht="13.5">
      <c r="A8436" s="180">
        <v>104765</v>
      </c>
      <c r="B8436" s="180" t="s">
        <v>29869</v>
      </c>
      <c r="C8436" s="180" t="s">
        <v>1</v>
      </c>
      <c r="D8436" s="254">
        <v>19.64</v>
      </c>
    </row>
    <row r="8437" spans="1:4" ht="13.5">
      <c r="A8437" s="180">
        <v>90461</v>
      </c>
      <c r="B8437" s="180" t="s">
        <v>31254</v>
      </c>
      <c r="C8437" s="180" t="s">
        <v>1</v>
      </c>
      <c r="D8437" s="254">
        <v>19.66</v>
      </c>
    </row>
    <row r="8438" spans="1:4" ht="13.5">
      <c r="A8438" s="180">
        <v>90463</v>
      </c>
      <c r="B8438" s="180" t="s">
        <v>31258</v>
      </c>
      <c r="C8438" s="180" t="s">
        <v>1</v>
      </c>
      <c r="D8438" s="254">
        <v>3.94</v>
      </c>
    </row>
    <row r="8439" spans="1:4" ht="13.5">
      <c r="A8439" s="180">
        <v>96560</v>
      </c>
      <c r="B8439" s="180" t="s">
        <v>31287</v>
      </c>
      <c r="C8439" s="180" t="s">
        <v>4</v>
      </c>
      <c r="D8439" s="254">
        <v>34.57</v>
      </c>
    </row>
    <row r="8440" spans="1:4" ht="13.5">
      <c r="A8440" s="180">
        <v>96559</v>
      </c>
      <c r="B8440" s="180" t="s">
        <v>31286</v>
      </c>
      <c r="C8440" s="180" t="s">
        <v>4</v>
      </c>
      <c r="D8440" s="254">
        <v>35.61</v>
      </c>
    </row>
    <row r="8441" spans="1:4" ht="13.5">
      <c r="A8441" s="180">
        <v>96562</v>
      </c>
      <c r="B8441" s="180" t="s">
        <v>31289</v>
      </c>
      <c r="C8441" s="180" t="s">
        <v>1</v>
      </c>
      <c r="D8441" s="254">
        <v>57.9</v>
      </c>
    </row>
    <row r="8442" spans="1:4" ht="13.5">
      <c r="A8442" s="180">
        <v>96563</v>
      </c>
      <c r="B8442" s="180" t="s">
        <v>31291</v>
      </c>
      <c r="C8442" s="180" t="s">
        <v>1</v>
      </c>
      <c r="D8442" s="254">
        <v>62.97</v>
      </c>
    </row>
    <row r="8443" spans="1:4" ht="13.5">
      <c r="A8443" s="180">
        <v>102469</v>
      </c>
      <c r="B8443" s="180" t="s">
        <v>36969</v>
      </c>
      <c r="C8443" s="180" t="s">
        <v>4</v>
      </c>
      <c r="D8443" s="254">
        <v>0</v>
      </c>
    </row>
    <row r="8444" spans="1:4" ht="13.5">
      <c r="A8444" s="180">
        <v>104388</v>
      </c>
      <c r="B8444" s="180" t="s">
        <v>36970</v>
      </c>
      <c r="C8444" s="180" t="s">
        <v>4</v>
      </c>
      <c r="D8444" s="254">
        <v>0</v>
      </c>
    </row>
    <row r="8445" spans="1:4" ht="13.5">
      <c r="A8445" s="180">
        <v>104387</v>
      </c>
      <c r="B8445" s="180" t="s">
        <v>36971</v>
      </c>
      <c r="C8445" s="180" t="s">
        <v>7</v>
      </c>
      <c r="D8445" s="254">
        <v>0</v>
      </c>
    </row>
    <row r="8446" spans="1:4" ht="13.5">
      <c r="A8446" s="180">
        <v>104364</v>
      </c>
      <c r="B8446" s="180" t="s">
        <v>36972</v>
      </c>
      <c r="C8446" s="180" t="s">
        <v>7</v>
      </c>
      <c r="D8446" s="254">
        <v>0</v>
      </c>
    </row>
    <row r="8447" spans="1:4" ht="13.5">
      <c r="A8447" s="180">
        <v>102097</v>
      </c>
      <c r="B8447" s="180" t="s">
        <v>36973</v>
      </c>
      <c r="C8447" s="180" t="s">
        <v>7</v>
      </c>
      <c r="D8447" s="254">
        <v>0</v>
      </c>
    </row>
    <row r="8448" spans="1:4" ht="13.5">
      <c r="A8448" s="180">
        <v>104365</v>
      </c>
      <c r="B8448" s="180" t="s">
        <v>36974</v>
      </c>
      <c r="C8448" s="180" t="s">
        <v>7</v>
      </c>
      <c r="D8448" s="254">
        <v>0</v>
      </c>
    </row>
    <row r="8449" spans="1:4" ht="13.5">
      <c r="A8449" s="180">
        <v>101870</v>
      </c>
      <c r="B8449" s="180" t="s">
        <v>3962</v>
      </c>
      <c r="C8449" s="180" t="s">
        <v>4</v>
      </c>
      <c r="D8449" s="254">
        <v>43.37</v>
      </c>
    </row>
    <row r="8450" spans="1:4" ht="13.5">
      <c r="A8450" s="180">
        <v>101866</v>
      </c>
      <c r="B8450" s="180" t="s">
        <v>36975</v>
      </c>
      <c r="C8450" s="180" t="s">
        <v>4</v>
      </c>
      <c r="D8450" s="254">
        <v>36.72</v>
      </c>
    </row>
    <row r="8451" spans="1:4" ht="13.5">
      <c r="A8451" s="180">
        <v>101867</v>
      </c>
      <c r="B8451" s="180" t="s">
        <v>3959</v>
      </c>
      <c r="C8451" s="180" t="s">
        <v>4</v>
      </c>
      <c r="D8451" s="254">
        <v>41.83</v>
      </c>
    </row>
    <row r="8452" spans="1:4" ht="13.5">
      <c r="A8452" s="180">
        <v>101868</v>
      </c>
      <c r="B8452" s="180" t="s">
        <v>3960</v>
      </c>
      <c r="C8452" s="180" t="s">
        <v>4</v>
      </c>
      <c r="D8452" s="254">
        <v>33.159999999999997</v>
      </c>
    </row>
    <row r="8453" spans="1:4" ht="13.5">
      <c r="A8453" s="180">
        <v>101869</v>
      </c>
      <c r="B8453" s="180" t="s">
        <v>3961</v>
      </c>
      <c r="C8453" s="180" t="s">
        <v>4</v>
      </c>
      <c r="D8453" s="254">
        <v>38.270000000000003</v>
      </c>
    </row>
    <row r="8454" spans="1:4" ht="13.5">
      <c r="A8454" s="180">
        <v>101856</v>
      </c>
      <c r="B8454" s="180" t="s">
        <v>3950</v>
      </c>
      <c r="C8454" s="180" t="s">
        <v>4</v>
      </c>
      <c r="D8454" s="254">
        <v>30</v>
      </c>
    </row>
    <row r="8455" spans="1:4" ht="13.5">
      <c r="A8455" s="180">
        <v>101865</v>
      </c>
      <c r="B8455" s="180" t="s">
        <v>3958</v>
      </c>
      <c r="C8455" s="180" t="s">
        <v>4</v>
      </c>
      <c r="D8455" s="254">
        <v>41.32</v>
      </c>
    </row>
    <row r="8456" spans="1:4" ht="13.5">
      <c r="A8456" s="180">
        <v>101861</v>
      </c>
      <c r="B8456" s="180" t="s">
        <v>36976</v>
      </c>
      <c r="C8456" s="180" t="s">
        <v>4</v>
      </c>
      <c r="D8456" s="254">
        <v>36.47</v>
      </c>
    </row>
    <row r="8457" spans="1:4" ht="13.5">
      <c r="A8457" s="180">
        <v>101862</v>
      </c>
      <c r="B8457" s="180" t="s">
        <v>3955</v>
      </c>
      <c r="C8457" s="180" t="s">
        <v>4</v>
      </c>
      <c r="D8457" s="254">
        <v>39.78</v>
      </c>
    </row>
    <row r="8458" spans="1:4" ht="13.5">
      <c r="A8458" s="180">
        <v>101863</v>
      </c>
      <c r="B8458" s="180" t="s">
        <v>3956</v>
      </c>
      <c r="C8458" s="180" t="s">
        <v>4</v>
      </c>
      <c r="D8458" s="254">
        <v>31.1</v>
      </c>
    </row>
    <row r="8459" spans="1:4" ht="13.5">
      <c r="A8459" s="180">
        <v>101864</v>
      </c>
      <c r="B8459" s="180" t="s">
        <v>3957</v>
      </c>
      <c r="C8459" s="180" t="s">
        <v>4</v>
      </c>
      <c r="D8459" s="254">
        <v>36.21</v>
      </c>
    </row>
    <row r="8460" spans="1:4" ht="13.5">
      <c r="A8460" s="180">
        <v>101860</v>
      </c>
      <c r="B8460" s="180" t="s">
        <v>3954</v>
      </c>
      <c r="C8460" s="180" t="s">
        <v>4</v>
      </c>
      <c r="D8460" s="254">
        <v>39</v>
      </c>
    </row>
    <row r="8461" spans="1:4" ht="13.5">
      <c r="A8461" s="180">
        <v>101857</v>
      </c>
      <c r="B8461" s="180" t="s">
        <v>3951</v>
      </c>
      <c r="C8461" s="180" t="s">
        <v>4</v>
      </c>
      <c r="D8461" s="254">
        <v>37.57</v>
      </c>
    </row>
    <row r="8462" spans="1:4" ht="13.5">
      <c r="A8462" s="180">
        <v>101858</v>
      </c>
      <c r="B8462" s="180" t="s">
        <v>3952</v>
      </c>
      <c r="C8462" s="180" t="s">
        <v>4</v>
      </c>
      <c r="D8462" s="254">
        <v>30.65</v>
      </c>
    </row>
    <row r="8463" spans="1:4" ht="13.5">
      <c r="A8463" s="180">
        <v>101859</v>
      </c>
      <c r="B8463" s="180" t="s">
        <v>3953</v>
      </c>
      <c r="C8463" s="180" t="s">
        <v>4</v>
      </c>
      <c r="D8463" s="254">
        <v>33.9</v>
      </c>
    </row>
    <row r="8464" spans="1:4" ht="13.5">
      <c r="A8464" s="180">
        <v>101852</v>
      </c>
      <c r="B8464" s="180" t="s">
        <v>3948</v>
      </c>
      <c r="C8464" s="180" t="s">
        <v>4</v>
      </c>
      <c r="D8464" s="254">
        <v>79.06</v>
      </c>
    </row>
    <row r="8465" spans="1:4" ht="13.5">
      <c r="A8465" s="180">
        <v>104385</v>
      </c>
      <c r="B8465" s="180" t="s">
        <v>36977</v>
      </c>
      <c r="C8465" s="180" t="s">
        <v>4</v>
      </c>
      <c r="D8465" s="254">
        <v>0</v>
      </c>
    </row>
    <row r="8466" spans="1:4" ht="13.5">
      <c r="A8466" s="180">
        <v>101850</v>
      </c>
      <c r="B8466" s="180" t="s">
        <v>3947</v>
      </c>
      <c r="C8466" s="180" t="s">
        <v>4</v>
      </c>
      <c r="D8466" s="254">
        <v>65.709999999999994</v>
      </c>
    </row>
    <row r="8467" spans="1:4" ht="13.5">
      <c r="A8467" s="180">
        <v>101855</v>
      </c>
      <c r="B8467" s="180" t="s">
        <v>3949</v>
      </c>
      <c r="C8467" s="180" t="s">
        <v>4</v>
      </c>
      <c r="D8467" s="254">
        <v>81.44</v>
      </c>
    </row>
    <row r="8468" spans="1:4" ht="13.5">
      <c r="A8468" s="180">
        <v>104386</v>
      </c>
      <c r="B8468" s="180" t="s">
        <v>36978</v>
      </c>
      <c r="C8468" s="180" t="s">
        <v>4</v>
      </c>
      <c r="D8468" s="254">
        <v>0</v>
      </c>
    </row>
    <row r="8469" spans="1:4" ht="13.5">
      <c r="A8469" s="180">
        <v>101853</v>
      </c>
      <c r="B8469" s="180" t="s">
        <v>36979</v>
      </c>
      <c r="C8469" s="180" t="s">
        <v>4</v>
      </c>
      <c r="D8469" s="254">
        <v>59.16</v>
      </c>
    </row>
    <row r="8470" spans="1:4" ht="13.5">
      <c r="A8470" s="180">
        <v>101849</v>
      </c>
      <c r="B8470" s="180" t="s">
        <v>3946</v>
      </c>
      <c r="C8470" s="180" t="s">
        <v>7</v>
      </c>
      <c r="D8470" s="254">
        <v>251.42</v>
      </c>
    </row>
    <row r="8471" spans="1:4" ht="13.5">
      <c r="A8471" s="180">
        <v>101841</v>
      </c>
      <c r="B8471" s="180" t="s">
        <v>3941</v>
      </c>
      <c r="C8471" s="180" t="s">
        <v>7</v>
      </c>
      <c r="D8471" s="254">
        <v>145.97999999999999</v>
      </c>
    </row>
    <row r="8472" spans="1:4" ht="13.5">
      <c r="A8472" s="180">
        <v>101843</v>
      </c>
      <c r="B8472" s="180" t="s">
        <v>4486</v>
      </c>
      <c r="C8472" s="180" t="s">
        <v>7</v>
      </c>
      <c r="D8472" s="254">
        <v>200.85</v>
      </c>
    </row>
    <row r="8473" spans="1:4" ht="13.5">
      <c r="A8473" s="180">
        <v>101844</v>
      </c>
      <c r="B8473" s="180" t="s">
        <v>4487</v>
      </c>
      <c r="C8473" s="180" t="s">
        <v>7</v>
      </c>
      <c r="D8473" s="254">
        <v>226.45</v>
      </c>
    </row>
    <row r="8474" spans="1:4" ht="13.5">
      <c r="A8474" s="180">
        <v>101845</v>
      </c>
      <c r="B8474" s="180" t="s">
        <v>4488</v>
      </c>
      <c r="C8474" s="180" t="s">
        <v>7</v>
      </c>
      <c r="D8474" s="254">
        <v>251.68</v>
      </c>
    </row>
    <row r="8475" spans="1:4" ht="13.5">
      <c r="A8475" s="180">
        <v>101842</v>
      </c>
      <c r="B8475" s="180" t="s">
        <v>3942</v>
      </c>
      <c r="C8475" s="180" t="s">
        <v>7</v>
      </c>
      <c r="D8475" s="254">
        <v>126.56</v>
      </c>
    </row>
    <row r="8476" spans="1:4" ht="13.5">
      <c r="A8476" s="180">
        <v>101846</v>
      </c>
      <c r="B8476" s="180" t="s">
        <v>3943</v>
      </c>
      <c r="C8476" s="180" t="s">
        <v>7</v>
      </c>
      <c r="D8476" s="254">
        <v>182.21</v>
      </c>
    </row>
    <row r="8477" spans="1:4" ht="13.5">
      <c r="A8477" s="180">
        <v>101847</v>
      </c>
      <c r="B8477" s="180" t="s">
        <v>3944</v>
      </c>
      <c r="C8477" s="180" t="s">
        <v>7</v>
      </c>
      <c r="D8477" s="254">
        <v>208.19</v>
      </c>
    </row>
    <row r="8478" spans="1:4" ht="13.5">
      <c r="A8478" s="180">
        <v>101848</v>
      </c>
      <c r="B8478" s="180" t="s">
        <v>3945</v>
      </c>
      <c r="C8478" s="180" t="s">
        <v>7</v>
      </c>
      <c r="D8478" s="254">
        <v>233.81</v>
      </c>
    </row>
    <row r="8479" spans="1:4" ht="13.5">
      <c r="A8479" s="180">
        <v>101839</v>
      </c>
      <c r="B8479" s="180" t="s">
        <v>3939</v>
      </c>
      <c r="C8479" s="180" t="s">
        <v>7</v>
      </c>
      <c r="D8479" s="254">
        <v>116.89</v>
      </c>
    </row>
    <row r="8480" spans="1:4" ht="13.5">
      <c r="A8480" s="180">
        <v>101840</v>
      </c>
      <c r="B8480" s="180" t="s">
        <v>3940</v>
      </c>
      <c r="C8480" s="180" t="s">
        <v>7</v>
      </c>
      <c r="D8480" s="254">
        <v>200.5</v>
      </c>
    </row>
    <row r="8481" spans="1:4" ht="13.5">
      <c r="A8481" s="180">
        <v>101837</v>
      </c>
      <c r="B8481" s="180" t="s">
        <v>3937</v>
      </c>
      <c r="C8481" s="180" t="s">
        <v>7</v>
      </c>
      <c r="D8481" s="254">
        <v>60.26</v>
      </c>
    </row>
    <row r="8482" spans="1:4" ht="13.5">
      <c r="A8482" s="180">
        <v>101838</v>
      </c>
      <c r="B8482" s="180" t="s">
        <v>3938</v>
      </c>
      <c r="C8482" s="180" t="s">
        <v>7</v>
      </c>
      <c r="D8482" s="254">
        <v>88.96</v>
      </c>
    </row>
    <row r="8483" spans="1:4" ht="13.5">
      <c r="A8483" s="180">
        <v>101836</v>
      </c>
      <c r="B8483" s="180" t="s">
        <v>3936</v>
      </c>
      <c r="C8483" s="180" t="s">
        <v>7</v>
      </c>
      <c r="D8483" s="254">
        <v>29.43</v>
      </c>
    </row>
    <row r="8484" spans="1:4" ht="13.5">
      <c r="A8484" s="180">
        <v>101835</v>
      </c>
      <c r="B8484" s="180" t="s">
        <v>3935</v>
      </c>
      <c r="C8484" s="180" t="s">
        <v>7</v>
      </c>
      <c r="D8484" s="254">
        <v>372.62</v>
      </c>
    </row>
    <row r="8485" spans="1:4" ht="13.5">
      <c r="A8485" s="180">
        <v>101827</v>
      </c>
      <c r="B8485" s="180" t="s">
        <v>3930</v>
      </c>
      <c r="C8485" s="180" t="s">
        <v>7</v>
      </c>
      <c r="D8485" s="254">
        <v>267.18</v>
      </c>
    </row>
    <row r="8486" spans="1:4" ht="13.5">
      <c r="A8486" s="180">
        <v>101829</v>
      </c>
      <c r="B8486" s="180" t="s">
        <v>4483</v>
      </c>
      <c r="C8486" s="180" t="s">
        <v>7</v>
      </c>
      <c r="D8486" s="254">
        <v>322.05</v>
      </c>
    </row>
    <row r="8487" spans="1:4" ht="13.5">
      <c r="A8487" s="180">
        <v>101830</v>
      </c>
      <c r="B8487" s="180" t="s">
        <v>4484</v>
      </c>
      <c r="C8487" s="180" t="s">
        <v>7</v>
      </c>
      <c r="D8487" s="254">
        <v>347.65</v>
      </c>
    </row>
    <row r="8488" spans="1:4" ht="13.5">
      <c r="A8488" s="180">
        <v>101831</v>
      </c>
      <c r="B8488" s="180" t="s">
        <v>4485</v>
      </c>
      <c r="C8488" s="180" t="s">
        <v>7</v>
      </c>
      <c r="D8488" s="254">
        <v>372.88</v>
      </c>
    </row>
    <row r="8489" spans="1:4" ht="13.5">
      <c r="A8489" s="180">
        <v>101828</v>
      </c>
      <c r="B8489" s="180" t="s">
        <v>3931</v>
      </c>
      <c r="C8489" s="180" t="s">
        <v>7</v>
      </c>
      <c r="D8489" s="254">
        <v>247.76</v>
      </c>
    </row>
    <row r="8490" spans="1:4" ht="13.5">
      <c r="A8490" s="180">
        <v>101832</v>
      </c>
      <c r="B8490" s="180" t="s">
        <v>3932</v>
      </c>
      <c r="C8490" s="180" t="s">
        <v>7</v>
      </c>
      <c r="D8490" s="254">
        <v>303.41000000000003</v>
      </c>
    </row>
    <row r="8491" spans="1:4" ht="13.5">
      <c r="A8491" s="180">
        <v>101833</v>
      </c>
      <c r="B8491" s="180" t="s">
        <v>3933</v>
      </c>
      <c r="C8491" s="180" t="s">
        <v>7</v>
      </c>
      <c r="D8491" s="254">
        <v>329.39</v>
      </c>
    </row>
    <row r="8492" spans="1:4" ht="13.5">
      <c r="A8492" s="180">
        <v>101834</v>
      </c>
      <c r="B8492" s="180" t="s">
        <v>3934</v>
      </c>
      <c r="C8492" s="180" t="s">
        <v>7</v>
      </c>
      <c r="D8492" s="254">
        <v>355.01</v>
      </c>
    </row>
    <row r="8493" spans="1:4" ht="13.5">
      <c r="A8493" s="180">
        <v>101825</v>
      </c>
      <c r="B8493" s="180" t="s">
        <v>3928</v>
      </c>
      <c r="C8493" s="180" t="s">
        <v>7</v>
      </c>
      <c r="D8493" s="254">
        <v>238.09</v>
      </c>
    </row>
    <row r="8494" spans="1:4" ht="13.5">
      <c r="A8494" s="180">
        <v>101826</v>
      </c>
      <c r="B8494" s="180" t="s">
        <v>3929</v>
      </c>
      <c r="C8494" s="180" t="s">
        <v>7</v>
      </c>
      <c r="D8494" s="254">
        <v>265.64</v>
      </c>
    </row>
    <row r="8495" spans="1:4" ht="13.5">
      <c r="A8495" s="180">
        <v>101823</v>
      </c>
      <c r="B8495" s="180" t="s">
        <v>3926</v>
      </c>
      <c r="C8495" s="180" t="s">
        <v>7</v>
      </c>
      <c r="D8495" s="254">
        <v>181.46</v>
      </c>
    </row>
    <row r="8496" spans="1:4" ht="13.5">
      <c r="A8496" s="180">
        <v>101824</v>
      </c>
      <c r="B8496" s="180" t="s">
        <v>3927</v>
      </c>
      <c r="C8496" s="180" t="s">
        <v>7</v>
      </c>
      <c r="D8496" s="254">
        <v>210.16</v>
      </c>
    </row>
    <row r="8497" spans="1:4" ht="13.5">
      <c r="A8497" s="180">
        <v>101822</v>
      </c>
      <c r="B8497" s="180" t="s">
        <v>3925</v>
      </c>
      <c r="C8497" s="180" t="s">
        <v>7</v>
      </c>
      <c r="D8497" s="254">
        <v>150.63</v>
      </c>
    </row>
    <row r="8498" spans="1:4" ht="13.5">
      <c r="A8498" s="180">
        <v>101819</v>
      </c>
      <c r="B8498" s="180" t="s">
        <v>3923</v>
      </c>
      <c r="C8498" s="180" t="s">
        <v>4</v>
      </c>
      <c r="D8498" s="254">
        <v>68.94</v>
      </c>
    </row>
    <row r="8499" spans="1:4" ht="13.5">
      <c r="A8499" s="180">
        <v>104370</v>
      </c>
      <c r="B8499" s="180" t="s">
        <v>36980</v>
      </c>
      <c r="C8499" s="180" t="s">
        <v>4</v>
      </c>
      <c r="D8499" s="254">
        <v>0</v>
      </c>
    </row>
    <row r="8500" spans="1:4" ht="13.5">
      <c r="A8500" s="180">
        <v>101817</v>
      </c>
      <c r="B8500" s="180" t="s">
        <v>3922</v>
      </c>
      <c r="C8500" s="180" t="s">
        <v>4</v>
      </c>
      <c r="D8500" s="254">
        <v>55.98</v>
      </c>
    </row>
    <row r="8501" spans="1:4" ht="13.5">
      <c r="A8501" s="180">
        <v>101816</v>
      </c>
      <c r="B8501" s="180" t="s">
        <v>3921</v>
      </c>
      <c r="C8501" s="180" t="s">
        <v>4</v>
      </c>
      <c r="D8501" s="254">
        <v>73.42</v>
      </c>
    </row>
    <row r="8502" spans="1:4" ht="13.5">
      <c r="A8502" s="180">
        <v>104369</v>
      </c>
      <c r="B8502" s="180" t="s">
        <v>36981</v>
      </c>
      <c r="C8502" s="180" t="s">
        <v>4</v>
      </c>
      <c r="D8502" s="254">
        <v>0</v>
      </c>
    </row>
    <row r="8503" spans="1:4" ht="13.5">
      <c r="A8503" s="180">
        <v>101820</v>
      </c>
      <c r="B8503" s="180" t="s">
        <v>3924</v>
      </c>
      <c r="C8503" s="180" t="s">
        <v>4</v>
      </c>
      <c r="D8503" s="254">
        <v>48.1</v>
      </c>
    </row>
    <row r="8504" spans="1:4" ht="13.5">
      <c r="A8504" s="180">
        <v>102988</v>
      </c>
      <c r="B8504" s="180" t="s">
        <v>4265</v>
      </c>
      <c r="C8504" s="180" t="s">
        <v>4</v>
      </c>
      <c r="D8504" s="254">
        <v>64.31</v>
      </c>
    </row>
    <row r="8505" spans="1:4" ht="13.5">
      <c r="A8505" s="180">
        <v>101814</v>
      </c>
      <c r="B8505" s="180" t="s">
        <v>3920</v>
      </c>
      <c r="C8505" s="180" t="s">
        <v>4</v>
      </c>
      <c r="D8505" s="254">
        <v>51.46</v>
      </c>
    </row>
    <row r="8506" spans="1:4" ht="13.5">
      <c r="A8506" s="180">
        <v>102098</v>
      </c>
      <c r="B8506" s="180" t="s">
        <v>3963</v>
      </c>
      <c r="C8506" s="180" t="s">
        <v>7</v>
      </c>
      <c r="D8506" s="254">
        <v>2497.35</v>
      </c>
    </row>
    <row r="8507" spans="1:4" ht="13.5">
      <c r="A8507" s="180">
        <v>104366</v>
      </c>
      <c r="B8507" s="180" t="s">
        <v>36982</v>
      </c>
      <c r="C8507" s="180" t="s">
        <v>7</v>
      </c>
      <c r="D8507" s="254">
        <v>0</v>
      </c>
    </row>
    <row r="8508" spans="1:4" ht="13.5">
      <c r="A8508" s="180">
        <v>102099</v>
      </c>
      <c r="B8508" s="180" t="s">
        <v>36983</v>
      </c>
      <c r="C8508" s="180" t="s">
        <v>7</v>
      </c>
      <c r="D8508" s="254">
        <v>0</v>
      </c>
    </row>
    <row r="8509" spans="1:4" ht="13.5">
      <c r="A8509" s="180">
        <v>104367</v>
      </c>
      <c r="B8509" s="180" t="s">
        <v>36984</v>
      </c>
      <c r="C8509" s="180" t="s">
        <v>7</v>
      </c>
      <c r="D8509" s="254">
        <v>0</v>
      </c>
    </row>
    <row r="8510" spans="1:4" ht="13.5">
      <c r="A8510" s="180">
        <v>92994</v>
      </c>
      <c r="B8510" s="180" t="s">
        <v>4440</v>
      </c>
      <c r="C8510" s="180" t="s">
        <v>1</v>
      </c>
      <c r="D8510" s="254">
        <v>143.6</v>
      </c>
    </row>
    <row r="8511" spans="1:4" ht="13.5">
      <c r="A8511" s="180">
        <v>92996</v>
      </c>
      <c r="B8511" s="180" t="s">
        <v>4441</v>
      </c>
      <c r="C8511" s="180" t="s">
        <v>1</v>
      </c>
      <c r="D8511" s="254">
        <v>173.7</v>
      </c>
    </row>
    <row r="8512" spans="1:4" ht="13.5">
      <c r="A8512" s="180">
        <v>92998</v>
      </c>
      <c r="B8512" s="180" t="s">
        <v>4442</v>
      </c>
      <c r="C8512" s="180" t="s">
        <v>1</v>
      </c>
      <c r="D8512" s="254">
        <v>212.81</v>
      </c>
    </row>
    <row r="8513" spans="1:4" ht="13.5">
      <c r="A8513" s="180">
        <v>93000</v>
      </c>
      <c r="B8513" s="180" t="s">
        <v>4443</v>
      </c>
      <c r="C8513" s="180" t="s">
        <v>1</v>
      </c>
      <c r="D8513" s="254">
        <v>281.60000000000002</v>
      </c>
    </row>
    <row r="8514" spans="1:4" ht="13.5">
      <c r="A8514" s="180">
        <v>92984</v>
      </c>
      <c r="B8514" s="180" t="s">
        <v>4435</v>
      </c>
      <c r="C8514" s="180" t="s">
        <v>1</v>
      </c>
      <c r="D8514" s="254">
        <v>31.05</v>
      </c>
    </row>
    <row r="8515" spans="1:4" ht="13.5">
      <c r="A8515" s="180">
        <v>93002</v>
      </c>
      <c r="B8515" s="180" t="s">
        <v>4444</v>
      </c>
      <c r="C8515" s="180" t="s">
        <v>1</v>
      </c>
      <c r="D8515" s="254">
        <v>363.93</v>
      </c>
    </row>
    <row r="8516" spans="1:4" ht="13.5">
      <c r="A8516" s="180">
        <v>92986</v>
      </c>
      <c r="B8516" s="180" t="s">
        <v>4436</v>
      </c>
      <c r="C8516" s="180" t="s">
        <v>1</v>
      </c>
      <c r="D8516" s="254">
        <v>42.79</v>
      </c>
    </row>
    <row r="8517" spans="1:4" ht="13.5">
      <c r="A8517" s="180">
        <v>92988</v>
      </c>
      <c r="B8517" s="180" t="s">
        <v>4437</v>
      </c>
      <c r="C8517" s="180" t="s">
        <v>1</v>
      </c>
      <c r="D8517" s="254">
        <v>61.93</v>
      </c>
    </row>
    <row r="8518" spans="1:4" ht="13.5">
      <c r="A8518" s="180">
        <v>92990</v>
      </c>
      <c r="B8518" s="180" t="s">
        <v>4438</v>
      </c>
      <c r="C8518" s="180" t="s">
        <v>1</v>
      </c>
      <c r="D8518" s="254">
        <v>85.6</v>
      </c>
    </row>
    <row r="8519" spans="1:4" ht="13.5">
      <c r="A8519" s="180">
        <v>92992</v>
      </c>
      <c r="B8519" s="180" t="s">
        <v>4439</v>
      </c>
      <c r="C8519" s="180" t="s">
        <v>1</v>
      </c>
      <c r="D8519" s="254">
        <v>110.62</v>
      </c>
    </row>
    <row r="8520" spans="1:4" ht="13.5">
      <c r="A8520" s="180">
        <v>103491</v>
      </c>
      <c r="B8520" s="180" t="s">
        <v>4446</v>
      </c>
      <c r="C8520" s="180" t="s">
        <v>7</v>
      </c>
      <c r="D8520" s="254">
        <v>641.16</v>
      </c>
    </row>
    <row r="8521" spans="1:4" ht="13.5">
      <c r="A8521" s="180">
        <v>93026</v>
      </c>
      <c r="B8521" s="180" t="s">
        <v>4434</v>
      </c>
      <c r="C8521" s="180" t="s">
        <v>2</v>
      </c>
      <c r="D8521" s="254">
        <v>92.62</v>
      </c>
    </row>
    <row r="8522" spans="1:4" ht="13.5">
      <c r="A8522" s="180">
        <v>93018</v>
      </c>
      <c r="B8522" s="180" t="s">
        <v>4430</v>
      </c>
      <c r="C8522" s="180" t="s">
        <v>2</v>
      </c>
      <c r="D8522" s="254">
        <v>28.43</v>
      </c>
    </row>
    <row r="8523" spans="1:4" ht="13.5">
      <c r="A8523" s="180">
        <v>93020</v>
      </c>
      <c r="B8523" s="180" t="s">
        <v>4431</v>
      </c>
      <c r="C8523" s="180" t="s">
        <v>2</v>
      </c>
      <c r="D8523" s="254">
        <v>35.53</v>
      </c>
    </row>
    <row r="8524" spans="1:4" ht="13.5">
      <c r="A8524" s="180">
        <v>93022</v>
      </c>
      <c r="B8524" s="180" t="s">
        <v>4432</v>
      </c>
      <c r="C8524" s="180" t="s">
        <v>2</v>
      </c>
      <c r="D8524" s="254">
        <v>55.69</v>
      </c>
    </row>
    <row r="8525" spans="1:4" ht="13.5">
      <c r="A8525" s="180">
        <v>93024</v>
      </c>
      <c r="B8525" s="180" t="s">
        <v>4433</v>
      </c>
      <c r="C8525" s="180" t="s">
        <v>2</v>
      </c>
      <c r="D8525" s="254">
        <v>59.1</v>
      </c>
    </row>
    <row r="8526" spans="1:4" ht="13.5">
      <c r="A8526" s="180">
        <v>97670</v>
      </c>
      <c r="B8526" s="180" t="s">
        <v>4424</v>
      </c>
      <c r="C8526" s="180" t="s">
        <v>1</v>
      </c>
      <c r="D8526" s="254">
        <v>27.61</v>
      </c>
    </row>
    <row r="8527" spans="1:4" ht="13.5">
      <c r="A8527" s="180">
        <v>103486</v>
      </c>
      <c r="B8527" s="180" t="s">
        <v>36985</v>
      </c>
      <c r="C8527" s="180" t="s">
        <v>1</v>
      </c>
      <c r="D8527" s="254">
        <v>0</v>
      </c>
    </row>
    <row r="8528" spans="1:4" ht="13.5">
      <c r="A8528" s="180">
        <v>103487</v>
      </c>
      <c r="B8528" s="180" t="s">
        <v>36986</v>
      </c>
      <c r="C8528" s="180" t="s">
        <v>1</v>
      </c>
      <c r="D8528" s="254">
        <v>0</v>
      </c>
    </row>
    <row r="8529" spans="1:4" ht="13.5">
      <c r="A8529" s="180">
        <v>103488</v>
      </c>
      <c r="B8529" s="180" t="s">
        <v>36987</v>
      </c>
      <c r="C8529" s="180" t="s">
        <v>1</v>
      </c>
      <c r="D8529" s="254">
        <v>0</v>
      </c>
    </row>
    <row r="8530" spans="1:4" ht="13.5">
      <c r="A8530" s="180">
        <v>103489</v>
      </c>
      <c r="B8530" s="180" t="s">
        <v>36988</v>
      </c>
      <c r="C8530" s="180" t="s">
        <v>1</v>
      </c>
      <c r="D8530" s="254">
        <v>0</v>
      </c>
    </row>
    <row r="8531" spans="1:4" ht="13.5">
      <c r="A8531" s="180">
        <v>97667</v>
      </c>
      <c r="B8531" s="180" t="s">
        <v>4421</v>
      </c>
      <c r="C8531" s="180" t="s">
        <v>1</v>
      </c>
      <c r="D8531" s="254">
        <v>10.23</v>
      </c>
    </row>
    <row r="8532" spans="1:4" ht="13.5">
      <c r="A8532" s="180">
        <v>97668</v>
      </c>
      <c r="B8532" s="180" t="s">
        <v>4422</v>
      </c>
      <c r="C8532" s="180" t="s">
        <v>1</v>
      </c>
      <c r="D8532" s="254">
        <v>14.56</v>
      </c>
    </row>
    <row r="8533" spans="1:4" ht="13.5">
      <c r="A8533" s="180">
        <v>97669</v>
      </c>
      <c r="B8533" s="180" t="s">
        <v>4423</v>
      </c>
      <c r="C8533" s="180" t="s">
        <v>1</v>
      </c>
      <c r="D8533" s="254">
        <v>21.65</v>
      </c>
    </row>
    <row r="8534" spans="1:4" ht="13.5">
      <c r="A8534" s="180">
        <v>93012</v>
      </c>
      <c r="B8534" s="180" t="s">
        <v>4420</v>
      </c>
      <c r="C8534" s="180" t="s">
        <v>1</v>
      </c>
      <c r="D8534" s="254">
        <v>65.83</v>
      </c>
    </row>
    <row r="8535" spans="1:4" ht="13.5">
      <c r="A8535" s="180">
        <v>93008</v>
      </c>
      <c r="B8535" s="180" t="s">
        <v>4416</v>
      </c>
      <c r="C8535" s="180" t="s">
        <v>1</v>
      </c>
      <c r="D8535" s="254">
        <v>18.420000000000002</v>
      </c>
    </row>
    <row r="8536" spans="1:4" ht="13.5">
      <c r="A8536" s="180">
        <v>93009</v>
      </c>
      <c r="B8536" s="180" t="s">
        <v>4417</v>
      </c>
      <c r="C8536" s="180" t="s">
        <v>1</v>
      </c>
      <c r="D8536" s="254">
        <v>26.49</v>
      </c>
    </row>
    <row r="8537" spans="1:4" ht="13.5">
      <c r="A8537" s="180">
        <v>93010</v>
      </c>
      <c r="B8537" s="180" t="s">
        <v>4418</v>
      </c>
      <c r="C8537" s="180" t="s">
        <v>1</v>
      </c>
      <c r="D8537" s="254">
        <v>36.4</v>
      </c>
    </row>
    <row r="8538" spans="1:4" ht="13.5">
      <c r="A8538" s="180">
        <v>93011</v>
      </c>
      <c r="B8538" s="180" t="s">
        <v>4419</v>
      </c>
      <c r="C8538" s="180" t="s">
        <v>1</v>
      </c>
      <c r="D8538" s="254">
        <v>44.18</v>
      </c>
    </row>
    <row r="8539" spans="1:4" ht="13.5">
      <c r="A8539" s="180">
        <v>103492</v>
      </c>
      <c r="B8539" s="180" t="s">
        <v>36989</v>
      </c>
      <c r="C8539" s="180" t="s">
        <v>1</v>
      </c>
      <c r="D8539" s="254">
        <v>0</v>
      </c>
    </row>
    <row r="8540" spans="1:4" ht="13.5">
      <c r="A8540" s="180">
        <v>93017</v>
      </c>
      <c r="B8540" s="180" t="s">
        <v>4429</v>
      </c>
      <c r="C8540" s="180" t="s">
        <v>2</v>
      </c>
      <c r="D8540" s="254">
        <v>56.82</v>
      </c>
    </row>
    <row r="8541" spans="1:4" ht="13.5">
      <c r="A8541" s="180">
        <v>93013</v>
      </c>
      <c r="B8541" s="180" t="s">
        <v>4425</v>
      </c>
      <c r="C8541" s="180" t="s">
        <v>2</v>
      </c>
      <c r="D8541" s="254">
        <v>18.68</v>
      </c>
    </row>
    <row r="8542" spans="1:4" ht="13.5">
      <c r="A8542" s="180">
        <v>93014</v>
      </c>
      <c r="B8542" s="180" t="s">
        <v>4426</v>
      </c>
      <c r="C8542" s="180" t="s">
        <v>2</v>
      </c>
      <c r="D8542" s="254">
        <v>22.61</v>
      </c>
    </row>
    <row r="8543" spans="1:4" ht="13.5">
      <c r="A8543" s="180">
        <v>93015</v>
      </c>
      <c r="B8543" s="180" t="s">
        <v>4427</v>
      </c>
      <c r="C8543" s="180" t="s">
        <v>2</v>
      </c>
      <c r="D8543" s="254">
        <v>32.61</v>
      </c>
    </row>
    <row r="8544" spans="1:4" ht="13.5">
      <c r="A8544" s="180">
        <v>93016</v>
      </c>
      <c r="B8544" s="180" t="s">
        <v>4428</v>
      </c>
      <c r="C8544" s="180" t="s">
        <v>2</v>
      </c>
      <c r="D8544" s="254">
        <v>38.979999999999997</v>
      </c>
    </row>
    <row r="8545" spans="1:4" ht="13.5">
      <c r="A8545" s="180">
        <v>103490</v>
      </c>
      <c r="B8545" s="180" t="s">
        <v>4445</v>
      </c>
      <c r="C8545" s="180" t="s">
        <v>7</v>
      </c>
      <c r="D8545" s="254">
        <v>3514.8</v>
      </c>
    </row>
    <row r="8546" spans="1:4" ht="13.5">
      <c r="A8546" s="180">
        <v>98306</v>
      </c>
      <c r="B8546" s="180" t="s">
        <v>11353</v>
      </c>
      <c r="C8546" s="180" t="s">
        <v>2</v>
      </c>
      <c r="D8546" s="254">
        <v>74.11</v>
      </c>
    </row>
    <row r="8547" spans="1:4" ht="13.5">
      <c r="A8547" s="180">
        <v>100553</v>
      </c>
      <c r="B8547" s="180" t="s">
        <v>12111</v>
      </c>
      <c r="C8547" s="180" t="s">
        <v>1</v>
      </c>
      <c r="D8547" s="254">
        <v>23.63</v>
      </c>
    </row>
    <row r="8548" spans="1:4" ht="13.5">
      <c r="A8548" s="180">
        <v>100554</v>
      </c>
      <c r="B8548" s="180" t="s">
        <v>12112</v>
      </c>
      <c r="C8548" s="180" t="s">
        <v>1</v>
      </c>
      <c r="D8548" s="254">
        <v>6.37</v>
      </c>
    </row>
    <row r="8549" spans="1:4" ht="13.5">
      <c r="A8549" s="180">
        <v>98300</v>
      </c>
      <c r="B8549" s="180" t="s">
        <v>12110</v>
      </c>
      <c r="C8549" s="180" t="s">
        <v>1</v>
      </c>
      <c r="D8549" s="254">
        <v>6.7</v>
      </c>
    </row>
    <row r="8550" spans="1:4" ht="13.5">
      <c r="A8550" s="180">
        <v>98295</v>
      </c>
      <c r="B8550" s="180" t="s">
        <v>1794</v>
      </c>
      <c r="C8550" s="180" t="s">
        <v>1</v>
      </c>
      <c r="D8550" s="254">
        <v>5.18</v>
      </c>
    </row>
    <row r="8551" spans="1:4" ht="13.5">
      <c r="A8551" s="180">
        <v>98294</v>
      </c>
      <c r="B8551" s="180" t="s">
        <v>1793</v>
      </c>
      <c r="C8551" s="180" t="s">
        <v>1</v>
      </c>
      <c r="D8551" s="254">
        <v>6.12</v>
      </c>
    </row>
    <row r="8552" spans="1:4" ht="13.5">
      <c r="A8552" s="180">
        <v>98297</v>
      </c>
      <c r="B8552" s="180" t="s">
        <v>1796</v>
      </c>
      <c r="C8552" s="180" t="s">
        <v>1</v>
      </c>
      <c r="D8552" s="254">
        <v>7.51</v>
      </c>
    </row>
    <row r="8553" spans="1:4" ht="13.5">
      <c r="A8553" s="180">
        <v>98296</v>
      </c>
      <c r="B8553" s="180" t="s">
        <v>1795</v>
      </c>
      <c r="C8553" s="180" t="s">
        <v>1</v>
      </c>
      <c r="D8553" s="254">
        <v>9</v>
      </c>
    </row>
    <row r="8554" spans="1:4" ht="13.5">
      <c r="A8554" s="180">
        <v>98299</v>
      </c>
      <c r="B8554" s="180" t="s">
        <v>12109</v>
      </c>
      <c r="C8554" s="180" t="s">
        <v>1</v>
      </c>
      <c r="D8554" s="254">
        <v>19.39</v>
      </c>
    </row>
    <row r="8555" spans="1:4" ht="13.5">
      <c r="A8555" s="180">
        <v>98298</v>
      </c>
      <c r="B8555" s="180" t="s">
        <v>12108</v>
      </c>
      <c r="C8555" s="180" t="s">
        <v>1</v>
      </c>
      <c r="D8555" s="254">
        <v>21.23</v>
      </c>
    </row>
    <row r="8556" spans="1:4" ht="13.5">
      <c r="A8556" s="180">
        <v>98261</v>
      </c>
      <c r="B8556" s="180" t="s">
        <v>1751</v>
      </c>
      <c r="C8556" s="180" t="s">
        <v>1</v>
      </c>
      <c r="D8556" s="254">
        <v>4.7300000000000004</v>
      </c>
    </row>
    <row r="8557" spans="1:4" ht="13.5">
      <c r="A8557" s="180">
        <v>98287</v>
      </c>
      <c r="B8557" s="180" t="s">
        <v>1777</v>
      </c>
      <c r="C8557" s="180" t="s">
        <v>1</v>
      </c>
      <c r="D8557" s="254">
        <v>1.62</v>
      </c>
    </row>
    <row r="8558" spans="1:4" ht="13.5">
      <c r="A8558" s="180">
        <v>98280</v>
      </c>
      <c r="B8558" s="180" t="s">
        <v>1770</v>
      </c>
      <c r="C8558" s="180" t="s">
        <v>1</v>
      </c>
      <c r="D8558" s="254">
        <v>9.9</v>
      </c>
    </row>
    <row r="8559" spans="1:4" ht="13.5">
      <c r="A8559" s="180">
        <v>98288</v>
      </c>
      <c r="B8559" s="180" t="s">
        <v>1778</v>
      </c>
      <c r="C8559" s="180" t="s">
        <v>1</v>
      </c>
      <c r="D8559" s="254">
        <v>2.39</v>
      </c>
    </row>
    <row r="8560" spans="1:4" ht="13.5">
      <c r="A8560" s="180">
        <v>98281</v>
      </c>
      <c r="B8560" s="180" t="s">
        <v>1771</v>
      </c>
      <c r="C8560" s="180" t="s">
        <v>1</v>
      </c>
      <c r="D8560" s="254">
        <v>10.66</v>
      </c>
    </row>
    <row r="8561" spans="1:4" ht="13.5">
      <c r="A8561" s="180">
        <v>98262</v>
      </c>
      <c r="B8561" s="180" t="s">
        <v>1752</v>
      </c>
      <c r="C8561" s="180" t="s">
        <v>1</v>
      </c>
      <c r="D8561" s="254">
        <v>5.5</v>
      </c>
    </row>
    <row r="8562" spans="1:4" ht="13.5">
      <c r="A8562" s="180">
        <v>98289</v>
      </c>
      <c r="B8562" s="180" t="s">
        <v>1779</v>
      </c>
      <c r="C8562" s="180" t="s">
        <v>1</v>
      </c>
      <c r="D8562" s="254">
        <v>2.64</v>
      </c>
    </row>
    <row r="8563" spans="1:4" ht="13.5">
      <c r="A8563" s="180">
        <v>98282</v>
      </c>
      <c r="B8563" s="180" t="s">
        <v>1772</v>
      </c>
      <c r="C8563" s="180" t="s">
        <v>1</v>
      </c>
      <c r="D8563" s="254">
        <v>10.91</v>
      </c>
    </row>
    <row r="8564" spans="1:4" ht="13.5">
      <c r="A8564" s="180">
        <v>98263</v>
      </c>
      <c r="B8564" s="180" t="s">
        <v>1753</v>
      </c>
      <c r="C8564" s="180" t="s">
        <v>1</v>
      </c>
      <c r="D8564" s="254">
        <v>5.74</v>
      </c>
    </row>
    <row r="8565" spans="1:4" ht="13.5">
      <c r="A8565" s="180">
        <v>98290</v>
      </c>
      <c r="B8565" s="180" t="s">
        <v>1780</v>
      </c>
      <c r="C8565" s="180" t="s">
        <v>1</v>
      </c>
      <c r="D8565" s="254">
        <v>3.46</v>
      </c>
    </row>
    <row r="8566" spans="1:4" ht="13.5">
      <c r="A8566" s="180">
        <v>98283</v>
      </c>
      <c r="B8566" s="180" t="s">
        <v>1773</v>
      </c>
      <c r="C8566" s="180" t="s">
        <v>1</v>
      </c>
      <c r="D8566" s="254">
        <v>11.72</v>
      </c>
    </row>
    <row r="8567" spans="1:4" ht="13.5">
      <c r="A8567" s="180">
        <v>98264</v>
      </c>
      <c r="B8567" s="180" t="s">
        <v>1754</v>
      </c>
      <c r="C8567" s="180" t="s">
        <v>1</v>
      </c>
      <c r="D8567" s="254">
        <v>6.55</v>
      </c>
    </row>
    <row r="8568" spans="1:4" ht="13.5">
      <c r="A8568" s="180">
        <v>98273</v>
      </c>
      <c r="B8568" s="180" t="s">
        <v>1763</v>
      </c>
      <c r="C8568" s="180" t="s">
        <v>1</v>
      </c>
      <c r="D8568" s="254">
        <v>2.54</v>
      </c>
    </row>
    <row r="8569" spans="1:4" ht="13.5">
      <c r="A8569" s="180">
        <v>98291</v>
      </c>
      <c r="B8569" s="180" t="s">
        <v>1781</v>
      </c>
      <c r="C8569" s="180" t="s">
        <v>1</v>
      </c>
      <c r="D8569" s="254">
        <v>4</v>
      </c>
    </row>
    <row r="8570" spans="1:4" ht="13.5">
      <c r="A8570" s="180">
        <v>98284</v>
      </c>
      <c r="B8570" s="180" t="s">
        <v>1774</v>
      </c>
      <c r="C8570" s="180" t="s">
        <v>1</v>
      </c>
      <c r="D8570" s="254">
        <v>12.27</v>
      </c>
    </row>
    <row r="8571" spans="1:4" ht="13.5">
      <c r="A8571" s="180">
        <v>98265</v>
      </c>
      <c r="B8571" s="180" t="s">
        <v>1755</v>
      </c>
      <c r="C8571" s="180" t="s">
        <v>1</v>
      </c>
      <c r="D8571" s="254">
        <v>7.11</v>
      </c>
    </row>
    <row r="8572" spans="1:4" ht="13.5">
      <c r="A8572" s="180">
        <v>98274</v>
      </c>
      <c r="B8572" s="180" t="s">
        <v>1764</v>
      </c>
      <c r="C8572" s="180" t="s">
        <v>1</v>
      </c>
      <c r="D8572" s="254">
        <v>3.09</v>
      </c>
    </row>
    <row r="8573" spans="1:4" ht="13.5">
      <c r="A8573" s="180">
        <v>98292</v>
      </c>
      <c r="B8573" s="180" t="s">
        <v>1782</v>
      </c>
      <c r="C8573" s="180" t="s">
        <v>1</v>
      </c>
      <c r="D8573" s="254">
        <v>4.72</v>
      </c>
    </row>
    <row r="8574" spans="1:4" ht="13.5">
      <c r="A8574" s="180">
        <v>98285</v>
      </c>
      <c r="B8574" s="180" t="s">
        <v>1775</v>
      </c>
      <c r="C8574" s="180" t="s">
        <v>1</v>
      </c>
      <c r="D8574" s="254">
        <v>12.99</v>
      </c>
    </row>
    <row r="8575" spans="1:4" ht="13.5">
      <c r="A8575" s="180">
        <v>98266</v>
      </c>
      <c r="B8575" s="180" t="s">
        <v>1756</v>
      </c>
      <c r="C8575" s="180" t="s">
        <v>1</v>
      </c>
      <c r="D8575" s="254">
        <v>7.82</v>
      </c>
    </row>
    <row r="8576" spans="1:4" ht="13.5">
      <c r="A8576" s="180">
        <v>98275</v>
      </c>
      <c r="B8576" s="180" t="s">
        <v>1765</v>
      </c>
      <c r="C8576" s="180" t="s">
        <v>1</v>
      </c>
      <c r="D8576" s="254">
        <v>3.8</v>
      </c>
    </row>
    <row r="8577" spans="1:4" ht="13.5">
      <c r="A8577" s="180">
        <v>98293</v>
      </c>
      <c r="B8577" s="180" t="s">
        <v>1783</v>
      </c>
      <c r="C8577" s="180" t="s">
        <v>1</v>
      </c>
      <c r="D8577" s="254">
        <v>8.6999999999999993</v>
      </c>
    </row>
    <row r="8578" spans="1:4" ht="13.5">
      <c r="A8578" s="180">
        <v>98286</v>
      </c>
      <c r="B8578" s="180" t="s">
        <v>1776</v>
      </c>
      <c r="C8578" s="180" t="s">
        <v>1</v>
      </c>
      <c r="D8578" s="254">
        <v>16.96</v>
      </c>
    </row>
    <row r="8579" spans="1:4" ht="13.5">
      <c r="A8579" s="180">
        <v>98267</v>
      </c>
      <c r="B8579" s="180" t="s">
        <v>1757</v>
      </c>
      <c r="C8579" s="180" t="s">
        <v>1</v>
      </c>
      <c r="D8579" s="254">
        <v>11.8</v>
      </c>
    </row>
    <row r="8580" spans="1:4" ht="13.5">
      <c r="A8580" s="180">
        <v>98276</v>
      </c>
      <c r="B8580" s="180" t="s">
        <v>1766</v>
      </c>
      <c r="C8580" s="180" t="s">
        <v>1</v>
      </c>
      <c r="D8580" s="254">
        <v>7.78</v>
      </c>
    </row>
    <row r="8581" spans="1:4" ht="13.5">
      <c r="A8581" s="180">
        <v>98268</v>
      </c>
      <c r="B8581" s="180" t="s">
        <v>1758</v>
      </c>
      <c r="C8581" s="180" t="s">
        <v>1</v>
      </c>
      <c r="D8581" s="254">
        <v>17.73</v>
      </c>
    </row>
    <row r="8582" spans="1:4" ht="13.5">
      <c r="A8582" s="180">
        <v>98277</v>
      </c>
      <c r="B8582" s="180" t="s">
        <v>1767</v>
      </c>
      <c r="C8582" s="180" t="s">
        <v>1</v>
      </c>
      <c r="D8582" s="254">
        <v>13.71</v>
      </c>
    </row>
    <row r="8583" spans="1:4" ht="13.5">
      <c r="A8583" s="180">
        <v>98272</v>
      </c>
      <c r="B8583" s="180" t="s">
        <v>1762</v>
      </c>
      <c r="C8583" s="180" t="s">
        <v>1</v>
      </c>
      <c r="D8583" s="254">
        <v>103.27</v>
      </c>
    </row>
    <row r="8584" spans="1:4" ht="13.5">
      <c r="A8584" s="180">
        <v>98269</v>
      </c>
      <c r="B8584" s="180" t="s">
        <v>1759</v>
      </c>
      <c r="C8584" s="180" t="s">
        <v>1</v>
      </c>
      <c r="D8584" s="254">
        <v>23.4</v>
      </c>
    </row>
    <row r="8585" spans="1:4" ht="13.5">
      <c r="A8585" s="180">
        <v>98278</v>
      </c>
      <c r="B8585" s="180" t="s">
        <v>1768</v>
      </c>
      <c r="C8585" s="180" t="s">
        <v>1</v>
      </c>
      <c r="D8585" s="254">
        <v>19.39</v>
      </c>
    </row>
    <row r="8586" spans="1:4" ht="13.5">
      <c r="A8586" s="180">
        <v>98270</v>
      </c>
      <c r="B8586" s="180" t="s">
        <v>1760</v>
      </c>
      <c r="C8586" s="180" t="s">
        <v>1</v>
      </c>
      <c r="D8586" s="254">
        <v>33.97</v>
      </c>
    </row>
    <row r="8587" spans="1:4" ht="13.5">
      <c r="A8587" s="180">
        <v>98279</v>
      </c>
      <c r="B8587" s="180" t="s">
        <v>1769</v>
      </c>
      <c r="C8587" s="180" t="s">
        <v>1</v>
      </c>
      <c r="D8587" s="254">
        <v>29.95</v>
      </c>
    </row>
    <row r="8588" spans="1:4" ht="13.5">
      <c r="A8588" s="180">
        <v>98271</v>
      </c>
      <c r="B8588" s="180" t="s">
        <v>1761</v>
      </c>
      <c r="C8588" s="180" t="s">
        <v>1</v>
      </c>
      <c r="D8588" s="254">
        <v>46.64</v>
      </c>
    </row>
    <row r="8589" spans="1:4" ht="13.5">
      <c r="A8589" s="180">
        <v>98400</v>
      </c>
      <c r="B8589" s="180" t="s">
        <v>1784</v>
      </c>
      <c r="C8589" s="180" t="s">
        <v>1</v>
      </c>
      <c r="D8589" s="254">
        <v>13.89</v>
      </c>
    </row>
    <row r="8590" spans="1:4" ht="13.5">
      <c r="A8590" s="180">
        <v>98401</v>
      </c>
      <c r="B8590" s="180" t="s">
        <v>1785</v>
      </c>
      <c r="C8590" s="180" t="s">
        <v>1</v>
      </c>
      <c r="D8590" s="254">
        <v>20.63</v>
      </c>
    </row>
    <row r="8591" spans="1:4" ht="13.5">
      <c r="A8591" s="180">
        <v>98402</v>
      </c>
      <c r="B8591" s="180" t="s">
        <v>1786</v>
      </c>
      <c r="C8591" s="180" t="s">
        <v>1</v>
      </c>
      <c r="D8591" s="254">
        <v>23.85</v>
      </c>
    </row>
    <row r="8592" spans="1:4" ht="13.5">
      <c r="A8592" s="180">
        <v>100556</v>
      </c>
      <c r="B8592" s="180" t="s">
        <v>1787</v>
      </c>
      <c r="C8592" s="180" t="s">
        <v>2</v>
      </c>
      <c r="D8592" s="254">
        <v>43.5</v>
      </c>
    </row>
    <row r="8593" spans="1:4" ht="13.5">
      <c r="A8593" s="180">
        <v>100557</v>
      </c>
      <c r="B8593" s="180" t="s">
        <v>1788</v>
      </c>
      <c r="C8593" s="180" t="s">
        <v>2</v>
      </c>
      <c r="D8593" s="254">
        <v>450.91</v>
      </c>
    </row>
    <row r="8594" spans="1:4" ht="13.5">
      <c r="A8594" s="180">
        <v>98301</v>
      </c>
      <c r="B8594" s="180" t="s">
        <v>1797</v>
      </c>
      <c r="C8594" s="180" t="s">
        <v>2</v>
      </c>
      <c r="D8594" s="254">
        <v>737.13</v>
      </c>
    </row>
    <row r="8595" spans="1:4" ht="13.5">
      <c r="A8595" s="180">
        <v>98302</v>
      </c>
      <c r="B8595" s="180" t="s">
        <v>1798</v>
      </c>
      <c r="C8595" s="180" t="s">
        <v>2</v>
      </c>
      <c r="D8595" s="254">
        <v>1280.29</v>
      </c>
    </row>
    <row r="8596" spans="1:4" ht="13.5">
      <c r="A8596" s="180">
        <v>98593</v>
      </c>
      <c r="B8596" s="180" t="s">
        <v>1802</v>
      </c>
      <c r="C8596" s="180" t="s">
        <v>2</v>
      </c>
      <c r="D8596" s="254">
        <v>2769.4</v>
      </c>
    </row>
    <row r="8597" spans="1:4" ht="13.5">
      <c r="A8597" s="180">
        <v>98304</v>
      </c>
      <c r="B8597" s="180" t="s">
        <v>1799</v>
      </c>
      <c r="C8597" s="180" t="s">
        <v>2</v>
      </c>
      <c r="D8597" s="254">
        <v>3876.92</v>
      </c>
    </row>
    <row r="8598" spans="1:4" ht="13.5">
      <c r="A8598" s="180">
        <v>100561</v>
      </c>
      <c r="B8598" s="180" t="s">
        <v>1790</v>
      </c>
      <c r="C8598" s="180" t="s">
        <v>2</v>
      </c>
      <c r="D8598" s="254">
        <v>197.19</v>
      </c>
    </row>
    <row r="8599" spans="1:4" ht="13.5">
      <c r="A8599" s="180">
        <v>100562</v>
      </c>
      <c r="B8599" s="180" t="s">
        <v>1791</v>
      </c>
      <c r="C8599" s="180" t="s">
        <v>2</v>
      </c>
      <c r="D8599" s="254">
        <v>293.79000000000002</v>
      </c>
    </row>
    <row r="8600" spans="1:4" ht="13.5">
      <c r="A8600" s="180">
        <v>100560</v>
      </c>
      <c r="B8600" s="180" t="s">
        <v>1789</v>
      </c>
      <c r="C8600" s="180" t="s">
        <v>2</v>
      </c>
      <c r="D8600" s="254">
        <v>117.22</v>
      </c>
    </row>
    <row r="8601" spans="1:4" ht="13.5">
      <c r="A8601" s="180">
        <v>100563</v>
      </c>
      <c r="B8601" s="180" t="s">
        <v>1792</v>
      </c>
      <c r="C8601" s="180" t="s">
        <v>2</v>
      </c>
      <c r="D8601" s="254">
        <v>413.86</v>
      </c>
    </row>
    <row r="8602" spans="1:4" ht="13.5">
      <c r="A8602" s="180">
        <v>100555</v>
      </c>
      <c r="B8602" s="180" t="s">
        <v>11354</v>
      </c>
      <c r="C8602" s="180" t="s">
        <v>2</v>
      </c>
      <c r="D8602" s="254">
        <v>1362.88</v>
      </c>
    </row>
    <row r="8603" spans="1:4" ht="13.5">
      <c r="A8603" s="180">
        <v>98305</v>
      </c>
      <c r="B8603" s="180" t="s">
        <v>11352</v>
      </c>
      <c r="C8603" s="180" t="s">
        <v>2</v>
      </c>
      <c r="D8603" s="254">
        <v>2702.45</v>
      </c>
    </row>
    <row r="8604" spans="1:4" ht="13.5">
      <c r="A8604" s="180">
        <v>98307</v>
      </c>
      <c r="B8604" s="180" t="s">
        <v>1800</v>
      </c>
      <c r="C8604" s="180" t="s">
        <v>2</v>
      </c>
      <c r="D8604" s="254">
        <v>57.69</v>
      </c>
    </row>
    <row r="8605" spans="1:4" ht="13.5">
      <c r="A8605" s="180">
        <v>98308</v>
      </c>
      <c r="B8605" s="180" t="s">
        <v>1801</v>
      </c>
      <c r="C8605" s="180" t="s">
        <v>2</v>
      </c>
      <c r="D8605" s="254">
        <v>38.65</v>
      </c>
    </row>
    <row r="8606" spans="1:4" ht="13.5">
      <c r="A8606" s="180">
        <v>103401</v>
      </c>
      <c r="B8606" s="180" t="s">
        <v>4357</v>
      </c>
      <c r="C8606" s="180" t="s">
        <v>2</v>
      </c>
      <c r="D8606" s="254">
        <v>25.13</v>
      </c>
    </row>
    <row r="8607" spans="1:4" ht="13.5">
      <c r="A8607" s="180">
        <v>103402</v>
      </c>
      <c r="B8607" s="180" t="s">
        <v>4358</v>
      </c>
      <c r="C8607" s="180" t="s">
        <v>2</v>
      </c>
      <c r="D8607" s="254">
        <v>36.57</v>
      </c>
    </row>
    <row r="8608" spans="1:4" ht="13.5">
      <c r="A8608" s="180">
        <v>103403</v>
      </c>
      <c r="B8608" s="180" t="s">
        <v>4359</v>
      </c>
      <c r="C8608" s="180" t="s">
        <v>2</v>
      </c>
      <c r="D8608" s="254">
        <v>41.13</v>
      </c>
    </row>
    <row r="8609" spans="1:4" ht="13.5">
      <c r="A8609" s="180">
        <v>103397</v>
      </c>
      <c r="B8609" s="180" t="s">
        <v>4353</v>
      </c>
      <c r="C8609" s="180" t="s">
        <v>2</v>
      </c>
      <c r="D8609" s="254">
        <v>4.5599999999999996</v>
      </c>
    </row>
    <row r="8610" spans="1:4" ht="13.5">
      <c r="A8610" s="180">
        <v>103404</v>
      </c>
      <c r="B8610" s="180" t="s">
        <v>4360</v>
      </c>
      <c r="C8610" s="180" t="s">
        <v>2</v>
      </c>
      <c r="D8610" s="254">
        <v>45.7</v>
      </c>
    </row>
    <row r="8611" spans="1:4" ht="13.5">
      <c r="A8611" s="180">
        <v>103405</v>
      </c>
      <c r="B8611" s="180" t="s">
        <v>4361</v>
      </c>
      <c r="C8611" s="180" t="s">
        <v>2</v>
      </c>
      <c r="D8611" s="254">
        <v>51.42</v>
      </c>
    </row>
    <row r="8612" spans="1:4" ht="13.5">
      <c r="A8612" s="180">
        <v>103406</v>
      </c>
      <c r="B8612" s="180" t="s">
        <v>4362</v>
      </c>
      <c r="C8612" s="180" t="s">
        <v>2</v>
      </c>
      <c r="D8612" s="254">
        <v>57.13</v>
      </c>
    </row>
    <row r="8613" spans="1:4" ht="13.5">
      <c r="A8613" s="180">
        <v>103407</v>
      </c>
      <c r="B8613" s="180" t="s">
        <v>4363</v>
      </c>
      <c r="C8613" s="180" t="s">
        <v>2</v>
      </c>
      <c r="D8613" s="254">
        <v>63.99</v>
      </c>
    </row>
    <row r="8614" spans="1:4" ht="13.5">
      <c r="A8614" s="180">
        <v>103408</v>
      </c>
      <c r="B8614" s="180" t="s">
        <v>4364</v>
      </c>
      <c r="C8614" s="180" t="s">
        <v>2</v>
      </c>
      <c r="D8614" s="254">
        <v>72</v>
      </c>
    </row>
    <row r="8615" spans="1:4" ht="13.5">
      <c r="A8615" s="180">
        <v>103398</v>
      </c>
      <c r="B8615" s="180" t="s">
        <v>4354</v>
      </c>
      <c r="C8615" s="180" t="s">
        <v>2</v>
      </c>
      <c r="D8615" s="254">
        <v>7.31</v>
      </c>
    </row>
    <row r="8616" spans="1:4" ht="13.5">
      <c r="A8616" s="180">
        <v>103409</v>
      </c>
      <c r="B8616" s="180" t="s">
        <v>4365</v>
      </c>
      <c r="C8616" s="180" t="s">
        <v>2</v>
      </c>
      <c r="D8616" s="254">
        <v>81.14</v>
      </c>
    </row>
    <row r="8617" spans="1:4" ht="13.5">
      <c r="A8617" s="180">
        <v>103410</v>
      </c>
      <c r="B8617" s="180" t="s">
        <v>4366</v>
      </c>
      <c r="C8617" s="180" t="s">
        <v>2</v>
      </c>
      <c r="D8617" s="254">
        <v>91.42</v>
      </c>
    </row>
    <row r="8618" spans="1:4" ht="13.5">
      <c r="A8618" s="180">
        <v>103399</v>
      </c>
      <c r="B8618" s="180" t="s">
        <v>4355</v>
      </c>
      <c r="C8618" s="180" t="s">
        <v>2</v>
      </c>
      <c r="D8618" s="254">
        <v>14.39</v>
      </c>
    </row>
    <row r="8619" spans="1:4" ht="13.5">
      <c r="A8619" s="180">
        <v>103400</v>
      </c>
      <c r="B8619" s="180" t="s">
        <v>4356</v>
      </c>
      <c r="C8619" s="180" t="s">
        <v>2</v>
      </c>
      <c r="D8619" s="254">
        <v>20.56</v>
      </c>
    </row>
    <row r="8620" spans="1:4" ht="13.5">
      <c r="A8620" s="180">
        <v>103415</v>
      </c>
      <c r="B8620" s="180" t="s">
        <v>4371</v>
      </c>
      <c r="C8620" s="180" t="s">
        <v>2</v>
      </c>
      <c r="D8620" s="254">
        <v>50.28</v>
      </c>
    </row>
    <row r="8621" spans="1:4" ht="13.5">
      <c r="A8621" s="180">
        <v>103416</v>
      </c>
      <c r="B8621" s="180" t="s">
        <v>4372</v>
      </c>
      <c r="C8621" s="180" t="s">
        <v>2</v>
      </c>
      <c r="D8621" s="254">
        <v>73.14</v>
      </c>
    </row>
    <row r="8622" spans="1:4" ht="13.5">
      <c r="A8622" s="180">
        <v>103417</v>
      </c>
      <c r="B8622" s="180" t="s">
        <v>4373</v>
      </c>
      <c r="C8622" s="180" t="s">
        <v>2</v>
      </c>
      <c r="D8622" s="254">
        <v>82.28</v>
      </c>
    </row>
    <row r="8623" spans="1:4" ht="13.5">
      <c r="A8623" s="180">
        <v>103411</v>
      </c>
      <c r="B8623" s="180" t="s">
        <v>4367</v>
      </c>
      <c r="C8623" s="180" t="s">
        <v>2</v>
      </c>
      <c r="D8623" s="254">
        <v>9.1300000000000008</v>
      </c>
    </row>
    <row r="8624" spans="1:4" ht="13.5">
      <c r="A8624" s="180">
        <v>103418</v>
      </c>
      <c r="B8624" s="180" t="s">
        <v>4374</v>
      </c>
      <c r="C8624" s="180" t="s">
        <v>2</v>
      </c>
      <c r="D8624" s="254">
        <v>91.42</v>
      </c>
    </row>
    <row r="8625" spans="1:4" ht="13.5">
      <c r="A8625" s="180">
        <v>103419</v>
      </c>
      <c r="B8625" s="180" t="s">
        <v>4375</v>
      </c>
      <c r="C8625" s="180" t="s">
        <v>2</v>
      </c>
      <c r="D8625" s="254">
        <v>102.85</v>
      </c>
    </row>
    <row r="8626" spans="1:4" ht="13.5">
      <c r="A8626" s="180">
        <v>103420</v>
      </c>
      <c r="B8626" s="180" t="s">
        <v>4376</v>
      </c>
      <c r="C8626" s="180" t="s">
        <v>2</v>
      </c>
      <c r="D8626" s="254">
        <v>114.27</v>
      </c>
    </row>
    <row r="8627" spans="1:4" ht="13.5">
      <c r="A8627" s="180">
        <v>103421</v>
      </c>
      <c r="B8627" s="180" t="s">
        <v>4377</v>
      </c>
      <c r="C8627" s="180" t="s">
        <v>2</v>
      </c>
      <c r="D8627" s="254">
        <v>127.99</v>
      </c>
    </row>
    <row r="8628" spans="1:4" ht="13.5">
      <c r="A8628" s="180">
        <v>103422</v>
      </c>
      <c r="B8628" s="180" t="s">
        <v>4378</v>
      </c>
      <c r="C8628" s="180" t="s">
        <v>2</v>
      </c>
      <c r="D8628" s="254">
        <v>143.99</v>
      </c>
    </row>
    <row r="8629" spans="1:4" ht="13.5">
      <c r="A8629" s="180">
        <v>103412</v>
      </c>
      <c r="B8629" s="180" t="s">
        <v>4368</v>
      </c>
      <c r="C8629" s="180" t="s">
        <v>2</v>
      </c>
      <c r="D8629" s="254">
        <v>14.62</v>
      </c>
    </row>
    <row r="8630" spans="1:4" ht="13.5">
      <c r="A8630" s="180">
        <v>103423</v>
      </c>
      <c r="B8630" s="180" t="s">
        <v>4379</v>
      </c>
      <c r="C8630" s="180" t="s">
        <v>2</v>
      </c>
      <c r="D8630" s="254">
        <v>162.29</v>
      </c>
    </row>
    <row r="8631" spans="1:4" ht="13.5">
      <c r="A8631" s="180">
        <v>103424</v>
      </c>
      <c r="B8631" s="180" t="s">
        <v>4380</v>
      </c>
      <c r="C8631" s="180" t="s">
        <v>2</v>
      </c>
      <c r="D8631" s="254">
        <v>182.86</v>
      </c>
    </row>
    <row r="8632" spans="1:4" ht="13.5">
      <c r="A8632" s="180">
        <v>103413</v>
      </c>
      <c r="B8632" s="180" t="s">
        <v>4369</v>
      </c>
      <c r="C8632" s="180" t="s">
        <v>2</v>
      </c>
      <c r="D8632" s="254">
        <v>28.79</v>
      </c>
    </row>
    <row r="8633" spans="1:4" ht="13.5">
      <c r="A8633" s="180">
        <v>103414</v>
      </c>
      <c r="B8633" s="180" t="s">
        <v>4370</v>
      </c>
      <c r="C8633" s="180" t="s">
        <v>2</v>
      </c>
      <c r="D8633" s="254">
        <v>41.13</v>
      </c>
    </row>
    <row r="8634" spans="1:4" ht="13.5">
      <c r="A8634" s="180">
        <v>103432</v>
      </c>
      <c r="B8634" s="180" t="s">
        <v>4388</v>
      </c>
      <c r="C8634" s="180" t="s">
        <v>2</v>
      </c>
      <c r="D8634" s="254">
        <v>1654.54</v>
      </c>
    </row>
    <row r="8635" spans="1:4" ht="13.5">
      <c r="A8635" s="180">
        <v>103430</v>
      </c>
      <c r="B8635" s="180" t="s">
        <v>4386</v>
      </c>
      <c r="C8635" s="180" t="s">
        <v>2</v>
      </c>
      <c r="D8635" s="254">
        <v>36.229999999999997</v>
      </c>
    </row>
    <row r="8636" spans="1:4" ht="13.5">
      <c r="A8636" s="180">
        <v>103431</v>
      </c>
      <c r="B8636" s="180" t="s">
        <v>4387</v>
      </c>
      <c r="C8636" s="180" t="s">
        <v>2</v>
      </c>
      <c r="D8636" s="254">
        <v>63.75</v>
      </c>
    </row>
    <row r="8637" spans="1:4" ht="13.5">
      <c r="A8637" s="180">
        <v>103433</v>
      </c>
      <c r="B8637" s="180" t="s">
        <v>4389</v>
      </c>
      <c r="C8637" s="180" t="s">
        <v>2</v>
      </c>
      <c r="D8637" s="254">
        <v>35.4</v>
      </c>
    </row>
    <row r="8638" spans="1:4" ht="13.5">
      <c r="A8638" s="180">
        <v>103434</v>
      </c>
      <c r="B8638" s="180" t="s">
        <v>4390</v>
      </c>
      <c r="C8638" s="180" t="s">
        <v>2</v>
      </c>
      <c r="D8638" s="254">
        <v>49.14</v>
      </c>
    </row>
    <row r="8639" spans="1:4" ht="13.5">
      <c r="A8639" s="180">
        <v>103435</v>
      </c>
      <c r="B8639" s="180" t="s">
        <v>4391</v>
      </c>
      <c r="C8639" s="180" t="s">
        <v>2</v>
      </c>
      <c r="D8639" s="254">
        <v>91.55</v>
      </c>
    </row>
    <row r="8640" spans="1:4" ht="13.5">
      <c r="A8640" s="180">
        <v>103436</v>
      </c>
      <c r="B8640" s="180" t="s">
        <v>4392</v>
      </c>
      <c r="C8640" s="180" t="s">
        <v>2</v>
      </c>
      <c r="D8640" s="254">
        <v>2340.12</v>
      </c>
    </row>
    <row r="8641" spans="1:4" ht="13.5">
      <c r="A8641" s="180">
        <v>103482</v>
      </c>
      <c r="B8641" s="180" t="s">
        <v>36990</v>
      </c>
      <c r="C8641" s="180" t="s">
        <v>2</v>
      </c>
      <c r="D8641" s="254">
        <v>0</v>
      </c>
    </row>
    <row r="8642" spans="1:4" ht="13.5">
      <c r="A8642" s="180">
        <v>103465</v>
      </c>
      <c r="B8642" s="180" t="s">
        <v>36991</v>
      </c>
      <c r="C8642" s="180" t="s">
        <v>2</v>
      </c>
      <c r="D8642" s="254">
        <v>0</v>
      </c>
    </row>
    <row r="8643" spans="1:4" ht="13.5">
      <c r="A8643" s="180">
        <v>103483</v>
      </c>
      <c r="B8643" s="180" t="s">
        <v>36992</v>
      </c>
      <c r="C8643" s="180" t="s">
        <v>2</v>
      </c>
      <c r="D8643" s="254">
        <v>0</v>
      </c>
    </row>
    <row r="8644" spans="1:4" ht="13.5">
      <c r="A8644" s="180">
        <v>103484</v>
      </c>
      <c r="B8644" s="180" t="s">
        <v>36993</v>
      </c>
      <c r="C8644" s="180" t="s">
        <v>2</v>
      </c>
      <c r="D8644" s="254">
        <v>0</v>
      </c>
    </row>
    <row r="8645" spans="1:4" ht="13.5">
      <c r="A8645" s="180">
        <v>103466</v>
      </c>
      <c r="B8645" s="180" t="s">
        <v>36994</v>
      </c>
      <c r="C8645" s="180" t="s">
        <v>2</v>
      </c>
      <c r="D8645" s="254">
        <v>0</v>
      </c>
    </row>
    <row r="8646" spans="1:4" ht="13.5">
      <c r="A8646" s="180">
        <v>103485</v>
      </c>
      <c r="B8646" s="180" t="s">
        <v>36995</v>
      </c>
      <c r="C8646" s="180" t="s">
        <v>2</v>
      </c>
      <c r="D8646" s="254">
        <v>0</v>
      </c>
    </row>
    <row r="8647" spans="1:4" ht="13.5">
      <c r="A8647" s="180">
        <v>103467</v>
      </c>
      <c r="B8647" s="180" t="s">
        <v>36996</v>
      </c>
      <c r="C8647" s="180" t="s">
        <v>2</v>
      </c>
      <c r="D8647" s="254">
        <v>0</v>
      </c>
    </row>
    <row r="8648" spans="1:4" ht="13.5">
      <c r="A8648" s="180">
        <v>103461</v>
      </c>
      <c r="B8648" s="180" t="s">
        <v>36997</v>
      </c>
      <c r="C8648" s="180" t="s">
        <v>2</v>
      </c>
      <c r="D8648" s="254">
        <v>0</v>
      </c>
    </row>
    <row r="8649" spans="1:4" ht="13.5">
      <c r="A8649" s="180">
        <v>103468</v>
      </c>
      <c r="B8649" s="180" t="s">
        <v>36998</v>
      </c>
      <c r="C8649" s="180" t="s">
        <v>2</v>
      </c>
      <c r="D8649" s="254">
        <v>0</v>
      </c>
    </row>
    <row r="8650" spans="1:4" ht="13.5">
      <c r="A8650" s="180">
        <v>103469</v>
      </c>
      <c r="B8650" s="180" t="s">
        <v>36999</v>
      </c>
      <c r="C8650" s="180" t="s">
        <v>2</v>
      </c>
      <c r="D8650" s="254">
        <v>0</v>
      </c>
    </row>
    <row r="8651" spans="1:4" ht="13.5">
      <c r="A8651" s="180">
        <v>103470</v>
      </c>
      <c r="B8651" s="180" t="s">
        <v>37000</v>
      </c>
      <c r="C8651" s="180" t="s">
        <v>2</v>
      </c>
      <c r="D8651" s="254">
        <v>0</v>
      </c>
    </row>
    <row r="8652" spans="1:4" ht="13.5">
      <c r="A8652" s="180">
        <v>103471</v>
      </c>
      <c r="B8652" s="180" t="s">
        <v>37001</v>
      </c>
      <c r="C8652" s="180" t="s">
        <v>2</v>
      </c>
      <c r="D8652" s="254">
        <v>0</v>
      </c>
    </row>
    <row r="8653" spans="1:4" ht="13.5">
      <c r="A8653" s="180">
        <v>103472</v>
      </c>
      <c r="B8653" s="180" t="s">
        <v>37002</v>
      </c>
      <c r="C8653" s="180" t="s">
        <v>2</v>
      </c>
      <c r="D8653" s="254">
        <v>0</v>
      </c>
    </row>
    <row r="8654" spans="1:4" ht="13.5">
      <c r="A8654" s="180">
        <v>103462</v>
      </c>
      <c r="B8654" s="180" t="s">
        <v>37003</v>
      </c>
      <c r="C8654" s="180" t="s">
        <v>2</v>
      </c>
      <c r="D8654" s="254">
        <v>0</v>
      </c>
    </row>
    <row r="8655" spans="1:4" ht="13.5">
      <c r="A8655" s="180">
        <v>103473</v>
      </c>
      <c r="B8655" s="180" t="s">
        <v>37004</v>
      </c>
      <c r="C8655" s="180" t="s">
        <v>2</v>
      </c>
      <c r="D8655" s="254">
        <v>0</v>
      </c>
    </row>
    <row r="8656" spans="1:4" ht="13.5">
      <c r="A8656" s="180">
        <v>103474</v>
      </c>
      <c r="B8656" s="180" t="s">
        <v>37005</v>
      </c>
      <c r="C8656" s="180" t="s">
        <v>2</v>
      </c>
      <c r="D8656" s="254">
        <v>0</v>
      </c>
    </row>
    <row r="8657" spans="1:4" ht="13.5">
      <c r="A8657" s="180">
        <v>103475</v>
      </c>
      <c r="B8657" s="180" t="s">
        <v>37006</v>
      </c>
      <c r="C8657" s="180" t="s">
        <v>2</v>
      </c>
      <c r="D8657" s="254">
        <v>0</v>
      </c>
    </row>
    <row r="8658" spans="1:4" ht="13.5">
      <c r="A8658" s="180">
        <v>103476</v>
      </c>
      <c r="B8658" s="180" t="s">
        <v>37007</v>
      </c>
      <c r="C8658" s="180" t="s">
        <v>2</v>
      </c>
      <c r="D8658" s="254">
        <v>0</v>
      </c>
    </row>
    <row r="8659" spans="1:4" ht="13.5">
      <c r="A8659" s="180">
        <v>103477</v>
      </c>
      <c r="B8659" s="180" t="s">
        <v>37008</v>
      </c>
      <c r="C8659" s="180" t="s">
        <v>2</v>
      </c>
      <c r="D8659" s="254">
        <v>0</v>
      </c>
    </row>
    <row r="8660" spans="1:4" ht="13.5">
      <c r="A8660" s="180">
        <v>103463</v>
      </c>
      <c r="B8660" s="180" t="s">
        <v>37009</v>
      </c>
      <c r="C8660" s="180" t="s">
        <v>2</v>
      </c>
      <c r="D8660" s="254">
        <v>0</v>
      </c>
    </row>
    <row r="8661" spans="1:4" ht="13.5">
      <c r="A8661" s="180">
        <v>103478</v>
      </c>
      <c r="B8661" s="180" t="s">
        <v>37010</v>
      </c>
      <c r="C8661" s="180" t="s">
        <v>2</v>
      </c>
      <c r="D8661" s="254">
        <v>0</v>
      </c>
    </row>
    <row r="8662" spans="1:4" ht="13.5">
      <c r="A8662" s="180">
        <v>103479</v>
      </c>
      <c r="B8662" s="180" t="s">
        <v>37011</v>
      </c>
      <c r="C8662" s="180" t="s">
        <v>2</v>
      </c>
      <c r="D8662" s="254">
        <v>0</v>
      </c>
    </row>
    <row r="8663" spans="1:4" ht="13.5">
      <c r="A8663" s="180">
        <v>103480</v>
      </c>
      <c r="B8663" s="180" t="s">
        <v>37012</v>
      </c>
      <c r="C8663" s="180" t="s">
        <v>2</v>
      </c>
      <c r="D8663" s="254">
        <v>0</v>
      </c>
    </row>
    <row r="8664" spans="1:4" ht="13.5">
      <c r="A8664" s="180">
        <v>103464</v>
      </c>
      <c r="B8664" s="180" t="s">
        <v>37013</v>
      </c>
      <c r="C8664" s="180" t="s">
        <v>2</v>
      </c>
      <c r="D8664" s="254">
        <v>0</v>
      </c>
    </row>
    <row r="8665" spans="1:4" ht="13.5">
      <c r="A8665" s="180">
        <v>103481</v>
      </c>
      <c r="B8665" s="180" t="s">
        <v>37014</v>
      </c>
      <c r="C8665" s="180" t="s">
        <v>2</v>
      </c>
      <c r="D8665" s="254">
        <v>0</v>
      </c>
    </row>
    <row r="8666" spans="1:4" ht="13.5">
      <c r="A8666" s="180">
        <v>103459</v>
      </c>
      <c r="B8666" s="180" t="s">
        <v>37015</v>
      </c>
      <c r="C8666" s="180" t="s">
        <v>2</v>
      </c>
      <c r="D8666" s="254">
        <v>0</v>
      </c>
    </row>
    <row r="8667" spans="1:4" ht="13.5">
      <c r="A8667" s="180">
        <v>103460</v>
      </c>
      <c r="B8667" s="180" t="s">
        <v>37016</v>
      </c>
      <c r="C8667" s="180" t="s">
        <v>2</v>
      </c>
      <c r="D8667" s="254">
        <v>0</v>
      </c>
    </row>
    <row r="8668" spans="1:4" ht="13.5">
      <c r="A8668" s="180">
        <v>103443</v>
      </c>
      <c r="B8668" s="180" t="s">
        <v>37017</v>
      </c>
      <c r="C8668" s="180" t="s">
        <v>2</v>
      </c>
      <c r="D8668" s="254">
        <v>0</v>
      </c>
    </row>
    <row r="8669" spans="1:4" ht="13.5">
      <c r="A8669" s="180">
        <v>103444</v>
      </c>
      <c r="B8669" s="180" t="s">
        <v>37018</v>
      </c>
      <c r="C8669" s="180" t="s">
        <v>2</v>
      </c>
      <c r="D8669" s="254">
        <v>0</v>
      </c>
    </row>
    <row r="8670" spans="1:4" ht="13.5">
      <c r="A8670" s="180">
        <v>103445</v>
      </c>
      <c r="B8670" s="180" t="s">
        <v>37019</v>
      </c>
      <c r="C8670" s="180" t="s">
        <v>2</v>
      </c>
      <c r="D8670" s="254">
        <v>0</v>
      </c>
    </row>
    <row r="8671" spans="1:4" ht="13.5">
      <c r="A8671" s="180">
        <v>103446</v>
      </c>
      <c r="B8671" s="180" t="s">
        <v>37020</v>
      </c>
      <c r="C8671" s="180" t="s">
        <v>2</v>
      </c>
      <c r="D8671" s="254">
        <v>0</v>
      </c>
    </row>
    <row r="8672" spans="1:4" ht="13.5">
      <c r="A8672" s="180">
        <v>103447</v>
      </c>
      <c r="B8672" s="180" t="s">
        <v>37021</v>
      </c>
      <c r="C8672" s="180" t="s">
        <v>2</v>
      </c>
      <c r="D8672" s="254">
        <v>0</v>
      </c>
    </row>
    <row r="8673" spans="1:4" ht="13.5">
      <c r="A8673" s="180">
        <v>103448</v>
      </c>
      <c r="B8673" s="180" t="s">
        <v>37022</v>
      </c>
      <c r="C8673" s="180" t="s">
        <v>2</v>
      </c>
      <c r="D8673" s="254">
        <v>0</v>
      </c>
    </row>
    <row r="8674" spans="1:4" ht="13.5">
      <c r="A8674" s="180">
        <v>103449</v>
      </c>
      <c r="B8674" s="180" t="s">
        <v>37023</v>
      </c>
      <c r="C8674" s="180" t="s">
        <v>2</v>
      </c>
      <c r="D8674" s="254">
        <v>0</v>
      </c>
    </row>
    <row r="8675" spans="1:4" ht="13.5">
      <c r="A8675" s="180">
        <v>103450</v>
      </c>
      <c r="B8675" s="180" t="s">
        <v>37024</v>
      </c>
      <c r="C8675" s="180" t="s">
        <v>2</v>
      </c>
      <c r="D8675" s="254">
        <v>0</v>
      </c>
    </row>
    <row r="8676" spans="1:4" ht="13.5">
      <c r="A8676" s="180">
        <v>103451</v>
      </c>
      <c r="B8676" s="180" t="s">
        <v>37025</v>
      </c>
      <c r="C8676" s="180" t="s">
        <v>2</v>
      </c>
      <c r="D8676" s="254">
        <v>0</v>
      </c>
    </row>
    <row r="8677" spans="1:4" ht="13.5">
      <c r="A8677" s="180">
        <v>103452</v>
      </c>
      <c r="B8677" s="180" t="s">
        <v>37026</v>
      </c>
      <c r="C8677" s="180" t="s">
        <v>2</v>
      </c>
      <c r="D8677" s="254">
        <v>0</v>
      </c>
    </row>
    <row r="8678" spans="1:4" ht="13.5">
      <c r="A8678" s="180">
        <v>103453</v>
      </c>
      <c r="B8678" s="180" t="s">
        <v>37027</v>
      </c>
      <c r="C8678" s="180" t="s">
        <v>2</v>
      </c>
      <c r="D8678" s="254">
        <v>0</v>
      </c>
    </row>
    <row r="8679" spans="1:4" ht="13.5">
      <c r="A8679" s="180">
        <v>103454</v>
      </c>
      <c r="B8679" s="180" t="s">
        <v>37028</v>
      </c>
      <c r="C8679" s="180" t="s">
        <v>2</v>
      </c>
      <c r="D8679" s="254">
        <v>0</v>
      </c>
    </row>
    <row r="8680" spans="1:4" ht="13.5">
      <c r="A8680" s="180">
        <v>103455</v>
      </c>
      <c r="B8680" s="180" t="s">
        <v>37029</v>
      </c>
      <c r="C8680" s="180" t="s">
        <v>2</v>
      </c>
      <c r="D8680" s="254">
        <v>0</v>
      </c>
    </row>
    <row r="8681" spans="1:4" ht="13.5">
      <c r="A8681" s="180">
        <v>103456</v>
      </c>
      <c r="B8681" s="180" t="s">
        <v>37030</v>
      </c>
      <c r="C8681" s="180" t="s">
        <v>2</v>
      </c>
      <c r="D8681" s="254">
        <v>0</v>
      </c>
    </row>
    <row r="8682" spans="1:4" ht="13.5">
      <c r="A8682" s="180">
        <v>103457</v>
      </c>
      <c r="B8682" s="180" t="s">
        <v>37031</v>
      </c>
      <c r="C8682" s="180" t="s">
        <v>2</v>
      </c>
      <c r="D8682" s="254">
        <v>0</v>
      </c>
    </row>
    <row r="8683" spans="1:4" ht="13.5">
      <c r="A8683" s="180">
        <v>103458</v>
      </c>
      <c r="B8683" s="180" t="s">
        <v>37032</v>
      </c>
      <c r="C8683" s="180" t="s">
        <v>2</v>
      </c>
      <c r="D8683" s="254">
        <v>0</v>
      </c>
    </row>
    <row r="8684" spans="1:4" ht="13.5">
      <c r="A8684" s="180">
        <v>103425</v>
      </c>
      <c r="B8684" s="180" t="s">
        <v>4381</v>
      </c>
      <c r="C8684" s="180" t="s">
        <v>2</v>
      </c>
      <c r="D8684" s="254">
        <v>17.05</v>
      </c>
    </row>
    <row r="8685" spans="1:4" ht="13.5">
      <c r="A8685" s="180">
        <v>103428</v>
      </c>
      <c r="B8685" s="180" t="s">
        <v>4384</v>
      </c>
      <c r="C8685" s="180" t="s">
        <v>2</v>
      </c>
      <c r="D8685" s="254">
        <v>269.08999999999997</v>
      </c>
    </row>
    <row r="8686" spans="1:4" ht="13.5">
      <c r="A8686" s="180">
        <v>103426</v>
      </c>
      <c r="B8686" s="180" t="s">
        <v>4382</v>
      </c>
      <c r="C8686" s="180" t="s">
        <v>2</v>
      </c>
      <c r="D8686" s="254">
        <v>20.77</v>
      </c>
    </row>
    <row r="8687" spans="1:4" ht="13.5">
      <c r="A8687" s="180">
        <v>103429</v>
      </c>
      <c r="B8687" s="180" t="s">
        <v>4385</v>
      </c>
      <c r="C8687" s="180" t="s">
        <v>2</v>
      </c>
      <c r="D8687" s="254">
        <v>2916.31</v>
      </c>
    </row>
    <row r="8688" spans="1:4" ht="13.5">
      <c r="A8688" s="180">
        <v>103427</v>
      </c>
      <c r="B8688" s="180" t="s">
        <v>4383</v>
      </c>
      <c r="C8688" s="180" t="s">
        <v>2</v>
      </c>
      <c r="D8688" s="254">
        <v>41.56</v>
      </c>
    </row>
    <row r="8689" spans="1:4" ht="13.5">
      <c r="A8689" s="180">
        <v>103393</v>
      </c>
      <c r="B8689" s="180" t="s">
        <v>4352</v>
      </c>
      <c r="C8689" s="180" t="s">
        <v>1</v>
      </c>
      <c r="D8689" s="254">
        <v>5468.8</v>
      </c>
    </row>
    <row r="8690" spans="1:4" ht="13.5">
      <c r="A8690" s="180">
        <v>103376</v>
      </c>
      <c r="B8690" s="180" t="s">
        <v>4343</v>
      </c>
      <c r="C8690" s="180" t="s">
        <v>1</v>
      </c>
      <c r="D8690" s="254">
        <v>134.16</v>
      </c>
    </row>
    <row r="8691" spans="1:4" ht="13.5">
      <c r="A8691" s="180">
        <v>104804</v>
      </c>
      <c r="B8691" s="180" t="s">
        <v>37033</v>
      </c>
      <c r="C8691" s="180" t="s">
        <v>1</v>
      </c>
      <c r="D8691" s="254">
        <v>0</v>
      </c>
    </row>
    <row r="8692" spans="1:4" ht="13.5">
      <c r="A8692" s="180">
        <v>104805</v>
      </c>
      <c r="B8692" s="180" t="s">
        <v>37034</v>
      </c>
      <c r="C8692" s="180" t="s">
        <v>1</v>
      </c>
      <c r="D8692" s="254">
        <v>0</v>
      </c>
    </row>
    <row r="8693" spans="1:4" ht="13.5">
      <c r="A8693" s="180">
        <v>103377</v>
      </c>
      <c r="B8693" s="180" t="s">
        <v>4344</v>
      </c>
      <c r="C8693" s="180" t="s">
        <v>1</v>
      </c>
      <c r="D8693" s="254">
        <v>286.98</v>
      </c>
    </row>
    <row r="8694" spans="1:4" ht="13.5">
      <c r="A8694" s="180">
        <v>104806</v>
      </c>
      <c r="B8694" s="180" t="s">
        <v>37035</v>
      </c>
      <c r="C8694" s="180" t="s">
        <v>1</v>
      </c>
      <c r="D8694" s="254">
        <v>0</v>
      </c>
    </row>
    <row r="8695" spans="1:4" ht="13.5">
      <c r="A8695" s="180">
        <v>103378</v>
      </c>
      <c r="B8695" s="180" t="s">
        <v>37036</v>
      </c>
      <c r="C8695" s="180" t="s">
        <v>1</v>
      </c>
      <c r="D8695" s="254">
        <v>0</v>
      </c>
    </row>
    <row r="8696" spans="1:4" ht="13.5">
      <c r="A8696" s="180">
        <v>103372</v>
      </c>
      <c r="B8696" s="180" t="s">
        <v>4341</v>
      </c>
      <c r="C8696" s="180" t="s">
        <v>1</v>
      </c>
      <c r="D8696" s="254">
        <v>5.77</v>
      </c>
    </row>
    <row r="8697" spans="1:4" ht="13.5">
      <c r="A8697" s="180">
        <v>103379</v>
      </c>
      <c r="B8697" s="180" t="s">
        <v>4345</v>
      </c>
      <c r="C8697" s="180" t="s">
        <v>1</v>
      </c>
      <c r="D8697" s="254">
        <v>446.71</v>
      </c>
    </row>
    <row r="8698" spans="1:4" ht="13.5">
      <c r="A8698" s="180">
        <v>103380</v>
      </c>
      <c r="B8698" s="180" t="s">
        <v>37037</v>
      </c>
      <c r="C8698" s="180" t="s">
        <v>1</v>
      </c>
      <c r="D8698" s="254">
        <v>0</v>
      </c>
    </row>
    <row r="8699" spans="1:4" ht="13.5">
      <c r="A8699" s="180">
        <v>103381</v>
      </c>
      <c r="B8699" s="180" t="s">
        <v>37038</v>
      </c>
      <c r="C8699" s="180" t="s">
        <v>1</v>
      </c>
      <c r="D8699" s="254">
        <v>0</v>
      </c>
    </row>
    <row r="8700" spans="1:4" ht="13.5">
      <c r="A8700" s="180">
        <v>103382</v>
      </c>
      <c r="B8700" s="180" t="s">
        <v>37039</v>
      </c>
      <c r="C8700" s="180" t="s">
        <v>1</v>
      </c>
      <c r="D8700" s="254">
        <v>0</v>
      </c>
    </row>
    <row r="8701" spans="1:4" ht="13.5">
      <c r="A8701" s="180">
        <v>103383</v>
      </c>
      <c r="B8701" s="180" t="s">
        <v>4346</v>
      </c>
      <c r="C8701" s="180" t="s">
        <v>1</v>
      </c>
      <c r="D8701" s="254">
        <v>1094.49</v>
      </c>
    </row>
    <row r="8702" spans="1:4" ht="13.5">
      <c r="A8702" s="180">
        <v>103373</v>
      </c>
      <c r="B8702" s="180" t="s">
        <v>4342</v>
      </c>
      <c r="C8702" s="180" t="s">
        <v>1</v>
      </c>
      <c r="D8702" s="254">
        <v>11.3</v>
      </c>
    </row>
    <row r="8703" spans="1:4" ht="13.5">
      <c r="A8703" s="180">
        <v>103384</v>
      </c>
      <c r="B8703" s="180" t="s">
        <v>37040</v>
      </c>
      <c r="C8703" s="180" t="s">
        <v>1</v>
      </c>
      <c r="D8703" s="254">
        <v>0</v>
      </c>
    </row>
    <row r="8704" spans="1:4" ht="13.5">
      <c r="A8704" s="180">
        <v>103385</v>
      </c>
      <c r="B8704" s="180" t="s">
        <v>4347</v>
      </c>
      <c r="C8704" s="180" t="s">
        <v>1</v>
      </c>
      <c r="D8704" s="254">
        <v>1764.8</v>
      </c>
    </row>
    <row r="8705" spans="1:4" ht="13.5">
      <c r="A8705" s="180">
        <v>103386</v>
      </c>
      <c r="B8705" s="180" t="s">
        <v>37041</v>
      </c>
      <c r="C8705" s="180" t="s">
        <v>1</v>
      </c>
      <c r="D8705" s="254">
        <v>0</v>
      </c>
    </row>
    <row r="8706" spans="1:4" ht="13.5">
      <c r="A8706" s="180">
        <v>103387</v>
      </c>
      <c r="B8706" s="180" t="s">
        <v>4348</v>
      </c>
      <c r="C8706" s="180" t="s">
        <v>1</v>
      </c>
      <c r="D8706" s="254">
        <v>3095.94</v>
      </c>
    </row>
    <row r="8707" spans="1:4" ht="13.5">
      <c r="A8707" s="180">
        <v>103388</v>
      </c>
      <c r="B8707" s="180" t="s">
        <v>37042</v>
      </c>
      <c r="C8707" s="180" t="s">
        <v>1</v>
      </c>
      <c r="D8707" s="254">
        <v>0</v>
      </c>
    </row>
    <row r="8708" spans="1:4" ht="13.5">
      <c r="A8708" s="180">
        <v>103374</v>
      </c>
      <c r="B8708" s="180" t="s">
        <v>37043</v>
      </c>
      <c r="C8708" s="180" t="s">
        <v>1</v>
      </c>
      <c r="D8708" s="254">
        <v>0</v>
      </c>
    </row>
    <row r="8709" spans="1:4" ht="13.5">
      <c r="A8709" s="180">
        <v>103389</v>
      </c>
      <c r="B8709" s="180" t="s">
        <v>4349</v>
      </c>
      <c r="C8709" s="180" t="s">
        <v>1</v>
      </c>
      <c r="D8709" s="254">
        <v>4604.17</v>
      </c>
    </row>
    <row r="8710" spans="1:4" ht="13.5">
      <c r="A8710" s="180">
        <v>103390</v>
      </c>
      <c r="B8710" s="180" t="s">
        <v>37044</v>
      </c>
      <c r="C8710" s="180" t="s">
        <v>1</v>
      </c>
      <c r="D8710" s="254">
        <v>0</v>
      </c>
    </row>
    <row r="8711" spans="1:4" ht="13.5">
      <c r="A8711" s="180">
        <v>103391</v>
      </c>
      <c r="B8711" s="180" t="s">
        <v>4350</v>
      </c>
      <c r="C8711" s="180" t="s">
        <v>1</v>
      </c>
      <c r="D8711" s="254">
        <v>3034.02</v>
      </c>
    </row>
    <row r="8712" spans="1:4" ht="13.5">
      <c r="A8712" s="180">
        <v>103375</v>
      </c>
      <c r="B8712" s="180" t="s">
        <v>37045</v>
      </c>
      <c r="C8712" s="180" t="s">
        <v>1</v>
      </c>
      <c r="D8712" s="254">
        <v>0</v>
      </c>
    </row>
    <row r="8713" spans="1:4" ht="13.5">
      <c r="A8713" s="180">
        <v>103392</v>
      </c>
      <c r="B8713" s="180" t="s">
        <v>4351</v>
      </c>
      <c r="C8713" s="180" t="s">
        <v>1</v>
      </c>
      <c r="D8713" s="254">
        <v>4958.2299999999996</v>
      </c>
    </row>
    <row r="8714" spans="1:4" ht="13.5">
      <c r="A8714" s="180">
        <v>103440</v>
      </c>
      <c r="B8714" s="180" t="s">
        <v>4396</v>
      </c>
      <c r="C8714" s="180" t="s">
        <v>2</v>
      </c>
      <c r="D8714" s="254">
        <v>432.24</v>
      </c>
    </row>
    <row r="8715" spans="1:4" ht="13.5">
      <c r="A8715" s="180">
        <v>103441</v>
      </c>
      <c r="B8715" s="180" t="s">
        <v>4397</v>
      </c>
      <c r="C8715" s="180" t="s">
        <v>2</v>
      </c>
      <c r="D8715" s="254">
        <v>437.57</v>
      </c>
    </row>
    <row r="8716" spans="1:4" ht="13.5">
      <c r="A8716" s="180">
        <v>103442</v>
      </c>
      <c r="B8716" s="180" t="s">
        <v>4398</v>
      </c>
      <c r="C8716" s="180" t="s">
        <v>2</v>
      </c>
      <c r="D8716" s="254">
        <v>566.22</v>
      </c>
    </row>
    <row r="8717" spans="1:4" ht="13.5">
      <c r="A8717" s="180">
        <v>103437</v>
      </c>
      <c r="B8717" s="180" t="s">
        <v>4393</v>
      </c>
      <c r="C8717" s="180" t="s">
        <v>2</v>
      </c>
      <c r="D8717" s="254">
        <v>189.77</v>
      </c>
    </row>
    <row r="8718" spans="1:4" ht="13.5">
      <c r="A8718" s="180">
        <v>103438</v>
      </c>
      <c r="B8718" s="180" t="s">
        <v>4394</v>
      </c>
      <c r="C8718" s="180" t="s">
        <v>2</v>
      </c>
      <c r="D8718" s="254">
        <v>189.77</v>
      </c>
    </row>
    <row r="8719" spans="1:4" ht="13.5">
      <c r="A8719" s="180">
        <v>103439</v>
      </c>
      <c r="B8719" s="180" t="s">
        <v>4395</v>
      </c>
      <c r="C8719" s="180" t="s">
        <v>2</v>
      </c>
      <c r="D8719" s="254">
        <v>222.68</v>
      </c>
    </row>
    <row r="8720" spans="1:4" ht="13.5">
      <c r="A8720" s="180">
        <v>88789</v>
      </c>
      <c r="B8720" s="180" t="s">
        <v>12247</v>
      </c>
      <c r="C8720" s="180" t="s">
        <v>4</v>
      </c>
      <c r="D8720" s="254">
        <v>388.31</v>
      </c>
    </row>
    <row r="8721" spans="1:4" ht="13.5">
      <c r="A8721" s="180">
        <v>88788</v>
      </c>
      <c r="B8721" s="180" t="s">
        <v>12246</v>
      </c>
      <c r="C8721" s="180" t="s">
        <v>4</v>
      </c>
      <c r="D8721" s="254">
        <v>323.89999999999998</v>
      </c>
    </row>
    <row r="8722" spans="1:4" ht="13.5">
      <c r="A8722" s="180">
        <v>87245</v>
      </c>
      <c r="B8722" s="180" t="s">
        <v>12245</v>
      </c>
      <c r="C8722" s="180" t="s">
        <v>4</v>
      </c>
      <c r="D8722" s="254">
        <v>299.99</v>
      </c>
    </row>
    <row r="8723" spans="1:4" ht="13.5">
      <c r="A8723" s="180">
        <v>87244</v>
      </c>
      <c r="B8723" s="180" t="s">
        <v>12244</v>
      </c>
      <c r="C8723" s="180" t="s">
        <v>4</v>
      </c>
      <c r="D8723" s="254">
        <v>250.64</v>
      </c>
    </row>
    <row r="8724" spans="1:4" ht="13.5">
      <c r="A8724" s="180">
        <v>104589</v>
      </c>
      <c r="B8724" s="180" t="s">
        <v>37046</v>
      </c>
      <c r="C8724" s="180" t="s">
        <v>4</v>
      </c>
      <c r="D8724" s="254">
        <v>250.07</v>
      </c>
    </row>
    <row r="8725" spans="1:4" ht="13.5">
      <c r="A8725" s="180">
        <v>104588</v>
      </c>
      <c r="B8725" s="180" t="s">
        <v>37047</v>
      </c>
      <c r="C8725" s="180" t="s">
        <v>4</v>
      </c>
      <c r="D8725" s="254">
        <v>209.45</v>
      </c>
    </row>
    <row r="8726" spans="1:4" ht="13.5">
      <c r="A8726" s="180">
        <v>104591</v>
      </c>
      <c r="B8726" s="180" t="s">
        <v>37048</v>
      </c>
      <c r="C8726" s="180" t="s">
        <v>4</v>
      </c>
      <c r="D8726" s="254">
        <v>275.77</v>
      </c>
    </row>
    <row r="8727" spans="1:4" ht="13.5">
      <c r="A8727" s="180">
        <v>104590</v>
      </c>
      <c r="B8727" s="180" t="s">
        <v>37049</v>
      </c>
      <c r="C8727" s="180" t="s">
        <v>4</v>
      </c>
      <c r="D8727" s="254">
        <v>232.53</v>
      </c>
    </row>
    <row r="8728" spans="1:4" ht="13.5">
      <c r="A8728" s="180">
        <v>87267</v>
      </c>
      <c r="B8728" s="180" t="s">
        <v>37050</v>
      </c>
      <c r="C8728" s="180" t="s">
        <v>4</v>
      </c>
      <c r="D8728" s="254">
        <v>62.34</v>
      </c>
    </row>
    <row r="8729" spans="1:4" ht="13.5">
      <c r="A8729" s="180">
        <v>104614</v>
      </c>
      <c r="B8729" s="180" t="s">
        <v>37051</v>
      </c>
      <c r="C8729" s="180" t="s">
        <v>4</v>
      </c>
      <c r="D8729" s="254">
        <v>67.94</v>
      </c>
    </row>
    <row r="8730" spans="1:4" ht="13.5">
      <c r="A8730" s="180">
        <v>104613</v>
      </c>
      <c r="B8730" s="180" t="s">
        <v>37052</v>
      </c>
      <c r="C8730" s="180" t="s">
        <v>4</v>
      </c>
      <c r="D8730" s="254">
        <v>60.3</v>
      </c>
    </row>
    <row r="8731" spans="1:4" ht="13.5">
      <c r="A8731" s="180">
        <v>87265</v>
      </c>
      <c r="B8731" s="180" t="s">
        <v>37053</v>
      </c>
      <c r="C8731" s="180" t="s">
        <v>4</v>
      </c>
      <c r="D8731" s="254">
        <v>56.44</v>
      </c>
    </row>
    <row r="8732" spans="1:4" ht="13.5">
      <c r="A8732" s="180">
        <v>87271</v>
      </c>
      <c r="B8732" s="180" t="s">
        <v>37054</v>
      </c>
      <c r="C8732" s="180" t="s">
        <v>4</v>
      </c>
      <c r="D8732" s="254">
        <v>66.81</v>
      </c>
    </row>
    <row r="8733" spans="1:4" ht="13.5">
      <c r="A8733" s="180">
        <v>87269</v>
      </c>
      <c r="B8733" s="180" t="s">
        <v>37055</v>
      </c>
      <c r="C8733" s="180" t="s">
        <v>4</v>
      </c>
      <c r="D8733" s="254">
        <v>60.85</v>
      </c>
    </row>
    <row r="8734" spans="1:4" ht="13.5">
      <c r="A8734" s="180">
        <v>87275</v>
      </c>
      <c r="B8734" s="180" t="s">
        <v>37056</v>
      </c>
      <c r="C8734" s="180" t="s">
        <v>4</v>
      </c>
      <c r="D8734" s="254">
        <v>71.92</v>
      </c>
    </row>
    <row r="8735" spans="1:4" ht="13.5">
      <c r="A8735" s="180">
        <v>87273</v>
      </c>
      <c r="B8735" s="180" t="s">
        <v>37057</v>
      </c>
      <c r="C8735" s="180" t="s">
        <v>4</v>
      </c>
      <c r="D8735" s="254">
        <v>64.040000000000006</v>
      </c>
    </row>
    <row r="8736" spans="1:4" ht="13.5">
      <c r="A8736" s="180">
        <v>104612</v>
      </c>
      <c r="B8736" s="180" t="s">
        <v>37058</v>
      </c>
      <c r="C8736" s="180" t="s">
        <v>4</v>
      </c>
      <c r="D8736" s="254">
        <v>88.15</v>
      </c>
    </row>
    <row r="8737" spans="1:4" ht="13.5">
      <c r="A8737" s="180">
        <v>104611</v>
      </c>
      <c r="B8737" s="180" t="s">
        <v>37059</v>
      </c>
      <c r="C8737" s="180" t="s">
        <v>4</v>
      </c>
      <c r="D8737" s="254">
        <v>87.2</v>
      </c>
    </row>
    <row r="8738" spans="1:4" ht="13.5">
      <c r="A8738" s="180">
        <v>104618</v>
      </c>
      <c r="B8738" s="180" t="s">
        <v>12251</v>
      </c>
      <c r="C8738" s="180" t="s">
        <v>4</v>
      </c>
      <c r="D8738" s="254">
        <v>335.76</v>
      </c>
    </row>
    <row r="8739" spans="1:4" ht="13.5">
      <c r="A8739" s="180">
        <v>104616</v>
      </c>
      <c r="B8739" s="180" t="s">
        <v>12249</v>
      </c>
      <c r="C8739" s="180" t="s">
        <v>4</v>
      </c>
      <c r="D8739" s="254">
        <v>323.76</v>
      </c>
    </row>
    <row r="8740" spans="1:4" ht="13.5">
      <c r="A8740" s="180">
        <v>104617</v>
      </c>
      <c r="B8740" s="180" t="s">
        <v>12250</v>
      </c>
      <c r="C8740" s="180" t="s">
        <v>4</v>
      </c>
      <c r="D8740" s="254">
        <v>259.92</v>
      </c>
    </row>
    <row r="8741" spans="1:4" ht="13.5">
      <c r="A8741" s="180">
        <v>104615</v>
      </c>
      <c r="B8741" s="180" t="s">
        <v>12248</v>
      </c>
      <c r="C8741" s="180" t="s">
        <v>4</v>
      </c>
      <c r="D8741" s="254">
        <v>247.92</v>
      </c>
    </row>
    <row r="8742" spans="1:4" ht="13.5">
      <c r="A8742" s="180">
        <v>87247</v>
      </c>
      <c r="B8742" s="180" t="s">
        <v>37060</v>
      </c>
      <c r="C8742" s="180" t="s">
        <v>4</v>
      </c>
      <c r="D8742" s="254">
        <v>56.26</v>
      </c>
    </row>
    <row r="8743" spans="1:4" ht="13.5">
      <c r="A8743" s="180">
        <v>87248</v>
      </c>
      <c r="B8743" s="180" t="s">
        <v>37061</v>
      </c>
      <c r="C8743" s="180" t="s">
        <v>4</v>
      </c>
      <c r="D8743" s="254">
        <v>47.79</v>
      </c>
    </row>
    <row r="8744" spans="1:4" ht="13.5">
      <c r="A8744" s="180">
        <v>87246</v>
      </c>
      <c r="B8744" s="180" t="s">
        <v>37062</v>
      </c>
      <c r="C8744" s="180" t="s">
        <v>4</v>
      </c>
      <c r="D8744" s="254">
        <v>64.180000000000007</v>
      </c>
    </row>
    <row r="8745" spans="1:4" ht="13.5">
      <c r="A8745" s="180">
        <v>104601</v>
      </c>
      <c r="B8745" s="180" t="s">
        <v>37063</v>
      </c>
      <c r="C8745" s="180" t="s">
        <v>4</v>
      </c>
      <c r="D8745" s="254">
        <v>61.66</v>
      </c>
    </row>
    <row r="8746" spans="1:4" ht="13.5">
      <c r="A8746" s="180">
        <v>104603</v>
      </c>
      <c r="B8746" s="180" t="s">
        <v>37064</v>
      </c>
      <c r="C8746" s="180" t="s">
        <v>4</v>
      </c>
      <c r="D8746" s="254">
        <v>50.46</v>
      </c>
    </row>
    <row r="8747" spans="1:4" ht="13.5">
      <c r="A8747" s="180">
        <v>104599</v>
      </c>
      <c r="B8747" s="180" t="s">
        <v>37065</v>
      </c>
      <c r="C8747" s="180" t="s">
        <v>4</v>
      </c>
      <c r="D8747" s="254">
        <v>78.459999999999994</v>
      </c>
    </row>
    <row r="8748" spans="1:4" ht="13.5">
      <c r="A8748" s="180">
        <v>87250</v>
      </c>
      <c r="B8748" s="180" t="s">
        <v>37066</v>
      </c>
      <c r="C8748" s="180" t="s">
        <v>4</v>
      </c>
      <c r="D8748" s="254">
        <v>57.75</v>
      </c>
    </row>
    <row r="8749" spans="1:4" ht="13.5">
      <c r="A8749" s="180">
        <v>87251</v>
      </c>
      <c r="B8749" s="180" t="s">
        <v>37067</v>
      </c>
      <c r="C8749" s="180" t="s">
        <v>4</v>
      </c>
      <c r="D8749" s="254">
        <v>48.1</v>
      </c>
    </row>
    <row r="8750" spans="1:4" ht="13.5">
      <c r="A8750" s="180">
        <v>87249</v>
      </c>
      <c r="B8750" s="180" t="s">
        <v>37068</v>
      </c>
      <c r="C8750" s="180" t="s">
        <v>4</v>
      </c>
      <c r="D8750" s="254">
        <v>69.400000000000006</v>
      </c>
    </row>
    <row r="8751" spans="1:4" ht="13.5">
      <c r="A8751" s="180">
        <v>104606</v>
      </c>
      <c r="B8751" s="180" t="s">
        <v>37069</v>
      </c>
      <c r="C8751" s="180" t="s">
        <v>4</v>
      </c>
      <c r="D8751" s="254">
        <v>66.3</v>
      </c>
    </row>
    <row r="8752" spans="1:4" ht="13.5">
      <c r="A8752" s="180">
        <v>104607</v>
      </c>
      <c r="B8752" s="180" t="s">
        <v>37070</v>
      </c>
      <c r="C8752" s="180" t="s">
        <v>4</v>
      </c>
      <c r="D8752" s="254">
        <v>51.92</v>
      </c>
    </row>
    <row r="8753" spans="1:4" ht="13.5">
      <c r="A8753" s="180">
        <v>104605</v>
      </c>
      <c r="B8753" s="180" t="s">
        <v>37071</v>
      </c>
      <c r="C8753" s="180" t="s">
        <v>4</v>
      </c>
      <c r="D8753" s="254">
        <v>99.61</v>
      </c>
    </row>
    <row r="8754" spans="1:4" ht="13.5">
      <c r="A8754" s="180">
        <v>87256</v>
      </c>
      <c r="B8754" s="180" t="s">
        <v>37072</v>
      </c>
      <c r="C8754" s="180" t="s">
        <v>4</v>
      </c>
      <c r="D8754" s="254">
        <v>67.53</v>
      </c>
    </row>
    <row r="8755" spans="1:4" ht="13.5">
      <c r="A8755" s="180">
        <v>87257</v>
      </c>
      <c r="B8755" s="180" t="s">
        <v>37073</v>
      </c>
      <c r="C8755" s="180" t="s">
        <v>4</v>
      </c>
      <c r="D8755" s="254">
        <v>56.78</v>
      </c>
    </row>
    <row r="8756" spans="1:4" ht="13.5">
      <c r="A8756" s="180">
        <v>87255</v>
      </c>
      <c r="B8756" s="180" t="s">
        <v>37074</v>
      </c>
      <c r="C8756" s="180" t="s">
        <v>4</v>
      </c>
      <c r="D8756" s="254">
        <v>80.25</v>
      </c>
    </row>
    <row r="8757" spans="1:4" ht="13.5">
      <c r="A8757" s="180">
        <v>104594</v>
      </c>
      <c r="B8757" s="180" t="s">
        <v>37075</v>
      </c>
      <c r="C8757" s="180" t="s">
        <v>4</v>
      </c>
      <c r="D8757" s="254">
        <v>69.8</v>
      </c>
    </row>
    <row r="8758" spans="1:4" ht="13.5">
      <c r="A8758" s="180">
        <v>104595</v>
      </c>
      <c r="B8758" s="180" t="s">
        <v>37076</v>
      </c>
      <c r="C8758" s="180" t="s">
        <v>4</v>
      </c>
      <c r="D8758" s="254">
        <v>57.26</v>
      </c>
    </row>
    <row r="8759" spans="1:4" ht="13.5">
      <c r="A8759" s="180">
        <v>104593</v>
      </c>
      <c r="B8759" s="180" t="s">
        <v>37077</v>
      </c>
      <c r="C8759" s="180" t="s">
        <v>4</v>
      </c>
      <c r="D8759" s="254">
        <v>83.96</v>
      </c>
    </row>
    <row r="8760" spans="1:4" ht="13.5">
      <c r="A8760" s="180">
        <v>87262</v>
      </c>
      <c r="B8760" s="180" t="s">
        <v>12228</v>
      </c>
      <c r="C8760" s="180" t="s">
        <v>4</v>
      </c>
      <c r="D8760" s="254">
        <v>113.8</v>
      </c>
    </row>
    <row r="8761" spans="1:4" ht="13.5">
      <c r="A8761" s="180">
        <v>87263</v>
      </c>
      <c r="B8761" s="180" t="s">
        <v>12229</v>
      </c>
      <c r="C8761" s="180" t="s">
        <v>4</v>
      </c>
      <c r="D8761" s="254">
        <v>102.64</v>
      </c>
    </row>
    <row r="8762" spans="1:4" ht="13.5">
      <c r="A8762" s="180">
        <v>87261</v>
      </c>
      <c r="B8762" s="180" t="s">
        <v>12227</v>
      </c>
      <c r="C8762" s="180" t="s">
        <v>4</v>
      </c>
      <c r="D8762" s="254">
        <v>127.55</v>
      </c>
    </row>
    <row r="8763" spans="1:4" ht="13.5">
      <c r="A8763" s="180">
        <v>104597</v>
      </c>
      <c r="B8763" s="180" t="s">
        <v>12231</v>
      </c>
      <c r="C8763" s="180" t="s">
        <v>4</v>
      </c>
      <c r="D8763" s="254">
        <v>116.38</v>
      </c>
    </row>
    <row r="8764" spans="1:4" ht="13.5">
      <c r="A8764" s="180">
        <v>104598</v>
      </c>
      <c r="B8764" s="180" t="s">
        <v>12232</v>
      </c>
      <c r="C8764" s="180" t="s">
        <v>4</v>
      </c>
      <c r="D8764" s="254">
        <v>103.23</v>
      </c>
    </row>
    <row r="8765" spans="1:4" ht="13.5">
      <c r="A8765" s="180">
        <v>104596</v>
      </c>
      <c r="B8765" s="180" t="s">
        <v>12230</v>
      </c>
      <c r="C8765" s="180" t="s">
        <v>4</v>
      </c>
      <c r="D8765" s="254">
        <v>131.75</v>
      </c>
    </row>
    <row r="8766" spans="1:4" ht="13.5">
      <c r="A8766" s="180">
        <v>88648</v>
      </c>
      <c r="B8766" s="180" t="s">
        <v>33759</v>
      </c>
      <c r="C8766" s="180" t="s">
        <v>1</v>
      </c>
      <c r="D8766" s="254">
        <v>7.28</v>
      </c>
    </row>
    <row r="8767" spans="1:4" ht="13.5">
      <c r="A8767" s="180">
        <v>88649</v>
      </c>
      <c r="B8767" s="180" t="s">
        <v>37078</v>
      </c>
      <c r="C8767" s="180" t="s">
        <v>1</v>
      </c>
      <c r="D8767" s="254">
        <v>8.17</v>
      </c>
    </row>
    <row r="8768" spans="1:4" ht="13.5">
      <c r="A8768" s="180">
        <v>88650</v>
      </c>
      <c r="B8768" s="180" t="s">
        <v>37079</v>
      </c>
      <c r="C8768" s="180" t="s">
        <v>1</v>
      </c>
      <c r="D8768" s="254">
        <v>10.93</v>
      </c>
    </row>
    <row r="8769" spans="1:4" ht="13.5">
      <c r="A8769" s="180">
        <v>104619</v>
      </c>
      <c r="B8769" s="180" t="s">
        <v>37080</v>
      </c>
      <c r="C8769" s="180" t="s">
        <v>1</v>
      </c>
      <c r="D8769" s="254">
        <v>12.85</v>
      </c>
    </row>
    <row r="8770" spans="1:4" ht="13.5">
      <c r="A8770" s="180">
        <v>103741</v>
      </c>
      <c r="B8770" s="180" t="s">
        <v>37081</v>
      </c>
      <c r="C8770" s="180" t="s">
        <v>2</v>
      </c>
      <c r="D8770" s="254">
        <v>0</v>
      </c>
    </row>
    <row r="8771" spans="1:4" ht="13.5">
      <c r="A8771" s="180">
        <v>103755</v>
      </c>
      <c r="B8771" s="180" t="s">
        <v>37082</v>
      </c>
      <c r="C8771" s="180" t="s">
        <v>1</v>
      </c>
      <c r="D8771" s="254">
        <v>0</v>
      </c>
    </row>
    <row r="8772" spans="1:4" ht="13.5">
      <c r="A8772" s="180">
        <v>103753</v>
      </c>
      <c r="B8772" s="180" t="s">
        <v>37083</v>
      </c>
      <c r="C8772" s="180" t="s">
        <v>1</v>
      </c>
      <c r="D8772" s="254">
        <v>0</v>
      </c>
    </row>
    <row r="8773" spans="1:4" ht="13.5">
      <c r="A8773" s="180">
        <v>103754</v>
      </c>
      <c r="B8773" s="180" t="s">
        <v>37084</v>
      </c>
      <c r="C8773" s="180" t="s">
        <v>1</v>
      </c>
      <c r="D8773" s="254">
        <v>0</v>
      </c>
    </row>
    <row r="8774" spans="1:4" ht="13.5">
      <c r="A8774" s="180">
        <v>103752</v>
      </c>
      <c r="B8774" s="180" t="s">
        <v>37085</v>
      </c>
      <c r="C8774" s="180" t="s">
        <v>1</v>
      </c>
      <c r="D8774" s="254">
        <v>0</v>
      </c>
    </row>
    <row r="8775" spans="1:4" ht="13.5">
      <c r="A8775" s="180">
        <v>103759</v>
      </c>
      <c r="B8775" s="180" t="s">
        <v>37086</v>
      </c>
      <c r="C8775" s="180" t="s">
        <v>1</v>
      </c>
      <c r="D8775" s="254">
        <v>0</v>
      </c>
    </row>
    <row r="8776" spans="1:4" ht="13.5">
      <c r="A8776" s="180">
        <v>103757</v>
      </c>
      <c r="B8776" s="180" t="s">
        <v>37087</v>
      </c>
      <c r="C8776" s="180" t="s">
        <v>1</v>
      </c>
      <c r="D8776" s="254">
        <v>0</v>
      </c>
    </row>
    <row r="8777" spans="1:4" ht="13.5">
      <c r="A8777" s="180">
        <v>103758</v>
      </c>
      <c r="B8777" s="180" t="s">
        <v>37088</v>
      </c>
      <c r="C8777" s="180" t="s">
        <v>1</v>
      </c>
      <c r="D8777" s="254">
        <v>0</v>
      </c>
    </row>
    <row r="8778" spans="1:4" ht="13.5">
      <c r="A8778" s="180">
        <v>103756</v>
      </c>
      <c r="B8778" s="180" t="s">
        <v>37089</v>
      </c>
      <c r="C8778" s="180" t="s">
        <v>1</v>
      </c>
      <c r="D8778" s="254">
        <v>0</v>
      </c>
    </row>
    <row r="8779" spans="1:4" ht="13.5">
      <c r="A8779" s="180">
        <v>103734</v>
      </c>
      <c r="B8779" s="180" t="s">
        <v>37090</v>
      </c>
      <c r="C8779" s="180" t="s">
        <v>2</v>
      </c>
      <c r="D8779" s="254">
        <v>0</v>
      </c>
    </row>
    <row r="8780" spans="1:4" ht="13.5">
      <c r="A8780" s="180">
        <v>103740</v>
      </c>
      <c r="B8780" s="180" t="s">
        <v>37091</v>
      </c>
      <c r="C8780" s="180" t="s">
        <v>2</v>
      </c>
      <c r="D8780" s="254">
        <v>0</v>
      </c>
    </row>
    <row r="8781" spans="1:4" ht="13.5">
      <c r="A8781" s="180">
        <v>103747</v>
      </c>
      <c r="B8781" s="180" t="s">
        <v>37092</v>
      </c>
      <c r="C8781" s="180" t="s">
        <v>1</v>
      </c>
      <c r="D8781" s="254">
        <v>0</v>
      </c>
    </row>
    <row r="8782" spans="1:4" ht="13.5">
      <c r="A8782" s="180">
        <v>103746</v>
      </c>
      <c r="B8782" s="180" t="s">
        <v>37093</v>
      </c>
      <c r="C8782" s="180" t="s">
        <v>1</v>
      </c>
      <c r="D8782" s="254">
        <v>0</v>
      </c>
    </row>
    <row r="8783" spans="1:4" ht="13.5">
      <c r="A8783" s="180">
        <v>103749</v>
      </c>
      <c r="B8783" s="180" t="s">
        <v>37094</v>
      </c>
      <c r="C8783" s="180" t="s">
        <v>1</v>
      </c>
      <c r="D8783" s="254">
        <v>0</v>
      </c>
    </row>
    <row r="8784" spans="1:4" ht="13.5">
      <c r="A8784" s="180">
        <v>103744</v>
      </c>
      <c r="B8784" s="180" t="s">
        <v>37095</v>
      </c>
      <c r="C8784" s="180" t="s">
        <v>1</v>
      </c>
      <c r="D8784" s="254">
        <v>0</v>
      </c>
    </row>
    <row r="8785" spans="1:4" ht="13.5">
      <c r="A8785" s="180">
        <v>103748</v>
      </c>
      <c r="B8785" s="180" t="s">
        <v>37096</v>
      </c>
      <c r="C8785" s="180" t="s">
        <v>1</v>
      </c>
      <c r="D8785" s="254">
        <v>0</v>
      </c>
    </row>
    <row r="8786" spans="1:4" ht="13.5">
      <c r="A8786" s="180">
        <v>103745</v>
      </c>
      <c r="B8786" s="180" t="s">
        <v>37097</v>
      </c>
      <c r="C8786" s="180" t="s">
        <v>1</v>
      </c>
      <c r="D8786" s="254">
        <v>0</v>
      </c>
    </row>
    <row r="8787" spans="1:4" ht="13.5">
      <c r="A8787" s="180">
        <v>103751</v>
      </c>
      <c r="B8787" s="180" t="s">
        <v>37098</v>
      </c>
      <c r="C8787" s="180" t="s">
        <v>1</v>
      </c>
      <c r="D8787" s="254">
        <v>0</v>
      </c>
    </row>
    <row r="8788" spans="1:4" ht="13.5">
      <c r="A8788" s="180">
        <v>103750</v>
      </c>
      <c r="B8788" s="180" t="s">
        <v>37099</v>
      </c>
      <c r="C8788" s="180" t="s">
        <v>1</v>
      </c>
      <c r="D8788" s="254">
        <v>0</v>
      </c>
    </row>
    <row r="8789" spans="1:4" ht="13.5">
      <c r="A8789" s="180">
        <v>103735</v>
      </c>
      <c r="B8789" s="180" t="s">
        <v>37100</v>
      </c>
      <c r="C8789" s="180" t="s">
        <v>2</v>
      </c>
      <c r="D8789" s="254">
        <v>0</v>
      </c>
    </row>
    <row r="8790" spans="1:4" ht="13.5">
      <c r="A8790" s="180">
        <v>103738</v>
      </c>
      <c r="B8790" s="180" t="s">
        <v>37101</v>
      </c>
      <c r="C8790" s="180" t="s">
        <v>2</v>
      </c>
      <c r="D8790" s="254">
        <v>0</v>
      </c>
    </row>
    <row r="8791" spans="1:4" ht="13.5">
      <c r="A8791" s="180">
        <v>103736</v>
      </c>
      <c r="B8791" s="180" t="s">
        <v>37102</v>
      </c>
      <c r="C8791" s="180" t="s">
        <v>2</v>
      </c>
      <c r="D8791" s="254">
        <v>0</v>
      </c>
    </row>
    <row r="8792" spans="1:4" ht="13.5">
      <c r="A8792" s="180">
        <v>103739</v>
      </c>
      <c r="B8792" s="180" t="s">
        <v>37103</v>
      </c>
      <c r="C8792" s="180" t="s">
        <v>2</v>
      </c>
      <c r="D8792" s="254">
        <v>0</v>
      </c>
    </row>
    <row r="8793" spans="1:4" ht="13.5">
      <c r="A8793" s="180">
        <v>103737</v>
      </c>
      <c r="B8793" s="180" t="s">
        <v>37104</v>
      </c>
      <c r="C8793" s="180" t="s">
        <v>2</v>
      </c>
      <c r="D8793" s="254">
        <v>0</v>
      </c>
    </row>
    <row r="8794" spans="1:4" ht="13.5">
      <c r="A8794" s="180">
        <v>103742</v>
      </c>
      <c r="B8794" s="180" t="s">
        <v>37105</v>
      </c>
      <c r="C8794" s="180" t="s">
        <v>2</v>
      </c>
      <c r="D8794" s="254">
        <v>0</v>
      </c>
    </row>
    <row r="8795" spans="1:4" ht="13.5">
      <c r="A8795" s="180">
        <v>103689</v>
      </c>
      <c r="B8795" s="180" t="s">
        <v>24404</v>
      </c>
      <c r="C8795" s="180" t="s">
        <v>4</v>
      </c>
      <c r="D8795" s="254">
        <v>466.65</v>
      </c>
    </row>
    <row r="8796" spans="1:4" ht="13.5">
      <c r="A8796" s="180">
        <v>103702</v>
      </c>
      <c r="B8796" s="180" t="s">
        <v>37106</v>
      </c>
      <c r="C8796" s="180" t="s">
        <v>4</v>
      </c>
      <c r="D8796" s="254">
        <v>0</v>
      </c>
    </row>
    <row r="8797" spans="1:4" ht="13.5">
      <c r="A8797" s="180">
        <v>103700</v>
      </c>
      <c r="B8797" s="180" t="s">
        <v>37107</v>
      </c>
      <c r="C8797" s="180" t="s">
        <v>4</v>
      </c>
      <c r="D8797" s="254">
        <v>0</v>
      </c>
    </row>
    <row r="8798" spans="1:4" ht="13.5">
      <c r="A8798" s="180">
        <v>103698</v>
      </c>
      <c r="B8798" s="180" t="s">
        <v>37108</v>
      </c>
      <c r="C8798" s="180" t="s">
        <v>4</v>
      </c>
      <c r="D8798" s="254">
        <v>0</v>
      </c>
    </row>
    <row r="8799" spans="1:4" ht="13.5">
      <c r="A8799" s="180">
        <v>103703</v>
      </c>
      <c r="B8799" s="180" t="s">
        <v>37109</v>
      </c>
      <c r="C8799" s="180" t="s">
        <v>4</v>
      </c>
      <c r="D8799" s="254">
        <v>0</v>
      </c>
    </row>
    <row r="8800" spans="1:4" ht="13.5">
      <c r="A8800" s="180">
        <v>103701</v>
      </c>
      <c r="B8800" s="180" t="s">
        <v>37110</v>
      </c>
      <c r="C8800" s="180" t="s">
        <v>4</v>
      </c>
      <c r="D8800" s="254">
        <v>0</v>
      </c>
    </row>
    <row r="8801" spans="1:4" ht="13.5">
      <c r="A8801" s="180">
        <v>103699</v>
      </c>
      <c r="B8801" s="180" t="s">
        <v>37111</v>
      </c>
      <c r="C8801" s="180" t="s">
        <v>4</v>
      </c>
      <c r="D8801" s="254">
        <v>0</v>
      </c>
    </row>
    <row r="8802" spans="1:4" ht="13.5">
      <c r="A8802" s="180">
        <v>103704</v>
      </c>
      <c r="B8802" s="180" t="s">
        <v>37112</v>
      </c>
      <c r="C8802" s="180" t="s">
        <v>4</v>
      </c>
      <c r="D8802" s="254">
        <v>0</v>
      </c>
    </row>
    <row r="8803" spans="1:4" ht="13.5">
      <c r="A8803" s="180">
        <v>103706</v>
      </c>
      <c r="B8803" s="180" t="s">
        <v>37113</v>
      </c>
      <c r="C8803" s="180" t="s">
        <v>2</v>
      </c>
      <c r="D8803" s="254">
        <v>0</v>
      </c>
    </row>
    <row r="8804" spans="1:4" ht="13.5">
      <c r="A8804" s="180">
        <v>103707</v>
      </c>
      <c r="B8804" s="180" t="s">
        <v>37114</v>
      </c>
      <c r="C8804" s="180" t="s">
        <v>2</v>
      </c>
      <c r="D8804" s="254">
        <v>0</v>
      </c>
    </row>
    <row r="8805" spans="1:4" ht="13.5">
      <c r="A8805" s="180">
        <v>103708</v>
      </c>
      <c r="B8805" s="180" t="s">
        <v>37115</v>
      </c>
      <c r="C8805" s="180" t="s">
        <v>2</v>
      </c>
      <c r="D8805" s="254">
        <v>0</v>
      </c>
    </row>
    <row r="8806" spans="1:4" ht="13.5">
      <c r="A8806" s="180">
        <v>103709</v>
      </c>
      <c r="B8806" s="180" t="s">
        <v>37116</v>
      </c>
      <c r="C8806" s="180" t="s">
        <v>2</v>
      </c>
      <c r="D8806" s="254">
        <v>0</v>
      </c>
    </row>
    <row r="8807" spans="1:4" ht="13.5">
      <c r="A8807" s="180">
        <v>103710</v>
      </c>
      <c r="B8807" s="180" t="s">
        <v>37117</v>
      </c>
      <c r="C8807" s="180" t="s">
        <v>2</v>
      </c>
      <c r="D8807" s="254">
        <v>0</v>
      </c>
    </row>
    <row r="8808" spans="1:4" ht="13.5">
      <c r="A8808" s="180">
        <v>103711</v>
      </c>
      <c r="B8808" s="180" t="s">
        <v>37118</v>
      </c>
      <c r="C8808" s="180" t="s">
        <v>2</v>
      </c>
      <c r="D8808" s="254">
        <v>0</v>
      </c>
    </row>
    <row r="8809" spans="1:4" ht="13.5">
      <c r="A8809" s="180">
        <v>103712</v>
      </c>
      <c r="B8809" s="180" t="s">
        <v>37119</v>
      </c>
      <c r="C8809" s="180" t="s">
        <v>2</v>
      </c>
      <c r="D8809" s="254">
        <v>0</v>
      </c>
    </row>
    <row r="8810" spans="1:4" ht="13.5">
      <c r="A8810" s="180">
        <v>103713</v>
      </c>
      <c r="B8810" s="180" t="s">
        <v>37120</v>
      </c>
      <c r="C8810" s="180" t="s">
        <v>2</v>
      </c>
      <c r="D8810" s="254">
        <v>0</v>
      </c>
    </row>
    <row r="8811" spans="1:4" ht="13.5">
      <c r="A8811" s="180">
        <v>103714</v>
      </c>
      <c r="B8811" s="180" t="s">
        <v>37121</v>
      </c>
      <c r="C8811" s="180" t="s">
        <v>2</v>
      </c>
      <c r="D8811" s="254">
        <v>0</v>
      </c>
    </row>
    <row r="8812" spans="1:4" ht="13.5">
      <c r="A8812" s="180">
        <v>103715</v>
      </c>
      <c r="B8812" s="180" t="s">
        <v>37122</v>
      </c>
      <c r="C8812" s="180" t="s">
        <v>2</v>
      </c>
      <c r="D8812" s="254">
        <v>0</v>
      </c>
    </row>
    <row r="8813" spans="1:4" ht="13.5">
      <c r="A8813" s="180">
        <v>103716</v>
      </c>
      <c r="B8813" s="180" t="s">
        <v>37123</v>
      </c>
      <c r="C8813" s="180" t="s">
        <v>2</v>
      </c>
      <c r="D8813" s="254">
        <v>0</v>
      </c>
    </row>
    <row r="8814" spans="1:4" ht="13.5">
      <c r="A8814" s="180">
        <v>103717</v>
      </c>
      <c r="B8814" s="180" t="s">
        <v>37124</v>
      </c>
      <c r="C8814" s="180" t="s">
        <v>2</v>
      </c>
      <c r="D8814" s="254">
        <v>0</v>
      </c>
    </row>
    <row r="8815" spans="1:4" ht="13.5">
      <c r="A8815" s="180">
        <v>103718</v>
      </c>
      <c r="B8815" s="180" t="s">
        <v>37125</v>
      </c>
      <c r="C8815" s="180" t="s">
        <v>2</v>
      </c>
      <c r="D8815" s="254">
        <v>0</v>
      </c>
    </row>
    <row r="8816" spans="1:4" ht="13.5">
      <c r="A8816" s="180">
        <v>103719</v>
      </c>
      <c r="B8816" s="180" t="s">
        <v>37126</v>
      </c>
      <c r="C8816" s="180" t="s">
        <v>2</v>
      </c>
      <c r="D8816" s="254">
        <v>0</v>
      </c>
    </row>
    <row r="8817" spans="1:4" ht="13.5">
      <c r="A8817" s="180">
        <v>103720</v>
      </c>
      <c r="B8817" s="180" t="s">
        <v>37127</v>
      </c>
      <c r="C8817" s="180" t="s">
        <v>2</v>
      </c>
      <c r="D8817" s="254">
        <v>0</v>
      </c>
    </row>
    <row r="8818" spans="1:4" ht="13.5">
      <c r="A8818" s="180">
        <v>103721</v>
      </c>
      <c r="B8818" s="180" t="s">
        <v>37128</v>
      </c>
      <c r="C8818" s="180" t="s">
        <v>2</v>
      </c>
      <c r="D8818" s="254">
        <v>0</v>
      </c>
    </row>
    <row r="8819" spans="1:4" ht="13.5">
      <c r="A8819" s="180">
        <v>103705</v>
      </c>
      <c r="B8819" s="180" t="s">
        <v>37129</v>
      </c>
      <c r="C8819" s="180" t="s">
        <v>2</v>
      </c>
      <c r="D8819" s="254">
        <v>0</v>
      </c>
    </row>
    <row r="8820" spans="1:4" ht="13.5">
      <c r="A8820" s="180">
        <v>103722</v>
      </c>
      <c r="B8820" s="180" t="s">
        <v>37130</v>
      </c>
      <c r="C8820" s="180" t="s">
        <v>2</v>
      </c>
      <c r="D8820" s="254">
        <v>0</v>
      </c>
    </row>
    <row r="8821" spans="1:4" ht="13.5">
      <c r="A8821" s="180">
        <v>103723</v>
      </c>
      <c r="B8821" s="180" t="s">
        <v>37131</v>
      </c>
      <c r="C8821" s="180" t="s">
        <v>2</v>
      </c>
      <c r="D8821" s="254">
        <v>0</v>
      </c>
    </row>
    <row r="8822" spans="1:4" ht="13.5">
      <c r="A8822" s="180">
        <v>103724</v>
      </c>
      <c r="B8822" s="180" t="s">
        <v>37132</v>
      </c>
      <c r="C8822" s="180" t="s">
        <v>2</v>
      </c>
      <c r="D8822" s="254">
        <v>0</v>
      </c>
    </row>
    <row r="8823" spans="1:4" ht="13.5">
      <c r="A8823" s="180">
        <v>103725</v>
      </c>
      <c r="B8823" s="180" t="s">
        <v>37133</v>
      </c>
      <c r="C8823" s="180" t="s">
        <v>2</v>
      </c>
      <c r="D8823" s="254">
        <v>0</v>
      </c>
    </row>
    <row r="8824" spans="1:4" ht="13.5">
      <c r="A8824" s="180">
        <v>103726</v>
      </c>
      <c r="B8824" s="180" t="s">
        <v>37134</v>
      </c>
      <c r="C8824" s="180" t="s">
        <v>2</v>
      </c>
      <c r="D8824" s="254">
        <v>0</v>
      </c>
    </row>
    <row r="8825" spans="1:4" ht="13.5">
      <c r="A8825" s="180">
        <v>103727</v>
      </c>
      <c r="B8825" s="180" t="s">
        <v>37135</v>
      </c>
      <c r="C8825" s="180" t="s">
        <v>2</v>
      </c>
      <c r="D8825" s="254">
        <v>0</v>
      </c>
    </row>
    <row r="8826" spans="1:4" ht="13.5">
      <c r="A8826" s="180">
        <v>103728</v>
      </c>
      <c r="B8826" s="180" t="s">
        <v>37136</v>
      </c>
      <c r="C8826" s="180" t="s">
        <v>2</v>
      </c>
      <c r="D8826" s="254">
        <v>0</v>
      </c>
    </row>
    <row r="8827" spans="1:4" ht="13.5">
      <c r="A8827" s="180">
        <v>103729</v>
      </c>
      <c r="B8827" s="180" t="s">
        <v>37137</v>
      </c>
      <c r="C8827" s="180" t="s">
        <v>2</v>
      </c>
      <c r="D8827" s="254">
        <v>0</v>
      </c>
    </row>
    <row r="8828" spans="1:4" ht="13.5">
      <c r="A8828" s="180">
        <v>103730</v>
      </c>
      <c r="B8828" s="180" t="s">
        <v>37138</v>
      </c>
      <c r="C8828" s="180" t="s">
        <v>2</v>
      </c>
      <c r="D8828" s="254">
        <v>0</v>
      </c>
    </row>
    <row r="8829" spans="1:4" ht="13.5">
      <c r="A8829" s="180">
        <v>103731</v>
      </c>
      <c r="B8829" s="180" t="s">
        <v>37139</v>
      </c>
      <c r="C8829" s="180" t="s">
        <v>2</v>
      </c>
      <c r="D8829" s="254">
        <v>0</v>
      </c>
    </row>
    <row r="8830" spans="1:4" ht="13.5">
      <c r="A8830" s="180">
        <v>103732</v>
      </c>
      <c r="B8830" s="180" t="s">
        <v>37140</v>
      </c>
      <c r="C8830" s="180" t="s">
        <v>2</v>
      </c>
      <c r="D8830" s="254">
        <v>0</v>
      </c>
    </row>
    <row r="8831" spans="1:4" ht="13.5">
      <c r="A8831" s="180">
        <v>103733</v>
      </c>
      <c r="B8831" s="180" t="s">
        <v>37141</v>
      </c>
      <c r="C8831" s="180" t="s">
        <v>2</v>
      </c>
      <c r="D8831" s="254">
        <v>0</v>
      </c>
    </row>
    <row r="8832" spans="1:4" ht="13.5">
      <c r="A8832" s="180">
        <v>103696</v>
      </c>
      <c r="B8832" s="180" t="s">
        <v>4928</v>
      </c>
      <c r="C8832" s="180" t="s">
        <v>2</v>
      </c>
      <c r="D8832" s="254">
        <v>155.69</v>
      </c>
    </row>
    <row r="8833" spans="1:4" ht="13.5">
      <c r="A8833" s="180">
        <v>103697</v>
      </c>
      <c r="B8833" s="180" t="s">
        <v>4929</v>
      </c>
      <c r="C8833" s="180" t="s">
        <v>2</v>
      </c>
      <c r="D8833" s="254">
        <v>142.97999999999999</v>
      </c>
    </row>
    <row r="8834" spans="1:4" ht="13.5">
      <c r="A8834" s="180">
        <v>103695</v>
      </c>
      <c r="B8834" s="180" t="s">
        <v>4927</v>
      </c>
      <c r="C8834" s="180" t="s">
        <v>2</v>
      </c>
      <c r="D8834" s="254">
        <v>109.98</v>
      </c>
    </row>
    <row r="8835" spans="1:4" ht="13.5">
      <c r="A8835" s="180">
        <v>103694</v>
      </c>
      <c r="B8835" s="180" t="s">
        <v>37142</v>
      </c>
      <c r="C8835" s="180" t="s">
        <v>2</v>
      </c>
      <c r="D8835" s="254">
        <v>122.69</v>
      </c>
    </row>
    <row r="8836" spans="1:4" ht="13.5">
      <c r="A8836" s="180">
        <v>103690</v>
      </c>
      <c r="B8836" s="180" t="s">
        <v>37143</v>
      </c>
      <c r="C8836" s="180" t="s">
        <v>2</v>
      </c>
      <c r="D8836" s="254">
        <v>0</v>
      </c>
    </row>
    <row r="8837" spans="1:4" ht="13.5">
      <c r="A8837" s="180">
        <v>103693</v>
      </c>
      <c r="B8837" s="180" t="s">
        <v>37144</v>
      </c>
      <c r="C8837" s="180" t="s">
        <v>2</v>
      </c>
      <c r="D8837" s="254">
        <v>0</v>
      </c>
    </row>
    <row r="8838" spans="1:4" ht="13.5">
      <c r="A8838" s="180">
        <v>103692</v>
      </c>
      <c r="B8838" s="180" t="s">
        <v>37145</v>
      </c>
      <c r="C8838" s="180" t="s">
        <v>2</v>
      </c>
      <c r="D8838" s="254">
        <v>0</v>
      </c>
    </row>
    <row r="8839" spans="1:4" ht="13.5">
      <c r="A8839" s="180">
        <v>103691</v>
      </c>
      <c r="B8839" s="180" t="s">
        <v>37146</v>
      </c>
      <c r="C8839" s="180" t="s">
        <v>2</v>
      </c>
      <c r="D8839" s="254">
        <v>0</v>
      </c>
    </row>
    <row r="8840" spans="1:4" ht="13.5">
      <c r="A8840" s="180">
        <v>96987</v>
      </c>
      <c r="B8840" s="180" t="s">
        <v>37147</v>
      </c>
      <c r="C8840" s="180" t="s">
        <v>2</v>
      </c>
      <c r="D8840" s="254">
        <v>137.35</v>
      </c>
    </row>
    <row r="8841" spans="1:4" ht="13.5">
      <c r="A8841" s="180">
        <v>96989</v>
      </c>
      <c r="B8841" s="180" t="s">
        <v>24913</v>
      </c>
      <c r="C8841" s="180" t="s">
        <v>2</v>
      </c>
      <c r="D8841" s="254">
        <v>133.97</v>
      </c>
    </row>
    <row r="8842" spans="1:4" ht="13.5">
      <c r="A8842" s="180">
        <v>104749</v>
      </c>
      <c r="B8842" s="180" t="s">
        <v>24916</v>
      </c>
      <c r="C8842" s="180" t="s">
        <v>2</v>
      </c>
      <c r="D8842" s="254">
        <v>22.15</v>
      </c>
    </row>
    <row r="8843" spans="1:4" ht="13.5">
      <c r="A8843" s="180">
        <v>104750</v>
      </c>
      <c r="B8843" s="180" t="s">
        <v>24917</v>
      </c>
      <c r="C8843" s="180" t="s">
        <v>2</v>
      </c>
      <c r="D8843" s="254">
        <v>18.440000000000001</v>
      </c>
    </row>
    <row r="8844" spans="1:4" ht="13.5">
      <c r="A8844" s="180">
        <v>104751</v>
      </c>
      <c r="B8844" s="180" t="s">
        <v>24918</v>
      </c>
      <c r="C8844" s="180" t="s">
        <v>2</v>
      </c>
      <c r="D8844" s="254">
        <v>24.8</v>
      </c>
    </row>
    <row r="8845" spans="1:4" ht="13.5">
      <c r="A8845" s="180">
        <v>104752</v>
      </c>
      <c r="B8845" s="180" t="s">
        <v>24919</v>
      </c>
      <c r="C8845" s="180" t="s">
        <v>2</v>
      </c>
      <c r="D8845" s="254">
        <v>24.06</v>
      </c>
    </row>
    <row r="8846" spans="1:4" ht="13.5">
      <c r="A8846" s="180">
        <v>104753</v>
      </c>
      <c r="B8846" s="180" t="s">
        <v>24920</v>
      </c>
      <c r="C8846" s="180" t="s">
        <v>2</v>
      </c>
      <c r="D8846" s="254">
        <v>28.75</v>
      </c>
    </row>
    <row r="8847" spans="1:4" ht="13.5">
      <c r="A8847" s="180">
        <v>104754</v>
      </c>
      <c r="B8847" s="180" t="s">
        <v>24921</v>
      </c>
      <c r="C8847" s="180" t="s">
        <v>2</v>
      </c>
      <c r="D8847" s="254">
        <v>36.799999999999997</v>
      </c>
    </row>
    <row r="8848" spans="1:4" ht="13.5">
      <c r="A8848" s="180">
        <v>104755</v>
      </c>
      <c r="B8848" s="180" t="s">
        <v>24922</v>
      </c>
      <c r="C8848" s="180" t="s">
        <v>2</v>
      </c>
      <c r="D8848" s="254">
        <v>49.29</v>
      </c>
    </row>
    <row r="8849" spans="1:4" ht="13.5">
      <c r="A8849" s="180">
        <v>96982</v>
      </c>
      <c r="B8849" s="180" t="s">
        <v>37148</v>
      </c>
      <c r="C8849" s="180" t="s">
        <v>2</v>
      </c>
      <c r="D8849" s="254">
        <v>0</v>
      </c>
    </row>
    <row r="8850" spans="1:4" ht="13.5">
      <c r="A8850" s="180">
        <v>96993</v>
      </c>
      <c r="B8850" s="180" t="s">
        <v>37149</v>
      </c>
      <c r="C8850" s="180" t="s">
        <v>2</v>
      </c>
      <c r="D8850" s="254">
        <v>0</v>
      </c>
    </row>
    <row r="8851" spans="1:4" ht="13.5">
      <c r="A8851" s="180">
        <v>96990</v>
      </c>
      <c r="B8851" s="180" t="s">
        <v>37150</v>
      </c>
      <c r="C8851" s="180" t="s">
        <v>2</v>
      </c>
      <c r="D8851" s="254">
        <v>0</v>
      </c>
    </row>
    <row r="8852" spans="1:4" ht="13.5">
      <c r="A8852" s="180">
        <v>96991</v>
      </c>
      <c r="B8852" s="180" t="s">
        <v>37151</v>
      </c>
      <c r="C8852" s="180" t="s">
        <v>2</v>
      </c>
      <c r="D8852" s="254">
        <v>0</v>
      </c>
    </row>
    <row r="8853" spans="1:4" ht="13.5">
      <c r="A8853" s="180">
        <v>96992</v>
      </c>
      <c r="B8853" s="180" t="s">
        <v>37152</v>
      </c>
      <c r="C8853" s="180" t="s">
        <v>2</v>
      </c>
      <c r="D8853" s="254">
        <v>0</v>
      </c>
    </row>
    <row r="8854" spans="1:4" ht="13.5">
      <c r="A8854" s="180">
        <v>96994</v>
      </c>
      <c r="B8854" s="180" t="s">
        <v>37153</v>
      </c>
      <c r="C8854" s="180" t="s">
        <v>2</v>
      </c>
      <c r="D8854" s="254">
        <v>0</v>
      </c>
    </row>
    <row r="8855" spans="1:4" ht="13.5">
      <c r="A8855" s="180">
        <v>96973</v>
      </c>
      <c r="B8855" s="180" t="s">
        <v>24902</v>
      </c>
      <c r="C8855" s="180" t="s">
        <v>1</v>
      </c>
      <c r="D8855" s="254">
        <v>79.62</v>
      </c>
    </row>
    <row r="8856" spans="1:4" ht="13.5">
      <c r="A8856" s="180">
        <v>104743</v>
      </c>
      <c r="B8856" s="180" t="s">
        <v>37154</v>
      </c>
      <c r="C8856" s="180" t="s">
        <v>1</v>
      </c>
      <c r="D8856" s="254">
        <v>0</v>
      </c>
    </row>
    <row r="8857" spans="1:4" ht="13.5">
      <c r="A8857" s="180">
        <v>96977</v>
      </c>
      <c r="B8857" s="180" t="s">
        <v>24906</v>
      </c>
      <c r="C8857" s="180" t="s">
        <v>1</v>
      </c>
      <c r="D8857" s="254">
        <v>63.53</v>
      </c>
    </row>
    <row r="8858" spans="1:4" ht="13.5">
      <c r="A8858" s="180">
        <v>96974</v>
      </c>
      <c r="B8858" s="180" t="s">
        <v>24903</v>
      </c>
      <c r="C8858" s="180" t="s">
        <v>1</v>
      </c>
      <c r="D8858" s="254">
        <v>102.6</v>
      </c>
    </row>
    <row r="8859" spans="1:4" ht="13.5">
      <c r="A8859" s="180">
        <v>104744</v>
      </c>
      <c r="B8859" s="180" t="s">
        <v>37155</v>
      </c>
      <c r="C8859" s="180" t="s">
        <v>1</v>
      </c>
      <c r="D8859" s="254">
        <v>0</v>
      </c>
    </row>
    <row r="8860" spans="1:4" ht="13.5">
      <c r="A8860" s="180">
        <v>96978</v>
      </c>
      <c r="B8860" s="180" t="s">
        <v>24907</v>
      </c>
      <c r="C8860" s="180" t="s">
        <v>1</v>
      </c>
      <c r="D8860" s="254">
        <v>83.66</v>
      </c>
    </row>
    <row r="8861" spans="1:4" ht="13.5">
      <c r="A8861" s="180">
        <v>96975</v>
      </c>
      <c r="B8861" s="180" t="s">
        <v>24904</v>
      </c>
      <c r="C8861" s="180" t="s">
        <v>1</v>
      </c>
      <c r="D8861" s="254">
        <v>126.7</v>
      </c>
    </row>
    <row r="8862" spans="1:4" ht="13.5">
      <c r="A8862" s="180">
        <v>104745</v>
      </c>
      <c r="B8862" s="180" t="s">
        <v>37156</v>
      </c>
      <c r="C8862" s="180" t="s">
        <v>1</v>
      </c>
      <c r="D8862" s="254">
        <v>0</v>
      </c>
    </row>
    <row r="8863" spans="1:4" ht="13.5">
      <c r="A8863" s="180">
        <v>96979</v>
      </c>
      <c r="B8863" s="180" t="s">
        <v>24908</v>
      </c>
      <c r="C8863" s="180" t="s">
        <v>1</v>
      </c>
      <c r="D8863" s="254">
        <v>119.58</v>
      </c>
    </row>
    <row r="8864" spans="1:4" ht="13.5">
      <c r="A8864" s="180">
        <v>96976</v>
      </c>
      <c r="B8864" s="180" t="s">
        <v>24905</v>
      </c>
      <c r="C8864" s="180" t="s">
        <v>1</v>
      </c>
      <c r="D8864" s="254">
        <v>166.22</v>
      </c>
    </row>
    <row r="8865" spans="1:4" ht="13.5">
      <c r="A8865" s="180">
        <v>96984</v>
      </c>
      <c r="B8865" s="180" t="s">
        <v>24909</v>
      </c>
      <c r="C8865" s="180" t="s">
        <v>2</v>
      </c>
      <c r="D8865" s="254">
        <v>66.099999999999994</v>
      </c>
    </row>
    <row r="8866" spans="1:4" ht="13.5">
      <c r="A8866" s="180">
        <v>96980</v>
      </c>
      <c r="B8866" s="180" t="s">
        <v>37157</v>
      </c>
      <c r="C8866" s="180" t="s">
        <v>1</v>
      </c>
      <c r="D8866" s="254">
        <v>0</v>
      </c>
    </row>
    <row r="8867" spans="1:4" ht="13.5">
      <c r="A8867" s="180">
        <v>96986</v>
      </c>
      <c r="B8867" s="180" t="s">
        <v>24911</v>
      </c>
      <c r="C8867" s="180" t="s">
        <v>2</v>
      </c>
      <c r="D8867" s="254">
        <v>120.03</v>
      </c>
    </row>
    <row r="8868" spans="1:4" ht="13.5">
      <c r="A8868" s="180">
        <v>96985</v>
      </c>
      <c r="B8868" s="180" t="s">
        <v>24910</v>
      </c>
      <c r="C8868" s="180" t="s">
        <v>2</v>
      </c>
      <c r="D8868" s="254">
        <v>80.19</v>
      </c>
    </row>
    <row r="8869" spans="1:4" ht="13.5">
      <c r="A8869" s="180">
        <v>96988</v>
      </c>
      <c r="B8869" s="180" t="s">
        <v>24912</v>
      </c>
      <c r="C8869" s="180" t="s">
        <v>2</v>
      </c>
      <c r="D8869" s="254">
        <v>160.15</v>
      </c>
    </row>
    <row r="8870" spans="1:4" ht="13.5">
      <c r="A8870" s="180">
        <v>104746</v>
      </c>
      <c r="B8870" s="180" t="s">
        <v>24915</v>
      </c>
      <c r="C8870" s="180" t="s">
        <v>2</v>
      </c>
      <c r="D8870" s="254">
        <v>29.12</v>
      </c>
    </row>
    <row r="8871" spans="1:4" ht="13.5">
      <c r="A8871" s="180">
        <v>104747</v>
      </c>
      <c r="B8871" s="180" t="s">
        <v>37158</v>
      </c>
      <c r="C8871" s="180" t="s">
        <v>2</v>
      </c>
      <c r="D8871" s="254">
        <v>0</v>
      </c>
    </row>
    <row r="8872" spans="1:4" ht="13.5">
      <c r="A8872" s="180">
        <v>96983</v>
      </c>
      <c r="B8872" s="180" t="s">
        <v>37159</v>
      </c>
      <c r="C8872" s="180" t="s">
        <v>2</v>
      </c>
      <c r="D8872" s="254">
        <v>0</v>
      </c>
    </row>
    <row r="8873" spans="1:4" ht="13.5">
      <c r="A8873" s="180">
        <v>104748</v>
      </c>
      <c r="B8873" s="180" t="s">
        <v>37160</v>
      </c>
      <c r="C8873" s="180" t="s">
        <v>2</v>
      </c>
      <c r="D8873" s="254">
        <v>0</v>
      </c>
    </row>
    <row r="8874" spans="1:4" ht="13.5">
      <c r="A8874" s="180">
        <v>98463</v>
      </c>
      <c r="B8874" s="180" t="s">
        <v>24914</v>
      </c>
      <c r="C8874" s="180" t="s">
        <v>2</v>
      </c>
      <c r="D8874" s="254">
        <v>30.02</v>
      </c>
    </row>
    <row r="8875" spans="1:4" ht="13.5">
      <c r="A8875" s="180">
        <v>104827</v>
      </c>
      <c r="B8875" s="180" t="s">
        <v>37161</v>
      </c>
      <c r="C8875" s="180" t="s">
        <v>2</v>
      </c>
      <c r="D8875" s="254">
        <v>0</v>
      </c>
    </row>
    <row r="8876" spans="1:4" ht="13.5">
      <c r="A8876" s="180">
        <v>104828</v>
      </c>
      <c r="B8876" s="180" t="s">
        <v>37162</v>
      </c>
      <c r="C8876" s="180" t="s">
        <v>2</v>
      </c>
      <c r="D8876" s="254">
        <v>0</v>
      </c>
    </row>
    <row r="8877" spans="1:4" ht="13.5">
      <c r="A8877" s="180">
        <v>104824</v>
      </c>
      <c r="B8877" s="180" t="s">
        <v>37163</v>
      </c>
      <c r="C8877" s="180" t="s">
        <v>2</v>
      </c>
      <c r="D8877" s="254">
        <v>0</v>
      </c>
    </row>
    <row r="8878" spans="1:4" ht="13.5">
      <c r="A8878" s="180">
        <v>104826</v>
      </c>
      <c r="B8878" s="180" t="s">
        <v>37164</v>
      </c>
      <c r="C8878" s="180" t="s">
        <v>2</v>
      </c>
      <c r="D8878" s="254">
        <v>0</v>
      </c>
    </row>
    <row r="8879" spans="1:4" ht="13.5">
      <c r="A8879" s="180">
        <v>104825</v>
      </c>
      <c r="B8879" s="180" t="s">
        <v>37165</v>
      </c>
      <c r="C8879" s="180" t="s">
        <v>2</v>
      </c>
      <c r="D8879" s="254">
        <v>0</v>
      </c>
    </row>
    <row r="8880" spans="1:4" ht="13.5">
      <c r="A8880" s="180">
        <v>104993</v>
      </c>
      <c r="B8880" s="180" t="s">
        <v>37166</v>
      </c>
      <c r="C8880" s="180" t="s">
        <v>2</v>
      </c>
      <c r="D8880" s="254">
        <v>0</v>
      </c>
    </row>
    <row r="8881" spans="1:4" ht="13.5">
      <c r="A8881" s="180">
        <v>104994</v>
      </c>
      <c r="B8881" s="180" t="s">
        <v>37167</v>
      </c>
      <c r="C8881" s="180" t="s">
        <v>2</v>
      </c>
      <c r="D8881" s="254">
        <v>0</v>
      </c>
    </row>
    <row r="8882" spans="1:4" ht="13.5">
      <c r="A8882" s="180">
        <v>104995</v>
      </c>
      <c r="B8882" s="180" t="s">
        <v>37168</v>
      </c>
      <c r="C8882" s="180" t="s">
        <v>2</v>
      </c>
      <c r="D8882" s="254">
        <v>0</v>
      </c>
    </row>
    <row r="8883" spans="1:4" ht="13.5">
      <c r="A8883" s="180">
        <v>104996</v>
      </c>
      <c r="B8883" s="180" t="s">
        <v>37169</v>
      </c>
      <c r="C8883" s="180" t="s">
        <v>2</v>
      </c>
      <c r="D8883" s="254">
        <v>0</v>
      </c>
    </row>
    <row r="8884" spans="1:4" ht="13.5">
      <c r="A8884" s="180">
        <v>95676</v>
      </c>
      <c r="B8884" s="180" t="s">
        <v>33093</v>
      </c>
      <c r="C8884" s="180" t="s">
        <v>2</v>
      </c>
      <c r="D8884" s="254">
        <v>130.68</v>
      </c>
    </row>
    <row r="8885" spans="1:4" ht="13.5">
      <c r="A8885" s="180">
        <v>95677</v>
      </c>
      <c r="B8885" s="180" t="s">
        <v>37170</v>
      </c>
      <c r="C8885" s="180" t="s">
        <v>2</v>
      </c>
      <c r="D8885" s="254">
        <v>0</v>
      </c>
    </row>
    <row r="8886" spans="1:4" ht="13.5">
      <c r="A8886" s="180">
        <v>105135</v>
      </c>
      <c r="B8886" s="180" t="s">
        <v>37171</v>
      </c>
      <c r="C8886" s="180" t="s">
        <v>2</v>
      </c>
      <c r="D8886" s="254">
        <v>858.67</v>
      </c>
    </row>
    <row r="8887" spans="1:4" ht="13.5">
      <c r="A8887" s="180">
        <v>104998</v>
      </c>
      <c r="B8887" s="180" t="s">
        <v>37172</v>
      </c>
      <c r="C8887" s="180" t="s">
        <v>2</v>
      </c>
      <c r="D8887" s="254">
        <v>528.04</v>
      </c>
    </row>
    <row r="8888" spans="1:4" ht="13.5">
      <c r="A8888" s="180">
        <v>104997</v>
      </c>
      <c r="B8888" s="180" t="s">
        <v>37173</v>
      </c>
      <c r="C8888" s="180" t="s">
        <v>2</v>
      </c>
      <c r="D8888" s="254">
        <v>396.79</v>
      </c>
    </row>
    <row r="8889" spans="1:4" ht="13.5">
      <c r="A8889" s="180">
        <v>95673</v>
      </c>
      <c r="B8889" s="180" t="s">
        <v>33090</v>
      </c>
      <c r="C8889" s="180" t="s">
        <v>2</v>
      </c>
      <c r="D8889" s="254">
        <v>118.95</v>
      </c>
    </row>
    <row r="8890" spans="1:4" ht="13.5">
      <c r="A8890" s="180">
        <v>95674</v>
      </c>
      <c r="B8890" s="180" t="s">
        <v>33091</v>
      </c>
      <c r="C8890" s="180" t="s">
        <v>2</v>
      </c>
      <c r="D8890" s="254">
        <v>125.85</v>
      </c>
    </row>
    <row r="8891" spans="1:4" ht="13.5">
      <c r="A8891" s="180">
        <v>104992</v>
      </c>
      <c r="B8891" s="180" t="s">
        <v>37174</v>
      </c>
      <c r="C8891" s="180" t="s">
        <v>2</v>
      </c>
      <c r="D8891" s="254">
        <v>1196.26</v>
      </c>
    </row>
    <row r="8892" spans="1:4" ht="13.5">
      <c r="A8892" s="180">
        <v>95675</v>
      </c>
      <c r="B8892" s="180" t="s">
        <v>33092</v>
      </c>
      <c r="C8892" s="180" t="s">
        <v>2</v>
      </c>
      <c r="D8892" s="254">
        <v>155.30000000000001</v>
      </c>
    </row>
    <row r="8893" spans="1:4" ht="13.5">
      <c r="A8893" s="180">
        <v>95648</v>
      </c>
      <c r="B8893" s="180" t="s">
        <v>33066</v>
      </c>
      <c r="C8893" s="180" t="s">
        <v>2</v>
      </c>
      <c r="D8893" s="254">
        <v>707.86</v>
      </c>
    </row>
    <row r="8894" spans="1:4" ht="13.5">
      <c r="A8894" s="180">
        <v>95649</v>
      </c>
      <c r="B8894" s="180" t="s">
        <v>33067</v>
      </c>
      <c r="C8894" s="180" t="s">
        <v>2</v>
      </c>
      <c r="D8894" s="254">
        <v>1222.0999999999999</v>
      </c>
    </row>
    <row r="8895" spans="1:4" ht="13.5">
      <c r="A8895" s="180">
        <v>95650</v>
      </c>
      <c r="B8895" s="180" t="s">
        <v>33068</v>
      </c>
      <c r="C8895" s="180" t="s">
        <v>2</v>
      </c>
      <c r="D8895" s="254">
        <v>1785.19</v>
      </c>
    </row>
    <row r="8896" spans="1:4" ht="13.5">
      <c r="A8896" s="180">
        <v>95651</v>
      </c>
      <c r="B8896" s="180" t="s">
        <v>33069</v>
      </c>
      <c r="C8896" s="180" t="s">
        <v>2</v>
      </c>
      <c r="D8896" s="254">
        <v>2319.2800000000002</v>
      </c>
    </row>
    <row r="8897" spans="1:4" ht="13.5">
      <c r="A8897" s="180">
        <v>95652</v>
      </c>
      <c r="B8897" s="180" t="s">
        <v>33070</v>
      </c>
      <c r="C8897" s="180" t="s">
        <v>2</v>
      </c>
      <c r="D8897" s="254">
        <v>876.36</v>
      </c>
    </row>
    <row r="8898" spans="1:4" ht="13.5">
      <c r="A8898" s="180">
        <v>95653</v>
      </c>
      <c r="B8898" s="180" t="s">
        <v>33071</v>
      </c>
      <c r="C8898" s="180" t="s">
        <v>2</v>
      </c>
      <c r="D8898" s="254">
        <v>1556.85</v>
      </c>
    </row>
    <row r="8899" spans="1:4" ht="13.5">
      <c r="A8899" s="180">
        <v>95654</v>
      </c>
      <c r="B8899" s="180" t="s">
        <v>33072</v>
      </c>
      <c r="C8899" s="180" t="s">
        <v>2</v>
      </c>
      <c r="D8899" s="254">
        <v>2292.9</v>
      </c>
    </row>
    <row r="8900" spans="1:4" ht="13.5">
      <c r="A8900" s="180">
        <v>95655</v>
      </c>
      <c r="B8900" s="180" t="s">
        <v>33073</v>
      </c>
      <c r="C8900" s="180" t="s">
        <v>2</v>
      </c>
      <c r="D8900" s="254">
        <v>2991.74</v>
      </c>
    </row>
    <row r="8901" spans="1:4" ht="13.5">
      <c r="A8901" s="180">
        <v>95657</v>
      </c>
      <c r="B8901" s="180" t="s">
        <v>33074</v>
      </c>
      <c r="C8901" s="180" t="s">
        <v>2</v>
      </c>
      <c r="D8901" s="254">
        <v>321.32</v>
      </c>
    </row>
    <row r="8902" spans="1:4" ht="13.5">
      <c r="A8902" s="180">
        <v>95658</v>
      </c>
      <c r="B8902" s="180" t="s">
        <v>33075</v>
      </c>
      <c r="C8902" s="180" t="s">
        <v>2</v>
      </c>
      <c r="D8902" s="254">
        <v>585.09</v>
      </c>
    </row>
    <row r="8903" spans="1:4" ht="13.5">
      <c r="A8903" s="180">
        <v>95659</v>
      </c>
      <c r="B8903" s="180" t="s">
        <v>33076</v>
      </c>
      <c r="C8903" s="180" t="s">
        <v>2</v>
      </c>
      <c r="D8903" s="254">
        <v>870.47</v>
      </c>
    </row>
    <row r="8904" spans="1:4" ht="13.5">
      <c r="A8904" s="180">
        <v>95660</v>
      </c>
      <c r="B8904" s="180" t="s">
        <v>33077</v>
      </c>
      <c r="C8904" s="180" t="s">
        <v>2</v>
      </c>
      <c r="D8904" s="254">
        <v>1141.03</v>
      </c>
    </row>
    <row r="8905" spans="1:4" ht="13.5">
      <c r="A8905" s="180">
        <v>95661</v>
      </c>
      <c r="B8905" s="180" t="s">
        <v>33078</v>
      </c>
      <c r="C8905" s="180" t="s">
        <v>2</v>
      </c>
      <c r="D8905" s="254">
        <v>398.56</v>
      </c>
    </row>
    <row r="8906" spans="1:4" ht="13.5">
      <c r="A8906" s="180">
        <v>95662</v>
      </c>
      <c r="B8906" s="180" t="s">
        <v>33079</v>
      </c>
      <c r="C8906" s="180" t="s">
        <v>2</v>
      </c>
      <c r="D8906" s="254">
        <v>738.18</v>
      </c>
    </row>
    <row r="8907" spans="1:4" ht="13.5">
      <c r="A8907" s="180">
        <v>95663</v>
      </c>
      <c r="B8907" s="180" t="s">
        <v>33080</v>
      </c>
      <c r="C8907" s="180" t="s">
        <v>2</v>
      </c>
      <c r="D8907" s="254">
        <v>1103.58</v>
      </c>
    </row>
    <row r="8908" spans="1:4" ht="13.5">
      <c r="A8908" s="180">
        <v>95664</v>
      </c>
      <c r="B8908" s="180" t="s">
        <v>33081</v>
      </c>
      <c r="C8908" s="180" t="s">
        <v>2</v>
      </c>
      <c r="D8908" s="254">
        <v>1449.04</v>
      </c>
    </row>
    <row r="8909" spans="1:4" ht="13.5">
      <c r="A8909" s="180">
        <v>95665</v>
      </c>
      <c r="B8909" s="180" t="s">
        <v>33082</v>
      </c>
      <c r="C8909" s="180" t="s">
        <v>2</v>
      </c>
      <c r="D8909" s="254">
        <v>353.98</v>
      </c>
    </row>
    <row r="8910" spans="1:4" ht="13.5">
      <c r="A8910" s="180">
        <v>95666</v>
      </c>
      <c r="B8910" s="180" t="s">
        <v>33083</v>
      </c>
      <c r="C8910" s="180" t="s">
        <v>2</v>
      </c>
      <c r="D8910" s="254">
        <v>627.96</v>
      </c>
    </row>
    <row r="8911" spans="1:4" ht="13.5">
      <c r="A8911" s="180">
        <v>95667</v>
      </c>
      <c r="B8911" s="180" t="s">
        <v>33084</v>
      </c>
      <c r="C8911" s="180" t="s">
        <v>2</v>
      </c>
      <c r="D8911" s="254">
        <v>930.12</v>
      </c>
    </row>
    <row r="8912" spans="1:4" ht="13.5">
      <c r="A8912" s="180">
        <v>95668</v>
      </c>
      <c r="B8912" s="180" t="s">
        <v>33085</v>
      </c>
      <c r="C8912" s="180" t="s">
        <v>2</v>
      </c>
      <c r="D8912" s="254">
        <v>1215.3599999999999</v>
      </c>
    </row>
    <row r="8913" spans="1:4" ht="13.5">
      <c r="A8913" s="180">
        <v>95669</v>
      </c>
      <c r="B8913" s="180" t="s">
        <v>33086</v>
      </c>
      <c r="C8913" s="180" t="s">
        <v>2</v>
      </c>
      <c r="D8913" s="254">
        <v>427.81</v>
      </c>
    </row>
    <row r="8914" spans="1:4" ht="13.5">
      <c r="A8914" s="180">
        <v>95670</v>
      </c>
      <c r="B8914" s="180" t="s">
        <v>33087</v>
      </c>
      <c r="C8914" s="180" t="s">
        <v>2</v>
      </c>
      <c r="D8914" s="254">
        <v>774.41</v>
      </c>
    </row>
    <row r="8915" spans="1:4" ht="13.5">
      <c r="A8915" s="180">
        <v>95671</v>
      </c>
      <c r="B8915" s="180" t="s">
        <v>33088</v>
      </c>
      <c r="C8915" s="180" t="s">
        <v>2</v>
      </c>
      <c r="D8915" s="254">
        <v>1152.81</v>
      </c>
    </row>
    <row r="8916" spans="1:4" ht="13.5">
      <c r="A8916" s="180">
        <v>95672</v>
      </c>
      <c r="B8916" s="180" t="s">
        <v>33089</v>
      </c>
      <c r="C8916" s="180" t="s">
        <v>2</v>
      </c>
      <c r="D8916" s="254">
        <v>1509.89</v>
      </c>
    </row>
    <row r="8917" spans="1:4" ht="13.5">
      <c r="A8917" s="180">
        <v>97741</v>
      </c>
      <c r="B8917" s="180" t="s">
        <v>37175</v>
      </c>
      <c r="C8917" s="180" t="s">
        <v>2</v>
      </c>
      <c r="D8917" s="254">
        <v>201.44</v>
      </c>
    </row>
    <row r="8918" spans="1:4" ht="13.5">
      <c r="A8918" s="180">
        <v>95641</v>
      </c>
      <c r="B8918" s="180" t="s">
        <v>37176</v>
      </c>
      <c r="C8918" s="180" t="s">
        <v>2</v>
      </c>
      <c r="D8918" s="254">
        <v>358.6</v>
      </c>
    </row>
    <row r="8919" spans="1:4" ht="13.5">
      <c r="A8919" s="180">
        <v>95642</v>
      </c>
      <c r="B8919" s="180" t="s">
        <v>37177</v>
      </c>
      <c r="C8919" s="180" t="s">
        <v>2</v>
      </c>
      <c r="D8919" s="254">
        <v>530.44000000000005</v>
      </c>
    </row>
    <row r="8920" spans="1:4" ht="13.5">
      <c r="A8920" s="180">
        <v>95643</v>
      </c>
      <c r="B8920" s="180" t="s">
        <v>37178</v>
      </c>
      <c r="C8920" s="180" t="s">
        <v>2</v>
      </c>
      <c r="D8920" s="254">
        <v>693.65</v>
      </c>
    </row>
    <row r="8921" spans="1:4" ht="13.5">
      <c r="A8921" s="180">
        <v>95644</v>
      </c>
      <c r="B8921" s="180" t="s">
        <v>37179</v>
      </c>
      <c r="C8921" s="180" t="s">
        <v>2</v>
      </c>
      <c r="D8921" s="254">
        <v>265.20999999999998</v>
      </c>
    </row>
    <row r="8922" spans="1:4" ht="13.5">
      <c r="A8922" s="180">
        <v>95645</v>
      </c>
      <c r="B8922" s="180" t="s">
        <v>37180</v>
      </c>
      <c r="C8922" s="180" t="s">
        <v>2</v>
      </c>
      <c r="D8922" s="254">
        <v>484.83</v>
      </c>
    </row>
    <row r="8923" spans="1:4" ht="13.5">
      <c r="A8923" s="180">
        <v>95646</v>
      </c>
      <c r="B8923" s="180" t="s">
        <v>37181</v>
      </c>
      <c r="C8923" s="180" t="s">
        <v>2</v>
      </c>
      <c r="D8923" s="254">
        <v>723</v>
      </c>
    </row>
    <row r="8924" spans="1:4" ht="13.5">
      <c r="A8924" s="180">
        <v>95647</v>
      </c>
      <c r="B8924" s="180" t="s">
        <v>37182</v>
      </c>
      <c r="C8924" s="180" t="s">
        <v>2</v>
      </c>
      <c r="D8924" s="254">
        <v>947.81</v>
      </c>
    </row>
    <row r="8925" spans="1:4" ht="13.5">
      <c r="A8925" s="180">
        <v>95636</v>
      </c>
      <c r="B8925" s="180" t="s">
        <v>33062</v>
      </c>
      <c r="C8925" s="180" t="s">
        <v>2</v>
      </c>
      <c r="D8925" s="254">
        <v>453.67</v>
      </c>
    </row>
    <row r="8926" spans="1:4" ht="13.5">
      <c r="A8926" s="180">
        <v>95637</v>
      </c>
      <c r="B8926" s="180" t="s">
        <v>33063</v>
      </c>
      <c r="C8926" s="180" t="s">
        <v>2</v>
      </c>
      <c r="D8926" s="254">
        <v>600.41999999999996</v>
      </c>
    </row>
    <row r="8927" spans="1:4" ht="13.5">
      <c r="A8927" s="180">
        <v>95638</v>
      </c>
      <c r="B8927" s="180" t="s">
        <v>33064</v>
      </c>
      <c r="C8927" s="180" t="s">
        <v>2</v>
      </c>
      <c r="D8927" s="254">
        <v>740.66</v>
      </c>
    </row>
    <row r="8928" spans="1:4" ht="13.5">
      <c r="A8928" s="180">
        <v>95639</v>
      </c>
      <c r="B8928" s="180" t="s">
        <v>33065</v>
      </c>
      <c r="C8928" s="180" t="s">
        <v>2</v>
      </c>
      <c r="D8928" s="254">
        <v>1016.5</v>
      </c>
    </row>
    <row r="8929" spans="1:4" ht="13.5">
      <c r="A8929" s="180">
        <v>95634</v>
      </c>
      <c r="B8929" s="180" t="s">
        <v>37183</v>
      </c>
      <c r="C8929" s="180" t="s">
        <v>2</v>
      </c>
      <c r="D8929" s="254">
        <v>259.31</v>
      </c>
    </row>
    <row r="8930" spans="1:4" ht="13.5">
      <c r="A8930" s="180">
        <v>95635</v>
      </c>
      <c r="B8930" s="180" t="s">
        <v>37184</v>
      </c>
      <c r="C8930" s="180" t="s">
        <v>2</v>
      </c>
      <c r="D8930" s="254">
        <v>271.48</v>
      </c>
    </row>
    <row r="8931" spans="1:4" ht="13.5">
      <c r="A8931" s="180">
        <v>98751</v>
      </c>
      <c r="B8931" s="180" t="s">
        <v>1748</v>
      </c>
      <c r="C8931" s="180" t="s">
        <v>1</v>
      </c>
      <c r="D8931" s="254">
        <v>130.47999999999999</v>
      </c>
    </row>
    <row r="8932" spans="1:4" ht="13.5">
      <c r="A8932" s="180">
        <v>98746</v>
      </c>
      <c r="B8932" s="180" t="s">
        <v>1745</v>
      </c>
      <c r="C8932" s="180" t="s">
        <v>1</v>
      </c>
      <c r="D8932" s="254">
        <v>73.239999999999995</v>
      </c>
    </row>
    <row r="8933" spans="1:4" ht="13.5">
      <c r="A8933" s="180">
        <v>98753</v>
      </c>
      <c r="B8933" s="180" t="s">
        <v>1750</v>
      </c>
      <c r="C8933" s="180" t="s">
        <v>1</v>
      </c>
      <c r="D8933" s="254">
        <v>219.41</v>
      </c>
    </row>
    <row r="8934" spans="1:4" ht="13.5">
      <c r="A8934" s="180">
        <v>98750</v>
      </c>
      <c r="B8934" s="180" t="s">
        <v>1747</v>
      </c>
      <c r="C8934" s="180" t="s">
        <v>1</v>
      </c>
      <c r="D8934" s="254">
        <v>97.02</v>
      </c>
    </row>
    <row r="8935" spans="1:4" ht="13.5">
      <c r="A8935" s="180">
        <v>98749</v>
      </c>
      <c r="B8935" s="180" t="s">
        <v>1746</v>
      </c>
      <c r="C8935" s="180" t="s">
        <v>1</v>
      </c>
      <c r="D8935" s="254">
        <v>84.14</v>
      </c>
    </row>
    <row r="8936" spans="1:4" ht="13.5">
      <c r="A8936" s="180">
        <v>98752</v>
      </c>
      <c r="B8936" s="180" t="s">
        <v>1749</v>
      </c>
      <c r="C8936" s="180" t="s">
        <v>1</v>
      </c>
      <c r="D8936" s="254">
        <v>170.28</v>
      </c>
    </row>
    <row r="8937" spans="1:4" ht="13.5">
      <c r="A8937" s="180">
        <v>98529</v>
      </c>
      <c r="B8937" s="180" t="s">
        <v>33256</v>
      </c>
      <c r="C8937" s="180" t="s">
        <v>2</v>
      </c>
      <c r="D8937" s="254">
        <v>85.78</v>
      </c>
    </row>
    <row r="8938" spans="1:4" ht="13.5">
      <c r="A8938" s="180">
        <v>98530</v>
      </c>
      <c r="B8938" s="180" t="s">
        <v>33257</v>
      </c>
      <c r="C8938" s="180" t="s">
        <v>2</v>
      </c>
      <c r="D8938" s="254">
        <v>168.38</v>
      </c>
    </row>
    <row r="8939" spans="1:4" ht="13.5">
      <c r="A8939" s="180">
        <v>98531</v>
      </c>
      <c r="B8939" s="180" t="s">
        <v>33258</v>
      </c>
      <c r="C8939" s="180" t="s">
        <v>2</v>
      </c>
      <c r="D8939" s="254">
        <v>441.76</v>
      </c>
    </row>
    <row r="8940" spans="1:4" ht="13.5">
      <c r="A8940" s="180">
        <v>98524</v>
      </c>
      <c r="B8940" s="180" t="s">
        <v>33249</v>
      </c>
      <c r="C8940" s="180" t="s">
        <v>4</v>
      </c>
      <c r="D8940" s="254">
        <v>5.37</v>
      </c>
    </row>
    <row r="8941" spans="1:4" ht="13.5">
      <c r="A8941" s="180">
        <v>98525</v>
      </c>
      <c r="B8941" s="180" t="s">
        <v>33252</v>
      </c>
      <c r="C8941" s="180" t="s">
        <v>4</v>
      </c>
      <c r="D8941" s="254">
        <v>0.73</v>
      </c>
    </row>
    <row r="8942" spans="1:4" ht="13.5">
      <c r="A8942" s="180">
        <v>98533</v>
      </c>
      <c r="B8942" s="180" t="s">
        <v>33260</v>
      </c>
      <c r="C8942" s="180" t="s">
        <v>2</v>
      </c>
      <c r="D8942" s="254">
        <v>127.16</v>
      </c>
    </row>
    <row r="8943" spans="1:4" ht="13.5">
      <c r="A8943" s="180">
        <v>98534</v>
      </c>
      <c r="B8943" s="180" t="s">
        <v>33261</v>
      </c>
      <c r="C8943" s="180" t="s">
        <v>2</v>
      </c>
      <c r="D8943" s="254">
        <v>351.33</v>
      </c>
    </row>
    <row r="8944" spans="1:4" ht="13.5">
      <c r="A8944" s="180">
        <v>98535</v>
      </c>
      <c r="B8944" s="180" t="s">
        <v>33262</v>
      </c>
      <c r="C8944" s="180" t="s">
        <v>2</v>
      </c>
      <c r="D8944" s="254">
        <v>740.45</v>
      </c>
    </row>
    <row r="8945" spans="1:4" ht="13.5">
      <c r="A8945" s="180">
        <v>98532</v>
      </c>
      <c r="B8945" s="180" t="s">
        <v>33259</v>
      </c>
      <c r="C8945" s="180" t="s">
        <v>2</v>
      </c>
      <c r="D8945" s="254">
        <v>33.26</v>
      </c>
    </row>
    <row r="8946" spans="1:4" ht="13.5">
      <c r="A8946" s="180">
        <v>98526</v>
      </c>
      <c r="B8946" s="180" t="s">
        <v>33253</v>
      </c>
      <c r="C8946" s="180" t="s">
        <v>2</v>
      </c>
      <c r="D8946" s="254">
        <v>146.97999999999999</v>
      </c>
    </row>
    <row r="8947" spans="1:4" ht="13.5">
      <c r="A8947" s="180">
        <v>98527</v>
      </c>
      <c r="B8947" s="180" t="s">
        <v>33254</v>
      </c>
      <c r="C8947" s="180" t="s">
        <v>2</v>
      </c>
      <c r="D8947" s="254">
        <v>243.94</v>
      </c>
    </row>
    <row r="8948" spans="1:4" ht="13.5">
      <c r="A8948" s="180">
        <v>98528</v>
      </c>
      <c r="B8948" s="180" t="s">
        <v>33255</v>
      </c>
      <c r="C8948" s="180" t="s">
        <v>2</v>
      </c>
      <c r="D8948" s="254">
        <v>321.51</v>
      </c>
    </row>
    <row r="8949" spans="1:4" ht="13.5">
      <c r="A8949" s="180">
        <v>94232</v>
      </c>
      <c r="B8949" s="180" t="s">
        <v>1561</v>
      </c>
      <c r="C8949" s="180" t="s">
        <v>2</v>
      </c>
      <c r="D8949" s="254">
        <v>3.62</v>
      </c>
    </row>
    <row r="8950" spans="1:4" ht="13.5">
      <c r="A8950" s="180">
        <v>100434</v>
      </c>
      <c r="B8950" s="180" t="s">
        <v>1582</v>
      </c>
      <c r="C8950" s="180" t="s">
        <v>1</v>
      </c>
      <c r="D8950" s="254">
        <v>209.91</v>
      </c>
    </row>
    <row r="8951" spans="1:4" ht="13.5">
      <c r="A8951" s="180">
        <v>94229</v>
      </c>
      <c r="B8951" s="180" t="s">
        <v>1586</v>
      </c>
      <c r="C8951" s="180" t="s">
        <v>1</v>
      </c>
      <c r="D8951" s="254">
        <v>155.16999999999999</v>
      </c>
    </row>
    <row r="8952" spans="1:4" ht="13.5">
      <c r="A8952" s="180">
        <v>94227</v>
      </c>
      <c r="B8952" s="180" t="s">
        <v>1584</v>
      </c>
      <c r="C8952" s="180" t="s">
        <v>1</v>
      </c>
      <c r="D8952" s="254">
        <v>59.62</v>
      </c>
    </row>
    <row r="8953" spans="1:4" ht="13.5">
      <c r="A8953" s="180">
        <v>94228</v>
      </c>
      <c r="B8953" s="180" t="s">
        <v>1585</v>
      </c>
      <c r="C8953" s="180" t="s">
        <v>1</v>
      </c>
      <c r="D8953" s="254">
        <v>80.73</v>
      </c>
    </row>
    <row r="8954" spans="1:4" ht="13.5">
      <c r="A8954" s="180">
        <v>94219</v>
      </c>
      <c r="B8954" s="180" t="s">
        <v>1574</v>
      </c>
      <c r="C8954" s="180" t="s">
        <v>1</v>
      </c>
      <c r="D8954" s="254">
        <v>32.799999999999997</v>
      </c>
    </row>
    <row r="8955" spans="1:4" ht="13.5">
      <c r="A8955" s="180">
        <v>94220</v>
      </c>
      <c r="B8955" s="180" t="s">
        <v>1575</v>
      </c>
      <c r="C8955" s="180" t="s">
        <v>1</v>
      </c>
      <c r="D8955" s="254">
        <v>61.21</v>
      </c>
    </row>
    <row r="8956" spans="1:4" ht="13.5">
      <c r="A8956" s="180">
        <v>100326</v>
      </c>
      <c r="B8956" s="180" t="s">
        <v>37185</v>
      </c>
      <c r="C8956" s="180" t="s">
        <v>1</v>
      </c>
      <c r="D8956" s="254">
        <v>0</v>
      </c>
    </row>
    <row r="8957" spans="1:4" ht="13.5">
      <c r="A8957" s="180">
        <v>94221</v>
      </c>
      <c r="B8957" s="180" t="s">
        <v>1576</v>
      </c>
      <c r="C8957" s="180" t="s">
        <v>1</v>
      </c>
      <c r="D8957" s="254">
        <v>24.51</v>
      </c>
    </row>
    <row r="8958" spans="1:4" ht="13.5">
      <c r="A8958" s="180">
        <v>94222</v>
      </c>
      <c r="B8958" s="180" t="s">
        <v>1577</v>
      </c>
      <c r="C8958" s="180" t="s">
        <v>1</v>
      </c>
      <c r="D8958" s="254">
        <v>52.92</v>
      </c>
    </row>
    <row r="8959" spans="1:4" ht="13.5">
      <c r="A8959" s="180">
        <v>94451</v>
      </c>
      <c r="B8959" s="180" t="s">
        <v>1579</v>
      </c>
      <c r="C8959" s="180" t="s">
        <v>1</v>
      </c>
      <c r="D8959" s="254">
        <v>89.22</v>
      </c>
    </row>
    <row r="8960" spans="1:4" ht="13.5">
      <c r="A8960" s="180">
        <v>94223</v>
      </c>
      <c r="B8960" s="180" t="s">
        <v>1578</v>
      </c>
      <c r="C8960" s="180" t="s">
        <v>1</v>
      </c>
      <c r="D8960" s="254">
        <v>80.3</v>
      </c>
    </row>
    <row r="8961" spans="1:4" ht="13.5">
      <c r="A8961" s="180">
        <v>100325</v>
      </c>
      <c r="B8961" s="180" t="s">
        <v>1580</v>
      </c>
      <c r="C8961" s="180" t="s">
        <v>1</v>
      </c>
      <c r="D8961" s="254">
        <v>86.5</v>
      </c>
    </row>
    <row r="8962" spans="1:4" ht="13.5">
      <c r="A8962" s="180">
        <v>94224</v>
      </c>
      <c r="B8962" s="180" t="s">
        <v>1559</v>
      </c>
      <c r="C8962" s="180" t="s">
        <v>1</v>
      </c>
      <c r="D8962" s="254">
        <v>30.86</v>
      </c>
    </row>
    <row r="8963" spans="1:4" ht="13.5">
      <c r="A8963" s="180">
        <v>102653</v>
      </c>
      <c r="B8963" s="180" t="s">
        <v>37186</v>
      </c>
      <c r="C8963" s="180" t="s">
        <v>4</v>
      </c>
      <c r="D8963" s="254">
        <v>0</v>
      </c>
    </row>
    <row r="8964" spans="1:4" ht="13.5">
      <c r="A8964" s="180">
        <v>100330</v>
      </c>
      <c r="B8964" s="180" t="s">
        <v>37187</v>
      </c>
      <c r="C8964" s="180" t="s">
        <v>4</v>
      </c>
      <c r="D8964" s="254">
        <v>18.55</v>
      </c>
    </row>
    <row r="8965" spans="1:4" ht="13.5">
      <c r="A8965" s="180">
        <v>100331</v>
      </c>
      <c r="B8965" s="180" t="s">
        <v>37188</v>
      </c>
      <c r="C8965" s="180" t="s">
        <v>4</v>
      </c>
      <c r="D8965" s="254">
        <v>25.73</v>
      </c>
    </row>
    <row r="8966" spans="1:4" ht="13.5">
      <c r="A8966" s="180">
        <v>100328</v>
      </c>
      <c r="B8966" s="180" t="s">
        <v>37189</v>
      </c>
      <c r="C8966" s="180" t="s">
        <v>4</v>
      </c>
      <c r="D8966" s="254">
        <v>13.71</v>
      </c>
    </row>
    <row r="8967" spans="1:4" ht="13.5">
      <c r="A8967" s="180">
        <v>100329</v>
      </c>
      <c r="B8967" s="180" t="s">
        <v>37190</v>
      </c>
      <c r="C8967" s="180" t="s">
        <v>4</v>
      </c>
      <c r="D8967" s="254">
        <v>17.91</v>
      </c>
    </row>
    <row r="8968" spans="1:4" ht="13.5">
      <c r="A8968" s="180">
        <v>94231</v>
      </c>
      <c r="B8968" s="180" t="s">
        <v>1587</v>
      </c>
      <c r="C8968" s="180" t="s">
        <v>1</v>
      </c>
      <c r="D8968" s="254">
        <v>47.58</v>
      </c>
    </row>
    <row r="8969" spans="1:4" ht="13.5">
      <c r="A8969" s="180">
        <v>100435</v>
      </c>
      <c r="B8969" s="180" t="s">
        <v>1583</v>
      </c>
      <c r="C8969" s="180" t="s">
        <v>1</v>
      </c>
      <c r="D8969" s="254">
        <v>60.73</v>
      </c>
    </row>
    <row r="8970" spans="1:4" ht="13.5">
      <c r="A8970" s="180">
        <v>100327</v>
      </c>
      <c r="B8970" s="180" t="s">
        <v>1581</v>
      </c>
      <c r="C8970" s="180" t="s">
        <v>1</v>
      </c>
      <c r="D8970" s="254">
        <v>53.71</v>
      </c>
    </row>
    <row r="8971" spans="1:4" ht="13.5">
      <c r="A8971" s="180">
        <v>94226</v>
      </c>
      <c r="B8971" s="180" t="s">
        <v>1560</v>
      </c>
      <c r="C8971" s="180" t="s">
        <v>4</v>
      </c>
      <c r="D8971" s="254">
        <v>19.04</v>
      </c>
    </row>
    <row r="8972" spans="1:4" ht="13.5">
      <c r="A8972" s="180">
        <v>94201</v>
      </c>
      <c r="B8972" s="180" t="s">
        <v>1557</v>
      </c>
      <c r="C8972" s="180" t="s">
        <v>4</v>
      </c>
      <c r="D8972" s="254">
        <v>40.75</v>
      </c>
    </row>
    <row r="8973" spans="1:4" ht="13.5">
      <c r="A8973" s="180">
        <v>94204</v>
      </c>
      <c r="B8973" s="180" t="s">
        <v>1558</v>
      </c>
      <c r="C8973" s="180" t="s">
        <v>4</v>
      </c>
      <c r="D8973" s="254">
        <v>47.89</v>
      </c>
    </row>
    <row r="8974" spans="1:4" ht="13.5">
      <c r="A8974" s="180">
        <v>94447</v>
      </c>
      <c r="B8974" s="180" t="s">
        <v>1568</v>
      </c>
      <c r="C8974" s="180" t="s">
        <v>4</v>
      </c>
      <c r="D8974" s="254">
        <v>40.75</v>
      </c>
    </row>
    <row r="8975" spans="1:4" ht="13.5">
      <c r="A8975" s="180">
        <v>94448</v>
      </c>
      <c r="B8975" s="180" t="s">
        <v>1569</v>
      </c>
      <c r="C8975" s="180" t="s">
        <v>4</v>
      </c>
      <c r="D8975" s="254">
        <v>47.89</v>
      </c>
    </row>
    <row r="8976" spans="1:4" ht="13.5">
      <c r="A8976" s="180">
        <v>94445</v>
      </c>
      <c r="B8976" s="180" t="s">
        <v>1566</v>
      </c>
      <c r="C8976" s="180" t="s">
        <v>4</v>
      </c>
      <c r="D8976" s="254">
        <v>40.75</v>
      </c>
    </row>
    <row r="8977" spans="1:4" ht="13.5">
      <c r="A8977" s="180">
        <v>94446</v>
      </c>
      <c r="B8977" s="180" t="s">
        <v>1567</v>
      </c>
      <c r="C8977" s="180" t="s">
        <v>4</v>
      </c>
      <c r="D8977" s="254">
        <v>47.89</v>
      </c>
    </row>
    <row r="8978" spans="1:4" ht="13.5">
      <c r="A8978" s="180">
        <v>94440</v>
      </c>
      <c r="B8978" s="180" t="s">
        <v>1562</v>
      </c>
      <c r="C8978" s="180" t="s">
        <v>4</v>
      </c>
      <c r="D8978" s="254">
        <v>28</v>
      </c>
    </row>
    <row r="8979" spans="1:4" ht="13.5">
      <c r="A8979" s="180">
        <v>94441</v>
      </c>
      <c r="B8979" s="180" t="s">
        <v>1563</v>
      </c>
      <c r="C8979" s="180" t="s">
        <v>4</v>
      </c>
      <c r="D8979" s="254">
        <v>32.19</v>
      </c>
    </row>
    <row r="8980" spans="1:4" ht="13.5">
      <c r="A8980" s="180">
        <v>94195</v>
      </c>
      <c r="B8980" s="180" t="s">
        <v>1555</v>
      </c>
      <c r="C8980" s="180" t="s">
        <v>4</v>
      </c>
      <c r="D8980" s="254">
        <v>28</v>
      </c>
    </row>
    <row r="8981" spans="1:4" ht="13.5">
      <c r="A8981" s="180">
        <v>94198</v>
      </c>
      <c r="B8981" s="180" t="s">
        <v>1556</v>
      </c>
      <c r="C8981" s="180" t="s">
        <v>4</v>
      </c>
      <c r="D8981" s="254">
        <v>32.19</v>
      </c>
    </row>
    <row r="8982" spans="1:4" ht="13.5">
      <c r="A8982" s="180">
        <v>94442</v>
      </c>
      <c r="B8982" s="180" t="s">
        <v>1564</v>
      </c>
      <c r="C8982" s="180" t="s">
        <v>4</v>
      </c>
      <c r="D8982" s="254">
        <v>28</v>
      </c>
    </row>
    <row r="8983" spans="1:4" ht="13.5">
      <c r="A8983" s="180">
        <v>94443</v>
      </c>
      <c r="B8983" s="180" t="s">
        <v>1565</v>
      </c>
      <c r="C8983" s="180" t="s">
        <v>4</v>
      </c>
      <c r="D8983" s="254">
        <v>32.19</v>
      </c>
    </row>
    <row r="8984" spans="1:4" ht="13.5">
      <c r="A8984" s="180">
        <v>94213</v>
      </c>
      <c r="B8984" s="180" t="s">
        <v>1572</v>
      </c>
      <c r="C8984" s="180" t="s">
        <v>4</v>
      </c>
      <c r="D8984" s="254">
        <v>75.52</v>
      </c>
    </row>
    <row r="8985" spans="1:4" ht="13.5">
      <c r="A8985" s="180">
        <v>94189</v>
      </c>
      <c r="B8985" s="180" t="s">
        <v>1553</v>
      </c>
      <c r="C8985" s="180" t="s">
        <v>4</v>
      </c>
      <c r="D8985" s="254">
        <v>43.54</v>
      </c>
    </row>
    <row r="8986" spans="1:4" ht="13.5">
      <c r="A8986" s="180">
        <v>94192</v>
      </c>
      <c r="B8986" s="180" t="s">
        <v>1554</v>
      </c>
      <c r="C8986" s="180" t="s">
        <v>4</v>
      </c>
      <c r="D8986" s="254">
        <v>46.71</v>
      </c>
    </row>
    <row r="8987" spans="1:4" ht="13.5">
      <c r="A8987" s="180">
        <v>94444</v>
      </c>
      <c r="B8987" s="180" t="s">
        <v>1630</v>
      </c>
      <c r="C8987" s="180" t="s">
        <v>4</v>
      </c>
      <c r="D8987" s="254">
        <v>819.79</v>
      </c>
    </row>
    <row r="8988" spans="1:4" ht="13.5">
      <c r="A8988" s="180">
        <v>94218</v>
      </c>
      <c r="B8988" s="180" t="s">
        <v>11949</v>
      </c>
      <c r="C8988" s="180" t="s">
        <v>4</v>
      </c>
      <c r="D8988" s="254">
        <v>117.95</v>
      </c>
    </row>
    <row r="8989" spans="1:4" ht="13.5">
      <c r="A8989" s="180">
        <v>94216</v>
      </c>
      <c r="B8989" s="180" t="s">
        <v>1573</v>
      </c>
      <c r="C8989" s="180" t="s">
        <v>4</v>
      </c>
      <c r="D8989" s="254">
        <v>213.48</v>
      </c>
    </row>
    <row r="8990" spans="1:4" ht="13.5">
      <c r="A8990" s="180">
        <v>94449</v>
      </c>
      <c r="B8990" s="180" t="s">
        <v>1588</v>
      </c>
      <c r="C8990" s="180" t="s">
        <v>4</v>
      </c>
      <c r="D8990" s="254">
        <v>66.03</v>
      </c>
    </row>
    <row r="8991" spans="1:4" ht="13.5">
      <c r="A8991" s="180">
        <v>94210</v>
      </c>
      <c r="B8991" s="180" t="s">
        <v>1571</v>
      </c>
      <c r="C8991" s="180" t="s">
        <v>4</v>
      </c>
      <c r="D8991" s="254">
        <v>50.27</v>
      </c>
    </row>
    <row r="8992" spans="1:4" ht="13.5">
      <c r="A8992" s="180">
        <v>94207</v>
      </c>
      <c r="B8992" s="180" t="s">
        <v>1570</v>
      </c>
      <c r="C8992" s="180" t="s">
        <v>4</v>
      </c>
      <c r="D8992" s="254">
        <v>47.29</v>
      </c>
    </row>
    <row r="8993" spans="1:4" ht="13.5">
      <c r="A8993" s="180">
        <v>102109</v>
      </c>
      <c r="B8993" s="180" t="s">
        <v>3555</v>
      </c>
      <c r="C8993" s="180" t="s">
        <v>2</v>
      </c>
      <c r="D8993" s="254">
        <v>76.02</v>
      </c>
    </row>
    <row r="8994" spans="1:4" ht="13.5">
      <c r="A8994" s="180">
        <v>102110</v>
      </c>
      <c r="B8994" s="180" t="s">
        <v>3556</v>
      </c>
      <c r="C8994" s="180" t="s">
        <v>2</v>
      </c>
      <c r="D8994" s="254">
        <v>232.1</v>
      </c>
    </row>
    <row r="8995" spans="1:4" ht="13.5">
      <c r="A8995" s="180">
        <v>103656</v>
      </c>
      <c r="B8995" s="180" t="s">
        <v>4673</v>
      </c>
      <c r="C8995" s="180" t="s">
        <v>2</v>
      </c>
      <c r="D8995" s="254">
        <v>127105.21</v>
      </c>
    </row>
    <row r="8996" spans="1:4" ht="13.5">
      <c r="A8996" s="180">
        <v>102105</v>
      </c>
      <c r="B8996" s="180" t="s">
        <v>3551</v>
      </c>
      <c r="C8996" s="180" t="s">
        <v>2</v>
      </c>
      <c r="D8996" s="254">
        <v>20186.77</v>
      </c>
    </row>
    <row r="8997" spans="1:4" ht="13.5">
      <c r="A8997" s="180">
        <v>102106</v>
      </c>
      <c r="B8997" s="180" t="s">
        <v>3552</v>
      </c>
      <c r="C8997" s="180" t="s">
        <v>2</v>
      </c>
      <c r="D8997" s="254">
        <v>25294.52</v>
      </c>
    </row>
    <row r="8998" spans="1:4" ht="13.5">
      <c r="A8998" s="180">
        <v>102107</v>
      </c>
      <c r="B8998" s="180" t="s">
        <v>3553</v>
      </c>
      <c r="C8998" s="180" t="s">
        <v>2</v>
      </c>
      <c r="D8998" s="254">
        <v>35256.43</v>
      </c>
    </row>
    <row r="8999" spans="1:4" ht="13.5">
      <c r="A8999" s="180">
        <v>102102</v>
      </c>
      <c r="B8999" s="180" t="s">
        <v>3548</v>
      </c>
      <c r="C8999" s="180" t="s">
        <v>2</v>
      </c>
      <c r="D8999" s="254">
        <v>11546.57</v>
      </c>
    </row>
    <row r="9000" spans="1:4" ht="13.5">
      <c r="A9000" s="180">
        <v>102108</v>
      </c>
      <c r="B9000" s="180" t="s">
        <v>3554</v>
      </c>
      <c r="C9000" s="180" t="s">
        <v>2</v>
      </c>
      <c r="D9000" s="254">
        <v>41040.19</v>
      </c>
    </row>
    <row r="9001" spans="1:4" ht="13.5">
      <c r="A9001" s="180">
        <v>102103</v>
      </c>
      <c r="B9001" s="180" t="s">
        <v>3549</v>
      </c>
      <c r="C9001" s="180" t="s">
        <v>2</v>
      </c>
      <c r="D9001" s="254">
        <v>12839.57</v>
      </c>
    </row>
    <row r="9002" spans="1:4" ht="13.5">
      <c r="A9002" s="180">
        <v>103654</v>
      </c>
      <c r="B9002" s="180" t="s">
        <v>4671</v>
      </c>
      <c r="C9002" s="180" t="s">
        <v>2</v>
      </c>
      <c r="D9002" s="254">
        <v>66405.919999999998</v>
      </c>
    </row>
    <row r="9003" spans="1:4" ht="13.5">
      <c r="A9003" s="180">
        <v>102104</v>
      </c>
      <c r="B9003" s="180" t="s">
        <v>3550</v>
      </c>
      <c r="C9003" s="180" t="s">
        <v>2</v>
      </c>
      <c r="D9003" s="254">
        <v>16442.900000000001</v>
      </c>
    </row>
    <row r="9004" spans="1:4" ht="13.5">
      <c r="A9004" s="180">
        <v>103655</v>
      </c>
      <c r="B9004" s="180" t="s">
        <v>4672</v>
      </c>
      <c r="C9004" s="180" t="s">
        <v>2</v>
      </c>
      <c r="D9004" s="254">
        <v>90939.67</v>
      </c>
    </row>
    <row r="9005" spans="1:4" ht="13.5">
      <c r="A9005" s="180">
        <v>105473</v>
      </c>
      <c r="B9005" s="180" t="s">
        <v>37191</v>
      </c>
      <c r="C9005" s="180" t="s">
        <v>1869</v>
      </c>
      <c r="D9005" s="254">
        <v>0</v>
      </c>
    </row>
    <row r="9006" spans="1:4" ht="13.5">
      <c r="A9006" s="180">
        <v>105414</v>
      </c>
      <c r="B9006" s="180" t="s">
        <v>37192</v>
      </c>
      <c r="C9006" s="180" t="s">
        <v>1869</v>
      </c>
      <c r="D9006" s="254">
        <v>0</v>
      </c>
    </row>
    <row r="9007" spans="1:4" ht="13.5">
      <c r="A9007" s="180">
        <v>105424</v>
      </c>
      <c r="B9007" s="180" t="s">
        <v>37193</v>
      </c>
      <c r="C9007" s="180" t="s">
        <v>1869</v>
      </c>
      <c r="D9007" s="254">
        <v>0</v>
      </c>
    </row>
    <row r="9008" spans="1:4" ht="13.5">
      <c r="A9008" s="180">
        <v>105448</v>
      </c>
      <c r="B9008" s="180" t="s">
        <v>37194</v>
      </c>
      <c r="C9008" s="180" t="s">
        <v>1869</v>
      </c>
      <c r="D9008" s="254">
        <v>0</v>
      </c>
    </row>
    <row r="9009" spans="1:4" ht="13.5">
      <c r="A9009" s="180">
        <v>105409</v>
      </c>
      <c r="B9009" s="180" t="s">
        <v>37195</v>
      </c>
      <c r="C9009" s="180" t="s">
        <v>1869</v>
      </c>
      <c r="D9009" s="254">
        <v>0</v>
      </c>
    </row>
    <row r="9010" spans="1:4" ht="13.5">
      <c r="A9010" s="180">
        <v>105415</v>
      </c>
      <c r="B9010" s="180" t="s">
        <v>37196</v>
      </c>
      <c r="C9010" s="180" t="s">
        <v>1869</v>
      </c>
      <c r="D9010" s="254">
        <v>0</v>
      </c>
    </row>
    <row r="9011" spans="1:4" ht="13.5">
      <c r="A9011" s="180">
        <v>105487</v>
      </c>
      <c r="B9011" s="180" t="s">
        <v>37197</v>
      </c>
      <c r="C9011" s="180" t="s">
        <v>1869</v>
      </c>
      <c r="D9011" s="254">
        <v>0</v>
      </c>
    </row>
    <row r="9012" spans="1:4" ht="13.5">
      <c r="A9012" s="180">
        <v>105451</v>
      </c>
      <c r="B9012" s="180" t="s">
        <v>37198</v>
      </c>
      <c r="C9012" s="180" t="s">
        <v>1869</v>
      </c>
      <c r="D9012" s="254">
        <v>0</v>
      </c>
    </row>
    <row r="9013" spans="1:4" ht="13.5">
      <c r="A9013" s="180">
        <v>105454</v>
      </c>
      <c r="B9013" s="180" t="s">
        <v>37199</v>
      </c>
      <c r="C9013" s="180" t="s">
        <v>1869</v>
      </c>
      <c r="D9013" s="254">
        <v>0</v>
      </c>
    </row>
    <row r="9014" spans="1:4" ht="13.5">
      <c r="A9014" s="180">
        <v>105411</v>
      </c>
      <c r="B9014" s="180" t="s">
        <v>37200</v>
      </c>
      <c r="C9014" s="180" t="s">
        <v>1869</v>
      </c>
      <c r="D9014" s="254">
        <v>0</v>
      </c>
    </row>
    <row r="9015" spans="1:4" ht="13.5">
      <c r="A9015" s="180">
        <v>105419</v>
      </c>
      <c r="B9015" s="180" t="s">
        <v>37201</v>
      </c>
      <c r="C9015" s="180" t="s">
        <v>1869</v>
      </c>
      <c r="D9015" s="254">
        <v>0</v>
      </c>
    </row>
    <row r="9016" spans="1:4" ht="13.5">
      <c r="A9016" s="180">
        <v>105443</v>
      </c>
      <c r="B9016" s="180" t="s">
        <v>37202</v>
      </c>
      <c r="C9016" s="180" t="s">
        <v>1869</v>
      </c>
      <c r="D9016" s="254">
        <v>0</v>
      </c>
    </row>
    <row r="9017" spans="1:4" ht="13.5">
      <c r="A9017" s="180">
        <v>105455</v>
      </c>
      <c r="B9017" s="180" t="s">
        <v>37203</v>
      </c>
      <c r="C9017" s="180" t="s">
        <v>1869</v>
      </c>
      <c r="D9017" s="254">
        <v>0</v>
      </c>
    </row>
    <row r="9018" spans="1:4" ht="13.5">
      <c r="A9018" s="180">
        <v>105412</v>
      </c>
      <c r="B9018" s="180" t="s">
        <v>37204</v>
      </c>
      <c r="C9018" s="180" t="s">
        <v>1869</v>
      </c>
      <c r="D9018" s="254">
        <v>0</v>
      </c>
    </row>
    <row r="9019" spans="1:4" ht="13.5">
      <c r="A9019" s="180">
        <v>105420</v>
      </c>
      <c r="B9019" s="180" t="s">
        <v>37205</v>
      </c>
      <c r="C9019" s="180" t="s">
        <v>1869</v>
      </c>
      <c r="D9019" s="254">
        <v>0</v>
      </c>
    </row>
    <row r="9020" spans="1:4" ht="13.5">
      <c r="A9020" s="180">
        <v>105444</v>
      </c>
      <c r="B9020" s="180" t="s">
        <v>37206</v>
      </c>
      <c r="C9020" s="180" t="s">
        <v>1869</v>
      </c>
      <c r="D9020" s="254">
        <v>0</v>
      </c>
    </row>
    <row r="9021" spans="1:4" ht="13.5">
      <c r="A9021" s="180">
        <v>105456</v>
      </c>
      <c r="B9021" s="180" t="s">
        <v>37207</v>
      </c>
      <c r="C9021" s="180" t="s">
        <v>1869</v>
      </c>
      <c r="D9021" s="254">
        <v>0</v>
      </c>
    </row>
    <row r="9022" spans="1:4" ht="13.5">
      <c r="A9022" s="180">
        <v>105478</v>
      </c>
      <c r="B9022" s="180" t="s">
        <v>37208</v>
      </c>
      <c r="C9022" s="180" t="s">
        <v>1869</v>
      </c>
      <c r="D9022" s="254">
        <v>0</v>
      </c>
    </row>
    <row r="9023" spans="1:4" ht="13.5">
      <c r="A9023" s="180">
        <v>105421</v>
      </c>
      <c r="B9023" s="180" t="s">
        <v>37209</v>
      </c>
      <c r="C9023" s="180" t="s">
        <v>1869</v>
      </c>
      <c r="D9023" s="254">
        <v>0</v>
      </c>
    </row>
    <row r="9024" spans="1:4" ht="13.5">
      <c r="A9024" s="180">
        <v>105445</v>
      </c>
      <c r="B9024" s="180" t="s">
        <v>37210</v>
      </c>
      <c r="C9024" s="180" t="s">
        <v>1869</v>
      </c>
      <c r="D9024" s="254">
        <v>0</v>
      </c>
    </row>
    <row r="9025" spans="1:4" ht="13.5">
      <c r="A9025" s="180">
        <v>105453</v>
      </c>
      <c r="B9025" s="180" t="s">
        <v>37211</v>
      </c>
      <c r="C9025" s="180" t="s">
        <v>1869</v>
      </c>
      <c r="D9025" s="254">
        <v>0</v>
      </c>
    </row>
    <row r="9026" spans="1:4" ht="13.5">
      <c r="A9026" s="180">
        <v>105497</v>
      </c>
      <c r="B9026" s="180" t="s">
        <v>37212</v>
      </c>
      <c r="C9026" s="180" t="s">
        <v>1869</v>
      </c>
      <c r="D9026" s="254">
        <v>0</v>
      </c>
    </row>
    <row r="9027" spans="1:4" ht="13.5">
      <c r="A9027" s="180">
        <v>105418</v>
      </c>
      <c r="B9027" s="180" t="s">
        <v>37213</v>
      </c>
      <c r="C9027" s="180" t="s">
        <v>1869</v>
      </c>
      <c r="D9027" s="254">
        <v>0</v>
      </c>
    </row>
    <row r="9028" spans="1:4" ht="13.5">
      <c r="A9028" s="180">
        <v>105442</v>
      </c>
      <c r="B9028" s="180" t="s">
        <v>37214</v>
      </c>
      <c r="C9028" s="180" t="s">
        <v>1869</v>
      </c>
      <c r="D9028" s="254">
        <v>0</v>
      </c>
    </row>
    <row r="9029" spans="1:4" ht="13.5">
      <c r="A9029" s="180">
        <v>105410</v>
      </c>
      <c r="B9029" s="180" t="s">
        <v>37215</v>
      </c>
      <c r="C9029" s="180" t="s">
        <v>1869</v>
      </c>
      <c r="D9029" s="254">
        <v>0</v>
      </c>
    </row>
    <row r="9030" spans="1:4" ht="13.5">
      <c r="A9030" s="180">
        <v>105416</v>
      </c>
      <c r="B9030" s="180" t="s">
        <v>37216</v>
      </c>
      <c r="C9030" s="180" t="s">
        <v>1869</v>
      </c>
      <c r="D9030" s="254">
        <v>0</v>
      </c>
    </row>
    <row r="9031" spans="1:4" ht="13.5">
      <c r="A9031" s="180">
        <v>105488</v>
      </c>
      <c r="B9031" s="180" t="s">
        <v>37217</v>
      </c>
      <c r="C9031" s="180" t="s">
        <v>1869</v>
      </c>
      <c r="D9031" s="254">
        <v>0</v>
      </c>
    </row>
    <row r="9032" spans="1:4" ht="13.5">
      <c r="A9032" s="180">
        <v>105452</v>
      </c>
      <c r="B9032" s="180" t="s">
        <v>37218</v>
      </c>
      <c r="C9032" s="180" t="s">
        <v>1869</v>
      </c>
      <c r="D9032" s="254">
        <v>0</v>
      </c>
    </row>
    <row r="9033" spans="1:4" ht="13.5">
      <c r="A9033" s="180">
        <v>105475</v>
      </c>
      <c r="B9033" s="180" t="s">
        <v>37219</v>
      </c>
      <c r="C9033" s="180" t="s">
        <v>1869</v>
      </c>
      <c r="D9033" s="254">
        <v>0</v>
      </c>
    </row>
    <row r="9034" spans="1:4" ht="13.5">
      <c r="A9034" s="180">
        <v>105498</v>
      </c>
      <c r="B9034" s="180" t="s">
        <v>37220</v>
      </c>
      <c r="C9034" s="180" t="s">
        <v>1869</v>
      </c>
      <c r="D9034" s="254">
        <v>0</v>
      </c>
    </row>
    <row r="9035" spans="1:4" ht="13.5">
      <c r="A9035" s="180">
        <v>105486</v>
      </c>
      <c r="B9035" s="180" t="s">
        <v>37221</v>
      </c>
      <c r="C9035" s="180" t="s">
        <v>1869</v>
      </c>
      <c r="D9035" s="254">
        <v>0</v>
      </c>
    </row>
    <row r="9036" spans="1:4" ht="13.5">
      <c r="A9036" s="180">
        <v>105450</v>
      </c>
      <c r="B9036" s="180" t="s">
        <v>37222</v>
      </c>
      <c r="C9036" s="180" t="s">
        <v>1869</v>
      </c>
      <c r="D9036" s="254">
        <v>0</v>
      </c>
    </row>
    <row r="9037" spans="1:4" ht="13.5">
      <c r="A9037" s="180">
        <v>105438</v>
      </c>
      <c r="B9037" s="180" t="s">
        <v>37223</v>
      </c>
      <c r="C9037" s="180" t="s">
        <v>1869</v>
      </c>
      <c r="D9037" s="254">
        <v>0</v>
      </c>
    </row>
    <row r="9038" spans="1:4" ht="13.5">
      <c r="A9038" s="180">
        <v>105463</v>
      </c>
      <c r="B9038" s="180" t="s">
        <v>37224</v>
      </c>
      <c r="C9038" s="180" t="s">
        <v>1869</v>
      </c>
      <c r="D9038" s="254">
        <v>0</v>
      </c>
    </row>
    <row r="9039" spans="1:4" ht="13.5">
      <c r="A9039" s="180">
        <v>105485</v>
      </c>
      <c r="B9039" s="180" t="s">
        <v>37225</v>
      </c>
      <c r="C9039" s="180" t="s">
        <v>1869</v>
      </c>
      <c r="D9039" s="254">
        <v>0</v>
      </c>
    </row>
    <row r="9040" spans="1:4" ht="13.5">
      <c r="A9040" s="180">
        <v>105428</v>
      </c>
      <c r="B9040" s="180" t="s">
        <v>37226</v>
      </c>
      <c r="C9040" s="180" t="s">
        <v>1869</v>
      </c>
      <c r="D9040" s="254">
        <v>0</v>
      </c>
    </row>
    <row r="9041" spans="1:4" ht="13.5">
      <c r="A9041" s="180">
        <v>105426</v>
      </c>
      <c r="B9041" s="180" t="s">
        <v>37227</v>
      </c>
      <c r="C9041" s="180" t="s">
        <v>1869</v>
      </c>
      <c r="D9041" s="254">
        <v>0</v>
      </c>
    </row>
    <row r="9042" spans="1:4" ht="13.5">
      <c r="A9042" s="180">
        <v>105491</v>
      </c>
      <c r="B9042" s="180" t="s">
        <v>37228</v>
      </c>
      <c r="C9042" s="180" t="s">
        <v>1869</v>
      </c>
      <c r="D9042" s="254">
        <v>0</v>
      </c>
    </row>
    <row r="9043" spans="1:4" ht="13.5">
      <c r="A9043" s="180">
        <v>105495</v>
      </c>
      <c r="B9043" s="180" t="s">
        <v>37229</v>
      </c>
      <c r="C9043" s="180" t="s">
        <v>1869</v>
      </c>
      <c r="D9043" s="254">
        <v>0</v>
      </c>
    </row>
    <row r="9044" spans="1:4" ht="13.5">
      <c r="A9044" s="180">
        <v>105407</v>
      </c>
      <c r="B9044" s="180" t="s">
        <v>37230</v>
      </c>
      <c r="C9044" s="180" t="s">
        <v>1869</v>
      </c>
      <c r="D9044" s="254">
        <v>0</v>
      </c>
    </row>
    <row r="9045" spans="1:4" ht="13.5">
      <c r="A9045" s="180">
        <v>105427</v>
      </c>
      <c r="B9045" s="180" t="s">
        <v>37231</v>
      </c>
      <c r="C9045" s="180" t="s">
        <v>1869</v>
      </c>
      <c r="D9045" s="254">
        <v>0</v>
      </c>
    </row>
    <row r="9046" spans="1:4" ht="13.5">
      <c r="A9046" s="180">
        <v>105492</v>
      </c>
      <c r="B9046" s="180" t="s">
        <v>37232</v>
      </c>
      <c r="C9046" s="180" t="s">
        <v>1869</v>
      </c>
      <c r="D9046" s="254">
        <v>0</v>
      </c>
    </row>
    <row r="9047" spans="1:4" ht="13.5">
      <c r="A9047" s="180">
        <v>105496</v>
      </c>
      <c r="B9047" s="180" t="s">
        <v>37233</v>
      </c>
      <c r="C9047" s="180" t="s">
        <v>1869</v>
      </c>
      <c r="D9047" s="254">
        <v>0</v>
      </c>
    </row>
    <row r="9048" spans="1:4" ht="13.5">
      <c r="A9048" s="180">
        <v>105425</v>
      </c>
      <c r="B9048" s="180" t="s">
        <v>37234</v>
      </c>
      <c r="C9048" s="180" t="s">
        <v>1869</v>
      </c>
      <c r="D9048" s="254">
        <v>0</v>
      </c>
    </row>
    <row r="9049" spans="1:4" ht="13.5">
      <c r="A9049" s="180">
        <v>105477</v>
      </c>
      <c r="B9049" s="180" t="s">
        <v>37235</v>
      </c>
      <c r="C9049" s="180" t="s">
        <v>1869</v>
      </c>
      <c r="D9049" s="254">
        <v>0</v>
      </c>
    </row>
    <row r="9050" spans="1:4" ht="13.5">
      <c r="A9050" s="180">
        <v>105490</v>
      </c>
      <c r="B9050" s="180" t="s">
        <v>37236</v>
      </c>
      <c r="C9050" s="180" t="s">
        <v>1869</v>
      </c>
      <c r="D9050" s="254">
        <v>0</v>
      </c>
    </row>
    <row r="9051" spans="1:4" ht="13.5">
      <c r="A9051" s="180">
        <v>105494</v>
      </c>
      <c r="B9051" s="180" t="s">
        <v>37237</v>
      </c>
      <c r="C9051" s="180" t="s">
        <v>1869</v>
      </c>
      <c r="D9051" s="254">
        <v>0</v>
      </c>
    </row>
    <row r="9052" spans="1:4" ht="13.5">
      <c r="A9052" s="180">
        <v>105417</v>
      </c>
      <c r="B9052" s="180" t="s">
        <v>37238</v>
      </c>
      <c r="C9052" s="180" t="s">
        <v>1869</v>
      </c>
      <c r="D9052" s="254">
        <v>0</v>
      </c>
    </row>
    <row r="9053" spans="1:4" ht="13.5">
      <c r="A9053" s="180">
        <v>105461</v>
      </c>
      <c r="B9053" s="180" t="s">
        <v>37239</v>
      </c>
      <c r="C9053" s="180" t="s">
        <v>1869</v>
      </c>
      <c r="D9053" s="254">
        <v>0</v>
      </c>
    </row>
    <row r="9054" spans="1:4" ht="13.5">
      <c r="A9054" s="180">
        <v>105436</v>
      </c>
      <c r="B9054" s="180" t="s">
        <v>37240</v>
      </c>
      <c r="C9054" s="180" t="s">
        <v>1869</v>
      </c>
      <c r="D9054" s="254">
        <v>0</v>
      </c>
    </row>
    <row r="9055" spans="1:4" ht="13.5">
      <c r="A9055" s="180">
        <v>105483</v>
      </c>
      <c r="B9055" s="180" t="s">
        <v>37241</v>
      </c>
      <c r="C9055" s="180" t="s">
        <v>1869</v>
      </c>
      <c r="D9055" s="254">
        <v>0</v>
      </c>
    </row>
    <row r="9056" spans="1:4" ht="13.5">
      <c r="A9056" s="180">
        <v>105505</v>
      </c>
      <c r="B9056" s="180" t="s">
        <v>37242</v>
      </c>
      <c r="C9056" s="180" t="s">
        <v>1869</v>
      </c>
      <c r="D9056" s="254">
        <v>0</v>
      </c>
    </row>
    <row r="9057" spans="1:4" ht="13.5">
      <c r="A9057" s="180">
        <v>105435</v>
      </c>
      <c r="B9057" s="180" t="s">
        <v>37243</v>
      </c>
      <c r="C9057" s="180" t="s">
        <v>1869</v>
      </c>
      <c r="D9057" s="254">
        <v>0</v>
      </c>
    </row>
    <row r="9058" spans="1:4" ht="13.5">
      <c r="A9058" s="180">
        <v>105460</v>
      </c>
      <c r="B9058" s="180" t="s">
        <v>37244</v>
      </c>
      <c r="C9058" s="180" t="s">
        <v>1869</v>
      </c>
      <c r="D9058" s="254">
        <v>0</v>
      </c>
    </row>
    <row r="9059" spans="1:4" ht="13.5">
      <c r="A9059" s="180">
        <v>105470</v>
      </c>
      <c r="B9059" s="180" t="s">
        <v>37245</v>
      </c>
      <c r="C9059" s="180" t="s">
        <v>1869</v>
      </c>
      <c r="D9059" s="254">
        <v>0</v>
      </c>
    </row>
    <row r="9060" spans="1:4" ht="13.5">
      <c r="A9060" s="180">
        <v>105504</v>
      </c>
      <c r="B9060" s="180" t="s">
        <v>37246</v>
      </c>
      <c r="C9060" s="180" t="s">
        <v>1869</v>
      </c>
      <c r="D9060" s="254">
        <v>0</v>
      </c>
    </row>
    <row r="9061" spans="1:4" ht="13.5">
      <c r="A9061" s="180">
        <v>105476</v>
      </c>
      <c r="B9061" s="180" t="s">
        <v>37247</v>
      </c>
      <c r="C9061" s="180" t="s">
        <v>1869</v>
      </c>
      <c r="D9061" s="254">
        <v>0</v>
      </c>
    </row>
    <row r="9062" spans="1:4" ht="13.5">
      <c r="A9062" s="180">
        <v>105471</v>
      </c>
      <c r="B9062" s="180" t="s">
        <v>37248</v>
      </c>
      <c r="C9062" s="180" t="s">
        <v>1869</v>
      </c>
      <c r="D9062" s="254">
        <v>0</v>
      </c>
    </row>
    <row r="9063" spans="1:4" ht="13.5">
      <c r="A9063" s="180">
        <v>105493</v>
      </c>
      <c r="B9063" s="180" t="s">
        <v>37249</v>
      </c>
      <c r="C9063" s="180" t="s">
        <v>1869</v>
      </c>
      <c r="D9063" s="254">
        <v>0</v>
      </c>
    </row>
    <row r="9064" spans="1:4" ht="13.5">
      <c r="A9064" s="180">
        <v>105482</v>
      </c>
      <c r="B9064" s="180" t="s">
        <v>37250</v>
      </c>
      <c r="C9064" s="180" t="s">
        <v>1869</v>
      </c>
      <c r="D9064" s="254">
        <v>0</v>
      </c>
    </row>
    <row r="9065" spans="1:4" ht="13.5">
      <c r="A9065" s="180">
        <v>105430</v>
      </c>
      <c r="B9065" s="180" t="s">
        <v>37251</v>
      </c>
      <c r="C9065" s="180" t="s">
        <v>1869</v>
      </c>
      <c r="D9065" s="254">
        <v>0</v>
      </c>
    </row>
    <row r="9066" spans="1:4" ht="13.5">
      <c r="A9066" s="180">
        <v>105440</v>
      </c>
      <c r="B9066" s="180" t="s">
        <v>37252</v>
      </c>
      <c r="C9066" s="180" t="s">
        <v>1869</v>
      </c>
      <c r="D9066" s="254">
        <v>0</v>
      </c>
    </row>
    <row r="9067" spans="1:4" ht="13.5">
      <c r="A9067" s="180">
        <v>105465</v>
      </c>
      <c r="B9067" s="180" t="s">
        <v>37253</v>
      </c>
      <c r="C9067" s="180" t="s">
        <v>1869</v>
      </c>
      <c r="D9067" s="254">
        <v>0</v>
      </c>
    </row>
    <row r="9068" spans="1:4" ht="13.5">
      <c r="A9068" s="180">
        <v>105499</v>
      </c>
      <c r="B9068" s="180" t="s">
        <v>37254</v>
      </c>
      <c r="C9068" s="180" t="s">
        <v>1869</v>
      </c>
      <c r="D9068" s="254">
        <v>0</v>
      </c>
    </row>
    <row r="9069" spans="1:4" ht="13.5">
      <c r="A9069" s="180">
        <v>105431</v>
      </c>
      <c r="B9069" s="180" t="s">
        <v>37255</v>
      </c>
      <c r="C9069" s="180" t="s">
        <v>1869</v>
      </c>
      <c r="D9069" s="254">
        <v>0</v>
      </c>
    </row>
    <row r="9070" spans="1:4" ht="13.5">
      <c r="A9070" s="180">
        <v>105441</v>
      </c>
      <c r="B9070" s="180" t="s">
        <v>37256</v>
      </c>
      <c r="C9070" s="180" t="s">
        <v>1869</v>
      </c>
      <c r="D9070" s="254">
        <v>0</v>
      </c>
    </row>
    <row r="9071" spans="1:4" ht="13.5">
      <c r="A9071" s="180">
        <v>105466</v>
      </c>
      <c r="B9071" s="180" t="s">
        <v>37257</v>
      </c>
      <c r="C9071" s="180" t="s">
        <v>1869</v>
      </c>
      <c r="D9071" s="254">
        <v>0</v>
      </c>
    </row>
    <row r="9072" spans="1:4" ht="13.5">
      <c r="A9072" s="180">
        <v>105500</v>
      </c>
      <c r="B9072" s="180" t="s">
        <v>37258</v>
      </c>
      <c r="C9072" s="180" t="s">
        <v>1869</v>
      </c>
      <c r="D9072" s="254">
        <v>0</v>
      </c>
    </row>
    <row r="9073" spans="1:4" ht="13.5">
      <c r="A9073" s="180">
        <v>105429</v>
      </c>
      <c r="B9073" s="180" t="s">
        <v>37259</v>
      </c>
      <c r="C9073" s="180" t="s">
        <v>1869</v>
      </c>
      <c r="D9073" s="254">
        <v>0</v>
      </c>
    </row>
    <row r="9074" spans="1:4" ht="13.5">
      <c r="A9074" s="180">
        <v>105439</v>
      </c>
      <c r="B9074" s="180" t="s">
        <v>37260</v>
      </c>
      <c r="C9074" s="180" t="s">
        <v>1869</v>
      </c>
      <c r="D9074" s="254">
        <v>0</v>
      </c>
    </row>
    <row r="9075" spans="1:4" ht="13.5">
      <c r="A9075" s="180">
        <v>105464</v>
      </c>
      <c r="B9075" s="180" t="s">
        <v>37261</v>
      </c>
      <c r="C9075" s="180" t="s">
        <v>1869</v>
      </c>
      <c r="D9075" s="254">
        <v>0</v>
      </c>
    </row>
    <row r="9076" spans="1:4" ht="13.5">
      <c r="A9076" s="180">
        <v>105489</v>
      </c>
      <c r="B9076" s="180" t="s">
        <v>37262</v>
      </c>
      <c r="C9076" s="180" t="s">
        <v>1869</v>
      </c>
      <c r="D9076" s="254">
        <v>0</v>
      </c>
    </row>
    <row r="9077" spans="1:4" ht="13.5">
      <c r="A9077" s="180">
        <v>105437</v>
      </c>
      <c r="B9077" s="180" t="s">
        <v>37263</v>
      </c>
      <c r="C9077" s="180" t="s">
        <v>1869</v>
      </c>
      <c r="D9077" s="254">
        <v>0</v>
      </c>
    </row>
    <row r="9078" spans="1:4" ht="13.5">
      <c r="A9078" s="180">
        <v>105462</v>
      </c>
      <c r="B9078" s="180" t="s">
        <v>37264</v>
      </c>
      <c r="C9078" s="180" t="s">
        <v>1869</v>
      </c>
      <c r="D9078" s="254">
        <v>0</v>
      </c>
    </row>
    <row r="9079" spans="1:4" ht="13.5">
      <c r="A9079" s="180">
        <v>105484</v>
      </c>
      <c r="B9079" s="180" t="s">
        <v>37265</v>
      </c>
      <c r="C9079" s="180" t="s">
        <v>1869</v>
      </c>
      <c r="D9079" s="254">
        <v>0</v>
      </c>
    </row>
    <row r="9080" spans="1:4" ht="13.5">
      <c r="A9080" s="180">
        <v>105506</v>
      </c>
      <c r="B9080" s="180" t="s">
        <v>37266</v>
      </c>
      <c r="C9080" s="180" t="s">
        <v>1869</v>
      </c>
      <c r="D9080" s="254">
        <v>0</v>
      </c>
    </row>
    <row r="9081" spans="1:4" ht="13.5">
      <c r="A9081" s="180">
        <v>105432</v>
      </c>
      <c r="B9081" s="180" t="s">
        <v>37267</v>
      </c>
      <c r="C9081" s="180" t="s">
        <v>1869</v>
      </c>
      <c r="D9081" s="254">
        <v>0</v>
      </c>
    </row>
    <row r="9082" spans="1:4" ht="13.5">
      <c r="A9082" s="180">
        <v>105457</v>
      </c>
      <c r="B9082" s="180" t="s">
        <v>37268</v>
      </c>
      <c r="C9082" s="180" t="s">
        <v>1869</v>
      </c>
      <c r="D9082" s="254">
        <v>0</v>
      </c>
    </row>
    <row r="9083" spans="1:4" ht="13.5">
      <c r="A9083" s="180">
        <v>105467</v>
      </c>
      <c r="B9083" s="180" t="s">
        <v>37269</v>
      </c>
      <c r="C9083" s="180" t="s">
        <v>1869</v>
      </c>
      <c r="D9083" s="254">
        <v>0</v>
      </c>
    </row>
    <row r="9084" spans="1:4" ht="13.5">
      <c r="A9084" s="180">
        <v>105501</v>
      </c>
      <c r="B9084" s="180" t="s">
        <v>37270</v>
      </c>
      <c r="C9084" s="180" t="s">
        <v>1869</v>
      </c>
      <c r="D9084" s="254">
        <v>0</v>
      </c>
    </row>
    <row r="9085" spans="1:4" ht="13.5">
      <c r="A9085" s="180">
        <v>105433</v>
      </c>
      <c r="B9085" s="180" t="s">
        <v>37271</v>
      </c>
      <c r="C9085" s="180" t="s">
        <v>1869</v>
      </c>
      <c r="D9085" s="254">
        <v>0</v>
      </c>
    </row>
    <row r="9086" spans="1:4" ht="13.5">
      <c r="A9086" s="180">
        <v>105458</v>
      </c>
      <c r="B9086" s="180" t="s">
        <v>37272</v>
      </c>
      <c r="C9086" s="180" t="s">
        <v>1869</v>
      </c>
      <c r="D9086" s="254">
        <v>0</v>
      </c>
    </row>
    <row r="9087" spans="1:4" ht="13.5">
      <c r="A9087" s="180">
        <v>105468</v>
      </c>
      <c r="B9087" s="180" t="s">
        <v>37273</v>
      </c>
      <c r="C9087" s="180" t="s">
        <v>1869</v>
      </c>
      <c r="D9087" s="254">
        <v>0</v>
      </c>
    </row>
    <row r="9088" spans="1:4" ht="13.5">
      <c r="A9088" s="180">
        <v>105502</v>
      </c>
      <c r="B9088" s="180" t="s">
        <v>37274</v>
      </c>
      <c r="C9088" s="180" t="s">
        <v>1869</v>
      </c>
      <c r="D9088" s="254">
        <v>0</v>
      </c>
    </row>
    <row r="9089" spans="1:4" ht="13.5">
      <c r="A9089" s="180">
        <v>105434</v>
      </c>
      <c r="B9089" s="180" t="s">
        <v>37275</v>
      </c>
      <c r="C9089" s="180" t="s">
        <v>1869</v>
      </c>
      <c r="D9089" s="254">
        <v>0</v>
      </c>
    </row>
    <row r="9090" spans="1:4" ht="13.5">
      <c r="A9090" s="180">
        <v>105459</v>
      </c>
      <c r="B9090" s="180" t="s">
        <v>37276</v>
      </c>
      <c r="C9090" s="180" t="s">
        <v>1869</v>
      </c>
      <c r="D9090" s="254">
        <v>0</v>
      </c>
    </row>
    <row r="9091" spans="1:4" ht="13.5">
      <c r="A9091" s="180">
        <v>105469</v>
      </c>
      <c r="B9091" s="180" t="s">
        <v>37277</v>
      </c>
      <c r="C9091" s="180" t="s">
        <v>1869</v>
      </c>
      <c r="D9091" s="254">
        <v>0</v>
      </c>
    </row>
    <row r="9092" spans="1:4" ht="13.5">
      <c r="A9092" s="180">
        <v>105503</v>
      </c>
      <c r="B9092" s="180" t="s">
        <v>37278</v>
      </c>
      <c r="C9092" s="180" t="s">
        <v>1869</v>
      </c>
      <c r="D9092" s="254">
        <v>0</v>
      </c>
    </row>
    <row r="9093" spans="1:4" ht="13.5">
      <c r="A9093" s="180">
        <v>105472</v>
      </c>
      <c r="B9093" s="180" t="s">
        <v>37279</v>
      </c>
      <c r="C9093" s="180" t="s">
        <v>1869</v>
      </c>
      <c r="D9093" s="254">
        <v>0</v>
      </c>
    </row>
    <row r="9094" spans="1:4" ht="13.5">
      <c r="A9094" s="180">
        <v>105413</v>
      </c>
      <c r="B9094" s="180" t="s">
        <v>37280</v>
      </c>
      <c r="C9094" s="180" t="s">
        <v>1869</v>
      </c>
      <c r="D9094" s="254">
        <v>0</v>
      </c>
    </row>
    <row r="9095" spans="1:4" ht="13.5">
      <c r="A9095" s="180">
        <v>105423</v>
      </c>
      <c r="B9095" s="180" t="s">
        <v>37281</v>
      </c>
      <c r="C9095" s="180" t="s">
        <v>1869</v>
      </c>
      <c r="D9095" s="254">
        <v>0</v>
      </c>
    </row>
    <row r="9096" spans="1:4" ht="13.5">
      <c r="A9096" s="180">
        <v>105447</v>
      </c>
      <c r="B9096" s="180" t="s">
        <v>37282</v>
      </c>
      <c r="C9096" s="180" t="s">
        <v>1869</v>
      </c>
      <c r="D9096" s="254">
        <v>0</v>
      </c>
    </row>
    <row r="9097" spans="1:4" ht="13.5">
      <c r="A9097" s="180">
        <v>105408</v>
      </c>
      <c r="B9097" s="180" t="s">
        <v>37283</v>
      </c>
      <c r="C9097" s="180" t="s">
        <v>1869</v>
      </c>
      <c r="D9097" s="254">
        <v>0</v>
      </c>
    </row>
    <row r="9098" spans="1:4" ht="13.5">
      <c r="A9098" s="180">
        <v>105479</v>
      </c>
      <c r="B9098" s="180" t="s">
        <v>37284</v>
      </c>
      <c r="C9098" s="180" t="s">
        <v>1869</v>
      </c>
      <c r="D9098" s="254">
        <v>0</v>
      </c>
    </row>
    <row r="9099" spans="1:4" ht="13.5">
      <c r="A9099" s="180">
        <v>105422</v>
      </c>
      <c r="B9099" s="180" t="s">
        <v>37285</v>
      </c>
      <c r="C9099" s="180" t="s">
        <v>1869</v>
      </c>
      <c r="D9099" s="254">
        <v>0</v>
      </c>
    </row>
    <row r="9100" spans="1:4" ht="13.5">
      <c r="A9100" s="180">
        <v>105446</v>
      </c>
      <c r="B9100" s="180" t="s">
        <v>37286</v>
      </c>
      <c r="C9100" s="180" t="s">
        <v>1869</v>
      </c>
      <c r="D9100" s="254">
        <v>0</v>
      </c>
    </row>
    <row r="9101" spans="1:4" ht="13.5">
      <c r="A9101" s="180">
        <v>105474</v>
      </c>
      <c r="B9101" s="180" t="s">
        <v>37287</v>
      </c>
      <c r="C9101" s="180" t="s">
        <v>1869</v>
      </c>
      <c r="D9101" s="254">
        <v>0</v>
      </c>
    </row>
    <row r="9102" spans="1:4" ht="13.5">
      <c r="A9102" s="180">
        <v>105480</v>
      </c>
      <c r="B9102" s="180" t="s">
        <v>37288</v>
      </c>
      <c r="C9102" s="180" t="s">
        <v>1869</v>
      </c>
      <c r="D9102" s="254">
        <v>0</v>
      </c>
    </row>
    <row r="9103" spans="1:4" ht="13.5">
      <c r="A9103" s="180">
        <v>105481</v>
      </c>
      <c r="B9103" s="180" t="s">
        <v>37289</v>
      </c>
      <c r="C9103" s="180" t="s">
        <v>1869</v>
      </c>
      <c r="D9103" s="254">
        <v>0</v>
      </c>
    </row>
    <row r="9104" spans="1:4" ht="13.5">
      <c r="A9104" s="180">
        <v>105449</v>
      </c>
      <c r="B9104" s="180" t="s">
        <v>37290</v>
      </c>
      <c r="C9104" s="180" t="s">
        <v>1869</v>
      </c>
      <c r="D9104" s="254">
        <v>0</v>
      </c>
    </row>
    <row r="9105" spans="1:4" ht="13.5">
      <c r="A9105" s="180">
        <v>105511</v>
      </c>
      <c r="B9105" s="180" t="s">
        <v>37291</v>
      </c>
      <c r="C9105" s="180" t="s">
        <v>1868</v>
      </c>
      <c r="D9105" s="254">
        <v>0</v>
      </c>
    </row>
    <row r="9106" spans="1:4" ht="13.5">
      <c r="A9106" s="180">
        <v>105507</v>
      </c>
      <c r="B9106" s="180" t="s">
        <v>37292</v>
      </c>
      <c r="C9106" s="180" t="s">
        <v>1868</v>
      </c>
      <c r="D9106" s="254">
        <v>0</v>
      </c>
    </row>
    <row r="9107" spans="1:4" ht="13.5">
      <c r="A9107" s="180">
        <v>105512</v>
      </c>
      <c r="B9107" s="180" t="s">
        <v>37293</v>
      </c>
      <c r="C9107" s="180" t="s">
        <v>1868</v>
      </c>
      <c r="D9107" s="254">
        <v>0</v>
      </c>
    </row>
    <row r="9108" spans="1:4" ht="13.5">
      <c r="A9108" s="180">
        <v>105508</v>
      </c>
      <c r="B9108" s="180" t="s">
        <v>37294</v>
      </c>
      <c r="C9108" s="180" t="s">
        <v>1868</v>
      </c>
      <c r="D9108" s="254">
        <v>0</v>
      </c>
    </row>
    <row r="9109" spans="1:4" ht="13.5">
      <c r="A9109" s="180">
        <v>105513</v>
      </c>
      <c r="B9109" s="180" t="s">
        <v>37295</v>
      </c>
      <c r="C9109" s="180" t="s">
        <v>1868</v>
      </c>
      <c r="D9109" s="254">
        <v>0</v>
      </c>
    </row>
    <row r="9110" spans="1:4" ht="13.5">
      <c r="A9110" s="180">
        <v>105509</v>
      </c>
      <c r="B9110" s="180" t="s">
        <v>37296</v>
      </c>
      <c r="C9110" s="180" t="s">
        <v>1868</v>
      </c>
      <c r="D9110" s="254">
        <v>0</v>
      </c>
    </row>
    <row r="9111" spans="1:4" ht="13.5">
      <c r="A9111" s="180">
        <v>105514</v>
      </c>
      <c r="B9111" s="180" t="s">
        <v>37297</v>
      </c>
      <c r="C9111" s="180" t="s">
        <v>1868</v>
      </c>
      <c r="D9111" s="254">
        <v>0</v>
      </c>
    </row>
    <row r="9112" spans="1:4" ht="13.5">
      <c r="A9112" s="180">
        <v>105510</v>
      </c>
      <c r="B9112" s="180" t="s">
        <v>37298</v>
      </c>
      <c r="C9112" s="180" t="s">
        <v>1868</v>
      </c>
      <c r="D9112" s="254">
        <v>0</v>
      </c>
    </row>
    <row r="9113" spans="1:4" ht="13.5">
      <c r="A9113" s="180">
        <v>100207</v>
      </c>
      <c r="B9113" s="180" t="s">
        <v>2049</v>
      </c>
      <c r="C9113" s="180" t="s">
        <v>1870</v>
      </c>
      <c r="D9113" s="254">
        <v>549.57000000000005</v>
      </c>
    </row>
    <row r="9114" spans="1:4" ht="13.5">
      <c r="A9114" s="180">
        <v>100211</v>
      </c>
      <c r="B9114" s="180" t="s">
        <v>2054</v>
      </c>
      <c r="C9114" s="180" t="s">
        <v>2051</v>
      </c>
      <c r="D9114" s="254">
        <v>8.09</v>
      </c>
    </row>
    <row r="9115" spans="1:4" ht="13.5">
      <c r="A9115" s="180">
        <v>100210</v>
      </c>
      <c r="B9115" s="180" t="s">
        <v>2053</v>
      </c>
      <c r="C9115" s="180" t="s">
        <v>2051</v>
      </c>
      <c r="D9115" s="254">
        <v>20.97</v>
      </c>
    </row>
    <row r="9116" spans="1:4" ht="13.5">
      <c r="A9116" s="180">
        <v>100221</v>
      </c>
      <c r="B9116" s="180" t="s">
        <v>2065</v>
      </c>
      <c r="C9116" s="180" t="s">
        <v>2064</v>
      </c>
      <c r="D9116" s="254">
        <v>37.06</v>
      </c>
    </row>
    <row r="9117" spans="1:4" ht="13.5">
      <c r="A9117" s="180">
        <v>100203</v>
      </c>
      <c r="B9117" s="180" t="s">
        <v>2045</v>
      </c>
      <c r="C9117" s="180" t="s">
        <v>2037</v>
      </c>
      <c r="D9117" s="254">
        <v>1.29</v>
      </c>
    </row>
    <row r="9118" spans="1:4" ht="13.5">
      <c r="A9118" s="180">
        <v>100202</v>
      </c>
      <c r="B9118" s="180" t="s">
        <v>2044</v>
      </c>
      <c r="C9118" s="180" t="s">
        <v>2037</v>
      </c>
      <c r="D9118" s="254">
        <v>1.0900000000000001</v>
      </c>
    </row>
    <row r="9119" spans="1:4" ht="13.5">
      <c r="A9119" s="180">
        <v>100201</v>
      </c>
      <c r="B9119" s="180" t="s">
        <v>2043</v>
      </c>
      <c r="C9119" s="180" t="s">
        <v>2037</v>
      </c>
      <c r="D9119" s="254">
        <v>0.93</v>
      </c>
    </row>
    <row r="9120" spans="1:4" ht="13.5">
      <c r="A9120" s="180">
        <v>100216</v>
      </c>
      <c r="B9120" s="180" t="s">
        <v>2059</v>
      </c>
      <c r="C9120" s="180" t="s">
        <v>2051</v>
      </c>
      <c r="D9120" s="254">
        <v>1.1299999999999999</v>
      </c>
    </row>
    <row r="9121" spans="1:4" ht="13.5">
      <c r="A9121" s="180">
        <v>100215</v>
      </c>
      <c r="B9121" s="180" t="s">
        <v>2058</v>
      </c>
      <c r="C9121" s="180" t="s">
        <v>2051</v>
      </c>
      <c r="D9121" s="254">
        <v>4.22</v>
      </c>
    </row>
    <row r="9122" spans="1:4" ht="13.5">
      <c r="A9122" s="180">
        <v>100214</v>
      </c>
      <c r="B9122" s="180" t="s">
        <v>2057</v>
      </c>
      <c r="C9122" s="180" t="s">
        <v>2051</v>
      </c>
      <c r="D9122" s="254">
        <v>4.92</v>
      </c>
    </row>
    <row r="9123" spans="1:4" ht="13.5">
      <c r="A9123" s="180">
        <v>100223</v>
      </c>
      <c r="B9123" s="180" t="s">
        <v>2067</v>
      </c>
      <c r="C9123" s="180" t="s">
        <v>2064</v>
      </c>
      <c r="D9123" s="254">
        <v>6.57</v>
      </c>
    </row>
    <row r="9124" spans="1:4" ht="13.5">
      <c r="A9124" s="180">
        <v>100280</v>
      </c>
      <c r="B9124" s="180" t="s">
        <v>2126</v>
      </c>
      <c r="C9124" s="180" t="s">
        <v>2051</v>
      </c>
      <c r="D9124" s="254">
        <v>21.55</v>
      </c>
    </row>
    <row r="9125" spans="1:4" ht="13.5">
      <c r="A9125" s="180">
        <v>100270</v>
      </c>
      <c r="B9125" s="180" t="s">
        <v>2116</v>
      </c>
      <c r="C9125" s="180" t="s">
        <v>2051</v>
      </c>
      <c r="D9125" s="254">
        <v>73.53</v>
      </c>
    </row>
    <row r="9126" spans="1:4" ht="13.5">
      <c r="A9126" s="180">
        <v>100286</v>
      </c>
      <c r="B9126" s="180" t="s">
        <v>2132</v>
      </c>
      <c r="C9126" s="180" t="s">
        <v>2082</v>
      </c>
      <c r="D9126" s="254">
        <v>16.09</v>
      </c>
    </row>
    <row r="9127" spans="1:4" ht="13.5">
      <c r="A9127" s="180">
        <v>100213</v>
      </c>
      <c r="B9127" s="180" t="s">
        <v>2056</v>
      </c>
      <c r="C9127" s="180" t="s">
        <v>2051</v>
      </c>
      <c r="D9127" s="254">
        <v>3.21</v>
      </c>
    </row>
    <row r="9128" spans="1:4" ht="13.5">
      <c r="A9128" s="180">
        <v>100212</v>
      </c>
      <c r="B9128" s="180" t="s">
        <v>2055</v>
      </c>
      <c r="C9128" s="180" t="s">
        <v>2051</v>
      </c>
      <c r="D9128" s="254">
        <v>8.93</v>
      </c>
    </row>
    <row r="9129" spans="1:4" ht="13.5">
      <c r="A9129" s="180">
        <v>100222</v>
      </c>
      <c r="B9129" s="180" t="s">
        <v>2066</v>
      </c>
      <c r="C9129" s="180" t="s">
        <v>2064</v>
      </c>
      <c r="D9129" s="254">
        <v>14.04</v>
      </c>
    </row>
    <row r="9130" spans="1:4" ht="13.5">
      <c r="A9130" s="180">
        <v>100226</v>
      </c>
      <c r="B9130" s="180" t="s">
        <v>2071</v>
      </c>
      <c r="C9130" s="180" t="s">
        <v>2070</v>
      </c>
      <c r="D9130" s="254">
        <v>0.8</v>
      </c>
    </row>
    <row r="9131" spans="1:4" ht="13.5">
      <c r="A9131" s="180">
        <v>100200</v>
      </c>
      <c r="B9131" s="180" t="s">
        <v>2042</v>
      </c>
      <c r="C9131" s="180" t="s">
        <v>2037</v>
      </c>
      <c r="D9131" s="254">
        <v>0.47</v>
      </c>
    </row>
    <row r="9132" spans="1:4" ht="13.5">
      <c r="A9132" s="180">
        <v>100199</v>
      </c>
      <c r="B9132" s="180" t="s">
        <v>2041</v>
      </c>
      <c r="C9132" s="180" t="s">
        <v>2037</v>
      </c>
      <c r="D9132" s="254">
        <v>0.38</v>
      </c>
    </row>
    <row r="9133" spans="1:4" ht="13.5">
      <c r="A9133" s="180">
        <v>100198</v>
      </c>
      <c r="B9133" s="180" t="s">
        <v>2040</v>
      </c>
      <c r="C9133" s="180" t="s">
        <v>2037</v>
      </c>
      <c r="D9133" s="254">
        <v>0.32</v>
      </c>
    </row>
    <row r="9134" spans="1:4" ht="13.5">
      <c r="A9134" s="180">
        <v>100283</v>
      </c>
      <c r="B9134" s="180" t="s">
        <v>2129</v>
      </c>
      <c r="C9134" s="180" t="s">
        <v>2064</v>
      </c>
      <c r="D9134" s="254">
        <v>29.69</v>
      </c>
    </row>
    <row r="9135" spans="1:4" ht="13.5">
      <c r="A9135" s="180">
        <v>100227</v>
      </c>
      <c r="B9135" s="180" t="s">
        <v>2072</v>
      </c>
      <c r="C9135" s="180" t="s">
        <v>2070</v>
      </c>
      <c r="D9135" s="254">
        <v>1.19</v>
      </c>
    </row>
    <row r="9136" spans="1:4" ht="13.5">
      <c r="A9136" s="180">
        <v>100205</v>
      </c>
      <c r="B9136" s="180" t="s">
        <v>2047</v>
      </c>
      <c r="C9136" s="180" t="s">
        <v>1870</v>
      </c>
      <c r="D9136" s="254">
        <v>1720.64</v>
      </c>
    </row>
    <row r="9137" spans="1:4" ht="13.5">
      <c r="A9137" s="180">
        <v>100206</v>
      </c>
      <c r="B9137" s="180" t="s">
        <v>2048</v>
      </c>
      <c r="C9137" s="180" t="s">
        <v>1870</v>
      </c>
      <c r="D9137" s="254">
        <v>1243.73</v>
      </c>
    </row>
    <row r="9138" spans="1:4" ht="13.5">
      <c r="A9138" s="180">
        <v>100281</v>
      </c>
      <c r="B9138" s="180" t="s">
        <v>2127</v>
      </c>
      <c r="C9138" s="180" t="s">
        <v>2051</v>
      </c>
      <c r="D9138" s="254">
        <v>4.6100000000000003</v>
      </c>
    </row>
    <row r="9139" spans="1:4" ht="13.5">
      <c r="A9139" s="180">
        <v>100219</v>
      </c>
      <c r="B9139" s="180" t="s">
        <v>2062</v>
      </c>
      <c r="C9139" s="180" t="s">
        <v>2051</v>
      </c>
      <c r="D9139" s="254">
        <v>0.56999999999999995</v>
      </c>
    </row>
    <row r="9140" spans="1:4" ht="13.5">
      <c r="A9140" s="180">
        <v>100218</v>
      </c>
      <c r="B9140" s="180" t="s">
        <v>2061</v>
      </c>
      <c r="C9140" s="180" t="s">
        <v>2051</v>
      </c>
      <c r="D9140" s="254">
        <v>2.57</v>
      </c>
    </row>
    <row r="9141" spans="1:4" ht="13.5">
      <c r="A9141" s="180">
        <v>100217</v>
      </c>
      <c r="B9141" s="180" t="s">
        <v>2060</v>
      </c>
      <c r="C9141" s="180" t="s">
        <v>2051</v>
      </c>
      <c r="D9141" s="254">
        <v>3.76</v>
      </c>
    </row>
    <row r="9142" spans="1:4" ht="13.5">
      <c r="A9142" s="180">
        <v>100224</v>
      </c>
      <c r="B9142" s="180" t="s">
        <v>2068</v>
      </c>
      <c r="C9142" s="180" t="s">
        <v>2064</v>
      </c>
      <c r="D9142" s="254">
        <v>3.76</v>
      </c>
    </row>
    <row r="9143" spans="1:4" ht="13.5">
      <c r="A9143" s="180">
        <v>100228</v>
      </c>
      <c r="B9143" s="180" t="s">
        <v>2073</v>
      </c>
      <c r="C9143" s="180" t="s">
        <v>2070</v>
      </c>
      <c r="D9143" s="254">
        <v>0.37</v>
      </c>
    </row>
    <row r="9144" spans="1:4" ht="13.5">
      <c r="A9144" s="180">
        <v>100204</v>
      </c>
      <c r="B9144" s="180" t="s">
        <v>2046</v>
      </c>
      <c r="C9144" s="180" t="s">
        <v>2037</v>
      </c>
      <c r="D9144" s="254">
        <v>0.13</v>
      </c>
    </row>
    <row r="9145" spans="1:4" ht="13.5">
      <c r="A9145" s="180">
        <v>100284</v>
      </c>
      <c r="B9145" s="180" t="s">
        <v>2130</v>
      </c>
      <c r="C9145" s="180" t="s">
        <v>2064</v>
      </c>
      <c r="D9145" s="254">
        <v>13.48</v>
      </c>
    </row>
    <row r="9146" spans="1:4" ht="13.5">
      <c r="A9146" s="180">
        <v>100277</v>
      </c>
      <c r="B9146" s="180" t="s">
        <v>2123</v>
      </c>
      <c r="C9146" s="180" t="s">
        <v>2064</v>
      </c>
      <c r="D9146" s="254">
        <v>2.4</v>
      </c>
    </row>
    <row r="9147" spans="1:4" ht="13.5">
      <c r="A9147" s="180">
        <v>100278</v>
      </c>
      <c r="B9147" s="180" t="s">
        <v>2124</v>
      </c>
      <c r="C9147" s="180" t="s">
        <v>2051</v>
      </c>
      <c r="D9147" s="254">
        <v>46.93</v>
      </c>
    </row>
    <row r="9148" spans="1:4" ht="13.5">
      <c r="A9148" s="180">
        <v>100268</v>
      </c>
      <c r="B9148" s="180" t="s">
        <v>2114</v>
      </c>
      <c r="C9148" s="180" t="s">
        <v>2051</v>
      </c>
      <c r="D9148" s="254">
        <v>98.1</v>
      </c>
    </row>
    <row r="9149" spans="1:4" ht="13.5">
      <c r="A9149" s="180">
        <v>100285</v>
      </c>
      <c r="B9149" s="180" t="s">
        <v>2131</v>
      </c>
      <c r="C9149" s="180" t="s">
        <v>2082</v>
      </c>
      <c r="D9149" s="254">
        <v>49.38</v>
      </c>
    </row>
    <row r="9150" spans="1:4" ht="13.5">
      <c r="A9150" s="180">
        <v>100209</v>
      </c>
      <c r="B9150" s="180" t="s">
        <v>2052</v>
      </c>
      <c r="C9150" s="180" t="s">
        <v>2051</v>
      </c>
      <c r="D9150" s="254">
        <v>11.38</v>
      </c>
    </row>
    <row r="9151" spans="1:4" ht="13.5">
      <c r="A9151" s="180">
        <v>100208</v>
      </c>
      <c r="B9151" s="180" t="s">
        <v>2050</v>
      </c>
      <c r="C9151" s="180" t="s">
        <v>2051</v>
      </c>
      <c r="D9151" s="254">
        <v>22.76</v>
      </c>
    </row>
    <row r="9152" spans="1:4" ht="13.5">
      <c r="A9152" s="180">
        <v>100256</v>
      </c>
      <c r="B9152" s="180" t="s">
        <v>2102</v>
      </c>
      <c r="C9152" s="180" t="s">
        <v>2082</v>
      </c>
      <c r="D9152" s="254">
        <v>10.43</v>
      </c>
    </row>
    <row r="9153" spans="1:4" ht="13.5">
      <c r="A9153" s="180">
        <v>100220</v>
      </c>
      <c r="B9153" s="180" t="s">
        <v>2063</v>
      </c>
      <c r="C9153" s="180" t="s">
        <v>2064</v>
      </c>
      <c r="D9153" s="254">
        <v>32.700000000000003</v>
      </c>
    </row>
    <row r="9154" spans="1:4" ht="13.5">
      <c r="A9154" s="180">
        <v>100287</v>
      </c>
      <c r="B9154" s="180" t="s">
        <v>33211</v>
      </c>
      <c r="C9154" s="180" t="s">
        <v>2082</v>
      </c>
      <c r="D9154" s="254">
        <v>15.41</v>
      </c>
    </row>
    <row r="9155" spans="1:4" ht="13.5">
      <c r="A9155" s="180">
        <v>100274</v>
      </c>
      <c r="B9155" s="180" t="s">
        <v>2120</v>
      </c>
      <c r="C9155" s="180" t="s">
        <v>2064</v>
      </c>
      <c r="D9155" s="254">
        <v>32.71</v>
      </c>
    </row>
    <row r="9156" spans="1:4" ht="13.5">
      <c r="A9156" s="180">
        <v>100264</v>
      </c>
      <c r="B9156" s="180" t="s">
        <v>2110</v>
      </c>
      <c r="C9156" s="180" t="s">
        <v>2064</v>
      </c>
      <c r="D9156" s="254">
        <v>46.16</v>
      </c>
    </row>
    <row r="9157" spans="1:4" ht="13.5">
      <c r="A9157" s="180">
        <v>100225</v>
      </c>
      <c r="B9157" s="180" t="s">
        <v>2069</v>
      </c>
      <c r="C9157" s="180" t="s">
        <v>2070</v>
      </c>
      <c r="D9157" s="254">
        <v>2.56</v>
      </c>
    </row>
    <row r="9158" spans="1:4" ht="13.5">
      <c r="A9158" s="180">
        <v>100266</v>
      </c>
      <c r="B9158" s="180" t="s">
        <v>2112</v>
      </c>
      <c r="C9158" s="180" t="s">
        <v>2051</v>
      </c>
      <c r="D9158" s="254">
        <v>98.1</v>
      </c>
    </row>
    <row r="9159" spans="1:4" ht="13.5">
      <c r="A9159" s="180">
        <v>100257</v>
      </c>
      <c r="B9159" s="180" t="s">
        <v>2103</v>
      </c>
      <c r="C9159" s="180" t="s">
        <v>2082</v>
      </c>
      <c r="D9159" s="254">
        <v>6.25</v>
      </c>
    </row>
    <row r="9160" spans="1:4" ht="13.5">
      <c r="A9160" s="180">
        <v>100197</v>
      </c>
      <c r="B9160" s="180" t="s">
        <v>2039</v>
      </c>
      <c r="C9160" s="180" t="s">
        <v>2037</v>
      </c>
      <c r="D9160" s="254">
        <v>2.31</v>
      </c>
    </row>
    <row r="9161" spans="1:4" ht="13.5">
      <c r="A9161" s="180">
        <v>100196</v>
      </c>
      <c r="B9161" s="180" t="s">
        <v>2038</v>
      </c>
      <c r="C9161" s="180" t="s">
        <v>2037</v>
      </c>
      <c r="D9161" s="254">
        <v>1.54</v>
      </c>
    </row>
    <row r="9162" spans="1:4" ht="13.5">
      <c r="A9162" s="180">
        <v>100195</v>
      </c>
      <c r="B9162" s="180" t="s">
        <v>2036</v>
      </c>
      <c r="C9162" s="180" t="s">
        <v>2037</v>
      </c>
      <c r="D9162" s="254">
        <v>0.92</v>
      </c>
    </row>
    <row r="9163" spans="1:4" ht="13.5">
      <c r="A9163" s="180">
        <v>100273</v>
      </c>
      <c r="B9163" s="180" t="s">
        <v>2119</v>
      </c>
      <c r="C9163" s="180" t="s">
        <v>2037</v>
      </c>
      <c r="D9163" s="254">
        <v>3.83</v>
      </c>
    </row>
    <row r="9164" spans="1:4" ht="13.5">
      <c r="A9164" s="180">
        <v>100282</v>
      </c>
      <c r="B9164" s="180" t="s">
        <v>2128</v>
      </c>
      <c r="C9164" s="180" t="s">
        <v>2064</v>
      </c>
      <c r="D9164" s="254">
        <v>183.8</v>
      </c>
    </row>
    <row r="9165" spans="1:4" ht="13.5">
      <c r="A9165" s="180">
        <v>100276</v>
      </c>
      <c r="B9165" s="180" t="s">
        <v>2122</v>
      </c>
      <c r="C9165" s="180" t="s">
        <v>2064</v>
      </c>
      <c r="D9165" s="254">
        <v>38.6</v>
      </c>
    </row>
    <row r="9166" spans="1:4" ht="13.5">
      <c r="A9166" s="180">
        <v>100275</v>
      </c>
      <c r="B9166" s="180" t="s">
        <v>2121</v>
      </c>
      <c r="C9166" s="180" t="s">
        <v>2064</v>
      </c>
      <c r="D9166" s="254">
        <v>21.15</v>
      </c>
    </row>
    <row r="9167" spans="1:4" ht="13.5">
      <c r="A9167" s="180">
        <v>100254</v>
      </c>
      <c r="B9167" s="180" t="s">
        <v>2100</v>
      </c>
      <c r="C9167" s="180" t="s">
        <v>2082</v>
      </c>
      <c r="D9167" s="254">
        <v>46.23</v>
      </c>
    </row>
    <row r="9168" spans="1:4" ht="13.5">
      <c r="A9168" s="180">
        <v>100250</v>
      </c>
      <c r="B9168" s="180" t="s">
        <v>2096</v>
      </c>
      <c r="C9168" s="180" t="s">
        <v>2082</v>
      </c>
      <c r="D9168" s="254">
        <v>5.21</v>
      </c>
    </row>
    <row r="9169" spans="1:4" ht="13.5">
      <c r="A9169" s="180">
        <v>100251</v>
      </c>
      <c r="B9169" s="180" t="s">
        <v>2097</v>
      </c>
      <c r="C9169" s="180" t="s">
        <v>2082</v>
      </c>
      <c r="D9169" s="254">
        <v>15.41</v>
      </c>
    </row>
    <row r="9170" spans="1:4" ht="13.5">
      <c r="A9170" s="180">
        <v>100252</v>
      </c>
      <c r="B9170" s="180" t="s">
        <v>2098</v>
      </c>
      <c r="C9170" s="180" t="s">
        <v>2082</v>
      </c>
      <c r="D9170" s="254">
        <v>23.11</v>
      </c>
    </row>
    <row r="9171" spans="1:4" ht="13.5">
      <c r="A9171" s="180">
        <v>100253</v>
      </c>
      <c r="B9171" s="180" t="s">
        <v>2099</v>
      </c>
      <c r="C9171" s="180" t="s">
        <v>2082</v>
      </c>
      <c r="D9171" s="254">
        <v>30.82</v>
      </c>
    </row>
    <row r="9172" spans="1:4" ht="13.5">
      <c r="A9172" s="180">
        <v>100249</v>
      </c>
      <c r="B9172" s="180" t="s">
        <v>2095</v>
      </c>
      <c r="C9172" s="180" t="s">
        <v>2082</v>
      </c>
      <c r="D9172" s="254">
        <v>3.12</v>
      </c>
    </row>
    <row r="9173" spans="1:4" ht="13.5">
      <c r="A9173" s="180">
        <v>100244</v>
      </c>
      <c r="B9173" s="180" t="s">
        <v>2090</v>
      </c>
      <c r="C9173" s="180" t="s">
        <v>2082</v>
      </c>
      <c r="D9173" s="254">
        <v>4.6900000000000004</v>
      </c>
    </row>
    <row r="9174" spans="1:4" ht="13.5">
      <c r="A9174" s="180">
        <v>100245</v>
      </c>
      <c r="B9174" s="180" t="s">
        <v>2091</v>
      </c>
      <c r="C9174" s="180" t="s">
        <v>2082</v>
      </c>
      <c r="D9174" s="254">
        <v>9.3800000000000008</v>
      </c>
    </row>
    <row r="9175" spans="1:4" ht="13.5">
      <c r="A9175" s="180">
        <v>100243</v>
      </c>
      <c r="B9175" s="180" t="s">
        <v>2089</v>
      </c>
      <c r="C9175" s="180" t="s">
        <v>2082</v>
      </c>
      <c r="D9175" s="254">
        <v>3.75</v>
      </c>
    </row>
    <row r="9176" spans="1:4" ht="13.5">
      <c r="A9176" s="180">
        <v>100239</v>
      </c>
      <c r="B9176" s="180" t="s">
        <v>2085</v>
      </c>
      <c r="C9176" s="180" t="s">
        <v>2082</v>
      </c>
      <c r="D9176" s="254">
        <v>7.82</v>
      </c>
    </row>
    <row r="9177" spans="1:4" ht="13.5">
      <c r="A9177" s="180">
        <v>100238</v>
      </c>
      <c r="B9177" s="180" t="s">
        <v>2084</v>
      </c>
      <c r="C9177" s="180" t="s">
        <v>2082</v>
      </c>
      <c r="D9177" s="254">
        <v>6.25</v>
      </c>
    </row>
    <row r="9178" spans="1:4" ht="13.5">
      <c r="A9178" s="180">
        <v>100241</v>
      </c>
      <c r="B9178" s="180" t="s">
        <v>2087</v>
      </c>
      <c r="C9178" s="180" t="s">
        <v>2082</v>
      </c>
      <c r="D9178" s="254">
        <v>7.82</v>
      </c>
    </row>
    <row r="9179" spans="1:4" ht="13.5">
      <c r="A9179" s="180">
        <v>100242</v>
      </c>
      <c r="B9179" s="180" t="s">
        <v>2088</v>
      </c>
      <c r="C9179" s="180" t="s">
        <v>2082</v>
      </c>
      <c r="D9179" s="254">
        <v>23.11</v>
      </c>
    </row>
    <row r="9180" spans="1:4" ht="13.5">
      <c r="A9180" s="180">
        <v>100240</v>
      </c>
      <c r="B9180" s="180" t="s">
        <v>2086</v>
      </c>
      <c r="C9180" s="180" t="s">
        <v>2082</v>
      </c>
      <c r="D9180" s="254">
        <v>4.6900000000000004</v>
      </c>
    </row>
    <row r="9181" spans="1:4" ht="13.5">
      <c r="A9181" s="180">
        <v>100237</v>
      </c>
      <c r="B9181" s="180" t="s">
        <v>2083</v>
      </c>
      <c r="C9181" s="180" t="s">
        <v>2082</v>
      </c>
      <c r="D9181" s="254">
        <v>3.91</v>
      </c>
    </row>
    <row r="9182" spans="1:4" ht="13.5">
      <c r="A9182" s="180">
        <v>100236</v>
      </c>
      <c r="B9182" s="180" t="s">
        <v>2081</v>
      </c>
      <c r="C9182" s="180" t="s">
        <v>2082</v>
      </c>
      <c r="D9182" s="254">
        <v>3.26</v>
      </c>
    </row>
    <row r="9183" spans="1:4" ht="13.5">
      <c r="A9183" s="180">
        <v>100248</v>
      </c>
      <c r="B9183" s="180" t="s">
        <v>2094</v>
      </c>
      <c r="C9183" s="180" t="s">
        <v>2082</v>
      </c>
      <c r="D9183" s="254">
        <v>15.41</v>
      </c>
    </row>
    <row r="9184" spans="1:4" ht="13.5">
      <c r="A9184" s="180">
        <v>100247</v>
      </c>
      <c r="B9184" s="180" t="s">
        <v>2093</v>
      </c>
      <c r="C9184" s="180" t="s">
        <v>2082</v>
      </c>
      <c r="D9184" s="254">
        <v>3.91</v>
      </c>
    </row>
    <row r="9185" spans="1:4" ht="13.5">
      <c r="A9185" s="180">
        <v>100246</v>
      </c>
      <c r="B9185" s="180" t="s">
        <v>2092</v>
      </c>
      <c r="C9185" s="180" t="s">
        <v>2082</v>
      </c>
      <c r="D9185" s="254">
        <v>3.12</v>
      </c>
    </row>
    <row r="9186" spans="1:4" ht="13.5">
      <c r="A9186" s="180">
        <v>100255</v>
      </c>
      <c r="B9186" s="180" t="s">
        <v>2101</v>
      </c>
      <c r="C9186" s="180" t="s">
        <v>2082</v>
      </c>
      <c r="D9186" s="254">
        <v>15.64</v>
      </c>
    </row>
    <row r="9187" spans="1:4" ht="13.5">
      <c r="A9187" s="180">
        <v>100263</v>
      </c>
      <c r="B9187" s="180" t="s">
        <v>2109</v>
      </c>
      <c r="C9187" s="180" t="s">
        <v>2037</v>
      </c>
      <c r="D9187" s="254">
        <v>2.5299999999999998</v>
      </c>
    </row>
    <row r="9188" spans="1:4" ht="13.5">
      <c r="A9188" s="180">
        <v>100260</v>
      </c>
      <c r="B9188" s="180" t="s">
        <v>2106</v>
      </c>
      <c r="C9188" s="180" t="s">
        <v>2037</v>
      </c>
      <c r="D9188" s="254">
        <v>10.15</v>
      </c>
    </row>
    <row r="9189" spans="1:4" ht="13.5">
      <c r="A9189" s="180">
        <v>100261</v>
      </c>
      <c r="B9189" s="180" t="s">
        <v>2107</v>
      </c>
      <c r="C9189" s="180" t="s">
        <v>2037</v>
      </c>
      <c r="D9189" s="254">
        <v>6.38</v>
      </c>
    </row>
    <row r="9190" spans="1:4" ht="13.5">
      <c r="A9190" s="180">
        <v>100262</v>
      </c>
      <c r="B9190" s="180" t="s">
        <v>2108</v>
      </c>
      <c r="C9190" s="180" t="s">
        <v>2037</v>
      </c>
      <c r="D9190" s="254">
        <v>3.95</v>
      </c>
    </row>
    <row r="9191" spans="1:4" ht="13.5">
      <c r="A9191" s="180">
        <v>100271</v>
      </c>
      <c r="B9191" s="180" t="s">
        <v>2117</v>
      </c>
      <c r="C9191" s="180" t="s">
        <v>2064</v>
      </c>
      <c r="D9191" s="254">
        <v>73.569999999999993</v>
      </c>
    </row>
    <row r="9192" spans="1:4" ht="13.5">
      <c r="A9192" s="180">
        <v>100258</v>
      </c>
      <c r="B9192" s="180" t="s">
        <v>2104</v>
      </c>
      <c r="C9192" s="180" t="s">
        <v>2082</v>
      </c>
      <c r="D9192" s="254">
        <v>15.64</v>
      </c>
    </row>
    <row r="9193" spans="1:4" ht="13.5">
      <c r="A9193" s="180">
        <v>100259</v>
      </c>
      <c r="B9193" s="180" t="s">
        <v>2105</v>
      </c>
      <c r="C9193" s="180" t="s">
        <v>2082</v>
      </c>
      <c r="D9193" s="254">
        <v>30.82</v>
      </c>
    </row>
    <row r="9194" spans="1:4" ht="13.5">
      <c r="A9194" s="180">
        <v>100279</v>
      </c>
      <c r="B9194" s="180" t="s">
        <v>2125</v>
      </c>
      <c r="C9194" s="180" t="s">
        <v>2</v>
      </c>
      <c r="D9194" s="254">
        <v>0.9</v>
      </c>
    </row>
    <row r="9195" spans="1:4" ht="13.5">
      <c r="A9195" s="180">
        <v>100233</v>
      </c>
      <c r="B9195" s="180" t="s">
        <v>2078</v>
      </c>
      <c r="C9195" s="180" t="s">
        <v>2</v>
      </c>
      <c r="D9195" s="254">
        <v>0.21</v>
      </c>
    </row>
    <row r="9196" spans="1:4" ht="13.5">
      <c r="A9196" s="180">
        <v>100232</v>
      </c>
      <c r="B9196" s="180" t="s">
        <v>2077</v>
      </c>
      <c r="C9196" s="180" t="s">
        <v>2</v>
      </c>
      <c r="D9196" s="254">
        <v>0.43</v>
      </c>
    </row>
    <row r="9197" spans="1:4" ht="13.5">
      <c r="A9197" s="180">
        <v>100234</v>
      </c>
      <c r="B9197" s="180" t="s">
        <v>2079</v>
      </c>
      <c r="C9197" s="180" t="s">
        <v>4</v>
      </c>
      <c r="D9197" s="254">
        <v>0.64</v>
      </c>
    </row>
    <row r="9198" spans="1:4" ht="13.5">
      <c r="A9198" s="180">
        <v>100265</v>
      </c>
      <c r="B9198" s="180" t="s">
        <v>2111</v>
      </c>
      <c r="C9198" s="180" t="s">
        <v>4</v>
      </c>
      <c r="D9198" s="254">
        <v>0.96</v>
      </c>
    </row>
    <row r="9199" spans="1:4" ht="13.5">
      <c r="A9199" s="180">
        <v>100235</v>
      </c>
      <c r="B9199" s="180" t="s">
        <v>2080</v>
      </c>
      <c r="C9199" s="180" t="s">
        <v>9</v>
      </c>
      <c r="D9199" s="254">
        <v>0.05</v>
      </c>
    </row>
    <row r="9200" spans="1:4" ht="13.5">
      <c r="A9200" s="180">
        <v>100267</v>
      </c>
      <c r="B9200" s="180" t="s">
        <v>2113</v>
      </c>
      <c r="C9200" s="180" t="s">
        <v>2</v>
      </c>
      <c r="D9200" s="254">
        <v>1.94</v>
      </c>
    </row>
    <row r="9201" spans="1:4" ht="13.5">
      <c r="A9201" s="180">
        <v>100231</v>
      </c>
      <c r="B9201" s="180" t="s">
        <v>2076</v>
      </c>
      <c r="C9201" s="180" t="s">
        <v>3</v>
      </c>
      <c r="D9201" s="254">
        <v>0.04</v>
      </c>
    </row>
    <row r="9202" spans="1:4" ht="13.5">
      <c r="A9202" s="180">
        <v>100230</v>
      </c>
      <c r="B9202" s="180" t="s">
        <v>2075</v>
      </c>
      <c r="C9202" s="180" t="s">
        <v>3</v>
      </c>
      <c r="D9202" s="254">
        <v>0.03</v>
      </c>
    </row>
    <row r="9203" spans="1:4" ht="13.5">
      <c r="A9203" s="180">
        <v>100229</v>
      </c>
      <c r="B9203" s="180" t="s">
        <v>2074</v>
      </c>
      <c r="C9203" s="180" t="s">
        <v>3</v>
      </c>
      <c r="D9203" s="254">
        <v>0.01</v>
      </c>
    </row>
    <row r="9204" spans="1:4" ht="13.5">
      <c r="A9204" s="180">
        <v>100272</v>
      </c>
      <c r="B9204" s="180" t="s">
        <v>2118</v>
      </c>
      <c r="C9204" s="180" t="s">
        <v>4</v>
      </c>
      <c r="D9204" s="254">
        <v>1.45</v>
      </c>
    </row>
    <row r="9205" spans="1:4" ht="13.5">
      <c r="A9205" s="180">
        <v>100269</v>
      </c>
      <c r="B9205" s="180" t="s">
        <v>2115</v>
      </c>
      <c r="C9205" s="180" t="s">
        <v>2</v>
      </c>
      <c r="D9205" s="254">
        <v>1.94</v>
      </c>
    </row>
    <row r="9206" spans="1:4" ht="13.5">
      <c r="A9206" s="180">
        <v>100986</v>
      </c>
      <c r="B9206" s="180" t="s">
        <v>2690</v>
      </c>
      <c r="C9206" s="180" t="s">
        <v>7</v>
      </c>
      <c r="D9206" s="254">
        <v>9.4600000000000009</v>
      </c>
    </row>
    <row r="9207" spans="1:4" ht="13.5">
      <c r="A9207" s="180">
        <v>101002</v>
      </c>
      <c r="B9207" s="180" t="s">
        <v>2702</v>
      </c>
      <c r="C9207" s="180" t="s">
        <v>1869</v>
      </c>
      <c r="D9207" s="254">
        <v>6.3</v>
      </c>
    </row>
    <row r="9208" spans="1:4" ht="13.5">
      <c r="A9208" s="180">
        <v>100987</v>
      </c>
      <c r="B9208" s="180" t="s">
        <v>2691</v>
      </c>
      <c r="C9208" s="180" t="s">
        <v>7</v>
      </c>
      <c r="D9208" s="254">
        <v>10.86</v>
      </c>
    </row>
    <row r="9209" spans="1:4" ht="13.5">
      <c r="A9209" s="180">
        <v>101003</v>
      </c>
      <c r="B9209" s="180" t="s">
        <v>2703</v>
      </c>
      <c r="C9209" s="180" t="s">
        <v>1869</v>
      </c>
      <c r="D9209" s="254">
        <v>7.23</v>
      </c>
    </row>
    <row r="9210" spans="1:4" ht="13.5">
      <c r="A9210" s="180">
        <v>100988</v>
      </c>
      <c r="B9210" s="180" t="s">
        <v>2692</v>
      </c>
      <c r="C9210" s="180" t="s">
        <v>7</v>
      </c>
      <c r="D9210" s="254">
        <v>11.51</v>
      </c>
    </row>
    <row r="9211" spans="1:4" ht="13.5">
      <c r="A9211" s="180">
        <v>101004</v>
      </c>
      <c r="B9211" s="180" t="s">
        <v>2704</v>
      </c>
      <c r="C9211" s="180" t="s">
        <v>1869</v>
      </c>
      <c r="D9211" s="254">
        <v>7.67</v>
      </c>
    </row>
    <row r="9212" spans="1:4" ht="13.5">
      <c r="A9212" s="180">
        <v>100985</v>
      </c>
      <c r="B9212" s="180" t="s">
        <v>2689</v>
      </c>
      <c r="C9212" s="180" t="s">
        <v>7</v>
      </c>
      <c r="D9212" s="254">
        <v>7.89</v>
      </c>
    </row>
    <row r="9213" spans="1:4" ht="13.5">
      <c r="A9213" s="180">
        <v>101001</v>
      </c>
      <c r="B9213" s="180" t="s">
        <v>2701</v>
      </c>
      <c r="C9213" s="180" t="s">
        <v>1869</v>
      </c>
      <c r="D9213" s="254">
        <v>5.26</v>
      </c>
    </row>
    <row r="9214" spans="1:4" ht="13.5">
      <c r="A9214" s="180">
        <v>101008</v>
      </c>
      <c r="B9214" s="180" t="s">
        <v>2708</v>
      </c>
      <c r="C9214" s="180" t="s">
        <v>7</v>
      </c>
      <c r="D9214" s="254">
        <v>5.71</v>
      </c>
    </row>
    <row r="9215" spans="1:4" ht="13.5">
      <c r="A9215" s="180">
        <v>101007</v>
      </c>
      <c r="B9215" s="180" t="s">
        <v>2707</v>
      </c>
      <c r="C9215" s="180" t="s">
        <v>7</v>
      </c>
      <c r="D9215" s="254">
        <v>5.64</v>
      </c>
    </row>
    <row r="9216" spans="1:4" ht="13.5">
      <c r="A9216" s="180">
        <v>100982</v>
      </c>
      <c r="B9216" s="180" t="s">
        <v>37299</v>
      </c>
      <c r="C9216" s="180" t="s">
        <v>7</v>
      </c>
      <c r="D9216" s="254">
        <v>9.56</v>
      </c>
    </row>
    <row r="9217" spans="1:4" ht="13.5">
      <c r="A9217" s="180">
        <v>100998</v>
      </c>
      <c r="B9217" s="180" t="s">
        <v>37300</v>
      </c>
      <c r="C9217" s="180" t="s">
        <v>1869</v>
      </c>
      <c r="D9217" s="254">
        <v>6.39</v>
      </c>
    </row>
    <row r="9218" spans="1:4" ht="13.5">
      <c r="A9218" s="180">
        <v>100983</v>
      </c>
      <c r="B9218" s="180" t="s">
        <v>37301</v>
      </c>
      <c r="C9218" s="180" t="s">
        <v>7</v>
      </c>
      <c r="D9218" s="254">
        <v>9.58</v>
      </c>
    </row>
    <row r="9219" spans="1:4" ht="13.5">
      <c r="A9219" s="180">
        <v>100999</v>
      </c>
      <c r="B9219" s="180" t="s">
        <v>37302</v>
      </c>
      <c r="C9219" s="180" t="s">
        <v>1869</v>
      </c>
      <c r="D9219" s="254">
        <v>6.42</v>
      </c>
    </row>
    <row r="9220" spans="1:4" ht="13.5">
      <c r="A9220" s="180">
        <v>100984</v>
      </c>
      <c r="B9220" s="180" t="s">
        <v>37303</v>
      </c>
      <c r="C9220" s="180" t="s">
        <v>7</v>
      </c>
      <c r="D9220" s="254">
        <v>9.3699999999999992</v>
      </c>
    </row>
    <row r="9221" spans="1:4" ht="13.5">
      <c r="A9221" s="180">
        <v>101000</v>
      </c>
      <c r="B9221" s="180" t="s">
        <v>37304</v>
      </c>
      <c r="C9221" s="180" t="s">
        <v>1869</v>
      </c>
      <c r="D9221" s="254">
        <v>6.25</v>
      </c>
    </row>
    <row r="9222" spans="1:4" ht="13.5">
      <c r="A9222" s="180">
        <v>100981</v>
      </c>
      <c r="B9222" s="180" t="s">
        <v>37305</v>
      </c>
      <c r="C9222" s="180" t="s">
        <v>7</v>
      </c>
      <c r="D9222" s="254">
        <v>10.029999999999999</v>
      </c>
    </row>
    <row r="9223" spans="1:4" ht="13.5">
      <c r="A9223" s="180">
        <v>100997</v>
      </c>
      <c r="B9223" s="180" t="s">
        <v>37306</v>
      </c>
      <c r="C9223" s="180" t="s">
        <v>1869</v>
      </c>
      <c r="D9223" s="254">
        <v>6.7</v>
      </c>
    </row>
    <row r="9224" spans="1:4" ht="13.5">
      <c r="A9224" s="180">
        <v>101010</v>
      </c>
      <c r="B9224" s="180" t="s">
        <v>2710</v>
      </c>
      <c r="C9224" s="180" t="s">
        <v>1869</v>
      </c>
      <c r="D9224" s="254">
        <v>28.17</v>
      </c>
    </row>
    <row r="9225" spans="1:4" ht="13.5">
      <c r="A9225" s="180">
        <v>101009</v>
      </c>
      <c r="B9225" s="180" t="s">
        <v>2709</v>
      </c>
      <c r="C9225" s="180" t="s">
        <v>1869</v>
      </c>
      <c r="D9225" s="254">
        <v>44.75</v>
      </c>
    </row>
    <row r="9226" spans="1:4" ht="13.5">
      <c r="A9226" s="180">
        <v>100978</v>
      </c>
      <c r="B9226" s="180" t="s">
        <v>2686</v>
      </c>
      <c r="C9226" s="180" t="s">
        <v>7</v>
      </c>
      <c r="D9226" s="254">
        <v>7.39</v>
      </c>
    </row>
    <row r="9227" spans="1:4" ht="13.5">
      <c r="A9227" s="180">
        <v>100994</v>
      </c>
      <c r="B9227" s="180" t="s">
        <v>2698</v>
      </c>
      <c r="C9227" s="180" t="s">
        <v>1869</v>
      </c>
      <c r="D9227" s="254">
        <v>4.91</v>
      </c>
    </row>
    <row r="9228" spans="1:4" ht="13.5">
      <c r="A9228" s="180">
        <v>100974</v>
      </c>
      <c r="B9228" s="180" t="s">
        <v>2675</v>
      </c>
      <c r="C9228" s="180" t="s">
        <v>7</v>
      </c>
      <c r="D9228" s="254">
        <v>8.93</v>
      </c>
    </row>
    <row r="9229" spans="1:4" ht="13.5">
      <c r="A9229" s="180">
        <v>100990</v>
      </c>
      <c r="B9229" s="180" t="s">
        <v>2694</v>
      </c>
      <c r="C9229" s="180" t="s">
        <v>1869</v>
      </c>
      <c r="D9229" s="254">
        <v>5.96</v>
      </c>
    </row>
    <row r="9230" spans="1:4" ht="13.5">
      <c r="A9230" s="180">
        <v>100979</v>
      </c>
      <c r="B9230" s="180" t="s">
        <v>2687</v>
      </c>
      <c r="C9230" s="180" t="s">
        <v>7</v>
      </c>
      <c r="D9230" s="254">
        <v>7.07</v>
      </c>
    </row>
    <row r="9231" spans="1:4" ht="13.5">
      <c r="A9231" s="180">
        <v>100995</v>
      </c>
      <c r="B9231" s="180" t="s">
        <v>2699</v>
      </c>
      <c r="C9231" s="180" t="s">
        <v>1869</v>
      </c>
      <c r="D9231" s="254">
        <v>4.7300000000000004</v>
      </c>
    </row>
    <row r="9232" spans="1:4" ht="13.5">
      <c r="A9232" s="180">
        <v>100975</v>
      </c>
      <c r="B9232" s="180" t="s">
        <v>2676</v>
      </c>
      <c r="C9232" s="180" t="s">
        <v>7</v>
      </c>
      <c r="D9232" s="254">
        <v>8.99</v>
      </c>
    </row>
    <row r="9233" spans="1:4" ht="13.5">
      <c r="A9233" s="180">
        <v>100991</v>
      </c>
      <c r="B9233" s="180" t="s">
        <v>2695</v>
      </c>
      <c r="C9233" s="180" t="s">
        <v>1869</v>
      </c>
      <c r="D9233" s="254">
        <v>6.01</v>
      </c>
    </row>
    <row r="9234" spans="1:4" ht="13.5">
      <c r="A9234" s="180">
        <v>100980</v>
      </c>
      <c r="B9234" s="180" t="s">
        <v>2688</v>
      </c>
      <c r="C9234" s="180" t="s">
        <v>7</v>
      </c>
      <c r="D9234" s="254">
        <v>6.7</v>
      </c>
    </row>
    <row r="9235" spans="1:4" ht="13.5">
      <c r="A9235" s="180">
        <v>100996</v>
      </c>
      <c r="B9235" s="180" t="s">
        <v>2700</v>
      </c>
      <c r="C9235" s="180" t="s">
        <v>1869</v>
      </c>
      <c r="D9235" s="254">
        <v>4.45</v>
      </c>
    </row>
    <row r="9236" spans="1:4" ht="13.5">
      <c r="A9236" s="180">
        <v>100976</v>
      </c>
      <c r="B9236" s="180" t="s">
        <v>2684</v>
      </c>
      <c r="C9236" s="180" t="s">
        <v>7</v>
      </c>
      <c r="D9236" s="254">
        <v>8.7899999999999991</v>
      </c>
    </row>
    <row r="9237" spans="1:4" ht="13.5">
      <c r="A9237" s="180">
        <v>100992</v>
      </c>
      <c r="B9237" s="180" t="s">
        <v>2696</v>
      </c>
      <c r="C9237" s="180" t="s">
        <v>1869</v>
      </c>
      <c r="D9237" s="254">
        <v>5.86</v>
      </c>
    </row>
    <row r="9238" spans="1:4" ht="13.5">
      <c r="A9238" s="180">
        <v>100977</v>
      </c>
      <c r="B9238" s="180" t="s">
        <v>2685</v>
      </c>
      <c r="C9238" s="180" t="s">
        <v>7</v>
      </c>
      <c r="D9238" s="254">
        <v>8.25</v>
      </c>
    </row>
    <row r="9239" spans="1:4" ht="13.5">
      <c r="A9239" s="180">
        <v>100993</v>
      </c>
      <c r="B9239" s="180" t="s">
        <v>2697</v>
      </c>
      <c r="C9239" s="180" t="s">
        <v>1869</v>
      </c>
      <c r="D9239" s="254">
        <v>5.49</v>
      </c>
    </row>
    <row r="9240" spans="1:4" ht="13.5">
      <c r="A9240" s="180">
        <v>100973</v>
      </c>
      <c r="B9240" s="180" t="s">
        <v>2674</v>
      </c>
      <c r="C9240" s="180" t="s">
        <v>7</v>
      </c>
      <c r="D9240" s="254">
        <v>9.32</v>
      </c>
    </row>
    <row r="9241" spans="1:4" ht="13.5">
      <c r="A9241" s="180">
        <v>100989</v>
      </c>
      <c r="B9241" s="180" t="s">
        <v>2693</v>
      </c>
      <c r="C9241" s="180" t="s">
        <v>1869</v>
      </c>
      <c r="D9241" s="254">
        <v>6.21</v>
      </c>
    </row>
    <row r="9242" spans="1:4" ht="13.5">
      <c r="A9242" s="180">
        <v>101467</v>
      </c>
      <c r="B9242" s="180" t="s">
        <v>2721</v>
      </c>
      <c r="C9242" s="180" t="s">
        <v>1869</v>
      </c>
      <c r="D9242" s="254">
        <v>19.22</v>
      </c>
    </row>
    <row r="9243" spans="1:4" ht="13.5">
      <c r="A9243" s="180">
        <v>101468</v>
      </c>
      <c r="B9243" s="180" t="s">
        <v>2722</v>
      </c>
      <c r="C9243" s="180" t="s">
        <v>1869</v>
      </c>
      <c r="D9243" s="254">
        <v>17.579999999999998</v>
      </c>
    </row>
    <row r="9244" spans="1:4" ht="13.5">
      <c r="A9244" s="180">
        <v>101014</v>
      </c>
      <c r="B9244" s="180" t="s">
        <v>2712</v>
      </c>
      <c r="C9244" s="180" t="s">
        <v>1869</v>
      </c>
      <c r="D9244" s="254">
        <v>43.92</v>
      </c>
    </row>
    <row r="9245" spans="1:4" ht="13.5">
      <c r="A9245" s="180">
        <v>101015</v>
      </c>
      <c r="B9245" s="180" t="s">
        <v>2713</v>
      </c>
      <c r="C9245" s="180" t="s">
        <v>1869</v>
      </c>
      <c r="D9245" s="254">
        <v>36.08</v>
      </c>
    </row>
    <row r="9246" spans="1:4" ht="13.5">
      <c r="A9246" s="180">
        <v>101463</v>
      </c>
      <c r="B9246" s="180" t="s">
        <v>2717</v>
      </c>
      <c r="C9246" s="180" t="s">
        <v>1869</v>
      </c>
      <c r="D9246" s="254">
        <v>48.08</v>
      </c>
    </row>
    <row r="9247" spans="1:4" ht="13.5">
      <c r="A9247" s="180">
        <v>101464</v>
      </c>
      <c r="B9247" s="180" t="s">
        <v>2718</v>
      </c>
      <c r="C9247" s="180" t="s">
        <v>1869</v>
      </c>
      <c r="D9247" s="254">
        <v>36.93</v>
      </c>
    </row>
    <row r="9248" spans="1:4" ht="13.5">
      <c r="A9248" s="180">
        <v>101465</v>
      </c>
      <c r="B9248" s="180" t="s">
        <v>2719</v>
      </c>
      <c r="C9248" s="180" t="s">
        <v>1869</v>
      </c>
      <c r="D9248" s="254">
        <v>28.23</v>
      </c>
    </row>
    <row r="9249" spans="1:4" ht="13.5">
      <c r="A9249" s="180">
        <v>101466</v>
      </c>
      <c r="B9249" s="180" t="s">
        <v>2720</v>
      </c>
      <c r="C9249" s="180" t="s">
        <v>1869</v>
      </c>
      <c r="D9249" s="254">
        <v>22.96</v>
      </c>
    </row>
    <row r="9250" spans="1:4" ht="13.5">
      <c r="A9250" s="180">
        <v>101013</v>
      </c>
      <c r="B9250" s="180" t="s">
        <v>2711</v>
      </c>
      <c r="C9250" s="180" t="s">
        <v>1869</v>
      </c>
      <c r="D9250" s="254">
        <v>47.93</v>
      </c>
    </row>
    <row r="9251" spans="1:4" ht="13.5">
      <c r="A9251" s="180">
        <v>101477</v>
      </c>
      <c r="B9251" s="180" t="s">
        <v>2731</v>
      </c>
      <c r="C9251" s="180" t="s">
        <v>1869</v>
      </c>
      <c r="D9251" s="254">
        <v>13.92</v>
      </c>
    </row>
    <row r="9252" spans="1:4" ht="13.5">
      <c r="A9252" s="180">
        <v>101478</v>
      </c>
      <c r="B9252" s="180" t="s">
        <v>2732</v>
      </c>
      <c r="C9252" s="180" t="s">
        <v>1869</v>
      </c>
      <c r="D9252" s="254">
        <v>11.84</v>
      </c>
    </row>
    <row r="9253" spans="1:4" ht="13.5">
      <c r="A9253" s="180">
        <v>101017</v>
      </c>
      <c r="B9253" s="180" t="s">
        <v>2715</v>
      </c>
      <c r="C9253" s="180" t="s">
        <v>1869</v>
      </c>
      <c r="D9253" s="254">
        <v>31.66</v>
      </c>
    </row>
    <row r="9254" spans="1:4" ht="13.5">
      <c r="A9254" s="180">
        <v>101018</v>
      </c>
      <c r="B9254" s="180" t="s">
        <v>2716</v>
      </c>
      <c r="C9254" s="180" t="s">
        <v>1869</v>
      </c>
      <c r="D9254" s="254">
        <v>26.01</v>
      </c>
    </row>
    <row r="9255" spans="1:4" ht="13.5">
      <c r="A9255" s="180">
        <v>101469</v>
      </c>
      <c r="B9255" s="180" t="s">
        <v>2723</v>
      </c>
      <c r="C9255" s="180" t="s">
        <v>1869</v>
      </c>
      <c r="D9255" s="254">
        <v>39.340000000000003</v>
      </c>
    </row>
    <row r="9256" spans="1:4" ht="13.5">
      <c r="A9256" s="180">
        <v>101470</v>
      </c>
      <c r="B9256" s="180" t="s">
        <v>2724</v>
      </c>
      <c r="C9256" s="180" t="s">
        <v>1869</v>
      </c>
      <c r="D9256" s="254">
        <v>31.23</v>
      </c>
    </row>
    <row r="9257" spans="1:4" ht="13.5">
      <c r="A9257" s="180">
        <v>101471</v>
      </c>
      <c r="B9257" s="180" t="s">
        <v>2725</v>
      </c>
      <c r="C9257" s="180" t="s">
        <v>1869</v>
      </c>
      <c r="D9257" s="254">
        <v>26.78</v>
      </c>
    </row>
    <row r="9258" spans="1:4" ht="13.5">
      <c r="A9258" s="180">
        <v>101472</v>
      </c>
      <c r="B9258" s="180" t="s">
        <v>2726</v>
      </c>
      <c r="C9258" s="180" t="s">
        <v>1869</v>
      </c>
      <c r="D9258" s="254">
        <v>20.86</v>
      </c>
    </row>
    <row r="9259" spans="1:4" ht="13.5">
      <c r="A9259" s="180">
        <v>101473</v>
      </c>
      <c r="B9259" s="180" t="s">
        <v>2727</v>
      </c>
      <c r="C9259" s="180" t="s">
        <v>1869</v>
      </c>
      <c r="D9259" s="254">
        <v>30.03</v>
      </c>
    </row>
    <row r="9260" spans="1:4" ht="13.5">
      <c r="A9260" s="180">
        <v>101474</v>
      </c>
      <c r="B9260" s="180" t="s">
        <v>2728</v>
      </c>
      <c r="C9260" s="180" t="s">
        <v>1869</v>
      </c>
      <c r="D9260" s="254">
        <v>21.48</v>
      </c>
    </row>
    <row r="9261" spans="1:4" ht="13.5">
      <c r="A9261" s="180">
        <v>101475</v>
      </c>
      <c r="B9261" s="180" t="s">
        <v>2729</v>
      </c>
      <c r="C9261" s="180" t="s">
        <v>1869</v>
      </c>
      <c r="D9261" s="254">
        <v>19.05</v>
      </c>
    </row>
    <row r="9262" spans="1:4" ht="13.5">
      <c r="A9262" s="180">
        <v>101476</v>
      </c>
      <c r="B9262" s="180" t="s">
        <v>2730</v>
      </c>
      <c r="C9262" s="180" t="s">
        <v>1869</v>
      </c>
      <c r="D9262" s="254">
        <v>16.989999999999998</v>
      </c>
    </row>
    <row r="9263" spans="1:4" ht="13.5">
      <c r="A9263" s="180">
        <v>101016</v>
      </c>
      <c r="B9263" s="180" t="s">
        <v>2714</v>
      </c>
      <c r="C9263" s="180" t="s">
        <v>1869</v>
      </c>
      <c r="D9263" s="254">
        <v>41.76</v>
      </c>
    </row>
    <row r="9264" spans="1:4" ht="13.5">
      <c r="A9264" s="180">
        <v>101487</v>
      </c>
      <c r="B9264" s="180" t="s">
        <v>2739</v>
      </c>
      <c r="C9264" s="180" t="s">
        <v>1869</v>
      </c>
      <c r="D9264" s="254">
        <v>103.44</v>
      </c>
    </row>
    <row r="9265" spans="1:4" ht="13.5">
      <c r="A9265" s="180">
        <v>101488</v>
      </c>
      <c r="B9265" s="180" t="s">
        <v>2740</v>
      </c>
      <c r="C9265" s="180" t="s">
        <v>1869</v>
      </c>
      <c r="D9265" s="254">
        <v>89.5</v>
      </c>
    </row>
    <row r="9266" spans="1:4" ht="13.5">
      <c r="A9266" s="180">
        <v>101480</v>
      </c>
      <c r="B9266" s="180" t="s">
        <v>2733</v>
      </c>
      <c r="C9266" s="180" t="s">
        <v>1869</v>
      </c>
      <c r="D9266" s="254">
        <v>70.36</v>
      </c>
    </row>
    <row r="9267" spans="1:4" ht="13.5">
      <c r="A9267" s="180">
        <v>101481</v>
      </c>
      <c r="B9267" s="180" t="s">
        <v>2734</v>
      </c>
      <c r="C9267" s="180" t="s">
        <v>1869</v>
      </c>
      <c r="D9267" s="254">
        <v>50.83</v>
      </c>
    </row>
    <row r="9268" spans="1:4" ht="13.5">
      <c r="A9268" s="180">
        <v>101482</v>
      </c>
      <c r="B9268" s="180" t="s">
        <v>4338</v>
      </c>
      <c r="C9268" s="180" t="s">
        <v>1869</v>
      </c>
      <c r="D9268" s="254">
        <v>37.99</v>
      </c>
    </row>
    <row r="9269" spans="1:4" ht="13.5">
      <c r="A9269" s="180">
        <v>101483</v>
      </c>
      <c r="B9269" s="180" t="s">
        <v>2735</v>
      </c>
      <c r="C9269" s="180" t="s">
        <v>1869</v>
      </c>
      <c r="D9269" s="254">
        <v>39.42</v>
      </c>
    </row>
    <row r="9270" spans="1:4" ht="13.5">
      <c r="A9270" s="180">
        <v>101484</v>
      </c>
      <c r="B9270" s="180" t="s">
        <v>2736</v>
      </c>
      <c r="C9270" s="180" t="s">
        <v>1869</v>
      </c>
      <c r="D9270" s="254">
        <v>204.31</v>
      </c>
    </row>
    <row r="9271" spans="1:4" ht="13.5">
      <c r="A9271" s="180">
        <v>101485</v>
      </c>
      <c r="B9271" s="180" t="s">
        <v>2737</v>
      </c>
      <c r="C9271" s="180" t="s">
        <v>1869</v>
      </c>
      <c r="D9271" s="254">
        <v>156.84</v>
      </c>
    </row>
    <row r="9272" spans="1:4" ht="13.5">
      <c r="A9272" s="180">
        <v>101486</v>
      </c>
      <c r="B9272" s="180" t="s">
        <v>2738</v>
      </c>
      <c r="C9272" s="180" t="s">
        <v>1869</v>
      </c>
      <c r="D9272" s="254">
        <v>141.27000000000001</v>
      </c>
    </row>
    <row r="9273" spans="1:4" ht="13.5">
      <c r="A9273" s="180">
        <v>101006</v>
      </c>
      <c r="B9273" s="180" t="s">
        <v>2706</v>
      </c>
      <c r="C9273" s="180" t="s">
        <v>7</v>
      </c>
      <c r="D9273" s="254">
        <v>21.58</v>
      </c>
    </row>
    <row r="9274" spans="1:4" ht="13.5">
      <c r="A9274" s="180">
        <v>101005</v>
      </c>
      <c r="B9274" s="180" t="s">
        <v>2705</v>
      </c>
      <c r="C9274" s="180" t="s">
        <v>7</v>
      </c>
      <c r="D9274" s="254">
        <v>19.45</v>
      </c>
    </row>
    <row r="9275" spans="1:4" ht="13.5">
      <c r="A9275" s="180">
        <v>102568</v>
      </c>
      <c r="B9275" s="180" t="s">
        <v>3981</v>
      </c>
      <c r="C9275" s="180" t="s">
        <v>1869</v>
      </c>
      <c r="D9275" s="254">
        <v>307.10000000000002</v>
      </c>
    </row>
    <row r="9276" spans="1:4" ht="13.5">
      <c r="A9276" s="180">
        <v>101479</v>
      </c>
      <c r="B9276" s="180" t="s">
        <v>2683</v>
      </c>
      <c r="C9276" s="180" t="s">
        <v>1869</v>
      </c>
      <c r="D9276" s="254">
        <v>180.26</v>
      </c>
    </row>
    <row r="9277" spans="1:4" ht="13.5">
      <c r="A9277" s="180">
        <v>101019</v>
      </c>
      <c r="B9277" s="180" t="s">
        <v>2682</v>
      </c>
      <c r="C9277" s="180" t="s">
        <v>1869</v>
      </c>
      <c r="D9277" s="254">
        <v>618.73</v>
      </c>
    </row>
    <row r="9278" spans="1:4" ht="13.5">
      <c r="A9278" s="180">
        <v>100938</v>
      </c>
      <c r="B9278" s="180" t="s">
        <v>2652</v>
      </c>
      <c r="C9278" s="180" t="s">
        <v>1870</v>
      </c>
      <c r="D9278" s="254">
        <v>7.8</v>
      </c>
    </row>
    <row r="9279" spans="1:4" ht="13.5">
      <c r="A9279" s="180">
        <v>100942</v>
      </c>
      <c r="B9279" s="180" t="s">
        <v>2656</v>
      </c>
      <c r="C9279" s="180" t="s">
        <v>1868</v>
      </c>
      <c r="D9279" s="254">
        <v>5.2</v>
      </c>
    </row>
    <row r="9280" spans="1:4" ht="13.5">
      <c r="A9280" s="180">
        <v>93588</v>
      </c>
      <c r="B9280" s="180" t="s">
        <v>2623</v>
      </c>
      <c r="C9280" s="180" t="s">
        <v>1870</v>
      </c>
      <c r="D9280" s="254">
        <v>3.27</v>
      </c>
    </row>
    <row r="9281" spans="1:4" ht="13.5">
      <c r="A9281" s="180">
        <v>93594</v>
      </c>
      <c r="B9281" s="180" t="s">
        <v>2629</v>
      </c>
      <c r="C9281" s="180" t="s">
        <v>1868</v>
      </c>
      <c r="D9281" s="254">
        <v>2.1800000000000002</v>
      </c>
    </row>
    <row r="9282" spans="1:4" ht="13.5">
      <c r="A9282" s="180">
        <v>93589</v>
      </c>
      <c r="B9282" s="180" t="s">
        <v>2624</v>
      </c>
      <c r="C9282" s="180" t="s">
        <v>1870</v>
      </c>
      <c r="D9282" s="254">
        <v>2.81</v>
      </c>
    </row>
    <row r="9283" spans="1:4" ht="13.5">
      <c r="A9283" s="180">
        <v>93595</v>
      </c>
      <c r="B9283" s="180" t="s">
        <v>2630</v>
      </c>
      <c r="C9283" s="180" t="s">
        <v>1868</v>
      </c>
      <c r="D9283" s="254">
        <v>1.9</v>
      </c>
    </row>
    <row r="9284" spans="1:4" ht="13.5">
      <c r="A9284" s="180">
        <v>93590</v>
      </c>
      <c r="B9284" s="180" t="s">
        <v>2625</v>
      </c>
      <c r="C9284" s="180" t="s">
        <v>1870</v>
      </c>
      <c r="D9284" s="254">
        <v>1.02</v>
      </c>
    </row>
    <row r="9285" spans="1:4" ht="13.5">
      <c r="A9285" s="180">
        <v>93596</v>
      </c>
      <c r="B9285" s="180" t="s">
        <v>2631</v>
      </c>
      <c r="C9285" s="180" t="s">
        <v>1868</v>
      </c>
      <c r="D9285" s="254">
        <v>0.68</v>
      </c>
    </row>
    <row r="9286" spans="1:4" ht="13.5">
      <c r="A9286" s="180">
        <v>95875</v>
      </c>
      <c r="B9286" s="180" t="s">
        <v>2641</v>
      </c>
      <c r="C9286" s="180" t="s">
        <v>1870</v>
      </c>
      <c r="D9286" s="254">
        <v>2.59</v>
      </c>
    </row>
    <row r="9287" spans="1:4" ht="13.5">
      <c r="A9287" s="180">
        <v>95878</v>
      </c>
      <c r="B9287" s="180" t="s">
        <v>2644</v>
      </c>
      <c r="C9287" s="180" t="s">
        <v>1868</v>
      </c>
      <c r="D9287" s="254">
        <v>1.74</v>
      </c>
    </row>
    <row r="9288" spans="1:4" ht="13.5">
      <c r="A9288" s="180">
        <v>100943</v>
      </c>
      <c r="B9288" s="180" t="s">
        <v>2657</v>
      </c>
      <c r="C9288" s="180" t="s">
        <v>1868</v>
      </c>
      <c r="D9288" s="254">
        <v>4.54</v>
      </c>
    </row>
    <row r="9289" spans="1:4" ht="13.5">
      <c r="A9289" s="180">
        <v>100939</v>
      </c>
      <c r="B9289" s="180" t="s">
        <v>2653</v>
      </c>
      <c r="C9289" s="180" t="s">
        <v>1870</v>
      </c>
      <c r="D9289" s="254">
        <v>6.84</v>
      </c>
    </row>
    <row r="9290" spans="1:4" ht="13.5">
      <c r="A9290" s="180">
        <v>93591</v>
      </c>
      <c r="B9290" s="180" t="s">
        <v>2626</v>
      </c>
      <c r="C9290" s="180" t="s">
        <v>1870</v>
      </c>
      <c r="D9290" s="254">
        <v>2.86</v>
      </c>
    </row>
    <row r="9291" spans="1:4" ht="13.5">
      <c r="A9291" s="180">
        <v>93597</v>
      </c>
      <c r="B9291" s="180" t="s">
        <v>2632</v>
      </c>
      <c r="C9291" s="180" t="s">
        <v>1868</v>
      </c>
      <c r="D9291" s="254">
        <v>1.9</v>
      </c>
    </row>
    <row r="9292" spans="1:4" ht="13.5">
      <c r="A9292" s="180">
        <v>93592</v>
      </c>
      <c r="B9292" s="180" t="s">
        <v>2627</v>
      </c>
      <c r="C9292" s="180" t="s">
        <v>1870</v>
      </c>
      <c r="D9292" s="254">
        <v>2.48</v>
      </c>
    </row>
    <row r="9293" spans="1:4" ht="13.5">
      <c r="A9293" s="180">
        <v>93598</v>
      </c>
      <c r="B9293" s="180" t="s">
        <v>2633</v>
      </c>
      <c r="C9293" s="180" t="s">
        <v>1868</v>
      </c>
      <c r="D9293" s="254">
        <v>1.64</v>
      </c>
    </row>
    <row r="9294" spans="1:4" ht="13.5">
      <c r="A9294" s="180">
        <v>93593</v>
      </c>
      <c r="B9294" s="180" t="s">
        <v>2628</v>
      </c>
      <c r="C9294" s="180" t="s">
        <v>1870</v>
      </c>
      <c r="D9294" s="254">
        <v>0.91</v>
      </c>
    </row>
    <row r="9295" spans="1:4" ht="13.5">
      <c r="A9295" s="180">
        <v>93599</v>
      </c>
      <c r="B9295" s="180" t="s">
        <v>2634</v>
      </c>
      <c r="C9295" s="180" t="s">
        <v>1868</v>
      </c>
      <c r="D9295" s="254">
        <v>0.6</v>
      </c>
    </row>
    <row r="9296" spans="1:4" ht="13.5">
      <c r="A9296" s="180">
        <v>95876</v>
      </c>
      <c r="B9296" s="180" t="s">
        <v>2642</v>
      </c>
      <c r="C9296" s="180" t="s">
        <v>1870</v>
      </c>
      <c r="D9296" s="254">
        <v>2.25</v>
      </c>
    </row>
    <row r="9297" spans="1:4" ht="13.5">
      <c r="A9297" s="180">
        <v>95879</v>
      </c>
      <c r="B9297" s="180" t="s">
        <v>2645</v>
      </c>
      <c r="C9297" s="180" t="s">
        <v>1868</v>
      </c>
      <c r="D9297" s="254">
        <v>1.52</v>
      </c>
    </row>
    <row r="9298" spans="1:4" ht="13.5">
      <c r="A9298" s="180">
        <v>100940</v>
      </c>
      <c r="B9298" s="180" t="s">
        <v>2654</v>
      </c>
      <c r="C9298" s="180" t="s">
        <v>1870</v>
      </c>
      <c r="D9298" s="254">
        <v>5.84</v>
      </c>
    </row>
    <row r="9299" spans="1:4" ht="13.5">
      <c r="A9299" s="180">
        <v>100944</v>
      </c>
      <c r="B9299" s="180" t="s">
        <v>2658</v>
      </c>
      <c r="C9299" s="180" t="s">
        <v>1868</v>
      </c>
      <c r="D9299" s="254">
        <v>3.91</v>
      </c>
    </row>
    <row r="9300" spans="1:4" ht="13.5">
      <c r="A9300" s="180">
        <v>95425</v>
      </c>
      <c r="B9300" s="180" t="s">
        <v>2635</v>
      </c>
      <c r="C9300" s="180" t="s">
        <v>1870</v>
      </c>
      <c r="D9300" s="254">
        <v>2.44</v>
      </c>
    </row>
    <row r="9301" spans="1:4" ht="13.5">
      <c r="A9301" s="180">
        <v>95428</v>
      </c>
      <c r="B9301" s="180" t="s">
        <v>2638</v>
      </c>
      <c r="C9301" s="180" t="s">
        <v>1868</v>
      </c>
      <c r="D9301" s="254">
        <v>1.64</v>
      </c>
    </row>
    <row r="9302" spans="1:4" ht="13.5">
      <c r="A9302" s="180">
        <v>95426</v>
      </c>
      <c r="B9302" s="180" t="s">
        <v>2636</v>
      </c>
      <c r="C9302" s="180" t="s">
        <v>1870</v>
      </c>
      <c r="D9302" s="254">
        <v>2.1</v>
      </c>
    </row>
    <row r="9303" spans="1:4" ht="13.5">
      <c r="A9303" s="180">
        <v>95429</v>
      </c>
      <c r="B9303" s="180" t="s">
        <v>2639</v>
      </c>
      <c r="C9303" s="180" t="s">
        <v>1868</v>
      </c>
      <c r="D9303" s="254">
        <v>1.42</v>
      </c>
    </row>
    <row r="9304" spans="1:4" ht="13.5">
      <c r="A9304" s="180">
        <v>95427</v>
      </c>
      <c r="B9304" s="180" t="s">
        <v>2637</v>
      </c>
      <c r="C9304" s="180" t="s">
        <v>1870</v>
      </c>
      <c r="D9304" s="254">
        <v>0.79</v>
      </c>
    </row>
    <row r="9305" spans="1:4" ht="13.5">
      <c r="A9305" s="180">
        <v>95430</v>
      </c>
      <c r="B9305" s="180" t="s">
        <v>2640</v>
      </c>
      <c r="C9305" s="180" t="s">
        <v>1868</v>
      </c>
      <c r="D9305" s="254">
        <v>0.49</v>
      </c>
    </row>
    <row r="9306" spans="1:4" ht="13.5">
      <c r="A9306" s="180">
        <v>95877</v>
      </c>
      <c r="B9306" s="180" t="s">
        <v>2643</v>
      </c>
      <c r="C9306" s="180" t="s">
        <v>1870</v>
      </c>
      <c r="D9306" s="254">
        <v>1.93</v>
      </c>
    </row>
    <row r="9307" spans="1:4" ht="13.5">
      <c r="A9307" s="180">
        <v>95880</v>
      </c>
      <c r="B9307" s="180" t="s">
        <v>2646</v>
      </c>
      <c r="C9307" s="180" t="s">
        <v>1868</v>
      </c>
      <c r="D9307" s="254">
        <v>1.29</v>
      </c>
    </row>
    <row r="9308" spans="1:4" ht="13.5">
      <c r="A9308" s="180">
        <v>100937</v>
      </c>
      <c r="B9308" s="180" t="s">
        <v>2651</v>
      </c>
      <c r="C9308" s="180" t="s">
        <v>1870</v>
      </c>
      <c r="D9308" s="254">
        <v>9.35</v>
      </c>
    </row>
    <row r="9309" spans="1:4" ht="13.5">
      <c r="A9309" s="180">
        <v>100941</v>
      </c>
      <c r="B9309" s="180" t="s">
        <v>2655</v>
      </c>
      <c r="C9309" s="180" t="s">
        <v>1868</v>
      </c>
      <c r="D9309" s="254">
        <v>6.23</v>
      </c>
    </row>
    <row r="9310" spans="1:4" ht="13.5">
      <c r="A9310" s="180">
        <v>97912</v>
      </c>
      <c r="B9310" s="180" t="s">
        <v>2647</v>
      </c>
      <c r="C9310" s="180" t="s">
        <v>1870</v>
      </c>
      <c r="D9310" s="254">
        <v>3.92</v>
      </c>
    </row>
    <row r="9311" spans="1:4" ht="13.5">
      <c r="A9311" s="180">
        <v>97916</v>
      </c>
      <c r="B9311" s="180" t="s">
        <v>2619</v>
      </c>
      <c r="C9311" s="180" t="s">
        <v>1868</v>
      </c>
      <c r="D9311" s="254">
        <v>2.62</v>
      </c>
    </row>
    <row r="9312" spans="1:4" ht="13.5">
      <c r="A9312" s="180">
        <v>97913</v>
      </c>
      <c r="B9312" s="180" t="s">
        <v>2648</v>
      </c>
      <c r="C9312" s="180" t="s">
        <v>1870</v>
      </c>
      <c r="D9312" s="254">
        <v>3.4</v>
      </c>
    </row>
    <row r="9313" spans="1:4" ht="13.5">
      <c r="A9313" s="180">
        <v>97917</v>
      </c>
      <c r="B9313" s="180" t="s">
        <v>2620</v>
      </c>
      <c r="C9313" s="180" t="s">
        <v>1868</v>
      </c>
      <c r="D9313" s="254">
        <v>2.2599999999999998</v>
      </c>
    </row>
    <row r="9314" spans="1:4" ht="13.5">
      <c r="A9314" s="180">
        <v>97915</v>
      </c>
      <c r="B9314" s="180" t="s">
        <v>2650</v>
      </c>
      <c r="C9314" s="180" t="s">
        <v>1870</v>
      </c>
      <c r="D9314" s="254">
        <v>1.25</v>
      </c>
    </row>
    <row r="9315" spans="1:4" ht="13.5">
      <c r="A9315" s="180">
        <v>97919</v>
      </c>
      <c r="B9315" s="180" t="s">
        <v>2622</v>
      </c>
      <c r="C9315" s="180" t="s">
        <v>1868</v>
      </c>
      <c r="D9315" s="254">
        <v>0.82</v>
      </c>
    </row>
    <row r="9316" spans="1:4" ht="13.5">
      <c r="A9316" s="180">
        <v>97914</v>
      </c>
      <c r="B9316" s="180" t="s">
        <v>2649</v>
      </c>
      <c r="C9316" s="180" t="s">
        <v>1870</v>
      </c>
      <c r="D9316" s="254">
        <v>3.11</v>
      </c>
    </row>
    <row r="9317" spans="1:4" ht="13.5">
      <c r="A9317" s="180">
        <v>97918</v>
      </c>
      <c r="B9317" s="180" t="s">
        <v>2621</v>
      </c>
      <c r="C9317" s="180" t="s">
        <v>1868</v>
      </c>
      <c r="D9317" s="254">
        <v>2.08</v>
      </c>
    </row>
    <row r="9318" spans="1:4" ht="13.5">
      <c r="A9318" s="180">
        <v>100949</v>
      </c>
      <c r="B9318" s="180" t="s">
        <v>2663</v>
      </c>
      <c r="C9318" s="180" t="s">
        <v>1868</v>
      </c>
      <c r="D9318" s="254">
        <v>7.01</v>
      </c>
    </row>
    <row r="9319" spans="1:4" ht="13.5">
      <c r="A9319" s="180">
        <v>100945</v>
      </c>
      <c r="B9319" s="180" t="s">
        <v>2659</v>
      </c>
      <c r="C9319" s="180" t="s">
        <v>1868</v>
      </c>
      <c r="D9319" s="254">
        <v>2.95</v>
      </c>
    </row>
    <row r="9320" spans="1:4" ht="13.5">
      <c r="A9320" s="180">
        <v>100946</v>
      </c>
      <c r="B9320" s="180" t="s">
        <v>2660</v>
      </c>
      <c r="C9320" s="180" t="s">
        <v>1868</v>
      </c>
      <c r="D9320" s="254">
        <v>2.54</v>
      </c>
    </row>
    <row r="9321" spans="1:4" ht="13.5">
      <c r="A9321" s="180">
        <v>100948</v>
      </c>
      <c r="B9321" s="180" t="s">
        <v>2662</v>
      </c>
      <c r="C9321" s="180" t="s">
        <v>1868</v>
      </c>
      <c r="D9321" s="254">
        <v>0.93</v>
      </c>
    </row>
    <row r="9322" spans="1:4" ht="13.5">
      <c r="A9322" s="180">
        <v>100947</v>
      </c>
      <c r="B9322" s="180" t="s">
        <v>2661</v>
      </c>
      <c r="C9322" s="180" t="s">
        <v>1868</v>
      </c>
      <c r="D9322" s="254">
        <v>2.34</v>
      </c>
    </row>
    <row r="9323" spans="1:4" ht="13.5">
      <c r="A9323" s="180">
        <v>100954</v>
      </c>
      <c r="B9323" s="180" t="s">
        <v>37307</v>
      </c>
      <c r="C9323" s="180" t="s">
        <v>1868</v>
      </c>
      <c r="D9323" s="254">
        <v>8.83</v>
      </c>
    </row>
    <row r="9324" spans="1:4" ht="13.5">
      <c r="A9324" s="180">
        <v>100950</v>
      </c>
      <c r="B9324" s="180" t="s">
        <v>37308</v>
      </c>
      <c r="C9324" s="180" t="s">
        <v>1868</v>
      </c>
      <c r="D9324" s="254">
        <v>3.71</v>
      </c>
    </row>
    <row r="9325" spans="1:4" ht="13.5">
      <c r="A9325" s="180">
        <v>100951</v>
      </c>
      <c r="B9325" s="180" t="s">
        <v>37309</v>
      </c>
      <c r="C9325" s="180" t="s">
        <v>1868</v>
      </c>
      <c r="D9325" s="254">
        <v>3.2</v>
      </c>
    </row>
    <row r="9326" spans="1:4" ht="13.5">
      <c r="A9326" s="180">
        <v>100953</v>
      </c>
      <c r="B9326" s="180" t="s">
        <v>37310</v>
      </c>
      <c r="C9326" s="180" t="s">
        <v>1868</v>
      </c>
      <c r="D9326" s="254">
        <v>1.17</v>
      </c>
    </row>
    <row r="9327" spans="1:4" ht="13.5">
      <c r="A9327" s="180">
        <v>100952</v>
      </c>
      <c r="B9327" s="180" t="s">
        <v>37311</v>
      </c>
      <c r="C9327" s="180" t="s">
        <v>1868</v>
      </c>
      <c r="D9327" s="254">
        <v>2.95</v>
      </c>
    </row>
    <row r="9328" spans="1:4" ht="13.5">
      <c r="A9328" s="180">
        <v>100964</v>
      </c>
      <c r="B9328" s="180" t="s">
        <v>2673</v>
      </c>
      <c r="C9328" s="180" t="s">
        <v>1870</v>
      </c>
      <c r="D9328" s="254">
        <v>9.1</v>
      </c>
    </row>
    <row r="9329" spans="1:4" ht="13.5">
      <c r="A9329" s="180">
        <v>100960</v>
      </c>
      <c r="B9329" s="180" t="s">
        <v>2669</v>
      </c>
      <c r="C9329" s="180" t="s">
        <v>1870</v>
      </c>
      <c r="D9329" s="254">
        <v>3.79</v>
      </c>
    </row>
    <row r="9330" spans="1:4" ht="13.5">
      <c r="A9330" s="180">
        <v>100961</v>
      </c>
      <c r="B9330" s="180" t="s">
        <v>2670</v>
      </c>
      <c r="C9330" s="180" t="s">
        <v>1870</v>
      </c>
      <c r="D9330" s="254">
        <v>3.28</v>
      </c>
    </row>
    <row r="9331" spans="1:4" ht="13.5">
      <c r="A9331" s="180">
        <v>100963</v>
      </c>
      <c r="B9331" s="180" t="s">
        <v>2672</v>
      </c>
      <c r="C9331" s="180" t="s">
        <v>1870</v>
      </c>
      <c r="D9331" s="254">
        <v>1.18</v>
      </c>
    </row>
    <row r="9332" spans="1:4" ht="13.5">
      <c r="A9332" s="180">
        <v>100962</v>
      </c>
      <c r="B9332" s="180" t="s">
        <v>2671</v>
      </c>
      <c r="C9332" s="180" t="s">
        <v>1870</v>
      </c>
      <c r="D9332" s="254">
        <v>2.99</v>
      </c>
    </row>
    <row r="9333" spans="1:4" ht="13.5">
      <c r="A9333" s="180">
        <v>100959</v>
      </c>
      <c r="B9333" s="180" t="s">
        <v>2668</v>
      </c>
      <c r="C9333" s="180" t="s">
        <v>1870</v>
      </c>
      <c r="D9333" s="254">
        <v>12.19</v>
      </c>
    </row>
    <row r="9334" spans="1:4" ht="13.5">
      <c r="A9334" s="180">
        <v>100955</v>
      </c>
      <c r="B9334" s="180" t="s">
        <v>2664</v>
      </c>
      <c r="C9334" s="180" t="s">
        <v>1870</v>
      </c>
      <c r="D9334" s="254">
        <v>5.1100000000000003</v>
      </c>
    </row>
    <row r="9335" spans="1:4" ht="13.5">
      <c r="A9335" s="180">
        <v>100956</v>
      </c>
      <c r="B9335" s="180" t="s">
        <v>2665</v>
      </c>
      <c r="C9335" s="180" t="s">
        <v>1870</v>
      </c>
      <c r="D9335" s="254">
        <v>4.4400000000000004</v>
      </c>
    </row>
    <row r="9336" spans="1:4" ht="13.5">
      <c r="A9336" s="180">
        <v>100958</v>
      </c>
      <c r="B9336" s="180" t="s">
        <v>2667</v>
      </c>
      <c r="C9336" s="180" t="s">
        <v>1870</v>
      </c>
      <c r="D9336" s="254">
        <v>1.63</v>
      </c>
    </row>
    <row r="9337" spans="1:4" ht="13.5">
      <c r="A9337" s="180">
        <v>100957</v>
      </c>
      <c r="B9337" s="180" t="s">
        <v>2666</v>
      </c>
      <c r="C9337" s="180" t="s">
        <v>1870</v>
      </c>
      <c r="D9337" s="254">
        <v>4.0599999999999996</v>
      </c>
    </row>
    <row r="9338" spans="1:4" ht="13.5">
      <c r="A9338" s="180">
        <v>100969</v>
      </c>
      <c r="B9338" s="180" t="s">
        <v>2679</v>
      </c>
      <c r="C9338" s="180" t="s">
        <v>1868</v>
      </c>
      <c r="D9338" s="254">
        <v>2.41</v>
      </c>
    </row>
    <row r="9339" spans="1:4" ht="13.5">
      <c r="A9339" s="180">
        <v>100970</v>
      </c>
      <c r="B9339" s="180" t="s">
        <v>37312</v>
      </c>
      <c r="C9339" s="180" t="s">
        <v>1868</v>
      </c>
      <c r="D9339" s="254">
        <v>2.04</v>
      </c>
    </row>
    <row r="9340" spans="1:4" ht="13.5">
      <c r="A9340" s="180">
        <v>102333</v>
      </c>
      <c r="B9340" s="180" t="s">
        <v>2681</v>
      </c>
      <c r="C9340" s="180" t="s">
        <v>1868</v>
      </c>
      <c r="D9340" s="254">
        <v>0.76</v>
      </c>
    </row>
    <row r="9341" spans="1:4" ht="13.5">
      <c r="A9341" s="180">
        <v>102332</v>
      </c>
      <c r="B9341" s="180" t="s">
        <v>2680</v>
      </c>
      <c r="C9341" s="180" t="s">
        <v>1868</v>
      </c>
      <c r="D9341" s="254">
        <v>1.9</v>
      </c>
    </row>
    <row r="9342" spans="1:4" ht="13.5">
      <c r="A9342" s="180">
        <v>100965</v>
      </c>
      <c r="B9342" s="180" t="s">
        <v>37313</v>
      </c>
      <c r="C9342" s="180" t="s">
        <v>1868</v>
      </c>
      <c r="D9342" s="254">
        <v>1.83</v>
      </c>
    </row>
    <row r="9343" spans="1:4" ht="13.5">
      <c r="A9343" s="180">
        <v>100966</v>
      </c>
      <c r="B9343" s="180" t="s">
        <v>37314</v>
      </c>
      <c r="C9343" s="180" t="s">
        <v>1868</v>
      </c>
      <c r="D9343" s="254">
        <v>1.57</v>
      </c>
    </row>
    <row r="9344" spans="1:4" ht="13.5">
      <c r="A9344" s="180">
        <v>102331</v>
      </c>
      <c r="B9344" s="180" t="s">
        <v>2678</v>
      </c>
      <c r="C9344" s="180" t="s">
        <v>1868</v>
      </c>
      <c r="D9344" s="254">
        <v>0.56999999999999995</v>
      </c>
    </row>
    <row r="9345" spans="1:4" ht="13.5">
      <c r="A9345" s="180">
        <v>102330</v>
      </c>
      <c r="B9345" s="180" t="s">
        <v>2677</v>
      </c>
      <c r="C9345" s="180" t="s">
        <v>1868</v>
      </c>
      <c r="D9345" s="254">
        <v>1.46</v>
      </c>
    </row>
    <row r="9346" spans="1:4" ht="13.5">
      <c r="A9346" s="180">
        <v>97804</v>
      </c>
      <c r="B9346" s="180" t="s">
        <v>37315</v>
      </c>
      <c r="C9346" s="180" t="s">
        <v>4</v>
      </c>
      <c r="D9346" s="254">
        <v>0</v>
      </c>
    </row>
    <row r="9347" spans="1:4" ht="13.5">
      <c r="A9347" s="180">
        <v>104378</v>
      </c>
      <c r="B9347" s="180" t="s">
        <v>37316</v>
      </c>
      <c r="C9347" s="180" t="s">
        <v>4</v>
      </c>
      <c r="D9347" s="254">
        <v>0</v>
      </c>
    </row>
    <row r="9348" spans="1:4" ht="13.5">
      <c r="A9348" s="180">
        <v>104379</v>
      </c>
      <c r="B9348" s="180" t="s">
        <v>37317</v>
      </c>
      <c r="C9348" s="180" t="s">
        <v>4</v>
      </c>
      <c r="D9348" s="254">
        <v>0</v>
      </c>
    </row>
    <row r="9349" spans="1:4" ht="13.5">
      <c r="A9349" s="180">
        <v>104389</v>
      </c>
      <c r="B9349" s="180" t="s">
        <v>37318</v>
      </c>
      <c r="C9349" s="180" t="s">
        <v>4</v>
      </c>
      <c r="D9349" s="254">
        <v>0</v>
      </c>
    </row>
    <row r="9350" spans="1:4" ht="13.5">
      <c r="A9350" s="180">
        <v>97801</v>
      </c>
      <c r="B9350" s="180" t="s">
        <v>37319</v>
      </c>
      <c r="C9350" s="180" t="s">
        <v>4</v>
      </c>
      <c r="D9350" s="254">
        <v>0</v>
      </c>
    </row>
    <row r="9351" spans="1:4" ht="13.5">
      <c r="A9351" s="180">
        <v>104377</v>
      </c>
      <c r="B9351" s="180" t="s">
        <v>37320</v>
      </c>
      <c r="C9351" s="180" t="s">
        <v>4</v>
      </c>
      <c r="D9351" s="254">
        <v>0</v>
      </c>
    </row>
    <row r="9352" spans="1:4" ht="13.5">
      <c r="A9352" s="180">
        <v>104376</v>
      </c>
      <c r="B9352" s="180" t="s">
        <v>37321</v>
      </c>
      <c r="C9352" s="180" t="s">
        <v>4</v>
      </c>
      <c r="D9352" s="254">
        <v>0</v>
      </c>
    </row>
    <row r="9353" spans="1:4" ht="13.5">
      <c r="A9353" s="180">
        <v>97808</v>
      </c>
      <c r="B9353" s="180" t="s">
        <v>37322</v>
      </c>
      <c r="C9353" s="180" t="s">
        <v>4</v>
      </c>
      <c r="D9353" s="254">
        <v>0</v>
      </c>
    </row>
    <row r="9354" spans="1:4" ht="13.5">
      <c r="A9354" s="180">
        <v>104381</v>
      </c>
      <c r="B9354" s="180" t="s">
        <v>37323</v>
      </c>
      <c r="C9354" s="180" t="s">
        <v>4</v>
      </c>
      <c r="D9354" s="254">
        <v>0</v>
      </c>
    </row>
    <row r="9355" spans="1:4" ht="13.5">
      <c r="A9355" s="180">
        <v>104382</v>
      </c>
      <c r="B9355" s="180" t="s">
        <v>37324</v>
      </c>
      <c r="C9355" s="180" t="s">
        <v>4</v>
      </c>
      <c r="D9355" s="254">
        <v>0</v>
      </c>
    </row>
    <row r="9356" spans="1:4" ht="13.5">
      <c r="A9356" s="180">
        <v>104380</v>
      </c>
      <c r="B9356" s="180" t="s">
        <v>37325</v>
      </c>
      <c r="C9356" s="180" t="s">
        <v>4</v>
      </c>
      <c r="D9356" s="254">
        <v>0</v>
      </c>
    </row>
    <row r="9357" spans="1:4" ht="13.5">
      <c r="A9357" s="180">
        <v>103138</v>
      </c>
      <c r="B9357" s="180" t="s">
        <v>37326</v>
      </c>
      <c r="C9357" s="180" t="s">
        <v>2</v>
      </c>
      <c r="D9357" s="254">
        <v>40.4</v>
      </c>
    </row>
    <row r="9358" spans="1:4" ht="13.5">
      <c r="A9358" s="180">
        <v>103151</v>
      </c>
      <c r="B9358" s="180" t="s">
        <v>37327</v>
      </c>
      <c r="C9358" s="180" t="s">
        <v>2</v>
      </c>
      <c r="D9358" s="254">
        <v>388.51</v>
      </c>
    </row>
    <row r="9359" spans="1:4" ht="13.5">
      <c r="A9359" s="180">
        <v>103152</v>
      </c>
      <c r="B9359" s="180" t="s">
        <v>37328</v>
      </c>
      <c r="C9359" s="180" t="s">
        <v>2</v>
      </c>
      <c r="D9359" s="254">
        <v>463.21</v>
      </c>
    </row>
    <row r="9360" spans="1:4" ht="13.5">
      <c r="A9360" s="180">
        <v>103139</v>
      </c>
      <c r="B9360" s="180" t="s">
        <v>37329</v>
      </c>
      <c r="C9360" s="180" t="s">
        <v>2</v>
      </c>
      <c r="D9360" s="254">
        <v>53.12</v>
      </c>
    </row>
    <row r="9361" spans="1:4" ht="13.5">
      <c r="A9361" s="180">
        <v>103140</v>
      </c>
      <c r="B9361" s="180" t="s">
        <v>37330</v>
      </c>
      <c r="C9361" s="180" t="s">
        <v>2</v>
      </c>
      <c r="D9361" s="254">
        <v>65.819999999999993</v>
      </c>
    </row>
    <row r="9362" spans="1:4" ht="13.5">
      <c r="A9362" s="180">
        <v>103141</v>
      </c>
      <c r="B9362" s="180" t="s">
        <v>37331</v>
      </c>
      <c r="C9362" s="180" t="s">
        <v>2</v>
      </c>
      <c r="D9362" s="254">
        <v>102.42</v>
      </c>
    </row>
    <row r="9363" spans="1:4" ht="13.5">
      <c r="A9363" s="180">
        <v>103142</v>
      </c>
      <c r="B9363" s="180" t="s">
        <v>37332</v>
      </c>
      <c r="C9363" s="180" t="s">
        <v>2</v>
      </c>
      <c r="D9363" s="254">
        <v>115.11</v>
      </c>
    </row>
    <row r="9364" spans="1:4" ht="13.5">
      <c r="A9364" s="180">
        <v>103143</v>
      </c>
      <c r="B9364" s="180" t="s">
        <v>37333</v>
      </c>
      <c r="C9364" s="180" t="s">
        <v>2</v>
      </c>
      <c r="D9364" s="254">
        <v>151.69999999999999</v>
      </c>
    </row>
    <row r="9365" spans="1:4" ht="13.5">
      <c r="A9365" s="180">
        <v>103144</v>
      </c>
      <c r="B9365" s="180" t="s">
        <v>37334</v>
      </c>
      <c r="C9365" s="180" t="s">
        <v>2</v>
      </c>
      <c r="D9365" s="254">
        <v>164.4</v>
      </c>
    </row>
    <row r="9366" spans="1:4" ht="13.5">
      <c r="A9366" s="180">
        <v>103145</v>
      </c>
      <c r="B9366" s="180" t="s">
        <v>37335</v>
      </c>
      <c r="C9366" s="180" t="s">
        <v>2</v>
      </c>
      <c r="D9366" s="254">
        <v>201</v>
      </c>
    </row>
    <row r="9367" spans="1:4" ht="13.5">
      <c r="A9367" s="180">
        <v>103146</v>
      </c>
      <c r="B9367" s="180" t="s">
        <v>37336</v>
      </c>
      <c r="C9367" s="180" t="s">
        <v>2</v>
      </c>
      <c r="D9367" s="254">
        <v>213.69</v>
      </c>
    </row>
    <row r="9368" spans="1:4" ht="13.5">
      <c r="A9368" s="180">
        <v>103147</v>
      </c>
      <c r="B9368" s="180" t="s">
        <v>37337</v>
      </c>
      <c r="C9368" s="180" t="s">
        <v>2</v>
      </c>
      <c r="D9368" s="254">
        <v>239.1</v>
      </c>
    </row>
    <row r="9369" spans="1:4" ht="13.5">
      <c r="A9369" s="180">
        <v>103148</v>
      </c>
      <c r="B9369" s="180" t="s">
        <v>37338</v>
      </c>
      <c r="C9369" s="180" t="s">
        <v>2</v>
      </c>
      <c r="D9369" s="254">
        <v>288.39</v>
      </c>
    </row>
    <row r="9370" spans="1:4" ht="13.5">
      <c r="A9370" s="180">
        <v>103137</v>
      </c>
      <c r="B9370" s="180" t="s">
        <v>37339</v>
      </c>
      <c r="C9370" s="180" t="s">
        <v>2</v>
      </c>
      <c r="D9370" s="254">
        <v>35.340000000000003</v>
      </c>
    </row>
    <row r="9371" spans="1:4" ht="13.5">
      <c r="A9371" s="180">
        <v>103149</v>
      </c>
      <c r="B9371" s="180" t="s">
        <v>37340</v>
      </c>
      <c r="C9371" s="180" t="s">
        <v>2</v>
      </c>
      <c r="D9371" s="254">
        <v>313.8</v>
      </c>
    </row>
    <row r="9372" spans="1:4" ht="13.5">
      <c r="A9372" s="180">
        <v>103150</v>
      </c>
      <c r="B9372" s="180" t="s">
        <v>37341</v>
      </c>
      <c r="C9372" s="180" t="s">
        <v>2</v>
      </c>
      <c r="D9372" s="254">
        <v>363.04</v>
      </c>
    </row>
    <row r="9373" spans="1:4" ht="13.5">
      <c r="A9373" s="180">
        <v>103106</v>
      </c>
      <c r="B9373" s="180" t="s">
        <v>37342</v>
      </c>
      <c r="C9373" s="180" t="s">
        <v>2</v>
      </c>
      <c r="D9373" s="254">
        <v>61.93</v>
      </c>
    </row>
    <row r="9374" spans="1:4" ht="13.5">
      <c r="A9374" s="180">
        <v>103119</v>
      </c>
      <c r="B9374" s="180" t="s">
        <v>37343</v>
      </c>
      <c r="C9374" s="180" t="s">
        <v>2</v>
      </c>
      <c r="D9374" s="254">
        <v>758.13</v>
      </c>
    </row>
    <row r="9375" spans="1:4" ht="13.5">
      <c r="A9375" s="180">
        <v>103120</v>
      </c>
      <c r="B9375" s="180" t="s">
        <v>37344</v>
      </c>
      <c r="C9375" s="180" t="s">
        <v>2</v>
      </c>
      <c r="D9375" s="254">
        <v>907.53</v>
      </c>
    </row>
    <row r="9376" spans="1:4" ht="13.5">
      <c r="A9376" s="180">
        <v>103107</v>
      </c>
      <c r="B9376" s="180" t="s">
        <v>37345</v>
      </c>
      <c r="C9376" s="180" t="s">
        <v>2</v>
      </c>
      <c r="D9376" s="254">
        <v>87.35</v>
      </c>
    </row>
    <row r="9377" spans="1:4" ht="13.5">
      <c r="A9377" s="180">
        <v>103108</v>
      </c>
      <c r="B9377" s="180" t="s">
        <v>37346</v>
      </c>
      <c r="C9377" s="180" t="s">
        <v>2</v>
      </c>
      <c r="D9377" s="254">
        <v>112.77</v>
      </c>
    </row>
    <row r="9378" spans="1:4" ht="13.5">
      <c r="A9378" s="180">
        <v>103109</v>
      </c>
      <c r="B9378" s="180" t="s">
        <v>37347</v>
      </c>
      <c r="C9378" s="180" t="s">
        <v>2</v>
      </c>
      <c r="D9378" s="254">
        <v>185.92</v>
      </c>
    </row>
    <row r="9379" spans="1:4" ht="13.5">
      <c r="A9379" s="180">
        <v>103110</v>
      </c>
      <c r="B9379" s="180" t="s">
        <v>37348</v>
      </c>
      <c r="C9379" s="180" t="s">
        <v>2</v>
      </c>
      <c r="D9379" s="254">
        <v>211.33</v>
      </c>
    </row>
    <row r="9380" spans="1:4" ht="13.5">
      <c r="A9380" s="180">
        <v>103111</v>
      </c>
      <c r="B9380" s="180" t="s">
        <v>37349</v>
      </c>
      <c r="C9380" s="180" t="s">
        <v>2</v>
      </c>
      <c r="D9380" s="254">
        <v>284.5</v>
      </c>
    </row>
    <row r="9381" spans="1:4" ht="13.5">
      <c r="A9381" s="180">
        <v>103112</v>
      </c>
      <c r="B9381" s="180" t="s">
        <v>37350</v>
      </c>
      <c r="C9381" s="180" t="s">
        <v>2</v>
      </c>
      <c r="D9381" s="254">
        <v>309.92</v>
      </c>
    </row>
    <row r="9382" spans="1:4" ht="13.5">
      <c r="A9382" s="180">
        <v>103113</v>
      </c>
      <c r="B9382" s="180" t="s">
        <v>37351</v>
      </c>
      <c r="C9382" s="180" t="s">
        <v>2</v>
      </c>
      <c r="D9382" s="254">
        <v>383.08</v>
      </c>
    </row>
    <row r="9383" spans="1:4" ht="13.5">
      <c r="A9383" s="180">
        <v>103114</v>
      </c>
      <c r="B9383" s="180" t="s">
        <v>37352</v>
      </c>
      <c r="C9383" s="180" t="s">
        <v>2</v>
      </c>
      <c r="D9383" s="254">
        <v>408.49</v>
      </c>
    </row>
    <row r="9384" spans="1:4" ht="13.5">
      <c r="A9384" s="180">
        <v>103115</v>
      </c>
      <c r="B9384" s="180" t="s">
        <v>37353</v>
      </c>
      <c r="C9384" s="180" t="s">
        <v>2</v>
      </c>
      <c r="D9384" s="254">
        <v>459.32</v>
      </c>
    </row>
    <row r="9385" spans="1:4" ht="13.5">
      <c r="A9385" s="180">
        <v>103116</v>
      </c>
      <c r="B9385" s="180" t="s">
        <v>37354</v>
      </c>
      <c r="C9385" s="180" t="s">
        <v>2</v>
      </c>
      <c r="D9385" s="254">
        <v>557.89</v>
      </c>
    </row>
    <row r="9386" spans="1:4" ht="13.5">
      <c r="A9386" s="180">
        <v>103105</v>
      </c>
      <c r="B9386" s="180" t="s">
        <v>37355</v>
      </c>
      <c r="C9386" s="180" t="s">
        <v>2</v>
      </c>
      <c r="D9386" s="254">
        <v>51.76</v>
      </c>
    </row>
    <row r="9387" spans="1:4" ht="13.5">
      <c r="A9387" s="180">
        <v>103117</v>
      </c>
      <c r="B9387" s="180" t="s">
        <v>37356</v>
      </c>
      <c r="C9387" s="180" t="s">
        <v>2</v>
      </c>
      <c r="D9387" s="254">
        <v>608.72</v>
      </c>
    </row>
    <row r="9388" spans="1:4" ht="13.5">
      <c r="A9388" s="180">
        <v>103118</v>
      </c>
      <c r="B9388" s="180" t="s">
        <v>37357</v>
      </c>
      <c r="C9388" s="180" t="s">
        <v>2</v>
      </c>
      <c r="D9388" s="254">
        <v>707.3</v>
      </c>
    </row>
    <row r="9389" spans="1:4" ht="13.5">
      <c r="A9389" s="180">
        <v>103122</v>
      </c>
      <c r="B9389" s="180" t="s">
        <v>37358</v>
      </c>
      <c r="C9389" s="180" t="s">
        <v>2</v>
      </c>
      <c r="D9389" s="254">
        <v>83.47</v>
      </c>
    </row>
    <row r="9390" spans="1:4" ht="13.5">
      <c r="A9390" s="180">
        <v>103135</v>
      </c>
      <c r="B9390" s="180" t="s">
        <v>37359</v>
      </c>
      <c r="C9390" s="180" t="s">
        <v>2</v>
      </c>
      <c r="D9390" s="254">
        <v>1127.76</v>
      </c>
    </row>
    <row r="9391" spans="1:4" ht="13.5">
      <c r="A9391" s="180">
        <v>103136</v>
      </c>
      <c r="B9391" s="180" t="s">
        <v>37360</v>
      </c>
      <c r="C9391" s="180" t="s">
        <v>2</v>
      </c>
      <c r="D9391" s="254">
        <v>1351.86</v>
      </c>
    </row>
    <row r="9392" spans="1:4" ht="13.5">
      <c r="A9392" s="180">
        <v>103123</v>
      </c>
      <c r="B9392" s="180" t="s">
        <v>37361</v>
      </c>
      <c r="C9392" s="180" t="s">
        <v>2</v>
      </c>
      <c r="D9392" s="254">
        <v>121.6</v>
      </c>
    </row>
    <row r="9393" spans="1:4" ht="13.5">
      <c r="A9393" s="180">
        <v>103124</v>
      </c>
      <c r="B9393" s="180" t="s">
        <v>37362</v>
      </c>
      <c r="C9393" s="180" t="s">
        <v>2</v>
      </c>
      <c r="D9393" s="254">
        <v>159.71</v>
      </c>
    </row>
    <row r="9394" spans="1:4" ht="13.5">
      <c r="A9394" s="180">
        <v>103125</v>
      </c>
      <c r="B9394" s="180" t="s">
        <v>37363</v>
      </c>
      <c r="C9394" s="180" t="s">
        <v>2</v>
      </c>
      <c r="D9394" s="254">
        <v>269.45999999999998</v>
      </c>
    </row>
    <row r="9395" spans="1:4" ht="13.5">
      <c r="A9395" s="180">
        <v>103126</v>
      </c>
      <c r="B9395" s="180" t="s">
        <v>37364</v>
      </c>
      <c r="C9395" s="180" t="s">
        <v>2</v>
      </c>
      <c r="D9395" s="254">
        <v>307.57</v>
      </c>
    </row>
    <row r="9396" spans="1:4" ht="13.5">
      <c r="A9396" s="180">
        <v>103127</v>
      </c>
      <c r="B9396" s="180" t="s">
        <v>37365</v>
      </c>
      <c r="C9396" s="180" t="s">
        <v>2</v>
      </c>
      <c r="D9396" s="254">
        <v>417.33</v>
      </c>
    </row>
    <row r="9397" spans="1:4" ht="13.5">
      <c r="A9397" s="180">
        <v>103128</v>
      </c>
      <c r="B9397" s="180" t="s">
        <v>37366</v>
      </c>
      <c r="C9397" s="180" t="s">
        <v>2</v>
      </c>
      <c r="D9397" s="254">
        <v>455.45</v>
      </c>
    </row>
    <row r="9398" spans="1:4" ht="13.5">
      <c r="A9398" s="180">
        <v>103129</v>
      </c>
      <c r="B9398" s="180" t="s">
        <v>37367</v>
      </c>
      <c r="C9398" s="180" t="s">
        <v>2</v>
      </c>
      <c r="D9398" s="254">
        <v>565.21</v>
      </c>
    </row>
    <row r="9399" spans="1:4" ht="13.5">
      <c r="A9399" s="180">
        <v>103130</v>
      </c>
      <c r="B9399" s="180" t="s">
        <v>37368</v>
      </c>
      <c r="C9399" s="180" t="s">
        <v>2</v>
      </c>
      <c r="D9399" s="254">
        <v>603.30999999999995</v>
      </c>
    </row>
    <row r="9400" spans="1:4" ht="13.5">
      <c r="A9400" s="180">
        <v>103131</v>
      </c>
      <c r="B9400" s="180" t="s">
        <v>37369</v>
      </c>
      <c r="C9400" s="180" t="s">
        <v>2</v>
      </c>
      <c r="D9400" s="254">
        <v>679.55</v>
      </c>
    </row>
    <row r="9401" spans="1:4" ht="13.5">
      <c r="A9401" s="180">
        <v>103132</v>
      </c>
      <c r="B9401" s="180" t="s">
        <v>37370</v>
      </c>
      <c r="C9401" s="180" t="s">
        <v>2</v>
      </c>
      <c r="D9401" s="254">
        <v>827.41</v>
      </c>
    </row>
    <row r="9402" spans="1:4" ht="13.5">
      <c r="A9402" s="180">
        <v>103121</v>
      </c>
      <c r="B9402" s="180" t="s">
        <v>37371</v>
      </c>
      <c r="C9402" s="180" t="s">
        <v>2</v>
      </c>
      <c r="D9402" s="254">
        <v>68.23</v>
      </c>
    </row>
    <row r="9403" spans="1:4" ht="13.5">
      <c r="A9403" s="180">
        <v>103133</v>
      </c>
      <c r="B9403" s="180" t="s">
        <v>37372</v>
      </c>
      <c r="C9403" s="180" t="s">
        <v>2</v>
      </c>
      <c r="D9403" s="254">
        <v>903.66</v>
      </c>
    </row>
    <row r="9404" spans="1:4" ht="13.5">
      <c r="A9404" s="180">
        <v>103134</v>
      </c>
      <c r="B9404" s="180" t="s">
        <v>37373</v>
      </c>
      <c r="C9404" s="180" t="s">
        <v>2</v>
      </c>
      <c r="D9404" s="254">
        <v>1051.52</v>
      </c>
    </row>
    <row r="9405" spans="1:4" ht="13.5">
      <c r="A9405" s="180">
        <v>103090</v>
      </c>
      <c r="B9405" s="180" t="s">
        <v>4007</v>
      </c>
      <c r="C9405" s="180" t="s">
        <v>1</v>
      </c>
      <c r="D9405" s="254">
        <v>14.91</v>
      </c>
    </row>
    <row r="9406" spans="1:4" ht="13.5">
      <c r="A9406" s="180">
        <v>103103</v>
      </c>
      <c r="B9406" s="180" t="s">
        <v>4020</v>
      </c>
      <c r="C9406" s="180" t="s">
        <v>1</v>
      </c>
      <c r="D9406" s="254">
        <v>147.16999999999999</v>
      </c>
    </row>
    <row r="9407" spans="1:4" ht="13.5">
      <c r="A9407" s="180">
        <v>103104</v>
      </c>
      <c r="B9407" s="180" t="s">
        <v>4021</v>
      </c>
      <c r="C9407" s="180" t="s">
        <v>1</v>
      </c>
      <c r="D9407" s="254">
        <v>176.03</v>
      </c>
    </row>
    <row r="9408" spans="1:4" ht="13.5">
      <c r="A9408" s="180">
        <v>103091</v>
      </c>
      <c r="B9408" s="180" t="s">
        <v>4008</v>
      </c>
      <c r="C9408" s="180" t="s">
        <v>1</v>
      </c>
      <c r="D9408" s="254">
        <v>20.99</v>
      </c>
    </row>
    <row r="9409" spans="1:4" ht="13.5">
      <c r="A9409" s="180">
        <v>103092</v>
      </c>
      <c r="B9409" s="180" t="s">
        <v>4009</v>
      </c>
      <c r="C9409" s="180" t="s">
        <v>1</v>
      </c>
      <c r="D9409" s="254">
        <v>27.09</v>
      </c>
    </row>
    <row r="9410" spans="1:4" ht="13.5">
      <c r="A9410" s="180">
        <v>103093</v>
      </c>
      <c r="B9410" s="180" t="s">
        <v>4010</v>
      </c>
      <c r="C9410" s="180" t="s">
        <v>1</v>
      </c>
      <c r="D9410" s="254">
        <v>41.43</v>
      </c>
    </row>
    <row r="9411" spans="1:4" ht="13.5">
      <c r="A9411" s="180">
        <v>103094</v>
      </c>
      <c r="B9411" s="180" t="s">
        <v>4011</v>
      </c>
      <c r="C9411" s="180" t="s">
        <v>1</v>
      </c>
      <c r="D9411" s="254">
        <v>47.56</v>
      </c>
    </row>
    <row r="9412" spans="1:4" ht="13.5">
      <c r="A9412" s="180">
        <v>103095</v>
      </c>
      <c r="B9412" s="180" t="s">
        <v>4012</v>
      </c>
      <c r="C9412" s="180" t="s">
        <v>1</v>
      </c>
      <c r="D9412" s="254">
        <v>61.87</v>
      </c>
    </row>
    <row r="9413" spans="1:4" ht="13.5">
      <c r="A9413" s="180">
        <v>103096</v>
      </c>
      <c r="B9413" s="180" t="s">
        <v>4013</v>
      </c>
      <c r="C9413" s="180" t="s">
        <v>1</v>
      </c>
      <c r="D9413" s="254">
        <v>67.989999999999995</v>
      </c>
    </row>
    <row r="9414" spans="1:4" ht="13.5">
      <c r="A9414" s="180">
        <v>103097</v>
      </c>
      <c r="B9414" s="180" t="s">
        <v>4014</v>
      </c>
      <c r="C9414" s="180" t="s">
        <v>1</v>
      </c>
      <c r="D9414" s="254">
        <v>82.31</v>
      </c>
    </row>
    <row r="9415" spans="1:4" ht="13.5">
      <c r="A9415" s="180">
        <v>103098</v>
      </c>
      <c r="B9415" s="180" t="s">
        <v>4015</v>
      </c>
      <c r="C9415" s="180" t="s">
        <v>1</v>
      </c>
      <c r="D9415" s="254">
        <v>88.42</v>
      </c>
    </row>
    <row r="9416" spans="1:4" ht="13.5">
      <c r="A9416" s="180">
        <v>103099</v>
      </c>
      <c r="B9416" s="180" t="s">
        <v>4016</v>
      </c>
      <c r="C9416" s="180" t="s">
        <v>1</v>
      </c>
      <c r="D9416" s="254">
        <v>100.62</v>
      </c>
    </row>
    <row r="9417" spans="1:4" ht="13.5">
      <c r="A9417" s="180">
        <v>103100</v>
      </c>
      <c r="B9417" s="180" t="s">
        <v>4017</v>
      </c>
      <c r="C9417" s="180" t="s">
        <v>1</v>
      </c>
      <c r="D9417" s="254">
        <v>107.4</v>
      </c>
    </row>
    <row r="9418" spans="1:4" ht="13.5">
      <c r="A9418" s="180">
        <v>103089</v>
      </c>
      <c r="B9418" s="180" t="s">
        <v>4006</v>
      </c>
      <c r="C9418" s="180" t="s">
        <v>1</v>
      </c>
      <c r="D9418" s="254">
        <v>12.48</v>
      </c>
    </row>
    <row r="9419" spans="1:4" ht="13.5">
      <c r="A9419" s="180">
        <v>103101</v>
      </c>
      <c r="B9419" s="180" t="s">
        <v>4018</v>
      </c>
      <c r="C9419" s="180" t="s">
        <v>1</v>
      </c>
      <c r="D9419" s="254">
        <v>118.32</v>
      </c>
    </row>
    <row r="9420" spans="1:4" ht="13.5">
      <c r="A9420" s="180">
        <v>103102</v>
      </c>
      <c r="B9420" s="180" t="s">
        <v>4019</v>
      </c>
      <c r="C9420" s="180" t="s">
        <v>1</v>
      </c>
      <c r="D9420" s="254">
        <v>136.27000000000001</v>
      </c>
    </row>
    <row r="9421" spans="1:4" ht="13.5">
      <c r="A9421" s="180">
        <v>101112</v>
      </c>
      <c r="B9421" s="180" t="s">
        <v>2391</v>
      </c>
      <c r="C9421" s="180" t="s">
        <v>7</v>
      </c>
      <c r="D9421" s="254">
        <v>956.02</v>
      </c>
    </row>
    <row r="9422" spans="1:4" ht="13.5">
      <c r="A9422" s="180">
        <v>101113</v>
      </c>
      <c r="B9422" s="180" t="s">
        <v>24152</v>
      </c>
      <c r="C9422" s="180" t="s">
        <v>7</v>
      </c>
      <c r="D9422" s="254">
        <v>1105.03</v>
      </c>
    </row>
    <row r="9423" spans="1:4" ht="13.5">
      <c r="A9423" s="180">
        <v>101098</v>
      </c>
      <c r="B9423" s="180" t="s">
        <v>37374</v>
      </c>
      <c r="C9423" s="180" t="s">
        <v>7</v>
      </c>
      <c r="D9423" s="254">
        <v>1197.2</v>
      </c>
    </row>
    <row r="9424" spans="1:4" ht="13.5">
      <c r="A9424" s="180">
        <v>101106</v>
      </c>
      <c r="B9424" s="180" t="s">
        <v>37375</v>
      </c>
      <c r="C9424" s="180" t="s">
        <v>7</v>
      </c>
      <c r="D9424" s="254">
        <v>1333.83</v>
      </c>
    </row>
    <row r="9425" spans="1:4" ht="13.5">
      <c r="A9425" s="180">
        <v>101102</v>
      </c>
      <c r="B9425" s="180" t="s">
        <v>37376</v>
      </c>
      <c r="C9425" s="180" t="s">
        <v>7</v>
      </c>
      <c r="D9425" s="254">
        <v>911.32</v>
      </c>
    </row>
    <row r="9426" spans="1:4" ht="13.5">
      <c r="A9426" s="180">
        <v>101110</v>
      </c>
      <c r="B9426" s="180" t="s">
        <v>37377</v>
      </c>
      <c r="C9426" s="180" t="s">
        <v>7</v>
      </c>
      <c r="D9426" s="254">
        <v>1042.56</v>
      </c>
    </row>
    <row r="9427" spans="1:4" ht="13.5">
      <c r="A9427" s="180">
        <v>101099</v>
      </c>
      <c r="B9427" s="180" t="s">
        <v>37378</v>
      </c>
      <c r="C9427" s="180" t="s">
        <v>7</v>
      </c>
      <c r="D9427" s="254">
        <v>1090.94</v>
      </c>
    </row>
    <row r="9428" spans="1:4" ht="13.5">
      <c r="A9428" s="180">
        <v>101107</v>
      </c>
      <c r="B9428" s="180" t="s">
        <v>37379</v>
      </c>
      <c r="C9428" s="180" t="s">
        <v>7</v>
      </c>
      <c r="D9428" s="254">
        <v>1223.4100000000001</v>
      </c>
    </row>
    <row r="9429" spans="1:4" ht="13.5">
      <c r="A9429" s="180">
        <v>101103</v>
      </c>
      <c r="B9429" s="180" t="s">
        <v>37380</v>
      </c>
      <c r="C9429" s="180" t="s">
        <v>7</v>
      </c>
      <c r="D9429" s="254">
        <v>856.54</v>
      </c>
    </row>
    <row r="9430" spans="1:4" ht="13.5">
      <c r="A9430" s="180">
        <v>101111</v>
      </c>
      <c r="B9430" s="180" t="s">
        <v>37381</v>
      </c>
      <c r="C9430" s="180" t="s">
        <v>7</v>
      </c>
      <c r="D9430" s="254">
        <v>984.36</v>
      </c>
    </row>
    <row r="9431" spans="1:4" ht="13.5">
      <c r="A9431" s="180">
        <v>101096</v>
      </c>
      <c r="B9431" s="180" t="s">
        <v>37382</v>
      </c>
      <c r="C9431" s="180" t="s">
        <v>7</v>
      </c>
      <c r="D9431" s="254">
        <v>1381.84</v>
      </c>
    </row>
    <row r="9432" spans="1:4" ht="13.5">
      <c r="A9432" s="180">
        <v>101104</v>
      </c>
      <c r="B9432" s="180" t="s">
        <v>37383</v>
      </c>
      <c r="C9432" s="180" t="s">
        <v>7</v>
      </c>
      <c r="D9432" s="254">
        <v>1523.15</v>
      </c>
    </row>
    <row r="9433" spans="1:4" ht="13.5">
      <c r="A9433" s="180">
        <v>101100</v>
      </c>
      <c r="B9433" s="180" t="s">
        <v>37384</v>
      </c>
      <c r="C9433" s="180" t="s">
        <v>7</v>
      </c>
      <c r="D9433" s="254">
        <v>959.2</v>
      </c>
    </row>
    <row r="9434" spans="1:4" ht="13.5">
      <c r="A9434" s="180">
        <v>101108</v>
      </c>
      <c r="B9434" s="180" t="s">
        <v>37385</v>
      </c>
      <c r="C9434" s="180" t="s">
        <v>7</v>
      </c>
      <c r="D9434" s="254">
        <v>1094.05</v>
      </c>
    </row>
    <row r="9435" spans="1:4" ht="13.5">
      <c r="A9435" s="180">
        <v>101097</v>
      </c>
      <c r="B9435" s="180" t="s">
        <v>37386</v>
      </c>
      <c r="C9435" s="180" t="s">
        <v>7</v>
      </c>
      <c r="D9435" s="254">
        <v>1301.05</v>
      </c>
    </row>
    <row r="9436" spans="1:4" ht="13.5">
      <c r="A9436" s="180">
        <v>101105</v>
      </c>
      <c r="B9436" s="180" t="s">
        <v>37387</v>
      </c>
      <c r="C9436" s="180" t="s">
        <v>7</v>
      </c>
      <c r="D9436" s="254">
        <v>1440.28</v>
      </c>
    </row>
    <row r="9437" spans="1:4" ht="13.5">
      <c r="A9437" s="180">
        <v>101101</v>
      </c>
      <c r="B9437" s="180" t="s">
        <v>37388</v>
      </c>
      <c r="C9437" s="180" t="s">
        <v>7</v>
      </c>
      <c r="D9437" s="254">
        <v>935.94</v>
      </c>
    </row>
    <row r="9438" spans="1:4" ht="13.5">
      <c r="A9438" s="180">
        <v>101109</v>
      </c>
      <c r="B9438" s="180" t="s">
        <v>37389</v>
      </c>
      <c r="C9438" s="180" t="s">
        <v>7</v>
      </c>
      <c r="D9438" s="254">
        <v>1069.05</v>
      </c>
    </row>
    <row r="9439" spans="1:4" ht="13.5">
      <c r="A9439" s="180">
        <v>96393</v>
      </c>
      <c r="B9439" s="180" t="s">
        <v>2414</v>
      </c>
      <c r="C9439" s="180" t="s">
        <v>7</v>
      </c>
      <c r="D9439" s="254">
        <v>221.99</v>
      </c>
    </row>
    <row r="9440" spans="1:4" ht="13.5">
      <c r="A9440" s="180">
        <v>96394</v>
      </c>
      <c r="B9440" s="180" t="s">
        <v>2415</v>
      </c>
      <c r="C9440" s="180" t="s">
        <v>7</v>
      </c>
      <c r="D9440" s="254">
        <v>273.73</v>
      </c>
    </row>
    <row r="9441" spans="1:4" ht="13.5">
      <c r="A9441" s="180">
        <v>104363</v>
      </c>
      <c r="B9441" s="180" t="s">
        <v>37390</v>
      </c>
      <c r="C9441" s="180" t="s">
        <v>1869</v>
      </c>
      <c r="D9441" s="254">
        <v>0</v>
      </c>
    </row>
    <row r="9442" spans="1:4" ht="13.5">
      <c r="A9442" s="180">
        <v>104360</v>
      </c>
      <c r="B9442" s="180" t="s">
        <v>37391</v>
      </c>
      <c r="C9442" s="180" t="s">
        <v>1869</v>
      </c>
      <c r="D9442" s="254">
        <v>0</v>
      </c>
    </row>
    <row r="9443" spans="1:4" ht="13.5">
      <c r="A9443" s="180">
        <v>104358</v>
      </c>
      <c r="B9443" s="180" t="s">
        <v>37392</v>
      </c>
      <c r="C9443" s="180" t="s">
        <v>1869</v>
      </c>
      <c r="D9443" s="254">
        <v>0</v>
      </c>
    </row>
    <row r="9444" spans="1:4" ht="13.5">
      <c r="A9444" s="180">
        <v>104362</v>
      </c>
      <c r="B9444" s="180" t="s">
        <v>37393</v>
      </c>
      <c r="C9444" s="180" t="s">
        <v>1869</v>
      </c>
      <c r="D9444" s="254">
        <v>0</v>
      </c>
    </row>
    <row r="9445" spans="1:4" ht="13.5">
      <c r="A9445" s="180">
        <v>104361</v>
      </c>
      <c r="B9445" s="180" t="s">
        <v>37394</v>
      </c>
      <c r="C9445" s="180" t="s">
        <v>1869</v>
      </c>
      <c r="D9445" s="254">
        <v>0</v>
      </c>
    </row>
    <row r="9446" spans="1:4" ht="13.5">
      <c r="A9446" s="180">
        <v>104359</v>
      </c>
      <c r="B9446" s="180" t="s">
        <v>37395</v>
      </c>
      <c r="C9446" s="180" t="s">
        <v>1869</v>
      </c>
      <c r="D9446" s="254">
        <v>0</v>
      </c>
    </row>
    <row r="9447" spans="1:4" ht="13.5">
      <c r="A9447" s="180">
        <v>96395</v>
      </c>
      <c r="B9447" s="180" t="s">
        <v>2416</v>
      </c>
      <c r="C9447" s="180" t="s">
        <v>7</v>
      </c>
      <c r="D9447" s="254">
        <v>348.37</v>
      </c>
    </row>
    <row r="9448" spans="1:4" ht="13.5">
      <c r="A9448" s="180">
        <v>104373</v>
      </c>
      <c r="B9448" s="180" t="s">
        <v>37396</v>
      </c>
      <c r="C9448" s="180" t="s">
        <v>1869</v>
      </c>
      <c r="D9448" s="254">
        <v>0</v>
      </c>
    </row>
    <row r="9449" spans="1:4" ht="13.5">
      <c r="A9449" s="180">
        <v>104374</v>
      </c>
      <c r="B9449" s="180" t="s">
        <v>37397</v>
      </c>
      <c r="C9449" s="180" t="s">
        <v>1869</v>
      </c>
      <c r="D9449" s="254">
        <v>0</v>
      </c>
    </row>
    <row r="9450" spans="1:4" ht="13.5">
      <c r="A9450" s="180">
        <v>105034</v>
      </c>
      <c r="B9450" s="180" t="s">
        <v>32945</v>
      </c>
      <c r="C9450" s="180" t="s">
        <v>1</v>
      </c>
      <c r="D9450" s="254">
        <v>43.85</v>
      </c>
    </row>
    <row r="9451" spans="1:4" ht="13.5">
      <c r="A9451" s="180">
        <v>105033</v>
      </c>
      <c r="B9451" s="180" t="s">
        <v>32944</v>
      </c>
      <c r="C9451" s="180" t="s">
        <v>1</v>
      </c>
      <c r="D9451" s="254">
        <v>60.43</v>
      </c>
    </row>
    <row r="9452" spans="1:4" ht="13.5">
      <c r="A9452" s="180">
        <v>93205</v>
      </c>
      <c r="B9452" s="180" t="s">
        <v>32931</v>
      </c>
      <c r="C9452" s="180" t="s">
        <v>1</v>
      </c>
      <c r="D9452" s="254">
        <v>72.52</v>
      </c>
    </row>
    <row r="9453" spans="1:4" ht="13.5">
      <c r="A9453" s="180">
        <v>105032</v>
      </c>
      <c r="B9453" s="180" t="s">
        <v>32943</v>
      </c>
      <c r="C9453" s="180" t="s">
        <v>1</v>
      </c>
      <c r="D9453" s="254">
        <v>33.979999999999997</v>
      </c>
    </row>
    <row r="9454" spans="1:4" ht="13.5">
      <c r="A9454" s="180">
        <v>105031</v>
      </c>
      <c r="B9454" s="180" t="s">
        <v>32942</v>
      </c>
      <c r="C9454" s="180" t="s">
        <v>1</v>
      </c>
      <c r="D9454" s="254">
        <v>49.24</v>
      </c>
    </row>
    <row r="9455" spans="1:4" ht="13.5">
      <c r="A9455" s="180">
        <v>93199</v>
      </c>
      <c r="B9455" s="180" t="s">
        <v>32927</v>
      </c>
      <c r="C9455" s="180" t="s">
        <v>1</v>
      </c>
      <c r="D9455" s="254">
        <v>51.99</v>
      </c>
    </row>
    <row r="9456" spans="1:4" ht="13.5">
      <c r="A9456" s="180">
        <v>105030</v>
      </c>
      <c r="B9456" s="180" t="s">
        <v>32941</v>
      </c>
      <c r="C9456" s="180" t="s">
        <v>1</v>
      </c>
      <c r="D9456" s="254">
        <v>43.24</v>
      </c>
    </row>
    <row r="9457" spans="1:4" ht="13.5">
      <c r="A9457" s="180">
        <v>105029</v>
      </c>
      <c r="B9457" s="180" t="s">
        <v>32940</v>
      </c>
      <c r="C9457" s="180" t="s">
        <v>1</v>
      </c>
      <c r="D9457" s="254">
        <v>51.19</v>
      </c>
    </row>
    <row r="9458" spans="1:4" ht="13.5">
      <c r="A9458" s="180">
        <v>93197</v>
      </c>
      <c r="B9458" s="180" t="s">
        <v>32926</v>
      </c>
      <c r="C9458" s="180" t="s">
        <v>1</v>
      </c>
      <c r="D9458" s="254">
        <v>59.16</v>
      </c>
    </row>
    <row r="9459" spans="1:4" ht="13.5">
      <c r="A9459" s="180">
        <v>105040</v>
      </c>
      <c r="B9459" s="180" t="s">
        <v>32951</v>
      </c>
      <c r="C9459" s="180" t="s">
        <v>1</v>
      </c>
      <c r="D9459" s="254">
        <v>35.5</v>
      </c>
    </row>
    <row r="9460" spans="1:4" ht="13.5">
      <c r="A9460" s="180">
        <v>105039</v>
      </c>
      <c r="B9460" s="180" t="s">
        <v>32950</v>
      </c>
      <c r="C9460" s="180" t="s">
        <v>1</v>
      </c>
      <c r="D9460" s="254">
        <v>52.47</v>
      </c>
    </row>
    <row r="9461" spans="1:4" ht="13.5">
      <c r="A9461" s="180">
        <v>105038</v>
      </c>
      <c r="B9461" s="180" t="s">
        <v>32949</v>
      </c>
      <c r="C9461" s="180" t="s">
        <v>1</v>
      </c>
      <c r="D9461" s="254">
        <v>72.900000000000006</v>
      </c>
    </row>
    <row r="9462" spans="1:4" ht="13.5">
      <c r="A9462" s="180">
        <v>105028</v>
      </c>
      <c r="B9462" s="180" t="s">
        <v>32939</v>
      </c>
      <c r="C9462" s="180" t="s">
        <v>1</v>
      </c>
      <c r="D9462" s="254">
        <v>22.07</v>
      </c>
    </row>
    <row r="9463" spans="1:4" ht="13.5">
      <c r="A9463" s="180">
        <v>105027</v>
      </c>
      <c r="B9463" s="180" t="s">
        <v>32938</v>
      </c>
      <c r="C9463" s="180" t="s">
        <v>1</v>
      </c>
      <c r="D9463" s="254">
        <v>25.06</v>
      </c>
    </row>
    <row r="9464" spans="1:4" ht="13.5">
      <c r="A9464" s="180">
        <v>93194</v>
      </c>
      <c r="B9464" s="180" t="s">
        <v>32925</v>
      </c>
      <c r="C9464" s="180" t="s">
        <v>1</v>
      </c>
      <c r="D9464" s="254">
        <v>28.44</v>
      </c>
    </row>
    <row r="9465" spans="1:4" ht="13.5">
      <c r="A9465" s="180">
        <v>93200</v>
      </c>
      <c r="B9465" s="180" t="s">
        <v>32928</v>
      </c>
      <c r="C9465" s="180" t="s">
        <v>1</v>
      </c>
      <c r="D9465" s="254">
        <v>13.08</v>
      </c>
    </row>
    <row r="9466" spans="1:4" ht="13.5">
      <c r="A9466" s="180">
        <v>93203</v>
      </c>
      <c r="B9466" s="180" t="s">
        <v>32930</v>
      </c>
      <c r="C9466" s="180" t="s">
        <v>1</v>
      </c>
      <c r="D9466" s="254">
        <v>13.55</v>
      </c>
    </row>
    <row r="9467" spans="1:4" ht="13.5">
      <c r="A9467" s="180">
        <v>93202</v>
      </c>
      <c r="B9467" s="180" t="s">
        <v>32929</v>
      </c>
      <c r="C9467" s="180" t="s">
        <v>1</v>
      </c>
      <c r="D9467" s="254">
        <v>28.3</v>
      </c>
    </row>
    <row r="9468" spans="1:4" ht="13.5">
      <c r="A9468" s="180">
        <v>105026</v>
      </c>
      <c r="B9468" s="180" t="s">
        <v>32937</v>
      </c>
      <c r="C9468" s="180" t="s">
        <v>1</v>
      </c>
      <c r="D9468" s="254">
        <v>43.42</v>
      </c>
    </row>
    <row r="9469" spans="1:4" ht="13.5">
      <c r="A9469" s="180">
        <v>105025</v>
      </c>
      <c r="B9469" s="180" t="s">
        <v>32936</v>
      </c>
      <c r="C9469" s="180" t="s">
        <v>1</v>
      </c>
      <c r="D9469" s="254">
        <v>60.88</v>
      </c>
    </row>
    <row r="9470" spans="1:4" ht="13.5">
      <c r="A9470" s="180">
        <v>93191</v>
      </c>
      <c r="B9470" s="180" t="s">
        <v>32924</v>
      </c>
      <c r="C9470" s="180" t="s">
        <v>1</v>
      </c>
      <c r="D9470" s="254">
        <v>73.45</v>
      </c>
    </row>
    <row r="9471" spans="1:4" ht="13.5">
      <c r="A9471" s="180">
        <v>105024</v>
      </c>
      <c r="B9471" s="180" t="s">
        <v>32935</v>
      </c>
      <c r="C9471" s="180" t="s">
        <v>1</v>
      </c>
      <c r="D9471" s="254">
        <v>56.11</v>
      </c>
    </row>
    <row r="9472" spans="1:4" ht="13.5">
      <c r="A9472" s="180">
        <v>105023</v>
      </c>
      <c r="B9472" s="180" t="s">
        <v>32934</v>
      </c>
      <c r="C9472" s="180" t="s">
        <v>1</v>
      </c>
      <c r="D9472" s="254">
        <v>68.150000000000006</v>
      </c>
    </row>
    <row r="9473" spans="1:4" ht="13.5">
      <c r="A9473" s="180">
        <v>93187</v>
      </c>
      <c r="B9473" s="180" t="s">
        <v>32923</v>
      </c>
      <c r="C9473" s="180" t="s">
        <v>1</v>
      </c>
      <c r="D9473" s="254">
        <v>80.16</v>
      </c>
    </row>
    <row r="9474" spans="1:4" ht="13.5">
      <c r="A9474" s="180">
        <v>105037</v>
      </c>
      <c r="B9474" s="180" t="s">
        <v>32948</v>
      </c>
      <c r="C9474" s="180" t="s">
        <v>1</v>
      </c>
      <c r="D9474" s="254">
        <v>35.68</v>
      </c>
    </row>
    <row r="9475" spans="1:4" ht="13.5">
      <c r="A9475" s="180">
        <v>105036</v>
      </c>
      <c r="B9475" s="180" t="s">
        <v>32947</v>
      </c>
      <c r="C9475" s="180" t="s">
        <v>1</v>
      </c>
      <c r="D9475" s="254">
        <v>52.7</v>
      </c>
    </row>
    <row r="9476" spans="1:4" ht="13.5">
      <c r="A9476" s="180">
        <v>105035</v>
      </c>
      <c r="B9476" s="180" t="s">
        <v>32946</v>
      </c>
      <c r="C9476" s="180" t="s">
        <v>1</v>
      </c>
      <c r="D9476" s="254">
        <v>73.11</v>
      </c>
    </row>
    <row r="9477" spans="1:4" ht="13.5">
      <c r="A9477" s="180">
        <v>105022</v>
      </c>
      <c r="B9477" s="180" t="s">
        <v>32933</v>
      </c>
      <c r="C9477" s="180" t="s">
        <v>1</v>
      </c>
      <c r="D9477" s="254">
        <v>22.43</v>
      </c>
    </row>
    <row r="9478" spans="1:4" ht="13.5">
      <c r="A9478" s="180">
        <v>105021</v>
      </c>
      <c r="B9478" s="180" t="s">
        <v>32932</v>
      </c>
      <c r="C9478" s="180" t="s">
        <v>1</v>
      </c>
      <c r="D9478" s="254">
        <v>25.46</v>
      </c>
    </row>
    <row r="9479" spans="1:4" ht="13.5">
      <c r="A9479" s="180">
        <v>93184</v>
      </c>
      <c r="B9479" s="180" t="s">
        <v>32922</v>
      </c>
      <c r="C9479" s="180" t="s">
        <v>1</v>
      </c>
      <c r="D9479" s="254">
        <v>29.23</v>
      </c>
    </row>
    <row r="9480" spans="1:4" ht="13.5">
      <c r="A9480" s="180">
        <v>102149</v>
      </c>
      <c r="B9480" s="180" t="s">
        <v>37398</v>
      </c>
      <c r="C9480" s="180" t="s">
        <v>4</v>
      </c>
      <c r="D9480" s="254">
        <v>0</v>
      </c>
    </row>
    <row r="9481" spans="1:4" ht="13.5">
      <c r="A9481" s="180">
        <v>102150</v>
      </c>
      <c r="B9481" s="180" t="s">
        <v>37399</v>
      </c>
      <c r="C9481" s="180" t="s">
        <v>4</v>
      </c>
      <c r="D9481" s="254">
        <v>0</v>
      </c>
    </row>
    <row r="9482" spans="1:4" ht="13.5">
      <c r="A9482" s="180">
        <v>102145</v>
      </c>
      <c r="B9482" s="180" t="s">
        <v>37400</v>
      </c>
      <c r="C9482" s="180" t="s">
        <v>4</v>
      </c>
      <c r="D9482" s="254">
        <v>0</v>
      </c>
    </row>
    <row r="9483" spans="1:4" ht="13.5">
      <c r="A9483" s="180">
        <v>102146</v>
      </c>
      <c r="B9483" s="180" t="s">
        <v>37401</v>
      </c>
      <c r="C9483" s="180" t="s">
        <v>4</v>
      </c>
      <c r="D9483" s="254">
        <v>0</v>
      </c>
    </row>
    <row r="9484" spans="1:4" ht="13.5">
      <c r="A9484" s="180">
        <v>102147</v>
      </c>
      <c r="B9484" s="180" t="s">
        <v>37402</v>
      </c>
      <c r="C9484" s="180" t="s">
        <v>4</v>
      </c>
      <c r="D9484" s="254">
        <v>0</v>
      </c>
    </row>
    <row r="9485" spans="1:4" ht="13.5">
      <c r="A9485" s="180">
        <v>102148</v>
      </c>
      <c r="B9485" s="180" t="s">
        <v>37403</v>
      </c>
      <c r="C9485" s="180" t="s">
        <v>4</v>
      </c>
      <c r="D9485" s="254">
        <v>0</v>
      </c>
    </row>
    <row r="9486" spans="1:4" ht="13.5">
      <c r="A9486" s="180">
        <v>102143</v>
      </c>
      <c r="B9486" s="180" t="s">
        <v>37404</v>
      </c>
      <c r="C9486" s="180" t="s">
        <v>4</v>
      </c>
      <c r="D9486" s="254">
        <v>0</v>
      </c>
    </row>
    <row r="9487" spans="1:4" ht="13.5">
      <c r="A9487" s="180">
        <v>102144</v>
      </c>
      <c r="B9487" s="180" t="s">
        <v>37405</v>
      </c>
      <c r="C9487" s="180" t="s">
        <v>4</v>
      </c>
      <c r="D9487" s="254">
        <v>0</v>
      </c>
    </row>
    <row r="9488" spans="1:4" ht="13.5">
      <c r="A9488" s="180">
        <v>102171</v>
      </c>
      <c r="B9488" s="180" t="s">
        <v>11974</v>
      </c>
      <c r="C9488" s="180" t="s">
        <v>4</v>
      </c>
      <c r="D9488" s="254">
        <v>499.31</v>
      </c>
    </row>
    <row r="9489" spans="1:4" ht="13.5">
      <c r="A9489" s="180">
        <v>102172</v>
      </c>
      <c r="B9489" s="180" t="s">
        <v>11975</v>
      </c>
      <c r="C9489" s="180" t="s">
        <v>4</v>
      </c>
      <c r="D9489" s="254">
        <v>482.78</v>
      </c>
    </row>
    <row r="9490" spans="1:4" ht="13.5">
      <c r="A9490" s="180">
        <v>102170</v>
      </c>
      <c r="B9490" s="180" t="s">
        <v>11973</v>
      </c>
      <c r="C9490" s="180" t="s">
        <v>4</v>
      </c>
      <c r="D9490" s="254">
        <v>280.27</v>
      </c>
    </row>
    <row r="9491" spans="1:4" ht="13.5">
      <c r="A9491" s="180">
        <v>102160</v>
      </c>
      <c r="B9491" s="180" t="s">
        <v>3441</v>
      </c>
      <c r="C9491" s="180" t="s">
        <v>4</v>
      </c>
      <c r="D9491" s="254">
        <v>169.97</v>
      </c>
    </row>
    <row r="9492" spans="1:4" ht="13.5">
      <c r="A9492" s="180">
        <v>102177</v>
      </c>
      <c r="B9492" s="180" t="s">
        <v>11977</v>
      </c>
      <c r="C9492" s="180" t="s">
        <v>4</v>
      </c>
      <c r="D9492" s="254">
        <v>1779.9</v>
      </c>
    </row>
    <row r="9493" spans="1:4" ht="13.5">
      <c r="A9493" s="180">
        <v>102174</v>
      </c>
      <c r="B9493" s="180" t="s">
        <v>37406</v>
      </c>
      <c r="C9493" s="180" t="s">
        <v>4</v>
      </c>
      <c r="D9493" s="254">
        <v>0</v>
      </c>
    </row>
    <row r="9494" spans="1:4" ht="13.5">
      <c r="A9494" s="180">
        <v>102178</v>
      </c>
      <c r="B9494" s="180" t="s">
        <v>11978</v>
      </c>
      <c r="C9494" s="180" t="s">
        <v>4</v>
      </c>
      <c r="D9494" s="254">
        <v>2037.07</v>
      </c>
    </row>
    <row r="9495" spans="1:4" ht="13.5">
      <c r="A9495" s="180">
        <v>102175</v>
      </c>
      <c r="B9495" s="180" t="s">
        <v>37407</v>
      </c>
      <c r="C9495" s="180" t="s">
        <v>4</v>
      </c>
      <c r="D9495" s="254">
        <v>0</v>
      </c>
    </row>
    <row r="9496" spans="1:4" ht="13.5">
      <c r="A9496" s="180">
        <v>102176</v>
      </c>
      <c r="B9496" s="180" t="s">
        <v>11976</v>
      </c>
      <c r="C9496" s="180" t="s">
        <v>4</v>
      </c>
      <c r="D9496" s="254">
        <v>899.76</v>
      </c>
    </row>
    <row r="9497" spans="1:4" ht="13.5">
      <c r="A9497" s="180">
        <v>102173</v>
      </c>
      <c r="B9497" s="180" t="s">
        <v>37408</v>
      </c>
      <c r="C9497" s="180" t="s">
        <v>4</v>
      </c>
      <c r="D9497" s="254">
        <v>0</v>
      </c>
    </row>
    <row r="9498" spans="1:4" ht="13.5">
      <c r="A9498" s="180">
        <v>102163</v>
      </c>
      <c r="B9498" s="180" t="s">
        <v>11966</v>
      </c>
      <c r="C9498" s="180" t="s">
        <v>4</v>
      </c>
      <c r="D9498" s="254">
        <v>354.77</v>
      </c>
    </row>
    <row r="9499" spans="1:4" ht="13.5">
      <c r="A9499" s="180">
        <v>102153</v>
      </c>
      <c r="B9499" s="180" t="s">
        <v>3434</v>
      </c>
      <c r="C9499" s="180" t="s">
        <v>4</v>
      </c>
      <c r="D9499" s="254">
        <v>244.47</v>
      </c>
    </row>
    <row r="9500" spans="1:4" ht="13.5">
      <c r="A9500" s="180">
        <v>102165</v>
      </c>
      <c r="B9500" s="180" t="s">
        <v>11968</v>
      </c>
      <c r="C9500" s="180" t="s">
        <v>4</v>
      </c>
      <c r="D9500" s="254">
        <v>341.27</v>
      </c>
    </row>
    <row r="9501" spans="1:4" ht="13.5">
      <c r="A9501" s="180">
        <v>102155</v>
      </c>
      <c r="B9501" s="180" t="s">
        <v>3436</v>
      </c>
      <c r="C9501" s="180" t="s">
        <v>4</v>
      </c>
      <c r="D9501" s="254">
        <v>251.25</v>
      </c>
    </row>
    <row r="9502" spans="1:4" ht="13.5">
      <c r="A9502" s="180">
        <v>102167</v>
      </c>
      <c r="B9502" s="180" t="s">
        <v>11970</v>
      </c>
      <c r="C9502" s="180" t="s">
        <v>4</v>
      </c>
      <c r="D9502" s="254">
        <v>395.87</v>
      </c>
    </row>
    <row r="9503" spans="1:4" ht="13.5">
      <c r="A9503" s="180">
        <v>102157</v>
      </c>
      <c r="B9503" s="180" t="s">
        <v>3438</v>
      </c>
      <c r="C9503" s="180" t="s">
        <v>4</v>
      </c>
      <c r="D9503" s="254">
        <v>326.2</v>
      </c>
    </row>
    <row r="9504" spans="1:4" ht="13.5">
      <c r="A9504" s="180">
        <v>102169</v>
      </c>
      <c r="B9504" s="180" t="s">
        <v>11972</v>
      </c>
      <c r="C9504" s="180" t="s">
        <v>4</v>
      </c>
      <c r="D9504" s="254">
        <v>435.81</v>
      </c>
    </row>
    <row r="9505" spans="1:4" ht="13.5">
      <c r="A9505" s="180">
        <v>102159</v>
      </c>
      <c r="B9505" s="180" t="s">
        <v>3440</v>
      </c>
      <c r="C9505" s="180" t="s">
        <v>4</v>
      </c>
      <c r="D9505" s="254">
        <v>390.83</v>
      </c>
    </row>
    <row r="9506" spans="1:4" ht="13.5">
      <c r="A9506" s="180">
        <v>102161</v>
      </c>
      <c r="B9506" s="180" t="s">
        <v>11964</v>
      </c>
      <c r="C9506" s="180" t="s">
        <v>4</v>
      </c>
      <c r="D9506" s="254">
        <v>286.48</v>
      </c>
    </row>
    <row r="9507" spans="1:4" ht="13.5">
      <c r="A9507" s="180">
        <v>102151</v>
      </c>
      <c r="B9507" s="180" t="s">
        <v>3432</v>
      </c>
      <c r="C9507" s="180" t="s">
        <v>4</v>
      </c>
      <c r="D9507" s="254">
        <v>176.18</v>
      </c>
    </row>
    <row r="9508" spans="1:4" ht="13.5">
      <c r="A9508" s="180">
        <v>102162</v>
      </c>
      <c r="B9508" s="180" t="s">
        <v>11965</v>
      </c>
      <c r="C9508" s="180" t="s">
        <v>4</v>
      </c>
      <c r="D9508" s="254">
        <v>305.11</v>
      </c>
    </row>
    <row r="9509" spans="1:4" ht="13.5">
      <c r="A9509" s="180">
        <v>102164</v>
      </c>
      <c r="B9509" s="180" t="s">
        <v>11967</v>
      </c>
      <c r="C9509" s="180" t="s">
        <v>4</v>
      </c>
      <c r="D9509" s="254">
        <v>300.64</v>
      </c>
    </row>
    <row r="9510" spans="1:4" ht="13.5">
      <c r="A9510" s="180">
        <v>102154</v>
      </c>
      <c r="B9510" s="180" t="s">
        <v>3435</v>
      </c>
      <c r="C9510" s="180" t="s">
        <v>4</v>
      </c>
      <c r="D9510" s="254">
        <v>210.62</v>
      </c>
    </row>
    <row r="9511" spans="1:4" ht="13.5">
      <c r="A9511" s="180">
        <v>102166</v>
      </c>
      <c r="B9511" s="180" t="s">
        <v>11969</v>
      </c>
      <c r="C9511" s="180" t="s">
        <v>4</v>
      </c>
      <c r="D9511" s="254">
        <v>308.95</v>
      </c>
    </row>
    <row r="9512" spans="1:4" ht="13.5">
      <c r="A9512" s="180">
        <v>102156</v>
      </c>
      <c r="B9512" s="180" t="s">
        <v>3437</v>
      </c>
      <c r="C9512" s="180" t="s">
        <v>4</v>
      </c>
      <c r="D9512" s="254">
        <v>239.28</v>
      </c>
    </row>
    <row r="9513" spans="1:4" ht="13.5">
      <c r="A9513" s="180">
        <v>102168</v>
      </c>
      <c r="B9513" s="180" t="s">
        <v>11971</v>
      </c>
      <c r="C9513" s="180" t="s">
        <v>4</v>
      </c>
      <c r="D9513" s="254">
        <v>380.52</v>
      </c>
    </row>
    <row r="9514" spans="1:4" ht="13.5">
      <c r="A9514" s="180">
        <v>102158</v>
      </c>
      <c r="B9514" s="180" t="s">
        <v>3439</v>
      </c>
      <c r="C9514" s="180" t="s">
        <v>4</v>
      </c>
      <c r="D9514" s="254">
        <v>328.87</v>
      </c>
    </row>
    <row r="9515" spans="1:4" ht="13.5">
      <c r="A9515" s="180">
        <v>102152</v>
      </c>
      <c r="B9515" s="180" t="s">
        <v>3433</v>
      </c>
      <c r="C9515" s="180" t="s">
        <v>4</v>
      </c>
      <c r="D9515" s="254">
        <v>194.81</v>
      </c>
    </row>
    <row r="9516" spans="1:4" ht="13.5">
      <c r="A9516" s="180">
        <v>102181</v>
      </c>
      <c r="B9516" s="180" t="s">
        <v>11981</v>
      </c>
      <c r="C9516" s="180" t="s">
        <v>4</v>
      </c>
      <c r="D9516" s="254">
        <v>604.57000000000005</v>
      </c>
    </row>
    <row r="9517" spans="1:4" ht="13.5">
      <c r="A9517" s="180">
        <v>102179</v>
      </c>
      <c r="B9517" s="180" t="s">
        <v>11979</v>
      </c>
      <c r="C9517" s="180" t="s">
        <v>4</v>
      </c>
      <c r="D9517" s="254">
        <v>429.13</v>
      </c>
    </row>
    <row r="9518" spans="1:4" ht="13.5">
      <c r="A9518" s="180">
        <v>102180</v>
      </c>
      <c r="B9518" s="180" t="s">
        <v>11980</v>
      </c>
      <c r="C9518" s="180" t="s">
        <v>4</v>
      </c>
      <c r="D9518" s="254">
        <v>504.33</v>
      </c>
    </row>
    <row r="9519" spans="1:4" ht="13.5">
      <c r="A9519" s="180">
        <v>102189</v>
      </c>
      <c r="B9519" s="180" t="s">
        <v>3431</v>
      </c>
      <c r="C9519" s="180" t="s">
        <v>2</v>
      </c>
      <c r="D9519" s="254">
        <v>232.27</v>
      </c>
    </row>
    <row r="9520" spans="1:4" ht="13.5">
      <c r="A9520" s="180">
        <v>102188</v>
      </c>
      <c r="B9520" s="180" t="s">
        <v>3430</v>
      </c>
      <c r="C9520" s="180" t="s">
        <v>2</v>
      </c>
      <c r="D9520" s="254">
        <v>770.3</v>
      </c>
    </row>
    <row r="9521" spans="1:4" ht="13.5">
      <c r="A9521" s="180">
        <v>102185</v>
      </c>
      <c r="B9521" s="180" t="s">
        <v>3445</v>
      </c>
      <c r="C9521" s="180" t="s">
        <v>2</v>
      </c>
      <c r="D9521" s="254">
        <v>3929.61</v>
      </c>
    </row>
    <row r="9522" spans="1:4" ht="13.5">
      <c r="A9522" s="180">
        <v>102184</v>
      </c>
      <c r="B9522" s="180" t="s">
        <v>3444</v>
      </c>
      <c r="C9522" s="180" t="s">
        <v>2</v>
      </c>
      <c r="D9522" s="254">
        <v>1958.08</v>
      </c>
    </row>
    <row r="9523" spans="1:4" ht="13.5">
      <c r="A9523" s="180">
        <v>102187</v>
      </c>
      <c r="B9523" s="180" t="s">
        <v>37409</v>
      </c>
      <c r="C9523" s="180" t="s">
        <v>2</v>
      </c>
      <c r="D9523" s="254">
        <v>0</v>
      </c>
    </row>
    <row r="9524" spans="1:4" ht="13.5">
      <c r="A9524" s="180">
        <v>102186</v>
      </c>
      <c r="B9524" s="180" t="s">
        <v>37410</v>
      </c>
      <c r="C9524" s="180" t="s">
        <v>2</v>
      </c>
      <c r="D9524" s="254">
        <v>0</v>
      </c>
    </row>
    <row r="9525" spans="1:4" ht="13.5">
      <c r="A9525" s="180">
        <v>102183</v>
      </c>
      <c r="B9525" s="180" t="s">
        <v>3443</v>
      </c>
      <c r="C9525" s="180" t="s">
        <v>2</v>
      </c>
      <c r="D9525" s="254">
        <v>2440.86</v>
      </c>
    </row>
    <row r="9526" spans="1:4" ht="13.5">
      <c r="A9526" s="180">
        <v>102182</v>
      </c>
      <c r="B9526" s="180" t="s">
        <v>3442</v>
      </c>
      <c r="C9526" s="180" t="s">
        <v>2</v>
      </c>
      <c r="D9526" s="254">
        <v>1213.51</v>
      </c>
    </row>
    <row r="9527" spans="1:4" ht="13.5">
      <c r="A9527" s="180">
        <v>102191</v>
      </c>
      <c r="B9527" s="180" t="s">
        <v>3447</v>
      </c>
      <c r="C9527" s="180" t="s">
        <v>4</v>
      </c>
      <c r="D9527" s="254">
        <v>25.85</v>
      </c>
    </row>
    <row r="9528" spans="1:4" ht="13.5">
      <c r="A9528" s="180">
        <v>102190</v>
      </c>
      <c r="B9528" s="180" t="s">
        <v>3446</v>
      </c>
      <c r="C9528" s="180" t="s">
        <v>4</v>
      </c>
      <c r="D9528" s="254">
        <v>21.28</v>
      </c>
    </row>
    <row r="9529" spans="1:4" ht="13.5">
      <c r="A9529" s="180">
        <v>102192</v>
      </c>
      <c r="B9529" s="180" t="s">
        <v>3448</v>
      </c>
      <c r="C9529" s="180" t="s">
        <v>4</v>
      </c>
      <c r="D9529" s="254">
        <v>18.45</v>
      </c>
    </row>
    <row r="9530" spans="1:4" ht="13.5">
      <c r="A9530" s="180">
        <v>89354</v>
      </c>
      <c r="B9530" s="180" t="s">
        <v>4198</v>
      </c>
      <c r="C9530" s="180" t="s">
        <v>2</v>
      </c>
      <c r="D9530" s="254">
        <v>442.68</v>
      </c>
    </row>
    <row r="9531" spans="1:4" ht="13.5">
      <c r="A9531" s="180">
        <v>103041</v>
      </c>
      <c r="B9531" s="180" t="s">
        <v>4259</v>
      </c>
      <c r="C9531" s="180" t="s">
        <v>2</v>
      </c>
      <c r="D9531" s="254">
        <v>25.22</v>
      </c>
    </row>
    <row r="9532" spans="1:4" ht="13.5">
      <c r="A9532" s="180">
        <v>103042</v>
      </c>
      <c r="B9532" s="180" t="s">
        <v>4260</v>
      </c>
      <c r="C9532" s="180" t="s">
        <v>2</v>
      </c>
      <c r="D9532" s="254">
        <v>31.13</v>
      </c>
    </row>
    <row r="9533" spans="1:4" ht="13.5">
      <c r="A9533" s="180">
        <v>103043</v>
      </c>
      <c r="B9533" s="180" t="s">
        <v>4261</v>
      </c>
      <c r="C9533" s="180" t="s">
        <v>2</v>
      </c>
      <c r="D9533" s="254">
        <v>29.15</v>
      </c>
    </row>
    <row r="9534" spans="1:4" ht="13.5">
      <c r="A9534" s="180">
        <v>103044</v>
      </c>
      <c r="B9534" s="180" t="s">
        <v>4262</v>
      </c>
      <c r="C9534" s="180" t="s">
        <v>2</v>
      </c>
      <c r="D9534" s="254">
        <v>39.299999999999997</v>
      </c>
    </row>
    <row r="9535" spans="1:4" ht="13.5">
      <c r="A9535" s="180">
        <v>103039</v>
      </c>
      <c r="B9535" s="180" t="s">
        <v>4257</v>
      </c>
      <c r="C9535" s="180" t="s">
        <v>2</v>
      </c>
      <c r="D9535" s="254">
        <v>86.8</v>
      </c>
    </row>
    <row r="9536" spans="1:4" ht="13.5">
      <c r="A9536" s="180">
        <v>103038</v>
      </c>
      <c r="B9536" s="180" t="s">
        <v>4256</v>
      </c>
      <c r="C9536" s="180" t="s">
        <v>2</v>
      </c>
      <c r="D9536" s="254">
        <v>79.84</v>
      </c>
    </row>
    <row r="9537" spans="1:4" ht="13.5">
      <c r="A9537" s="180">
        <v>103037</v>
      </c>
      <c r="B9537" s="180" t="s">
        <v>4255</v>
      </c>
      <c r="C9537" s="180" t="s">
        <v>2</v>
      </c>
      <c r="D9537" s="254">
        <v>59.64</v>
      </c>
    </row>
    <row r="9538" spans="1:4" ht="13.5">
      <c r="A9538" s="180">
        <v>103036</v>
      </c>
      <c r="B9538" s="180" t="s">
        <v>4254</v>
      </c>
      <c r="C9538" s="180" t="s">
        <v>2</v>
      </c>
      <c r="D9538" s="254">
        <v>30.29</v>
      </c>
    </row>
    <row r="9539" spans="1:4" ht="13.5">
      <c r="A9539" s="180">
        <v>103040</v>
      </c>
      <c r="B9539" s="180" t="s">
        <v>4258</v>
      </c>
      <c r="C9539" s="180" t="s">
        <v>2</v>
      </c>
      <c r="D9539" s="254">
        <v>129.13</v>
      </c>
    </row>
    <row r="9540" spans="1:4" ht="13.5">
      <c r="A9540" s="180">
        <v>90371</v>
      </c>
      <c r="B9540" s="180" t="s">
        <v>4203</v>
      </c>
      <c r="C9540" s="180" t="s">
        <v>2</v>
      </c>
      <c r="D9540" s="254">
        <v>37.69</v>
      </c>
    </row>
    <row r="9541" spans="1:4" ht="13.5">
      <c r="A9541" s="180">
        <v>103047</v>
      </c>
      <c r="B9541" s="180" t="s">
        <v>37411</v>
      </c>
      <c r="C9541" s="180" t="s">
        <v>2</v>
      </c>
      <c r="D9541" s="254">
        <v>30.81</v>
      </c>
    </row>
    <row r="9542" spans="1:4" ht="13.5">
      <c r="A9542" s="180">
        <v>94489</v>
      </c>
      <c r="B9542" s="180" t="s">
        <v>37412</v>
      </c>
      <c r="C9542" s="180" t="s">
        <v>2</v>
      </c>
      <c r="D9542" s="254">
        <v>37.979999999999997</v>
      </c>
    </row>
    <row r="9543" spans="1:4" ht="13.5">
      <c r="A9543" s="180">
        <v>94490</v>
      </c>
      <c r="B9543" s="180" t="s">
        <v>37413</v>
      </c>
      <c r="C9543" s="180" t="s">
        <v>2</v>
      </c>
      <c r="D9543" s="254">
        <v>56.56</v>
      </c>
    </row>
    <row r="9544" spans="1:4" ht="13.5">
      <c r="A9544" s="180">
        <v>94491</v>
      </c>
      <c r="B9544" s="180" t="s">
        <v>37414</v>
      </c>
      <c r="C9544" s="180" t="s">
        <v>2</v>
      </c>
      <c r="D9544" s="254">
        <v>76.97</v>
      </c>
    </row>
    <row r="9545" spans="1:4" ht="13.5">
      <c r="A9545" s="180">
        <v>94492</v>
      </c>
      <c r="B9545" s="180" t="s">
        <v>37415</v>
      </c>
      <c r="C9545" s="180" t="s">
        <v>2</v>
      </c>
      <c r="D9545" s="254">
        <v>79.17</v>
      </c>
    </row>
    <row r="9546" spans="1:4" ht="13.5">
      <c r="A9546" s="180">
        <v>94493</v>
      </c>
      <c r="B9546" s="180" t="s">
        <v>37416</v>
      </c>
      <c r="C9546" s="180" t="s">
        <v>2</v>
      </c>
      <c r="D9546" s="254">
        <v>144.91999999999999</v>
      </c>
    </row>
    <row r="9547" spans="1:4" ht="13.5">
      <c r="A9547" s="180">
        <v>94497</v>
      </c>
      <c r="B9547" s="180" t="s">
        <v>4206</v>
      </c>
      <c r="C9547" s="180" t="s">
        <v>2</v>
      </c>
      <c r="D9547" s="254">
        <v>126.31</v>
      </c>
    </row>
    <row r="9548" spans="1:4" ht="13.5">
      <c r="A9548" s="180">
        <v>94794</v>
      </c>
      <c r="B9548" s="180" t="s">
        <v>4213</v>
      </c>
      <c r="C9548" s="180" t="s">
        <v>2</v>
      </c>
      <c r="D9548" s="254">
        <v>199.08</v>
      </c>
    </row>
    <row r="9549" spans="1:4" ht="13.5">
      <c r="A9549" s="180">
        <v>94496</v>
      </c>
      <c r="B9549" s="180" t="s">
        <v>4205</v>
      </c>
      <c r="C9549" s="180" t="s">
        <v>2</v>
      </c>
      <c r="D9549" s="254">
        <v>99.7</v>
      </c>
    </row>
    <row r="9550" spans="1:4" ht="13.5">
      <c r="A9550" s="180">
        <v>94793</v>
      </c>
      <c r="B9550" s="180" t="s">
        <v>4212</v>
      </c>
      <c r="C9550" s="180" t="s">
        <v>2</v>
      </c>
      <c r="D9550" s="254">
        <v>187.74</v>
      </c>
    </row>
    <row r="9551" spans="1:4" ht="13.5">
      <c r="A9551" s="180">
        <v>94495</v>
      </c>
      <c r="B9551" s="180" t="s">
        <v>4204</v>
      </c>
      <c r="C9551" s="180" t="s">
        <v>2</v>
      </c>
      <c r="D9551" s="254">
        <v>73.180000000000007</v>
      </c>
    </row>
    <row r="9552" spans="1:4" ht="13.5">
      <c r="A9552" s="180">
        <v>94792</v>
      </c>
      <c r="B9552" s="180" t="s">
        <v>4211</v>
      </c>
      <c r="C9552" s="180" t="s">
        <v>2</v>
      </c>
      <c r="D9552" s="254">
        <v>137.02000000000001</v>
      </c>
    </row>
    <row r="9553" spans="1:4" ht="13.5">
      <c r="A9553" s="180">
        <v>89352</v>
      </c>
      <c r="B9553" s="180" t="s">
        <v>4196</v>
      </c>
      <c r="C9553" s="180" t="s">
        <v>2</v>
      </c>
      <c r="D9553" s="254">
        <v>42.96</v>
      </c>
    </row>
    <row r="9554" spans="1:4" ht="13.5">
      <c r="A9554" s="180">
        <v>89986</v>
      </c>
      <c r="B9554" s="180" t="s">
        <v>4201</v>
      </c>
      <c r="C9554" s="180" t="s">
        <v>2</v>
      </c>
      <c r="D9554" s="254">
        <v>98.9</v>
      </c>
    </row>
    <row r="9555" spans="1:4" ht="13.5">
      <c r="A9555" s="180">
        <v>94499</v>
      </c>
      <c r="B9555" s="180" t="s">
        <v>4208</v>
      </c>
      <c r="C9555" s="180" t="s">
        <v>2</v>
      </c>
      <c r="D9555" s="254">
        <v>346.83</v>
      </c>
    </row>
    <row r="9556" spans="1:4" ht="13.5">
      <c r="A9556" s="180">
        <v>94498</v>
      </c>
      <c r="B9556" s="180" t="s">
        <v>4207</v>
      </c>
      <c r="C9556" s="180" t="s">
        <v>2</v>
      </c>
      <c r="D9556" s="254">
        <v>174.34</v>
      </c>
    </row>
    <row r="9557" spans="1:4" ht="13.5">
      <c r="A9557" s="180">
        <v>94500</v>
      </c>
      <c r="B9557" s="180" t="s">
        <v>4209</v>
      </c>
      <c r="C9557" s="180" t="s">
        <v>2</v>
      </c>
      <c r="D9557" s="254">
        <v>420.99</v>
      </c>
    </row>
    <row r="9558" spans="1:4" ht="13.5">
      <c r="A9558" s="180">
        <v>89353</v>
      </c>
      <c r="B9558" s="180" t="s">
        <v>4197</v>
      </c>
      <c r="C9558" s="180" t="s">
        <v>2</v>
      </c>
      <c r="D9558" s="254">
        <v>47.32</v>
      </c>
    </row>
    <row r="9559" spans="1:4" ht="13.5">
      <c r="A9559" s="180">
        <v>89987</v>
      </c>
      <c r="B9559" s="180" t="s">
        <v>4202</v>
      </c>
      <c r="C9559" s="180" t="s">
        <v>2</v>
      </c>
      <c r="D9559" s="254">
        <v>112.46</v>
      </c>
    </row>
    <row r="9560" spans="1:4" ht="13.5">
      <c r="A9560" s="180">
        <v>94501</v>
      </c>
      <c r="B9560" s="180" t="s">
        <v>4210</v>
      </c>
      <c r="C9560" s="180" t="s">
        <v>2</v>
      </c>
      <c r="D9560" s="254">
        <v>850.03</v>
      </c>
    </row>
    <row r="9561" spans="1:4" ht="13.5">
      <c r="A9561" s="180">
        <v>89349</v>
      </c>
      <c r="B9561" s="180" t="s">
        <v>4195</v>
      </c>
      <c r="C9561" s="180" t="s">
        <v>2</v>
      </c>
      <c r="D9561" s="254">
        <v>31.69</v>
      </c>
    </row>
    <row r="9562" spans="1:4" ht="13.5">
      <c r="A9562" s="180">
        <v>89984</v>
      </c>
      <c r="B9562" s="180" t="s">
        <v>4199</v>
      </c>
      <c r="C9562" s="180" t="s">
        <v>2</v>
      </c>
      <c r="D9562" s="254">
        <v>101.49</v>
      </c>
    </row>
    <row r="9563" spans="1:4" ht="13.5">
      <c r="A9563" s="180">
        <v>89985</v>
      </c>
      <c r="B9563" s="180" t="s">
        <v>4200</v>
      </c>
      <c r="C9563" s="180" t="s">
        <v>2</v>
      </c>
      <c r="D9563" s="254">
        <v>106.8</v>
      </c>
    </row>
    <row r="9564" spans="1:4" ht="13.5">
      <c r="A9564" s="180">
        <v>89351</v>
      </c>
      <c r="B9564" s="180" t="s">
        <v>37417</v>
      </c>
      <c r="C9564" s="180" t="s">
        <v>2</v>
      </c>
      <c r="D9564" s="254">
        <v>39.24</v>
      </c>
    </row>
    <row r="9565" spans="1:4" ht="13.5">
      <c r="A9565" s="180">
        <v>103045</v>
      </c>
      <c r="B9565" s="180" t="s">
        <v>4263</v>
      </c>
      <c r="C9565" s="180" t="s">
        <v>2</v>
      </c>
      <c r="D9565" s="254">
        <v>12.33</v>
      </c>
    </row>
    <row r="9566" spans="1:4" ht="13.5">
      <c r="A9566" s="180">
        <v>103046</v>
      </c>
      <c r="B9566" s="180" t="s">
        <v>4264</v>
      </c>
      <c r="C9566" s="180" t="s">
        <v>2</v>
      </c>
      <c r="D9566" s="254">
        <v>29.48</v>
      </c>
    </row>
    <row r="9567" spans="1:4" ht="13.5">
      <c r="A9567" s="180">
        <v>103048</v>
      </c>
      <c r="B9567" s="180" t="s">
        <v>37418</v>
      </c>
      <c r="C9567" s="180" t="s">
        <v>2</v>
      </c>
      <c r="D9567" s="254">
        <v>23.01</v>
      </c>
    </row>
    <row r="9568" spans="1:4" ht="13.5">
      <c r="A9568" s="180">
        <v>103049</v>
      </c>
      <c r="B9568" s="180" t="s">
        <v>37419</v>
      </c>
      <c r="C9568" s="180" t="s">
        <v>2</v>
      </c>
      <c r="D9568" s="254">
        <v>25</v>
      </c>
    </row>
    <row r="9569" spans="1:4" ht="13.5">
      <c r="A9569" s="180">
        <v>103029</v>
      </c>
      <c r="B9569" s="180" t="s">
        <v>4253</v>
      </c>
      <c r="C9569" s="180" t="s">
        <v>2</v>
      </c>
      <c r="D9569" s="254">
        <v>54.06</v>
      </c>
    </row>
    <row r="9570" spans="1:4" ht="13.5">
      <c r="A9570" s="180">
        <v>103019</v>
      </c>
      <c r="B9570" s="180" t="s">
        <v>4252</v>
      </c>
      <c r="C9570" s="180" t="s">
        <v>2</v>
      </c>
      <c r="D9570" s="254">
        <v>216.66</v>
      </c>
    </row>
    <row r="9571" spans="1:4" ht="13.5">
      <c r="A9571" s="180">
        <v>103050</v>
      </c>
      <c r="B9571" s="180" t="s">
        <v>37420</v>
      </c>
      <c r="C9571" s="180" t="s">
        <v>2</v>
      </c>
      <c r="D9571" s="254">
        <v>29.15</v>
      </c>
    </row>
    <row r="9572" spans="1:4" ht="13.5">
      <c r="A9572" s="180">
        <v>103051</v>
      </c>
      <c r="B9572" s="180" t="s">
        <v>37421</v>
      </c>
      <c r="C9572" s="180" t="s">
        <v>2</v>
      </c>
      <c r="D9572" s="254">
        <v>35.159999999999997</v>
      </c>
    </row>
    <row r="9573" spans="1:4" ht="13.5">
      <c r="A9573" s="180">
        <v>103052</v>
      </c>
      <c r="B9573" s="180" t="s">
        <v>37422</v>
      </c>
      <c r="C9573" s="180" t="s">
        <v>2</v>
      </c>
      <c r="D9573" s="254">
        <v>47.68</v>
      </c>
    </row>
    <row r="9574" spans="1:4" ht="13.5">
      <c r="A9574" s="180">
        <v>94799</v>
      </c>
      <c r="B9574" s="180" t="s">
        <v>4218</v>
      </c>
      <c r="C9574" s="180" t="s">
        <v>2</v>
      </c>
      <c r="D9574" s="254">
        <v>179.22</v>
      </c>
    </row>
    <row r="9575" spans="1:4" ht="13.5">
      <c r="A9575" s="180">
        <v>94798</v>
      </c>
      <c r="B9575" s="180" t="s">
        <v>4217</v>
      </c>
      <c r="C9575" s="180" t="s">
        <v>2</v>
      </c>
      <c r="D9575" s="254">
        <v>145.66</v>
      </c>
    </row>
    <row r="9576" spans="1:4" ht="13.5">
      <c r="A9576" s="180">
        <v>94797</v>
      </c>
      <c r="B9576" s="180" t="s">
        <v>4216</v>
      </c>
      <c r="C9576" s="180" t="s">
        <v>2</v>
      </c>
      <c r="D9576" s="254">
        <v>88.52</v>
      </c>
    </row>
    <row r="9577" spans="1:4" ht="13.5">
      <c r="A9577" s="180">
        <v>94795</v>
      </c>
      <c r="B9577" s="180" t="s">
        <v>4214</v>
      </c>
      <c r="C9577" s="180" t="s">
        <v>2</v>
      </c>
      <c r="D9577" s="254">
        <v>37.53</v>
      </c>
    </row>
    <row r="9578" spans="1:4" ht="13.5">
      <c r="A9578" s="180">
        <v>94800</v>
      </c>
      <c r="B9578" s="180" t="s">
        <v>4219</v>
      </c>
      <c r="C9578" s="180" t="s">
        <v>2</v>
      </c>
      <c r="D9578" s="254">
        <v>230.15</v>
      </c>
    </row>
    <row r="9579" spans="1:4" ht="13.5">
      <c r="A9579" s="180">
        <v>94796</v>
      </c>
      <c r="B9579" s="180" t="s">
        <v>4215</v>
      </c>
      <c r="C9579" s="180" t="s">
        <v>2</v>
      </c>
      <c r="D9579" s="254">
        <v>43.77</v>
      </c>
    </row>
    <row r="9580" spans="1:4" ht="13.5">
      <c r="A9580" s="180">
        <v>99635</v>
      </c>
      <c r="B9580" s="180" t="s">
        <v>4240</v>
      </c>
      <c r="C9580" s="180" t="s">
        <v>2</v>
      </c>
      <c r="D9580" s="254">
        <v>353.56</v>
      </c>
    </row>
    <row r="9581" spans="1:4" ht="13.5">
      <c r="A9581" s="180">
        <v>103018</v>
      </c>
      <c r="B9581" s="180" t="s">
        <v>4251</v>
      </c>
      <c r="C9581" s="180" t="s">
        <v>2</v>
      </c>
      <c r="D9581" s="254">
        <v>289.5</v>
      </c>
    </row>
    <row r="9582" spans="1:4" ht="13.5">
      <c r="A9582" s="180">
        <v>95252</v>
      </c>
      <c r="B9582" s="180" t="s">
        <v>4224</v>
      </c>
      <c r="C9582" s="180" t="s">
        <v>2</v>
      </c>
      <c r="D9582" s="254">
        <v>177.79</v>
      </c>
    </row>
    <row r="9583" spans="1:4" ht="13.5">
      <c r="A9583" s="180">
        <v>95251</v>
      </c>
      <c r="B9583" s="180" t="s">
        <v>4223</v>
      </c>
      <c r="C9583" s="180" t="s">
        <v>2</v>
      </c>
      <c r="D9583" s="254">
        <v>146.61000000000001</v>
      </c>
    </row>
    <row r="9584" spans="1:4" ht="13.5">
      <c r="A9584" s="180">
        <v>95250</v>
      </c>
      <c r="B9584" s="180" t="s">
        <v>4222</v>
      </c>
      <c r="C9584" s="180" t="s">
        <v>2</v>
      </c>
      <c r="D9584" s="254">
        <v>99.14</v>
      </c>
    </row>
    <row r="9585" spans="1:4" ht="13.5">
      <c r="A9585" s="180">
        <v>95248</v>
      </c>
      <c r="B9585" s="180" t="s">
        <v>4220</v>
      </c>
      <c r="C9585" s="180" t="s">
        <v>2</v>
      </c>
      <c r="D9585" s="254">
        <v>62.27</v>
      </c>
    </row>
    <row r="9586" spans="1:4" ht="13.5">
      <c r="A9586" s="180">
        <v>95253</v>
      </c>
      <c r="B9586" s="180" t="s">
        <v>4225</v>
      </c>
      <c r="C9586" s="180" t="s">
        <v>2</v>
      </c>
      <c r="D9586" s="254">
        <v>270.26</v>
      </c>
    </row>
    <row r="9587" spans="1:4" ht="13.5">
      <c r="A9587" s="180">
        <v>95249</v>
      </c>
      <c r="B9587" s="180" t="s">
        <v>4221</v>
      </c>
      <c r="C9587" s="180" t="s">
        <v>2</v>
      </c>
      <c r="D9587" s="254">
        <v>73.45</v>
      </c>
    </row>
    <row r="9588" spans="1:4" ht="13.5">
      <c r="A9588" s="180">
        <v>99622</v>
      </c>
      <c r="B9588" s="180" t="s">
        <v>37423</v>
      </c>
      <c r="C9588" s="180" t="s">
        <v>2</v>
      </c>
      <c r="D9588" s="254">
        <v>218.92</v>
      </c>
    </row>
    <row r="9589" spans="1:4" ht="13.5">
      <c r="A9589" s="180">
        <v>99621</v>
      </c>
      <c r="B9589" s="180" t="s">
        <v>4228</v>
      </c>
      <c r="C9589" s="180" t="s">
        <v>2</v>
      </c>
      <c r="D9589" s="254">
        <v>193.96</v>
      </c>
    </row>
    <row r="9590" spans="1:4" ht="13.5">
      <c r="A9590" s="180">
        <v>99620</v>
      </c>
      <c r="B9590" s="180" t="s">
        <v>4227</v>
      </c>
      <c r="C9590" s="180" t="s">
        <v>2</v>
      </c>
      <c r="D9590" s="254">
        <v>130.37</v>
      </c>
    </row>
    <row r="9591" spans="1:4" ht="13.5">
      <c r="A9591" s="180">
        <v>103008</v>
      </c>
      <c r="B9591" s="180" t="s">
        <v>4241</v>
      </c>
      <c r="C9591" s="180" t="s">
        <v>2</v>
      </c>
      <c r="D9591" s="254">
        <v>78.099999999999994</v>
      </c>
    </row>
    <row r="9592" spans="1:4" ht="13.5">
      <c r="A9592" s="180">
        <v>99624</v>
      </c>
      <c r="B9592" s="180" t="s">
        <v>4229</v>
      </c>
      <c r="C9592" s="180" t="s">
        <v>2</v>
      </c>
      <c r="D9592" s="254">
        <v>434.28</v>
      </c>
    </row>
    <row r="9593" spans="1:4" ht="13.5">
      <c r="A9593" s="180">
        <v>99623</v>
      </c>
      <c r="B9593" s="180" t="s">
        <v>37424</v>
      </c>
      <c r="C9593" s="180" t="s">
        <v>2</v>
      </c>
      <c r="D9593" s="254">
        <v>305</v>
      </c>
    </row>
    <row r="9594" spans="1:4" ht="13.5">
      <c r="A9594" s="180">
        <v>99625</v>
      </c>
      <c r="B9594" s="180" t="s">
        <v>4230</v>
      </c>
      <c r="C9594" s="180" t="s">
        <v>2</v>
      </c>
      <c r="D9594" s="254">
        <v>596.38</v>
      </c>
    </row>
    <row r="9595" spans="1:4" ht="13.5">
      <c r="A9595" s="180">
        <v>99619</v>
      </c>
      <c r="B9595" s="180" t="s">
        <v>4226</v>
      </c>
      <c r="C9595" s="180" t="s">
        <v>2</v>
      </c>
      <c r="D9595" s="254">
        <v>95.98</v>
      </c>
    </row>
    <row r="9596" spans="1:4" ht="13.5">
      <c r="A9596" s="180">
        <v>99626</v>
      </c>
      <c r="B9596" s="180" t="s">
        <v>4231</v>
      </c>
      <c r="C9596" s="180" t="s">
        <v>2</v>
      </c>
      <c r="D9596" s="254">
        <v>915.59</v>
      </c>
    </row>
    <row r="9597" spans="1:4" ht="13.5">
      <c r="A9597" s="180">
        <v>99631</v>
      </c>
      <c r="B9597" s="180" t="s">
        <v>4236</v>
      </c>
      <c r="C9597" s="180" t="s">
        <v>2</v>
      </c>
      <c r="D9597" s="254">
        <v>123.78</v>
      </c>
    </row>
    <row r="9598" spans="1:4" ht="13.5">
      <c r="A9598" s="180">
        <v>99630</v>
      </c>
      <c r="B9598" s="180" t="s">
        <v>4235</v>
      </c>
      <c r="C9598" s="180" t="s">
        <v>2</v>
      </c>
      <c r="D9598" s="254">
        <v>105.92</v>
      </c>
    </row>
    <row r="9599" spans="1:4" ht="13.5">
      <c r="A9599" s="180">
        <v>99629</v>
      </c>
      <c r="B9599" s="180" t="s">
        <v>4234</v>
      </c>
      <c r="C9599" s="180" t="s">
        <v>2</v>
      </c>
      <c r="D9599" s="254">
        <v>71.430000000000007</v>
      </c>
    </row>
    <row r="9600" spans="1:4" ht="13.5">
      <c r="A9600" s="180">
        <v>99627</v>
      </c>
      <c r="B9600" s="180" t="s">
        <v>4232</v>
      </c>
      <c r="C9600" s="180" t="s">
        <v>2</v>
      </c>
      <c r="D9600" s="254">
        <v>58.02</v>
      </c>
    </row>
    <row r="9601" spans="1:4" ht="13.5">
      <c r="A9601" s="180">
        <v>103009</v>
      </c>
      <c r="B9601" s="180" t="s">
        <v>4242</v>
      </c>
      <c r="C9601" s="180" t="s">
        <v>2</v>
      </c>
      <c r="D9601" s="254">
        <v>279.55</v>
      </c>
    </row>
    <row r="9602" spans="1:4" ht="13.5">
      <c r="A9602" s="180">
        <v>99632</v>
      </c>
      <c r="B9602" s="180" t="s">
        <v>4237</v>
      </c>
      <c r="C9602" s="180" t="s">
        <v>2</v>
      </c>
      <c r="D9602" s="254">
        <v>177.78</v>
      </c>
    </row>
    <row r="9603" spans="1:4" ht="13.5">
      <c r="A9603" s="180">
        <v>99633</v>
      </c>
      <c r="B9603" s="180" t="s">
        <v>4238</v>
      </c>
      <c r="C9603" s="180" t="s">
        <v>2</v>
      </c>
      <c r="D9603" s="254">
        <v>378.71</v>
      </c>
    </row>
    <row r="9604" spans="1:4" ht="13.5">
      <c r="A9604" s="180">
        <v>99628</v>
      </c>
      <c r="B9604" s="180" t="s">
        <v>4233</v>
      </c>
      <c r="C9604" s="180" t="s">
        <v>2</v>
      </c>
      <c r="D9604" s="254">
        <v>63.87</v>
      </c>
    </row>
    <row r="9605" spans="1:4" ht="13.5">
      <c r="A9605" s="180">
        <v>99634</v>
      </c>
      <c r="B9605" s="180" t="s">
        <v>4239</v>
      </c>
      <c r="C9605" s="180" t="s">
        <v>2</v>
      </c>
      <c r="D9605" s="254">
        <v>641.71</v>
      </c>
    </row>
    <row r="9606" spans="1:4" ht="13.5">
      <c r="A9606" s="180">
        <v>103013</v>
      </c>
      <c r="B9606" s="180" t="s">
        <v>4246</v>
      </c>
      <c r="C9606" s="180" t="s">
        <v>2</v>
      </c>
      <c r="D9606" s="254">
        <v>112.58</v>
      </c>
    </row>
    <row r="9607" spans="1:4" ht="13.5">
      <c r="A9607" s="180">
        <v>103012</v>
      </c>
      <c r="B9607" s="180" t="s">
        <v>4245</v>
      </c>
      <c r="C9607" s="180" t="s">
        <v>2</v>
      </c>
      <c r="D9607" s="254">
        <v>104.2</v>
      </c>
    </row>
    <row r="9608" spans="1:4" ht="13.5">
      <c r="A9608" s="180">
        <v>103011</v>
      </c>
      <c r="B9608" s="180" t="s">
        <v>4244</v>
      </c>
      <c r="C9608" s="180" t="s">
        <v>2</v>
      </c>
      <c r="D9608" s="254">
        <v>66.27</v>
      </c>
    </row>
    <row r="9609" spans="1:4" ht="13.5">
      <c r="A9609" s="180">
        <v>103015</v>
      </c>
      <c r="B9609" s="180" t="s">
        <v>4248</v>
      </c>
      <c r="C9609" s="180" t="s">
        <v>2</v>
      </c>
      <c r="D9609" s="254">
        <v>297.17</v>
      </c>
    </row>
    <row r="9610" spans="1:4" ht="13.5">
      <c r="A9610" s="180">
        <v>103014</v>
      </c>
      <c r="B9610" s="180" t="s">
        <v>4247</v>
      </c>
      <c r="C9610" s="180" t="s">
        <v>2</v>
      </c>
      <c r="D9610" s="254">
        <v>168.81</v>
      </c>
    </row>
    <row r="9611" spans="1:4" ht="13.5">
      <c r="A9611" s="180">
        <v>103016</v>
      </c>
      <c r="B9611" s="180" t="s">
        <v>4249</v>
      </c>
      <c r="C9611" s="180" t="s">
        <v>2</v>
      </c>
      <c r="D9611" s="254">
        <v>405.81</v>
      </c>
    </row>
    <row r="9612" spans="1:4" ht="13.5">
      <c r="A9612" s="180">
        <v>103010</v>
      </c>
      <c r="B9612" s="180" t="s">
        <v>4243</v>
      </c>
      <c r="C9612" s="180" t="s">
        <v>2</v>
      </c>
      <c r="D9612" s="254">
        <v>59.23</v>
      </c>
    </row>
    <row r="9613" spans="1:4" ht="13.5">
      <c r="A9613" s="180">
        <v>103017</v>
      </c>
      <c r="B9613" s="180" t="s">
        <v>4250</v>
      </c>
      <c r="C9613" s="180" t="s">
        <v>2</v>
      </c>
      <c r="D9613" s="254">
        <v>706</v>
      </c>
    </row>
    <row r="9614" spans="1:4" ht="13.5">
      <c r="A9614" s="180">
        <v>103033</v>
      </c>
      <c r="B9614" s="180" t="s">
        <v>37425</v>
      </c>
      <c r="C9614" s="180" t="s">
        <v>2</v>
      </c>
      <c r="D9614" s="254">
        <v>0</v>
      </c>
    </row>
    <row r="9615" spans="1:4" ht="13.5">
      <c r="A9615" s="180">
        <v>103032</v>
      </c>
      <c r="B9615" s="180" t="s">
        <v>37426</v>
      </c>
      <c r="C9615" s="180" t="s">
        <v>2</v>
      </c>
      <c r="D9615" s="254">
        <v>0</v>
      </c>
    </row>
    <row r="9616" spans="1:4" ht="13.5">
      <c r="A9616" s="180">
        <v>103030</v>
      </c>
      <c r="B9616" s="180" t="s">
        <v>37427</v>
      </c>
      <c r="C9616" s="180" t="s">
        <v>2</v>
      </c>
      <c r="D9616" s="254">
        <v>0</v>
      </c>
    </row>
    <row r="9617" spans="1:4" ht="13.5">
      <c r="A9617" s="180">
        <v>103031</v>
      </c>
      <c r="B9617" s="180" t="s">
        <v>37428</v>
      </c>
      <c r="C9617" s="180" t="s">
        <v>2</v>
      </c>
      <c r="D9617" s="254">
        <v>0</v>
      </c>
    </row>
    <row r="9618" spans="1:4" ht="13.5">
      <c r="A9618" s="180">
        <v>103035</v>
      </c>
      <c r="B9618" s="180" t="s">
        <v>37429</v>
      </c>
      <c r="C9618" s="180" t="s">
        <v>2</v>
      </c>
      <c r="D9618" s="254">
        <v>0</v>
      </c>
    </row>
    <row r="9619" spans="1:4" ht="13.5">
      <c r="A9619" s="180">
        <v>103034</v>
      </c>
      <c r="B9619" s="180" t="s">
        <v>37430</v>
      </c>
      <c r="C9619" s="180" t="s">
        <v>2</v>
      </c>
      <c r="D9619" s="254">
        <v>0</v>
      </c>
    </row>
    <row r="9620" spans="1:4" ht="13.5">
      <c r="A9620" s="180">
        <v>103024</v>
      </c>
      <c r="B9620" s="180" t="s">
        <v>37431</v>
      </c>
      <c r="C9620" s="180" t="s">
        <v>2</v>
      </c>
      <c r="D9620" s="254">
        <v>0</v>
      </c>
    </row>
    <row r="9621" spans="1:4" ht="13.5">
      <c r="A9621" s="180">
        <v>103023</v>
      </c>
      <c r="B9621" s="180" t="s">
        <v>37432</v>
      </c>
      <c r="C9621" s="180" t="s">
        <v>2</v>
      </c>
      <c r="D9621" s="254">
        <v>0</v>
      </c>
    </row>
    <row r="9622" spans="1:4" ht="13.5">
      <c r="A9622" s="180">
        <v>103022</v>
      </c>
      <c r="B9622" s="180" t="s">
        <v>37433</v>
      </c>
      <c r="C9622" s="180" t="s">
        <v>2</v>
      </c>
      <c r="D9622" s="254">
        <v>0</v>
      </c>
    </row>
    <row r="9623" spans="1:4" ht="13.5">
      <c r="A9623" s="180">
        <v>103020</v>
      </c>
      <c r="B9623" s="180" t="s">
        <v>37434</v>
      </c>
      <c r="C9623" s="180" t="s">
        <v>2</v>
      </c>
      <c r="D9623" s="254">
        <v>0</v>
      </c>
    </row>
    <row r="9624" spans="1:4" ht="13.5">
      <c r="A9624" s="180">
        <v>103026</v>
      </c>
      <c r="B9624" s="180" t="s">
        <v>37435</v>
      </c>
      <c r="C9624" s="180" t="s">
        <v>2</v>
      </c>
      <c r="D9624" s="254">
        <v>0</v>
      </c>
    </row>
    <row r="9625" spans="1:4" ht="13.5">
      <c r="A9625" s="180">
        <v>103025</v>
      </c>
      <c r="B9625" s="180" t="s">
        <v>37436</v>
      </c>
      <c r="C9625" s="180" t="s">
        <v>2</v>
      </c>
      <c r="D9625" s="254">
        <v>0</v>
      </c>
    </row>
    <row r="9626" spans="1:4" ht="13.5">
      <c r="A9626" s="180">
        <v>103021</v>
      </c>
      <c r="B9626" s="180" t="s">
        <v>37437</v>
      </c>
      <c r="C9626" s="180" t="s">
        <v>2</v>
      </c>
      <c r="D9626" s="254">
        <v>0</v>
      </c>
    </row>
    <row r="9627" spans="1:4" ht="13.5">
      <c r="A9627" s="180">
        <v>103027</v>
      </c>
      <c r="B9627" s="180" t="s">
        <v>37438</v>
      </c>
      <c r="C9627" s="180" t="s">
        <v>2</v>
      </c>
      <c r="D9627" s="254">
        <v>0</v>
      </c>
    </row>
    <row r="9628" spans="1:4" ht="13.5">
      <c r="A9628" s="180">
        <v>103028</v>
      </c>
      <c r="B9628" s="180" t="s">
        <v>37439</v>
      </c>
      <c r="C9628" s="180" t="s">
        <v>2</v>
      </c>
      <c r="D9628" s="254">
        <v>0</v>
      </c>
    </row>
    <row r="9629" spans="1:4" ht="13.5">
      <c r="A9629" s="180">
        <v>103563</v>
      </c>
      <c r="B9629" s="180" t="s">
        <v>37440</v>
      </c>
      <c r="C9629" s="180" t="s">
        <v>2</v>
      </c>
      <c r="D9629" s="254">
        <v>0</v>
      </c>
    </row>
    <row r="9630" spans="1:4" ht="13.5">
      <c r="A9630" s="180">
        <v>103564</v>
      </c>
      <c r="B9630" s="180" t="s">
        <v>37441</v>
      </c>
      <c r="C9630" s="180" t="s">
        <v>2</v>
      </c>
      <c r="D9630" s="254">
        <v>0</v>
      </c>
    </row>
    <row r="9631" spans="1:4" ht="13.5">
      <c r="A9631" s="180">
        <v>103565</v>
      </c>
      <c r="B9631" s="180" t="s">
        <v>37442</v>
      </c>
      <c r="C9631" s="180" t="s">
        <v>2</v>
      </c>
      <c r="D9631" s="254">
        <v>0</v>
      </c>
    </row>
    <row r="9632" spans="1:4" ht="13.5">
      <c r="A9632" s="180">
        <v>103566</v>
      </c>
      <c r="B9632" s="180" t="s">
        <v>37443</v>
      </c>
      <c r="C9632" s="180" t="s">
        <v>2</v>
      </c>
      <c r="D9632" s="254">
        <v>0</v>
      </c>
    </row>
    <row r="9633" spans="1:4" ht="13.5">
      <c r="A9633" s="180">
        <v>103567</v>
      </c>
      <c r="B9633" s="180" t="s">
        <v>37444</v>
      </c>
      <c r="C9633" s="180" t="s">
        <v>2</v>
      </c>
      <c r="D9633" s="254">
        <v>0</v>
      </c>
    </row>
    <row r="9634" spans="1:4" ht="13.5">
      <c r="A9634" s="180">
        <v>103568</v>
      </c>
      <c r="B9634" s="180" t="s">
        <v>37445</v>
      </c>
      <c r="C9634" s="180" t="s">
        <v>2</v>
      </c>
      <c r="D9634" s="254">
        <v>0</v>
      </c>
    </row>
    <row r="9635" spans="1:4" ht="13.5">
      <c r="A9635" s="180">
        <v>103569</v>
      </c>
      <c r="B9635" s="180" t="s">
        <v>37446</v>
      </c>
      <c r="C9635" s="180" t="s">
        <v>2</v>
      </c>
      <c r="D9635" s="254">
        <v>0</v>
      </c>
    </row>
    <row r="9636" spans="1:4" ht="13.5">
      <c r="A9636" s="180">
        <v>103570</v>
      </c>
      <c r="B9636" s="180" t="s">
        <v>37447</v>
      </c>
      <c r="C9636" s="180" t="s">
        <v>2</v>
      </c>
      <c r="D9636" s="254">
        <v>0</v>
      </c>
    </row>
    <row r="9637" spans="1:4" ht="13.5">
      <c r="A9637" s="180">
        <v>103571</v>
      </c>
      <c r="B9637" s="180" t="s">
        <v>37448</v>
      </c>
      <c r="C9637" s="180" t="s">
        <v>2</v>
      </c>
      <c r="D9637" s="254">
        <v>0</v>
      </c>
    </row>
    <row r="9638" spans="1:4" ht="13.5">
      <c r="A9638" s="180">
        <v>103562</v>
      </c>
      <c r="B9638" s="180" t="s">
        <v>37449</v>
      </c>
      <c r="C9638" s="180" t="s">
        <v>2</v>
      </c>
      <c r="D9638" s="254">
        <v>0</v>
      </c>
    </row>
    <row r="9639" spans="1:4" ht="13.5">
      <c r="A9639" s="180">
        <v>103573</v>
      </c>
      <c r="B9639" s="180" t="s">
        <v>37450</v>
      </c>
      <c r="C9639" s="180" t="s">
        <v>2</v>
      </c>
      <c r="D9639" s="254">
        <v>0</v>
      </c>
    </row>
    <row r="9640" spans="1:4" ht="13.5">
      <c r="A9640" s="180">
        <v>103585</v>
      </c>
      <c r="B9640" s="180" t="s">
        <v>37451</v>
      </c>
      <c r="C9640" s="180" t="s">
        <v>2</v>
      </c>
      <c r="D9640" s="254">
        <v>0</v>
      </c>
    </row>
    <row r="9641" spans="1:4" ht="13.5">
      <c r="A9641" s="180">
        <v>103586</v>
      </c>
      <c r="B9641" s="180" t="s">
        <v>37452</v>
      </c>
      <c r="C9641" s="180" t="s">
        <v>2</v>
      </c>
      <c r="D9641" s="254">
        <v>0</v>
      </c>
    </row>
    <row r="9642" spans="1:4" ht="13.5">
      <c r="A9642" s="180">
        <v>103574</v>
      </c>
      <c r="B9642" s="180" t="s">
        <v>37453</v>
      </c>
      <c r="C9642" s="180" t="s">
        <v>2</v>
      </c>
      <c r="D9642" s="254">
        <v>0</v>
      </c>
    </row>
    <row r="9643" spans="1:4" ht="13.5">
      <c r="A9643" s="180">
        <v>103575</v>
      </c>
      <c r="B9643" s="180" t="s">
        <v>37454</v>
      </c>
      <c r="C9643" s="180" t="s">
        <v>2</v>
      </c>
      <c r="D9643" s="254">
        <v>0</v>
      </c>
    </row>
    <row r="9644" spans="1:4" ht="13.5">
      <c r="A9644" s="180">
        <v>103576</v>
      </c>
      <c r="B9644" s="180" t="s">
        <v>37455</v>
      </c>
      <c r="C9644" s="180" t="s">
        <v>2</v>
      </c>
      <c r="D9644" s="254">
        <v>0</v>
      </c>
    </row>
    <row r="9645" spans="1:4" ht="13.5">
      <c r="A9645" s="180">
        <v>103577</v>
      </c>
      <c r="B9645" s="180" t="s">
        <v>37456</v>
      </c>
      <c r="C9645" s="180" t="s">
        <v>2</v>
      </c>
      <c r="D9645" s="254">
        <v>0</v>
      </c>
    </row>
    <row r="9646" spans="1:4" ht="13.5">
      <c r="A9646" s="180">
        <v>103578</v>
      </c>
      <c r="B9646" s="180" t="s">
        <v>37457</v>
      </c>
      <c r="C9646" s="180" t="s">
        <v>2</v>
      </c>
      <c r="D9646" s="254">
        <v>0</v>
      </c>
    </row>
    <row r="9647" spans="1:4" ht="13.5">
      <c r="A9647" s="180">
        <v>103579</v>
      </c>
      <c r="B9647" s="180" t="s">
        <v>37458</v>
      </c>
      <c r="C9647" s="180" t="s">
        <v>2</v>
      </c>
      <c r="D9647" s="254">
        <v>0</v>
      </c>
    </row>
    <row r="9648" spans="1:4" ht="13.5">
      <c r="A9648" s="180">
        <v>103580</v>
      </c>
      <c r="B9648" s="180" t="s">
        <v>37459</v>
      </c>
      <c r="C9648" s="180" t="s">
        <v>2</v>
      </c>
      <c r="D9648" s="254">
        <v>0</v>
      </c>
    </row>
    <row r="9649" spans="1:4" ht="13.5">
      <c r="A9649" s="180">
        <v>103581</v>
      </c>
      <c r="B9649" s="180" t="s">
        <v>37460</v>
      </c>
      <c r="C9649" s="180" t="s">
        <v>2</v>
      </c>
      <c r="D9649" s="254">
        <v>0</v>
      </c>
    </row>
    <row r="9650" spans="1:4" ht="13.5">
      <c r="A9650" s="180">
        <v>103582</v>
      </c>
      <c r="B9650" s="180" t="s">
        <v>37461</v>
      </c>
      <c r="C9650" s="180" t="s">
        <v>2</v>
      </c>
      <c r="D9650" s="254">
        <v>0</v>
      </c>
    </row>
    <row r="9651" spans="1:4" ht="13.5">
      <c r="A9651" s="180">
        <v>103572</v>
      </c>
      <c r="B9651" s="180" t="s">
        <v>37462</v>
      </c>
      <c r="C9651" s="180" t="s">
        <v>2</v>
      </c>
      <c r="D9651" s="254">
        <v>0</v>
      </c>
    </row>
    <row r="9652" spans="1:4" ht="13.5">
      <c r="A9652" s="180">
        <v>103583</v>
      </c>
      <c r="B9652" s="180" t="s">
        <v>37463</v>
      </c>
      <c r="C9652" s="180" t="s">
        <v>2</v>
      </c>
      <c r="D9652" s="254">
        <v>0</v>
      </c>
    </row>
    <row r="9653" spans="1:4" ht="13.5">
      <c r="A9653" s="180">
        <v>103584</v>
      </c>
      <c r="B9653" s="180" t="s">
        <v>37464</v>
      </c>
      <c r="C9653" s="180" t="s">
        <v>2</v>
      </c>
      <c r="D9653" s="254">
        <v>0</v>
      </c>
    </row>
    <row r="9654" spans="1:4" ht="13.5">
      <c r="A9654" s="180">
        <v>103557</v>
      </c>
      <c r="B9654" s="180" t="s">
        <v>37465</v>
      </c>
      <c r="C9654" s="180" t="s">
        <v>2</v>
      </c>
      <c r="D9654" s="254">
        <v>0</v>
      </c>
    </row>
    <row r="9655" spans="1:4" ht="13.5">
      <c r="A9655" s="180">
        <v>103558</v>
      </c>
      <c r="B9655" s="180" t="s">
        <v>37466</v>
      </c>
      <c r="C9655" s="180" t="s">
        <v>2</v>
      </c>
      <c r="D9655" s="254">
        <v>0</v>
      </c>
    </row>
    <row r="9656" spans="1:4" ht="13.5">
      <c r="A9656" s="180">
        <v>103559</v>
      </c>
      <c r="B9656" s="180" t="s">
        <v>37467</v>
      </c>
      <c r="C9656" s="180" t="s">
        <v>2</v>
      </c>
      <c r="D9656" s="254">
        <v>0</v>
      </c>
    </row>
    <row r="9657" spans="1:4" ht="13.5">
      <c r="A9657" s="180">
        <v>103560</v>
      </c>
      <c r="B9657" s="180" t="s">
        <v>37468</v>
      </c>
      <c r="C9657" s="180" t="s">
        <v>2</v>
      </c>
      <c r="D9657" s="254">
        <v>0</v>
      </c>
    </row>
    <row r="9658" spans="1:4" ht="13.5">
      <c r="A9658" s="180">
        <v>103561</v>
      </c>
      <c r="B9658" s="180" t="s">
        <v>37469</v>
      </c>
      <c r="C9658" s="180" t="s">
        <v>2</v>
      </c>
      <c r="D9658" s="254">
        <v>0</v>
      </c>
    </row>
    <row r="9659" spans="1:4" ht="13.5">
      <c r="A9659" s="180">
        <v>103529</v>
      </c>
      <c r="B9659" s="180" t="s">
        <v>37470</v>
      </c>
      <c r="C9659" s="180" t="s">
        <v>2</v>
      </c>
      <c r="D9659" s="254">
        <v>0</v>
      </c>
    </row>
    <row r="9660" spans="1:4" ht="13.5">
      <c r="A9660" s="180">
        <v>103530</v>
      </c>
      <c r="B9660" s="180" t="s">
        <v>37471</v>
      </c>
      <c r="C9660" s="180" t="s">
        <v>2</v>
      </c>
      <c r="D9660" s="254">
        <v>0</v>
      </c>
    </row>
    <row r="9661" spans="1:4" ht="13.5">
      <c r="A9661" s="180">
        <v>103531</v>
      </c>
      <c r="B9661" s="180" t="s">
        <v>37472</v>
      </c>
      <c r="C9661" s="180" t="s">
        <v>2</v>
      </c>
      <c r="D9661" s="254">
        <v>0</v>
      </c>
    </row>
    <row r="9662" spans="1:4" ht="13.5">
      <c r="A9662" s="180">
        <v>103532</v>
      </c>
      <c r="B9662" s="180" t="s">
        <v>37473</v>
      </c>
      <c r="C9662" s="180" t="s">
        <v>2</v>
      </c>
      <c r="D9662" s="254">
        <v>0</v>
      </c>
    </row>
    <row r="9663" spans="1:4" ht="13.5">
      <c r="A9663" s="180">
        <v>103533</v>
      </c>
      <c r="B9663" s="180" t="s">
        <v>37474</v>
      </c>
      <c r="C9663" s="180" t="s">
        <v>2</v>
      </c>
      <c r="D9663" s="254">
        <v>0</v>
      </c>
    </row>
    <row r="9664" spans="1:4" ht="13.5">
      <c r="A9664" s="180">
        <v>103534</v>
      </c>
      <c r="B9664" s="180" t="s">
        <v>37475</v>
      </c>
      <c r="C9664" s="180" t="s">
        <v>2</v>
      </c>
      <c r="D9664" s="254">
        <v>0</v>
      </c>
    </row>
    <row r="9665" spans="1:4" ht="13.5">
      <c r="A9665" s="180">
        <v>103535</v>
      </c>
      <c r="B9665" s="180" t="s">
        <v>37476</v>
      </c>
      <c r="C9665" s="180" t="s">
        <v>2</v>
      </c>
      <c r="D9665" s="254">
        <v>0</v>
      </c>
    </row>
    <row r="9666" spans="1:4" ht="13.5">
      <c r="A9666" s="180">
        <v>103527</v>
      </c>
      <c r="B9666" s="180" t="s">
        <v>37477</v>
      </c>
      <c r="C9666" s="180" t="s">
        <v>2</v>
      </c>
      <c r="D9666" s="254">
        <v>0</v>
      </c>
    </row>
    <row r="9667" spans="1:4" ht="13.5">
      <c r="A9667" s="180">
        <v>103536</v>
      </c>
      <c r="B9667" s="180" t="s">
        <v>37478</v>
      </c>
      <c r="C9667" s="180" t="s">
        <v>2</v>
      </c>
      <c r="D9667" s="254">
        <v>0</v>
      </c>
    </row>
    <row r="9668" spans="1:4" ht="13.5">
      <c r="A9668" s="180">
        <v>103528</v>
      </c>
      <c r="B9668" s="180" t="s">
        <v>37479</v>
      </c>
      <c r="C9668" s="180" t="s">
        <v>2</v>
      </c>
      <c r="D9668" s="254">
        <v>0</v>
      </c>
    </row>
    <row r="9669" spans="1:4" ht="13.5">
      <c r="A9669" s="180">
        <v>103541</v>
      </c>
      <c r="B9669" s="180" t="s">
        <v>37480</v>
      </c>
      <c r="C9669" s="180" t="s">
        <v>2</v>
      </c>
      <c r="D9669" s="254">
        <v>0</v>
      </c>
    </row>
    <row r="9670" spans="1:4" ht="13.5">
      <c r="A9670" s="180">
        <v>103539</v>
      </c>
      <c r="B9670" s="180" t="s">
        <v>37481</v>
      </c>
      <c r="C9670" s="180" t="s">
        <v>2</v>
      </c>
      <c r="D9670" s="254">
        <v>0</v>
      </c>
    </row>
    <row r="9671" spans="1:4" ht="13.5">
      <c r="A9671" s="180">
        <v>103540</v>
      </c>
      <c r="B9671" s="180" t="s">
        <v>37482</v>
      </c>
      <c r="C9671" s="180" t="s">
        <v>2</v>
      </c>
      <c r="D9671" s="254">
        <v>0</v>
      </c>
    </row>
    <row r="9672" spans="1:4" ht="13.5">
      <c r="A9672" s="180">
        <v>103542</v>
      </c>
      <c r="B9672" s="180" t="s">
        <v>37483</v>
      </c>
      <c r="C9672" s="180" t="s">
        <v>2</v>
      </c>
      <c r="D9672" s="254">
        <v>0</v>
      </c>
    </row>
    <row r="9673" spans="1:4" ht="13.5">
      <c r="A9673" s="180">
        <v>103543</v>
      </c>
      <c r="B9673" s="180" t="s">
        <v>37484</v>
      </c>
      <c r="C9673" s="180" t="s">
        <v>2</v>
      </c>
      <c r="D9673" s="254">
        <v>0</v>
      </c>
    </row>
    <row r="9674" spans="1:4" ht="13.5">
      <c r="A9674" s="180">
        <v>103544</v>
      </c>
      <c r="B9674" s="180" t="s">
        <v>37485</v>
      </c>
      <c r="C9674" s="180" t="s">
        <v>2</v>
      </c>
      <c r="D9674" s="254">
        <v>0</v>
      </c>
    </row>
    <row r="9675" spans="1:4" ht="13.5">
      <c r="A9675" s="180">
        <v>103545</v>
      </c>
      <c r="B9675" s="180" t="s">
        <v>37486</v>
      </c>
      <c r="C9675" s="180" t="s">
        <v>2</v>
      </c>
      <c r="D9675" s="254">
        <v>0</v>
      </c>
    </row>
    <row r="9676" spans="1:4" ht="13.5">
      <c r="A9676" s="180">
        <v>103537</v>
      </c>
      <c r="B9676" s="180" t="s">
        <v>37487</v>
      </c>
      <c r="C9676" s="180" t="s">
        <v>2</v>
      </c>
      <c r="D9676" s="254">
        <v>0</v>
      </c>
    </row>
    <row r="9677" spans="1:4" ht="13.5">
      <c r="A9677" s="180">
        <v>103546</v>
      </c>
      <c r="B9677" s="180" t="s">
        <v>37488</v>
      </c>
      <c r="C9677" s="180" t="s">
        <v>2</v>
      </c>
      <c r="D9677" s="254">
        <v>0</v>
      </c>
    </row>
    <row r="9678" spans="1:4" ht="13.5">
      <c r="A9678" s="180">
        <v>103538</v>
      </c>
      <c r="B9678" s="180" t="s">
        <v>37489</v>
      </c>
      <c r="C9678" s="180" t="s">
        <v>2</v>
      </c>
      <c r="D9678" s="254">
        <v>0</v>
      </c>
    </row>
    <row r="9679" spans="1:4" ht="13.5">
      <c r="A9679" s="180">
        <v>103549</v>
      </c>
      <c r="B9679" s="180" t="s">
        <v>37490</v>
      </c>
      <c r="C9679" s="180" t="s">
        <v>2</v>
      </c>
      <c r="D9679" s="254">
        <v>0</v>
      </c>
    </row>
    <row r="9680" spans="1:4" ht="13.5">
      <c r="A9680" s="180">
        <v>103550</v>
      </c>
      <c r="B9680" s="180" t="s">
        <v>37491</v>
      </c>
      <c r="C9680" s="180" t="s">
        <v>2</v>
      </c>
      <c r="D9680" s="254">
        <v>0</v>
      </c>
    </row>
    <row r="9681" spans="1:4" ht="13.5">
      <c r="A9681" s="180">
        <v>103551</v>
      </c>
      <c r="B9681" s="180" t="s">
        <v>37492</v>
      </c>
      <c r="C9681" s="180" t="s">
        <v>2</v>
      </c>
      <c r="D9681" s="254">
        <v>0</v>
      </c>
    </row>
    <row r="9682" spans="1:4" ht="13.5">
      <c r="A9682" s="180">
        <v>103552</v>
      </c>
      <c r="B9682" s="180" t="s">
        <v>37493</v>
      </c>
      <c r="C9682" s="180" t="s">
        <v>2</v>
      </c>
      <c r="D9682" s="254">
        <v>0</v>
      </c>
    </row>
    <row r="9683" spans="1:4" ht="13.5">
      <c r="A9683" s="180">
        <v>103553</v>
      </c>
      <c r="B9683" s="180" t="s">
        <v>37494</v>
      </c>
      <c r="C9683" s="180" t="s">
        <v>2</v>
      </c>
      <c r="D9683" s="254">
        <v>0</v>
      </c>
    </row>
    <row r="9684" spans="1:4" ht="13.5">
      <c r="A9684" s="180">
        <v>103554</v>
      </c>
      <c r="B9684" s="180" t="s">
        <v>37495</v>
      </c>
      <c r="C9684" s="180" t="s">
        <v>2</v>
      </c>
      <c r="D9684" s="254">
        <v>0</v>
      </c>
    </row>
    <row r="9685" spans="1:4" ht="13.5">
      <c r="A9685" s="180">
        <v>103555</v>
      </c>
      <c r="B9685" s="180" t="s">
        <v>37496</v>
      </c>
      <c r="C9685" s="180" t="s">
        <v>2</v>
      </c>
      <c r="D9685" s="254">
        <v>0</v>
      </c>
    </row>
    <row r="9686" spans="1:4" ht="13.5">
      <c r="A9686" s="180">
        <v>103547</v>
      </c>
      <c r="B9686" s="180" t="s">
        <v>37497</v>
      </c>
      <c r="C9686" s="180" t="s">
        <v>2</v>
      </c>
      <c r="D9686" s="254">
        <v>0</v>
      </c>
    </row>
    <row r="9687" spans="1:4" ht="13.5">
      <c r="A9687" s="180">
        <v>103556</v>
      </c>
      <c r="B9687" s="180" t="s">
        <v>37498</v>
      </c>
      <c r="C9687" s="180" t="s">
        <v>2</v>
      </c>
      <c r="D9687" s="254">
        <v>0</v>
      </c>
    </row>
    <row r="9688" spans="1:4" ht="13.5">
      <c r="A9688" s="180">
        <v>103548</v>
      </c>
      <c r="B9688" s="180" t="s">
        <v>37499</v>
      </c>
      <c r="C9688" s="180" t="s">
        <v>2</v>
      </c>
      <c r="D9688" s="254">
        <v>0</v>
      </c>
    </row>
    <row r="9689" spans="1:4" ht="13.5">
      <c r="A9689" s="180"/>
      <c r="B9689" s="180"/>
      <c r="C9689" s="180"/>
      <c r="D9689" s="254"/>
    </row>
    <row r="9690" spans="1:4" ht="13.5">
      <c r="A9690" s="180"/>
      <c r="B9690" s="180"/>
      <c r="C9690" s="180"/>
      <c r="D9690" s="254"/>
    </row>
    <row r="9691" spans="1:4" ht="13.5">
      <c r="A9691" s="180"/>
      <c r="B9691" s="180"/>
      <c r="C9691" s="180"/>
      <c r="D9691" s="254"/>
    </row>
    <row r="9692" spans="1:4" ht="13.5">
      <c r="A9692" s="180"/>
      <c r="B9692" s="180"/>
      <c r="C9692" s="180"/>
      <c r="D9692" s="254"/>
    </row>
    <row r="9693" spans="1:4" ht="13.5">
      <c r="A9693" s="180"/>
      <c r="B9693" s="180"/>
      <c r="C9693" s="180"/>
      <c r="D9693" s="254"/>
    </row>
    <row r="9694" spans="1:4" ht="13.5">
      <c r="A9694" s="180"/>
      <c r="B9694" s="180"/>
      <c r="C9694" s="180"/>
      <c r="D9694" s="254"/>
    </row>
    <row r="9695" spans="1:4" ht="13.5">
      <c r="A9695" s="180"/>
      <c r="B9695" s="180"/>
      <c r="C9695" s="180"/>
      <c r="D9695" s="254"/>
    </row>
    <row r="9696" spans="1:4" ht="13.5">
      <c r="A9696" s="180"/>
      <c r="B9696" s="180"/>
      <c r="C9696" s="180"/>
      <c r="D9696" s="254"/>
    </row>
    <row r="9697" spans="1:4" ht="13.5">
      <c r="A9697" s="180"/>
      <c r="B9697" s="180"/>
      <c r="C9697" s="180"/>
      <c r="D9697" s="254"/>
    </row>
    <row r="9698" spans="1:4" ht="13.5">
      <c r="A9698" s="180"/>
      <c r="B9698" s="180"/>
      <c r="C9698" s="180"/>
      <c r="D9698" s="254"/>
    </row>
    <row r="9699" spans="1:4" ht="13.5">
      <c r="A9699" s="180"/>
      <c r="B9699" s="180"/>
      <c r="C9699" s="180"/>
      <c r="D9699" s="254"/>
    </row>
    <row r="9700" spans="1:4" ht="13.5">
      <c r="A9700" s="180"/>
      <c r="B9700" s="180"/>
      <c r="C9700" s="180"/>
      <c r="D9700" s="254"/>
    </row>
    <row r="9701" spans="1:4" ht="13.5">
      <c r="A9701" s="180"/>
      <c r="B9701" s="180"/>
      <c r="C9701" s="180"/>
      <c r="D9701" s="254"/>
    </row>
    <row r="9702" spans="1:4" ht="13.5">
      <c r="A9702" s="180"/>
      <c r="B9702" s="180"/>
      <c r="C9702" s="180"/>
      <c r="D9702" s="254"/>
    </row>
    <row r="9703" spans="1:4" ht="13.5">
      <c r="A9703" s="180"/>
      <c r="B9703" s="180"/>
      <c r="C9703" s="180"/>
      <c r="D9703" s="254"/>
    </row>
    <row r="9704" spans="1:4" ht="13.5">
      <c r="A9704" s="180"/>
      <c r="B9704" s="180"/>
      <c r="C9704" s="180"/>
      <c r="D9704" s="254"/>
    </row>
    <row r="9705" spans="1:4" ht="13.5">
      <c r="A9705" s="180"/>
      <c r="B9705" s="180"/>
      <c r="C9705" s="180"/>
      <c r="D9705" s="254"/>
    </row>
    <row r="9706" spans="1:4" ht="13.5">
      <c r="A9706" s="180"/>
      <c r="B9706" s="180"/>
      <c r="C9706" s="180"/>
      <c r="D9706" s="254"/>
    </row>
    <row r="9707" spans="1:4" ht="13.5">
      <c r="A9707" s="180"/>
      <c r="B9707" s="180"/>
      <c r="C9707" s="180"/>
      <c r="D9707" s="254"/>
    </row>
    <row r="9708" spans="1:4" ht="13.5">
      <c r="A9708" s="180"/>
      <c r="B9708" s="180"/>
      <c r="C9708" s="180"/>
      <c r="D9708" s="254"/>
    </row>
    <row r="9709" spans="1:4" ht="13.5">
      <c r="A9709" s="180"/>
      <c r="B9709" s="180"/>
      <c r="C9709" s="180"/>
      <c r="D9709" s="254"/>
    </row>
    <row r="9710" spans="1:4" ht="13.5">
      <c r="A9710" s="180"/>
      <c r="B9710" s="180"/>
      <c r="C9710" s="180"/>
      <c r="D9710" s="254"/>
    </row>
    <row r="9711" spans="1:4" ht="13.5">
      <c r="A9711" s="180"/>
      <c r="B9711" s="180"/>
      <c r="C9711" s="180"/>
      <c r="D9711" s="254"/>
    </row>
    <row r="9712" spans="1:4" ht="13.5">
      <c r="A9712" s="180"/>
      <c r="B9712" s="180"/>
      <c r="C9712" s="180"/>
      <c r="D9712" s="254"/>
    </row>
    <row r="9713" spans="1:4" ht="13.5">
      <c r="A9713" s="180"/>
      <c r="B9713" s="180"/>
      <c r="C9713" s="180"/>
      <c r="D9713" s="254"/>
    </row>
    <row r="9714" spans="1:4" ht="13.5">
      <c r="A9714" s="180"/>
      <c r="B9714" s="180"/>
      <c r="C9714" s="180"/>
      <c r="D9714" s="254"/>
    </row>
    <row r="9715" spans="1:4" ht="13.5">
      <c r="A9715" s="180"/>
      <c r="B9715" s="180"/>
      <c r="C9715" s="180"/>
      <c r="D9715" s="254"/>
    </row>
    <row r="9716" spans="1:4" ht="13.5">
      <c r="A9716" s="180"/>
      <c r="B9716" s="180"/>
      <c r="C9716" s="180"/>
      <c r="D9716" s="254"/>
    </row>
    <row r="9717" spans="1:4" ht="13.5">
      <c r="A9717" s="180"/>
      <c r="B9717" s="180"/>
      <c r="C9717" s="180"/>
      <c r="D9717" s="254"/>
    </row>
    <row r="9718" spans="1:4" ht="13.5">
      <c r="A9718" s="180"/>
      <c r="B9718" s="180"/>
      <c r="C9718" s="180"/>
      <c r="D9718" s="254"/>
    </row>
    <row r="9719" spans="1:4" ht="13.5">
      <c r="A9719" s="180"/>
      <c r="B9719" s="180"/>
      <c r="C9719" s="180"/>
      <c r="D9719" s="254"/>
    </row>
    <row r="9720" spans="1:4" ht="13.5">
      <c r="A9720" s="180"/>
      <c r="B9720" s="180"/>
      <c r="C9720" s="180"/>
      <c r="D9720" s="254"/>
    </row>
    <row r="9721" spans="1:4" ht="13.5">
      <c r="A9721" s="180"/>
      <c r="B9721" s="180"/>
      <c r="C9721" s="180"/>
      <c r="D9721" s="254"/>
    </row>
    <row r="9722" spans="1:4" ht="13.5">
      <c r="A9722" s="180"/>
      <c r="B9722" s="180"/>
      <c r="C9722" s="180"/>
      <c r="D9722" s="254"/>
    </row>
    <row r="9723" spans="1:4" ht="13.5">
      <c r="A9723" s="180"/>
      <c r="B9723" s="180"/>
      <c r="C9723" s="180"/>
      <c r="D9723" s="254"/>
    </row>
    <row r="9724" spans="1:4" ht="13.5">
      <c r="A9724" s="180"/>
      <c r="B9724" s="180"/>
      <c r="C9724" s="180"/>
      <c r="D9724" s="254"/>
    </row>
    <row r="9725" spans="1:4" ht="13.5">
      <c r="A9725" s="180"/>
      <c r="B9725" s="180"/>
      <c r="C9725" s="180"/>
      <c r="D9725" s="254"/>
    </row>
    <row r="9726" spans="1:4" ht="13.5">
      <c r="A9726" s="180"/>
      <c r="B9726" s="180"/>
      <c r="C9726" s="180"/>
      <c r="D9726" s="254"/>
    </row>
    <row r="9727" spans="1:4" ht="13.5">
      <c r="A9727" s="180"/>
      <c r="B9727" s="180"/>
      <c r="C9727" s="180"/>
      <c r="D9727" s="254"/>
    </row>
    <row r="9728" spans="1:4" ht="13.5">
      <c r="A9728" s="180"/>
      <c r="B9728" s="180"/>
      <c r="C9728" s="180"/>
      <c r="D9728" s="254"/>
    </row>
    <row r="9729" spans="1:4" ht="13.5">
      <c r="A9729" s="180"/>
      <c r="B9729" s="180"/>
      <c r="C9729" s="180"/>
      <c r="D9729" s="254"/>
    </row>
    <row r="9730" spans="1:4" ht="13.5">
      <c r="A9730" s="180"/>
      <c r="B9730" s="180"/>
      <c r="C9730" s="180"/>
      <c r="D9730" s="254"/>
    </row>
    <row r="9731" spans="1:4" ht="13.5">
      <c r="A9731" s="180"/>
      <c r="B9731" s="180"/>
      <c r="C9731" s="180"/>
      <c r="D9731" s="254"/>
    </row>
    <row r="9732" spans="1:4" ht="13.5">
      <c r="A9732" s="180"/>
      <c r="B9732" s="180"/>
      <c r="C9732" s="180"/>
      <c r="D9732" s="254"/>
    </row>
    <row r="9733" spans="1:4" ht="13.5">
      <c r="A9733" s="180"/>
      <c r="B9733" s="180"/>
      <c r="C9733" s="180"/>
      <c r="D9733" s="254"/>
    </row>
    <row r="9734" spans="1:4" ht="13.5">
      <c r="A9734" s="180"/>
      <c r="B9734" s="180"/>
      <c r="C9734" s="180"/>
      <c r="D9734" s="254"/>
    </row>
    <row r="9735" spans="1:4" ht="13.5">
      <c r="A9735" s="180"/>
      <c r="B9735" s="180"/>
      <c r="C9735" s="180"/>
      <c r="D9735" s="254"/>
    </row>
    <row r="9736" spans="1:4" ht="13.5">
      <c r="A9736" s="180"/>
      <c r="B9736" s="180"/>
      <c r="C9736" s="180"/>
      <c r="D9736" s="254"/>
    </row>
    <row r="9737" spans="1:4" ht="13.5">
      <c r="A9737" s="180"/>
      <c r="B9737" s="180"/>
      <c r="C9737" s="180"/>
      <c r="D9737" s="254"/>
    </row>
    <row r="9738" spans="1:4" ht="13.5">
      <c r="A9738" s="180"/>
      <c r="B9738" s="180"/>
      <c r="C9738" s="180"/>
      <c r="D9738" s="254"/>
    </row>
    <row r="9739" spans="1:4" ht="13.5">
      <c r="A9739" s="180"/>
      <c r="B9739" s="180"/>
      <c r="C9739" s="180"/>
      <c r="D9739" s="254"/>
    </row>
    <row r="9740" spans="1:4" ht="13.5">
      <c r="A9740" s="180"/>
      <c r="B9740" s="180"/>
      <c r="C9740" s="180"/>
      <c r="D9740" s="254"/>
    </row>
    <row r="9741" spans="1:4" ht="13.5">
      <c r="A9741" s="180"/>
      <c r="B9741" s="180"/>
      <c r="C9741" s="180"/>
      <c r="D9741" s="254"/>
    </row>
    <row r="9742" spans="1:4" ht="13.5">
      <c r="A9742" s="180"/>
      <c r="B9742" s="180"/>
      <c r="C9742" s="180"/>
      <c r="D9742" s="254"/>
    </row>
    <row r="9743" spans="1:4" ht="13.5">
      <c r="A9743" s="180"/>
      <c r="B9743" s="180"/>
      <c r="C9743" s="180"/>
      <c r="D9743" s="254"/>
    </row>
    <row r="9744" spans="1:4" ht="13.5">
      <c r="A9744" s="180"/>
      <c r="B9744" s="180"/>
      <c r="C9744" s="180"/>
      <c r="D9744" s="254"/>
    </row>
    <row r="9745" spans="1:4" ht="13.5">
      <c r="A9745" s="180"/>
      <c r="B9745" s="180"/>
      <c r="C9745" s="180"/>
      <c r="D9745" s="254"/>
    </row>
    <row r="9746" spans="1:4" ht="13.5">
      <c r="A9746" s="180"/>
      <c r="B9746" s="180"/>
      <c r="C9746" s="180"/>
      <c r="D9746" s="254"/>
    </row>
    <row r="9747" spans="1:4" ht="13.5">
      <c r="A9747" s="180"/>
      <c r="B9747" s="180"/>
      <c r="C9747" s="180"/>
      <c r="D9747" s="254"/>
    </row>
    <row r="9748" spans="1:4" ht="13.5">
      <c r="A9748" s="180"/>
      <c r="B9748" s="180"/>
      <c r="C9748" s="180"/>
      <c r="D9748" s="254"/>
    </row>
    <row r="9749" spans="1:4" ht="13.5">
      <c r="A9749" s="180"/>
      <c r="B9749" s="180"/>
      <c r="C9749" s="180"/>
      <c r="D9749" s="254"/>
    </row>
    <row r="9750" spans="1:4" ht="13.5">
      <c r="A9750" s="180"/>
      <c r="B9750" s="180"/>
      <c r="C9750" s="180"/>
      <c r="D9750" s="254"/>
    </row>
    <row r="9751" spans="1:4" ht="13.5">
      <c r="A9751" s="180"/>
      <c r="B9751" s="180"/>
      <c r="C9751" s="180"/>
      <c r="D9751" s="254"/>
    </row>
    <row r="9752" spans="1:4" ht="13.5">
      <c r="A9752" s="180"/>
      <c r="B9752" s="180"/>
      <c r="C9752" s="180"/>
      <c r="D9752" s="254"/>
    </row>
    <row r="9753" spans="1:4" ht="13.5">
      <c r="A9753" s="180"/>
      <c r="B9753" s="180"/>
      <c r="C9753" s="180"/>
      <c r="D9753" s="254"/>
    </row>
    <row r="9754" spans="1:4" ht="13.5">
      <c r="A9754" s="180"/>
      <c r="B9754" s="180"/>
      <c r="C9754" s="180"/>
      <c r="D9754" s="254"/>
    </row>
    <row r="9755" spans="1:4" ht="13.5">
      <c r="A9755" s="180"/>
      <c r="B9755" s="180"/>
      <c r="C9755" s="180"/>
      <c r="D9755" s="254"/>
    </row>
    <row r="9756" spans="1:4" ht="13.5">
      <c r="A9756" s="180"/>
      <c r="B9756" s="180"/>
      <c r="C9756" s="180"/>
      <c r="D9756" s="254"/>
    </row>
    <row r="9757" spans="1:4" ht="13.5">
      <c r="A9757" s="180"/>
      <c r="B9757" s="180"/>
      <c r="C9757" s="180"/>
      <c r="D9757" s="254"/>
    </row>
    <row r="9758" spans="1:4" ht="13.5">
      <c r="A9758" s="180"/>
      <c r="B9758" s="180"/>
      <c r="C9758" s="180"/>
      <c r="D9758" s="254"/>
    </row>
    <row r="9759" spans="1:4" ht="13.5">
      <c r="A9759" s="180"/>
      <c r="B9759" s="180"/>
      <c r="C9759" s="180"/>
      <c r="D9759" s="254"/>
    </row>
    <row r="9760" spans="1:4" ht="13.5">
      <c r="A9760" s="180"/>
      <c r="B9760" s="180"/>
      <c r="C9760" s="180"/>
      <c r="D9760" s="254"/>
    </row>
    <row r="9761" spans="1:4" ht="13.5">
      <c r="A9761" s="180"/>
      <c r="B9761" s="180"/>
      <c r="C9761" s="180"/>
      <c r="D9761" s="254"/>
    </row>
    <row r="9762" spans="1:4" ht="13.5">
      <c r="A9762" s="180"/>
      <c r="B9762" s="180"/>
      <c r="C9762" s="180"/>
      <c r="D9762" s="254"/>
    </row>
    <row r="9763" spans="1:4" ht="13.5">
      <c r="A9763" s="180"/>
      <c r="B9763" s="180"/>
      <c r="C9763" s="180"/>
      <c r="D9763" s="254"/>
    </row>
    <row r="9764" spans="1:4" ht="13.5">
      <c r="A9764" s="180"/>
      <c r="B9764" s="180"/>
      <c r="C9764" s="180"/>
      <c r="D9764" s="254"/>
    </row>
    <row r="9765" spans="1:4" ht="13.5">
      <c r="A9765" s="180"/>
      <c r="B9765" s="180"/>
      <c r="C9765" s="180"/>
      <c r="D9765" s="254"/>
    </row>
    <row r="9766" spans="1:4" ht="13.5">
      <c r="A9766" s="180"/>
      <c r="B9766" s="180"/>
      <c r="C9766" s="180"/>
      <c r="D9766" s="254"/>
    </row>
    <row r="9767" spans="1:4" ht="13.5">
      <c r="A9767" s="180"/>
      <c r="B9767" s="180"/>
      <c r="C9767" s="180"/>
      <c r="D9767" s="254"/>
    </row>
    <row r="9768" spans="1:4" ht="13.5">
      <c r="A9768" s="180"/>
      <c r="B9768" s="180"/>
      <c r="C9768" s="180"/>
      <c r="D9768" s="254"/>
    </row>
    <row r="9769" spans="1:4" ht="13.5">
      <c r="A9769" s="180"/>
      <c r="B9769" s="180"/>
      <c r="C9769" s="180"/>
      <c r="D9769" s="254"/>
    </row>
    <row r="9770" spans="1:4" ht="13.5">
      <c r="A9770" s="180"/>
      <c r="B9770" s="180"/>
      <c r="C9770" s="180"/>
      <c r="D9770" s="254"/>
    </row>
    <row r="9771" spans="1:4" ht="13.5">
      <c r="A9771" s="180"/>
      <c r="B9771" s="180"/>
      <c r="C9771" s="180"/>
      <c r="D9771" s="254"/>
    </row>
    <row r="9772" spans="1:4" ht="13.5">
      <c r="A9772" s="180"/>
      <c r="B9772" s="180"/>
      <c r="C9772" s="180"/>
      <c r="D9772" s="254"/>
    </row>
    <row r="9773" spans="1:4" ht="13.5">
      <c r="A9773" s="180"/>
      <c r="B9773" s="180"/>
      <c r="C9773" s="180"/>
      <c r="D9773" s="254"/>
    </row>
    <row r="9774" spans="1:4" ht="13.5">
      <c r="A9774" s="180"/>
      <c r="B9774" s="180"/>
      <c r="C9774" s="180"/>
      <c r="D9774" s="254"/>
    </row>
    <row r="9775" spans="1:4" ht="13.5">
      <c r="A9775" s="180"/>
      <c r="B9775" s="180"/>
      <c r="C9775" s="180"/>
      <c r="D9775" s="254"/>
    </row>
    <row r="9776" spans="1:4" ht="13.5">
      <c r="A9776" s="180"/>
      <c r="B9776" s="180"/>
      <c r="C9776" s="180"/>
      <c r="D9776" s="254"/>
    </row>
    <row r="9777" spans="1:4" ht="13.5">
      <c r="A9777" s="180"/>
      <c r="B9777" s="180"/>
      <c r="C9777" s="180"/>
      <c r="D9777" s="254"/>
    </row>
    <row r="9778" spans="1:4" ht="13.5">
      <c r="A9778" s="180"/>
      <c r="B9778" s="180"/>
      <c r="C9778" s="180"/>
      <c r="D9778" s="254"/>
    </row>
    <row r="9779" spans="1:4" ht="13.5">
      <c r="A9779" s="180"/>
      <c r="B9779" s="180"/>
      <c r="C9779" s="180"/>
      <c r="D9779" s="254"/>
    </row>
    <row r="9780" spans="1:4" ht="13.5">
      <c r="A9780" s="180"/>
      <c r="B9780" s="180"/>
      <c r="C9780" s="180"/>
      <c r="D9780" s="254"/>
    </row>
    <row r="9781" spans="1:4" ht="13.5">
      <c r="A9781" s="180"/>
      <c r="B9781" s="180"/>
      <c r="C9781" s="180"/>
      <c r="D9781" s="254"/>
    </row>
    <row r="9782" spans="1:4" ht="13.5">
      <c r="A9782" s="180"/>
      <c r="B9782" s="180"/>
      <c r="C9782" s="180"/>
      <c r="D9782" s="254"/>
    </row>
    <row r="9783" spans="1:4" ht="13.5">
      <c r="A9783" s="180"/>
      <c r="B9783" s="180"/>
      <c r="C9783" s="180"/>
      <c r="D9783" s="254"/>
    </row>
    <row r="9784" spans="1:4" ht="13.5">
      <c r="A9784" s="180"/>
      <c r="B9784" s="180"/>
      <c r="C9784" s="180"/>
      <c r="D9784" s="254"/>
    </row>
    <row r="9785" spans="1:4" ht="13.5">
      <c r="A9785" s="180"/>
      <c r="B9785" s="180"/>
      <c r="C9785" s="180"/>
      <c r="D9785" s="254"/>
    </row>
    <row r="9786" spans="1:4" ht="13.5">
      <c r="A9786" s="180"/>
      <c r="B9786" s="180"/>
      <c r="C9786" s="180"/>
      <c r="D9786" s="254"/>
    </row>
    <row r="9787" spans="1:4" ht="13.5">
      <c r="A9787" s="180"/>
      <c r="B9787" s="180"/>
      <c r="C9787" s="180"/>
      <c r="D9787" s="254"/>
    </row>
    <row r="9788" spans="1:4" ht="13.5">
      <c r="A9788" s="180"/>
      <c r="B9788" s="180"/>
      <c r="C9788" s="180"/>
      <c r="D9788" s="254"/>
    </row>
    <row r="9789" spans="1:4" ht="13.5">
      <c r="A9789" s="180"/>
      <c r="B9789" s="180"/>
      <c r="C9789" s="180"/>
      <c r="D9789" s="254"/>
    </row>
    <row r="9790" spans="1:4" ht="13.5">
      <c r="A9790" s="180"/>
      <c r="B9790" s="180"/>
      <c r="C9790" s="180"/>
      <c r="D9790" s="254"/>
    </row>
    <row r="9791" spans="1:4" ht="13.5">
      <c r="A9791" s="180"/>
      <c r="B9791" s="180"/>
      <c r="C9791" s="180"/>
      <c r="D9791" s="254"/>
    </row>
    <row r="9792" spans="1:4" ht="13.5">
      <c r="A9792" s="180"/>
      <c r="B9792" s="180"/>
      <c r="C9792" s="180"/>
      <c r="D9792" s="254"/>
    </row>
    <row r="9793" spans="1:4" ht="13.5">
      <c r="A9793" s="180"/>
      <c r="B9793" s="180"/>
      <c r="C9793" s="180"/>
      <c r="D9793" s="254"/>
    </row>
    <row r="9794" spans="1:4" ht="13.5">
      <c r="A9794" s="180"/>
      <c r="B9794" s="180"/>
      <c r="C9794" s="180"/>
      <c r="D9794" s="254"/>
    </row>
    <row r="9795" spans="1:4" ht="13.5">
      <c r="A9795" s="180"/>
      <c r="B9795" s="180"/>
      <c r="C9795" s="180"/>
      <c r="D9795" s="254"/>
    </row>
    <row r="9796" spans="1:4" ht="13.5">
      <c r="A9796" s="180"/>
      <c r="B9796" s="180"/>
      <c r="C9796" s="180"/>
      <c r="D9796" s="254"/>
    </row>
    <row r="9797" spans="1:4" ht="13.5">
      <c r="A9797" s="180"/>
      <c r="B9797" s="180"/>
      <c r="C9797" s="180"/>
      <c r="D9797" s="254"/>
    </row>
    <row r="9798" spans="1:4" ht="13.5">
      <c r="A9798" s="180"/>
      <c r="B9798" s="180"/>
      <c r="C9798" s="180"/>
      <c r="D9798" s="254"/>
    </row>
    <row r="9799" spans="1:4" ht="13.5">
      <c r="A9799" s="180"/>
      <c r="B9799" s="180"/>
      <c r="C9799" s="180"/>
      <c r="D9799" s="254"/>
    </row>
    <row r="9800" spans="1:4" ht="13.5">
      <c r="A9800" s="180"/>
      <c r="B9800" s="180"/>
      <c r="C9800" s="180"/>
      <c r="D9800" s="254"/>
    </row>
    <row r="9801" spans="1:4" ht="13.5">
      <c r="A9801" s="180"/>
      <c r="B9801" s="180"/>
      <c r="C9801" s="180"/>
      <c r="D9801" s="254"/>
    </row>
    <row r="9802" spans="1:4" ht="13.5">
      <c r="A9802" s="180"/>
      <c r="B9802" s="180"/>
      <c r="C9802" s="180"/>
      <c r="D9802" s="254"/>
    </row>
    <row r="9803" spans="1:4" ht="13.5">
      <c r="A9803" s="180"/>
      <c r="B9803" s="180"/>
      <c r="C9803" s="180"/>
      <c r="D9803" s="254"/>
    </row>
    <row r="9804" spans="1:4" ht="13.5">
      <c r="A9804" s="180"/>
      <c r="B9804" s="180"/>
      <c r="C9804" s="180"/>
      <c r="D9804" s="254"/>
    </row>
    <row r="9805" spans="1:4" ht="13.5">
      <c r="A9805" s="180"/>
      <c r="B9805" s="180"/>
      <c r="C9805" s="180"/>
      <c r="D9805" s="254"/>
    </row>
    <row r="9806" spans="1:4" ht="13.5">
      <c r="A9806" s="180"/>
      <c r="B9806" s="180"/>
      <c r="C9806" s="180"/>
      <c r="D9806" s="254"/>
    </row>
    <row r="9807" spans="1:4" ht="13.5">
      <c r="A9807" s="180"/>
      <c r="B9807" s="180"/>
      <c r="C9807" s="180"/>
      <c r="D9807" s="254"/>
    </row>
    <row r="9808" spans="1:4" ht="13.5">
      <c r="A9808" s="180"/>
      <c r="B9808" s="180"/>
      <c r="C9808" s="180"/>
      <c r="D9808" s="254"/>
    </row>
    <row r="9809" spans="1:4" ht="13.5">
      <c r="A9809" s="180"/>
      <c r="B9809" s="180"/>
      <c r="C9809" s="180"/>
      <c r="D9809" s="254"/>
    </row>
    <row r="9810" spans="1:4" ht="13.5">
      <c r="A9810" s="180"/>
      <c r="B9810" s="180"/>
      <c r="C9810" s="180"/>
      <c r="D9810" s="254"/>
    </row>
    <row r="9811" spans="1:4" ht="13.5">
      <c r="A9811" s="180"/>
      <c r="B9811" s="180"/>
      <c r="C9811" s="180"/>
      <c r="D9811" s="254"/>
    </row>
    <row r="9812" spans="1:4" ht="13.5">
      <c r="A9812" s="180"/>
      <c r="B9812" s="180"/>
      <c r="C9812" s="180"/>
      <c r="D9812" s="254"/>
    </row>
    <row r="9813" spans="1:4" ht="13.5">
      <c r="A9813" s="180"/>
      <c r="B9813" s="180"/>
      <c r="C9813" s="180"/>
      <c r="D9813" s="254"/>
    </row>
    <row r="9814" spans="1:4" ht="13.5">
      <c r="A9814" s="180"/>
      <c r="B9814" s="180"/>
      <c r="C9814" s="180"/>
      <c r="D9814" s="254"/>
    </row>
    <row r="9815" spans="1:4" ht="13.5">
      <c r="A9815" s="180"/>
      <c r="B9815" s="180"/>
      <c r="C9815" s="180"/>
      <c r="D9815" s="254"/>
    </row>
    <row r="9816" spans="1:4" ht="13.5">
      <c r="A9816" s="180"/>
      <c r="B9816" s="180"/>
      <c r="C9816" s="180"/>
      <c r="D9816" s="254"/>
    </row>
    <row r="9817" spans="1:4" ht="13.5">
      <c r="A9817" s="180"/>
      <c r="B9817" s="180"/>
      <c r="C9817" s="180"/>
      <c r="D9817" s="254"/>
    </row>
    <row r="9818" spans="1:4" ht="13.5">
      <c r="A9818" s="180"/>
      <c r="B9818" s="180"/>
      <c r="C9818" s="180"/>
      <c r="D9818" s="254"/>
    </row>
    <row r="9819" spans="1:4" ht="13.5">
      <c r="A9819" s="180"/>
      <c r="B9819" s="180"/>
      <c r="C9819" s="180"/>
      <c r="D9819" s="254"/>
    </row>
    <row r="9820" spans="1:4" ht="13.5">
      <c r="A9820" s="180"/>
      <c r="B9820" s="180"/>
      <c r="C9820" s="180"/>
      <c r="D9820" s="254"/>
    </row>
    <row r="9821" spans="1:4" ht="13.5">
      <c r="A9821" s="180"/>
      <c r="B9821" s="180"/>
      <c r="C9821" s="180"/>
      <c r="D9821" s="254"/>
    </row>
    <row r="9822" spans="1:4" ht="13.5">
      <c r="A9822" s="180"/>
      <c r="B9822" s="180"/>
      <c r="C9822" s="180"/>
      <c r="D9822" s="254"/>
    </row>
    <row r="9823" spans="1:4" ht="13.5">
      <c r="A9823" s="180"/>
      <c r="B9823" s="180"/>
      <c r="C9823" s="180"/>
      <c r="D9823" s="254"/>
    </row>
    <row r="9824" spans="1:4" ht="13.5">
      <c r="A9824" s="180"/>
      <c r="B9824" s="180"/>
      <c r="C9824" s="180"/>
      <c r="D9824" s="254"/>
    </row>
    <row r="9825" spans="1:4" ht="13.5">
      <c r="A9825" s="180"/>
      <c r="B9825" s="180"/>
      <c r="C9825" s="180"/>
      <c r="D9825" s="254"/>
    </row>
    <row r="9826" spans="1:4" ht="13.5">
      <c r="A9826" s="180"/>
      <c r="B9826" s="180"/>
      <c r="C9826" s="180"/>
      <c r="D9826" s="254"/>
    </row>
    <row r="9827" spans="1:4" ht="13.5">
      <c r="A9827" s="180"/>
      <c r="B9827" s="180"/>
      <c r="C9827" s="180"/>
      <c r="D9827" s="254"/>
    </row>
    <row r="9828" spans="1:4" ht="13.5">
      <c r="A9828" s="180"/>
      <c r="B9828" s="180"/>
      <c r="C9828" s="180"/>
      <c r="D9828" s="254"/>
    </row>
    <row r="9829" spans="1:4" ht="13.5">
      <c r="A9829" s="180"/>
      <c r="B9829" s="180"/>
      <c r="C9829" s="180"/>
      <c r="D9829" s="254"/>
    </row>
    <row r="9830" spans="1:4" ht="13.5">
      <c r="A9830" s="180"/>
      <c r="B9830" s="180"/>
      <c r="C9830" s="180"/>
      <c r="D9830" s="254"/>
    </row>
    <row r="9831" spans="1:4" ht="13.5">
      <c r="A9831" s="180"/>
      <c r="B9831" s="180"/>
      <c r="C9831" s="180"/>
      <c r="D9831" s="254"/>
    </row>
    <row r="9832" spans="1:4" ht="13.5">
      <c r="A9832" s="180"/>
      <c r="B9832" s="180"/>
      <c r="C9832" s="180"/>
      <c r="D9832" s="254"/>
    </row>
    <row r="9833" spans="1:4" ht="13.5">
      <c r="A9833" s="180"/>
      <c r="B9833" s="180"/>
      <c r="C9833" s="180"/>
      <c r="D9833" s="254"/>
    </row>
    <row r="9834" spans="1:4" ht="13.5">
      <c r="A9834" s="180"/>
      <c r="B9834" s="180"/>
      <c r="C9834" s="180"/>
      <c r="D9834" s="254"/>
    </row>
    <row r="9835" spans="1:4" ht="13.5">
      <c r="A9835" s="180"/>
      <c r="B9835" s="180"/>
      <c r="C9835" s="180"/>
      <c r="D9835" s="254"/>
    </row>
    <row r="9836" spans="1:4" ht="13.5">
      <c r="A9836" s="180"/>
      <c r="B9836" s="180"/>
      <c r="C9836" s="180"/>
      <c r="D9836" s="254"/>
    </row>
    <row r="9837" spans="1:4" ht="13.5">
      <c r="A9837" s="180"/>
      <c r="B9837" s="180"/>
      <c r="C9837" s="180"/>
      <c r="D9837" s="254"/>
    </row>
    <row r="9838" spans="1:4" ht="13.5">
      <c r="A9838" s="180"/>
      <c r="B9838" s="180"/>
      <c r="C9838" s="180"/>
      <c r="D9838" s="254"/>
    </row>
    <row r="9839" spans="1:4" ht="13.5">
      <c r="A9839" s="180"/>
      <c r="B9839" s="180"/>
      <c r="C9839" s="180"/>
      <c r="D9839" s="254"/>
    </row>
    <row r="9840" spans="1:4" ht="13.5">
      <c r="A9840" s="180"/>
      <c r="B9840" s="180"/>
      <c r="C9840" s="180"/>
      <c r="D9840" s="254"/>
    </row>
    <row r="9841" spans="1:4" ht="13.5">
      <c r="A9841" s="180"/>
      <c r="B9841" s="180"/>
      <c r="C9841" s="180"/>
      <c r="D9841" s="254"/>
    </row>
    <row r="9842" spans="1:4" ht="13.5">
      <c r="A9842" s="180"/>
      <c r="B9842" s="180"/>
      <c r="C9842" s="180"/>
      <c r="D9842" s="254"/>
    </row>
    <row r="9843" spans="1:4" ht="13.5">
      <c r="A9843" s="180"/>
      <c r="B9843" s="180"/>
      <c r="C9843" s="180"/>
      <c r="D9843" s="254"/>
    </row>
    <row r="9844" spans="1:4" ht="13.5">
      <c r="A9844" s="180"/>
      <c r="B9844" s="180"/>
      <c r="C9844" s="180"/>
      <c r="D9844" s="254"/>
    </row>
    <row r="9845" spans="1:4" ht="13.5">
      <c r="A9845" s="180"/>
      <c r="B9845" s="180"/>
      <c r="C9845" s="180"/>
      <c r="D9845" s="254"/>
    </row>
    <row r="9846" spans="1:4" ht="13.5">
      <c r="A9846" s="180"/>
      <c r="B9846" s="180"/>
      <c r="C9846" s="180"/>
      <c r="D9846" s="254"/>
    </row>
    <row r="9847" spans="1:4" ht="13.5">
      <c r="A9847" s="180"/>
      <c r="B9847" s="180"/>
      <c r="C9847" s="180"/>
      <c r="D9847" s="254"/>
    </row>
    <row r="9848" spans="1:4" ht="13.5">
      <c r="A9848" s="180"/>
      <c r="B9848" s="180"/>
      <c r="C9848" s="180"/>
      <c r="D9848" s="254"/>
    </row>
    <row r="9849" spans="1:4" ht="13.5">
      <c r="A9849" s="180"/>
      <c r="B9849" s="180"/>
      <c r="C9849" s="180"/>
      <c r="D9849" s="254"/>
    </row>
    <row r="9850" spans="1:4" ht="13.5">
      <c r="A9850" s="180"/>
      <c r="B9850" s="180"/>
      <c r="C9850" s="180"/>
      <c r="D9850" s="254"/>
    </row>
    <row r="9851" spans="1:4" ht="13.5">
      <c r="A9851" s="180"/>
      <c r="B9851" s="180"/>
      <c r="C9851" s="180"/>
      <c r="D9851" s="254"/>
    </row>
    <row r="9852" spans="1:4" ht="13.5">
      <c r="A9852" s="180"/>
      <c r="B9852" s="180"/>
      <c r="C9852" s="180"/>
      <c r="D9852" s="254"/>
    </row>
    <row r="9853" spans="1:4" ht="13.5">
      <c r="A9853" s="180"/>
      <c r="B9853" s="180"/>
      <c r="C9853" s="180"/>
      <c r="D9853" s="254"/>
    </row>
    <row r="9854" spans="1:4" ht="13.5">
      <c r="A9854" s="180"/>
      <c r="B9854" s="180"/>
      <c r="C9854" s="180"/>
      <c r="D9854" s="254"/>
    </row>
    <row r="9855" spans="1:4" ht="13.5">
      <c r="A9855" s="180"/>
      <c r="B9855" s="180"/>
      <c r="C9855" s="180"/>
      <c r="D9855" s="254"/>
    </row>
    <row r="9856" spans="1:4" ht="13.5">
      <c r="A9856" s="180"/>
      <c r="B9856" s="180"/>
      <c r="C9856" s="180"/>
      <c r="D9856" s="254"/>
    </row>
    <row r="9857" spans="1:4" ht="13.5">
      <c r="A9857" s="180"/>
      <c r="B9857" s="180"/>
      <c r="C9857" s="180"/>
      <c r="D9857" s="254"/>
    </row>
    <row r="9858" spans="1:4" ht="13.5">
      <c r="A9858" s="180"/>
      <c r="B9858" s="180"/>
      <c r="C9858" s="180"/>
      <c r="D9858" s="254"/>
    </row>
    <row r="9859" spans="1:4" ht="13.5">
      <c r="A9859" s="180"/>
      <c r="B9859" s="180"/>
      <c r="C9859" s="180"/>
      <c r="D9859" s="254"/>
    </row>
    <row r="9860" spans="1:4" ht="13.5">
      <c r="A9860" s="180"/>
      <c r="B9860" s="180"/>
      <c r="C9860" s="180"/>
      <c r="D9860" s="254"/>
    </row>
    <row r="9861" spans="1:4" ht="13.5">
      <c r="A9861" s="180"/>
      <c r="B9861" s="180"/>
      <c r="C9861" s="180"/>
      <c r="D9861" s="254"/>
    </row>
    <row r="9862" spans="1:4" ht="13.5">
      <c r="A9862" s="180"/>
      <c r="B9862" s="180"/>
      <c r="C9862" s="180"/>
      <c r="D9862" s="254"/>
    </row>
    <row r="9863" spans="1:4" ht="13.5">
      <c r="A9863" s="180"/>
      <c r="B9863" s="180"/>
      <c r="C9863" s="180"/>
      <c r="D9863" s="254"/>
    </row>
    <row r="9864" spans="1:4" ht="13.5">
      <c r="A9864" s="180"/>
      <c r="B9864" s="180"/>
      <c r="C9864" s="180"/>
      <c r="D9864" s="254"/>
    </row>
    <row r="9865" spans="1:4" ht="13.5">
      <c r="A9865" s="180"/>
      <c r="B9865" s="180"/>
      <c r="C9865" s="180"/>
      <c r="D9865" s="254"/>
    </row>
    <row r="9866" spans="1:4" ht="13.5">
      <c r="A9866" s="180"/>
      <c r="B9866" s="180"/>
      <c r="C9866" s="180"/>
      <c r="D9866" s="254"/>
    </row>
    <row r="9867" spans="1:4" ht="13.5">
      <c r="A9867" s="180"/>
      <c r="B9867" s="180"/>
      <c r="C9867" s="180"/>
      <c r="D9867" s="254"/>
    </row>
    <row r="9868" spans="1:4" ht="13.5">
      <c r="A9868" s="180"/>
      <c r="B9868" s="180"/>
      <c r="C9868" s="180"/>
      <c r="D9868" s="254"/>
    </row>
    <row r="9869" spans="1:4" ht="13.5">
      <c r="A9869" s="180"/>
      <c r="B9869" s="180"/>
      <c r="C9869" s="180"/>
      <c r="D9869" s="254"/>
    </row>
    <row r="9870" spans="1:4" ht="13.5">
      <c r="A9870" s="180"/>
      <c r="B9870" s="180"/>
      <c r="C9870" s="180"/>
      <c r="D9870" s="254"/>
    </row>
    <row r="9871" spans="1:4" ht="13.5">
      <c r="A9871" s="180"/>
      <c r="B9871" s="180"/>
      <c r="C9871" s="180"/>
      <c r="D9871" s="254"/>
    </row>
    <row r="9872" spans="1:4" ht="13.5">
      <c r="A9872" s="180"/>
      <c r="B9872" s="180"/>
      <c r="C9872" s="180"/>
      <c r="D9872" s="254"/>
    </row>
    <row r="9873" spans="1:4" ht="13.5">
      <c r="A9873" s="180"/>
      <c r="B9873" s="180"/>
      <c r="C9873" s="180"/>
      <c r="D9873" s="254"/>
    </row>
    <row r="9874" spans="1:4" ht="13.5">
      <c r="A9874" s="180"/>
      <c r="B9874" s="180"/>
      <c r="C9874" s="180"/>
      <c r="D9874" s="254"/>
    </row>
    <row r="9875" spans="1:4" ht="13.5">
      <c r="A9875" s="180"/>
      <c r="B9875" s="180"/>
      <c r="C9875" s="180"/>
      <c r="D9875" s="254"/>
    </row>
    <row r="9876" spans="1:4" ht="13.5">
      <c r="A9876" s="180"/>
      <c r="B9876" s="180"/>
      <c r="C9876" s="180"/>
      <c r="D9876" s="254"/>
    </row>
    <row r="9877" spans="1:4" ht="13.5">
      <c r="A9877" s="180"/>
      <c r="B9877" s="180"/>
      <c r="C9877" s="180"/>
      <c r="D9877" s="254"/>
    </row>
    <row r="9878" spans="1:4" ht="13.5">
      <c r="A9878" s="180"/>
      <c r="B9878" s="180"/>
      <c r="C9878" s="180"/>
      <c r="D9878" s="254"/>
    </row>
    <row r="9879" spans="1:4" ht="13.5">
      <c r="A9879" s="180"/>
      <c r="B9879" s="180"/>
      <c r="C9879" s="180"/>
      <c r="D9879" s="254"/>
    </row>
    <row r="9880" spans="1:4" ht="13.5">
      <c r="A9880" s="180"/>
      <c r="B9880" s="180"/>
      <c r="C9880" s="180"/>
      <c r="D9880" s="254"/>
    </row>
    <row r="9881" spans="1:4" ht="13.5">
      <c r="A9881" s="180"/>
      <c r="B9881" s="180"/>
      <c r="C9881" s="180"/>
      <c r="D9881" s="254"/>
    </row>
    <row r="9882" spans="1:4" ht="13.5">
      <c r="A9882" s="180"/>
      <c r="B9882" s="180"/>
      <c r="C9882" s="180"/>
      <c r="D9882" s="254"/>
    </row>
    <row r="9883" spans="1:4" ht="13.5">
      <c r="A9883" s="180"/>
      <c r="B9883" s="180"/>
      <c r="C9883" s="180"/>
      <c r="D9883" s="254"/>
    </row>
    <row r="9884" spans="1:4" ht="13.5">
      <c r="A9884" s="180"/>
      <c r="B9884" s="180"/>
      <c r="C9884" s="180"/>
      <c r="D9884" s="254"/>
    </row>
    <row r="9885" spans="1:4" ht="13.5">
      <c r="A9885" s="180"/>
      <c r="B9885" s="180"/>
      <c r="C9885" s="180"/>
      <c r="D9885" s="254"/>
    </row>
    <row r="9886" spans="1:4" ht="13.5">
      <c r="A9886" s="180"/>
      <c r="B9886" s="180"/>
      <c r="C9886" s="180"/>
      <c r="D9886" s="254"/>
    </row>
    <row r="9887" spans="1:4" ht="13.5">
      <c r="A9887" s="180"/>
      <c r="B9887" s="180"/>
      <c r="C9887" s="180"/>
      <c r="D9887" s="254"/>
    </row>
    <row r="9888" spans="1:4" ht="13.5">
      <c r="A9888" s="180"/>
      <c r="B9888" s="180"/>
      <c r="C9888" s="180"/>
      <c r="D9888" s="254"/>
    </row>
    <row r="9889" spans="1:4" ht="13.5">
      <c r="A9889" s="180"/>
      <c r="B9889" s="180"/>
      <c r="C9889" s="180"/>
      <c r="D9889" s="254"/>
    </row>
    <row r="9890" spans="1:4" ht="13.5">
      <c r="A9890" s="180"/>
      <c r="B9890" s="180"/>
      <c r="C9890" s="180"/>
      <c r="D9890" s="254"/>
    </row>
    <row r="9891" spans="1:4" ht="13.5">
      <c r="A9891" s="180"/>
      <c r="B9891" s="180"/>
      <c r="C9891" s="180"/>
      <c r="D9891" s="254"/>
    </row>
    <row r="9892" spans="1:4" ht="13.5">
      <c r="A9892" s="180"/>
      <c r="B9892" s="180"/>
      <c r="C9892" s="180"/>
      <c r="D9892" s="254"/>
    </row>
    <row r="9893" spans="1:4" ht="13.5">
      <c r="A9893" s="180"/>
      <c r="B9893" s="180"/>
      <c r="C9893" s="180"/>
      <c r="D9893" s="254"/>
    </row>
    <row r="9894" spans="1:4" ht="13.5">
      <c r="A9894" s="180"/>
      <c r="B9894" s="180"/>
      <c r="C9894" s="180"/>
      <c r="D9894" s="254"/>
    </row>
    <row r="9895" spans="1:4" ht="13.5">
      <c r="A9895" s="180"/>
      <c r="B9895" s="180"/>
      <c r="C9895" s="180"/>
      <c r="D9895" s="254"/>
    </row>
    <row r="9896" spans="1:4" ht="13.5">
      <c r="A9896" s="180"/>
      <c r="B9896" s="180"/>
      <c r="C9896" s="180"/>
      <c r="D9896" s="254"/>
    </row>
    <row r="9897" spans="1:4" ht="13.5">
      <c r="A9897" s="180"/>
      <c r="B9897" s="180"/>
      <c r="C9897" s="180"/>
      <c r="D9897" s="254"/>
    </row>
    <row r="9898" spans="1:4" ht="13.5">
      <c r="A9898" s="180"/>
      <c r="B9898" s="180"/>
      <c r="C9898" s="180"/>
      <c r="D9898" s="254"/>
    </row>
    <row r="9899" spans="1:4" ht="13.5">
      <c r="A9899" s="180"/>
      <c r="B9899" s="180"/>
      <c r="C9899" s="180"/>
      <c r="D9899" s="254"/>
    </row>
    <row r="9900" spans="1:4" ht="13.5">
      <c r="A9900" s="180"/>
      <c r="B9900" s="180"/>
      <c r="C9900" s="180"/>
      <c r="D9900" s="254"/>
    </row>
    <row r="9901" spans="1:4" ht="13.5">
      <c r="A9901" s="180"/>
      <c r="B9901" s="180"/>
      <c r="C9901" s="180"/>
      <c r="D9901" s="254"/>
    </row>
    <row r="9902" spans="1:4" ht="13.5">
      <c r="A9902" s="180"/>
      <c r="B9902" s="180"/>
      <c r="C9902" s="180"/>
      <c r="D9902" s="254"/>
    </row>
    <row r="9903" spans="1:4" ht="13.5">
      <c r="A9903" s="180"/>
      <c r="B9903" s="180"/>
      <c r="C9903" s="180"/>
      <c r="D9903" s="254"/>
    </row>
    <row r="9904" spans="1:4" ht="13.5">
      <c r="A9904" s="180"/>
      <c r="B9904" s="180"/>
      <c r="C9904" s="180"/>
      <c r="D9904" s="254"/>
    </row>
    <row r="9905" spans="1:4" ht="13.5">
      <c r="A9905" s="180"/>
      <c r="B9905" s="180"/>
      <c r="C9905" s="180"/>
      <c r="D9905" s="254"/>
    </row>
    <row r="9906" spans="1:4" ht="13.5">
      <c r="A9906" s="180"/>
      <c r="B9906" s="180"/>
      <c r="C9906" s="180"/>
      <c r="D9906" s="254"/>
    </row>
    <row r="9907" spans="1:4" ht="13.5">
      <c r="A9907" s="180"/>
      <c r="B9907" s="180"/>
      <c r="C9907" s="180"/>
      <c r="D9907" s="254"/>
    </row>
    <row r="9908" spans="1:4" ht="13.5">
      <c r="A9908" s="180"/>
      <c r="B9908" s="180"/>
      <c r="C9908" s="180"/>
      <c r="D9908" s="254"/>
    </row>
    <row r="9909" spans="1:4" ht="13.5">
      <c r="A9909" s="180"/>
      <c r="B9909" s="180"/>
      <c r="C9909" s="180"/>
      <c r="D9909" s="254"/>
    </row>
    <row r="9910" spans="1:4" ht="13.5">
      <c r="A9910" s="180"/>
      <c r="B9910" s="180"/>
      <c r="C9910" s="180"/>
      <c r="D9910" s="254"/>
    </row>
    <row r="9911" spans="1:4" ht="13.5">
      <c r="A9911" s="180"/>
      <c r="B9911" s="180"/>
      <c r="C9911" s="180"/>
      <c r="D9911" s="254"/>
    </row>
    <row r="9912" spans="1:4" ht="13.5">
      <c r="A9912" s="180"/>
      <c r="B9912" s="180"/>
      <c r="C9912" s="180"/>
      <c r="D9912" s="254"/>
    </row>
    <row r="9913" spans="1:4" ht="13.5">
      <c r="A9913" s="180"/>
      <c r="B9913" s="180"/>
      <c r="C9913" s="180"/>
      <c r="D9913" s="254"/>
    </row>
    <row r="9914" spans="1:4" ht="13.5">
      <c r="A9914" s="180"/>
      <c r="B9914" s="180"/>
      <c r="C9914" s="180"/>
      <c r="D9914" s="254"/>
    </row>
    <row r="9915" spans="1:4" ht="13.5">
      <c r="A9915" s="180"/>
      <c r="B9915" s="180"/>
      <c r="C9915" s="180"/>
      <c r="D9915" s="254"/>
    </row>
    <row r="9916" spans="1:4" ht="13.5">
      <c r="A9916" s="180"/>
      <c r="B9916" s="180"/>
      <c r="C9916" s="180"/>
      <c r="D9916" s="254"/>
    </row>
    <row r="9917" spans="1:4" ht="13.5">
      <c r="A9917" s="180"/>
      <c r="B9917" s="180"/>
      <c r="C9917" s="180"/>
      <c r="D9917" s="254"/>
    </row>
    <row r="9918" spans="1:4" ht="13.5">
      <c r="A9918" s="180"/>
      <c r="B9918" s="180"/>
      <c r="C9918" s="180"/>
      <c r="D9918" s="254"/>
    </row>
    <row r="9919" spans="1:4" ht="13.5">
      <c r="A9919" s="180"/>
      <c r="B9919" s="180"/>
      <c r="C9919" s="180"/>
      <c r="D9919" s="254"/>
    </row>
    <row r="9920" spans="1:4" ht="13.5">
      <c r="A9920" s="180"/>
      <c r="B9920" s="180"/>
      <c r="C9920" s="180"/>
      <c r="D9920" s="254"/>
    </row>
    <row r="9921" spans="1:4" ht="13.5">
      <c r="A9921" s="180"/>
      <c r="B9921" s="180"/>
      <c r="C9921" s="180"/>
      <c r="D9921" s="254"/>
    </row>
    <row r="9922" spans="1:4" ht="13.5">
      <c r="A9922" s="180"/>
      <c r="B9922" s="180"/>
      <c r="C9922" s="180"/>
      <c r="D9922" s="254"/>
    </row>
    <row r="9923" spans="1:4" ht="13.5">
      <c r="A9923" s="180"/>
      <c r="B9923" s="180"/>
      <c r="C9923" s="180"/>
      <c r="D9923" s="254"/>
    </row>
    <row r="9924" spans="1:4" ht="13.5">
      <c r="A9924" s="180"/>
      <c r="B9924" s="180"/>
      <c r="C9924" s="180"/>
      <c r="D9924" s="254"/>
    </row>
    <row r="9925" spans="1:4" ht="13.5">
      <c r="A9925" s="180"/>
      <c r="B9925" s="180"/>
      <c r="C9925" s="180"/>
      <c r="D9925" s="254"/>
    </row>
    <row r="9926" spans="1:4" ht="13.5">
      <c r="A9926" s="180"/>
      <c r="B9926" s="180"/>
      <c r="C9926" s="180"/>
      <c r="D9926" s="254"/>
    </row>
    <row r="9927" spans="1:4" ht="13.5">
      <c r="A9927" s="180"/>
      <c r="B9927" s="180"/>
      <c r="C9927" s="180"/>
      <c r="D9927" s="254"/>
    </row>
    <row r="9928" spans="1:4" ht="13.5">
      <c r="A9928" s="180"/>
      <c r="B9928" s="180"/>
      <c r="C9928" s="180"/>
      <c r="D9928" s="254"/>
    </row>
    <row r="9929" spans="1:4" ht="13.5">
      <c r="A9929" s="180"/>
      <c r="B9929" s="180"/>
      <c r="C9929" s="180"/>
      <c r="D9929" s="254"/>
    </row>
    <row r="9930" spans="1:4" ht="13.5">
      <c r="A9930" s="180"/>
      <c r="B9930" s="180"/>
      <c r="C9930" s="180"/>
      <c r="D9930" s="254"/>
    </row>
    <row r="9931" spans="1:4" ht="13.5">
      <c r="A9931" s="180"/>
      <c r="B9931" s="180"/>
      <c r="C9931" s="180"/>
      <c r="D9931" s="254"/>
    </row>
    <row r="9932" spans="1:4" ht="13.5">
      <c r="A9932" s="180"/>
      <c r="B9932" s="180"/>
      <c r="C9932" s="180"/>
      <c r="D9932" s="254"/>
    </row>
    <row r="9933" spans="1:4" ht="13.5">
      <c r="A9933" s="180"/>
      <c r="B9933" s="180"/>
      <c r="C9933" s="180"/>
      <c r="D9933" s="254"/>
    </row>
    <row r="9934" spans="1:4" ht="13.5">
      <c r="A9934" s="180"/>
      <c r="B9934" s="180"/>
      <c r="C9934" s="180"/>
      <c r="D9934" s="254"/>
    </row>
    <row r="9935" spans="1:4" ht="13.5">
      <c r="A9935" s="180"/>
      <c r="B9935" s="180"/>
      <c r="C9935" s="180"/>
      <c r="D9935" s="254"/>
    </row>
    <row r="9936" spans="1:4" ht="13.5">
      <c r="A9936" s="180"/>
      <c r="B9936" s="180"/>
      <c r="C9936" s="180"/>
      <c r="D9936" s="254"/>
    </row>
    <row r="9937" spans="1:4" ht="13.5">
      <c r="A9937" s="180"/>
      <c r="B9937" s="180"/>
      <c r="C9937" s="180"/>
      <c r="D9937" s="254"/>
    </row>
    <row r="9938" spans="1:4" ht="13.5">
      <c r="A9938" s="180"/>
      <c r="B9938" s="180"/>
      <c r="C9938" s="180"/>
      <c r="D9938" s="254"/>
    </row>
    <row r="9939" spans="1:4" ht="13.5">
      <c r="A9939" s="180"/>
      <c r="B9939" s="180"/>
      <c r="C9939" s="180"/>
      <c r="D9939" s="254"/>
    </row>
    <row r="9940" spans="1:4" ht="13.5">
      <c r="A9940" s="180"/>
      <c r="B9940" s="180"/>
      <c r="C9940" s="180"/>
      <c r="D9940" s="254"/>
    </row>
    <row r="9941" spans="1:4" ht="13.5">
      <c r="A9941" s="180"/>
      <c r="B9941" s="180"/>
      <c r="C9941" s="180"/>
      <c r="D9941" s="254"/>
    </row>
    <row r="9942" spans="1:4" ht="13.5">
      <c r="A9942" s="180"/>
      <c r="B9942" s="180"/>
      <c r="C9942" s="180"/>
      <c r="D9942" s="254"/>
    </row>
    <row r="9943" spans="1:4" ht="13.5">
      <c r="A9943" s="180"/>
      <c r="B9943" s="180"/>
      <c r="C9943" s="180"/>
      <c r="D9943" s="254"/>
    </row>
    <row r="9944" spans="1:4" ht="13.5">
      <c r="A9944" s="180"/>
      <c r="B9944" s="180"/>
      <c r="C9944" s="180"/>
      <c r="D9944" s="254"/>
    </row>
    <row r="9945" spans="1:4" ht="13.5">
      <c r="A9945" s="180"/>
      <c r="B9945" s="180"/>
      <c r="C9945" s="180"/>
      <c r="D9945" s="254"/>
    </row>
    <row r="9946" spans="1:4" ht="13.5">
      <c r="A9946" s="180"/>
      <c r="B9946" s="180"/>
      <c r="C9946" s="180"/>
      <c r="D9946" s="254"/>
    </row>
    <row r="9947" spans="1:4" ht="13.5">
      <c r="A9947" s="180"/>
      <c r="B9947" s="180"/>
      <c r="C9947" s="180"/>
      <c r="D9947" s="254"/>
    </row>
    <row r="9948" spans="1:4" ht="13.5">
      <c r="A9948" s="180"/>
      <c r="B9948" s="180"/>
      <c r="C9948" s="180"/>
      <c r="D9948" s="254"/>
    </row>
    <row r="9949" spans="1:4" ht="13.5">
      <c r="A9949" s="180"/>
      <c r="B9949" s="180"/>
      <c r="C9949" s="180"/>
      <c r="D9949" s="254"/>
    </row>
    <row r="9950" spans="1:4" ht="13.5">
      <c r="A9950" s="180"/>
      <c r="B9950" s="180"/>
      <c r="C9950" s="180"/>
      <c r="D9950" s="254"/>
    </row>
    <row r="9951" spans="1:4" ht="13.5">
      <c r="A9951" s="180"/>
      <c r="B9951" s="180"/>
      <c r="C9951" s="180"/>
      <c r="D9951" s="254"/>
    </row>
    <row r="9952" spans="1:4" ht="13.5">
      <c r="A9952" s="180"/>
      <c r="B9952" s="180"/>
      <c r="C9952" s="180"/>
      <c r="D9952" s="254"/>
    </row>
    <row r="9953" spans="1:4" ht="13.5">
      <c r="A9953" s="180"/>
      <c r="B9953" s="180"/>
      <c r="C9953" s="180"/>
      <c r="D9953" s="254"/>
    </row>
    <row r="9954" spans="1:4" ht="13.5">
      <c r="A9954" s="180"/>
      <c r="B9954" s="180"/>
      <c r="C9954" s="180"/>
      <c r="D9954" s="254"/>
    </row>
    <row r="9955" spans="1:4" ht="13.5">
      <c r="A9955" s="180"/>
      <c r="B9955" s="180"/>
      <c r="C9955" s="180"/>
      <c r="D9955" s="254"/>
    </row>
    <row r="9956" spans="1:4" ht="13.5">
      <c r="A9956" s="180"/>
      <c r="B9956" s="180"/>
      <c r="C9956" s="180"/>
      <c r="D9956" s="254"/>
    </row>
    <row r="9957" spans="1:4" ht="13.5">
      <c r="A9957" s="180"/>
      <c r="B9957" s="180"/>
      <c r="C9957" s="180"/>
      <c r="D9957" s="254"/>
    </row>
    <row r="9958" spans="1:4" ht="13.5">
      <c r="A9958" s="180"/>
      <c r="B9958" s="180"/>
      <c r="C9958" s="180"/>
      <c r="D9958" s="254"/>
    </row>
    <row r="9959" spans="1:4" ht="13.5">
      <c r="A9959" s="180"/>
      <c r="B9959" s="180"/>
      <c r="C9959" s="180"/>
      <c r="D9959" s="254"/>
    </row>
    <row r="9960" spans="1:4" ht="13.5">
      <c r="A9960" s="180"/>
      <c r="B9960" s="180"/>
      <c r="C9960" s="180"/>
      <c r="D9960" s="254"/>
    </row>
    <row r="9961" spans="1:4" ht="13.5">
      <c r="A9961" s="180"/>
      <c r="B9961" s="180"/>
      <c r="C9961" s="180"/>
      <c r="D9961" s="254"/>
    </row>
    <row r="9962" spans="1:4" ht="13.5">
      <c r="A9962" s="180"/>
      <c r="B9962" s="180"/>
      <c r="C9962" s="180"/>
      <c r="D9962" s="254"/>
    </row>
    <row r="9963" spans="1:4" ht="13.5">
      <c r="A9963" s="180"/>
      <c r="B9963" s="180"/>
      <c r="C9963" s="180"/>
      <c r="D9963" s="254"/>
    </row>
    <row r="9964" spans="1:4" ht="13.5">
      <c r="A9964" s="180"/>
      <c r="B9964" s="180"/>
      <c r="C9964" s="180"/>
      <c r="D9964" s="254"/>
    </row>
    <row r="9965" spans="1:4" ht="13.5">
      <c r="A9965" s="180"/>
      <c r="B9965" s="180"/>
      <c r="C9965" s="180"/>
      <c r="D9965" s="254"/>
    </row>
    <row r="9966" spans="1:4" ht="13.5">
      <c r="A9966" s="180"/>
      <c r="B9966" s="180"/>
      <c r="C9966" s="180"/>
      <c r="D9966" s="254"/>
    </row>
    <row r="9967" spans="1:4" ht="13.5">
      <c r="A9967" s="180"/>
      <c r="B9967" s="180"/>
      <c r="C9967" s="180"/>
      <c r="D9967" s="254"/>
    </row>
    <row r="9968" spans="1:4" ht="13.5">
      <c r="A9968" s="180"/>
      <c r="B9968" s="180"/>
      <c r="C9968" s="180"/>
      <c r="D9968" s="254"/>
    </row>
    <row r="9969" spans="1:4" ht="13.5">
      <c r="A9969" s="180"/>
      <c r="B9969" s="180"/>
      <c r="C9969" s="180"/>
      <c r="D9969" s="254"/>
    </row>
    <row r="9970" spans="1:4" ht="13.5">
      <c r="A9970" s="180"/>
      <c r="B9970" s="180"/>
      <c r="C9970" s="180"/>
      <c r="D9970" s="254"/>
    </row>
    <row r="9971" spans="1:4" ht="13.5">
      <c r="A9971" s="180"/>
      <c r="B9971" s="180"/>
      <c r="C9971" s="180"/>
      <c r="D9971" s="254"/>
    </row>
    <row r="9972" spans="1:4" ht="13.5">
      <c r="A9972" s="180"/>
      <c r="B9972" s="180"/>
      <c r="C9972" s="180"/>
      <c r="D9972" s="254"/>
    </row>
    <row r="9973" spans="1:4" ht="13.5">
      <c r="A9973" s="180"/>
      <c r="B9973" s="180"/>
      <c r="C9973" s="180"/>
      <c r="D9973" s="254"/>
    </row>
    <row r="9974" spans="1:4" ht="13.5">
      <c r="A9974" s="180"/>
      <c r="B9974" s="180"/>
      <c r="C9974" s="180"/>
      <c r="D9974" s="254"/>
    </row>
    <row r="9975" spans="1:4" ht="13.5">
      <c r="A9975" s="180"/>
      <c r="B9975" s="180"/>
      <c r="C9975" s="180"/>
      <c r="D9975" s="254"/>
    </row>
    <row r="9976" spans="1:4" ht="13.5">
      <c r="A9976" s="180"/>
      <c r="B9976" s="180"/>
      <c r="C9976" s="180"/>
      <c r="D9976" s="254"/>
    </row>
    <row r="9977" spans="1:4" ht="13.5">
      <c r="A9977" s="180"/>
      <c r="B9977" s="180"/>
      <c r="C9977" s="180"/>
      <c r="D9977" s="254"/>
    </row>
    <row r="9978" spans="1:4" ht="13.5">
      <c r="A9978" s="180"/>
      <c r="B9978" s="180"/>
      <c r="C9978" s="180"/>
      <c r="D9978" s="254"/>
    </row>
    <row r="9979" spans="1:4" ht="13.5">
      <c r="A9979" s="180"/>
      <c r="B9979" s="180"/>
      <c r="C9979" s="180"/>
      <c r="D9979" s="254"/>
    </row>
    <row r="9980" spans="1:4" ht="13.5">
      <c r="A9980" s="180"/>
      <c r="B9980" s="180"/>
      <c r="C9980" s="180"/>
      <c r="D9980" s="254"/>
    </row>
    <row r="9981" spans="1:4" ht="13.5">
      <c r="A9981" s="180"/>
      <c r="B9981" s="180"/>
      <c r="C9981" s="180"/>
      <c r="D9981" s="254"/>
    </row>
    <row r="9982" spans="1:4" ht="13.5">
      <c r="A9982" s="180"/>
      <c r="B9982" s="180"/>
      <c r="C9982" s="180"/>
      <c r="D9982" s="254"/>
    </row>
    <row r="9983" spans="1:4" ht="13.5">
      <c r="A9983" s="180"/>
      <c r="B9983" s="180"/>
      <c r="C9983" s="180"/>
      <c r="D9983" s="254"/>
    </row>
    <row r="9984" spans="1:4" ht="13.5">
      <c r="A9984" s="180"/>
      <c r="B9984" s="180"/>
      <c r="C9984" s="180"/>
      <c r="D9984" s="254"/>
    </row>
    <row r="9985" spans="1:4" ht="13.5">
      <c r="A9985" s="180"/>
      <c r="B9985" s="180"/>
      <c r="C9985" s="180"/>
      <c r="D9985" s="254"/>
    </row>
    <row r="9986" spans="1:4" ht="13.5">
      <c r="A9986" s="180"/>
      <c r="B9986" s="180"/>
      <c r="C9986" s="180"/>
      <c r="D9986" s="254"/>
    </row>
    <row r="9987" spans="1:4" ht="13.5">
      <c r="A9987" s="180"/>
      <c r="B9987" s="180"/>
      <c r="C9987" s="180"/>
      <c r="D9987" s="254"/>
    </row>
    <row r="9988" spans="1:4" ht="13.5">
      <c r="A9988" s="180"/>
      <c r="B9988" s="180"/>
      <c r="C9988" s="180"/>
      <c r="D9988" s="254"/>
    </row>
    <row r="9989" spans="1:4" ht="13.5">
      <c r="A9989" s="180"/>
      <c r="B9989" s="180"/>
      <c r="C9989" s="180"/>
      <c r="D9989" s="254"/>
    </row>
    <row r="9990" spans="1:4" ht="13.5">
      <c r="A9990" s="180"/>
      <c r="B9990" s="180"/>
      <c r="C9990" s="180"/>
      <c r="D9990" s="254"/>
    </row>
    <row r="9991" spans="1:4" ht="13.5">
      <c r="A9991" s="180"/>
      <c r="B9991" s="180"/>
      <c r="C9991" s="180"/>
      <c r="D9991" s="254"/>
    </row>
    <row r="9992" spans="1:4" ht="13.5">
      <c r="A9992" s="180"/>
      <c r="B9992" s="180"/>
      <c r="C9992" s="180"/>
      <c r="D9992" s="254"/>
    </row>
    <row r="9993" spans="1:4" ht="13.5">
      <c r="A9993" s="180"/>
      <c r="B9993" s="180"/>
      <c r="C9993" s="180"/>
      <c r="D9993" s="254"/>
    </row>
    <row r="9994" spans="1:4" ht="13.5">
      <c r="A9994" s="180"/>
      <c r="B9994" s="180"/>
      <c r="C9994" s="180"/>
      <c r="D9994" s="254"/>
    </row>
    <row r="9995" spans="1:4" ht="13.5">
      <c r="A9995" s="180"/>
      <c r="B9995" s="180"/>
      <c r="C9995" s="180"/>
      <c r="D9995" s="254"/>
    </row>
    <row r="9996" spans="1:4" ht="13.5">
      <c r="A9996" s="180"/>
      <c r="B9996" s="180"/>
      <c r="C9996" s="180"/>
      <c r="D9996" s="254"/>
    </row>
    <row r="9997" spans="1:4" ht="13.5">
      <c r="A9997" s="180"/>
      <c r="B9997" s="180"/>
      <c r="C9997" s="180"/>
      <c r="D9997" s="254"/>
    </row>
    <row r="9998" spans="1:4" ht="13.5">
      <c r="A9998" s="180"/>
      <c r="B9998" s="180"/>
      <c r="C9998" s="180"/>
      <c r="D9998" s="254"/>
    </row>
    <row r="9999" spans="1:4" ht="13.5">
      <c r="A9999" s="180"/>
      <c r="B9999" s="180"/>
      <c r="C9999" s="180"/>
      <c r="D9999" s="254"/>
    </row>
    <row r="10000" spans="1:4" ht="13.5">
      <c r="A10000" s="180"/>
      <c r="B10000" s="180"/>
      <c r="C10000" s="180"/>
      <c r="D10000" s="254"/>
    </row>
    <row r="10001" spans="1:4" ht="13.5">
      <c r="A10001" s="180"/>
      <c r="B10001" s="180"/>
      <c r="C10001" s="180"/>
      <c r="D10001" s="254"/>
    </row>
    <row r="10002" spans="1:4" ht="13.5">
      <c r="A10002" s="180"/>
      <c r="B10002" s="180"/>
      <c r="C10002" s="180"/>
      <c r="D10002" s="254"/>
    </row>
    <row r="10003" spans="1:4" ht="13.5">
      <c r="A10003" s="180"/>
      <c r="B10003" s="180"/>
      <c r="C10003" s="180"/>
      <c r="D10003" s="254"/>
    </row>
    <row r="10004" spans="1:4" ht="13.5">
      <c r="A10004" s="180"/>
      <c r="B10004" s="180"/>
      <c r="C10004" s="180"/>
      <c r="D10004" s="254"/>
    </row>
    <row r="10005" spans="1:4" ht="13.5">
      <c r="A10005" s="180"/>
      <c r="B10005" s="180"/>
      <c r="C10005" s="180"/>
      <c r="D10005" s="254"/>
    </row>
    <row r="10006" spans="1:4" ht="13.5">
      <c r="A10006" s="180"/>
      <c r="B10006" s="180"/>
      <c r="C10006" s="180"/>
      <c r="D10006" s="254"/>
    </row>
    <row r="10007" spans="1:4" ht="13.5">
      <c r="A10007" s="180"/>
      <c r="B10007" s="180"/>
      <c r="C10007" s="180"/>
      <c r="D10007" s="254"/>
    </row>
    <row r="10008" spans="1:4" ht="13.5">
      <c r="A10008" s="180"/>
      <c r="B10008" s="180"/>
      <c r="C10008" s="180"/>
      <c r="D10008" s="254"/>
    </row>
    <row r="10009" spans="1:4" ht="13.5">
      <c r="A10009" s="180"/>
      <c r="B10009" s="180"/>
      <c r="C10009" s="180"/>
      <c r="D10009" s="254"/>
    </row>
    <row r="10010" spans="1:4" ht="13.5">
      <c r="A10010" s="180"/>
      <c r="B10010" s="180"/>
      <c r="C10010" s="180"/>
      <c r="D10010" s="254"/>
    </row>
    <row r="10011" spans="1:4" ht="13.5">
      <c r="A10011" s="180"/>
      <c r="B10011" s="180"/>
      <c r="C10011" s="180"/>
      <c r="D10011" s="254"/>
    </row>
    <row r="10012" spans="1:4" ht="13.5">
      <c r="A10012" s="180"/>
      <c r="B10012" s="180"/>
      <c r="C10012" s="180"/>
      <c r="D10012" s="254"/>
    </row>
    <row r="10013" spans="1:4" ht="13.5">
      <c r="A10013" s="180"/>
      <c r="B10013" s="180"/>
      <c r="C10013" s="180"/>
      <c r="D10013" s="254"/>
    </row>
    <row r="10014" spans="1:4" ht="13.5">
      <c r="A10014" s="180"/>
      <c r="B10014" s="180"/>
      <c r="C10014" s="180"/>
      <c r="D10014" s="254"/>
    </row>
    <row r="10015" spans="1:4" ht="13.5">
      <c r="A10015" s="180"/>
      <c r="B10015" s="180"/>
      <c r="C10015" s="180"/>
      <c r="D10015" s="254"/>
    </row>
    <row r="10016" spans="1:4" ht="13.5">
      <c r="A10016" s="180"/>
      <c r="B10016" s="180"/>
      <c r="C10016" s="180"/>
      <c r="D10016" s="254"/>
    </row>
    <row r="10017" spans="1:4" ht="13.5">
      <c r="A10017" s="180"/>
      <c r="B10017" s="180"/>
      <c r="C10017" s="180"/>
      <c r="D10017" s="254"/>
    </row>
    <row r="10018" spans="1:4" ht="13.5">
      <c r="A10018" s="180"/>
      <c r="B10018" s="180"/>
      <c r="C10018" s="180"/>
      <c r="D10018" s="254"/>
    </row>
    <row r="10019" spans="1:4" ht="13.5">
      <c r="A10019" s="180"/>
      <c r="B10019" s="180"/>
      <c r="C10019" s="180"/>
      <c r="D10019" s="254"/>
    </row>
    <row r="10020" spans="1:4" ht="13.5">
      <c r="A10020" s="180"/>
      <c r="B10020" s="180"/>
      <c r="C10020" s="180"/>
      <c r="D10020" s="254"/>
    </row>
    <row r="10021" spans="1:4" ht="13.5">
      <c r="A10021" s="180"/>
      <c r="B10021" s="180"/>
      <c r="C10021" s="180"/>
      <c r="D10021" s="254"/>
    </row>
    <row r="10022" spans="1:4" ht="13.5">
      <c r="A10022" s="180"/>
      <c r="B10022" s="180"/>
      <c r="C10022" s="180"/>
      <c r="D10022" s="254"/>
    </row>
    <row r="10023" spans="1:4" ht="13.5">
      <c r="A10023" s="180"/>
      <c r="B10023" s="180"/>
      <c r="C10023" s="180"/>
      <c r="D10023" s="254"/>
    </row>
    <row r="10024" spans="1:4" ht="13.5">
      <c r="A10024" s="180"/>
      <c r="B10024" s="180"/>
      <c r="C10024" s="180"/>
      <c r="D10024" s="254"/>
    </row>
    <row r="10025" spans="1:4" ht="13.5">
      <c r="A10025" s="180"/>
      <c r="B10025" s="180"/>
      <c r="C10025" s="180"/>
      <c r="D10025" s="254"/>
    </row>
    <row r="10026" spans="1:4" ht="13.5">
      <c r="A10026" s="180"/>
      <c r="B10026" s="180"/>
      <c r="C10026" s="180"/>
      <c r="D10026" s="254"/>
    </row>
    <row r="10027" spans="1:4" ht="13.5">
      <c r="A10027" s="180"/>
      <c r="B10027" s="180"/>
      <c r="C10027" s="180"/>
      <c r="D10027" s="254"/>
    </row>
    <row r="10028" spans="1:4" ht="13.5">
      <c r="A10028" s="180"/>
      <c r="B10028" s="180"/>
      <c r="C10028" s="180"/>
      <c r="D10028" s="254"/>
    </row>
    <row r="10029" spans="1:4" ht="13.5">
      <c r="A10029" s="180"/>
      <c r="B10029" s="180"/>
      <c r="C10029" s="180"/>
      <c r="D10029" s="254"/>
    </row>
    <row r="10030" spans="1:4" ht="13.5">
      <c r="A10030" s="180"/>
      <c r="B10030" s="180"/>
      <c r="C10030" s="180"/>
      <c r="D10030" s="254"/>
    </row>
    <row r="10031" spans="1:4" ht="13.5">
      <c r="A10031" s="180"/>
      <c r="B10031" s="180"/>
      <c r="C10031" s="180"/>
      <c r="D10031" s="254"/>
    </row>
    <row r="10032" spans="1:4" ht="13.5">
      <c r="A10032" s="180"/>
      <c r="B10032" s="180"/>
      <c r="C10032" s="180"/>
      <c r="D10032" s="254"/>
    </row>
    <row r="10033" spans="1:4" ht="13.5">
      <c r="A10033" s="180"/>
      <c r="B10033" s="180"/>
      <c r="C10033" s="180"/>
      <c r="D10033" s="254"/>
    </row>
    <row r="10034" spans="1:4" ht="13.5">
      <c r="A10034" s="180"/>
      <c r="B10034" s="180"/>
      <c r="C10034" s="180"/>
      <c r="D10034" s="254"/>
    </row>
    <row r="10035" spans="1:4" ht="13.5">
      <c r="A10035" s="180"/>
      <c r="B10035" s="180"/>
      <c r="C10035" s="180"/>
      <c r="D10035" s="254"/>
    </row>
    <row r="10036" spans="1:4" ht="13.5">
      <c r="A10036" s="180"/>
      <c r="B10036" s="180"/>
      <c r="C10036" s="180"/>
      <c r="D10036" s="254"/>
    </row>
    <row r="10037" spans="1:4" ht="13.5">
      <c r="A10037" s="180"/>
      <c r="B10037" s="180"/>
      <c r="C10037" s="180"/>
      <c r="D10037" s="254"/>
    </row>
    <row r="10038" spans="1:4" ht="13.5">
      <c r="A10038" s="180"/>
      <c r="B10038" s="180"/>
      <c r="C10038" s="180"/>
      <c r="D10038" s="254"/>
    </row>
    <row r="10039" spans="1:4" ht="13.5">
      <c r="A10039" s="180"/>
      <c r="B10039" s="180"/>
      <c r="C10039" s="180"/>
      <c r="D10039" s="254"/>
    </row>
    <row r="10040" spans="1:4" ht="13.5">
      <c r="A10040" s="180"/>
      <c r="B10040" s="180"/>
      <c r="C10040" s="180"/>
      <c r="D10040" s="254"/>
    </row>
    <row r="10041" spans="1:4" ht="13.5">
      <c r="A10041" s="180"/>
      <c r="B10041" s="180"/>
      <c r="C10041" s="180"/>
      <c r="D10041" s="254"/>
    </row>
    <row r="10042" spans="1:4" ht="13.5">
      <c r="A10042" s="180"/>
      <c r="B10042" s="180"/>
      <c r="C10042" s="180"/>
      <c r="D10042" s="254"/>
    </row>
    <row r="10043" spans="1:4" ht="13.5">
      <c r="A10043" s="180"/>
      <c r="B10043" s="180"/>
      <c r="C10043" s="180"/>
      <c r="D10043" s="254"/>
    </row>
    <row r="10044" spans="1:4" ht="13.5">
      <c r="A10044" s="180"/>
      <c r="B10044" s="180"/>
      <c r="C10044" s="180"/>
      <c r="D10044" s="254"/>
    </row>
    <row r="10045" spans="1:4" ht="13.5">
      <c r="A10045" s="180"/>
      <c r="B10045" s="180"/>
      <c r="C10045" s="180"/>
      <c r="D10045" s="254"/>
    </row>
    <row r="10046" spans="1:4" ht="13.5">
      <c r="A10046" s="180"/>
      <c r="B10046" s="180"/>
      <c r="C10046" s="180"/>
      <c r="D10046" s="254"/>
    </row>
    <row r="10047" spans="1:4" ht="13.5">
      <c r="A10047" s="180"/>
      <c r="B10047" s="180"/>
      <c r="C10047" s="180"/>
      <c r="D10047" s="254"/>
    </row>
    <row r="10048" spans="1:4" ht="13.5">
      <c r="A10048" s="180"/>
      <c r="B10048" s="180"/>
      <c r="C10048" s="180"/>
      <c r="D10048" s="254"/>
    </row>
    <row r="10049" spans="1:4" ht="13.5">
      <c r="A10049" s="180"/>
      <c r="B10049" s="180"/>
      <c r="C10049" s="180"/>
      <c r="D10049" s="254"/>
    </row>
    <row r="10050" spans="1:4" ht="13.5">
      <c r="A10050" s="180"/>
      <c r="B10050" s="180"/>
      <c r="C10050" s="180"/>
      <c r="D10050" s="254"/>
    </row>
    <row r="10051" spans="1:4" ht="13.5">
      <c r="A10051" s="180"/>
      <c r="B10051" s="180"/>
      <c r="C10051" s="180"/>
      <c r="D10051" s="254"/>
    </row>
    <row r="10052" spans="1:4" ht="13.5">
      <c r="A10052" s="180"/>
      <c r="B10052" s="180"/>
      <c r="C10052" s="180"/>
      <c r="D10052" s="254"/>
    </row>
    <row r="10053" spans="1:4" ht="13.5">
      <c r="A10053" s="180"/>
      <c r="B10053" s="180"/>
      <c r="C10053" s="180"/>
      <c r="D10053" s="254"/>
    </row>
    <row r="10054" spans="1:4" ht="13.5">
      <c r="A10054" s="180"/>
      <c r="B10054" s="180"/>
      <c r="C10054" s="180"/>
      <c r="D10054" s="254"/>
    </row>
    <row r="10055" spans="1:4" ht="13.5">
      <c r="A10055" s="180"/>
      <c r="B10055" s="180"/>
      <c r="C10055" s="180"/>
      <c r="D10055" s="254"/>
    </row>
    <row r="10056" spans="1:4" ht="13.5">
      <c r="A10056" s="180"/>
      <c r="B10056" s="180"/>
      <c r="C10056" s="180"/>
      <c r="D10056" s="254"/>
    </row>
    <row r="10057" spans="1:4" ht="13.5">
      <c r="A10057" s="180"/>
      <c r="B10057" s="180"/>
      <c r="C10057" s="180"/>
      <c r="D10057" s="254"/>
    </row>
    <row r="10058" spans="1:4" ht="13.5">
      <c r="A10058" s="180"/>
      <c r="B10058" s="180"/>
      <c r="C10058" s="180"/>
      <c r="D10058" s="254"/>
    </row>
    <row r="10059" spans="1:4" ht="13.5">
      <c r="A10059" s="180"/>
      <c r="B10059" s="180"/>
      <c r="C10059" s="180"/>
      <c r="D10059" s="254"/>
    </row>
    <row r="10060" spans="1:4" ht="13.5">
      <c r="A10060" s="180"/>
      <c r="B10060" s="180"/>
      <c r="C10060" s="180"/>
      <c r="D10060" s="254"/>
    </row>
    <row r="10061" spans="1:4" ht="13.5">
      <c r="A10061" s="180"/>
      <c r="B10061" s="180"/>
      <c r="C10061" s="180"/>
      <c r="D10061" s="254"/>
    </row>
    <row r="10062" spans="1:4" ht="13.5">
      <c r="A10062" s="180"/>
      <c r="B10062" s="180"/>
      <c r="C10062" s="180"/>
      <c r="D10062" s="254"/>
    </row>
    <row r="10063" spans="1:4" ht="13.5">
      <c r="A10063" s="180"/>
      <c r="B10063" s="180"/>
      <c r="C10063" s="180"/>
      <c r="D10063" s="254"/>
    </row>
    <row r="10064" spans="1:4" ht="13.5">
      <c r="A10064" s="180"/>
      <c r="B10064" s="180"/>
      <c r="C10064" s="180"/>
      <c r="D10064" s="254"/>
    </row>
    <row r="10065" spans="1:4" ht="13.5">
      <c r="A10065" s="180"/>
      <c r="B10065" s="180"/>
      <c r="C10065" s="180"/>
      <c r="D10065" s="254"/>
    </row>
    <row r="10066" spans="1:4" ht="13.5">
      <c r="A10066" s="180"/>
      <c r="B10066" s="180"/>
      <c r="C10066" s="180"/>
      <c r="D10066" s="254"/>
    </row>
    <row r="10067" spans="1:4" ht="13.5">
      <c r="A10067" s="180"/>
      <c r="B10067" s="180"/>
      <c r="C10067" s="180"/>
      <c r="D10067" s="254"/>
    </row>
    <row r="10068" spans="1:4" ht="13.5">
      <c r="A10068" s="180"/>
      <c r="B10068" s="180"/>
      <c r="C10068" s="180"/>
      <c r="D10068" s="254"/>
    </row>
    <row r="10069" spans="1:4" ht="13.5">
      <c r="A10069" s="180"/>
      <c r="B10069" s="180"/>
      <c r="C10069" s="180"/>
      <c r="D10069" s="254"/>
    </row>
    <row r="10070" spans="1:4" ht="13.5">
      <c r="A10070" s="180"/>
      <c r="B10070" s="180"/>
      <c r="C10070" s="180"/>
      <c r="D10070" s="254"/>
    </row>
    <row r="10071" spans="1:4" ht="13.5">
      <c r="A10071" s="180"/>
      <c r="B10071" s="180"/>
      <c r="C10071" s="180"/>
      <c r="D10071" s="254"/>
    </row>
    <row r="10072" spans="1:4" ht="13.5">
      <c r="A10072" s="180"/>
      <c r="B10072" s="180"/>
      <c r="C10072" s="180"/>
      <c r="D10072" s="254"/>
    </row>
    <row r="10073" spans="1:4" ht="13.5">
      <c r="A10073" s="180"/>
      <c r="B10073" s="180"/>
      <c r="C10073" s="180"/>
      <c r="D10073" s="254"/>
    </row>
    <row r="10074" spans="1:4" ht="13.5">
      <c r="A10074" s="180"/>
      <c r="B10074" s="180"/>
      <c r="C10074" s="180"/>
      <c r="D10074" s="254"/>
    </row>
    <row r="10075" spans="1:4" ht="13.5">
      <c r="A10075" s="180"/>
      <c r="B10075" s="180"/>
      <c r="C10075" s="180"/>
      <c r="D10075" s="254"/>
    </row>
    <row r="10076" spans="1:4" ht="13.5">
      <c r="A10076" s="180"/>
      <c r="B10076" s="180"/>
      <c r="C10076" s="180"/>
      <c r="D10076" s="254"/>
    </row>
    <row r="10077" spans="1:4" ht="13.5">
      <c r="A10077" s="180"/>
      <c r="B10077" s="180"/>
      <c r="C10077" s="180"/>
      <c r="D10077" s="254"/>
    </row>
    <row r="10078" spans="1:4" ht="13.5">
      <c r="A10078" s="180"/>
      <c r="B10078" s="180"/>
      <c r="C10078" s="180"/>
      <c r="D10078" s="254"/>
    </row>
    <row r="10079" spans="1:4" ht="13.5">
      <c r="A10079" s="180"/>
      <c r="B10079" s="180"/>
      <c r="C10079" s="180"/>
      <c r="D10079" s="254"/>
    </row>
    <row r="10080" spans="1:4" ht="13.5">
      <c r="A10080" s="180"/>
      <c r="B10080" s="180"/>
      <c r="C10080" s="180"/>
      <c r="D10080" s="254"/>
    </row>
    <row r="10081" spans="1:4" ht="13.5">
      <c r="A10081" s="180"/>
      <c r="B10081" s="180"/>
      <c r="C10081" s="180"/>
      <c r="D10081" s="254"/>
    </row>
    <row r="10082" spans="1:4" ht="13.5">
      <c r="A10082" s="180"/>
      <c r="B10082" s="180"/>
      <c r="C10082" s="180"/>
      <c r="D10082" s="254"/>
    </row>
    <row r="10083" spans="1:4" ht="13.5">
      <c r="A10083" s="180"/>
      <c r="B10083" s="180"/>
      <c r="C10083" s="180"/>
      <c r="D10083" s="254"/>
    </row>
    <row r="10084" spans="1:4" ht="13.5">
      <c r="A10084" s="180"/>
      <c r="B10084" s="180"/>
      <c r="C10084" s="180"/>
      <c r="D10084" s="254"/>
    </row>
    <row r="10085" spans="1:4" ht="13.5">
      <c r="A10085" s="180"/>
      <c r="B10085" s="180"/>
      <c r="C10085" s="180"/>
      <c r="D10085" s="254"/>
    </row>
    <row r="10086" spans="1:4" ht="13.5">
      <c r="A10086" s="180"/>
      <c r="B10086" s="180"/>
      <c r="C10086" s="180"/>
      <c r="D10086" s="254"/>
    </row>
    <row r="10087" spans="1:4" ht="13.5">
      <c r="A10087" s="180"/>
      <c r="B10087" s="180"/>
      <c r="C10087" s="180"/>
      <c r="D10087" s="254"/>
    </row>
    <row r="10088" spans="1:4" ht="13.5">
      <c r="A10088" s="180"/>
      <c r="B10088" s="180"/>
      <c r="C10088" s="180"/>
      <c r="D10088" s="254"/>
    </row>
    <row r="10089" spans="1:4" ht="13.5">
      <c r="A10089" s="180"/>
      <c r="B10089" s="180"/>
      <c r="C10089" s="180"/>
      <c r="D10089" s="254"/>
    </row>
    <row r="10090" spans="1:4" ht="13.5">
      <c r="A10090" s="180"/>
      <c r="B10090" s="180"/>
      <c r="C10090" s="180"/>
      <c r="D10090" s="254"/>
    </row>
    <row r="10091" spans="1:4" ht="13.5">
      <c r="A10091" s="180"/>
      <c r="B10091" s="180"/>
      <c r="C10091" s="180"/>
      <c r="D10091" s="254"/>
    </row>
    <row r="10092" spans="1:4" ht="13.5">
      <c r="A10092" s="180"/>
      <c r="B10092" s="180"/>
      <c r="C10092" s="180"/>
      <c r="D10092" s="254"/>
    </row>
    <row r="10093" spans="1:4" ht="13.5">
      <c r="A10093" s="180"/>
      <c r="B10093" s="180"/>
      <c r="C10093" s="180"/>
      <c r="D10093" s="254"/>
    </row>
    <row r="10094" spans="1:4" ht="13.5">
      <c r="A10094" s="180"/>
      <c r="B10094" s="180"/>
      <c r="C10094" s="180"/>
      <c r="D10094" s="254"/>
    </row>
    <row r="10095" spans="1:4" ht="13.5">
      <c r="A10095" s="180"/>
      <c r="B10095" s="180"/>
      <c r="C10095" s="180"/>
      <c r="D10095" s="254"/>
    </row>
    <row r="10096" spans="1:4" ht="13.5">
      <c r="A10096" s="180"/>
      <c r="B10096" s="180"/>
      <c r="C10096" s="180"/>
      <c r="D10096" s="254"/>
    </row>
    <row r="10097" spans="1:4" ht="13.5">
      <c r="A10097" s="180"/>
      <c r="B10097" s="180"/>
      <c r="C10097" s="180"/>
      <c r="D10097" s="254"/>
    </row>
    <row r="10098" spans="1:4" ht="13.5">
      <c r="A10098" s="180"/>
      <c r="B10098" s="180"/>
      <c r="C10098" s="180"/>
      <c r="D10098" s="254"/>
    </row>
    <row r="10099" spans="1:4" ht="13.5">
      <c r="A10099" s="180"/>
      <c r="B10099" s="180"/>
      <c r="C10099" s="180"/>
      <c r="D10099" s="254"/>
    </row>
    <row r="10100" spans="1:4" ht="13.5">
      <c r="A10100" s="180"/>
      <c r="B10100" s="180"/>
      <c r="C10100" s="180"/>
      <c r="D10100" s="254"/>
    </row>
    <row r="10101" spans="1:4" ht="13.5">
      <c r="A10101" s="180"/>
      <c r="B10101" s="180"/>
      <c r="C10101" s="180"/>
      <c r="D10101" s="254"/>
    </row>
    <row r="10102" spans="1:4" ht="13.5">
      <c r="A10102" s="180"/>
      <c r="B10102" s="180"/>
      <c r="C10102" s="180"/>
      <c r="D10102" s="254"/>
    </row>
    <row r="10103" spans="1:4" ht="13.5">
      <c r="A10103" s="180"/>
      <c r="B10103" s="180"/>
      <c r="C10103" s="180"/>
      <c r="D10103" s="254"/>
    </row>
    <row r="10104" spans="1:4" ht="13.5">
      <c r="A10104" s="180"/>
      <c r="B10104" s="180"/>
      <c r="C10104" s="180"/>
      <c r="D10104" s="254"/>
    </row>
    <row r="10105" spans="1:4" ht="13.5">
      <c r="A10105" s="180"/>
      <c r="B10105" s="180"/>
      <c r="C10105" s="180"/>
      <c r="D10105" s="254"/>
    </row>
    <row r="10106" spans="1:4" ht="13.5">
      <c r="A10106" s="180"/>
      <c r="B10106" s="180"/>
      <c r="C10106" s="180"/>
      <c r="D10106" s="254"/>
    </row>
    <row r="10107" spans="1:4" ht="13.5">
      <c r="A10107" s="180"/>
      <c r="B10107" s="180"/>
      <c r="C10107" s="180"/>
      <c r="D10107" s="254"/>
    </row>
    <row r="10108" spans="1:4" ht="13.5">
      <c r="A10108" s="180"/>
      <c r="B10108" s="180"/>
      <c r="C10108" s="180"/>
      <c r="D10108" s="254"/>
    </row>
    <row r="10109" spans="1:4" ht="13.5">
      <c r="A10109" s="180"/>
      <c r="B10109" s="180"/>
      <c r="C10109" s="180"/>
      <c r="D10109" s="254"/>
    </row>
    <row r="10110" spans="1:4" ht="13.5">
      <c r="A10110" s="180"/>
      <c r="B10110" s="180"/>
      <c r="C10110" s="180"/>
      <c r="D10110" s="254"/>
    </row>
    <row r="10111" spans="1:4" ht="13.5">
      <c r="A10111" s="180"/>
      <c r="B10111" s="180"/>
      <c r="C10111" s="180"/>
      <c r="D10111" s="254"/>
    </row>
    <row r="10112" spans="1:4" ht="13.5">
      <c r="A10112" s="180"/>
      <c r="B10112" s="180"/>
      <c r="C10112" s="180"/>
      <c r="D10112" s="254"/>
    </row>
    <row r="10113" spans="1:4" ht="13.5">
      <c r="A10113" s="180"/>
      <c r="B10113" s="180"/>
      <c r="C10113" s="180"/>
      <c r="D10113" s="254"/>
    </row>
    <row r="10114" spans="1:4" ht="13.5">
      <c r="A10114" s="180"/>
      <c r="B10114" s="180"/>
      <c r="C10114" s="180"/>
      <c r="D10114" s="254"/>
    </row>
    <row r="10115" spans="1:4" ht="13.5">
      <c r="A10115" s="180"/>
      <c r="B10115" s="180"/>
      <c r="C10115" s="180"/>
      <c r="D10115" s="254"/>
    </row>
    <row r="10116" spans="1:4" ht="13.5">
      <c r="A10116" s="180"/>
      <c r="B10116" s="180"/>
      <c r="C10116" s="180"/>
      <c r="D10116" s="254"/>
    </row>
    <row r="10117" spans="1:4" ht="13.5">
      <c r="A10117" s="180"/>
      <c r="B10117" s="180"/>
      <c r="C10117" s="180"/>
      <c r="D10117" s="254"/>
    </row>
    <row r="10118" spans="1:4" ht="13.5">
      <c r="A10118" s="180"/>
      <c r="B10118" s="180"/>
      <c r="C10118" s="180"/>
      <c r="D10118" s="254"/>
    </row>
    <row r="10119" spans="1:4" ht="13.5">
      <c r="A10119" s="180"/>
      <c r="B10119" s="180"/>
      <c r="C10119" s="180"/>
      <c r="D10119" s="254"/>
    </row>
    <row r="10120" spans="1:4" ht="13.5">
      <c r="A10120" s="180"/>
      <c r="B10120" s="180"/>
      <c r="C10120" s="180"/>
      <c r="D10120" s="254"/>
    </row>
    <row r="10121" spans="1:4" ht="13.5">
      <c r="A10121" s="180"/>
      <c r="B10121" s="180"/>
      <c r="C10121" s="180"/>
      <c r="D10121" s="254"/>
    </row>
    <row r="10122" spans="1:4" ht="13.5">
      <c r="A10122" s="180"/>
      <c r="B10122" s="180"/>
      <c r="C10122" s="180"/>
      <c r="D10122" s="254"/>
    </row>
    <row r="10123" spans="1:4" ht="13.5">
      <c r="A10123" s="180"/>
      <c r="B10123" s="180"/>
      <c r="C10123" s="180"/>
      <c r="D10123" s="254"/>
    </row>
    <row r="10124" spans="1:4" ht="13.5">
      <c r="A10124" s="180"/>
      <c r="B10124" s="180"/>
      <c r="C10124" s="180"/>
      <c r="D10124" s="254"/>
    </row>
    <row r="10125" spans="1:4" ht="13.5">
      <c r="A10125" s="180"/>
      <c r="B10125" s="180"/>
      <c r="C10125" s="180"/>
      <c r="D10125" s="254"/>
    </row>
    <row r="10126" spans="1:4" ht="13.5">
      <c r="A10126" s="180"/>
      <c r="B10126" s="180"/>
      <c r="C10126" s="180"/>
      <c r="D10126" s="254"/>
    </row>
    <row r="10127" spans="1:4" ht="13.5">
      <c r="A10127" s="180"/>
      <c r="B10127" s="180"/>
      <c r="C10127" s="180"/>
      <c r="D10127" s="254"/>
    </row>
    <row r="10128" spans="1:4" ht="13.5">
      <c r="A10128" s="180"/>
      <c r="B10128" s="180"/>
      <c r="C10128" s="180"/>
      <c r="D10128" s="254"/>
    </row>
    <row r="10129" spans="1:4" ht="13.5">
      <c r="A10129" s="180"/>
      <c r="B10129" s="180"/>
      <c r="C10129" s="180"/>
      <c r="D10129" s="254"/>
    </row>
    <row r="10130" spans="1:4" ht="13.5">
      <c r="A10130" s="180"/>
      <c r="B10130" s="180"/>
      <c r="C10130" s="180"/>
      <c r="D10130" s="254"/>
    </row>
    <row r="10131" spans="1:4" ht="13.5">
      <c r="A10131" s="180"/>
      <c r="B10131" s="180"/>
      <c r="C10131" s="180"/>
      <c r="D10131" s="254"/>
    </row>
    <row r="10132" spans="1:4" ht="13.5">
      <c r="A10132" s="180"/>
      <c r="B10132" s="180"/>
      <c r="C10132" s="180"/>
      <c r="D10132" s="254"/>
    </row>
    <row r="10133" spans="1:4" ht="13.5">
      <c r="A10133" s="180"/>
      <c r="B10133" s="180"/>
      <c r="C10133" s="180"/>
      <c r="D10133" s="254"/>
    </row>
    <row r="10134" spans="1:4" ht="13.5">
      <c r="A10134" s="180"/>
      <c r="B10134" s="180"/>
      <c r="C10134" s="180"/>
      <c r="D10134" s="254"/>
    </row>
    <row r="10135" spans="1:4" ht="13.5">
      <c r="A10135" s="180"/>
      <c r="B10135" s="180"/>
      <c r="C10135" s="180"/>
      <c r="D10135" s="254"/>
    </row>
    <row r="10136" spans="1:4" ht="13.5">
      <c r="A10136" s="180"/>
      <c r="B10136" s="180"/>
      <c r="C10136" s="180"/>
      <c r="D10136" s="254"/>
    </row>
    <row r="10137" spans="1:4" ht="13.5">
      <c r="A10137" s="180"/>
      <c r="B10137" s="180"/>
      <c r="C10137" s="180"/>
      <c r="D10137" s="254"/>
    </row>
    <row r="10138" spans="1:4" ht="13.5">
      <c r="A10138" s="180"/>
      <c r="B10138" s="180"/>
      <c r="C10138" s="180"/>
      <c r="D10138" s="254"/>
    </row>
    <row r="10139" spans="1:4" ht="13.5">
      <c r="A10139" s="180"/>
      <c r="B10139" s="180"/>
      <c r="C10139" s="180"/>
      <c r="D10139" s="254"/>
    </row>
    <row r="10140" spans="1:4" ht="13.5">
      <c r="A10140" s="180"/>
      <c r="B10140" s="180"/>
      <c r="C10140" s="180"/>
      <c r="D10140" s="254"/>
    </row>
    <row r="10141" spans="1:4" ht="13.5">
      <c r="A10141" s="180"/>
      <c r="B10141" s="180"/>
      <c r="C10141" s="180"/>
      <c r="D10141" s="254"/>
    </row>
    <row r="10142" spans="1:4" ht="13.5">
      <c r="A10142" s="180"/>
      <c r="B10142" s="180"/>
      <c r="C10142" s="180"/>
      <c r="D10142" s="254"/>
    </row>
    <row r="10143" spans="1:4" ht="13.5">
      <c r="A10143" s="180"/>
      <c r="B10143" s="180"/>
      <c r="C10143" s="180"/>
      <c r="D10143" s="254"/>
    </row>
    <row r="10144" spans="1:4" ht="13.5">
      <c r="A10144" s="180"/>
      <c r="B10144" s="180"/>
      <c r="C10144" s="180"/>
      <c r="D10144" s="254"/>
    </row>
    <row r="10145" spans="1:4" ht="13.5">
      <c r="A10145" s="180"/>
      <c r="B10145" s="180"/>
      <c r="C10145" s="180"/>
      <c r="D10145" s="254"/>
    </row>
    <row r="10146" spans="1:4" ht="13.5">
      <c r="A10146" s="180"/>
      <c r="B10146" s="180"/>
      <c r="C10146" s="180"/>
      <c r="D10146" s="254"/>
    </row>
    <row r="10147" spans="1:4" ht="13.5">
      <c r="A10147" s="180"/>
      <c r="B10147" s="180"/>
      <c r="C10147" s="180"/>
      <c r="D10147" s="254"/>
    </row>
    <row r="10148" spans="1:4" ht="13.5">
      <c r="A10148" s="180"/>
      <c r="B10148" s="180"/>
      <c r="C10148" s="180"/>
      <c r="D10148" s="254"/>
    </row>
    <row r="10149" spans="1:4" ht="13.5">
      <c r="A10149" s="180"/>
      <c r="B10149" s="180"/>
      <c r="C10149" s="180"/>
      <c r="D10149" s="254"/>
    </row>
    <row r="10150" spans="1:4" ht="13.5">
      <c r="A10150" s="180"/>
      <c r="B10150" s="180"/>
      <c r="C10150" s="180"/>
      <c r="D10150" s="254"/>
    </row>
    <row r="10151" spans="1:4" ht="13.5">
      <c r="A10151" s="180"/>
      <c r="B10151" s="180"/>
      <c r="C10151" s="180"/>
      <c r="D10151" s="254"/>
    </row>
    <row r="10152" spans="1:4" ht="13.5">
      <c r="A10152" s="180"/>
      <c r="B10152" s="180"/>
      <c r="C10152" s="180"/>
      <c r="D10152" s="254"/>
    </row>
    <row r="10153" spans="1:4" ht="13.5">
      <c r="A10153" s="180"/>
      <c r="B10153" s="180"/>
      <c r="C10153" s="180"/>
      <c r="D10153" s="254"/>
    </row>
    <row r="10154" spans="1:4" ht="13.5">
      <c r="A10154" s="180"/>
      <c r="B10154" s="180"/>
      <c r="C10154" s="180"/>
      <c r="D10154" s="254"/>
    </row>
    <row r="10155" spans="1:4" ht="13.5">
      <c r="A10155" s="180"/>
      <c r="B10155" s="180"/>
      <c r="C10155" s="180"/>
      <c r="D10155" s="254"/>
    </row>
    <row r="10156" spans="1:4" ht="13.5">
      <c r="A10156" s="180"/>
      <c r="B10156" s="180"/>
      <c r="C10156" s="180"/>
      <c r="D10156" s="254"/>
    </row>
    <row r="10157" spans="1:4" ht="13.5">
      <c r="A10157" s="180"/>
      <c r="B10157" s="180"/>
      <c r="C10157" s="180"/>
      <c r="D10157" s="254"/>
    </row>
    <row r="10158" spans="1:4" ht="13.5">
      <c r="A10158" s="180"/>
      <c r="B10158" s="180"/>
      <c r="C10158" s="180"/>
      <c r="D10158" s="254"/>
    </row>
    <row r="10159" spans="1:4" ht="13.5">
      <c r="A10159" s="180"/>
      <c r="B10159" s="180"/>
      <c r="C10159" s="180"/>
      <c r="D10159" s="254"/>
    </row>
    <row r="10160" spans="1:4" ht="13.5">
      <c r="A10160" s="180"/>
      <c r="B10160" s="180"/>
      <c r="C10160" s="180"/>
      <c r="D10160" s="254"/>
    </row>
    <row r="10161" spans="1:4" ht="13.5">
      <c r="A10161" s="180"/>
      <c r="B10161" s="180"/>
      <c r="C10161" s="180"/>
      <c r="D10161" s="254"/>
    </row>
    <row r="10162" spans="1:4" ht="13.5">
      <c r="A10162" s="180"/>
      <c r="B10162" s="180"/>
      <c r="C10162" s="180"/>
      <c r="D10162" s="254"/>
    </row>
    <row r="10163" spans="1:4" ht="13.5">
      <c r="A10163" s="180"/>
      <c r="B10163" s="180"/>
      <c r="C10163" s="180"/>
      <c r="D10163" s="254"/>
    </row>
    <row r="10164" spans="1:4" ht="13.5">
      <c r="A10164" s="180"/>
      <c r="B10164" s="180"/>
      <c r="C10164" s="180"/>
      <c r="D10164" s="254"/>
    </row>
    <row r="10165" spans="1:4" ht="13.5">
      <c r="A10165" s="180"/>
      <c r="B10165" s="180"/>
      <c r="C10165" s="180"/>
      <c r="D10165" s="254"/>
    </row>
    <row r="10166" spans="1:4" ht="13.5">
      <c r="A10166" s="180"/>
      <c r="B10166" s="180"/>
      <c r="C10166" s="180"/>
      <c r="D10166" s="254"/>
    </row>
    <row r="10167" spans="1:4" ht="13.5">
      <c r="A10167" s="180"/>
      <c r="B10167" s="180"/>
      <c r="C10167" s="180"/>
      <c r="D10167" s="254"/>
    </row>
    <row r="10168" spans="1:4" ht="13.5">
      <c r="A10168" s="180"/>
      <c r="B10168" s="180"/>
      <c r="C10168" s="180"/>
      <c r="D10168" s="254"/>
    </row>
    <row r="10169" spans="1:4" ht="13.5">
      <c r="A10169" s="180"/>
      <c r="B10169" s="180"/>
      <c r="C10169" s="180"/>
      <c r="D10169" s="254"/>
    </row>
    <row r="10170" spans="1:4" ht="13.5">
      <c r="A10170" s="180"/>
      <c r="B10170" s="180"/>
      <c r="C10170" s="180"/>
      <c r="D10170" s="254"/>
    </row>
    <row r="10171" spans="1:4" ht="13.5">
      <c r="A10171" s="180"/>
      <c r="B10171" s="180"/>
      <c r="C10171" s="180"/>
      <c r="D10171" s="254"/>
    </row>
    <row r="10172" spans="1:4" ht="13.5">
      <c r="A10172" s="180"/>
      <c r="B10172" s="180"/>
      <c r="C10172" s="180"/>
      <c r="D10172" s="254"/>
    </row>
    <row r="10173" spans="1:4" ht="13.5">
      <c r="A10173" s="180"/>
      <c r="B10173" s="180"/>
      <c r="C10173" s="180"/>
      <c r="D10173" s="254"/>
    </row>
    <row r="10174" spans="1:4" ht="13.5">
      <c r="A10174" s="180"/>
      <c r="B10174" s="180"/>
      <c r="C10174" s="180"/>
      <c r="D10174" s="254"/>
    </row>
    <row r="10175" spans="1:4" ht="13.5">
      <c r="A10175" s="180"/>
      <c r="B10175" s="180"/>
      <c r="C10175" s="180"/>
      <c r="D10175" s="254"/>
    </row>
    <row r="10176" spans="1:4" ht="13.5">
      <c r="A10176" s="180"/>
      <c r="B10176" s="180"/>
      <c r="C10176" s="180"/>
      <c r="D10176" s="254"/>
    </row>
    <row r="10177" spans="1:4" ht="13.5">
      <c r="A10177" s="180"/>
      <c r="B10177" s="180"/>
      <c r="C10177" s="180"/>
      <c r="D10177" s="254"/>
    </row>
    <row r="10178" spans="1:4" ht="13.5">
      <c r="A10178" s="180"/>
      <c r="B10178" s="180"/>
      <c r="C10178" s="180"/>
      <c r="D10178" s="254"/>
    </row>
    <row r="10179" spans="1:4" ht="13.5">
      <c r="A10179" s="180"/>
      <c r="B10179" s="180"/>
      <c r="C10179" s="180"/>
      <c r="D10179" s="254"/>
    </row>
    <row r="10180" spans="1:4" ht="13.5">
      <c r="A10180" s="180"/>
      <c r="B10180" s="180"/>
      <c r="C10180" s="180"/>
      <c r="D10180" s="254"/>
    </row>
    <row r="10181" spans="1:4" ht="13.5">
      <c r="A10181" s="180"/>
      <c r="B10181" s="180"/>
      <c r="C10181" s="180"/>
      <c r="D10181" s="254"/>
    </row>
    <row r="10182" spans="1:4" ht="13.5">
      <c r="A10182" s="180"/>
      <c r="B10182" s="180"/>
      <c r="C10182" s="180"/>
      <c r="D10182" s="254"/>
    </row>
    <row r="10183" spans="1:4" ht="13.5">
      <c r="A10183" s="180"/>
      <c r="B10183" s="180"/>
      <c r="C10183" s="180"/>
      <c r="D10183" s="254"/>
    </row>
    <row r="10184" spans="1:4" ht="13.5">
      <c r="A10184" s="180"/>
      <c r="B10184" s="180"/>
      <c r="C10184" s="180"/>
      <c r="D10184" s="254"/>
    </row>
    <row r="10185" spans="1:4" ht="13.5">
      <c r="A10185" s="180"/>
      <c r="B10185" s="180"/>
      <c r="C10185" s="180"/>
      <c r="D10185" s="254"/>
    </row>
    <row r="10186" spans="1:4" ht="13.5">
      <c r="A10186" s="180"/>
      <c r="B10186" s="180"/>
      <c r="C10186" s="180"/>
      <c r="D10186" s="254"/>
    </row>
    <row r="10187" spans="1:4" ht="13.5">
      <c r="A10187" s="180"/>
      <c r="B10187" s="180"/>
      <c r="C10187" s="180"/>
      <c r="D10187" s="254"/>
    </row>
    <row r="10188" spans="1:4" ht="13.5">
      <c r="A10188" s="180"/>
      <c r="B10188" s="180"/>
      <c r="C10188" s="180"/>
      <c r="D10188" s="254"/>
    </row>
    <row r="10189" spans="1:4" ht="13.5">
      <c r="A10189" s="180"/>
      <c r="B10189" s="180"/>
      <c r="C10189" s="180"/>
      <c r="D10189" s="254"/>
    </row>
    <row r="10190" spans="1:4" ht="13.5">
      <c r="A10190" s="180"/>
      <c r="B10190" s="180"/>
      <c r="C10190" s="180"/>
      <c r="D10190" s="254"/>
    </row>
    <row r="10191" spans="1:4" ht="13.5">
      <c r="A10191" s="180"/>
      <c r="B10191" s="180"/>
      <c r="C10191" s="180"/>
      <c r="D10191" s="254"/>
    </row>
    <row r="10192" spans="1:4" ht="13.5">
      <c r="A10192" s="180"/>
      <c r="B10192" s="180"/>
      <c r="C10192" s="180"/>
      <c r="D10192" s="254"/>
    </row>
    <row r="10193" spans="1:4" ht="13.5">
      <c r="A10193" s="180"/>
      <c r="B10193" s="180"/>
      <c r="C10193" s="180"/>
      <c r="D10193" s="254"/>
    </row>
    <row r="10194" spans="1:4" ht="13.5">
      <c r="A10194" s="180"/>
      <c r="B10194" s="180"/>
      <c r="C10194" s="180"/>
      <c r="D10194" s="254"/>
    </row>
    <row r="10195" spans="1:4" ht="13.5">
      <c r="A10195" s="180"/>
      <c r="B10195" s="180"/>
      <c r="C10195" s="180"/>
      <c r="D10195" s="254"/>
    </row>
    <row r="10196" spans="1:4" ht="13.5">
      <c r="A10196" s="180"/>
      <c r="B10196" s="180"/>
      <c r="C10196" s="180"/>
      <c r="D10196" s="254"/>
    </row>
    <row r="10197" spans="1:4" ht="13.5">
      <c r="A10197" s="180"/>
      <c r="B10197" s="180"/>
      <c r="C10197" s="180"/>
      <c r="D10197" s="254"/>
    </row>
    <row r="10198" spans="1:4" ht="13.5">
      <c r="A10198" s="180"/>
      <c r="B10198" s="180"/>
      <c r="C10198" s="180"/>
      <c r="D10198" s="254"/>
    </row>
    <row r="10199" spans="1:4" ht="13.5">
      <c r="A10199" s="180"/>
      <c r="B10199" s="180"/>
      <c r="C10199" s="180"/>
      <c r="D10199" s="254"/>
    </row>
    <row r="10200" spans="1:4" ht="13.5">
      <c r="A10200" s="180"/>
      <c r="B10200" s="180"/>
      <c r="C10200" s="180"/>
      <c r="D10200" s="254"/>
    </row>
    <row r="10201" spans="1:4" ht="13.5">
      <c r="A10201" s="180"/>
      <c r="B10201" s="180"/>
      <c r="C10201" s="180"/>
      <c r="D10201" s="254"/>
    </row>
    <row r="10202" spans="1:4" ht="13.5">
      <c r="A10202" s="180"/>
      <c r="B10202" s="180"/>
      <c r="C10202" s="180"/>
      <c r="D10202" s="254"/>
    </row>
    <row r="10203" spans="1:4" ht="13.5">
      <c r="A10203" s="180"/>
      <c r="B10203" s="180"/>
      <c r="C10203" s="180"/>
      <c r="D10203" s="254"/>
    </row>
    <row r="10204" spans="1:4" ht="13.5">
      <c r="A10204" s="180"/>
      <c r="B10204" s="180"/>
      <c r="C10204" s="180"/>
      <c r="D10204" s="254"/>
    </row>
    <row r="10205" spans="1:4" ht="13.5">
      <c r="A10205" s="180"/>
      <c r="B10205" s="180"/>
      <c r="C10205" s="180"/>
      <c r="D10205" s="254"/>
    </row>
    <row r="10206" spans="1:4" ht="13.5">
      <c r="A10206" s="180"/>
      <c r="B10206" s="180"/>
      <c r="C10206" s="180"/>
      <c r="D10206" s="254"/>
    </row>
    <row r="10207" spans="1:4" ht="13.5">
      <c r="A10207" s="180"/>
      <c r="B10207" s="180"/>
      <c r="C10207" s="180"/>
      <c r="D10207" s="254"/>
    </row>
    <row r="10208" spans="1:4" ht="13.5">
      <c r="A10208" s="180"/>
      <c r="B10208" s="180"/>
      <c r="C10208" s="180"/>
      <c r="D10208" s="254"/>
    </row>
    <row r="10209" spans="1:4" ht="13.5">
      <c r="A10209" s="180"/>
      <c r="B10209" s="180"/>
      <c r="C10209" s="180"/>
      <c r="D10209" s="254"/>
    </row>
    <row r="10210" spans="1:4" ht="13.5">
      <c r="A10210" s="180"/>
      <c r="B10210" s="180"/>
      <c r="C10210" s="180"/>
      <c r="D10210" s="254"/>
    </row>
    <row r="10211" spans="1:4" ht="13.5">
      <c r="A10211" s="180"/>
      <c r="B10211" s="180"/>
      <c r="C10211" s="180"/>
      <c r="D10211" s="254"/>
    </row>
    <row r="10212" spans="1:4" ht="13.5">
      <c r="A10212" s="180"/>
      <c r="B10212" s="180"/>
      <c r="C10212" s="180"/>
      <c r="D10212" s="254"/>
    </row>
    <row r="10213" spans="1:4" ht="13.5">
      <c r="A10213" s="180"/>
      <c r="B10213" s="180"/>
      <c r="C10213" s="180"/>
      <c r="D10213" s="254"/>
    </row>
    <row r="10214" spans="1:4" ht="13.5">
      <c r="A10214" s="180"/>
      <c r="B10214" s="180"/>
      <c r="C10214" s="180"/>
      <c r="D10214" s="254"/>
    </row>
    <row r="10215" spans="1:4" ht="13.5">
      <c r="A10215" s="180"/>
      <c r="B10215" s="180"/>
      <c r="C10215" s="180"/>
      <c r="D10215" s="254"/>
    </row>
    <row r="10216" spans="1:4" ht="13.5">
      <c r="A10216" s="180"/>
      <c r="B10216" s="180"/>
      <c r="C10216" s="180"/>
      <c r="D10216" s="254"/>
    </row>
    <row r="10217" spans="1:4" ht="13.5">
      <c r="A10217" s="180"/>
      <c r="B10217" s="180"/>
      <c r="C10217" s="180"/>
      <c r="D10217" s="254"/>
    </row>
    <row r="10218" spans="1:4" ht="13.5">
      <c r="A10218" s="180"/>
      <c r="B10218" s="180"/>
      <c r="C10218" s="180"/>
      <c r="D10218" s="254"/>
    </row>
    <row r="10219" spans="1:4" ht="13.5">
      <c r="A10219" s="180"/>
      <c r="B10219" s="180"/>
      <c r="C10219" s="180"/>
      <c r="D10219" s="254"/>
    </row>
    <row r="10220" spans="1:4" ht="13.5">
      <c r="A10220" s="180"/>
      <c r="B10220" s="180"/>
      <c r="C10220" s="180"/>
      <c r="D10220" s="254"/>
    </row>
    <row r="10221" spans="1:4" ht="13.5">
      <c r="A10221" s="180"/>
      <c r="B10221" s="180"/>
      <c r="C10221" s="180"/>
      <c r="D10221" s="254"/>
    </row>
    <row r="10222" spans="1:4" ht="13.5">
      <c r="A10222" s="180"/>
      <c r="B10222" s="180"/>
      <c r="C10222" s="180"/>
      <c r="D10222" s="254"/>
    </row>
    <row r="10223" spans="1:4" ht="13.5">
      <c r="A10223" s="180"/>
      <c r="B10223" s="180"/>
      <c r="C10223" s="180"/>
      <c r="D10223" s="254"/>
    </row>
    <row r="10224" spans="1:4" ht="13.5">
      <c r="A10224" s="180"/>
      <c r="B10224" s="180"/>
      <c r="C10224" s="180"/>
      <c r="D10224" s="254"/>
    </row>
    <row r="10225" spans="1:4" ht="13.5">
      <c r="A10225" s="180"/>
      <c r="B10225" s="180"/>
      <c r="C10225" s="180"/>
      <c r="D10225" s="254"/>
    </row>
    <row r="10226" spans="1:4" ht="13.5">
      <c r="A10226" s="180"/>
      <c r="B10226" s="180"/>
      <c r="C10226" s="180"/>
      <c r="D10226" s="254"/>
    </row>
    <row r="10227" spans="1:4" ht="13.5">
      <c r="A10227" s="180"/>
      <c r="B10227" s="180"/>
      <c r="C10227" s="180"/>
      <c r="D10227" s="254"/>
    </row>
    <row r="10228" spans="1:4" ht="13.5">
      <c r="A10228" s="180"/>
      <c r="B10228" s="180"/>
      <c r="C10228" s="180"/>
      <c r="D10228" s="254"/>
    </row>
    <row r="10229" spans="1:4" ht="13.5">
      <c r="A10229" s="180"/>
      <c r="B10229" s="180"/>
      <c r="C10229" s="180"/>
      <c r="D10229" s="254"/>
    </row>
    <row r="10230" spans="1:4" ht="13.5">
      <c r="A10230" s="180"/>
      <c r="B10230" s="180"/>
      <c r="C10230" s="180"/>
      <c r="D10230" s="254"/>
    </row>
    <row r="10231" spans="1:4" ht="13.5">
      <c r="A10231" s="180"/>
      <c r="B10231" s="180"/>
      <c r="C10231" s="180"/>
      <c r="D10231" s="254"/>
    </row>
    <row r="10232" spans="1:4" ht="13.5">
      <c r="A10232" s="180"/>
      <c r="B10232" s="180"/>
      <c r="C10232" s="180"/>
      <c r="D10232" s="254"/>
    </row>
    <row r="10233" spans="1:4" ht="13.5">
      <c r="A10233" s="180"/>
      <c r="B10233" s="180"/>
      <c r="C10233" s="180"/>
      <c r="D10233" s="254"/>
    </row>
    <row r="10234" spans="1:4" ht="13.5">
      <c r="A10234" s="180"/>
      <c r="B10234" s="180"/>
      <c r="C10234" s="180"/>
      <c r="D10234" s="254"/>
    </row>
    <row r="10235" spans="1:4" ht="13.5">
      <c r="A10235" s="180"/>
      <c r="B10235" s="180"/>
      <c r="C10235" s="180"/>
      <c r="D10235" s="254"/>
    </row>
    <row r="10236" spans="1:4" ht="13.5">
      <c r="A10236" s="180"/>
      <c r="B10236" s="180"/>
      <c r="C10236" s="180"/>
      <c r="D10236" s="254"/>
    </row>
    <row r="10237" spans="1:4" ht="13.5">
      <c r="A10237" s="180"/>
      <c r="B10237" s="180"/>
      <c r="C10237" s="180"/>
      <c r="D10237" s="254"/>
    </row>
    <row r="10238" spans="1:4" ht="13.5">
      <c r="A10238" s="180"/>
      <c r="B10238" s="180"/>
      <c r="C10238" s="180"/>
      <c r="D10238" s="254"/>
    </row>
    <row r="10239" spans="1:4" ht="13.5">
      <c r="A10239" s="180"/>
      <c r="B10239" s="180"/>
      <c r="C10239" s="180"/>
      <c r="D10239" s="254"/>
    </row>
    <row r="10240" spans="1:4" ht="13.5">
      <c r="A10240" s="180"/>
      <c r="B10240" s="180"/>
      <c r="C10240" s="180"/>
      <c r="D10240" s="254"/>
    </row>
    <row r="10241" spans="1:4" ht="13.5">
      <c r="A10241" s="180"/>
      <c r="B10241" s="180"/>
      <c r="C10241" s="180"/>
      <c r="D10241" s="254"/>
    </row>
    <row r="10242" spans="1:4" ht="13.5">
      <c r="A10242" s="180"/>
      <c r="B10242" s="180"/>
      <c r="C10242" s="180"/>
      <c r="D10242" s="254"/>
    </row>
    <row r="10243" spans="1:4" ht="13.5">
      <c r="A10243" s="180"/>
      <c r="B10243" s="180"/>
      <c r="C10243" s="180"/>
      <c r="D10243" s="254"/>
    </row>
    <row r="10244" spans="1:4" ht="13.5">
      <c r="A10244" s="180"/>
      <c r="B10244" s="180"/>
      <c r="C10244" s="180"/>
      <c r="D10244" s="254"/>
    </row>
    <row r="10245" spans="1:4" ht="13.5">
      <c r="A10245" s="180"/>
      <c r="B10245" s="180"/>
      <c r="C10245" s="180"/>
      <c r="D10245" s="254"/>
    </row>
    <row r="10246" spans="1:4" ht="13.5">
      <c r="A10246" s="180"/>
      <c r="B10246" s="180"/>
      <c r="C10246" s="180"/>
      <c r="D10246" s="254"/>
    </row>
    <row r="10247" spans="1:4" ht="13.5">
      <c r="A10247" s="180"/>
      <c r="B10247" s="180"/>
      <c r="C10247" s="180"/>
      <c r="D10247" s="254"/>
    </row>
    <row r="10248" spans="1:4" ht="13.5">
      <c r="A10248" s="180"/>
      <c r="B10248" s="180"/>
      <c r="C10248" s="180"/>
      <c r="D10248" s="254"/>
    </row>
    <row r="10249" spans="1:4" ht="13.5">
      <c r="A10249" s="180"/>
      <c r="B10249" s="180"/>
      <c r="C10249" s="180"/>
      <c r="D10249" s="254"/>
    </row>
    <row r="10250" spans="1:4" ht="13.5">
      <c r="A10250" s="180"/>
      <c r="B10250" s="180"/>
      <c r="C10250" s="180"/>
      <c r="D10250" s="254"/>
    </row>
    <row r="10251" spans="1:4" ht="13.5">
      <c r="A10251" s="180"/>
      <c r="B10251" s="180"/>
      <c r="C10251" s="180"/>
      <c r="D10251" s="254"/>
    </row>
    <row r="10252" spans="1:4" ht="13.5">
      <c r="A10252" s="180"/>
      <c r="B10252" s="180"/>
      <c r="C10252" s="180"/>
      <c r="D10252" s="254"/>
    </row>
    <row r="10253" spans="1:4" ht="13.5">
      <c r="A10253" s="180"/>
      <c r="B10253" s="180"/>
      <c r="C10253" s="180"/>
      <c r="D10253" s="254"/>
    </row>
    <row r="10254" spans="1:4" ht="13.5">
      <c r="A10254" s="180"/>
      <c r="B10254" s="180"/>
      <c r="C10254" s="180"/>
      <c r="D10254" s="254"/>
    </row>
    <row r="10255" spans="1:4" ht="13.5">
      <c r="A10255" s="180"/>
      <c r="B10255" s="180"/>
      <c r="C10255" s="180"/>
      <c r="D10255" s="254"/>
    </row>
    <row r="10256" spans="1:4" ht="13.5">
      <c r="A10256" s="180"/>
      <c r="B10256" s="180"/>
      <c r="C10256" s="180"/>
      <c r="D10256" s="254"/>
    </row>
    <row r="10257" spans="1:4" ht="13.5">
      <c r="A10257" s="180"/>
      <c r="B10257" s="180"/>
      <c r="C10257" s="180"/>
      <c r="D10257" s="254"/>
    </row>
    <row r="10258" spans="1:4" ht="13.5">
      <c r="A10258" s="180"/>
      <c r="B10258" s="180"/>
      <c r="C10258" s="180"/>
      <c r="D10258" s="254"/>
    </row>
    <row r="10259" spans="1:4" ht="13.5">
      <c r="A10259" s="180"/>
      <c r="B10259" s="180"/>
      <c r="C10259" s="180"/>
      <c r="D10259" s="254"/>
    </row>
    <row r="10260" spans="1:4" ht="13.5">
      <c r="A10260" s="180"/>
      <c r="B10260" s="180"/>
      <c r="C10260" s="180"/>
      <c r="D10260" s="254"/>
    </row>
    <row r="10261" spans="1:4" ht="13.5">
      <c r="A10261" s="180"/>
      <c r="B10261" s="180"/>
      <c r="C10261" s="180"/>
      <c r="D10261" s="254"/>
    </row>
    <row r="10262" spans="1:4" ht="13.5">
      <c r="A10262" s="180"/>
      <c r="B10262" s="180"/>
      <c r="C10262" s="180"/>
      <c r="D10262" s="254"/>
    </row>
    <row r="10263" spans="1:4" ht="13.5">
      <c r="A10263" s="180"/>
      <c r="B10263" s="180"/>
      <c r="C10263" s="180"/>
      <c r="D10263" s="254"/>
    </row>
    <row r="10264" spans="1:4" ht="13.5">
      <c r="A10264" s="180"/>
      <c r="B10264" s="180"/>
      <c r="C10264" s="180"/>
      <c r="D10264" s="254"/>
    </row>
    <row r="10265" spans="1:4" ht="13.5">
      <c r="A10265" s="180"/>
      <c r="B10265" s="180"/>
      <c r="C10265" s="180"/>
      <c r="D10265" s="254"/>
    </row>
    <row r="10266" spans="1:4" ht="13.5">
      <c r="A10266" s="180"/>
      <c r="B10266" s="180"/>
      <c r="C10266" s="180"/>
      <c r="D10266" s="254"/>
    </row>
    <row r="10267" spans="1:4" ht="13.5">
      <c r="A10267" s="180"/>
      <c r="B10267" s="180"/>
      <c r="C10267" s="180"/>
      <c r="D10267" s="254"/>
    </row>
    <row r="10268" spans="1:4" ht="13.5">
      <c r="A10268" s="180"/>
      <c r="B10268" s="180"/>
      <c r="C10268" s="180"/>
      <c r="D10268" s="254"/>
    </row>
    <row r="10269" spans="1:4" ht="13.5">
      <c r="A10269" s="180"/>
      <c r="B10269" s="180"/>
      <c r="C10269" s="180"/>
      <c r="D10269" s="254"/>
    </row>
    <row r="10270" spans="1:4" ht="13.5">
      <c r="A10270" s="180"/>
      <c r="B10270" s="180"/>
      <c r="C10270" s="180"/>
      <c r="D10270" s="254"/>
    </row>
    <row r="10271" spans="1:4" ht="13.5">
      <c r="A10271" s="180"/>
      <c r="B10271" s="180"/>
      <c r="C10271" s="180"/>
      <c r="D10271" s="254"/>
    </row>
    <row r="10272" spans="1:4" ht="13.5">
      <c r="A10272" s="180"/>
      <c r="B10272" s="180"/>
      <c r="C10272" s="180"/>
      <c r="D10272" s="254"/>
    </row>
    <row r="10273" spans="1:4" ht="13.5">
      <c r="A10273" s="180"/>
      <c r="B10273" s="180"/>
      <c r="C10273" s="180"/>
      <c r="D10273" s="254"/>
    </row>
    <row r="10274" spans="1:4" ht="13.5">
      <c r="A10274" s="180"/>
      <c r="B10274" s="180"/>
      <c r="C10274" s="180"/>
      <c r="D10274" s="254"/>
    </row>
    <row r="10275" spans="1:4" ht="13.5">
      <c r="A10275" s="180"/>
      <c r="B10275" s="180"/>
      <c r="C10275" s="180"/>
      <c r="D10275" s="254"/>
    </row>
    <row r="10276" spans="1:4" ht="13.5">
      <c r="A10276" s="180"/>
      <c r="B10276" s="180"/>
      <c r="C10276" s="180"/>
      <c r="D10276" s="254"/>
    </row>
    <row r="10277" spans="1:4" ht="13.5">
      <c r="A10277" s="180"/>
      <c r="B10277" s="180"/>
      <c r="C10277" s="180"/>
      <c r="D10277" s="254"/>
    </row>
    <row r="10278" spans="1:4" ht="13.5">
      <c r="A10278" s="180"/>
      <c r="B10278" s="180"/>
      <c r="C10278" s="180"/>
      <c r="D10278" s="254"/>
    </row>
    <row r="10279" spans="1:4" ht="13.5">
      <c r="A10279" s="180"/>
      <c r="B10279" s="180"/>
      <c r="C10279" s="180"/>
      <c r="D10279" s="254"/>
    </row>
    <row r="10280" spans="1:4" ht="13.5">
      <c r="A10280" s="180"/>
      <c r="B10280" s="180"/>
      <c r="C10280" s="180"/>
      <c r="D10280" s="254"/>
    </row>
    <row r="10281" spans="1:4" ht="13.5">
      <c r="A10281" s="180"/>
      <c r="B10281" s="180"/>
      <c r="C10281" s="180"/>
      <c r="D10281" s="254"/>
    </row>
    <row r="10282" spans="1:4" ht="13.5">
      <c r="A10282" s="180"/>
      <c r="B10282" s="180"/>
      <c r="C10282" s="180"/>
      <c r="D10282" s="254"/>
    </row>
    <row r="10283" spans="1:4" ht="13.5">
      <c r="A10283" s="180"/>
      <c r="B10283" s="180"/>
      <c r="C10283" s="180"/>
      <c r="D10283" s="254"/>
    </row>
    <row r="10284" spans="1:4" ht="13.5">
      <c r="A10284" s="180"/>
      <c r="B10284" s="180"/>
      <c r="C10284" s="180"/>
      <c r="D10284" s="254"/>
    </row>
    <row r="10285" spans="1:4" ht="13.5">
      <c r="A10285" s="180"/>
      <c r="B10285" s="180"/>
      <c r="C10285" s="180"/>
      <c r="D10285" s="254"/>
    </row>
    <row r="10286" spans="1:4" ht="13.5">
      <c r="A10286" s="180"/>
      <c r="B10286" s="180"/>
      <c r="C10286" s="180"/>
      <c r="D10286" s="254"/>
    </row>
    <row r="10287" spans="1:4" ht="13.5">
      <c r="A10287" s="180"/>
      <c r="B10287" s="180"/>
      <c r="C10287" s="180"/>
      <c r="D10287" s="254"/>
    </row>
    <row r="10288" spans="1:4" ht="13.5">
      <c r="A10288" s="180"/>
      <c r="B10288" s="180"/>
      <c r="C10288" s="180"/>
      <c r="D10288" s="254"/>
    </row>
    <row r="10289" spans="1:4" ht="13.5">
      <c r="A10289" s="180"/>
      <c r="B10289" s="180"/>
      <c r="C10289" s="180"/>
      <c r="D10289" s="254"/>
    </row>
    <row r="10290" spans="1:4" ht="13.5">
      <c r="A10290" s="180"/>
      <c r="B10290" s="180"/>
      <c r="C10290" s="180"/>
      <c r="D10290" s="254"/>
    </row>
    <row r="10291" spans="1:4" ht="13.5">
      <c r="A10291" s="180"/>
      <c r="B10291" s="180"/>
      <c r="C10291" s="180"/>
      <c r="D10291" s="254"/>
    </row>
    <row r="10292" spans="1:4" ht="13.5">
      <c r="A10292" s="180"/>
      <c r="B10292" s="180"/>
      <c r="C10292" s="180"/>
      <c r="D10292" s="254"/>
    </row>
    <row r="10293" spans="1:4" ht="13.5">
      <c r="A10293" s="180"/>
      <c r="B10293" s="180"/>
      <c r="C10293" s="180"/>
      <c r="D10293" s="254"/>
    </row>
    <row r="10294" spans="1:4" ht="13.5">
      <c r="A10294" s="180"/>
      <c r="B10294" s="180"/>
      <c r="C10294" s="180"/>
      <c r="D10294" s="254"/>
    </row>
    <row r="10295" spans="1:4" ht="13.5">
      <c r="A10295" s="180"/>
      <c r="B10295" s="180"/>
      <c r="C10295" s="180"/>
      <c r="D10295" s="254"/>
    </row>
    <row r="10296" spans="1:4" ht="13.5">
      <c r="A10296" s="180"/>
      <c r="B10296" s="180"/>
      <c r="C10296" s="180"/>
      <c r="D10296" s="254"/>
    </row>
    <row r="10297" spans="1:4" ht="13.5">
      <c r="A10297" s="180"/>
      <c r="B10297" s="180"/>
      <c r="C10297" s="180"/>
      <c r="D10297" s="254"/>
    </row>
    <row r="10298" spans="1:4" ht="13.5">
      <c r="A10298" s="180"/>
      <c r="B10298" s="180"/>
      <c r="C10298" s="180"/>
      <c r="D10298" s="254"/>
    </row>
    <row r="10299" spans="1:4" ht="13.5">
      <c r="A10299" s="180"/>
      <c r="B10299" s="180"/>
      <c r="C10299" s="180"/>
      <c r="D10299" s="254"/>
    </row>
    <row r="10300" spans="1:4" ht="13.5">
      <c r="A10300" s="180"/>
      <c r="B10300" s="180"/>
      <c r="C10300" s="180"/>
      <c r="D10300" s="254"/>
    </row>
    <row r="10301" spans="1:4" ht="13.5">
      <c r="A10301" s="180"/>
      <c r="B10301" s="180"/>
      <c r="C10301" s="180"/>
      <c r="D10301" s="254"/>
    </row>
    <row r="10302" spans="1:4" ht="13.5">
      <c r="A10302" s="180"/>
      <c r="B10302" s="180"/>
      <c r="C10302" s="180"/>
      <c r="D10302" s="254"/>
    </row>
    <row r="10303" spans="1:4" ht="13.5">
      <c r="A10303" s="180"/>
      <c r="B10303" s="180"/>
      <c r="C10303" s="180"/>
      <c r="D10303" s="254"/>
    </row>
    <row r="10304" spans="1:4" ht="13.5">
      <c r="A10304" s="180"/>
      <c r="B10304" s="180"/>
      <c r="C10304" s="180"/>
      <c r="D10304" s="254"/>
    </row>
    <row r="10305" spans="1:4" ht="13.5">
      <c r="A10305" s="180"/>
      <c r="B10305" s="180"/>
      <c r="C10305" s="180"/>
      <c r="D10305" s="254"/>
    </row>
    <row r="10306" spans="1:4" ht="13.5">
      <c r="A10306" s="180"/>
      <c r="B10306" s="180"/>
      <c r="C10306" s="180"/>
      <c r="D10306" s="254"/>
    </row>
    <row r="10307" spans="1:4" ht="13.5">
      <c r="A10307" s="180"/>
      <c r="B10307" s="180"/>
      <c r="C10307" s="180"/>
      <c r="D10307" s="254"/>
    </row>
    <row r="10308" spans="1:4" ht="13.5">
      <c r="A10308" s="180"/>
      <c r="B10308" s="180"/>
      <c r="C10308" s="180"/>
      <c r="D10308" s="254"/>
    </row>
    <row r="10309" spans="1:4" ht="13.5">
      <c r="A10309" s="180"/>
      <c r="B10309" s="180"/>
      <c r="C10309" s="180"/>
      <c r="D10309" s="254"/>
    </row>
    <row r="10310" spans="1:4" ht="13.5">
      <c r="A10310" s="180"/>
      <c r="B10310" s="180"/>
      <c r="C10310" s="180"/>
      <c r="D10310" s="254"/>
    </row>
    <row r="10311" spans="1:4" ht="13.5">
      <c r="A10311" s="180"/>
      <c r="B10311" s="180"/>
      <c r="C10311" s="180"/>
      <c r="D10311" s="254"/>
    </row>
    <row r="10312" spans="1:4" ht="13.5">
      <c r="A10312" s="180"/>
      <c r="B10312" s="180"/>
      <c r="C10312" s="180"/>
      <c r="D10312" s="254"/>
    </row>
    <row r="10313" spans="1:4" ht="13.5">
      <c r="A10313" s="180"/>
      <c r="B10313" s="180"/>
      <c r="C10313" s="180"/>
      <c r="D10313" s="254"/>
    </row>
    <row r="10314" spans="1:4" ht="13.5">
      <c r="A10314" s="180"/>
      <c r="B10314" s="180"/>
      <c r="C10314" s="180"/>
      <c r="D10314" s="254"/>
    </row>
    <row r="10315" spans="1:4" ht="13.5">
      <c r="A10315" s="180"/>
      <c r="B10315" s="180"/>
      <c r="C10315" s="180"/>
      <c r="D10315" s="254"/>
    </row>
    <row r="10316" spans="1:4" ht="13.5">
      <c r="A10316" s="180"/>
      <c r="B10316" s="180"/>
      <c r="C10316" s="180"/>
      <c r="D10316" s="254"/>
    </row>
    <row r="10317" spans="1:4" ht="13.5">
      <c r="A10317" s="180"/>
      <c r="B10317" s="180"/>
      <c r="C10317" s="180"/>
      <c r="D10317" s="254"/>
    </row>
    <row r="10318" spans="1:4" ht="13.5">
      <c r="A10318" s="180"/>
      <c r="B10318" s="180"/>
      <c r="C10318" s="180"/>
      <c r="D10318" s="254"/>
    </row>
    <row r="10319" spans="1:4" ht="13.5">
      <c r="A10319" s="180"/>
      <c r="B10319" s="180"/>
      <c r="C10319" s="180"/>
      <c r="D10319" s="254"/>
    </row>
    <row r="10320" spans="1:4" ht="13.5">
      <c r="A10320" s="180"/>
      <c r="B10320" s="180"/>
      <c r="C10320" s="180"/>
      <c r="D10320" s="254"/>
    </row>
    <row r="10321" spans="1:4" ht="13.5">
      <c r="A10321" s="180"/>
      <c r="B10321" s="180"/>
      <c r="C10321" s="180"/>
      <c r="D10321" s="254"/>
    </row>
    <row r="10322" spans="1:4" ht="13.5">
      <c r="A10322" s="180"/>
      <c r="B10322" s="180"/>
      <c r="C10322" s="180"/>
      <c r="D10322" s="254"/>
    </row>
    <row r="10323" spans="1:4" ht="13.5">
      <c r="A10323" s="180"/>
      <c r="B10323" s="180"/>
      <c r="C10323" s="180"/>
      <c r="D10323" s="254"/>
    </row>
    <row r="10324" spans="1:4" ht="13.5">
      <c r="A10324" s="180"/>
      <c r="B10324" s="180"/>
      <c r="C10324" s="180"/>
      <c r="D10324" s="254"/>
    </row>
    <row r="10325" spans="1:4" ht="13.5">
      <c r="A10325" s="180"/>
      <c r="B10325" s="180"/>
      <c r="C10325" s="180"/>
      <c r="D10325" s="254"/>
    </row>
    <row r="10326" spans="1:4" ht="13.5">
      <c r="A10326" s="180"/>
      <c r="B10326" s="180"/>
      <c r="C10326" s="180"/>
      <c r="D10326" s="254"/>
    </row>
    <row r="10327" spans="1:4" ht="13.5">
      <c r="A10327" s="180"/>
      <c r="B10327" s="180"/>
      <c r="C10327" s="180"/>
      <c r="D10327" s="254"/>
    </row>
    <row r="10328" spans="1:4" ht="13.5">
      <c r="A10328" s="180"/>
      <c r="B10328" s="180"/>
      <c r="C10328" s="180"/>
      <c r="D10328" s="254"/>
    </row>
    <row r="10329" spans="1:4" ht="13.5">
      <c r="A10329" s="180"/>
      <c r="B10329" s="180"/>
      <c r="C10329" s="180"/>
      <c r="D10329" s="254"/>
    </row>
    <row r="10330" spans="1:4" ht="13.5">
      <c r="A10330" s="180"/>
      <c r="B10330" s="180"/>
      <c r="C10330" s="180"/>
      <c r="D10330" s="254"/>
    </row>
    <row r="10331" spans="1:4" ht="13.5">
      <c r="A10331" s="180"/>
      <c r="B10331" s="180"/>
      <c r="C10331" s="180"/>
      <c r="D10331" s="254"/>
    </row>
    <row r="10332" spans="1:4" ht="13.5">
      <c r="A10332" s="180"/>
      <c r="B10332" s="180"/>
      <c r="C10332" s="180"/>
      <c r="D10332" s="254"/>
    </row>
    <row r="10333" spans="1:4" ht="13.5">
      <c r="A10333" s="180"/>
      <c r="B10333" s="180"/>
      <c r="C10333" s="180"/>
      <c r="D10333" s="254"/>
    </row>
    <row r="10334" spans="1:4" ht="13.5">
      <c r="A10334" s="180"/>
      <c r="B10334" s="180"/>
      <c r="C10334" s="180"/>
      <c r="D10334" s="254"/>
    </row>
    <row r="10335" spans="1:4" ht="13.5">
      <c r="A10335" s="180"/>
      <c r="B10335" s="180"/>
      <c r="C10335" s="180"/>
      <c r="D10335" s="254"/>
    </row>
    <row r="10336" spans="1:4" ht="13.5">
      <c r="A10336" s="180"/>
      <c r="B10336" s="180"/>
      <c r="C10336" s="180"/>
      <c r="D10336" s="254"/>
    </row>
    <row r="10337" spans="1:4" ht="13.5">
      <c r="A10337" s="180"/>
      <c r="B10337" s="180"/>
      <c r="C10337" s="180"/>
      <c r="D10337" s="254"/>
    </row>
    <row r="10338" spans="1:4" ht="13.5">
      <c r="A10338" s="180"/>
      <c r="B10338" s="180"/>
      <c r="C10338" s="180"/>
      <c r="D10338" s="254"/>
    </row>
    <row r="10339" spans="1:4" ht="13.5">
      <c r="A10339" s="180"/>
      <c r="B10339" s="180"/>
      <c r="C10339" s="180"/>
      <c r="D10339" s="254"/>
    </row>
    <row r="10340" spans="1:4" ht="13.5">
      <c r="A10340" s="180"/>
      <c r="B10340" s="180"/>
      <c r="C10340" s="180"/>
      <c r="D10340" s="254"/>
    </row>
    <row r="10341" spans="1:4" ht="13.5">
      <c r="A10341" s="180"/>
      <c r="B10341" s="180"/>
      <c r="C10341" s="180"/>
      <c r="D10341" s="254"/>
    </row>
    <row r="10342" spans="1:4" ht="13.5">
      <c r="A10342" s="180"/>
      <c r="B10342" s="180"/>
      <c r="C10342" s="180"/>
      <c r="D10342" s="254"/>
    </row>
    <row r="10343" spans="1:4" ht="13.5">
      <c r="A10343" s="180"/>
      <c r="B10343" s="180"/>
      <c r="C10343" s="180"/>
      <c r="D10343" s="254"/>
    </row>
    <row r="10344" spans="1:4" ht="13.5">
      <c r="A10344" s="180"/>
      <c r="B10344" s="180"/>
      <c r="C10344" s="180"/>
      <c r="D10344" s="254"/>
    </row>
    <row r="10345" spans="1:4" ht="13.5">
      <c r="A10345" s="180"/>
      <c r="B10345" s="180"/>
      <c r="C10345" s="180"/>
      <c r="D10345" s="254"/>
    </row>
    <row r="10346" spans="1:4" ht="13.5">
      <c r="A10346" s="180"/>
      <c r="B10346" s="180"/>
      <c r="C10346" s="180"/>
      <c r="D10346" s="254"/>
    </row>
    <row r="10347" spans="1:4" ht="13.5">
      <c r="A10347" s="180"/>
      <c r="B10347" s="180"/>
      <c r="C10347" s="180"/>
      <c r="D10347" s="254"/>
    </row>
    <row r="10348" spans="1:4" ht="13.5">
      <c r="A10348" s="180"/>
      <c r="B10348" s="180"/>
      <c r="C10348" s="180"/>
      <c r="D10348" s="254"/>
    </row>
    <row r="10349" spans="1:4" ht="13.5">
      <c r="A10349" s="180"/>
      <c r="B10349" s="180"/>
      <c r="C10349" s="180"/>
      <c r="D10349" s="254"/>
    </row>
    <row r="10350" spans="1:4" ht="13.5">
      <c r="A10350" s="180"/>
      <c r="B10350" s="180"/>
      <c r="C10350" s="180"/>
      <c r="D10350" s="254"/>
    </row>
    <row r="10351" spans="1:4" ht="13.5">
      <c r="A10351" s="180"/>
      <c r="B10351" s="180"/>
      <c r="C10351" s="180"/>
      <c r="D10351" s="254"/>
    </row>
    <row r="10352" spans="1:4" ht="13.5">
      <c r="A10352" s="180"/>
      <c r="B10352" s="180"/>
      <c r="C10352" s="180"/>
      <c r="D10352" s="254"/>
    </row>
    <row r="10353" spans="1:4" ht="13.5">
      <c r="A10353" s="180"/>
      <c r="B10353" s="180"/>
      <c r="C10353" s="180"/>
      <c r="D10353" s="254"/>
    </row>
    <row r="10354" spans="1:4" ht="13.5">
      <c r="A10354" s="180"/>
      <c r="B10354" s="180"/>
      <c r="C10354" s="180"/>
      <c r="D10354" s="254"/>
    </row>
    <row r="10355" spans="1:4" ht="13.5">
      <c r="A10355" s="180"/>
      <c r="B10355" s="180"/>
      <c r="C10355" s="180"/>
      <c r="D10355" s="254"/>
    </row>
    <row r="10356" spans="1:4" ht="13.5">
      <c r="A10356" s="180"/>
      <c r="B10356" s="180"/>
      <c r="C10356" s="180"/>
      <c r="D10356" s="254"/>
    </row>
    <row r="10357" spans="1:4" ht="13.5">
      <c r="A10357" s="180"/>
      <c r="B10357" s="180"/>
      <c r="C10357" s="180"/>
      <c r="D10357" s="254"/>
    </row>
    <row r="10358" spans="1:4" ht="13.5">
      <c r="A10358" s="180"/>
      <c r="B10358" s="180"/>
      <c r="C10358" s="180"/>
      <c r="D10358" s="254"/>
    </row>
    <row r="10359" spans="1:4" ht="13.5">
      <c r="A10359" s="180"/>
      <c r="B10359" s="180"/>
      <c r="C10359" s="180"/>
      <c r="D10359" s="254"/>
    </row>
    <row r="10360" spans="1:4" ht="13.5">
      <c r="A10360" s="180"/>
      <c r="B10360" s="180"/>
      <c r="C10360" s="180"/>
      <c r="D10360" s="254"/>
    </row>
    <row r="10361" spans="1:4" ht="13.5">
      <c r="A10361" s="180"/>
      <c r="B10361" s="180"/>
      <c r="C10361" s="180"/>
      <c r="D10361" s="254"/>
    </row>
    <row r="10362" spans="1:4" ht="13.5">
      <c r="A10362" s="180"/>
      <c r="B10362" s="180"/>
      <c r="C10362" s="180"/>
      <c r="D10362" s="254"/>
    </row>
    <row r="10363" spans="1:4" ht="13.5">
      <c r="A10363" s="180"/>
      <c r="B10363" s="180"/>
      <c r="C10363" s="180"/>
      <c r="D10363" s="254"/>
    </row>
    <row r="10364" spans="1:4" ht="13.5">
      <c r="A10364" s="180"/>
      <c r="B10364" s="180"/>
      <c r="C10364" s="180"/>
      <c r="D10364" s="254"/>
    </row>
    <row r="10365" spans="1:4" ht="13.5">
      <c r="A10365" s="180"/>
      <c r="B10365" s="180"/>
      <c r="C10365" s="180"/>
      <c r="D10365" s="254"/>
    </row>
    <row r="10366" spans="1:4" ht="13.5">
      <c r="A10366" s="180"/>
      <c r="B10366" s="180"/>
      <c r="C10366" s="180"/>
      <c r="D10366" s="254"/>
    </row>
    <row r="10367" spans="1:4" ht="13.5">
      <c r="A10367" s="180"/>
      <c r="B10367" s="180"/>
      <c r="C10367" s="180"/>
      <c r="D10367" s="254"/>
    </row>
    <row r="10368" spans="1:4" ht="13.5">
      <c r="A10368" s="180"/>
      <c r="B10368" s="180"/>
      <c r="C10368" s="180"/>
      <c r="D10368" s="254"/>
    </row>
    <row r="10369" spans="1:4" ht="13.5">
      <c r="A10369" s="180"/>
      <c r="B10369" s="180"/>
      <c r="C10369" s="180"/>
      <c r="D10369" s="254"/>
    </row>
    <row r="10370" spans="1:4" ht="13.5">
      <c r="A10370" s="180"/>
      <c r="B10370" s="180"/>
      <c r="C10370" s="180"/>
      <c r="D10370" s="254"/>
    </row>
    <row r="10371" spans="1:4" ht="13.5">
      <c r="A10371" s="180"/>
      <c r="B10371" s="180"/>
      <c r="C10371" s="180"/>
      <c r="D10371" s="254"/>
    </row>
    <row r="10372" spans="1:4" ht="13.5">
      <c r="A10372" s="180"/>
      <c r="B10372" s="180"/>
      <c r="C10372" s="180"/>
      <c r="D10372" s="254"/>
    </row>
    <row r="10373" spans="1:4" ht="13.5">
      <c r="A10373" s="180"/>
      <c r="B10373" s="180"/>
      <c r="C10373" s="180"/>
      <c r="D10373" s="254"/>
    </row>
    <row r="10374" spans="1:4" ht="13.5">
      <c r="A10374" s="180"/>
      <c r="B10374" s="180"/>
      <c r="C10374" s="180"/>
      <c r="D10374" s="254"/>
    </row>
    <row r="10375" spans="1:4" ht="13.5">
      <c r="A10375" s="180"/>
      <c r="B10375" s="180"/>
      <c r="C10375" s="180"/>
      <c r="D10375" s="254"/>
    </row>
    <row r="10376" spans="1:4" ht="13.5">
      <c r="A10376" s="180"/>
      <c r="B10376" s="180"/>
      <c r="C10376" s="180"/>
      <c r="D10376" s="254"/>
    </row>
    <row r="10377" spans="1:4" ht="13.5">
      <c r="A10377" s="180"/>
      <c r="B10377" s="180"/>
      <c r="C10377" s="180"/>
      <c r="D10377" s="254"/>
    </row>
    <row r="10378" spans="1:4" ht="13.5">
      <c r="A10378" s="180"/>
      <c r="B10378" s="180"/>
      <c r="C10378" s="180"/>
      <c r="D10378" s="254"/>
    </row>
    <row r="10379" spans="1:4" ht="13.5">
      <c r="A10379" s="180"/>
      <c r="B10379" s="180"/>
      <c r="C10379" s="180"/>
      <c r="D10379" s="254"/>
    </row>
    <row r="10380" spans="1:4" ht="13.5">
      <c r="A10380" s="180"/>
      <c r="B10380" s="180"/>
      <c r="C10380" s="180"/>
      <c r="D10380" s="254"/>
    </row>
    <row r="10381" spans="1:4" ht="13.5">
      <c r="A10381" s="180"/>
      <c r="B10381" s="180"/>
      <c r="C10381" s="180"/>
      <c r="D10381" s="254"/>
    </row>
    <row r="10382" spans="1:4" ht="13.5">
      <c r="A10382" s="180"/>
      <c r="B10382" s="180"/>
      <c r="C10382" s="180"/>
      <c r="D10382" s="254"/>
    </row>
    <row r="10383" spans="1:4" ht="13.5">
      <c r="A10383" s="180"/>
      <c r="B10383" s="180"/>
      <c r="C10383" s="180"/>
      <c r="D10383" s="254"/>
    </row>
    <row r="10384" spans="1:4" ht="13.5">
      <c r="A10384" s="180"/>
      <c r="B10384" s="180"/>
      <c r="C10384" s="180"/>
      <c r="D10384" s="254"/>
    </row>
    <row r="10385" spans="1:4" ht="13.5">
      <c r="A10385" s="180"/>
      <c r="B10385" s="180"/>
      <c r="C10385" s="180"/>
      <c r="D10385" s="254"/>
    </row>
    <row r="10386" spans="1:4" ht="13.5">
      <c r="A10386" s="180"/>
      <c r="B10386" s="180"/>
      <c r="C10386" s="180"/>
      <c r="D10386" s="254"/>
    </row>
    <row r="10387" spans="1:4" ht="13.5">
      <c r="A10387" s="180"/>
      <c r="B10387" s="180"/>
      <c r="C10387" s="180"/>
      <c r="D10387" s="254"/>
    </row>
    <row r="10388" spans="1:4" ht="13.5">
      <c r="A10388" s="180"/>
      <c r="B10388" s="180"/>
      <c r="C10388" s="180"/>
      <c r="D10388" s="254"/>
    </row>
    <row r="10389" spans="1:4" ht="13.5">
      <c r="A10389" s="180"/>
      <c r="B10389" s="180"/>
      <c r="C10389" s="180"/>
      <c r="D10389" s="254"/>
    </row>
    <row r="10390" spans="1:4" ht="13.5">
      <c r="A10390" s="180"/>
      <c r="B10390" s="180"/>
      <c r="C10390" s="180"/>
      <c r="D10390" s="254"/>
    </row>
    <row r="10391" spans="1:4" ht="13.5">
      <c r="A10391" s="180"/>
      <c r="B10391" s="180"/>
      <c r="C10391" s="180"/>
      <c r="D10391" s="254"/>
    </row>
    <row r="10392" spans="1:4" ht="13.5">
      <c r="A10392" s="180"/>
      <c r="B10392" s="180"/>
      <c r="C10392" s="180"/>
      <c r="D10392" s="254"/>
    </row>
    <row r="10393" spans="1:4" ht="13.5">
      <c r="A10393" s="180"/>
      <c r="B10393" s="180"/>
      <c r="C10393" s="180"/>
      <c r="D10393" s="254"/>
    </row>
    <row r="10394" spans="1:4" ht="13.5">
      <c r="A10394" s="180"/>
      <c r="B10394" s="180"/>
      <c r="C10394" s="180"/>
      <c r="D10394" s="254"/>
    </row>
    <row r="10395" spans="1:4" ht="13.5">
      <c r="A10395" s="180"/>
      <c r="B10395" s="180"/>
      <c r="C10395" s="180"/>
      <c r="D10395" s="254"/>
    </row>
    <row r="10396" spans="1:4" ht="13.5">
      <c r="A10396" s="180"/>
      <c r="B10396" s="180"/>
      <c r="C10396" s="180"/>
      <c r="D10396" s="254"/>
    </row>
    <row r="10397" spans="1:4" ht="13.5">
      <c r="A10397" s="180"/>
      <c r="B10397" s="180"/>
      <c r="C10397" s="180"/>
      <c r="D10397" s="254"/>
    </row>
    <row r="10398" spans="1:4" ht="13.5">
      <c r="A10398" s="180"/>
      <c r="B10398" s="180"/>
      <c r="C10398" s="180"/>
      <c r="D10398" s="254"/>
    </row>
    <row r="10399" spans="1:4" ht="13.5">
      <c r="A10399" s="180"/>
      <c r="B10399" s="180"/>
      <c r="C10399" s="180"/>
      <c r="D10399" s="254"/>
    </row>
    <row r="10400" spans="1:4" ht="13.5">
      <c r="A10400" s="180"/>
      <c r="B10400" s="180"/>
      <c r="C10400" s="180"/>
      <c r="D10400" s="254"/>
    </row>
    <row r="10401" spans="1:4" ht="13.5">
      <c r="A10401" s="180"/>
      <c r="B10401" s="180"/>
      <c r="C10401" s="180"/>
      <c r="D10401" s="254"/>
    </row>
    <row r="10402" spans="1:4" ht="13.5">
      <c r="A10402" s="180"/>
      <c r="B10402" s="180"/>
      <c r="C10402" s="180"/>
      <c r="D10402" s="254"/>
    </row>
    <row r="10403" spans="1:4" ht="13.5">
      <c r="A10403" s="180"/>
      <c r="B10403" s="180"/>
      <c r="C10403" s="180"/>
      <c r="D10403" s="254"/>
    </row>
    <row r="10404" spans="1:4" ht="13.5">
      <c r="A10404" s="180"/>
      <c r="B10404" s="180"/>
      <c r="C10404" s="180"/>
      <c r="D10404" s="254"/>
    </row>
    <row r="10405" spans="1:4" ht="13.5">
      <c r="A10405" s="180"/>
      <c r="B10405" s="180"/>
      <c r="C10405" s="180"/>
      <c r="D10405" s="254"/>
    </row>
    <row r="10406" spans="1:4" ht="13.5">
      <c r="A10406" s="180"/>
      <c r="B10406" s="180"/>
      <c r="C10406" s="180"/>
      <c r="D10406" s="254"/>
    </row>
    <row r="10407" spans="1:4" ht="13.5">
      <c r="A10407" s="180"/>
      <c r="B10407" s="180"/>
      <c r="C10407" s="180"/>
      <c r="D10407" s="254"/>
    </row>
    <row r="10408" spans="1:4" ht="13.5">
      <c r="A10408" s="180"/>
      <c r="B10408" s="180"/>
      <c r="C10408" s="180"/>
      <c r="D10408" s="254"/>
    </row>
    <row r="10409" spans="1:4" ht="13.5">
      <c r="A10409" s="180"/>
      <c r="B10409" s="180"/>
      <c r="C10409" s="180"/>
      <c r="D10409" s="254"/>
    </row>
    <row r="10410" spans="1:4" ht="13.5">
      <c r="A10410" s="180"/>
      <c r="B10410" s="180"/>
      <c r="C10410" s="180"/>
      <c r="D10410" s="254"/>
    </row>
    <row r="10411" spans="1:4" ht="13.5">
      <c r="A10411" s="180"/>
      <c r="B10411" s="180"/>
      <c r="C10411" s="180"/>
      <c r="D10411" s="254"/>
    </row>
    <row r="10412" spans="1:4" ht="13.5">
      <c r="A10412" s="180"/>
      <c r="B10412" s="180"/>
      <c r="C10412" s="180"/>
      <c r="D10412" s="254"/>
    </row>
    <row r="10413" spans="1:4" ht="13.5">
      <c r="A10413" s="180"/>
      <c r="B10413" s="180"/>
      <c r="C10413" s="180"/>
      <c r="D10413" s="254"/>
    </row>
    <row r="10414" spans="1:4" ht="13.5">
      <c r="A10414" s="180"/>
      <c r="B10414" s="180"/>
      <c r="C10414" s="180"/>
      <c r="D10414" s="254"/>
    </row>
    <row r="10415" spans="1:4" ht="13.5">
      <c r="A10415" s="180"/>
      <c r="B10415" s="180"/>
      <c r="C10415" s="180"/>
      <c r="D10415" s="254"/>
    </row>
    <row r="10416" spans="1:4" ht="13.5">
      <c r="A10416" s="180"/>
      <c r="B10416" s="180"/>
      <c r="C10416" s="180"/>
      <c r="D10416" s="254"/>
    </row>
    <row r="10417" spans="1:4" ht="13.5">
      <c r="A10417" s="180"/>
      <c r="B10417" s="180"/>
      <c r="C10417" s="180"/>
      <c r="D10417" s="254"/>
    </row>
    <row r="10418" spans="1:4" ht="13.5">
      <c r="A10418" s="180"/>
      <c r="B10418" s="180"/>
      <c r="C10418" s="180"/>
      <c r="D10418" s="254"/>
    </row>
    <row r="10419" spans="1:4" ht="13.5">
      <c r="A10419" s="180"/>
      <c r="B10419" s="180"/>
      <c r="C10419" s="180"/>
      <c r="D10419" s="254"/>
    </row>
    <row r="10420" spans="1:4" ht="13.5">
      <c r="A10420" s="180"/>
      <c r="B10420" s="180"/>
      <c r="C10420" s="180"/>
      <c r="D10420" s="254"/>
    </row>
    <row r="10421" spans="1:4" ht="13.5">
      <c r="A10421" s="180"/>
      <c r="B10421" s="180"/>
      <c r="C10421" s="180"/>
      <c r="D10421" s="254"/>
    </row>
    <row r="10422" spans="1:4" ht="13.5">
      <c r="A10422" s="180"/>
      <c r="B10422" s="180"/>
      <c r="C10422" s="180"/>
      <c r="D10422" s="254"/>
    </row>
    <row r="10423" spans="1:4" ht="13.5">
      <c r="A10423" s="180"/>
      <c r="B10423" s="180"/>
      <c r="C10423" s="180"/>
      <c r="D10423" s="254"/>
    </row>
    <row r="10424" spans="1:4" ht="13.5">
      <c r="A10424" s="180"/>
      <c r="B10424" s="180"/>
      <c r="C10424" s="180"/>
      <c r="D10424" s="254"/>
    </row>
    <row r="10425" spans="1:4" ht="13.5">
      <c r="A10425" s="180"/>
      <c r="B10425" s="180"/>
      <c r="C10425" s="180"/>
      <c r="D10425" s="254"/>
    </row>
    <row r="10426" spans="1:4" ht="13.5">
      <c r="A10426" s="180"/>
      <c r="B10426" s="180"/>
      <c r="C10426" s="180"/>
      <c r="D10426" s="254"/>
    </row>
    <row r="10427" spans="1:4" ht="13.5">
      <c r="A10427" s="180"/>
      <c r="B10427" s="180"/>
      <c r="C10427" s="180"/>
      <c r="D10427" s="254"/>
    </row>
    <row r="10428" spans="1:4" ht="13.5">
      <c r="A10428" s="180"/>
      <c r="B10428" s="180"/>
      <c r="C10428" s="180"/>
      <c r="D10428" s="254"/>
    </row>
    <row r="10429" spans="1:4" ht="13.5">
      <c r="A10429" s="180"/>
      <c r="B10429" s="180"/>
      <c r="C10429" s="180"/>
      <c r="D10429" s="254"/>
    </row>
    <row r="10430" spans="1:4" ht="13.5">
      <c r="A10430" s="180"/>
      <c r="B10430" s="180"/>
      <c r="C10430" s="180"/>
      <c r="D10430" s="254"/>
    </row>
    <row r="10431" spans="1:4" ht="13.5">
      <c r="A10431" s="180"/>
      <c r="B10431" s="180"/>
      <c r="C10431" s="180"/>
      <c r="D10431" s="254"/>
    </row>
    <row r="10432" spans="1:4" ht="13.5">
      <c r="A10432" s="180"/>
      <c r="B10432" s="180"/>
      <c r="C10432" s="180"/>
      <c r="D10432" s="254"/>
    </row>
    <row r="10433" spans="1:4" ht="13.5">
      <c r="A10433" s="180"/>
      <c r="B10433" s="180"/>
      <c r="C10433" s="180"/>
      <c r="D10433" s="254"/>
    </row>
    <row r="10434" spans="1:4" ht="13.5">
      <c r="A10434" s="180"/>
      <c r="B10434" s="180"/>
      <c r="C10434" s="180"/>
      <c r="D10434" s="254"/>
    </row>
    <row r="10435" spans="1:4" ht="13.5">
      <c r="A10435" s="180"/>
      <c r="B10435" s="180"/>
      <c r="C10435" s="180"/>
      <c r="D10435" s="254"/>
    </row>
    <row r="10436" spans="1:4" ht="13.5">
      <c r="A10436" s="180"/>
      <c r="B10436" s="180"/>
      <c r="C10436" s="180"/>
      <c r="D10436" s="254"/>
    </row>
    <row r="10437" spans="1:4" ht="13.5">
      <c r="A10437" s="180"/>
      <c r="B10437" s="180"/>
      <c r="C10437" s="180"/>
      <c r="D10437" s="254"/>
    </row>
    <row r="10438" spans="1:4" ht="13.5">
      <c r="A10438" s="180"/>
      <c r="B10438" s="180"/>
      <c r="C10438" s="180"/>
      <c r="D10438" s="254"/>
    </row>
    <row r="10439" spans="1:4" ht="13.5">
      <c r="A10439" s="180"/>
      <c r="B10439" s="180"/>
      <c r="C10439" s="180"/>
      <c r="D10439" s="254"/>
    </row>
    <row r="10440" spans="1:4" ht="13.5">
      <c r="A10440" s="180"/>
      <c r="B10440" s="180"/>
      <c r="C10440" s="180"/>
      <c r="D10440" s="254"/>
    </row>
    <row r="10441" spans="1:4" ht="13.5">
      <c r="A10441" s="180"/>
      <c r="B10441" s="180"/>
      <c r="C10441" s="180"/>
      <c r="D10441" s="254"/>
    </row>
    <row r="10442" spans="1:4" ht="13.5">
      <c r="A10442" s="180"/>
      <c r="B10442" s="180"/>
      <c r="C10442" s="180"/>
      <c r="D10442" s="254"/>
    </row>
    <row r="10443" spans="1:4" ht="13.5">
      <c r="A10443" s="180"/>
      <c r="B10443" s="180"/>
      <c r="C10443" s="180"/>
      <c r="D10443" s="254"/>
    </row>
    <row r="10444" spans="1:4" ht="13.5">
      <c r="A10444" s="180"/>
      <c r="B10444" s="180"/>
      <c r="C10444" s="180"/>
      <c r="D10444" s="254"/>
    </row>
    <row r="10445" spans="1:4" ht="13.5">
      <c r="A10445" s="180"/>
      <c r="B10445" s="180"/>
      <c r="C10445" s="180"/>
      <c r="D10445" s="254"/>
    </row>
    <row r="10446" spans="1:4" ht="13.5">
      <c r="A10446" s="180"/>
      <c r="B10446" s="180"/>
      <c r="C10446" s="180"/>
      <c r="D10446" s="254"/>
    </row>
    <row r="10447" spans="1:4" ht="13.5">
      <c r="A10447" s="180"/>
      <c r="B10447" s="180"/>
      <c r="C10447" s="180"/>
      <c r="D10447" s="254"/>
    </row>
    <row r="10448" spans="1:4" ht="13.5">
      <c r="A10448" s="180"/>
      <c r="B10448" s="180"/>
      <c r="C10448" s="180"/>
      <c r="D10448" s="254"/>
    </row>
    <row r="10449" spans="1:4" ht="13.5">
      <c r="A10449" s="180"/>
      <c r="B10449" s="180"/>
      <c r="C10449" s="180"/>
      <c r="D10449" s="254"/>
    </row>
    <row r="10450" spans="1:4" ht="13.5">
      <c r="A10450" s="180"/>
      <c r="B10450" s="180"/>
      <c r="C10450" s="180"/>
      <c r="D10450" s="254"/>
    </row>
    <row r="10451" spans="1:4" ht="13.5">
      <c r="A10451" s="180"/>
      <c r="B10451" s="180"/>
      <c r="C10451" s="180"/>
      <c r="D10451" s="254"/>
    </row>
    <row r="10452" spans="1:4" ht="13.5">
      <c r="A10452" s="180"/>
      <c r="B10452" s="180"/>
      <c r="C10452" s="180"/>
      <c r="D10452" s="254"/>
    </row>
    <row r="10453" spans="1:4" ht="13.5">
      <c r="A10453" s="180"/>
      <c r="B10453" s="180"/>
      <c r="C10453" s="180"/>
      <c r="D10453" s="254"/>
    </row>
    <row r="10454" spans="1:4" ht="13.5">
      <c r="A10454" s="180"/>
      <c r="B10454" s="180"/>
      <c r="C10454" s="180"/>
      <c r="D10454" s="254"/>
    </row>
    <row r="10455" spans="1:4" ht="13.5">
      <c r="A10455" s="180"/>
      <c r="B10455" s="180"/>
      <c r="C10455" s="180"/>
      <c r="D10455" s="254"/>
    </row>
    <row r="10456" spans="1:4" ht="13.5">
      <c r="A10456" s="180"/>
      <c r="B10456" s="180"/>
      <c r="C10456" s="180"/>
      <c r="D10456" s="254"/>
    </row>
    <row r="10457" spans="1:4" ht="13.5">
      <c r="A10457" s="180"/>
      <c r="B10457" s="180"/>
      <c r="C10457" s="180"/>
      <c r="D10457" s="254"/>
    </row>
    <row r="10458" spans="1:4" ht="13.5">
      <c r="A10458" s="180"/>
      <c r="B10458" s="180"/>
      <c r="C10458" s="180"/>
      <c r="D10458" s="254"/>
    </row>
    <row r="10459" spans="1:4" ht="13.5">
      <c r="A10459" s="180"/>
      <c r="B10459" s="180"/>
      <c r="C10459" s="180"/>
      <c r="D10459" s="254"/>
    </row>
    <row r="10460" spans="1:4" ht="13.5">
      <c r="A10460" s="180"/>
      <c r="B10460" s="180"/>
      <c r="C10460" s="180"/>
      <c r="D10460" s="254"/>
    </row>
    <row r="10461" spans="1:4" ht="13.5">
      <c r="A10461" s="180"/>
      <c r="B10461" s="180"/>
      <c r="C10461" s="180"/>
      <c r="D10461" s="254"/>
    </row>
    <row r="10462" spans="1:4" ht="13.5">
      <c r="A10462" s="180"/>
      <c r="B10462" s="180"/>
      <c r="C10462" s="180"/>
      <c r="D10462" s="254"/>
    </row>
    <row r="10463" spans="1:4" ht="13.5">
      <c r="A10463" s="180"/>
      <c r="B10463" s="180"/>
      <c r="C10463" s="180"/>
      <c r="D10463" s="254"/>
    </row>
    <row r="10464" spans="1:4" ht="13.5">
      <c r="A10464" s="180"/>
      <c r="B10464" s="180"/>
      <c r="C10464" s="180"/>
      <c r="D10464" s="254"/>
    </row>
    <row r="10465" spans="1:4" ht="13.5">
      <c r="A10465" s="180"/>
      <c r="B10465" s="180"/>
      <c r="C10465" s="180"/>
      <c r="D10465" s="254"/>
    </row>
    <row r="10466" spans="1:4" ht="13.5">
      <c r="A10466" s="180"/>
      <c r="B10466" s="180"/>
      <c r="C10466" s="180"/>
      <c r="D10466" s="254"/>
    </row>
    <row r="10467" spans="1:4" ht="13.5">
      <c r="A10467" s="180"/>
      <c r="B10467" s="180"/>
      <c r="C10467" s="180"/>
      <c r="D10467" s="254"/>
    </row>
    <row r="10468" spans="1:4" ht="13.5">
      <c r="A10468" s="180"/>
      <c r="B10468" s="180"/>
      <c r="C10468" s="180"/>
      <c r="D10468" s="254"/>
    </row>
    <row r="10469" spans="1:4" ht="13.5">
      <c r="A10469" s="180"/>
      <c r="B10469" s="180"/>
      <c r="C10469" s="180"/>
      <c r="D10469" s="254"/>
    </row>
    <row r="10470" spans="1:4" ht="13.5">
      <c r="A10470" s="180"/>
      <c r="B10470" s="180"/>
      <c r="C10470" s="180"/>
      <c r="D10470" s="254"/>
    </row>
    <row r="10471" spans="1:4" ht="13.5">
      <c r="A10471" s="180"/>
      <c r="B10471" s="180"/>
      <c r="C10471" s="180"/>
      <c r="D10471" s="254"/>
    </row>
    <row r="10472" spans="1:4" ht="13.5">
      <c r="A10472" s="180"/>
      <c r="B10472" s="180"/>
      <c r="C10472" s="180"/>
      <c r="D10472" s="254"/>
    </row>
    <row r="10473" spans="1:4" ht="13.5">
      <c r="A10473" s="180"/>
      <c r="B10473" s="180"/>
      <c r="C10473" s="180"/>
      <c r="D10473" s="254"/>
    </row>
    <row r="10474" spans="1:4" ht="13.5">
      <c r="A10474" s="180"/>
      <c r="B10474" s="180"/>
      <c r="C10474" s="180"/>
      <c r="D10474" s="254"/>
    </row>
    <row r="10475" spans="1:4" ht="13.5">
      <c r="A10475" s="180"/>
      <c r="B10475" s="180"/>
      <c r="C10475" s="180"/>
      <c r="D10475" s="254"/>
    </row>
    <row r="10476" spans="1:4" ht="13.5">
      <c r="A10476" s="180"/>
      <c r="B10476" s="180"/>
      <c r="C10476" s="180"/>
      <c r="D10476" s="254"/>
    </row>
    <row r="10477" spans="1:4" ht="13.5">
      <c r="A10477" s="180"/>
      <c r="B10477" s="180"/>
      <c r="C10477" s="180"/>
      <c r="D10477" s="254"/>
    </row>
    <row r="10478" spans="1:4" ht="13.5">
      <c r="A10478" s="180"/>
      <c r="B10478" s="180"/>
      <c r="C10478" s="180"/>
      <c r="D10478" s="254"/>
    </row>
    <row r="10479" spans="1:4" ht="13.5">
      <c r="A10479" s="180"/>
      <c r="B10479" s="180"/>
      <c r="C10479" s="180"/>
      <c r="D10479" s="254"/>
    </row>
    <row r="10480" spans="1:4" ht="13.5">
      <c r="A10480" s="180"/>
      <c r="B10480" s="180"/>
      <c r="C10480" s="180"/>
      <c r="D10480" s="254"/>
    </row>
    <row r="10481" spans="1:4" ht="13.5">
      <c r="A10481" s="180"/>
      <c r="B10481" s="180"/>
      <c r="C10481" s="180"/>
      <c r="D10481" s="254"/>
    </row>
    <row r="10482" spans="1:4" ht="13.5">
      <c r="A10482" s="180"/>
      <c r="B10482" s="180"/>
      <c r="C10482" s="180"/>
      <c r="D10482" s="254"/>
    </row>
    <row r="10483" spans="1:4" ht="13.5">
      <c r="A10483" s="180"/>
      <c r="B10483" s="180"/>
      <c r="C10483" s="180"/>
      <c r="D10483" s="254"/>
    </row>
    <row r="10484" spans="1:4" ht="13.5">
      <c r="A10484" s="180"/>
      <c r="B10484" s="180"/>
      <c r="C10484" s="180"/>
      <c r="D10484" s="254"/>
    </row>
    <row r="10485" spans="1:4" ht="13.5">
      <c r="A10485" s="180"/>
      <c r="B10485" s="180"/>
      <c r="C10485" s="180"/>
      <c r="D10485" s="254"/>
    </row>
    <row r="10486" spans="1:4" ht="13.5">
      <c r="A10486" s="180"/>
      <c r="B10486" s="180"/>
      <c r="C10486" s="180"/>
      <c r="D10486" s="254"/>
    </row>
    <row r="10487" spans="1:4" ht="13.5">
      <c r="A10487" s="180"/>
      <c r="B10487" s="180"/>
      <c r="C10487" s="180"/>
      <c r="D10487" s="254"/>
    </row>
    <row r="10488" spans="1:4" ht="13.5">
      <c r="A10488" s="180"/>
      <c r="B10488" s="180"/>
      <c r="C10488" s="180"/>
      <c r="D10488" s="254"/>
    </row>
    <row r="10489" spans="1:4" ht="13.5">
      <c r="A10489" s="180"/>
      <c r="B10489" s="180"/>
      <c r="C10489" s="180"/>
      <c r="D10489" s="254"/>
    </row>
    <row r="10490" spans="1:4" ht="13.5">
      <c r="A10490" s="180"/>
      <c r="B10490" s="180"/>
      <c r="C10490" s="180"/>
      <c r="D10490" s="254"/>
    </row>
    <row r="10491" spans="1:4" ht="13.5">
      <c r="A10491" s="180"/>
      <c r="B10491" s="180"/>
      <c r="C10491" s="180"/>
      <c r="D10491" s="254"/>
    </row>
    <row r="10492" spans="1:4" ht="13.5">
      <c r="A10492" s="180"/>
      <c r="B10492" s="180"/>
      <c r="C10492" s="180"/>
      <c r="D10492" s="254"/>
    </row>
    <row r="10493" spans="1:4" ht="13.5">
      <c r="A10493" s="180"/>
      <c r="B10493" s="180"/>
      <c r="C10493" s="180"/>
      <c r="D10493" s="254"/>
    </row>
    <row r="10494" spans="1:4" ht="13.5">
      <c r="A10494" s="180"/>
      <c r="B10494" s="180"/>
      <c r="C10494" s="180"/>
      <c r="D10494" s="254"/>
    </row>
    <row r="10495" spans="1:4" ht="13.5">
      <c r="A10495" s="180"/>
      <c r="B10495" s="180"/>
      <c r="C10495" s="180"/>
      <c r="D10495" s="254"/>
    </row>
    <row r="10496" spans="1:4" ht="13.5">
      <c r="A10496" s="180"/>
      <c r="B10496" s="180"/>
      <c r="C10496" s="180"/>
      <c r="D10496" s="254"/>
    </row>
    <row r="10497" spans="1:4" ht="13.5">
      <c r="A10497" s="180"/>
      <c r="B10497" s="180"/>
      <c r="C10497" s="180"/>
      <c r="D10497" s="254"/>
    </row>
    <row r="10498" spans="1:4" ht="13.5">
      <c r="A10498" s="180"/>
      <c r="B10498" s="180"/>
      <c r="C10498" s="180"/>
      <c r="D10498" s="254"/>
    </row>
    <row r="10499" spans="1:4" ht="13.5">
      <c r="A10499" s="180"/>
      <c r="B10499" s="180"/>
      <c r="C10499" s="180"/>
      <c r="D10499" s="254"/>
    </row>
    <row r="10500" spans="1:4" ht="13.5">
      <c r="A10500" s="180"/>
      <c r="B10500" s="180"/>
      <c r="C10500" s="180"/>
      <c r="D10500" s="254"/>
    </row>
    <row r="10501" spans="1:4" ht="13.5">
      <c r="A10501" s="180"/>
      <c r="B10501" s="180"/>
      <c r="C10501" s="180"/>
      <c r="D10501" s="254"/>
    </row>
    <row r="10502" spans="1:4" ht="13.5">
      <c r="A10502" s="180"/>
      <c r="B10502" s="180"/>
      <c r="C10502" s="180"/>
      <c r="D10502" s="254"/>
    </row>
    <row r="10503" spans="1:4" ht="13.5">
      <c r="A10503" s="180"/>
      <c r="B10503" s="180"/>
      <c r="C10503" s="180"/>
      <c r="D10503" s="254"/>
    </row>
    <row r="10504" spans="1:4" ht="13.5">
      <c r="A10504" s="180"/>
      <c r="B10504" s="180"/>
      <c r="C10504" s="180"/>
      <c r="D10504" s="254"/>
    </row>
    <row r="10505" spans="1:4" ht="13.5">
      <c r="A10505" s="180"/>
      <c r="B10505" s="180"/>
      <c r="C10505" s="180"/>
      <c r="D10505" s="254"/>
    </row>
    <row r="10506" spans="1:4" ht="13.5">
      <c r="A10506" s="180"/>
      <c r="B10506" s="180"/>
      <c r="C10506" s="180"/>
      <c r="D10506" s="254"/>
    </row>
    <row r="10507" spans="1:4" ht="13.5">
      <c r="A10507" s="180"/>
      <c r="B10507" s="180"/>
      <c r="C10507" s="180"/>
      <c r="D10507" s="254"/>
    </row>
    <row r="10508" spans="1:4" ht="13.5">
      <c r="A10508" s="180"/>
      <c r="B10508" s="180"/>
      <c r="C10508" s="180"/>
      <c r="D10508" s="254"/>
    </row>
    <row r="10509" spans="1:4" ht="13.5">
      <c r="A10509" s="180"/>
      <c r="B10509" s="180"/>
      <c r="C10509" s="180"/>
      <c r="D10509" s="254"/>
    </row>
    <row r="10510" spans="1:4" ht="13.5">
      <c r="A10510" s="180"/>
      <c r="B10510" s="180"/>
      <c r="C10510" s="180"/>
      <c r="D10510" s="254"/>
    </row>
    <row r="10511" spans="1:4" ht="13.5">
      <c r="A10511" s="180"/>
      <c r="B10511" s="180"/>
      <c r="C10511" s="180"/>
      <c r="D10511" s="254"/>
    </row>
    <row r="10512" spans="1:4" ht="13.5">
      <c r="A10512" s="180"/>
      <c r="B10512" s="180"/>
      <c r="C10512" s="180"/>
      <c r="D10512" s="254"/>
    </row>
    <row r="10513" spans="1:4" ht="13.5">
      <c r="A10513" s="180"/>
      <c r="B10513" s="180"/>
      <c r="C10513" s="180"/>
      <c r="D10513" s="254"/>
    </row>
    <row r="10514" spans="1:4" ht="13.5">
      <c r="A10514" s="180"/>
      <c r="B10514" s="180"/>
      <c r="C10514" s="180"/>
      <c r="D10514" s="254"/>
    </row>
    <row r="10515" spans="1:4" ht="13.5">
      <c r="A10515" s="180"/>
      <c r="B10515" s="180"/>
      <c r="C10515" s="180"/>
      <c r="D10515" s="254"/>
    </row>
    <row r="10516" spans="1:4" ht="13.5">
      <c r="A10516" s="180"/>
      <c r="B10516" s="180"/>
      <c r="C10516" s="180"/>
      <c r="D10516" s="254"/>
    </row>
    <row r="10517" spans="1:4" ht="13.5">
      <c r="A10517" s="180"/>
      <c r="B10517" s="180"/>
      <c r="C10517" s="180"/>
      <c r="D10517" s="254"/>
    </row>
    <row r="10518" spans="1:4" ht="13.5">
      <c r="A10518" s="180"/>
      <c r="B10518" s="180"/>
      <c r="C10518" s="180"/>
      <c r="D10518" s="254"/>
    </row>
    <row r="10519" spans="1:4" ht="13.5">
      <c r="A10519" s="180"/>
      <c r="B10519" s="180"/>
      <c r="C10519" s="180"/>
      <c r="D10519" s="254"/>
    </row>
    <row r="10520" spans="1:4" ht="13.5">
      <c r="A10520" s="180"/>
      <c r="B10520" s="180"/>
      <c r="C10520" s="180"/>
      <c r="D10520" s="254"/>
    </row>
    <row r="10521" spans="1:4" ht="13.5">
      <c r="A10521" s="180"/>
      <c r="B10521" s="180"/>
      <c r="C10521" s="180"/>
      <c r="D10521" s="254"/>
    </row>
    <row r="10522" spans="1:4" ht="13.5">
      <c r="A10522" s="180"/>
      <c r="B10522" s="180"/>
      <c r="C10522" s="180"/>
      <c r="D10522" s="254"/>
    </row>
    <row r="10523" spans="1:4" ht="13.5">
      <c r="A10523" s="180"/>
      <c r="B10523" s="180"/>
      <c r="C10523" s="180"/>
      <c r="D10523" s="254"/>
    </row>
    <row r="10524" spans="1:4" ht="13.5">
      <c r="A10524" s="180"/>
      <c r="B10524" s="180"/>
      <c r="C10524" s="180"/>
      <c r="D10524" s="254"/>
    </row>
    <row r="10525" spans="1:4" ht="13.5">
      <c r="A10525" s="180"/>
      <c r="B10525" s="180"/>
      <c r="C10525" s="180"/>
      <c r="D10525" s="254"/>
    </row>
    <row r="10526" spans="1:4" ht="13.5">
      <c r="A10526" s="180"/>
      <c r="B10526" s="180"/>
      <c r="C10526" s="180"/>
      <c r="D10526" s="254"/>
    </row>
    <row r="10527" spans="1:4" ht="13.5">
      <c r="A10527" s="180"/>
      <c r="B10527" s="180"/>
      <c r="C10527" s="180"/>
      <c r="D10527" s="254"/>
    </row>
    <row r="10528" spans="1:4" ht="13.5">
      <c r="A10528" s="180"/>
      <c r="B10528" s="180"/>
      <c r="C10528" s="180"/>
      <c r="D10528" s="254"/>
    </row>
    <row r="10529" spans="1:4" ht="13.5">
      <c r="A10529" s="180"/>
      <c r="B10529" s="180"/>
      <c r="C10529" s="180"/>
      <c r="D10529" s="254"/>
    </row>
    <row r="10530" spans="1:4" ht="13.5">
      <c r="A10530" s="180"/>
      <c r="B10530" s="180"/>
      <c r="C10530" s="180"/>
      <c r="D10530" s="254"/>
    </row>
    <row r="10531" spans="1:4" ht="13.5">
      <c r="A10531" s="180"/>
      <c r="B10531" s="180"/>
      <c r="C10531" s="180"/>
      <c r="D10531" s="254"/>
    </row>
    <row r="10532" spans="1:4" ht="13.5">
      <c r="A10532" s="180"/>
      <c r="B10532" s="180"/>
      <c r="C10532" s="180"/>
      <c r="D10532" s="254"/>
    </row>
    <row r="10533" spans="1:4" ht="13.5">
      <c r="A10533" s="180"/>
      <c r="B10533" s="180"/>
      <c r="C10533" s="180"/>
      <c r="D10533" s="254"/>
    </row>
    <row r="10534" spans="1:4" ht="13.5">
      <c r="A10534" s="180"/>
      <c r="B10534" s="180"/>
      <c r="C10534" s="180"/>
      <c r="D10534" s="254"/>
    </row>
    <row r="10535" spans="1:4" ht="13.5">
      <c r="A10535" s="180"/>
      <c r="B10535" s="180"/>
      <c r="C10535" s="180"/>
      <c r="D10535" s="254"/>
    </row>
    <row r="10536" spans="1:4" ht="13.5">
      <c r="A10536" s="180"/>
      <c r="B10536" s="180"/>
      <c r="C10536" s="180"/>
      <c r="D10536" s="254"/>
    </row>
    <row r="10537" spans="1:4" ht="13.5">
      <c r="A10537" s="180"/>
      <c r="B10537" s="180"/>
      <c r="C10537" s="180"/>
      <c r="D10537" s="254"/>
    </row>
    <row r="10538" spans="1:4" ht="13.5">
      <c r="A10538" s="180"/>
      <c r="B10538" s="180"/>
      <c r="C10538" s="180"/>
      <c r="D10538" s="254"/>
    </row>
    <row r="10539" spans="1:4" ht="13.5">
      <c r="A10539" s="180"/>
      <c r="B10539" s="180"/>
      <c r="C10539" s="180"/>
      <c r="D10539" s="254"/>
    </row>
    <row r="10540" spans="1:4" ht="13.5">
      <c r="A10540" s="180"/>
      <c r="B10540" s="180"/>
      <c r="C10540" s="180"/>
      <c r="D10540" s="254"/>
    </row>
    <row r="10541" spans="1:4" ht="13.5">
      <c r="A10541" s="180"/>
      <c r="B10541" s="180"/>
      <c r="C10541" s="180"/>
      <c r="D10541" s="254"/>
    </row>
    <row r="10542" spans="1:4" ht="13.5">
      <c r="A10542" s="180"/>
      <c r="B10542" s="180"/>
      <c r="C10542" s="180"/>
      <c r="D10542" s="254"/>
    </row>
    <row r="10543" spans="1:4" ht="13.5">
      <c r="A10543" s="180"/>
      <c r="B10543" s="180"/>
      <c r="C10543" s="180"/>
      <c r="D10543" s="254"/>
    </row>
    <row r="10544" spans="1:4" ht="13.5">
      <c r="A10544" s="180"/>
      <c r="B10544" s="180"/>
      <c r="C10544" s="180"/>
      <c r="D10544" s="254"/>
    </row>
    <row r="10545" spans="1:4" ht="13.5">
      <c r="A10545" s="180"/>
      <c r="B10545" s="180"/>
      <c r="C10545" s="180"/>
      <c r="D10545" s="254"/>
    </row>
    <row r="10546" spans="1:4" ht="13.5">
      <c r="A10546" s="180"/>
      <c r="B10546" s="180"/>
      <c r="C10546" s="180"/>
      <c r="D10546" s="254"/>
    </row>
    <row r="10547" spans="1:4" ht="13.5">
      <c r="A10547" s="180"/>
      <c r="B10547" s="180"/>
      <c r="C10547" s="180"/>
      <c r="D10547" s="254"/>
    </row>
    <row r="10548" spans="1:4" ht="13.5">
      <c r="A10548" s="180"/>
      <c r="B10548" s="180"/>
      <c r="C10548" s="180"/>
      <c r="D10548" s="254"/>
    </row>
    <row r="10549" spans="1:4" ht="13.5">
      <c r="A10549" s="180"/>
      <c r="B10549" s="180"/>
      <c r="C10549" s="180"/>
      <c r="D10549" s="254"/>
    </row>
    <row r="10550" spans="1:4" ht="13.5">
      <c r="A10550" s="180"/>
      <c r="B10550" s="180"/>
      <c r="C10550" s="180"/>
      <c r="D10550" s="254"/>
    </row>
    <row r="10551" spans="1:4" ht="13.5">
      <c r="A10551" s="180"/>
      <c r="B10551" s="180"/>
      <c r="C10551" s="180"/>
      <c r="D10551" s="254"/>
    </row>
    <row r="10552" spans="1:4" ht="13.5">
      <c r="A10552" s="180"/>
      <c r="B10552" s="180"/>
      <c r="C10552" s="180"/>
      <c r="D10552" s="254"/>
    </row>
    <row r="10553" spans="1:4" ht="13.5">
      <c r="A10553" s="180"/>
      <c r="B10553" s="180"/>
      <c r="C10553" s="180"/>
      <c r="D10553" s="254"/>
    </row>
    <row r="10554" spans="1:4" ht="13.5">
      <c r="A10554" s="180"/>
      <c r="B10554" s="180"/>
      <c r="C10554" s="180"/>
      <c r="D10554" s="254"/>
    </row>
    <row r="10555" spans="1:4" ht="13.5">
      <c r="A10555" s="180"/>
      <c r="B10555" s="180"/>
      <c r="C10555" s="180"/>
      <c r="D10555" s="254"/>
    </row>
    <row r="10556" spans="1:4" ht="13.5">
      <c r="A10556" s="180"/>
      <c r="B10556" s="180"/>
      <c r="C10556" s="180"/>
      <c r="D10556" s="254"/>
    </row>
    <row r="10557" spans="1:4" ht="13.5">
      <c r="A10557" s="180"/>
      <c r="B10557" s="180"/>
      <c r="C10557" s="180"/>
      <c r="D10557" s="254"/>
    </row>
    <row r="10558" spans="1:4" ht="13.5">
      <c r="A10558" s="180"/>
      <c r="B10558" s="180"/>
      <c r="C10558" s="180"/>
      <c r="D10558" s="254"/>
    </row>
    <row r="10559" spans="1:4" ht="13.5">
      <c r="A10559" s="180"/>
      <c r="B10559" s="180"/>
      <c r="C10559" s="180"/>
      <c r="D10559" s="254"/>
    </row>
    <row r="10560" spans="1:4" ht="13.5">
      <c r="A10560" s="180"/>
      <c r="B10560" s="180"/>
      <c r="C10560" s="180"/>
      <c r="D10560" s="254"/>
    </row>
    <row r="10561" spans="1:4" ht="13.5">
      <c r="A10561" s="180"/>
      <c r="B10561" s="180"/>
      <c r="C10561" s="180"/>
      <c r="D10561" s="254"/>
    </row>
    <row r="10562" spans="1:4" ht="13.5">
      <c r="A10562" s="180"/>
      <c r="B10562" s="180"/>
      <c r="C10562" s="180"/>
      <c r="D10562" s="254"/>
    </row>
    <row r="10563" spans="1:4" ht="13.5">
      <c r="A10563" s="180"/>
      <c r="B10563" s="180"/>
      <c r="C10563" s="180"/>
      <c r="D10563" s="254"/>
    </row>
    <row r="10564" spans="1:4" ht="13.5">
      <c r="A10564" s="180"/>
      <c r="B10564" s="180"/>
      <c r="C10564" s="180"/>
      <c r="D10564" s="254"/>
    </row>
    <row r="10565" spans="1:4" ht="13.5">
      <c r="A10565" s="180"/>
      <c r="B10565" s="180"/>
      <c r="C10565" s="180"/>
      <c r="D10565" s="254"/>
    </row>
    <row r="10566" spans="1:4" ht="13.5">
      <c r="A10566" s="180"/>
      <c r="B10566" s="180"/>
      <c r="C10566" s="180"/>
      <c r="D10566" s="254"/>
    </row>
    <row r="10567" spans="1:4" ht="13.5">
      <c r="A10567" s="180"/>
      <c r="B10567" s="180"/>
      <c r="C10567" s="180"/>
      <c r="D10567" s="254"/>
    </row>
    <row r="10568" spans="1:4" ht="13.5">
      <c r="A10568" s="180"/>
      <c r="B10568" s="180"/>
      <c r="C10568" s="180"/>
      <c r="D10568" s="254"/>
    </row>
    <row r="10569" spans="1:4" ht="13.5">
      <c r="A10569" s="180"/>
      <c r="B10569" s="180"/>
      <c r="C10569" s="180"/>
      <c r="D10569" s="254"/>
    </row>
    <row r="10570" spans="1:4" ht="13.5">
      <c r="A10570" s="180"/>
      <c r="B10570" s="180"/>
      <c r="C10570" s="180"/>
      <c r="D10570" s="254"/>
    </row>
    <row r="10571" spans="1:4" ht="13.5">
      <c r="A10571" s="180"/>
      <c r="B10571" s="180"/>
      <c r="C10571" s="180"/>
      <c r="D10571" s="254"/>
    </row>
    <row r="10572" spans="1:4" ht="13.5">
      <c r="A10572" s="180"/>
      <c r="B10572" s="180"/>
      <c r="C10572" s="180"/>
      <c r="D10572" s="254"/>
    </row>
    <row r="10573" spans="1:4" ht="13.5">
      <c r="A10573" s="180"/>
      <c r="B10573" s="180"/>
      <c r="C10573" s="180"/>
      <c r="D10573" s="254"/>
    </row>
    <row r="10574" spans="1:4" ht="13.5">
      <c r="A10574" s="180"/>
      <c r="B10574" s="180"/>
      <c r="C10574" s="180"/>
      <c r="D10574" s="254"/>
    </row>
    <row r="10575" spans="1:4" ht="13.5">
      <c r="A10575" s="180"/>
      <c r="B10575" s="180"/>
      <c r="C10575" s="180"/>
      <c r="D10575" s="254"/>
    </row>
    <row r="10576" spans="1:4" ht="13.5">
      <c r="A10576" s="180"/>
      <c r="B10576" s="180"/>
      <c r="C10576" s="180"/>
      <c r="D10576" s="254"/>
    </row>
    <row r="10577" spans="1:4" ht="13.5">
      <c r="A10577" s="180"/>
      <c r="B10577" s="180"/>
      <c r="C10577" s="180"/>
      <c r="D10577" s="254"/>
    </row>
    <row r="10578" spans="1:4" ht="13.5">
      <c r="A10578" s="180"/>
      <c r="B10578" s="180"/>
      <c r="C10578" s="180"/>
      <c r="D10578" s="254"/>
    </row>
    <row r="10579" spans="1:4" ht="13.5">
      <c r="A10579" s="180"/>
      <c r="B10579" s="180"/>
      <c r="C10579" s="180"/>
      <c r="D10579" s="254"/>
    </row>
    <row r="10580" spans="1:4" ht="13.5">
      <c r="A10580" s="180"/>
      <c r="B10580" s="180"/>
      <c r="C10580" s="180"/>
      <c r="D10580" s="254"/>
    </row>
    <row r="10581" spans="1:4" ht="13.5">
      <c r="A10581" s="180"/>
      <c r="B10581" s="180"/>
      <c r="C10581" s="180"/>
      <c r="D10581" s="254"/>
    </row>
    <row r="10582" spans="1:4" ht="13.5">
      <c r="A10582" s="180"/>
      <c r="B10582" s="180"/>
      <c r="C10582" s="180"/>
      <c r="D10582" s="254"/>
    </row>
    <row r="10583" spans="1:4" ht="13.5">
      <c r="A10583" s="180"/>
      <c r="B10583" s="180"/>
      <c r="C10583" s="180"/>
      <c r="D10583" s="254"/>
    </row>
    <row r="10584" spans="1:4" ht="13.5">
      <c r="A10584" s="180"/>
      <c r="B10584" s="180"/>
      <c r="C10584" s="180"/>
      <c r="D10584" s="254"/>
    </row>
    <row r="10585" spans="1:4" ht="13.5">
      <c r="A10585" s="180"/>
      <c r="B10585" s="180"/>
      <c r="C10585" s="180"/>
      <c r="D10585" s="254"/>
    </row>
    <row r="10586" spans="1:4" ht="13.5">
      <c r="A10586" s="180"/>
      <c r="B10586" s="180"/>
      <c r="C10586" s="180"/>
      <c r="D10586" s="254"/>
    </row>
    <row r="10587" spans="1:4" ht="13.5">
      <c r="A10587" s="180"/>
      <c r="B10587" s="180"/>
      <c r="C10587" s="180"/>
      <c r="D10587" s="254"/>
    </row>
    <row r="10588" spans="1:4" ht="13.5">
      <c r="A10588" s="180"/>
      <c r="B10588" s="180"/>
      <c r="C10588" s="180"/>
      <c r="D10588" s="254"/>
    </row>
    <row r="10589" spans="1:4" ht="13.5">
      <c r="A10589" s="180"/>
      <c r="B10589" s="180"/>
      <c r="C10589" s="180"/>
      <c r="D10589" s="254"/>
    </row>
    <row r="10590" spans="1:4" ht="13.5">
      <c r="A10590" s="180"/>
      <c r="B10590" s="180"/>
      <c r="C10590" s="180"/>
      <c r="D10590" s="254"/>
    </row>
    <row r="10591" spans="1:4" ht="13.5">
      <c r="A10591" s="180"/>
      <c r="B10591" s="180"/>
      <c r="C10591" s="180"/>
      <c r="D10591" s="254"/>
    </row>
    <row r="10592" spans="1:4" ht="13.5">
      <c r="A10592" s="180"/>
      <c r="B10592" s="180"/>
      <c r="C10592" s="180"/>
      <c r="D10592" s="254"/>
    </row>
    <row r="10593" spans="1:4" ht="13.5">
      <c r="A10593" s="180"/>
      <c r="B10593" s="180"/>
      <c r="C10593" s="180"/>
      <c r="D10593" s="254"/>
    </row>
    <row r="10594" spans="1:4" ht="13.5">
      <c r="A10594" s="180"/>
      <c r="B10594" s="180"/>
      <c r="C10594" s="180"/>
      <c r="D10594" s="254"/>
    </row>
    <row r="10595" spans="1:4" ht="13.5">
      <c r="A10595" s="180"/>
      <c r="B10595" s="180"/>
      <c r="C10595" s="180"/>
      <c r="D10595" s="254"/>
    </row>
    <row r="10596" spans="1:4" ht="13.5">
      <c r="A10596" s="180"/>
      <c r="B10596" s="180"/>
      <c r="C10596" s="180"/>
      <c r="D10596" s="254"/>
    </row>
    <row r="10597" spans="1:4" ht="13.5">
      <c r="A10597" s="180"/>
      <c r="B10597" s="180"/>
      <c r="C10597" s="180"/>
      <c r="D10597" s="254"/>
    </row>
    <row r="10598" spans="1:4" ht="13.5">
      <c r="A10598" s="180"/>
      <c r="B10598" s="180"/>
      <c r="C10598" s="180"/>
      <c r="D10598" s="254"/>
    </row>
    <row r="10599" spans="1:4" ht="13.5">
      <c r="A10599" s="180"/>
      <c r="B10599" s="180"/>
      <c r="C10599" s="180"/>
      <c r="D10599" s="254"/>
    </row>
    <row r="10600" spans="1:4" ht="13.5">
      <c r="A10600" s="180"/>
      <c r="B10600" s="180"/>
      <c r="C10600" s="180"/>
      <c r="D10600" s="254"/>
    </row>
    <row r="10601" spans="1:4" ht="13.5">
      <c r="A10601" s="180"/>
      <c r="B10601" s="180"/>
      <c r="C10601" s="180"/>
      <c r="D10601" s="254"/>
    </row>
    <row r="10602" spans="1:4" ht="13.5">
      <c r="A10602" s="180"/>
      <c r="B10602" s="180"/>
      <c r="C10602" s="180"/>
      <c r="D10602" s="254"/>
    </row>
    <row r="10603" spans="1:4" ht="13.5">
      <c r="A10603" s="180"/>
      <c r="B10603" s="180"/>
      <c r="C10603" s="180"/>
      <c r="D10603" s="254"/>
    </row>
    <row r="10604" spans="1:4" ht="13.5">
      <c r="A10604" s="180"/>
      <c r="B10604" s="180"/>
      <c r="C10604" s="180"/>
      <c r="D10604" s="254"/>
    </row>
    <row r="10605" spans="1:4" ht="13.5">
      <c r="A10605" s="180"/>
      <c r="B10605" s="180"/>
      <c r="C10605" s="180"/>
      <c r="D10605" s="254"/>
    </row>
    <row r="10606" spans="1:4" ht="13.5">
      <c r="A10606" s="180"/>
      <c r="B10606" s="180"/>
      <c r="C10606" s="180"/>
      <c r="D10606" s="254"/>
    </row>
    <row r="10607" spans="1:4" ht="13.5">
      <c r="A10607" s="180"/>
      <c r="B10607" s="180"/>
      <c r="C10607" s="180"/>
      <c r="D10607" s="254"/>
    </row>
    <row r="10608" spans="1:4" ht="13.5">
      <c r="A10608" s="180"/>
      <c r="B10608" s="180"/>
      <c r="C10608" s="180"/>
      <c r="D10608" s="254"/>
    </row>
    <row r="10609" spans="1:4" ht="13.5">
      <c r="A10609" s="180"/>
      <c r="B10609" s="180"/>
      <c r="C10609" s="180"/>
      <c r="D10609" s="254"/>
    </row>
    <row r="10610" spans="1:4" ht="13.5">
      <c r="A10610" s="180"/>
      <c r="B10610" s="180"/>
      <c r="C10610" s="180"/>
      <c r="D10610" s="254"/>
    </row>
    <row r="10611" spans="1:4" ht="13.5">
      <c r="A10611" s="180"/>
      <c r="B10611" s="180"/>
      <c r="C10611" s="180"/>
      <c r="D10611" s="254"/>
    </row>
    <row r="10612" spans="1:4" ht="13.5">
      <c r="A10612" s="180"/>
      <c r="B10612" s="180"/>
      <c r="C10612" s="180"/>
      <c r="D10612" s="254"/>
    </row>
    <row r="10613" spans="1:4" ht="13.5">
      <c r="A10613" s="180"/>
      <c r="B10613" s="180"/>
      <c r="C10613" s="180"/>
      <c r="D10613" s="254"/>
    </row>
    <row r="10614" spans="1:4" ht="13.5">
      <c r="A10614" s="180"/>
      <c r="B10614" s="180"/>
      <c r="C10614" s="180"/>
      <c r="D10614" s="254"/>
    </row>
    <row r="10615" spans="1:4" ht="13.5">
      <c r="A10615" s="180"/>
      <c r="B10615" s="180"/>
      <c r="C10615" s="180"/>
      <c r="D10615" s="254"/>
    </row>
    <row r="10616" spans="1:4" ht="13.5">
      <c r="A10616" s="180"/>
      <c r="B10616" s="180"/>
      <c r="C10616" s="180"/>
      <c r="D10616" s="254"/>
    </row>
    <row r="10617" spans="1:4" ht="13.5">
      <c r="A10617" s="180"/>
      <c r="B10617" s="180"/>
      <c r="C10617" s="180"/>
      <c r="D10617" s="254"/>
    </row>
    <row r="10618" spans="1:4" ht="13.5">
      <c r="A10618" s="180"/>
      <c r="B10618" s="180"/>
      <c r="C10618" s="180"/>
      <c r="D10618" s="254"/>
    </row>
    <row r="10619" spans="1:4" ht="13.5">
      <c r="A10619" s="180"/>
      <c r="B10619" s="180"/>
      <c r="C10619" s="180"/>
      <c r="D10619" s="254"/>
    </row>
    <row r="10620" spans="1:4" ht="13.5">
      <c r="A10620" s="180"/>
      <c r="B10620" s="180"/>
      <c r="C10620" s="180"/>
      <c r="D10620" s="254"/>
    </row>
    <row r="10621" spans="1:4" ht="13.5">
      <c r="A10621" s="180"/>
      <c r="B10621" s="180"/>
      <c r="C10621" s="180"/>
      <c r="D10621" s="254"/>
    </row>
    <row r="10622" spans="1:4" ht="13.5">
      <c r="A10622" s="180"/>
      <c r="B10622" s="180"/>
      <c r="C10622" s="180"/>
      <c r="D10622" s="254"/>
    </row>
    <row r="10623" spans="1:4" ht="13.5">
      <c r="A10623" s="180"/>
      <c r="B10623" s="180"/>
      <c r="C10623" s="180"/>
      <c r="D10623" s="254"/>
    </row>
    <row r="10624" spans="1:4" ht="13.5">
      <c r="A10624" s="180"/>
      <c r="B10624" s="180"/>
      <c r="C10624" s="180"/>
      <c r="D10624" s="254"/>
    </row>
    <row r="10625" spans="1:4" ht="13.5">
      <c r="A10625" s="180"/>
      <c r="B10625" s="180"/>
      <c r="C10625" s="180"/>
      <c r="D10625" s="254"/>
    </row>
    <row r="10626" spans="1:4" ht="13.5">
      <c r="A10626" s="180"/>
      <c r="B10626" s="180"/>
      <c r="C10626" s="180"/>
      <c r="D10626" s="254"/>
    </row>
    <row r="10627" spans="1:4" ht="13.5">
      <c r="A10627" s="180"/>
      <c r="B10627" s="180"/>
      <c r="C10627" s="180"/>
      <c r="D10627" s="254"/>
    </row>
    <row r="10628" spans="1:4" ht="13.5">
      <c r="A10628" s="180"/>
      <c r="B10628" s="180"/>
      <c r="C10628" s="180"/>
      <c r="D10628" s="254"/>
    </row>
    <row r="10629" spans="1:4" ht="13.5">
      <c r="A10629" s="180"/>
      <c r="B10629" s="180"/>
      <c r="C10629" s="180"/>
      <c r="D10629" s="254"/>
    </row>
    <row r="10630" spans="1:4" ht="13.5">
      <c r="A10630" s="180"/>
      <c r="B10630" s="180"/>
      <c r="C10630" s="180"/>
      <c r="D10630" s="254"/>
    </row>
    <row r="10631" spans="1:4" ht="13.5">
      <c r="A10631" s="180"/>
      <c r="B10631" s="180"/>
      <c r="C10631" s="180"/>
      <c r="D10631" s="254"/>
    </row>
    <row r="10632" spans="1:4" ht="13.5">
      <c r="A10632" s="180"/>
      <c r="B10632" s="180"/>
      <c r="C10632" s="180"/>
      <c r="D10632" s="254"/>
    </row>
    <row r="10633" spans="1:4" ht="13.5">
      <c r="A10633" s="180"/>
      <c r="B10633" s="180"/>
      <c r="C10633" s="180"/>
      <c r="D10633" s="254"/>
    </row>
    <row r="10634" spans="1:4" ht="13.5">
      <c r="A10634" s="180"/>
      <c r="B10634" s="180"/>
      <c r="C10634" s="180"/>
      <c r="D10634" s="254"/>
    </row>
    <row r="10635" spans="1:4" ht="13.5">
      <c r="A10635" s="180"/>
      <c r="B10635" s="180"/>
      <c r="C10635" s="180"/>
      <c r="D10635" s="254"/>
    </row>
    <row r="10636" spans="1:4" ht="13.5">
      <c r="A10636" s="180"/>
      <c r="B10636" s="180"/>
      <c r="C10636" s="180"/>
      <c r="D10636" s="254"/>
    </row>
    <row r="10637" spans="1:4" ht="13.5">
      <c r="A10637" s="180"/>
      <c r="B10637" s="180"/>
      <c r="C10637" s="180"/>
      <c r="D10637" s="254"/>
    </row>
    <row r="10638" spans="1:4" ht="13.5">
      <c r="A10638" s="180"/>
      <c r="B10638" s="180"/>
      <c r="C10638" s="180"/>
      <c r="D10638" s="254"/>
    </row>
    <row r="10639" spans="1:4" ht="13.5">
      <c r="A10639" s="180"/>
      <c r="B10639" s="180"/>
      <c r="C10639" s="180"/>
      <c r="D10639" s="254"/>
    </row>
    <row r="10640" spans="1:4" ht="13.5">
      <c r="A10640" s="180"/>
      <c r="B10640" s="180"/>
      <c r="C10640" s="180"/>
      <c r="D10640" s="254"/>
    </row>
    <row r="10641" spans="1:4" ht="13.5">
      <c r="A10641" s="180"/>
      <c r="B10641" s="180"/>
      <c r="C10641" s="180"/>
      <c r="D10641" s="254"/>
    </row>
    <row r="10642" spans="1:4" ht="13.5">
      <c r="A10642" s="180"/>
      <c r="B10642" s="180"/>
      <c r="C10642" s="180"/>
      <c r="D10642" s="254"/>
    </row>
    <row r="10643" spans="1:4" ht="13.5">
      <c r="A10643" s="180"/>
      <c r="B10643" s="180"/>
      <c r="C10643" s="180"/>
      <c r="D10643" s="254"/>
    </row>
    <row r="10644" spans="1:4" ht="13.5">
      <c r="A10644" s="180"/>
      <c r="B10644" s="180"/>
      <c r="C10644" s="180"/>
      <c r="D10644" s="254"/>
    </row>
    <row r="10645" spans="1:4" ht="13.5">
      <c r="A10645" s="180"/>
      <c r="B10645" s="180"/>
      <c r="C10645" s="180"/>
      <c r="D10645" s="254"/>
    </row>
    <row r="10646" spans="1:4" ht="13.5">
      <c r="A10646" s="180"/>
      <c r="B10646" s="180"/>
      <c r="C10646" s="180"/>
      <c r="D10646" s="254"/>
    </row>
    <row r="10647" spans="1:4" ht="13.5">
      <c r="A10647" s="180"/>
      <c r="B10647" s="180"/>
      <c r="C10647" s="180"/>
      <c r="D10647" s="254"/>
    </row>
    <row r="10648" spans="1:4" ht="13.5">
      <c r="A10648" s="180"/>
      <c r="B10648" s="180"/>
      <c r="C10648" s="180"/>
      <c r="D10648" s="254"/>
    </row>
    <row r="10649" spans="1:4" ht="13.5">
      <c r="A10649" s="180"/>
      <c r="B10649" s="180"/>
      <c r="C10649" s="180"/>
      <c r="D10649" s="254"/>
    </row>
    <row r="10650" spans="1:4" ht="13.5">
      <c r="A10650" s="180"/>
      <c r="B10650" s="180"/>
      <c r="C10650" s="180"/>
      <c r="D10650" s="254"/>
    </row>
    <row r="10651" spans="1:4" ht="13.5">
      <c r="A10651" s="180"/>
      <c r="B10651" s="180"/>
      <c r="C10651" s="180"/>
      <c r="D10651" s="254"/>
    </row>
    <row r="10652" spans="1:4" ht="13.5">
      <c r="A10652" s="180"/>
      <c r="B10652" s="180"/>
      <c r="C10652" s="180"/>
      <c r="D10652" s="254"/>
    </row>
    <row r="10653" spans="1:4" ht="13.5">
      <c r="A10653" s="180"/>
      <c r="B10653" s="180"/>
      <c r="C10653" s="180"/>
      <c r="D10653" s="254"/>
    </row>
    <row r="10654" spans="1:4" ht="13.5">
      <c r="A10654" s="180"/>
      <c r="B10654" s="180"/>
      <c r="C10654" s="180"/>
      <c r="D10654" s="254"/>
    </row>
    <row r="10655" spans="1:4" ht="13.5">
      <c r="A10655" s="180"/>
      <c r="B10655" s="180"/>
      <c r="C10655" s="180"/>
      <c r="D10655" s="254"/>
    </row>
    <row r="10656" spans="1:4" ht="13.5">
      <c r="A10656" s="180"/>
      <c r="B10656" s="180"/>
      <c r="C10656" s="180"/>
      <c r="D10656" s="254"/>
    </row>
    <row r="10657" spans="1:4" ht="13.5">
      <c r="A10657" s="180"/>
      <c r="B10657" s="180"/>
      <c r="C10657" s="180"/>
      <c r="D10657" s="254"/>
    </row>
    <row r="10658" spans="1:4" ht="13.5">
      <c r="A10658" s="180"/>
      <c r="B10658" s="180"/>
      <c r="C10658" s="180"/>
      <c r="D10658" s="254"/>
    </row>
    <row r="10659" spans="1:4" ht="13.5">
      <c r="A10659" s="180"/>
      <c r="B10659" s="180"/>
      <c r="C10659" s="180"/>
      <c r="D10659" s="254"/>
    </row>
    <row r="10660" spans="1:4" ht="13.5">
      <c r="A10660" s="180"/>
      <c r="B10660" s="180"/>
      <c r="C10660" s="180"/>
      <c r="D10660" s="254"/>
    </row>
    <row r="10661" spans="1:4" ht="13.5">
      <c r="A10661" s="180"/>
      <c r="B10661" s="180"/>
      <c r="C10661" s="180"/>
      <c r="D10661" s="254"/>
    </row>
    <row r="10662" spans="1:4" ht="13.5">
      <c r="A10662" s="180"/>
      <c r="B10662" s="180"/>
      <c r="C10662" s="180"/>
      <c r="D10662" s="254"/>
    </row>
    <row r="10663" spans="1:4" ht="13.5">
      <c r="A10663" s="180"/>
      <c r="B10663" s="180"/>
      <c r="C10663" s="180"/>
      <c r="D10663" s="254"/>
    </row>
    <row r="10664" spans="1:4" ht="13.5">
      <c r="A10664" s="180"/>
      <c r="B10664" s="180"/>
      <c r="C10664" s="180"/>
      <c r="D10664" s="254"/>
    </row>
    <row r="10665" spans="1:4" ht="13.5">
      <c r="A10665" s="180"/>
      <c r="B10665" s="180"/>
      <c r="C10665" s="180"/>
      <c r="D10665" s="254"/>
    </row>
    <row r="10666" spans="1:4" ht="13.5">
      <c r="A10666" s="180"/>
      <c r="B10666" s="180"/>
      <c r="C10666" s="180"/>
      <c r="D10666" s="254"/>
    </row>
    <row r="10667" spans="1:4" ht="13.5">
      <c r="A10667" s="180"/>
      <c r="B10667" s="180"/>
      <c r="C10667" s="180"/>
      <c r="D10667" s="254"/>
    </row>
    <row r="10668" spans="1:4" ht="13.5">
      <c r="A10668" s="180"/>
      <c r="B10668" s="180"/>
      <c r="C10668" s="180"/>
      <c r="D10668" s="254"/>
    </row>
    <row r="10669" spans="1:4" ht="13.5">
      <c r="A10669" s="180"/>
      <c r="B10669" s="180"/>
      <c r="C10669" s="180"/>
      <c r="D10669" s="254"/>
    </row>
    <row r="10670" spans="1:4" ht="13.5">
      <c r="A10670" s="180"/>
      <c r="B10670" s="180"/>
      <c r="C10670" s="180"/>
      <c r="D10670" s="254"/>
    </row>
    <row r="10671" spans="1:4" ht="13.5">
      <c r="A10671" s="180"/>
      <c r="B10671" s="180"/>
      <c r="C10671" s="180"/>
      <c r="D10671" s="254"/>
    </row>
    <row r="10672" spans="1:4" ht="13.5">
      <c r="A10672" s="180"/>
      <c r="B10672" s="180"/>
      <c r="C10672" s="180"/>
      <c r="D10672" s="254"/>
    </row>
    <row r="10673" spans="1:4" ht="13.5">
      <c r="A10673" s="180"/>
      <c r="B10673" s="180"/>
      <c r="C10673" s="180"/>
      <c r="D10673" s="254"/>
    </row>
    <row r="10674" spans="1:4" ht="13.5">
      <c r="A10674" s="180"/>
      <c r="B10674" s="180"/>
      <c r="C10674" s="180"/>
      <c r="D10674" s="254"/>
    </row>
    <row r="10675" spans="1:4" ht="13.5">
      <c r="A10675" s="180"/>
      <c r="B10675" s="180"/>
      <c r="C10675" s="180"/>
      <c r="D10675" s="254"/>
    </row>
    <row r="10676" spans="1:4" ht="13.5">
      <c r="A10676" s="180"/>
      <c r="B10676" s="180"/>
      <c r="C10676" s="180"/>
      <c r="D10676" s="254"/>
    </row>
    <row r="10677" spans="1:4" ht="13.5">
      <c r="A10677" s="180"/>
      <c r="B10677" s="180"/>
      <c r="C10677" s="180"/>
      <c r="D10677" s="254"/>
    </row>
    <row r="10678" spans="1:4" ht="13.5">
      <c r="A10678" s="180"/>
      <c r="B10678" s="180"/>
      <c r="C10678" s="180"/>
      <c r="D10678" s="254"/>
    </row>
    <row r="10679" spans="1:4" ht="13.5">
      <c r="A10679" s="180"/>
      <c r="B10679" s="180"/>
      <c r="C10679" s="180"/>
      <c r="D10679" s="254"/>
    </row>
    <row r="10680" spans="1:4" ht="13.5">
      <c r="A10680" s="180"/>
      <c r="B10680" s="180"/>
      <c r="C10680" s="180"/>
      <c r="D10680" s="254"/>
    </row>
    <row r="10681" spans="1:4" ht="13.5">
      <c r="A10681" s="180"/>
      <c r="B10681" s="180"/>
      <c r="C10681" s="180"/>
      <c r="D10681" s="254"/>
    </row>
    <row r="10682" spans="1:4" ht="13.5">
      <c r="A10682" s="180"/>
      <c r="B10682" s="180"/>
      <c r="C10682" s="180"/>
      <c r="D10682" s="254"/>
    </row>
    <row r="10683" spans="1:4" ht="13.5">
      <c r="A10683" s="180"/>
      <c r="B10683" s="180"/>
      <c r="C10683" s="180"/>
      <c r="D10683" s="254"/>
    </row>
    <row r="10684" spans="1:4" ht="13.5">
      <c r="A10684" s="180"/>
      <c r="B10684" s="180"/>
      <c r="C10684" s="180"/>
      <c r="D10684" s="254"/>
    </row>
    <row r="10685" spans="1:4" ht="13.5">
      <c r="A10685" s="180"/>
      <c r="B10685" s="180"/>
      <c r="C10685" s="180"/>
      <c r="D10685" s="254"/>
    </row>
    <row r="10686" spans="1:4" ht="13.5">
      <c r="A10686" s="180"/>
      <c r="B10686" s="180"/>
      <c r="C10686" s="180"/>
      <c r="D10686" s="254"/>
    </row>
    <row r="10687" spans="1:4" ht="13.5">
      <c r="A10687" s="180"/>
      <c r="B10687" s="180"/>
      <c r="C10687" s="180"/>
      <c r="D10687" s="254"/>
    </row>
    <row r="10688" spans="1:4" ht="13.5">
      <c r="A10688" s="180"/>
      <c r="B10688" s="180"/>
      <c r="C10688" s="180"/>
      <c r="D10688" s="254"/>
    </row>
    <row r="10689" spans="1:4" ht="13.5">
      <c r="A10689" s="180"/>
      <c r="B10689" s="180"/>
      <c r="C10689" s="180"/>
      <c r="D10689" s="254"/>
    </row>
    <row r="10690" spans="1:4" ht="13.5">
      <c r="A10690" s="180"/>
      <c r="B10690" s="180"/>
      <c r="C10690" s="180"/>
      <c r="D10690" s="254"/>
    </row>
    <row r="10691" spans="1:4" ht="13.5">
      <c r="A10691" s="180"/>
      <c r="B10691" s="180"/>
      <c r="C10691" s="180"/>
      <c r="D10691" s="254"/>
    </row>
    <row r="10692" spans="1:4" ht="13.5">
      <c r="A10692" s="180"/>
      <c r="B10692" s="180"/>
      <c r="C10692" s="180"/>
      <c r="D10692" s="254"/>
    </row>
    <row r="10693" spans="1:4" ht="13.5">
      <c r="A10693" s="180"/>
      <c r="B10693" s="180"/>
      <c r="C10693" s="180"/>
      <c r="D10693" s="254"/>
    </row>
    <row r="10694" spans="1:4" ht="13.5">
      <c r="A10694" s="180"/>
      <c r="B10694" s="180"/>
      <c r="C10694" s="180"/>
      <c r="D10694" s="254"/>
    </row>
    <row r="10695" spans="1:4" ht="13.5">
      <c r="A10695" s="180"/>
      <c r="B10695" s="180"/>
      <c r="C10695" s="180"/>
      <c r="D10695" s="254"/>
    </row>
    <row r="10696" spans="1:4" ht="13.5">
      <c r="A10696" s="180"/>
      <c r="B10696" s="180"/>
      <c r="C10696" s="180"/>
      <c r="D10696" s="254"/>
    </row>
    <row r="10697" spans="1:4" ht="13.5">
      <c r="A10697" s="180"/>
      <c r="B10697" s="180"/>
      <c r="C10697" s="180"/>
      <c r="D10697" s="254"/>
    </row>
    <row r="10698" spans="1:4" ht="13.5">
      <c r="A10698" s="180"/>
      <c r="B10698" s="180"/>
      <c r="C10698" s="180"/>
      <c r="D10698" s="254"/>
    </row>
    <row r="10699" spans="1:4" ht="13.5">
      <c r="A10699" s="180"/>
      <c r="B10699" s="180"/>
      <c r="C10699" s="180"/>
      <c r="D10699" s="254"/>
    </row>
    <row r="10700" spans="1:4" ht="13.5">
      <c r="A10700" s="180"/>
      <c r="B10700" s="180"/>
      <c r="C10700" s="180"/>
      <c r="D10700" s="254"/>
    </row>
    <row r="10701" spans="1:4" ht="13.5">
      <c r="A10701" s="180"/>
      <c r="B10701" s="180"/>
      <c r="C10701" s="180"/>
      <c r="D10701" s="254"/>
    </row>
    <row r="10702" spans="1:4" ht="13.5">
      <c r="A10702" s="180"/>
      <c r="B10702" s="180"/>
      <c r="C10702" s="180"/>
      <c r="D10702" s="254"/>
    </row>
    <row r="10703" spans="1:4" ht="13.5">
      <c r="A10703" s="180"/>
      <c r="B10703" s="180"/>
      <c r="C10703" s="180"/>
      <c r="D10703" s="254"/>
    </row>
    <row r="10704" spans="1:4" ht="13.5">
      <c r="A10704" s="180"/>
      <c r="B10704" s="180"/>
      <c r="C10704" s="180"/>
      <c r="D10704" s="254"/>
    </row>
    <row r="10705" spans="1:4" ht="13.5">
      <c r="A10705" s="180"/>
      <c r="B10705" s="180"/>
      <c r="C10705" s="180"/>
      <c r="D10705" s="254"/>
    </row>
    <row r="10706" spans="1:4" ht="13.5">
      <c r="A10706" s="180"/>
      <c r="B10706" s="180"/>
      <c r="C10706" s="180"/>
      <c r="D10706" s="254"/>
    </row>
    <row r="10707" spans="1:4" ht="13.5">
      <c r="A10707" s="180"/>
      <c r="B10707" s="180"/>
      <c r="C10707" s="180"/>
      <c r="D10707" s="254"/>
    </row>
    <row r="10708" spans="1:4" ht="13.5">
      <c r="A10708" s="180"/>
      <c r="B10708" s="180"/>
      <c r="C10708" s="180"/>
      <c r="D10708" s="254"/>
    </row>
    <row r="10709" spans="1:4" ht="13.5">
      <c r="A10709" s="180"/>
      <c r="B10709" s="180"/>
      <c r="C10709" s="180"/>
      <c r="D10709" s="254"/>
    </row>
    <row r="10710" spans="1:4" ht="13.5">
      <c r="A10710" s="180"/>
      <c r="B10710" s="180"/>
      <c r="C10710" s="180"/>
      <c r="D10710" s="254"/>
    </row>
    <row r="10711" spans="1:4" ht="13.5">
      <c r="A10711" s="180"/>
      <c r="B10711" s="180"/>
      <c r="C10711" s="180"/>
      <c r="D10711" s="254"/>
    </row>
    <row r="10712" spans="1:4" ht="13.5">
      <c r="A10712" s="180"/>
      <c r="B10712" s="180"/>
      <c r="C10712" s="180"/>
      <c r="D10712" s="254"/>
    </row>
    <row r="10713" spans="1:4" ht="13.5">
      <c r="A10713" s="180"/>
      <c r="B10713" s="180"/>
      <c r="C10713" s="180"/>
      <c r="D10713" s="254"/>
    </row>
    <row r="10714" spans="1:4" ht="13.5">
      <c r="A10714" s="180"/>
      <c r="B10714" s="180"/>
      <c r="C10714" s="180"/>
      <c r="D10714" s="254"/>
    </row>
    <row r="10715" spans="1:4" ht="13.5">
      <c r="A10715" s="180"/>
      <c r="B10715" s="180"/>
      <c r="C10715" s="180"/>
      <c r="D10715" s="254"/>
    </row>
    <row r="10716" spans="1:4" ht="13.5">
      <c r="A10716" s="180"/>
      <c r="B10716" s="180"/>
      <c r="C10716" s="180"/>
      <c r="D10716" s="254"/>
    </row>
    <row r="10717" spans="1:4" ht="13.5">
      <c r="A10717" s="180"/>
      <c r="B10717" s="180"/>
      <c r="C10717" s="180"/>
      <c r="D10717" s="254"/>
    </row>
    <row r="10718" spans="1:4" ht="13.5">
      <c r="A10718" s="180"/>
      <c r="B10718" s="180"/>
      <c r="C10718" s="180"/>
      <c r="D10718" s="254"/>
    </row>
    <row r="10719" spans="1:4" ht="13.5">
      <c r="A10719" s="180"/>
      <c r="B10719" s="180"/>
      <c r="C10719" s="180"/>
      <c r="D10719" s="254"/>
    </row>
    <row r="10720" spans="1:4" ht="13.5">
      <c r="A10720" s="180"/>
      <c r="B10720" s="180"/>
      <c r="C10720" s="180"/>
      <c r="D10720" s="254"/>
    </row>
    <row r="10721" spans="1:4" ht="13.5">
      <c r="A10721" s="180"/>
      <c r="B10721" s="180"/>
      <c r="C10721" s="180"/>
      <c r="D10721" s="254"/>
    </row>
    <row r="10722" spans="1:4" ht="13.5">
      <c r="A10722" s="180"/>
      <c r="B10722" s="180"/>
      <c r="C10722" s="180"/>
      <c r="D10722" s="254"/>
    </row>
    <row r="10723" spans="1:4" ht="13.5">
      <c r="A10723" s="180"/>
      <c r="B10723" s="180"/>
      <c r="C10723" s="180"/>
      <c r="D10723" s="254"/>
    </row>
    <row r="10724" spans="1:4" ht="13.5">
      <c r="A10724" s="180"/>
      <c r="B10724" s="180"/>
      <c r="C10724" s="180"/>
      <c r="D10724" s="254"/>
    </row>
    <row r="10725" spans="1:4" ht="13.5">
      <c r="A10725" s="180"/>
      <c r="B10725" s="180"/>
      <c r="C10725" s="180"/>
      <c r="D10725" s="254"/>
    </row>
    <row r="10726" spans="1:4" ht="13.5">
      <c r="A10726" s="180"/>
      <c r="B10726" s="180"/>
      <c r="C10726" s="180"/>
      <c r="D10726" s="254"/>
    </row>
    <row r="10727" spans="1:4" ht="13.5">
      <c r="A10727" s="180"/>
      <c r="B10727" s="180"/>
      <c r="C10727" s="180"/>
      <c r="D10727" s="254"/>
    </row>
    <row r="10728" spans="1:4" ht="13.5">
      <c r="A10728" s="180"/>
      <c r="B10728" s="180"/>
      <c r="C10728" s="180"/>
      <c r="D10728" s="254"/>
    </row>
    <row r="10729" spans="1:4" ht="13.5">
      <c r="A10729" s="180"/>
      <c r="B10729" s="180"/>
      <c r="C10729" s="180"/>
      <c r="D10729" s="254"/>
    </row>
    <row r="10730" spans="1:4" ht="13.5">
      <c r="A10730" s="180"/>
      <c r="B10730" s="180"/>
      <c r="C10730" s="180"/>
      <c r="D10730" s="254"/>
    </row>
    <row r="10731" spans="1:4" ht="13.5">
      <c r="A10731" s="180"/>
      <c r="B10731" s="180"/>
      <c r="C10731" s="180"/>
      <c r="D10731" s="254"/>
    </row>
    <row r="10732" spans="1:4" ht="13.5">
      <c r="A10732" s="180"/>
      <c r="B10732" s="180"/>
      <c r="C10732" s="180"/>
      <c r="D10732" s="254"/>
    </row>
    <row r="10733" spans="1:4" ht="13.5">
      <c r="A10733" s="180"/>
      <c r="B10733" s="180"/>
      <c r="C10733" s="180"/>
      <c r="D10733" s="254"/>
    </row>
    <row r="10734" spans="1:4" ht="13.5">
      <c r="A10734" s="180"/>
      <c r="B10734" s="180"/>
      <c r="C10734" s="180"/>
      <c r="D10734" s="254"/>
    </row>
    <row r="10735" spans="1:4" ht="13.5">
      <c r="A10735" s="180"/>
      <c r="B10735" s="180"/>
      <c r="C10735" s="180"/>
      <c r="D10735" s="254"/>
    </row>
    <row r="10736" spans="1:4" ht="13.5">
      <c r="A10736" s="180"/>
      <c r="B10736" s="180"/>
      <c r="C10736" s="180"/>
      <c r="D10736" s="254"/>
    </row>
    <row r="10737" spans="1:4" ht="13.5">
      <c r="A10737" s="180"/>
      <c r="B10737" s="180"/>
      <c r="C10737" s="180"/>
      <c r="D10737" s="254"/>
    </row>
    <row r="10738" spans="1:4" ht="13.5">
      <c r="A10738" s="180"/>
      <c r="B10738" s="180"/>
      <c r="C10738" s="180"/>
      <c r="D10738" s="254"/>
    </row>
    <row r="10739" spans="1:4" ht="13.5">
      <c r="A10739" s="180"/>
      <c r="B10739" s="180"/>
      <c r="C10739" s="180"/>
      <c r="D10739" s="254"/>
    </row>
    <row r="10740" spans="1:4" ht="13.5">
      <c r="A10740" s="180"/>
      <c r="B10740" s="180"/>
      <c r="C10740" s="180"/>
      <c r="D10740" s="254"/>
    </row>
    <row r="10741" spans="1:4" ht="13.5">
      <c r="A10741" s="180"/>
      <c r="B10741" s="180"/>
      <c r="C10741" s="180"/>
      <c r="D10741" s="254"/>
    </row>
    <row r="10742" spans="1:4" ht="13.5">
      <c r="A10742" s="180"/>
      <c r="B10742" s="180"/>
      <c r="C10742" s="180"/>
      <c r="D10742" s="254"/>
    </row>
    <row r="10743" spans="1:4" ht="13.5">
      <c r="A10743" s="180"/>
      <c r="B10743" s="180"/>
      <c r="C10743" s="180"/>
      <c r="D10743" s="254"/>
    </row>
    <row r="10744" spans="1:4" ht="13.5">
      <c r="A10744" s="180"/>
      <c r="B10744" s="180"/>
      <c r="C10744" s="180"/>
      <c r="D10744" s="254"/>
    </row>
    <row r="10745" spans="1:4" ht="13.5">
      <c r="A10745" s="180"/>
      <c r="B10745" s="180"/>
      <c r="C10745" s="180"/>
      <c r="D10745" s="254"/>
    </row>
    <row r="10746" spans="1:4" ht="13.5">
      <c r="A10746" s="180"/>
      <c r="B10746" s="180"/>
      <c r="C10746" s="180"/>
      <c r="D10746" s="254"/>
    </row>
    <row r="10747" spans="1:4" ht="13.5">
      <c r="A10747" s="180"/>
      <c r="B10747" s="180"/>
      <c r="C10747" s="180"/>
      <c r="D10747" s="254"/>
    </row>
    <row r="10748" spans="1:4" ht="13.5">
      <c r="A10748" s="180"/>
      <c r="B10748" s="180"/>
      <c r="C10748" s="180"/>
      <c r="D10748" s="254"/>
    </row>
    <row r="10749" spans="1:4" ht="13.5">
      <c r="A10749" s="180"/>
      <c r="B10749" s="180"/>
      <c r="C10749" s="180"/>
      <c r="D10749" s="254"/>
    </row>
    <row r="10750" spans="1:4" ht="13.5">
      <c r="A10750" s="180"/>
      <c r="B10750" s="180"/>
      <c r="C10750" s="180"/>
      <c r="D10750" s="254"/>
    </row>
    <row r="10751" spans="1:4" ht="13.5">
      <c r="A10751" s="180"/>
      <c r="B10751" s="180"/>
      <c r="C10751" s="180"/>
      <c r="D10751" s="254"/>
    </row>
    <row r="10752" spans="1:4" ht="13.5">
      <c r="A10752" s="180"/>
      <c r="B10752" s="180"/>
      <c r="C10752" s="180"/>
      <c r="D10752" s="254"/>
    </row>
    <row r="10753" spans="1:4" ht="13.5">
      <c r="A10753" s="180"/>
      <c r="B10753" s="180"/>
      <c r="C10753" s="180"/>
      <c r="D10753" s="254"/>
    </row>
    <row r="10754" spans="1:4" ht="13.5">
      <c r="A10754" s="180"/>
      <c r="B10754" s="180"/>
      <c r="C10754" s="180"/>
      <c r="D10754" s="254"/>
    </row>
    <row r="10755" spans="1:4" ht="13.5">
      <c r="A10755" s="180"/>
      <c r="B10755" s="180"/>
      <c r="C10755" s="180"/>
      <c r="D10755" s="254"/>
    </row>
    <row r="10756" spans="1:4" ht="13.5">
      <c r="A10756" s="180"/>
      <c r="B10756" s="180"/>
      <c r="C10756" s="180"/>
      <c r="D10756" s="254"/>
    </row>
    <row r="10757" spans="1:4" ht="13.5">
      <c r="A10757" s="180"/>
      <c r="B10757" s="180"/>
      <c r="C10757" s="180"/>
      <c r="D10757" s="254"/>
    </row>
    <row r="10758" spans="1:4" ht="13.5">
      <c r="A10758" s="180"/>
      <c r="B10758" s="180"/>
      <c r="C10758" s="180"/>
      <c r="D10758" s="254"/>
    </row>
    <row r="10759" spans="1:4" ht="13.5">
      <c r="A10759" s="180"/>
      <c r="B10759" s="180"/>
      <c r="C10759" s="180"/>
      <c r="D10759" s="254"/>
    </row>
    <row r="10760" spans="1:4" ht="13.5">
      <c r="A10760" s="180"/>
      <c r="B10760" s="180"/>
      <c r="C10760" s="180"/>
      <c r="D10760" s="254"/>
    </row>
    <row r="10761" spans="1:4" ht="13.5">
      <c r="A10761" s="180"/>
      <c r="B10761" s="180"/>
      <c r="C10761" s="180"/>
      <c r="D10761" s="254"/>
    </row>
    <row r="10762" spans="1:4" ht="13.5">
      <c r="A10762" s="180"/>
      <c r="B10762" s="180"/>
      <c r="C10762" s="180"/>
      <c r="D10762" s="254"/>
    </row>
    <row r="10763" spans="1:4" ht="13.5">
      <c r="A10763" s="180"/>
      <c r="B10763" s="180"/>
      <c r="C10763" s="180"/>
      <c r="D10763" s="254"/>
    </row>
    <row r="10764" spans="1:4" ht="13.5">
      <c r="A10764" s="180"/>
      <c r="B10764" s="180"/>
      <c r="C10764" s="180"/>
      <c r="D10764" s="254"/>
    </row>
    <row r="10765" spans="1:4" ht="13.5">
      <c r="A10765" s="180"/>
      <c r="B10765" s="180"/>
      <c r="C10765" s="180"/>
      <c r="D10765" s="254"/>
    </row>
    <row r="10766" spans="1:4" ht="13.5">
      <c r="A10766" s="180"/>
      <c r="B10766" s="180"/>
      <c r="C10766" s="180"/>
      <c r="D10766" s="254"/>
    </row>
    <row r="10767" spans="1:4" ht="13.5">
      <c r="A10767" s="180"/>
      <c r="B10767" s="180"/>
      <c r="C10767" s="180"/>
      <c r="D10767" s="254"/>
    </row>
    <row r="10768" spans="1:4" ht="13.5">
      <c r="A10768" s="180"/>
      <c r="B10768" s="180"/>
      <c r="C10768" s="180"/>
      <c r="D10768" s="254"/>
    </row>
    <row r="10769" spans="1:4" ht="13.5">
      <c r="A10769" s="180"/>
      <c r="B10769" s="180"/>
      <c r="C10769" s="180"/>
      <c r="D10769" s="254"/>
    </row>
    <row r="10770" spans="1:4" ht="13.5">
      <c r="A10770" s="180"/>
      <c r="B10770" s="180"/>
      <c r="C10770" s="180"/>
      <c r="D10770" s="254"/>
    </row>
    <row r="10771" spans="1:4" ht="13.5">
      <c r="A10771" s="180"/>
      <c r="B10771" s="180"/>
      <c r="C10771" s="180"/>
      <c r="D10771" s="254"/>
    </row>
    <row r="10772" spans="1:4" ht="13.5">
      <c r="A10772" s="180"/>
      <c r="B10772" s="180"/>
      <c r="C10772" s="180"/>
      <c r="D10772" s="254"/>
    </row>
    <row r="10773" spans="1:4" ht="13.5">
      <c r="A10773" s="180"/>
      <c r="B10773" s="180"/>
      <c r="C10773" s="180"/>
      <c r="D10773" s="254"/>
    </row>
    <row r="10774" spans="1:4" ht="13.5">
      <c r="A10774" s="180"/>
      <c r="B10774" s="180"/>
      <c r="C10774" s="180"/>
      <c r="D10774" s="254"/>
    </row>
    <row r="10775" spans="1:4" ht="13.5">
      <c r="A10775" s="180"/>
      <c r="B10775" s="180"/>
      <c r="C10775" s="180"/>
      <c r="D10775" s="254"/>
    </row>
    <row r="10776" spans="1:4" ht="13.5">
      <c r="A10776" s="180"/>
      <c r="B10776" s="180"/>
      <c r="C10776" s="180"/>
      <c r="D10776" s="254"/>
    </row>
    <row r="10777" spans="1:4" ht="13.5">
      <c r="A10777" s="180"/>
      <c r="B10777" s="180"/>
      <c r="C10777" s="180"/>
      <c r="D10777" s="254"/>
    </row>
    <row r="10778" spans="1:4" ht="13.5">
      <c r="A10778" s="180"/>
      <c r="B10778" s="180"/>
      <c r="C10778" s="180"/>
      <c r="D10778" s="254"/>
    </row>
    <row r="10779" spans="1:4" ht="13.5">
      <c r="A10779" s="180"/>
      <c r="B10779" s="180"/>
      <c r="C10779" s="180"/>
      <c r="D10779" s="254"/>
    </row>
    <row r="10780" spans="1:4" ht="13.5">
      <c r="A10780" s="180"/>
      <c r="B10780" s="180"/>
      <c r="C10780" s="180"/>
      <c r="D10780" s="254"/>
    </row>
    <row r="10781" spans="1:4" ht="13.5">
      <c r="A10781" s="180"/>
      <c r="B10781" s="180"/>
      <c r="C10781" s="180"/>
      <c r="D10781" s="254"/>
    </row>
    <row r="10782" spans="1:4" ht="13.5">
      <c r="A10782" s="180"/>
      <c r="B10782" s="180"/>
      <c r="C10782" s="180"/>
      <c r="D10782" s="254"/>
    </row>
    <row r="10783" spans="1:4" ht="13.5">
      <c r="A10783" s="180"/>
      <c r="B10783" s="180"/>
      <c r="C10783" s="180"/>
      <c r="D10783" s="254"/>
    </row>
    <row r="10784" spans="1:4" ht="13.5">
      <c r="A10784" s="180"/>
      <c r="B10784" s="180"/>
      <c r="C10784" s="180"/>
      <c r="D10784" s="254"/>
    </row>
    <row r="10785" spans="1:4" ht="13.5">
      <c r="A10785" s="180"/>
      <c r="B10785" s="180"/>
      <c r="C10785" s="180"/>
      <c r="D10785" s="254"/>
    </row>
    <row r="10786" spans="1:4" ht="13.5">
      <c r="A10786" s="180"/>
      <c r="B10786" s="180"/>
      <c r="C10786" s="180"/>
      <c r="D10786" s="254"/>
    </row>
    <row r="10787" spans="1:4" ht="13.5">
      <c r="A10787" s="180"/>
      <c r="B10787" s="180"/>
      <c r="C10787" s="180"/>
      <c r="D10787" s="254"/>
    </row>
    <row r="10788" spans="1:4" ht="13.5">
      <c r="A10788" s="180"/>
      <c r="B10788" s="180"/>
      <c r="C10788" s="180"/>
      <c r="D10788" s="254"/>
    </row>
    <row r="10789" spans="1:4" ht="13.5">
      <c r="A10789" s="180"/>
      <c r="B10789" s="180"/>
      <c r="C10789" s="180"/>
      <c r="D10789" s="254"/>
    </row>
    <row r="10790" spans="1:4" ht="13.5">
      <c r="A10790" s="180"/>
      <c r="B10790" s="180"/>
      <c r="C10790" s="180"/>
      <c r="D10790" s="254"/>
    </row>
    <row r="10791" spans="1:4" ht="13.5">
      <c r="A10791" s="180"/>
      <c r="B10791" s="180"/>
      <c r="C10791" s="180"/>
      <c r="D10791" s="254"/>
    </row>
    <row r="10792" spans="1:4" ht="13.5">
      <c r="A10792" s="180"/>
      <c r="B10792" s="180"/>
      <c r="C10792" s="180"/>
      <c r="D10792" s="254"/>
    </row>
    <row r="10793" spans="1:4" ht="13.5">
      <c r="A10793" s="180"/>
      <c r="B10793" s="180"/>
      <c r="C10793" s="180"/>
      <c r="D10793" s="254"/>
    </row>
    <row r="10794" spans="1:4" ht="13.5">
      <c r="A10794" s="180"/>
      <c r="B10794" s="180"/>
      <c r="C10794" s="180"/>
      <c r="D10794" s="254"/>
    </row>
    <row r="10795" spans="1:4" ht="13.5">
      <c r="A10795" s="180"/>
      <c r="B10795" s="180"/>
      <c r="C10795" s="180"/>
      <c r="D10795" s="254"/>
    </row>
    <row r="10796" spans="1:4" ht="13.5">
      <c r="A10796" s="180"/>
      <c r="B10796" s="180"/>
      <c r="C10796" s="180"/>
      <c r="D10796" s="254"/>
    </row>
    <row r="10797" spans="1:4" ht="13.5">
      <c r="A10797" s="180"/>
      <c r="B10797" s="180"/>
      <c r="C10797" s="180"/>
      <c r="D10797" s="254"/>
    </row>
    <row r="10798" spans="1:4" ht="13.5">
      <c r="A10798" s="180"/>
      <c r="B10798" s="180"/>
      <c r="C10798" s="180"/>
      <c r="D10798" s="254"/>
    </row>
    <row r="10799" spans="1:4" ht="13.5">
      <c r="A10799" s="180"/>
      <c r="B10799" s="180"/>
      <c r="C10799" s="180"/>
      <c r="D10799" s="254"/>
    </row>
    <row r="10800" spans="1:4" ht="13.5">
      <c r="A10800" s="180"/>
      <c r="B10800" s="180"/>
      <c r="C10800" s="180"/>
      <c r="D10800" s="254"/>
    </row>
    <row r="10801" spans="1:4" ht="13.5">
      <c r="A10801" s="180"/>
      <c r="B10801" s="180"/>
      <c r="C10801" s="180"/>
      <c r="D10801" s="254"/>
    </row>
    <row r="10802" spans="1:4" ht="13.5">
      <c r="A10802" s="180"/>
      <c r="B10802" s="180"/>
      <c r="C10802" s="180"/>
      <c r="D10802" s="254"/>
    </row>
    <row r="10803" spans="1:4" ht="13.5">
      <c r="A10803" s="180"/>
      <c r="B10803" s="180"/>
      <c r="C10803" s="180"/>
      <c r="D10803" s="254"/>
    </row>
    <row r="10804" spans="1:4" ht="13.5">
      <c r="A10804" s="180"/>
      <c r="B10804" s="180"/>
      <c r="C10804" s="180"/>
      <c r="D10804" s="254"/>
    </row>
    <row r="10805" spans="1:4" ht="13.5">
      <c r="A10805" s="180"/>
      <c r="B10805" s="180"/>
      <c r="C10805" s="180"/>
      <c r="D10805" s="254"/>
    </row>
    <row r="10806" spans="1:4" ht="13.5">
      <c r="A10806" s="180"/>
      <c r="B10806" s="180"/>
      <c r="C10806" s="180"/>
      <c r="D10806" s="254"/>
    </row>
    <row r="10807" spans="1:4" ht="13.5">
      <c r="A10807" s="180"/>
      <c r="B10807" s="180"/>
      <c r="C10807" s="180"/>
      <c r="D10807" s="254"/>
    </row>
    <row r="10808" spans="1:4" ht="13.5">
      <c r="A10808" s="180"/>
      <c r="B10808" s="180"/>
      <c r="C10808" s="180"/>
      <c r="D10808" s="254"/>
    </row>
    <row r="10809" spans="1:4" ht="13.5">
      <c r="A10809" s="180"/>
      <c r="B10809" s="180"/>
      <c r="C10809" s="180"/>
      <c r="D10809" s="254"/>
    </row>
    <row r="10810" spans="1:4" ht="13.5">
      <c r="A10810" s="180"/>
      <c r="B10810" s="180"/>
      <c r="C10810" s="180"/>
      <c r="D10810" s="254"/>
    </row>
    <row r="10811" spans="1:4" ht="13.5">
      <c r="A10811" s="180"/>
      <c r="B10811" s="180"/>
      <c r="C10811" s="180"/>
      <c r="D10811" s="254"/>
    </row>
    <row r="10812" spans="1:4" ht="13.5">
      <c r="A10812" s="180"/>
      <c r="B10812" s="180"/>
      <c r="C10812" s="180"/>
      <c r="D10812" s="254"/>
    </row>
    <row r="10813" spans="1:4" ht="13.5">
      <c r="A10813" s="180"/>
      <c r="B10813" s="180"/>
      <c r="C10813" s="180"/>
      <c r="D10813" s="254"/>
    </row>
    <row r="10814" spans="1:4" ht="13.5">
      <c r="A10814" s="180"/>
      <c r="B10814" s="180"/>
      <c r="C10814" s="180"/>
      <c r="D10814" s="254"/>
    </row>
    <row r="10815" spans="1:4" ht="13.5">
      <c r="A10815" s="180"/>
      <c r="B10815" s="180"/>
      <c r="C10815" s="180"/>
      <c r="D10815" s="254"/>
    </row>
    <row r="10816" spans="1:4" ht="13.5">
      <c r="A10816" s="180"/>
      <c r="B10816" s="180"/>
      <c r="C10816" s="180"/>
      <c r="D10816" s="254"/>
    </row>
    <row r="10817" spans="1:4" ht="13.5">
      <c r="A10817" s="180"/>
      <c r="B10817" s="180"/>
      <c r="C10817" s="180"/>
      <c r="D10817" s="254"/>
    </row>
    <row r="10818" spans="1:4" ht="13.5">
      <c r="A10818" s="180"/>
      <c r="B10818" s="180"/>
      <c r="C10818" s="180"/>
      <c r="D10818" s="254"/>
    </row>
    <row r="10819" spans="1:4" ht="13.5">
      <c r="A10819" s="180"/>
      <c r="B10819" s="180"/>
      <c r="C10819" s="180"/>
      <c r="D10819" s="254"/>
    </row>
    <row r="10820" spans="1:4" ht="13.5">
      <c r="A10820" s="180"/>
      <c r="B10820" s="180"/>
      <c r="C10820" s="180"/>
      <c r="D10820" s="254"/>
    </row>
    <row r="10821" spans="1:4" ht="13.5">
      <c r="A10821" s="180"/>
      <c r="B10821" s="180"/>
      <c r="C10821" s="180"/>
      <c r="D10821" s="254"/>
    </row>
    <row r="10822" spans="1:4" ht="13.5">
      <c r="A10822" s="180"/>
      <c r="B10822" s="180"/>
      <c r="C10822" s="180"/>
      <c r="D10822" s="254"/>
    </row>
    <row r="10823" spans="1:4" ht="13.5">
      <c r="A10823" s="180"/>
      <c r="B10823" s="180"/>
      <c r="C10823" s="180"/>
      <c r="D10823" s="254"/>
    </row>
    <row r="10824" spans="1:4" ht="13.5">
      <c r="A10824" s="180"/>
      <c r="B10824" s="180"/>
      <c r="C10824" s="180"/>
      <c r="D10824" s="254"/>
    </row>
    <row r="10825" spans="1:4" ht="13.5">
      <c r="A10825" s="180"/>
      <c r="B10825" s="180"/>
      <c r="C10825" s="180"/>
      <c r="D10825" s="254"/>
    </row>
    <row r="10826" spans="1:4" ht="13.5">
      <c r="A10826" s="180"/>
      <c r="B10826" s="180"/>
      <c r="C10826" s="180"/>
      <c r="D10826" s="254"/>
    </row>
    <row r="10827" spans="1:4" ht="13.5">
      <c r="A10827" s="180"/>
      <c r="B10827" s="180"/>
      <c r="C10827" s="180"/>
      <c r="D10827" s="254"/>
    </row>
    <row r="10828" spans="1:4" ht="13.5">
      <c r="A10828" s="180"/>
      <c r="B10828" s="180"/>
      <c r="C10828" s="180"/>
      <c r="D10828" s="254"/>
    </row>
    <row r="10829" spans="1:4" ht="13.5">
      <c r="A10829" s="180"/>
      <c r="B10829" s="180"/>
      <c r="C10829" s="180"/>
      <c r="D10829" s="254"/>
    </row>
    <row r="10830" spans="1:4" ht="13.5">
      <c r="A10830" s="180"/>
      <c r="B10830" s="180"/>
      <c r="C10830" s="180"/>
      <c r="D10830" s="254"/>
    </row>
    <row r="10831" spans="1:4" ht="13.5">
      <c r="A10831" s="180"/>
      <c r="B10831" s="180"/>
      <c r="C10831" s="180"/>
      <c r="D10831" s="254"/>
    </row>
    <row r="10832" spans="1:4" ht="13.5">
      <c r="A10832" s="180"/>
      <c r="B10832" s="180"/>
      <c r="C10832" s="180"/>
      <c r="D10832" s="254"/>
    </row>
    <row r="10833" spans="1:4" ht="13.5">
      <c r="A10833" s="180"/>
      <c r="B10833" s="180"/>
      <c r="C10833" s="180"/>
      <c r="D10833" s="254"/>
    </row>
    <row r="10834" spans="1:4" ht="13.5">
      <c r="A10834" s="180"/>
      <c r="B10834" s="180"/>
      <c r="C10834" s="180"/>
      <c r="D10834" s="254"/>
    </row>
    <row r="10835" spans="1:4" ht="13.5">
      <c r="A10835" s="180"/>
      <c r="B10835" s="180"/>
      <c r="C10835" s="180"/>
      <c r="D10835" s="254"/>
    </row>
    <row r="10836" spans="1:4" ht="13.5">
      <c r="A10836" s="180"/>
      <c r="B10836" s="180"/>
      <c r="C10836" s="180"/>
      <c r="D10836" s="254"/>
    </row>
    <row r="10837" spans="1:4" ht="13.5">
      <c r="A10837" s="180"/>
      <c r="B10837" s="180"/>
      <c r="C10837" s="180"/>
      <c r="D10837" s="254"/>
    </row>
    <row r="10838" spans="1:4" ht="13.5">
      <c r="A10838" s="180"/>
      <c r="B10838" s="180"/>
      <c r="C10838" s="180"/>
      <c r="D10838" s="254"/>
    </row>
    <row r="10839" spans="1:4" ht="13.5">
      <c r="A10839" s="180"/>
      <c r="B10839" s="180"/>
      <c r="C10839" s="180"/>
      <c r="D10839" s="254"/>
    </row>
    <row r="10840" spans="1:4" ht="13.5">
      <c r="A10840" s="180"/>
      <c r="B10840" s="180"/>
      <c r="C10840" s="180"/>
      <c r="D10840" s="254"/>
    </row>
    <row r="10841" spans="1:4" ht="13.5">
      <c r="A10841" s="180"/>
      <c r="B10841" s="180"/>
      <c r="C10841" s="180"/>
      <c r="D10841" s="254"/>
    </row>
    <row r="10842" spans="1:4" ht="13.5">
      <c r="A10842" s="180"/>
      <c r="B10842" s="180"/>
      <c r="C10842" s="180"/>
      <c r="D10842" s="254"/>
    </row>
    <row r="10843" spans="1:4" ht="13.5">
      <c r="A10843" s="180"/>
      <c r="B10843" s="180"/>
      <c r="C10843" s="180"/>
      <c r="D10843" s="254"/>
    </row>
    <row r="10844" spans="1:4" ht="13.5">
      <c r="A10844" s="180"/>
      <c r="B10844" s="180"/>
      <c r="C10844" s="180"/>
      <c r="D10844" s="254"/>
    </row>
    <row r="10845" spans="1:4" ht="13.5">
      <c r="A10845" s="180"/>
      <c r="B10845" s="180"/>
      <c r="C10845" s="180"/>
      <c r="D10845" s="254"/>
    </row>
    <row r="10846" spans="1:4" ht="13.5">
      <c r="A10846" s="180"/>
      <c r="B10846" s="180"/>
      <c r="C10846" s="180"/>
      <c r="D10846" s="254"/>
    </row>
    <row r="10847" spans="1:4" ht="13.5">
      <c r="A10847" s="180"/>
      <c r="B10847" s="180"/>
      <c r="C10847" s="180"/>
      <c r="D10847" s="254"/>
    </row>
    <row r="10848" spans="1:4" ht="13.5">
      <c r="A10848" s="180"/>
      <c r="B10848" s="180"/>
      <c r="C10848" s="180"/>
      <c r="D10848" s="254"/>
    </row>
    <row r="10849" spans="1:4" ht="13.5">
      <c r="A10849" s="180"/>
      <c r="B10849" s="180"/>
      <c r="C10849" s="180"/>
      <c r="D10849" s="254"/>
    </row>
    <row r="10850" spans="1:4" ht="13.5">
      <c r="A10850" s="180"/>
      <c r="B10850" s="180"/>
      <c r="C10850" s="180"/>
      <c r="D10850" s="254"/>
    </row>
    <row r="10851" spans="1:4" ht="13.5">
      <c r="A10851" s="180"/>
      <c r="B10851" s="180"/>
      <c r="C10851" s="180"/>
      <c r="D10851" s="254"/>
    </row>
    <row r="10852" spans="1:4" ht="13.5">
      <c r="A10852" s="180"/>
      <c r="B10852" s="180"/>
      <c r="C10852" s="180"/>
      <c r="D10852" s="254"/>
    </row>
    <row r="10853" spans="1:4" ht="13.5">
      <c r="A10853" s="180"/>
      <c r="B10853" s="180"/>
      <c r="C10853" s="180"/>
      <c r="D10853" s="254"/>
    </row>
    <row r="10854" spans="1:4" ht="13.5">
      <c r="A10854" s="180"/>
      <c r="B10854" s="180"/>
      <c r="C10854" s="180"/>
      <c r="D10854" s="254"/>
    </row>
    <row r="10855" spans="1:4" ht="13.5">
      <c r="A10855" s="180"/>
      <c r="B10855" s="180"/>
      <c r="C10855" s="180"/>
      <c r="D10855" s="254"/>
    </row>
    <row r="10856" spans="1:4" ht="13.5">
      <c r="A10856" s="180"/>
      <c r="B10856" s="180"/>
      <c r="C10856" s="180"/>
      <c r="D10856" s="254"/>
    </row>
    <row r="10857" spans="1:4" ht="13.5">
      <c r="A10857" s="180"/>
      <c r="B10857" s="180"/>
      <c r="C10857" s="180"/>
      <c r="D10857" s="254"/>
    </row>
    <row r="10858" spans="1:4" ht="13.5">
      <c r="A10858" s="180"/>
      <c r="B10858" s="180"/>
      <c r="C10858" s="180"/>
      <c r="D10858" s="254"/>
    </row>
    <row r="10859" spans="1:4" ht="13.5">
      <c r="A10859" s="180"/>
      <c r="B10859" s="180"/>
      <c r="C10859" s="180"/>
      <c r="D10859" s="254"/>
    </row>
    <row r="10860" spans="1:4" ht="13.5">
      <c r="A10860" s="180"/>
      <c r="B10860" s="180"/>
      <c r="C10860" s="180"/>
      <c r="D10860" s="254"/>
    </row>
    <row r="10861" spans="1:4" ht="13.5">
      <c r="A10861" s="180"/>
      <c r="B10861" s="180"/>
      <c r="C10861" s="180"/>
      <c r="D10861" s="254"/>
    </row>
    <row r="10862" spans="1:4" ht="13.5">
      <c r="A10862" s="180"/>
      <c r="B10862" s="180"/>
      <c r="C10862" s="180"/>
      <c r="D10862" s="254"/>
    </row>
    <row r="10863" spans="1:4" ht="13.5">
      <c r="A10863" s="180"/>
      <c r="B10863" s="180"/>
      <c r="C10863" s="180"/>
      <c r="D10863" s="254"/>
    </row>
    <row r="10864" spans="1:4" ht="13.5">
      <c r="A10864" s="180"/>
      <c r="B10864" s="180"/>
      <c r="C10864" s="180"/>
      <c r="D10864" s="254"/>
    </row>
    <row r="10865" spans="1:4" ht="13.5">
      <c r="A10865" s="180"/>
      <c r="B10865" s="180"/>
      <c r="C10865" s="180"/>
      <c r="D10865" s="254"/>
    </row>
    <row r="10866" spans="1:4" ht="13.5">
      <c r="A10866" s="180"/>
      <c r="B10866" s="180"/>
      <c r="C10866" s="180"/>
      <c r="D10866" s="254"/>
    </row>
    <row r="10867" spans="1:4" ht="13.5">
      <c r="A10867" s="180"/>
      <c r="B10867" s="180"/>
      <c r="C10867" s="180"/>
      <c r="D10867" s="254"/>
    </row>
    <row r="10868" spans="1:4" ht="13.5">
      <c r="A10868" s="180"/>
      <c r="B10868" s="180"/>
      <c r="C10868" s="180"/>
      <c r="D10868" s="254"/>
    </row>
    <row r="10869" spans="1:4" ht="13.5">
      <c r="A10869" s="180"/>
      <c r="B10869" s="180"/>
      <c r="C10869" s="180"/>
      <c r="D10869" s="254"/>
    </row>
    <row r="10870" spans="1:4" ht="13.5">
      <c r="A10870" s="180"/>
      <c r="B10870" s="180"/>
      <c r="C10870" s="180"/>
      <c r="D10870" s="254"/>
    </row>
    <row r="10871" spans="1:4" ht="13.5">
      <c r="A10871" s="180"/>
      <c r="B10871" s="180"/>
      <c r="C10871" s="180"/>
      <c r="D10871" s="254"/>
    </row>
    <row r="10872" spans="1:4" ht="13.5">
      <c r="A10872" s="180"/>
      <c r="B10872" s="180"/>
      <c r="C10872" s="180"/>
      <c r="D10872" s="254"/>
    </row>
    <row r="10873" spans="1:4" ht="13.5">
      <c r="A10873" s="180"/>
      <c r="B10873" s="180"/>
      <c r="C10873" s="180"/>
      <c r="D10873" s="254"/>
    </row>
    <row r="10874" spans="1:4" ht="13.5">
      <c r="A10874" s="180"/>
      <c r="B10874" s="180"/>
      <c r="C10874" s="180"/>
      <c r="D10874" s="254"/>
    </row>
    <row r="10875" spans="1:4" ht="13.5">
      <c r="A10875" s="180"/>
      <c r="B10875" s="180"/>
      <c r="C10875" s="180"/>
      <c r="D10875" s="254"/>
    </row>
    <row r="10876" spans="1:4" ht="13.5">
      <c r="A10876" s="180"/>
      <c r="B10876" s="180"/>
      <c r="C10876" s="180"/>
      <c r="D10876" s="254"/>
    </row>
    <row r="10877" spans="1:4" ht="13.5">
      <c r="A10877" s="180"/>
      <c r="B10877" s="180"/>
      <c r="C10877" s="180"/>
      <c r="D10877" s="254"/>
    </row>
    <row r="10878" spans="1:4" ht="13.5">
      <c r="A10878" s="180"/>
      <c r="B10878" s="180"/>
      <c r="C10878" s="180"/>
      <c r="D10878" s="254"/>
    </row>
    <row r="10879" spans="1:4" ht="13.5">
      <c r="A10879" s="180"/>
      <c r="B10879" s="180"/>
      <c r="C10879" s="180"/>
      <c r="D10879" s="254"/>
    </row>
    <row r="10880" spans="1:4" ht="13.5">
      <c r="A10880" s="180"/>
      <c r="B10880" s="180"/>
      <c r="C10880" s="180"/>
      <c r="D10880" s="254"/>
    </row>
    <row r="10881" spans="1:4" ht="13.5">
      <c r="A10881" s="180"/>
      <c r="B10881" s="180"/>
      <c r="C10881" s="180"/>
      <c r="D10881" s="254"/>
    </row>
    <row r="10882" spans="1:4" ht="13.5">
      <c r="A10882" s="180"/>
      <c r="B10882" s="180"/>
      <c r="C10882" s="180"/>
      <c r="D10882" s="254"/>
    </row>
    <row r="10883" spans="1:4" ht="13.5">
      <c r="A10883" s="180"/>
      <c r="B10883" s="180"/>
      <c r="C10883" s="180"/>
      <c r="D10883" s="254"/>
    </row>
    <row r="10884" spans="1:4" ht="13.5">
      <c r="A10884" s="180"/>
      <c r="B10884" s="180"/>
      <c r="C10884" s="180"/>
      <c r="D10884" s="254"/>
    </row>
    <row r="10885" spans="1:4" ht="13.5">
      <c r="A10885" s="180"/>
      <c r="B10885" s="180"/>
      <c r="C10885" s="180"/>
      <c r="D10885" s="254"/>
    </row>
    <row r="10886" spans="1:4" ht="13.5">
      <c r="A10886" s="180"/>
      <c r="B10886" s="180"/>
      <c r="C10886" s="180"/>
      <c r="D10886" s="254"/>
    </row>
    <row r="10887" spans="1:4" ht="13.5">
      <c r="A10887" s="180"/>
      <c r="B10887" s="180"/>
      <c r="C10887" s="180"/>
      <c r="D10887" s="254"/>
    </row>
    <row r="10888" spans="1:4" ht="13.5">
      <c r="A10888" s="180"/>
      <c r="B10888" s="180"/>
      <c r="C10888" s="180"/>
      <c r="D10888" s="254"/>
    </row>
    <row r="10889" spans="1:4" ht="13.5">
      <c r="A10889" s="180"/>
      <c r="B10889" s="180"/>
      <c r="C10889" s="180"/>
      <c r="D10889" s="254"/>
    </row>
    <row r="10890" spans="1:4" ht="13.5">
      <c r="A10890" s="180"/>
      <c r="B10890" s="180"/>
      <c r="C10890" s="180"/>
      <c r="D10890" s="254"/>
    </row>
    <row r="10891" spans="1:4" ht="13.5">
      <c r="A10891" s="180"/>
      <c r="B10891" s="180"/>
      <c r="C10891" s="180"/>
      <c r="D10891" s="254"/>
    </row>
    <row r="10892" spans="1:4" ht="13.5">
      <c r="A10892" s="180"/>
      <c r="B10892" s="180"/>
      <c r="C10892" s="180"/>
      <c r="D10892" s="254"/>
    </row>
    <row r="10893" spans="1:4" ht="13.5">
      <c r="A10893" s="180"/>
      <c r="B10893" s="180"/>
      <c r="C10893" s="180"/>
      <c r="D10893" s="254"/>
    </row>
    <row r="10894" spans="1:4" ht="13.5">
      <c r="A10894" s="180"/>
      <c r="B10894" s="180"/>
      <c r="C10894" s="180"/>
      <c r="D10894" s="254"/>
    </row>
    <row r="10895" spans="1:4" ht="13.5">
      <c r="A10895" s="180"/>
      <c r="B10895" s="180"/>
      <c r="C10895" s="180"/>
      <c r="D10895" s="254"/>
    </row>
    <row r="10896" spans="1:4" ht="13.5">
      <c r="A10896" s="180"/>
      <c r="B10896" s="180"/>
      <c r="C10896" s="180"/>
      <c r="D10896" s="254"/>
    </row>
    <row r="10897" spans="1:4" ht="13.5">
      <c r="A10897" s="180"/>
      <c r="B10897" s="180"/>
      <c r="C10897" s="180"/>
      <c r="D10897" s="254"/>
    </row>
    <row r="10898" spans="1:4" ht="13.5">
      <c r="A10898" s="180"/>
      <c r="B10898" s="180"/>
      <c r="C10898" s="180"/>
      <c r="D10898" s="254"/>
    </row>
    <row r="10899" spans="1:4" ht="13.5">
      <c r="A10899" s="180"/>
      <c r="B10899" s="180"/>
      <c r="C10899" s="180"/>
      <c r="D10899" s="254"/>
    </row>
    <row r="10900" spans="1:4" ht="13.5">
      <c r="A10900" s="180"/>
      <c r="B10900" s="180"/>
      <c r="C10900" s="180"/>
      <c r="D10900" s="254"/>
    </row>
    <row r="10901" spans="1:4" ht="13.5">
      <c r="A10901" s="180"/>
      <c r="B10901" s="180"/>
      <c r="C10901" s="180"/>
      <c r="D10901" s="254"/>
    </row>
    <row r="10902" spans="1:4" ht="13.5">
      <c r="A10902" s="180"/>
      <c r="B10902" s="180"/>
      <c r="C10902" s="180"/>
      <c r="D10902" s="254"/>
    </row>
    <row r="10903" spans="1:4" ht="13.5">
      <c r="A10903" s="180"/>
      <c r="B10903" s="180"/>
      <c r="C10903" s="180"/>
      <c r="D10903" s="254"/>
    </row>
    <row r="10904" spans="1:4" ht="13.5">
      <c r="A10904" s="180"/>
      <c r="B10904" s="180"/>
      <c r="C10904" s="180"/>
      <c r="D10904" s="254"/>
    </row>
    <row r="10905" spans="1:4" ht="13.5">
      <c r="A10905" s="180"/>
      <c r="B10905" s="180"/>
      <c r="C10905" s="180"/>
      <c r="D10905" s="254"/>
    </row>
    <row r="10906" spans="1:4" ht="13.5">
      <c r="A10906" s="180"/>
      <c r="B10906" s="180"/>
      <c r="C10906" s="180"/>
      <c r="D10906" s="254"/>
    </row>
    <row r="10907" spans="1:4" ht="13.5">
      <c r="A10907" s="180"/>
      <c r="B10907" s="180"/>
      <c r="C10907" s="180"/>
      <c r="D10907" s="254"/>
    </row>
    <row r="10908" spans="1:4" ht="13.5">
      <c r="A10908" s="180"/>
      <c r="B10908" s="180"/>
      <c r="C10908" s="180"/>
      <c r="D10908" s="254"/>
    </row>
    <row r="10909" spans="1:4" ht="13.5">
      <c r="A10909" s="180"/>
      <c r="B10909" s="180"/>
      <c r="C10909" s="180"/>
      <c r="D10909" s="254"/>
    </row>
    <row r="10910" spans="1:4" ht="13.5">
      <c r="A10910" s="180"/>
      <c r="B10910" s="180"/>
      <c r="C10910" s="180"/>
      <c r="D10910" s="254"/>
    </row>
    <row r="10911" spans="1:4" ht="13.5">
      <c r="A10911" s="180"/>
      <c r="B10911" s="180"/>
      <c r="C10911" s="180"/>
      <c r="D10911" s="254"/>
    </row>
    <row r="10912" spans="1:4" ht="13.5">
      <c r="A10912" s="180"/>
      <c r="B10912" s="180"/>
      <c r="C10912" s="180"/>
      <c r="D10912" s="254"/>
    </row>
    <row r="10913" spans="1:4" ht="13.5">
      <c r="A10913" s="180"/>
      <c r="B10913" s="180"/>
      <c r="C10913" s="180"/>
      <c r="D10913" s="254"/>
    </row>
    <row r="10914" spans="1:4" ht="13.5">
      <c r="A10914" s="180"/>
      <c r="B10914" s="180"/>
      <c r="C10914" s="180"/>
      <c r="D10914" s="254"/>
    </row>
    <row r="10915" spans="1:4" ht="13.5">
      <c r="A10915" s="180"/>
      <c r="B10915" s="180"/>
      <c r="C10915" s="180"/>
      <c r="D10915" s="254"/>
    </row>
    <row r="10916" spans="1:4" ht="13.5">
      <c r="A10916" s="180"/>
      <c r="B10916" s="180"/>
      <c r="C10916" s="180"/>
      <c r="D10916" s="254"/>
    </row>
    <row r="10917" spans="1:4" ht="13.5">
      <c r="A10917" s="180"/>
      <c r="B10917" s="180"/>
      <c r="C10917" s="180"/>
      <c r="D10917" s="254"/>
    </row>
    <row r="10918" spans="1:4" ht="13.5">
      <c r="A10918" s="180"/>
      <c r="B10918" s="180"/>
      <c r="C10918" s="180"/>
      <c r="D10918" s="254"/>
    </row>
    <row r="10919" spans="1:4" ht="13.5">
      <c r="A10919" s="180"/>
      <c r="B10919" s="180"/>
      <c r="C10919" s="180"/>
      <c r="D10919" s="254"/>
    </row>
    <row r="10920" spans="1:4" ht="13.5">
      <c r="A10920" s="180"/>
      <c r="B10920" s="180"/>
      <c r="C10920" s="180"/>
      <c r="D10920" s="254"/>
    </row>
    <row r="10921" spans="1:4" ht="13.5">
      <c r="A10921" s="180"/>
      <c r="B10921" s="180"/>
      <c r="C10921" s="180"/>
      <c r="D10921" s="254"/>
    </row>
    <row r="10922" spans="1:4" ht="13.5">
      <c r="A10922" s="180"/>
      <c r="B10922" s="180"/>
      <c r="C10922" s="180"/>
      <c r="D10922" s="254"/>
    </row>
    <row r="10923" spans="1:4" ht="13.5">
      <c r="A10923" s="180"/>
      <c r="B10923" s="180"/>
      <c r="C10923" s="180"/>
      <c r="D10923" s="254"/>
    </row>
    <row r="10924" spans="1:4" ht="13.5">
      <c r="A10924" s="180"/>
      <c r="B10924" s="180"/>
      <c r="C10924" s="180"/>
      <c r="D10924" s="254"/>
    </row>
    <row r="10925" spans="1:4" ht="13.5">
      <c r="A10925" s="180"/>
      <c r="B10925" s="180"/>
      <c r="C10925" s="180"/>
      <c r="D10925" s="254"/>
    </row>
    <row r="10926" spans="1:4" ht="13.5">
      <c r="A10926" s="180"/>
      <c r="B10926" s="180"/>
      <c r="C10926" s="180"/>
      <c r="D10926" s="254"/>
    </row>
    <row r="10927" spans="1:4" ht="13.5">
      <c r="A10927" s="180"/>
      <c r="B10927" s="180"/>
      <c r="C10927" s="180"/>
      <c r="D10927" s="254"/>
    </row>
    <row r="10928" spans="1:4" ht="13.5">
      <c r="A10928" s="180"/>
      <c r="B10928" s="180"/>
      <c r="C10928" s="180"/>
      <c r="D10928" s="254"/>
    </row>
    <row r="10929" spans="1:4" ht="13.5">
      <c r="A10929" s="180"/>
      <c r="B10929" s="180"/>
      <c r="C10929" s="180"/>
      <c r="D10929" s="254"/>
    </row>
    <row r="10930" spans="1:4" ht="13.5">
      <c r="A10930" s="180"/>
      <c r="B10930" s="180"/>
      <c r="C10930" s="180"/>
      <c r="D10930" s="254"/>
    </row>
    <row r="10931" spans="1:4" ht="13.5">
      <c r="A10931" s="180"/>
      <c r="B10931" s="180"/>
      <c r="C10931" s="180"/>
      <c r="D10931" s="254"/>
    </row>
    <row r="10932" spans="1:4" ht="13.5">
      <c r="A10932" s="180"/>
      <c r="B10932" s="180"/>
      <c r="C10932" s="180"/>
      <c r="D10932" s="254"/>
    </row>
    <row r="10933" spans="1:4" ht="13.5">
      <c r="A10933" s="180"/>
      <c r="B10933" s="180"/>
      <c r="C10933" s="180"/>
      <c r="D10933" s="254"/>
    </row>
    <row r="10934" spans="1:4" ht="13.5">
      <c r="A10934" s="180"/>
      <c r="B10934" s="180"/>
      <c r="C10934" s="180"/>
      <c r="D10934" s="254"/>
    </row>
    <row r="10935" spans="1:4" ht="13.5">
      <c r="A10935" s="180"/>
      <c r="B10935" s="180"/>
      <c r="C10935" s="180"/>
      <c r="D10935" s="254"/>
    </row>
    <row r="10936" spans="1:4" ht="13.5">
      <c r="A10936" s="180"/>
      <c r="B10936" s="180"/>
      <c r="C10936" s="180"/>
      <c r="D10936" s="254"/>
    </row>
    <row r="10937" spans="1:4" ht="13.5">
      <c r="A10937" s="180"/>
      <c r="B10937" s="180"/>
      <c r="C10937" s="180"/>
      <c r="D10937" s="254"/>
    </row>
    <row r="10938" spans="1:4" ht="13.5">
      <c r="A10938" s="180"/>
      <c r="B10938" s="180"/>
      <c r="C10938" s="180"/>
      <c r="D10938" s="254"/>
    </row>
    <row r="10939" spans="1:4" ht="13.5">
      <c r="A10939" s="180"/>
      <c r="B10939" s="180"/>
      <c r="C10939" s="180"/>
      <c r="D10939" s="254"/>
    </row>
    <row r="10940" spans="1:4" ht="13.5">
      <c r="A10940" s="180"/>
      <c r="B10940" s="180"/>
      <c r="C10940" s="180"/>
      <c r="D10940" s="254"/>
    </row>
    <row r="10941" spans="1:4" ht="13.5">
      <c r="A10941" s="180"/>
      <c r="B10941" s="180"/>
      <c r="C10941" s="180"/>
      <c r="D10941" s="254"/>
    </row>
    <row r="10942" spans="1:4" ht="13.5">
      <c r="A10942" s="180"/>
      <c r="B10942" s="180"/>
      <c r="C10942" s="180"/>
      <c r="D10942" s="254"/>
    </row>
    <row r="10943" spans="1:4" ht="13.5">
      <c r="A10943" s="180"/>
      <c r="B10943" s="180"/>
      <c r="C10943" s="180"/>
      <c r="D10943" s="254"/>
    </row>
    <row r="10944" spans="1:4" ht="13.5">
      <c r="A10944" s="180"/>
      <c r="B10944" s="180"/>
      <c r="C10944" s="180"/>
      <c r="D10944" s="254"/>
    </row>
    <row r="10945" spans="1:4" ht="13.5">
      <c r="A10945" s="180"/>
      <c r="B10945" s="180"/>
      <c r="C10945" s="180"/>
      <c r="D10945" s="254"/>
    </row>
    <row r="10946" spans="1:4" ht="13.5">
      <c r="A10946" s="180"/>
      <c r="B10946" s="180"/>
      <c r="C10946" s="180"/>
      <c r="D10946" s="254"/>
    </row>
    <row r="10947" spans="1:4" ht="13.5">
      <c r="A10947" s="180"/>
      <c r="B10947" s="180"/>
      <c r="C10947" s="180"/>
      <c r="D10947" s="254"/>
    </row>
    <row r="10948" spans="1:4" ht="13.5">
      <c r="A10948" s="180"/>
      <c r="B10948" s="180"/>
      <c r="C10948" s="180"/>
      <c r="D10948" s="254"/>
    </row>
    <row r="10949" spans="1:4" ht="13.5">
      <c r="A10949" s="180"/>
      <c r="B10949" s="180"/>
      <c r="C10949" s="180"/>
      <c r="D10949" s="254"/>
    </row>
    <row r="10950" spans="1:4" ht="13.5">
      <c r="A10950" s="180"/>
      <c r="B10950" s="180"/>
      <c r="C10950" s="180"/>
      <c r="D10950" s="254"/>
    </row>
    <row r="10951" spans="1:4" ht="13.5">
      <c r="A10951" s="180"/>
      <c r="B10951" s="180"/>
      <c r="C10951" s="180"/>
      <c r="D10951" s="254"/>
    </row>
    <row r="10952" spans="1:4" ht="13.5">
      <c r="A10952" s="180"/>
      <c r="B10952" s="180"/>
      <c r="C10952" s="180"/>
      <c r="D10952" s="254"/>
    </row>
    <row r="10953" spans="1:4" ht="13.5">
      <c r="A10953" s="180"/>
      <c r="B10953" s="180"/>
      <c r="C10953" s="180"/>
      <c r="D10953" s="254"/>
    </row>
    <row r="10954" spans="1:4" ht="13.5">
      <c r="A10954" s="180"/>
      <c r="B10954" s="180"/>
      <c r="C10954" s="180"/>
      <c r="D10954" s="254"/>
    </row>
    <row r="10955" spans="1:4" ht="13.5">
      <c r="A10955" s="180"/>
      <c r="B10955" s="180"/>
      <c r="C10955" s="180"/>
      <c r="D10955" s="254"/>
    </row>
    <row r="10956" spans="1:4" ht="13.5">
      <c r="A10956" s="180"/>
      <c r="B10956" s="180"/>
      <c r="C10956" s="180"/>
      <c r="D10956" s="254"/>
    </row>
    <row r="10957" spans="1:4" ht="13.5">
      <c r="A10957" s="180"/>
      <c r="B10957" s="180"/>
      <c r="C10957" s="180"/>
      <c r="D10957" s="254"/>
    </row>
    <row r="10958" spans="1:4" ht="13.5">
      <c r="A10958" s="180"/>
      <c r="B10958" s="180"/>
      <c r="C10958" s="180"/>
      <c r="D10958" s="254"/>
    </row>
    <row r="10959" spans="1:4" ht="13.5">
      <c r="A10959" s="180"/>
      <c r="B10959" s="180"/>
      <c r="C10959" s="180"/>
      <c r="D10959" s="254"/>
    </row>
    <row r="10960" spans="1:4" ht="13.5">
      <c r="A10960" s="180"/>
      <c r="B10960" s="180"/>
      <c r="C10960" s="180"/>
      <c r="D10960" s="254"/>
    </row>
    <row r="10961" spans="1:4" ht="13.5">
      <c r="A10961" s="180"/>
      <c r="B10961" s="180"/>
      <c r="C10961" s="180"/>
      <c r="D10961" s="254"/>
    </row>
    <row r="10962" spans="1:4" ht="13.5">
      <c r="A10962" s="180"/>
      <c r="B10962" s="180"/>
      <c r="C10962" s="180"/>
      <c r="D10962" s="254"/>
    </row>
    <row r="10963" spans="1:4" ht="13.5">
      <c r="A10963" s="180"/>
      <c r="B10963" s="180"/>
      <c r="C10963" s="180"/>
      <c r="D10963" s="254"/>
    </row>
    <row r="10964" spans="1:4" ht="13.5">
      <c r="A10964" s="180"/>
      <c r="B10964" s="180"/>
      <c r="C10964" s="180"/>
      <c r="D10964" s="254"/>
    </row>
    <row r="10965" spans="1:4" ht="13.5">
      <c r="A10965" s="180"/>
      <c r="B10965" s="180"/>
      <c r="C10965" s="180"/>
      <c r="D10965" s="254"/>
    </row>
    <row r="10966" spans="1:4" ht="13.5">
      <c r="A10966" s="180"/>
      <c r="B10966" s="180"/>
      <c r="C10966" s="180"/>
      <c r="D10966" s="254"/>
    </row>
    <row r="10967" spans="1:4" ht="13.5">
      <c r="A10967" s="180"/>
      <c r="B10967" s="180"/>
      <c r="C10967" s="180"/>
      <c r="D10967" s="254"/>
    </row>
    <row r="10968" spans="1:4" ht="13.5">
      <c r="A10968" s="180"/>
      <c r="B10968" s="180"/>
      <c r="C10968" s="180"/>
      <c r="D10968" s="254"/>
    </row>
    <row r="10969" spans="1:4" ht="13.5">
      <c r="A10969" s="180"/>
      <c r="B10969" s="180"/>
      <c r="C10969" s="180"/>
      <c r="D10969" s="254"/>
    </row>
    <row r="10970" spans="1:4" ht="13.5">
      <c r="A10970" s="180"/>
      <c r="B10970" s="180"/>
      <c r="C10970" s="180"/>
      <c r="D10970" s="254"/>
    </row>
    <row r="10971" spans="1:4" ht="13.5">
      <c r="A10971" s="180"/>
      <c r="B10971" s="180"/>
      <c r="C10971" s="180"/>
      <c r="D10971" s="254"/>
    </row>
    <row r="10972" spans="1:4" ht="13.5">
      <c r="A10972" s="180"/>
      <c r="B10972" s="180"/>
      <c r="C10972" s="180"/>
      <c r="D10972" s="254"/>
    </row>
    <row r="10973" spans="1:4" ht="13.5">
      <c r="A10973" s="180"/>
      <c r="B10973" s="180"/>
      <c r="C10973" s="180"/>
      <c r="D10973" s="254"/>
    </row>
    <row r="10974" spans="1:4" ht="13.5">
      <c r="A10974" s="180"/>
      <c r="B10974" s="180"/>
      <c r="C10974" s="180"/>
      <c r="D10974" s="254"/>
    </row>
    <row r="10975" spans="1:4" ht="13.5">
      <c r="A10975" s="180"/>
      <c r="B10975" s="180"/>
      <c r="C10975" s="180"/>
      <c r="D10975" s="254"/>
    </row>
    <row r="10976" spans="1:4" ht="13.5">
      <c r="A10976" s="180"/>
      <c r="B10976" s="180"/>
      <c r="C10976" s="180"/>
      <c r="D10976" s="254"/>
    </row>
    <row r="10977" spans="1:4" ht="13.5">
      <c r="A10977" s="180"/>
      <c r="B10977" s="180"/>
      <c r="C10977" s="180"/>
      <c r="D10977" s="254"/>
    </row>
    <row r="10978" spans="1:4" ht="13.5">
      <c r="A10978" s="180"/>
      <c r="B10978" s="180"/>
      <c r="C10978" s="180"/>
      <c r="D10978" s="254"/>
    </row>
    <row r="10979" spans="1:4" ht="13.5">
      <c r="A10979" s="180"/>
      <c r="B10979" s="180"/>
      <c r="C10979" s="180"/>
      <c r="D10979" s="254"/>
    </row>
    <row r="10980" spans="1:4" ht="13.5">
      <c r="A10980" s="180"/>
      <c r="B10980" s="180"/>
      <c r="C10980" s="180"/>
      <c r="D10980" s="254"/>
    </row>
    <row r="10981" spans="1:4" ht="13.5">
      <c r="A10981" s="180"/>
      <c r="B10981" s="180"/>
      <c r="C10981" s="180"/>
      <c r="D10981" s="254"/>
    </row>
    <row r="10982" spans="1:4" ht="13.5">
      <c r="A10982" s="180"/>
      <c r="B10982" s="180"/>
      <c r="C10982" s="180"/>
      <c r="D10982" s="254"/>
    </row>
    <row r="10983" spans="1:4" ht="13.5">
      <c r="A10983" s="180"/>
      <c r="B10983" s="180"/>
      <c r="C10983" s="180"/>
      <c r="D10983" s="254"/>
    </row>
    <row r="10984" spans="1:4" ht="13.5">
      <c r="A10984" s="180"/>
      <c r="B10984" s="180"/>
      <c r="C10984" s="180"/>
      <c r="D10984" s="254"/>
    </row>
    <row r="10985" spans="1:4" ht="13.5">
      <c r="A10985" s="180"/>
      <c r="B10985" s="180"/>
      <c r="C10985" s="180"/>
      <c r="D10985" s="254"/>
    </row>
    <row r="10986" spans="1:4" ht="13.5">
      <c r="A10986" s="180"/>
      <c r="B10986" s="180"/>
      <c r="C10986" s="180"/>
      <c r="D10986" s="254"/>
    </row>
    <row r="10987" spans="1:4" ht="13.5">
      <c r="A10987" s="180"/>
      <c r="B10987" s="180"/>
      <c r="C10987" s="180"/>
      <c r="D10987" s="254"/>
    </row>
    <row r="10988" spans="1:4" ht="13.5">
      <c r="A10988" s="180"/>
      <c r="B10988" s="180"/>
      <c r="C10988" s="180"/>
      <c r="D10988" s="254"/>
    </row>
    <row r="10989" spans="1:4" ht="13.5">
      <c r="A10989" s="180"/>
      <c r="B10989" s="180"/>
      <c r="C10989" s="180"/>
      <c r="D10989" s="254"/>
    </row>
    <row r="10990" spans="1:4" ht="13.5">
      <c r="A10990" s="180"/>
      <c r="B10990" s="180"/>
      <c r="C10990" s="180"/>
      <c r="D10990" s="254"/>
    </row>
    <row r="10991" spans="1:4" ht="13.5">
      <c r="A10991" s="180"/>
      <c r="B10991" s="180"/>
      <c r="C10991" s="180"/>
      <c r="D10991" s="254"/>
    </row>
    <row r="10992" spans="1:4" ht="13.5">
      <c r="A10992" s="180"/>
      <c r="B10992" s="180"/>
      <c r="C10992" s="180"/>
      <c r="D10992" s="254"/>
    </row>
    <row r="10993" spans="1:4" ht="13.5">
      <c r="A10993" s="180"/>
      <c r="B10993" s="180"/>
      <c r="C10993" s="180"/>
      <c r="D10993" s="254"/>
    </row>
    <row r="10994" spans="1:4" ht="13.5">
      <c r="A10994" s="180"/>
      <c r="B10994" s="180"/>
      <c r="C10994" s="180"/>
      <c r="D10994" s="254"/>
    </row>
    <row r="10995" spans="1:4" ht="13.5">
      <c r="A10995" s="180"/>
      <c r="B10995" s="180"/>
      <c r="C10995" s="180"/>
      <c r="D10995" s="254"/>
    </row>
    <row r="10996" spans="1:4" ht="13.5">
      <c r="A10996" s="180"/>
      <c r="B10996" s="180"/>
      <c r="C10996" s="180"/>
      <c r="D10996" s="254"/>
    </row>
    <row r="10997" spans="1:4" ht="13.5">
      <c r="A10997" s="180"/>
      <c r="B10997" s="180"/>
      <c r="C10997" s="180"/>
      <c r="D10997" s="254"/>
    </row>
    <row r="10998" spans="1:4" ht="13.5">
      <c r="A10998" s="180"/>
      <c r="B10998" s="180"/>
      <c r="C10998" s="180"/>
      <c r="D10998" s="254"/>
    </row>
    <row r="10999" spans="1:4" ht="13.5">
      <c r="A10999" s="180"/>
      <c r="B10999" s="180"/>
      <c r="C10999" s="180"/>
      <c r="D10999" s="254"/>
    </row>
    <row r="11000" spans="1:4" ht="13.5">
      <c r="A11000" s="180"/>
      <c r="B11000" s="180"/>
      <c r="C11000" s="180"/>
      <c r="D11000" s="254"/>
    </row>
    <row r="11001" spans="1:4" ht="13.5">
      <c r="A11001" s="180"/>
      <c r="B11001" s="180"/>
      <c r="C11001" s="180"/>
      <c r="D11001" s="254"/>
    </row>
    <row r="11002" spans="1:4" ht="13.5">
      <c r="A11002" s="180"/>
      <c r="B11002" s="180"/>
      <c r="C11002" s="180"/>
      <c r="D11002" s="254"/>
    </row>
    <row r="11003" spans="1:4" ht="13.5">
      <c r="A11003" s="180"/>
      <c r="B11003" s="180"/>
      <c r="C11003" s="180"/>
      <c r="D11003" s="254"/>
    </row>
    <row r="11004" spans="1:4" ht="13.5">
      <c r="A11004" s="180"/>
      <c r="B11004" s="180"/>
      <c r="C11004" s="180"/>
      <c r="D11004" s="254"/>
    </row>
    <row r="11005" spans="1:4" ht="13.5">
      <c r="A11005" s="180"/>
      <c r="B11005" s="180"/>
      <c r="C11005" s="180"/>
      <c r="D11005" s="254"/>
    </row>
    <row r="11006" spans="1:4" ht="13.5">
      <c r="A11006" s="180"/>
      <c r="B11006" s="180"/>
      <c r="C11006" s="180"/>
      <c r="D11006" s="254"/>
    </row>
    <row r="11007" spans="1:4" ht="13.5">
      <c r="A11007" s="180"/>
      <c r="B11007" s="180"/>
      <c r="C11007" s="180"/>
      <c r="D11007" s="254"/>
    </row>
    <row r="11008" spans="1:4" ht="13.5">
      <c r="A11008" s="180"/>
      <c r="B11008" s="180"/>
      <c r="C11008" s="180"/>
      <c r="D11008" s="254"/>
    </row>
    <row r="11009" spans="1:4" ht="13.5">
      <c r="A11009" s="180"/>
      <c r="B11009" s="180"/>
      <c r="C11009" s="180"/>
      <c r="D11009" s="254"/>
    </row>
    <row r="11010" spans="1:4" ht="13.5">
      <c r="A11010" s="180"/>
      <c r="B11010" s="180"/>
      <c r="C11010" s="180"/>
      <c r="D11010" s="254"/>
    </row>
    <row r="11011" spans="1:4" ht="13.5">
      <c r="A11011" s="180"/>
      <c r="B11011" s="180"/>
      <c r="C11011" s="180"/>
      <c r="D11011" s="254"/>
    </row>
    <row r="11012" spans="1:4" ht="13.5">
      <c r="A11012" s="180"/>
      <c r="B11012" s="180"/>
      <c r="C11012" s="180"/>
      <c r="D11012" s="254"/>
    </row>
    <row r="11013" spans="1:4" ht="13.5">
      <c r="A11013" s="180"/>
      <c r="B11013" s="180"/>
      <c r="C11013" s="180"/>
      <c r="D11013" s="254"/>
    </row>
    <row r="11014" spans="1:4" ht="13.5">
      <c r="A11014" s="180"/>
      <c r="B11014" s="180"/>
      <c r="C11014" s="180"/>
      <c r="D11014" s="254"/>
    </row>
    <row r="11015" spans="1:4" ht="13.5">
      <c r="A11015" s="180"/>
      <c r="B11015" s="180"/>
      <c r="C11015" s="180"/>
      <c r="D11015" s="254"/>
    </row>
    <row r="11016" spans="1:4" ht="13.5">
      <c r="A11016" s="180"/>
      <c r="B11016" s="180"/>
      <c r="C11016" s="180"/>
      <c r="D11016" s="254"/>
    </row>
    <row r="11017" spans="1:4" ht="13.5">
      <c r="A11017" s="180"/>
      <c r="B11017" s="180"/>
      <c r="C11017" s="180"/>
      <c r="D11017" s="254"/>
    </row>
    <row r="11018" spans="1:4" ht="13.5">
      <c r="A11018" s="180"/>
      <c r="B11018" s="180"/>
      <c r="C11018" s="180"/>
      <c r="D11018" s="254"/>
    </row>
    <row r="11019" spans="1:4" ht="13.5">
      <c r="A11019" s="180"/>
      <c r="B11019" s="180"/>
      <c r="C11019" s="180"/>
      <c r="D11019" s="254"/>
    </row>
    <row r="11020" spans="1:4" ht="13.5">
      <c r="A11020" s="180"/>
      <c r="B11020" s="180"/>
      <c r="C11020" s="180"/>
      <c r="D11020" s="254"/>
    </row>
    <row r="11021" spans="1:4" ht="13.5">
      <c r="A11021" s="180"/>
      <c r="B11021" s="180"/>
      <c r="C11021" s="180"/>
      <c r="D11021" s="254"/>
    </row>
    <row r="11022" spans="1:4" ht="13.5">
      <c r="A11022" s="180"/>
      <c r="B11022" s="180"/>
      <c r="C11022" s="180"/>
      <c r="D11022" s="254"/>
    </row>
    <row r="11023" spans="1:4" ht="13.5">
      <c r="A11023" s="180"/>
      <c r="B11023" s="180"/>
      <c r="C11023" s="180"/>
      <c r="D11023" s="254"/>
    </row>
    <row r="11024" spans="1:4" ht="13.5">
      <c r="A11024" s="180"/>
      <c r="B11024" s="180"/>
      <c r="C11024" s="180"/>
      <c r="D11024" s="254"/>
    </row>
    <row r="11025" spans="1:4" ht="13.5">
      <c r="A11025" s="180"/>
      <c r="B11025" s="180"/>
      <c r="C11025" s="180"/>
      <c r="D11025" s="254"/>
    </row>
    <row r="11026" spans="1:4" ht="13.5">
      <c r="A11026" s="180"/>
      <c r="B11026" s="180"/>
      <c r="C11026" s="180"/>
      <c r="D11026" s="254"/>
    </row>
    <row r="11027" spans="1:4" ht="13.5">
      <c r="A11027" s="180"/>
      <c r="B11027" s="180"/>
      <c r="C11027" s="180"/>
      <c r="D11027" s="254"/>
    </row>
    <row r="11028" spans="1:4" ht="13.5">
      <c r="A11028" s="180"/>
      <c r="B11028" s="180"/>
      <c r="C11028" s="180"/>
      <c r="D11028" s="254"/>
    </row>
    <row r="11029" spans="1:4" ht="13.5">
      <c r="A11029" s="180"/>
      <c r="B11029" s="180"/>
      <c r="C11029" s="180"/>
      <c r="D11029" s="254"/>
    </row>
    <row r="11030" spans="1:4" ht="13.5">
      <c r="A11030" s="180"/>
      <c r="B11030" s="180"/>
      <c r="C11030" s="180"/>
      <c r="D11030" s="254"/>
    </row>
    <row r="11031" spans="1:4" ht="13.5">
      <c r="A11031" s="180"/>
      <c r="B11031" s="180"/>
      <c r="C11031" s="180"/>
      <c r="D11031" s="254"/>
    </row>
    <row r="11032" spans="1:4" ht="13.5">
      <c r="A11032" s="180"/>
      <c r="B11032" s="180"/>
      <c r="C11032" s="180"/>
      <c r="D11032" s="254"/>
    </row>
    <row r="11033" spans="1:4" ht="13.5">
      <c r="A11033" s="180"/>
      <c r="B11033" s="180"/>
      <c r="C11033" s="180"/>
      <c r="D11033" s="254"/>
    </row>
    <row r="11034" spans="1:4" ht="13.5">
      <c r="A11034" s="180"/>
      <c r="B11034" s="180"/>
      <c r="C11034" s="180"/>
      <c r="D11034" s="254"/>
    </row>
    <row r="11035" spans="1:4" ht="13.5">
      <c r="A11035" s="180"/>
      <c r="B11035" s="180"/>
      <c r="C11035" s="180"/>
      <c r="D11035" s="254"/>
    </row>
    <row r="11036" spans="1:4" ht="13.5">
      <c r="A11036" s="180"/>
      <c r="B11036" s="180"/>
      <c r="C11036" s="180"/>
      <c r="D11036" s="254"/>
    </row>
    <row r="11037" spans="1:4" ht="13.5">
      <c r="A11037" s="180"/>
      <c r="B11037" s="180"/>
      <c r="C11037" s="180"/>
      <c r="D11037" s="254"/>
    </row>
    <row r="11038" spans="1:4" ht="13.5">
      <c r="A11038" s="180"/>
      <c r="B11038" s="180"/>
      <c r="C11038" s="180"/>
      <c r="D11038" s="254"/>
    </row>
    <row r="11039" spans="1:4" ht="13.5">
      <c r="A11039" s="180"/>
      <c r="B11039" s="180"/>
      <c r="C11039" s="180"/>
      <c r="D11039" s="254"/>
    </row>
    <row r="11040" spans="1:4" ht="13.5">
      <c r="A11040" s="180"/>
      <c r="B11040" s="180"/>
      <c r="C11040" s="180"/>
      <c r="D11040" s="254"/>
    </row>
    <row r="11041" spans="1:4" ht="13.5">
      <c r="A11041" s="180"/>
      <c r="B11041" s="180"/>
      <c r="C11041" s="180"/>
      <c r="D11041" s="254"/>
    </row>
    <row r="11042" spans="1:4" ht="13.5">
      <c r="A11042" s="180"/>
      <c r="B11042" s="180"/>
      <c r="C11042" s="180"/>
      <c r="D11042" s="254"/>
    </row>
    <row r="11043" spans="1:4" ht="13.5">
      <c r="A11043" s="180"/>
      <c r="B11043" s="180"/>
      <c r="C11043" s="180"/>
      <c r="D11043" s="254"/>
    </row>
    <row r="11044" spans="1:4" ht="13.5">
      <c r="A11044" s="180"/>
      <c r="B11044" s="180"/>
      <c r="C11044" s="180"/>
      <c r="D11044" s="254"/>
    </row>
    <row r="11045" spans="1:4" ht="13.5">
      <c r="A11045" s="180"/>
      <c r="B11045" s="180"/>
      <c r="C11045" s="180"/>
      <c r="D11045" s="254"/>
    </row>
    <row r="11046" spans="1:4" ht="13.5">
      <c r="A11046" s="180"/>
      <c r="B11046" s="180"/>
      <c r="C11046" s="180"/>
      <c r="D11046" s="254"/>
    </row>
    <row r="11047" spans="1:4" ht="13.5">
      <c r="A11047" s="180"/>
      <c r="B11047" s="180"/>
      <c r="C11047" s="180"/>
      <c r="D11047" s="254"/>
    </row>
    <row r="11048" spans="1:4" ht="13.5">
      <c r="A11048" s="180"/>
      <c r="B11048" s="180"/>
      <c r="C11048" s="180"/>
      <c r="D11048" s="254"/>
    </row>
    <row r="11049" spans="1:4" ht="13.5">
      <c r="A11049" s="180"/>
      <c r="B11049" s="180"/>
      <c r="C11049" s="180"/>
      <c r="D11049" s="254"/>
    </row>
    <row r="11050" spans="1:4" ht="13.5">
      <c r="A11050" s="180"/>
      <c r="B11050" s="180"/>
      <c r="C11050" s="180"/>
      <c r="D11050" s="254"/>
    </row>
    <row r="11051" spans="1:4" ht="13.5">
      <c r="A11051" s="180"/>
      <c r="B11051" s="180"/>
      <c r="C11051" s="180"/>
      <c r="D11051" s="254"/>
    </row>
    <row r="11052" spans="1:4" ht="13.5">
      <c r="A11052" s="180"/>
      <c r="B11052" s="180"/>
      <c r="C11052" s="180"/>
      <c r="D11052" s="254"/>
    </row>
    <row r="11053" spans="1:4" ht="13.5">
      <c r="A11053" s="180"/>
      <c r="B11053" s="180"/>
      <c r="C11053" s="180"/>
      <c r="D11053" s="254"/>
    </row>
    <row r="11054" spans="1:4" ht="13.5">
      <c r="A11054" s="180"/>
      <c r="B11054" s="180"/>
      <c r="C11054" s="180"/>
      <c r="D11054" s="254"/>
    </row>
    <row r="11055" spans="1:4" ht="13.5">
      <c r="A11055" s="180"/>
      <c r="B11055" s="180"/>
      <c r="C11055" s="180"/>
      <c r="D11055" s="254"/>
    </row>
    <row r="11056" spans="1:4" ht="13.5">
      <c r="A11056" s="180"/>
      <c r="B11056" s="180"/>
      <c r="C11056" s="180"/>
      <c r="D11056" s="254"/>
    </row>
    <row r="11057" spans="1:4" ht="13.5">
      <c r="A11057" s="180"/>
      <c r="B11057" s="180"/>
      <c r="C11057" s="180"/>
      <c r="D11057" s="254"/>
    </row>
    <row r="11058" spans="1:4" ht="13.5">
      <c r="A11058" s="180"/>
      <c r="B11058" s="180"/>
      <c r="C11058" s="180"/>
      <c r="D11058" s="254"/>
    </row>
    <row r="11059" spans="1:4" ht="13.5">
      <c r="A11059" s="180"/>
      <c r="B11059" s="180"/>
      <c r="C11059" s="180"/>
      <c r="D11059" s="254"/>
    </row>
    <row r="11060" spans="1:4" ht="13.5">
      <c r="A11060" s="180"/>
      <c r="B11060" s="180"/>
      <c r="C11060" s="180"/>
      <c r="D11060" s="254"/>
    </row>
    <row r="11061" spans="1:4" ht="13.5">
      <c r="A11061" s="180"/>
      <c r="B11061" s="180"/>
      <c r="C11061" s="180"/>
      <c r="D11061" s="254"/>
    </row>
    <row r="11062" spans="1:4" ht="13.5">
      <c r="A11062" s="180"/>
      <c r="B11062" s="180"/>
      <c r="C11062" s="180"/>
      <c r="D11062" s="254"/>
    </row>
    <row r="11063" spans="1:4" ht="13.5">
      <c r="A11063" s="180"/>
      <c r="B11063" s="180"/>
      <c r="C11063" s="180"/>
      <c r="D11063" s="254"/>
    </row>
    <row r="11064" spans="1:4" ht="13.5">
      <c r="A11064" s="180"/>
      <c r="B11064" s="180"/>
      <c r="C11064" s="180"/>
      <c r="D11064" s="254"/>
    </row>
    <row r="11065" spans="1:4" ht="13.5">
      <c r="A11065" s="180"/>
      <c r="B11065" s="180"/>
      <c r="C11065" s="180"/>
      <c r="D11065" s="254"/>
    </row>
    <row r="11066" spans="1:4" ht="13.5">
      <c r="A11066" s="180"/>
      <c r="B11066" s="180"/>
      <c r="C11066" s="180"/>
      <c r="D11066" s="254"/>
    </row>
    <row r="11067" spans="1:4" ht="13.5">
      <c r="A11067" s="180"/>
      <c r="B11067" s="180"/>
      <c r="C11067" s="180"/>
      <c r="D11067" s="254"/>
    </row>
    <row r="11068" spans="1:4" ht="13.5">
      <c r="A11068" s="180"/>
      <c r="B11068" s="180"/>
      <c r="C11068" s="180"/>
      <c r="D11068" s="254"/>
    </row>
    <row r="11069" spans="1:4" ht="13.5">
      <c r="A11069" s="180"/>
      <c r="B11069" s="180"/>
      <c r="C11069" s="180"/>
      <c r="D11069" s="254"/>
    </row>
    <row r="11070" spans="1:4" ht="13.5">
      <c r="A11070" s="180"/>
      <c r="B11070" s="180"/>
      <c r="C11070" s="180"/>
      <c r="D11070" s="254"/>
    </row>
    <row r="11071" spans="1:4" ht="13.5">
      <c r="A11071" s="180"/>
      <c r="B11071" s="180"/>
      <c r="C11071" s="180"/>
      <c r="D11071" s="254"/>
    </row>
    <row r="11072" spans="1:4" ht="13.5">
      <c r="A11072" s="180"/>
      <c r="B11072" s="180"/>
      <c r="C11072" s="180"/>
      <c r="D11072" s="254"/>
    </row>
    <row r="11073" spans="1:4" ht="13.5">
      <c r="A11073" s="180"/>
      <c r="B11073" s="180"/>
      <c r="C11073" s="180"/>
      <c r="D11073" s="254"/>
    </row>
    <row r="11074" spans="1:4" ht="13.5">
      <c r="A11074" s="180"/>
      <c r="B11074" s="180"/>
      <c r="C11074" s="180"/>
      <c r="D11074" s="254"/>
    </row>
    <row r="11075" spans="1:4" ht="13.5">
      <c r="A11075" s="180"/>
      <c r="B11075" s="180"/>
      <c r="C11075" s="180"/>
      <c r="D11075" s="254"/>
    </row>
    <row r="11076" spans="1:4" ht="13.5">
      <c r="A11076" s="180"/>
      <c r="B11076" s="180"/>
      <c r="C11076" s="180"/>
      <c r="D11076" s="254"/>
    </row>
    <row r="11077" spans="1:4" ht="13.5">
      <c r="A11077" s="180"/>
      <c r="B11077" s="180"/>
      <c r="C11077" s="180"/>
      <c r="D11077" s="254"/>
    </row>
    <row r="11078" spans="1:4" ht="13.5">
      <c r="A11078" s="180"/>
      <c r="B11078" s="180"/>
      <c r="C11078" s="180"/>
      <c r="D11078" s="254"/>
    </row>
    <row r="11079" spans="1:4" ht="13.5">
      <c r="A11079" s="180"/>
      <c r="B11079" s="180"/>
      <c r="C11079" s="180"/>
      <c r="D11079" s="254"/>
    </row>
    <row r="11080" spans="1:4" ht="13.5">
      <c r="A11080" s="180"/>
      <c r="B11080" s="180"/>
      <c r="C11080" s="180"/>
      <c r="D11080" s="254"/>
    </row>
    <row r="11081" spans="1:4" ht="13.5">
      <c r="A11081" s="180"/>
      <c r="B11081" s="180"/>
      <c r="C11081" s="180"/>
      <c r="D11081" s="254"/>
    </row>
    <row r="11082" spans="1:4" ht="13.5">
      <c r="A11082" s="180"/>
      <c r="B11082" s="180"/>
      <c r="C11082" s="180"/>
      <c r="D11082" s="254"/>
    </row>
    <row r="11083" spans="1:4" ht="13.5">
      <c r="A11083" s="180"/>
      <c r="B11083" s="180"/>
      <c r="C11083" s="180"/>
      <c r="D11083" s="254"/>
    </row>
    <row r="11084" spans="1:4" ht="13.5">
      <c r="A11084" s="180"/>
      <c r="B11084" s="180"/>
      <c r="C11084" s="180"/>
      <c r="D11084" s="254"/>
    </row>
    <row r="11085" spans="1:4" ht="13.5">
      <c r="A11085" s="180"/>
      <c r="B11085" s="180"/>
      <c r="C11085" s="180"/>
      <c r="D11085" s="254"/>
    </row>
    <row r="11086" spans="1:4" ht="13.5">
      <c r="A11086" s="180"/>
      <c r="B11086" s="180"/>
      <c r="C11086" s="180"/>
      <c r="D11086" s="254"/>
    </row>
    <row r="11087" spans="1:4" ht="13.5">
      <c r="A11087" s="180"/>
      <c r="B11087" s="180"/>
      <c r="C11087" s="180"/>
      <c r="D11087" s="254"/>
    </row>
    <row r="11088" spans="1:4" ht="13.5">
      <c r="A11088" s="180"/>
      <c r="B11088" s="180"/>
      <c r="C11088" s="180"/>
      <c r="D11088" s="254"/>
    </row>
    <row r="11089" spans="1:4" ht="13.5">
      <c r="A11089" s="180"/>
      <c r="B11089" s="180"/>
      <c r="C11089" s="180"/>
      <c r="D11089" s="254"/>
    </row>
    <row r="11090" spans="1:4" ht="13.5">
      <c r="A11090" s="180"/>
      <c r="B11090" s="180"/>
      <c r="C11090" s="180"/>
      <c r="D11090" s="254"/>
    </row>
    <row r="11091" spans="1:4" ht="13.5">
      <c r="A11091" s="180"/>
      <c r="B11091" s="180"/>
      <c r="C11091" s="180"/>
      <c r="D11091" s="254"/>
    </row>
    <row r="11092" spans="1:4" ht="13.5">
      <c r="A11092" s="180"/>
      <c r="B11092" s="180"/>
      <c r="C11092" s="180"/>
      <c r="D11092" s="254"/>
    </row>
    <row r="11093" spans="1:4" ht="13.5">
      <c r="A11093" s="180"/>
      <c r="B11093" s="180"/>
      <c r="C11093" s="180"/>
      <c r="D11093" s="254"/>
    </row>
    <row r="11094" spans="1:4" ht="13.5">
      <c r="A11094" s="180"/>
      <c r="B11094" s="180"/>
      <c r="C11094" s="180"/>
      <c r="D11094" s="254"/>
    </row>
    <row r="11095" spans="1:4" ht="13.5">
      <c r="A11095" s="180"/>
      <c r="B11095" s="180"/>
      <c r="C11095" s="180"/>
      <c r="D11095" s="254"/>
    </row>
    <row r="11096" spans="1:4" ht="13.5">
      <c r="A11096" s="180"/>
      <c r="B11096" s="180"/>
      <c r="C11096" s="180"/>
      <c r="D11096" s="254"/>
    </row>
    <row r="11097" spans="1:4" ht="13.5">
      <c r="A11097" s="180"/>
      <c r="B11097" s="180"/>
      <c r="C11097" s="180"/>
      <c r="D11097" s="254"/>
    </row>
    <row r="11098" spans="1:4" ht="13.5">
      <c r="A11098" s="180"/>
      <c r="B11098" s="180"/>
      <c r="C11098" s="180"/>
      <c r="D11098" s="254"/>
    </row>
    <row r="11099" spans="1:4" ht="13.5">
      <c r="A11099" s="180"/>
      <c r="B11099" s="180"/>
      <c r="C11099" s="180"/>
      <c r="D11099" s="254"/>
    </row>
    <row r="11100" spans="1:4" ht="13.5">
      <c r="A11100" s="180"/>
      <c r="B11100" s="180"/>
      <c r="C11100" s="180"/>
      <c r="D11100" s="254"/>
    </row>
    <row r="11101" spans="1:4" ht="13.5">
      <c r="A11101" s="180"/>
      <c r="B11101" s="180"/>
      <c r="C11101" s="180"/>
      <c r="D11101" s="254"/>
    </row>
    <row r="11102" spans="1:4" ht="13.5">
      <c r="A11102" s="180"/>
      <c r="B11102" s="180"/>
      <c r="C11102" s="180"/>
      <c r="D11102" s="254"/>
    </row>
    <row r="11103" spans="1:4" ht="13.5">
      <c r="A11103" s="180"/>
      <c r="B11103" s="180"/>
      <c r="C11103" s="180"/>
      <c r="D11103" s="254"/>
    </row>
    <row r="11104" spans="1:4" ht="13.5">
      <c r="A11104" s="180"/>
      <c r="B11104" s="180"/>
      <c r="C11104" s="180"/>
      <c r="D11104" s="254"/>
    </row>
    <row r="11105" spans="1:4" ht="13.5">
      <c r="A11105" s="180"/>
      <c r="B11105" s="180"/>
      <c r="C11105" s="180"/>
      <c r="D11105" s="254"/>
    </row>
    <row r="11106" spans="1:4" ht="13.5">
      <c r="A11106" s="180"/>
      <c r="B11106" s="180"/>
      <c r="C11106" s="180"/>
      <c r="D11106" s="254"/>
    </row>
    <row r="11107" spans="1:4" ht="13.5">
      <c r="A11107" s="180"/>
      <c r="B11107" s="180"/>
      <c r="C11107" s="180"/>
      <c r="D11107" s="254"/>
    </row>
    <row r="11108" spans="1:4" ht="13.5">
      <c r="A11108" s="180"/>
      <c r="B11108" s="180"/>
      <c r="C11108" s="180"/>
      <c r="D11108" s="254"/>
    </row>
    <row r="11109" spans="1:4" ht="13.5">
      <c r="A11109" s="180"/>
      <c r="B11109" s="180"/>
      <c r="C11109" s="180"/>
      <c r="D11109" s="254"/>
    </row>
    <row r="11110" spans="1:4" ht="13.5">
      <c r="A11110" s="180"/>
      <c r="B11110" s="180"/>
      <c r="C11110" s="180"/>
      <c r="D11110" s="254"/>
    </row>
    <row r="11111" spans="1:4" ht="13.5">
      <c r="A11111" s="180"/>
      <c r="B11111" s="180"/>
      <c r="C11111" s="180"/>
      <c r="D11111" s="254"/>
    </row>
    <row r="11112" spans="1:4" ht="13.5">
      <c r="A11112" s="180"/>
      <c r="B11112" s="180"/>
      <c r="C11112" s="180"/>
      <c r="D11112" s="254"/>
    </row>
    <row r="11113" spans="1:4" ht="13.5">
      <c r="A11113" s="180"/>
      <c r="B11113" s="180"/>
      <c r="C11113" s="180"/>
      <c r="D11113" s="254"/>
    </row>
    <row r="11114" spans="1:4" ht="13.5">
      <c r="A11114" s="180"/>
      <c r="B11114" s="180"/>
      <c r="C11114" s="180"/>
      <c r="D11114" s="254"/>
    </row>
    <row r="11115" spans="1:4" ht="13.5">
      <c r="A11115" s="180"/>
      <c r="B11115" s="180"/>
      <c r="C11115" s="180"/>
      <c r="D11115" s="254"/>
    </row>
    <row r="11116" spans="1:4" ht="13.5">
      <c r="A11116" s="180"/>
      <c r="B11116" s="180"/>
      <c r="C11116" s="180"/>
      <c r="D11116" s="254"/>
    </row>
    <row r="11117" spans="1:4" ht="13.5">
      <c r="A11117" s="180"/>
      <c r="B11117" s="180"/>
      <c r="C11117" s="180"/>
      <c r="D11117" s="254"/>
    </row>
    <row r="11118" spans="1:4" ht="13.5">
      <c r="A11118" s="180"/>
      <c r="B11118" s="180"/>
      <c r="C11118" s="180"/>
      <c r="D11118" s="254"/>
    </row>
    <row r="11119" spans="1:4" ht="13.5">
      <c r="A11119" s="180"/>
      <c r="B11119" s="180"/>
      <c r="C11119" s="180"/>
      <c r="D11119" s="254"/>
    </row>
    <row r="11120" spans="1:4" ht="13.5">
      <c r="A11120" s="180"/>
      <c r="B11120" s="180"/>
      <c r="C11120" s="180"/>
      <c r="D11120" s="254"/>
    </row>
    <row r="11121" spans="1:4" ht="13.5">
      <c r="A11121" s="180"/>
      <c r="B11121" s="180"/>
      <c r="C11121" s="180"/>
      <c r="D11121" s="254"/>
    </row>
    <row r="11122" spans="1:4" ht="13.5">
      <c r="A11122" s="180"/>
      <c r="B11122" s="180"/>
      <c r="C11122" s="180"/>
      <c r="D11122" s="254"/>
    </row>
    <row r="11123" spans="1:4" ht="13.5">
      <c r="A11123" s="180"/>
      <c r="B11123" s="180"/>
      <c r="C11123" s="180"/>
      <c r="D11123" s="254"/>
    </row>
    <row r="11124" spans="1:4" ht="13.5">
      <c r="A11124" s="180"/>
      <c r="B11124" s="180"/>
      <c r="C11124" s="180"/>
      <c r="D11124" s="254"/>
    </row>
    <row r="11125" spans="1:4" ht="13.5">
      <c r="A11125" s="180"/>
      <c r="B11125" s="180"/>
      <c r="C11125" s="180"/>
      <c r="D11125" s="254"/>
    </row>
    <row r="11126" spans="1:4" ht="13.5">
      <c r="A11126" s="180"/>
      <c r="B11126" s="180"/>
      <c r="C11126" s="180"/>
      <c r="D11126" s="254"/>
    </row>
    <row r="11127" spans="1:4" ht="13.5">
      <c r="A11127" s="180"/>
      <c r="B11127" s="180"/>
      <c r="C11127" s="180"/>
      <c r="D11127" s="254"/>
    </row>
    <row r="11128" spans="1:4" ht="13.5">
      <c r="A11128" s="180"/>
      <c r="B11128" s="180"/>
      <c r="C11128" s="180"/>
      <c r="D11128" s="254"/>
    </row>
    <row r="11129" spans="1:4" ht="13.5">
      <c r="A11129" s="180"/>
      <c r="B11129" s="180"/>
      <c r="C11129" s="180"/>
      <c r="D11129" s="254"/>
    </row>
    <row r="11130" spans="1:4" ht="13.5">
      <c r="A11130" s="180"/>
      <c r="B11130" s="180"/>
      <c r="C11130" s="180"/>
      <c r="D11130" s="254"/>
    </row>
    <row r="11131" spans="1:4" ht="13.5">
      <c r="A11131" s="180"/>
      <c r="B11131" s="180"/>
      <c r="C11131" s="180"/>
      <c r="D11131" s="254"/>
    </row>
    <row r="11132" spans="1:4" ht="13.5">
      <c r="A11132" s="180"/>
      <c r="B11132" s="180"/>
      <c r="C11132" s="180"/>
      <c r="D11132" s="254"/>
    </row>
    <row r="11133" spans="1:4" ht="13.5">
      <c r="A11133" s="180"/>
      <c r="B11133" s="180"/>
      <c r="C11133" s="180"/>
      <c r="D11133" s="254"/>
    </row>
    <row r="11134" spans="1:4" ht="13.5">
      <c r="A11134" s="180"/>
      <c r="B11134" s="180"/>
      <c r="C11134" s="180"/>
      <c r="D11134" s="254"/>
    </row>
    <row r="11135" spans="1:4" ht="13.5">
      <c r="A11135" s="180"/>
      <c r="B11135" s="180"/>
      <c r="C11135" s="180"/>
      <c r="D11135" s="254"/>
    </row>
    <row r="11136" spans="1:4" ht="13.5">
      <c r="A11136" s="180"/>
      <c r="B11136" s="180"/>
      <c r="C11136" s="180"/>
      <c r="D11136" s="254"/>
    </row>
    <row r="11137" spans="1:4" ht="13.5">
      <c r="A11137" s="180"/>
      <c r="B11137" s="180"/>
      <c r="C11137" s="180"/>
      <c r="D11137" s="254"/>
    </row>
    <row r="11138" spans="1:4" ht="13.5">
      <c r="A11138" s="180"/>
      <c r="B11138" s="180"/>
      <c r="C11138" s="180"/>
      <c r="D11138" s="254"/>
    </row>
    <row r="11139" spans="1:4" ht="13.5">
      <c r="A11139" s="180"/>
      <c r="B11139" s="180"/>
      <c r="C11139" s="180"/>
      <c r="D11139" s="254"/>
    </row>
    <row r="11140" spans="1:4" ht="13.5">
      <c r="A11140" s="180"/>
      <c r="B11140" s="180"/>
      <c r="C11140" s="180"/>
      <c r="D11140" s="254"/>
    </row>
    <row r="11141" spans="1:4" ht="13.5">
      <c r="A11141" s="180"/>
      <c r="B11141" s="180"/>
      <c r="C11141" s="180"/>
      <c r="D11141" s="254"/>
    </row>
    <row r="11142" spans="1:4" ht="13.5">
      <c r="A11142" s="180"/>
      <c r="B11142" s="180"/>
      <c r="C11142" s="180"/>
      <c r="D11142" s="254"/>
    </row>
    <row r="11143" spans="1:4" ht="13.5">
      <c r="A11143" s="180"/>
      <c r="B11143" s="180"/>
      <c r="C11143" s="180"/>
      <c r="D11143" s="254"/>
    </row>
    <row r="11144" spans="1:4" ht="13.5">
      <c r="A11144" s="180"/>
      <c r="B11144" s="180"/>
      <c r="C11144" s="180"/>
      <c r="D11144" s="254"/>
    </row>
    <row r="11145" spans="1:4" ht="13.5">
      <c r="A11145" s="180"/>
      <c r="B11145" s="180"/>
      <c r="C11145" s="180"/>
      <c r="D11145" s="254"/>
    </row>
    <row r="11146" spans="1:4" ht="13.5">
      <c r="A11146" s="180"/>
      <c r="B11146" s="180"/>
      <c r="C11146" s="180"/>
      <c r="D11146" s="254"/>
    </row>
    <row r="11147" spans="1:4" ht="13.5">
      <c r="A11147" s="180"/>
      <c r="B11147" s="180"/>
      <c r="C11147" s="180"/>
      <c r="D11147" s="254"/>
    </row>
    <row r="11148" spans="1:4" ht="13.5">
      <c r="A11148" s="180"/>
      <c r="B11148" s="180"/>
      <c r="C11148" s="180"/>
      <c r="D11148" s="254"/>
    </row>
    <row r="11149" spans="1:4" ht="13.5">
      <c r="A11149" s="180"/>
      <c r="B11149" s="180"/>
      <c r="C11149" s="180"/>
      <c r="D11149" s="254"/>
    </row>
    <row r="11150" spans="1:4" ht="13.5">
      <c r="A11150" s="180"/>
      <c r="B11150" s="180"/>
      <c r="C11150" s="180"/>
      <c r="D11150" s="254"/>
    </row>
    <row r="11151" spans="1:4" ht="13.5">
      <c r="A11151" s="180"/>
      <c r="B11151" s="180"/>
      <c r="C11151" s="180"/>
      <c r="D11151" s="254"/>
    </row>
    <row r="11152" spans="1:4" ht="13.5">
      <c r="A11152" s="180"/>
      <c r="B11152" s="180"/>
      <c r="C11152" s="180"/>
      <c r="D11152" s="254"/>
    </row>
    <row r="11153" spans="1:4" ht="13.5">
      <c r="A11153" s="180"/>
      <c r="B11153" s="180"/>
      <c r="C11153" s="180"/>
      <c r="D11153" s="254"/>
    </row>
    <row r="11154" spans="1:4" ht="13.5">
      <c r="A11154" s="180"/>
      <c r="B11154" s="180"/>
      <c r="C11154" s="180"/>
      <c r="D11154" s="254"/>
    </row>
    <row r="11155" spans="1:4" ht="13.5">
      <c r="A11155" s="180"/>
      <c r="B11155" s="180"/>
      <c r="C11155" s="180"/>
      <c r="D11155" s="254"/>
    </row>
    <row r="11156" spans="1:4" ht="13.5">
      <c r="A11156" s="180"/>
      <c r="B11156" s="180"/>
      <c r="C11156" s="180"/>
      <c r="D11156" s="254"/>
    </row>
    <row r="11157" spans="1:4" ht="13.5">
      <c r="A11157" s="180"/>
      <c r="B11157" s="180"/>
      <c r="C11157" s="180"/>
      <c r="D11157" s="254"/>
    </row>
    <row r="11158" spans="1:4" ht="13.5">
      <c r="A11158" s="180"/>
      <c r="B11158" s="180"/>
      <c r="C11158" s="180"/>
      <c r="D11158" s="254"/>
    </row>
    <row r="11159" spans="1:4" ht="13.5">
      <c r="A11159" s="180"/>
      <c r="B11159" s="180"/>
      <c r="C11159" s="180"/>
      <c r="D11159" s="254"/>
    </row>
    <row r="11160" spans="1:4" ht="13.5">
      <c r="A11160" s="180"/>
      <c r="B11160" s="180"/>
      <c r="C11160" s="180"/>
      <c r="D11160" s="254"/>
    </row>
    <row r="11161" spans="1:4" ht="13.5">
      <c r="A11161" s="180"/>
      <c r="B11161" s="180"/>
      <c r="C11161" s="180"/>
      <c r="D11161" s="254"/>
    </row>
    <row r="11162" spans="1:4" ht="13.5">
      <c r="A11162" s="180"/>
      <c r="B11162" s="180"/>
      <c r="C11162" s="180"/>
      <c r="D11162" s="254"/>
    </row>
    <row r="11163" spans="1:4" ht="13.5">
      <c r="A11163" s="180"/>
      <c r="B11163" s="180"/>
      <c r="C11163" s="180"/>
      <c r="D11163" s="254"/>
    </row>
    <row r="11164" spans="1:4" ht="13.5">
      <c r="A11164" s="180"/>
      <c r="B11164" s="180"/>
      <c r="C11164" s="180"/>
      <c r="D11164" s="254"/>
    </row>
    <row r="11165" spans="1:4" ht="13.5">
      <c r="A11165" s="180"/>
      <c r="B11165" s="180"/>
      <c r="C11165" s="180"/>
      <c r="D11165" s="254"/>
    </row>
    <row r="11166" spans="1:4" ht="13.5">
      <c r="A11166" s="180"/>
      <c r="B11166" s="180"/>
      <c r="C11166" s="180"/>
      <c r="D11166" s="254"/>
    </row>
    <row r="11167" spans="1:4" ht="13.5">
      <c r="A11167" s="180"/>
      <c r="B11167" s="180"/>
      <c r="C11167" s="180"/>
      <c r="D11167" s="254"/>
    </row>
    <row r="11168" spans="1:4" ht="13.5">
      <c r="A11168" s="180"/>
      <c r="B11168" s="180"/>
      <c r="C11168" s="180"/>
      <c r="D11168" s="254"/>
    </row>
    <row r="11169" spans="1:4" ht="13.5">
      <c r="A11169" s="180"/>
      <c r="B11169" s="180"/>
      <c r="C11169" s="180"/>
      <c r="D11169" s="254"/>
    </row>
    <row r="11170" spans="1:4" ht="13.5">
      <c r="A11170" s="180"/>
      <c r="B11170" s="180"/>
      <c r="C11170" s="180"/>
      <c r="D11170" s="254"/>
    </row>
    <row r="11171" spans="1:4" ht="13.5">
      <c r="A11171" s="180"/>
      <c r="B11171" s="180"/>
      <c r="C11171" s="180"/>
      <c r="D11171" s="254"/>
    </row>
    <row r="11172" spans="1:4" ht="13.5">
      <c r="A11172" s="180"/>
      <c r="B11172" s="180"/>
      <c r="C11172" s="180"/>
      <c r="D11172" s="254"/>
    </row>
    <row r="11173" spans="1:4" ht="13.5">
      <c r="A11173" s="180"/>
      <c r="B11173" s="180"/>
      <c r="C11173" s="180"/>
      <c r="D11173" s="254"/>
    </row>
    <row r="11174" spans="1:4" ht="13.5">
      <c r="A11174" s="180"/>
      <c r="B11174" s="180"/>
      <c r="C11174" s="180"/>
      <c r="D11174" s="254"/>
    </row>
    <row r="11175" spans="1:4" ht="13.5">
      <c r="A11175" s="180"/>
      <c r="B11175" s="180"/>
      <c r="C11175" s="180"/>
      <c r="D11175" s="254"/>
    </row>
    <row r="11176" spans="1:4" ht="13.5">
      <c r="A11176" s="180"/>
      <c r="B11176" s="180"/>
      <c r="C11176" s="180"/>
      <c r="D11176" s="254"/>
    </row>
    <row r="11177" spans="1:4" ht="13.5">
      <c r="A11177" s="180"/>
      <c r="B11177" s="180"/>
      <c r="C11177" s="180"/>
      <c r="D11177" s="254"/>
    </row>
    <row r="11178" spans="1:4" ht="13.5">
      <c r="A11178" s="180"/>
      <c r="B11178" s="180"/>
      <c r="C11178" s="180"/>
      <c r="D11178" s="254"/>
    </row>
    <row r="11179" spans="1:4" ht="13.5">
      <c r="A11179" s="180"/>
      <c r="B11179" s="180"/>
      <c r="C11179" s="180"/>
      <c r="D11179" s="254"/>
    </row>
    <row r="11180" spans="1:4" ht="13.5">
      <c r="A11180" s="180"/>
      <c r="B11180" s="180"/>
      <c r="C11180" s="180"/>
      <c r="D11180" s="254"/>
    </row>
    <row r="11181" spans="1:4" ht="13.5">
      <c r="A11181" s="180"/>
      <c r="B11181" s="180"/>
      <c r="C11181" s="180"/>
      <c r="D11181" s="254"/>
    </row>
    <row r="11182" spans="1:4" ht="13.5">
      <c r="A11182" s="180"/>
      <c r="B11182" s="180"/>
      <c r="C11182" s="180"/>
      <c r="D11182" s="254"/>
    </row>
    <row r="11183" spans="1:4" ht="13.5">
      <c r="A11183" s="180"/>
      <c r="B11183" s="180"/>
      <c r="C11183" s="180"/>
      <c r="D11183" s="254"/>
    </row>
    <row r="11184" spans="1:4" ht="13.5">
      <c r="A11184" s="180"/>
      <c r="B11184" s="180"/>
      <c r="C11184" s="180"/>
      <c r="D11184" s="254"/>
    </row>
    <row r="11185" spans="1:4" ht="13.5">
      <c r="A11185" s="180"/>
      <c r="B11185" s="180"/>
      <c r="C11185" s="180"/>
      <c r="D11185" s="254"/>
    </row>
    <row r="11186" spans="1:4" ht="13.5">
      <c r="A11186" s="180"/>
      <c r="B11186" s="180"/>
      <c r="C11186" s="180"/>
      <c r="D11186" s="254"/>
    </row>
    <row r="11187" spans="1:4" ht="13.5">
      <c r="A11187" s="180"/>
      <c r="B11187" s="180"/>
      <c r="C11187" s="180"/>
      <c r="D11187" s="254"/>
    </row>
    <row r="11188" spans="1:4" ht="13.5">
      <c r="A11188" s="180"/>
      <c r="B11188" s="180"/>
      <c r="C11188" s="180"/>
      <c r="D11188" s="254"/>
    </row>
    <row r="11189" spans="1:4" ht="13.5">
      <c r="A11189" s="180"/>
      <c r="B11189" s="180"/>
      <c r="C11189" s="180"/>
      <c r="D11189" s="254"/>
    </row>
    <row r="11190" spans="1:4" ht="13.5">
      <c r="A11190" s="180"/>
      <c r="B11190" s="180"/>
      <c r="C11190" s="180"/>
      <c r="D11190" s="254"/>
    </row>
    <row r="11191" spans="1:4" ht="13.5">
      <c r="A11191" s="180"/>
      <c r="B11191" s="180"/>
      <c r="C11191" s="180"/>
      <c r="D11191" s="254"/>
    </row>
    <row r="11192" spans="1:4" ht="13.5">
      <c r="A11192" s="180"/>
      <c r="B11192" s="180"/>
      <c r="C11192" s="180"/>
      <c r="D11192" s="254"/>
    </row>
    <row r="11193" spans="1:4" ht="13.5">
      <c r="A11193" s="180"/>
      <c r="B11193" s="180"/>
      <c r="C11193" s="180"/>
      <c r="D11193" s="254"/>
    </row>
    <row r="11194" spans="1:4" ht="13.5">
      <c r="A11194" s="180"/>
      <c r="B11194" s="180"/>
      <c r="C11194" s="180"/>
      <c r="D11194" s="254"/>
    </row>
    <row r="11195" spans="1:4" ht="13.5">
      <c r="A11195" s="180"/>
      <c r="B11195" s="180"/>
      <c r="C11195" s="180"/>
      <c r="D11195" s="254"/>
    </row>
    <row r="11196" spans="1:4" ht="13.5">
      <c r="A11196" s="180"/>
      <c r="B11196" s="180"/>
      <c r="C11196" s="180"/>
      <c r="D11196" s="254"/>
    </row>
    <row r="11197" spans="1:4" ht="13.5">
      <c r="A11197" s="180"/>
      <c r="B11197" s="180"/>
      <c r="C11197" s="180"/>
      <c r="D11197" s="254"/>
    </row>
    <row r="11198" spans="1:4" ht="13.5">
      <c r="A11198" s="180"/>
      <c r="B11198" s="180"/>
      <c r="C11198" s="180"/>
      <c r="D11198" s="254"/>
    </row>
    <row r="11199" spans="1:4" ht="13.5">
      <c r="A11199" s="180"/>
      <c r="B11199" s="180"/>
      <c r="C11199" s="180"/>
      <c r="D11199" s="254"/>
    </row>
    <row r="11200" spans="1:4" ht="13.5">
      <c r="A11200" s="180"/>
      <c r="B11200" s="180"/>
      <c r="C11200" s="180"/>
      <c r="D11200" s="254"/>
    </row>
    <row r="11201" spans="1:4" ht="13.5">
      <c r="A11201" s="180"/>
      <c r="B11201" s="180"/>
      <c r="C11201" s="180"/>
      <c r="D11201" s="254"/>
    </row>
    <row r="11202" spans="1:4" ht="13.5">
      <c r="A11202" s="180"/>
      <c r="B11202" s="180"/>
      <c r="C11202" s="180"/>
      <c r="D11202" s="254"/>
    </row>
    <row r="11203" spans="1:4" ht="13.5">
      <c r="A11203" s="180"/>
      <c r="B11203" s="180"/>
      <c r="C11203" s="180"/>
      <c r="D11203" s="254"/>
    </row>
    <row r="11204" spans="1:4" ht="13.5">
      <c r="A11204" s="180"/>
      <c r="B11204" s="180"/>
      <c r="C11204" s="180"/>
      <c r="D11204" s="254"/>
    </row>
    <row r="11205" spans="1:4" ht="13.5">
      <c r="A11205" s="180"/>
      <c r="B11205" s="180"/>
      <c r="C11205" s="180"/>
      <c r="D11205" s="254"/>
    </row>
    <row r="11206" spans="1:4" ht="13.5">
      <c r="A11206" s="180"/>
      <c r="B11206" s="180"/>
      <c r="C11206" s="180"/>
      <c r="D11206" s="254"/>
    </row>
    <row r="11207" spans="1:4" ht="13.5">
      <c r="A11207" s="180"/>
      <c r="B11207" s="180"/>
      <c r="C11207" s="180"/>
      <c r="D11207" s="254"/>
    </row>
    <row r="11208" spans="1:4" ht="13.5">
      <c r="A11208" s="180"/>
      <c r="B11208" s="180"/>
      <c r="C11208" s="180"/>
      <c r="D11208" s="254"/>
    </row>
    <row r="11209" spans="1:4" ht="13.5">
      <c r="A11209" s="180"/>
      <c r="B11209" s="180"/>
      <c r="C11209" s="180"/>
      <c r="D11209" s="254"/>
    </row>
    <row r="11210" spans="1:4" ht="13.5">
      <c r="A11210" s="180"/>
      <c r="B11210" s="180"/>
      <c r="C11210" s="180"/>
      <c r="D11210" s="254"/>
    </row>
    <row r="11211" spans="1:4" ht="13.5">
      <c r="A11211" s="180"/>
      <c r="B11211" s="180"/>
      <c r="C11211" s="180"/>
      <c r="D11211" s="254"/>
    </row>
    <row r="11212" spans="1:4" ht="13.5">
      <c r="A11212" s="180"/>
      <c r="B11212" s="180"/>
      <c r="C11212" s="180"/>
      <c r="D11212" s="254"/>
    </row>
    <row r="11213" spans="1:4" ht="13.5">
      <c r="A11213" s="180"/>
      <c r="B11213" s="180"/>
      <c r="C11213" s="180"/>
      <c r="D11213" s="254"/>
    </row>
    <row r="11214" spans="1:4" ht="13.5">
      <c r="A11214" s="180"/>
      <c r="B11214" s="180"/>
      <c r="C11214" s="180"/>
      <c r="D11214" s="254"/>
    </row>
    <row r="11215" spans="1:4" ht="13.5">
      <c r="A11215" s="180"/>
      <c r="B11215" s="180"/>
      <c r="C11215" s="180"/>
      <c r="D11215" s="254"/>
    </row>
    <row r="11216" spans="1:4" ht="13.5">
      <c r="A11216" s="180"/>
      <c r="B11216" s="180"/>
      <c r="C11216" s="180"/>
      <c r="D11216" s="254"/>
    </row>
    <row r="11217" spans="1:4" ht="13.5">
      <c r="A11217" s="180"/>
      <c r="B11217" s="180"/>
      <c r="C11217" s="180"/>
      <c r="D11217" s="254"/>
    </row>
    <row r="11218" spans="1:4" ht="13.5">
      <c r="A11218" s="180"/>
      <c r="B11218" s="180"/>
      <c r="C11218" s="180"/>
      <c r="D11218" s="254"/>
    </row>
    <row r="11219" spans="1:4" ht="13.5">
      <c r="A11219" s="180"/>
      <c r="B11219" s="180"/>
      <c r="C11219" s="180"/>
      <c r="D11219" s="254"/>
    </row>
    <row r="11220" spans="1:4" ht="13.5">
      <c r="A11220" s="180"/>
      <c r="B11220" s="180"/>
      <c r="C11220" s="180"/>
      <c r="D11220" s="254"/>
    </row>
    <row r="11221" spans="1:4" ht="13.5">
      <c r="A11221" s="180"/>
      <c r="B11221" s="180"/>
      <c r="C11221" s="180"/>
      <c r="D11221" s="254"/>
    </row>
    <row r="11222" spans="1:4" ht="13.5">
      <c r="A11222" s="180"/>
      <c r="B11222" s="180"/>
      <c r="C11222" s="180"/>
      <c r="D11222" s="254"/>
    </row>
    <row r="11223" spans="1:4" ht="13.5">
      <c r="A11223" s="180"/>
      <c r="B11223" s="180"/>
      <c r="C11223" s="180"/>
      <c r="D11223" s="254"/>
    </row>
    <row r="11224" spans="1:4" ht="13.5">
      <c r="A11224" s="180"/>
      <c r="B11224" s="180"/>
      <c r="C11224" s="180"/>
      <c r="D11224" s="254"/>
    </row>
    <row r="11225" spans="1:4" ht="13.5">
      <c r="A11225" s="180"/>
      <c r="B11225" s="180"/>
      <c r="C11225" s="180"/>
      <c r="D11225" s="254"/>
    </row>
    <row r="11226" spans="1:4" ht="13.5">
      <c r="A11226" s="180"/>
      <c r="B11226" s="180"/>
      <c r="C11226" s="180"/>
      <c r="D11226" s="254"/>
    </row>
    <row r="11227" spans="1:4" ht="13.5">
      <c r="A11227" s="180"/>
      <c r="B11227" s="180"/>
      <c r="C11227" s="180"/>
      <c r="D11227" s="254"/>
    </row>
    <row r="11228" spans="1:4" ht="13.5">
      <c r="A11228" s="180"/>
      <c r="B11228" s="180"/>
      <c r="C11228" s="180"/>
      <c r="D11228" s="254"/>
    </row>
    <row r="11229" spans="1:4" ht="13.5">
      <c r="A11229" s="180"/>
      <c r="B11229" s="180"/>
      <c r="C11229" s="180"/>
      <c r="D11229" s="254"/>
    </row>
    <row r="11230" spans="1:4" ht="13.5">
      <c r="A11230" s="180"/>
      <c r="B11230" s="180"/>
      <c r="C11230" s="180"/>
      <c r="D11230" s="254"/>
    </row>
    <row r="11231" spans="1:4" ht="13.5">
      <c r="A11231" s="180"/>
      <c r="B11231" s="180"/>
      <c r="C11231" s="180"/>
      <c r="D11231" s="254"/>
    </row>
    <row r="11232" spans="1:4" ht="13.5">
      <c r="A11232" s="180"/>
      <c r="B11232" s="180"/>
      <c r="C11232" s="180"/>
      <c r="D11232" s="254"/>
    </row>
    <row r="11233" spans="1:4" ht="13.5">
      <c r="A11233" s="180"/>
      <c r="B11233" s="180"/>
      <c r="C11233" s="180"/>
      <c r="D11233" s="254"/>
    </row>
    <row r="11234" spans="1:4" ht="13.5">
      <c r="A11234" s="180"/>
      <c r="B11234" s="180"/>
      <c r="C11234" s="180"/>
      <c r="D11234" s="254"/>
    </row>
    <row r="11235" spans="1:4" ht="13.5">
      <c r="A11235" s="180"/>
      <c r="B11235" s="180"/>
      <c r="C11235" s="180"/>
      <c r="D11235" s="254"/>
    </row>
    <row r="11236" spans="1:4" ht="13.5">
      <c r="A11236" s="180"/>
      <c r="B11236" s="180"/>
      <c r="C11236" s="180"/>
      <c r="D11236" s="254"/>
    </row>
    <row r="11237" spans="1:4" ht="13.5">
      <c r="A11237" s="180"/>
      <c r="B11237" s="180"/>
      <c r="C11237" s="180"/>
      <c r="D11237" s="254"/>
    </row>
    <row r="11238" spans="1:4" ht="13.5">
      <c r="A11238" s="180"/>
      <c r="B11238" s="180"/>
      <c r="C11238" s="180"/>
      <c r="D11238" s="254"/>
    </row>
    <row r="11239" spans="1:4" ht="13.5">
      <c r="A11239" s="180"/>
      <c r="B11239" s="180"/>
      <c r="C11239" s="180"/>
      <c r="D11239" s="254"/>
    </row>
    <row r="11240" spans="1:4" ht="13.5">
      <c r="A11240" s="180"/>
      <c r="B11240" s="180"/>
      <c r="C11240" s="180"/>
      <c r="D11240" s="254"/>
    </row>
    <row r="11241" spans="1:4" ht="13.5">
      <c r="A11241" s="180"/>
      <c r="B11241" s="180"/>
      <c r="C11241" s="180"/>
      <c r="D11241" s="254"/>
    </row>
    <row r="11242" spans="1:4" ht="13.5">
      <c r="A11242" s="180"/>
      <c r="B11242" s="180"/>
      <c r="C11242" s="180"/>
      <c r="D11242" s="254"/>
    </row>
    <row r="11243" spans="1:4" ht="13.5">
      <c r="A11243" s="180"/>
      <c r="B11243" s="180"/>
      <c r="C11243" s="180"/>
      <c r="D11243" s="254"/>
    </row>
    <row r="11244" spans="1:4" ht="13.5">
      <c r="A11244" s="180"/>
      <c r="B11244" s="180"/>
      <c r="C11244" s="180"/>
      <c r="D11244" s="254"/>
    </row>
    <row r="11245" spans="1:4" ht="13.5">
      <c r="A11245" s="180"/>
      <c r="B11245" s="180"/>
      <c r="C11245" s="180"/>
      <c r="D11245" s="254"/>
    </row>
    <row r="11246" spans="1:4" ht="13.5">
      <c r="A11246" s="180"/>
      <c r="B11246" s="180"/>
      <c r="C11246" s="180"/>
      <c r="D11246" s="254"/>
    </row>
    <row r="11247" spans="1:4" ht="13.5">
      <c r="A11247" s="180"/>
      <c r="B11247" s="180"/>
      <c r="C11247" s="180"/>
      <c r="D11247" s="254"/>
    </row>
    <row r="11248" spans="1:4" ht="13.5">
      <c r="A11248" s="180"/>
      <c r="B11248" s="180"/>
      <c r="C11248" s="180"/>
      <c r="D11248" s="254"/>
    </row>
    <row r="11249" spans="1:4" ht="13.5">
      <c r="A11249" s="180"/>
      <c r="B11249" s="180"/>
      <c r="C11249" s="180"/>
      <c r="D11249" s="254"/>
    </row>
    <row r="11250" spans="1:4" ht="13.5">
      <c r="A11250" s="180"/>
      <c r="B11250" s="180"/>
      <c r="C11250" s="180"/>
      <c r="D11250" s="254"/>
    </row>
    <row r="11251" spans="1:4" ht="13.5">
      <c r="A11251" s="180"/>
      <c r="B11251" s="180"/>
      <c r="C11251" s="180"/>
      <c r="D11251" s="254"/>
    </row>
    <row r="11252" spans="1:4" ht="13.5">
      <c r="A11252" s="180"/>
      <c r="B11252" s="180"/>
      <c r="C11252" s="180"/>
      <c r="D11252" s="254"/>
    </row>
    <row r="11253" spans="1:4" ht="13.5">
      <c r="A11253" s="180"/>
      <c r="B11253" s="180"/>
      <c r="C11253" s="180"/>
      <c r="D11253" s="254"/>
    </row>
    <row r="11254" spans="1:4" ht="13.5">
      <c r="A11254" s="180"/>
      <c r="B11254" s="180"/>
      <c r="C11254" s="180"/>
      <c r="D11254" s="254"/>
    </row>
    <row r="11255" spans="1:4" ht="13.5">
      <c r="A11255" s="180"/>
      <c r="B11255" s="180"/>
      <c r="C11255" s="180"/>
      <c r="D11255" s="254"/>
    </row>
    <row r="11256" spans="1:4" ht="13.5">
      <c r="A11256" s="180"/>
      <c r="B11256" s="180"/>
      <c r="C11256" s="180"/>
      <c r="D11256" s="254"/>
    </row>
    <row r="11257" spans="1:4" ht="13.5">
      <c r="A11257" s="180"/>
      <c r="B11257" s="180"/>
      <c r="C11257" s="180"/>
      <c r="D11257" s="254"/>
    </row>
    <row r="11258" spans="1:4" ht="13.5">
      <c r="A11258" s="180"/>
      <c r="B11258" s="180"/>
      <c r="C11258" s="180"/>
      <c r="D11258" s="254"/>
    </row>
    <row r="11259" spans="1:4" ht="13.5">
      <c r="A11259" s="180"/>
      <c r="B11259" s="180"/>
      <c r="C11259" s="180"/>
      <c r="D11259" s="254"/>
    </row>
    <row r="11260" spans="1:4" ht="13.5">
      <c r="A11260" s="180"/>
      <c r="B11260" s="180"/>
      <c r="C11260" s="180"/>
      <c r="D11260" s="254"/>
    </row>
    <row r="11261" spans="1:4" ht="13.5">
      <c r="A11261" s="180"/>
      <c r="B11261" s="180"/>
      <c r="C11261" s="180"/>
      <c r="D11261" s="254"/>
    </row>
    <row r="11262" spans="1:4" ht="13.5">
      <c r="A11262" s="180"/>
      <c r="B11262" s="180"/>
      <c r="C11262" s="180"/>
      <c r="D11262" s="254"/>
    </row>
    <row r="11263" spans="1:4" ht="13.5">
      <c r="A11263" s="180"/>
      <c r="B11263" s="180"/>
      <c r="C11263" s="180"/>
      <c r="D11263" s="254"/>
    </row>
    <row r="11264" spans="1:4" ht="13.5">
      <c r="A11264" s="180"/>
      <c r="B11264" s="180"/>
      <c r="C11264" s="180"/>
      <c r="D11264" s="254"/>
    </row>
    <row r="11265" spans="1:4" ht="13.5">
      <c r="A11265" s="180"/>
      <c r="B11265" s="180"/>
      <c r="C11265" s="180"/>
      <c r="D11265" s="254"/>
    </row>
    <row r="11266" spans="1:4" ht="13.5">
      <c r="A11266" s="180"/>
      <c r="B11266" s="180"/>
      <c r="C11266" s="180"/>
      <c r="D11266" s="254"/>
    </row>
    <row r="11267" spans="1:4" ht="13.5">
      <c r="A11267" s="180"/>
      <c r="B11267" s="180"/>
      <c r="C11267" s="180"/>
      <c r="D11267" s="254"/>
    </row>
    <row r="11268" spans="1:4" ht="13.5">
      <c r="A11268" s="180"/>
      <c r="B11268" s="180"/>
      <c r="C11268" s="180"/>
      <c r="D11268" s="254"/>
    </row>
    <row r="11269" spans="1:4" ht="13.5">
      <c r="A11269" s="180"/>
      <c r="B11269" s="180"/>
      <c r="C11269" s="180"/>
      <c r="D11269" s="254"/>
    </row>
    <row r="11270" spans="1:4" ht="13.5">
      <c r="A11270" s="180"/>
      <c r="B11270" s="180"/>
      <c r="C11270" s="180"/>
      <c r="D11270" s="254"/>
    </row>
    <row r="11271" spans="1:4" ht="13.5">
      <c r="A11271" s="180"/>
      <c r="B11271" s="180"/>
      <c r="C11271" s="180"/>
      <c r="D11271" s="254"/>
    </row>
    <row r="11272" spans="1:4" ht="13.5">
      <c r="A11272" s="180"/>
      <c r="B11272" s="180"/>
      <c r="C11272" s="180"/>
      <c r="D11272" s="254"/>
    </row>
    <row r="11273" spans="1:4" ht="13.5">
      <c r="A11273" s="180"/>
      <c r="B11273" s="180"/>
      <c r="C11273" s="180"/>
      <c r="D11273" s="254"/>
    </row>
    <row r="11274" spans="1:4" ht="13.5">
      <c r="A11274" s="180"/>
      <c r="B11274" s="180"/>
      <c r="C11274" s="180"/>
      <c r="D11274" s="254"/>
    </row>
    <row r="11275" spans="1:4" ht="13.5">
      <c r="A11275" s="180"/>
      <c r="B11275" s="180"/>
      <c r="C11275" s="180"/>
      <c r="D11275" s="254"/>
    </row>
    <row r="11276" spans="1:4" ht="13.5">
      <c r="A11276" s="180"/>
      <c r="B11276" s="180"/>
      <c r="C11276" s="180"/>
      <c r="D11276" s="254"/>
    </row>
    <row r="11277" spans="1:4" ht="13.5">
      <c r="A11277" s="180"/>
      <c r="B11277" s="180"/>
      <c r="C11277" s="180"/>
      <c r="D11277" s="254"/>
    </row>
    <row r="11278" spans="1:4" ht="13.5">
      <c r="A11278" s="180"/>
      <c r="B11278" s="180"/>
      <c r="C11278" s="180"/>
      <c r="D11278" s="254"/>
    </row>
    <row r="11279" spans="1:4" ht="13.5">
      <c r="A11279" s="180"/>
      <c r="B11279" s="180"/>
      <c r="C11279" s="180"/>
      <c r="D11279" s="254"/>
    </row>
    <row r="11280" spans="1:4" ht="13.5">
      <c r="A11280" s="180"/>
      <c r="B11280" s="180"/>
      <c r="C11280" s="180"/>
      <c r="D11280" s="254"/>
    </row>
    <row r="11281" spans="1:4" ht="13.5">
      <c r="A11281" s="180"/>
      <c r="B11281" s="180"/>
      <c r="C11281" s="180"/>
      <c r="D11281" s="254"/>
    </row>
    <row r="11282" spans="1:4" ht="13.5">
      <c r="A11282" s="180"/>
      <c r="B11282" s="180"/>
      <c r="C11282" s="180"/>
      <c r="D11282" s="254"/>
    </row>
    <row r="11283" spans="1:4" ht="13.5">
      <c r="A11283" s="180"/>
      <c r="B11283" s="180"/>
      <c r="C11283" s="180"/>
      <c r="D11283" s="254"/>
    </row>
    <row r="11284" spans="1:4" ht="13.5">
      <c r="A11284" s="180"/>
      <c r="B11284" s="180"/>
      <c r="C11284" s="180"/>
      <c r="D11284" s="254"/>
    </row>
    <row r="11285" spans="1:4" ht="13.5">
      <c r="A11285" s="180"/>
      <c r="B11285" s="180"/>
      <c r="C11285" s="180"/>
      <c r="D11285" s="254"/>
    </row>
    <row r="11286" spans="1:4" ht="13.5">
      <c r="A11286" s="180"/>
      <c r="B11286" s="180"/>
      <c r="C11286" s="180"/>
      <c r="D11286" s="254"/>
    </row>
    <row r="11287" spans="1:4" ht="13.5">
      <c r="A11287" s="180"/>
      <c r="B11287" s="180"/>
      <c r="C11287" s="180"/>
      <c r="D11287" s="254"/>
    </row>
    <row r="11288" spans="1:4" ht="13.5">
      <c r="A11288" s="180"/>
      <c r="B11288" s="180"/>
      <c r="C11288" s="180"/>
      <c r="D11288" s="254"/>
    </row>
    <row r="11289" spans="1:4" ht="13.5">
      <c r="A11289" s="180"/>
      <c r="B11289" s="180"/>
      <c r="C11289" s="180"/>
      <c r="D11289" s="254"/>
    </row>
    <row r="11290" spans="1:4" ht="13.5">
      <c r="A11290" s="180"/>
      <c r="B11290" s="180"/>
      <c r="C11290" s="180"/>
      <c r="D11290" s="254"/>
    </row>
    <row r="11291" spans="1:4" ht="13.5">
      <c r="A11291" s="180"/>
      <c r="B11291" s="180"/>
      <c r="C11291" s="180"/>
      <c r="D11291" s="254"/>
    </row>
    <row r="11292" spans="1:4" ht="13.5">
      <c r="A11292" s="180"/>
      <c r="B11292" s="180"/>
      <c r="C11292" s="180"/>
      <c r="D11292" s="254"/>
    </row>
    <row r="11293" spans="1:4" ht="13.5">
      <c r="A11293" s="180"/>
      <c r="B11293" s="180"/>
      <c r="C11293" s="180"/>
      <c r="D11293" s="254"/>
    </row>
    <row r="11294" spans="1:4" ht="13.5">
      <c r="A11294" s="180"/>
      <c r="B11294" s="180"/>
      <c r="C11294" s="180"/>
      <c r="D11294" s="254"/>
    </row>
    <row r="11295" spans="1:4" ht="13.5">
      <c r="A11295" s="180"/>
      <c r="B11295" s="180"/>
      <c r="C11295" s="180"/>
      <c r="D11295" s="254"/>
    </row>
    <row r="11296" spans="1:4" ht="13.5">
      <c r="A11296" s="180"/>
      <c r="B11296" s="180"/>
      <c r="C11296" s="180"/>
      <c r="D11296" s="254"/>
    </row>
    <row r="11297" spans="1:4" ht="13.5">
      <c r="A11297" s="180"/>
      <c r="B11297" s="180"/>
      <c r="C11297" s="180"/>
      <c r="D11297" s="254"/>
    </row>
    <row r="11298" spans="1:4" ht="13.5">
      <c r="A11298" s="180"/>
      <c r="B11298" s="180"/>
      <c r="C11298" s="180"/>
      <c r="D11298" s="254"/>
    </row>
    <row r="11299" spans="1:4" ht="13.5">
      <c r="A11299" s="180"/>
      <c r="B11299" s="180"/>
      <c r="C11299" s="180"/>
      <c r="D11299" s="254"/>
    </row>
    <row r="11300" spans="1:4" ht="13.5">
      <c r="A11300" s="180"/>
      <c r="B11300" s="180"/>
      <c r="C11300" s="180"/>
      <c r="D11300" s="254"/>
    </row>
    <row r="11301" spans="1:4" ht="13.5">
      <c r="A11301" s="180"/>
      <c r="B11301" s="180"/>
      <c r="C11301" s="180"/>
      <c r="D11301" s="254"/>
    </row>
    <row r="11302" spans="1:4" ht="13.5">
      <c r="A11302" s="180"/>
      <c r="B11302" s="180"/>
      <c r="C11302" s="180"/>
      <c r="D11302" s="254"/>
    </row>
    <row r="11303" spans="1:4" ht="13.5">
      <c r="A11303" s="180"/>
      <c r="B11303" s="180"/>
      <c r="C11303" s="180"/>
      <c r="D11303" s="254"/>
    </row>
    <row r="11304" spans="1:4" ht="13.5">
      <c r="A11304" s="180"/>
      <c r="B11304" s="180"/>
      <c r="C11304" s="180"/>
      <c r="D11304" s="254"/>
    </row>
    <row r="11305" spans="1:4" ht="13.5">
      <c r="A11305" s="180"/>
      <c r="B11305" s="180"/>
      <c r="C11305" s="180"/>
      <c r="D11305" s="254"/>
    </row>
    <row r="11306" spans="1:4" ht="13.5">
      <c r="A11306" s="180"/>
      <c r="B11306" s="180"/>
      <c r="C11306" s="180"/>
      <c r="D11306" s="254"/>
    </row>
    <row r="11307" spans="1:4" ht="13.5">
      <c r="A11307" s="180"/>
      <c r="B11307" s="180"/>
      <c r="C11307" s="180"/>
      <c r="D11307" s="254"/>
    </row>
    <row r="11308" spans="1:4" ht="13.5">
      <c r="A11308" s="180"/>
      <c r="B11308" s="180"/>
      <c r="C11308" s="180"/>
      <c r="D11308" s="254"/>
    </row>
    <row r="11309" spans="1:4" ht="13.5">
      <c r="A11309" s="180"/>
      <c r="B11309" s="180"/>
      <c r="C11309" s="180"/>
      <c r="D11309" s="254"/>
    </row>
    <row r="11310" spans="1:4" ht="13.5">
      <c r="A11310" s="180"/>
      <c r="B11310" s="180"/>
      <c r="C11310" s="180"/>
      <c r="D11310" s="254"/>
    </row>
    <row r="11311" spans="1:4" ht="13.5">
      <c r="A11311" s="180"/>
      <c r="B11311" s="180"/>
      <c r="C11311" s="180"/>
      <c r="D11311" s="254"/>
    </row>
    <row r="11312" spans="1:4" ht="13.5">
      <c r="A11312" s="180"/>
      <c r="B11312" s="180"/>
      <c r="C11312" s="180"/>
      <c r="D11312" s="254"/>
    </row>
    <row r="11313" spans="1:4" ht="13.5">
      <c r="A11313" s="180"/>
      <c r="B11313" s="180"/>
      <c r="C11313" s="180"/>
      <c r="D11313" s="254"/>
    </row>
    <row r="11314" spans="1:4" ht="13.5">
      <c r="A11314" s="180"/>
      <c r="B11314" s="180"/>
      <c r="C11314" s="180"/>
      <c r="D11314" s="254"/>
    </row>
    <row r="11315" spans="1:4" ht="13.5">
      <c r="A11315" s="180"/>
      <c r="B11315" s="180"/>
      <c r="C11315" s="180"/>
      <c r="D11315" s="254"/>
    </row>
    <row r="11316" spans="1:4" ht="13.5">
      <c r="A11316" s="180"/>
      <c r="B11316" s="180"/>
      <c r="C11316" s="180"/>
      <c r="D11316" s="254"/>
    </row>
    <row r="11317" spans="1:4" ht="13.5">
      <c r="A11317" s="180"/>
      <c r="B11317" s="180"/>
      <c r="C11317" s="180"/>
      <c r="D11317" s="254"/>
    </row>
    <row r="11318" spans="1:4" ht="13.5">
      <c r="A11318" s="180"/>
      <c r="B11318" s="180"/>
      <c r="C11318" s="180"/>
      <c r="D11318" s="254"/>
    </row>
    <row r="11319" spans="1:4" ht="13.5">
      <c r="A11319" s="180"/>
      <c r="B11319" s="180"/>
      <c r="C11319" s="180"/>
      <c r="D11319" s="254"/>
    </row>
    <row r="11320" spans="1:4" ht="13.5">
      <c r="A11320" s="180"/>
      <c r="B11320" s="180"/>
      <c r="C11320" s="180"/>
      <c r="D11320" s="254"/>
    </row>
    <row r="11321" spans="1:4" ht="13.5">
      <c r="A11321" s="180"/>
      <c r="B11321" s="180"/>
      <c r="C11321" s="180"/>
      <c r="D11321" s="254"/>
    </row>
    <row r="11322" spans="1:4" ht="13.5">
      <c r="A11322" s="180"/>
      <c r="B11322" s="180"/>
      <c r="C11322" s="180"/>
      <c r="D11322" s="254"/>
    </row>
    <row r="11323" spans="1:4" ht="13.5">
      <c r="A11323" s="180"/>
      <c r="B11323" s="180"/>
      <c r="C11323" s="180"/>
      <c r="D11323" s="254"/>
    </row>
    <row r="11324" spans="1:4" ht="13.5">
      <c r="A11324" s="180"/>
      <c r="B11324" s="180"/>
      <c r="C11324" s="180"/>
      <c r="D11324" s="254"/>
    </row>
    <row r="11325" spans="1:4" ht="13.5">
      <c r="A11325" s="180"/>
      <c r="B11325" s="180"/>
      <c r="C11325" s="180"/>
      <c r="D11325" s="254"/>
    </row>
    <row r="11326" spans="1:4" ht="13.5">
      <c r="A11326" s="180"/>
      <c r="B11326" s="180"/>
      <c r="C11326" s="180"/>
      <c r="D11326" s="254"/>
    </row>
    <row r="11327" spans="1:4" ht="13.5">
      <c r="A11327" s="180"/>
      <c r="B11327" s="180"/>
      <c r="C11327" s="180"/>
      <c r="D11327" s="254"/>
    </row>
    <row r="11328" spans="1:4" ht="13.5">
      <c r="A11328" s="180"/>
      <c r="B11328" s="180"/>
      <c r="C11328" s="180"/>
      <c r="D11328" s="254"/>
    </row>
    <row r="11329" spans="1:4" ht="13.5">
      <c r="A11329" s="180"/>
      <c r="B11329" s="180"/>
      <c r="C11329" s="180"/>
      <c r="D11329" s="254"/>
    </row>
    <row r="11330" spans="1:4" ht="13.5">
      <c r="A11330" s="180"/>
      <c r="B11330" s="180"/>
      <c r="C11330" s="180"/>
      <c r="D11330" s="254"/>
    </row>
    <row r="11331" spans="1:4" ht="13.5">
      <c r="A11331" s="180"/>
      <c r="B11331" s="180"/>
      <c r="C11331" s="180"/>
      <c r="D11331" s="254"/>
    </row>
    <row r="11332" spans="1:4" ht="13.5">
      <c r="A11332" s="180"/>
      <c r="B11332" s="180"/>
      <c r="C11332" s="180"/>
      <c r="D11332" s="254"/>
    </row>
    <row r="11333" spans="1:4" ht="13.5">
      <c r="A11333" s="180"/>
      <c r="B11333" s="180"/>
      <c r="C11333" s="180"/>
      <c r="D11333" s="254"/>
    </row>
    <row r="11334" spans="1:4" ht="13.5">
      <c r="A11334" s="180"/>
      <c r="B11334" s="180"/>
      <c r="C11334" s="180"/>
      <c r="D11334" s="254"/>
    </row>
    <row r="11335" spans="1:4" ht="13.5">
      <c r="A11335" s="180"/>
      <c r="B11335" s="180"/>
      <c r="C11335" s="180"/>
      <c r="D11335" s="254"/>
    </row>
    <row r="11336" spans="1:4" ht="13.5">
      <c r="A11336" s="180"/>
      <c r="B11336" s="180"/>
      <c r="C11336" s="180"/>
      <c r="D11336" s="254"/>
    </row>
    <row r="11337" spans="1:4" ht="13.5">
      <c r="A11337" s="180"/>
      <c r="B11337" s="180"/>
      <c r="C11337" s="180"/>
      <c r="D11337" s="254"/>
    </row>
    <row r="11338" spans="1:4" ht="13.5">
      <c r="A11338" s="180"/>
      <c r="B11338" s="180"/>
      <c r="C11338" s="180"/>
      <c r="D11338" s="254"/>
    </row>
    <row r="11339" spans="1:4" ht="13.5">
      <c r="A11339" s="180"/>
      <c r="B11339" s="180"/>
      <c r="C11339" s="180"/>
      <c r="D11339" s="254"/>
    </row>
    <row r="11340" spans="1:4" ht="13.5">
      <c r="A11340" s="180"/>
      <c r="B11340" s="180"/>
      <c r="C11340" s="180"/>
      <c r="D11340" s="254"/>
    </row>
    <row r="11341" spans="1:4" ht="13.5">
      <c r="A11341" s="180"/>
      <c r="B11341" s="180"/>
      <c r="C11341" s="180"/>
      <c r="D11341" s="254"/>
    </row>
    <row r="11342" spans="1:4" ht="13.5">
      <c r="A11342" s="180"/>
      <c r="B11342" s="180"/>
      <c r="C11342" s="180"/>
      <c r="D11342" s="254"/>
    </row>
    <row r="11343" spans="1:4" ht="13.5">
      <c r="A11343" s="180"/>
      <c r="B11343" s="180"/>
      <c r="C11343" s="180"/>
      <c r="D11343" s="254"/>
    </row>
    <row r="11344" spans="1:4" ht="13.5">
      <c r="A11344" s="180"/>
      <c r="B11344" s="180"/>
      <c r="C11344" s="180"/>
      <c r="D11344" s="254"/>
    </row>
    <row r="11345" spans="1:4" ht="13.5">
      <c r="A11345" s="180"/>
      <c r="B11345" s="180"/>
      <c r="C11345" s="180"/>
      <c r="D11345" s="254"/>
    </row>
    <row r="11346" spans="1:4" ht="13.5">
      <c r="A11346" s="180"/>
      <c r="B11346" s="180"/>
      <c r="C11346" s="180"/>
      <c r="D11346" s="254"/>
    </row>
    <row r="11347" spans="1:4" ht="13.5">
      <c r="A11347" s="180"/>
      <c r="B11347" s="180"/>
      <c r="C11347" s="180"/>
      <c r="D11347" s="254"/>
    </row>
    <row r="11348" spans="1:4" ht="13.5">
      <c r="A11348" s="180"/>
      <c r="B11348" s="180"/>
      <c r="C11348" s="180"/>
      <c r="D11348" s="254"/>
    </row>
    <row r="11349" spans="1:4" ht="13.5">
      <c r="A11349" s="180"/>
      <c r="B11349" s="180"/>
      <c r="C11349" s="180"/>
      <c r="D11349" s="254"/>
    </row>
    <row r="11350" spans="1:4" ht="13.5">
      <c r="A11350" s="180"/>
      <c r="B11350" s="180"/>
      <c r="C11350" s="180"/>
      <c r="D11350" s="254"/>
    </row>
    <row r="11351" spans="1:4" ht="13.5">
      <c r="A11351" s="180"/>
      <c r="B11351" s="180"/>
      <c r="C11351" s="180"/>
      <c r="D11351" s="254"/>
    </row>
    <row r="11352" spans="1:4" ht="13.5">
      <c r="A11352" s="180"/>
      <c r="B11352" s="180"/>
      <c r="C11352" s="180"/>
      <c r="D11352" s="254"/>
    </row>
    <row r="11353" spans="1:4" ht="13.5">
      <c r="A11353" s="180"/>
      <c r="B11353" s="180"/>
      <c r="C11353" s="180"/>
      <c r="D11353" s="254"/>
    </row>
    <row r="11354" spans="1:4" ht="13.5">
      <c r="A11354" s="180"/>
      <c r="B11354" s="180"/>
      <c r="C11354" s="180"/>
      <c r="D11354" s="254"/>
    </row>
    <row r="11355" spans="1:4" ht="13.5">
      <c r="A11355" s="180"/>
      <c r="B11355" s="180"/>
      <c r="C11355" s="180"/>
      <c r="D11355" s="254"/>
    </row>
    <row r="11356" spans="1:4" ht="13.5">
      <c r="A11356" s="180"/>
      <c r="B11356" s="180"/>
      <c r="C11356" s="180"/>
      <c r="D11356" s="254"/>
    </row>
    <row r="11357" spans="1:4" ht="13.5">
      <c r="A11357" s="180"/>
      <c r="B11357" s="180"/>
      <c r="C11357" s="180"/>
      <c r="D11357" s="254"/>
    </row>
    <row r="11358" spans="1:4" ht="13.5">
      <c r="A11358" s="180"/>
      <c r="B11358" s="180"/>
      <c r="C11358" s="180"/>
      <c r="D11358" s="254"/>
    </row>
    <row r="11359" spans="1:4" ht="13.5">
      <c r="A11359" s="180"/>
      <c r="B11359" s="180"/>
      <c r="C11359" s="180"/>
      <c r="D11359" s="254"/>
    </row>
    <row r="11360" spans="1:4" ht="13.5">
      <c r="A11360" s="180"/>
      <c r="B11360" s="180"/>
      <c r="C11360" s="180"/>
      <c r="D11360" s="254"/>
    </row>
    <row r="11361" spans="1:4" ht="13.5">
      <c r="A11361" s="180"/>
      <c r="B11361" s="180"/>
      <c r="C11361" s="180"/>
      <c r="D11361" s="254"/>
    </row>
    <row r="11362" spans="1:4" ht="13.5">
      <c r="A11362" s="180"/>
      <c r="B11362" s="180"/>
      <c r="C11362" s="180"/>
      <c r="D11362" s="254"/>
    </row>
    <row r="11363" spans="1:4" ht="13.5">
      <c r="A11363" s="180"/>
      <c r="B11363" s="180"/>
      <c r="C11363" s="180"/>
      <c r="D11363" s="254"/>
    </row>
    <row r="11364" spans="1:4" ht="13.5">
      <c r="A11364" s="180"/>
      <c r="B11364" s="180"/>
      <c r="C11364" s="180"/>
      <c r="D11364" s="254"/>
    </row>
    <row r="11365" spans="1:4" ht="13.5">
      <c r="A11365" s="180"/>
      <c r="B11365" s="180"/>
      <c r="C11365" s="180"/>
      <c r="D11365" s="254"/>
    </row>
    <row r="11366" spans="1:4" ht="13.5">
      <c r="A11366" s="180"/>
      <c r="B11366" s="180"/>
      <c r="C11366" s="180"/>
      <c r="D11366" s="254"/>
    </row>
    <row r="11367" spans="1:4" ht="13.5">
      <c r="A11367" s="180"/>
      <c r="B11367" s="180"/>
      <c r="C11367" s="180"/>
      <c r="D11367" s="254"/>
    </row>
    <row r="11368" spans="1:4" ht="13.5">
      <c r="A11368" s="180"/>
      <c r="B11368" s="180"/>
      <c r="C11368" s="180"/>
      <c r="D11368" s="254"/>
    </row>
    <row r="11369" spans="1:4" ht="13.5">
      <c r="A11369" s="180"/>
      <c r="B11369" s="180"/>
      <c r="C11369" s="180"/>
      <c r="D11369" s="254"/>
    </row>
    <row r="11370" spans="1:4" ht="13.5">
      <c r="A11370" s="180"/>
      <c r="B11370" s="180"/>
      <c r="C11370" s="180"/>
      <c r="D11370" s="254"/>
    </row>
    <row r="11371" spans="1:4" ht="13.5">
      <c r="A11371" s="180"/>
      <c r="B11371" s="180"/>
      <c r="C11371" s="180"/>
      <c r="D11371" s="254"/>
    </row>
    <row r="11372" spans="1:4" ht="13.5">
      <c r="A11372" s="180"/>
      <c r="B11372" s="180"/>
      <c r="C11372" s="180"/>
      <c r="D11372" s="254"/>
    </row>
    <row r="11373" spans="1:4" ht="13.5">
      <c r="A11373" s="180"/>
      <c r="B11373" s="180"/>
      <c r="C11373" s="180"/>
      <c r="D11373" s="254"/>
    </row>
    <row r="11374" spans="1:4" ht="13.5">
      <c r="A11374" s="180"/>
      <c r="B11374" s="180"/>
      <c r="C11374" s="180"/>
      <c r="D11374" s="254"/>
    </row>
    <row r="11375" spans="1:4" ht="13.5">
      <c r="A11375" s="180"/>
      <c r="B11375" s="180"/>
      <c r="C11375" s="180"/>
      <c r="D11375" s="254"/>
    </row>
    <row r="11376" spans="1:4" ht="13.5">
      <c r="A11376" s="180"/>
      <c r="B11376" s="180"/>
      <c r="C11376" s="180"/>
      <c r="D11376" s="254"/>
    </row>
    <row r="11377" spans="1:4" ht="13.5">
      <c r="A11377" s="180"/>
      <c r="B11377" s="180"/>
      <c r="C11377" s="180"/>
      <c r="D11377" s="254"/>
    </row>
    <row r="11378" spans="1:4" ht="13.5">
      <c r="A11378" s="180"/>
      <c r="B11378" s="180"/>
      <c r="C11378" s="180"/>
      <c r="D11378" s="254"/>
    </row>
    <row r="11379" spans="1:4" ht="13.5">
      <c r="A11379" s="180"/>
      <c r="B11379" s="180"/>
      <c r="C11379" s="180"/>
      <c r="D11379" s="254"/>
    </row>
    <row r="11380" spans="1:4" ht="13.5">
      <c r="A11380" s="180"/>
      <c r="B11380" s="180"/>
      <c r="C11380" s="180"/>
      <c r="D11380" s="254"/>
    </row>
    <row r="11381" spans="1:4" ht="13.5">
      <c r="A11381" s="180"/>
      <c r="B11381" s="180"/>
      <c r="C11381" s="180"/>
      <c r="D11381" s="254"/>
    </row>
    <row r="11382" spans="1:4" ht="13.5">
      <c r="A11382" s="180"/>
      <c r="B11382" s="180"/>
      <c r="C11382" s="180"/>
      <c r="D11382" s="254"/>
    </row>
    <row r="11383" spans="1:4" ht="13.5">
      <c r="A11383" s="180"/>
      <c r="B11383" s="180"/>
      <c r="C11383" s="180"/>
      <c r="D11383" s="254"/>
    </row>
    <row r="11384" spans="1:4" ht="13.5">
      <c r="A11384" s="180"/>
      <c r="B11384" s="180"/>
      <c r="C11384" s="180"/>
      <c r="D11384" s="254"/>
    </row>
    <row r="11385" spans="1:4" ht="13.5">
      <c r="A11385" s="180"/>
      <c r="B11385" s="180"/>
      <c r="C11385" s="180"/>
      <c r="D11385" s="254"/>
    </row>
    <row r="11386" spans="1:4" ht="13.5">
      <c r="A11386" s="180"/>
      <c r="B11386" s="180"/>
      <c r="C11386" s="180"/>
      <c r="D11386" s="254"/>
    </row>
    <row r="11387" spans="1:4" ht="13.5">
      <c r="A11387" s="180"/>
      <c r="B11387" s="180"/>
      <c r="C11387" s="180"/>
      <c r="D11387" s="254"/>
    </row>
    <row r="11388" spans="1:4" ht="13.5">
      <c r="A11388" s="180"/>
      <c r="B11388" s="180"/>
      <c r="C11388" s="180"/>
      <c r="D11388" s="254"/>
    </row>
    <row r="11389" spans="1:4" ht="13.5">
      <c r="A11389" s="180"/>
      <c r="B11389" s="180"/>
      <c r="C11389" s="180"/>
      <c r="D11389" s="254"/>
    </row>
    <row r="11390" spans="1:4" ht="13.5">
      <c r="A11390" s="180"/>
      <c r="B11390" s="180"/>
      <c r="C11390" s="180"/>
      <c r="D11390" s="254"/>
    </row>
    <row r="11391" spans="1:4" ht="13.5">
      <c r="A11391" s="180"/>
      <c r="B11391" s="180"/>
      <c r="C11391" s="180"/>
      <c r="D11391" s="254"/>
    </row>
    <row r="11392" spans="1:4" ht="13.5">
      <c r="A11392" s="180"/>
      <c r="B11392" s="180"/>
      <c r="C11392" s="180"/>
      <c r="D11392" s="254"/>
    </row>
    <row r="11393" spans="1:4" ht="13.5">
      <c r="A11393" s="180"/>
      <c r="B11393" s="180"/>
      <c r="C11393" s="180"/>
      <c r="D11393" s="254"/>
    </row>
    <row r="11394" spans="1:4" ht="13.5">
      <c r="A11394" s="180"/>
      <c r="B11394" s="180"/>
      <c r="C11394" s="180"/>
      <c r="D11394" s="254"/>
    </row>
    <row r="11395" spans="1:4" ht="13.5">
      <c r="A11395" s="180"/>
      <c r="B11395" s="180"/>
      <c r="C11395" s="180"/>
      <c r="D11395" s="254"/>
    </row>
    <row r="11396" spans="1:4" ht="13.5">
      <c r="A11396" s="180"/>
      <c r="B11396" s="180"/>
      <c r="C11396" s="180"/>
      <c r="D11396" s="254"/>
    </row>
    <row r="11397" spans="1:4" ht="13.5">
      <c r="A11397" s="180"/>
      <c r="B11397" s="180"/>
      <c r="C11397" s="180"/>
      <c r="D11397" s="254"/>
    </row>
    <row r="11398" spans="1:4" ht="13.5">
      <c r="A11398" s="180"/>
      <c r="B11398" s="180"/>
      <c r="C11398" s="180"/>
      <c r="D11398" s="254"/>
    </row>
    <row r="11399" spans="1:4" ht="13.5">
      <c r="A11399" s="180"/>
      <c r="B11399" s="180"/>
      <c r="C11399" s="180"/>
      <c r="D11399" s="254"/>
    </row>
    <row r="11400" spans="1:4" ht="13.5">
      <c r="A11400" s="180"/>
      <c r="B11400" s="180"/>
      <c r="C11400" s="180"/>
      <c r="D11400" s="254"/>
    </row>
    <row r="11401" spans="1:4" ht="13.5">
      <c r="A11401" s="180"/>
      <c r="B11401" s="180"/>
      <c r="C11401" s="180"/>
      <c r="D11401" s="254"/>
    </row>
    <row r="11402" spans="1:4" ht="13.5">
      <c r="A11402" s="180"/>
      <c r="B11402" s="180"/>
      <c r="C11402" s="180"/>
      <c r="D11402" s="254"/>
    </row>
    <row r="11403" spans="1:4" ht="13.5">
      <c r="A11403" s="180"/>
      <c r="B11403" s="180"/>
      <c r="C11403" s="180"/>
      <c r="D11403" s="254"/>
    </row>
    <row r="11404" spans="1:4" ht="13.5">
      <c r="A11404" s="180"/>
      <c r="B11404" s="180"/>
      <c r="C11404" s="180"/>
      <c r="D11404" s="254"/>
    </row>
    <row r="11405" spans="1:4" ht="13.5">
      <c r="A11405" s="180"/>
      <c r="B11405" s="180"/>
      <c r="C11405" s="180"/>
      <c r="D11405" s="254"/>
    </row>
    <row r="11406" spans="1:4" ht="13.5">
      <c r="A11406" s="180"/>
      <c r="B11406" s="180"/>
      <c r="C11406" s="180"/>
      <c r="D11406" s="254"/>
    </row>
    <row r="11407" spans="1:4" ht="13.5">
      <c r="A11407" s="180"/>
      <c r="B11407" s="180"/>
      <c r="C11407" s="180"/>
      <c r="D11407" s="254"/>
    </row>
    <row r="11408" spans="1:4" ht="13.5">
      <c r="A11408" s="180"/>
      <c r="B11408" s="180"/>
      <c r="C11408" s="180"/>
      <c r="D11408" s="254"/>
    </row>
    <row r="11409" spans="1:4" ht="13.5">
      <c r="A11409" s="180"/>
      <c r="B11409" s="180"/>
      <c r="C11409" s="180"/>
      <c r="D11409" s="254"/>
    </row>
    <row r="11410" spans="1:4" ht="13.5">
      <c r="A11410" s="180"/>
      <c r="B11410" s="180"/>
      <c r="C11410" s="180"/>
      <c r="D11410" s="254"/>
    </row>
    <row r="11411" spans="1:4" ht="13.5">
      <c r="A11411" s="180"/>
      <c r="B11411" s="180"/>
      <c r="C11411" s="180"/>
      <c r="D11411" s="254"/>
    </row>
    <row r="11412" spans="1:4" ht="13.5">
      <c r="A11412" s="180"/>
      <c r="B11412" s="180"/>
      <c r="C11412" s="180"/>
      <c r="D11412" s="254"/>
    </row>
    <row r="11413" spans="1:4" ht="13.5">
      <c r="A11413" s="180"/>
      <c r="B11413" s="180"/>
      <c r="C11413" s="180"/>
      <c r="D11413" s="254"/>
    </row>
    <row r="11414" spans="1:4" ht="13.5">
      <c r="A11414" s="180"/>
      <c r="B11414" s="180"/>
      <c r="C11414" s="180"/>
      <c r="D11414" s="254"/>
    </row>
    <row r="11415" spans="1:4" ht="13.5">
      <c r="A11415" s="180"/>
      <c r="B11415" s="180"/>
      <c r="C11415" s="180"/>
      <c r="D11415" s="254"/>
    </row>
    <row r="11416" spans="1:4" ht="13.5">
      <c r="A11416" s="180"/>
      <c r="B11416" s="180"/>
      <c r="C11416" s="180"/>
      <c r="D11416" s="254"/>
    </row>
    <row r="11417" spans="1:4" ht="13.5">
      <c r="A11417" s="180"/>
      <c r="B11417" s="180"/>
      <c r="C11417" s="180"/>
      <c r="D11417" s="254"/>
    </row>
    <row r="11418" spans="1:4" ht="13.5">
      <c r="A11418" s="180"/>
      <c r="B11418" s="180"/>
      <c r="C11418" s="180"/>
      <c r="D11418" s="254"/>
    </row>
    <row r="11419" spans="1:4" ht="13.5">
      <c r="A11419" s="180"/>
      <c r="B11419" s="180"/>
      <c r="C11419" s="180"/>
      <c r="D11419" s="254"/>
    </row>
    <row r="11420" spans="1:4" ht="13.5">
      <c r="A11420" s="180"/>
      <c r="B11420" s="180"/>
      <c r="C11420" s="180"/>
      <c r="D11420" s="254"/>
    </row>
    <row r="11421" spans="1:4" ht="13.5">
      <c r="A11421" s="180"/>
      <c r="B11421" s="180"/>
      <c r="C11421" s="180"/>
      <c r="D11421" s="254"/>
    </row>
    <row r="11422" spans="1:4" ht="13.5">
      <c r="A11422" s="180"/>
      <c r="B11422" s="180"/>
      <c r="C11422" s="180"/>
      <c r="D11422" s="254"/>
    </row>
    <row r="11423" spans="1:4" ht="13.5">
      <c r="A11423" s="180"/>
      <c r="B11423" s="180"/>
      <c r="C11423" s="180"/>
      <c r="D11423" s="254"/>
    </row>
    <row r="11424" spans="1:4" ht="13.5">
      <c r="A11424" s="180"/>
      <c r="B11424" s="180"/>
      <c r="C11424" s="180"/>
      <c r="D11424" s="254"/>
    </row>
    <row r="11425" spans="1:4" ht="13.5">
      <c r="A11425" s="180"/>
      <c r="B11425" s="180"/>
      <c r="C11425" s="180"/>
      <c r="D11425" s="254"/>
    </row>
    <row r="11426" spans="1:4" ht="13.5">
      <c r="A11426" s="180"/>
      <c r="B11426" s="180"/>
      <c r="C11426" s="180"/>
      <c r="D11426" s="254"/>
    </row>
    <row r="11427" spans="1:4" ht="13.5">
      <c r="A11427" s="180"/>
      <c r="B11427" s="180"/>
      <c r="C11427" s="180"/>
      <c r="D11427" s="254"/>
    </row>
    <row r="11428" spans="1:4" ht="13.5">
      <c r="A11428" s="180"/>
      <c r="B11428" s="180"/>
      <c r="C11428" s="180"/>
      <c r="D11428" s="254"/>
    </row>
    <row r="11429" spans="1:4" ht="13.5">
      <c r="A11429" s="180"/>
      <c r="B11429" s="180"/>
      <c r="C11429" s="180"/>
      <c r="D11429" s="254"/>
    </row>
    <row r="11430" spans="1:4" ht="13.5">
      <c r="A11430" s="180"/>
      <c r="B11430" s="180"/>
      <c r="C11430" s="180"/>
      <c r="D11430" s="254"/>
    </row>
    <row r="11431" spans="1:4" ht="13.5">
      <c r="A11431" s="180"/>
      <c r="B11431" s="180"/>
      <c r="C11431" s="180"/>
      <c r="D11431" s="254"/>
    </row>
    <row r="11432" spans="1:4" ht="13.5">
      <c r="A11432" s="180"/>
      <c r="B11432" s="180"/>
      <c r="C11432" s="180"/>
      <c r="D11432" s="254"/>
    </row>
    <row r="11433" spans="1:4" ht="13.5">
      <c r="A11433" s="180"/>
      <c r="B11433" s="180"/>
      <c r="C11433" s="180"/>
      <c r="D11433" s="254"/>
    </row>
    <row r="11434" spans="1:4" ht="13.5">
      <c r="A11434" s="180"/>
      <c r="B11434" s="180"/>
      <c r="C11434" s="180"/>
      <c r="D11434" s="254"/>
    </row>
    <row r="11435" spans="1:4" ht="13.5">
      <c r="A11435" s="180"/>
      <c r="B11435" s="180"/>
      <c r="C11435" s="180"/>
      <c r="D11435" s="254"/>
    </row>
    <row r="11436" spans="1:4" ht="13.5">
      <c r="A11436" s="180"/>
      <c r="B11436" s="180"/>
      <c r="C11436" s="180"/>
      <c r="D11436" s="254"/>
    </row>
    <row r="11437" spans="1:4" ht="13.5">
      <c r="A11437" s="180"/>
      <c r="B11437" s="180"/>
      <c r="C11437" s="180"/>
      <c r="D11437" s="254"/>
    </row>
    <row r="11438" spans="1:4" ht="13.5">
      <c r="A11438" s="180"/>
      <c r="B11438" s="180"/>
      <c r="C11438" s="180"/>
      <c r="D11438" s="254"/>
    </row>
    <row r="11439" spans="1:4" ht="13.5">
      <c r="A11439" s="180"/>
      <c r="B11439" s="180"/>
      <c r="C11439" s="180"/>
      <c r="D11439" s="254"/>
    </row>
    <row r="11440" spans="1:4" ht="13.5">
      <c r="A11440" s="180"/>
      <c r="B11440" s="180"/>
      <c r="C11440" s="180"/>
      <c r="D11440" s="254"/>
    </row>
    <row r="11441" spans="1:4" ht="13.5">
      <c r="A11441" s="180"/>
      <c r="B11441" s="180"/>
      <c r="C11441" s="180"/>
      <c r="D11441" s="254"/>
    </row>
    <row r="11442" spans="1:4" ht="13.5">
      <c r="A11442" s="180"/>
      <c r="B11442" s="180"/>
      <c r="C11442" s="180"/>
      <c r="D11442" s="254"/>
    </row>
    <row r="11443" spans="1:4" ht="13.5">
      <c r="A11443" s="180"/>
      <c r="B11443" s="180"/>
      <c r="C11443" s="180"/>
      <c r="D11443" s="254"/>
    </row>
    <row r="11444" spans="1:4" ht="13.5">
      <c r="A11444" s="180"/>
      <c r="B11444" s="180"/>
      <c r="C11444" s="180"/>
      <c r="D11444" s="254"/>
    </row>
    <row r="11445" spans="1:4" ht="13.5">
      <c r="A11445" s="180"/>
      <c r="B11445" s="180"/>
      <c r="C11445" s="180"/>
      <c r="D11445" s="254"/>
    </row>
    <row r="11446" spans="1:4" ht="13.5">
      <c r="A11446" s="180"/>
      <c r="B11446" s="180"/>
      <c r="C11446" s="180"/>
      <c r="D11446" s="254"/>
    </row>
    <row r="11447" spans="1:4" ht="13.5">
      <c r="A11447" s="180"/>
      <c r="B11447" s="180"/>
      <c r="C11447" s="180"/>
      <c r="D11447" s="254"/>
    </row>
    <row r="11448" spans="1:4" ht="13.5">
      <c r="A11448" s="180"/>
      <c r="B11448" s="180"/>
      <c r="C11448" s="180"/>
      <c r="D11448" s="254"/>
    </row>
    <row r="11449" spans="1:4" ht="13.5">
      <c r="A11449" s="180"/>
      <c r="B11449" s="180"/>
      <c r="C11449" s="180"/>
      <c r="D11449" s="254"/>
    </row>
    <row r="11450" spans="1:4" ht="13.5">
      <c r="A11450" s="180"/>
      <c r="B11450" s="180"/>
      <c r="C11450" s="180"/>
      <c r="D11450" s="254"/>
    </row>
    <row r="11451" spans="1:4" ht="13.5">
      <c r="A11451" s="180"/>
      <c r="B11451" s="180"/>
      <c r="C11451" s="180"/>
      <c r="D11451" s="254"/>
    </row>
    <row r="11452" spans="1:4" ht="13.5">
      <c r="A11452" s="180"/>
      <c r="B11452" s="180"/>
      <c r="C11452" s="180"/>
      <c r="D11452" s="254"/>
    </row>
    <row r="11453" spans="1:4" ht="13.5">
      <c r="A11453" s="180"/>
      <c r="B11453" s="180"/>
      <c r="C11453" s="180"/>
      <c r="D11453" s="254"/>
    </row>
    <row r="11454" spans="1:4" ht="13.5">
      <c r="A11454" s="180"/>
      <c r="B11454" s="180"/>
      <c r="C11454" s="180"/>
      <c r="D11454" s="254"/>
    </row>
    <row r="11455" spans="1:4" ht="13.5">
      <c r="A11455" s="180"/>
      <c r="B11455" s="180"/>
      <c r="C11455" s="180"/>
      <c r="D11455" s="254"/>
    </row>
    <row r="11456" spans="1:4" ht="13.5">
      <c r="A11456" s="180"/>
      <c r="B11456" s="180"/>
      <c r="C11456" s="180"/>
      <c r="D11456" s="254"/>
    </row>
    <row r="11457" spans="1:4" ht="13.5">
      <c r="A11457" s="180"/>
      <c r="B11457" s="180"/>
      <c r="C11457" s="180"/>
      <c r="D11457" s="254"/>
    </row>
    <row r="11458" spans="1:4" ht="13.5">
      <c r="A11458" s="180"/>
      <c r="B11458" s="180"/>
      <c r="C11458" s="180"/>
      <c r="D11458" s="254"/>
    </row>
    <row r="11459" spans="1:4" ht="13.5">
      <c r="A11459" s="180"/>
      <c r="B11459" s="180"/>
      <c r="C11459" s="180"/>
      <c r="D11459" s="254"/>
    </row>
    <row r="11460" spans="1:4" ht="13.5">
      <c r="A11460" s="180"/>
      <c r="B11460" s="180"/>
      <c r="C11460" s="180"/>
      <c r="D11460" s="254"/>
    </row>
    <row r="11461" spans="1:4" ht="13.5">
      <c r="A11461" s="180"/>
      <c r="B11461" s="180"/>
      <c r="C11461" s="180"/>
      <c r="D11461" s="254"/>
    </row>
    <row r="11462" spans="1:4" ht="13.5">
      <c r="A11462" s="180"/>
      <c r="B11462" s="180"/>
      <c r="C11462" s="180"/>
      <c r="D11462" s="254"/>
    </row>
    <row r="11463" spans="1:4" ht="13.5">
      <c r="A11463" s="180"/>
      <c r="B11463" s="180"/>
      <c r="C11463" s="180"/>
      <c r="D11463" s="254"/>
    </row>
    <row r="11464" spans="1:4" ht="13.5">
      <c r="A11464" s="180"/>
      <c r="B11464" s="180"/>
      <c r="C11464" s="180"/>
      <c r="D11464" s="254"/>
    </row>
    <row r="11465" spans="1:4" ht="13.5">
      <c r="A11465" s="180"/>
      <c r="B11465" s="180"/>
      <c r="C11465" s="180"/>
      <c r="D11465" s="254"/>
    </row>
    <row r="11466" spans="1:4" ht="13.5">
      <c r="A11466" s="180"/>
      <c r="B11466" s="180"/>
      <c r="C11466" s="180"/>
      <c r="D11466" s="254"/>
    </row>
    <row r="11467" spans="1:4" ht="13.5">
      <c r="A11467" s="180"/>
      <c r="B11467" s="180"/>
      <c r="C11467" s="180"/>
      <c r="D11467" s="254"/>
    </row>
    <row r="11468" spans="1:4" ht="13.5">
      <c r="A11468" s="180"/>
      <c r="B11468" s="180"/>
      <c r="C11468" s="180"/>
      <c r="D11468" s="254"/>
    </row>
    <row r="11469" spans="1:4" ht="13.5">
      <c r="A11469" s="180"/>
      <c r="B11469" s="180"/>
      <c r="C11469" s="180"/>
      <c r="D11469" s="254"/>
    </row>
    <row r="11470" spans="1:4" ht="13.5">
      <c r="A11470" s="180"/>
      <c r="B11470" s="180"/>
      <c r="C11470" s="180"/>
      <c r="D11470" s="254"/>
    </row>
    <row r="11471" spans="1:4" ht="13.5">
      <c r="A11471" s="180"/>
      <c r="B11471" s="180"/>
      <c r="C11471" s="180"/>
      <c r="D11471" s="254"/>
    </row>
    <row r="11472" spans="1:4" ht="13.5">
      <c r="A11472" s="180"/>
      <c r="B11472" s="180"/>
      <c r="C11472" s="180"/>
      <c r="D11472" s="254"/>
    </row>
    <row r="11473" spans="1:4" ht="13.5">
      <c r="A11473" s="180"/>
      <c r="B11473" s="180"/>
      <c r="C11473" s="180"/>
      <c r="D11473" s="254"/>
    </row>
    <row r="11474" spans="1:4" ht="13.5">
      <c r="A11474" s="180"/>
      <c r="B11474" s="180"/>
      <c r="C11474" s="180"/>
      <c r="D11474" s="254"/>
    </row>
    <row r="11475" spans="1:4" ht="13.5">
      <c r="A11475" s="180"/>
      <c r="B11475" s="180"/>
      <c r="C11475" s="180"/>
      <c r="D11475" s="254"/>
    </row>
    <row r="11476" spans="1:4" ht="13.5">
      <c r="A11476" s="180"/>
      <c r="B11476" s="180"/>
      <c r="C11476" s="180"/>
      <c r="D11476" s="254"/>
    </row>
    <row r="11477" spans="1:4" ht="13.5">
      <c r="A11477" s="180"/>
      <c r="B11477" s="180"/>
      <c r="C11477" s="180"/>
      <c r="D11477" s="254"/>
    </row>
    <row r="11478" spans="1:4" ht="13.5">
      <c r="A11478" s="180"/>
      <c r="B11478" s="180"/>
      <c r="C11478" s="180"/>
      <c r="D11478" s="254"/>
    </row>
    <row r="11479" spans="1:4" ht="13.5">
      <c r="A11479" s="180"/>
      <c r="B11479" s="180"/>
      <c r="C11479" s="180"/>
      <c r="D11479" s="254"/>
    </row>
    <row r="11480" spans="1:4" ht="13.5">
      <c r="A11480" s="180"/>
      <c r="B11480" s="180"/>
      <c r="C11480" s="180"/>
      <c r="D11480" s="254"/>
    </row>
    <row r="11481" spans="1:4" ht="13.5">
      <c r="A11481" s="180"/>
      <c r="B11481" s="180"/>
      <c r="C11481" s="180"/>
      <c r="D11481" s="254"/>
    </row>
    <row r="11482" spans="1:4" ht="13.5">
      <c r="A11482" s="180"/>
      <c r="B11482" s="180"/>
      <c r="C11482" s="180"/>
      <c r="D11482" s="254"/>
    </row>
    <row r="11483" spans="1:4" ht="13.5">
      <c r="A11483" s="180"/>
      <c r="B11483" s="180"/>
      <c r="C11483" s="180"/>
      <c r="D11483" s="254"/>
    </row>
    <row r="11484" spans="1:4" ht="13.5">
      <c r="A11484" s="180"/>
      <c r="B11484" s="180"/>
      <c r="C11484" s="180"/>
      <c r="D11484" s="254"/>
    </row>
    <row r="11485" spans="1:4" ht="13.5">
      <c r="A11485" s="180"/>
      <c r="B11485" s="180"/>
      <c r="C11485" s="180"/>
      <c r="D11485" s="254"/>
    </row>
    <row r="11486" spans="1:4" ht="13.5">
      <c r="A11486" s="180"/>
      <c r="B11486" s="180"/>
      <c r="C11486" s="180"/>
      <c r="D11486" s="254"/>
    </row>
    <row r="11487" spans="1:4" ht="13.5">
      <c r="A11487" s="180"/>
      <c r="B11487" s="180"/>
      <c r="C11487" s="180"/>
      <c r="D11487" s="254"/>
    </row>
    <row r="11488" spans="1:4" ht="13.5">
      <c r="A11488" s="180"/>
      <c r="B11488" s="180"/>
      <c r="C11488" s="180"/>
      <c r="D11488" s="254"/>
    </row>
    <row r="11489" spans="1:4" ht="13.5">
      <c r="A11489" s="180"/>
      <c r="B11489" s="180"/>
      <c r="C11489" s="180"/>
      <c r="D11489" s="254"/>
    </row>
    <row r="11490" spans="1:4" ht="13.5">
      <c r="A11490" s="180"/>
      <c r="B11490" s="180"/>
      <c r="C11490" s="180"/>
      <c r="D11490" s="254"/>
    </row>
    <row r="11491" spans="1:4" ht="13.5">
      <c r="A11491" s="180"/>
      <c r="B11491" s="180"/>
      <c r="C11491" s="180"/>
      <c r="D11491" s="254"/>
    </row>
    <row r="11492" spans="1:4" ht="13.5">
      <c r="A11492" s="180"/>
      <c r="B11492" s="180"/>
      <c r="C11492" s="180"/>
      <c r="D11492" s="254"/>
    </row>
    <row r="11493" spans="1:4" ht="13.5">
      <c r="A11493" s="180"/>
      <c r="B11493" s="180"/>
      <c r="C11493" s="180"/>
      <c r="D11493" s="254"/>
    </row>
    <row r="11494" spans="1:4" ht="13.5">
      <c r="A11494" s="180"/>
      <c r="B11494" s="180"/>
      <c r="C11494" s="180"/>
      <c r="D11494" s="254"/>
    </row>
    <row r="11495" spans="1:4" ht="13.5">
      <c r="A11495" s="180"/>
      <c r="B11495" s="180"/>
      <c r="C11495" s="180"/>
      <c r="D11495" s="254"/>
    </row>
    <row r="11496" spans="1:4" ht="13.5">
      <c r="A11496" s="180"/>
      <c r="B11496" s="180"/>
      <c r="C11496" s="180"/>
      <c r="D11496" s="254"/>
    </row>
    <row r="11497" spans="1:4" ht="13.5">
      <c r="A11497" s="180"/>
      <c r="B11497" s="180"/>
      <c r="C11497" s="180"/>
      <c r="D11497" s="254"/>
    </row>
    <row r="11498" spans="1:4" ht="13.5">
      <c r="A11498" s="180"/>
      <c r="B11498" s="180"/>
      <c r="C11498" s="180"/>
      <c r="D11498" s="254"/>
    </row>
    <row r="11499" spans="1:4" ht="13.5">
      <c r="A11499" s="180"/>
      <c r="B11499" s="180"/>
      <c r="C11499" s="180"/>
      <c r="D11499" s="254"/>
    </row>
    <row r="11500" spans="1:4" ht="13.5">
      <c r="A11500" s="180"/>
      <c r="B11500" s="180"/>
      <c r="C11500" s="180"/>
      <c r="D11500" s="254"/>
    </row>
    <row r="11501" spans="1:4" ht="13.5">
      <c r="A11501" s="180"/>
      <c r="B11501" s="180"/>
      <c r="C11501" s="180"/>
      <c r="D11501" s="254"/>
    </row>
    <row r="11502" spans="1:4" ht="13.5">
      <c r="A11502" s="180"/>
      <c r="B11502" s="180"/>
      <c r="C11502" s="180"/>
      <c r="D11502" s="254"/>
    </row>
    <row r="11503" spans="1:4" ht="13.5">
      <c r="A11503" s="180"/>
      <c r="B11503" s="180"/>
      <c r="C11503" s="180"/>
      <c r="D11503" s="254"/>
    </row>
    <row r="11504" spans="1:4" ht="13.5">
      <c r="A11504" s="180"/>
      <c r="B11504" s="180"/>
      <c r="C11504" s="180"/>
      <c r="D11504" s="254"/>
    </row>
    <row r="11505" spans="1:4" ht="13.5">
      <c r="A11505" s="180"/>
      <c r="B11505" s="180"/>
      <c r="C11505" s="180"/>
      <c r="D11505" s="254"/>
    </row>
    <row r="11506" spans="1:4" ht="13.5">
      <c r="A11506" s="180"/>
      <c r="B11506" s="180"/>
      <c r="C11506" s="180"/>
      <c r="D11506" s="254"/>
    </row>
    <row r="11507" spans="1:4" ht="13.5">
      <c r="A11507" s="180"/>
      <c r="B11507" s="180"/>
      <c r="C11507" s="180"/>
      <c r="D11507" s="254"/>
    </row>
    <row r="11508" spans="1:4" ht="13.5">
      <c r="A11508" s="180"/>
      <c r="B11508" s="180"/>
      <c r="C11508" s="180"/>
      <c r="D11508" s="254"/>
    </row>
    <row r="11509" spans="1:4" ht="13.5">
      <c r="A11509" s="180"/>
      <c r="B11509" s="180"/>
      <c r="C11509" s="180"/>
      <c r="D11509" s="254"/>
    </row>
    <row r="11510" spans="1:4" ht="13.5">
      <c r="A11510" s="180"/>
      <c r="B11510" s="180"/>
      <c r="C11510" s="180"/>
      <c r="D11510" s="254"/>
    </row>
    <row r="11511" spans="1:4" ht="13.5">
      <c r="A11511" s="180"/>
      <c r="B11511" s="180"/>
      <c r="C11511" s="180"/>
      <c r="D11511" s="254"/>
    </row>
    <row r="11512" spans="1:4" ht="13.5">
      <c r="A11512" s="180"/>
      <c r="B11512" s="180"/>
      <c r="C11512" s="180"/>
      <c r="D11512" s="254"/>
    </row>
    <row r="11513" spans="1:4" ht="13.5">
      <c r="A11513" s="180"/>
      <c r="B11513" s="180"/>
      <c r="C11513" s="180"/>
      <c r="D11513" s="254"/>
    </row>
    <row r="11514" spans="1:4" ht="13.5">
      <c r="A11514" s="180"/>
      <c r="B11514" s="180"/>
      <c r="C11514" s="180"/>
      <c r="D11514" s="254"/>
    </row>
    <row r="11515" spans="1:4" ht="13.5">
      <c r="A11515" s="180"/>
      <c r="B11515" s="180"/>
      <c r="C11515" s="180"/>
      <c r="D11515" s="254"/>
    </row>
    <row r="11516" spans="1:4" ht="13.5">
      <c r="A11516" s="180"/>
      <c r="B11516" s="180"/>
      <c r="C11516" s="180"/>
      <c r="D11516" s="254"/>
    </row>
    <row r="11517" spans="1:4" ht="13.5">
      <c r="A11517" s="180"/>
      <c r="B11517" s="180"/>
      <c r="C11517" s="180"/>
      <c r="D11517" s="254"/>
    </row>
    <row r="11518" spans="1:4" ht="13.5">
      <c r="A11518" s="180"/>
      <c r="B11518" s="180"/>
      <c r="C11518" s="180"/>
      <c r="D11518" s="254"/>
    </row>
    <row r="11519" spans="1:4" ht="13.5">
      <c r="A11519" s="180"/>
      <c r="B11519" s="180"/>
      <c r="C11519" s="180"/>
      <c r="D11519" s="254"/>
    </row>
    <row r="11520" spans="1:4" ht="13.5">
      <c r="A11520" s="180"/>
      <c r="B11520" s="180"/>
      <c r="C11520" s="180"/>
      <c r="D11520" s="254"/>
    </row>
    <row r="11521" spans="1:4" ht="13.5">
      <c r="A11521" s="180"/>
      <c r="B11521" s="180"/>
      <c r="C11521" s="180"/>
      <c r="D11521" s="254"/>
    </row>
    <row r="11522" spans="1:4" ht="13.5">
      <c r="A11522" s="180"/>
      <c r="B11522" s="180"/>
      <c r="C11522" s="180"/>
      <c r="D11522" s="254"/>
    </row>
    <row r="11523" spans="1:4" ht="13.5">
      <c r="A11523" s="180"/>
      <c r="B11523" s="180"/>
      <c r="C11523" s="180"/>
      <c r="D11523" s="254"/>
    </row>
    <row r="11524" spans="1:4" ht="13.5">
      <c r="A11524" s="180"/>
      <c r="B11524" s="180"/>
      <c r="C11524" s="180"/>
      <c r="D11524" s="254"/>
    </row>
    <row r="11525" spans="1:4" ht="13.5">
      <c r="A11525" s="180"/>
      <c r="B11525" s="180"/>
      <c r="C11525" s="180"/>
      <c r="D11525" s="254"/>
    </row>
    <row r="11526" spans="1:4" ht="13.5">
      <c r="A11526" s="180"/>
      <c r="B11526" s="180"/>
      <c r="C11526" s="180"/>
      <c r="D11526" s="254"/>
    </row>
    <row r="11527" spans="1:4" ht="13.5">
      <c r="A11527" s="180"/>
      <c r="B11527" s="180"/>
      <c r="C11527" s="180"/>
      <c r="D11527" s="254"/>
    </row>
    <row r="11528" spans="1:4" ht="13.5">
      <c r="A11528" s="180"/>
      <c r="B11528" s="180"/>
      <c r="C11528" s="180"/>
      <c r="D11528" s="254"/>
    </row>
    <row r="11529" spans="1:4" ht="13.5">
      <c r="A11529" s="180"/>
      <c r="B11529" s="180"/>
      <c r="C11529" s="180"/>
      <c r="D11529" s="254"/>
    </row>
    <row r="11530" spans="1:4" ht="13.5">
      <c r="A11530" s="180"/>
      <c r="B11530" s="180"/>
      <c r="C11530" s="180"/>
      <c r="D11530" s="254"/>
    </row>
    <row r="11531" spans="1:4" ht="13.5">
      <c r="A11531" s="180"/>
      <c r="B11531" s="180"/>
      <c r="C11531" s="180"/>
      <c r="D11531" s="254"/>
    </row>
    <row r="11532" spans="1:4" ht="13.5">
      <c r="A11532" s="180"/>
      <c r="B11532" s="180"/>
      <c r="C11532" s="180"/>
      <c r="D11532" s="254"/>
    </row>
    <row r="11533" spans="1:4" ht="13.5">
      <c r="A11533" s="180"/>
      <c r="B11533" s="180"/>
      <c r="C11533" s="180"/>
      <c r="D11533" s="254"/>
    </row>
    <row r="11534" spans="1:4" ht="13.5">
      <c r="A11534" s="180"/>
      <c r="B11534" s="180"/>
      <c r="C11534" s="180"/>
      <c r="D11534" s="254"/>
    </row>
    <row r="11535" spans="1:4" ht="13.5">
      <c r="A11535" s="180"/>
      <c r="B11535" s="180"/>
      <c r="C11535" s="180"/>
      <c r="D11535" s="254"/>
    </row>
    <row r="11536" spans="1:4" ht="13.5">
      <c r="A11536" s="180"/>
      <c r="B11536" s="180"/>
      <c r="C11536" s="180"/>
      <c r="D11536" s="254"/>
    </row>
    <row r="11537" spans="1:4" ht="13.5">
      <c r="A11537" s="180"/>
      <c r="B11537" s="180"/>
      <c r="C11537" s="180"/>
      <c r="D11537" s="254"/>
    </row>
    <row r="11538" spans="1:4" ht="13.5">
      <c r="A11538" s="180"/>
      <c r="B11538" s="180"/>
      <c r="C11538" s="180"/>
      <c r="D11538" s="254"/>
    </row>
    <row r="11539" spans="1:4" ht="13.5">
      <c r="A11539" s="180"/>
      <c r="B11539" s="180"/>
      <c r="C11539" s="180"/>
      <c r="D11539" s="254"/>
    </row>
    <row r="11540" spans="1:4" ht="13.5">
      <c r="A11540" s="180"/>
      <c r="B11540" s="180"/>
      <c r="C11540" s="180"/>
      <c r="D11540" s="254"/>
    </row>
    <row r="11541" spans="1:4" ht="13.5">
      <c r="A11541" s="180"/>
      <c r="B11541" s="180"/>
      <c r="C11541" s="180"/>
      <c r="D11541" s="254"/>
    </row>
    <row r="11542" spans="1:4" ht="13.5">
      <c r="A11542" s="180"/>
      <c r="B11542" s="180"/>
      <c r="C11542" s="180"/>
      <c r="D11542" s="254"/>
    </row>
    <row r="11543" spans="1:4" ht="13.5">
      <c r="A11543" s="180"/>
      <c r="B11543" s="180"/>
      <c r="C11543" s="180"/>
      <c r="D11543" s="254"/>
    </row>
    <row r="11544" spans="1:4" ht="13.5">
      <c r="A11544" s="180"/>
      <c r="B11544" s="180"/>
      <c r="C11544" s="180"/>
      <c r="D11544" s="254"/>
    </row>
    <row r="11545" spans="1:4" ht="13.5">
      <c r="A11545" s="180"/>
      <c r="B11545" s="180"/>
      <c r="C11545" s="180"/>
      <c r="D11545" s="254"/>
    </row>
    <row r="11546" spans="1:4" ht="13.5">
      <c r="A11546" s="180"/>
      <c r="B11546" s="180"/>
      <c r="C11546" s="180"/>
      <c r="D11546" s="254"/>
    </row>
    <row r="11547" spans="1:4" ht="13.5">
      <c r="A11547" s="180"/>
      <c r="B11547" s="180"/>
      <c r="C11547" s="180"/>
      <c r="D11547" s="254"/>
    </row>
    <row r="11548" spans="1:4" ht="13.5">
      <c r="A11548" s="180"/>
      <c r="B11548" s="180"/>
      <c r="C11548" s="180"/>
      <c r="D11548" s="254"/>
    </row>
    <row r="11549" spans="1:4" ht="13.5">
      <c r="A11549" s="180"/>
      <c r="B11549" s="180"/>
      <c r="C11549" s="180"/>
      <c r="D11549" s="254"/>
    </row>
    <row r="11550" spans="1:4" ht="13.5">
      <c r="A11550" s="180"/>
      <c r="B11550" s="180"/>
      <c r="C11550" s="180"/>
      <c r="D11550" s="254"/>
    </row>
    <row r="11551" spans="1:4" ht="13.5">
      <c r="A11551" s="180"/>
      <c r="B11551" s="180"/>
      <c r="C11551" s="180"/>
      <c r="D11551" s="254"/>
    </row>
    <row r="11552" spans="1:4" ht="13.5">
      <c r="A11552" s="180"/>
      <c r="B11552" s="180"/>
      <c r="C11552" s="180"/>
      <c r="D11552" s="254"/>
    </row>
    <row r="11553" spans="1:4" ht="13.5">
      <c r="A11553" s="180"/>
      <c r="B11553" s="180"/>
      <c r="C11553" s="180"/>
      <c r="D11553" s="254"/>
    </row>
    <row r="11554" spans="1:4" ht="13.5">
      <c r="A11554" s="180"/>
      <c r="B11554" s="180"/>
      <c r="C11554" s="180"/>
      <c r="D11554" s="254"/>
    </row>
    <row r="11555" spans="1:4" ht="13.5">
      <c r="A11555" s="180"/>
      <c r="B11555" s="180"/>
      <c r="C11555" s="180"/>
      <c r="D11555" s="254"/>
    </row>
    <row r="11556" spans="1:4" ht="13.5">
      <c r="A11556" s="180"/>
      <c r="B11556" s="180"/>
      <c r="C11556" s="180"/>
      <c r="D11556" s="254"/>
    </row>
    <row r="11557" spans="1:4" ht="13.5">
      <c r="A11557" s="180"/>
      <c r="B11557" s="180"/>
      <c r="C11557" s="180"/>
      <c r="D11557" s="254"/>
    </row>
    <row r="11558" spans="1:4" ht="13.5">
      <c r="A11558" s="180"/>
      <c r="B11558" s="180"/>
      <c r="C11558" s="180"/>
      <c r="D11558" s="254"/>
    </row>
    <row r="11559" spans="1:4" ht="13.5">
      <c r="A11559" s="180"/>
      <c r="B11559" s="180"/>
      <c r="C11559" s="180"/>
      <c r="D11559" s="254"/>
    </row>
    <row r="11560" spans="1:4" ht="13.5">
      <c r="A11560" s="180"/>
      <c r="B11560" s="180"/>
      <c r="C11560" s="180"/>
      <c r="D11560" s="254"/>
    </row>
    <row r="11561" spans="1:4" ht="13.5">
      <c r="A11561" s="180"/>
      <c r="B11561" s="180"/>
      <c r="C11561" s="180"/>
      <c r="D11561" s="254"/>
    </row>
    <row r="11562" spans="1:4" ht="13.5">
      <c r="A11562" s="180"/>
      <c r="B11562" s="180"/>
      <c r="C11562" s="180"/>
      <c r="D11562" s="254"/>
    </row>
    <row r="11563" spans="1:4" ht="13.5">
      <c r="A11563" s="180"/>
      <c r="B11563" s="180"/>
      <c r="C11563" s="180"/>
      <c r="D11563" s="254"/>
    </row>
    <row r="11564" spans="1:4" ht="13.5">
      <c r="A11564" s="180"/>
      <c r="B11564" s="180"/>
      <c r="C11564" s="180"/>
      <c r="D11564" s="254"/>
    </row>
    <row r="11565" spans="1:4" ht="13.5">
      <c r="A11565" s="180"/>
      <c r="B11565" s="180"/>
      <c r="C11565" s="180"/>
      <c r="D11565" s="254"/>
    </row>
    <row r="11566" spans="1:4" ht="13.5">
      <c r="A11566" s="180"/>
      <c r="B11566" s="180"/>
      <c r="C11566" s="180"/>
      <c r="D11566" s="254"/>
    </row>
    <row r="11567" spans="1:4" ht="13.5">
      <c r="A11567" s="180"/>
      <c r="B11567" s="180"/>
      <c r="C11567" s="180"/>
      <c r="D11567" s="254"/>
    </row>
    <row r="11568" spans="1:4" ht="13.5">
      <c r="A11568" s="180"/>
      <c r="B11568" s="180"/>
      <c r="C11568" s="180"/>
      <c r="D11568" s="254"/>
    </row>
    <row r="11569" spans="1:4" ht="13.5">
      <c r="A11569" s="180"/>
      <c r="B11569" s="180"/>
      <c r="C11569" s="180"/>
      <c r="D11569" s="254"/>
    </row>
    <row r="11570" spans="1:4" ht="13.5">
      <c r="A11570" s="180"/>
      <c r="B11570" s="180"/>
      <c r="C11570" s="180"/>
      <c r="D11570" s="254"/>
    </row>
    <row r="11571" spans="1:4" ht="13.5">
      <c r="A11571" s="180"/>
      <c r="B11571" s="180"/>
      <c r="C11571" s="180"/>
      <c r="D11571" s="254"/>
    </row>
    <row r="11572" spans="1:4" ht="13.5">
      <c r="A11572" s="180"/>
      <c r="B11572" s="180"/>
      <c r="C11572" s="180"/>
      <c r="D11572" s="254"/>
    </row>
    <row r="11573" spans="1:4" ht="13.5">
      <c r="A11573" s="180"/>
      <c r="B11573" s="180"/>
      <c r="C11573" s="180"/>
      <c r="D11573" s="254"/>
    </row>
    <row r="11574" spans="1:4" ht="13.5">
      <c r="A11574" s="180"/>
      <c r="B11574" s="180"/>
      <c r="C11574" s="180"/>
      <c r="D11574" s="254"/>
    </row>
    <row r="11575" spans="1:4" ht="13.5">
      <c r="A11575" s="180"/>
      <c r="B11575" s="180"/>
      <c r="C11575" s="180"/>
      <c r="D11575" s="254"/>
    </row>
    <row r="11576" spans="1:4" ht="13.5">
      <c r="A11576" s="180"/>
      <c r="B11576" s="180"/>
      <c r="C11576" s="180"/>
      <c r="D11576" s="254"/>
    </row>
    <row r="11577" spans="1:4" ht="13.5">
      <c r="A11577" s="180"/>
      <c r="B11577" s="180"/>
      <c r="C11577" s="180"/>
      <c r="D11577" s="254"/>
    </row>
    <row r="11578" spans="1:4" ht="13.5">
      <c r="A11578" s="180"/>
      <c r="B11578" s="180"/>
      <c r="C11578" s="180"/>
      <c r="D11578" s="254"/>
    </row>
    <row r="11579" spans="1:4" ht="13.5">
      <c r="A11579" s="180"/>
      <c r="B11579" s="180"/>
      <c r="C11579" s="180"/>
      <c r="D11579" s="254"/>
    </row>
    <row r="11580" spans="1:4" ht="13.5">
      <c r="A11580" s="180"/>
      <c r="B11580" s="180"/>
      <c r="C11580" s="180"/>
      <c r="D11580" s="254"/>
    </row>
    <row r="11581" spans="1:4" ht="13.5">
      <c r="A11581" s="180"/>
      <c r="B11581" s="180"/>
      <c r="C11581" s="180"/>
      <c r="D11581" s="254"/>
    </row>
    <row r="11582" spans="1:4" ht="13.5">
      <c r="A11582" s="180"/>
      <c r="B11582" s="180"/>
      <c r="C11582" s="180"/>
      <c r="D11582" s="254"/>
    </row>
    <row r="11583" spans="1:4" ht="13.5">
      <c r="A11583" s="180"/>
      <c r="B11583" s="180"/>
      <c r="C11583" s="180"/>
      <c r="D11583" s="254"/>
    </row>
    <row r="11584" spans="1:4" ht="13.5">
      <c r="A11584" s="180"/>
      <c r="B11584" s="180"/>
      <c r="C11584" s="180"/>
      <c r="D11584" s="254"/>
    </row>
    <row r="11585" spans="1:4" ht="13.5">
      <c r="A11585" s="180"/>
      <c r="B11585" s="180"/>
      <c r="C11585" s="180"/>
      <c r="D11585" s="254"/>
    </row>
    <row r="11586" spans="1:4" ht="13.5">
      <c r="A11586" s="180"/>
      <c r="B11586" s="180"/>
      <c r="C11586" s="180"/>
      <c r="D11586" s="254"/>
    </row>
    <row r="11587" spans="1:4" ht="13.5">
      <c r="A11587" s="180"/>
      <c r="B11587" s="180"/>
      <c r="C11587" s="180"/>
      <c r="D11587" s="254"/>
    </row>
    <row r="11588" spans="1:4" ht="13.5">
      <c r="A11588" s="180"/>
      <c r="B11588" s="180"/>
      <c r="C11588" s="180"/>
      <c r="D11588" s="254"/>
    </row>
    <row r="11589" spans="1:4" ht="13.5">
      <c r="A11589" s="180"/>
      <c r="B11589" s="180"/>
      <c r="C11589" s="180"/>
      <c r="D11589" s="254"/>
    </row>
    <row r="11590" spans="1:4" ht="13.5">
      <c r="A11590" s="180"/>
      <c r="B11590" s="180"/>
      <c r="C11590" s="180"/>
      <c r="D11590" s="254"/>
    </row>
    <row r="11591" spans="1:4" ht="13.5">
      <c r="A11591" s="180"/>
      <c r="B11591" s="180"/>
      <c r="C11591" s="180"/>
      <c r="D11591" s="254"/>
    </row>
    <row r="11592" spans="1:4" ht="13.5">
      <c r="A11592" s="180"/>
      <c r="B11592" s="180"/>
      <c r="C11592" s="180"/>
      <c r="D11592" s="254"/>
    </row>
    <row r="11593" spans="1:4" ht="13.5">
      <c r="A11593" s="180"/>
      <c r="B11593" s="180"/>
      <c r="C11593" s="180"/>
      <c r="D11593" s="254"/>
    </row>
    <row r="11594" spans="1:4" ht="13.5">
      <c r="A11594" s="180"/>
      <c r="B11594" s="180"/>
      <c r="C11594" s="180"/>
      <c r="D11594" s="254"/>
    </row>
    <row r="11595" spans="1:4" ht="13.5">
      <c r="A11595" s="180"/>
      <c r="B11595" s="180"/>
      <c r="C11595" s="180"/>
      <c r="D11595" s="254"/>
    </row>
    <row r="11596" spans="1:4" ht="13.5">
      <c r="A11596" s="180"/>
      <c r="B11596" s="180"/>
      <c r="C11596" s="180"/>
      <c r="D11596" s="254"/>
    </row>
    <row r="11597" spans="1:4" ht="13.5">
      <c r="A11597" s="180"/>
      <c r="B11597" s="180"/>
      <c r="C11597" s="180"/>
      <c r="D11597" s="254"/>
    </row>
    <row r="11598" spans="1:4" ht="13.5">
      <c r="A11598" s="180"/>
      <c r="B11598" s="180"/>
      <c r="C11598" s="180"/>
      <c r="D11598" s="254"/>
    </row>
    <row r="11599" spans="1:4" ht="13.5">
      <c r="A11599" s="180"/>
      <c r="B11599" s="180"/>
      <c r="C11599" s="180"/>
      <c r="D11599" s="254"/>
    </row>
    <row r="11600" spans="1:4" ht="13.5">
      <c r="A11600" s="180"/>
      <c r="B11600" s="180"/>
      <c r="C11600" s="180"/>
      <c r="D11600" s="254"/>
    </row>
    <row r="11601" spans="1:4" ht="13.5">
      <c r="A11601" s="180"/>
      <c r="B11601" s="180"/>
      <c r="C11601" s="180"/>
      <c r="D11601" s="254"/>
    </row>
    <row r="11602" spans="1:4" ht="13.5">
      <c r="A11602" s="180"/>
      <c r="B11602" s="180"/>
      <c r="C11602" s="180"/>
      <c r="D11602" s="254"/>
    </row>
    <row r="11603" spans="1:4" ht="13.5">
      <c r="A11603" s="180"/>
      <c r="B11603" s="180"/>
      <c r="C11603" s="180"/>
      <c r="D11603" s="254"/>
    </row>
    <row r="11604" spans="1:4" ht="13.5">
      <c r="A11604" s="180"/>
      <c r="B11604" s="180"/>
      <c r="C11604" s="180"/>
      <c r="D11604" s="254"/>
    </row>
    <row r="11605" spans="1:4" ht="13.5">
      <c r="A11605" s="180"/>
      <c r="B11605" s="180"/>
      <c r="C11605" s="180"/>
      <c r="D11605" s="254"/>
    </row>
    <row r="11606" spans="1:4" ht="13.5">
      <c r="A11606" s="180"/>
      <c r="B11606" s="180"/>
      <c r="C11606" s="180"/>
      <c r="D11606" s="254"/>
    </row>
    <row r="11607" spans="1:4" ht="13.5">
      <c r="A11607" s="180"/>
      <c r="B11607" s="180"/>
      <c r="C11607" s="180"/>
      <c r="D11607" s="254"/>
    </row>
    <row r="11608" spans="1:4" ht="13.5">
      <c r="A11608" s="180"/>
      <c r="B11608" s="180"/>
      <c r="C11608" s="180"/>
      <c r="D11608" s="254"/>
    </row>
    <row r="11609" spans="1:4" ht="13.5">
      <c r="A11609" s="180"/>
      <c r="B11609" s="180"/>
      <c r="C11609" s="180"/>
      <c r="D11609" s="254"/>
    </row>
    <row r="11610" spans="1:4" ht="13.5">
      <c r="A11610" s="180"/>
      <c r="B11610" s="180"/>
      <c r="C11610" s="180"/>
      <c r="D11610" s="254"/>
    </row>
    <row r="11611" spans="1:4" ht="13.5">
      <c r="A11611" s="180"/>
      <c r="B11611" s="180"/>
      <c r="C11611" s="180"/>
      <c r="D11611" s="254"/>
    </row>
    <row r="11612" spans="1:4" ht="13.5">
      <c r="A11612" s="180"/>
      <c r="B11612" s="180"/>
      <c r="C11612" s="180"/>
      <c r="D11612" s="254"/>
    </row>
    <row r="11613" spans="1:4" ht="13.5">
      <c r="A11613" s="180"/>
      <c r="B11613" s="180"/>
      <c r="C11613" s="180"/>
      <c r="D11613" s="254"/>
    </row>
    <row r="11614" spans="1:4" ht="13.5">
      <c r="A11614" s="180"/>
      <c r="B11614" s="180"/>
      <c r="C11614" s="180"/>
      <c r="D11614" s="254"/>
    </row>
    <row r="11615" spans="1:4" ht="13.5">
      <c r="A11615" s="180"/>
      <c r="B11615" s="180"/>
      <c r="C11615" s="180"/>
      <c r="D11615" s="254"/>
    </row>
    <row r="11616" spans="1:4" ht="13.5">
      <c r="A11616" s="180"/>
      <c r="B11616" s="180"/>
      <c r="C11616" s="180"/>
      <c r="D11616" s="254"/>
    </row>
    <row r="11617" spans="1:4" ht="13.5">
      <c r="A11617" s="180"/>
      <c r="B11617" s="180"/>
      <c r="C11617" s="180"/>
      <c r="D11617" s="254"/>
    </row>
    <row r="11618" spans="1:4" ht="13.5">
      <c r="A11618" s="180"/>
      <c r="B11618" s="180"/>
      <c r="C11618" s="180"/>
      <c r="D11618" s="254"/>
    </row>
    <row r="11619" spans="1:4" ht="13.5">
      <c r="A11619" s="180"/>
      <c r="B11619" s="180"/>
      <c r="C11619" s="180"/>
      <c r="D11619" s="254"/>
    </row>
    <row r="11620" spans="1:4" ht="13.5">
      <c r="A11620" s="180"/>
      <c r="B11620" s="180"/>
      <c r="C11620" s="180"/>
      <c r="D11620" s="254"/>
    </row>
    <row r="11621" spans="1:4" ht="13.5">
      <c r="A11621" s="180"/>
      <c r="B11621" s="180"/>
      <c r="C11621" s="180"/>
      <c r="D11621" s="254"/>
    </row>
    <row r="11622" spans="1:4" ht="13.5">
      <c r="A11622" s="180"/>
      <c r="B11622" s="180"/>
      <c r="C11622" s="180"/>
      <c r="D11622" s="254"/>
    </row>
    <row r="11623" spans="1:4" ht="13.5">
      <c r="A11623" s="180"/>
      <c r="B11623" s="180"/>
      <c r="C11623" s="180"/>
      <c r="D11623" s="254"/>
    </row>
    <row r="11624" spans="1:4" ht="13.5">
      <c r="A11624" s="180"/>
      <c r="B11624" s="180"/>
      <c r="C11624" s="180"/>
      <c r="D11624" s="254"/>
    </row>
    <row r="11625" spans="1:4" ht="13.5">
      <c r="A11625" s="180"/>
      <c r="B11625" s="180"/>
      <c r="C11625" s="180"/>
      <c r="D11625" s="254"/>
    </row>
    <row r="11626" spans="1:4" ht="13.5">
      <c r="A11626" s="180"/>
      <c r="B11626" s="180"/>
      <c r="C11626" s="180"/>
      <c r="D11626" s="254"/>
    </row>
    <row r="11627" spans="1:4" ht="13.5">
      <c r="A11627" s="180"/>
      <c r="B11627" s="180"/>
      <c r="C11627" s="180"/>
      <c r="D11627" s="254"/>
    </row>
    <row r="11628" spans="1:4" ht="13.5">
      <c r="A11628" s="180"/>
      <c r="B11628" s="180"/>
      <c r="C11628" s="180"/>
      <c r="D11628" s="254"/>
    </row>
    <row r="11629" spans="1:4" ht="13.5">
      <c r="A11629" s="180"/>
      <c r="B11629" s="180"/>
      <c r="C11629" s="180"/>
      <c r="D11629" s="254"/>
    </row>
    <row r="11630" spans="1:4" ht="13.5">
      <c r="A11630" s="180"/>
      <c r="B11630" s="180"/>
      <c r="C11630" s="180"/>
      <c r="D11630" s="254"/>
    </row>
    <row r="11631" spans="1:4" ht="13.5">
      <c r="A11631" s="180"/>
      <c r="B11631" s="180"/>
      <c r="C11631" s="180"/>
      <c r="D11631" s="254"/>
    </row>
    <row r="11632" spans="1:4" ht="13.5">
      <c r="A11632" s="180"/>
      <c r="B11632" s="180"/>
      <c r="C11632" s="180"/>
      <c r="D11632" s="254"/>
    </row>
    <row r="11633" spans="1:4" ht="13.5">
      <c r="A11633" s="180"/>
      <c r="B11633" s="180"/>
      <c r="C11633" s="180"/>
      <c r="D11633" s="254"/>
    </row>
    <row r="11634" spans="1:4" ht="13.5">
      <c r="A11634" s="180"/>
      <c r="B11634" s="180"/>
      <c r="C11634" s="180"/>
      <c r="D11634" s="254"/>
    </row>
    <row r="11635" spans="1:4" ht="13.5">
      <c r="A11635" s="180"/>
      <c r="B11635" s="180"/>
      <c r="C11635" s="180"/>
      <c r="D11635" s="254"/>
    </row>
    <row r="11636" spans="1:4" ht="13.5">
      <c r="A11636" s="180"/>
      <c r="B11636" s="180"/>
      <c r="C11636" s="180"/>
      <c r="D11636" s="254"/>
    </row>
    <row r="11637" spans="1:4" ht="13.5">
      <c r="A11637" s="180"/>
      <c r="B11637" s="180"/>
      <c r="C11637" s="180"/>
      <c r="D11637" s="254"/>
    </row>
    <row r="11638" spans="1:4" ht="13.5">
      <c r="A11638" s="180"/>
      <c r="B11638" s="180"/>
      <c r="C11638" s="180"/>
      <c r="D11638" s="254"/>
    </row>
    <row r="11639" spans="1:4" ht="13.5">
      <c r="A11639" s="180"/>
      <c r="B11639" s="180"/>
      <c r="C11639" s="180"/>
      <c r="D11639" s="254"/>
    </row>
    <row r="11640" spans="1:4" ht="13.5">
      <c r="A11640" s="180"/>
      <c r="B11640" s="180"/>
      <c r="C11640" s="180"/>
      <c r="D11640" s="254"/>
    </row>
    <row r="11641" spans="1:4" ht="13.5">
      <c r="A11641" s="180"/>
      <c r="B11641" s="180"/>
      <c r="C11641" s="180"/>
      <c r="D11641" s="254"/>
    </row>
    <row r="11642" spans="1:4" ht="13.5">
      <c r="A11642" s="180"/>
      <c r="B11642" s="180"/>
      <c r="C11642" s="180"/>
      <c r="D11642" s="254"/>
    </row>
    <row r="11643" spans="1:4" ht="13.5">
      <c r="A11643" s="180"/>
      <c r="B11643" s="180"/>
      <c r="C11643" s="180"/>
      <c r="D11643" s="254"/>
    </row>
    <row r="11644" spans="1:4" ht="13.5">
      <c r="A11644" s="180"/>
      <c r="B11644" s="180"/>
      <c r="C11644" s="180"/>
      <c r="D11644" s="254"/>
    </row>
    <row r="11645" spans="1:4" ht="13.5">
      <c r="A11645" s="180"/>
      <c r="B11645" s="180"/>
      <c r="C11645" s="180"/>
      <c r="D11645" s="254"/>
    </row>
    <row r="11646" spans="1:4" ht="13.5">
      <c r="A11646" s="180"/>
      <c r="B11646" s="180"/>
      <c r="C11646" s="180"/>
      <c r="D11646" s="254"/>
    </row>
    <row r="11647" spans="1:4" ht="13.5">
      <c r="A11647" s="180"/>
      <c r="B11647" s="180"/>
      <c r="C11647" s="180"/>
      <c r="D11647" s="254"/>
    </row>
    <row r="11648" spans="1:4" ht="13.5">
      <c r="A11648" s="180"/>
      <c r="B11648" s="180"/>
      <c r="C11648" s="180"/>
      <c r="D11648" s="254"/>
    </row>
    <row r="11649" spans="1:4" ht="13.5">
      <c r="A11649" s="180"/>
      <c r="B11649" s="180"/>
      <c r="C11649" s="180"/>
      <c r="D11649" s="254"/>
    </row>
    <row r="11650" spans="1:4" ht="13.5">
      <c r="A11650" s="180"/>
      <c r="B11650" s="180"/>
      <c r="C11650" s="180"/>
      <c r="D11650" s="254"/>
    </row>
    <row r="11651" spans="1:4" ht="13.5">
      <c r="A11651" s="180"/>
      <c r="B11651" s="180"/>
      <c r="C11651" s="180"/>
      <c r="D11651" s="254"/>
    </row>
    <row r="11652" spans="1:4" ht="13.5">
      <c r="A11652" s="180"/>
      <c r="B11652" s="180"/>
      <c r="C11652" s="180"/>
      <c r="D11652" s="254"/>
    </row>
    <row r="11653" spans="1:4" ht="13.5">
      <c r="A11653" s="180"/>
      <c r="B11653" s="180"/>
      <c r="C11653" s="180"/>
      <c r="D11653" s="254"/>
    </row>
    <row r="11654" spans="1:4" ht="13.5">
      <c r="A11654" s="180"/>
      <c r="B11654" s="180"/>
      <c r="C11654" s="180"/>
      <c r="D11654" s="254"/>
    </row>
    <row r="11655" spans="1:4" ht="13.5">
      <c r="A11655" s="180"/>
      <c r="B11655" s="180"/>
      <c r="C11655" s="180"/>
      <c r="D11655" s="254"/>
    </row>
    <row r="11656" spans="1:4" ht="13.5">
      <c r="A11656" s="180"/>
      <c r="B11656" s="180"/>
      <c r="C11656" s="180"/>
      <c r="D11656" s="254"/>
    </row>
    <row r="11657" spans="1:4" ht="13.5">
      <c r="A11657" s="180"/>
      <c r="B11657" s="180"/>
      <c r="C11657" s="180"/>
      <c r="D11657" s="254"/>
    </row>
    <row r="11658" spans="1:4" ht="13.5">
      <c r="A11658" s="180"/>
      <c r="B11658" s="180"/>
      <c r="C11658" s="180"/>
      <c r="D11658" s="254"/>
    </row>
    <row r="11659" spans="1:4" ht="13.5">
      <c r="A11659" s="180"/>
      <c r="B11659" s="180"/>
      <c r="C11659" s="180"/>
      <c r="D11659" s="254"/>
    </row>
    <row r="11660" spans="1:4" ht="13.5">
      <c r="A11660" s="180"/>
      <c r="B11660" s="180"/>
      <c r="C11660" s="180"/>
      <c r="D11660" s="254"/>
    </row>
    <row r="11661" spans="1:4" ht="13.5">
      <c r="A11661" s="180"/>
      <c r="B11661" s="180"/>
      <c r="C11661" s="180"/>
      <c r="D11661" s="254"/>
    </row>
    <row r="11662" spans="1:4" ht="13.5">
      <c r="A11662" s="180"/>
      <c r="B11662" s="180"/>
      <c r="C11662" s="180"/>
      <c r="D11662" s="254"/>
    </row>
    <row r="11663" spans="1:4" ht="13.5">
      <c r="A11663" s="180"/>
      <c r="B11663" s="180"/>
      <c r="C11663" s="180"/>
      <c r="D11663" s="254"/>
    </row>
    <row r="11664" spans="1:4" ht="13.5">
      <c r="A11664" s="180"/>
      <c r="B11664" s="180"/>
      <c r="C11664" s="180"/>
      <c r="D11664" s="254"/>
    </row>
    <row r="11665" spans="1:4" ht="13.5">
      <c r="A11665" s="180"/>
      <c r="B11665" s="180"/>
      <c r="C11665" s="180"/>
      <c r="D11665" s="254"/>
    </row>
    <row r="11666" spans="1:4" ht="13.5">
      <c r="A11666" s="180"/>
      <c r="B11666" s="180"/>
      <c r="C11666" s="180"/>
      <c r="D11666" s="254"/>
    </row>
    <row r="11667" spans="1:4" ht="13.5">
      <c r="A11667" s="180"/>
      <c r="B11667" s="180"/>
      <c r="C11667" s="180"/>
      <c r="D11667" s="254"/>
    </row>
    <row r="11668" spans="1:4" ht="13.5">
      <c r="A11668" s="180"/>
      <c r="B11668" s="180"/>
      <c r="C11668" s="180"/>
      <c r="D11668" s="254"/>
    </row>
    <row r="11669" spans="1:4" ht="13.5">
      <c r="A11669" s="180"/>
      <c r="B11669" s="180"/>
      <c r="C11669" s="180"/>
      <c r="D11669" s="254"/>
    </row>
    <row r="11670" spans="1:4" ht="13.5">
      <c r="A11670" s="180"/>
      <c r="B11670" s="180"/>
      <c r="C11670" s="180"/>
      <c r="D11670" s="254"/>
    </row>
    <row r="11671" spans="1:4" ht="13.5">
      <c r="A11671" s="180"/>
      <c r="B11671" s="180"/>
      <c r="C11671" s="180"/>
      <c r="D11671" s="254"/>
    </row>
    <row r="11672" spans="1:4" ht="13.5">
      <c r="A11672" s="180"/>
      <c r="B11672" s="180"/>
      <c r="C11672" s="180"/>
      <c r="D11672" s="254"/>
    </row>
    <row r="11673" spans="1:4" ht="13.5">
      <c r="A11673" s="180"/>
      <c r="B11673" s="180"/>
      <c r="C11673" s="180"/>
      <c r="D11673" s="254"/>
    </row>
    <row r="11674" spans="1:4" ht="13.5">
      <c r="A11674" s="180"/>
      <c r="B11674" s="180"/>
      <c r="C11674" s="180"/>
      <c r="D11674" s="254"/>
    </row>
    <row r="11675" spans="1:4" ht="13.5">
      <c r="A11675" s="180"/>
      <c r="B11675" s="180"/>
      <c r="C11675" s="180"/>
      <c r="D11675" s="254"/>
    </row>
    <row r="11676" spans="1:4" ht="13.5">
      <c r="A11676" s="180"/>
      <c r="B11676" s="180"/>
      <c r="C11676" s="180"/>
      <c r="D11676" s="254"/>
    </row>
    <row r="11677" spans="1:4" ht="13.5">
      <c r="A11677" s="180"/>
      <c r="B11677" s="180"/>
      <c r="C11677" s="180"/>
      <c r="D11677" s="254"/>
    </row>
    <row r="11678" spans="1:4" ht="13.5">
      <c r="A11678" s="180"/>
      <c r="B11678" s="180"/>
      <c r="C11678" s="180"/>
      <c r="D11678" s="254"/>
    </row>
    <row r="11679" spans="1:4" ht="13.5">
      <c r="A11679" s="180"/>
      <c r="B11679" s="180"/>
      <c r="C11679" s="180"/>
      <c r="D11679" s="254"/>
    </row>
    <row r="11680" spans="1:4" ht="13.5">
      <c r="A11680" s="180"/>
      <c r="B11680" s="180"/>
      <c r="C11680" s="180"/>
      <c r="D11680" s="254"/>
    </row>
    <row r="11681" spans="1:4" ht="13.5">
      <c r="A11681" s="180"/>
      <c r="B11681" s="180"/>
      <c r="C11681" s="180"/>
      <c r="D11681" s="254"/>
    </row>
    <row r="11682" spans="1:4" ht="13.5">
      <c r="A11682" s="180"/>
      <c r="B11682" s="180"/>
      <c r="C11682" s="180"/>
      <c r="D11682" s="254"/>
    </row>
    <row r="11683" spans="1:4" ht="13.5">
      <c r="A11683" s="180"/>
      <c r="B11683" s="180"/>
      <c r="C11683" s="180"/>
      <c r="D11683" s="254"/>
    </row>
    <row r="11684" spans="1:4" ht="13.5">
      <c r="A11684" s="180"/>
      <c r="B11684" s="180"/>
      <c r="C11684" s="180"/>
      <c r="D11684" s="254"/>
    </row>
    <row r="11685" spans="1:4" ht="13.5">
      <c r="A11685" s="180"/>
      <c r="B11685" s="180"/>
      <c r="C11685" s="180"/>
      <c r="D11685" s="254"/>
    </row>
    <row r="11686" spans="1:4" ht="13.5">
      <c r="A11686" s="180"/>
      <c r="B11686" s="180"/>
      <c r="C11686" s="180"/>
      <c r="D11686" s="254"/>
    </row>
    <row r="11687" spans="1:4" ht="13.5">
      <c r="A11687" s="180"/>
      <c r="B11687" s="180"/>
      <c r="C11687" s="180"/>
      <c r="D11687" s="254"/>
    </row>
    <row r="11688" spans="1:4" ht="13.5">
      <c r="A11688" s="180"/>
      <c r="B11688" s="180"/>
      <c r="C11688" s="180"/>
      <c r="D11688" s="254"/>
    </row>
    <row r="11689" spans="1:4" ht="13.5">
      <c r="A11689" s="180"/>
      <c r="B11689" s="180"/>
      <c r="C11689" s="180"/>
      <c r="D11689" s="254"/>
    </row>
    <row r="11690" spans="1:4" ht="13.5">
      <c r="A11690" s="180"/>
      <c r="B11690" s="180"/>
      <c r="C11690" s="180"/>
      <c r="D11690" s="254"/>
    </row>
    <row r="11691" spans="1:4" ht="13.5">
      <c r="A11691" s="180"/>
      <c r="B11691" s="180"/>
      <c r="C11691" s="180"/>
      <c r="D11691" s="254"/>
    </row>
    <row r="11692" spans="1:4" ht="13.5">
      <c r="A11692" s="180"/>
      <c r="B11692" s="180"/>
      <c r="C11692" s="180"/>
      <c r="D11692" s="254"/>
    </row>
    <row r="11693" spans="1:4" ht="13.5">
      <c r="A11693" s="180"/>
      <c r="B11693" s="180"/>
      <c r="C11693" s="180"/>
      <c r="D11693" s="254"/>
    </row>
    <row r="11694" spans="1:4" ht="13.5">
      <c r="A11694" s="180"/>
      <c r="B11694" s="180"/>
      <c r="C11694" s="180"/>
      <c r="D11694" s="254"/>
    </row>
    <row r="11695" spans="1:4" ht="13.5">
      <c r="A11695" s="180"/>
      <c r="B11695" s="180"/>
      <c r="C11695" s="180"/>
      <c r="D11695" s="254"/>
    </row>
    <row r="11696" spans="1:4" ht="13.5">
      <c r="A11696" s="180"/>
      <c r="B11696" s="180"/>
      <c r="C11696" s="180"/>
      <c r="D11696" s="254"/>
    </row>
    <row r="11697" spans="1:4" ht="13.5">
      <c r="A11697" s="180"/>
      <c r="B11697" s="180"/>
      <c r="C11697" s="180"/>
      <c r="D11697" s="254"/>
    </row>
    <row r="11698" spans="1:4" ht="13.5">
      <c r="A11698" s="180"/>
      <c r="B11698" s="180"/>
      <c r="C11698" s="180"/>
      <c r="D11698" s="254"/>
    </row>
    <row r="11699" spans="1:4" ht="13.5">
      <c r="A11699" s="180"/>
      <c r="B11699" s="180"/>
      <c r="C11699" s="180"/>
      <c r="D11699" s="254"/>
    </row>
    <row r="11700" spans="1:4" ht="13.5">
      <c r="A11700" s="180"/>
      <c r="B11700" s="180"/>
      <c r="C11700" s="180"/>
      <c r="D11700" s="254"/>
    </row>
    <row r="11701" spans="1:4" ht="13.5">
      <c r="A11701" s="180"/>
      <c r="B11701" s="180"/>
      <c r="C11701" s="180"/>
      <c r="D11701" s="254"/>
    </row>
    <row r="11702" spans="1:4" ht="13.5">
      <c r="A11702" s="180"/>
      <c r="B11702" s="180"/>
      <c r="C11702" s="180"/>
      <c r="D11702" s="254"/>
    </row>
    <row r="11703" spans="1:4" ht="13.5">
      <c r="A11703" s="180"/>
      <c r="B11703" s="180"/>
      <c r="C11703" s="180"/>
      <c r="D11703" s="254"/>
    </row>
    <row r="11704" spans="1:4" ht="13.5">
      <c r="A11704" s="180"/>
      <c r="B11704" s="180"/>
      <c r="C11704" s="180"/>
      <c r="D11704" s="254"/>
    </row>
    <row r="11705" spans="1:4" ht="13.5">
      <c r="A11705" s="180"/>
      <c r="B11705" s="180"/>
      <c r="C11705" s="180"/>
      <c r="D11705" s="254"/>
    </row>
    <row r="11706" spans="1:4" ht="13.5">
      <c r="A11706" s="180"/>
      <c r="B11706" s="180"/>
      <c r="C11706" s="180"/>
      <c r="D11706" s="254"/>
    </row>
    <row r="11707" spans="1:4" ht="13.5">
      <c r="A11707" s="180"/>
      <c r="B11707" s="180"/>
      <c r="C11707" s="180"/>
      <c r="D11707" s="254"/>
    </row>
    <row r="11708" spans="1:4" ht="13.5">
      <c r="A11708" s="180"/>
      <c r="B11708" s="180"/>
      <c r="C11708" s="180"/>
      <c r="D11708" s="254"/>
    </row>
    <row r="11709" spans="1:4" ht="13.5">
      <c r="A11709" s="180"/>
      <c r="B11709" s="180"/>
      <c r="C11709" s="180"/>
      <c r="D11709" s="254"/>
    </row>
    <row r="11710" spans="1:4" ht="13.5">
      <c r="A11710" s="180"/>
      <c r="B11710" s="180"/>
      <c r="C11710" s="180"/>
      <c r="D11710" s="254"/>
    </row>
    <row r="11711" spans="1:4" ht="13.5">
      <c r="A11711" s="180"/>
      <c r="B11711" s="180"/>
      <c r="C11711" s="180"/>
      <c r="D11711" s="254"/>
    </row>
    <row r="11712" spans="1:4" ht="13.5">
      <c r="A11712" s="180"/>
      <c r="B11712" s="180"/>
      <c r="C11712" s="180"/>
      <c r="D11712" s="254"/>
    </row>
    <row r="11713" spans="1:4" ht="13.5">
      <c r="A11713" s="180"/>
      <c r="B11713" s="180"/>
      <c r="C11713" s="180"/>
      <c r="D11713" s="254"/>
    </row>
    <row r="11714" spans="1:4" ht="13.5">
      <c r="A11714" s="180"/>
      <c r="B11714" s="180"/>
      <c r="C11714" s="180"/>
      <c r="D11714" s="254"/>
    </row>
    <row r="11715" spans="1:4" ht="13.5">
      <c r="A11715" s="180"/>
      <c r="B11715" s="180"/>
      <c r="C11715" s="180"/>
      <c r="D11715" s="254"/>
    </row>
    <row r="11716" spans="1:4" ht="13.5">
      <c r="A11716" s="180"/>
      <c r="B11716" s="180"/>
      <c r="C11716" s="180"/>
      <c r="D11716" s="254"/>
    </row>
    <row r="11717" spans="1:4" ht="13.5">
      <c r="A11717" s="180"/>
      <c r="B11717" s="180"/>
      <c r="C11717" s="180"/>
      <c r="D11717" s="254"/>
    </row>
    <row r="11718" spans="1:4" ht="13.5">
      <c r="A11718" s="180"/>
      <c r="B11718" s="180"/>
      <c r="C11718" s="180"/>
      <c r="D11718" s="254"/>
    </row>
    <row r="11719" spans="1:4" ht="13.5">
      <c r="A11719" s="180"/>
      <c r="B11719" s="180"/>
      <c r="C11719" s="180"/>
      <c r="D11719" s="254"/>
    </row>
    <row r="11720" spans="1:4" ht="13.5">
      <c r="A11720" s="180"/>
      <c r="B11720" s="180"/>
      <c r="C11720" s="180"/>
      <c r="D11720" s="254"/>
    </row>
    <row r="11721" spans="1:4" ht="13.5">
      <c r="A11721" s="180"/>
      <c r="B11721" s="180"/>
      <c r="C11721" s="180"/>
      <c r="D11721" s="254"/>
    </row>
    <row r="11722" spans="1:4" ht="13.5">
      <c r="A11722" s="180"/>
      <c r="B11722" s="180"/>
      <c r="C11722" s="180"/>
      <c r="D11722" s="254"/>
    </row>
    <row r="11723" spans="1:4" ht="13.5">
      <c r="A11723" s="180"/>
      <c r="B11723" s="180"/>
      <c r="C11723" s="180"/>
      <c r="D11723" s="254"/>
    </row>
    <row r="11724" spans="1:4" ht="13.5">
      <c r="A11724" s="180"/>
      <c r="B11724" s="180"/>
      <c r="C11724" s="180"/>
      <c r="D11724" s="254"/>
    </row>
    <row r="11725" spans="1:4" ht="13.5">
      <c r="A11725" s="180"/>
      <c r="B11725" s="180"/>
      <c r="C11725" s="180"/>
      <c r="D11725" s="254"/>
    </row>
    <row r="11726" spans="1:4" ht="13.5">
      <c r="A11726" s="180"/>
      <c r="B11726" s="180"/>
      <c r="C11726" s="180"/>
      <c r="D11726" s="254"/>
    </row>
    <row r="11727" spans="1:4" ht="13.5">
      <c r="A11727" s="180"/>
      <c r="B11727" s="180"/>
      <c r="C11727" s="180"/>
      <c r="D11727" s="254"/>
    </row>
    <row r="11728" spans="1:4" ht="13.5">
      <c r="A11728" s="180"/>
      <c r="B11728" s="180"/>
      <c r="C11728" s="180"/>
      <c r="D11728" s="254"/>
    </row>
    <row r="11729" spans="1:4" ht="13.5">
      <c r="A11729" s="180"/>
      <c r="B11729" s="180"/>
      <c r="C11729" s="180"/>
      <c r="D11729" s="254"/>
    </row>
    <row r="11730" spans="1:4" ht="13.5">
      <c r="A11730" s="180"/>
      <c r="B11730" s="180"/>
      <c r="C11730" s="180"/>
      <c r="D11730" s="254"/>
    </row>
    <row r="11731" spans="1:4" ht="13.5">
      <c r="A11731" s="180"/>
      <c r="B11731" s="180"/>
      <c r="C11731" s="180"/>
      <c r="D11731" s="254"/>
    </row>
    <row r="11732" spans="1:4" ht="13.5">
      <c r="A11732" s="180"/>
      <c r="B11732" s="180"/>
      <c r="C11732" s="180"/>
      <c r="D11732" s="254"/>
    </row>
    <row r="11733" spans="1:4" ht="13.5">
      <c r="A11733" s="180"/>
      <c r="B11733" s="180"/>
      <c r="C11733" s="180"/>
      <c r="D11733" s="254"/>
    </row>
    <row r="11734" spans="1:4" ht="13.5">
      <c r="A11734" s="180"/>
      <c r="B11734" s="180"/>
      <c r="C11734" s="180"/>
      <c r="D11734" s="254"/>
    </row>
    <row r="11735" spans="1:4" ht="13.5">
      <c r="A11735" s="180"/>
      <c r="B11735" s="180"/>
      <c r="C11735" s="180"/>
      <c r="D11735" s="254"/>
    </row>
    <row r="11736" spans="1:4" ht="13.5">
      <c r="A11736" s="180"/>
      <c r="B11736" s="180"/>
      <c r="C11736" s="180"/>
      <c r="D11736" s="254"/>
    </row>
    <row r="11737" spans="1:4" ht="13.5">
      <c r="A11737" s="180"/>
      <c r="B11737" s="180"/>
      <c r="C11737" s="180"/>
      <c r="D11737" s="254"/>
    </row>
    <row r="11738" spans="1:4" ht="13.5">
      <c r="A11738" s="180"/>
      <c r="B11738" s="180"/>
      <c r="C11738" s="180"/>
      <c r="D11738" s="254"/>
    </row>
    <row r="11739" spans="1:4" ht="13.5">
      <c r="A11739" s="180"/>
      <c r="B11739" s="180"/>
      <c r="C11739" s="180"/>
      <c r="D11739" s="254"/>
    </row>
    <row r="11740" spans="1:4" ht="13.5">
      <c r="A11740" s="180"/>
      <c r="B11740" s="180"/>
      <c r="C11740" s="180"/>
      <c r="D11740" s="254"/>
    </row>
    <row r="11741" spans="1:4" ht="13.5">
      <c r="A11741" s="180"/>
      <c r="B11741" s="180"/>
      <c r="C11741" s="180"/>
      <c r="D11741" s="254"/>
    </row>
    <row r="11742" spans="1:4" ht="13.5">
      <c r="A11742" s="180"/>
      <c r="B11742" s="180"/>
      <c r="C11742" s="180"/>
      <c r="D11742" s="254"/>
    </row>
    <row r="11743" spans="1:4" ht="13.5">
      <c r="A11743" s="180"/>
      <c r="B11743" s="180"/>
      <c r="C11743" s="180"/>
      <c r="D11743" s="254"/>
    </row>
    <row r="11744" spans="1:4" ht="13.5">
      <c r="A11744" s="180"/>
      <c r="B11744" s="180"/>
      <c r="C11744" s="180"/>
      <c r="D11744" s="254"/>
    </row>
    <row r="11745" spans="1:4" ht="13.5">
      <c r="A11745" s="180"/>
      <c r="B11745" s="180"/>
      <c r="C11745" s="180"/>
      <c r="D11745" s="254"/>
    </row>
    <row r="11746" spans="1:4" ht="13.5">
      <c r="A11746" s="180"/>
      <c r="B11746" s="180"/>
      <c r="C11746" s="180"/>
      <c r="D11746" s="254"/>
    </row>
    <row r="11747" spans="1:4" ht="13.5">
      <c r="A11747" s="180"/>
      <c r="B11747" s="180"/>
      <c r="C11747" s="180"/>
      <c r="D11747" s="254"/>
    </row>
    <row r="11748" spans="1:4" ht="13.5">
      <c r="A11748" s="180"/>
      <c r="B11748" s="180"/>
      <c r="C11748" s="180"/>
      <c r="D11748" s="254"/>
    </row>
    <row r="11749" spans="1:4" ht="13.5">
      <c r="A11749" s="180"/>
      <c r="B11749" s="180"/>
      <c r="C11749" s="180"/>
      <c r="D11749" s="254"/>
    </row>
    <row r="11750" spans="1:4" ht="13.5">
      <c r="A11750" s="180"/>
      <c r="B11750" s="180"/>
      <c r="C11750" s="180"/>
      <c r="D11750" s="254"/>
    </row>
    <row r="11751" spans="1:4" ht="13.5">
      <c r="A11751" s="180"/>
      <c r="B11751" s="180"/>
      <c r="C11751" s="180"/>
      <c r="D11751" s="254"/>
    </row>
    <row r="11752" spans="1:4" ht="13.5">
      <c r="A11752" s="180"/>
      <c r="B11752" s="180"/>
      <c r="C11752" s="180"/>
      <c r="D11752" s="254"/>
    </row>
    <row r="11753" spans="1:4" ht="13.5">
      <c r="A11753" s="180"/>
      <c r="B11753" s="180"/>
      <c r="C11753" s="180"/>
      <c r="D11753" s="254"/>
    </row>
    <row r="11754" spans="1:4" ht="13.5">
      <c r="A11754" s="180"/>
      <c r="B11754" s="180"/>
      <c r="C11754" s="180"/>
      <c r="D11754" s="254"/>
    </row>
    <row r="11755" spans="1:4" ht="13.5">
      <c r="A11755" s="180"/>
      <c r="B11755" s="180"/>
      <c r="C11755" s="180"/>
      <c r="D11755" s="254"/>
    </row>
    <row r="11756" spans="1:4" ht="13.5">
      <c r="A11756" s="180"/>
      <c r="B11756" s="180"/>
      <c r="C11756" s="180"/>
      <c r="D11756" s="254"/>
    </row>
    <row r="11757" spans="1:4" ht="13.5">
      <c r="A11757" s="180"/>
      <c r="B11757" s="180"/>
      <c r="C11757" s="180"/>
      <c r="D11757" s="254"/>
    </row>
    <row r="11758" spans="1:4" ht="13.5">
      <c r="A11758" s="180"/>
      <c r="B11758" s="180"/>
      <c r="C11758" s="180"/>
      <c r="D11758" s="254"/>
    </row>
    <row r="11759" spans="1:4" ht="13.5">
      <c r="A11759" s="180"/>
      <c r="B11759" s="180"/>
      <c r="C11759" s="180"/>
      <c r="D11759" s="254"/>
    </row>
    <row r="11760" spans="1:4" ht="13.5">
      <c r="A11760" s="180"/>
      <c r="B11760" s="180"/>
      <c r="C11760" s="180"/>
      <c r="D11760" s="254"/>
    </row>
    <row r="11761" spans="1:4" ht="13.5">
      <c r="A11761" s="180"/>
      <c r="B11761" s="180"/>
      <c r="C11761" s="180"/>
      <c r="D11761" s="254"/>
    </row>
    <row r="11762" spans="1:4" ht="13.5">
      <c r="A11762" s="180"/>
      <c r="B11762" s="180"/>
      <c r="C11762" s="180"/>
      <c r="D11762" s="254"/>
    </row>
    <row r="11763" spans="1:4" ht="13.5">
      <c r="A11763" s="180"/>
      <c r="B11763" s="180"/>
      <c r="C11763" s="180"/>
      <c r="D11763" s="254"/>
    </row>
    <row r="11764" spans="1:4" ht="13.5">
      <c r="A11764" s="180"/>
      <c r="B11764" s="180"/>
      <c r="C11764" s="180"/>
      <c r="D11764" s="254"/>
    </row>
    <row r="11765" spans="1:4" ht="13.5">
      <c r="A11765" s="180"/>
      <c r="B11765" s="180"/>
      <c r="C11765" s="180"/>
      <c r="D11765" s="254"/>
    </row>
    <row r="11766" spans="1:4" ht="13.5">
      <c r="A11766" s="180"/>
      <c r="B11766" s="180"/>
      <c r="C11766" s="180"/>
      <c r="D11766" s="254"/>
    </row>
    <row r="11767" spans="1:4" ht="13.5">
      <c r="A11767" s="180"/>
      <c r="B11767" s="180"/>
      <c r="C11767" s="180"/>
      <c r="D11767" s="254"/>
    </row>
    <row r="11768" spans="1:4" ht="13.5">
      <c r="A11768" s="180"/>
      <c r="B11768" s="180"/>
      <c r="C11768" s="180"/>
      <c r="D11768" s="254"/>
    </row>
    <row r="11769" spans="1:4" ht="13.5">
      <c r="A11769" s="180"/>
      <c r="B11769" s="180"/>
      <c r="C11769" s="180"/>
      <c r="D11769" s="254"/>
    </row>
    <row r="11770" spans="1:4" ht="13.5">
      <c r="A11770" s="180"/>
      <c r="B11770" s="180"/>
      <c r="C11770" s="180"/>
      <c r="D11770" s="254"/>
    </row>
    <row r="11771" spans="1:4" ht="13.5">
      <c r="A11771" s="180"/>
      <c r="B11771" s="180"/>
      <c r="C11771" s="180"/>
      <c r="D11771" s="254"/>
    </row>
    <row r="11772" spans="1:4" ht="13.5">
      <c r="A11772" s="180"/>
      <c r="B11772" s="180"/>
      <c r="C11772" s="180"/>
      <c r="D11772" s="254"/>
    </row>
    <row r="11773" spans="1:4" ht="13.5">
      <c r="A11773" s="180"/>
      <c r="B11773" s="180"/>
      <c r="C11773" s="180"/>
      <c r="D11773" s="254"/>
    </row>
    <row r="11774" spans="1:4" ht="13.5">
      <c r="A11774" s="180"/>
      <c r="B11774" s="180"/>
      <c r="C11774" s="180"/>
      <c r="D11774" s="254"/>
    </row>
    <row r="11775" spans="1:4" ht="13.5">
      <c r="A11775" s="180"/>
      <c r="B11775" s="180"/>
      <c r="C11775" s="180"/>
      <c r="D11775" s="254"/>
    </row>
    <row r="11776" spans="1:4" ht="13.5">
      <c r="A11776" s="180"/>
      <c r="B11776" s="180"/>
      <c r="C11776" s="180"/>
      <c r="D11776" s="254"/>
    </row>
    <row r="11777" spans="1:4" ht="13.5">
      <c r="A11777" s="180"/>
      <c r="B11777" s="180"/>
      <c r="C11777" s="180"/>
      <c r="D11777" s="254"/>
    </row>
    <row r="11778" spans="1:4" ht="13.5">
      <c r="A11778" s="180"/>
      <c r="B11778" s="180"/>
      <c r="C11778" s="180"/>
      <c r="D11778" s="254"/>
    </row>
    <row r="11779" spans="1:4" ht="13.5">
      <c r="A11779" s="180"/>
      <c r="B11779" s="180"/>
      <c r="C11779" s="180"/>
      <c r="D11779" s="254"/>
    </row>
    <row r="11780" spans="1:4" ht="13.5">
      <c r="A11780" s="180"/>
      <c r="B11780" s="180"/>
      <c r="C11780" s="180"/>
      <c r="D11780" s="254"/>
    </row>
    <row r="11781" spans="1:4" ht="13.5">
      <c r="A11781" s="180"/>
      <c r="B11781" s="180"/>
      <c r="C11781" s="180"/>
      <c r="D11781" s="254"/>
    </row>
    <row r="11782" spans="1:4" ht="13.5">
      <c r="A11782" s="180"/>
      <c r="B11782" s="180"/>
      <c r="C11782" s="180"/>
      <c r="D11782" s="254"/>
    </row>
    <row r="11783" spans="1:4" ht="13.5">
      <c r="A11783" s="180"/>
      <c r="B11783" s="180"/>
      <c r="C11783" s="180"/>
      <c r="D11783" s="254"/>
    </row>
    <row r="11784" spans="1:4" ht="13.5">
      <c r="A11784" s="180"/>
      <c r="B11784" s="180"/>
      <c r="C11784" s="180"/>
      <c r="D11784" s="254"/>
    </row>
    <row r="11785" spans="1:4" ht="13.5">
      <c r="A11785" s="180"/>
      <c r="B11785" s="180"/>
      <c r="C11785" s="180"/>
      <c r="D11785" s="254"/>
    </row>
    <row r="11786" spans="1:4" ht="13.5">
      <c r="A11786" s="180"/>
      <c r="B11786" s="180"/>
      <c r="C11786" s="180"/>
      <c r="D11786" s="254"/>
    </row>
    <row r="11787" spans="1:4" ht="13.5">
      <c r="A11787" s="180"/>
      <c r="B11787" s="180"/>
      <c r="C11787" s="180"/>
      <c r="D11787" s="254"/>
    </row>
    <row r="11788" spans="1:4" ht="13.5">
      <c r="A11788" s="180"/>
      <c r="B11788" s="180"/>
      <c r="C11788" s="180"/>
      <c r="D11788" s="254"/>
    </row>
    <row r="11789" spans="1:4" ht="13.5">
      <c r="A11789" s="180"/>
      <c r="B11789" s="180"/>
      <c r="C11789" s="180"/>
      <c r="D11789" s="254"/>
    </row>
    <row r="11790" spans="1:4" ht="13.5">
      <c r="A11790" s="180"/>
      <c r="B11790" s="180"/>
      <c r="C11790" s="180"/>
      <c r="D11790" s="254"/>
    </row>
    <row r="11791" spans="1:4" ht="13.5">
      <c r="A11791" s="180"/>
      <c r="B11791" s="180"/>
      <c r="C11791" s="180"/>
      <c r="D11791" s="254"/>
    </row>
    <row r="11792" spans="1:4" ht="13.5">
      <c r="A11792" s="180"/>
      <c r="B11792" s="180"/>
      <c r="C11792" s="180"/>
      <c r="D11792" s="254"/>
    </row>
    <row r="11793" spans="1:4" ht="13.5">
      <c r="A11793" s="180"/>
      <c r="B11793" s="180"/>
      <c r="C11793" s="180"/>
      <c r="D11793" s="254"/>
    </row>
    <row r="11794" spans="1:4" ht="13.5">
      <c r="A11794" s="180"/>
      <c r="B11794" s="180"/>
      <c r="C11794" s="180"/>
      <c r="D11794" s="254"/>
    </row>
    <row r="11795" spans="1:4" ht="13.5">
      <c r="A11795" s="180"/>
      <c r="B11795" s="180"/>
      <c r="C11795" s="180"/>
      <c r="D11795" s="254"/>
    </row>
    <row r="11796" spans="1:4" ht="13.5">
      <c r="A11796" s="180"/>
      <c r="B11796" s="180"/>
      <c r="C11796" s="180"/>
      <c r="D11796" s="254"/>
    </row>
    <row r="11797" spans="1:4" ht="13.5">
      <c r="A11797" s="180"/>
      <c r="B11797" s="180"/>
      <c r="C11797" s="180"/>
      <c r="D11797" s="254"/>
    </row>
    <row r="11798" spans="1:4" ht="13.5">
      <c r="A11798" s="180"/>
      <c r="B11798" s="180"/>
      <c r="C11798" s="180"/>
      <c r="D11798" s="254"/>
    </row>
    <row r="11799" spans="1:4" ht="13.5">
      <c r="A11799" s="180"/>
      <c r="B11799" s="180"/>
      <c r="C11799" s="180"/>
      <c r="D11799" s="254"/>
    </row>
    <row r="11800" spans="1:4" ht="13.5">
      <c r="A11800" s="180"/>
      <c r="B11800" s="180"/>
      <c r="C11800" s="180"/>
      <c r="D11800" s="254"/>
    </row>
    <row r="11801" spans="1:4" ht="13.5">
      <c r="A11801" s="180"/>
      <c r="B11801" s="180"/>
      <c r="C11801" s="180"/>
      <c r="D11801" s="254"/>
    </row>
    <row r="11802" spans="1:4" ht="13.5">
      <c r="A11802" s="180"/>
      <c r="B11802" s="180"/>
      <c r="C11802" s="180"/>
      <c r="D11802" s="254"/>
    </row>
    <row r="11803" spans="1:4" ht="13.5">
      <c r="A11803" s="180"/>
      <c r="B11803" s="180"/>
      <c r="C11803" s="180"/>
      <c r="D11803" s="254"/>
    </row>
    <row r="11804" spans="1:4" ht="13.5">
      <c r="A11804" s="180"/>
      <c r="B11804" s="180"/>
      <c r="C11804" s="180"/>
      <c r="D11804" s="254"/>
    </row>
    <row r="11805" spans="1:4" ht="13.5">
      <c r="A11805" s="180"/>
      <c r="B11805" s="180"/>
      <c r="C11805" s="180"/>
      <c r="D11805" s="254"/>
    </row>
    <row r="11806" spans="1:4" ht="13.5">
      <c r="A11806" s="180"/>
      <c r="B11806" s="180"/>
      <c r="C11806" s="180"/>
      <c r="D11806" s="254"/>
    </row>
    <row r="11807" spans="1:4" ht="13.5">
      <c r="A11807" s="180"/>
      <c r="B11807" s="180"/>
      <c r="C11807" s="180"/>
      <c r="D11807" s="254"/>
    </row>
    <row r="11808" spans="1:4" ht="13.5">
      <c r="A11808" s="180"/>
      <c r="B11808" s="180"/>
      <c r="C11808" s="180"/>
      <c r="D11808" s="254"/>
    </row>
    <row r="11809" spans="1:4" ht="13.5">
      <c r="A11809" s="180"/>
      <c r="B11809" s="180"/>
      <c r="C11809" s="180"/>
      <c r="D11809" s="254"/>
    </row>
    <row r="11810" spans="1:4" ht="13.5">
      <c r="A11810" s="180"/>
      <c r="B11810" s="180"/>
      <c r="C11810" s="180"/>
      <c r="D11810" s="254"/>
    </row>
    <row r="11811" spans="1:4" ht="13.5">
      <c r="A11811" s="180"/>
      <c r="B11811" s="180"/>
      <c r="C11811" s="180"/>
      <c r="D11811" s="254"/>
    </row>
    <row r="11812" spans="1:4" ht="13.5">
      <c r="A11812" s="180"/>
      <c r="B11812" s="180"/>
      <c r="C11812" s="180"/>
      <c r="D11812" s="254"/>
    </row>
    <row r="11813" spans="1:4" ht="13.5">
      <c r="A11813" s="180"/>
      <c r="B11813" s="180"/>
      <c r="C11813" s="180"/>
      <c r="D11813" s="254"/>
    </row>
    <row r="11814" spans="1:4" ht="13.5">
      <c r="A11814" s="180"/>
      <c r="B11814" s="180"/>
      <c r="C11814" s="180"/>
      <c r="D11814" s="254"/>
    </row>
    <row r="11815" spans="1:4" ht="13.5">
      <c r="A11815" s="180"/>
      <c r="B11815" s="180"/>
      <c r="C11815" s="180"/>
      <c r="D11815" s="254"/>
    </row>
    <row r="11816" spans="1:4" ht="13.5">
      <c r="A11816" s="180"/>
      <c r="B11816" s="180"/>
      <c r="C11816" s="180"/>
      <c r="D11816" s="254"/>
    </row>
    <row r="11817" spans="1:4" ht="13.5">
      <c r="A11817" s="180"/>
      <c r="B11817" s="180"/>
      <c r="C11817" s="180"/>
      <c r="D11817" s="254"/>
    </row>
    <row r="11818" spans="1:4" ht="13.5">
      <c r="A11818" s="180"/>
      <c r="B11818" s="180"/>
      <c r="C11818" s="180"/>
      <c r="D11818" s="254"/>
    </row>
    <row r="11819" spans="1:4" ht="13.5">
      <c r="A11819" s="180"/>
      <c r="B11819" s="180"/>
      <c r="C11819" s="180"/>
      <c r="D11819" s="254"/>
    </row>
    <row r="11820" spans="1:4" ht="13.5">
      <c r="A11820" s="180"/>
      <c r="B11820" s="180"/>
      <c r="C11820" s="180"/>
      <c r="D11820" s="254"/>
    </row>
    <row r="11821" spans="1:4" ht="13.5">
      <c r="A11821" s="180"/>
      <c r="B11821" s="180"/>
      <c r="C11821" s="180"/>
      <c r="D11821" s="254"/>
    </row>
    <row r="11822" spans="1:4" ht="13.5">
      <c r="A11822" s="180"/>
      <c r="B11822" s="180"/>
      <c r="C11822" s="180"/>
      <c r="D11822" s="254"/>
    </row>
    <row r="11823" spans="1:4" ht="13.5">
      <c r="A11823" s="180"/>
      <c r="B11823" s="180"/>
      <c r="C11823" s="180"/>
      <c r="D11823" s="254"/>
    </row>
    <row r="11824" spans="1:4" ht="13.5">
      <c r="A11824" s="180"/>
      <c r="B11824" s="180"/>
      <c r="C11824" s="180"/>
      <c r="D11824" s="254"/>
    </row>
    <row r="11825" spans="1:4" ht="13.5">
      <c r="A11825" s="180"/>
      <c r="B11825" s="180"/>
      <c r="C11825" s="180"/>
      <c r="D11825" s="254"/>
    </row>
    <row r="11826" spans="1:4" ht="13.5">
      <c r="A11826" s="180"/>
      <c r="B11826" s="180"/>
      <c r="C11826" s="180"/>
      <c r="D11826" s="254"/>
    </row>
    <row r="11827" spans="1:4" ht="13.5">
      <c r="A11827" s="180"/>
      <c r="B11827" s="180"/>
      <c r="C11827" s="180"/>
      <c r="D11827" s="254"/>
    </row>
    <row r="11828" spans="1:4" ht="13.5">
      <c r="A11828" s="180"/>
      <c r="B11828" s="180"/>
      <c r="C11828" s="180"/>
      <c r="D11828" s="254"/>
    </row>
    <row r="11829" spans="1:4" ht="13.5">
      <c r="A11829" s="180"/>
      <c r="B11829" s="180"/>
      <c r="C11829" s="180"/>
      <c r="D11829" s="254"/>
    </row>
    <row r="11830" spans="1:4" ht="13.5">
      <c r="A11830" s="180"/>
      <c r="B11830" s="180"/>
      <c r="C11830" s="180"/>
      <c r="D11830" s="254"/>
    </row>
    <row r="11831" spans="1:4" ht="13.5">
      <c r="A11831" s="180"/>
      <c r="B11831" s="180"/>
      <c r="C11831" s="180"/>
      <c r="D11831" s="254"/>
    </row>
    <row r="11832" spans="1:4" ht="13.5">
      <c r="A11832" s="180"/>
      <c r="B11832" s="180"/>
      <c r="C11832" s="180"/>
      <c r="D11832" s="254"/>
    </row>
    <row r="11833" spans="1:4" ht="13.5">
      <c r="A11833" s="180"/>
      <c r="B11833" s="180"/>
      <c r="C11833" s="180"/>
      <c r="D11833" s="254"/>
    </row>
    <row r="11834" spans="1:4" ht="13.5">
      <c r="A11834" s="180"/>
      <c r="B11834" s="180"/>
      <c r="C11834" s="180"/>
      <c r="D11834" s="254"/>
    </row>
    <row r="11835" spans="1:4" ht="13.5">
      <c r="A11835" s="180"/>
      <c r="B11835" s="180"/>
      <c r="C11835" s="180"/>
      <c r="D11835" s="254"/>
    </row>
    <row r="11836" spans="1:4" ht="13.5">
      <c r="A11836" s="180"/>
      <c r="B11836" s="180"/>
      <c r="C11836" s="180"/>
      <c r="D11836" s="254"/>
    </row>
    <row r="11837" spans="1:4" ht="13.5">
      <c r="A11837" s="180"/>
      <c r="B11837" s="180"/>
      <c r="C11837" s="180"/>
      <c r="D11837" s="254"/>
    </row>
    <row r="11838" spans="1:4" ht="13.5">
      <c r="A11838" s="180"/>
      <c r="B11838" s="180"/>
      <c r="C11838" s="180"/>
      <c r="D11838" s="254"/>
    </row>
    <row r="11839" spans="1:4" ht="13.5">
      <c r="A11839" s="180"/>
      <c r="B11839" s="180"/>
      <c r="C11839" s="180"/>
      <c r="D11839" s="254"/>
    </row>
    <row r="11840" spans="1:4" ht="13.5">
      <c r="A11840" s="180"/>
      <c r="B11840" s="180"/>
      <c r="C11840" s="180"/>
      <c r="D11840" s="254"/>
    </row>
    <row r="11841" spans="1:4" ht="13.5">
      <c r="A11841" s="180"/>
      <c r="B11841" s="180"/>
      <c r="C11841" s="180"/>
      <c r="D11841" s="254"/>
    </row>
    <row r="11842" spans="1:4" ht="13.5">
      <c r="A11842" s="180"/>
      <c r="B11842" s="180"/>
      <c r="C11842" s="180"/>
      <c r="D11842" s="254"/>
    </row>
    <row r="11843" spans="1:4" ht="13.5">
      <c r="A11843" s="180"/>
      <c r="B11843" s="180"/>
      <c r="C11843" s="180"/>
      <c r="D11843" s="254"/>
    </row>
    <row r="11844" spans="1:4" ht="13.5">
      <c r="A11844" s="180"/>
      <c r="B11844" s="180"/>
      <c r="C11844" s="180"/>
      <c r="D11844" s="254"/>
    </row>
    <row r="11845" spans="1:4" ht="13.5">
      <c r="A11845" s="180"/>
      <c r="B11845" s="180"/>
      <c r="C11845" s="180"/>
      <c r="D11845" s="254"/>
    </row>
    <row r="11846" spans="1:4" ht="13.5">
      <c r="A11846" s="180"/>
      <c r="B11846" s="180"/>
      <c r="C11846" s="180"/>
      <c r="D11846" s="254"/>
    </row>
    <row r="11847" spans="1:4" ht="13.5">
      <c r="A11847" s="180"/>
      <c r="B11847" s="180"/>
      <c r="C11847" s="180"/>
      <c r="D11847" s="254"/>
    </row>
    <row r="11848" spans="1:4" ht="13.5">
      <c r="A11848" s="180"/>
      <c r="B11848" s="180"/>
      <c r="C11848" s="180"/>
      <c r="D11848" s="254"/>
    </row>
    <row r="11849" spans="1:4" ht="13.5">
      <c r="A11849" s="180"/>
      <c r="B11849" s="180"/>
      <c r="C11849" s="180"/>
      <c r="D11849" s="254"/>
    </row>
    <row r="11850" spans="1:4" ht="13.5">
      <c r="A11850" s="180"/>
      <c r="B11850" s="180"/>
      <c r="C11850" s="180"/>
      <c r="D11850" s="254"/>
    </row>
    <row r="11851" spans="1:4" ht="13.5">
      <c r="A11851" s="180"/>
      <c r="B11851" s="180"/>
      <c r="C11851" s="180"/>
      <c r="D11851" s="254"/>
    </row>
    <row r="11852" spans="1:4" ht="13.5">
      <c r="A11852" s="180"/>
      <c r="B11852" s="180"/>
      <c r="C11852" s="180"/>
      <c r="D11852" s="254"/>
    </row>
    <row r="11853" spans="1:4" ht="13.5">
      <c r="A11853" s="180"/>
      <c r="B11853" s="180"/>
      <c r="C11853" s="180"/>
      <c r="D11853" s="254"/>
    </row>
    <row r="11854" spans="1:4" ht="13.5">
      <c r="A11854" s="180"/>
      <c r="B11854" s="180"/>
      <c r="C11854" s="180"/>
      <c r="D11854" s="254"/>
    </row>
    <row r="11855" spans="1:4" ht="13.5">
      <c r="A11855" s="180"/>
      <c r="B11855" s="180"/>
      <c r="C11855" s="180"/>
      <c r="D11855" s="254"/>
    </row>
    <row r="11856" spans="1:4" ht="13.5">
      <c r="A11856" s="180"/>
      <c r="B11856" s="180"/>
      <c r="C11856" s="180"/>
      <c r="D11856" s="254"/>
    </row>
    <row r="11857" spans="1:4" ht="13.5">
      <c r="A11857" s="180"/>
      <c r="B11857" s="180"/>
      <c r="C11857" s="180"/>
      <c r="D11857" s="254"/>
    </row>
    <row r="11858" spans="1:4" ht="13.5">
      <c r="A11858" s="180"/>
      <c r="B11858" s="180"/>
      <c r="C11858" s="180"/>
      <c r="D11858" s="254"/>
    </row>
    <row r="11859" spans="1:4" ht="13.5">
      <c r="A11859" s="180"/>
      <c r="B11859" s="180"/>
      <c r="C11859" s="180"/>
      <c r="D11859" s="254"/>
    </row>
    <row r="11860" spans="1:4" ht="13.5">
      <c r="A11860" s="180"/>
      <c r="B11860" s="180"/>
      <c r="C11860" s="180"/>
      <c r="D11860" s="254"/>
    </row>
    <row r="11861" spans="1:4" ht="13.5">
      <c r="A11861" s="180"/>
      <c r="B11861" s="180"/>
      <c r="C11861" s="180"/>
      <c r="D11861" s="254"/>
    </row>
    <row r="11862" spans="1:4" ht="13.5">
      <c r="A11862" s="180"/>
      <c r="B11862" s="180"/>
      <c r="C11862" s="180"/>
      <c r="D11862" s="254"/>
    </row>
    <row r="11863" spans="1:4" ht="13.5">
      <c r="A11863" s="180"/>
      <c r="B11863" s="180"/>
      <c r="C11863" s="180"/>
      <c r="D11863" s="254"/>
    </row>
    <row r="11864" spans="1:4" ht="13.5">
      <c r="A11864" s="180"/>
      <c r="B11864" s="180"/>
      <c r="C11864" s="180"/>
      <c r="D11864" s="254"/>
    </row>
    <row r="11865" spans="1:4" ht="13.5">
      <c r="A11865" s="180"/>
      <c r="B11865" s="180"/>
      <c r="C11865" s="180"/>
      <c r="D11865" s="254"/>
    </row>
    <row r="11866" spans="1:4" ht="13.5">
      <c r="A11866" s="180"/>
      <c r="B11866" s="180"/>
      <c r="C11866" s="180"/>
      <c r="D11866" s="254"/>
    </row>
    <row r="11867" spans="1:4" ht="13.5">
      <c r="A11867" s="180"/>
      <c r="B11867" s="180"/>
      <c r="C11867" s="180"/>
      <c r="D11867" s="254"/>
    </row>
    <row r="11868" spans="1:4" ht="13.5">
      <c r="A11868" s="180"/>
      <c r="B11868" s="180"/>
      <c r="C11868" s="180"/>
      <c r="D11868" s="254"/>
    </row>
    <row r="11869" spans="1:4" ht="13.5">
      <c r="A11869" s="180"/>
      <c r="B11869" s="180"/>
      <c r="C11869" s="180"/>
      <c r="D11869" s="254"/>
    </row>
    <row r="11870" spans="1:4" ht="13.5">
      <c r="A11870" s="180"/>
      <c r="B11870" s="180"/>
      <c r="C11870" s="180"/>
      <c r="D11870" s="254"/>
    </row>
    <row r="11871" spans="1:4" ht="13.5">
      <c r="A11871" s="180"/>
      <c r="B11871" s="180"/>
      <c r="C11871" s="180"/>
      <c r="D11871" s="254"/>
    </row>
    <row r="11872" spans="1:4" ht="13.5">
      <c r="A11872" s="180"/>
      <c r="B11872" s="180"/>
      <c r="C11872" s="180"/>
      <c r="D11872" s="254"/>
    </row>
    <row r="11873" spans="1:4" ht="13.5">
      <c r="A11873" s="180"/>
      <c r="B11873" s="180"/>
      <c r="C11873" s="180"/>
      <c r="D11873" s="254"/>
    </row>
    <row r="11874" spans="1:4" ht="13.5">
      <c r="A11874" s="180"/>
      <c r="B11874" s="180"/>
      <c r="C11874" s="180"/>
      <c r="D11874" s="254"/>
    </row>
    <row r="11875" spans="1:4" ht="13.5">
      <c r="A11875" s="180"/>
      <c r="B11875" s="180"/>
      <c r="C11875" s="180"/>
      <c r="D11875" s="254"/>
    </row>
    <row r="11876" spans="1:4" ht="13.5">
      <c r="A11876" s="180"/>
      <c r="B11876" s="180"/>
      <c r="C11876" s="180"/>
      <c r="D11876" s="254"/>
    </row>
    <row r="11877" spans="1:4" ht="13.5">
      <c r="A11877" s="180"/>
      <c r="B11877" s="180"/>
      <c r="C11877" s="180"/>
      <c r="D11877" s="254"/>
    </row>
    <row r="11878" spans="1:4" ht="13.5">
      <c r="A11878" s="180"/>
      <c r="B11878" s="180"/>
      <c r="C11878" s="180"/>
      <c r="D11878" s="254"/>
    </row>
    <row r="11879" spans="1:4" ht="13.5">
      <c r="A11879" s="180"/>
      <c r="B11879" s="180"/>
      <c r="C11879" s="180"/>
      <c r="D11879" s="254"/>
    </row>
    <row r="11880" spans="1:4" ht="13.5">
      <c r="A11880" s="180"/>
      <c r="B11880" s="180"/>
      <c r="C11880" s="180"/>
      <c r="D11880" s="254"/>
    </row>
    <row r="11881" spans="1:4" ht="13.5">
      <c r="A11881" s="180"/>
      <c r="B11881" s="180"/>
      <c r="C11881" s="180"/>
      <c r="D11881" s="254"/>
    </row>
    <row r="11882" spans="1:4" ht="13.5">
      <c r="A11882" s="180"/>
      <c r="B11882" s="180"/>
      <c r="C11882" s="180"/>
      <c r="D11882" s="254"/>
    </row>
    <row r="11883" spans="1:4" ht="13.5">
      <c r="A11883" s="180"/>
      <c r="B11883" s="180"/>
      <c r="C11883" s="180"/>
      <c r="D11883" s="254"/>
    </row>
    <row r="11884" spans="1:4" ht="13.5">
      <c r="A11884" s="180"/>
      <c r="B11884" s="180"/>
      <c r="C11884" s="180"/>
      <c r="D11884" s="254"/>
    </row>
    <row r="11885" spans="1:4" ht="13.5">
      <c r="A11885" s="180"/>
      <c r="B11885" s="180"/>
      <c r="C11885" s="180"/>
      <c r="D11885" s="254"/>
    </row>
    <row r="11886" spans="1:4" ht="13.5">
      <c r="A11886" s="180"/>
      <c r="B11886" s="180"/>
      <c r="C11886" s="180"/>
      <c r="D11886" s="254"/>
    </row>
    <row r="11887" spans="1:4" ht="13.5">
      <c r="A11887" s="180"/>
      <c r="B11887" s="180"/>
      <c r="C11887" s="180"/>
      <c r="D11887" s="254"/>
    </row>
    <row r="11888" spans="1:4" ht="13.5">
      <c r="A11888" s="180"/>
      <c r="B11888" s="180"/>
      <c r="C11888" s="180"/>
      <c r="D11888" s="254"/>
    </row>
    <row r="11889" spans="1:4" ht="13.5">
      <c r="A11889" s="180"/>
      <c r="B11889" s="180"/>
      <c r="C11889" s="180"/>
      <c r="D11889" s="254"/>
    </row>
    <row r="11890" spans="1:4" ht="13.5">
      <c r="A11890" s="180"/>
      <c r="B11890" s="180"/>
      <c r="C11890" s="180"/>
      <c r="D11890" s="254"/>
    </row>
    <row r="11891" spans="1:4" ht="13.5">
      <c r="A11891" s="180"/>
      <c r="B11891" s="180"/>
      <c r="C11891" s="180"/>
      <c r="D11891" s="254"/>
    </row>
    <row r="11892" spans="1:4" ht="13.5">
      <c r="A11892" s="180"/>
      <c r="B11892" s="180"/>
      <c r="C11892" s="180"/>
      <c r="D11892" s="254"/>
    </row>
    <row r="11893" spans="1:4" ht="13.5">
      <c r="A11893" s="180"/>
      <c r="B11893" s="180"/>
      <c r="C11893" s="180"/>
      <c r="D11893" s="254"/>
    </row>
    <row r="11894" spans="1:4" ht="13.5">
      <c r="A11894" s="180"/>
      <c r="B11894" s="180"/>
      <c r="C11894" s="180"/>
      <c r="D11894" s="254"/>
    </row>
    <row r="11895" spans="1:4" ht="13.5">
      <c r="A11895" s="180"/>
      <c r="B11895" s="180"/>
      <c r="C11895" s="180"/>
      <c r="D11895" s="254"/>
    </row>
    <row r="11896" spans="1:4" ht="13.5">
      <c r="A11896" s="180"/>
      <c r="B11896" s="180"/>
      <c r="C11896" s="180"/>
      <c r="D11896" s="254"/>
    </row>
    <row r="11897" spans="1:4" ht="13.5">
      <c r="A11897" s="180"/>
      <c r="B11897" s="180"/>
      <c r="C11897" s="180"/>
      <c r="D11897" s="254"/>
    </row>
    <row r="11898" spans="1:4" ht="13.5">
      <c r="A11898" s="180"/>
      <c r="B11898" s="180"/>
      <c r="C11898" s="180"/>
      <c r="D11898" s="254"/>
    </row>
    <row r="11899" spans="1:4" ht="13.5">
      <c r="A11899" s="180"/>
      <c r="B11899" s="180"/>
      <c r="C11899" s="180"/>
      <c r="D11899" s="254"/>
    </row>
    <row r="11900" spans="1:4" ht="13.5">
      <c r="A11900" s="180"/>
      <c r="B11900" s="180"/>
      <c r="C11900" s="180"/>
      <c r="D11900" s="254"/>
    </row>
    <row r="11901" spans="1:4" ht="13.5">
      <c r="A11901" s="180"/>
      <c r="B11901" s="180"/>
      <c r="C11901" s="180"/>
      <c r="D11901" s="254"/>
    </row>
    <row r="11902" spans="1:4" ht="13.5">
      <c r="A11902" s="180"/>
      <c r="B11902" s="180"/>
      <c r="C11902" s="180"/>
      <c r="D11902" s="254"/>
    </row>
    <row r="11903" spans="1:4" ht="13.5">
      <c r="A11903" s="180"/>
      <c r="B11903" s="180"/>
      <c r="C11903" s="180"/>
      <c r="D11903" s="254"/>
    </row>
    <row r="11904" spans="1:4" ht="13.5">
      <c r="A11904" s="180"/>
      <c r="B11904" s="180"/>
      <c r="C11904" s="180"/>
      <c r="D11904" s="254"/>
    </row>
    <row r="11905" spans="1:4" ht="13.5">
      <c r="A11905" s="180"/>
      <c r="B11905" s="180"/>
      <c r="C11905" s="180"/>
      <c r="D11905" s="254"/>
    </row>
    <row r="11906" spans="1:4" ht="13.5">
      <c r="A11906" s="180"/>
      <c r="B11906" s="180"/>
      <c r="C11906" s="180"/>
      <c r="D11906" s="254"/>
    </row>
    <row r="11907" spans="1:4" ht="13.5">
      <c r="A11907" s="180"/>
      <c r="B11907" s="180"/>
      <c r="C11907" s="180"/>
      <c r="D11907" s="254"/>
    </row>
    <row r="11908" spans="1:4" ht="13.5">
      <c r="A11908" s="180"/>
      <c r="B11908" s="180"/>
      <c r="C11908" s="180"/>
      <c r="D11908" s="254"/>
    </row>
    <row r="11909" spans="1:4" ht="13.5">
      <c r="A11909" s="180"/>
      <c r="B11909" s="180"/>
      <c r="C11909" s="180"/>
      <c r="D11909" s="254"/>
    </row>
    <row r="11910" spans="1:4" ht="13.5">
      <c r="A11910" s="180"/>
      <c r="B11910" s="180"/>
      <c r="C11910" s="180"/>
      <c r="D11910" s="254"/>
    </row>
    <row r="11911" spans="1:4" ht="13.5">
      <c r="A11911" s="180"/>
      <c r="B11911" s="180"/>
      <c r="C11911" s="180"/>
      <c r="D11911" s="254"/>
    </row>
    <row r="11912" spans="1:4" ht="13.5">
      <c r="A11912" s="180"/>
      <c r="B11912" s="180"/>
      <c r="C11912" s="180"/>
      <c r="D11912" s="254"/>
    </row>
    <row r="11913" spans="1:4" ht="13.5">
      <c r="A11913" s="180"/>
      <c r="B11913" s="180"/>
      <c r="C11913" s="180"/>
      <c r="D11913" s="254"/>
    </row>
    <row r="11914" spans="1:4" ht="13.5">
      <c r="A11914" s="180"/>
      <c r="B11914" s="180"/>
      <c r="C11914" s="180"/>
      <c r="D11914" s="254"/>
    </row>
    <row r="11915" spans="1:4" ht="13.5">
      <c r="A11915" s="180"/>
      <c r="B11915" s="180"/>
      <c r="C11915" s="180"/>
      <c r="D11915" s="254"/>
    </row>
    <row r="11916" spans="1:4" ht="13.5">
      <c r="A11916" s="180"/>
      <c r="B11916" s="180"/>
      <c r="C11916" s="180"/>
      <c r="D11916" s="254"/>
    </row>
    <row r="11917" spans="1:4" ht="13.5">
      <c r="A11917" s="180"/>
      <c r="B11917" s="180"/>
      <c r="C11917" s="180"/>
      <c r="D11917" s="254"/>
    </row>
    <row r="11918" spans="1:4" ht="13.5">
      <c r="A11918" s="180"/>
      <c r="B11918" s="180"/>
      <c r="C11918" s="180"/>
      <c r="D11918" s="254"/>
    </row>
    <row r="11919" spans="1:4" ht="13.5">
      <c r="A11919" s="180"/>
      <c r="B11919" s="180"/>
      <c r="C11919" s="180"/>
      <c r="D11919" s="254"/>
    </row>
    <row r="11920" spans="1:4" ht="13.5">
      <c r="A11920" s="180"/>
      <c r="B11920" s="180"/>
      <c r="C11920" s="180"/>
      <c r="D11920" s="254"/>
    </row>
    <row r="11921" spans="1:4" ht="13.5">
      <c r="A11921" s="180"/>
      <c r="B11921" s="180"/>
      <c r="C11921" s="180"/>
      <c r="D11921" s="254"/>
    </row>
    <row r="11922" spans="1:4" ht="13.5">
      <c r="A11922" s="180"/>
      <c r="B11922" s="180"/>
      <c r="C11922" s="180"/>
      <c r="D11922" s="254"/>
    </row>
    <row r="11923" spans="1:4" ht="13.5">
      <c r="A11923" s="180"/>
      <c r="B11923" s="180"/>
      <c r="C11923" s="180"/>
      <c r="D11923" s="254"/>
    </row>
    <row r="11924" spans="1:4" ht="13.5">
      <c r="A11924" s="180"/>
      <c r="B11924" s="180"/>
      <c r="C11924" s="180"/>
      <c r="D11924" s="254"/>
    </row>
    <row r="11925" spans="1:4" ht="13.5">
      <c r="A11925" s="180"/>
      <c r="B11925" s="180"/>
      <c r="C11925" s="180"/>
      <c r="D11925" s="254"/>
    </row>
    <row r="11926" spans="1:4" ht="13.5">
      <c r="A11926" s="180"/>
      <c r="B11926" s="180"/>
      <c r="C11926" s="180"/>
      <c r="D11926" s="254"/>
    </row>
    <row r="11927" spans="1:4" ht="13.5">
      <c r="A11927" s="180"/>
      <c r="B11927" s="180"/>
      <c r="C11927" s="180"/>
      <c r="D11927" s="254"/>
    </row>
    <row r="11928" spans="1:4" ht="13.5">
      <c r="A11928" s="180"/>
      <c r="B11928" s="180"/>
      <c r="C11928" s="180"/>
      <c r="D11928" s="254"/>
    </row>
    <row r="11929" spans="1:4" ht="13.5">
      <c r="A11929" s="180"/>
      <c r="B11929" s="180"/>
      <c r="C11929" s="180"/>
      <c r="D11929" s="254"/>
    </row>
    <row r="11930" spans="1:4" ht="13.5">
      <c r="A11930" s="180"/>
      <c r="B11930" s="180"/>
      <c r="C11930" s="180"/>
      <c r="D11930" s="254"/>
    </row>
    <row r="11931" spans="1:4" ht="13.5">
      <c r="A11931" s="180"/>
      <c r="B11931" s="180"/>
      <c r="C11931" s="180"/>
      <c r="D11931" s="254"/>
    </row>
    <row r="11932" spans="1:4" ht="13.5">
      <c r="A11932" s="180"/>
      <c r="B11932" s="180"/>
      <c r="C11932" s="180"/>
      <c r="D11932" s="254"/>
    </row>
    <row r="11933" spans="1:4" ht="13.5">
      <c r="A11933" s="180"/>
      <c r="B11933" s="180"/>
      <c r="C11933" s="180"/>
      <c r="D11933" s="254"/>
    </row>
    <row r="11934" spans="1:4" ht="13.5">
      <c r="A11934" s="180"/>
      <c r="B11934" s="180"/>
      <c r="C11934" s="180"/>
      <c r="D11934" s="254"/>
    </row>
    <row r="11935" spans="1:4" ht="13.5">
      <c r="A11935" s="180"/>
      <c r="B11935" s="180"/>
      <c r="C11935" s="180"/>
      <c r="D11935" s="254"/>
    </row>
    <row r="11936" spans="1:4" ht="13.5">
      <c r="A11936" s="180"/>
      <c r="B11936" s="180"/>
      <c r="C11936" s="180"/>
      <c r="D11936" s="254"/>
    </row>
    <row r="11937" spans="1:4" ht="13.5">
      <c r="A11937" s="180"/>
      <c r="B11937" s="180"/>
      <c r="C11937" s="180"/>
      <c r="D11937" s="254"/>
    </row>
    <row r="11938" spans="1:4" ht="13.5">
      <c r="A11938" s="180"/>
      <c r="B11938" s="180"/>
      <c r="C11938" s="180"/>
      <c r="D11938" s="254"/>
    </row>
    <row r="11939" spans="1:4" ht="13.5">
      <c r="A11939" s="180"/>
      <c r="B11939" s="180"/>
      <c r="C11939" s="180"/>
      <c r="D11939" s="254"/>
    </row>
    <row r="11940" spans="1:4" ht="13.5">
      <c r="A11940" s="180"/>
      <c r="B11940" s="180"/>
      <c r="C11940" s="180"/>
      <c r="D11940" s="254"/>
    </row>
    <row r="11941" spans="1:4" ht="13.5">
      <c r="A11941" s="180"/>
      <c r="B11941" s="180"/>
      <c r="C11941" s="180"/>
      <c r="D11941" s="254"/>
    </row>
    <row r="11942" spans="1:4" ht="13.5">
      <c r="A11942" s="180"/>
      <c r="B11942" s="180"/>
      <c r="C11942" s="180"/>
      <c r="D11942" s="254"/>
    </row>
    <row r="11943" spans="1:4" ht="13.5">
      <c r="A11943" s="180"/>
      <c r="B11943" s="180"/>
      <c r="C11943" s="180"/>
      <c r="D11943" s="254"/>
    </row>
    <row r="11944" spans="1:4" ht="13.5">
      <c r="A11944" s="180"/>
      <c r="B11944" s="180"/>
      <c r="C11944" s="180"/>
      <c r="D11944" s="254"/>
    </row>
    <row r="11945" spans="1:4" ht="13.5">
      <c r="A11945" s="180"/>
      <c r="B11945" s="180"/>
      <c r="C11945" s="180"/>
      <c r="D11945" s="254"/>
    </row>
    <row r="11946" spans="1:4" ht="13.5">
      <c r="A11946" s="180"/>
      <c r="B11946" s="180"/>
      <c r="C11946" s="180"/>
      <c r="D11946" s="254"/>
    </row>
    <row r="11947" spans="1:4" ht="13.5">
      <c r="A11947" s="180"/>
      <c r="B11947" s="180"/>
      <c r="C11947" s="180"/>
      <c r="D11947" s="254"/>
    </row>
    <row r="11948" spans="1:4" ht="13.5">
      <c r="A11948" s="180"/>
      <c r="B11948" s="180"/>
      <c r="C11948" s="180"/>
      <c r="D11948" s="254"/>
    </row>
    <row r="11949" spans="1:4" ht="13.5">
      <c r="A11949" s="180"/>
      <c r="B11949" s="180"/>
      <c r="C11949" s="180"/>
      <c r="D11949" s="254"/>
    </row>
    <row r="11950" spans="1:4" ht="13.5">
      <c r="A11950" s="180"/>
      <c r="B11950" s="180"/>
      <c r="C11950" s="180"/>
      <c r="D11950" s="254"/>
    </row>
    <row r="11951" spans="1:4" ht="13.5">
      <c r="A11951" s="180"/>
      <c r="B11951" s="180"/>
      <c r="C11951" s="180"/>
      <c r="D11951" s="254"/>
    </row>
    <row r="11952" spans="1:4" ht="13.5">
      <c r="A11952" s="180"/>
      <c r="B11952" s="180"/>
      <c r="C11952" s="180"/>
      <c r="D11952" s="254"/>
    </row>
    <row r="11953" spans="1:4" ht="13.5">
      <c r="A11953" s="180"/>
      <c r="B11953" s="180"/>
      <c r="C11953" s="180"/>
      <c r="D11953" s="254"/>
    </row>
    <row r="11954" spans="1:4" ht="13.5">
      <c r="A11954" s="180"/>
      <c r="B11954" s="180"/>
      <c r="C11954" s="180"/>
      <c r="D11954" s="254"/>
    </row>
    <row r="11955" spans="1:4" ht="13.5">
      <c r="A11955" s="180"/>
      <c r="B11955" s="180"/>
      <c r="C11955" s="180"/>
      <c r="D11955" s="254"/>
    </row>
    <row r="11956" spans="1:4" ht="13.5">
      <c r="A11956" s="180"/>
      <c r="B11956" s="180"/>
      <c r="C11956" s="180"/>
      <c r="D11956" s="254"/>
    </row>
    <row r="11957" spans="1:4" ht="13.5">
      <c r="A11957" s="180"/>
      <c r="B11957" s="180"/>
      <c r="C11957" s="180"/>
      <c r="D11957" s="254"/>
    </row>
    <row r="11958" spans="1:4" ht="13.5">
      <c r="A11958" s="180"/>
      <c r="B11958" s="180"/>
      <c r="C11958" s="180"/>
      <c r="D11958" s="254"/>
    </row>
    <row r="11959" spans="1:4" ht="13.5">
      <c r="A11959" s="180"/>
      <c r="B11959" s="180"/>
      <c r="C11959" s="180"/>
      <c r="D11959" s="254"/>
    </row>
    <row r="11960" spans="1:4" ht="13.5">
      <c r="A11960" s="180"/>
      <c r="B11960" s="180"/>
      <c r="C11960" s="180"/>
      <c r="D11960" s="254"/>
    </row>
    <row r="11961" spans="1:4" ht="13.5">
      <c r="A11961" s="180"/>
      <c r="B11961" s="180"/>
      <c r="C11961" s="180"/>
      <c r="D11961" s="254"/>
    </row>
    <row r="11962" spans="1:4" ht="13.5">
      <c r="A11962" s="180"/>
      <c r="B11962" s="180"/>
      <c r="C11962" s="180"/>
      <c r="D11962" s="254"/>
    </row>
    <row r="11963" spans="1:4" ht="13.5">
      <c r="A11963" s="180"/>
      <c r="B11963" s="180"/>
      <c r="C11963" s="180"/>
      <c r="D11963" s="254"/>
    </row>
    <row r="11964" spans="1:4" ht="13.5">
      <c r="A11964" s="180"/>
      <c r="B11964" s="180"/>
      <c r="C11964" s="180"/>
      <c r="D11964" s="254"/>
    </row>
    <row r="11965" spans="1:4" ht="13.5">
      <c r="A11965" s="180"/>
      <c r="B11965" s="180"/>
      <c r="C11965" s="180"/>
      <c r="D11965" s="254"/>
    </row>
    <row r="11966" spans="1:4" ht="13.5">
      <c r="A11966" s="180"/>
      <c r="B11966" s="180"/>
      <c r="C11966" s="180"/>
      <c r="D11966" s="254"/>
    </row>
    <row r="11967" spans="1:4" ht="13.5">
      <c r="A11967" s="180"/>
      <c r="B11967" s="180"/>
      <c r="C11967" s="180"/>
      <c r="D11967" s="254"/>
    </row>
    <row r="11968" spans="1:4" ht="13.5">
      <c r="A11968" s="180"/>
      <c r="B11968" s="180"/>
      <c r="C11968" s="180"/>
      <c r="D11968" s="254"/>
    </row>
    <row r="11969" spans="1:4" ht="13.5">
      <c r="A11969" s="180"/>
      <c r="B11969" s="180"/>
      <c r="C11969" s="180"/>
      <c r="D11969" s="254"/>
    </row>
    <row r="11970" spans="1:4" ht="13.5">
      <c r="A11970" s="180"/>
      <c r="B11970" s="180"/>
      <c r="C11970" s="180"/>
      <c r="D11970" s="254"/>
    </row>
    <row r="11971" spans="1:4" ht="13.5">
      <c r="A11971" s="180"/>
      <c r="B11971" s="180"/>
      <c r="C11971" s="180"/>
      <c r="D11971" s="254"/>
    </row>
    <row r="11972" spans="1:4" ht="13.5">
      <c r="A11972" s="180"/>
      <c r="B11972" s="180"/>
      <c r="C11972" s="180"/>
      <c r="D11972" s="254"/>
    </row>
    <row r="11973" spans="1:4" ht="13.5">
      <c r="A11973" s="180"/>
      <c r="B11973" s="180"/>
      <c r="C11973" s="180"/>
      <c r="D11973" s="254"/>
    </row>
    <row r="11974" spans="1:4" ht="13.5">
      <c r="A11974" s="180"/>
      <c r="B11974" s="180"/>
      <c r="C11974" s="180"/>
      <c r="D11974" s="254"/>
    </row>
    <row r="11975" spans="1:4" ht="13.5">
      <c r="A11975" s="180"/>
      <c r="B11975" s="180"/>
      <c r="C11975" s="180"/>
      <c r="D11975" s="254"/>
    </row>
    <row r="11976" spans="1:4" ht="13.5">
      <c r="A11976" s="180"/>
      <c r="B11976" s="180"/>
      <c r="C11976" s="180"/>
      <c r="D11976" s="254"/>
    </row>
    <row r="11977" spans="1:4" ht="13.5">
      <c r="A11977" s="180"/>
      <c r="B11977" s="180"/>
      <c r="C11977" s="180"/>
      <c r="D11977" s="254"/>
    </row>
    <row r="11978" spans="1:4" ht="13.5">
      <c r="A11978" s="180"/>
      <c r="B11978" s="180"/>
      <c r="C11978" s="180"/>
      <c r="D11978" s="254"/>
    </row>
    <row r="11979" spans="1:4" ht="13.5">
      <c r="A11979" s="180"/>
      <c r="B11979" s="180"/>
      <c r="C11979" s="180"/>
      <c r="D11979" s="254"/>
    </row>
    <row r="11980" spans="1:4" ht="13.5">
      <c r="A11980" s="180"/>
      <c r="B11980" s="180"/>
      <c r="C11980" s="180"/>
      <c r="D11980" s="254"/>
    </row>
    <row r="11981" spans="1:4" ht="13.5">
      <c r="A11981" s="180"/>
      <c r="B11981" s="180"/>
      <c r="C11981" s="180"/>
      <c r="D11981" s="254"/>
    </row>
    <row r="11982" spans="1:4" ht="13.5">
      <c r="A11982" s="180"/>
      <c r="B11982" s="180"/>
      <c r="C11982" s="180"/>
      <c r="D11982" s="254"/>
    </row>
    <row r="11983" spans="1:4" ht="13.5">
      <c r="A11983" s="180"/>
      <c r="B11983" s="180"/>
      <c r="C11983" s="180"/>
      <c r="D11983" s="254"/>
    </row>
    <row r="11984" spans="1:4" ht="13.5">
      <c r="A11984" s="180"/>
      <c r="B11984" s="180"/>
      <c r="C11984" s="180"/>
      <c r="D11984" s="254"/>
    </row>
    <row r="11985" spans="1:4" ht="13.5">
      <c r="A11985" s="180"/>
      <c r="B11985" s="180"/>
      <c r="C11985" s="180"/>
      <c r="D11985" s="254"/>
    </row>
    <row r="11986" spans="1:4" ht="13.5">
      <c r="A11986" s="180"/>
      <c r="B11986" s="180"/>
      <c r="C11986" s="180"/>
      <c r="D11986" s="254"/>
    </row>
    <row r="11987" spans="1:4" ht="13.5">
      <c r="A11987" s="180"/>
      <c r="B11987" s="180"/>
      <c r="C11987" s="180"/>
      <c r="D11987" s="254"/>
    </row>
    <row r="11988" spans="1:4" ht="13.5">
      <c r="A11988" s="180"/>
      <c r="B11988" s="180"/>
      <c r="C11988" s="180"/>
      <c r="D11988" s="254"/>
    </row>
    <row r="11989" spans="1:4" ht="13.5">
      <c r="A11989" s="180"/>
      <c r="B11989" s="180"/>
      <c r="C11989" s="180"/>
      <c r="D11989" s="254"/>
    </row>
    <row r="11990" spans="1:4" ht="13.5">
      <c r="A11990" s="180"/>
      <c r="B11990" s="180"/>
      <c r="C11990" s="180"/>
      <c r="D11990" s="254"/>
    </row>
    <row r="11991" spans="1:4" ht="13.5">
      <c r="A11991" s="180"/>
      <c r="B11991" s="180"/>
      <c r="C11991" s="180"/>
      <c r="D11991" s="254"/>
    </row>
    <row r="11992" spans="1:4" ht="13.5">
      <c r="A11992" s="180"/>
      <c r="B11992" s="180"/>
      <c r="C11992" s="180"/>
      <c r="D11992" s="254"/>
    </row>
    <row r="11993" spans="1:4" ht="13.5">
      <c r="A11993" s="180"/>
      <c r="B11993" s="180"/>
      <c r="C11993" s="180"/>
      <c r="D11993" s="254"/>
    </row>
    <row r="11994" spans="1:4" ht="13.5">
      <c r="A11994" s="180"/>
      <c r="B11994" s="180"/>
      <c r="C11994" s="180"/>
      <c r="D11994" s="254"/>
    </row>
    <row r="11995" spans="1:4" ht="13.5">
      <c r="A11995" s="180"/>
      <c r="B11995" s="180"/>
      <c r="C11995" s="180"/>
      <c r="D11995" s="254"/>
    </row>
    <row r="11996" spans="1:4" ht="13.5">
      <c r="A11996" s="180"/>
      <c r="B11996" s="180"/>
      <c r="C11996" s="180"/>
      <c r="D11996" s="254"/>
    </row>
    <row r="11997" spans="1:4" ht="13.5">
      <c r="A11997" s="180"/>
      <c r="B11997" s="180"/>
      <c r="C11997" s="180"/>
      <c r="D11997" s="254"/>
    </row>
    <row r="11998" spans="1:4" ht="13.5">
      <c r="A11998" s="180"/>
      <c r="B11998" s="180"/>
      <c r="C11998" s="180"/>
      <c r="D11998" s="254"/>
    </row>
    <row r="11999" spans="1:4" ht="13.5">
      <c r="A11999" s="180"/>
      <c r="B11999" s="180"/>
      <c r="C11999" s="180"/>
      <c r="D11999" s="254"/>
    </row>
    <row r="12000" spans="1:4" ht="13.5">
      <c r="A12000" s="180"/>
      <c r="B12000" s="180"/>
      <c r="C12000" s="180"/>
      <c r="D12000" s="254"/>
    </row>
    <row r="12001" spans="1:4" ht="13.5">
      <c r="A12001" s="180"/>
      <c r="B12001" s="180"/>
      <c r="C12001" s="180"/>
      <c r="D12001" s="254"/>
    </row>
    <row r="12002" spans="1:4" ht="13.5">
      <c r="A12002" s="180"/>
      <c r="B12002" s="180"/>
      <c r="C12002" s="180"/>
      <c r="D12002" s="254"/>
    </row>
    <row r="12003" spans="1:4" ht="13.5">
      <c r="A12003" s="180"/>
      <c r="B12003" s="180"/>
      <c r="C12003" s="180"/>
      <c r="D12003" s="254"/>
    </row>
    <row r="12004" spans="1:4" ht="13.5">
      <c r="A12004" s="180"/>
      <c r="B12004" s="180"/>
      <c r="C12004" s="180"/>
      <c r="D12004" s="254"/>
    </row>
    <row r="12005" spans="1:4" ht="13.5">
      <c r="A12005" s="180"/>
      <c r="B12005" s="180"/>
      <c r="C12005" s="180"/>
      <c r="D12005" s="254"/>
    </row>
    <row r="12006" spans="1:4" ht="13.5">
      <c r="A12006" s="180"/>
      <c r="B12006" s="180"/>
      <c r="C12006" s="180"/>
      <c r="D12006" s="254"/>
    </row>
    <row r="12007" spans="1:4" ht="13.5">
      <c r="A12007" s="180"/>
      <c r="B12007" s="180"/>
      <c r="C12007" s="180"/>
      <c r="D12007" s="254"/>
    </row>
    <row r="12008" spans="1:4" ht="13.5">
      <c r="A12008" s="180"/>
      <c r="B12008" s="180"/>
      <c r="C12008" s="180"/>
      <c r="D12008" s="254"/>
    </row>
    <row r="12009" spans="1:4" ht="13.5">
      <c r="A12009" s="180"/>
      <c r="B12009" s="180"/>
      <c r="C12009" s="180"/>
      <c r="D12009" s="254"/>
    </row>
    <row r="12010" spans="1:4" ht="13.5">
      <c r="A12010" s="180"/>
      <c r="B12010" s="180"/>
      <c r="C12010" s="180"/>
      <c r="D12010" s="254"/>
    </row>
    <row r="12011" spans="1:4" ht="13.5">
      <c r="A12011" s="180"/>
      <c r="B12011" s="180"/>
      <c r="C12011" s="180"/>
      <c r="D12011" s="254"/>
    </row>
    <row r="12012" spans="1:4" ht="13.5">
      <c r="A12012" s="180"/>
      <c r="B12012" s="180"/>
      <c r="C12012" s="180"/>
      <c r="D12012" s="254"/>
    </row>
    <row r="12013" spans="1:4" ht="13.5">
      <c r="A12013" s="180"/>
      <c r="B12013" s="180"/>
      <c r="C12013" s="180"/>
      <c r="D12013" s="254"/>
    </row>
    <row r="12014" spans="1:4" ht="13.5">
      <c r="A12014" s="180"/>
      <c r="B12014" s="180"/>
      <c r="C12014" s="180"/>
      <c r="D12014" s="254"/>
    </row>
    <row r="12015" spans="1:4" ht="13.5">
      <c r="A12015" s="180"/>
      <c r="B12015" s="180"/>
      <c r="C12015" s="180"/>
      <c r="D12015" s="254"/>
    </row>
    <row r="12016" spans="1:4" ht="13.5">
      <c r="A12016" s="180"/>
      <c r="B12016" s="180"/>
      <c r="C12016" s="180"/>
      <c r="D12016" s="254"/>
    </row>
    <row r="12017" spans="1:4" ht="13.5">
      <c r="A12017" s="180"/>
      <c r="B12017" s="180"/>
      <c r="C12017" s="180"/>
      <c r="D12017" s="254"/>
    </row>
    <row r="12018" spans="1:4" ht="13.5">
      <c r="A12018" s="180"/>
      <c r="B12018" s="180"/>
      <c r="C12018" s="180"/>
      <c r="D12018" s="254"/>
    </row>
    <row r="12019" spans="1:4" ht="13.5">
      <c r="A12019" s="180"/>
      <c r="B12019" s="180"/>
      <c r="C12019" s="180"/>
      <c r="D12019" s="254"/>
    </row>
    <row r="12020" spans="1:4" ht="13.5">
      <c r="A12020" s="180"/>
      <c r="B12020" s="180"/>
      <c r="C12020" s="180"/>
      <c r="D12020" s="254"/>
    </row>
    <row r="12021" spans="1:4" ht="13.5">
      <c r="A12021" s="180"/>
      <c r="B12021" s="180"/>
      <c r="C12021" s="180"/>
      <c r="D12021" s="254"/>
    </row>
    <row r="12022" spans="1:4" ht="13.5">
      <c r="A12022" s="180"/>
      <c r="B12022" s="180"/>
      <c r="C12022" s="180"/>
      <c r="D12022" s="254"/>
    </row>
    <row r="12023" spans="1:4" ht="13.5">
      <c r="A12023" s="180"/>
      <c r="B12023" s="180"/>
      <c r="C12023" s="180"/>
      <c r="D12023" s="254"/>
    </row>
    <row r="12024" spans="1:4" ht="13.5">
      <c r="A12024" s="180"/>
      <c r="B12024" s="180"/>
      <c r="C12024" s="180"/>
      <c r="D12024" s="254"/>
    </row>
    <row r="12025" spans="1:4" ht="13.5">
      <c r="A12025" s="180"/>
      <c r="B12025" s="180"/>
      <c r="C12025" s="180"/>
      <c r="D12025" s="254"/>
    </row>
    <row r="12026" spans="1:4" ht="13.5">
      <c r="A12026" s="180"/>
      <c r="B12026" s="180"/>
      <c r="C12026" s="180"/>
      <c r="D12026" s="254"/>
    </row>
    <row r="12027" spans="1:4" ht="13.5">
      <c r="A12027" s="180"/>
      <c r="B12027" s="180"/>
      <c r="C12027" s="180"/>
      <c r="D12027" s="254"/>
    </row>
    <row r="12028" spans="1:4" ht="13.5">
      <c r="A12028" s="180"/>
      <c r="B12028" s="180"/>
      <c r="C12028" s="180"/>
      <c r="D12028" s="254"/>
    </row>
    <row r="12029" spans="1:4" ht="13.5">
      <c r="A12029" s="180"/>
      <c r="B12029" s="180"/>
      <c r="C12029" s="180"/>
      <c r="D12029" s="254"/>
    </row>
    <row r="12030" spans="1:4" ht="13.5">
      <c r="A12030" s="180"/>
      <c r="B12030" s="180"/>
      <c r="C12030" s="180"/>
      <c r="D12030" s="254"/>
    </row>
    <row r="12031" spans="1:4" ht="13.5">
      <c r="A12031" s="180"/>
      <c r="B12031" s="180"/>
      <c r="C12031" s="180"/>
      <c r="D12031" s="254"/>
    </row>
    <row r="12032" spans="1:4" ht="13.5">
      <c r="A12032" s="180"/>
      <c r="B12032" s="180"/>
      <c r="C12032" s="180"/>
      <c r="D12032" s="254"/>
    </row>
    <row r="12033" spans="1:4" ht="13.5">
      <c r="A12033" s="180"/>
      <c r="B12033" s="180"/>
      <c r="C12033" s="180"/>
      <c r="D12033" s="254"/>
    </row>
    <row r="12034" spans="1:4" ht="13.5">
      <c r="A12034" s="180"/>
      <c r="B12034" s="180"/>
      <c r="C12034" s="180"/>
      <c r="D12034" s="254"/>
    </row>
    <row r="12035" spans="1:4" ht="13.5">
      <c r="A12035" s="180"/>
      <c r="B12035" s="180"/>
      <c r="C12035" s="180"/>
      <c r="D12035" s="254"/>
    </row>
    <row r="12036" spans="1:4" ht="13.5">
      <c r="A12036" s="180"/>
      <c r="B12036" s="180"/>
      <c r="C12036" s="180"/>
      <c r="D12036" s="254"/>
    </row>
    <row r="12037" spans="1:4" ht="13.5">
      <c r="A12037" s="180"/>
      <c r="B12037" s="180"/>
      <c r="C12037" s="180"/>
      <c r="D12037" s="254"/>
    </row>
    <row r="12038" spans="1:4" ht="13.5">
      <c r="A12038" s="180"/>
      <c r="B12038" s="180"/>
      <c r="C12038" s="180"/>
      <c r="D12038" s="254"/>
    </row>
    <row r="12039" spans="1:4" ht="13.5">
      <c r="A12039" s="180"/>
      <c r="B12039" s="180"/>
      <c r="C12039" s="180"/>
      <c r="D12039" s="254"/>
    </row>
    <row r="12040" spans="1:4" ht="13.5">
      <c r="A12040" s="180"/>
      <c r="B12040" s="180"/>
      <c r="C12040" s="180"/>
      <c r="D12040" s="254"/>
    </row>
    <row r="12041" spans="1:4" ht="13.5">
      <c r="A12041" s="180"/>
      <c r="B12041" s="180"/>
      <c r="C12041" s="180"/>
      <c r="D12041" s="254"/>
    </row>
    <row r="12042" spans="1:4" ht="13.5">
      <c r="A12042" s="180"/>
      <c r="B12042" s="180"/>
      <c r="C12042" s="180"/>
      <c r="D12042" s="254"/>
    </row>
    <row r="12043" spans="1:4" ht="13.5">
      <c r="A12043" s="180"/>
      <c r="B12043" s="180"/>
      <c r="C12043" s="180"/>
      <c r="D12043" s="254"/>
    </row>
    <row r="12044" spans="1:4" ht="13.5">
      <c r="A12044" s="180"/>
      <c r="B12044" s="180"/>
      <c r="C12044" s="180"/>
      <c r="D12044" s="254"/>
    </row>
    <row r="12045" spans="1:4" ht="13.5">
      <c r="A12045" s="180"/>
      <c r="B12045" s="180"/>
      <c r="C12045" s="180"/>
      <c r="D12045" s="254"/>
    </row>
    <row r="12046" spans="1:4" ht="13.5">
      <c r="A12046" s="180"/>
      <c r="B12046" s="180"/>
      <c r="C12046" s="180"/>
      <c r="D12046" s="254"/>
    </row>
    <row r="12047" spans="1:4" ht="13.5">
      <c r="A12047" s="180"/>
      <c r="B12047" s="180"/>
      <c r="C12047" s="180"/>
      <c r="D12047" s="254"/>
    </row>
    <row r="12048" spans="1:4" ht="13.5">
      <c r="A12048" s="180"/>
      <c r="B12048" s="180"/>
      <c r="C12048" s="180"/>
      <c r="D12048" s="254"/>
    </row>
    <row r="12049" spans="1:4" ht="13.5">
      <c r="A12049" s="180"/>
      <c r="B12049" s="180"/>
      <c r="C12049" s="180"/>
      <c r="D12049" s="254"/>
    </row>
    <row r="12050" spans="1:4" ht="13.5">
      <c r="A12050" s="180"/>
      <c r="B12050" s="180"/>
      <c r="C12050" s="180"/>
      <c r="D12050" s="254"/>
    </row>
    <row r="12051" spans="1:4" ht="13.5">
      <c r="A12051" s="180"/>
      <c r="B12051" s="180"/>
      <c r="C12051" s="180"/>
      <c r="D12051" s="254"/>
    </row>
    <row r="12052" spans="1:4" ht="13.5">
      <c r="A12052" s="180"/>
      <c r="B12052" s="180"/>
      <c r="C12052" s="180"/>
      <c r="D12052" s="254"/>
    </row>
    <row r="12053" spans="1:4" ht="13.5">
      <c r="A12053" s="180"/>
      <c r="B12053" s="180"/>
      <c r="C12053" s="180"/>
      <c r="D12053" s="254"/>
    </row>
    <row r="12054" spans="1:4" ht="13.5">
      <c r="A12054" s="180"/>
      <c r="B12054" s="180"/>
      <c r="C12054" s="180"/>
      <c r="D12054" s="254"/>
    </row>
    <row r="12055" spans="1:4" ht="13.5">
      <c r="A12055" s="180"/>
      <c r="B12055" s="180"/>
      <c r="C12055" s="180"/>
      <c r="D12055" s="254"/>
    </row>
    <row r="12056" spans="1:4" ht="13.5">
      <c r="A12056" s="180"/>
      <c r="B12056" s="180"/>
      <c r="C12056" s="180"/>
      <c r="D12056" s="254"/>
    </row>
    <row r="12057" spans="1:4" ht="13.5">
      <c r="A12057" s="180"/>
      <c r="B12057" s="180"/>
      <c r="C12057" s="180"/>
      <c r="D12057" s="254"/>
    </row>
    <row r="12058" spans="1:4" ht="13.5">
      <c r="A12058" s="180"/>
      <c r="B12058" s="180"/>
      <c r="C12058" s="180"/>
      <c r="D12058" s="254"/>
    </row>
    <row r="12059" spans="1:4" ht="13.5">
      <c r="A12059" s="180"/>
      <c r="B12059" s="180"/>
      <c r="C12059" s="180"/>
      <c r="D12059" s="254"/>
    </row>
    <row r="12060" spans="1:4" ht="13.5">
      <c r="A12060" s="180"/>
      <c r="B12060" s="180"/>
      <c r="C12060" s="180"/>
      <c r="D12060" s="254"/>
    </row>
    <row r="12061" spans="1:4" ht="13.5">
      <c r="A12061" s="180"/>
      <c r="B12061" s="180"/>
      <c r="C12061" s="180"/>
      <c r="D12061" s="254"/>
    </row>
    <row r="12062" spans="1:4" ht="13.5">
      <c r="A12062" s="180"/>
      <c r="B12062" s="180"/>
      <c r="C12062" s="180"/>
      <c r="D12062" s="254"/>
    </row>
    <row r="12063" spans="1:4" ht="13.5">
      <c r="A12063" s="180"/>
      <c r="B12063" s="180"/>
      <c r="C12063" s="180"/>
      <c r="D12063" s="254"/>
    </row>
    <row r="12064" spans="1:4" ht="13.5">
      <c r="A12064" s="180"/>
      <c r="B12064" s="180"/>
      <c r="C12064" s="180"/>
      <c r="D12064" s="254"/>
    </row>
    <row r="12065" spans="1:4" ht="13.5">
      <c r="A12065" s="180"/>
      <c r="B12065" s="180"/>
      <c r="C12065" s="180"/>
      <c r="D12065" s="254"/>
    </row>
    <row r="12066" spans="1:4" ht="13.5">
      <c r="A12066" s="180"/>
      <c r="B12066" s="180"/>
      <c r="C12066" s="180"/>
      <c r="D12066" s="254"/>
    </row>
    <row r="12067" spans="1:4" ht="13.5">
      <c r="A12067" s="180"/>
      <c r="B12067" s="180"/>
      <c r="C12067" s="180"/>
      <c r="D12067" s="254"/>
    </row>
    <row r="12068" spans="1:4" ht="13.5">
      <c r="A12068" s="180"/>
      <c r="B12068" s="180"/>
      <c r="C12068" s="180"/>
      <c r="D12068" s="254"/>
    </row>
    <row r="12069" spans="1:4" ht="13.5">
      <c r="A12069" s="180"/>
      <c r="B12069" s="180"/>
      <c r="C12069" s="180"/>
      <c r="D12069" s="254"/>
    </row>
    <row r="12070" spans="1:4" ht="13.5">
      <c r="A12070" s="180"/>
      <c r="B12070" s="180"/>
      <c r="C12070" s="180"/>
      <c r="D12070" s="254"/>
    </row>
    <row r="12071" spans="1:4" ht="13.5">
      <c r="A12071" s="180"/>
      <c r="B12071" s="180"/>
      <c r="C12071" s="180"/>
      <c r="D12071" s="254"/>
    </row>
    <row r="12072" spans="1:4" ht="13.5">
      <c r="A12072" s="180"/>
      <c r="B12072" s="180"/>
      <c r="C12072" s="180"/>
      <c r="D12072" s="254"/>
    </row>
    <row r="12073" spans="1:4" ht="13.5">
      <c r="A12073" s="180"/>
      <c r="B12073" s="180"/>
      <c r="C12073" s="180"/>
      <c r="D12073" s="254"/>
    </row>
    <row r="12074" spans="1:4" ht="13.5">
      <c r="A12074" s="180"/>
      <c r="B12074" s="180"/>
      <c r="C12074" s="180"/>
      <c r="D12074" s="254"/>
    </row>
    <row r="12075" spans="1:4" ht="13.5">
      <c r="A12075" s="180"/>
      <c r="B12075" s="180"/>
      <c r="C12075" s="180"/>
      <c r="D12075" s="254"/>
    </row>
    <row r="12076" spans="1:4" ht="13.5">
      <c r="A12076" s="180"/>
      <c r="B12076" s="180"/>
      <c r="C12076" s="180"/>
      <c r="D12076" s="254"/>
    </row>
    <row r="12077" spans="1:4" ht="13.5">
      <c r="A12077" s="180"/>
      <c r="B12077" s="180"/>
      <c r="C12077" s="180"/>
      <c r="D12077" s="254"/>
    </row>
    <row r="12078" spans="1:4" ht="13.5">
      <c r="A12078" s="180"/>
      <c r="B12078" s="180"/>
      <c r="C12078" s="180"/>
      <c r="D12078" s="254"/>
    </row>
    <row r="12079" spans="1:4" ht="13.5">
      <c r="A12079" s="180"/>
      <c r="B12079" s="180"/>
      <c r="C12079" s="180"/>
      <c r="D12079" s="254"/>
    </row>
    <row r="12080" spans="1:4" ht="13.5">
      <c r="A12080" s="180"/>
      <c r="B12080" s="180"/>
      <c r="C12080" s="180"/>
      <c r="D12080" s="254"/>
    </row>
    <row r="12081" spans="1:4" ht="13.5">
      <c r="A12081" s="180"/>
      <c r="B12081" s="180"/>
      <c r="C12081" s="180"/>
      <c r="D12081" s="254"/>
    </row>
    <row r="12082" spans="1:4" ht="13.5">
      <c r="A12082" s="180"/>
      <c r="B12082" s="180"/>
      <c r="C12082" s="180"/>
      <c r="D12082" s="254"/>
    </row>
    <row r="12083" spans="1:4" ht="13.5">
      <c r="A12083" s="180"/>
      <c r="B12083" s="180"/>
      <c r="C12083" s="180"/>
      <c r="D12083" s="254"/>
    </row>
    <row r="12084" spans="1:4" ht="13.5">
      <c r="A12084" s="180"/>
      <c r="B12084" s="180"/>
      <c r="C12084" s="180"/>
      <c r="D12084" s="254"/>
    </row>
    <row r="12085" spans="1:4" ht="13.5">
      <c r="A12085" s="180"/>
      <c r="B12085" s="180"/>
      <c r="C12085" s="180"/>
      <c r="D12085" s="254"/>
    </row>
    <row r="12086" spans="1:4" ht="13.5">
      <c r="A12086" s="180"/>
      <c r="B12086" s="180"/>
      <c r="C12086" s="180"/>
      <c r="D12086" s="254"/>
    </row>
    <row r="12087" spans="1:4" ht="13.5">
      <c r="A12087" s="180"/>
      <c r="B12087" s="180"/>
      <c r="C12087" s="180"/>
      <c r="D12087" s="254"/>
    </row>
    <row r="12088" spans="1:4" ht="13.5">
      <c r="A12088" s="180"/>
      <c r="B12088" s="180"/>
      <c r="C12088" s="180"/>
      <c r="D12088" s="254"/>
    </row>
    <row r="12089" spans="1:4" ht="13.5">
      <c r="A12089" s="180"/>
      <c r="B12089" s="180"/>
      <c r="C12089" s="180"/>
      <c r="D12089" s="254"/>
    </row>
    <row r="12090" spans="1:4" ht="13.5">
      <c r="A12090" s="180"/>
      <c r="B12090" s="180"/>
      <c r="C12090" s="180"/>
      <c r="D12090" s="254"/>
    </row>
    <row r="12091" spans="1:4" ht="13.5">
      <c r="A12091" s="180"/>
      <c r="B12091" s="180"/>
      <c r="C12091" s="180"/>
      <c r="D12091" s="254"/>
    </row>
    <row r="12092" spans="1:4" ht="13.5">
      <c r="A12092" s="180"/>
      <c r="B12092" s="180"/>
      <c r="C12092" s="180"/>
      <c r="D12092" s="254"/>
    </row>
    <row r="12093" spans="1:4" ht="13.5">
      <c r="A12093" s="180"/>
      <c r="B12093" s="180"/>
      <c r="C12093" s="180"/>
      <c r="D12093" s="254"/>
    </row>
    <row r="12094" spans="1:4" ht="13.5">
      <c r="A12094" s="180"/>
      <c r="B12094" s="180"/>
      <c r="C12094" s="180"/>
      <c r="D12094" s="254"/>
    </row>
    <row r="12095" spans="1:4" ht="13.5">
      <c r="A12095" s="180"/>
      <c r="B12095" s="180"/>
      <c r="C12095" s="180"/>
      <c r="D12095" s="254"/>
    </row>
    <row r="12096" spans="1:4" ht="13.5">
      <c r="A12096" s="180"/>
      <c r="B12096" s="180"/>
      <c r="C12096" s="180"/>
      <c r="D12096" s="254"/>
    </row>
    <row r="12097" spans="1:4" ht="13.5">
      <c r="A12097" s="180"/>
      <c r="B12097" s="180"/>
      <c r="C12097" s="180"/>
      <c r="D12097" s="254"/>
    </row>
    <row r="12098" spans="1:4" ht="13.5">
      <c r="A12098" s="180"/>
      <c r="B12098" s="180"/>
      <c r="C12098" s="180"/>
      <c r="D12098" s="254"/>
    </row>
    <row r="12099" spans="1:4" ht="13.5">
      <c r="A12099" s="180"/>
      <c r="B12099" s="180"/>
      <c r="C12099" s="180"/>
      <c r="D12099" s="254"/>
    </row>
    <row r="12100" spans="1:4" ht="13.5">
      <c r="A12100" s="180"/>
      <c r="B12100" s="180"/>
      <c r="C12100" s="180"/>
      <c r="D12100" s="254"/>
    </row>
    <row r="12101" spans="1:4" ht="13.5">
      <c r="A12101" s="180"/>
      <c r="B12101" s="180"/>
      <c r="C12101" s="180"/>
      <c r="D12101" s="254"/>
    </row>
    <row r="12102" spans="1:4" ht="13.5">
      <c r="A12102" s="180"/>
      <c r="B12102" s="180"/>
      <c r="C12102" s="180"/>
      <c r="D12102" s="254"/>
    </row>
    <row r="12103" spans="1:4" ht="13.5">
      <c r="A12103" s="180"/>
      <c r="B12103" s="180"/>
      <c r="C12103" s="180"/>
      <c r="D12103" s="254"/>
    </row>
    <row r="12104" spans="1:4" ht="13.5">
      <c r="A12104" s="180"/>
      <c r="B12104" s="180"/>
      <c r="C12104" s="180"/>
      <c r="D12104" s="254"/>
    </row>
    <row r="12105" spans="1:4" ht="13.5">
      <c r="A12105" s="180"/>
      <c r="B12105" s="180"/>
      <c r="C12105" s="180"/>
      <c r="D12105" s="254"/>
    </row>
    <row r="12106" spans="1:4" ht="13.5">
      <c r="A12106" s="180"/>
      <c r="B12106" s="180"/>
      <c r="C12106" s="180"/>
      <c r="D12106" s="254"/>
    </row>
    <row r="12107" spans="1:4" ht="13.5">
      <c r="A12107" s="180"/>
      <c r="B12107" s="180"/>
      <c r="C12107" s="180"/>
      <c r="D12107" s="254"/>
    </row>
    <row r="12108" spans="1:4" ht="13.5">
      <c r="A12108" s="180"/>
      <c r="B12108" s="180"/>
      <c r="C12108" s="180"/>
      <c r="D12108" s="254"/>
    </row>
    <row r="12109" spans="1:4" ht="13.5">
      <c r="A12109" s="180"/>
      <c r="B12109" s="180"/>
      <c r="C12109" s="180"/>
      <c r="D12109" s="254"/>
    </row>
    <row r="12110" spans="1:4" ht="13.5">
      <c r="A12110" s="180"/>
      <c r="B12110" s="180"/>
      <c r="C12110" s="180"/>
      <c r="D12110" s="254"/>
    </row>
    <row r="12111" spans="1:4" ht="13.5">
      <c r="A12111" s="180"/>
      <c r="B12111" s="180"/>
      <c r="C12111" s="180"/>
      <c r="D12111" s="254"/>
    </row>
    <row r="12112" spans="1:4" ht="13.5">
      <c r="A12112" s="180"/>
      <c r="B12112" s="180"/>
      <c r="C12112" s="180"/>
      <c r="D12112" s="254"/>
    </row>
    <row r="12113" spans="1:4" ht="13.5">
      <c r="A12113" s="180"/>
      <c r="B12113" s="180"/>
      <c r="C12113" s="180"/>
      <c r="D12113" s="254"/>
    </row>
    <row r="12114" spans="1:4" ht="13.5">
      <c r="A12114" s="180"/>
      <c r="B12114" s="180"/>
      <c r="C12114" s="180"/>
      <c r="D12114" s="254"/>
    </row>
    <row r="12115" spans="1:4" ht="13.5">
      <c r="A12115" s="180"/>
      <c r="B12115" s="180"/>
      <c r="C12115" s="180"/>
      <c r="D12115" s="254"/>
    </row>
    <row r="12116" spans="1:4" ht="13.5">
      <c r="A12116" s="180"/>
      <c r="B12116" s="180"/>
      <c r="C12116" s="180"/>
      <c r="D12116" s="254"/>
    </row>
    <row r="12117" spans="1:4" ht="13.5">
      <c r="A12117" s="180"/>
      <c r="B12117" s="180"/>
      <c r="C12117" s="180"/>
      <c r="D12117" s="254"/>
    </row>
    <row r="12118" spans="1:4" ht="13.5">
      <c r="A12118" s="180"/>
      <c r="B12118" s="180"/>
      <c r="C12118" s="180"/>
      <c r="D12118" s="254"/>
    </row>
    <row r="12119" spans="1:4" ht="13.5">
      <c r="A12119" s="180"/>
      <c r="B12119" s="180"/>
      <c r="C12119" s="180"/>
      <c r="D12119" s="254"/>
    </row>
    <row r="12120" spans="1:4" ht="13.5">
      <c r="A12120" s="180"/>
      <c r="B12120" s="180"/>
      <c r="C12120" s="180"/>
      <c r="D12120" s="254"/>
    </row>
    <row r="12121" spans="1:4" ht="13.5">
      <c r="A12121" s="180"/>
      <c r="B12121" s="180"/>
      <c r="C12121" s="180"/>
      <c r="D12121" s="254"/>
    </row>
    <row r="12122" spans="1:4" ht="13.5">
      <c r="A12122" s="180"/>
      <c r="B12122" s="180"/>
      <c r="C12122" s="180"/>
      <c r="D12122" s="254"/>
    </row>
    <row r="12123" spans="1:4" ht="13.5">
      <c r="A12123" s="180"/>
      <c r="B12123" s="180"/>
      <c r="C12123" s="180"/>
      <c r="D12123" s="254"/>
    </row>
    <row r="12124" spans="1:4" ht="13.5">
      <c r="A12124" s="180"/>
      <c r="B12124" s="180"/>
      <c r="C12124" s="180"/>
      <c r="D12124" s="254"/>
    </row>
    <row r="12125" spans="1:4" ht="13.5">
      <c r="A12125" s="180"/>
      <c r="B12125" s="180"/>
      <c r="C12125" s="180"/>
      <c r="D12125" s="254"/>
    </row>
    <row r="12126" spans="1:4" ht="13.5">
      <c r="A12126" s="180"/>
      <c r="B12126" s="180"/>
      <c r="C12126" s="180"/>
      <c r="D12126" s="254"/>
    </row>
    <row r="12127" spans="1:4" ht="13.5">
      <c r="A12127" s="180"/>
      <c r="B12127" s="180"/>
      <c r="C12127" s="180"/>
      <c r="D12127" s="254"/>
    </row>
    <row r="12128" spans="1:4" ht="13.5">
      <c r="A12128" s="180"/>
      <c r="B12128" s="180"/>
      <c r="C12128" s="180"/>
      <c r="D12128" s="254"/>
    </row>
    <row r="12129" spans="1:4" ht="13.5">
      <c r="A12129" s="180"/>
      <c r="B12129" s="180"/>
      <c r="C12129" s="180"/>
      <c r="D12129" s="254"/>
    </row>
    <row r="12130" spans="1:4" ht="13.5">
      <c r="A12130" s="180"/>
      <c r="B12130" s="180"/>
      <c r="C12130" s="180"/>
      <c r="D12130" s="254"/>
    </row>
    <row r="12131" spans="1:4" ht="13.5">
      <c r="A12131" s="180"/>
      <c r="B12131" s="180"/>
      <c r="C12131" s="180"/>
      <c r="D12131" s="254"/>
    </row>
    <row r="12132" spans="1:4" ht="13.5">
      <c r="A12132" s="180"/>
      <c r="B12132" s="180"/>
      <c r="C12132" s="180"/>
      <c r="D12132" s="254"/>
    </row>
    <row r="12133" spans="1:4" ht="13.5">
      <c r="A12133" s="180"/>
      <c r="B12133" s="180"/>
      <c r="C12133" s="180"/>
      <c r="D12133" s="254"/>
    </row>
    <row r="12134" spans="1:4" ht="13.5">
      <c r="A12134" s="180"/>
      <c r="B12134" s="180"/>
      <c r="C12134" s="180"/>
      <c r="D12134" s="254"/>
    </row>
    <row r="12135" spans="1:4" ht="13.5">
      <c r="A12135" s="180"/>
      <c r="B12135" s="180"/>
      <c r="C12135" s="180"/>
      <c r="D12135" s="254"/>
    </row>
    <row r="12136" spans="1:4" ht="13.5">
      <c r="A12136" s="180"/>
      <c r="B12136" s="180"/>
      <c r="C12136" s="180"/>
      <c r="D12136" s="254"/>
    </row>
    <row r="12137" spans="1:4" ht="13.5">
      <c r="A12137" s="180"/>
      <c r="B12137" s="180"/>
      <c r="C12137" s="180"/>
      <c r="D12137" s="254"/>
    </row>
    <row r="12138" spans="1:4" ht="13.5">
      <c r="A12138" s="180"/>
      <c r="B12138" s="180"/>
      <c r="C12138" s="180"/>
      <c r="D12138" s="254"/>
    </row>
    <row r="12139" spans="1:4" ht="13.5">
      <c r="A12139" s="180"/>
      <c r="B12139" s="180"/>
      <c r="C12139" s="180"/>
      <c r="D12139" s="254"/>
    </row>
    <row r="12140" spans="1:4" ht="13.5">
      <c r="A12140" s="180"/>
      <c r="B12140" s="180"/>
      <c r="C12140" s="180"/>
      <c r="D12140" s="254"/>
    </row>
    <row r="12141" spans="1:4" ht="13.5">
      <c r="A12141" s="180"/>
      <c r="B12141" s="180"/>
      <c r="C12141" s="180"/>
      <c r="D12141" s="254"/>
    </row>
    <row r="12142" spans="1:4" ht="13.5">
      <c r="A12142" s="180"/>
      <c r="B12142" s="180"/>
      <c r="C12142" s="180"/>
      <c r="D12142" s="254"/>
    </row>
    <row r="12143" spans="1:4" ht="13.5">
      <c r="A12143" s="180"/>
      <c r="B12143" s="180"/>
      <c r="C12143" s="180"/>
      <c r="D12143" s="254"/>
    </row>
    <row r="12144" spans="1:4" ht="13.5">
      <c r="A12144" s="180"/>
      <c r="B12144" s="180"/>
      <c r="C12144" s="180"/>
      <c r="D12144" s="254"/>
    </row>
    <row r="12145" spans="1:4" ht="13.5">
      <c r="A12145" s="180"/>
      <c r="B12145" s="180"/>
      <c r="C12145" s="180"/>
      <c r="D12145" s="254"/>
    </row>
    <row r="12146" spans="1:4" ht="13.5">
      <c r="A12146" s="180"/>
      <c r="B12146" s="180"/>
      <c r="C12146" s="180"/>
      <c r="D12146" s="254"/>
    </row>
    <row r="12147" spans="1:4" ht="13.5">
      <c r="A12147" s="180"/>
      <c r="B12147" s="180"/>
      <c r="C12147" s="180"/>
      <c r="D12147" s="254"/>
    </row>
    <row r="12148" spans="1:4" ht="13.5">
      <c r="A12148" s="180"/>
      <c r="B12148" s="180"/>
      <c r="C12148" s="180"/>
      <c r="D12148" s="254"/>
    </row>
    <row r="12149" spans="1:4" ht="13.5">
      <c r="A12149" s="180"/>
      <c r="B12149" s="180"/>
      <c r="C12149" s="180"/>
      <c r="D12149" s="254"/>
    </row>
    <row r="12150" spans="1:4" ht="13.5">
      <c r="A12150" s="180"/>
      <c r="B12150" s="180"/>
      <c r="C12150" s="180"/>
      <c r="D12150" s="254"/>
    </row>
    <row r="12151" spans="1:4" ht="13.5">
      <c r="A12151" s="180"/>
      <c r="B12151" s="180"/>
      <c r="C12151" s="180"/>
      <c r="D12151" s="254"/>
    </row>
    <row r="12152" spans="1:4" ht="13.5">
      <c r="A12152" s="180"/>
      <c r="B12152" s="180"/>
      <c r="C12152" s="180"/>
      <c r="D12152" s="254"/>
    </row>
    <row r="12153" spans="1:4" ht="13.5">
      <c r="A12153" s="180"/>
      <c r="B12153" s="180"/>
      <c r="C12153" s="180"/>
      <c r="D12153" s="254"/>
    </row>
    <row r="12154" spans="1:4" ht="13.5">
      <c r="A12154" s="180"/>
      <c r="B12154" s="180"/>
      <c r="C12154" s="180"/>
      <c r="D12154" s="254"/>
    </row>
    <row r="12155" spans="1:4" ht="13.5">
      <c r="A12155" s="180"/>
      <c r="B12155" s="180"/>
      <c r="C12155" s="180"/>
      <c r="D12155" s="254"/>
    </row>
    <row r="12156" spans="1:4" ht="13.5">
      <c r="A12156" s="180"/>
      <c r="B12156" s="180"/>
      <c r="C12156" s="180"/>
      <c r="D12156" s="254"/>
    </row>
    <row r="12157" spans="1:4" ht="13.5">
      <c r="A12157" s="180"/>
      <c r="B12157" s="180"/>
      <c r="C12157" s="180"/>
      <c r="D12157" s="254"/>
    </row>
    <row r="12158" spans="1:4" ht="13.5">
      <c r="A12158" s="180"/>
      <c r="B12158" s="180"/>
      <c r="C12158" s="180"/>
      <c r="D12158" s="254"/>
    </row>
    <row r="12159" spans="1:4" ht="13.5">
      <c r="A12159" s="180"/>
      <c r="B12159" s="180"/>
      <c r="C12159" s="180"/>
      <c r="D12159" s="254"/>
    </row>
    <row r="12160" spans="1:4" ht="13.5">
      <c r="A12160" s="180"/>
      <c r="B12160" s="180"/>
      <c r="C12160" s="180"/>
      <c r="D12160" s="254"/>
    </row>
    <row r="12161" spans="1:4" ht="13.5">
      <c r="A12161" s="180"/>
      <c r="B12161" s="180"/>
      <c r="C12161" s="180"/>
      <c r="D12161" s="254"/>
    </row>
    <row r="12162" spans="1:4" ht="13.5">
      <c r="A12162" s="180"/>
      <c r="B12162" s="180"/>
      <c r="C12162" s="180"/>
      <c r="D12162" s="254"/>
    </row>
    <row r="12163" spans="1:4" ht="13.5">
      <c r="A12163" s="180"/>
      <c r="B12163" s="180"/>
      <c r="C12163" s="180"/>
      <c r="D12163" s="254"/>
    </row>
    <row r="12164" spans="1:4" ht="13.5">
      <c r="A12164" s="180"/>
      <c r="B12164" s="180"/>
      <c r="C12164" s="180"/>
      <c r="D12164" s="254"/>
    </row>
    <row r="12165" spans="1:4" ht="13.5">
      <c r="A12165" s="180"/>
      <c r="B12165" s="180"/>
      <c r="C12165" s="180"/>
      <c r="D12165" s="254"/>
    </row>
    <row r="12166" spans="1:4" ht="13.5">
      <c r="A12166" s="180"/>
      <c r="B12166" s="180"/>
      <c r="C12166" s="180"/>
      <c r="D12166" s="254"/>
    </row>
    <row r="12167" spans="1:4" ht="13.5">
      <c r="A12167" s="180"/>
      <c r="B12167" s="180"/>
      <c r="C12167" s="180"/>
      <c r="D12167" s="254"/>
    </row>
    <row r="12168" spans="1:4" ht="13.5">
      <c r="A12168" s="180"/>
      <c r="B12168" s="180"/>
      <c r="C12168" s="180"/>
      <c r="D12168" s="254"/>
    </row>
    <row r="12169" spans="1:4" ht="13.5">
      <c r="A12169" s="180"/>
      <c r="B12169" s="180"/>
      <c r="C12169" s="180"/>
      <c r="D12169" s="254"/>
    </row>
    <row r="12170" spans="1:4" ht="13.5">
      <c r="A12170" s="180"/>
      <c r="B12170" s="180"/>
      <c r="C12170" s="180"/>
      <c r="D12170" s="254"/>
    </row>
    <row r="12171" spans="1:4" ht="13.5">
      <c r="A12171" s="180"/>
      <c r="B12171" s="180"/>
      <c r="C12171" s="180"/>
      <c r="D12171" s="254"/>
    </row>
    <row r="12172" spans="1:4" ht="13.5">
      <c r="A12172" s="180"/>
      <c r="B12172" s="180"/>
      <c r="C12172" s="180"/>
      <c r="D12172" s="254"/>
    </row>
    <row r="12173" spans="1:4" ht="13.5">
      <c r="A12173" s="180"/>
      <c r="B12173" s="180"/>
      <c r="C12173" s="180"/>
      <c r="D12173" s="254"/>
    </row>
    <row r="12174" spans="1:4" ht="13.5">
      <c r="A12174" s="180"/>
      <c r="B12174" s="180"/>
      <c r="C12174" s="180"/>
      <c r="D12174" s="254"/>
    </row>
    <row r="12175" spans="1:4" ht="13.5">
      <c r="A12175" s="180"/>
      <c r="B12175" s="180"/>
      <c r="C12175" s="180"/>
      <c r="D12175" s="254"/>
    </row>
    <row r="12176" spans="1:4" ht="13.5">
      <c r="A12176" s="180"/>
      <c r="B12176" s="180"/>
      <c r="C12176" s="180"/>
      <c r="D12176" s="254"/>
    </row>
    <row r="12177" spans="1:4" ht="13.5">
      <c r="A12177" s="180"/>
      <c r="B12177" s="180"/>
      <c r="C12177" s="180"/>
      <c r="D12177" s="254"/>
    </row>
    <row r="12178" spans="1:4" ht="13.5">
      <c r="A12178" s="180"/>
      <c r="B12178" s="180"/>
      <c r="C12178" s="180"/>
      <c r="D12178" s="254"/>
    </row>
    <row r="12179" spans="1:4" ht="13.5">
      <c r="A12179" s="180"/>
      <c r="B12179" s="180"/>
      <c r="C12179" s="180"/>
      <c r="D12179" s="254"/>
    </row>
    <row r="12180" spans="1:4" ht="13.5">
      <c r="A12180" s="180"/>
      <c r="B12180" s="180"/>
      <c r="C12180" s="180"/>
      <c r="D12180" s="254"/>
    </row>
    <row r="12181" spans="1:4" ht="13.5">
      <c r="A12181" s="180"/>
      <c r="B12181" s="180"/>
      <c r="C12181" s="180"/>
      <c r="D12181" s="254"/>
    </row>
    <row r="12182" spans="1:4" ht="13.5">
      <c r="A12182" s="180"/>
      <c r="B12182" s="180"/>
      <c r="C12182" s="180"/>
      <c r="D12182" s="254"/>
    </row>
    <row r="12183" spans="1:4" ht="13.5">
      <c r="A12183" s="180"/>
      <c r="B12183" s="180"/>
      <c r="C12183" s="180"/>
      <c r="D12183" s="254"/>
    </row>
    <row r="12184" spans="1:4" ht="13.5">
      <c r="A12184" s="180"/>
      <c r="B12184" s="180"/>
      <c r="C12184" s="180"/>
      <c r="D12184" s="254"/>
    </row>
    <row r="12185" spans="1:4" ht="13.5">
      <c r="A12185" s="180"/>
      <c r="B12185" s="180"/>
      <c r="C12185" s="180"/>
      <c r="D12185" s="254"/>
    </row>
    <row r="12186" spans="1:4" ht="13.5">
      <c r="A12186" s="180"/>
      <c r="B12186" s="180"/>
      <c r="C12186" s="180"/>
      <c r="D12186" s="254"/>
    </row>
    <row r="12187" spans="1:4" ht="13.5">
      <c r="A12187" s="180"/>
      <c r="B12187" s="180"/>
      <c r="C12187" s="180"/>
      <c r="D12187" s="254"/>
    </row>
    <row r="12188" spans="1:4" ht="13.5">
      <c r="A12188" s="180"/>
      <c r="B12188" s="180"/>
      <c r="C12188" s="180"/>
      <c r="D12188" s="254"/>
    </row>
    <row r="12189" spans="1:4" ht="13.5">
      <c r="A12189" s="180"/>
      <c r="B12189" s="180"/>
      <c r="C12189" s="180"/>
      <c r="D12189" s="254"/>
    </row>
    <row r="12190" spans="1:4" ht="13.5">
      <c r="A12190" s="180"/>
      <c r="B12190" s="180"/>
      <c r="C12190" s="180"/>
      <c r="D12190" s="254"/>
    </row>
    <row r="12191" spans="1:4" ht="13.5">
      <c r="A12191" s="180"/>
      <c r="B12191" s="180"/>
      <c r="C12191" s="180"/>
      <c r="D12191" s="254"/>
    </row>
    <row r="12192" spans="1:4" ht="13.5">
      <c r="A12192" s="180"/>
      <c r="B12192" s="180"/>
      <c r="C12192" s="180"/>
      <c r="D12192" s="254"/>
    </row>
    <row r="12193" spans="1:4" ht="13.5">
      <c r="A12193" s="180"/>
      <c r="B12193" s="180"/>
      <c r="C12193" s="180"/>
      <c r="D12193" s="254"/>
    </row>
    <row r="12194" spans="1:4" ht="13.5">
      <c r="A12194" s="180"/>
      <c r="B12194" s="180"/>
      <c r="C12194" s="180"/>
      <c r="D12194" s="254"/>
    </row>
    <row r="12195" spans="1:4" ht="13.5">
      <c r="A12195" s="180"/>
      <c r="B12195" s="180"/>
      <c r="C12195" s="180"/>
      <c r="D12195" s="254"/>
    </row>
    <row r="12196" spans="1:4" ht="13.5">
      <c r="A12196" s="180"/>
      <c r="B12196" s="180"/>
      <c r="C12196" s="180"/>
      <c r="D12196" s="254"/>
    </row>
    <row r="12197" spans="1:4" ht="13.5">
      <c r="A12197" s="180"/>
      <c r="B12197" s="180"/>
      <c r="C12197" s="180"/>
      <c r="D12197" s="254"/>
    </row>
    <row r="12198" spans="1:4" ht="13.5">
      <c r="A12198" s="180"/>
      <c r="B12198" s="180"/>
      <c r="C12198" s="180"/>
      <c r="D12198" s="254"/>
    </row>
    <row r="12199" spans="1:4" ht="13.5">
      <c r="A12199" s="180"/>
      <c r="B12199" s="180"/>
      <c r="C12199" s="180"/>
      <c r="D12199" s="254"/>
    </row>
    <row r="12200" spans="1:4" ht="13.5">
      <c r="A12200" s="180"/>
      <c r="B12200" s="180"/>
      <c r="C12200" s="180"/>
      <c r="D12200" s="254"/>
    </row>
    <row r="12201" spans="1:4" ht="13.5">
      <c r="A12201" s="180"/>
      <c r="B12201" s="180"/>
      <c r="C12201" s="180"/>
      <c r="D12201" s="254"/>
    </row>
    <row r="12202" spans="1:4" ht="13.5">
      <c r="A12202" s="180"/>
      <c r="B12202" s="180"/>
      <c r="C12202" s="180"/>
      <c r="D12202" s="254"/>
    </row>
    <row r="12203" spans="1:4" ht="13.5">
      <c r="A12203" s="180"/>
      <c r="B12203" s="180"/>
      <c r="C12203" s="180"/>
      <c r="D12203" s="254"/>
    </row>
    <row r="12204" spans="1:4" ht="13.5">
      <c r="A12204" s="180"/>
      <c r="B12204" s="180"/>
      <c r="C12204" s="180"/>
      <c r="D12204" s="254"/>
    </row>
    <row r="12205" spans="1:4" ht="13.5">
      <c r="A12205" s="180"/>
      <c r="B12205" s="180"/>
      <c r="C12205" s="180"/>
      <c r="D12205" s="254"/>
    </row>
    <row r="12206" spans="1:4" ht="13.5">
      <c r="A12206" s="180"/>
      <c r="B12206" s="180"/>
      <c r="C12206" s="180"/>
      <c r="D12206" s="254"/>
    </row>
    <row r="12207" spans="1:4" ht="13.5">
      <c r="A12207" s="180"/>
      <c r="B12207" s="180"/>
      <c r="C12207" s="180"/>
      <c r="D12207" s="254"/>
    </row>
    <row r="12208" spans="1:4" ht="13.5">
      <c r="A12208" s="180"/>
      <c r="B12208" s="180"/>
      <c r="C12208" s="180"/>
      <c r="D12208" s="254"/>
    </row>
    <row r="12209" spans="1:4" ht="13.5">
      <c r="A12209" s="180"/>
      <c r="B12209" s="180"/>
      <c r="C12209" s="180"/>
      <c r="D12209" s="254"/>
    </row>
    <row r="12210" spans="1:4" ht="13.5">
      <c r="A12210" s="180"/>
      <c r="B12210" s="180"/>
      <c r="C12210" s="180"/>
      <c r="D12210" s="254"/>
    </row>
    <row r="12211" spans="1:4" ht="13.5">
      <c r="A12211" s="180"/>
      <c r="B12211" s="180"/>
      <c r="C12211" s="180"/>
      <c r="D12211" s="254"/>
    </row>
    <row r="12212" spans="1:4" ht="13.5">
      <c r="A12212" s="180"/>
      <c r="B12212" s="180"/>
      <c r="C12212" s="180"/>
      <c r="D12212" s="254"/>
    </row>
    <row r="12213" spans="1:4" ht="13.5">
      <c r="A12213" s="180"/>
      <c r="B12213" s="180"/>
      <c r="C12213" s="180"/>
      <c r="D12213" s="254"/>
    </row>
    <row r="12214" spans="1:4" ht="13.5">
      <c r="A12214" s="180"/>
      <c r="B12214" s="180"/>
      <c r="C12214" s="180"/>
      <c r="D12214" s="254"/>
    </row>
    <row r="12215" spans="1:4" ht="13.5">
      <c r="A12215" s="180"/>
      <c r="B12215" s="180"/>
      <c r="C12215" s="180"/>
      <c r="D12215" s="254"/>
    </row>
    <row r="12216" spans="1:4" ht="13.5">
      <c r="A12216" s="180"/>
      <c r="B12216" s="180"/>
      <c r="C12216" s="180"/>
      <c r="D12216" s="254"/>
    </row>
    <row r="12217" spans="1:4" ht="13.5">
      <c r="A12217" s="180"/>
      <c r="B12217" s="180"/>
      <c r="C12217" s="180"/>
      <c r="D12217" s="254"/>
    </row>
    <row r="12218" spans="1:4" ht="13.5">
      <c r="A12218" s="180"/>
      <c r="B12218" s="180"/>
      <c r="C12218" s="180"/>
      <c r="D12218" s="254"/>
    </row>
    <row r="12219" spans="1:4" ht="13.5">
      <c r="A12219" s="180"/>
      <c r="B12219" s="180"/>
      <c r="C12219" s="180"/>
      <c r="D12219" s="254"/>
    </row>
    <row r="12220" spans="1:4" ht="13.5">
      <c r="A12220" s="180"/>
      <c r="B12220" s="180"/>
      <c r="C12220" s="180"/>
      <c r="D12220" s="254"/>
    </row>
    <row r="12221" spans="1:4" ht="13.5">
      <c r="A12221" s="180"/>
      <c r="B12221" s="180"/>
      <c r="C12221" s="180"/>
      <c r="D12221" s="254"/>
    </row>
    <row r="12222" spans="1:4" ht="13.5">
      <c r="A12222" s="180"/>
      <c r="B12222" s="180"/>
      <c r="C12222" s="180"/>
      <c r="D12222" s="254"/>
    </row>
    <row r="12223" spans="1:4" ht="13.5">
      <c r="A12223" s="180"/>
      <c r="B12223" s="180"/>
      <c r="C12223" s="180"/>
      <c r="D12223" s="254"/>
    </row>
    <row r="12224" spans="1:4" ht="13.5">
      <c r="A12224" s="180"/>
      <c r="B12224" s="180"/>
      <c r="C12224" s="180"/>
      <c r="D12224" s="254"/>
    </row>
    <row r="12225" spans="1:4" ht="13.5">
      <c r="A12225" s="180"/>
      <c r="B12225" s="180"/>
      <c r="C12225" s="180"/>
      <c r="D12225" s="254"/>
    </row>
    <row r="12226" spans="1:4" ht="13.5">
      <c r="A12226" s="180"/>
      <c r="B12226" s="180"/>
      <c r="C12226" s="180"/>
      <c r="D12226" s="254"/>
    </row>
    <row r="12227" spans="1:4" ht="13.5">
      <c r="A12227" s="180"/>
      <c r="B12227" s="180"/>
      <c r="C12227" s="180"/>
      <c r="D12227" s="254"/>
    </row>
    <row r="12228" spans="1:4" ht="13.5">
      <c r="A12228" s="180"/>
      <c r="B12228" s="180"/>
      <c r="C12228" s="180"/>
      <c r="D12228" s="254"/>
    </row>
    <row r="12229" spans="1:4" ht="13.5">
      <c r="A12229" s="180"/>
      <c r="B12229" s="180"/>
      <c r="C12229" s="180"/>
      <c r="D12229" s="254"/>
    </row>
    <row r="12230" spans="1:4" ht="13.5">
      <c r="A12230" s="180"/>
      <c r="B12230" s="180"/>
      <c r="C12230" s="180"/>
      <c r="D12230" s="254"/>
    </row>
    <row r="12231" spans="1:4" ht="13.5">
      <c r="A12231" s="180"/>
      <c r="B12231" s="180"/>
      <c r="C12231" s="180"/>
      <c r="D12231" s="254"/>
    </row>
    <row r="12232" spans="1:4" ht="13.5">
      <c r="A12232" s="180"/>
      <c r="B12232" s="180"/>
      <c r="C12232" s="180"/>
      <c r="D12232" s="254"/>
    </row>
    <row r="12233" spans="1:4" ht="13.5">
      <c r="A12233" s="180"/>
      <c r="B12233" s="180"/>
      <c r="C12233" s="180"/>
      <c r="D12233" s="254"/>
    </row>
    <row r="12234" spans="1:4" ht="13.5">
      <c r="A12234" s="180"/>
      <c r="B12234" s="180"/>
      <c r="C12234" s="180"/>
      <c r="D12234" s="254"/>
    </row>
    <row r="12235" spans="1:4" ht="13.5">
      <c r="A12235" s="180"/>
      <c r="B12235" s="180"/>
      <c r="C12235" s="180"/>
      <c r="D12235" s="254"/>
    </row>
    <row r="12236" spans="1:4" ht="13.5">
      <c r="A12236" s="180"/>
      <c r="B12236" s="180"/>
      <c r="C12236" s="180"/>
      <c r="D12236" s="254"/>
    </row>
    <row r="12237" spans="1:4" ht="13.5">
      <c r="A12237" s="180"/>
      <c r="B12237" s="180"/>
      <c r="C12237" s="180"/>
      <c r="D12237" s="254"/>
    </row>
    <row r="12238" spans="1:4" ht="13.5">
      <c r="A12238" s="180"/>
      <c r="B12238" s="180"/>
      <c r="C12238" s="180"/>
      <c r="D12238" s="254"/>
    </row>
    <row r="12239" spans="1:4" ht="13.5">
      <c r="A12239" s="180"/>
      <c r="B12239" s="180"/>
      <c r="C12239" s="180"/>
      <c r="D12239" s="254"/>
    </row>
    <row r="12240" spans="1:4" ht="13.5">
      <c r="A12240" s="180"/>
      <c r="B12240" s="180"/>
      <c r="C12240" s="180"/>
      <c r="D12240" s="254"/>
    </row>
    <row r="12241" spans="1:4" ht="13.5">
      <c r="A12241" s="180"/>
      <c r="B12241" s="180"/>
      <c r="C12241" s="180"/>
      <c r="D12241" s="254"/>
    </row>
    <row r="12242" spans="1:4" ht="13.5">
      <c r="A12242" s="180"/>
      <c r="B12242" s="180"/>
      <c r="C12242" s="180"/>
      <c r="D12242" s="254"/>
    </row>
    <row r="12243" spans="1:4" ht="13.5">
      <c r="A12243" s="180"/>
      <c r="B12243" s="180"/>
      <c r="C12243" s="180"/>
      <c r="D12243" s="254"/>
    </row>
    <row r="12244" spans="1:4" ht="13.5">
      <c r="A12244" s="180"/>
      <c r="B12244" s="180"/>
      <c r="C12244" s="180"/>
      <c r="D12244" s="254"/>
    </row>
    <row r="12245" spans="1:4" ht="13.5">
      <c r="A12245" s="180"/>
      <c r="B12245" s="180"/>
      <c r="C12245" s="180"/>
      <c r="D12245" s="254"/>
    </row>
    <row r="12246" spans="1:4" ht="13.5">
      <c r="A12246" s="180"/>
      <c r="B12246" s="180"/>
      <c r="C12246" s="180"/>
      <c r="D12246" s="254"/>
    </row>
    <row r="12247" spans="1:4" ht="13.5">
      <c r="A12247" s="180"/>
      <c r="B12247" s="180"/>
      <c r="C12247" s="180"/>
      <c r="D12247" s="254"/>
    </row>
    <row r="12248" spans="1:4" ht="13.5">
      <c r="A12248" s="180"/>
      <c r="B12248" s="180"/>
      <c r="C12248" s="180"/>
      <c r="D12248" s="254"/>
    </row>
    <row r="12249" spans="1:4" ht="13.5">
      <c r="A12249" s="180"/>
      <c r="B12249" s="180"/>
      <c r="C12249" s="180"/>
      <c r="D12249" s="254"/>
    </row>
    <row r="12250" spans="1:4" ht="13.5">
      <c r="A12250" s="180"/>
      <c r="B12250" s="180"/>
      <c r="C12250" s="180"/>
      <c r="D12250" s="254"/>
    </row>
    <row r="12251" spans="1:4" ht="13.5">
      <c r="A12251" s="180"/>
      <c r="B12251" s="180"/>
      <c r="C12251" s="180"/>
      <c r="D12251" s="254"/>
    </row>
    <row r="12252" spans="1:4" ht="13.5">
      <c r="A12252" s="180"/>
      <c r="B12252" s="180"/>
      <c r="C12252" s="180"/>
      <c r="D12252" s="254"/>
    </row>
    <row r="12253" spans="1:4" ht="13.5">
      <c r="A12253" s="180"/>
      <c r="B12253" s="180"/>
      <c r="C12253" s="180"/>
      <c r="D12253" s="254"/>
    </row>
    <row r="12254" spans="1:4" ht="13.5">
      <c r="A12254" s="180"/>
      <c r="B12254" s="180"/>
      <c r="C12254" s="180"/>
      <c r="D12254" s="254"/>
    </row>
    <row r="12255" spans="1:4" ht="13.5">
      <c r="A12255" s="180"/>
      <c r="B12255" s="180"/>
      <c r="C12255" s="180"/>
      <c r="D12255" s="254"/>
    </row>
    <row r="12256" spans="1:4" ht="13.5">
      <c r="A12256" s="180"/>
      <c r="B12256" s="180"/>
      <c r="C12256" s="180"/>
      <c r="D12256" s="254"/>
    </row>
    <row r="12257" spans="1:4" ht="13.5">
      <c r="A12257" s="180"/>
      <c r="B12257" s="180"/>
      <c r="C12257" s="180"/>
      <c r="D12257" s="254"/>
    </row>
    <row r="12258" spans="1:4" ht="13.5">
      <c r="A12258" s="180"/>
      <c r="B12258" s="180"/>
      <c r="C12258" s="180"/>
      <c r="D12258" s="254"/>
    </row>
    <row r="12259" spans="1:4" ht="13.5">
      <c r="A12259" s="180"/>
      <c r="B12259" s="180"/>
      <c r="C12259" s="180"/>
      <c r="D12259" s="254"/>
    </row>
    <row r="12260" spans="1:4" ht="13.5">
      <c r="A12260" s="180"/>
      <c r="B12260" s="180"/>
      <c r="C12260" s="180"/>
      <c r="D12260" s="254"/>
    </row>
    <row r="12261" spans="1:4" ht="13.5">
      <c r="A12261" s="180"/>
      <c r="B12261" s="180"/>
      <c r="C12261" s="180"/>
      <c r="D12261" s="254"/>
    </row>
    <row r="12262" spans="1:4" ht="13.5">
      <c r="A12262" s="180"/>
      <c r="B12262" s="180"/>
      <c r="C12262" s="180"/>
      <c r="D12262" s="254"/>
    </row>
    <row r="12263" spans="1:4" ht="13.5">
      <c r="A12263" s="180"/>
      <c r="B12263" s="180"/>
      <c r="C12263" s="180"/>
      <c r="D12263" s="254"/>
    </row>
    <row r="12264" spans="1:4" ht="13.5">
      <c r="A12264" s="180"/>
      <c r="B12264" s="180"/>
      <c r="C12264" s="180"/>
      <c r="D12264" s="254"/>
    </row>
    <row r="12265" spans="1:4" ht="13.5">
      <c r="A12265" s="180"/>
      <c r="B12265" s="180"/>
      <c r="C12265" s="180"/>
      <c r="D12265" s="254"/>
    </row>
    <row r="12266" spans="1:4" ht="13.5">
      <c r="A12266" s="180"/>
      <c r="B12266" s="180"/>
      <c r="C12266" s="180"/>
      <c r="D12266" s="254"/>
    </row>
    <row r="12267" spans="1:4" ht="13.5">
      <c r="A12267" s="180"/>
      <c r="B12267" s="180"/>
      <c r="C12267" s="180"/>
      <c r="D12267" s="254"/>
    </row>
    <row r="12268" spans="1:4" ht="13.5">
      <c r="A12268" s="180"/>
      <c r="B12268" s="180"/>
      <c r="C12268" s="180"/>
      <c r="D12268" s="254"/>
    </row>
    <row r="12269" spans="1:4" ht="13.5">
      <c r="A12269" s="180"/>
      <c r="B12269" s="180"/>
      <c r="C12269" s="180"/>
      <c r="D12269" s="254"/>
    </row>
    <row r="12270" spans="1:4" ht="13.5">
      <c r="A12270" s="180"/>
      <c r="B12270" s="180"/>
      <c r="C12270" s="180"/>
      <c r="D12270" s="254"/>
    </row>
    <row r="12271" spans="1:4" ht="13.5">
      <c r="A12271" s="180"/>
      <c r="B12271" s="180"/>
      <c r="C12271" s="180"/>
      <c r="D12271" s="254"/>
    </row>
    <row r="12272" spans="1:4" ht="13.5">
      <c r="A12272" s="180"/>
      <c r="B12272" s="180"/>
      <c r="C12272" s="180"/>
      <c r="D12272" s="254"/>
    </row>
    <row r="12273" spans="1:4" ht="13.5">
      <c r="A12273" s="180"/>
      <c r="B12273" s="180"/>
      <c r="C12273" s="180"/>
      <c r="D12273" s="254"/>
    </row>
    <row r="12274" spans="1:4" ht="13.5">
      <c r="A12274" s="180"/>
      <c r="B12274" s="180"/>
      <c r="C12274" s="180"/>
      <c r="D12274" s="254"/>
    </row>
    <row r="12275" spans="1:4" ht="13.5">
      <c r="A12275" s="180"/>
      <c r="B12275" s="180"/>
      <c r="C12275" s="180"/>
      <c r="D12275" s="254"/>
    </row>
    <row r="12276" spans="1:4" ht="13.5">
      <c r="A12276" s="180"/>
      <c r="B12276" s="180"/>
      <c r="C12276" s="180"/>
      <c r="D12276" s="254"/>
    </row>
    <row r="12277" spans="1:4" ht="13.5">
      <c r="A12277" s="180"/>
      <c r="B12277" s="180"/>
      <c r="C12277" s="180"/>
      <c r="D12277" s="254"/>
    </row>
    <row r="12278" spans="1:4" ht="13.5">
      <c r="A12278" s="180"/>
      <c r="B12278" s="180"/>
      <c r="C12278" s="180"/>
      <c r="D12278" s="254"/>
    </row>
    <row r="12279" spans="1:4" ht="13.5">
      <c r="A12279" s="180"/>
      <c r="B12279" s="180"/>
      <c r="C12279" s="180"/>
      <c r="D12279" s="254"/>
    </row>
    <row r="12280" spans="1:4" ht="13.5">
      <c r="A12280" s="180"/>
      <c r="B12280" s="180"/>
      <c r="C12280" s="180"/>
      <c r="D12280" s="254"/>
    </row>
    <row r="12281" spans="1:4" ht="13.5">
      <c r="A12281" s="180"/>
      <c r="B12281" s="180"/>
      <c r="C12281" s="180"/>
      <c r="D12281" s="254"/>
    </row>
    <row r="12282" spans="1:4" ht="13.5">
      <c r="A12282" s="180"/>
      <c r="B12282" s="180"/>
      <c r="C12282" s="180"/>
      <c r="D12282" s="254"/>
    </row>
    <row r="12283" spans="1:4" ht="13.5">
      <c r="A12283" s="180"/>
      <c r="B12283" s="180"/>
      <c r="C12283" s="180"/>
      <c r="D12283" s="254"/>
    </row>
    <row r="12284" spans="1:4" ht="13.5">
      <c r="A12284" s="180"/>
      <c r="B12284" s="180"/>
      <c r="C12284" s="180"/>
      <c r="D12284" s="254"/>
    </row>
    <row r="12285" spans="1:4" ht="13.5">
      <c r="A12285" s="180"/>
      <c r="B12285" s="180"/>
      <c r="C12285" s="180"/>
      <c r="D12285" s="254"/>
    </row>
    <row r="12286" spans="1:4" ht="13.5">
      <c r="A12286" s="180"/>
      <c r="B12286" s="180"/>
      <c r="C12286" s="180"/>
      <c r="D12286" s="254"/>
    </row>
    <row r="12287" spans="1:4" ht="13.5">
      <c r="A12287" s="180"/>
      <c r="B12287" s="180"/>
      <c r="C12287" s="180"/>
      <c r="D12287" s="254"/>
    </row>
    <row r="12288" spans="1:4" ht="13.5">
      <c r="A12288" s="180"/>
      <c r="B12288" s="180"/>
      <c r="C12288" s="180"/>
      <c r="D12288" s="254"/>
    </row>
    <row r="12289" spans="1:4" ht="13.5">
      <c r="A12289" s="180"/>
      <c r="B12289" s="180"/>
      <c r="C12289" s="180"/>
      <c r="D12289" s="254"/>
    </row>
    <row r="12290" spans="1:4" ht="13.5">
      <c r="A12290" s="180"/>
      <c r="B12290" s="180"/>
      <c r="C12290" s="180"/>
      <c r="D12290" s="254"/>
    </row>
    <row r="12291" spans="1:4" ht="13.5">
      <c r="A12291" s="180"/>
      <c r="B12291" s="180"/>
      <c r="C12291" s="180"/>
      <c r="D12291" s="254"/>
    </row>
    <row r="12292" spans="1:4" ht="13.5">
      <c r="A12292" s="180"/>
      <c r="B12292" s="180"/>
      <c r="C12292" s="180"/>
      <c r="D12292" s="254"/>
    </row>
    <row r="12293" spans="1:4" ht="13.5">
      <c r="A12293" s="180"/>
      <c r="B12293" s="180"/>
      <c r="C12293" s="180"/>
      <c r="D12293" s="254"/>
    </row>
    <row r="12294" spans="1:4" ht="13.5">
      <c r="A12294" s="180"/>
      <c r="B12294" s="180"/>
      <c r="C12294" s="180"/>
      <c r="D12294" s="254"/>
    </row>
    <row r="12295" spans="1:4" ht="13.5">
      <c r="A12295" s="180"/>
      <c r="B12295" s="180"/>
      <c r="C12295" s="180"/>
      <c r="D12295" s="254"/>
    </row>
    <row r="12296" spans="1:4" ht="13.5">
      <c r="A12296" s="180"/>
      <c r="B12296" s="180"/>
      <c r="C12296" s="180"/>
      <c r="D12296" s="254"/>
    </row>
    <row r="12297" spans="1:4" ht="13.5">
      <c r="A12297" s="180"/>
      <c r="B12297" s="180"/>
      <c r="C12297" s="180"/>
      <c r="D12297" s="254"/>
    </row>
    <row r="12298" spans="1:4" ht="13.5">
      <c r="A12298" s="180"/>
      <c r="B12298" s="180"/>
      <c r="C12298" s="180"/>
      <c r="D12298" s="254"/>
    </row>
    <row r="12299" spans="1:4" ht="13.5">
      <c r="A12299" s="180"/>
      <c r="B12299" s="180"/>
      <c r="C12299" s="180"/>
      <c r="D12299" s="254"/>
    </row>
    <row r="12300" spans="1:4" ht="13.5">
      <c r="A12300" s="180"/>
      <c r="B12300" s="180"/>
      <c r="C12300" s="180"/>
      <c r="D12300" s="254"/>
    </row>
    <row r="12301" spans="1:4" ht="13.5">
      <c r="A12301" s="180"/>
      <c r="B12301" s="180"/>
      <c r="C12301" s="180"/>
      <c r="D12301" s="254"/>
    </row>
    <row r="12302" spans="1:4" ht="13.5">
      <c r="A12302" s="180"/>
      <c r="B12302" s="180"/>
      <c r="C12302" s="180"/>
      <c r="D12302" s="254"/>
    </row>
    <row r="12303" spans="1:4" ht="13.5">
      <c r="A12303" s="180"/>
      <c r="B12303" s="180"/>
      <c r="C12303" s="180"/>
      <c r="D12303" s="254"/>
    </row>
    <row r="12304" spans="1:4" ht="13.5">
      <c r="A12304" s="180"/>
      <c r="B12304" s="180"/>
      <c r="C12304" s="180"/>
      <c r="D12304" s="254"/>
    </row>
    <row r="12305" spans="1:4" ht="13.5">
      <c r="A12305" s="180"/>
      <c r="B12305" s="180"/>
      <c r="C12305" s="180"/>
      <c r="D12305" s="254"/>
    </row>
    <row r="12306" spans="1:4" ht="13.5">
      <c r="A12306" s="180"/>
      <c r="B12306" s="180"/>
      <c r="C12306" s="180"/>
      <c r="D12306" s="254"/>
    </row>
    <row r="12307" spans="1:4" ht="13.5">
      <c r="A12307" s="180"/>
      <c r="B12307" s="180"/>
      <c r="C12307" s="180"/>
      <c r="D12307" s="254"/>
    </row>
    <row r="12308" spans="1:4" ht="13.5">
      <c r="A12308" s="180"/>
      <c r="B12308" s="180"/>
      <c r="C12308" s="180"/>
      <c r="D12308" s="254"/>
    </row>
    <row r="12309" spans="1:4" ht="13.5">
      <c r="A12309" s="180"/>
      <c r="B12309" s="180"/>
      <c r="C12309" s="180"/>
      <c r="D12309" s="254"/>
    </row>
    <row r="12310" spans="1:4" ht="13.5">
      <c r="A12310" s="180"/>
      <c r="B12310" s="180"/>
      <c r="C12310" s="180"/>
      <c r="D12310" s="254"/>
    </row>
    <row r="12311" spans="1:4" ht="13.5">
      <c r="A12311" s="180"/>
      <c r="B12311" s="180"/>
      <c r="C12311" s="180"/>
      <c r="D12311" s="254"/>
    </row>
    <row r="12312" spans="1:4" ht="13.5">
      <c r="A12312" s="180"/>
      <c r="B12312" s="180"/>
      <c r="C12312" s="180"/>
      <c r="D12312" s="254"/>
    </row>
    <row r="12313" spans="1:4" ht="13.5">
      <c r="A12313" s="180"/>
      <c r="B12313" s="180"/>
      <c r="C12313" s="180"/>
      <c r="D12313" s="254"/>
    </row>
    <row r="12314" spans="1:4" ht="13.5">
      <c r="A12314" s="180"/>
      <c r="B12314" s="180"/>
      <c r="C12314" s="180"/>
      <c r="D12314" s="254"/>
    </row>
    <row r="12315" spans="1:4" ht="13.5">
      <c r="A12315" s="180"/>
      <c r="B12315" s="180"/>
      <c r="C12315" s="180"/>
      <c r="D12315" s="254"/>
    </row>
    <row r="12316" spans="1:4" ht="13.5">
      <c r="A12316" s="180"/>
      <c r="B12316" s="180"/>
      <c r="C12316" s="180"/>
      <c r="D12316" s="254"/>
    </row>
    <row r="12317" spans="1:4" ht="13.5">
      <c r="A12317" s="180"/>
      <c r="B12317" s="180"/>
      <c r="C12317" s="180"/>
      <c r="D12317" s="254"/>
    </row>
    <row r="12318" spans="1:4" ht="13.5">
      <c r="A12318" s="180"/>
      <c r="B12318" s="180"/>
      <c r="C12318" s="180"/>
      <c r="D12318" s="254"/>
    </row>
    <row r="12319" spans="1:4" ht="13.5">
      <c r="A12319" s="180"/>
      <c r="B12319" s="180"/>
      <c r="C12319" s="180"/>
      <c r="D12319" s="254"/>
    </row>
    <row r="12320" spans="1:4" ht="13.5">
      <c r="A12320" s="180"/>
      <c r="B12320" s="180"/>
      <c r="C12320" s="180"/>
      <c r="D12320" s="254"/>
    </row>
    <row r="12321" spans="1:4" ht="13.5">
      <c r="A12321" s="180"/>
      <c r="B12321" s="180"/>
      <c r="C12321" s="180"/>
      <c r="D12321" s="254"/>
    </row>
    <row r="12322" spans="1:4" ht="13.5">
      <c r="A12322" s="180"/>
      <c r="B12322" s="180"/>
      <c r="C12322" s="180"/>
      <c r="D12322" s="254"/>
    </row>
    <row r="12323" spans="1:4" ht="13.5">
      <c r="A12323" s="180"/>
      <c r="B12323" s="180"/>
      <c r="C12323" s="180"/>
      <c r="D12323" s="254"/>
    </row>
    <row r="12324" spans="1:4" ht="13.5">
      <c r="A12324" s="180"/>
      <c r="B12324" s="180"/>
      <c r="C12324" s="180"/>
      <c r="D12324" s="254"/>
    </row>
    <row r="12325" spans="1:4" ht="13.5">
      <c r="A12325" s="180"/>
      <c r="B12325" s="180"/>
      <c r="C12325" s="180"/>
      <c r="D12325" s="254"/>
    </row>
    <row r="12326" spans="1:4" ht="13.5">
      <c r="A12326" s="180"/>
      <c r="B12326" s="180"/>
      <c r="C12326" s="180"/>
      <c r="D12326" s="254"/>
    </row>
    <row r="12327" spans="1:4" ht="13.5">
      <c r="A12327" s="180"/>
      <c r="B12327" s="180"/>
      <c r="C12327" s="180"/>
      <c r="D12327" s="254"/>
    </row>
    <row r="12328" spans="1:4" ht="13.5">
      <c r="A12328" s="180"/>
      <c r="B12328" s="180"/>
      <c r="C12328" s="180"/>
      <c r="D12328" s="254"/>
    </row>
    <row r="12329" spans="1:4" ht="13.5">
      <c r="A12329" s="180"/>
      <c r="B12329" s="180"/>
      <c r="C12329" s="180"/>
      <c r="D12329" s="254"/>
    </row>
    <row r="12330" spans="1:4" ht="13.5">
      <c r="A12330" s="180"/>
      <c r="B12330" s="180"/>
      <c r="C12330" s="180"/>
      <c r="D12330" s="254"/>
    </row>
    <row r="12331" spans="1:4" ht="13.5">
      <c r="A12331" s="180"/>
      <c r="B12331" s="180"/>
      <c r="C12331" s="180"/>
      <c r="D12331" s="254"/>
    </row>
    <row r="12332" spans="1:4" ht="13.5">
      <c r="A12332" s="180"/>
      <c r="B12332" s="180"/>
      <c r="C12332" s="180"/>
      <c r="D12332" s="254"/>
    </row>
    <row r="12333" spans="1:4" ht="13.5">
      <c r="A12333" s="180"/>
      <c r="B12333" s="180"/>
      <c r="C12333" s="180"/>
      <c r="D12333" s="254"/>
    </row>
    <row r="12334" spans="1:4" ht="13.5">
      <c r="A12334" s="180"/>
      <c r="B12334" s="180"/>
      <c r="C12334" s="180"/>
      <c r="D12334" s="254"/>
    </row>
    <row r="12335" spans="1:4" ht="13.5">
      <c r="A12335" s="180"/>
      <c r="B12335" s="180"/>
      <c r="C12335" s="180"/>
      <c r="D12335" s="254"/>
    </row>
    <row r="12336" spans="1:4" ht="13.5">
      <c r="A12336" s="180"/>
      <c r="B12336" s="180"/>
      <c r="C12336" s="180"/>
      <c r="D12336" s="254"/>
    </row>
    <row r="12337" spans="1:4" ht="13.5">
      <c r="A12337" s="180"/>
      <c r="B12337" s="180"/>
      <c r="C12337" s="180"/>
      <c r="D12337" s="254"/>
    </row>
    <row r="12338" spans="1:4" ht="13.5">
      <c r="A12338" s="180"/>
      <c r="B12338" s="180"/>
      <c r="C12338" s="180"/>
      <c r="D12338" s="254"/>
    </row>
    <row r="12339" spans="1:4" ht="13.5">
      <c r="A12339" s="180"/>
      <c r="B12339" s="180"/>
      <c r="C12339" s="180"/>
      <c r="D12339" s="254"/>
    </row>
    <row r="12340" spans="1:4" ht="13.5">
      <c r="A12340" s="180"/>
      <c r="B12340" s="180"/>
      <c r="C12340" s="180"/>
      <c r="D12340" s="254"/>
    </row>
    <row r="12341" spans="1:4" ht="13.5">
      <c r="A12341" s="180"/>
      <c r="B12341" s="180"/>
      <c r="C12341" s="180"/>
      <c r="D12341" s="254"/>
    </row>
    <row r="12342" spans="1:4" ht="13.5">
      <c r="A12342" s="180"/>
      <c r="B12342" s="180"/>
      <c r="C12342" s="180"/>
      <c r="D12342" s="254"/>
    </row>
    <row r="12343" spans="1:4" ht="13.5">
      <c r="A12343" s="180"/>
      <c r="B12343" s="180"/>
      <c r="C12343" s="180"/>
      <c r="D12343" s="254"/>
    </row>
    <row r="12344" spans="1:4" ht="13.5">
      <c r="A12344" s="180"/>
      <c r="B12344" s="180"/>
      <c r="C12344" s="180"/>
      <c r="D12344" s="254"/>
    </row>
    <row r="12345" spans="1:4" ht="13.5">
      <c r="A12345" s="180"/>
      <c r="B12345" s="180"/>
      <c r="C12345" s="180"/>
      <c r="D12345" s="254"/>
    </row>
    <row r="12346" spans="1:4" ht="13.5">
      <c r="A12346" s="180"/>
      <c r="B12346" s="180"/>
      <c r="C12346" s="180"/>
      <c r="D12346" s="254"/>
    </row>
    <row r="12347" spans="1:4" ht="13.5">
      <c r="A12347" s="180"/>
      <c r="B12347" s="180"/>
      <c r="C12347" s="180"/>
      <c r="D12347" s="254"/>
    </row>
    <row r="12348" spans="1:4" ht="13.5">
      <c r="A12348" s="180"/>
      <c r="B12348" s="180"/>
      <c r="C12348" s="180"/>
      <c r="D12348" s="254"/>
    </row>
    <row r="12349" spans="1:4" ht="13.5">
      <c r="A12349" s="180"/>
      <c r="B12349" s="180"/>
      <c r="C12349" s="180"/>
      <c r="D12349" s="254"/>
    </row>
    <row r="12350" spans="1:4" ht="13.5">
      <c r="A12350" s="180"/>
      <c r="B12350" s="180"/>
      <c r="C12350" s="180"/>
      <c r="D12350" s="254"/>
    </row>
    <row r="12351" spans="1:4" ht="13.5">
      <c r="A12351" s="180"/>
      <c r="B12351" s="180"/>
      <c r="C12351" s="180"/>
      <c r="D12351" s="254"/>
    </row>
    <row r="12352" spans="1:4" ht="13.5">
      <c r="A12352" s="180"/>
      <c r="B12352" s="180"/>
      <c r="C12352" s="180"/>
      <c r="D12352" s="254"/>
    </row>
    <row r="12353" spans="1:4" ht="13.5">
      <c r="A12353" s="180"/>
      <c r="B12353" s="180"/>
      <c r="C12353" s="180"/>
      <c r="D12353" s="254"/>
    </row>
    <row r="12354" spans="1:4" ht="13.5">
      <c r="A12354" s="180"/>
      <c r="B12354" s="180"/>
      <c r="C12354" s="180"/>
      <c r="D12354" s="254"/>
    </row>
    <row r="12355" spans="1:4" ht="13.5">
      <c r="A12355" s="180"/>
      <c r="B12355" s="180"/>
      <c r="C12355" s="180"/>
      <c r="D12355" s="254"/>
    </row>
    <row r="12356" spans="1:4" ht="13.5">
      <c r="A12356" s="180"/>
      <c r="B12356" s="180"/>
      <c r="C12356" s="180"/>
      <c r="D12356" s="254"/>
    </row>
    <row r="12357" spans="1:4" ht="13.5">
      <c r="A12357" s="180"/>
      <c r="B12357" s="180"/>
      <c r="C12357" s="180"/>
      <c r="D12357" s="254"/>
    </row>
    <row r="12358" spans="1:4" ht="13.5">
      <c r="A12358" s="180"/>
      <c r="B12358" s="180"/>
      <c r="C12358" s="180"/>
      <c r="D12358" s="254"/>
    </row>
    <row r="12359" spans="1:4" ht="13.5">
      <c r="A12359" s="180"/>
      <c r="B12359" s="180"/>
      <c r="C12359" s="180"/>
      <c r="D12359" s="254"/>
    </row>
    <row r="12360" spans="1:4" ht="13.5">
      <c r="A12360" s="180"/>
      <c r="B12360" s="180"/>
      <c r="C12360" s="180"/>
      <c r="D12360" s="254"/>
    </row>
    <row r="12361" spans="1:4" ht="13.5">
      <c r="A12361" s="180"/>
      <c r="B12361" s="180"/>
      <c r="C12361" s="180"/>
      <c r="D12361" s="254"/>
    </row>
    <row r="12362" spans="1:4" ht="13.5">
      <c r="A12362" s="180"/>
      <c r="B12362" s="180"/>
      <c r="C12362" s="180"/>
      <c r="D12362" s="254"/>
    </row>
    <row r="12363" spans="1:4" ht="13.5">
      <c r="A12363" s="180"/>
      <c r="B12363" s="180"/>
      <c r="C12363" s="180"/>
      <c r="D12363" s="254"/>
    </row>
    <row r="12364" spans="1:4" ht="13.5">
      <c r="A12364" s="180"/>
      <c r="B12364" s="180"/>
      <c r="C12364" s="180"/>
      <c r="D12364" s="254"/>
    </row>
    <row r="12365" spans="1:4" ht="13.5">
      <c r="A12365" s="180"/>
      <c r="B12365" s="180"/>
      <c r="C12365" s="180"/>
      <c r="D12365" s="254"/>
    </row>
    <row r="12366" spans="1:4" ht="13.5">
      <c r="A12366" s="180"/>
      <c r="B12366" s="180"/>
      <c r="C12366" s="180"/>
      <c r="D12366" s="254"/>
    </row>
    <row r="12367" spans="1:4" ht="13.5">
      <c r="A12367" s="180"/>
      <c r="B12367" s="180"/>
      <c r="C12367" s="180"/>
      <c r="D12367" s="254"/>
    </row>
    <row r="12368" spans="1:4" ht="13.5">
      <c r="A12368" s="180"/>
      <c r="B12368" s="180"/>
      <c r="C12368" s="180"/>
      <c r="D12368" s="254"/>
    </row>
    <row r="12369" spans="1:4" ht="13.5">
      <c r="A12369" s="180"/>
      <c r="B12369" s="180"/>
      <c r="C12369" s="180"/>
      <c r="D12369" s="254"/>
    </row>
    <row r="12370" spans="1:4" ht="13.5">
      <c r="A12370" s="180"/>
      <c r="B12370" s="180"/>
      <c r="C12370" s="180"/>
      <c r="D12370" s="254"/>
    </row>
    <row r="12371" spans="1:4" ht="13.5">
      <c r="A12371" s="180"/>
      <c r="B12371" s="180"/>
      <c r="C12371" s="180"/>
      <c r="D12371" s="254"/>
    </row>
    <row r="12372" spans="1:4" ht="13.5">
      <c r="A12372" s="180"/>
      <c r="B12372" s="180"/>
      <c r="C12372" s="180"/>
      <c r="D12372" s="254"/>
    </row>
    <row r="12373" spans="1:4" ht="13.5">
      <c r="A12373" s="180"/>
      <c r="B12373" s="180"/>
      <c r="C12373" s="180"/>
      <c r="D12373" s="254"/>
    </row>
    <row r="12374" spans="1:4" ht="13.5">
      <c r="A12374" s="180"/>
      <c r="B12374" s="180"/>
      <c r="C12374" s="180"/>
      <c r="D12374" s="254"/>
    </row>
    <row r="12375" spans="1:4" ht="13.5">
      <c r="A12375" s="180"/>
      <c r="B12375" s="180"/>
      <c r="C12375" s="180"/>
      <c r="D12375" s="254"/>
    </row>
    <row r="12376" spans="1:4" ht="13.5">
      <c r="A12376" s="180"/>
      <c r="B12376" s="180"/>
      <c r="C12376" s="180"/>
      <c r="D12376" s="254"/>
    </row>
    <row r="12377" spans="1:4" ht="13.5">
      <c r="A12377" s="180"/>
      <c r="B12377" s="180"/>
      <c r="C12377" s="180"/>
      <c r="D12377" s="254"/>
    </row>
    <row r="12378" spans="1:4" ht="13.5">
      <c r="A12378" s="180"/>
      <c r="B12378" s="180"/>
      <c r="C12378" s="180"/>
      <c r="D12378" s="254"/>
    </row>
    <row r="12379" spans="1:4" ht="13.5">
      <c r="A12379" s="180"/>
      <c r="B12379" s="180"/>
      <c r="C12379" s="180"/>
      <c r="D12379" s="254"/>
    </row>
    <row r="12380" spans="1:4" ht="13.5">
      <c r="A12380" s="180"/>
      <c r="B12380" s="180"/>
      <c r="C12380" s="180"/>
      <c r="D12380" s="254"/>
    </row>
    <row r="12381" spans="1:4" ht="13.5">
      <c r="A12381" s="180"/>
      <c r="B12381" s="180"/>
      <c r="C12381" s="180"/>
      <c r="D12381" s="254"/>
    </row>
    <row r="12382" spans="1:4" ht="13.5">
      <c r="A12382" s="180"/>
      <c r="B12382" s="180"/>
      <c r="C12382" s="180"/>
      <c r="D12382" s="254"/>
    </row>
    <row r="12383" spans="1:4" ht="13.5">
      <c r="A12383" s="180"/>
      <c r="B12383" s="180"/>
      <c r="C12383" s="180"/>
      <c r="D12383" s="254"/>
    </row>
    <row r="12384" spans="1:4" ht="13.5">
      <c r="A12384" s="180"/>
      <c r="B12384" s="180"/>
      <c r="C12384" s="180"/>
      <c r="D12384" s="254"/>
    </row>
    <row r="12385" spans="1:4" ht="13.5">
      <c r="A12385" s="180"/>
      <c r="B12385" s="180"/>
      <c r="C12385" s="180"/>
      <c r="D12385" s="254"/>
    </row>
    <row r="12386" spans="1:4" ht="13.5">
      <c r="A12386" s="180"/>
      <c r="B12386" s="180"/>
      <c r="C12386" s="180"/>
      <c r="D12386" s="254"/>
    </row>
    <row r="12387" spans="1:4" ht="13.5">
      <c r="A12387" s="180"/>
      <c r="B12387" s="180"/>
      <c r="C12387" s="180"/>
      <c r="D12387" s="254"/>
    </row>
    <row r="12388" spans="1:4" ht="13.5">
      <c r="A12388" s="180"/>
      <c r="B12388" s="180"/>
      <c r="C12388" s="180"/>
      <c r="D12388" s="254"/>
    </row>
    <row r="12389" spans="1:4" ht="13.5">
      <c r="A12389" s="180"/>
      <c r="B12389" s="180"/>
      <c r="C12389" s="180"/>
      <c r="D12389" s="254"/>
    </row>
    <row r="12390" spans="1:4" ht="13.5">
      <c r="A12390" s="180"/>
      <c r="B12390" s="180"/>
      <c r="C12390" s="180"/>
      <c r="D12390" s="254"/>
    </row>
    <row r="12391" spans="1:4" ht="13.5">
      <c r="A12391" s="180"/>
      <c r="B12391" s="180"/>
      <c r="C12391" s="180"/>
      <c r="D12391" s="254"/>
    </row>
    <row r="12392" spans="1:4" ht="13.5">
      <c r="A12392" s="180"/>
      <c r="B12392" s="180"/>
      <c r="C12392" s="180"/>
      <c r="D12392" s="254"/>
    </row>
    <row r="12393" spans="1:4" ht="13.5">
      <c r="A12393" s="180"/>
      <c r="B12393" s="180"/>
      <c r="C12393" s="180"/>
      <c r="D12393" s="254"/>
    </row>
    <row r="12394" spans="1:4" ht="13.5">
      <c r="A12394" s="180"/>
      <c r="B12394" s="180"/>
      <c r="C12394" s="180"/>
      <c r="D12394" s="254"/>
    </row>
    <row r="12395" spans="1:4" ht="13.5">
      <c r="A12395" s="180"/>
      <c r="B12395" s="180"/>
      <c r="C12395" s="180"/>
      <c r="D12395" s="254"/>
    </row>
    <row r="12396" spans="1:4" ht="13.5">
      <c r="A12396" s="180"/>
      <c r="B12396" s="180"/>
      <c r="C12396" s="180"/>
      <c r="D12396" s="254"/>
    </row>
    <row r="12397" spans="1:4" ht="13.5">
      <c r="A12397" s="180"/>
      <c r="B12397" s="180"/>
      <c r="C12397" s="180"/>
      <c r="D12397" s="254"/>
    </row>
    <row r="12398" spans="1:4" ht="13.5">
      <c r="A12398" s="180"/>
      <c r="B12398" s="180"/>
      <c r="C12398" s="180"/>
      <c r="D12398" s="254"/>
    </row>
    <row r="12399" spans="1:4" ht="13.5">
      <c r="A12399" s="180"/>
      <c r="B12399" s="180"/>
      <c r="C12399" s="180"/>
      <c r="D12399" s="254"/>
    </row>
    <row r="12400" spans="1:4" ht="13.5">
      <c r="A12400" s="180"/>
      <c r="B12400" s="180"/>
      <c r="C12400" s="180"/>
      <c r="D12400" s="254"/>
    </row>
    <row r="12401" spans="1:4" ht="13.5">
      <c r="A12401" s="180"/>
      <c r="B12401" s="180"/>
      <c r="C12401" s="180"/>
      <c r="D12401" s="254"/>
    </row>
    <row r="12402" spans="1:4" ht="13.5">
      <c r="A12402" s="180"/>
      <c r="B12402" s="180"/>
      <c r="C12402" s="180"/>
      <c r="D12402" s="254"/>
    </row>
    <row r="12403" spans="1:4" ht="13.5">
      <c r="A12403" s="180"/>
      <c r="B12403" s="180"/>
      <c r="C12403" s="180"/>
      <c r="D12403" s="254"/>
    </row>
    <row r="12404" spans="1:4" ht="13.5">
      <c r="A12404" s="180"/>
      <c r="B12404" s="180"/>
      <c r="C12404" s="180"/>
      <c r="D12404" s="254"/>
    </row>
    <row r="12405" spans="1:4" ht="13.5">
      <c r="A12405" s="180"/>
      <c r="B12405" s="180"/>
      <c r="C12405" s="180"/>
      <c r="D12405" s="254"/>
    </row>
    <row r="12406" spans="1:4" ht="13.5">
      <c r="A12406" s="180"/>
      <c r="B12406" s="180"/>
      <c r="C12406" s="180"/>
      <c r="D12406" s="254"/>
    </row>
    <row r="12407" spans="1:4" ht="13.5">
      <c r="A12407" s="180"/>
      <c r="B12407" s="180"/>
      <c r="C12407" s="180"/>
      <c r="D12407" s="254"/>
    </row>
    <row r="12408" spans="1:4" ht="13.5">
      <c r="A12408" s="180"/>
      <c r="B12408" s="180"/>
      <c r="C12408" s="180"/>
      <c r="D12408" s="254"/>
    </row>
    <row r="12409" spans="1:4" ht="13.5">
      <c r="A12409" s="180"/>
      <c r="B12409" s="180"/>
      <c r="C12409" s="180"/>
      <c r="D12409" s="254"/>
    </row>
    <row r="12410" spans="1:4" ht="13.5">
      <c r="A12410" s="180"/>
      <c r="B12410" s="180"/>
      <c r="C12410" s="180"/>
      <c r="D12410" s="254"/>
    </row>
    <row r="12411" spans="1:4" ht="13.5">
      <c r="A12411" s="180"/>
      <c r="B12411" s="180"/>
      <c r="C12411" s="180"/>
      <c r="D12411" s="254"/>
    </row>
    <row r="12412" spans="1:4" ht="13.5">
      <c r="A12412" s="180"/>
      <c r="B12412" s="180"/>
      <c r="C12412" s="180"/>
      <c r="D12412" s="254"/>
    </row>
    <row r="12413" spans="1:4" ht="13.5">
      <c r="A12413" s="180"/>
      <c r="B12413" s="180"/>
      <c r="C12413" s="180"/>
      <c r="D12413" s="254"/>
    </row>
    <row r="12414" spans="1:4" ht="13.5">
      <c r="A12414" s="180"/>
      <c r="B12414" s="180"/>
      <c r="C12414" s="180"/>
      <c r="D12414" s="254"/>
    </row>
    <row r="12415" spans="1:4" ht="13.5">
      <c r="A12415" s="180"/>
      <c r="B12415" s="180"/>
      <c r="C12415" s="180"/>
      <c r="D12415" s="254"/>
    </row>
    <row r="12416" spans="1:4" ht="13.5">
      <c r="A12416" s="180"/>
      <c r="B12416" s="180"/>
      <c r="C12416" s="180"/>
      <c r="D12416" s="254"/>
    </row>
    <row r="12417" spans="1:4" ht="13.5">
      <c r="A12417" s="180"/>
      <c r="B12417" s="180"/>
      <c r="C12417" s="180"/>
      <c r="D12417" s="254"/>
    </row>
    <row r="12418" spans="1:4" ht="13.5">
      <c r="A12418" s="180"/>
      <c r="B12418" s="180"/>
      <c r="C12418" s="180"/>
      <c r="D12418" s="254"/>
    </row>
    <row r="12419" spans="1:4" ht="13.5">
      <c r="A12419" s="180"/>
      <c r="B12419" s="180"/>
      <c r="C12419" s="180"/>
      <c r="D12419" s="254"/>
    </row>
    <row r="12420" spans="1:4" ht="13.5">
      <c r="A12420" s="180"/>
      <c r="B12420" s="180"/>
      <c r="C12420" s="180"/>
      <c r="D12420" s="254"/>
    </row>
    <row r="12421" spans="1:4" ht="13.5">
      <c r="A12421" s="180"/>
      <c r="B12421" s="180"/>
      <c r="C12421" s="180"/>
      <c r="D12421" s="254"/>
    </row>
    <row r="12422" spans="1:4" ht="13.5">
      <c r="A12422" s="180"/>
      <c r="B12422" s="180"/>
      <c r="C12422" s="180"/>
      <c r="D12422" s="254"/>
    </row>
    <row r="12423" spans="1:4" ht="13.5">
      <c r="A12423" s="180"/>
      <c r="B12423" s="180"/>
      <c r="C12423" s="180"/>
      <c r="D12423" s="254"/>
    </row>
    <row r="12424" spans="1:4" ht="13.5">
      <c r="A12424" s="180"/>
      <c r="B12424" s="180"/>
      <c r="C12424" s="180"/>
      <c r="D12424" s="254"/>
    </row>
    <row r="12425" spans="1:4" ht="13.5">
      <c r="A12425" s="180"/>
      <c r="B12425" s="180"/>
      <c r="C12425" s="180"/>
      <c r="D12425" s="254"/>
    </row>
    <row r="12426" spans="1:4" ht="13.5">
      <c r="A12426" s="180"/>
      <c r="B12426" s="180"/>
      <c r="C12426" s="180"/>
      <c r="D12426" s="254"/>
    </row>
    <row r="12427" spans="1:4" ht="13.5">
      <c r="A12427" s="180"/>
      <c r="B12427" s="180"/>
      <c r="C12427" s="180"/>
      <c r="D12427" s="254"/>
    </row>
    <row r="12428" spans="1:4" ht="13.5">
      <c r="A12428" s="180"/>
      <c r="B12428" s="180"/>
      <c r="C12428" s="180"/>
      <c r="D12428" s="254"/>
    </row>
    <row r="12429" spans="1:4" ht="13.5">
      <c r="A12429" s="180"/>
      <c r="B12429" s="180"/>
      <c r="C12429" s="180"/>
      <c r="D12429" s="254"/>
    </row>
    <row r="12430" spans="1:4" ht="13.5">
      <c r="A12430" s="180"/>
      <c r="B12430" s="180"/>
      <c r="C12430" s="180"/>
      <c r="D12430" s="254"/>
    </row>
    <row r="12431" spans="1:4" ht="13.5">
      <c r="A12431" s="180"/>
      <c r="B12431" s="180"/>
      <c r="C12431" s="180"/>
      <c r="D12431" s="254"/>
    </row>
    <row r="12432" spans="1:4" ht="13.5">
      <c r="A12432" s="180"/>
      <c r="B12432" s="180"/>
      <c r="C12432" s="180"/>
      <c r="D12432" s="254"/>
    </row>
    <row r="12433" spans="1:4" ht="13.5">
      <c r="A12433" s="180"/>
      <c r="B12433" s="180"/>
      <c r="C12433" s="180"/>
      <c r="D12433" s="254"/>
    </row>
    <row r="12434" spans="1:4" ht="13.5">
      <c r="A12434" s="180"/>
      <c r="B12434" s="180"/>
      <c r="C12434" s="180"/>
      <c r="D12434" s="254"/>
    </row>
    <row r="12435" spans="1:4" ht="13.5">
      <c r="A12435" s="180"/>
      <c r="B12435" s="180"/>
      <c r="C12435" s="180"/>
      <c r="D12435" s="254"/>
    </row>
    <row r="12436" spans="1:4" ht="13.5">
      <c r="A12436" s="180"/>
      <c r="B12436" s="180"/>
      <c r="C12436" s="180"/>
      <c r="D12436" s="254"/>
    </row>
    <row r="12437" spans="1:4" ht="13.5">
      <c r="A12437" s="180"/>
      <c r="B12437" s="180"/>
      <c r="C12437" s="180"/>
      <c r="D12437" s="254"/>
    </row>
    <row r="12438" spans="1:4" ht="13.5">
      <c r="A12438" s="180"/>
      <c r="B12438" s="180"/>
      <c r="C12438" s="180"/>
      <c r="D12438" s="254"/>
    </row>
    <row r="12439" spans="1:4" ht="13.5">
      <c r="A12439" s="180"/>
      <c r="B12439" s="180"/>
      <c r="C12439" s="180"/>
      <c r="D12439" s="254"/>
    </row>
    <row r="12440" spans="1:4" ht="13.5">
      <c r="A12440" s="180"/>
      <c r="B12440" s="180"/>
      <c r="C12440" s="180"/>
      <c r="D12440" s="254"/>
    </row>
    <row r="12441" spans="1:4" ht="13.5">
      <c r="A12441" s="180"/>
      <c r="B12441" s="180"/>
      <c r="C12441" s="180"/>
      <c r="D12441" s="254"/>
    </row>
    <row r="12442" spans="1:4" ht="13.5">
      <c r="A12442" s="180"/>
      <c r="B12442" s="180"/>
      <c r="C12442" s="180"/>
      <c r="D12442" s="254"/>
    </row>
    <row r="12443" spans="1:4" ht="13.5">
      <c r="A12443" s="180"/>
      <c r="B12443" s="180"/>
      <c r="C12443" s="180"/>
      <c r="D12443" s="254"/>
    </row>
    <row r="12444" spans="1:4" ht="13.5">
      <c r="A12444" s="180"/>
      <c r="B12444" s="180"/>
      <c r="C12444" s="180"/>
      <c r="D12444" s="254"/>
    </row>
    <row r="12445" spans="1:4" ht="13.5">
      <c r="A12445" s="180"/>
      <c r="B12445" s="180"/>
      <c r="C12445" s="180"/>
      <c r="D12445" s="254"/>
    </row>
    <row r="12446" spans="1:4" ht="13.5">
      <c r="A12446" s="180"/>
      <c r="B12446" s="180"/>
      <c r="C12446" s="180"/>
      <c r="D12446" s="254"/>
    </row>
    <row r="12447" spans="1:4" ht="13.5">
      <c r="A12447" s="180"/>
      <c r="B12447" s="180"/>
      <c r="C12447" s="180"/>
      <c r="D12447" s="254"/>
    </row>
    <row r="12448" spans="1:4" ht="13.5">
      <c r="A12448" s="180"/>
      <c r="B12448" s="180"/>
      <c r="C12448" s="180"/>
      <c r="D12448" s="254"/>
    </row>
    <row r="12449" spans="1:4" ht="13.5">
      <c r="A12449" s="180"/>
      <c r="B12449" s="180"/>
      <c r="C12449" s="180"/>
      <c r="D12449" s="254"/>
    </row>
    <row r="12450" spans="1:4" ht="13.5">
      <c r="A12450" s="180"/>
      <c r="B12450" s="180"/>
      <c r="C12450" s="180"/>
      <c r="D12450" s="254"/>
    </row>
    <row r="12451" spans="1:4" ht="13.5">
      <c r="A12451" s="180"/>
      <c r="B12451" s="180"/>
      <c r="C12451" s="180"/>
      <c r="D12451" s="254"/>
    </row>
    <row r="12452" spans="1:4" ht="13.5">
      <c r="A12452" s="180"/>
      <c r="B12452" s="180"/>
      <c r="C12452" s="180"/>
      <c r="D12452" s="254"/>
    </row>
    <row r="12453" spans="1:4" ht="13.5">
      <c r="A12453" s="180"/>
      <c r="B12453" s="180"/>
      <c r="C12453" s="180"/>
      <c r="D12453" s="254"/>
    </row>
    <row r="12454" spans="1:4" ht="13.5">
      <c r="A12454" s="180"/>
      <c r="B12454" s="180"/>
      <c r="C12454" s="180"/>
      <c r="D12454" s="254"/>
    </row>
    <row r="12455" spans="1:4" ht="13.5">
      <c r="A12455" s="180"/>
      <c r="B12455" s="180"/>
      <c r="C12455" s="180"/>
      <c r="D12455" s="254"/>
    </row>
    <row r="12456" spans="1:4" ht="13.5">
      <c r="A12456" s="180"/>
      <c r="B12456" s="180"/>
      <c r="C12456" s="180"/>
      <c r="D12456" s="254"/>
    </row>
    <row r="12457" spans="1:4" ht="13.5">
      <c r="A12457" s="180"/>
      <c r="B12457" s="180"/>
      <c r="C12457" s="180"/>
      <c r="D12457" s="254"/>
    </row>
    <row r="12458" spans="1:4" ht="13.5">
      <c r="A12458" s="180"/>
      <c r="B12458" s="180"/>
      <c r="C12458" s="180"/>
      <c r="D12458" s="254"/>
    </row>
    <row r="12459" spans="1:4" ht="13.5">
      <c r="A12459" s="180"/>
      <c r="B12459" s="180"/>
      <c r="C12459" s="180"/>
      <c r="D12459" s="254"/>
    </row>
    <row r="12460" spans="1:4" ht="13.5">
      <c r="A12460" s="180"/>
      <c r="B12460" s="180"/>
      <c r="C12460" s="180"/>
      <c r="D12460" s="254"/>
    </row>
    <row r="12461" spans="1:4" ht="13.5">
      <c r="A12461" s="180"/>
      <c r="B12461" s="180"/>
      <c r="C12461" s="180"/>
      <c r="D12461" s="254"/>
    </row>
    <row r="12462" spans="1:4" ht="13.5">
      <c r="A12462" s="180"/>
      <c r="B12462" s="180"/>
      <c r="C12462" s="180"/>
      <c r="D12462" s="254"/>
    </row>
    <row r="12463" spans="1:4" ht="13.5">
      <c r="A12463" s="180"/>
      <c r="B12463" s="180"/>
      <c r="C12463" s="180"/>
      <c r="D12463" s="254"/>
    </row>
    <row r="12464" spans="1:4" ht="13.5">
      <c r="A12464" s="180"/>
      <c r="B12464" s="180"/>
      <c r="C12464" s="180"/>
      <c r="D12464" s="254"/>
    </row>
    <row r="12465" spans="1:4" ht="13.5">
      <c r="A12465" s="180"/>
      <c r="B12465" s="180"/>
      <c r="C12465" s="180"/>
      <c r="D12465" s="254"/>
    </row>
    <row r="12466" spans="1:4" ht="13.5">
      <c r="A12466" s="180"/>
      <c r="B12466" s="180"/>
      <c r="C12466" s="180"/>
      <c r="D12466" s="254"/>
    </row>
    <row r="12467" spans="1:4" ht="13.5">
      <c r="A12467" s="180"/>
      <c r="B12467" s="180"/>
      <c r="C12467" s="180"/>
      <c r="D12467" s="254"/>
    </row>
    <row r="12468" spans="1:4" ht="13.5">
      <c r="A12468" s="180"/>
      <c r="B12468" s="180"/>
      <c r="C12468" s="180"/>
      <c r="D12468" s="254"/>
    </row>
    <row r="12469" spans="1:4" ht="13.5">
      <c r="A12469" s="180"/>
      <c r="B12469" s="180"/>
      <c r="C12469" s="180"/>
      <c r="D12469" s="254"/>
    </row>
    <row r="12470" spans="1:4" ht="13.5">
      <c r="A12470" s="180"/>
      <c r="B12470" s="180"/>
      <c r="C12470" s="180"/>
      <c r="D12470" s="254"/>
    </row>
    <row r="12471" spans="1:4" ht="13.5">
      <c r="A12471" s="180"/>
      <c r="B12471" s="180"/>
      <c r="C12471" s="180"/>
      <c r="D12471" s="254"/>
    </row>
    <row r="12472" spans="1:4" ht="13.5">
      <c r="A12472" s="180"/>
      <c r="B12472" s="180"/>
      <c r="C12472" s="180"/>
      <c r="D12472" s="254"/>
    </row>
    <row r="12473" spans="1:4" ht="13.5">
      <c r="A12473" s="180"/>
      <c r="B12473" s="180"/>
      <c r="C12473" s="180"/>
      <c r="D12473" s="254"/>
    </row>
    <row r="12474" spans="1:4" ht="13.5">
      <c r="A12474" s="180"/>
      <c r="B12474" s="180"/>
      <c r="C12474" s="180"/>
      <c r="D12474" s="254"/>
    </row>
    <row r="12475" spans="1:4" ht="13.5">
      <c r="A12475" s="180"/>
      <c r="B12475" s="180"/>
      <c r="C12475" s="180"/>
      <c r="D12475" s="254"/>
    </row>
    <row r="12476" spans="1:4" ht="13.5">
      <c r="A12476" s="180"/>
      <c r="B12476" s="180"/>
      <c r="C12476" s="180"/>
      <c r="D12476" s="254"/>
    </row>
    <row r="12477" spans="1:4" ht="13.5">
      <c r="A12477" s="180"/>
      <c r="B12477" s="180"/>
      <c r="C12477" s="180"/>
      <c r="D12477" s="254"/>
    </row>
    <row r="12478" spans="1:4" ht="13.5">
      <c r="A12478" s="180"/>
      <c r="B12478" s="180"/>
      <c r="C12478" s="180"/>
      <c r="D12478" s="254"/>
    </row>
    <row r="12479" spans="1:4" ht="13.5">
      <c r="A12479" s="180"/>
      <c r="B12479" s="180"/>
      <c r="C12479" s="180"/>
      <c r="D12479" s="254"/>
    </row>
    <row r="12480" spans="1:4" ht="13.5">
      <c r="A12480" s="180"/>
      <c r="B12480" s="180"/>
      <c r="C12480" s="180"/>
      <c r="D12480" s="254"/>
    </row>
    <row r="12481" spans="1:4" ht="13.5">
      <c r="A12481" s="180"/>
      <c r="B12481" s="180"/>
      <c r="C12481" s="180"/>
      <c r="D12481" s="254"/>
    </row>
    <row r="12482" spans="1:4" ht="13.5">
      <c r="A12482" s="180"/>
      <c r="B12482" s="180"/>
      <c r="C12482" s="180"/>
      <c r="D12482" s="254"/>
    </row>
    <row r="12483" spans="1:4" ht="13.5">
      <c r="A12483" s="180"/>
      <c r="B12483" s="180"/>
      <c r="C12483" s="180"/>
      <c r="D12483" s="254"/>
    </row>
    <row r="12484" spans="1:4" ht="13.5">
      <c r="A12484" s="180"/>
      <c r="B12484" s="180"/>
      <c r="C12484" s="180"/>
      <c r="D12484" s="254"/>
    </row>
    <row r="12485" spans="1:4" ht="13.5">
      <c r="A12485" s="180"/>
      <c r="B12485" s="180"/>
      <c r="C12485" s="180"/>
      <c r="D12485" s="254"/>
    </row>
    <row r="12486" spans="1:4" ht="13.5">
      <c r="A12486" s="180"/>
      <c r="B12486" s="180"/>
      <c r="C12486" s="180"/>
      <c r="D12486" s="254"/>
    </row>
    <row r="12487" spans="1:4" ht="13.5">
      <c r="A12487" s="180"/>
      <c r="B12487" s="180"/>
      <c r="C12487" s="180"/>
      <c r="D12487" s="254"/>
    </row>
    <row r="12488" spans="1:4" ht="13.5">
      <c r="A12488" s="180"/>
      <c r="B12488" s="180"/>
      <c r="C12488" s="180"/>
      <c r="D12488" s="254"/>
    </row>
    <row r="12489" spans="1:4" ht="13.5">
      <c r="A12489" s="180"/>
      <c r="B12489" s="180"/>
      <c r="C12489" s="180"/>
      <c r="D12489" s="254"/>
    </row>
    <row r="12490" spans="1:4" ht="13.5">
      <c r="A12490" s="180"/>
      <c r="B12490" s="180"/>
      <c r="C12490" s="180"/>
      <c r="D12490" s="254"/>
    </row>
    <row r="12491" spans="1:4" ht="13.5">
      <c r="A12491" s="180"/>
      <c r="B12491" s="180"/>
      <c r="C12491" s="180"/>
      <c r="D12491" s="254"/>
    </row>
    <row r="12492" spans="1:4" ht="13.5">
      <c r="A12492" s="180"/>
      <c r="B12492" s="180"/>
      <c r="C12492" s="180"/>
      <c r="D12492" s="254"/>
    </row>
    <row r="12493" spans="1:4" ht="13.5">
      <c r="A12493" s="180"/>
      <c r="B12493" s="180"/>
      <c r="C12493" s="180"/>
      <c r="D12493" s="254"/>
    </row>
    <row r="12494" spans="1:4" ht="13.5">
      <c r="A12494" s="180"/>
      <c r="B12494" s="180"/>
      <c r="C12494" s="180"/>
      <c r="D12494" s="254"/>
    </row>
    <row r="12495" spans="1:4" ht="13.5">
      <c r="A12495" s="180"/>
      <c r="B12495" s="180"/>
      <c r="C12495" s="180"/>
      <c r="D12495" s="254"/>
    </row>
    <row r="12496" spans="1:4" ht="13.5">
      <c r="A12496" s="180"/>
      <c r="B12496" s="180"/>
      <c r="C12496" s="180"/>
      <c r="D12496" s="254"/>
    </row>
    <row r="12497" spans="1:4" ht="13.5">
      <c r="A12497" s="180"/>
      <c r="B12497" s="180"/>
      <c r="C12497" s="180"/>
      <c r="D12497" s="254"/>
    </row>
    <row r="12498" spans="1:4" ht="13.5">
      <c r="A12498" s="180"/>
      <c r="B12498" s="180"/>
      <c r="C12498" s="180"/>
      <c r="D12498" s="254"/>
    </row>
    <row r="12499" spans="1:4" ht="13.5">
      <c r="A12499" s="180"/>
      <c r="B12499" s="180"/>
      <c r="C12499" s="180"/>
      <c r="D12499" s="254"/>
    </row>
    <row r="12500" spans="1:4" ht="13.5">
      <c r="A12500" s="180"/>
      <c r="B12500" s="180"/>
      <c r="C12500" s="180"/>
      <c r="D12500" s="254"/>
    </row>
    <row r="12501" spans="1:4" ht="13.5">
      <c r="A12501" s="180"/>
      <c r="B12501" s="180"/>
      <c r="C12501" s="180"/>
      <c r="D12501" s="254"/>
    </row>
    <row r="12502" spans="1:4" ht="13.5">
      <c r="A12502" s="180"/>
      <c r="B12502" s="180"/>
      <c r="C12502" s="180"/>
      <c r="D12502" s="254"/>
    </row>
    <row r="12503" spans="1:4" ht="13.5">
      <c r="A12503" s="180"/>
      <c r="B12503" s="180"/>
      <c r="C12503" s="180"/>
      <c r="D12503" s="254"/>
    </row>
    <row r="12504" spans="1:4" ht="13.5">
      <c r="A12504" s="180"/>
      <c r="B12504" s="180"/>
      <c r="C12504" s="180"/>
      <c r="D12504" s="254"/>
    </row>
    <row r="12505" spans="1:4" ht="13.5">
      <c r="A12505" s="180"/>
      <c r="B12505" s="180"/>
      <c r="C12505" s="180"/>
      <c r="D12505" s="254"/>
    </row>
    <row r="12506" spans="1:4" ht="13.5">
      <c r="A12506" s="180"/>
      <c r="B12506" s="180"/>
      <c r="C12506" s="180"/>
      <c r="D12506" s="254"/>
    </row>
    <row r="12507" spans="1:4" ht="13.5">
      <c r="A12507" s="180"/>
      <c r="B12507" s="180"/>
      <c r="C12507" s="180"/>
      <c r="D12507" s="254"/>
    </row>
    <row r="12508" spans="1:4" ht="13.5">
      <c r="A12508" s="180"/>
      <c r="B12508" s="180"/>
      <c r="C12508" s="180"/>
      <c r="D12508" s="254"/>
    </row>
    <row r="12509" spans="1:4" ht="13.5">
      <c r="A12509" s="180"/>
      <c r="B12509" s="180"/>
      <c r="C12509" s="180"/>
      <c r="D12509" s="254"/>
    </row>
    <row r="12510" spans="1:4" ht="13.5">
      <c r="A12510" s="180"/>
      <c r="B12510" s="180"/>
      <c r="C12510" s="180"/>
      <c r="D12510" s="254"/>
    </row>
    <row r="12511" spans="1:4" ht="13.5">
      <c r="A12511" s="180"/>
      <c r="B12511" s="180"/>
      <c r="C12511" s="180"/>
      <c r="D12511" s="254"/>
    </row>
    <row r="12512" spans="1:4" ht="13.5">
      <c r="A12512" s="180"/>
      <c r="B12512" s="180"/>
      <c r="C12512" s="180"/>
      <c r="D12512" s="254"/>
    </row>
    <row r="12513" spans="1:4" ht="13.5">
      <c r="A12513" s="180"/>
      <c r="B12513" s="180"/>
      <c r="C12513" s="180"/>
      <c r="D12513" s="254"/>
    </row>
    <row r="12514" spans="1:4" ht="13.5">
      <c r="A12514" s="180"/>
      <c r="B12514" s="180"/>
      <c r="C12514" s="180"/>
      <c r="D12514" s="254"/>
    </row>
    <row r="12515" spans="1:4" ht="13.5">
      <c r="A12515" s="180"/>
      <c r="B12515" s="180"/>
      <c r="C12515" s="180"/>
      <c r="D12515" s="254"/>
    </row>
    <row r="12516" spans="1:4" ht="13.5">
      <c r="A12516" s="180"/>
      <c r="B12516" s="180"/>
      <c r="C12516" s="180"/>
      <c r="D12516" s="254"/>
    </row>
    <row r="12517" spans="1:4" ht="13.5">
      <c r="A12517" s="180"/>
      <c r="B12517" s="180"/>
      <c r="C12517" s="180"/>
      <c r="D12517" s="254"/>
    </row>
    <row r="12518" spans="1:4" ht="13.5">
      <c r="A12518" s="180"/>
      <c r="B12518" s="180"/>
      <c r="C12518" s="180"/>
      <c r="D12518" s="254"/>
    </row>
    <row r="12519" spans="1:4" ht="13.5">
      <c r="A12519" s="180"/>
      <c r="B12519" s="180"/>
      <c r="C12519" s="180"/>
      <c r="D12519" s="254"/>
    </row>
    <row r="12520" spans="1:4" ht="13.5">
      <c r="A12520" s="180"/>
      <c r="B12520" s="180"/>
      <c r="C12520" s="180"/>
      <c r="D12520" s="254"/>
    </row>
    <row r="12521" spans="1:4" ht="13.5">
      <c r="A12521" s="180"/>
      <c r="B12521" s="180"/>
      <c r="C12521" s="180"/>
      <c r="D12521" s="254"/>
    </row>
    <row r="12522" spans="1:4" ht="13.5">
      <c r="A12522" s="180"/>
      <c r="B12522" s="180"/>
      <c r="C12522" s="180"/>
      <c r="D12522" s="254"/>
    </row>
    <row r="12523" spans="1:4" ht="13.5">
      <c r="A12523" s="180"/>
      <c r="B12523" s="180"/>
      <c r="C12523" s="180"/>
      <c r="D12523" s="254"/>
    </row>
    <row r="12524" spans="1:4" ht="13.5">
      <c r="A12524" s="180"/>
      <c r="B12524" s="180"/>
      <c r="C12524" s="180"/>
      <c r="D12524" s="254"/>
    </row>
    <row r="12525" spans="1:4" ht="13.5">
      <c r="A12525" s="180"/>
      <c r="B12525" s="180"/>
      <c r="C12525" s="180"/>
      <c r="D12525" s="254"/>
    </row>
    <row r="12526" spans="1:4" ht="13.5">
      <c r="A12526" s="180"/>
      <c r="B12526" s="180"/>
      <c r="C12526" s="180"/>
      <c r="D12526" s="254"/>
    </row>
    <row r="12527" spans="1:4" ht="13.5">
      <c r="A12527" s="180"/>
      <c r="B12527" s="180"/>
      <c r="C12527" s="180"/>
      <c r="D12527" s="254"/>
    </row>
    <row r="12528" spans="1:4" ht="13.5">
      <c r="A12528" s="180"/>
      <c r="B12528" s="180"/>
      <c r="C12528" s="180"/>
      <c r="D12528" s="254"/>
    </row>
    <row r="12529" spans="1:4" ht="13.5">
      <c r="A12529" s="180"/>
      <c r="B12529" s="180"/>
      <c r="C12529" s="180"/>
      <c r="D12529" s="254"/>
    </row>
    <row r="12530" spans="1:4" ht="13.5">
      <c r="A12530" s="180"/>
      <c r="B12530" s="180"/>
      <c r="C12530" s="180"/>
      <c r="D12530" s="254"/>
    </row>
    <row r="12531" spans="1:4" ht="13.5">
      <c r="A12531" s="180"/>
      <c r="B12531" s="180"/>
      <c r="C12531" s="180"/>
      <c r="D12531" s="254"/>
    </row>
    <row r="12532" spans="1:4" ht="13.5">
      <c r="A12532" s="180"/>
      <c r="B12532" s="180"/>
      <c r="C12532" s="180"/>
      <c r="D12532" s="254"/>
    </row>
    <row r="12533" spans="1:4" ht="13.5">
      <c r="A12533" s="180"/>
      <c r="B12533" s="180"/>
      <c r="C12533" s="180"/>
      <c r="D12533" s="254"/>
    </row>
    <row r="12534" spans="1:4" ht="13.5">
      <c r="A12534" s="180"/>
      <c r="B12534" s="180"/>
      <c r="C12534" s="180"/>
      <c r="D12534" s="254"/>
    </row>
    <row r="12535" spans="1:4" ht="13.5">
      <c r="A12535" s="180"/>
      <c r="B12535" s="180"/>
      <c r="C12535" s="180"/>
      <c r="D12535" s="254"/>
    </row>
    <row r="12536" spans="1:4" ht="13.5">
      <c r="A12536" s="180"/>
      <c r="B12536" s="180"/>
      <c r="C12536" s="180"/>
      <c r="D12536" s="254"/>
    </row>
    <row r="12537" spans="1:4" ht="13.5">
      <c r="A12537" s="180"/>
      <c r="B12537" s="180"/>
      <c r="C12537" s="180"/>
      <c r="D12537" s="254"/>
    </row>
    <row r="12538" spans="1:4" ht="13.5">
      <c r="A12538" s="180"/>
      <c r="B12538" s="180"/>
      <c r="C12538" s="180"/>
      <c r="D12538" s="254"/>
    </row>
    <row r="12539" spans="1:4" ht="13.5">
      <c r="A12539" s="180"/>
      <c r="B12539" s="180"/>
      <c r="C12539" s="180"/>
      <c r="D12539" s="254"/>
    </row>
    <row r="12540" spans="1:4" ht="13.5">
      <c r="A12540" s="180"/>
      <c r="B12540" s="180"/>
      <c r="C12540" s="180"/>
      <c r="D12540" s="254"/>
    </row>
    <row r="12541" spans="1:4" ht="13.5">
      <c r="A12541" s="180"/>
      <c r="B12541" s="180"/>
      <c r="C12541" s="180"/>
      <c r="D12541" s="254"/>
    </row>
    <row r="12542" spans="1:4" ht="13.5">
      <c r="A12542" s="180"/>
      <c r="B12542" s="180"/>
      <c r="C12542" s="180"/>
      <c r="D12542" s="254"/>
    </row>
    <row r="12543" spans="1:4" ht="13.5">
      <c r="A12543" s="180"/>
      <c r="B12543" s="180"/>
      <c r="C12543" s="180"/>
      <c r="D12543" s="254"/>
    </row>
    <row r="12544" spans="1:4" ht="13.5">
      <c r="A12544" s="180"/>
      <c r="B12544" s="180"/>
      <c r="C12544" s="180"/>
      <c r="D12544" s="254"/>
    </row>
    <row r="12545" spans="1:4" ht="13.5">
      <c r="A12545" s="180"/>
      <c r="B12545" s="180"/>
      <c r="C12545" s="180"/>
      <c r="D12545" s="254"/>
    </row>
    <row r="12546" spans="1:4" ht="13.5">
      <c r="A12546" s="180"/>
      <c r="B12546" s="180"/>
      <c r="C12546" s="180"/>
      <c r="D12546" s="254"/>
    </row>
    <row r="12547" spans="1:4" ht="13.5">
      <c r="A12547" s="180"/>
      <c r="B12547" s="180"/>
      <c r="C12547" s="180"/>
      <c r="D12547" s="254"/>
    </row>
    <row r="12548" spans="1:4" ht="13.5">
      <c r="A12548" s="180"/>
      <c r="B12548" s="180"/>
      <c r="C12548" s="180"/>
      <c r="D12548" s="254"/>
    </row>
    <row r="12549" spans="1:4" ht="13.5">
      <c r="A12549" s="180"/>
      <c r="B12549" s="180"/>
      <c r="C12549" s="180"/>
      <c r="D12549" s="254"/>
    </row>
    <row r="12550" spans="1:4" ht="13.5">
      <c r="A12550" s="180"/>
      <c r="B12550" s="180"/>
      <c r="C12550" s="180"/>
      <c r="D12550" s="254"/>
    </row>
    <row r="12551" spans="1:4" ht="13.5">
      <c r="A12551" s="180"/>
      <c r="B12551" s="180"/>
      <c r="C12551" s="180"/>
      <c r="D12551" s="254"/>
    </row>
    <row r="12552" spans="1:4" ht="13.5">
      <c r="A12552" s="180"/>
      <c r="B12552" s="180"/>
      <c r="C12552" s="180"/>
      <c r="D12552" s="254"/>
    </row>
    <row r="12553" spans="1:4" ht="13.5">
      <c r="A12553" s="180"/>
      <c r="B12553" s="180"/>
      <c r="C12553" s="180"/>
      <c r="D12553" s="254"/>
    </row>
    <row r="12554" spans="1:4" ht="13.5">
      <c r="A12554" s="180"/>
      <c r="B12554" s="180"/>
      <c r="C12554" s="180"/>
      <c r="D12554" s="254"/>
    </row>
    <row r="12555" spans="1:4" ht="13.5">
      <c r="A12555" s="180"/>
      <c r="B12555" s="180"/>
      <c r="C12555" s="180"/>
      <c r="D12555" s="254"/>
    </row>
    <row r="12556" spans="1:4" ht="13.5">
      <c r="A12556" s="180"/>
      <c r="B12556" s="180"/>
      <c r="C12556" s="180"/>
      <c r="D12556" s="254"/>
    </row>
    <row r="12557" spans="1:4" ht="13.5">
      <c r="A12557" s="180"/>
      <c r="B12557" s="180"/>
      <c r="C12557" s="180"/>
      <c r="D12557" s="254"/>
    </row>
    <row r="12558" spans="1:4" ht="13.5">
      <c r="A12558" s="180"/>
      <c r="B12558" s="180"/>
      <c r="C12558" s="180"/>
      <c r="D12558" s="254"/>
    </row>
    <row r="12559" spans="1:4" ht="13.5">
      <c r="A12559" s="180"/>
      <c r="B12559" s="180"/>
      <c r="C12559" s="180"/>
      <c r="D12559" s="254"/>
    </row>
    <row r="12560" spans="1:4" ht="13.5">
      <c r="A12560" s="180"/>
      <c r="B12560" s="180"/>
      <c r="C12560" s="180"/>
      <c r="D12560" s="254"/>
    </row>
    <row r="12561" spans="1:4" ht="13.5">
      <c r="A12561" s="180"/>
      <c r="B12561" s="180"/>
      <c r="C12561" s="180"/>
      <c r="D12561" s="254"/>
    </row>
    <row r="12562" spans="1:4" ht="13.5">
      <c r="A12562" s="180"/>
      <c r="B12562" s="180"/>
      <c r="C12562" s="180"/>
      <c r="D12562" s="254"/>
    </row>
    <row r="12563" spans="1:4" ht="13.5">
      <c r="A12563" s="180"/>
      <c r="B12563" s="180"/>
      <c r="C12563" s="180"/>
      <c r="D12563" s="254"/>
    </row>
    <row r="12564" spans="1:4" ht="13.5">
      <c r="A12564" s="180"/>
      <c r="B12564" s="180"/>
      <c r="C12564" s="180"/>
      <c r="D12564" s="254"/>
    </row>
    <row r="12565" spans="1:4" ht="13.5">
      <c r="A12565" s="180"/>
      <c r="B12565" s="180"/>
      <c r="C12565" s="180"/>
      <c r="D12565" s="254"/>
    </row>
    <row r="12566" spans="1:4" ht="13.5">
      <c r="A12566" s="180"/>
      <c r="B12566" s="180"/>
      <c r="C12566" s="180"/>
      <c r="D12566" s="254"/>
    </row>
    <row r="12567" spans="1:4" ht="13.5">
      <c r="A12567" s="180"/>
      <c r="B12567" s="180"/>
      <c r="C12567" s="180"/>
      <c r="D12567" s="254"/>
    </row>
    <row r="12568" spans="1:4" ht="13.5">
      <c r="A12568" s="180"/>
      <c r="B12568" s="180"/>
      <c r="C12568" s="180"/>
      <c r="D12568" s="254"/>
    </row>
    <row r="12569" spans="1:4" ht="13.5">
      <c r="A12569" s="180"/>
      <c r="B12569" s="180"/>
      <c r="C12569" s="180"/>
      <c r="D12569" s="254"/>
    </row>
    <row r="12570" spans="1:4" ht="13.5">
      <c r="A12570" s="180"/>
      <c r="B12570" s="180"/>
      <c r="C12570" s="180"/>
      <c r="D12570" s="254"/>
    </row>
    <row r="12571" spans="1:4" ht="13.5">
      <c r="A12571" s="180"/>
      <c r="B12571" s="180"/>
      <c r="C12571" s="180"/>
      <c r="D12571" s="254"/>
    </row>
    <row r="12572" spans="1:4" ht="13.5">
      <c r="A12572" s="180"/>
      <c r="B12572" s="180"/>
      <c r="C12572" s="180"/>
      <c r="D12572" s="254"/>
    </row>
    <row r="12573" spans="1:4" ht="13.5">
      <c r="A12573" s="180"/>
      <c r="B12573" s="180"/>
      <c r="C12573" s="180"/>
      <c r="D12573" s="254"/>
    </row>
    <row r="12574" spans="1:4" ht="13.5">
      <c r="A12574" s="180"/>
      <c r="B12574" s="180"/>
      <c r="C12574" s="180"/>
      <c r="D12574" s="254"/>
    </row>
    <row r="12575" spans="1:4" ht="13.5">
      <c r="A12575" s="180"/>
      <c r="B12575" s="180"/>
      <c r="C12575" s="180"/>
      <c r="D12575" s="254"/>
    </row>
    <row r="12576" spans="1:4" ht="13.5">
      <c r="A12576" s="180"/>
      <c r="B12576" s="180"/>
      <c r="C12576" s="180"/>
      <c r="D12576" s="254"/>
    </row>
    <row r="12577" spans="1:4" ht="13.5">
      <c r="A12577" s="180"/>
      <c r="B12577" s="180"/>
      <c r="C12577" s="180"/>
      <c r="D12577" s="254"/>
    </row>
    <row r="12578" spans="1:4" ht="13.5">
      <c r="A12578" s="180"/>
      <c r="B12578" s="180"/>
      <c r="C12578" s="180"/>
      <c r="D12578" s="254"/>
    </row>
    <row r="12579" spans="1:4" ht="13.5">
      <c r="A12579" s="180"/>
      <c r="B12579" s="180"/>
      <c r="C12579" s="180"/>
      <c r="D12579" s="254"/>
    </row>
    <row r="12580" spans="1:4" ht="13.5">
      <c r="A12580" s="180"/>
      <c r="B12580" s="180"/>
      <c r="C12580" s="180"/>
      <c r="D12580" s="254"/>
    </row>
    <row r="12581" spans="1:4" ht="13.5">
      <c r="A12581" s="180"/>
      <c r="B12581" s="180"/>
      <c r="C12581" s="180"/>
      <c r="D12581" s="254"/>
    </row>
    <row r="12582" spans="1:4" ht="13.5">
      <c r="A12582" s="180"/>
      <c r="B12582" s="180"/>
      <c r="C12582" s="180"/>
      <c r="D12582" s="254"/>
    </row>
    <row r="12583" spans="1:4" ht="13.5">
      <c r="A12583" s="180"/>
      <c r="B12583" s="180"/>
      <c r="C12583" s="180"/>
      <c r="D12583" s="254"/>
    </row>
    <row r="12584" spans="1:4" ht="13.5">
      <c r="A12584" s="180"/>
      <c r="B12584" s="180"/>
      <c r="C12584" s="180"/>
      <c r="D12584" s="254"/>
    </row>
    <row r="12585" spans="1:4" ht="13.5">
      <c r="A12585" s="180"/>
      <c r="B12585" s="180"/>
      <c r="C12585" s="180"/>
      <c r="D12585" s="254"/>
    </row>
    <row r="12586" spans="1:4" ht="13.5">
      <c r="A12586" s="180"/>
      <c r="B12586" s="180"/>
      <c r="C12586" s="180"/>
      <c r="D12586" s="254"/>
    </row>
    <row r="12587" spans="1:4" ht="13.5">
      <c r="A12587" s="180"/>
      <c r="B12587" s="180"/>
      <c r="C12587" s="180"/>
      <c r="D12587" s="254"/>
    </row>
    <row r="12588" spans="1:4" ht="13.5">
      <c r="A12588" s="180"/>
      <c r="B12588" s="180"/>
      <c r="C12588" s="180"/>
      <c r="D12588" s="254"/>
    </row>
    <row r="12589" spans="1:4" ht="13.5">
      <c r="A12589" s="180"/>
      <c r="B12589" s="180"/>
      <c r="C12589" s="180"/>
      <c r="D12589" s="254"/>
    </row>
    <row r="12590" spans="1:4" ht="13.5">
      <c r="A12590" s="180"/>
      <c r="B12590" s="180"/>
      <c r="C12590" s="180"/>
      <c r="D12590" s="254"/>
    </row>
    <row r="12591" spans="1:4" ht="13.5">
      <c r="A12591" s="180"/>
      <c r="B12591" s="180"/>
      <c r="C12591" s="180"/>
      <c r="D12591" s="254"/>
    </row>
    <row r="12592" spans="1:4" ht="13.5">
      <c r="A12592" s="180"/>
      <c r="B12592" s="180"/>
      <c r="C12592" s="180"/>
      <c r="D12592" s="254"/>
    </row>
    <row r="12593" spans="1:4" ht="13.5">
      <c r="A12593" s="180"/>
      <c r="B12593" s="180"/>
      <c r="C12593" s="180"/>
      <c r="D12593" s="254"/>
    </row>
    <row r="12594" spans="1:4" ht="13.5">
      <c r="A12594" s="180"/>
      <c r="B12594" s="180"/>
      <c r="C12594" s="180"/>
      <c r="D12594" s="254"/>
    </row>
    <row r="12595" spans="1:4" ht="13.5">
      <c r="A12595" s="180"/>
      <c r="B12595" s="180"/>
      <c r="C12595" s="180"/>
      <c r="D12595" s="254"/>
    </row>
    <row r="12596" spans="1:4" ht="13.5">
      <c r="A12596" s="180"/>
      <c r="B12596" s="180"/>
      <c r="C12596" s="180"/>
      <c r="D12596" s="254"/>
    </row>
    <row r="12597" spans="1:4" ht="13.5">
      <c r="A12597" s="180"/>
      <c r="B12597" s="180"/>
      <c r="C12597" s="180"/>
      <c r="D12597" s="254"/>
    </row>
    <row r="12598" spans="1:4" ht="13.5">
      <c r="A12598" s="180"/>
      <c r="B12598" s="180"/>
      <c r="C12598" s="180"/>
      <c r="D12598" s="254"/>
    </row>
    <row r="12599" spans="1:4" ht="13.5">
      <c r="A12599" s="180"/>
      <c r="B12599" s="180"/>
      <c r="C12599" s="180"/>
      <c r="D12599" s="254"/>
    </row>
    <row r="12600" spans="1:4" ht="13.5">
      <c r="A12600" s="180"/>
      <c r="B12600" s="180"/>
      <c r="C12600" s="180"/>
      <c r="D12600" s="254"/>
    </row>
    <row r="12601" spans="1:4" ht="13.5">
      <c r="A12601" s="180"/>
      <c r="B12601" s="180"/>
      <c r="C12601" s="180"/>
      <c r="D12601" s="254"/>
    </row>
    <row r="12602" spans="1:4" ht="13.5">
      <c r="A12602" s="180"/>
      <c r="B12602" s="180"/>
      <c r="C12602" s="180"/>
      <c r="D12602" s="254"/>
    </row>
    <row r="12603" spans="1:4" ht="13.5">
      <c r="A12603" s="180"/>
      <c r="B12603" s="180"/>
      <c r="C12603" s="180"/>
      <c r="D12603" s="254"/>
    </row>
    <row r="12604" spans="1:4" ht="13.5">
      <c r="A12604" s="180"/>
      <c r="B12604" s="180"/>
      <c r="C12604" s="180"/>
      <c r="D12604" s="254"/>
    </row>
    <row r="12605" spans="1:4" ht="13.5">
      <c r="A12605" s="180"/>
      <c r="B12605" s="180"/>
      <c r="C12605" s="180"/>
      <c r="D12605" s="254"/>
    </row>
    <row r="12606" spans="1:4" ht="13.5">
      <c r="A12606" s="180"/>
      <c r="B12606" s="180"/>
      <c r="C12606" s="180"/>
      <c r="D12606" s="254"/>
    </row>
    <row r="12607" spans="1:4" ht="13.5">
      <c r="A12607" s="180"/>
      <c r="B12607" s="180"/>
      <c r="C12607" s="180"/>
      <c r="D12607" s="254"/>
    </row>
    <row r="12608" spans="1:4" ht="13.5">
      <c r="A12608" s="180"/>
      <c r="B12608" s="180"/>
      <c r="C12608" s="180"/>
      <c r="D12608" s="254"/>
    </row>
    <row r="12609" spans="1:4" ht="13.5">
      <c r="A12609" s="180"/>
      <c r="B12609" s="180"/>
      <c r="C12609" s="180"/>
      <c r="D12609" s="254"/>
    </row>
    <row r="12610" spans="1:4" ht="13.5">
      <c r="A12610" s="180"/>
      <c r="B12610" s="180"/>
      <c r="C12610" s="180"/>
      <c r="D12610" s="254"/>
    </row>
    <row r="12611" spans="1:4" ht="13.5">
      <c r="A12611" s="180"/>
      <c r="B12611" s="180"/>
      <c r="C12611" s="180"/>
      <c r="D12611" s="254"/>
    </row>
    <row r="12612" spans="1:4" ht="13.5">
      <c r="A12612" s="180"/>
      <c r="B12612" s="180"/>
      <c r="C12612" s="180"/>
      <c r="D12612" s="254"/>
    </row>
    <row r="12613" spans="1:4" ht="13.5">
      <c r="A12613" s="180"/>
      <c r="B12613" s="180"/>
      <c r="C12613" s="180"/>
      <c r="D12613" s="254"/>
    </row>
    <row r="12614" spans="1:4" ht="13.5">
      <c r="A12614" s="180"/>
      <c r="B12614" s="180"/>
      <c r="C12614" s="180"/>
      <c r="D12614" s="254"/>
    </row>
    <row r="12615" spans="1:4" ht="13.5">
      <c r="A12615" s="180"/>
      <c r="B12615" s="180"/>
      <c r="C12615" s="180"/>
      <c r="D12615" s="254"/>
    </row>
    <row r="12616" spans="1:4" ht="13.5">
      <c r="A12616" s="180"/>
      <c r="B12616" s="180"/>
      <c r="C12616" s="180"/>
      <c r="D12616" s="254"/>
    </row>
    <row r="12617" spans="1:4" ht="13.5">
      <c r="A12617" s="180"/>
      <c r="B12617" s="180"/>
      <c r="C12617" s="180"/>
      <c r="D12617" s="254"/>
    </row>
    <row r="12618" spans="1:4" ht="13.5">
      <c r="A12618" s="180"/>
      <c r="B12618" s="180"/>
      <c r="C12618" s="180"/>
      <c r="D12618" s="254"/>
    </row>
    <row r="12619" spans="1:4" ht="13.5">
      <c r="A12619" s="180"/>
      <c r="B12619" s="180"/>
      <c r="C12619" s="180"/>
      <c r="D12619" s="254"/>
    </row>
    <row r="12620" spans="1:4" ht="13.5">
      <c r="A12620" s="180"/>
      <c r="B12620" s="180"/>
      <c r="C12620" s="180"/>
      <c r="D12620" s="254"/>
    </row>
    <row r="12621" spans="1:4" ht="13.5">
      <c r="A12621" s="180"/>
      <c r="B12621" s="180"/>
      <c r="C12621" s="180"/>
      <c r="D12621" s="254"/>
    </row>
    <row r="12622" spans="1:4" ht="13.5">
      <c r="A12622" s="180"/>
      <c r="B12622" s="180"/>
      <c r="C12622" s="180"/>
      <c r="D12622" s="254"/>
    </row>
    <row r="12623" spans="1:4" ht="13.5">
      <c r="A12623" s="180"/>
      <c r="B12623" s="180"/>
      <c r="C12623" s="180"/>
      <c r="D12623" s="254"/>
    </row>
    <row r="12624" spans="1:4" ht="13.5">
      <c r="A12624" s="180"/>
      <c r="B12624" s="180"/>
      <c r="C12624" s="180"/>
      <c r="D12624" s="254"/>
    </row>
    <row r="12625" spans="1:4" ht="13.5">
      <c r="A12625" s="180"/>
      <c r="B12625" s="180"/>
      <c r="C12625" s="180"/>
      <c r="D12625" s="254"/>
    </row>
    <row r="12626" spans="1:4" ht="13.5">
      <c r="A12626" s="180"/>
      <c r="B12626" s="180"/>
      <c r="C12626" s="180"/>
      <c r="D12626" s="254"/>
    </row>
    <row r="12627" spans="1:4" ht="13.5">
      <c r="A12627" s="180"/>
      <c r="B12627" s="180"/>
      <c r="C12627" s="180"/>
      <c r="D12627" s="254"/>
    </row>
    <row r="12628" spans="1:4" ht="13.5">
      <c r="A12628" s="180"/>
      <c r="B12628" s="180"/>
      <c r="C12628" s="180"/>
      <c r="D12628" s="254"/>
    </row>
    <row r="12629" spans="1:4" ht="13.5">
      <c r="A12629" s="180"/>
      <c r="B12629" s="180"/>
      <c r="C12629" s="180"/>
      <c r="D12629" s="254"/>
    </row>
    <row r="12630" spans="1:4" ht="13.5">
      <c r="A12630" s="180"/>
      <c r="B12630" s="180"/>
      <c r="C12630" s="180"/>
      <c r="D12630" s="254"/>
    </row>
    <row r="12631" spans="1:4" ht="13.5">
      <c r="A12631" s="180"/>
      <c r="B12631" s="180"/>
      <c r="C12631" s="180"/>
      <c r="D12631" s="254"/>
    </row>
    <row r="12632" spans="1:4" ht="13.5">
      <c r="A12632" s="180"/>
      <c r="B12632" s="180"/>
      <c r="C12632" s="180"/>
      <c r="D12632" s="254"/>
    </row>
    <row r="12633" spans="1:4" ht="13.5">
      <c r="A12633" s="180"/>
      <c r="B12633" s="180"/>
      <c r="C12633" s="180"/>
      <c r="D12633" s="254"/>
    </row>
    <row r="12634" spans="1:4" ht="13.5">
      <c r="A12634" s="180"/>
      <c r="B12634" s="180"/>
      <c r="C12634" s="180"/>
      <c r="D12634" s="254"/>
    </row>
    <row r="12635" spans="1:4" ht="13.5">
      <c r="A12635" s="180"/>
      <c r="B12635" s="180"/>
      <c r="C12635" s="180"/>
      <c r="D12635" s="254"/>
    </row>
    <row r="12636" spans="1:4" ht="13.5">
      <c r="A12636" s="180"/>
      <c r="B12636" s="180"/>
      <c r="C12636" s="180"/>
      <c r="D12636" s="254"/>
    </row>
    <row r="12637" spans="1:4" ht="13.5">
      <c r="A12637" s="180"/>
      <c r="B12637" s="180"/>
      <c r="C12637" s="180"/>
      <c r="D12637" s="254"/>
    </row>
    <row r="12638" spans="1:4" ht="13.5">
      <c r="A12638" s="180"/>
      <c r="B12638" s="180"/>
      <c r="C12638" s="180"/>
      <c r="D12638" s="254"/>
    </row>
    <row r="12639" spans="1:4" ht="13.5">
      <c r="A12639" s="180"/>
      <c r="B12639" s="180"/>
      <c r="C12639" s="180"/>
      <c r="D12639" s="254"/>
    </row>
    <row r="12640" spans="1:4" ht="13.5">
      <c r="A12640" s="180"/>
      <c r="B12640" s="180"/>
      <c r="C12640" s="180"/>
      <c r="D12640" s="254"/>
    </row>
    <row r="12641" spans="1:4" ht="13.5">
      <c r="A12641" s="180"/>
      <c r="B12641" s="180"/>
      <c r="C12641" s="180"/>
      <c r="D12641" s="254"/>
    </row>
    <row r="12642" spans="1:4" ht="13.5">
      <c r="A12642" s="180"/>
      <c r="B12642" s="180"/>
      <c r="C12642" s="180"/>
      <c r="D12642" s="254"/>
    </row>
    <row r="12643" spans="1:4" ht="13.5">
      <c r="A12643" s="180"/>
      <c r="B12643" s="180"/>
      <c r="C12643" s="180"/>
      <c r="D12643" s="254"/>
    </row>
    <row r="12644" spans="1:4" ht="13.5">
      <c r="A12644" s="180"/>
      <c r="B12644" s="180"/>
      <c r="C12644" s="180"/>
      <c r="D12644" s="254"/>
    </row>
    <row r="12645" spans="1:4" ht="13.5">
      <c r="A12645" s="180"/>
      <c r="B12645" s="180"/>
      <c r="C12645" s="180"/>
      <c r="D12645" s="254"/>
    </row>
    <row r="12646" spans="1:4" ht="13.5">
      <c r="A12646" s="180"/>
      <c r="B12646" s="180"/>
      <c r="C12646" s="180"/>
      <c r="D12646" s="254"/>
    </row>
    <row r="12647" spans="1:4" ht="13.5">
      <c r="A12647" s="180"/>
      <c r="B12647" s="180"/>
      <c r="C12647" s="180"/>
      <c r="D12647" s="254"/>
    </row>
    <row r="12648" spans="1:4" ht="13.5">
      <c r="A12648" s="180"/>
      <c r="B12648" s="180"/>
      <c r="C12648" s="180"/>
      <c r="D12648" s="254"/>
    </row>
    <row r="12649" spans="1:4" ht="13.5">
      <c r="A12649" s="180"/>
      <c r="B12649" s="180"/>
      <c r="C12649" s="180"/>
      <c r="D12649" s="254"/>
    </row>
    <row r="12650" spans="1:4" ht="13.5">
      <c r="A12650" s="180"/>
      <c r="B12650" s="180"/>
      <c r="C12650" s="180"/>
      <c r="D12650" s="254"/>
    </row>
    <row r="12651" spans="1:4" ht="13.5">
      <c r="A12651" s="180"/>
      <c r="B12651" s="180"/>
      <c r="C12651" s="180"/>
      <c r="D12651" s="254"/>
    </row>
    <row r="12652" spans="1:4" ht="13.5">
      <c r="A12652" s="180"/>
      <c r="B12652" s="180"/>
      <c r="C12652" s="180"/>
      <c r="D12652" s="254"/>
    </row>
    <row r="12653" spans="1:4" ht="13.5">
      <c r="A12653" s="180"/>
      <c r="B12653" s="180"/>
      <c r="C12653" s="180"/>
      <c r="D12653" s="254"/>
    </row>
    <row r="12654" spans="1:4" ht="13.5">
      <c r="A12654" s="180"/>
      <c r="B12654" s="180"/>
      <c r="C12654" s="180"/>
      <c r="D12654" s="254"/>
    </row>
    <row r="12655" spans="1:4" ht="13.5">
      <c r="A12655" s="180"/>
      <c r="B12655" s="180"/>
      <c r="C12655" s="180"/>
      <c r="D12655" s="254"/>
    </row>
    <row r="12656" spans="1:4" ht="13.5">
      <c r="A12656" s="180"/>
      <c r="B12656" s="180"/>
      <c r="C12656" s="180"/>
      <c r="D12656" s="254"/>
    </row>
    <row r="12657" spans="1:4" ht="13.5">
      <c r="A12657" s="180"/>
      <c r="B12657" s="180"/>
      <c r="C12657" s="180"/>
      <c r="D12657" s="254"/>
    </row>
    <row r="12658" spans="1:4" ht="13.5">
      <c r="A12658" s="180"/>
      <c r="B12658" s="180"/>
      <c r="C12658" s="180"/>
      <c r="D12658" s="254"/>
    </row>
    <row r="12659" spans="1:4" ht="13.5">
      <c r="A12659" s="180"/>
      <c r="B12659" s="180"/>
      <c r="C12659" s="180"/>
      <c r="D12659" s="254"/>
    </row>
    <row r="12660" spans="1:4" ht="13.5">
      <c r="A12660" s="180"/>
      <c r="B12660" s="180"/>
      <c r="C12660" s="180"/>
      <c r="D12660" s="254"/>
    </row>
    <row r="12661" spans="1:4" ht="13.5">
      <c r="A12661" s="180"/>
      <c r="B12661" s="180"/>
      <c r="C12661" s="180"/>
      <c r="D12661" s="254"/>
    </row>
    <row r="12662" spans="1:4" ht="13.5">
      <c r="A12662" s="180"/>
      <c r="B12662" s="180"/>
      <c r="C12662" s="180"/>
      <c r="D12662" s="254"/>
    </row>
    <row r="12663" spans="1:4" ht="13.5">
      <c r="A12663" s="180"/>
      <c r="B12663" s="180"/>
      <c r="C12663" s="180"/>
      <c r="D12663" s="254"/>
    </row>
    <row r="12664" spans="1:4" ht="13.5">
      <c r="A12664" s="180"/>
      <c r="B12664" s="180"/>
      <c r="C12664" s="180"/>
      <c r="D12664" s="254"/>
    </row>
    <row r="12665" spans="1:4" ht="13.5">
      <c r="A12665" s="180"/>
      <c r="B12665" s="180"/>
      <c r="C12665" s="180"/>
      <c r="D12665" s="254"/>
    </row>
    <row r="12666" spans="1:4" ht="13.5">
      <c r="A12666" s="180"/>
      <c r="B12666" s="180"/>
      <c r="C12666" s="180"/>
      <c r="D12666" s="254"/>
    </row>
    <row r="12667" spans="1:4" ht="13.5">
      <c r="A12667" s="180"/>
      <c r="B12667" s="180"/>
      <c r="C12667" s="180"/>
      <c r="D12667" s="254"/>
    </row>
    <row r="12668" spans="1:4" ht="13.5">
      <c r="A12668" s="180"/>
      <c r="B12668" s="180"/>
      <c r="C12668" s="180"/>
      <c r="D12668" s="254"/>
    </row>
    <row r="12669" spans="1:4" ht="13.5">
      <c r="A12669" s="180"/>
      <c r="B12669" s="180"/>
      <c r="C12669" s="180"/>
      <c r="D12669" s="254"/>
    </row>
    <row r="12670" spans="1:4" ht="13.5">
      <c r="A12670" s="180"/>
      <c r="B12670" s="180"/>
      <c r="C12670" s="180"/>
      <c r="D12670" s="254"/>
    </row>
    <row r="12671" spans="1:4" ht="13.5">
      <c r="A12671" s="180"/>
      <c r="B12671" s="180"/>
      <c r="C12671" s="180"/>
      <c r="D12671" s="254"/>
    </row>
    <row r="12672" spans="1:4" ht="13.5">
      <c r="A12672" s="180"/>
      <c r="B12672" s="180"/>
      <c r="C12672" s="180"/>
      <c r="D12672" s="254"/>
    </row>
    <row r="12673" spans="1:4" ht="13.5">
      <c r="A12673" s="180"/>
      <c r="B12673" s="180"/>
      <c r="C12673" s="180"/>
      <c r="D12673" s="254"/>
    </row>
    <row r="12674" spans="1:4" ht="13.5">
      <c r="A12674" s="180"/>
      <c r="B12674" s="180"/>
      <c r="C12674" s="180"/>
      <c r="D12674" s="254"/>
    </row>
    <row r="12675" spans="1:4" ht="13.5">
      <c r="A12675" s="180"/>
      <c r="B12675" s="180"/>
      <c r="C12675" s="180"/>
      <c r="D12675" s="254"/>
    </row>
    <row r="12676" spans="1:4" ht="13.5">
      <c r="A12676" s="180"/>
      <c r="B12676" s="180"/>
      <c r="C12676" s="180"/>
      <c r="D12676" s="254"/>
    </row>
    <row r="12677" spans="1:4" ht="13.5">
      <c r="A12677" s="180"/>
      <c r="B12677" s="180"/>
      <c r="C12677" s="180"/>
      <c r="D12677" s="254"/>
    </row>
    <row r="12678" spans="1:4" ht="13.5">
      <c r="A12678" s="180"/>
      <c r="B12678" s="180"/>
      <c r="C12678" s="180"/>
      <c r="D12678" s="254"/>
    </row>
    <row r="12679" spans="1:4" ht="13.5">
      <c r="A12679" s="180"/>
      <c r="B12679" s="180"/>
      <c r="C12679" s="180"/>
      <c r="D12679" s="254"/>
    </row>
    <row r="12680" spans="1:4" ht="13.5">
      <c r="A12680" s="180"/>
      <c r="B12680" s="180"/>
      <c r="C12680" s="180"/>
      <c r="D12680" s="254"/>
    </row>
    <row r="12681" spans="1:4" ht="13.5">
      <c r="A12681" s="180"/>
      <c r="B12681" s="180"/>
      <c r="C12681" s="180"/>
      <c r="D12681" s="254"/>
    </row>
    <row r="12682" spans="1:4" ht="13.5">
      <c r="A12682" s="180"/>
      <c r="B12682" s="180"/>
      <c r="C12682" s="180"/>
      <c r="D12682" s="254"/>
    </row>
    <row r="12683" spans="1:4" ht="13.5">
      <c r="A12683" s="180"/>
      <c r="B12683" s="180"/>
      <c r="C12683" s="180"/>
      <c r="D12683" s="254"/>
    </row>
    <row r="12684" spans="1:4" ht="13.5">
      <c r="A12684" s="180"/>
      <c r="B12684" s="180"/>
      <c r="C12684" s="180"/>
      <c r="D12684" s="254"/>
    </row>
    <row r="12685" spans="1:4" ht="13.5">
      <c r="A12685" s="180"/>
      <c r="B12685" s="180"/>
      <c r="C12685" s="180"/>
      <c r="D12685" s="254"/>
    </row>
    <row r="12686" spans="1:4" ht="13.5">
      <c r="A12686" s="180"/>
      <c r="B12686" s="180"/>
      <c r="C12686" s="180"/>
      <c r="D12686" s="254"/>
    </row>
    <row r="12687" spans="1:4" ht="13.5">
      <c r="A12687" s="180"/>
      <c r="B12687" s="180"/>
      <c r="C12687" s="180"/>
      <c r="D12687" s="254"/>
    </row>
    <row r="12688" spans="1:4" ht="13.5">
      <c r="A12688" s="180"/>
      <c r="B12688" s="180"/>
      <c r="C12688" s="180"/>
      <c r="D12688" s="254"/>
    </row>
    <row r="12689" spans="1:4" ht="13.5">
      <c r="A12689" s="180"/>
      <c r="B12689" s="180"/>
      <c r="C12689" s="180"/>
      <c r="D12689" s="254"/>
    </row>
    <row r="12690" spans="1:4" ht="13.5">
      <c r="A12690" s="180"/>
      <c r="B12690" s="180"/>
      <c r="C12690" s="180"/>
      <c r="D12690" s="254"/>
    </row>
    <row r="12691" spans="1:4" ht="13.5">
      <c r="A12691" s="180"/>
      <c r="B12691" s="180"/>
      <c r="C12691" s="180"/>
      <c r="D12691" s="254"/>
    </row>
    <row r="12692" spans="1:4" ht="13.5">
      <c r="A12692" s="180"/>
      <c r="B12692" s="180"/>
      <c r="C12692" s="180"/>
      <c r="D12692" s="254"/>
    </row>
    <row r="12693" spans="1:4" ht="13.5">
      <c r="A12693" s="180"/>
      <c r="B12693" s="180"/>
      <c r="C12693" s="180"/>
      <c r="D12693" s="254"/>
    </row>
    <row r="12694" spans="1:4" ht="13.5">
      <c r="A12694" s="180"/>
      <c r="B12694" s="180"/>
      <c r="C12694" s="180"/>
      <c r="D12694" s="254"/>
    </row>
    <row r="12695" spans="1:4" ht="13.5">
      <c r="A12695" s="180"/>
      <c r="B12695" s="180"/>
      <c r="C12695" s="180"/>
      <c r="D12695" s="254"/>
    </row>
    <row r="12696" spans="1:4" ht="13.5">
      <c r="A12696" s="180"/>
      <c r="B12696" s="180"/>
      <c r="C12696" s="180"/>
      <c r="D12696" s="254"/>
    </row>
    <row r="12697" spans="1:4" ht="13.5">
      <c r="A12697" s="180"/>
      <c r="B12697" s="180"/>
      <c r="C12697" s="180"/>
      <c r="D12697" s="254"/>
    </row>
    <row r="12698" spans="1:4" ht="13.5">
      <c r="A12698" s="180"/>
      <c r="B12698" s="180"/>
      <c r="C12698" s="180"/>
      <c r="D12698" s="254"/>
    </row>
    <row r="12699" spans="1:4" ht="13.5">
      <c r="A12699" s="180"/>
      <c r="B12699" s="180"/>
      <c r="C12699" s="180"/>
      <c r="D12699" s="254"/>
    </row>
    <row r="12700" spans="1:4" ht="13.5">
      <c r="A12700" s="180"/>
      <c r="B12700" s="180"/>
      <c r="C12700" s="180"/>
      <c r="D12700" s="254"/>
    </row>
    <row r="12701" spans="1:4" ht="13.5">
      <c r="A12701" s="180"/>
      <c r="B12701" s="180"/>
      <c r="C12701" s="180"/>
      <c r="D12701" s="254"/>
    </row>
    <row r="12702" spans="1:4" ht="13.5">
      <c r="A12702" s="180"/>
      <c r="B12702" s="180"/>
      <c r="C12702" s="180"/>
      <c r="D12702" s="254"/>
    </row>
    <row r="12703" spans="1:4" ht="13.5">
      <c r="A12703" s="180"/>
      <c r="B12703" s="180"/>
      <c r="C12703" s="180"/>
      <c r="D12703" s="254"/>
    </row>
    <row r="12704" spans="1:4" ht="13.5">
      <c r="A12704" s="180"/>
      <c r="B12704" s="180"/>
      <c r="C12704" s="180"/>
      <c r="D12704" s="254"/>
    </row>
    <row r="12705" spans="1:4" ht="13.5">
      <c r="A12705" s="180"/>
      <c r="B12705" s="180"/>
      <c r="C12705" s="180"/>
      <c r="D12705" s="254"/>
    </row>
    <row r="12706" spans="1:4" ht="13.5">
      <c r="A12706" s="180"/>
      <c r="B12706" s="180"/>
      <c r="C12706" s="180"/>
      <c r="D12706" s="254"/>
    </row>
    <row r="12707" spans="1:4" ht="13.5">
      <c r="A12707" s="180"/>
      <c r="B12707" s="180"/>
      <c r="C12707" s="180"/>
      <c r="D12707" s="254"/>
    </row>
    <row r="12708" spans="1:4" ht="13.5">
      <c r="A12708" s="180"/>
      <c r="B12708" s="180"/>
      <c r="C12708" s="180"/>
      <c r="D12708" s="254"/>
    </row>
    <row r="12709" spans="1:4" ht="13.5">
      <c r="A12709" s="180"/>
      <c r="B12709" s="180"/>
      <c r="C12709" s="180"/>
      <c r="D12709" s="254"/>
    </row>
    <row r="12710" spans="1:4" ht="13.5">
      <c r="A12710" s="180"/>
      <c r="B12710" s="180"/>
      <c r="C12710" s="180"/>
      <c r="D12710" s="254"/>
    </row>
    <row r="12711" spans="1:4" ht="13.5">
      <c r="A12711" s="180"/>
      <c r="B12711" s="180"/>
      <c r="C12711" s="180"/>
      <c r="D12711" s="254"/>
    </row>
    <row r="12712" spans="1:4" ht="13.5">
      <c r="A12712" s="180"/>
      <c r="B12712" s="180"/>
      <c r="C12712" s="180"/>
      <c r="D12712" s="254"/>
    </row>
    <row r="12713" spans="1:4" ht="13.5">
      <c r="A12713" s="180"/>
      <c r="B12713" s="180"/>
      <c r="C12713" s="180"/>
      <c r="D12713" s="254"/>
    </row>
    <row r="12714" spans="1:4" ht="13.5">
      <c r="A12714" s="180"/>
      <c r="B12714" s="180"/>
      <c r="C12714" s="180"/>
      <c r="D12714" s="254"/>
    </row>
    <row r="12715" spans="1:4" ht="13.5">
      <c r="A12715" s="180"/>
      <c r="B12715" s="180"/>
      <c r="C12715" s="180"/>
      <c r="D12715" s="254"/>
    </row>
    <row r="12716" spans="1:4" ht="13.5">
      <c r="A12716" s="180"/>
      <c r="B12716" s="180"/>
      <c r="C12716" s="180"/>
      <c r="D12716" s="254"/>
    </row>
    <row r="12717" spans="1:4" ht="13.5">
      <c r="A12717" s="180"/>
      <c r="B12717" s="180"/>
      <c r="C12717" s="180"/>
      <c r="D12717" s="254"/>
    </row>
    <row r="12718" spans="1:4" ht="13.5">
      <c r="A12718" s="180"/>
      <c r="B12718" s="180"/>
      <c r="C12718" s="180"/>
      <c r="D12718" s="254"/>
    </row>
    <row r="12719" spans="1:4" ht="13.5">
      <c r="A12719" s="180"/>
      <c r="B12719" s="180"/>
      <c r="C12719" s="180"/>
      <c r="D12719" s="254"/>
    </row>
    <row r="12720" spans="1:4" ht="13.5">
      <c r="A12720" s="180"/>
      <c r="B12720" s="180"/>
      <c r="C12720" s="180"/>
      <c r="D12720" s="254"/>
    </row>
    <row r="12721" spans="1:4" ht="13.5">
      <c r="A12721" s="180"/>
      <c r="B12721" s="180"/>
      <c r="C12721" s="180"/>
      <c r="D12721" s="254"/>
    </row>
    <row r="12722" spans="1:4" ht="13.5">
      <c r="A12722" s="180"/>
      <c r="B12722" s="180"/>
      <c r="C12722" s="180"/>
      <c r="D12722" s="254"/>
    </row>
    <row r="12723" spans="1:4" ht="13.5">
      <c r="A12723" s="180"/>
      <c r="B12723" s="180"/>
      <c r="C12723" s="180"/>
      <c r="D12723" s="254"/>
    </row>
    <row r="12724" spans="1:4" ht="13.5">
      <c r="A12724" s="180"/>
      <c r="B12724" s="180"/>
      <c r="C12724" s="180"/>
      <c r="D12724" s="254"/>
    </row>
    <row r="12725" spans="1:4" ht="13.5">
      <c r="A12725" s="180"/>
      <c r="B12725" s="180"/>
      <c r="C12725" s="180"/>
      <c r="D12725" s="254"/>
    </row>
    <row r="12726" spans="1:4" ht="13.5">
      <c r="A12726" s="180"/>
      <c r="B12726" s="180"/>
      <c r="C12726" s="180"/>
      <c r="D12726" s="254"/>
    </row>
    <row r="12727" spans="1:4" ht="13.5">
      <c r="A12727" s="180"/>
      <c r="B12727" s="180"/>
      <c r="C12727" s="180"/>
      <c r="D12727" s="254"/>
    </row>
    <row r="12728" spans="1:4" ht="13.5">
      <c r="A12728" s="180"/>
      <c r="B12728" s="180"/>
      <c r="C12728" s="180"/>
      <c r="D12728" s="254"/>
    </row>
    <row r="12729" spans="1:4" ht="13.5">
      <c r="A12729" s="180"/>
      <c r="B12729" s="180"/>
      <c r="C12729" s="180"/>
      <c r="D12729" s="254"/>
    </row>
    <row r="12730" spans="1:4" ht="13.5">
      <c r="A12730" s="180"/>
      <c r="B12730" s="180"/>
      <c r="C12730" s="180"/>
      <c r="D12730" s="254"/>
    </row>
    <row r="12731" spans="1:4" ht="13.5">
      <c r="A12731" s="180"/>
      <c r="B12731" s="180"/>
      <c r="C12731" s="180"/>
      <c r="D12731" s="254"/>
    </row>
    <row r="12732" spans="1:4" ht="13.5">
      <c r="A12732" s="180"/>
      <c r="B12732" s="180"/>
      <c r="C12732" s="180"/>
      <c r="D12732" s="254"/>
    </row>
    <row r="12733" spans="1:4" ht="13.5">
      <c r="A12733" s="180"/>
      <c r="B12733" s="180"/>
      <c r="C12733" s="180"/>
      <c r="D12733" s="254"/>
    </row>
    <row r="12734" spans="1:4" ht="13.5">
      <c r="A12734" s="180"/>
      <c r="B12734" s="180"/>
      <c r="C12734" s="180"/>
      <c r="D12734" s="254"/>
    </row>
    <row r="12735" spans="1:4" ht="13.5">
      <c r="A12735" s="180"/>
      <c r="B12735" s="180"/>
      <c r="C12735" s="180"/>
      <c r="D12735" s="254"/>
    </row>
    <row r="12736" spans="1:4" ht="13.5">
      <c r="A12736" s="180"/>
      <c r="B12736" s="180"/>
      <c r="C12736" s="180"/>
      <c r="D12736" s="254"/>
    </row>
    <row r="12737" spans="1:4" ht="13.5">
      <c r="A12737" s="180"/>
      <c r="B12737" s="180"/>
      <c r="C12737" s="180"/>
      <c r="D12737" s="254"/>
    </row>
    <row r="12738" spans="1:4" ht="13.5">
      <c r="A12738" s="180"/>
      <c r="B12738" s="180"/>
      <c r="C12738" s="180"/>
      <c r="D12738" s="254"/>
    </row>
    <row r="12739" spans="1:4" ht="13.5">
      <c r="A12739" s="180"/>
      <c r="B12739" s="180"/>
      <c r="C12739" s="180"/>
      <c r="D12739" s="254"/>
    </row>
    <row r="12740" spans="1:4" ht="13.5">
      <c r="A12740" s="180"/>
      <c r="B12740" s="180"/>
      <c r="C12740" s="180"/>
      <c r="D12740" s="254"/>
    </row>
    <row r="12741" spans="1:4" ht="13.5">
      <c r="A12741" s="180"/>
      <c r="B12741" s="180"/>
      <c r="C12741" s="180"/>
      <c r="D12741" s="254"/>
    </row>
    <row r="12742" spans="1:4" ht="13.5">
      <c r="A12742" s="180"/>
      <c r="B12742" s="180"/>
      <c r="C12742" s="180"/>
      <c r="D12742" s="254"/>
    </row>
    <row r="12743" spans="1:4" ht="13.5">
      <c r="A12743" s="180"/>
      <c r="B12743" s="180"/>
      <c r="C12743" s="180"/>
      <c r="D12743" s="254"/>
    </row>
    <row r="12744" spans="1:4" ht="13.5">
      <c r="A12744" s="180"/>
      <c r="B12744" s="180"/>
      <c r="C12744" s="180"/>
      <c r="D12744" s="254"/>
    </row>
    <row r="12745" spans="1:4" ht="13.5">
      <c r="A12745" s="180"/>
      <c r="B12745" s="180"/>
      <c r="C12745" s="180"/>
      <c r="D12745" s="254"/>
    </row>
    <row r="12746" spans="1:4" ht="13.5">
      <c r="A12746" s="180"/>
      <c r="B12746" s="180"/>
      <c r="C12746" s="180"/>
      <c r="D12746" s="254"/>
    </row>
    <row r="12747" spans="1:4" ht="13.5">
      <c r="A12747" s="180"/>
      <c r="B12747" s="180"/>
      <c r="C12747" s="180"/>
      <c r="D12747" s="254"/>
    </row>
    <row r="12748" spans="1:4" ht="13.5">
      <c r="A12748" s="180"/>
      <c r="B12748" s="180"/>
      <c r="C12748" s="180"/>
      <c r="D12748" s="254"/>
    </row>
    <row r="12749" spans="1:4" ht="13.5">
      <c r="A12749" s="180"/>
      <c r="B12749" s="180"/>
      <c r="C12749" s="180"/>
      <c r="D12749" s="254"/>
    </row>
    <row r="12750" spans="1:4" ht="13.5">
      <c r="A12750" s="180"/>
      <c r="B12750" s="180"/>
      <c r="C12750" s="180"/>
      <c r="D12750" s="254"/>
    </row>
    <row r="12751" spans="1:4" ht="13.5">
      <c r="A12751" s="180"/>
      <c r="B12751" s="180"/>
      <c r="C12751" s="180"/>
      <c r="D12751" s="254"/>
    </row>
    <row r="12752" spans="1:4" ht="13.5">
      <c r="A12752" s="180"/>
      <c r="B12752" s="180"/>
      <c r="C12752" s="180"/>
      <c r="D12752" s="254"/>
    </row>
    <row r="12753" spans="1:4" ht="13.5">
      <c r="A12753" s="180"/>
      <c r="B12753" s="180"/>
      <c r="C12753" s="180"/>
      <c r="D12753" s="254"/>
    </row>
    <row r="12754" spans="1:4" ht="13.5">
      <c r="A12754" s="180"/>
      <c r="B12754" s="180"/>
      <c r="C12754" s="180"/>
      <c r="D12754" s="254"/>
    </row>
    <row r="12755" spans="1:4" ht="13.5">
      <c r="A12755" s="180"/>
      <c r="B12755" s="180"/>
      <c r="C12755" s="180"/>
      <c r="D12755" s="254"/>
    </row>
    <row r="12756" spans="1:4" ht="13.5">
      <c r="A12756" s="180"/>
      <c r="B12756" s="180"/>
      <c r="C12756" s="180"/>
      <c r="D12756" s="254"/>
    </row>
    <row r="12757" spans="1:4" ht="13.5">
      <c r="A12757" s="180"/>
      <c r="B12757" s="180"/>
      <c r="C12757" s="180"/>
      <c r="D12757" s="254"/>
    </row>
    <row r="12758" spans="1:4" ht="13.5">
      <c r="A12758" s="180"/>
      <c r="B12758" s="180"/>
      <c r="C12758" s="180"/>
      <c r="D12758" s="254"/>
    </row>
    <row r="12759" spans="1:4" ht="13.5">
      <c r="A12759" s="180"/>
      <c r="B12759" s="180"/>
      <c r="C12759" s="180"/>
      <c r="D12759" s="254"/>
    </row>
    <row r="12760" spans="1:4" ht="13.5">
      <c r="A12760" s="180"/>
      <c r="B12760" s="180"/>
      <c r="C12760" s="180"/>
      <c r="D12760" s="254"/>
    </row>
    <row r="12761" spans="1:4" ht="13.5">
      <c r="A12761" s="180"/>
      <c r="B12761" s="180"/>
      <c r="C12761" s="180"/>
      <c r="D12761" s="254"/>
    </row>
    <row r="12762" spans="1:4" ht="13.5">
      <c r="A12762" s="180"/>
      <c r="B12762" s="180"/>
      <c r="C12762" s="180"/>
      <c r="D12762" s="254"/>
    </row>
    <row r="12763" spans="1:4" ht="13.5">
      <c r="A12763" s="180"/>
      <c r="B12763" s="180"/>
      <c r="C12763" s="180"/>
      <c r="D12763" s="254"/>
    </row>
    <row r="12764" spans="1:4" ht="13.5">
      <c r="A12764" s="180"/>
      <c r="B12764" s="180"/>
      <c r="C12764" s="180"/>
      <c r="D12764" s="254"/>
    </row>
    <row r="12765" spans="1:4" ht="13.5">
      <c r="A12765" s="180"/>
      <c r="B12765" s="180"/>
      <c r="C12765" s="180"/>
      <c r="D12765" s="254"/>
    </row>
    <row r="12766" spans="1:4" ht="13.5">
      <c r="A12766" s="180"/>
      <c r="B12766" s="180"/>
      <c r="C12766" s="180"/>
      <c r="D12766" s="254"/>
    </row>
    <row r="12767" spans="1:4" ht="13.5">
      <c r="A12767" s="180"/>
      <c r="B12767" s="180"/>
      <c r="C12767" s="180"/>
      <c r="D12767" s="254"/>
    </row>
    <row r="12768" spans="1:4" ht="13.5">
      <c r="A12768" s="180"/>
      <c r="B12768" s="180"/>
      <c r="C12768" s="180"/>
      <c r="D12768" s="254"/>
    </row>
    <row r="12769" spans="1:4" ht="13.5">
      <c r="A12769" s="180"/>
      <c r="B12769" s="180"/>
      <c r="C12769" s="180"/>
      <c r="D12769" s="254"/>
    </row>
    <row r="12770" spans="1:4" ht="13.5">
      <c r="A12770" s="180"/>
      <c r="B12770" s="180"/>
      <c r="C12770" s="180"/>
      <c r="D12770" s="254"/>
    </row>
    <row r="12771" spans="1:4" ht="13.5">
      <c r="A12771" s="180"/>
      <c r="B12771" s="180"/>
      <c r="C12771" s="180"/>
      <c r="D12771" s="254"/>
    </row>
    <row r="12772" spans="1:4" ht="13.5">
      <c r="A12772" s="180"/>
      <c r="B12772" s="180"/>
      <c r="C12772" s="180"/>
      <c r="D12772" s="254"/>
    </row>
    <row r="12773" spans="1:4" ht="13.5">
      <c r="A12773" s="180"/>
      <c r="B12773" s="180"/>
      <c r="C12773" s="180"/>
      <c r="D12773" s="254"/>
    </row>
    <row r="12774" spans="1:4" ht="13.5">
      <c r="A12774" s="180"/>
      <c r="B12774" s="180"/>
      <c r="C12774" s="180"/>
      <c r="D12774" s="254"/>
    </row>
    <row r="12775" spans="1:4" ht="13.5">
      <c r="A12775" s="180"/>
      <c r="B12775" s="180"/>
      <c r="C12775" s="180"/>
      <c r="D12775" s="254"/>
    </row>
    <row r="12776" spans="1:4" ht="13.5">
      <c r="A12776" s="180"/>
      <c r="B12776" s="180"/>
      <c r="C12776" s="180"/>
      <c r="D12776" s="254"/>
    </row>
    <row r="12777" spans="1:4" ht="13.5">
      <c r="A12777" s="180"/>
      <c r="B12777" s="180"/>
      <c r="C12777" s="180"/>
      <c r="D12777" s="254"/>
    </row>
    <row r="12778" spans="1:4" ht="13.5">
      <c r="A12778" s="180"/>
      <c r="B12778" s="180"/>
      <c r="C12778" s="180"/>
      <c r="D12778" s="254"/>
    </row>
    <row r="12779" spans="1:4" ht="13.5">
      <c r="A12779" s="180"/>
      <c r="B12779" s="180"/>
      <c r="C12779" s="180"/>
      <c r="D12779" s="254"/>
    </row>
    <row r="12780" spans="1:4" ht="13.5">
      <c r="A12780" s="180"/>
      <c r="B12780" s="180"/>
      <c r="C12780" s="180"/>
      <c r="D12780" s="254"/>
    </row>
    <row r="12781" spans="1:4" ht="13.5">
      <c r="A12781" s="180"/>
      <c r="B12781" s="180"/>
      <c r="C12781" s="180"/>
      <c r="D12781" s="254"/>
    </row>
    <row r="12782" spans="1:4" ht="13.5">
      <c r="A12782" s="180"/>
      <c r="B12782" s="180"/>
      <c r="C12782" s="180"/>
      <c r="D12782" s="254"/>
    </row>
    <row r="12783" spans="1:4" ht="13.5">
      <c r="A12783" s="180"/>
      <c r="B12783" s="180"/>
      <c r="C12783" s="180"/>
      <c r="D12783" s="254"/>
    </row>
    <row r="12784" spans="1:4" ht="13.5">
      <c r="A12784" s="180"/>
      <c r="B12784" s="180"/>
      <c r="C12784" s="180"/>
      <c r="D12784" s="254"/>
    </row>
    <row r="12785" spans="1:4" ht="13.5">
      <c r="A12785" s="180"/>
      <c r="B12785" s="180"/>
      <c r="C12785" s="180"/>
      <c r="D12785" s="254"/>
    </row>
    <row r="12786" spans="1:4" ht="13.5">
      <c r="A12786" s="180"/>
      <c r="B12786" s="180"/>
      <c r="C12786" s="180"/>
      <c r="D12786" s="254"/>
    </row>
    <row r="12787" spans="1:4" ht="13.5">
      <c r="A12787" s="180"/>
      <c r="B12787" s="180"/>
      <c r="C12787" s="180"/>
      <c r="D12787" s="254"/>
    </row>
    <row r="12788" spans="1:4" ht="13.5">
      <c r="A12788" s="180"/>
      <c r="B12788" s="180"/>
      <c r="C12788" s="180"/>
      <c r="D12788" s="254"/>
    </row>
    <row r="12789" spans="1:4" ht="13.5">
      <c r="A12789" s="180"/>
      <c r="B12789" s="180"/>
      <c r="C12789" s="180"/>
      <c r="D12789" s="254"/>
    </row>
    <row r="12790" spans="1:4" ht="13.5">
      <c r="A12790" s="180"/>
      <c r="B12790" s="180"/>
      <c r="C12790" s="180"/>
      <c r="D12790" s="254"/>
    </row>
    <row r="12791" spans="1:4" ht="13.5">
      <c r="A12791" s="180"/>
      <c r="B12791" s="180"/>
      <c r="C12791" s="180"/>
      <c r="D12791" s="254"/>
    </row>
    <row r="12792" spans="1:4" ht="13.5">
      <c r="A12792" s="180"/>
      <c r="B12792" s="180"/>
      <c r="C12792" s="180"/>
      <c r="D12792" s="254"/>
    </row>
    <row r="12793" spans="1:4" ht="13.5">
      <c r="A12793" s="180"/>
      <c r="B12793" s="180"/>
      <c r="C12793" s="180"/>
      <c r="D12793" s="254"/>
    </row>
    <row r="12794" spans="1:4" ht="13.5">
      <c r="A12794" s="180"/>
      <c r="B12794" s="180"/>
      <c r="C12794" s="180"/>
      <c r="D12794" s="254"/>
    </row>
    <row r="12795" spans="1:4" ht="13.5">
      <c r="A12795" s="180"/>
      <c r="B12795" s="180"/>
      <c r="C12795" s="180"/>
      <c r="D12795" s="254"/>
    </row>
    <row r="12796" spans="1:4" ht="13.5">
      <c r="A12796" s="180"/>
      <c r="B12796" s="180"/>
      <c r="C12796" s="180"/>
      <c r="D12796" s="254"/>
    </row>
    <row r="12797" spans="1:4" ht="13.5">
      <c r="A12797" s="180"/>
      <c r="B12797" s="180"/>
      <c r="C12797" s="180"/>
      <c r="D12797" s="254"/>
    </row>
    <row r="12798" spans="1:4" ht="13.5">
      <c r="A12798" s="180"/>
      <c r="B12798" s="180"/>
      <c r="C12798" s="180"/>
      <c r="D12798" s="254"/>
    </row>
    <row r="12799" spans="1:4" ht="13.5">
      <c r="A12799" s="180"/>
      <c r="B12799" s="180"/>
      <c r="C12799" s="180"/>
      <c r="D12799" s="254"/>
    </row>
    <row r="12800" spans="1:4" ht="13.5">
      <c r="A12800" s="180"/>
      <c r="B12800" s="180"/>
      <c r="C12800" s="180"/>
      <c r="D12800" s="254"/>
    </row>
    <row r="12801" spans="1:4" ht="13.5">
      <c r="A12801" s="180"/>
      <c r="B12801" s="180"/>
      <c r="C12801" s="180"/>
      <c r="D12801" s="254"/>
    </row>
    <row r="12802" spans="1:4" ht="13.5">
      <c r="A12802" s="180"/>
      <c r="B12802" s="180"/>
      <c r="C12802" s="180"/>
      <c r="D12802" s="254"/>
    </row>
    <row r="12803" spans="1:4" ht="13.5">
      <c r="A12803" s="180"/>
      <c r="B12803" s="180"/>
      <c r="C12803" s="180"/>
      <c r="D12803" s="254"/>
    </row>
    <row r="12804" spans="1:4" ht="13.5">
      <c r="A12804" s="180"/>
      <c r="B12804" s="180"/>
      <c r="C12804" s="180"/>
      <c r="D12804" s="254"/>
    </row>
    <row r="12805" spans="1:4" ht="13.5">
      <c r="A12805" s="180"/>
      <c r="B12805" s="180"/>
      <c r="C12805" s="180"/>
      <c r="D12805" s="254"/>
    </row>
    <row r="12806" spans="1:4" ht="13.5">
      <c r="A12806" s="180"/>
      <c r="B12806" s="180"/>
      <c r="C12806" s="180"/>
      <c r="D12806" s="254"/>
    </row>
    <row r="12807" spans="1:4" ht="13.5">
      <c r="A12807" s="180"/>
      <c r="B12807" s="180"/>
      <c r="C12807" s="180"/>
      <c r="D12807" s="254"/>
    </row>
    <row r="12808" spans="1:4" ht="13.5">
      <c r="A12808" s="180"/>
      <c r="B12808" s="180"/>
      <c r="C12808" s="180"/>
      <c r="D12808" s="254"/>
    </row>
    <row r="12809" spans="1:4" ht="13.5">
      <c r="A12809" s="180"/>
      <c r="B12809" s="180"/>
      <c r="C12809" s="180"/>
      <c r="D12809" s="254"/>
    </row>
    <row r="12810" spans="1:4" ht="13.5">
      <c r="A12810" s="180"/>
      <c r="B12810" s="180"/>
      <c r="C12810" s="180"/>
      <c r="D12810" s="254"/>
    </row>
    <row r="12811" spans="1:4" ht="13.5">
      <c r="A12811" s="180"/>
      <c r="B12811" s="180"/>
      <c r="C12811" s="180"/>
      <c r="D12811" s="254"/>
    </row>
    <row r="12812" spans="1:4" ht="13.5">
      <c r="A12812" s="180"/>
      <c r="B12812" s="180"/>
      <c r="C12812" s="180"/>
      <c r="D12812" s="254"/>
    </row>
    <row r="12813" spans="1:4" ht="13.5">
      <c r="A12813" s="180"/>
      <c r="B12813" s="180"/>
      <c r="C12813" s="180"/>
      <c r="D12813" s="254"/>
    </row>
    <row r="12814" spans="1:4" ht="13.5">
      <c r="A12814" s="180"/>
      <c r="B12814" s="180"/>
      <c r="C12814" s="180"/>
      <c r="D12814" s="254"/>
    </row>
    <row r="12815" spans="1:4" ht="13.5">
      <c r="A12815" s="180"/>
      <c r="B12815" s="180"/>
      <c r="C12815" s="180"/>
      <c r="D12815" s="254"/>
    </row>
    <row r="12816" spans="1:4" ht="13.5">
      <c r="A12816" s="180"/>
      <c r="B12816" s="180"/>
      <c r="C12816" s="180"/>
      <c r="D12816" s="254"/>
    </row>
    <row r="12817" spans="1:4" ht="13.5">
      <c r="A12817" s="180"/>
      <c r="B12817" s="180"/>
      <c r="C12817" s="180"/>
      <c r="D12817" s="254"/>
    </row>
    <row r="12818" spans="1:4" ht="13.5">
      <c r="A12818" s="180"/>
      <c r="B12818" s="180"/>
      <c r="C12818" s="180"/>
      <c r="D12818" s="254"/>
    </row>
    <row r="12819" spans="1:4" ht="13.5">
      <c r="A12819" s="180"/>
      <c r="B12819" s="180"/>
      <c r="C12819" s="180"/>
      <c r="D12819" s="254"/>
    </row>
    <row r="12820" spans="1:4" ht="13.5">
      <c r="A12820" s="180"/>
      <c r="B12820" s="180"/>
      <c r="C12820" s="180"/>
      <c r="D12820" s="254"/>
    </row>
    <row r="12821" spans="1:4" ht="13.5">
      <c r="A12821" s="180"/>
      <c r="B12821" s="180"/>
      <c r="C12821" s="180"/>
      <c r="D12821" s="254"/>
    </row>
    <row r="12822" spans="1:4" ht="13.5">
      <c r="A12822" s="180"/>
      <c r="B12822" s="180"/>
      <c r="C12822" s="180"/>
      <c r="D12822" s="254"/>
    </row>
    <row r="12823" spans="1:4" ht="13.5">
      <c r="A12823" s="180"/>
      <c r="B12823" s="180"/>
      <c r="C12823" s="180"/>
      <c r="D12823" s="254"/>
    </row>
    <row r="12824" spans="1:4" ht="13.5">
      <c r="A12824" s="180"/>
      <c r="B12824" s="180"/>
      <c r="C12824" s="180"/>
      <c r="D12824" s="254"/>
    </row>
    <row r="12825" spans="1:4" ht="13.5">
      <c r="A12825" s="180"/>
      <c r="B12825" s="180"/>
      <c r="C12825" s="180"/>
      <c r="D12825" s="254"/>
    </row>
    <row r="12826" spans="1:4" ht="13.5">
      <c r="A12826" s="180"/>
      <c r="B12826" s="180"/>
      <c r="C12826" s="180"/>
      <c r="D12826" s="254"/>
    </row>
    <row r="12827" spans="1:4" ht="13.5">
      <c r="A12827" s="180"/>
      <c r="B12827" s="180"/>
      <c r="C12827" s="180"/>
      <c r="D12827" s="254"/>
    </row>
    <row r="12828" spans="1:4" ht="13.5">
      <c r="A12828" s="180"/>
      <c r="B12828" s="180"/>
      <c r="C12828" s="180"/>
      <c r="D12828" s="254"/>
    </row>
    <row r="12829" spans="1:4" ht="13.5">
      <c r="A12829" s="180"/>
      <c r="B12829" s="180"/>
      <c r="C12829" s="180"/>
      <c r="D12829" s="254"/>
    </row>
    <row r="12830" spans="1:4" ht="13.5">
      <c r="A12830" s="180"/>
      <c r="B12830" s="180"/>
      <c r="C12830" s="180"/>
      <c r="D12830" s="254"/>
    </row>
    <row r="12831" spans="1:4" ht="13.5">
      <c r="A12831" s="180"/>
      <c r="B12831" s="180"/>
      <c r="C12831" s="180"/>
      <c r="D12831" s="254"/>
    </row>
    <row r="12832" spans="1:4" ht="13.5">
      <c r="A12832" s="180"/>
      <c r="B12832" s="180"/>
      <c r="C12832" s="180"/>
      <c r="D12832" s="254"/>
    </row>
    <row r="12833" spans="1:4" ht="13.5">
      <c r="A12833" s="180"/>
      <c r="B12833" s="180"/>
      <c r="C12833" s="180"/>
      <c r="D12833" s="254"/>
    </row>
    <row r="12834" spans="1:4" ht="13.5">
      <c r="A12834" s="180"/>
      <c r="B12834" s="180"/>
      <c r="C12834" s="180"/>
      <c r="D12834" s="254"/>
    </row>
    <row r="12835" spans="1:4" ht="13.5">
      <c r="A12835" s="180"/>
      <c r="B12835" s="180"/>
      <c r="C12835" s="180"/>
      <c r="D12835" s="254"/>
    </row>
    <row r="12836" spans="1:4" ht="13.5">
      <c r="A12836" s="180"/>
      <c r="B12836" s="180"/>
      <c r="C12836" s="180"/>
      <c r="D12836" s="254"/>
    </row>
    <row r="12837" spans="1:4" ht="13.5">
      <c r="A12837" s="180"/>
      <c r="B12837" s="180"/>
      <c r="C12837" s="180"/>
      <c r="D12837" s="254"/>
    </row>
    <row r="12838" spans="1:4" ht="13.5">
      <c r="A12838" s="180"/>
      <c r="B12838" s="180"/>
      <c r="C12838" s="180"/>
      <c r="D12838" s="254"/>
    </row>
    <row r="12839" spans="1:4" ht="13.5">
      <c r="A12839" s="180"/>
      <c r="B12839" s="180"/>
      <c r="C12839" s="180"/>
      <c r="D12839" s="254"/>
    </row>
    <row r="12840" spans="1:4" ht="13.5">
      <c r="A12840" s="180"/>
      <c r="B12840" s="180"/>
      <c r="C12840" s="180"/>
      <c r="D12840" s="254"/>
    </row>
    <row r="12841" spans="1:4" ht="13.5">
      <c r="A12841" s="180"/>
      <c r="B12841" s="180"/>
      <c r="C12841" s="180"/>
      <c r="D12841" s="254"/>
    </row>
    <row r="12842" spans="1:4" ht="13.5">
      <c r="A12842" s="180"/>
      <c r="B12842" s="180"/>
      <c r="C12842" s="180"/>
      <c r="D12842" s="254"/>
    </row>
    <row r="12843" spans="1:4" ht="13.5">
      <c r="A12843" s="180"/>
      <c r="B12843" s="180"/>
      <c r="C12843" s="180"/>
      <c r="D12843" s="254"/>
    </row>
    <row r="12844" spans="1:4" ht="13.5">
      <c r="A12844" s="180"/>
      <c r="B12844" s="180"/>
      <c r="C12844" s="180"/>
      <c r="D12844" s="254"/>
    </row>
    <row r="12845" spans="1:4" ht="13.5">
      <c r="A12845" s="180"/>
      <c r="B12845" s="180"/>
      <c r="C12845" s="180"/>
      <c r="D12845" s="254"/>
    </row>
    <row r="12846" spans="1:4" ht="13.5">
      <c r="A12846" s="180"/>
      <c r="B12846" s="180"/>
      <c r="C12846" s="180"/>
      <c r="D12846" s="254"/>
    </row>
    <row r="12847" spans="1:4" ht="13.5">
      <c r="A12847" s="180"/>
      <c r="B12847" s="180"/>
      <c r="C12847" s="180"/>
      <c r="D12847" s="254"/>
    </row>
    <row r="12848" spans="1:4" ht="13.5">
      <c r="A12848" s="180"/>
      <c r="B12848" s="180"/>
      <c r="C12848" s="180"/>
      <c r="D12848" s="254"/>
    </row>
    <row r="12849" spans="1:4" ht="13.5">
      <c r="A12849" s="180"/>
      <c r="B12849" s="180"/>
      <c r="C12849" s="180"/>
      <c r="D12849" s="254"/>
    </row>
    <row r="12850" spans="1:4" ht="13.5">
      <c r="A12850" s="180"/>
      <c r="B12850" s="180"/>
      <c r="C12850" s="180"/>
      <c r="D12850" s="254"/>
    </row>
    <row r="12851" spans="1:4" ht="13.5">
      <c r="A12851" s="180"/>
      <c r="B12851" s="180"/>
      <c r="C12851" s="180"/>
      <c r="D12851" s="254"/>
    </row>
    <row r="12852" spans="1:4" ht="13.5">
      <c r="A12852" s="180"/>
      <c r="B12852" s="180"/>
      <c r="C12852" s="180"/>
      <c r="D12852" s="254"/>
    </row>
    <row r="12853" spans="1:4" ht="13.5">
      <c r="A12853" s="180"/>
      <c r="B12853" s="180"/>
      <c r="C12853" s="180"/>
      <c r="D12853" s="254"/>
    </row>
    <row r="12854" spans="1:4" ht="13.5">
      <c r="A12854" s="180"/>
      <c r="B12854" s="180"/>
      <c r="C12854" s="180"/>
      <c r="D12854" s="254"/>
    </row>
    <row r="12855" spans="1:4" ht="13.5">
      <c r="A12855" s="180"/>
      <c r="B12855" s="180"/>
      <c r="C12855" s="180"/>
      <c r="D12855" s="254"/>
    </row>
    <row r="12856" spans="1:4" ht="13.5">
      <c r="A12856" s="180"/>
      <c r="B12856" s="180"/>
      <c r="C12856" s="180"/>
      <c r="D12856" s="254"/>
    </row>
    <row r="12857" spans="1:4" ht="13.5">
      <c r="A12857" s="180"/>
      <c r="B12857" s="180"/>
      <c r="C12857" s="180"/>
      <c r="D12857" s="254"/>
    </row>
    <row r="12858" spans="1:4" ht="13.5">
      <c r="A12858" s="180"/>
      <c r="B12858" s="180"/>
      <c r="C12858" s="180"/>
      <c r="D12858" s="254"/>
    </row>
    <row r="12859" spans="1:4" ht="13.5">
      <c r="A12859" s="180"/>
      <c r="B12859" s="180"/>
      <c r="C12859" s="180"/>
      <c r="D12859" s="254"/>
    </row>
    <row r="12860" spans="1:4" ht="13.5">
      <c r="A12860" s="180"/>
      <c r="B12860" s="180"/>
      <c r="C12860" s="180"/>
      <c r="D12860" s="254"/>
    </row>
    <row r="12861" spans="1:4" ht="13.5">
      <c r="A12861" s="180"/>
      <c r="B12861" s="180"/>
      <c r="C12861" s="180"/>
      <c r="D12861" s="254"/>
    </row>
    <row r="12862" spans="1:4" ht="13.5">
      <c r="A12862" s="180"/>
      <c r="B12862" s="180"/>
      <c r="C12862" s="180"/>
      <c r="D12862" s="254"/>
    </row>
    <row r="12863" spans="1:4" ht="13.5">
      <c r="A12863" s="180"/>
      <c r="B12863" s="180"/>
      <c r="C12863" s="180"/>
      <c r="D12863" s="254"/>
    </row>
    <row r="12864" spans="1:4" ht="13.5">
      <c r="A12864" s="180"/>
      <c r="B12864" s="180"/>
      <c r="C12864" s="180"/>
      <c r="D12864" s="254"/>
    </row>
    <row r="12865" spans="1:4" ht="13.5">
      <c r="A12865" s="180"/>
      <c r="B12865" s="180"/>
      <c r="C12865" s="180"/>
      <c r="D12865" s="254"/>
    </row>
    <row r="12866" spans="1:4" ht="13.5">
      <c r="A12866" s="180"/>
      <c r="B12866" s="180"/>
      <c r="C12866" s="180"/>
      <c r="D12866" s="254"/>
    </row>
    <row r="12867" spans="1:4" ht="13.5">
      <c r="A12867" s="180"/>
      <c r="B12867" s="180"/>
      <c r="C12867" s="180"/>
      <c r="D12867" s="254"/>
    </row>
    <row r="12868" spans="1:4" ht="13.5">
      <c r="A12868" s="180"/>
      <c r="B12868" s="180"/>
      <c r="C12868" s="180"/>
      <c r="D12868" s="254"/>
    </row>
    <row r="12869" spans="1:4" ht="13.5">
      <c r="A12869" s="180"/>
      <c r="B12869" s="180"/>
      <c r="C12869" s="180"/>
      <c r="D12869" s="254"/>
    </row>
    <row r="12870" spans="1:4" ht="13.5">
      <c r="A12870" s="180"/>
      <c r="B12870" s="180"/>
      <c r="C12870" s="180"/>
      <c r="D12870" s="254"/>
    </row>
    <row r="12871" spans="1:4" ht="13.5">
      <c r="A12871" s="180"/>
      <c r="B12871" s="180"/>
      <c r="C12871" s="180"/>
      <c r="D12871" s="254"/>
    </row>
    <row r="12872" spans="1:4" ht="13.5">
      <c r="A12872" s="180"/>
      <c r="B12872" s="180"/>
      <c r="C12872" s="180"/>
      <c r="D12872" s="254"/>
    </row>
    <row r="12873" spans="1:4" ht="13.5">
      <c r="A12873" s="180"/>
      <c r="B12873" s="180"/>
      <c r="C12873" s="180"/>
      <c r="D12873" s="254"/>
    </row>
    <row r="12874" spans="1:4" ht="13.5">
      <c r="A12874" s="180"/>
      <c r="B12874" s="180"/>
      <c r="C12874" s="180"/>
      <c r="D12874" s="254"/>
    </row>
    <row r="12875" spans="1:4" ht="13.5">
      <c r="A12875" s="180"/>
      <c r="B12875" s="180"/>
      <c r="C12875" s="180"/>
      <c r="D12875" s="254"/>
    </row>
    <row r="12876" spans="1:4" ht="13.5">
      <c r="A12876" s="180"/>
      <c r="B12876" s="180"/>
      <c r="C12876" s="180"/>
      <c r="D12876" s="254"/>
    </row>
    <row r="12877" spans="1:4" ht="13.5">
      <c r="A12877" s="180"/>
      <c r="B12877" s="180"/>
      <c r="C12877" s="180"/>
      <c r="D12877" s="254"/>
    </row>
    <row r="12878" spans="1:4" ht="13.5">
      <c r="A12878" s="180"/>
      <c r="B12878" s="180"/>
      <c r="C12878" s="180"/>
      <c r="D12878" s="254"/>
    </row>
    <row r="12879" spans="1:4" ht="13.5">
      <c r="A12879" s="180"/>
      <c r="B12879" s="180"/>
      <c r="C12879" s="180"/>
      <c r="D12879" s="254"/>
    </row>
    <row r="12880" spans="1:4" ht="13.5">
      <c r="A12880" s="180"/>
      <c r="B12880" s="180"/>
      <c r="C12880" s="180"/>
      <c r="D12880" s="254"/>
    </row>
    <row r="12881" spans="1:4" ht="13.5">
      <c r="A12881" s="180"/>
      <c r="B12881" s="180"/>
      <c r="C12881" s="180"/>
      <c r="D12881" s="254"/>
    </row>
    <row r="12882" spans="1:4" ht="13.5">
      <c r="A12882" s="180"/>
      <c r="B12882" s="180"/>
      <c r="C12882" s="180"/>
      <c r="D12882" s="254"/>
    </row>
    <row r="12883" spans="1:4" ht="13.5">
      <c r="A12883" s="180"/>
      <c r="B12883" s="180"/>
      <c r="C12883" s="180"/>
      <c r="D12883" s="254"/>
    </row>
    <row r="12884" spans="1:4" ht="13.5">
      <c r="A12884" s="180"/>
      <c r="B12884" s="180"/>
      <c r="C12884" s="180"/>
      <c r="D12884" s="254"/>
    </row>
    <row r="12885" spans="1:4" ht="13.5">
      <c r="A12885" s="180"/>
      <c r="B12885" s="180"/>
      <c r="C12885" s="180"/>
      <c r="D12885" s="254"/>
    </row>
    <row r="12886" spans="1:4" ht="13.5">
      <c r="A12886" s="180"/>
      <c r="B12886" s="180"/>
      <c r="C12886" s="180"/>
      <c r="D12886" s="254"/>
    </row>
    <row r="12887" spans="1:4" ht="13.5">
      <c r="A12887" s="180"/>
      <c r="B12887" s="180"/>
      <c r="C12887" s="180"/>
      <c r="D12887" s="254"/>
    </row>
    <row r="12888" spans="1:4" ht="13.5">
      <c r="A12888" s="180"/>
      <c r="B12888" s="180"/>
      <c r="C12888" s="180"/>
      <c r="D12888" s="254"/>
    </row>
    <row r="12889" spans="1:4" ht="13.5">
      <c r="A12889" s="180"/>
      <c r="B12889" s="180"/>
      <c r="C12889" s="180"/>
      <c r="D12889" s="254"/>
    </row>
    <row r="12890" spans="1:4" ht="13.5">
      <c r="A12890" s="180"/>
      <c r="B12890" s="180"/>
      <c r="C12890" s="180"/>
      <c r="D12890" s="254"/>
    </row>
    <row r="12891" spans="1:4" ht="13.5">
      <c r="A12891" s="180"/>
      <c r="B12891" s="180"/>
      <c r="C12891" s="180"/>
      <c r="D12891" s="254"/>
    </row>
    <row r="12892" spans="1:4" ht="13.5">
      <c r="A12892" s="180"/>
      <c r="B12892" s="180"/>
      <c r="C12892" s="180"/>
      <c r="D12892" s="254"/>
    </row>
    <row r="12893" spans="1:4" ht="13.5">
      <c r="A12893" s="180"/>
      <c r="B12893" s="180"/>
      <c r="C12893" s="180"/>
      <c r="D12893" s="254"/>
    </row>
    <row r="12894" spans="1:4" ht="13.5">
      <c r="A12894" s="180"/>
      <c r="B12894" s="180"/>
      <c r="C12894" s="180"/>
      <c r="D12894" s="254"/>
    </row>
    <row r="12895" spans="1:4" ht="13.5">
      <c r="A12895" s="180"/>
      <c r="B12895" s="180"/>
      <c r="C12895" s="180"/>
      <c r="D12895" s="254"/>
    </row>
    <row r="12896" spans="1:4" ht="13.5">
      <c r="A12896" s="180"/>
      <c r="B12896" s="180"/>
      <c r="C12896" s="180"/>
      <c r="D12896" s="254"/>
    </row>
    <row r="12897" spans="1:4" ht="13.5">
      <c r="A12897" s="180"/>
      <c r="B12897" s="180"/>
      <c r="C12897" s="180"/>
      <c r="D12897" s="254"/>
    </row>
    <row r="12898" spans="1:4" ht="13.5">
      <c r="A12898" s="180"/>
      <c r="B12898" s="180"/>
      <c r="C12898" s="180"/>
      <c r="D12898" s="254"/>
    </row>
    <row r="12899" spans="1:4" ht="13.5">
      <c r="A12899" s="180"/>
      <c r="B12899" s="180"/>
      <c r="C12899" s="180"/>
      <c r="D12899" s="254"/>
    </row>
    <row r="12900" spans="1:4" ht="13.5">
      <c r="A12900" s="180"/>
      <c r="B12900" s="180"/>
      <c r="C12900" s="180"/>
      <c r="D12900" s="254"/>
    </row>
    <row r="12901" spans="1:4" ht="13.5">
      <c r="A12901" s="180"/>
      <c r="B12901" s="180"/>
      <c r="C12901" s="180"/>
      <c r="D12901" s="254"/>
    </row>
    <row r="12902" spans="1:4" ht="13.5">
      <c r="A12902" s="180"/>
      <c r="B12902" s="180"/>
      <c r="C12902" s="180"/>
      <c r="D12902" s="254"/>
    </row>
    <row r="12903" spans="1:4" ht="13.5">
      <c r="A12903" s="180"/>
      <c r="B12903" s="180"/>
      <c r="C12903" s="180"/>
      <c r="D12903" s="254"/>
    </row>
    <row r="12904" spans="1:4" ht="13.5">
      <c r="A12904" s="180"/>
      <c r="B12904" s="180"/>
      <c r="C12904" s="180"/>
      <c r="D12904" s="254"/>
    </row>
    <row r="12905" spans="1:4" ht="13.5">
      <c r="A12905" s="180"/>
      <c r="B12905" s="180"/>
      <c r="C12905" s="180"/>
      <c r="D12905" s="254"/>
    </row>
    <row r="12906" spans="1:4" ht="13.5">
      <c r="A12906" s="180"/>
      <c r="B12906" s="180"/>
      <c r="C12906" s="180"/>
      <c r="D12906" s="254"/>
    </row>
    <row r="12907" spans="1:4" ht="13.5">
      <c r="A12907" s="180"/>
      <c r="B12907" s="180"/>
      <c r="C12907" s="180"/>
      <c r="D12907" s="254"/>
    </row>
    <row r="12908" spans="1:4" ht="13.5">
      <c r="A12908" s="180"/>
      <c r="B12908" s="180"/>
      <c r="C12908" s="180"/>
      <c r="D12908" s="254"/>
    </row>
    <row r="12909" spans="1:4" ht="13.5">
      <c r="A12909" s="180"/>
      <c r="B12909" s="180"/>
      <c r="C12909" s="180"/>
      <c r="D12909" s="254"/>
    </row>
    <row r="12910" spans="1:4" ht="13.5">
      <c r="A12910" s="180"/>
      <c r="B12910" s="180"/>
      <c r="C12910" s="180"/>
      <c r="D12910" s="254"/>
    </row>
    <row r="12911" spans="1:4" ht="13.5">
      <c r="A12911" s="180"/>
      <c r="B12911" s="180"/>
      <c r="C12911" s="180"/>
      <c r="D12911" s="254"/>
    </row>
    <row r="12912" spans="1:4" ht="13.5">
      <c r="A12912" s="180"/>
      <c r="B12912" s="180"/>
      <c r="C12912" s="180"/>
      <c r="D12912" s="254"/>
    </row>
    <row r="12913" spans="1:4" ht="13.5">
      <c r="A12913" s="180"/>
      <c r="B12913" s="180"/>
      <c r="C12913" s="180"/>
      <c r="D12913" s="254"/>
    </row>
    <row r="12914" spans="1:4" ht="13.5">
      <c r="A12914" s="180"/>
      <c r="B12914" s="180"/>
      <c r="C12914" s="180"/>
      <c r="D12914" s="254"/>
    </row>
    <row r="12915" spans="1:4" ht="13.5">
      <c r="A12915" s="180"/>
      <c r="B12915" s="180"/>
      <c r="C12915" s="180"/>
      <c r="D12915" s="254"/>
    </row>
    <row r="12916" spans="1:4" ht="13.5">
      <c r="A12916" s="180"/>
      <c r="B12916" s="180"/>
      <c r="C12916" s="180"/>
      <c r="D12916" s="254"/>
    </row>
    <row r="12917" spans="1:4" ht="13.5">
      <c r="A12917" s="180"/>
      <c r="B12917" s="180"/>
      <c r="C12917" s="180"/>
      <c r="D12917" s="254"/>
    </row>
    <row r="12918" spans="1:4" ht="13.5">
      <c r="A12918" s="180"/>
      <c r="B12918" s="180"/>
      <c r="C12918" s="180"/>
      <c r="D12918" s="254"/>
    </row>
    <row r="12919" spans="1:4" ht="13.5">
      <c r="A12919" s="180"/>
      <c r="B12919" s="180"/>
      <c r="C12919" s="180"/>
      <c r="D12919" s="254"/>
    </row>
    <row r="12920" spans="1:4" ht="13.5">
      <c r="A12920" s="180"/>
      <c r="B12920" s="180"/>
      <c r="C12920" s="180"/>
      <c r="D12920" s="254"/>
    </row>
    <row r="12921" spans="1:4" ht="13.5">
      <c r="A12921" s="180"/>
      <c r="B12921" s="180"/>
      <c r="C12921" s="180"/>
      <c r="D12921" s="254"/>
    </row>
    <row r="12922" spans="1:4" ht="13.5">
      <c r="A12922" s="180"/>
      <c r="B12922" s="180"/>
      <c r="C12922" s="180"/>
      <c r="D12922" s="254"/>
    </row>
    <row r="12923" spans="1:4" ht="13.5">
      <c r="A12923" s="180"/>
      <c r="B12923" s="180"/>
      <c r="C12923" s="180"/>
      <c r="D12923" s="254"/>
    </row>
    <row r="12924" spans="1:4" ht="13.5">
      <c r="A12924" s="180"/>
      <c r="B12924" s="180"/>
      <c r="C12924" s="180"/>
      <c r="D12924" s="254"/>
    </row>
    <row r="12925" spans="1:4" ht="13.5">
      <c r="A12925" s="180"/>
      <c r="B12925" s="180"/>
      <c r="C12925" s="180"/>
      <c r="D12925" s="254"/>
    </row>
    <row r="12926" spans="1:4" ht="13.5">
      <c r="A12926" s="180"/>
      <c r="B12926" s="180"/>
      <c r="C12926" s="180"/>
      <c r="D12926" s="254"/>
    </row>
    <row r="12927" spans="1:4" ht="13.5">
      <c r="A12927" s="180"/>
      <c r="B12927" s="180"/>
      <c r="C12927" s="180"/>
      <c r="D12927" s="254"/>
    </row>
    <row r="12928" spans="1:4" ht="13.5">
      <c r="A12928" s="180"/>
      <c r="B12928" s="180"/>
      <c r="C12928" s="180"/>
      <c r="D12928" s="254"/>
    </row>
    <row r="12929" spans="1:4" ht="13.5">
      <c r="A12929" s="180"/>
      <c r="B12929" s="180"/>
      <c r="C12929" s="180"/>
      <c r="D12929" s="254"/>
    </row>
    <row r="12930" spans="1:4" ht="13.5">
      <c r="A12930" s="180"/>
      <c r="B12930" s="180"/>
      <c r="C12930" s="180"/>
      <c r="D12930" s="254"/>
    </row>
    <row r="12931" spans="1:4" ht="13.5">
      <c r="A12931" s="180"/>
      <c r="B12931" s="180"/>
      <c r="C12931" s="180"/>
      <c r="D12931" s="254"/>
    </row>
    <row r="12932" spans="1:4" ht="13.5">
      <c r="A12932" s="180"/>
      <c r="B12932" s="180"/>
      <c r="C12932" s="180"/>
      <c r="D12932" s="254"/>
    </row>
    <row r="12933" spans="1:4" ht="13.5">
      <c r="A12933" s="180"/>
      <c r="B12933" s="180"/>
      <c r="C12933" s="180"/>
      <c r="D12933" s="254"/>
    </row>
    <row r="12934" spans="1:4" ht="13.5">
      <c r="A12934" s="180"/>
      <c r="B12934" s="180"/>
      <c r="C12934" s="180"/>
      <c r="D12934" s="254"/>
    </row>
    <row r="12935" spans="1:4" ht="13.5">
      <c r="A12935" s="180"/>
      <c r="B12935" s="180"/>
      <c r="C12935" s="180"/>
      <c r="D12935" s="254"/>
    </row>
    <row r="12936" spans="1:4" ht="13.5">
      <c r="A12936" s="180"/>
      <c r="B12936" s="180"/>
      <c r="C12936" s="180"/>
      <c r="D12936" s="254"/>
    </row>
    <row r="12937" spans="1:4" ht="13.5">
      <c r="A12937" s="180"/>
      <c r="B12937" s="180"/>
      <c r="C12937" s="180"/>
      <c r="D12937" s="254"/>
    </row>
    <row r="12938" spans="1:4" ht="13.5">
      <c r="A12938" s="180"/>
      <c r="B12938" s="180"/>
      <c r="C12938" s="180"/>
      <c r="D12938" s="254"/>
    </row>
    <row r="12939" spans="1:4" ht="13.5">
      <c r="A12939" s="180"/>
      <c r="B12939" s="180"/>
      <c r="C12939" s="180"/>
      <c r="D12939" s="254"/>
    </row>
    <row r="12940" spans="1:4" ht="13.5">
      <c r="A12940" s="180"/>
      <c r="B12940" s="180"/>
      <c r="C12940" s="180"/>
      <c r="D12940" s="254"/>
    </row>
    <row r="12941" spans="1:4" ht="13.5">
      <c r="A12941" s="180"/>
      <c r="B12941" s="180"/>
      <c r="C12941" s="180"/>
      <c r="D12941" s="254"/>
    </row>
    <row r="12942" spans="1:4" ht="13.5">
      <c r="A12942" s="180"/>
      <c r="B12942" s="180"/>
      <c r="C12942" s="180"/>
      <c r="D12942" s="254"/>
    </row>
    <row r="12943" spans="1:4" ht="13.5">
      <c r="A12943" s="180"/>
      <c r="B12943" s="180"/>
      <c r="C12943" s="180"/>
      <c r="D12943" s="254"/>
    </row>
    <row r="12944" spans="1:4" ht="13.5">
      <c r="A12944" s="180"/>
      <c r="B12944" s="180"/>
      <c r="C12944" s="180"/>
      <c r="D12944" s="254"/>
    </row>
    <row r="12945" spans="1:4" ht="13.5">
      <c r="A12945" s="180"/>
      <c r="B12945" s="180"/>
      <c r="C12945" s="180"/>
      <c r="D12945" s="254"/>
    </row>
    <row r="12946" spans="1:4" ht="13.5">
      <c r="A12946" s="180"/>
      <c r="B12946" s="180"/>
      <c r="C12946" s="180"/>
      <c r="D12946" s="254"/>
    </row>
    <row r="12947" spans="1:4" ht="13.5">
      <c r="A12947" s="180"/>
      <c r="B12947" s="180"/>
      <c r="C12947" s="180"/>
      <c r="D12947" s="254"/>
    </row>
    <row r="12948" spans="1:4" ht="13.5">
      <c r="A12948" s="180"/>
      <c r="B12948" s="180"/>
      <c r="C12948" s="180"/>
      <c r="D12948" s="254"/>
    </row>
    <row r="12949" spans="1:4" ht="13.5">
      <c r="A12949" s="180"/>
      <c r="B12949" s="180"/>
      <c r="C12949" s="180"/>
      <c r="D12949" s="254"/>
    </row>
    <row r="12950" spans="1:4" ht="13.5">
      <c r="A12950" s="180"/>
      <c r="B12950" s="180"/>
      <c r="C12950" s="180"/>
      <c r="D12950" s="254"/>
    </row>
    <row r="12951" spans="1:4" ht="13.5">
      <c r="A12951" s="180"/>
      <c r="B12951" s="180"/>
      <c r="C12951" s="180"/>
      <c r="D12951" s="254"/>
    </row>
    <row r="12952" spans="1:4" ht="13.5">
      <c r="A12952" s="180"/>
      <c r="B12952" s="180"/>
      <c r="C12952" s="180"/>
      <c r="D12952" s="254"/>
    </row>
    <row r="12953" spans="1:4" ht="13.5">
      <c r="A12953" s="180"/>
      <c r="B12953" s="180"/>
      <c r="C12953" s="180"/>
      <c r="D12953" s="254"/>
    </row>
    <row r="12954" spans="1:4" ht="13.5">
      <c r="A12954" s="180"/>
      <c r="B12954" s="180"/>
      <c r="C12954" s="180"/>
      <c r="D12954" s="254"/>
    </row>
    <row r="12955" spans="1:4" ht="13.5">
      <c r="A12955" s="180"/>
      <c r="B12955" s="180"/>
      <c r="C12955" s="180"/>
      <c r="D12955" s="254"/>
    </row>
    <row r="12956" spans="1:4" ht="13.5">
      <c r="A12956" s="180"/>
      <c r="B12956" s="180"/>
      <c r="C12956" s="180"/>
      <c r="D12956" s="254"/>
    </row>
    <row r="12957" spans="1:4" ht="13.5">
      <c r="A12957" s="180"/>
      <c r="B12957" s="180"/>
      <c r="C12957" s="180"/>
      <c r="D12957" s="254"/>
    </row>
    <row r="12958" spans="1:4" ht="13.5">
      <c r="A12958" s="180"/>
      <c r="B12958" s="180"/>
      <c r="C12958" s="180"/>
      <c r="D12958" s="254"/>
    </row>
    <row r="12959" spans="1:4" ht="13.5">
      <c r="A12959" s="180"/>
      <c r="B12959" s="180"/>
      <c r="C12959" s="180"/>
      <c r="D12959" s="254"/>
    </row>
    <row r="12960" spans="1:4" ht="13.5">
      <c r="A12960" s="180"/>
      <c r="B12960" s="180"/>
      <c r="C12960" s="180"/>
      <c r="D12960" s="254"/>
    </row>
    <row r="12961" spans="1:4" ht="13.5">
      <c r="A12961" s="180"/>
      <c r="B12961" s="180"/>
      <c r="C12961" s="180"/>
      <c r="D12961" s="254"/>
    </row>
    <row r="12962" spans="1:4" ht="13.5">
      <c r="A12962" s="180"/>
      <c r="B12962" s="180"/>
      <c r="C12962" s="180"/>
      <c r="D12962" s="254"/>
    </row>
    <row r="12963" spans="1:4" ht="13.5">
      <c r="A12963" s="180"/>
      <c r="B12963" s="180"/>
      <c r="C12963" s="180"/>
      <c r="D12963" s="254"/>
    </row>
    <row r="12964" spans="1:4" ht="13.5">
      <c r="A12964" s="180"/>
      <c r="B12964" s="180"/>
      <c r="C12964" s="180"/>
      <c r="D12964" s="254"/>
    </row>
    <row r="12965" spans="1:4" ht="13.5">
      <c r="A12965" s="180"/>
      <c r="B12965" s="180"/>
      <c r="C12965" s="180"/>
      <c r="D12965" s="254"/>
    </row>
    <row r="12966" spans="1:4" ht="13.5">
      <c r="A12966" s="180"/>
      <c r="B12966" s="180"/>
      <c r="C12966" s="180"/>
      <c r="D12966" s="254"/>
    </row>
    <row r="12967" spans="1:4" ht="13.5">
      <c r="A12967" s="180"/>
      <c r="B12967" s="180"/>
      <c r="C12967" s="180"/>
      <c r="D12967" s="254"/>
    </row>
    <row r="12968" spans="1:4" ht="13.5">
      <c r="A12968" s="180"/>
      <c r="B12968" s="180"/>
      <c r="C12968" s="180"/>
      <c r="D12968" s="254"/>
    </row>
    <row r="12969" spans="1:4" ht="13.5">
      <c r="A12969" s="180"/>
      <c r="B12969" s="180"/>
      <c r="C12969" s="180"/>
      <c r="D12969" s="254"/>
    </row>
    <row r="12970" spans="1:4" ht="13.5">
      <c r="A12970" s="180"/>
      <c r="B12970" s="180"/>
      <c r="C12970" s="180"/>
      <c r="D12970" s="254"/>
    </row>
    <row r="12971" spans="1:4" ht="13.5">
      <c r="A12971" s="180"/>
      <c r="B12971" s="180"/>
      <c r="C12971" s="180"/>
      <c r="D12971" s="254"/>
    </row>
    <row r="12972" spans="1:4" ht="13.5">
      <c r="A12972" s="180"/>
      <c r="B12972" s="180"/>
      <c r="C12972" s="180"/>
      <c r="D12972" s="254"/>
    </row>
    <row r="12973" spans="1:4" ht="13.5">
      <c r="A12973" s="180"/>
      <c r="B12973" s="180"/>
      <c r="C12973" s="180"/>
      <c r="D12973" s="254"/>
    </row>
    <row r="12974" spans="1:4" ht="13.5">
      <c r="A12974" s="180"/>
      <c r="B12974" s="180"/>
      <c r="C12974" s="180"/>
      <c r="D12974" s="254"/>
    </row>
    <row r="12975" spans="1:4" ht="13.5">
      <c r="A12975" s="180"/>
      <c r="B12975" s="180"/>
      <c r="C12975" s="180"/>
      <c r="D12975" s="254"/>
    </row>
    <row r="12976" spans="1:4" ht="13.5">
      <c r="A12976" s="180"/>
      <c r="B12976" s="180"/>
      <c r="C12976" s="180"/>
      <c r="D12976" s="254"/>
    </row>
    <row r="12977" spans="1:4" ht="13.5">
      <c r="A12977" s="180"/>
      <c r="B12977" s="180"/>
      <c r="C12977" s="180"/>
      <c r="D12977" s="254"/>
    </row>
    <row r="12978" spans="1:4" ht="13.5">
      <c r="A12978" s="180"/>
      <c r="B12978" s="180"/>
      <c r="C12978" s="180"/>
      <c r="D12978" s="254"/>
    </row>
    <row r="12979" spans="1:4" ht="13.5">
      <c r="A12979" s="180"/>
      <c r="B12979" s="180"/>
      <c r="C12979" s="180"/>
      <c r="D12979" s="254"/>
    </row>
    <row r="12980" spans="1:4" ht="13.5">
      <c r="A12980" s="180"/>
      <c r="B12980" s="180"/>
      <c r="C12980" s="180"/>
      <c r="D12980" s="254"/>
    </row>
    <row r="12981" spans="1:4" ht="13.5">
      <c r="A12981" s="180"/>
      <c r="B12981" s="180"/>
      <c r="C12981" s="180"/>
      <c r="D12981" s="254"/>
    </row>
    <row r="12982" spans="1:4" ht="13.5">
      <c r="A12982" s="180"/>
      <c r="B12982" s="180"/>
      <c r="C12982" s="180"/>
      <c r="D12982" s="254"/>
    </row>
    <row r="12983" spans="1:4" ht="13.5">
      <c r="A12983" s="180"/>
      <c r="B12983" s="180"/>
      <c r="C12983" s="180"/>
      <c r="D12983" s="254"/>
    </row>
    <row r="12984" spans="1:4" ht="13.5">
      <c r="A12984" s="180"/>
      <c r="B12984" s="180"/>
      <c r="C12984" s="180"/>
      <c r="D12984" s="254"/>
    </row>
    <row r="12985" spans="1:4" ht="13.5">
      <c r="A12985" s="180"/>
      <c r="B12985" s="180"/>
      <c r="C12985" s="180"/>
      <c r="D12985" s="254"/>
    </row>
    <row r="12986" spans="1:4" ht="13.5">
      <c r="A12986" s="180"/>
      <c r="B12986" s="180"/>
      <c r="C12986" s="180"/>
      <c r="D12986" s="254"/>
    </row>
    <row r="12987" spans="1:4" ht="13.5">
      <c r="A12987" s="180"/>
      <c r="B12987" s="180"/>
      <c r="C12987" s="180"/>
      <c r="D12987" s="254"/>
    </row>
    <row r="12988" spans="1:4" ht="13.5">
      <c r="A12988" s="180"/>
      <c r="B12988" s="180"/>
      <c r="C12988" s="180"/>
      <c r="D12988" s="254"/>
    </row>
    <row r="12989" spans="1:4" ht="13.5">
      <c r="A12989" s="180"/>
      <c r="B12989" s="180"/>
      <c r="C12989" s="180"/>
      <c r="D12989" s="254"/>
    </row>
    <row r="12990" spans="1:4" ht="13.5">
      <c r="A12990" s="180"/>
      <c r="B12990" s="180"/>
      <c r="C12990" s="180"/>
      <c r="D12990" s="254"/>
    </row>
    <row r="12991" spans="1:4" ht="13.5">
      <c r="A12991" s="180"/>
      <c r="B12991" s="180"/>
      <c r="C12991" s="180"/>
      <c r="D12991" s="254"/>
    </row>
    <row r="12992" spans="1:4" ht="13.5">
      <c r="A12992" s="180"/>
      <c r="B12992" s="180"/>
      <c r="C12992" s="180"/>
      <c r="D12992" s="254"/>
    </row>
    <row r="12993" spans="1:4" ht="13.5">
      <c r="A12993" s="180"/>
      <c r="B12993" s="180"/>
      <c r="C12993" s="180"/>
      <c r="D12993" s="254"/>
    </row>
    <row r="12994" spans="1:4" ht="13.5">
      <c r="A12994" s="180"/>
      <c r="B12994" s="180"/>
      <c r="C12994" s="180"/>
      <c r="D12994" s="254"/>
    </row>
    <row r="12995" spans="1:4" ht="13.5">
      <c r="A12995" s="180"/>
      <c r="B12995" s="180"/>
      <c r="C12995" s="180"/>
      <c r="D12995" s="254"/>
    </row>
    <row r="12996" spans="1:4" ht="13.5">
      <c r="A12996" s="180"/>
      <c r="B12996" s="180"/>
      <c r="C12996" s="180"/>
      <c r="D12996" s="254"/>
    </row>
    <row r="12997" spans="1:4" ht="13.5">
      <c r="A12997" s="180"/>
      <c r="B12997" s="180"/>
      <c r="C12997" s="180"/>
      <c r="D12997" s="254"/>
    </row>
    <row r="12998" spans="1:4" ht="13.5">
      <c r="A12998" s="180"/>
      <c r="B12998" s="180"/>
      <c r="C12998" s="180"/>
      <c r="D12998" s="254"/>
    </row>
    <row r="12999" spans="1:4" ht="13.5">
      <c r="A12999" s="180"/>
      <c r="B12999" s="180"/>
      <c r="C12999" s="180"/>
      <c r="D12999" s="254"/>
    </row>
    <row r="13000" spans="1:4" ht="13.5">
      <c r="A13000" s="180"/>
      <c r="B13000" s="180"/>
      <c r="C13000" s="180"/>
      <c r="D13000" s="254"/>
    </row>
    <row r="13001" spans="1:4" ht="13.5">
      <c r="A13001" s="180"/>
      <c r="B13001" s="180"/>
      <c r="C13001" s="180"/>
      <c r="D13001" s="254"/>
    </row>
    <row r="13002" spans="1:4" ht="13.5">
      <c r="A13002" s="180"/>
      <c r="B13002" s="180"/>
      <c r="C13002" s="180"/>
      <c r="D13002" s="254"/>
    </row>
    <row r="13003" spans="1:4" ht="13.5">
      <c r="A13003" s="180"/>
      <c r="B13003" s="180"/>
      <c r="C13003" s="180"/>
      <c r="D13003" s="254"/>
    </row>
    <row r="13004" spans="1:4" ht="13.5">
      <c r="A13004" s="180"/>
      <c r="B13004" s="180"/>
      <c r="C13004" s="180"/>
      <c r="D13004" s="254"/>
    </row>
    <row r="13005" spans="1:4" ht="13.5">
      <c r="A13005" s="180"/>
      <c r="B13005" s="180"/>
      <c r="C13005" s="180"/>
      <c r="D13005" s="254"/>
    </row>
    <row r="13006" spans="1:4" ht="13.5">
      <c r="A13006" s="180"/>
      <c r="B13006" s="180"/>
      <c r="C13006" s="180"/>
      <c r="D13006" s="254"/>
    </row>
    <row r="13007" spans="1:4" ht="13.5">
      <c r="A13007" s="180"/>
      <c r="B13007" s="180"/>
      <c r="C13007" s="180"/>
      <c r="D13007" s="254"/>
    </row>
    <row r="13008" spans="1:4" ht="13.5">
      <c r="A13008" s="180"/>
      <c r="B13008" s="180"/>
      <c r="C13008" s="180"/>
      <c r="D13008" s="254"/>
    </row>
    <row r="13009" spans="1:4" ht="13.5">
      <c r="A13009" s="180"/>
      <c r="B13009" s="180"/>
      <c r="C13009" s="180"/>
      <c r="D13009" s="254"/>
    </row>
    <row r="13010" spans="1:4" ht="13.5">
      <c r="A13010" s="180"/>
      <c r="B13010" s="180"/>
      <c r="C13010" s="180"/>
      <c r="D13010" s="254"/>
    </row>
    <row r="13011" spans="1:4" ht="13.5">
      <c r="A13011" s="180"/>
      <c r="B13011" s="180"/>
      <c r="C13011" s="180"/>
      <c r="D13011" s="254"/>
    </row>
    <row r="13012" spans="1:4" ht="13.5">
      <c r="A13012" s="180"/>
      <c r="B13012" s="180"/>
      <c r="C13012" s="180"/>
      <c r="D13012" s="254"/>
    </row>
    <row r="13013" spans="1:4" ht="13.5">
      <c r="A13013" s="180"/>
      <c r="B13013" s="180"/>
      <c r="C13013" s="180"/>
      <c r="D13013" s="254"/>
    </row>
    <row r="13014" spans="1:4" ht="13.5">
      <c r="A13014" s="180"/>
      <c r="B13014" s="180"/>
      <c r="C13014" s="180"/>
      <c r="D13014" s="254"/>
    </row>
    <row r="13015" spans="1:4" ht="13.5">
      <c r="A13015" s="180"/>
      <c r="B13015" s="180"/>
      <c r="C13015" s="180"/>
      <c r="D13015" s="254"/>
    </row>
    <row r="13016" spans="1:4" ht="13.5">
      <c r="A13016" s="180"/>
      <c r="B13016" s="180"/>
      <c r="C13016" s="180"/>
      <c r="D13016" s="254"/>
    </row>
    <row r="13017" spans="1:4" ht="13.5">
      <c r="A13017" s="180"/>
      <c r="B13017" s="180"/>
      <c r="C13017" s="180"/>
      <c r="D13017" s="254"/>
    </row>
    <row r="13018" spans="1:4" ht="13.5">
      <c r="A13018" s="180"/>
      <c r="B13018" s="180"/>
      <c r="C13018" s="180"/>
      <c r="D13018" s="254"/>
    </row>
    <row r="13019" spans="1:4" ht="13.5">
      <c r="A13019" s="180"/>
      <c r="B13019" s="180"/>
      <c r="C13019" s="180"/>
      <c r="D13019" s="254"/>
    </row>
    <row r="13020" spans="1:4" ht="13.5">
      <c r="A13020" s="180"/>
      <c r="B13020" s="180"/>
      <c r="C13020" s="180"/>
      <c r="D13020" s="254"/>
    </row>
    <row r="13021" spans="1:4" ht="13.5">
      <c r="A13021" s="180"/>
      <c r="B13021" s="180"/>
      <c r="C13021" s="180"/>
      <c r="D13021" s="254"/>
    </row>
    <row r="13022" spans="1:4" ht="13.5">
      <c r="A13022" s="180"/>
      <c r="B13022" s="180"/>
      <c r="C13022" s="180"/>
      <c r="D13022" s="254"/>
    </row>
    <row r="13023" spans="1:4" ht="13.5">
      <c r="A13023" s="180"/>
      <c r="B13023" s="180"/>
      <c r="C13023" s="180"/>
      <c r="D13023" s="254"/>
    </row>
    <row r="13024" spans="1:4" ht="13.5">
      <c r="A13024" s="180"/>
      <c r="B13024" s="180"/>
      <c r="C13024" s="180"/>
      <c r="D13024" s="254"/>
    </row>
    <row r="13025" spans="1:4" ht="13.5">
      <c r="A13025" s="180"/>
      <c r="B13025" s="180"/>
      <c r="C13025" s="180"/>
      <c r="D13025" s="254"/>
    </row>
    <row r="13026" spans="1:4" ht="13.5">
      <c r="A13026" s="180"/>
      <c r="B13026" s="180"/>
      <c r="C13026" s="180"/>
      <c r="D13026" s="254"/>
    </row>
    <row r="13027" spans="1:4" ht="13.5">
      <c r="A13027" s="180"/>
      <c r="B13027" s="180"/>
      <c r="C13027" s="180"/>
      <c r="D13027" s="254"/>
    </row>
    <row r="13028" spans="1:4" ht="13.5">
      <c r="A13028" s="180"/>
      <c r="B13028" s="180"/>
      <c r="C13028" s="180"/>
      <c r="D13028" s="254"/>
    </row>
    <row r="13029" spans="1:4" ht="13.5">
      <c r="A13029" s="180"/>
      <c r="B13029" s="180"/>
      <c r="C13029" s="180"/>
      <c r="D13029" s="254"/>
    </row>
    <row r="13030" spans="1:4" ht="13.5">
      <c r="A13030" s="180"/>
      <c r="B13030" s="180"/>
      <c r="C13030" s="180"/>
      <c r="D13030" s="254"/>
    </row>
    <row r="13031" spans="1:4" ht="13.5">
      <c r="A13031" s="180"/>
      <c r="B13031" s="180"/>
      <c r="C13031" s="180"/>
      <c r="D13031" s="254"/>
    </row>
    <row r="13032" spans="1:4" ht="13.5">
      <c r="A13032" s="180"/>
      <c r="B13032" s="180"/>
      <c r="C13032" s="180"/>
      <c r="D13032" s="254"/>
    </row>
    <row r="13033" spans="1:4" ht="13.5">
      <c r="A13033" s="180"/>
      <c r="B13033" s="180"/>
      <c r="C13033" s="180"/>
      <c r="D13033" s="254"/>
    </row>
    <row r="13034" spans="1:4" ht="13.5">
      <c r="A13034" s="180"/>
      <c r="B13034" s="180"/>
      <c r="C13034" s="180"/>
      <c r="D13034" s="254"/>
    </row>
    <row r="13035" spans="1:4" ht="13.5">
      <c r="A13035" s="180"/>
      <c r="B13035" s="180"/>
      <c r="C13035" s="180"/>
      <c r="D13035" s="254"/>
    </row>
    <row r="13036" spans="1:4" ht="13.5">
      <c r="A13036" s="180"/>
      <c r="B13036" s="180"/>
      <c r="C13036" s="180"/>
      <c r="D13036" s="254"/>
    </row>
    <row r="13037" spans="1:4" ht="13.5">
      <c r="A13037" s="180"/>
      <c r="B13037" s="180"/>
      <c r="C13037" s="180"/>
      <c r="D13037" s="254"/>
    </row>
    <row r="13038" spans="1:4" ht="13.5">
      <c r="A13038" s="180"/>
      <c r="B13038" s="180"/>
      <c r="C13038" s="180"/>
      <c r="D13038" s="254"/>
    </row>
    <row r="13039" spans="1:4" ht="13.5">
      <c r="A13039" s="180"/>
      <c r="B13039" s="180"/>
      <c r="C13039" s="180"/>
      <c r="D13039" s="254"/>
    </row>
    <row r="13040" spans="1:4" ht="13.5">
      <c r="A13040" s="180"/>
      <c r="B13040" s="180"/>
      <c r="C13040" s="180"/>
      <c r="D13040" s="254"/>
    </row>
    <row r="13041" spans="1:4" ht="13.5">
      <c r="A13041" s="180"/>
      <c r="B13041" s="180"/>
      <c r="C13041" s="180"/>
      <c r="D13041" s="254"/>
    </row>
    <row r="13042" spans="1:4" ht="13.5">
      <c r="A13042" s="180"/>
      <c r="B13042" s="180"/>
      <c r="C13042" s="180"/>
      <c r="D13042" s="254"/>
    </row>
    <row r="13043" spans="1:4" ht="13.5">
      <c r="A13043" s="180"/>
      <c r="B13043" s="180"/>
      <c r="C13043" s="180"/>
      <c r="D13043" s="254"/>
    </row>
    <row r="13044" spans="1:4" ht="13.5">
      <c r="A13044" s="180"/>
      <c r="B13044" s="180"/>
      <c r="C13044" s="180"/>
      <c r="D13044" s="254"/>
    </row>
    <row r="13045" spans="1:4" ht="13.5">
      <c r="A13045" s="180"/>
      <c r="B13045" s="180"/>
      <c r="C13045" s="180"/>
      <c r="D13045" s="254"/>
    </row>
    <row r="13046" spans="1:4" ht="13.5">
      <c r="A13046" s="180"/>
      <c r="B13046" s="180"/>
      <c r="C13046" s="180"/>
      <c r="D13046" s="254"/>
    </row>
    <row r="13047" spans="1:4" ht="13.5">
      <c r="A13047" s="180"/>
      <c r="B13047" s="180"/>
      <c r="C13047" s="180"/>
      <c r="D13047" s="254"/>
    </row>
    <row r="13048" spans="1:4" ht="13.5">
      <c r="A13048" s="180"/>
      <c r="B13048" s="180"/>
      <c r="C13048" s="180"/>
      <c r="D13048" s="254"/>
    </row>
    <row r="13049" spans="1:4" ht="13.5">
      <c r="A13049" s="180"/>
      <c r="B13049" s="180"/>
      <c r="C13049" s="180"/>
      <c r="D13049" s="254"/>
    </row>
    <row r="13050" spans="1:4" ht="13.5">
      <c r="A13050" s="180"/>
      <c r="B13050" s="180"/>
      <c r="C13050" s="180"/>
      <c r="D13050" s="254"/>
    </row>
    <row r="13051" spans="1:4" ht="13.5">
      <c r="A13051" s="180"/>
      <c r="B13051" s="180"/>
      <c r="C13051" s="180"/>
      <c r="D13051" s="254"/>
    </row>
    <row r="13052" spans="1:4" ht="13.5">
      <c r="A13052" s="180"/>
      <c r="B13052" s="180"/>
      <c r="C13052" s="180"/>
      <c r="D13052" s="254"/>
    </row>
    <row r="13053" spans="1:4" ht="13.5">
      <c r="A13053" s="180"/>
      <c r="B13053" s="180"/>
      <c r="C13053" s="180"/>
      <c r="D13053" s="254"/>
    </row>
    <row r="13054" spans="1:4" ht="13.5">
      <c r="A13054" s="180"/>
      <c r="B13054" s="180"/>
      <c r="C13054" s="180"/>
      <c r="D13054" s="254"/>
    </row>
    <row r="13055" spans="1:4" ht="13.5">
      <c r="A13055" s="180"/>
      <c r="B13055" s="180"/>
      <c r="C13055" s="180"/>
      <c r="D13055" s="254"/>
    </row>
    <row r="13056" spans="1:4" ht="13.5">
      <c r="A13056" s="180"/>
      <c r="B13056" s="180"/>
      <c r="C13056" s="180"/>
      <c r="D13056" s="254"/>
    </row>
    <row r="13057" spans="1:4" ht="13.5">
      <c r="A13057" s="180"/>
      <c r="B13057" s="180"/>
      <c r="C13057" s="180"/>
      <c r="D13057" s="254"/>
    </row>
    <row r="13058" spans="1:4" ht="13.5">
      <c r="A13058" s="180"/>
      <c r="B13058" s="180"/>
      <c r="C13058" s="180"/>
      <c r="D13058" s="254"/>
    </row>
    <row r="13059" spans="1:4" ht="13.5">
      <c r="A13059" s="180"/>
      <c r="B13059" s="180"/>
      <c r="C13059" s="180"/>
      <c r="D13059" s="254"/>
    </row>
    <row r="13060" spans="1:4" ht="13.5">
      <c r="A13060" s="180"/>
      <c r="B13060" s="180"/>
      <c r="C13060" s="180"/>
      <c r="D13060" s="254"/>
    </row>
    <row r="13061" spans="1:4" ht="13.5">
      <c r="A13061" s="180"/>
      <c r="B13061" s="180"/>
      <c r="C13061" s="180"/>
      <c r="D13061" s="254"/>
    </row>
    <row r="13062" spans="1:4" ht="13.5">
      <c r="A13062" s="180"/>
      <c r="B13062" s="180"/>
      <c r="C13062" s="180"/>
      <c r="D13062" s="254"/>
    </row>
    <row r="13063" spans="1:4" ht="13.5">
      <c r="A13063" s="180"/>
      <c r="B13063" s="180"/>
      <c r="C13063" s="180"/>
      <c r="D13063" s="254"/>
    </row>
    <row r="13064" spans="1:4" ht="13.5">
      <c r="A13064" s="180"/>
      <c r="B13064" s="180"/>
      <c r="C13064" s="180"/>
      <c r="D13064" s="254"/>
    </row>
    <row r="13065" spans="1:4" ht="13.5">
      <c r="A13065" s="180"/>
      <c r="B13065" s="180"/>
      <c r="C13065" s="180"/>
      <c r="D13065" s="254"/>
    </row>
    <row r="13066" spans="1:4" ht="13.5">
      <c r="A13066" s="180"/>
      <c r="B13066" s="180"/>
      <c r="C13066" s="180"/>
      <c r="D13066" s="254"/>
    </row>
    <row r="13067" spans="1:4" ht="13.5">
      <c r="A13067" s="180"/>
      <c r="B13067" s="180"/>
      <c r="C13067" s="180"/>
      <c r="D13067" s="254"/>
    </row>
    <row r="13068" spans="1:4" ht="13.5">
      <c r="A13068" s="180"/>
      <c r="B13068" s="180"/>
      <c r="C13068" s="180"/>
      <c r="D13068" s="254"/>
    </row>
    <row r="13069" spans="1:4" ht="13.5">
      <c r="A13069" s="180"/>
      <c r="B13069" s="180"/>
      <c r="C13069" s="180"/>
      <c r="D13069" s="254"/>
    </row>
    <row r="13070" spans="1:4" ht="13.5">
      <c r="A13070" s="180"/>
      <c r="B13070" s="180"/>
      <c r="C13070" s="180"/>
      <c r="D13070" s="254"/>
    </row>
    <row r="13071" spans="1:4" ht="13.5">
      <c r="A13071" s="180"/>
      <c r="B13071" s="180"/>
      <c r="C13071" s="180"/>
      <c r="D13071" s="254"/>
    </row>
    <row r="13072" spans="1:4" ht="13.5">
      <c r="A13072" s="180"/>
      <c r="B13072" s="180"/>
      <c r="C13072" s="180"/>
      <c r="D13072" s="254"/>
    </row>
    <row r="13073" spans="1:4" ht="13.5">
      <c r="A13073" s="180"/>
      <c r="B13073" s="180"/>
      <c r="C13073" s="180"/>
      <c r="D13073" s="254"/>
    </row>
    <row r="13074" spans="1:4" ht="13.5">
      <c r="A13074" s="180"/>
      <c r="B13074" s="180"/>
      <c r="C13074" s="180"/>
      <c r="D13074" s="254"/>
    </row>
    <row r="13075" spans="1:4" ht="13.5">
      <c r="A13075" s="180"/>
      <c r="B13075" s="180"/>
      <c r="C13075" s="180"/>
      <c r="D13075" s="254"/>
    </row>
    <row r="13076" spans="1:4" ht="13.5">
      <c r="A13076" s="180"/>
      <c r="B13076" s="180"/>
      <c r="C13076" s="180"/>
      <c r="D13076" s="254"/>
    </row>
    <row r="13077" spans="1:4" ht="13.5">
      <c r="A13077" s="180"/>
      <c r="B13077" s="180"/>
      <c r="C13077" s="180"/>
      <c r="D13077" s="254"/>
    </row>
    <row r="13078" spans="1:4" ht="13.5">
      <c r="A13078" s="180"/>
      <c r="B13078" s="180"/>
      <c r="C13078" s="180"/>
      <c r="D13078" s="254"/>
    </row>
    <row r="13079" spans="1:4" ht="13.5">
      <c r="A13079" s="180"/>
      <c r="B13079" s="180"/>
      <c r="C13079" s="180"/>
      <c r="D13079" s="254"/>
    </row>
    <row r="13080" spans="1:4" ht="13.5">
      <c r="A13080" s="180"/>
      <c r="B13080" s="180"/>
      <c r="C13080" s="180"/>
      <c r="D13080" s="254"/>
    </row>
    <row r="13081" spans="1:4" ht="13.5">
      <c r="A13081" s="180"/>
      <c r="B13081" s="180"/>
      <c r="C13081" s="180"/>
      <c r="D13081" s="254"/>
    </row>
    <row r="13082" spans="1:4" ht="13.5">
      <c r="A13082" s="180"/>
      <c r="B13082" s="180"/>
      <c r="C13082" s="180"/>
      <c r="D13082" s="254"/>
    </row>
    <row r="13083" spans="1:4" ht="13.5">
      <c r="A13083" s="180"/>
      <c r="B13083" s="180"/>
      <c r="C13083" s="180"/>
      <c r="D13083" s="254"/>
    </row>
    <row r="13084" spans="1:4" ht="13.5">
      <c r="A13084" s="180"/>
      <c r="B13084" s="180"/>
      <c r="C13084" s="180"/>
      <c r="D13084" s="254"/>
    </row>
    <row r="13085" spans="1:4" ht="13.5">
      <c r="A13085" s="180"/>
      <c r="B13085" s="180"/>
      <c r="C13085" s="180"/>
      <c r="D13085" s="254"/>
    </row>
    <row r="13086" spans="1:4" ht="13.5">
      <c r="A13086" s="180"/>
      <c r="B13086" s="180"/>
      <c r="C13086" s="180"/>
      <c r="D13086" s="254"/>
    </row>
    <row r="13087" spans="1:4" ht="13.5">
      <c r="A13087" s="180"/>
      <c r="B13087" s="180"/>
      <c r="C13087" s="180"/>
      <c r="D13087" s="254"/>
    </row>
    <row r="13088" spans="1:4" ht="13.5">
      <c r="A13088" s="180"/>
      <c r="B13088" s="180"/>
      <c r="C13088" s="180"/>
      <c r="D13088" s="254"/>
    </row>
    <row r="13089" spans="1:4" ht="13.5">
      <c r="A13089" s="180"/>
      <c r="B13089" s="180"/>
      <c r="C13089" s="180"/>
      <c r="D13089" s="254"/>
    </row>
    <row r="13090" spans="1:4" ht="13.5">
      <c r="A13090" s="180"/>
      <c r="B13090" s="180"/>
      <c r="C13090" s="180"/>
      <c r="D13090" s="254"/>
    </row>
    <row r="13091" spans="1:4" ht="13.5">
      <c r="A13091" s="180"/>
      <c r="B13091" s="180"/>
      <c r="C13091" s="180"/>
      <c r="D13091" s="254"/>
    </row>
    <row r="13092" spans="1:4" ht="13.5">
      <c r="A13092" s="180"/>
      <c r="B13092" s="180"/>
      <c r="C13092" s="180"/>
      <c r="D13092" s="254"/>
    </row>
    <row r="13093" spans="1:4" ht="13.5">
      <c r="A13093" s="180"/>
      <c r="B13093" s="180"/>
      <c r="C13093" s="180"/>
      <c r="D13093" s="254"/>
    </row>
    <row r="13094" spans="1:4" ht="13.5">
      <c r="A13094" s="180"/>
      <c r="B13094" s="180"/>
      <c r="C13094" s="180"/>
      <c r="D13094" s="254"/>
    </row>
    <row r="13095" spans="1:4" ht="13.5">
      <c r="A13095" s="180"/>
      <c r="B13095" s="180"/>
      <c r="C13095" s="180"/>
      <c r="D13095" s="254"/>
    </row>
    <row r="13096" spans="1:4" ht="13.5">
      <c r="A13096" s="180"/>
      <c r="B13096" s="180"/>
      <c r="C13096" s="180"/>
      <c r="D13096" s="254"/>
    </row>
    <row r="13097" spans="1:4" ht="13.5">
      <c r="A13097" s="180"/>
      <c r="B13097" s="180"/>
      <c r="C13097" s="180"/>
      <c r="D13097" s="254"/>
    </row>
    <row r="13098" spans="1:4" ht="13.5">
      <c r="A13098" s="180"/>
      <c r="B13098" s="180"/>
      <c r="C13098" s="180"/>
      <c r="D13098" s="254"/>
    </row>
    <row r="13099" spans="1:4" ht="13.5">
      <c r="A13099" s="180"/>
      <c r="B13099" s="180"/>
      <c r="C13099" s="180"/>
      <c r="D13099" s="254"/>
    </row>
    <row r="13100" spans="1:4" ht="13.5">
      <c r="A13100" s="180"/>
      <c r="B13100" s="180"/>
      <c r="C13100" s="180"/>
      <c r="D13100" s="254"/>
    </row>
    <row r="13101" spans="1:4" ht="13.5">
      <c r="A13101" s="180"/>
      <c r="B13101" s="180"/>
      <c r="C13101" s="180"/>
      <c r="D13101" s="254"/>
    </row>
    <row r="13102" spans="1:4" ht="13.5">
      <c r="A13102" s="180"/>
      <c r="B13102" s="180"/>
      <c r="C13102" s="180"/>
      <c r="D13102" s="254"/>
    </row>
    <row r="13103" spans="1:4" ht="13.5">
      <c r="A13103" s="180"/>
      <c r="B13103" s="180"/>
      <c r="C13103" s="180"/>
      <c r="D13103" s="254"/>
    </row>
    <row r="13104" spans="1:4" ht="13.5">
      <c r="A13104" s="180"/>
      <c r="B13104" s="180"/>
      <c r="C13104" s="180"/>
      <c r="D13104" s="254"/>
    </row>
    <row r="13105" spans="1:4" ht="13.5">
      <c r="A13105" s="180"/>
      <c r="B13105" s="180"/>
      <c r="C13105" s="180"/>
      <c r="D13105" s="254"/>
    </row>
    <row r="13106" spans="1:4" ht="13.5">
      <c r="A13106" s="180"/>
      <c r="B13106" s="180"/>
      <c r="C13106" s="180"/>
      <c r="D13106" s="254"/>
    </row>
    <row r="13107" spans="1:4" ht="13.5">
      <c r="A13107" s="180"/>
      <c r="B13107" s="180"/>
      <c r="C13107" s="180"/>
      <c r="D13107" s="254"/>
    </row>
    <row r="13108" spans="1:4" ht="13.5">
      <c r="A13108" s="180"/>
      <c r="B13108" s="180"/>
      <c r="C13108" s="180"/>
      <c r="D13108" s="254"/>
    </row>
    <row r="13109" spans="1:4" ht="13.5">
      <c r="A13109" s="180"/>
      <c r="B13109" s="180"/>
      <c r="C13109" s="180"/>
      <c r="D13109" s="254"/>
    </row>
    <row r="13110" spans="1:4" ht="13.5">
      <c r="A13110" s="180"/>
      <c r="B13110" s="180"/>
      <c r="C13110" s="180"/>
      <c r="D13110" s="254"/>
    </row>
    <row r="13111" spans="1:4" ht="13.5">
      <c r="A13111" s="180"/>
      <c r="B13111" s="180"/>
      <c r="C13111" s="180"/>
      <c r="D13111" s="254"/>
    </row>
    <row r="13112" spans="1:4" ht="13.5">
      <c r="A13112" s="180"/>
      <c r="B13112" s="180"/>
      <c r="C13112" s="180"/>
      <c r="D13112" s="254"/>
    </row>
    <row r="13113" spans="1:4" ht="13.5">
      <c r="A13113" s="180"/>
      <c r="B13113" s="180"/>
      <c r="C13113" s="180"/>
      <c r="D13113" s="254"/>
    </row>
    <row r="13114" spans="1:4" ht="13.5">
      <c r="A13114" s="180"/>
      <c r="B13114" s="180"/>
      <c r="C13114" s="180"/>
      <c r="D13114" s="254"/>
    </row>
    <row r="13115" spans="1:4" ht="13.5">
      <c r="A13115" s="180"/>
      <c r="B13115" s="180"/>
      <c r="C13115" s="180"/>
      <c r="D13115" s="254"/>
    </row>
    <row r="13116" spans="1:4" ht="13.5">
      <c r="A13116" s="180"/>
      <c r="B13116" s="180"/>
      <c r="C13116" s="180"/>
      <c r="D13116" s="254"/>
    </row>
    <row r="13117" spans="1:4" ht="13.5">
      <c r="A13117" s="180"/>
      <c r="B13117" s="180"/>
      <c r="C13117" s="180"/>
      <c r="D13117" s="254"/>
    </row>
    <row r="13118" spans="1:4" ht="13.5">
      <c r="A13118" s="180"/>
      <c r="B13118" s="180"/>
      <c r="C13118" s="180"/>
      <c r="D13118" s="254"/>
    </row>
    <row r="13119" spans="1:4" ht="13.5">
      <c r="A13119" s="180"/>
      <c r="B13119" s="180"/>
      <c r="C13119" s="180"/>
      <c r="D13119" s="254"/>
    </row>
    <row r="13120" spans="1:4" ht="13.5">
      <c r="A13120" s="180"/>
      <c r="B13120" s="180"/>
      <c r="C13120" s="180"/>
      <c r="D13120" s="254"/>
    </row>
    <row r="13121" spans="1:4" ht="13.5">
      <c r="A13121" s="180"/>
      <c r="B13121" s="180"/>
      <c r="C13121" s="180"/>
      <c r="D13121" s="254"/>
    </row>
    <row r="13122" spans="1:4" ht="13.5">
      <c r="A13122" s="180"/>
      <c r="B13122" s="180"/>
      <c r="C13122" s="180"/>
      <c r="D13122" s="254"/>
    </row>
    <row r="13123" spans="1:4" ht="13.5">
      <c r="A13123" s="180"/>
      <c r="B13123" s="180"/>
      <c r="C13123" s="180"/>
      <c r="D13123" s="254"/>
    </row>
    <row r="13124" spans="1:4" ht="13.5">
      <c r="A13124" s="180"/>
      <c r="B13124" s="180"/>
      <c r="C13124" s="180"/>
      <c r="D13124" s="254"/>
    </row>
    <row r="13125" spans="1:4" ht="13.5">
      <c r="A13125" s="180"/>
      <c r="B13125" s="180"/>
      <c r="C13125" s="180"/>
      <c r="D13125" s="254"/>
    </row>
    <row r="13126" spans="1:4" ht="13.5">
      <c r="A13126" s="180"/>
      <c r="B13126" s="180"/>
      <c r="C13126" s="180"/>
      <c r="D13126" s="254"/>
    </row>
    <row r="13127" spans="1:4" ht="13.5">
      <c r="A13127" s="180"/>
      <c r="B13127" s="180"/>
      <c r="C13127" s="180"/>
      <c r="D13127" s="254"/>
    </row>
    <row r="13128" spans="1:4" ht="13.5">
      <c r="A13128" s="180"/>
      <c r="B13128" s="180"/>
      <c r="C13128" s="180"/>
      <c r="D13128" s="254"/>
    </row>
    <row r="13129" spans="1:4" ht="13.5">
      <c r="A13129" s="180"/>
      <c r="B13129" s="180"/>
      <c r="C13129" s="180"/>
      <c r="D13129" s="254"/>
    </row>
    <row r="13130" spans="1:4" ht="13.5">
      <c r="A13130" s="180"/>
      <c r="B13130" s="180"/>
      <c r="C13130" s="180"/>
      <c r="D13130" s="254"/>
    </row>
    <row r="13131" spans="1:4" ht="13.5">
      <c r="A13131" s="180"/>
      <c r="B13131" s="180"/>
      <c r="C13131" s="180"/>
      <c r="D13131" s="254"/>
    </row>
    <row r="13132" spans="1:4" ht="13.5">
      <c r="A13132" s="180"/>
      <c r="B13132" s="180"/>
      <c r="C13132" s="180"/>
      <c r="D13132" s="254"/>
    </row>
    <row r="13133" spans="1:4" ht="13.5">
      <c r="A13133" s="180"/>
      <c r="B13133" s="180"/>
      <c r="C13133" s="180"/>
      <c r="D13133" s="254"/>
    </row>
    <row r="13134" spans="1:4" ht="13.5">
      <c r="A13134" s="180"/>
      <c r="B13134" s="180"/>
      <c r="C13134" s="180"/>
      <c r="D13134" s="254"/>
    </row>
    <row r="13135" spans="1:4" ht="13.5">
      <c r="A13135" s="180"/>
      <c r="B13135" s="180"/>
      <c r="C13135" s="180"/>
      <c r="D13135" s="254"/>
    </row>
    <row r="13136" spans="1:4" ht="13.5">
      <c r="A13136" s="180"/>
      <c r="B13136" s="180"/>
      <c r="C13136" s="180"/>
      <c r="D13136" s="254"/>
    </row>
    <row r="13137" spans="1:4" ht="13.5">
      <c r="A13137" s="180"/>
      <c r="B13137" s="180"/>
      <c r="C13137" s="180"/>
      <c r="D13137" s="254"/>
    </row>
    <row r="13138" spans="1:4" ht="13.5">
      <c r="A13138" s="180"/>
      <c r="B13138" s="180"/>
      <c r="C13138" s="180"/>
      <c r="D13138" s="254"/>
    </row>
    <row r="13139" spans="1:4" ht="13.5">
      <c r="A13139" s="180"/>
      <c r="B13139" s="180"/>
      <c r="C13139" s="180"/>
      <c r="D13139" s="254"/>
    </row>
    <row r="13140" spans="1:4" ht="13.5">
      <c r="A13140" s="180"/>
      <c r="B13140" s="180"/>
      <c r="C13140" s="180"/>
      <c r="D13140" s="254"/>
    </row>
    <row r="13141" spans="1:4" ht="13.5">
      <c r="A13141" s="180"/>
      <c r="B13141" s="180"/>
      <c r="C13141" s="180"/>
      <c r="D13141" s="254"/>
    </row>
    <row r="13142" spans="1:4" ht="13.5">
      <c r="A13142" s="180"/>
      <c r="B13142" s="180"/>
      <c r="C13142" s="180"/>
      <c r="D13142" s="254"/>
    </row>
    <row r="13143" spans="1:4" ht="13.5">
      <c r="A13143" s="180"/>
      <c r="B13143" s="180"/>
      <c r="C13143" s="180"/>
      <c r="D13143" s="254"/>
    </row>
    <row r="13144" spans="1:4" ht="13.5">
      <c r="A13144" s="180"/>
      <c r="B13144" s="180"/>
      <c r="C13144" s="180"/>
      <c r="D13144" s="254"/>
    </row>
    <row r="13145" spans="1:4" ht="13.5">
      <c r="A13145" s="180"/>
      <c r="B13145" s="180"/>
      <c r="C13145" s="180"/>
      <c r="D13145" s="254"/>
    </row>
    <row r="13146" spans="1:4" ht="13.5">
      <c r="A13146" s="180"/>
      <c r="B13146" s="180"/>
      <c r="C13146" s="180"/>
      <c r="D13146" s="254"/>
    </row>
    <row r="13147" spans="1:4" ht="13.5">
      <c r="A13147" s="180"/>
      <c r="B13147" s="180"/>
      <c r="C13147" s="180"/>
      <c r="D13147" s="254"/>
    </row>
    <row r="13148" spans="1:4" ht="13.5">
      <c r="A13148" s="180"/>
      <c r="B13148" s="180"/>
      <c r="C13148" s="180"/>
      <c r="D13148" s="254"/>
    </row>
    <row r="13149" spans="1:4" ht="13.5">
      <c r="A13149" s="180"/>
      <c r="B13149" s="180"/>
      <c r="C13149" s="180"/>
      <c r="D13149" s="254"/>
    </row>
    <row r="13150" spans="1:4" ht="13.5">
      <c r="A13150" s="180"/>
      <c r="B13150" s="180"/>
      <c r="C13150" s="180"/>
      <c r="D13150" s="254"/>
    </row>
    <row r="13151" spans="1:4" ht="13.5">
      <c r="A13151" s="180"/>
      <c r="B13151" s="180"/>
      <c r="C13151" s="180"/>
      <c r="D13151" s="254"/>
    </row>
    <row r="13152" spans="1:4" ht="13.5">
      <c r="A13152" s="180"/>
      <c r="B13152" s="180"/>
      <c r="C13152" s="180"/>
      <c r="D13152" s="254"/>
    </row>
    <row r="13153" spans="1:4" ht="13.5">
      <c r="A13153" s="180"/>
      <c r="B13153" s="180"/>
      <c r="C13153" s="180"/>
      <c r="D13153" s="254"/>
    </row>
    <row r="13154" spans="1:4" ht="13.5">
      <c r="A13154" s="180"/>
      <c r="B13154" s="180"/>
      <c r="C13154" s="180"/>
      <c r="D13154" s="254"/>
    </row>
    <row r="13155" spans="1:4" ht="13.5">
      <c r="A13155" s="180"/>
      <c r="B13155" s="180"/>
      <c r="C13155" s="180"/>
      <c r="D13155" s="254"/>
    </row>
    <row r="13156" spans="1:4" ht="13.5">
      <c r="A13156" s="180"/>
      <c r="B13156" s="180"/>
      <c r="C13156" s="180"/>
      <c r="D13156" s="254"/>
    </row>
    <row r="13157" spans="1:4" ht="13.5">
      <c r="A13157" s="180"/>
      <c r="B13157" s="180"/>
      <c r="C13157" s="180"/>
      <c r="D13157" s="254"/>
    </row>
    <row r="13158" spans="1:4" ht="13.5">
      <c r="A13158" s="180"/>
      <c r="B13158" s="180"/>
      <c r="C13158" s="180"/>
      <c r="D13158" s="254"/>
    </row>
    <row r="13159" spans="1:4" ht="13.5">
      <c r="A13159" s="180"/>
      <c r="B13159" s="180"/>
      <c r="C13159" s="180"/>
      <c r="D13159" s="254"/>
    </row>
    <row r="13160" spans="1:4" ht="13.5">
      <c r="A13160" s="180"/>
      <c r="B13160" s="180"/>
      <c r="C13160" s="180"/>
      <c r="D13160" s="254"/>
    </row>
    <row r="13161" spans="1:4" ht="13.5">
      <c r="A13161" s="180"/>
      <c r="B13161" s="180"/>
      <c r="C13161" s="180"/>
      <c r="D13161" s="254"/>
    </row>
    <row r="13162" spans="1:4" ht="13.5">
      <c r="A13162" s="180"/>
      <c r="B13162" s="180"/>
      <c r="C13162" s="180"/>
      <c r="D13162" s="254"/>
    </row>
    <row r="13163" spans="1:4" ht="13.5">
      <c r="A13163" s="180"/>
      <c r="B13163" s="180"/>
      <c r="C13163" s="180"/>
      <c r="D13163" s="254"/>
    </row>
    <row r="13164" spans="1:4" ht="13.5">
      <c r="A13164" s="180"/>
      <c r="B13164" s="180"/>
      <c r="C13164" s="180"/>
      <c r="D13164" s="254"/>
    </row>
    <row r="13165" spans="1:4" ht="13.5">
      <c r="A13165" s="180"/>
      <c r="B13165" s="180"/>
      <c r="C13165" s="180"/>
      <c r="D13165" s="254"/>
    </row>
    <row r="13166" spans="1:4" ht="13.5">
      <c r="A13166" s="180"/>
      <c r="B13166" s="180"/>
      <c r="C13166" s="180"/>
      <c r="D13166" s="254"/>
    </row>
    <row r="13167" spans="1:4" ht="13.5">
      <c r="A13167" s="180"/>
      <c r="B13167" s="180"/>
      <c r="C13167" s="180"/>
      <c r="D13167" s="254"/>
    </row>
    <row r="13168" spans="1:4" ht="13.5">
      <c r="A13168" s="180"/>
      <c r="B13168" s="180"/>
      <c r="C13168" s="180"/>
      <c r="D13168" s="254"/>
    </row>
    <row r="13169" spans="1:4" ht="13.5">
      <c r="A13169" s="180"/>
      <c r="B13169" s="180"/>
      <c r="C13169" s="180"/>
      <c r="D13169" s="254"/>
    </row>
    <row r="13170" spans="1:4" ht="13.5">
      <c r="A13170" s="180"/>
      <c r="B13170" s="180"/>
      <c r="C13170" s="180"/>
      <c r="D13170" s="254"/>
    </row>
    <row r="13171" spans="1:4" ht="13.5">
      <c r="A13171" s="180"/>
      <c r="B13171" s="180"/>
      <c r="C13171" s="180"/>
      <c r="D13171" s="254"/>
    </row>
    <row r="13172" spans="1:4" ht="13.5">
      <c r="A13172" s="180"/>
      <c r="B13172" s="180"/>
      <c r="C13172" s="180"/>
      <c r="D13172" s="254"/>
    </row>
    <row r="13173" spans="1:4" ht="13.5">
      <c r="A13173" s="180"/>
      <c r="B13173" s="180"/>
      <c r="C13173" s="180"/>
      <c r="D13173" s="254"/>
    </row>
    <row r="13174" spans="1:4" ht="13.5">
      <c r="A13174" s="180"/>
      <c r="B13174" s="180"/>
      <c r="C13174" s="180"/>
      <c r="D13174" s="254"/>
    </row>
    <row r="13175" spans="1:4" ht="13.5">
      <c r="A13175" s="180"/>
      <c r="B13175" s="180"/>
      <c r="C13175" s="180"/>
      <c r="D13175" s="254"/>
    </row>
    <row r="13176" spans="1:4" ht="13.5">
      <c r="A13176" s="180"/>
      <c r="B13176" s="180"/>
      <c r="C13176" s="180"/>
      <c r="D13176" s="254"/>
    </row>
    <row r="13177" spans="1:4" ht="13.5">
      <c r="A13177" s="180"/>
      <c r="B13177" s="180"/>
      <c r="C13177" s="180"/>
      <c r="D13177" s="254"/>
    </row>
    <row r="13178" spans="1:4" ht="13.5">
      <c r="A13178" s="180"/>
      <c r="B13178" s="180"/>
      <c r="C13178" s="180"/>
      <c r="D13178" s="254"/>
    </row>
    <row r="13179" spans="1:4" ht="13.5">
      <c r="A13179" s="180"/>
      <c r="B13179" s="180"/>
      <c r="C13179" s="180"/>
      <c r="D13179" s="254"/>
    </row>
    <row r="13180" spans="1:4" ht="13.5">
      <c r="A13180" s="180"/>
      <c r="B13180" s="180"/>
      <c r="C13180" s="180"/>
      <c r="D13180" s="254"/>
    </row>
    <row r="13181" spans="1:4" ht="13.5">
      <c r="A13181" s="180"/>
      <c r="B13181" s="180"/>
      <c r="C13181" s="180"/>
      <c r="D13181" s="254"/>
    </row>
    <row r="13182" spans="1:4" ht="13.5">
      <c r="A13182" s="180"/>
      <c r="B13182" s="180"/>
      <c r="C13182" s="180"/>
      <c r="D13182" s="254"/>
    </row>
    <row r="13183" spans="1:4" ht="13.5">
      <c r="A13183" s="180"/>
      <c r="B13183" s="180"/>
      <c r="C13183" s="180"/>
      <c r="D13183" s="254"/>
    </row>
    <row r="13184" spans="1:4" ht="13.5">
      <c r="A13184" s="180"/>
      <c r="B13184" s="180"/>
      <c r="C13184" s="180"/>
      <c r="D13184" s="254"/>
    </row>
    <row r="13185" spans="1:4" ht="13.5">
      <c r="A13185" s="180"/>
      <c r="B13185" s="180"/>
      <c r="C13185" s="180"/>
      <c r="D13185" s="254"/>
    </row>
    <row r="13186" spans="1:4" ht="13.5">
      <c r="A13186" s="180"/>
      <c r="B13186" s="180"/>
      <c r="C13186" s="180"/>
      <c r="D13186" s="254"/>
    </row>
    <row r="13187" spans="1:4" ht="13.5">
      <c r="A13187" s="180"/>
      <c r="B13187" s="180"/>
      <c r="C13187" s="180"/>
      <c r="D13187" s="254"/>
    </row>
    <row r="13188" spans="1:4" ht="13.5">
      <c r="A13188" s="180"/>
      <c r="B13188" s="180"/>
      <c r="C13188" s="180"/>
      <c r="D13188" s="254"/>
    </row>
    <row r="13189" spans="1:4" ht="13.5">
      <c r="A13189" s="180"/>
      <c r="B13189" s="180"/>
      <c r="C13189" s="180"/>
      <c r="D13189" s="254"/>
    </row>
    <row r="13190" spans="1:4" ht="13.5">
      <c r="A13190" s="180"/>
      <c r="B13190" s="180"/>
      <c r="C13190" s="180"/>
      <c r="D13190" s="254"/>
    </row>
    <row r="13191" spans="1:4" ht="13.5">
      <c r="A13191" s="180"/>
      <c r="B13191" s="180"/>
      <c r="C13191" s="180"/>
      <c r="D13191" s="254"/>
    </row>
    <row r="13192" spans="1:4" ht="13.5">
      <c r="A13192" s="180"/>
      <c r="B13192" s="180"/>
      <c r="C13192" s="180"/>
      <c r="D13192" s="254"/>
    </row>
    <row r="13193" spans="1:4" ht="13.5">
      <c r="A13193" s="180"/>
      <c r="B13193" s="180"/>
      <c r="C13193" s="180"/>
      <c r="D13193" s="254"/>
    </row>
    <row r="13194" spans="1:4" ht="13.5">
      <c r="A13194" s="180"/>
      <c r="B13194" s="180"/>
      <c r="C13194" s="180"/>
      <c r="D13194" s="254"/>
    </row>
    <row r="13195" spans="1:4" ht="13.5">
      <c r="A13195" s="180"/>
      <c r="B13195" s="180"/>
      <c r="C13195" s="180"/>
      <c r="D13195" s="254"/>
    </row>
    <row r="13196" spans="1:4" ht="13.5">
      <c r="A13196" s="180"/>
      <c r="B13196" s="180"/>
      <c r="C13196" s="180"/>
      <c r="D13196" s="254"/>
    </row>
    <row r="13197" spans="1:4" ht="13.5">
      <c r="A13197" s="180"/>
      <c r="B13197" s="180"/>
      <c r="C13197" s="180"/>
      <c r="D13197" s="254"/>
    </row>
    <row r="13198" spans="1:4" ht="13.5">
      <c r="A13198" s="180"/>
      <c r="B13198" s="180"/>
      <c r="C13198" s="180"/>
      <c r="D13198" s="254"/>
    </row>
    <row r="13199" spans="1:4" ht="13.5">
      <c r="A13199" s="180"/>
      <c r="B13199" s="180"/>
      <c r="C13199" s="180"/>
      <c r="D13199" s="254"/>
    </row>
    <row r="13200" spans="1:4" ht="13.5">
      <c r="A13200" s="180"/>
      <c r="B13200" s="180"/>
      <c r="C13200" s="180"/>
      <c r="D13200" s="254"/>
    </row>
    <row r="13201" spans="1:4" ht="13.5">
      <c r="A13201" s="180"/>
      <c r="B13201" s="180"/>
      <c r="C13201" s="180"/>
      <c r="D13201" s="254"/>
    </row>
    <row r="13202" spans="1:4" ht="13.5">
      <c r="A13202" s="180"/>
      <c r="B13202" s="180"/>
      <c r="C13202" s="180"/>
      <c r="D13202" s="254"/>
    </row>
    <row r="13203" spans="1:4" ht="13.5">
      <c r="A13203" s="180"/>
      <c r="B13203" s="180"/>
      <c r="C13203" s="180"/>
      <c r="D13203" s="254"/>
    </row>
    <row r="13204" spans="1:4" ht="13.5">
      <c r="A13204" s="180"/>
      <c r="B13204" s="180"/>
      <c r="C13204" s="180"/>
      <c r="D13204" s="254"/>
    </row>
    <row r="13205" spans="1:4" ht="13.5">
      <c r="A13205" s="180"/>
      <c r="B13205" s="180"/>
      <c r="C13205" s="180"/>
      <c r="D13205" s="254"/>
    </row>
    <row r="13206" spans="1:4" ht="13.5">
      <c r="A13206" s="180"/>
      <c r="B13206" s="180"/>
      <c r="C13206" s="180"/>
      <c r="D13206" s="254"/>
    </row>
    <row r="13207" spans="1:4" ht="13.5">
      <c r="A13207" s="180"/>
      <c r="B13207" s="180"/>
      <c r="C13207" s="180"/>
      <c r="D13207" s="254"/>
    </row>
    <row r="13208" spans="1:4" ht="13.5">
      <c r="A13208" s="180"/>
      <c r="B13208" s="180"/>
      <c r="C13208" s="180"/>
      <c r="D13208" s="254"/>
    </row>
    <row r="13209" spans="1:4" ht="13.5">
      <c r="A13209" s="180"/>
      <c r="B13209" s="180"/>
      <c r="C13209" s="180"/>
      <c r="D13209" s="254"/>
    </row>
    <row r="13210" spans="1:4" ht="13.5">
      <c r="A13210" s="180"/>
      <c r="B13210" s="180"/>
      <c r="C13210" s="180"/>
      <c r="D13210" s="254"/>
    </row>
    <row r="13211" spans="1:4" ht="13.5">
      <c r="A13211" s="180"/>
      <c r="B13211" s="180"/>
      <c r="C13211" s="180"/>
      <c r="D13211" s="254"/>
    </row>
    <row r="13212" spans="1:4" ht="13.5">
      <c r="A13212" s="180"/>
      <c r="B13212" s="180"/>
      <c r="C13212" s="180"/>
      <c r="D13212" s="254"/>
    </row>
    <row r="13213" spans="1:4" ht="13.5">
      <c r="A13213" s="180"/>
      <c r="B13213" s="180"/>
      <c r="C13213" s="180"/>
      <c r="D13213" s="254"/>
    </row>
    <row r="13214" spans="1:4" ht="13.5">
      <c r="A13214" s="180"/>
      <c r="B13214" s="180"/>
      <c r="C13214" s="180"/>
      <c r="D13214" s="254"/>
    </row>
    <row r="13215" spans="1:4" ht="13.5">
      <c r="A13215" s="180"/>
      <c r="B13215" s="180"/>
      <c r="C13215" s="180"/>
      <c r="D13215" s="254"/>
    </row>
    <row r="13216" spans="1:4" ht="13.5">
      <c r="A13216" s="180"/>
      <c r="B13216" s="180"/>
      <c r="C13216" s="180"/>
      <c r="D13216" s="254"/>
    </row>
    <row r="13217" spans="1:4" ht="13.5">
      <c r="A13217" s="180"/>
      <c r="B13217" s="180"/>
      <c r="C13217" s="180"/>
      <c r="D13217" s="254"/>
    </row>
    <row r="13218" spans="1:4" ht="13.5">
      <c r="A13218" s="180"/>
      <c r="B13218" s="180"/>
      <c r="C13218" s="180"/>
      <c r="D13218" s="254"/>
    </row>
    <row r="13219" spans="1:4" ht="13.5">
      <c r="A13219" s="180"/>
      <c r="B13219" s="180"/>
      <c r="C13219" s="180"/>
      <c r="D13219" s="254"/>
    </row>
    <row r="13220" spans="1:4" ht="13.5">
      <c r="A13220" s="180"/>
      <c r="B13220" s="180"/>
      <c r="C13220" s="180"/>
      <c r="D13220" s="254"/>
    </row>
    <row r="13221" spans="1:4" ht="13.5">
      <c r="A13221" s="180"/>
      <c r="B13221" s="180"/>
      <c r="C13221" s="180"/>
      <c r="D13221" s="254"/>
    </row>
    <row r="13222" spans="1:4" ht="13.5">
      <c r="A13222" s="180"/>
      <c r="B13222" s="180"/>
      <c r="C13222" s="180"/>
      <c r="D13222" s="254"/>
    </row>
    <row r="13223" spans="1:4" ht="13.5">
      <c r="A13223" s="180"/>
      <c r="B13223" s="180"/>
      <c r="C13223" s="180"/>
      <c r="D13223" s="254"/>
    </row>
    <row r="13224" spans="1:4" ht="13.5">
      <c r="A13224" s="180"/>
      <c r="B13224" s="180"/>
      <c r="C13224" s="180"/>
      <c r="D13224" s="254"/>
    </row>
    <row r="13225" spans="1:4" ht="13.5">
      <c r="A13225" s="180"/>
      <c r="B13225" s="180"/>
      <c r="C13225" s="180"/>
      <c r="D13225" s="254"/>
    </row>
    <row r="13226" spans="1:4" ht="13.5">
      <c r="A13226" s="180"/>
      <c r="B13226" s="180"/>
      <c r="C13226" s="180"/>
      <c r="D13226" s="254"/>
    </row>
    <row r="13227" spans="1:4" ht="13.5">
      <c r="A13227" s="180"/>
      <c r="B13227" s="180"/>
      <c r="C13227" s="180"/>
      <c r="D13227" s="254"/>
    </row>
    <row r="13228" spans="1:4" ht="13.5">
      <c r="A13228" s="180"/>
      <c r="B13228" s="180"/>
      <c r="C13228" s="180"/>
      <c r="D13228" s="254"/>
    </row>
    <row r="13229" spans="1:4" ht="13.5">
      <c r="A13229" s="180"/>
      <c r="B13229" s="180"/>
      <c r="C13229" s="180"/>
      <c r="D13229" s="254"/>
    </row>
    <row r="13230" spans="1:4" ht="13.5">
      <c r="A13230" s="180"/>
      <c r="B13230" s="180"/>
      <c r="C13230" s="180"/>
      <c r="D13230" s="254"/>
    </row>
    <row r="13231" spans="1:4" ht="13.5">
      <c r="A13231" s="180"/>
      <c r="B13231" s="180"/>
      <c r="C13231" s="180"/>
      <c r="D13231" s="254"/>
    </row>
    <row r="13232" spans="1:4" ht="13.5">
      <c r="A13232" s="180"/>
      <c r="B13232" s="180"/>
      <c r="C13232" s="180"/>
      <c r="D13232" s="254"/>
    </row>
    <row r="13233" spans="1:4" ht="13.5">
      <c r="A13233" s="180"/>
      <c r="B13233" s="180"/>
      <c r="C13233" s="180"/>
      <c r="D13233" s="254"/>
    </row>
    <row r="13234" spans="1:4" ht="13.5">
      <c r="A13234" s="180"/>
      <c r="B13234" s="180"/>
      <c r="C13234" s="180"/>
      <c r="D13234" s="254"/>
    </row>
    <row r="13235" spans="1:4" ht="13.5">
      <c r="A13235" s="180"/>
      <c r="B13235" s="180"/>
      <c r="C13235" s="180"/>
      <c r="D13235" s="254"/>
    </row>
    <row r="13236" spans="1:4" ht="13.5">
      <c r="A13236" s="180"/>
      <c r="B13236" s="180"/>
      <c r="C13236" s="180"/>
      <c r="D13236" s="254"/>
    </row>
    <row r="13237" spans="1:4" ht="13.5">
      <c r="A13237" s="180"/>
      <c r="B13237" s="180"/>
      <c r="C13237" s="180"/>
      <c r="D13237" s="254"/>
    </row>
    <row r="13238" spans="1:4" ht="13.5">
      <c r="A13238" s="180"/>
      <c r="B13238" s="180"/>
      <c r="C13238" s="180"/>
      <c r="D13238" s="254"/>
    </row>
    <row r="13239" spans="1:4" ht="13.5">
      <c r="A13239" s="180"/>
      <c r="B13239" s="180"/>
      <c r="C13239" s="180"/>
      <c r="D13239" s="254"/>
    </row>
    <row r="13240" spans="1:4" ht="13.5">
      <c r="A13240" s="180"/>
      <c r="B13240" s="180"/>
      <c r="C13240" s="180"/>
      <c r="D13240" s="254"/>
    </row>
    <row r="13241" spans="1:4" ht="13.5">
      <c r="A13241" s="180"/>
      <c r="B13241" s="180"/>
      <c r="C13241" s="180"/>
      <c r="D13241" s="254"/>
    </row>
    <row r="13242" spans="1:4" ht="13.5">
      <c r="A13242" s="180"/>
      <c r="B13242" s="180"/>
      <c r="C13242" s="180"/>
      <c r="D13242" s="254"/>
    </row>
    <row r="13243" spans="1:4" ht="13.5">
      <c r="A13243" s="180"/>
      <c r="B13243" s="180"/>
      <c r="C13243" s="180"/>
      <c r="D13243" s="254"/>
    </row>
    <row r="13244" spans="1:4" ht="13.5">
      <c r="A13244" s="180"/>
      <c r="B13244" s="180"/>
      <c r="C13244" s="180"/>
      <c r="D13244" s="254"/>
    </row>
    <row r="13245" spans="1:4" ht="13.5">
      <c r="A13245" s="180"/>
      <c r="B13245" s="180"/>
      <c r="C13245" s="180"/>
      <c r="D13245" s="254"/>
    </row>
    <row r="13246" spans="1:4" ht="13.5">
      <c r="A13246" s="180"/>
      <c r="B13246" s="180"/>
      <c r="C13246" s="180"/>
      <c r="D13246" s="254"/>
    </row>
    <row r="13247" spans="1:4" ht="13.5">
      <c r="A13247" s="180"/>
      <c r="B13247" s="180"/>
      <c r="C13247" s="180"/>
      <c r="D13247" s="254"/>
    </row>
    <row r="13248" spans="1:4" ht="13.5">
      <c r="A13248" s="180"/>
      <c r="B13248" s="180"/>
      <c r="C13248" s="180"/>
      <c r="D13248" s="254"/>
    </row>
    <row r="13249" spans="1:4" ht="13.5">
      <c r="A13249" s="180"/>
      <c r="B13249" s="180"/>
      <c r="C13249" s="180"/>
      <c r="D13249" s="254"/>
    </row>
    <row r="13250" spans="1:4" ht="13.5">
      <c r="A13250" s="180"/>
      <c r="B13250" s="180"/>
      <c r="C13250" s="180"/>
      <c r="D13250" s="254"/>
    </row>
    <row r="13251" spans="1:4" ht="13.5">
      <c r="A13251" s="180"/>
      <c r="B13251" s="180"/>
      <c r="C13251" s="180"/>
      <c r="D13251" s="254"/>
    </row>
    <row r="13252" spans="1:4" ht="13.5">
      <c r="A13252" s="180"/>
      <c r="B13252" s="180"/>
      <c r="C13252" s="180"/>
      <c r="D13252" s="254"/>
    </row>
    <row r="13253" spans="1:4" ht="13.5">
      <c r="A13253" s="180"/>
      <c r="B13253" s="180"/>
      <c r="C13253" s="180"/>
      <c r="D13253" s="254"/>
    </row>
    <row r="13254" spans="1:4" ht="13.5">
      <c r="A13254" s="180"/>
      <c r="B13254" s="180"/>
      <c r="C13254" s="180"/>
      <c r="D13254" s="254"/>
    </row>
    <row r="13255" spans="1:4" ht="13.5">
      <c r="A13255" s="180"/>
      <c r="B13255" s="180"/>
      <c r="C13255" s="180"/>
      <c r="D13255" s="254"/>
    </row>
    <row r="13256" spans="1:4" ht="13.5">
      <c r="A13256" s="180"/>
      <c r="B13256" s="180"/>
      <c r="C13256" s="180"/>
      <c r="D13256" s="254"/>
    </row>
    <row r="13257" spans="1:4" ht="13.5">
      <c r="A13257" s="180"/>
      <c r="B13257" s="180"/>
      <c r="C13257" s="180"/>
      <c r="D13257" s="254"/>
    </row>
    <row r="13258" spans="1:4" ht="13.5">
      <c r="A13258" s="180"/>
      <c r="B13258" s="180"/>
      <c r="C13258" s="180"/>
      <c r="D13258" s="254"/>
    </row>
    <row r="13259" spans="1:4" ht="13.5">
      <c r="A13259" s="180"/>
      <c r="B13259" s="180"/>
      <c r="C13259" s="180"/>
      <c r="D13259" s="254"/>
    </row>
    <row r="13260" spans="1:4" ht="13.5">
      <c r="A13260" s="180"/>
      <c r="B13260" s="180"/>
      <c r="C13260" s="180"/>
      <c r="D13260" s="254"/>
    </row>
    <row r="13261" spans="1:4" ht="13.5">
      <c r="A13261" s="180"/>
      <c r="B13261" s="180"/>
      <c r="C13261" s="180"/>
      <c r="D13261" s="254"/>
    </row>
    <row r="13262" spans="1:4" ht="13.5">
      <c r="A13262" s="180"/>
      <c r="B13262" s="180"/>
      <c r="C13262" s="180"/>
      <c r="D13262" s="254"/>
    </row>
    <row r="13263" spans="1:4" ht="13.5">
      <c r="A13263" s="180"/>
      <c r="B13263" s="180"/>
      <c r="C13263" s="180"/>
      <c r="D13263" s="254"/>
    </row>
    <row r="13264" spans="1:4" ht="13.5">
      <c r="A13264" s="180"/>
      <c r="B13264" s="180"/>
      <c r="C13264" s="180"/>
      <c r="D13264" s="254"/>
    </row>
    <row r="13265" spans="1:4" ht="13.5">
      <c r="A13265" s="180"/>
      <c r="B13265" s="180"/>
      <c r="C13265" s="180"/>
      <c r="D13265" s="254"/>
    </row>
    <row r="13266" spans="1:4" ht="13.5">
      <c r="A13266" s="180"/>
      <c r="B13266" s="180"/>
      <c r="C13266" s="180"/>
      <c r="D13266" s="254"/>
    </row>
    <row r="13267" spans="1:4" ht="13.5">
      <c r="A13267" s="180"/>
      <c r="B13267" s="180"/>
      <c r="C13267" s="180"/>
      <c r="D13267" s="254"/>
    </row>
    <row r="13268" spans="1:4" ht="13.5">
      <c r="A13268" s="180"/>
      <c r="B13268" s="180"/>
      <c r="C13268" s="180"/>
      <c r="D13268" s="254"/>
    </row>
    <row r="13269" spans="1:4" ht="13.5">
      <c r="A13269" s="180"/>
      <c r="B13269" s="180"/>
      <c r="C13269" s="180"/>
      <c r="D13269" s="254"/>
    </row>
    <row r="13270" spans="1:4" ht="13.5">
      <c r="A13270" s="180"/>
      <c r="B13270" s="180"/>
      <c r="C13270" s="180"/>
      <c r="D13270" s="254"/>
    </row>
    <row r="13271" spans="1:4" ht="13.5">
      <c r="A13271" s="180"/>
      <c r="B13271" s="180"/>
      <c r="C13271" s="180"/>
      <c r="D13271" s="254"/>
    </row>
    <row r="13272" spans="1:4" ht="13.5">
      <c r="A13272" s="180"/>
      <c r="B13272" s="180"/>
      <c r="C13272" s="180"/>
      <c r="D13272" s="254"/>
    </row>
    <row r="13273" spans="1:4" ht="13.5">
      <c r="A13273" s="180"/>
      <c r="B13273" s="180"/>
      <c r="C13273" s="180"/>
      <c r="D13273" s="254"/>
    </row>
    <row r="13274" spans="1:4" ht="13.5">
      <c r="A13274" s="180"/>
      <c r="B13274" s="180"/>
      <c r="C13274" s="180"/>
      <c r="D13274" s="254"/>
    </row>
    <row r="13275" spans="1:4" ht="13.5">
      <c r="A13275" s="180"/>
      <c r="B13275" s="180"/>
      <c r="C13275" s="180"/>
      <c r="D13275" s="254"/>
    </row>
    <row r="13276" spans="1:4" ht="13.5">
      <c r="A13276" s="180"/>
      <c r="B13276" s="180"/>
      <c r="C13276" s="180"/>
      <c r="D13276" s="254"/>
    </row>
    <row r="13277" spans="1:4" ht="13.5">
      <c r="A13277" s="180"/>
      <c r="B13277" s="180"/>
      <c r="C13277" s="180"/>
      <c r="D13277" s="254"/>
    </row>
    <row r="13278" spans="1:4" ht="13.5">
      <c r="A13278" s="180"/>
      <c r="B13278" s="180"/>
      <c r="C13278" s="180"/>
      <c r="D13278" s="254"/>
    </row>
    <row r="13279" spans="1:4" ht="13.5">
      <c r="A13279" s="180"/>
      <c r="B13279" s="180"/>
      <c r="C13279" s="180"/>
      <c r="D13279" s="254"/>
    </row>
    <row r="13280" spans="1:4" ht="13.5">
      <c r="A13280" s="180"/>
      <c r="B13280" s="180"/>
      <c r="C13280" s="180"/>
      <c r="D13280" s="254"/>
    </row>
    <row r="13281" spans="1:4" ht="13.5">
      <c r="A13281" s="180"/>
      <c r="B13281" s="180"/>
      <c r="C13281" s="180"/>
      <c r="D13281" s="254"/>
    </row>
    <row r="13282" spans="1:4" ht="13.5">
      <c r="A13282" s="180"/>
      <c r="B13282" s="180"/>
      <c r="C13282" s="180"/>
      <c r="D13282" s="254"/>
    </row>
    <row r="13283" spans="1:4" ht="13.5">
      <c r="A13283" s="180"/>
      <c r="B13283" s="180"/>
      <c r="C13283" s="180"/>
      <c r="D13283" s="254"/>
    </row>
    <row r="13284" spans="1:4" ht="13.5">
      <c r="A13284" s="180"/>
      <c r="B13284" s="180"/>
      <c r="C13284" s="180"/>
      <c r="D13284" s="254"/>
    </row>
    <row r="13285" spans="1:4" ht="13.5">
      <c r="A13285" s="180"/>
      <c r="B13285" s="180"/>
      <c r="C13285" s="180"/>
      <c r="D13285" s="254"/>
    </row>
    <row r="13286" spans="1:4" ht="13.5">
      <c r="A13286" s="180"/>
      <c r="B13286" s="180"/>
      <c r="C13286" s="180"/>
      <c r="D13286" s="254"/>
    </row>
    <row r="13287" spans="1:4" ht="13.5">
      <c r="A13287" s="180"/>
      <c r="B13287" s="180"/>
      <c r="C13287" s="180"/>
      <c r="D13287" s="254"/>
    </row>
    <row r="13288" spans="1:4" ht="13.5">
      <c r="A13288" s="180"/>
      <c r="B13288" s="180"/>
      <c r="C13288" s="180"/>
      <c r="D13288" s="254"/>
    </row>
    <row r="13289" spans="1:4" ht="13.5">
      <c r="A13289" s="180"/>
      <c r="B13289" s="180"/>
      <c r="C13289" s="180"/>
      <c r="D13289" s="254"/>
    </row>
    <row r="13290" spans="1:4" ht="13.5">
      <c r="A13290" s="180"/>
      <c r="B13290" s="180"/>
      <c r="C13290" s="180"/>
      <c r="D13290" s="254"/>
    </row>
    <row r="13291" spans="1:4" ht="13.5">
      <c r="A13291" s="180"/>
      <c r="B13291" s="180"/>
      <c r="C13291" s="180"/>
      <c r="D13291" s="254"/>
    </row>
    <row r="13292" spans="1:4" ht="13.5">
      <c r="A13292" s="180"/>
      <c r="B13292" s="180"/>
      <c r="C13292" s="180"/>
      <c r="D13292" s="254"/>
    </row>
    <row r="13293" spans="1:4" ht="13.5">
      <c r="A13293" s="180"/>
      <c r="B13293" s="180"/>
      <c r="C13293" s="180"/>
      <c r="D13293" s="254"/>
    </row>
    <row r="13294" spans="1:4" ht="13.5">
      <c r="A13294" s="180"/>
      <c r="B13294" s="180"/>
      <c r="C13294" s="180"/>
      <c r="D13294" s="254"/>
    </row>
    <row r="13295" spans="1:4" ht="13.5">
      <c r="A13295" s="180"/>
      <c r="B13295" s="180"/>
      <c r="C13295" s="180"/>
      <c r="D13295" s="254"/>
    </row>
    <row r="13296" spans="1:4" ht="13.5">
      <c r="A13296" s="180"/>
      <c r="B13296" s="180"/>
      <c r="C13296" s="180"/>
      <c r="D13296" s="254"/>
    </row>
    <row r="13297" spans="1:4" ht="13.5">
      <c r="A13297" s="180"/>
      <c r="B13297" s="180"/>
      <c r="C13297" s="180"/>
      <c r="D13297" s="254"/>
    </row>
    <row r="13298" spans="1:4" ht="13.5">
      <c r="A13298" s="180"/>
      <c r="B13298" s="180"/>
      <c r="C13298" s="180"/>
      <c r="D13298" s="254"/>
    </row>
    <row r="13299" spans="1:4" ht="13.5">
      <c r="A13299" s="180"/>
      <c r="B13299" s="180"/>
      <c r="C13299" s="180"/>
      <c r="D13299" s="254"/>
    </row>
    <row r="13300" spans="1:4" ht="13.5">
      <c r="A13300" s="180"/>
      <c r="B13300" s="180"/>
      <c r="C13300" s="180"/>
      <c r="D13300" s="254"/>
    </row>
    <row r="13301" spans="1:4" ht="13.5">
      <c r="A13301" s="180"/>
      <c r="B13301" s="180"/>
      <c r="C13301" s="180"/>
      <c r="D13301" s="254"/>
    </row>
    <row r="13302" spans="1:4" ht="13.5">
      <c r="A13302" s="180"/>
      <c r="B13302" s="180"/>
      <c r="C13302" s="180"/>
      <c r="D13302" s="254"/>
    </row>
    <row r="13303" spans="1:4" ht="13.5">
      <c r="A13303" s="180"/>
      <c r="B13303" s="180"/>
      <c r="C13303" s="180"/>
      <c r="D13303" s="254"/>
    </row>
    <row r="13304" spans="1:4" ht="13.5">
      <c r="A13304" s="180"/>
      <c r="B13304" s="180"/>
      <c r="C13304" s="180"/>
      <c r="D13304" s="254"/>
    </row>
    <row r="13305" spans="1:4" ht="13.5">
      <c r="A13305" s="180"/>
      <c r="B13305" s="180"/>
      <c r="C13305" s="180"/>
      <c r="D13305" s="254"/>
    </row>
    <row r="13306" spans="1:4" ht="13.5">
      <c r="A13306" s="180"/>
      <c r="B13306" s="180"/>
      <c r="C13306" s="180"/>
      <c r="D13306" s="254"/>
    </row>
    <row r="13307" spans="1:4" ht="13.5">
      <c r="A13307" s="180"/>
      <c r="B13307" s="180"/>
      <c r="C13307" s="180"/>
      <c r="D13307" s="254"/>
    </row>
    <row r="13308" spans="1:4" ht="13.5">
      <c r="A13308" s="180"/>
      <c r="B13308" s="180"/>
      <c r="C13308" s="180"/>
      <c r="D13308" s="254"/>
    </row>
    <row r="13309" spans="1:4" ht="13.5">
      <c r="A13309" s="180"/>
      <c r="B13309" s="180"/>
      <c r="C13309" s="180"/>
      <c r="D13309" s="254"/>
    </row>
    <row r="13310" spans="1:4" ht="13.5">
      <c r="A13310" s="180"/>
      <c r="B13310" s="180"/>
      <c r="C13310" s="180"/>
      <c r="D13310" s="254"/>
    </row>
    <row r="13311" spans="1:4" ht="13.5">
      <c r="A13311" s="180"/>
      <c r="B13311" s="180"/>
      <c r="C13311" s="180"/>
      <c r="D13311" s="254"/>
    </row>
    <row r="13312" spans="1:4" ht="13.5">
      <c r="A13312" s="180"/>
      <c r="B13312" s="180"/>
      <c r="C13312" s="180"/>
      <c r="D13312" s="254"/>
    </row>
    <row r="13313" spans="1:4" ht="13.5">
      <c r="A13313" s="180"/>
      <c r="B13313" s="180"/>
      <c r="C13313" s="180"/>
      <c r="D13313" s="254"/>
    </row>
    <row r="13314" spans="1:4" ht="13.5">
      <c r="A13314" s="180"/>
      <c r="B13314" s="180"/>
      <c r="C13314" s="180"/>
      <c r="D13314" s="254"/>
    </row>
    <row r="13315" spans="1:4" ht="13.5">
      <c r="A13315" s="180"/>
      <c r="B13315" s="180"/>
      <c r="C13315" s="180"/>
      <c r="D13315" s="254"/>
    </row>
    <row r="13316" spans="1:4" ht="13.5">
      <c r="A13316" s="180"/>
      <c r="B13316" s="180"/>
      <c r="C13316" s="180"/>
      <c r="D13316" s="254"/>
    </row>
    <row r="13317" spans="1:4" ht="13.5">
      <c r="A13317" s="180"/>
      <c r="B13317" s="180"/>
      <c r="C13317" s="180"/>
      <c r="D13317" s="254"/>
    </row>
    <row r="13318" spans="1:4" ht="13.5">
      <c r="A13318" s="180"/>
      <c r="B13318" s="180"/>
      <c r="C13318" s="180"/>
      <c r="D13318" s="254"/>
    </row>
    <row r="13319" spans="1:4" ht="13.5">
      <c r="A13319" s="180"/>
      <c r="B13319" s="180"/>
      <c r="C13319" s="180"/>
      <c r="D13319" s="254"/>
    </row>
    <row r="13320" spans="1:4" ht="13.5">
      <c r="A13320" s="180"/>
      <c r="B13320" s="180"/>
      <c r="C13320" s="180"/>
      <c r="D13320" s="254"/>
    </row>
    <row r="13321" spans="1:4" ht="13.5">
      <c r="A13321" s="180"/>
      <c r="B13321" s="180"/>
      <c r="C13321" s="180"/>
      <c r="D13321" s="254"/>
    </row>
    <row r="13322" spans="1:4" ht="13.5">
      <c r="A13322" s="180"/>
      <c r="B13322" s="180"/>
      <c r="C13322" s="180"/>
      <c r="D13322" s="254"/>
    </row>
    <row r="13323" spans="1:4" ht="13.5">
      <c r="A13323" s="180"/>
      <c r="B13323" s="180"/>
      <c r="C13323" s="180"/>
      <c r="D13323" s="254"/>
    </row>
    <row r="13324" spans="1:4" ht="13.5">
      <c r="A13324" s="180"/>
      <c r="B13324" s="180"/>
      <c r="C13324" s="180"/>
      <c r="D13324" s="254"/>
    </row>
    <row r="13325" spans="1:4" ht="13.5">
      <c r="A13325" s="180"/>
      <c r="B13325" s="180"/>
      <c r="C13325" s="180"/>
      <c r="D13325" s="254"/>
    </row>
    <row r="13326" spans="1:4" ht="13.5">
      <c r="A13326" s="180"/>
      <c r="B13326" s="180"/>
      <c r="C13326" s="180"/>
      <c r="D13326" s="254"/>
    </row>
    <row r="13327" spans="1:4" ht="13.5">
      <c r="A13327" s="180"/>
      <c r="B13327" s="180"/>
      <c r="C13327" s="180"/>
      <c r="D13327" s="254"/>
    </row>
    <row r="13328" spans="1:4" ht="13.5">
      <c r="A13328" s="180"/>
      <c r="B13328" s="180"/>
      <c r="C13328" s="180"/>
      <c r="D13328" s="254"/>
    </row>
    <row r="13329" spans="1:4" ht="13.5">
      <c r="A13329" s="180"/>
      <c r="B13329" s="180"/>
      <c r="C13329" s="180"/>
      <c r="D13329" s="254"/>
    </row>
    <row r="13330" spans="1:4" ht="13.5">
      <c r="A13330" s="180"/>
      <c r="B13330" s="180"/>
      <c r="C13330" s="180"/>
      <c r="D13330" s="254"/>
    </row>
    <row r="13331" spans="1:4" ht="13.5">
      <c r="A13331" s="180"/>
      <c r="B13331" s="180"/>
      <c r="C13331" s="180"/>
      <c r="D13331" s="254"/>
    </row>
    <row r="13332" spans="1:4" ht="13.5">
      <c r="A13332" s="180"/>
      <c r="B13332" s="180"/>
      <c r="C13332" s="180"/>
      <c r="D13332" s="254"/>
    </row>
    <row r="13333" spans="1:4" ht="13.5">
      <c r="A13333" s="180"/>
      <c r="B13333" s="180"/>
      <c r="C13333" s="180"/>
      <c r="D13333" s="254"/>
    </row>
    <row r="13334" spans="1:4" ht="13.5">
      <c r="A13334" s="180"/>
      <c r="B13334" s="180"/>
      <c r="C13334" s="180"/>
      <c r="D13334" s="254"/>
    </row>
    <row r="13335" spans="1:4" ht="13.5">
      <c r="A13335" s="180"/>
      <c r="B13335" s="180"/>
      <c r="C13335" s="180"/>
      <c r="D13335" s="254"/>
    </row>
    <row r="13336" spans="1:4" ht="13.5">
      <c r="A13336" s="180"/>
      <c r="B13336" s="180"/>
      <c r="C13336" s="180"/>
      <c r="D13336" s="254"/>
    </row>
    <row r="13337" spans="1:4" ht="13.5">
      <c r="A13337" s="180"/>
      <c r="B13337" s="180"/>
      <c r="C13337" s="180"/>
      <c r="D13337" s="254"/>
    </row>
    <row r="13338" spans="1:4" ht="13.5">
      <c r="A13338" s="180"/>
      <c r="B13338" s="180"/>
      <c r="C13338" s="180"/>
      <c r="D13338" s="254"/>
    </row>
    <row r="13339" spans="1:4" ht="13.5">
      <c r="A13339" s="180"/>
      <c r="B13339" s="180"/>
      <c r="C13339" s="180"/>
      <c r="D13339" s="254"/>
    </row>
    <row r="13340" spans="1:4" ht="13.5">
      <c r="A13340" s="180"/>
      <c r="B13340" s="180"/>
      <c r="C13340" s="180"/>
      <c r="D13340" s="254"/>
    </row>
    <row r="13341" spans="1:4" ht="13.5">
      <c r="A13341" s="180"/>
      <c r="B13341" s="180"/>
      <c r="C13341" s="180"/>
      <c r="D13341" s="254"/>
    </row>
    <row r="13342" spans="1:4" ht="13.5">
      <c r="A13342" s="180"/>
      <c r="B13342" s="180"/>
      <c r="C13342" s="180"/>
      <c r="D13342" s="254"/>
    </row>
    <row r="13343" spans="1:4" ht="13.5">
      <c r="A13343" s="180"/>
      <c r="B13343" s="180"/>
      <c r="C13343" s="180"/>
      <c r="D13343" s="254"/>
    </row>
    <row r="13344" spans="1:4" ht="13.5">
      <c r="A13344" s="180"/>
      <c r="B13344" s="180"/>
      <c r="C13344" s="180"/>
      <c r="D13344" s="254"/>
    </row>
    <row r="13345" spans="1:4" ht="13.5">
      <c r="A13345" s="180"/>
      <c r="B13345" s="180"/>
      <c r="C13345" s="180"/>
      <c r="D13345" s="254"/>
    </row>
    <row r="13346" spans="1:4" ht="13.5">
      <c r="A13346" s="180"/>
      <c r="B13346" s="180"/>
      <c r="C13346" s="180"/>
      <c r="D13346" s="254"/>
    </row>
    <row r="13347" spans="1:4" ht="13.5">
      <c r="A13347" s="180"/>
      <c r="B13347" s="180"/>
      <c r="C13347" s="180"/>
      <c r="D13347" s="254"/>
    </row>
    <row r="13348" spans="1:4" ht="13.5">
      <c r="A13348" s="180"/>
      <c r="B13348" s="180"/>
      <c r="C13348" s="180"/>
      <c r="D13348" s="254"/>
    </row>
    <row r="13349" spans="1:4" ht="13.5">
      <c r="A13349" s="180"/>
      <c r="B13349" s="180"/>
      <c r="C13349" s="180"/>
      <c r="D13349" s="254"/>
    </row>
    <row r="13350" spans="1:4" ht="13.5">
      <c r="A13350" s="180"/>
      <c r="B13350" s="180"/>
      <c r="C13350" s="180"/>
      <c r="D13350" s="254"/>
    </row>
    <row r="13351" spans="1:4" ht="13.5">
      <c r="A13351" s="180"/>
      <c r="B13351" s="180"/>
      <c r="C13351" s="180"/>
      <c r="D13351" s="254"/>
    </row>
    <row r="13352" spans="1:4" ht="13.5">
      <c r="A13352" s="180"/>
      <c r="B13352" s="180"/>
      <c r="C13352" s="180"/>
      <c r="D13352" s="254"/>
    </row>
    <row r="13353" spans="1:4" ht="13.5">
      <c r="A13353" s="180"/>
      <c r="B13353" s="180"/>
      <c r="C13353" s="180"/>
      <c r="D13353" s="254"/>
    </row>
    <row r="13354" spans="1:4" ht="13.5">
      <c r="A13354" s="180"/>
      <c r="B13354" s="180"/>
      <c r="C13354" s="180"/>
      <c r="D13354" s="254"/>
    </row>
    <row r="13355" spans="1:4" ht="13.5">
      <c r="A13355" s="180"/>
      <c r="B13355" s="180"/>
      <c r="C13355" s="180"/>
      <c r="D13355" s="254"/>
    </row>
    <row r="13356" spans="1:4" ht="13.5">
      <c r="A13356" s="180"/>
      <c r="B13356" s="180"/>
      <c r="C13356" s="180"/>
      <c r="D13356" s="254"/>
    </row>
    <row r="13357" spans="1:4" ht="13.5">
      <c r="A13357" s="180"/>
      <c r="B13357" s="180"/>
      <c r="C13357" s="180"/>
      <c r="D13357" s="254"/>
    </row>
    <row r="13358" spans="1:4" ht="13.5">
      <c r="A13358" s="180"/>
      <c r="B13358" s="180"/>
      <c r="C13358" s="180"/>
      <c r="D13358" s="254"/>
    </row>
    <row r="13359" spans="1:4" ht="13.5">
      <c r="A13359" s="180"/>
      <c r="B13359" s="180"/>
      <c r="C13359" s="180"/>
      <c r="D13359" s="254"/>
    </row>
    <row r="13360" spans="1:4" ht="13.5">
      <c r="A13360" s="180"/>
      <c r="B13360" s="180"/>
      <c r="C13360" s="180"/>
      <c r="D13360" s="254"/>
    </row>
    <row r="13361" spans="1:4" ht="13.5">
      <c r="A13361" s="180"/>
      <c r="B13361" s="180"/>
      <c r="C13361" s="180"/>
      <c r="D13361" s="254"/>
    </row>
    <row r="13362" spans="1:4" ht="13.5">
      <c r="A13362" s="180"/>
      <c r="B13362" s="180"/>
      <c r="C13362" s="180"/>
      <c r="D13362" s="254"/>
    </row>
    <row r="13363" spans="1:4" ht="13.5">
      <c r="A13363" s="180"/>
      <c r="B13363" s="180"/>
      <c r="C13363" s="180"/>
      <c r="D13363" s="254"/>
    </row>
    <row r="13364" spans="1:4" ht="13.5">
      <c r="A13364" s="180"/>
      <c r="B13364" s="180"/>
      <c r="C13364" s="180"/>
      <c r="D13364" s="254"/>
    </row>
    <row r="13365" spans="1:4" ht="13.5">
      <c r="A13365" s="180"/>
      <c r="B13365" s="180"/>
      <c r="C13365" s="180"/>
      <c r="D13365" s="254"/>
    </row>
    <row r="13366" spans="1:4" ht="13.5">
      <c r="A13366" s="180"/>
      <c r="B13366" s="180"/>
      <c r="C13366" s="180"/>
      <c r="D13366" s="254"/>
    </row>
    <row r="13367" spans="1:4" ht="13.5">
      <c r="A13367" s="180"/>
      <c r="B13367" s="180"/>
      <c r="C13367" s="180"/>
      <c r="D13367" s="254"/>
    </row>
    <row r="13368" spans="1:4" ht="13.5">
      <c r="A13368" s="180"/>
      <c r="B13368" s="180"/>
      <c r="C13368" s="180"/>
      <c r="D13368" s="254"/>
    </row>
    <row r="13369" spans="1:4" ht="13.5">
      <c r="A13369" s="180"/>
      <c r="B13369" s="180"/>
      <c r="C13369" s="180"/>
      <c r="D13369" s="254"/>
    </row>
    <row r="13370" spans="1:4" ht="13.5">
      <c r="A13370" s="180"/>
      <c r="B13370" s="180"/>
      <c r="C13370" s="180"/>
      <c r="D13370" s="254"/>
    </row>
    <row r="13371" spans="1:4" ht="13.5">
      <c r="A13371" s="180"/>
      <c r="B13371" s="180"/>
      <c r="C13371" s="180"/>
      <c r="D13371" s="254"/>
    </row>
    <row r="13372" spans="1:4" ht="13.5">
      <c r="A13372" s="180"/>
      <c r="B13372" s="180"/>
      <c r="C13372" s="180"/>
      <c r="D13372" s="254"/>
    </row>
    <row r="13373" spans="1:4" ht="13.5">
      <c r="A13373" s="180"/>
      <c r="B13373" s="180"/>
      <c r="C13373" s="180"/>
      <c r="D13373" s="254"/>
    </row>
    <row r="13374" spans="1:4" ht="13.5">
      <c r="A13374" s="180"/>
      <c r="B13374" s="180"/>
      <c r="C13374" s="180"/>
      <c r="D13374" s="254"/>
    </row>
    <row r="13375" spans="1:4" ht="13.5">
      <c r="A13375" s="180"/>
      <c r="B13375" s="180"/>
      <c r="C13375" s="180"/>
      <c r="D13375" s="254"/>
    </row>
    <row r="13376" spans="1:4" ht="13.5">
      <c r="A13376" s="180"/>
      <c r="B13376" s="180"/>
      <c r="C13376" s="180"/>
      <c r="D13376" s="254"/>
    </row>
    <row r="13377" spans="1:4" ht="13.5">
      <c r="A13377" s="180"/>
      <c r="B13377" s="180"/>
      <c r="C13377" s="180"/>
      <c r="D13377" s="254"/>
    </row>
    <row r="13378" spans="1:4" ht="13.5">
      <c r="A13378" s="180"/>
      <c r="B13378" s="180"/>
      <c r="C13378" s="180"/>
      <c r="D13378" s="254"/>
    </row>
    <row r="13379" spans="1:4" ht="13.5">
      <c r="A13379" s="180"/>
      <c r="B13379" s="180"/>
      <c r="C13379" s="180"/>
      <c r="D13379" s="254"/>
    </row>
    <row r="13380" spans="1:4" ht="13.5">
      <c r="A13380" s="180"/>
      <c r="B13380" s="180"/>
      <c r="C13380" s="180"/>
      <c r="D13380" s="254"/>
    </row>
    <row r="13381" spans="1:4" ht="13.5">
      <c r="A13381" s="180"/>
      <c r="B13381" s="180"/>
      <c r="C13381" s="180"/>
      <c r="D13381" s="254"/>
    </row>
    <row r="13382" spans="1:4" ht="13.5">
      <c r="A13382" s="180"/>
      <c r="B13382" s="180"/>
      <c r="C13382" s="180"/>
      <c r="D13382" s="254"/>
    </row>
    <row r="13383" spans="1:4" ht="13.5">
      <c r="A13383" s="180"/>
      <c r="B13383" s="180"/>
      <c r="C13383" s="180"/>
      <c r="D13383" s="254"/>
    </row>
    <row r="13384" spans="1:4" ht="13.5">
      <c r="A13384" s="180"/>
      <c r="B13384" s="180"/>
      <c r="C13384" s="180"/>
      <c r="D13384" s="254"/>
    </row>
    <row r="13385" spans="1:4" ht="13.5">
      <c r="A13385" s="180"/>
      <c r="B13385" s="180"/>
      <c r="C13385" s="180"/>
      <c r="D13385" s="254"/>
    </row>
    <row r="13386" spans="1:4" ht="13.5">
      <c r="A13386" s="180"/>
      <c r="B13386" s="180"/>
      <c r="C13386" s="180"/>
      <c r="D13386" s="254"/>
    </row>
    <row r="13387" spans="1:4" ht="13.5">
      <c r="A13387" s="180"/>
      <c r="B13387" s="180"/>
      <c r="C13387" s="180"/>
      <c r="D13387" s="254"/>
    </row>
    <row r="13388" spans="1:4" ht="13.5">
      <c r="A13388" s="180"/>
      <c r="B13388" s="180"/>
      <c r="C13388" s="180"/>
      <c r="D13388" s="254"/>
    </row>
    <row r="13389" spans="1:4" ht="13.5">
      <c r="A13389" s="180"/>
      <c r="B13389" s="180"/>
      <c r="C13389" s="180"/>
      <c r="D13389" s="254"/>
    </row>
    <row r="13390" spans="1:4" ht="13.5">
      <c r="A13390" s="180"/>
      <c r="B13390" s="180"/>
      <c r="C13390" s="180"/>
      <c r="D13390" s="254"/>
    </row>
    <row r="13391" spans="1:4" ht="13.5">
      <c r="A13391" s="180"/>
      <c r="B13391" s="180"/>
      <c r="C13391" s="180"/>
      <c r="D13391" s="254"/>
    </row>
    <row r="13392" spans="1:4" ht="13.5">
      <c r="A13392" s="180"/>
      <c r="B13392" s="180"/>
      <c r="C13392" s="180"/>
      <c r="D13392" s="254"/>
    </row>
    <row r="13393" spans="1:4" ht="13.5">
      <c r="A13393" s="180"/>
      <c r="B13393" s="180"/>
      <c r="C13393" s="180"/>
      <c r="D13393" s="254"/>
    </row>
    <row r="13394" spans="1:4" ht="13.5">
      <c r="A13394" s="180"/>
      <c r="B13394" s="180"/>
      <c r="C13394" s="180"/>
      <c r="D13394" s="254"/>
    </row>
    <row r="13395" spans="1:4" ht="13.5">
      <c r="A13395" s="180"/>
      <c r="B13395" s="180"/>
      <c r="C13395" s="180"/>
      <c r="D13395" s="254"/>
    </row>
    <row r="13396" spans="1:4" ht="13.5">
      <c r="A13396" s="180"/>
      <c r="B13396" s="180"/>
      <c r="C13396" s="180"/>
      <c r="D13396" s="254"/>
    </row>
    <row r="13397" spans="1:4" ht="13.5">
      <c r="A13397" s="180"/>
      <c r="B13397" s="180"/>
      <c r="C13397" s="180"/>
      <c r="D13397" s="254"/>
    </row>
    <row r="13398" spans="1:4" ht="13.5">
      <c r="A13398" s="180"/>
      <c r="B13398" s="180"/>
      <c r="C13398" s="180"/>
      <c r="D13398" s="254"/>
    </row>
    <row r="13399" spans="1:4" ht="13.5">
      <c r="A13399" s="180"/>
      <c r="B13399" s="180"/>
      <c r="C13399" s="180"/>
      <c r="D13399" s="254"/>
    </row>
    <row r="13400" spans="1:4" ht="13.5">
      <c r="A13400" s="180"/>
      <c r="B13400" s="180"/>
      <c r="C13400" s="180"/>
      <c r="D13400" s="254"/>
    </row>
    <row r="13401" spans="1:4" ht="13.5">
      <c r="A13401" s="180"/>
      <c r="B13401" s="180"/>
      <c r="C13401" s="180"/>
      <c r="D13401" s="254"/>
    </row>
    <row r="13402" spans="1:4" ht="13.5">
      <c r="A13402" s="180"/>
      <c r="B13402" s="180"/>
      <c r="C13402" s="180"/>
      <c r="D13402" s="254"/>
    </row>
    <row r="13403" spans="1:4" ht="13.5">
      <c r="A13403" s="180"/>
      <c r="B13403" s="180"/>
      <c r="C13403" s="180"/>
      <c r="D13403" s="254"/>
    </row>
    <row r="13404" spans="1:4" ht="13.5">
      <c r="A13404" s="180"/>
      <c r="B13404" s="180"/>
      <c r="C13404" s="180"/>
      <c r="D13404" s="254"/>
    </row>
    <row r="13405" spans="1:4" ht="13.5">
      <c r="A13405" s="180"/>
      <c r="B13405" s="180"/>
      <c r="C13405" s="180"/>
      <c r="D13405" s="254"/>
    </row>
    <row r="13406" spans="1:4" ht="13.5">
      <c r="A13406" s="180"/>
      <c r="B13406" s="180"/>
      <c r="C13406" s="180"/>
      <c r="D13406" s="254"/>
    </row>
    <row r="13407" spans="1:4" ht="13.5">
      <c r="A13407" s="180"/>
      <c r="B13407" s="180"/>
      <c r="C13407" s="180"/>
      <c r="D13407" s="254"/>
    </row>
    <row r="13408" spans="1:4" ht="13.5">
      <c r="A13408" s="180"/>
      <c r="B13408" s="180"/>
      <c r="C13408" s="180"/>
      <c r="D13408" s="254"/>
    </row>
    <row r="13409" spans="1:4" ht="13.5">
      <c r="A13409" s="180"/>
      <c r="B13409" s="180"/>
      <c r="C13409" s="180"/>
      <c r="D13409" s="254"/>
    </row>
    <row r="13410" spans="1:4" ht="13.5">
      <c r="A13410" s="180"/>
      <c r="B13410" s="180"/>
      <c r="C13410" s="180"/>
      <c r="D13410" s="254"/>
    </row>
    <row r="13411" spans="1:4" ht="13.5">
      <c r="A13411" s="180"/>
      <c r="B13411" s="180"/>
      <c r="C13411" s="180"/>
      <c r="D13411" s="254"/>
    </row>
    <row r="13412" spans="1:4" ht="13.5">
      <c r="A13412" s="180"/>
      <c r="B13412" s="180"/>
      <c r="C13412" s="180"/>
      <c r="D13412" s="254"/>
    </row>
    <row r="13413" spans="1:4" ht="13.5">
      <c r="A13413" s="180"/>
      <c r="B13413" s="180"/>
      <c r="C13413" s="180"/>
      <c r="D13413" s="254"/>
    </row>
    <row r="13414" spans="1:4" ht="13.5">
      <c r="A13414" s="180"/>
      <c r="B13414" s="180"/>
      <c r="C13414" s="180"/>
      <c r="D13414" s="254"/>
    </row>
    <row r="13415" spans="1:4" ht="13.5">
      <c r="A13415" s="180"/>
      <c r="B13415" s="180"/>
      <c r="C13415" s="180"/>
      <c r="D13415" s="254"/>
    </row>
    <row r="13416" spans="1:4" ht="13.5">
      <c r="A13416" s="180"/>
      <c r="B13416" s="180"/>
      <c r="C13416" s="180"/>
      <c r="D13416" s="254"/>
    </row>
    <row r="13417" spans="1:4" ht="13.5">
      <c r="A13417" s="180"/>
      <c r="B13417" s="180"/>
      <c r="C13417" s="180"/>
      <c r="D13417" s="254"/>
    </row>
    <row r="13418" spans="1:4" ht="13.5">
      <c r="A13418" s="180"/>
      <c r="B13418" s="180"/>
      <c r="C13418" s="180"/>
      <c r="D13418" s="254"/>
    </row>
    <row r="13419" spans="1:4" ht="13.5">
      <c r="A13419" s="180"/>
      <c r="B13419" s="180"/>
      <c r="C13419" s="180"/>
      <c r="D13419" s="254"/>
    </row>
    <row r="13420" spans="1:4" ht="13.5">
      <c r="A13420" s="180"/>
      <c r="B13420" s="180"/>
      <c r="C13420" s="180"/>
      <c r="D13420" s="254"/>
    </row>
    <row r="13421" spans="1:4" ht="13.5">
      <c r="A13421" s="180"/>
      <c r="B13421" s="180"/>
      <c r="C13421" s="180"/>
      <c r="D13421" s="254"/>
    </row>
    <row r="13422" spans="1:4" ht="13.5">
      <c r="A13422" s="180"/>
      <c r="B13422" s="180"/>
      <c r="C13422" s="180"/>
      <c r="D13422" s="254"/>
    </row>
    <row r="13423" spans="1:4" ht="13.5">
      <c r="A13423" s="180"/>
      <c r="B13423" s="180"/>
      <c r="C13423" s="180"/>
      <c r="D13423" s="254"/>
    </row>
    <row r="13424" spans="1:4" ht="13.5">
      <c r="A13424" s="180"/>
      <c r="B13424" s="180"/>
      <c r="C13424" s="180"/>
      <c r="D13424" s="254"/>
    </row>
    <row r="13425" spans="1:4" ht="13.5">
      <c r="A13425" s="180"/>
      <c r="B13425" s="180"/>
      <c r="C13425" s="180"/>
      <c r="D13425" s="254"/>
    </row>
    <row r="13426" spans="1:4" ht="13.5">
      <c r="A13426" s="180"/>
      <c r="B13426" s="180"/>
      <c r="C13426" s="180"/>
      <c r="D13426" s="254"/>
    </row>
    <row r="13427" spans="1:4" ht="13.5">
      <c r="A13427" s="180"/>
      <c r="B13427" s="180"/>
      <c r="C13427" s="180"/>
      <c r="D13427" s="254"/>
    </row>
    <row r="13428" spans="1:4" ht="13.5">
      <c r="A13428" s="180"/>
      <c r="B13428" s="180"/>
      <c r="C13428" s="180"/>
      <c r="D13428" s="254"/>
    </row>
    <row r="13429" spans="1:4" ht="13.5">
      <c r="A13429" s="180"/>
      <c r="B13429" s="180"/>
      <c r="C13429" s="180"/>
      <c r="D13429" s="254"/>
    </row>
    <row r="13430" spans="1:4" ht="13.5">
      <c r="A13430" s="180"/>
      <c r="B13430" s="180"/>
      <c r="C13430" s="180"/>
      <c r="D13430" s="254"/>
    </row>
    <row r="13431" spans="1:4" ht="13.5">
      <c r="A13431" s="180"/>
      <c r="B13431" s="180"/>
      <c r="C13431" s="180"/>
      <c r="D13431" s="254"/>
    </row>
    <row r="13432" spans="1:4" ht="13.5">
      <c r="A13432" s="180"/>
      <c r="B13432" s="180"/>
      <c r="C13432" s="180"/>
      <c r="D13432" s="254"/>
    </row>
    <row r="13433" spans="1:4" ht="13.5">
      <c r="A13433" s="180"/>
      <c r="B13433" s="180"/>
      <c r="C13433" s="180"/>
      <c r="D13433" s="254"/>
    </row>
    <row r="13434" spans="1:4" ht="13.5">
      <c r="A13434" s="180"/>
      <c r="B13434" s="180"/>
      <c r="C13434" s="180"/>
      <c r="D13434" s="254"/>
    </row>
    <row r="13435" spans="1:4" ht="13.5">
      <c r="A13435" s="180"/>
      <c r="B13435" s="180"/>
      <c r="C13435" s="180"/>
      <c r="D13435" s="254"/>
    </row>
    <row r="13436" spans="1:4" ht="13.5">
      <c r="A13436" s="180"/>
      <c r="B13436" s="180"/>
      <c r="C13436" s="180"/>
      <c r="D13436" s="254"/>
    </row>
    <row r="13437" spans="1:4" ht="13.5">
      <c r="A13437" s="180"/>
      <c r="B13437" s="180"/>
      <c r="C13437" s="180"/>
      <c r="D13437" s="254"/>
    </row>
    <row r="13438" spans="1:4" ht="13.5">
      <c r="A13438" s="180"/>
      <c r="B13438" s="180"/>
      <c r="C13438" s="180"/>
      <c r="D13438" s="254"/>
    </row>
    <row r="13439" spans="1:4" ht="13.5">
      <c r="A13439" s="180"/>
      <c r="B13439" s="180"/>
      <c r="C13439" s="180"/>
      <c r="D13439" s="254"/>
    </row>
    <row r="13440" spans="1:4" ht="13.5">
      <c r="A13440" s="180"/>
      <c r="B13440" s="180"/>
      <c r="C13440" s="180"/>
      <c r="D13440" s="254"/>
    </row>
    <row r="13441" spans="1:4" ht="13.5">
      <c r="A13441" s="180"/>
      <c r="B13441" s="180"/>
      <c r="C13441" s="180"/>
      <c r="D13441" s="254"/>
    </row>
    <row r="13442" spans="1:4" ht="13.5">
      <c r="A13442" s="180"/>
      <c r="B13442" s="180"/>
      <c r="C13442" s="180"/>
      <c r="D13442" s="254"/>
    </row>
    <row r="13443" spans="1:4" ht="13.5">
      <c r="A13443" s="180"/>
      <c r="B13443" s="180"/>
      <c r="C13443" s="180"/>
      <c r="D13443" s="254"/>
    </row>
    <row r="13444" spans="1:4" ht="13.5">
      <c r="A13444" s="180"/>
      <c r="B13444" s="180"/>
      <c r="C13444" s="180"/>
      <c r="D13444" s="254"/>
    </row>
    <row r="13445" spans="1:4" ht="13.5">
      <c r="A13445" s="180"/>
      <c r="B13445" s="180"/>
      <c r="C13445" s="180"/>
      <c r="D13445" s="254"/>
    </row>
    <row r="13446" spans="1:4" ht="13.5">
      <c r="A13446" s="180"/>
      <c r="B13446" s="180"/>
      <c r="C13446" s="180"/>
      <c r="D13446" s="254"/>
    </row>
    <row r="13447" spans="1:4" ht="13.5">
      <c r="A13447" s="180"/>
      <c r="B13447" s="180"/>
      <c r="C13447" s="180"/>
      <c r="D13447" s="254"/>
    </row>
    <row r="13448" spans="1:4" ht="13.5">
      <c r="A13448" s="180"/>
      <c r="B13448" s="180"/>
      <c r="C13448" s="180"/>
      <c r="D13448" s="254"/>
    </row>
    <row r="13449" spans="1:4" ht="13.5">
      <c r="A13449" s="180"/>
      <c r="B13449" s="180"/>
      <c r="C13449" s="180"/>
      <c r="D13449" s="254"/>
    </row>
    <row r="13450" spans="1:4" ht="13.5">
      <c r="A13450" s="180"/>
      <c r="B13450" s="180"/>
      <c r="C13450" s="180"/>
      <c r="D13450" s="254"/>
    </row>
    <row r="13451" spans="1:4" ht="13.5">
      <c r="A13451" s="180"/>
      <c r="B13451" s="180"/>
      <c r="C13451" s="180"/>
      <c r="D13451" s="254"/>
    </row>
    <row r="13452" spans="1:4" ht="13.5">
      <c r="A13452" s="180"/>
      <c r="B13452" s="180"/>
      <c r="C13452" s="180"/>
      <c r="D13452" s="254"/>
    </row>
    <row r="13453" spans="1:4" ht="13.5">
      <c r="A13453" s="180"/>
      <c r="B13453" s="180"/>
      <c r="C13453" s="180"/>
      <c r="D13453" s="254"/>
    </row>
    <row r="13454" spans="1:4" ht="13.5">
      <c r="A13454" s="180"/>
      <c r="B13454" s="180"/>
      <c r="C13454" s="180"/>
      <c r="D13454" s="254"/>
    </row>
    <row r="13455" spans="1:4" ht="13.5">
      <c r="A13455" s="180"/>
      <c r="B13455" s="180"/>
      <c r="C13455" s="180"/>
      <c r="D13455" s="254"/>
    </row>
    <row r="13456" spans="1:4" ht="13.5">
      <c r="A13456" s="180"/>
      <c r="B13456" s="180"/>
      <c r="C13456" s="180"/>
      <c r="D13456" s="254"/>
    </row>
    <row r="13457" spans="1:4" ht="13.5">
      <c r="A13457" s="180"/>
      <c r="B13457" s="180"/>
      <c r="C13457" s="180"/>
      <c r="D13457" s="254"/>
    </row>
    <row r="13458" spans="1:4" ht="13.5">
      <c r="A13458" s="180"/>
      <c r="B13458" s="180"/>
      <c r="C13458" s="180"/>
      <c r="D13458" s="254"/>
    </row>
    <row r="13459" spans="1:4" ht="13.5">
      <c r="A13459" s="180"/>
      <c r="B13459" s="180"/>
      <c r="C13459" s="180"/>
      <c r="D13459" s="254"/>
    </row>
    <row r="13460" spans="1:4" ht="13.5">
      <c r="A13460" s="180"/>
      <c r="B13460" s="180"/>
      <c r="C13460" s="180"/>
      <c r="D13460" s="254"/>
    </row>
    <row r="13461" spans="1:4" ht="13.5">
      <c r="A13461" s="180"/>
      <c r="B13461" s="180"/>
      <c r="C13461" s="180"/>
      <c r="D13461" s="254"/>
    </row>
    <row r="13462" spans="1:4" ht="13.5">
      <c r="A13462" s="180"/>
      <c r="B13462" s="180"/>
      <c r="C13462" s="180"/>
      <c r="D13462" s="254"/>
    </row>
    <row r="13463" spans="1:4" ht="13.5">
      <c r="A13463" s="180"/>
      <c r="B13463" s="180"/>
      <c r="C13463" s="180"/>
      <c r="D13463" s="254"/>
    </row>
    <row r="13464" spans="1:4" ht="13.5">
      <c r="A13464" s="180"/>
      <c r="B13464" s="180"/>
      <c r="C13464" s="180"/>
      <c r="D13464" s="254"/>
    </row>
    <row r="13465" spans="1:4" ht="13.5">
      <c r="A13465" s="180"/>
      <c r="B13465" s="180"/>
      <c r="C13465" s="180"/>
      <c r="D13465" s="254"/>
    </row>
    <row r="13466" spans="1:4" ht="13.5">
      <c r="A13466" s="180"/>
      <c r="B13466" s="180"/>
      <c r="C13466" s="180"/>
      <c r="D13466" s="254"/>
    </row>
    <row r="13467" spans="1:4" ht="13.5">
      <c r="A13467" s="180"/>
      <c r="B13467" s="180"/>
      <c r="C13467" s="180"/>
      <c r="D13467" s="254"/>
    </row>
    <row r="13468" spans="1:4" ht="13.5">
      <c r="A13468" s="180"/>
      <c r="B13468" s="180"/>
      <c r="C13468" s="180"/>
      <c r="D13468" s="254"/>
    </row>
    <row r="13469" spans="1:4" ht="13.5">
      <c r="A13469" s="180"/>
      <c r="B13469" s="180"/>
      <c r="C13469" s="180"/>
      <c r="D13469" s="254"/>
    </row>
    <row r="13470" spans="1:4" ht="13.5">
      <c r="A13470" s="180"/>
      <c r="B13470" s="180"/>
      <c r="C13470" s="180"/>
      <c r="D13470" s="254"/>
    </row>
    <row r="13471" spans="1:4" ht="13.5">
      <c r="A13471" s="180"/>
      <c r="B13471" s="180"/>
      <c r="C13471" s="180"/>
      <c r="D13471" s="254"/>
    </row>
    <row r="13472" spans="1:4" ht="13.5">
      <c r="A13472" s="180"/>
      <c r="B13472" s="180"/>
      <c r="C13472" s="180"/>
      <c r="D13472" s="254"/>
    </row>
    <row r="13473" spans="1:4" ht="13.5">
      <c r="A13473" s="180"/>
      <c r="B13473" s="180"/>
      <c r="C13473" s="180"/>
      <c r="D13473" s="254"/>
    </row>
    <row r="13474" spans="1:4" ht="13.5">
      <c r="A13474" s="180"/>
      <c r="B13474" s="180"/>
      <c r="C13474" s="180"/>
      <c r="D13474" s="254"/>
    </row>
    <row r="13475" spans="1:4" ht="13.5">
      <c r="A13475" s="180"/>
      <c r="B13475" s="180"/>
      <c r="C13475" s="180"/>
      <c r="D13475" s="254"/>
    </row>
    <row r="13476" spans="1:4" ht="13.5">
      <c r="A13476" s="180"/>
      <c r="B13476" s="180"/>
      <c r="C13476" s="180"/>
      <c r="D13476" s="254"/>
    </row>
    <row r="13477" spans="1:4" ht="13.5">
      <c r="A13477" s="180"/>
      <c r="B13477" s="180"/>
      <c r="C13477" s="180"/>
      <c r="D13477" s="254"/>
    </row>
    <row r="13478" spans="1:4" ht="13.5">
      <c r="A13478" s="180"/>
      <c r="B13478" s="180"/>
      <c r="C13478" s="180"/>
      <c r="D13478" s="254"/>
    </row>
    <row r="13479" spans="1:4" ht="13.5">
      <c r="A13479" s="180"/>
      <c r="B13479" s="180"/>
      <c r="C13479" s="180"/>
      <c r="D13479" s="254"/>
    </row>
    <row r="13480" spans="1:4" ht="13.5">
      <c r="A13480" s="180"/>
      <c r="B13480" s="180"/>
      <c r="C13480" s="180"/>
      <c r="D13480" s="254"/>
    </row>
    <row r="13481" spans="1:4" ht="13.5">
      <c r="A13481" s="180"/>
      <c r="B13481" s="180"/>
      <c r="C13481" s="180"/>
      <c r="D13481" s="254"/>
    </row>
    <row r="13482" spans="1:4" ht="13.5">
      <c r="A13482" s="180"/>
      <c r="B13482" s="180"/>
      <c r="C13482" s="180"/>
      <c r="D13482" s="254"/>
    </row>
    <row r="13483" spans="1:4" ht="13.5">
      <c r="A13483" s="180"/>
      <c r="B13483" s="180"/>
      <c r="C13483" s="180"/>
      <c r="D13483" s="254"/>
    </row>
    <row r="13484" spans="1:4" ht="13.5">
      <c r="A13484" s="180"/>
      <c r="B13484" s="180"/>
      <c r="C13484" s="180"/>
      <c r="D13484" s="254"/>
    </row>
    <row r="13485" spans="1:4" ht="13.5">
      <c r="A13485" s="180"/>
      <c r="B13485" s="180"/>
      <c r="C13485" s="180"/>
      <c r="D13485" s="254"/>
    </row>
    <row r="13486" spans="1:4" ht="13.5">
      <c r="A13486" s="180"/>
      <c r="B13486" s="180"/>
      <c r="C13486" s="180"/>
      <c r="D13486" s="254"/>
    </row>
    <row r="13487" spans="1:4" ht="13.5">
      <c r="A13487" s="180"/>
      <c r="B13487" s="180"/>
      <c r="C13487" s="180"/>
      <c r="D13487" s="254"/>
    </row>
    <row r="13488" spans="1:4" ht="13.5">
      <c r="A13488" s="180"/>
      <c r="B13488" s="180"/>
      <c r="C13488" s="180"/>
      <c r="D13488" s="254"/>
    </row>
    <row r="13489" spans="1:4" ht="13.5">
      <c r="A13489" s="180"/>
      <c r="B13489" s="180"/>
      <c r="C13489" s="180"/>
      <c r="D13489" s="254"/>
    </row>
    <row r="13490" spans="1:4" ht="13.5">
      <c r="A13490" s="180"/>
      <c r="B13490" s="180"/>
      <c r="C13490" s="180"/>
      <c r="D13490" s="254"/>
    </row>
    <row r="13491" spans="1:4" ht="13.5">
      <c r="A13491" s="180"/>
      <c r="B13491" s="180"/>
      <c r="C13491" s="180"/>
      <c r="D13491" s="254"/>
    </row>
    <row r="13492" spans="1:4" ht="13.5">
      <c r="A13492" s="180"/>
      <c r="B13492" s="180"/>
      <c r="C13492" s="180"/>
      <c r="D13492" s="254"/>
    </row>
    <row r="13493" spans="1:4" ht="13.5">
      <c r="A13493" s="180"/>
      <c r="B13493" s="180"/>
      <c r="C13493" s="180"/>
      <c r="D13493" s="254"/>
    </row>
    <row r="13494" spans="1:4" ht="13.5">
      <c r="A13494" s="180"/>
      <c r="B13494" s="180"/>
      <c r="C13494" s="180"/>
      <c r="D13494" s="254"/>
    </row>
    <row r="13495" spans="1:4" ht="13.5">
      <c r="A13495" s="180"/>
      <c r="B13495" s="180"/>
      <c r="C13495" s="180"/>
      <c r="D13495" s="254"/>
    </row>
    <row r="13496" spans="1:4" ht="13.5">
      <c r="A13496" s="180"/>
      <c r="B13496" s="180"/>
      <c r="C13496" s="180"/>
      <c r="D13496" s="254"/>
    </row>
    <row r="13497" spans="1:4" ht="13.5">
      <c r="A13497" s="180"/>
      <c r="B13497" s="180"/>
      <c r="C13497" s="180"/>
      <c r="D13497" s="254"/>
    </row>
    <row r="13498" spans="1:4" ht="13.5">
      <c r="A13498" s="180"/>
      <c r="B13498" s="180"/>
      <c r="C13498" s="180"/>
      <c r="D13498" s="254"/>
    </row>
    <row r="13499" spans="1:4" ht="13.5">
      <c r="A13499" s="180"/>
      <c r="B13499" s="180"/>
      <c r="C13499" s="180"/>
      <c r="D13499" s="254"/>
    </row>
    <row r="13500" spans="1:4" ht="13.5">
      <c r="A13500" s="180"/>
      <c r="B13500" s="180"/>
      <c r="C13500" s="180"/>
      <c r="D13500" s="254"/>
    </row>
    <row r="13501" spans="1:4" ht="13.5">
      <c r="A13501" s="180"/>
      <c r="B13501" s="180"/>
      <c r="C13501" s="180"/>
      <c r="D13501" s="254"/>
    </row>
    <row r="13502" spans="1:4" ht="13.5">
      <c r="A13502" s="180"/>
      <c r="B13502" s="180"/>
      <c r="C13502" s="180"/>
      <c r="D13502" s="254"/>
    </row>
    <row r="13503" spans="1:4" ht="13.5">
      <c r="A13503" s="180"/>
      <c r="B13503" s="180"/>
      <c r="C13503" s="180"/>
      <c r="D13503" s="254"/>
    </row>
    <row r="13504" spans="1:4" ht="13.5">
      <c r="A13504" s="180"/>
      <c r="B13504" s="180"/>
      <c r="C13504" s="180"/>
      <c r="D13504" s="254"/>
    </row>
    <row r="13505" spans="1:4" ht="13.5">
      <c r="A13505" s="180"/>
      <c r="B13505" s="180"/>
      <c r="C13505" s="180"/>
      <c r="D13505" s="254"/>
    </row>
    <row r="13506" spans="1:4" ht="13.5">
      <c r="A13506" s="180"/>
      <c r="B13506" s="180"/>
      <c r="C13506" s="180"/>
      <c r="D13506" s="254"/>
    </row>
    <row r="13507" spans="1:4" ht="13.5">
      <c r="A13507" s="180"/>
      <c r="B13507" s="180"/>
      <c r="C13507" s="180"/>
      <c r="D13507" s="254"/>
    </row>
    <row r="13508" spans="1:4" ht="13.5">
      <c r="A13508" s="180"/>
      <c r="B13508" s="180"/>
      <c r="C13508" s="180"/>
      <c r="D13508" s="254"/>
    </row>
    <row r="13509" spans="1:4" ht="13.5">
      <c r="A13509" s="180"/>
      <c r="B13509" s="180"/>
      <c r="C13509" s="180"/>
      <c r="D13509" s="254"/>
    </row>
    <row r="13510" spans="1:4" ht="13.5">
      <c r="A13510" s="180"/>
      <c r="B13510" s="180"/>
      <c r="C13510" s="180"/>
      <c r="D13510" s="254"/>
    </row>
    <row r="13511" spans="1:4" ht="13.5">
      <c r="A13511" s="180"/>
      <c r="B13511" s="180"/>
      <c r="C13511" s="180"/>
      <c r="D13511" s="254"/>
    </row>
    <row r="13512" spans="1:4" ht="13.5">
      <c r="A13512" s="180"/>
      <c r="B13512" s="180"/>
      <c r="C13512" s="180"/>
      <c r="D13512" s="254"/>
    </row>
    <row r="13513" spans="1:4" ht="13.5">
      <c r="A13513" s="180"/>
      <c r="B13513" s="180"/>
      <c r="C13513" s="180"/>
      <c r="D13513" s="254"/>
    </row>
    <row r="13514" spans="1:4" ht="13.5">
      <c r="A13514" s="180"/>
      <c r="B13514" s="180"/>
      <c r="C13514" s="180"/>
      <c r="D13514" s="254"/>
    </row>
    <row r="13515" spans="1:4" ht="13.5">
      <c r="A13515" s="180"/>
      <c r="B13515" s="180"/>
      <c r="C13515" s="180"/>
      <c r="D13515" s="254"/>
    </row>
    <row r="13516" spans="1:4" ht="13.5">
      <c r="A13516" s="180"/>
      <c r="B13516" s="180"/>
      <c r="C13516" s="180"/>
      <c r="D13516" s="254"/>
    </row>
    <row r="13517" spans="1:4" ht="13.5">
      <c r="A13517" s="180"/>
      <c r="B13517" s="180"/>
      <c r="C13517" s="180"/>
      <c r="D13517" s="254"/>
    </row>
    <row r="13518" spans="1:4" ht="13.5">
      <c r="A13518" s="180"/>
      <c r="B13518" s="180"/>
      <c r="C13518" s="180"/>
      <c r="D13518" s="254"/>
    </row>
    <row r="13519" spans="1:4" ht="13.5">
      <c r="A13519" s="180"/>
      <c r="B13519" s="180"/>
      <c r="C13519" s="180"/>
      <c r="D13519" s="254"/>
    </row>
    <row r="13520" spans="1:4" ht="13.5">
      <c r="A13520" s="180"/>
      <c r="B13520" s="180"/>
      <c r="C13520" s="180"/>
      <c r="D13520" s="254"/>
    </row>
    <row r="13521" spans="1:4" ht="13.5">
      <c r="A13521" s="180"/>
      <c r="B13521" s="180"/>
      <c r="C13521" s="180"/>
      <c r="D13521" s="254"/>
    </row>
    <row r="13522" spans="1:4" ht="13.5">
      <c r="A13522" s="180"/>
      <c r="B13522" s="180"/>
      <c r="C13522" s="180"/>
      <c r="D13522" s="254"/>
    </row>
    <row r="13523" spans="1:4" ht="13.5">
      <c r="A13523" s="180"/>
      <c r="B13523" s="180"/>
      <c r="C13523" s="180"/>
      <c r="D13523" s="254"/>
    </row>
    <row r="13524" spans="1:4" ht="13.5">
      <c r="A13524" s="180"/>
      <c r="B13524" s="180"/>
      <c r="C13524" s="180"/>
      <c r="D13524" s="254"/>
    </row>
    <row r="13525" spans="1:4" ht="13.5">
      <c r="A13525" s="180"/>
      <c r="B13525" s="180"/>
      <c r="C13525" s="180"/>
      <c r="D13525" s="254"/>
    </row>
    <row r="13526" spans="1:4" ht="13.5">
      <c r="A13526" s="180"/>
      <c r="B13526" s="180"/>
      <c r="C13526" s="180"/>
      <c r="D13526" s="254"/>
    </row>
    <row r="13527" spans="1:4" ht="13.5">
      <c r="A13527" s="180"/>
      <c r="B13527" s="180"/>
      <c r="C13527" s="180"/>
      <c r="D13527" s="254"/>
    </row>
    <row r="13528" spans="1:4" ht="13.5">
      <c r="A13528" s="180"/>
      <c r="B13528" s="180"/>
      <c r="C13528" s="180"/>
      <c r="D13528" s="254"/>
    </row>
    <row r="13529" spans="1:4" ht="13.5">
      <c r="A13529" s="180"/>
      <c r="B13529" s="180"/>
      <c r="C13529" s="180"/>
      <c r="D13529" s="254"/>
    </row>
    <row r="13530" spans="1:4" ht="13.5">
      <c r="A13530" s="180"/>
      <c r="B13530" s="180"/>
      <c r="C13530" s="180"/>
      <c r="D13530" s="254"/>
    </row>
    <row r="13531" spans="1:4" ht="13.5">
      <c r="A13531" s="180"/>
      <c r="B13531" s="180"/>
      <c r="C13531" s="180"/>
      <c r="D13531" s="254"/>
    </row>
    <row r="13532" spans="1:4" ht="13.5">
      <c r="A13532" s="180"/>
      <c r="B13532" s="180"/>
      <c r="C13532" s="180"/>
      <c r="D13532" s="254"/>
    </row>
    <row r="13533" spans="1:4" ht="13.5">
      <c r="A13533" s="180"/>
      <c r="B13533" s="180"/>
      <c r="C13533" s="180"/>
      <c r="D13533" s="254"/>
    </row>
    <row r="13534" spans="1:4" ht="13.5">
      <c r="A13534" s="180"/>
      <c r="B13534" s="180"/>
      <c r="C13534" s="180"/>
      <c r="D13534" s="254"/>
    </row>
    <row r="13535" spans="1:4" ht="13.5">
      <c r="A13535" s="180"/>
      <c r="B13535" s="180"/>
      <c r="C13535" s="180"/>
      <c r="D13535" s="254"/>
    </row>
    <row r="13536" spans="1:4" ht="13.5">
      <c r="A13536" s="180"/>
      <c r="B13536" s="180"/>
      <c r="C13536" s="180"/>
      <c r="D13536" s="254"/>
    </row>
    <row r="13537" spans="1:4" ht="13.5">
      <c r="A13537" s="180"/>
      <c r="B13537" s="180"/>
      <c r="C13537" s="180"/>
      <c r="D13537" s="254"/>
    </row>
    <row r="13538" spans="1:4" ht="13.5">
      <c r="A13538" s="180"/>
      <c r="B13538" s="180"/>
      <c r="C13538" s="180"/>
      <c r="D13538" s="254"/>
    </row>
    <row r="13539" spans="1:4" ht="13.5">
      <c r="A13539" s="180"/>
      <c r="B13539" s="180"/>
      <c r="C13539" s="180"/>
      <c r="D13539" s="254"/>
    </row>
    <row r="13540" spans="1:4" ht="13.5">
      <c r="A13540" s="180"/>
      <c r="B13540" s="180"/>
      <c r="C13540" s="180"/>
      <c r="D13540" s="254"/>
    </row>
    <row r="13541" spans="1:4" ht="13.5">
      <c r="A13541" s="180"/>
      <c r="B13541" s="180"/>
      <c r="C13541" s="180"/>
      <c r="D13541" s="254"/>
    </row>
    <row r="13542" spans="1:4" ht="13.5">
      <c r="A13542" s="180"/>
      <c r="B13542" s="180"/>
      <c r="C13542" s="180"/>
      <c r="D13542" s="254"/>
    </row>
    <row r="13543" spans="1:4" ht="13.5">
      <c r="A13543" s="180"/>
      <c r="B13543" s="180"/>
      <c r="C13543" s="180"/>
      <c r="D13543" s="254"/>
    </row>
    <row r="13544" spans="1:4" ht="13.5">
      <c r="A13544" s="180"/>
      <c r="B13544" s="180"/>
      <c r="C13544" s="180"/>
      <c r="D13544" s="254"/>
    </row>
    <row r="13545" spans="1:4" ht="13.5">
      <c r="A13545" s="180"/>
      <c r="B13545" s="180"/>
      <c r="C13545" s="180"/>
      <c r="D13545" s="254"/>
    </row>
    <row r="13546" spans="1:4" ht="13.5">
      <c r="A13546" s="180"/>
      <c r="B13546" s="180"/>
      <c r="C13546" s="180"/>
      <c r="D13546" s="254"/>
    </row>
    <row r="13547" spans="1:4" ht="13.5">
      <c r="A13547" s="180"/>
      <c r="B13547" s="180"/>
      <c r="C13547" s="180"/>
      <c r="D13547" s="254"/>
    </row>
    <row r="13548" spans="1:4" ht="13.5">
      <c r="A13548" s="180"/>
      <c r="B13548" s="180"/>
      <c r="C13548" s="180"/>
      <c r="D13548" s="254"/>
    </row>
    <row r="13549" spans="1:4" ht="13.5">
      <c r="A13549" s="180"/>
      <c r="B13549" s="180"/>
      <c r="C13549" s="180"/>
      <c r="D13549" s="254"/>
    </row>
    <row r="13550" spans="1:4" ht="13.5">
      <c r="A13550" s="180"/>
      <c r="B13550" s="180"/>
      <c r="C13550" s="180"/>
      <c r="D13550" s="254"/>
    </row>
    <row r="13551" spans="1:4" ht="13.5">
      <c r="A13551" s="180"/>
      <c r="B13551" s="180"/>
      <c r="C13551" s="180"/>
      <c r="D13551" s="254"/>
    </row>
    <row r="13552" spans="1:4" ht="13.5">
      <c r="A13552" s="180"/>
      <c r="B13552" s="180"/>
      <c r="C13552" s="180"/>
      <c r="D13552" s="254"/>
    </row>
    <row r="13553" spans="1:4" ht="13.5">
      <c r="A13553" s="180"/>
      <c r="B13553" s="180"/>
      <c r="C13553" s="180"/>
      <c r="D13553" s="254"/>
    </row>
    <row r="13554" spans="1:4" ht="13.5">
      <c r="A13554" s="180"/>
      <c r="B13554" s="180"/>
      <c r="C13554" s="180"/>
      <c r="D13554" s="254"/>
    </row>
    <row r="13555" spans="1:4" ht="13.5">
      <c r="A13555" s="180"/>
      <c r="B13555" s="180"/>
      <c r="C13555" s="180"/>
      <c r="D13555" s="254"/>
    </row>
    <row r="13556" spans="1:4" ht="13.5">
      <c r="A13556" s="180"/>
      <c r="B13556" s="180"/>
      <c r="C13556" s="180"/>
      <c r="D13556" s="254"/>
    </row>
    <row r="13557" spans="1:4" ht="13.5">
      <c r="A13557" s="180"/>
      <c r="B13557" s="180"/>
      <c r="C13557" s="180"/>
      <c r="D13557" s="254"/>
    </row>
    <row r="13558" spans="1:4" ht="13.5">
      <c r="A13558" s="180"/>
      <c r="B13558" s="180"/>
      <c r="C13558" s="180"/>
      <c r="D13558" s="254"/>
    </row>
    <row r="13559" spans="1:4" ht="13.5">
      <c r="A13559" s="180"/>
      <c r="B13559" s="180"/>
      <c r="C13559" s="180"/>
      <c r="D13559" s="254"/>
    </row>
    <row r="13560" spans="1:4" ht="13.5">
      <c r="A13560" s="180"/>
      <c r="B13560" s="180"/>
      <c r="C13560" s="180"/>
      <c r="D13560" s="254"/>
    </row>
    <row r="13561" spans="1:4" ht="13.5">
      <c r="A13561" s="180"/>
      <c r="B13561" s="180"/>
      <c r="C13561" s="180"/>
      <c r="D13561" s="254"/>
    </row>
    <row r="13562" spans="1:4" ht="13.5">
      <c r="A13562" s="180"/>
      <c r="B13562" s="180"/>
      <c r="C13562" s="180"/>
      <c r="D13562" s="254"/>
    </row>
    <row r="13563" spans="1:4" ht="13.5">
      <c r="A13563" s="180"/>
      <c r="B13563" s="180"/>
      <c r="C13563" s="180"/>
      <c r="D13563" s="254"/>
    </row>
    <row r="13564" spans="1:4" ht="13.5">
      <c r="A13564" s="180"/>
      <c r="B13564" s="180"/>
      <c r="C13564" s="180"/>
      <c r="D13564" s="254"/>
    </row>
    <row r="13565" spans="1:4" ht="13.5">
      <c r="A13565" s="180"/>
      <c r="B13565" s="180"/>
      <c r="C13565" s="180"/>
      <c r="D13565" s="254"/>
    </row>
    <row r="13566" spans="1:4" ht="13.5">
      <c r="A13566" s="180"/>
      <c r="B13566" s="180"/>
      <c r="C13566" s="180"/>
      <c r="D13566" s="254"/>
    </row>
    <row r="13567" spans="1:4" ht="13.5">
      <c r="A13567" s="180"/>
      <c r="B13567" s="180"/>
      <c r="C13567" s="180"/>
      <c r="D13567" s="254"/>
    </row>
    <row r="13568" spans="1:4" ht="13.5">
      <c r="A13568" s="180"/>
      <c r="B13568" s="180"/>
      <c r="C13568" s="180"/>
      <c r="D13568" s="254"/>
    </row>
    <row r="13569" spans="1:4" ht="13.5">
      <c r="A13569" s="180"/>
      <c r="B13569" s="180"/>
      <c r="C13569" s="180"/>
      <c r="D13569" s="254"/>
    </row>
    <row r="13570" spans="1:4" ht="13.5">
      <c r="A13570" s="180"/>
      <c r="B13570" s="180"/>
      <c r="C13570" s="180"/>
      <c r="D13570" s="254"/>
    </row>
    <row r="13571" spans="1:4" ht="13.5">
      <c r="A13571" s="180"/>
      <c r="B13571" s="180"/>
      <c r="C13571" s="180"/>
      <c r="D13571" s="254"/>
    </row>
    <row r="13572" spans="1:4" ht="13.5">
      <c r="A13572" s="180"/>
      <c r="B13572" s="180"/>
      <c r="C13572" s="180"/>
      <c r="D13572" s="254"/>
    </row>
    <row r="13573" spans="1:4" ht="13.5">
      <c r="A13573" s="180"/>
      <c r="B13573" s="180"/>
      <c r="C13573" s="180"/>
      <c r="D13573" s="254"/>
    </row>
    <row r="13574" spans="1:4" ht="13.5">
      <c r="A13574" s="180"/>
      <c r="B13574" s="180"/>
      <c r="C13574" s="180"/>
      <c r="D13574" s="254"/>
    </row>
    <row r="13575" spans="1:4" ht="13.5">
      <c r="A13575" s="180"/>
      <c r="B13575" s="180"/>
      <c r="C13575" s="180"/>
      <c r="D13575" s="254"/>
    </row>
    <row r="13576" spans="1:4" ht="13.5">
      <c r="A13576" s="180"/>
      <c r="B13576" s="180"/>
      <c r="C13576" s="180"/>
      <c r="D13576" s="254"/>
    </row>
    <row r="13577" spans="1:4" ht="13.5">
      <c r="A13577" s="180"/>
      <c r="B13577" s="180"/>
      <c r="C13577" s="180"/>
      <c r="D13577" s="254"/>
    </row>
    <row r="13578" spans="1:4" ht="13.5">
      <c r="A13578" s="180"/>
      <c r="B13578" s="180"/>
      <c r="C13578" s="180"/>
      <c r="D13578" s="254"/>
    </row>
    <row r="13579" spans="1:4" ht="13.5">
      <c r="A13579" s="180"/>
      <c r="B13579" s="180"/>
      <c r="C13579" s="180"/>
      <c r="D13579" s="254"/>
    </row>
    <row r="13580" spans="1:4" ht="13.5">
      <c r="A13580" s="180"/>
      <c r="B13580" s="180"/>
      <c r="C13580" s="180"/>
      <c r="D13580" s="254"/>
    </row>
    <row r="13581" spans="1:4" ht="13.5">
      <c r="A13581" s="180"/>
      <c r="B13581" s="180"/>
      <c r="C13581" s="180"/>
      <c r="D13581" s="254"/>
    </row>
    <row r="13582" spans="1:4" ht="13.5">
      <c r="A13582" s="180"/>
      <c r="B13582" s="180"/>
      <c r="C13582" s="180"/>
      <c r="D13582" s="254"/>
    </row>
    <row r="13583" spans="1:4" ht="13.5">
      <c r="A13583" s="180"/>
      <c r="B13583" s="180"/>
      <c r="C13583" s="180"/>
      <c r="D13583" s="254"/>
    </row>
    <row r="13584" spans="1:4" ht="13.5">
      <c r="A13584" s="180"/>
      <c r="B13584" s="180"/>
      <c r="C13584" s="180"/>
      <c r="D13584" s="254"/>
    </row>
    <row r="13585" spans="1:4" ht="13.5">
      <c r="A13585" s="180"/>
      <c r="B13585" s="180"/>
      <c r="C13585" s="180"/>
      <c r="D13585" s="254"/>
    </row>
    <row r="13586" spans="1:4" ht="13.5">
      <c r="A13586" s="180"/>
      <c r="B13586" s="180"/>
      <c r="C13586" s="180"/>
      <c r="D13586" s="254"/>
    </row>
    <row r="13587" spans="1:4" ht="13.5">
      <c r="A13587" s="180"/>
      <c r="B13587" s="180"/>
      <c r="C13587" s="180"/>
      <c r="D13587" s="254"/>
    </row>
    <row r="13588" spans="1:4" ht="13.5">
      <c r="A13588" s="180"/>
      <c r="B13588" s="180"/>
      <c r="C13588" s="180"/>
      <c r="D13588" s="254"/>
    </row>
    <row r="13589" spans="1:4" ht="13.5">
      <c r="A13589" s="180"/>
      <c r="B13589" s="180"/>
      <c r="C13589" s="180"/>
      <c r="D13589" s="254"/>
    </row>
    <row r="13590" spans="1:4" ht="13.5">
      <c r="A13590" s="180"/>
      <c r="B13590" s="180"/>
      <c r="C13590" s="180"/>
      <c r="D13590" s="254"/>
    </row>
    <row r="13591" spans="1:4" ht="13.5">
      <c r="A13591" s="180"/>
      <c r="B13591" s="180"/>
      <c r="C13591" s="180"/>
      <c r="D13591" s="254"/>
    </row>
    <row r="13592" spans="1:4" ht="13.5">
      <c r="A13592" s="180"/>
      <c r="B13592" s="180"/>
      <c r="C13592" s="180"/>
      <c r="D13592" s="254"/>
    </row>
    <row r="13593" spans="1:4" ht="13.5">
      <c r="A13593" s="180"/>
      <c r="B13593" s="180"/>
      <c r="C13593" s="180"/>
      <c r="D13593" s="254"/>
    </row>
    <row r="13594" spans="1:4" ht="13.5">
      <c r="A13594" s="180"/>
      <c r="B13594" s="180"/>
      <c r="C13594" s="180"/>
      <c r="D13594" s="254"/>
    </row>
    <row r="13595" spans="1:4" ht="13.5">
      <c r="A13595" s="180"/>
      <c r="B13595" s="180"/>
      <c r="C13595" s="180"/>
      <c r="D13595" s="254"/>
    </row>
    <row r="13596" spans="1:4" ht="13.5">
      <c r="A13596" s="180"/>
      <c r="B13596" s="180"/>
      <c r="C13596" s="180"/>
      <c r="D13596" s="254"/>
    </row>
    <row r="13597" spans="1:4" ht="13.5">
      <c r="A13597" s="180"/>
      <c r="B13597" s="180"/>
      <c r="C13597" s="180"/>
      <c r="D13597" s="254"/>
    </row>
    <row r="13598" spans="1:4" ht="13.5">
      <c r="A13598" s="180"/>
      <c r="B13598" s="180"/>
      <c r="C13598" s="180"/>
      <c r="D13598" s="254"/>
    </row>
    <row r="13599" spans="1:4" ht="13.5">
      <c r="A13599" s="180"/>
      <c r="B13599" s="180"/>
      <c r="C13599" s="180"/>
      <c r="D13599" s="254"/>
    </row>
    <row r="13600" spans="1:4" ht="13.5">
      <c r="A13600" s="180"/>
      <c r="B13600" s="180"/>
      <c r="C13600" s="180"/>
      <c r="D13600" s="254"/>
    </row>
    <row r="13601" spans="1:4" ht="13.5">
      <c r="A13601" s="180"/>
      <c r="B13601" s="180"/>
      <c r="C13601" s="180"/>
      <c r="D13601" s="254"/>
    </row>
    <row r="13602" spans="1:4" ht="13.5">
      <c r="A13602" s="180"/>
      <c r="B13602" s="180"/>
      <c r="C13602" s="180"/>
      <c r="D13602" s="254"/>
    </row>
    <row r="13603" spans="1:4" ht="13.5">
      <c r="A13603" s="180"/>
      <c r="B13603" s="180"/>
      <c r="C13603" s="180"/>
      <c r="D13603" s="254"/>
    </row>
    <row r="13604" spans="1:4" ht="13.5">
      <c r="A13604" s="180"/>
      <c r="B13604" s="180"/>
      <c r="C13604" s="180"/>
      <c r="D13604" s="254"/>
    </row>
    <row r="13605" spans="1:4" ht="13.5">
      <c r="A13605" s="180"/>
      <c r="B13605" s="180"/>
      <c r="C13605" s="180"/>
      <c r="D13605" s="254"/>
    </row>
    <row r="13606" spans="1:4" ht="13.5">
      <c r="A13606" s="180"/>
      <c r="B13606" s="180"/>
      <c r="C13606" s="180"/>
      <c r="D13606" s="254"/>
    </row>
    <row r="13607" spans="1:4" ht="13.5">
      <c r="A13607" s="180"/>
      <c r="B13607" s="180"/>
      <c r="C13607" s="180"/>
      <c r="D13607" s="254"/>
    </row>
    <row r="13608" spans="1:4" ht="13.5">
      <c r="A13608" s="180"/>
      <c r="B13608" s="180"/>
      <c r="C13608" s="180"/>
      <c r="D13608" s="254"/>
    </row>
    <row r="13609" spans="1:4" ht="13.5">
      <c r="A13609" s="180"/>
      <c r="B13609" s="180"/>
      <c r="C13609" s="180"/>
      <c r="D13609" s="254"/>
    </row>
    <row r="13610" spans="1:4" ht="13.5">
      <c r="A13610" s="180"/>
      <c r="B13610" s="180"/>
      <c r="C13610" s="180"/>
      <c r="D13610" s="254"/>
    </row>
    <row r="13611" spans="1:4" ht="13.5">
      <c r="A13611" s="180"/>
      <c r="B13611" s="180"/>
      <c r="C13611" s="180"/>
      <c r="D13611" s="254"/>
    </row>
    <row r="13612" spans="1:4" ht="13.5">
      <c r="A13612" s="180"/>
      <c r="B13612" s="180"/>
      <c r="C13612" s="180"/>
      <c r="D13612" s="254"/>
    </row>
    <row r="13613" spans="1:4" ht="13.5">
      <c r="A13613" s="180"/>
      <c r="B13613" s="180"/>
      <c r="C13613" s="180"/>
      <c r="D13613" s="254"/>
    </row>
    <row r="13614" spans="1:4" ht="13.5">
      <c r="A13614" s="180"/>
      <c r="B13614" s="180"/>
      <c r="C13614" s="180"/>
      <c r="D13614" s="254"/>
    </row>
    <row r="13615" spans="1:4" ht="13.5">
      <c r="A13615" s="180"/>
      <c r="B13615" s="180"/>
      <c r="C13615" s="180"/>
      <c r="D13615" s="254"/>
    </row>
    <row r="13616" spans="1:4" ht="13.5">
      <c r="A13616" s="180"/>
      <c r="B13616" s="180"/>
      <c r="C13616" s="180"/>
      <c r="D13616" s="254"/>
    </row>
    <row r="13617" spans="1:4" ht="13.5">
      <c r="A13617" s="180"/>
      <c r="B13617" s="180"/>
      <c r="C13617" s="180"/>
      <c r="D13617" s="254"/>
    </row>
    <row r="13618" spans="1:4" ht="13.5">
      <c r="A13618" s="180"/>
      <c r="B13618" s="180"/>
      <c r="C13618" s="180"/>
      <c r="D13618" s="254"/>
    </row>
    <row r="13619" spans="1:4" ht="13.5">
      <c r="A13619" s="180"/>
      <c r="B13619" s="180"/>
      <c r="C13619" s="180"/>
      <c r="D13619" s="254"/>
    </row>
    <row r="13620" spans="1:4" ht="13.5">
      <c r="A13620" s="180"/>
      <c r="B13620" s="180"/>
      <c r="C13620" s="180"/>
      <c r="D13620" s="254"/>
    </row>
    <row r="13621" spans="1:4" ht="13.5">
      <c r="A13621" s="180"/>
      <c r="B13621" s="180"/>
      <c r="C13621" s="180"/>
      <c r="D13621" s="254"/>
    </row>
    <row r="13622" spans="1:4" ht="13.5">
      <c r="A13622" s="180"/>
      <c r="B13622" s="180"/>
      <c r="C13622" s="180"/>
      <c r="D13622" s="254"/>
    </row>
    <row r="13623" spans="1:4" ht="13.5">
      <c r="A13623" s="180"/>
      <c r="B13623" s="180"/>
      <c r="C13623" s="180"/>
      <c r="D13623" s="254"/>
    </row>
    <row r="13624" spans="1:4" ht="13.5">
      <c r="A13624" s="180"/>
      <c r="B13624" s="180"/>
      <c r="C13624" s="180"/>
      <c r="D13624" s="254"/>
    </row>
    <row r="13625" spans="1:4" ht="13.5">
      <c r="A13625" s="180"/>
      <c r="B13625" s="180"/>
      <c r="C13625" s="180"/>
      <c r="D13625" s="254"/>
    </row>
    <row r="13626" spans="1:4" ht="13.5">
      <c r="A13626" s="180"/>
      <c r="B13626" s="180"/>
      <c r="C13626" s="180"/>
      <c r="D13626" s="254"/>
    </row>
    <row r="13627" spans="1:4" ht="13.5">
      <c r="A13627" s="180"/>
      <c r="B13627" s="180"/>
      <c r="C13627" s="180"/>
      <c r="D13627" s="254"/>
    </row>
    <row r="13628" spans="1:4" ht="13.5">
      <c r="A13628" s="180"/>
      <c r="B13628" s="180"/>
      <c r="C13628" s="180"/>
      <c r="D13628" s="254"/>
    </row>
    <row r="13629" spans="1:4" ht="13.5">
      <c r="A13629" s="180"/>
      <c r="B13629" s="180"/>
      <c r="C13629" s="180"/>
      <c r="D13629" s="254"/>
    </row>
    <row r="13630" spans="1:4" ht="13.5">
      <c r="A13630" s="180"/>
      <c r="B13630" s="180"/>
      <c r="C13630" s="180"/>
      <c r="D13630" s="254"/>
    </row>
    <row r="13631" spans="1:4" ht="13.5">
      <c r="A13631" s="180"/>
      <c r="B13631" s="180"/>
      <c r="C13631" s="180"/>
      <c r="D13631" s="254"/>
    </row>
    <row r="13632" spans="1:4" ht="13.5">
      <c r="A13632" s="180"/>
      <c r="B13632" s="180"/>
      <c r="C13632" s="180"/>
      <c r="D13632" s="254"/>
    </row>
    <row r="13633" spans="1:4" ht="13.5">
      <c r="A13633" s="180"/>
      <c r="B13633" s="180"/>
      <c r="C13633" s="180"/>
      <c r="D13633" s="254"/>
    </row>
    <row r="13634" spans="1:4" ht="13.5">
      <c r="A13634" s="180"/>
      <c r="B13634" s="180"/>
      <c r="C13634" s="180"/>
      <c r="D13634" s="254"/>
    </row>
    <row r="13635" spans="1:4" ht="13.5">
      <c r="A13635" s="180"/>
      <c r="B13635" s="180"/>
      <c r="C13635" s="180"/>
      <c r="D13635" s="254"/>
    </row>
    <row r="13636" spans="1:4" ht="13.5">
      <c r="A13636" s="180"/>
      <c r="B13636" s="180"/>
      <c r="C13636" s="180"/>
      <c r="D13636" s="254"/>
    </row>
    <row r="13637" spans="1:4" ht="13.5">
      <c r="A13637" s="180"/>
      <c r="B13637" s="180"/>
      <c r="C13637" s="180"/>
      <c r="D13637" s="254"/>
    </row>
    <row r="13638" spans="1:4" ht="13.5">
      <c r="A13638" s="180"/>
      <c r="B13638" s="180"/>
      <c r="C13638" s="180"/>
      <c r="D13638" s="254"/>
    </row>
    <row r="13639" spans="1:4" ht="13.5">
      <c r="A13639" s="180"/>
      <c r="B13639" s="180"/>
      <c r="C13639" s="180"/>
      <c r="D13639" s="254"/>
    </row>
    <row r="13640" spans="1:4" ht="13.5">
      <c r="A13640" s="180"/>
      <c r="B13640" s="180"/>
      <c r="C13640" s="180"/>
      <c r="D13640" s="254"/>
    </row>
    <row r="13641" spans="1:4" ht="13.5">
      <c r="A13641" s="180"/>
      <c r="B13641" s="180"/>
      <c r="C13641" s="180"/>
      <c r="D13641" s="254"/>
    </row>
    <row r="13642" spans="1:4" ht="13.5">
      <c r="A13642" s="180"/>
      <c r="B13642" s="180"/>
      <c r="C13642" s="180"/>
      <c r="D13642" s="254"/>
    </row>
    <row r="13643" spans="1:4" ht="13.5">
      <c r="A13643" s="180"/>
      <c r="B13643" s="180"/>
      <c r="C13643" s="180"/>
      <c r="D13643" s="254"/>
    </row>
    <row r="13644" spans="1:4" ht="13.5">
      <c r="A13644" s="180"/>
      <c r="B13644" s="180"/>
      <c r="C13644" s="180"/>
      <c r="D13644" s="254"/>
    </row>
    <row r="13645" spans="1:4" ht="13.5">
      <c r="A13645" s="180"/>
      <c r="B13645" s="180"/>
      <c r="C13645" s="180"/>
      <c r="D13645" s="254"/>
    </row>
    <row r="13646" spans="1:4" ht="13.5">
      <c r="A13646" s="180"/>
      <c r="B13646" s="180"/>
      <c r="C13646" s="180"/>
      <c r="D13646" s="254"/>
    </row>
    <row r="13647" spans="1:4" ht="13.5">
      <c r="A13647" s="180"/>
      <c r="B13647" s="180"/>
      <c r="C13647" s="180"/>
      <c r="D13647" s="254"/>
    </row>
    <row r="13648" spans="1:4" ht="13.5">
      <c r="A13648" s="180"/>
      <c r="B13648" s="180"/>
      <c r="C13648" s="180"/>
      <c r="D13648" s="254"/>
    </row>
    <row r="13649" spans="1:4" ht="13.5">
      <c r="A13649" s="180"/>
      <c r="B13649" s="180"/>
      <c r="C13649" s="180"/>
      <c r="D13649" s="254"/>
    </row>
    <row r="13650" spans="1:4" ht="13.5">
      <c r="A13650" s="180"/>
      <c r="B13650" s="180"/>
      <c r="C13650" s="180"/>
      <c r="D13650" s="254"/>
    </row>
    <row r="13651" spans="1:4" ht="13.5">
      <c r="A13651" s="180"/>
      <c r="B13651" s="180"/>
      <c r="C13651" s="180"/>
      <c r="D13651" s="254"/>
    </row>
    <row r="13652" spans="1:4" ht="13.5">
      <c r="A13652" s="180"/>
      <c r="B13652" s="180"/>
      <c r="C13652" s="180"/>
      <c r="D13652" s="254"/>
    </row>
    <row r="13653" spans="1:4" ht="13.5">
      <c r="A13653" s="180"/>
      <c r="B13653" s="180"/>
      <c r="C13653" s="180"/>
      <c r="D13653" s="254"/>
    </row>
    <row r="13654" spans="1:4" ht="13.5">
      <c r="A13654" s="180"/>
      <c r="B13654" s="180"/>
      <c r="C13654" s="180"/>
      <c r="D13654" s="254"/>
    </row>
    <row r="13655" spans="1:4" ht="13.5">
      <c r="A13655" s="180"/>
      <c r="B13655" s="180"/>
      <c r="C13655" s="180"/>
      <c r="D13655" s="254"/>
    </row>
    <row r="13656" spans="1:4" ht="13.5">
      <c r="A13656" s="180"/>
      <c r="B13656" s="180"/>
      <c r="C13656" s="180"/>
      <c r="D13656" s="254"/>
    </row>
    <row r="13657" spans="1:4" ht="13.5">
      <c r="A13657" s="180"/>
      <c r="B13657" s="180"/>
      <c r="C13657" s="180"/>
      <c r="D13657" s="254"/>
    </row>
    <row r="13658" spans="1:4" ht="13.5">
      <c r="A13658" s="180"/>
      <c r="B13658" s="180"/>
      <c r="C13658" s="180"/>
      <c r="D13658" s="254"/>
    </row>
    <row r="13659" spans="1:4" ht="13.5">
      <c r="A13659" s="180"/>
      <c r="B13659" s="180"/>
      <c r="C13659" s="180"/>
      <c r="D13659" s="254"/>
    </row>
    <row r="13660" spans="1:4" ht="13.5">
      <c r="A13660" s="180"/>
      <c r="B13660" s="180"/>
      <c r="C13660" s="180"/>
      <c r="D13660" s="254"/>
    </row>
    <row r="13661" spans="1:4" ht="13.5">
      <c r="A13661" s="180"/>
      <c r="B13661" s="180"/>
      <c r="C13661" s="180"/>
      <c r="D13661" s="254"/>
    </row>
    <row r="13662" spans="1:4" ht="13.5">
      <c r="A13662" s="180"/>
      <c r="B13662" s="180"/>
      <c r="C13662" s="180"/>
      <c r="D13662" s="254"/>
    </row>
    <row r="13663" spans="1:4" ht="13.5">
      <c r="A13663" s="180"/>
      <c r="B13663" s="180"/>
      <c r="C13663" s="180"/>
      <c r="D13663" s="254"/>
    </row>
    <row r="13664" spans="1:4" ht="13.5">
      <c r="A13664" s="180"/>
      <c r="B13664" s="180"/>
      <c r="C13664" s="180"/>
      <c r="D13664" s="254"/>
    </row>
    <row r="13665" spans="1:4" ht="13.5">
      <c r="A13665" s="180"/>
      <c r="B13665" s="180"/>
      <c r="C13665" s="180"/>
      <c r="D13665" s="254"/>
    </row>
    <row r="13666" spans="1:4" ht="13.5">
      <c r="A13666" s="180"/>
      <c r="B13666" s="180"/>
      <c r="C13666" s="180"/>
      <c r="D13666" s="254"/>
    </row>
    <row r="13667" spans="1:4" ht="13.5">
      <c r="A13667" s="180"/>
      <c r="B13667" s="180"/>
      <c r="C13667" s="180"/>
      <c r="D13667" s="254"/>
    </row>
    <row r="13668" spans="1:4" ht="13.5">
      <c r="A13668" s="180"/>
      <c r="B13668" s="180"/>
      <c r="C13668" s="180"/>
      <c r="D13668" s="254"/>
    </row>
    <row r="13669" spans="1:4" ht="13.5">
      <c r="A13669" s="180"/>
      <c r="B13669" s="180"/>
      <c r="C13669" s="180"/>
      <c r="D13669" s="254"/>
    </row>
    <row r="13670" spans="1:4" ht="13.5">
      <c r="A13670" s="180"/>
      <c r="B13670" s="180"/>
      <c r="C13670" s="180"/>
      <c r="D13670" s="254"/>
    </row>
    <row r="13671" spans="1:4" ht="13.5">
      <c r="A13671" s="180"/>
      <c r="B13671" s="180"/>
      <c r="C13671" s="180"/>
      <c r="D13671" s="254"/>
    </row>
    <row r="13672" spans="1:4" ht="13.5">
      <c r="A13672" s="180"/>
      <c r="B13672" s="180"/>
      <c r="C13672" s="180"/>
      <c r="D13672" s="254"/>
    </row>
    <row r="13673" spans="1:4" ht="13.5">
      <c r="A13673" s="180"/>
      <c r="B13673" s="180"/>
      <c r="C13673" s="180"/>
      <c r="D13673" s="254"/>
    </row>
    <row r="13674" spans="1:4" ht="13.5">
      <c r="A13674" s="180"/>
      <c r="B13674" s="180"/>
      <c r="C13674" s="180"/>
      <c r="D13674" s="254"/>
    </row>
    <row r="13675" spans="1:4" ht="13.5">
      <c r="A13675" s="180"/>
      <c r="B13675" s="180"/>
      <c r="C13675" s="180"/>
      <c r="D13675" s="254"/>
    </row>
    <row r="13676" spans="1:4" ht="13.5">
      <c r="A13676" s="180"/>
      <c r="B13676" s="180"/>
      <c r="C13676" s="180"/>
      <c r="D13676" s="254"/>
    </row>
    <row r="13677" spans="1:4" ht="13.5">
      <c r="A13677" s="180"/>
      <c r="B13677" s="180"/>
      <c r="C13677" s="180"/>
      <c r="D13677" s="254"/>
    </row>
    <row r="13678" spans="1:4" ht="13.5">
      <c r="A13678" s="180"/>
      <c r="B13678" s="180"/>
      <c r="C13678" s="180"/>
      <c r="D13678" s="254"/>
    </row>
    <row r="13679" spans="1:4" ht="13.5">
      <c r="A13679" s="180"/>
      <c r="B13679" s="180"/>
      <c r="C13679" s="180"/>
      <c r="D13679" s="254"/>
    </row>
    <row r="13680" spans="1:4" ht="13.5">
      <c r="A13680" s="180"/>
      <c r="B13680" s="180"/>
      <c r="C13680" s="180"/>
      <c r="D13680" s="254"/>
    </row>
    <row r="13681" spans="1:4" ht="13.5">
      <c r="A13681" s="180"/>
      <c r="B13681" s="180"/>
      <c r="C13681" s="180"/>
      <c r="D13681" s="254"/>
    </row>
    <row r="13682" spans="1:4" ht="13.5">
      <c r="A13682" s="180"/>
      <c r="B13682" s="180"/>
      <c r="C13682" s="180"/>
      <c r="D13682" s="254"/>
    </row>
    <row r="13683" spans="1:4" ht="13.5">
      <c r="A13683" s="180"/>
      <c r="B13683" s="180"/>
      <c r="C13683" s="180"/>
      <c r="D13683" s="254"/>
    </row>
    <row r="13684" spans="1:4" ht="13.5">
      <c r="A13684" s="180"/>
      <c r="B13684" s="180"/>
      <c r="C13684" s="180"/>
      <c r="D13684" s="254"/>
    </row>
    <row r="13685" spans="1:4" ht="13.5">
      <c r="A13685" s="180"/>
      <c r="B13685" s="180"/>
      <c r="C13685" s="180"/>
      <c r="D13685" s="254"/>
    </row>
    <row r="13686" spans="1:4" ht="13.5">
      <c r="A13686" s="180"/>
      <c r="B13686" s="180"/>
      <c r="C13686" s="180"/>
      <c r="D13686" s="254"/>
    </row>
    <row r="13687" spans="1:4" ht="13.5">
      <c r="A13687" s="180"/>
      <c r="B13687" s="180"/>
      <c r="C13687" s="180"/>
      <c r="D13687" s="254"/>
    </row>
    <row r="13688" spans="1:4" ht="13.5">
      <c r="A13688" s="180"/>
      <c r="B13688" s="180"/>
      <c r="C13688" s="180"/>
      <c r="D13688" s="254"/>
    </row>
    <row r="13689" spans="1:4" ht="13.5">
      <c r="A13689" s="180"/>
      <c r="B13689" s="180"/>
      <c r="C13689" s="180"/>
      <c r="D13689" s="254"/>
    </row>
    <row r="13690" spans="1:4" ht="13.5">
      <c r="A13690" s="180"/>
      <c r="B13690" s="180"/>
      <c r="C13690" s="180"/>
      <c r="D13690" s="254"/>
    </row>
    <row r="13691" spans="1:4" ht="13.5">
      <c r="A13691" s="180"/>
      <c r="B13691" s="180"/>
      <c r="C13691" s="180"/>
      <c r="D13691" s="254"/>
    </row>
    <row r="13692" spans="1:4" ht="13.5">
      <c r="A13692" s="180"/>
      <c r="B13692" s="180"/>
      <c r="C13692" s="180"/>
      <c r="D13692" s="254"/>
    </row>
    <row r="13693" spans="1:4" ht="13.5">
      <c r="A13693" s="180"/>
      <c r="B13693" s="180"/>
      <c r="C13693" s="180"/>
      <c r="D13693" s="254"/>
    </row>
    <row r="13694" spans="1:4" ht="13.5">
      <c r="A13694" s="180"/>
      <c r="B13694" s="180"/>
      <c r="C13694" s="180"/>
      <c r="D13694" s="254"/>
    </row>
    <row r="13695" spans="1:4" ht="13.5">
      <c r="A13695" s="180"/>
      <c r="B13695" s="180"/>
      <c r="C13695" s="180"/>
      <c r="D13695" s="254"/>
    </row>
    <row r="13696" spans="1:4" ht="13.5">
      <c r="A13696" s="180"/>
      <c r="B13696" s="180"/>
      <c r="C13696" s="180"/>
      <c r="D13696" s="254"/>
    </row>
    <row r="13697" spans="1:4" ht="13.5">
      <c r="A13697" s="180"/>
      <c r="B13697" s="180"/>
      <c r="C13697" s="180"/>
      <c r="D13697" s="254"/>
    </row>
    <row r="13698" spans="1:4" ht="13.5">
      <c r="A13698" s="180"/>
      <c r="B13698" s="180"/>
      <c r="C13698" s="180"/>
      <c r="D13698" s="254"/>
    </row>
    <row r="13699" spans="1:4" ht="13.5">
      <c r="A13699" s="180"/>
      <c r="B13699" s="180"/>
      <c r="C13699" s="180"/>
      <c r="D13699" s="254"/>
    </row>
    <row r="13700" spans="1:4" ht="13.5">
      <c r="A13700" s="180"/>
      <c r="B13700" s="180"/>
      <c r="C13700" s="180"/>
      <c r="D13700" s="254"/>
    </row>
    <row r="13701" spans="1:4" ht="13.5">
      <c r="A13701" s="180"/>
      <c r="B13701" s="180"/>
      <c r="C13701" s="180"/>
      <c r="D13701" s="254"/>
    </row>
    <row r="13702" spans="1:4" ht="13.5">
      <c r="A13702" s="180"/>
      <c r="B13702" s="180"/>
      <c r="C13702" s="180"/>
      <c r="D13702" s="254"/>
    </row>
    <row r="13703" spans="1:4" ht="13.5">
      <c r="A13703" s="180"/>
      <c r="B13703" s="180"/>
      <c r="C13703" s="180"/>
      <c r="D13703" s="254"/>
    </row>
    <row r="13704" spans="1:4" ht="13.5">
      <c r="A13704" s="180"/>
      <c r="B13704" s="180"/>
      <c r="C13704" s="180"/>
      <c r="D13704" s="254"/>
    </row>
    <row r="13705" spans="1:4" ht="13.5">
      <c r="A13705" s="180"/>
      <c r="B13705" s="180"/>
      <c r="C13705" s="180"/>
      <c r="D13705" s="254"/>
    </row>
    <row r="13706" spans="1:4" ht="13.5">
      <c r="A13706" s="180"/>
      <c r="B13706" s="180"/>
      <c r="C13706" s="180"/>
      <c r="D13706" s="254"/>
    </row>
    <row r="13707" spans="1:4" ht="13.5">
      <c r="A13707" s="180"/>
      <c r="B13707" s="180"/>
      <c r="C13707" s="180"/>
      <c r="D13707" s="254"/>
    </row>
    <row r="13708" spans="1:4" ht="13.5">
      <c r="A13708" s="180"/>
      <c r="B13708" s="180"/>
      <c r="C13708" s="180"/>
      <c r="D13708" s="254"/>
    </row>
    <row r="13709" spans="1:4" ht="13.5">
      <c r="A13709" s="180"/>
      <c r="B13709" s="180"/>
      <c r="C13709" s="180"/>
      <c r="D13709" s="254"/>
    </row>
    <row r="13710" spans="1:4" ht="13.5">
      <c r="A13710" s="180"/>
      <c r="B13710" s="180"/>
      <c r="C13710" s="180"/>
      <c r="D13710" s="254"/>
    </row>
    <row r="13711" spans="1:4" ht="13.5">
      <c r="A13711" s="180"/>
      <c r="B13711" s="180"/>
      <c r="C13711" s="180"/>
      <c r="D13711" s="254"/>
    </row>
    <row r="13712" spans="1:4" ht="13.5">
      <c r="A13712" s="180"/>
      <c r="B13712" s="180"/>
      <c r="C13712" s="180"/>
      <c r="D13712" s="254"/>
    </row>
    <row r="13713" spans="1:4" ht="13.5">
      <c r="A13713" s="180"/>
      <c r="B13713" s="180"/>
      <c r="C13713" s="180"/>
      <c r="D13713" s="254"/>
    </row>
    <row r="13714" spans="1:4" ht="13.5">
      <c r="A13714" s="180"/>
      <c r="B13714" s="180"/>
      <c r="C13714" s="180"/>
      <c r="D13714" s="254"/>
    </row>
    <row r="13715" spans="1:4" ht="13.5">
      <c r="A13715" s="180"/>
      <c r="B13715" s="180"/>
      <c r="C13715" s="180"/>
      <c r="D13715" s="254"/>
    </row>
    <row r="13716" spans="1:4" ht="13.5">
      <c r="A13716" s="180"/>
      <c r="B13716" s="180"/>
      <c r="C13716" s="180"/>
      <c r="D13716" s="254"/>
    </row>
    <row r="13717" spans="1:4" ht="13.5">
      <c r="A13717" s="180"/>
      <c r="B13717" s="180"/>
      <c r="C13717" s="180"/>
      <c r="D13717" s="254"/>
    </row>
    <row r="13718" spans="1:4" ht="13.5">
      <c r="A13718" s="180"/>
      <c r="B13718" s="180"/>
      <c r="C13718" s="180"/>
      <c r="D13718" s="254"/>
    </row>
    <row r="13719" spans="1:4" ht="13.5">
      <c r="A13719" s="180"/>
      <c r="B13719" s="180"/>
      <c r="C13719" s="180"/>
      <c r="D13719" s="254"/>
    </row>
    <row r="13720" spans="1:4" ht="13.5">
      <c r="A13720" s="180"/>
      <c r="B13720" s="180"/>
      <c r="C13720" s="180"/>
      <c r="D13720" s="254"/>
    </row>
    <row r="13721" spans="1:4" ht="13.5">
      <c r="A13721" s="180"/>
      <c r="B13721" s="180"/>
      <c r="C13721" s="180"/>
      <c r="D13721" s="254"/>
    </row>
    <row r="13722" spans="1:4" ht="13.5">
      <c r="A13722" s="180"/>
      <c r="B13722" s="180"/>
      <c r="C13722" s="180"/>
      <c r="D13722" s="254"/>
    </row>
    <row r="13723" spans="1:4" ht="13.5">
      <c r="A13723" s="180"/>
      <c r="B13723" s="180"/>
      <c r="C13723" s="180"/>
      <c r="D13723" s="254"/>
    </row>
    <row r="13724" spans="1:4" ht="13.5">
      <c r="A13724" s="180"/>
      <c r="B13724" s="180"/>
      <c r="C13724" s="180"/>
      <c r="D13724" s="254"/>
    </row>
    <row r="13725" spans="1:4" ht="13.5">
      <c r="A13725" s="180"/>
      <c r="B13725" s="180"/>
      <c r="C13725" s="180"/>
      <c r="D13725" s="254"/>
    </row>
    <row r="13726" spans="1:4" ht="13.5">
      <c r="A13726" s="180"/>
      <c r="B13726" s="180"/>
      <c r="C13726" s="180"/>
      <c r="D13726" s="254"/>
    </row>
    <row r="13727" spans="1:4" ht="13.5">
      <c r="A13727" s="180"/>
      <c r="B13727" s="180"/>
      <c r="C13727" s="180"/>
      <c r="D13727" s="254"/>
    </row>
    <row r="13728" spans="1:4" ht="13.5">
      <c r="A13728" s="180"/>
      <c r="B13728" s="180"/>
      <c r="C13728" s="180"/>
      <c r="D13728" s="254"/>
    </row>
    <row r="13729" spans="1:4" ht="13.5">
      <c r="A13729" s="180"/>
      <c r="B13729" s="180"/>
      <c r="C13729" s="180"/>
      <c r="D13729" s="254"/>
    </row>
    <row r="13730" spans="1:4" ht="13.5">
      <c r="A13730" s="180"/>
      <c r="B13730" s="180"/>
      <c r="C13730" s="180"/>
      <c r="D13730" s="254"/>
    </row>
    <row r="13731" spans="1:4" ht="13.5">
      <c r="A13731" s="180"/>
      <c r="B13731" s="180"/>
      <c r="C13731" s="180"/>
      <c r="D13731" s="254"/>
    </row>
    <row r="13732" spans="1:4" ht="13.5">
      <c r="A13732" s="180"/>
      <c r="B13732" s="180"/>
      <c r="C13732" s="180"/>
      <c r="D13732" s="254"/>
    </row>
    <row r="13733" spans="1:4" ht="13.5">
      <c r="A13733" s="180"/>
      <c r="B13733" s="180"/>
      <c r="C13733" s="180"/>
      <c r="D13733" s="254"/>
    </row>
    <row r="13734" spans="1:4" ht="13.5">
      <c r="A13734" s="180"/>
      <c r="B13734" s="180"/>
      <c r="C13734" s="180"/>
      <c r="D13734" s="254"/>
    </row>
    <row r="13735" spans="1:4" ht="13.5">
      <c r="A13735" s="180"/>
      <c r="B13735" s="180"/>
      <c r="C13735" s="180"/>
      <c r="D13735" s="254"/>
    </row>
    <row r="13736" spans="1:4" ht="13.5">
      <c r="A13736" s="180"/>
      <c r="B13736" s="180"/>
      <c r="C13736" s="180"/>
      <c r="D13736" s="254"/>
    </row>
    <row r="13737" spans="1:4" ht="13.5">
      <c r="A13737" s="180"/>
      <c r="B13737" s="180"/>
      <c r="C13737" s="180"/>
      <c r="D13737" s="254"/>
    </row>
    <row r="13738" spans="1:4" ht="13.5">
      <c r="A13738" s="180"/>
      <c r="B13738" s="180"/>
      <c r="C13738" s="180"/>
      <c r="D13738" s="254"/>
    </row>
    <row r="13739" spans="1:4" ht="13.5">
      <c r="A13739" s="180"/>
      <c r="B13739" s="180"/>
      <c r="C13739" s="180"/>
      <c r="D13739" s="254"/>
    </row>
    <row r="13740" spans="1:4" ht="13.5">
      <c r="A13740" s="180"/>
      <c r="B13740" s="180"/>
      <c r="C13740" s="180"/>
      <c r="D13740" s="254"/>
    </row>
    <row r="13741" spans="1:4" ht="13.5">
      <c r="A13741" s="180"/>
      <c r="B13741" s="180"/>
      <c r="C13741" s="180"/>
      <c r="D13741" s="254"/>
    </row>
    <row r="13742" spans="1:4" ht="13.5">
      <c r="A13742" s="180"/>
      <c r="B13742" s="180"/>
      <c r="C13742" s="180"/>
      <c r="D13742" s="254"/>
    </row>
    <row r="13743" spans="1:4" ht="13.5">
      <c r="A13743" s="180"/>
      <c r="B13743" s="180"/>
      <c r="C13743" s="180"/>
      <c r="D13743" s="254"/>
    </row>
    <row r="13744" spans="1:4" ht="13.5">
      <c r="A13744" s="180"/>
      <c r="B13744" s="180"/>
      <c r="C13744" s="180"/>
      <c r="D13744" s="254"/>
    </row>
    <row r="13745" spans="1:4" ht="13.5">
      <c r="A13745" s="180"/>
      <c r="B13745" s="180"/>
      <c r="C13745" s="180"/>
      <c r="D13745" s="254"/>
    </row>
    <row r="13746" spans="1:4" ht="13.5">
      <c r="A13746" s="180"/>
      <c r="B13746" s="180"/>
      <c r="C13746" s="180"/>
      <c r="D13746" s="254"/>
    </row>
    <row r="13747" spans="1:4" ht="13.5">
      <c r="A13747" s="180"/>
      <c r="B13747" s="180"/>
      <c r="C13747" s="180"/>
      <c r="D13747" s="254"/>
    </row>
    <row r="13748" spans="1:4" ht="13.5">
      <c r="A13748" s="180"/>
      <c r="B13748" s="180"/>
      <c r="C13748" s="180"/>
      <c r="D13748" s="254"/>
    </row>
    <row r="13749" spans="1:4" ht="13.5">
      <c r="A13749" s="180"/>
      <c r="B13749" s="180"/>
      <c r="C13749" s="180"/>
      <c r="D13749" s="254"/>
    </row>
    <row r="13750" spans="1:4" ht="13.5">
      <c r="A13750" s="180"/>
      <c r="B13750" s="180"/>
      <c r="C13750" s="180"/>
      <c r="D13750" s="254"/>
    </row>
    <row r="13751" spans="1:4" ht="13.5">
      <c r="A13751" s="180"/>
      <c r="B13751" s="180"/>
      <c r="C13751" s="180"/>
      <c r="D13751" s="254"/>
    </row>
    <row r="13752" spans="1:4" ht="13.5">
      <c r="A13752" s="180"/>
      <c r="B13752" s="180"/>
      <c r="C13752" s="180"/>
      <c r="D13752" s="254"/>
    </row>
    <row r="13753" spans="1:4" ht="13.5">
      <c r="A13753" s="180"/>
      <c r="B13753" s="180"/>
      <c r="C13753" s="180"/>
      <c r="D13753" s="254"/>
    </row>
    <row r="13754" spans="1:4" ht="13.5">
      <c r="A13754" s="180"/>
      <c r="B13754" s="180"/>
      <c r="C13754" s="180"/>
      <c r="D13754" s="254"/>
    </row>
    <row r="13755" spans="1:4" ht="13.5">
      <c r="A13755" s="180"/>
      <c r="B13755" s="180"/>
      <c r="C13755" s="180"/>
      <c r="D13755" s="254"/>
    </row>
    <row r="13756" spans="1:4" ht="13.5">
      <c r="A13756" s="180"/>
      <c r="B13756" s="180"/>
      <c r="C13756" s="180"/>
      <c r="D13756" s="254"/>
    </row>
    <row r="13757" spans="1:4" ht="13.5">
      <c r="A13757" s="180"/>
      <c r="B13757" s="180"/>
      <c r="C13757" s="180"/>
      <c r="D13757" s="254"/>
    </row>
    <row r="13758" spans="1:4" ht="13.5">
      <c r="A13758" s="180"/>
      <c r="B13758" s="180"/>
      <c r="C13758" s="180"/>
      <c r="D13758" s="254"/>
    </row>
    <row r="13759" spans="1:4" ht="13.5">
      <c r="A13759" s="180"/>
      <c r="B13759" s="180"/>
      <c r="C13759" s="180"/>
      <c r="D13759" s="254"/>
    </row>
    <row r="13760" spans="1:4" ht="13.5">
      <c r="A13760" s="180"/>
      <c r="B13760" s="180"/>
      <c r="C13760" s="180"/>
      <c r="D13760" s="254"/>
    </row>
    <row r="13761" spans="1:4" ht="13.5">
      <c r="A13761" s="180"/>
      <c r="B13761" s="180"/>
      <c r="C13761" s="180"/>
      <c r="D13761" s="254"/>
    </row>
    <row r="13762" spans="1:4" ht="13.5">
      <c r="A13762" s="180"/>
      <c r="B13762" s="180"/>
      <c r="C13762" s="180"/>
      <c r="D13762" s="254"/>
    </row>
    <row r="13763" spans="1:4" ht="13.5">
      <c r="A13763" s="180"/>
      <c r="B13763" s="180"/>
      <c r="C13763" s="180"/>
      <c r="D13763" s="254"/>
    </row>
    <row r="13764" spans="1:4" ht="13.5">
      <c r="A13764" s="180"/>
      <c r="B13764" s="180"/>
      <c r="C13764" s="180"/>
      <c r="D13764" s="254"/>
    </row>
    <row r="13765" spans="1:4" ht="13.5">
      <c r="A13765" s="180"/>
      <c r="B13765" s="180"/>
      <c r="C13765" s="180"/>
      <c r="D13765" s="254"/>
    </row>
    <row r="13766" spans="1:4" ht="13.5">
      <c r="A13766" s="180"/>
      <c r="B13766" s="180"/>
      <c r="C13766" s="180"/>
      <c r="D13766" s="254"/>
    </row>
    <row r="13767" spans="1:4" ht="13.5">
      <c r="A13767" s="180"/>
      <c r="B13767" s="180"/>
      <c r="C13767" s="180"/>
      <c r="D13767" s="254"/>
    </row>
    <row r="13768" spans="1:4" ht="13.5">
      <c r="A13768" s="180"/>
      <c r="B13768" s="180"/>
      <c r="C13768" s="180"/>
      <c r="D13768" s="254"/>
    </row>
    <row r="13769" spans="1:4" ht="13.5">
      <c r="A13769" s="180"/>
      <c r="B13769" s="180"/>
      <c r="C13769" s="180"/>
      <c r="D13769" s="254"/>
    </row>
    <row r="13770" spans="1:4" ht="13.5">
      <c r="A13770" s="180"/>
      <c r="B13770" s="180"/>
      <c r="C13770" s="180"/>
      <c r="D13770" s="254"/>
    </row>
    <row r="13771" spans="1:4" ht="13.5">
      <c r="A13771" s="180"/>
      <c r="B13771" s="180"/>
      <c r="C13771" s="180"/>
      <c r="D13771" s="254"/>
    </row>
    <row r="13772" spans="1:4" ht="13.5">
      <c r="A13772" s="180"/>
      <c r="B13772" s="180"/>
      <c r="C13772" s="180"/>
      <c r="D13772" s="254"/>
    </row>
    <row r="13773" spans="1:4" ht="13.5">
      <c r="A13773" s="180"/>
      <c r="B13773" s="180"/>
      <c r="C13773" s="180"/>
      <c r="D13773" s="254"/>
    </row>
    <row r="13774" spans="1:4" ht="13.5">
      <c r="A13774" s="180"/>
      <c r="B13774" s="180"/>
      <c r="C13774" s="180"/>
      <c r="D13774" s="254"/>
    </row>
    <row r="13775" spans="1:4" ht="13.5">
      <c r="A13775" s="180"/>
      <c r="B13775" s="180"/>
      <c r="C13775" s="180"/>
      <c r="D13775" s="254"/>
    </row>
    <row r="13776" spans="1:4" ht="13.5">
      <c r="A13776" s="180"/>
      <c r="B13776" s="180"/>
      <c r="C13776" s="180"/>
      <c r="D13776" s="254"/>
    </row>
    <row r="13777" spans="1:4" ht="13.5">
      <c r="A13777" s="180"/>
      <c r="B13777" s="180"/>
      <c r="C13777" s="180"/>
      <c r="D13777" s="254"/>
    </row>
    <row r="13778" spans="1:4" ht="13.5">
      <c r="A13778" s="180"/>
      <c r="B13778" s="180"/>
      <c r="C13778" s="180"/>
      <c r="D13778" s="254"/>
    </row>
    <row r="13779" spans="1:4" ht="13.5">
      <c r="A13779" s="180"/>
      <c r="B13779" s="180"/>
      <c r="C13779" s="180"/>
      <c r="D13779" s="254"/>
    </row>
    <row r="13780" spans="1:4" ht="13.5">
      <c r="A13780" s="180"/>
      <c r="B13780" s="180"/>
      <c r="C13780" s="180"/>
      <c r="D13780" s="254"/>
    </row>
    <row r="13781" spans="1:4" ht="13.5">
      <c r="A13781" s="180"/>
      <c r="B13781" s="180"/>
      <c r="C13781" s="180"/>
      <c r="D13781" s="254"/>
    </row>
    <row r="13782" spans="1:4" ht="13.5">
      <c r="A13782" s="180"/>
      <c r="B13782" s="180"/>
      <c r="C13782" s="180"/>
      <c r="D13782" s="254"/>
    </row>
    <row r="13783" spans="1:4" ht="13.5">
      <c r="A13783" s="180"/>
      <c r="B13783" s="180"/>
      <c r="C13783" s="180"/>
      <c r="D13783" s="254"/>
    </row>
    <row r="13784" spans="1:4" ht="13.5">
      <c r="A13784" s="180"/>
      <c r="B13784" s="180"/>
      <c r="C13784" s="180"/>
      <c r="D13784" s="254"/>
    </row>
    <row r="13785" spans="1:4" ht="13.5">
      <c r="A13785" s="180"/>
      <c r="B13785" s="180"/>
      <c r="C13785" s="180"/>
      <c r="D13785" s="254"/>
    </row>
    <row r="13786" spans="1:4" ht="13.5">
      <c r="A13786" s="180"/>
      <c r="B13786" s="180"/>
      <c r="C13786" s="180"/>
      <c r="D13786" s="254"/>
    </row>
    <row r="13787" spans="1:4" ht="13.5">
      <c r="A13787" s="180"/>
      <c r="B13787" s="180"/>
      <c r="C13787" s="180"/>
      <c r="D13787" s="254"/>
    </row>
    <row r="13788" spans="1:4" ht="13.5">
      <c r="A13788" s="180"/>
      <c r="B13788" s="180"/>
      <c r="C13788" s="180"/>
      <c r="D13788" s="254"/>
    </row>
    <row r="13789" spans="1:4" ht="13.5">
      <c r="A13789" s="180"/>
      <c r="B13789" s="180"/>
      <c r="C13789" s="180"/>
      <c r="D13789" s="254"/>
    </row>
    <row r="13790" spans="1:4" ht="13.5">
      <c r="A13790" s="180"/>
      <c r="B13790" s="180"/>
      <c r="C13790" s="180"/>
      <c r="D13790" s="254"/>
    </row>
    <row r="13791" spans="1:4" ht="13.5">
      <c r="A13791" s="180"/>
      <c r="B13791" s="180"/>
      <c r="C13791" s="180"/>
      <c r="D13791" s="254"/>
    </row>
    <row r="13792" spans="1:4" ht="13.5">
      <c r="A13792" s="180"/>
      <c r="B13792" s="180"/>
      <c r="C13792" s="180"/>
      <c r="D13792" s="254"/>
    </row>
    <row r="13793" spans="1:4" ht="13.5">
      <c r="A13793" s="180"/>
      <c r="B13793" s="180"/>
      <c r="C13793" s="180"/>
      <c r="D13793" s="254"/>
    </row>
    <row r="13794" spans="1:4" ht="13.5">
      <c r="A13794" s="180"/>
      <c r="B13794" s="180"/>
      <c r="C13794" s="180"/>
      <c r="D13794" s="254"/>
    </row>
    <row r="13795" spans="1:4" ht="13.5">
      <c r="A13795" s="180"/>
      <c r="B13795" s="180"/>
      <c r="C13795" s="180"/>
      <c r="D13795" s="254"/>
    </row>
    <row r="13796" spans="1:4" ht="13.5">
      <c r="A13796" s="180"/>
      <c r="B13796" s="180"/>
      <c r="C13796" s="180"/>
      <c r="D13796" s="254"/>
    </row>
    <row r="13797" spans="1:4" ht="13.5">
      <c r="A13797" s="180"/>
      <c r="B13797" s="180"/>
      <c r="C13797" s="180"/>
      <c r="D13797" s="254"/>
    </row>
    <row r="13798" spans="1:4" ht="13.5">
      <c r="A13798" s="180"/>
      <c r="B13798" s="180"/>
      <c r="C13798" s="180"/>
      <c r="D13798" s="254"/>
    </row>
    <row r="13799" spans="1:4" ht="13.5">
      <c r="A13799" s="180"/>
      <c r="B13799" s="180"/>
      <c r="C13799" s="180"/>
      <c r="D13799" s="254"/>
    </row>
    <row r="13800" spans="1:4" ht="13.5">
      <c r="A13800" s="180"/>
      <c r="B13800" s="180"/>
      <c r="C13800" s="180"/>
      <c r="D13800" s="254"/>
    </row>
    <row r="13801" spans="1:4" ht="13.5">
      <c r="A13801" s="180"/>
      <c r="B13801" s="180"/>
      <c r="C13801" s="180"/>
      <c r="D13801" s="254"/>
    </row>
    <row r="13802" spans="1:4" ht="13.5">
      <c r="A13802" s="180"/>
      <c r="B13802" s="180"/>
      <c r="C13802" s="180"/>
      <c r="D13802" s="254"/>
    </row>
    <row r="13803" spans="1:4" ht="13.5">
      <c r="A13803" s="180"/>
      <c r="B13803" s="180"/>
      <c r="C13803" s="180"/>
      <c r="D13803" s="254"/>
    </row>
    <row r="13804" spans="1:4" ht="13.5">
      <c r="A13804" s="180"/>
      <c r="B13804" s="180"/>
      <c r="C13804" s="180"/>
      <c r="D13804" s="254"/>
    </row>
    <row r="13805" spans="1:4" ht="13.5">
      <c r="A13805" s="180"/>
      <c r="B13805" s="180"/>
      <c r="C13805" s="180"/>
      <c r="D13805" s="254"/>
    </row>
    <row r="13806" spans="1:4" ht="13.5">
      <c r="A13806" s="180"/>
      <c r="B13806" s="180"/>
      <c r="C13806" s="180"/>
      <c r="D13806" s="254"/>
    </row>
    <row r="13807" spans="1:4" ht="13.5">
      <c r="A13807" s="180"/>
      <c r="B13807" s="180"/>
      <c r="C13807" s="180"/>
      <c r="D13807" s="254"/>
    </row>
    <row r="13808" spans="1:4" ht="13.5">
      <c r="A13808" s="180"/>
      <c r="B13808" s="180"/>
      <c r="C13808" s="180"/>
      <c r="D13808" s="254"/>
    </row>
    <row r="13809" spans="1:4" ht="13.5">
      <c r="A13809" s="180"/>
      <c r="B13809" s="180"/>
      <c r="C13809" s="180"/>
      <c r="D13809" s="254"/>
    </row>
    <row r="13810" spans="1:4" ht="13.5">
      <c r="A13810" s="180"/>
      <c r="B13810" s="180"/>
      <c r="C13810" s="180"/>
      <c r="D13810" s="254"/>
    </row>
    <row r="13811" spans="1:4" ht="13.5">
      <c r="A13811" s="180"/>
      <c r="B13811" s="180"/>
      <c r="C13811" s="180"/>
      <c r="D13811" s="254"/>
    </row>
    <row r="13812" spans="1:4" ht="13.5">
      <c r="A13812" s="180"/>
      <c r="B13812" s="180"/>
      <c r="C13812" s="180"/>
      <c r="D13812" s="254"/>
    </row>
    <row r="13813" spans="1:4" ht="13.5">
      <c r="A13813" s="180"/>
      <c r="B13813" s="180"/>
      <c r="C13813" s="180"/>
      <c r="D13813" s="254"/>
    </row>
    <row r="13814" spans="1:4" ht="13.5">
      <c r="A13814" s="180"/>
      <c r="B13814" s="180"/>
      <c r="C13814" s="180"/>
      <c r="D13814" s="254"/>
    </row>
    <row r="13815" spans="1:4" ht="13.5">
      <c r="A13815" s="180"/>
      <c r="B13815" s="180"/>
      <c r="C13815" s="180"/>
      <c r="D13815" s="254"/>
    </row>
    <row r="13816" spans="1:4" ht="13.5">
      <c r="A13816" s="180"/>
      <c r="B13816" s="180"/>
      <c r="C13816" s="180"/>
      <c r="D13816" s="254"/>
    </row>
    <row r="13817" spans="1:4" ht="13.5">
      <c r="A13817" s="180"/>
      <c r="B13817" s="180"/>
      <c r="C13817" s="180"/>
      <c r="D13817" s="254"/>
    </row>
    <row r="13818" spans="1:4" ht="13.5">
      <c r="A13818" s="180"/>
      <c r="B13818" s="180"/>
      <c r="C13818" s="180"/>
      <c r="D13818" s="254"/>
    </row>
    <row r="13819" spans="1:4" ht="13.5">
      <c r="A13819" s="180"/>
      <c r="B13819" s="180"/>
      <c r="C13819" s="180"/>
      <c r="D13819" s="254"/>
    </row>
    <row r="13820" spans="1:4" ht="13.5">
      <c r="A13820" s="180"/>
      <c r="B13820" s="180"/>
      <c r="C13820" s="180"/>
      <c r="D13820" s="254"/>
    </row>
    <row r="13821" spans="1:4" ht="13.5">
      <c r="A13821" s="180"/>
      <c r="B13821" s="180"/>
      <c r="C13821" s="180"/>
      <c r="D13821" s="254"/>
    </row>
    <row r="13822" spans="1:4" ht="13.5">
      <c r="A13822" s="180"/>
      <c r="B13822" s="180"/>
      <c r="C13822" s="180"/>
      <c r="D13822" s="254"/>
    </row>
    <row r="13823" spans="1:4" ht="13.5">
      <c r="A13823" s="180"/>
      <c r="B13823" s="180"/>
      <c r="C13823" s="180"/>
      <c r="D13823" s="254"/>
    </row>
    <row r="13824" spans="1:4" ht="13.5">
      <c r="A13824" s="180"/>
      <c r="B13824" s="180"/>
      <c r="C13824" s="180"/>
      <c r="D13824" s="254"/>
    </row>
    <row r="13825" spans="1:4" ht="13.5">
      <c r="A13825" s="180"/>
      <c r="B13825" s="180"/>
      <c r="C13825" s="180"/>
      <c r="D13825" s="254"/>
    </row>
    <row r="13826" spans="1:4" ht="13.5">
      <c r="A13826" s="180"/>
      <c r="B13826" s="180"/>
      <c r="C13826" s="180"/>
      <c r="D13826" s="254"/>
    </row>
    <row r="13827" spans="1:4" ht="13.5">
      <c r="A13827" s="180"/>
      <c r="B13827" s="180"/>
      <c r="C13827" s="180"/>
      <c r="D13827" s="254"/>
    </row>
    <row r="13828" spans="1:4" ht="13.5">
      <c r="A13828" s="180"/>
      <c r="B13828" s="180"/>
      <c r="C13828" s="180"/>
      <c r="D13828" s="254"/>
    </row>
    <row r="13829" spans="1:4" ht="13.5">
      <c r="A13829" s="180"/>
      <c r="B13829" s="180"/>
      <c r="C13829" s="180"/>
      <c r="D13829" s="254"/>
    </row>
    <row r="13830" spans="1:4" ht="13.5">
      <c r="A13830" s="180"/>
      <c r="B13830" s="180"/>
      <c r="C13830" s="180"/>
      <c r="D13830" s="254"/>
    </row>
    <row r="13831" spans="1:4" ht="13.5">
      <c r="A13831" s="180"/>
      <c r="B13831" s="180"/>
      <c r="C13831" s="180"/>
      <c r="D13831" s="254"/>
    </row>
    <row r="13832" spans="1:4" ht="13.5">
      <c r="A13832" s="180"/>
      <c r="B13832" s="180"/>
      <c r="C13832" s="180"/>
      <c r="D13832" s="254"/>
    </row>
    <row r="13833" spans="1:4" ht="13.5">
      <c r="A13833" s="180"/>
      <c r="B13833" s="180"/>
      <c r="C13833" s="180"/>
      <c r="D13833" s="254"/>
    </row>
    <row r="13834" spans="1:4" ht="13.5">
      <c r="A13834" s="180"/>
      <c r="B13834" s="180"/>
      <c r="C13834" s="180"/>
      <c r="D13834" s="254"/>
    </row>
    <row r="13835" spans="1:4" ht="13.5">
      <c r="A13835" s="180"/>
      <c r="B13835" s="180"/>
      <c r="C13835" s="180"/>
      <c r="D13835" s="254"/>
    </row>
    <row r="13836" spans="1:4" ht="13.5">
      <c r="A13836" s="180"/>
      <c r="B13836" s="180"/>
      <c r="C13836" s="180"/>
      <c r="D13836" s="254"/>
    </row>
    <row r="13837" spans="1:4" ht="13.5">
      <c r="A13837" s="180"/>
      <c r="B13837" s="180"/>
      <c r="C13837" s="180"/>
      <c r="D13837" s="254"/>
    </row>
    <row r="13838" spans="1:4" ht="13.5">
      <c r="A13838" s="180"/>
      <c r="B13838" s="180"/>
      <c r="C13838" s="180"/>
      <c r="D13838" s="254"/>
    </row>
    <row r="13839" spans="1:4" ht="13.5">
      <c r="A13839" s="180"/>
      <c r="B13839" s="180"/>
      <c r="C13839" s="180"/>
      <c r="D13839" s="254"/>
    </row>
    <row r="13840" spans="1:4" ht="13.5">
      <c r="A13840" s="180"/>
      <c r="B13840" s="180"/>
      <c r="C13840" s="180"/>
      <c r="D13840" s="254"/>
    </row>
    <row r="13841" spans="1:4" ht="13.5">
      <c r="A13841" s="180"/>
      <c r="B13841" s="180"/>
      <c r="C13841" s="180"/>
      <c r="D13841" s="254"/>
    </row>
    <row r="13842" spans="1:4" ht="13.5">
      <c r="A13842" s="180"/>
      <c r="B13842" s="180"/>
      <c r="C13842" s="180"/>
      <c r="D13842" s="254"/>
    </row>
    <row r="13843" spans="1:4" ht="13.5">
      <c r="A13843" s="180"/>
      <c r="B13843" s="180"/>
      <c r="C13843" s="180"/>
      <c r="D13843" s="254"/>
    </row>
    <row r="13844" spans="1:4" ht="13.5">
      <c r="A13844" s="180"/>
      <c r="B13844" s="180"/>
      <c r="C13844" s="180"/>
      <c r="D13844" s="254"/>
    </row>
    <row r="13845" spans="1:4" ht="13.5">
      <c r="A13845" s="180"/>
      <c r="B13845" s="180"/>
      <c r="C13845" s="180"/>
      <c r="D13845" s="254"/>
    </row>
    <row r="13846" spans="1:4" ht="13.5">
      <c r="A13846" s="180"/>
      <c r="B13846" s="180"/>
      <c r="C13846" s="180"/>
      <c r="D13846" s="254"/>
    </row>
    <row r="13847" spans="1:4" ht="13.5">
      <c r="A13847" s="180"/>
      <c r="B13847" s="180"/>
      <c r="C13847" s="180"/>
      <c r="D13847" s="254"/>
    </row>
    <row r="13848" spans="1:4" ht="13.5">
      <c r="A13848" s="180"/>
      <c r="B13848" s="180"/>
      <c r="C13848" s="180"/>
      <c r="D13848" s="254"/>
    </row>
    <row r="13849" spans="1:4" ht="13.5">
      <c r="A13849" s="180"/>
      <c r="B13849" s="180"/>
      <c r="C13849" s="180"/>
      <c r="D13849" s="254"/>
    </row>
    <row r="13850" spans="1:4" ht="13.5">
      <c r="A13850" s="180"/>
      <c r="B13850" s="180"/>
      <c r="C13850" s="180"/>
      <c r="D13850" s="254"/>
    </row>
    <row r="13851" spans="1:4" ht="13.5">
      <c r="A13851" s="180"/>
      <c r="B13851" s="180"/>
      <c r="C13851" s="180"/>
      <c r="D13851" s="254"/>
    </row>
    <row r="13852" spans="1:4" ht="13.5">
      <c r="A13852" s="180"/>
      <c r="B13852" s="180"/>
      <c r="C13852" s="180"/>
      <c r="D13852" s="254"/>
    </row>
    <row r="13853" spans="1:4" ht="13.5">
      <c r="A13853" s="180"/>
      <c r="B13853" s="180"/>
      <c r="C13853" s="180"/>
      <c r="D13853" s="254"/>
    </row>
    <row r="13854" spans="1:4" ht="13.5">
      <c r="A13854" s="180"/>
      <c r="B13854" s="180"/>
      <c r="C13854" s="180"/>
      <c r="D13854" s="254"/>
    </row>
    <row r="13855" spans="1:4" ht="13.5">
      <c r="A13855" s="180"/>
      <c r="B13855" s="180"/>
      <c r="C13855" s="180"/>
      <c r="D13855" s="254"/>
    </row>
    <row r="13856" spans="1:4" ht="13.5">
      <c r="A13856" s="180"/>
      <c r="B13856" s="180"/>
      <c r="C13856" s="180"/>
      <c r="D13856" s="254"/>
    </row>
    <row r="13857" spans="1:4" ht="13.5">
      <c r="A13857" s="180"/>
      <c r="B13857" s="180"/>
      <c r="C13857" s="180"/>
      <c r="D13857" s="254"/>
    </row>
    <row r="13858" spans="1:4" ht="13.5">
      <c r="A13858" s="180"/>
      <c r="B13858" s="180"/>
      <c r="C13858" s="180"/>
      <c r="D13858" s="254"/>
    </row>
    <row r="13859" spans="1:4" ht="13.5">
      <c r="A13859" s="180"/>
      <c r="B13859" s="180"/>
      <c r="C13859" s="180"/>
      <c r="D13859" s="254"/>
    </row>
    <row r="13860" spans="1:4" ht="13.5">
      <c r="A13860" s="180"/>
      <c r="B13860" s="180"/>
      <c r="C13860" s="180"/>
      <c r="D13860" s="254"/>
    </row>
    <row r="13861" spans="1:4" ht="13.5">
      <c r="A13861" s="180"/>
      <c r="B13861" s="180"/>
      <c r="C13861" s="180"/>
      <c r="D13861" s="254"/>
    </row>
    <row r="13862" spans="1:4" ht="13.5">
      <c r="A13862" s="180"/>
      <c r="B13862" s="180"/>
      <c r="C13862" s="180"/>
      <c r="D13862" s="254"/>
    </row>
    <row r="13863" spans="1:4" ht="13.5">
      <c r="A13863" s="180"/>
      <c r="B13863" s="180"/>
      <c r="C13863" s="180"/>
      <c r="D13863" s="254"/>
    </row>
    <row r="13864" spans="1:4" ht="13.5">
      <c r="A13864" s="180"/>
      <c r="B13864" s="180"/>
      <c r="C13864" s="180"/>
      <c r="D13864" s="254"/>
    </row>
    <row r="13865" spans="1:4" ht="13.5">
      <c r="A13865" s="180"/>
      <c r="B13865" s="180"/>
      <c r="C13865" s="180"/>
      <c r="D13865" s="254"/>
    </row>
    <row r="13866" spans="1:4" ht="13.5">
      <c r="A13866" s="180"/>
      <c r="B13866" s="180"/>
      <c r="C13866" s="180"/>
      <c r="D13866" s="254"/>
    </row>
    <row r="13867" spans="1:4" ht="13.5">
      <c r="A13867" s="180"/>
      <c r="B13867" s="180"/>
      <c r="C13867" s="180"/>
      <c r="D13867" s="254"/>
    </row>
    <row r="13868" spans="1:4" ht="13.5">
      <c r="A13868" s="180"/>
      <c r="B13868" s="180"/>
      <c r="C13868" s="180"/>
      <c r="D13868" s="254"/>
    </row>
    <row r="13869" spans="1:4" ht="13.5">
      <c r="A13869" s="180"/>
      <c r="B13869" s="180"/>
      <c r="C13869" s="180"/>
      <c r="D13869" s="254"/>
    </row>
    <row r="13870" spans="1:4" ht="13.5">
      <c r="A13870" s="180"/>
      <c r="B13870" s="180"/>
      <c r="C13870" s="180"/>
      <c r="D13870" s="254"/>
    </row>
    <row r="13871" spans="1:4" ht="13.5">
      <c r="A13871" s="180"/>
      <c r="B13871" s="180"/>
      <c r="C13871" s="180"/>
      <c r="D13871" s="254"/>
    </row>
    <row r="13872" spans="1:4" ht="13.5">
      <c r="A13872" s="180"/>
      <c r="B13872" s="180"/>
      <c r="C13872" s="180"/>
      <c r="D13872" s="254"/>
    </row>
    <row r="13873" spans="1:4" ht="13.5">
      <c r="A13873" s="180"/>
      <c r="B13873" s="180"/>
      <c r="C13873" s="180"/>
      <c r="D13873" s="254"/>
    </row>
    <row r="13874" spans="1:4" ht="13.5">
      <c r="A13874" s="180"/>
      <c r="B13874" s="180"/>
      <c r="C13874" s="180"/>
      <c r="D13874" s="254"/>
    </row>
    <row r="13875" spans="1:4" ht="13.5">
      <c r="A13875" s="180"/>
      <c r="B13875" s="180"/>
      <c r="C13875" s="180"/>
      <c r="D13875" s="254"/>
    </row>
    <row r="13876" spans="1:4" ht="13.5">
      <c r="A13876" s="180"/>
      <c r="B13876" s="180"/>
      <c r="C13876" s="180"/>
      <c r="D13876" s="254"/>
    </row>
    <row r="13877" spans="1:4" ht="13.5">
      <c r="A13877" s="180"/>
      <c r="B13877" s="180"/>
      <c r="C13877" s="180"/>
      <c r="D13877" s="254"/>
    </row>
    <row r="13878" spans="1:4" ht="13.5">
      <c r="A13878" s="180"/>
      <c r="B13878" s="180"/>
      <c r="C13878" s="180"/>
      <c r="D13878" s="254"/>
    </row>
    <row r="13879" spans="1:4" ht="13.5">
      <c r="A13879" s="180"/>
      <c r="B13879" s="180"/>
      <c r="C13879" s="180"/>
      <c r="D13879" s="254"/>
    </row>
    <row r="13880" spans="1:4" ht="13.5">
      <c r="A13880" s="180"/>
      <c r="B13880" s="180"/>
      <c r="C13880" s="180"/>
      <c r="D13880" s="254"/>
    </row>
    <row r="13881" spans="1:4" ht="13.5">
      <c r="A13881" s="180"/>
      <c r="B13881" s="180"/>
      <c r="C13881" s="180"/>
      <c r="D13881" s="254"/>
    </row>
    <row r="13882" spans="1:4" ht="13.5">
      <c r="A13882" s="180"/>
      <c r="B13882" s="180"/>
      <c r="C13882" s="180"/>
      <c r="D13882" s="254"/>
    </row>
    <row r="13883" spans="1:4" ht="13.5">
      <c r="A13883" s="180"/>
      <c r="B13883" s="180"/>
      <c r="C13883" s="180"/>
      <c r="D13883" s="254"/>
    </row>
    <row r="13884" spans="1:4" ht="13.5">
      <c r="A13884" s="180"/>
      <c r="B13884" s="180"/>
      <c r="C13884" s="180"/>
      <c r="D13884" s="254"/>
    </row>
    <row r="13885" spans="1:4" ht="13.5">
      <c r="A13885" s="180"/>
      <c r="B13885" s="180"/>
      <c r="C13885" s="180"/>
      <c r="D13885" s="254"/>
    </row>
    <row r="13886" spans="1:4" ht="13.5">
      <c r="A13886" s="180"/>
      <c r="B13886" s="180"/>
      <c r="C13886" s="180"/>
      <c r="D13886" s="254"/>
    </row>
    <row r="13887" spans="1:4" ht="13.5">
      <c r="A13887" s="180"/>
      <c r="B13887" s="180"/>
      <c r="C13887" s="180"/>
      <c r="D13887" s="254"/>
    </row>
    <row r="13888" spans="1:4" ht="13.5">
      <c r="A13888" s="180"/>
      <c r="B13888" s="180"/>
      <c r="C13888" s="180"/>
      <c r="D13888" s="254"/>
    </row>
    <row r="13889" spans="1:4" ht="13.5">
      <c r="A13889" s="180"/>
      <c r="B13889" s="180"/>
      <c r="C13889" s="180"/>
      <c r="D13889" s="254"/>
    </row>
    <row r="13890" spans="1:4" ht="13.5">
      <c r="A13890" s="180"/>
      <c r="B13890" s="180"/>
      <c r="C13890" s="180"/>
      <c r="D13890" s="254"/>
    </row>
    <row r="13891" spans="1:4" ht="13.5">
      <c r="A13891" s="180"/>
      <c r="B13891" s="180"/>
      <c r="C13891" s="180"/>
      <c r="D13891" s="254"/>
    </row>
    <row r="13892" spans="1:4" ht="13.5">
      <c r="A13892" s="180"/>
      <c r="B13892" s="180"/>
      <c r="C13892" s="180"/>
      <c r="D13892" s="254"/>
    </row>
    <row r="13893" spans="1:4" ht="13.5">
      <c r="A13893" s="180"/>
      <c r="B13893" s="180"/>
      <c r="C13893" s="180"/>
      <c r="D13893" s="254"/>
    </row>
    <row r="13894" spans="1:4" ht="13.5">
      <c r="A13894" s="180"/>
      <c r="B13894" s="180"/>
      <c r="C13894" s="180"/>
      <c r="D13894" s="254"/>
    </row>
    <row r="13895" spans="1:4" ht="13.5">
      <c r="A13895" s="180"/>
      <c r="B13895" s="180"/>
      <c r="C13895" s="180"/>
      <c r="D13895" s="254"/>
    </row>
    <row r="13896" spans="1:4" ht="13.5">
      <c r="A13896" s="180"/>
      <c r="B13896" s="180"/>
      <c r="C13896" s="180"/>
      <c r="D13896" s="254"/>
    </row>
    <row r="13897" spans="1:4" ht="13.5">
      <c r="A13897" s="180"/>
      <c r="B13897" s="180"/>
      <c r="C13897" s="180"/>
      <c r="D13897" s="254"/>
    </row>
    <row r="13898" spans="1:4" ht="13.5">
      <c r="A13898" s="180"/>
      <c r="B13898" s="180"/>
      <c r="C13898" s="180"/>
      <c r="D13898" s="254"/>
    </row>
    <row r="13899" spans="1:4" ht="13.5">
      <c r="A13899" s="180"/>
      <c r="B13899" s="180"/>
      <c r="C13899" s="180"/>
      <c r="D13899" s="254"/>
    </row>
    <row r="13900" spans="1:4" ht="13.5">
      <c r="A13900" s="180"/>
      <c r="B13900" s="180"/>
      <c r="C13900" s="180"/>
      <c r="D13900" s="254"/>
    </row>
    <row r="13901" spans="1:4" ht="13.5">
      <c r="A13901" s="180"/>
      <c r="B13901" s="180"/>
      <c r="C13901" s="180"/>
      <c r="D13901" s="254"/>
    </row>
    <row r="13902" spans="1:4" ht="13.5">
      <c r="A13902" s="180"/>
      <c r="B13902" s="180"/>
      <c r="C13902" s="180"/>
      <c r="D13902" s="254"/>
    </row>
    <row r="13903" spans="1:4" ht="13.5">
      <c r="A13903" s="180"/>
      <c r="B13903" s="180"/>
      <c r="C13903" s="180"/>
      <c r="D13903" s="254"/>
    </row>
    <row r="13904" spans="1:4" ht="13.5">
      <c r="A13904" s="180"/>
      <c r="B13904" s="180"/>
      <c r="C13904" s="180"/>
      <c r="D13904" s="254"/>
    </row>
    <row r="13905" spans="1:4" ht="13.5">
      <c r="A13905" s="180"/>
      <c r="B13905" s="180"/>
      <c r="C13905" s="180"/>
      <c r="D13905" s="254"/>
    </row>
    <row r="13906" spans="1:4" ht="13.5">
      <c r="A13906" s="180"/>
      <c r="B13906" s="180"/>
      <c r="C13906" s="180"/>
      <c r="D13906" s="254"/>
    </row>
    <row r="13907" spans="1:4" ht="13.5">
      <c r="A13907" s="180"/>
      <c r="B13907" s="180"/>
      <c r="C13907" s="180"/>
      <c r="D13907" s="254"/>
    </row>
    <row r="13908" spans="1:4" ht="13.5">
      <c r="A13908" s="180"/>
      <c r="B13908" s="180"/>
      <c r="C13908" s="180"/>
      <c r="D13908" s="254"/>
    </row>
    <row r="13909" spans="1:4" ht="13.5">
      <c r="A13909" s="180"/>
      <c r="B13909" s="180"/>
      <c r="C13909" s="180"/>
      <c r="D13909" s="254"/>
    </row>
    <row r="13910" spans="1:4" ht="13.5">
      <c r="A13910" s="180"/>
      <c r="B13910" s="180"/>
      <c r="C13910" s="180"/>
      <c r="D13910" s="254"/>
    </row>
    <row r="13911" spans="1:4" ht="13.5">
      <c r="A13911" s="180"/>
      <c r="B13911" s="180"/>
      <c r="C13911" s="180"/>
      <c r="D13911" s="254"/>
    </row>
    <row r="13912" spans="1:4" ht="13.5">
      <c r="A13912" s="180"/>
      <c r="B13912" s="180"/>
      <c r="C13912" s="180"/>
      <c r="D13912" s="254"/>
    </row>
    <row r="13913" spans="1:4" ht="13.5">
      <c r="A13913" s="180"/>
      <c r="B13913" s="180"/>
      <c r="C13913" s="180"/>
      <c r="D13913" s="254"/>
    </row>
    <row r="13914" spans="1:4" ht="13.5">
      <c r="A13914" s="180"/>
      <c r="B13914" s="180"/>
      <c r="C13914" s="180"/>
      <c r="D13914" s="254"/>
    </row>
    <row r="13915" spans="1:4" ht="13.5">
      <c r="A13915" s="180"/>
      <c r="B13915" s="180"/>
      <c r="C13915" s="180"/>
      <c r="D13915" s="254"/>
    </row>
    <row r="13916" spans="1:4" ht="13.5">
      <c r="A13916" s="180"/>
      <c r="B13916" s="180"/>
      <c r="C13916" s="180"/>
      <c r="D13916" s="254"/>
    </row>
    <row r="13917" spans="1:4" ht="13.5">
      <c r="A13917" s="180"/>
      <c r="B13917" s="180"/>
      <c r="C13917" s="180"/>
      <c r="D13917" s="254"/>
    </row>
    <row r="13918" spans="1:4" ht="13.5">
      <c r="A13918" s="180"/>
      <c r="B13918" s="180"/>
      <c r="C13918" s="180"/>
      <c r="D13918" s="254"/>
    </row>
    <row r="13919" spans="1:4" ht="13.5">
      <c r="A13919" s="180"/>
      <c r="B13919" s="180"/>
      <c r="C13919" s="180"/>
      <c r="D13919" s="254"/>
    </row>
    <row r="13920" spans="1:4" ht="13.5">
      <c r="A13920" s="180"/>
      <c r="B13920" s="180"/>
      <c r="C13920" s="180"/>
      <c r="D13920" s="254"/>
    </row>
    <row r="13921" spans="1:4" ht="13.5">
      <c r="A13921" s="180"/>
      <c r="B13921" s="180"/>
      <c r="C13921" s="180"/>
      <c r="D13921" s="254"/>
    </row>
    <row r="13922" spans="1:4" ht="13.5">
      <c r="A13922" s="180"/>
      <c r="B13922" s="180"/>
      <c r="C13922" s="180"/>
      <c r="D13922" s="254"/>
    </row>
    <row r="13923" spans="1:4" ht="13.5">
      <c r="A13923" s="180"/>
      <c r="B13923" s="180"/>
      <c r="C13923" s="180"/>
      <c r="D13923" s="254"/>
    </row>
    <row r="13924" spans="1:4" ht="13.5">
      <c r="A13924" s="180"/>
      <c r="B13924" s="180"/>
      <c r="C13924" s="180"/>
      <c r="D13924" s="254"/>
    </row>
    <row r="13925" spans="1:4" ht="13.5">
      <c r="A13925" s="180"/>
      <c r="B13925" s="180"/>
      <c r="C13925" s="180"/>
      <c r="D13925" s="254"/>
    </row>
    <row r="13926" spans="1:4" ht="13.5">
      <c r="A13926" s="180"/>
      <c r="B13926" s="180"/>
      <c r="C13926" s="180"/>
      <c r="D13926" s="254"/>
    </row>
    <row r="13927" spans="1:4" ht="13.5">
      <c r="A13927" s="180"/>
      <c r="B13927" s="180"/>
      <c r="C13927" s="180"/>
      <c r="D13927" s="254"/>
    </row>
    <row r="13928" spans="1:4" ht="13.5">
      <c r="A13928" s="180"/>
      <c r="B13928" s="180"/>
      <c r="C13928" s="180"/>
      <c r="D13928" s="254"/>
    </row>
    <row r="13929" spans="1:4" ht="13.5">
      <c r="A13929" s="180"/>
      <c r="B13929" s="180"/>
      <c r="C13929" s="180"/>
      <c r="D13929" s="254"/>
    </row>
    <row r="13930" spans="1:4" ht="13.5">
      <c r="A13930" s="180"/>
      <c r="B13930" s="180"/>
      <c r="C13930" s="180"/>
      <c r="D13930" s="254"/>
    </row>
    <row r="13931" spans="1:4" ht="13.5">
      <c r="A13931" s="180"/>
      <c r="B13931" s="180"/>
      <c r="C13931" s="180"/>
      <c r="D13931" s="254"/>
    </row>
    <row r="13932" spans="1:4" ht="13.5">
      <c r="A13932" s="180"/>
      <c r="B13932" s="180"/>
      <c r="C13932" s="180"/>
      <c r="D13932" s="254"/>
    </row>
    <row r="13933" spans="1:4" ht="13.5">
      <c r="A13933" s="180"/>
      <c r="B13933" s="180"/>
      <c r="C13933" s="180"/>
      <c r="D13933" s="254"/>
    </row>
    <row r="13934" spans="1:4" ht="13.5">
      <c r="A13934" s="180"/>
      <c r="B13934" s="180"/>
      <c r="C13934" s="180"/>
      <c r="D13934" s="254"/>
    </row>
    <row r="13935" spans="1:4" ht="13.5">
      <c r="A13935" s="180"/>
      <c r="B13935" s="180"/>
      <c r="C13935" s="180"/>
      <c r="D13935" s="254"/>
    </row>
    <row r="13936" spans="1:4" ht="13.5">
      <c r="A13936" s="180"/>
      <c r="B13936" s="180"/>
      <c r="C13936" s="180"/>
      <c r="D13936" s="254"/>
    </row>
    <row r="13937" spans="1:4" ht="13.5">
      <c r="A13937" s="180"/>
      <c r="B13937" s="180"/>
      <c r="C13937" s="180"/>
      <c r="D13937" s="254"/>
    </row>
    <row r="13938" spans="1:4" ht="13.5">
      <c r="A13938" s="180"/>
      <c r="B13938" s="180"/>
      <c r="C13938" s="180"/>
      <c r="D13938" s="254"/>
    </row>
    <row r="13939" spans="1:4" ht="13.5">
      <c r="A13939" s="180"/>
      <c r="B13939" s="180"/>
      <c r="C13939" s="180"/>
      <c r="D13939" s="254"/>
    </row>
    <row r="13940" spans="1:4" ht="13.5">
      <c r="A13940" s="180"/>
      <c r="B13940" s="180"/>
      <c r="C13940" s="180"/>
      <c r="D13940" s="254"/>
    </row>
    <row r="13941" spans="1:4" ht="13.5">
      <c r="A13941" s="180"/>
      <c r="B13941" s="180"/>
      <c r="C13941" s="180"/>
      <c r="D13941" s="254"/>
    </row>
    <row r="13942" spans="1:4" ht="13.5">
      <c r="A13942" s="180"/>
      <c r="B13942" s="180"/>
      <c r="C13942" s="180"/>
      <c r="D13942" s="254"/>
    </row>
    <row r="13943" spans="1:4" ht="13.5">
      <c r="A13943" s="180"/>
      <c r="B13943" s="180"/>
      <c r="C13943" s="180"/>
      <c r="D13943" s="254"/>
    </row>
    <row r="13944" spans="1:4" ht="13.5">
      <c r="A13944" s="180"/>
      <c r="B13944" s="180"/>
      <c r="C13944" s="180"/>
      <c r="D13944" s="254"/>
    </row>
    <row r="13945" spans="1:4" ht="13.5">
      <c r="A13945" s="180"/>
      <c r="B13945" s="180"/>
      <c r="C13945" s="180"/>
      <c r="D13945" s="254"/>
    </row>
    <row r="13946" spans="1:4" ht="13.5">
      <c r="A13946" s="180"/>
      <c r="B13946" s="180"/>
      <c r="C13946" s="180"/>
      <c r="D13946" s="254"/>
    </row>
    <row r="13947" spans="1:4" ht="13.5">
      <c r="A13947" s="180"/>
      <c r="B13947" s="180"/>
      <c r="C13947" s="180"/>
      <c r="D13947" s="254"/>
    </row>
    <row r="13948" spans="1:4" ht="13.5">
      <c r="A13948" s="180"/>
      <c r="B13948" s="180"/>
      <c r="C13948" s="180"/>
      <c r="D13948" s="254"/>
    </row>
    <row r="13949" spans="1:4" ht="13.5">
      <c r="A13949" s="180"/>
      <c r="B13949" s="180"/>
      <c r="C13949" s="180"/>
      <c r="D13949" s="254"/>
    </row>
    <row r="13950" spans="1:4" ht="13.5">
      <c r="A13950" s="180"/>
      <c r="B13950" s="180"/>
      <c r="C13950" s="180"/>
      <c r="D13950" s="254"/>
    </row>
    <row r="13951" spans="1:4" ht="13.5">
      <c r="A13951" s="180"/>
      <c r="B13951" s="180"/>
      <c r="C13951" s="180"/>
      <c r="D13951" s="254"/>
    </row>
    <row r="13952" spans="1:4" ht="13.5">
      <c r="A13952" s="180"/>
      <c r="B13952" s="180"/>
      <c r="C13952" s="180"/>
      <c r="D13952" s="254"/>
    </row>
    <row r="13953" spans="1:4" ht="13.5">
      <c r="A13953" s="180"/>
      <c r="B13953" s="180"/>
      <c r="C13953" s="180"/>
      <c r="D13953" s="254"/>
    </row>
    <row r="13954" spans="1:4" ht="13.5">
      <c r="A13954" s="180"/>
      <c r="B13954" s="180"/>
      <c r="C13954" s="180"/>
      <c r="D13954" s="254"/>
    </row>
    <row r="13955" spans="1:4" ht="13.5">
      <c r="A13955" s="180"/>
      <c r="B13955" s="180"/>
      <c r="C13955" s="180"/>
      <c r="D13955" s="254"/>
    </row>
    <row r="13956" spans="1:4" ht="13.5">
      <c r="A13956" s="180"/>
      <c r="B13956" s="180"/>
      <c r="C13956" s="180"/>
      <c r="D13956" s="254"/>
    </row>
    <row r="13957" spans="1:4" ht="13.5">
      <c r="A13957" s="180"/>
      <c r="B13957" s="180"/>
      <c r="C13957" s="180"/>
      <c r="D13957" s="254"/>
    </row>
    <row r="13958" spans="1:4" ht="13.5">
      <c r="A13958" s="180"/>
      <c r="B13958" s="180"/>
      <c r="C13958" s="180"/>
      <c r="D13958" s="254"/>
    </row>
    <row r="13959" spans="1:4" ht="13.5">
      <c r="A13959" s="180"/>
      <c r="B13959" s="180"/>
      <c r="C13959" s="180"/>
      <c r="D13959" s="254"/>
    </row>
    <row r="13960" spans="1:4" ht="13.5">
      <c r="A13960" s="180"/>
      <c r="B13960" s="180"/>
      <c r="C13960" s="180"/>
      <c r="D13960" s="254"/>
    </row>
    <row r="13961" spans="1:4" ht="13.5">
      <c r="A13961" s="180"/>
      <c r="B13961" s="180"/>
      <c r="C13961" s="180"/>
      <c r="D13961" s="254"/>
    </row>
    <row r="13962" spans="1:4" ht="13.5">
      <c r="A13962" s="180"/>
      <c r="B13962" s="180"/>
      <c r="C13962" s="180"/>
      <c r="D13962" s="254"/>
    </row>
    <row r="13963" spans="1:4" ht="13.5">
      <c r="A13963" s="180"/>
      <c r="B13963" s="180"/>
      <c r="C13963" s="180"/>
      <c r="D13963" s="254"/>
    </row>
    <row r="13964" spans="1:4" ht="13.5">
      <c r="A13964" s="180"/>
      <c r="B13964" s="180"/>
      <c r="C13964" s="180"/>
      <c r="D13964" s="254"/>
    </row>
    <row r="13965" spans="1:4" ht="13.5">
      <c r="A13965" s="180"/>
      <c r="B13965" s="180"/>
      <c r="C13965" s="180"/>
      <c r="D13965" s="254"/>
    </row>
    <row r="13966" spans="1:4" ht="13.5">
      <c r="A13966" s="180"/>
      <c r="B13966" s="180"/>
      <c r="C13966" s="180"/>
      <c r="D13966" s="254"/>
    </row>
    <row r="13967" spans="1:4" ht="13.5">
      <c r="A13967" s="180"/>
      <c r="B13967" s="180"/>
      <c r="C13967" s="180"/>
      <c r="D13967" s="254"/>
    </row>
    <row r="13968" spans="1:4" ht="13.5">
      <c r="A13968" s="180"/>
      <c r="B13968" s="180"/>
      <c r="C13968" s="180"/>
      <c r="D13968" s="254"/>
    </row>
    <row r="13969" spans="1:4" ht="13.5">
      <c r="A13969" s="180"/>
      <c r="B13969" s="180"/>
      <c r="C13969" s="180"/>
      <c r="D13969" s="254"/>
    </row>
    <row r="13970" spans="1:4" ht="13.5">
      <c r="A13970" s="180"/>
      <c r="B13970" s="180"/>
      <c r="C13970" s="180"/>
      <c r="D13970" s="254"/>
    </row>
    <row r="13971" spans="1:4" ht="13.5">
      <c r="A13971" s="180"/>
      <c r="B13971" s="180"/>
      <c r="C13971" s="180"/>
      <c r="D13971" s="254"/>
    </row>
    <row r="13972" spans="1:4" ht="13.5">
      <c r="A13972" s="180"/>
      <c r="B13972" s="180"/>
      <c r="C13972" s="180"/>
      <c r="D13972" s="254"/>
    </row>
    <row r="13973" spans="1:4" ht="13.5">
      <c r="A13973" s="180"/>
      <c r="B13973" s="180"/>
      <c r="C13973" s="180"/>
      <c r="D13973" s="254"/>
    </row>
    <row r="13974" spans="1:4" ht="13.5">
      <c r="A13974" s="180"/>
      <c r="B13974" s="180"/>
      <c r="C13974" s="180"/>
      <c r="D13974" s="254"/>
    </row>
    <row r="13975" spans="1:4" ht="13.5">
      <c r="A13975" s="180"/>
      <c r="B13975" s="180"/>
      <c r="C13975" s="180"/>
      <c r="D13975" s="254"/>
    </row>
    <row r="13976" spans="1:4" ht="13.5">
      <c r="A13976" s="180"/>
      <c r="B13976" s="180"/>
      <c r="C13976" s="180"/>
      <c r="D13976" s="254"/>
    </row>
    <row r="13977" spans="1:4" ht="13.5">
      <c r="A13977" s="180"/>
      <c r="B13977" s="180"/>
      <c r="C13977" s="180"/>
      <c r="D13977" s="254"/>
    </row>
    <row r="13978" spans="1:4" ht="13.5">
      <c r="A13978" s="180"/>
      <c r="B13978" s="180"/>
      <c r="C13978" s="180"/>
      <c r="D13978" s="254"/>
    </row>
    <row r="13979" spans="1:4" ht="13.5">
      <c r="A13979" s="180"/>
      <c r="B13979" s="180"/>
      <c r="C13979" s="180"/>
      <c r="D13979" s="254"/>
    </row>
    <row r="13980" spans="1:4" ht="13.5">
      <c r="A13980" s="180"/>
      <c r="B13980" s="180"/>
      <c r="C13980" s="180"/>
      <c r="D13980" s="254"/>
    </row>
    <row r="13981" spans="1:4" ht="13.5">
      <c r="A13981" s="180"/>
      <c r="B13981" s="180"/>
      <c r="C13981" s="180"/>
      <c r="D13981" s="254"/>
    </row>
    <row r="13982" spans="1:4" ht="13.5">
      <c r="A13982" s="180"/>
      <c r="B13982" s="180"/>
      <c r="C13982" s="180"/>
      <c r="D13982" s="254"/>
    </row>
    <row r="13983" spans="1:4" ht="13.5">
      <c r="A13983" s="180"/>
      <c r="B13983" s="180"/>
      <c r="C13983" s="180"/>
      <c r="D13983" s="254"/>
    </row>
    <row r="13984" spans="1:4" ht="13.5">
      <c r="A13984" s="180"/>
      <c r="B13984" s="180"/>
      <c r="C13984" s="180"/>
      <c r="D13984" s="254"/>
    </row>
    <row r="13985" spans="1:4" ht="13.5">
      <c r="A13985" s="180"/>
      <c r="B13985" s="180"/>
      <c r="C13985" s="180"/>
      <c r="D13985" s="254"/>
    </row>
    <row r="13986" spans="1:4" ht="13.5">
      <c r="A13986" s="180"/>
      <c r="B13986" s="180"/>
      <c r="C13986" s="180"/>
      <c r="D13986" s="254"/>
    </row>
    <row r="13987" spans="1:4" ht="13.5">
      <c r="A13987" s="180"/>
      <c r="B13987" s="180"/>
      <c r="C13987" s="180"/>
      <c r="D13987" s="254"/>
    </row>
    <row r="13988" spans="1:4" ht="13.5">
      <c r="A13988" s="180"/>
      <c r="B13988" s="180"/>
      <c r="C13988" s="180"/>
      <c r="D13988" s="254"/>
    </row>
    <row r="13989" spans="1:4" ht="13.5">
      <c r="A13989" s="180"/>
      <c r="B13989" s="180"/>
      <c r="C13989" s="180"/>
      <c r="D13989" s="254"/>
    </row>
    <row r="13990" spans="1:4" ht="13.5">
      <c r="A13990" s="180"/>
      <c r="B13990" s="180"/>
      <c r="C13990" s="180"/>
      <c r="D13990" s="254"/>
    </row>
    <row r="13991" spans="1:4" ht="13.5">
      <c r="A13991" s="180"/>
      <c r="B13991" s="180"/>
      <c r="C13991" s="180"/>
      <c r="D13991" s="254"/>
    </row>
    <row r="13992" spans="1:4" ht="13.5">
      <c r="A13992" s="180"/>
      <c r="B13992" s="180"/>
      <c r="C13992" s="180"/>
      <c r="D13992" s="254"/>
    </row>
    <row r="13993" spans="1:4" ht="13.5">
      <c r="A13993" s="180"/>
      <c r="B13993" s="180"/>
      <c r="C13993" s="180"/>
      <c r="D13993" s="254"/>
    </row>
    <row r="13994" spans="1:4" ht="13.5">
      <c r="A13994" s="180"/>
      <c r="B13994" s="180"/>
      <c r="C13994" s="180"/>
      <c r="D13994" s="254"/>
    </row>
    <row r="13995" spans="1:4" ht="13.5">
      <c r="A13995" s="180"/>
      <c r="B13995" s="180"/>
      <c r="C13995" s="180"/>
      <c r="D13995" s="254"/>
    </row>
    <row r="13996" spans="1:4" ht="13.5">
      <c r="A13996" s="180"/>
      <c r="B13996" s="180"/>
      <c r="C13996" s="180"/>
      <c r="D13996" s="254"/>
    </row>
    <row r="13997" spans="1:4" ht="13.5">
      <c r="A13997" s="180"/>
      <c r="B13997" s="180"/>
      <c r="C13997" s="180"/>
      <c r="D13997" s="254"/>
    </row>
    <row r="13998" spans="1:4" ht="13.5">
      <c r="A13998" s="180"/>
      <c r="B13998" s="180"/>
      <c r="C13998" s="180"/>
      <c r="D13998" s="254"/>
    </row>
    <row r="13999" spans="1:4" ht="13.5">
      <c r="A13999" s="180"/>
      <c r="B13999" s="180"/>
      <c r="C13999" s="180"/>
      <c r="D13999" s="254"/>
    </row>
    <row r="14000" spans="1:4" ht="13.5">
      <c r="A14000" s="180"/>
      <c r="B14000" s="180"/>
      <c r="C14000" s="180"/>
      <c r="D14000" s="254"/>
    </row>
    <row r="14001" spans="1:4" ht="13.5">
      <c r="A14001" s="180"/>
      <c r="B14001" s="180"/>
      <c r="C14001" s="180"/>
      <c r="D14001" s="254"/>
    </row>
    <row r="14002" spans="1:4" ht="13.5">
      <c r="A14002" s="180"/>
      <c r="B14002" s="180"/>
      <c r="C14002" s="180"/>
      <c r="D14002" s="254"/>
    </row>
    <row r="14003" spans="1:4" ht="13.5">
      <c r="A14003" s="180"/>
      <c r="B14003" s="180"/>
      <c r="C14003" s="180"/>
      <c r="D14003" s="254"/>
    </row>
    <row r="14004" spans="1:4" ht="13.5">
      <c r="A14004" s="180"/>
      <c r="B14004" s="180"/>
      <c r="C14004" s="180"/>
      <c r="D14004" s="254"/>
    </row>
    <row r="14005" spans="1:4" ht="13.5">
      <c r="A14005" s="180"/>
      <c r="B14005" s="180"/>
      <c r="C14005" s="180"/>
      <c r="D14005" s="254"/>
    </row>
    <row r="14006" spans="1:4" ht="13.5">
      <c r="A14006" s="180"/>
      <c r="B14006" s="180"/>
      <c r="C14006" s="180"/>
      <c r="D14006" s="254"/>
    </row>
    <row r="14007" spans="1:4" ht="13.5">
      <c r="A14007" s="180"/>
      <c r="B14007" s="180"/>
      <c r="C14007" s="180"/>
      <c r="D14007" s="254"/>
    </row>
    <row r="14008" spans="1:4" ht="13.5">
      <c r="A14008" s="180"/>
      <c r="B14008" s="180"/>
      <c r="C14008" s="180"/>
      <c r="D14008" s="254"/>
    </row>
    <row r="14009" spans="1:4" ht="13.5">
      <c r="A14009" s="180"/>
      <c r="B14009" s="180"/>
      <c r="C14009" s="180"/>
      <c r="D14009" s="254"/>
    </row>
    <row r="14010" spans="1:4" ht="13.5">
      <c r="A14010" s="180"/>
      <c r="B14010" s="180"/>
      <c r="C14010" s="180"/>
      <c r="D14010" s="254"/>
    </row>
    <row r="14011" spans="1:4" ht="13.5">
      <c r="A14011" s="180"/>
      <c r="B14011" s="180"/>
      <c r="C14011" s="180"/>
      <c r="D14011" s="254"/>
    </row>
    <row r="14012" spans="1:4" ht="13.5">
      <c r="A14012" s="180"/>
      <c r="B14012" s="180"/>
      <c r="C14012" s="180"/>
      <c r="D14012" s="254"/>
    </row>
    <row r="14013" spans="1:4" ht="13.5">
      <c r="A14013" s="180"/>
      <c r="B14013" s="180"/>
      <c r="C14013" s="180"/>
      <c r="D14013" s="254"/>
    </row>
    <row r="14014" spans="1:4" ht="13.5">
      <c r="A14014" s="180"/>
      <c r="B14014" s="180"/>
      <c r="C14014" s="180"/>
      <c r="D14014" s="254"/>
    </row>
    <row r="14015" spans="1:4" ht="13.5">
      <c r="A14015" s="180"/>
      <c r="B14015" s="180"/>
      <c r="C14015" s="180"/>
      <c r="D14015" s="254"/>
    </row>
    <row r="14016" spans="1:4" ht="13.5">
      <c r="A14016" s="180"/>
      <c r="B14016" s="180"/>
      <c r="C14016" s="180"/>
      <c r="D14016" s="254"/>
    </row>
    <row r="14017" spans="1:4" ht="13.5">
      <c r="A14017" s="180"/>
      <c r="B14017" s="180"/>
      <c r="C14017" s="180"/>
      <c r="D14017" s="254"/>
    </row>
    <row r="14018" spans="1:4" ht="13.5">
      <c r="A14018" s="180"/>
      <c r="B14018" s="180"/>
      <c r="C14018" s="180"/>
      <c r="D14018" s="254"/>
    </row>
    <row r="14019" spans="1:4" ht="13.5">
      <c r="A14019" s="180"/>
      <c r="B14019" s="180"/>
      <c r="C14019" s="180"/>
      <c r="D14019" s="254"/>
    </row>
    <row r="14020" spans="1:4" ht="13.5">
      <c r="A14020" s="180"/>
      <c r="B14020" s="180"/>
      <c r="C14020" s="180"/>
      <c r="D14020" s="254"/>
    </row>
    <row r="14021" spans="1:4" ht="13.5">
      <c r="A14021" s="180"/>
      <c r="B14021" s="180"/>
      <c r="C14021" s="180"/>
      <c r="D14021" s="254"/>
    </row>
    <row r="14022" spans="1:4" ht="13.5">
      <c r="A14022" s="180"/>
      <c r="B14022" s="180"/>
      <c r="C14022" s="180"/>
      <c r="D14022" s="254"/>
    </row>
    <row r="14023" spans="1:4" ht="13.5">
      <c r="A14023" s="180"/>
      <c r="B14023" s="180"/>
      <c r="C14023" s="180"/>
      <c r="D14023" s="254"/>
    </row>
    <row r="14024" spans="1:4" ht="13.5">
      <c r="A14024" s="180"/>
      <c r="B14024" s="180"/>
      <c r="C14024" s="180"/>
      <c r="D14024" s="254"/>
    </row>
    <row r="14025" spans="1:4" ht="13.5">
      <c r="A14025" s="180"/>
      <c r="B14025" s="180"/>
      <c r="C14025" s="180"/>
      <c r="D14025" s="254"/>
    </row>
    <row r="14026" spans="1:4" ht="13.5">
      <c r="A14026" s="180"/>
      <c r="B14026" s="180"/>
      <c r="C14026" s="180"/>
      <c r="D14026" s="254"/>
    </row>
    <row r="14027" spans="1:4" ht="13.5">
      <c r="A14027" s="180"/>
      <c r="B14027" s="180"/>
      <c r="C14027" s="180"/>
      <c r="D14027" s="254"/>
    </row>
    <row r="14028" spans="1:4" ht="13.5">
      <c r="A14028" s="180"/>
      <c r="B14028" s="180"/>
      <c r="C14028" s="180"/>
      <c r="D14028" s="254"/>
    </row>
    <row r="14029" spans="1:4" ht="13.5">
      <c r="A14029" s="180"/>
      <c r="B14029" s="180"/>
      <c r="C14029" s="180"/>
      <c r="D14029" s="254"/>
    </row>
    <row r="14030" spans="1:4" ht="13.5">
      <c r="A14030" s="180"/>
      <c r="B14030" s="180"/>
      <c r="C14030" s="180"/>
      <c r="D14030" s="254"/>
    </row>
    <row r="14031" spans="1:4" ht="13.5">
      <c r="A14031" s="180"/>
      <c r="B14031" s="180"/>
      <c r="C14031" s="180"/>
      <c r="D14031" s="254"/>
    </row>
    <row r="14032" spans="1:4" ht="13.5">
      <c r="A14032" s="180"/>
      <c r="B14032" s="180"/>
      <c r="C14032" s="180"/>
      <c r="D14032" s="254"/>
    </row>
    <row r="14033" spans="1:4" ht="13.5">
      <c r="A14033" s="180"/>
      <c r="B14033" s="180"/>
      <c r="C14033" s="180"/>
      <c r="D14033" s="254"/>
    </row>
    <row r="14034" spans="1:4" ht="13.5">
      <c r="A14034" s="180"/>
      <c r="B14034" s="180"/>
      <c r="C14034" s="180"/>
      <c r="D14034" s="254"/>
    </row>
    <row r="14035" spans="1:4" ht="13.5">
      <c r="A14035" s="180"/>
      <c r="B14035" s="180"/>
      <c r="C14035" s="180"/>
      <c r="D14035" s="254"/>
    </row>
    <row r="14036" spans="1:4" ht="13.5">
      <c r="A14036" s="180"/>
      <c r="B14036" s="180"/>
      <c r="C14036" s="180"/>
      <c r="D14036" s="254"/>
    </row>
    <row r="14037" spans="1:4" ht="13.5">
      <c r="A14037" s="180"/>
      <c r="B14037" s="180"/>
      <c r="C14037" s="180"/>
      <c r="D14037" s="254"/>
    </row>
    <row r="14038" spans="1:4" ht="13.5">
      <c r="A14038" s="180"/>
      <c r="B14038" s="180"/>
      <c r="C14038" s="180"/>
      <c r="D14038" s="254"/>
    </row>
    <row r="14039" spans="1:4" ht="13.5">
      <c r="A14039" s="180"/>
      <c r="B14039" s="180"/>
      <c r="C14039" s="180"/>
      <c r="D14039" s="254"/>
    </row>
    <row r="14040" spans="1:4" ht="13.5">
      <c r="A14040" s="180"/>
      <c r="B14040" s="180"/>
      <c r="C14040" s="180"/>
      <c r="D14040" s="254"/>
    </row>
    <row r="14041" spans="1:4" ht="13.5">
      <c r="A14041" s="180"/>
      <c r="B14041" s="180"/>
      <c r="C14041" s="180"/>
      <c r="D14041" s="254"/>
    </row>
    <row r="14042" spans="1:4" ht="13.5">
      <c r="A14042" s="180"/>
      <c r="B14042" s="180"/>
      <c r="C14042" s="180"/>
      <c r="D14042" s="254"/>
    </row>
    <row r="14043" spans="1:4" ht="13.5">
      <c r="A14043" s="180"/>
      <c r="B14043" s="180"/>
      <c r="C14043" s="180"/>
      <c r="D14043" s="254"/>
    </row>
    <row r="14044" spans="1:4" ht="13.5">
      <c r="A14044" s="180"/>
      <c r="B14044" s="180"/>
      <c r="C14044" s="180"/>
      <c r="D14044" s="254"/>
    </row>
    <row r="14045" spans="1:4" ht="13.5">
      <c r="A14045" s="180"/>
      <c r="B14045" s="180"/>
      <c r="C14045" s="180"/>
      <c r="D14045" s="254"/>
    </row>
    <row r="14046" spans="1:4" ht="13.5">
      <c r="A14046" s="180"/>
      <c r="B14046" s="180"/>
      <c r="C14046" s="180"/>
      <c r="D14046" s="254"/>
    </row>
    <row r="14047" spans="1:4" ht="13.5">
      <c r="A14047" s="180"/>
      <c r="B14047" s="180"/>
      <c r="C14047" s="180"/>
      <c r="D14047" s="254"/>
    </row>
    <row r="14048" spans="1:4" ht="13.5">
      <c r="A14048" s="180"/>
      <c r="B14048" s="180"/>
      <c r="C14048" s="180"/>
      <c r="D14048" s="254"/>
    </row>
    <row r="14049" spans="1:4" ht="13.5">
      <c r="A14049" s="180"/>
      <c r="B14049" s="180"/>
      <c r="C14049" s="180"/>
      <c r="D14049" s="254"/>
    </row>
    <row r="14050" spans="1:4" ht="13.5">
      <c r="A14050" s="180"/>
      <c r="B14050" s="180"/>
      <c r="C14050" s="180"/>
      <c r="D14050" s="254"/>
    </row>
    <row r="14051" spans="1:4" ht="13.5">
      <c r="A14051" s="180"/>
      <c r="B14051" s="180"/>
      <c r="C14051" s="180"/>
      <c r="D14051" s="254"/>
    </row>
    <row r="14052" spans="1:4" ht="13.5">
      <c r="A14052" s="180"/>
      <c r="B14052" s="180"/>
      <c r="C14052" s="180"/>
      <c r="D14052" s="254"/>
    </row>
    <row r="14053" spans="1:4" ht="13.5">
      <c r="A14053" s="180"/>
      <c r="B14053" s="180"/>
      <c r="C14053" s="180"/>
      <c r="D14053" s="254"/>
    </row>
    <row r="14054" spans="1:4" ht="13.5">
      <c r="A14054" s="180"/>
      <c r="B14054" s="180"/>
      <c r="C14054" s="180"/>
      <c r="D14054" s="254"/>
    </row>
    <row r="14055" spans="1:4" ht="13.5">
      <c r="A14055" s="180"/>
      <c r="B14055" s="180"/>
      <c r="C14055" s="180"/>
      <c r="D14055" s="254"/>
    </row>
    <row r="14056" spans="1:4" ht="13.5">
      <c r="A14056" s="180"/>
      <c r="B14056" s="180"/>
      <c r="C14056" s="180"/>
      <c r="D14056" s="254"/>
    </row>
    <row r="14057" spans="1:4" ht="13.5">
      <c r="A14057" s="180"/>
      <c r="B14057" s="180"/>
      <c r="C14057" s="180"/>
      <c r="D14057" s="254"/>
    </row>
    <row r="14058" spans="1:4" ht="13.5">
      <c r="A14058" s="180"/>
      <c r="B14058" s="180"/>
      <c r="C14058" s="180"/>
      <c r="D14058" s="254"/>
    </row>
    <row r="14059" spans="1:4" ht="13.5">
      <c r="A14059" s="180"/>
      <c r="B14059" s="180"/>
      <c r="C14059" s="180"/>
      <c r="D14059" s="254"/>
    </row>
    <row r="14060" spans="1:4" ht="13.5">
      <c r="A14060" s="180"/>
      <c r="B14060" s="180"/>
      <c r="C14060" s="180"/>
      <c r="D14060" s="254"/>
    </row>
    <row r="14061" spans="1:4" ht="13.5">
      <c r="A14061" s="180"/>
      <c r="B14061" s="180"/>
      <c r="C14061" s="180"/>
      <c r="D14061" s="254"/>
    </row>
    <row r="14062" spans="1:4" ht="13.5">
      <c r="A14062" s="180"/>
      <c r="B14062" s="180"/>
      <c r="C14062" s="180"/>
      <c r="D14062" s="254"/>
    </row>
    <row r="14063" spans="1:4" ht="13.5">
      <c r="A14063" s="180"/>
      <c r="B14063" s="180"/>
      <c r="C14063" s="180"/>
      <c r="D14063" s="254"/>
    </row>
    <row r="14064" spans="1:4" ht="13.5">
      <c r="A14064" s="180"/>
      <c r="B14064" s="180"/>
      <c r="C14064" s="180"/>
      <c r="D14064" s="254"/>
    </row>
    <row r="14065" spans="1:4" ht="13.5">
      <c r="A14065" s="180"/>
      <c r="B14065" s="180"/>
      <c r="C14065" s="180"/>
      <c r="D14065" s="254"/>
    </row>
    <row r="14066" spans="1:4" ht="13.5">
      <c r="A14066" s="180"/>
      <c r="B14066" s="180"/>
      <c r="C14066" s="180"/>
      <c r="D14066" s="254"/>
    </row>
    <row r="14067" spans="1:4" ht="13.5">
      <c r="A14067" s="180"/>
      <c r="B14067" s="180"/>
      <c r="C14067" s="180"/>
      <c r="D14067" s="254"/>
    </row>
    <row r="14068" spans="1:4" ht="13.5">
      <c r="A14068" s="180"/>
      <c r="B14068" s="180"/>
      <c r="C14068" s="180"/>
      <c r="D14068" s="254"/>
    </row>
    <row r="14069" spans="1:4" ht="13.5">
      <c r="A14069" s="180"/>
      <c r="B14069" s="180"/>
      <c r="C14069" s="180"/>
      <c r="D14069" s="254"/>
    </row>
    <row r="14070" spans="1:4" ht="13.5">
      <c r="A14070" s="180"/>
      <c r="B14070" s="180"/>
      <c r="C14070" s="180"/>
      <c r="D14070" s="254"/>
    </row>
    <row r="14071" spans="1:4" ht="13.5">
      <c r="A14071" s="180"/>
      <c r="B14071" s="180"/>
      <c r="C14071" s="180"/>
      <c r="D14071" s="254"/>
    </row>
    <row r="14072" spans="1:4" ht="13.5">
      <c r="A14072" s="180"/>
      <c r="B14072" s="180"/>
      <c r="C14072" s="180"/>
      <c r="D14072" s="254"/>
    </row>
    <row r="14073" spans="1:4" ht="13.5">
      <c r="A14073" s="180"/>
      <c r="B14073" s="180"/>
      <c r="C14073" s="180"/>
      <c r="D14073" s="254"/>
    </row>
    <row r="14074" spans="1:4" ht="13.5">
      <c r="A14074" s="180"/>
      <c r="B14074" s="180"/>
      <c r="C14074" s="180"/>
      <c r="D14074" s="254"/>
    </row>
    <row r="14075" spans="1:4" ht="13.5">
      <c r="A14075" s="180"/>
      <c r="B14075" s="180"/>
      <c r="C14075" s="180"/>
      <c r="D14075" s="254"/>
    </row>
    <row r="14076" spans="1:4" ht="13.5">
      <c r="A14076" s="180"/>
      <c r="B14076" s="180"/>
      <c r="C14076" s="180"/>
      <c r="D14076" s="254"/>
    </row>
    <row r="14077" spans="1:4" ht="13.5">
      <c r="A14077" s="180"/>
      <c r="B14077" s="180"/>
      <c r="C14077" s="180"/>
      <c r="D14077" s="254"/>
    </row>
    <row r="14078" spans="1:4" ht="13.5">
      <c r="A14078" s="180"/>
      <c r="B14078" s="180"/>
      <c r="C14078" s="180"/>
      <c r="D14078" s="254"/>
    </row>
    <row r="14079" spans="1:4" ht="13.5">
      <c r="A14079" s="180"/>
      <c r="B14079" s="180"/>
      <c r="C14079" s="180"/>
      <c r="D14079" s="254"/>
    </row>
    <row r="14080" spans="1:4" ht="13.5">
      <c r="A14080" s="180"/>
      <c r="B14080" s="180"/>
      <c r="C14080" s="180"/>
      <c r="D14080" s="254"/>
    </row>
    <row r="14081" spans="1:4" ht="13.5">
      <c r="A14081" s="180"/>
      <c r="B14081" s="180"/>
      <c r="C14081" s="180"/>
      <c r="D14081" s="254"/>
    </row>
    <row r="14082" spans="1:4" ht="13.5">
      <c r="A14082" s="180"/>
      <c r="B14082" s="180"/>
      <c r="C14082" s="180"/>
      <c r="D14082" s="254"/>
    </row>
    <row r="14083" spans="1:4" ht="13.5">
      <c r="A14083" s="180"/>
      <c r="B14083" s="180"/>
      <c r="C14083" s="180"/>
      <c r="D14083" s="254"/>
    </row>
    <row r="14084" spans="1:4" ht="13.5">
      <c r="A14084" s="180"/>
      <c r="B14084" s="180"/>
      <c r="C14084" s="180"/>
      <c r="D14084" s="254"/>
    </row>
    <row r="14085" spans="1:4" ht="13.5">
      <c r="A14085" s="180"/>
      <c r="B14085" s="180"/>
      <c r="C14085" s="180"/>
      <c r="D14085" s="254"/>
    </row>
    <row r="14086" spans="1:4" ht="13.5">
      <c r="A14086" s="180"/>
      <c r="B14086" s="180"/>
      <c r="C14086" s="180"/>
      <c r="D14086" s="254"/>
    </row>
    <row r="14087" spans="1:4" ht="13.5">
      <c r="A14087" s="180"/>
      <c r="B14087" s="180"/>
      <c r="C14087" s="180"/>
      <c r="D14087" s="254"/>
    </row>
    <row r="14088" spans="1:4" ht="13.5">
      <c r="A14088" s="180"/>
      <c r="B14088" s="180"/>
      <c r="C14088" s="180"/>
      <c r="D14088" s="254"/>
    </row>
    <row r="14089" spans="1:4" ht="13.5">
      <c r="A14089" s="180"/>
      <c r="B14089" s="180"/>
      <c r="C14089" s="180"/>
      <c r="D14089" s="254"/>
    </row>
    <row r="14090" spans="1:4" ht="13.5">
      <c r="A14090" s="180"/>
      <c r="B14090" s="180"/>
      <c r="C14090" s="180"/>
      <c r="D14090" s="254"/>
    </row>
    <row r="14091" spans="1:4" ht="13.5">
      <c r="A14091" s="180"/>
      <c r="B14091" s="180"/>
      <c r="C14091" s="180"/>
      <c r="D14091" s="254"/>
    </row>
    <row r="14092" spans="1:4" ht="13.5">
      <c r="A14092" s="180"/>
      <c r="B14092" s="180"/>
      <c r="C14092" s="180"/>
      <c r="D14092" s="254"/>
    </row>
    <row r="14093" spans="1:4" ht="13.5">
      <c r="A14093" s="180"/>
      <c r="B14093" s="180"/>
      <c r="C14093" s="180"/>
      <c r="D14093" s="254"/>
    </row>
    <row r="14094" spans="1:4" ht="13.5">
      <c r="A14094" s="180"/>
      <c r="B14094" s="180"/>
      <c r="C14094" s="180"/>
      <c r="D14094" s="254"/>
    </row>
    <row r="14095" spans="1:4" ht="13.5">
      <c r="A14095" s="180"/>
      <c r="B14095" s="180"/>
      <c r="C14095" s="180"/>
      <c r="D14095" s="254"/>
    </row>
    <row r="14096" spans="1:4" ht="13.5">
      <c r="A14096" s="180"/>
      <c r="B14096" s="180"/>
      <c r="C14096" s="180"/>
      <c r="D14096" s="254"/>
    </row>
    <row r="14097" spans="1:4" ht="13.5">
      <c r="A14097" s="180"/>
      <c r="B14097" s="180"/>
      <c r="C14097" s="180"/>
      <c r="D14097" s="254"/>
    </row>
    <row r="14098" spans="1:4" ht="13.5">
      <c r="A14098" s="180"/>
      <c r="B14098" s="180"/>
      <c r="C14098" s="180"/>
      <c r="D14098" s="254"/>
    </row>
    <row r="14099" spans="1:4" ht="13.5">
      <c r="A14099" s="180"/>
      <c r="B14099" s="180"/>
      <c r="C14099" s="180"/>
      <c r="D14099" s="254"/>
    </row>
    <row r="14100" spans="1:4" ht="13.5">
      <c r="A14100" s="180"/>
      <c r="B14100" s="180"/>
      <c r="C14100" s="180"/>
      <c r="D14100" s="254"/>
    </row>
    <row r="14101" spans="1:4" ht="13.5">
      <c r="A14101" s="180"/>
      <c r="B14101" s="180"/>
      <c r="C14101" s="180"/>
      <c r="D14101" s="254"/>
    </row>
    <row r="14102" spans="1:4" ht="13.5">
      <c r="A14102" s="180"/>
      <c r="B14102" s="180"/>
      <c r="C14102" s="180"/>
      <c r="D14102" s="254"/>
    </row>
    <row r="14103" spans="1:4" ht="13.5">
      <c r="A14103" s="180"/>
      <c r="B14103" s="180"/>
      <c r="C14103" s="180"/>
      <c r="D14103" s="254"/>
    </row>
    <row r="14104" spans="1:4" ht="13.5">
      <c r="A14104" s="180"/>
      <c r="B14104" s="180"/>
      <c r="C14104" s="180"/>
      <c r="D14104" s="254"/>
    </row>
    <row r="14105" spans="1:4" ht="13.5">
      <c r="A14105" s="180"/>
      <c r="B14105" s="180"/>
      <c r="C14105" s="180"/>
      <c r="D14105" s="254"/>
    </row>
    <row r="14106" spans="1:4" ht="13.5">
      <c r="A14106" s="180"/>
      <c r="B14106" s="180"/>
      <c r="C14106" s="180"/>
      <c r="D14106" s="254"/>
    </row>
    <row r="14107" spans="1:4" ht="13.5">
      <c r="A14107" s="180"/>
      <c r="B14107" s="180"/>
      <c r="C14107" s="180"/>
      <c r="D14107" s="254"/>
    </row>
    <row r="14108" spans="1:4" ht="13.5">
      <c r="A14108" s="180"/>
      <c r="B14108" s="180"/>
      <c r="C14108" s="180"/>
      <c r="D14108" s="254"/>
    </row>
    <row r="14109" spans="1:4" ht="13.5">
      <c r="A14109" s="180"/>
      <c r="B14109" s="180"/>
      <c r="C14109" s="180"/>
      <c r="D14109" s="254"/>
    </row>
    <row r="14110" spans="1:4" ht="13.5">
      <c r="A14110" s="180"/>
      <c r="B14110" s="180"/>
      <c r="C14110" s="180"/>
      <c r="D14110" s="254"/>
    </row>
    <row r="14111" spans="1:4" ht="13.5">
      <c r="A14111" s="180"/>
      <c r="B14111" s="180"/>
      <c r="C14111" s="180"/>
      <c r="D14111" s="254"/>
    </row>
    <row r="14112" spans="1:4" ht="13.5">
      <c r="A14112" s="180"/>
      <c r="B14112" s="180"/>
      <c r="C14112" s="180"/>
      <c r="D14112" s="254"/>
    </row>
    <row r="14113" spans="1:4" ht="13.5">
      <c r="A14113" s="180"/>
      <c r="B14113" s="180"/>
      <c r="C14113" s="180"/>
      <c r="D14113" s="254"/>
    </row>
    <row r="14114" spans="1:4" ht="13.5">
      <c r="A14114" s="180"/>
      <c r="B14114" s="180"/>
      <c r="C14114" s="180"/>
      <c r="D14114" s="254"/>
    </row>
    <row r="14115" spans="1:4" ht="13.5">
      <c r="A14115" s="180"/>
      <c r="B14115" s="180"/>
      <c r="C14115" s="180"/>
      <c r="D14115" s="254"/>
    </row>
    <row r="14116" spans="1:4" ht="13.5">
      <c r="A14116" s="180"/>
      <c r="B14116" s="180"/>
      <c r="C14116" s="180"/>
      <c r="D14116" s="254"/>
    </row>
    <row r="14117" spans="1:4" ht="13.5">
      <c r="A14117" s="180"/>
      <c r="B14117" s="180"/>
      <c r="C14117" s="180"/>
      <c r="D14117" s="254"/>
    </row>
    <row r="14118" spans="1:4" ht="13.5">
      <c r="A14118" s="180"/>
      <c r="B14118" s="180"/>
      <c r="C14118" s="180"/>
      <c r="D14118" s="254"/>
    </row>
    <row r="14119" spans="1:4" ht="13.5">
      <c r="A14119" s="180"/>
      <c r="B14119" s="180"/>
      <c r="C14119" s="180"/>
      <c r="D14119" s="254"/>
    </row>
    <row r="14120" spans="1:4" ht="13.5">
      <c r="A14120" s="180"/>
      <c r="B14120" s="180"/>
      <c r="C14120" s="180"/>
      <c r="D14120" s="254"/>
    </row>
    <row r="14121" spans="1:4" ht="13.5">
      <c r="A14121" s="180"/>
      <c r="B14121" s="180"/>
      <c r="C14121" s="180"/>
      <c r="D14121" s="254"/>
    </row>
    <row r="14122" spans="1:4" ht="13.5">
      <c r="A14122" s="180"/>
      <c r="B14122" s="180"/>
      <c r="C14122" s="180"/>
      <c r="D14122" s="254"/>
    </row>
    <row r="14123" spans="1:4" ht="13.5">
      <c r="A14123" s="180"/>
      <c r="B14123" s="180"/>
      <c r="C14123" s="180"/>
      <c r="D14123" s="254"/>
    </row>
    <row r="14124" spans="1:4" ht="13.5">
      <c r="A14124" s="180"/>
      <c r="B14124" s="180"/>
      <c r="C14124" s="180"/>
      <c r="D14124" s="254"/>
    </row>
    <row r="14125" spans="1:4" ht="13.5">
      <c r="A14125" s="180"/>
      <c r="B14125" s="180"/>
      <c r="C14125" s="180"/>
      <c r="D14125" s="254"/>
    </row>
    <row r="14126" spans="1:4" ht="13.5">
      <c r="A14126" s="180"/>
      <c r="B14126" s="180"/>
      <c r="C14126" s="180"/>
      <c r="D14126" s="254"/>
    </row>
    <row r="14127" spans="1:4" ht="13.5">
      <c r="A14127" s="180"/>
      <c r="B14127" s="180"/>
      <c r="C14127" s="180"/>
      <c r="D14127" s="254"/>
    </row>
    <row r="14128" spans="1:4" ht="13.5">
      <c r="A14128" s="180"/>
      <c r="B14128" s="180"/>
      <c r="C14128" s="180"/>
      <c r="D14128" s="254"/>
    </row>
    <row r="14129" spans="1:4" ht="13.5">
      <c r="A14129" s="180"/>
      <c r="B14129" s="180"/>
      <c r="C14129" s="180"/>
      <c r="D14129" s="254"/>
    </row>
    <row r="14130" spans="1:4" ht="13.5">
      <c r="A14130" s="180"/>
      <c r="B14130" s="180"/>
      <c r="C14130" s="180"/>
      <c r="D14130" s="254"/>
    </row>
    <row r="14131" spans="1:4" ht="13.5">
      <c r="A14131" s="180"/>
      <c r="B14131" s="180"/>
      <c r="C14131" s="180"/>
      <c r="D14131" s="254"/>
    </row>
    <row r="14132" spans="1:4" ht="13.5">
      <c r="A14132" s="180"/>
      <c r="B14132" s="180"/>
      <c r="C14132" s="180"/>
      <c r="D14132" s="254"/>
    </row>
    <row r="14133" spans="1:4" ht="13.5">
      <c r="A14133" s="180"/>
      <c r="B14133" s="180"/>
      <c r="C14133" s="180"/>
      <c r="D14133" s="254"/>
    </row>
    <row r="14134" spans="1:4" ht="13.5">
      <c r="A14134" s="180"/>
      <c r="B14134" s="180"/>
      <c r="C14134" s="180"/>
      <c r="D14134" s="254"/>
    </row>
    <row r="14135" spans="1:4" ht="13.5">
      <c r="A14135" s="180"/>
      <c r="B14135" s="180"/>
      <c r="C14135" s="180"/>
      <c r="D14135" s="254"/>
    </row>
    <row r="14136" spans="1:4" ht="13.5">
      <c r="A14136" s="180"/>
      <c r="B14136" s="180"/>
      <c r="C14136" s="180"/>
      <c r="D14136" s="254"/>
    </row>
    <row r="14137" spans="1:4" ht="13.5">
      <c r="A14137" s="180"/>
      <c r="B14137" s="180"/>
      <c r="C14137" s="180"/>
      <c r="D14137" s="254"/>
    </row>
    <row r="14138" spans="1:4" ht="13.5">
      <c r="A14138" s="180"/>
      <c r="B14138" s="180"/>
      <c r="C14138" s="180"/>
      <c r="D14138" s="254"/>
    </row>
    <row r="14139" spans="1:4" ht="13.5">
      <c r="A14139" s="180"/>
      <c r="B14139" s="180"/>
      <c r="C14139" s="180"/>
      <c r="D14139" s="254"/>
    </row>
    <row r="14140" spans="1:4" ht="13.5">
      <c r="A14140" s="180"/>
      <c r="B14140" s="180"/>
      <c r="C14140" s="180"/>
      <c r="D14140" s="254"/>
    </row>
    <row r="14141" spans="1:4" ht="13.5">
      <c r="A14141" s="180"/>
      <c r="B14141" s="180"/>
      <c r="C14141" s="180"/>
      <c r="D14141" s="254"/>
    </row>
    <row r="14142" spans="1:4" ht="13.5">
      <c r="A14142" s="180"/>
      <c r="B14142" s="180"/>
      <c r="C14142" s="180"/>
      <c r="D14142" s="254"/>
    </row>
    <row r="14143" spans="1:4" ht="13.5">
      <c r="A14143" s="180"/>
      <c r="B14143" s="180"/>
      <c r="C14143" s="180"/>
      <c r="D14143" s="254"/>
    </row>
    <row r="14144" spans="1:4" ht="13.5">
      <c r="A14144" s="180"/>
      <c r="B14144" s="180"/>
      <c r="C14144" s="180"/>
      <c r="D14144" s="254"/>
    </row>
    <row r="14145" spans="1:4" ht="13.5">
      <c r="A14145" s="180"/>
      <c r="B14145" s="180"/>
      <c r="C14145" s="180"/>
      <c r="D14145" s="254"/>
    </row>
    <row r="14146" spans="1:4" ht="13.5">
      <c r="A14146" s="180"/>
      <c r="B14146" s="180"/>
      <c r="C14146" s="180"/>
      <c r="D14146" s="254"/>
    </row>
    <row r="14147" spans="1:4" ht="13.5">
      <c r="A14147" s="180"/>
      <c r="B14147" s="180"/>
      <c r="C14147" s="180"/>
      <c r="D14147" s="254"/>
    </row>
    <row r="14148" spans="1:4" ht="13.5">
      <c r="A14148" s="180"/>
      <c r="B14148" s="180"/>
      <c r="C14148" s="180"/>
      <c r="D14148" s="254"/>
    </row>
    <row r="14149" spans="1:4" ht="13.5">
      <c r="A14149" s="180"/>
      <c r="B14149" s="180"/>
      <c r="C14149" s="180"/>
      <c r="D14149" s="254"/>
    </row>
    <row r="14150" spans="1:4" ht="13.5">
      <c r="A14150" s="180"/>
      <c r="B14150" s="180"/>
      <c r="C14150" s="180"/>
      <c r="D14150" s="254"/>
    </row>
    <row r="14151" spans="1:4" ht="13.5">
      <c r="A14151" s="180"/>
      <c r="B14151" s="180"/>
      <c r="C14151" s="180"/>
      <c r="D14151" s="254"/>
    </row>
    <row r="14152" spans="1:4" ht="13.5">
      <c r="A14152" s="180"/>
      <c r="B14152" s="180"/>
      <c r="C14152" s="180"/>
      <c r="D14152" s="254"/>
    </row>
    <row r="14153" spans="1:4" ht="13.5">
      <c r="A14153" s="180"/>
      <c r="B14153" s="180"/>
      <c r="C14153" s="180"/>
      <c r="D14153" s="254"/>
    </row>
    <row r="14154" spans="1:4" ht="13.5">
      <c r="A14154" s="180"/>
      <c r="B14154" s="180"/>
      <c r="C14154" s="180"/>
      <c r="D14154" s="254"/>
    </row>
    <row r="14155" spans="1:4" ht="13.5">
      <c r="A14155" s="180"/>
      <c r="B14155" s="180"/>
      <c r="C14155" s="180"/>
      <c r="D14155" s="254"/>
    </row>
    <row r="14156" spans="1:4" ht="13.5">
      <c r="A14156" s="180"/>
      <c r="B14156" s="180"/>
      <c r="C14156" s="180"/>
      <c r="D14156" s="254"/>
    </row>
    <row r="14157" spans="1:4" ht="13.5">
      <c r="A14157" s="180"/>
      <c r="B14157" s="180"/>
      <c r="C14157" s="180"/>
      <c r="D14157" s="254"/>
    </row>
    <row r="14158" spans="1:4" ht="13.5">
      <c r="A14158" s="180"/>
      <c r="B14158" s="180"/>
      <c r="C14158" s="180"/>
      <c r="D14158" s="254"/>
    </row>
    <row r="14159" spans="1:4" ht="13.5">
      <c r="A14159" s="180"/>
      <c r="B14159" s="180"/>
      <c r="C14159" s="180"/>
      <c r="D14159" s="254"/>
    </row>
    <row r="14160" spans="1:4" ht="13.5">
      <c r="A14160" s="180"/>
      <c r="B14160" s="180"/>
      <c r="C14160" s="180"/>
      <c r="D14160" s="254"/>
    </row>
    <row r="14161" spans="1:4" ht="13.5">
      <c r="A14161" s="180"/>
      <c r="B14161" s="180"/>
      <c r="C14161" s="180"/>
      <c r="D14161" s="254"/>
    </row>
    <row r="14162" spans="1:4" ht="13.5">
      <c r="A14162" s="180"/>
      <c r="B14162" s="180"/>
      <c r="C14162" s="180"/>
      <c r="D14162" s="254"/>
    </row>
    <row r="14163" spans="1:4" ht="13.5">
      <c r="A14163" s="180"/>
      <c r="B14163" s="180"/>
      <c r="C14163" s="180"/>
      <c r="D14163" s="254"/>
    </row>
    <row r="14164" spans="1:4" ht="13.5">
      <c r="A14164" s="180"/>
      <c r="B14164" s="180"/>
      <c r="C14164" s="180"/>
      <c r="D14164" s="254"/>
    </row>
    <row r="14165" spans="1:4" ht="13.5">
      <c r="A14165" s="180"/>
      <c r="B14165" s="180"/>
      <c r="C14165" s="180"/>
      <c r="D14165" s="254"/>
    </row>
    <row r="14166" spans="1:4" ht="13.5">
      <c r="A14166" s="180"/>
      <c r="B14166" s="180"/>
      <c r="C14166" s="180"/>
      <c r="D14166" s="254"/>
    </row>
    <row r="14167" spans="1:4" ht="13.5">
      <c r="A14167" s="180"/>
      <c r="B14167" s="180"/>
      <c r="C14167" s="180"/>
      <c r="D14167" s="254"/>
    </row>
    <row r="14168" spans="1:4" ht="13.5">
      <c r="A14168" s="180"/>
      <c r="B14168" s="180"/>
      <c r="C14168" s="180"/>
      <c r="D14168" s="254"/>
    </row>
    <row r="14169" spans="1:4" ht="13.5">
      <c r="A14169" s="180"/>
      <c r="B14169" s="180"/>
      <c r="C14169" s="180"/>
      <c r="D14169" s="254"/>
    </row>
    <row r="14170" spans="1:4" ht="13.5">
      <c r="A14170" s="180"/>
      <c r="B14170" s="180"/>
      <c r="C14170" s="180"/>
      <c r="D14170" s="254"/>
    </row>
    <row r="14171" spans="1:4" ht="13.5">
      <c r="A14171" s="180"/>
      <c r="B14171" s="180"/>
      <c r="C14171" s="180"/>
      <c r="D14171" s="254"/>
    </row>
    <row r="14172" spans="1:4" ht="13.5">
      <c r="A14172" s="180"/>
      <c r="B14172" s="180"/>
      <c r="C14172" s="180"/>
      <c r="D14172" s="254"/>
    </row>
    <row r="14173" spans="1:4" ht="13.5">
      <c r="A14173" s="180"/>
      <c r="B14173" s="180"/>
      <c r="C14173" s="180"/>
      <c r="D14173" s="254"/>
    </row>
    <row r="14174" spans="1:4" ht="13.5">
      <c r="A14174" s="180"/>
      <c r="B14174" s="180"/>
      <c r="C14174" s="180"/>
      <c r="D14174" s="254"/>
    </row>
    <row r="14175" spans="1:4" ht="13.5">
      <c r="A14175" s="180"/>
      <c r="B14175" s="180"/>
      <c r="C14175" s="180"/>
      <c r="D14175" s="254"/>
    </row>
    <row r="14176" spans="1:4" ht="13.5">
      <c r="A14176" s="180"/>
      <c r="B14176" s="180"/>
      <c r="C14176" s="180"/>
      <c r="D14176" s="254"/>
    </row>
    <row r="14177" spans="1:4" ht="13.5">
      <c r="A14177" s="180"/>
      <c r="B14177" s="180"/>
      <c r="C14177" s="180"/>
      <c r="D14177" s="254"/>
    </row>
    <row r="14178" spans="1:4" ht="13.5">
      <c r="A14178" s="180"/>
      <c r="B14178" s="180"/>
      <c r="C14178" s="180"/>
      <c r="D14178" s="254"/>
    </row>
    <row r="14179" spans="1:4" ht="13.5">
      <c r="A14179" s="180"/>
      <c r="B14179" s="180"/>
      <c r="C14179" s="180"/>
      <c r="D14179" s="254"/>
    </row>
    <row r="14180" spans="1:4" ht="13.5">
      <c r="A14180" s="180"/>
      <c r="B14180" s="180"/>
      <c r="C14180" s="180"/>
      <c r="D14180" s="254"/>
    </row>
    <row r="14181" spans="1:4" ht="13.5">
      <c r="A14181" s="180"/>
      <c r="B14181" s="180"/>
      <c r="C14181" s="180"/>
      <c r="D14181" s="254"/>
    </row>
    <row r="14182" spans="1:4" ht="13.5">
      <c r="A14182" s="180"/>
      <c r="B14182" s="180"/>
      <c r="C14182" s="180"/>
      <c r="D14182" s="254"/>
    </row>
    <row r="14183" spans="1:4" ht="13.5">
      <c r="A14183" s="180"/>
      <c r="B14183" s="180"/>
      <c r="C14183" s="180"/>
      <c r="D14183" s="254"/>
    </row>
    <row r="14184" spans="1:4" ht="13.5">
      <c r="A14184" s="180"/>
      <c r="B14184" s="180"/>
      <c r="C14184" s="180"/>
      <c r="D14184" s="254"/>
    </row>
    <row r="14185" spans="1:4" ht="13.5">
      <c r="A14185" s="180"/>
      <c r="B14185" s="180"/>
      <c r="C14185" s="180"/>
      <c r="D14185" s="254"/>
    </row>
    <row r="14186" spans="1:4" ht="13.5">
      <c r="A14186" s="180"/>
      <c r="B14186" s="180"/>
      <c r="C14186" s="180"/>
      <c r="D14186" s="254"/>
    </row>
    <row r="14187" spans="1:4" ht="13.5">
      <c r="A14187" s="180"/>
      <c r="B14187" s="180"/>
      <c r="C14187" s="180"/>
      <c r="D14187" s="254"/>
    </row>
    <row r="14188" spans="1:4" ht="13.5">
      <c r="A14188" s="180"/>
      <c r="B14188" s="180"/>
      <c r="C14188" s="180"/>
      <c r="D14188" s="254"/>
    </row>
    <row r="14189" spans="1:4" ht="13.5">
      <c r="A14189" s="180"/>
      <c r="B14189" s="180"/>
      <c r="C14189" s="180"/>
      <c r="D14189" s="254"/>
    </row>
    <row r="14190" spans="1:4" ht="13.5">
      <c r="A14190" s="180"/>
      <c r="B14190" s="180"/>
      <c r="C14190" s="180"/>
      <c r="D14190" s="254"/>
    </row>
    <row r="14191" spans="1:4" ht="13.5">
      <c r="A14191" s="180"/>
      <c r="B14191" s="180"/>
      <c r="C14191" s="180"/>
      <c r="D14191" s="254"/>
    </row>
    <row r="14192" spans="1:4" ht="13.5">
      <c r="A14192" s="180"/>
      <c r="B14192" s="180"/>
      <c r="C14192" s="180"/>
      <c r="D14192" s="254"/>
    </row>
    <row r="14193" spans="1:4" ht="13.5">
      <c r="A14193" s="180"/>
      <c r="B14193" s="180"/>
      <c r="C14193" s="180"/>
      <c r="D14193" s="254"/>
    </row>
    <row r="14194" spans="1:4" ht="13.5">
      <c r="A14194" s="180"/>
      <c r="B14194" s="180"/>
      <c r="C14194" s="180"/>
      <c r="D14194" s="254"/>
    </row>
    <row r="14195" spans="1:4" ht="13.5">
      <c r="A14195" s="180"/>
      <c r="B14195" s="180"/>
      <c r="C14195" s="180"/>
      <c r="D14195" s="254"/>
    </row>
    <row r="14196" spans="1:4" ht="13.5">
      <c r="A14196" s="180"/>
      <c r="B14196" s="180"/>
      <c r="C14196" s="180"/>
      <c r="D14196" s="254"/>
    </row>
    <row r="14197" spans="1:4" ht="13.5">
      <c r="A14197" s="180"/>
      <c r="B14197" s="180"/>
      <c r="C14197" s="180"/>
      <c r="D14197" s="254"/>
    </row>
    <row r="14198" spans="1:4" ht="13.5">
      <c r="A14198" s="180"/>
      <c r="B14198" s="180"/>
      <c r="C14198" s="180"/>
      <c r="D14198" s="254"/>
    </row>
    <row r="14199" spans="1:4" ht="13.5">
      <c r="A14199" s="180"/>
      <c r="B14199" s="180"/>
      <c r="C14199" s="180"/>
      <c r="D14199" s="254"/>
    </row>
    <row r="14200" spans="1:4" ht="13.5">
      <c r="A14200" s="180"/>
      <c r="B14200" s="180"/>
      <c r="C14200" s="180"/>
      <c r="D14200" s="254"/>
    </row>
    <row r="14201" spans="1:4" ht="13.5">
      <c r="A14201" s="180"/>
      <c r="B14201" s="180"/>
      <c r="C14201" s="180"/>
      <c r="D14201" s="254"/>
    </row>
    <row r="14202" spans="1:4" ht="13.5">
      <c r="A14202" s="180"/>
      <c r="B14202" s="180"/>
      <c r="C14202" s="180"/>
      <c r="D14202" s="254"/>
    </row>
    <row r="14203" spans="1:4" ht="13.5">
      <c r="A14203" s="180"/>
      <c r="B14203" s="180"/>
      <c r="C14203" s="180"/>
      <c r="D14203" s="254"/>
    </row>
    <row r="14204" spans="1:4" ht="13.5">
      <c r="A14204" s="180"/>
      <c r="B14204" s="180"/>
      <c r="C14204" s="180"/>
      <c r="D14204" s="254"/>
    </row>
    <row r="14205" spans="1:4" ht="13.5">
      <c r="A14205" s="180"/>
      <c r="B14205" s="180"/>
      <c r="C14205" s="180"/>
      <c r="D14205" s="254"/>
    </row>
    <row r="14206" spans="1:4" ht="13.5">
      <c r="A14206" s="180"/>
      <c r="B14206" s="180"/>
      <c r="C14206" s="180"/>
      <c r="D14206" s="254"/>
    </row>
    <row r="14207" spans="1:4" ht="13.5">
      <c r="A14207" s="180"/>
      <c r="B14207" s="180"/>
      <c r="C14207" s="180"/>
      <c r="D14207" s="254"/>
    </row>
    <row r="14208" spans="1:4" ht="13.5">
      <c r="A14208" s="180"/>
      <c r="B14208" s="180"/>
      <c r="C14208" s="180"/>
      <c r="D14208" s="254"/>
    </row>
    <row r="14209" spans="1:4" ht="13.5">
      <c r="A14209" s="180"/>
      <c r="B14209" s="180"/>
      <c r="C14209" s="180"/>
      <c r="D14209" s="254"/>
    </row>
    <row r="14210" spans="1:4" ht="13.5">
      <c r="A14210" s="180"/>
      <c r="B14210" s="180"/>
      <c r="C14210" s="180"/>
      <c r="D14210" s="254"/>
    </row>
    <row r="14211" spans="1:4" ht="13.5">
      <c r="A14211" s="180"/>
      <c r="B14211" s="180"/>
      <c r="C14211" s="180"/>
      <c r="D14211" s="254"/>
    </row>
    <row r="14212" spans="1:4" ht="13.5">
      <c r="A14212" s="180"/>
      <c r="B14212" s="180"/>
      <c r="C14212" s="180"/>
      <c r="D14212" s="254"/>
    </row>
    <row r="14213" spans="1:4" ht="13.5">
      <c r="A14213" s="180"/>
      <c r="B14213" s="180"/>
      <c r="C14213" s="180"/>
      <c r="D14213" s="254"/>
    </row>
    <row r="14214" spans="1:4" ht="13.5">
      <c r="A14214" s="180"/>
      <c r="B14214" s="180"/>
      <c r="C14214" s="180"/>
      <c r="D14214" s="254"/>
    </row>
    <row r="14215" spans="1:4" ht="13.5">
      <c r="A14215" s="180"/>
      <c r="B14215" s="180"/>
      <c r="C14215" s="180"/>
      <c r="D14215" s="254"/>
    </row>
    <row r="14216" spans="1:4" ht="13.5">
      <c r="A14216" s="180"/>
      <c r="B14216" s="180"/>
      <c r="C14216" s="180"/>
      <c r="D14216" s="254"/>
    </row>
    <row r="14217" spans="1:4" ht="13.5">
      <c r="A14217" s="180"/>
      <c r="B14217" s="180"/>
      <c r="C14217" s="180"/>
      <c r="D14217" s="254"/>
    </row>
    <row r="14218" spans="1:4" ht="13.5">
      <c r="A14218" s="180"/>
      <c r="B14218" s="180"/>
      <c r="C14218" s="180"/>
      <c r="D14218" s="254"/>
    </row>
    <row r="14219" spans="1:4" ht="13.5">
      <c r="A14219" s="180"/>
      <c r="B14219" s="180"/>
      <c r="C14219" s="180"/>
      <c r="D14219" s="254"/>
    </row>
    <row r="14220" spans="1:4" ht="13.5">
      <c r="A14220" s="180"/>
      <c r="B14220" s="180"/>
      <c r="C14220" s="180"/>
      <c r="D14220" s="254"/>
    </row>
    <row r="14221" spans="1:4" ht="13.5">
      <c r="A14221" s="180"/>
      <c r="B14221" s="180"/>
      <c r="C14221" s="180"/>
      <c r="D14221" s="254"/>
    </row>
    <row r="14222" spans="1:4" ht="13.5">
      <c r="A14222" s="180"/>
      <c r="B14222" s="180"/>
      <c r="C14222" s="180"/>
      <c r="D14222" s="254"/>
    </row>
    <row r="14223" spans="1:4" ht="13.5">
      <c r="A14223" s="180"/>
      <c r="B14223" s="180"/>
      <c r="C14223" s="180"/>
      <c r="D14223" s="254"/>
    </row>
    <row r="14224" spans="1:4" ht="13.5">
      <c r="A14224" s="180"/>
      <c r="B14224" s="180"/>
      <c r="C14224" s="180"/>
      <c r="D14224" s="254"/>
    </row>
    <row r="14225" spans="1:4" ht="13.5">
      <c r="A14225" s="180"/>
      <c r="B14225" s="180"/>
      <c r="C14225" s="180"/>
      <c r="D14225" s="254"/>
    </row>
    <row r="14226" spans="1:4" ht="13.5">
      <c r="A14226" s="180"/>
      <c r="B14226" s="180"/>
      <c r="C14226" s="180"/>
      <c r="D14226" s="254"/>
    </row>
    <row r="14227" spans="1:4" ht="13.5">
      <c r="A14227" s="180"/>
      <c r="B14227" s="180"/>
      <c r="C14227" s="180"/>
      <c r="D14227" s="254"/>
    </row>
    <row r="14228" spans="1:4" ht="13.5">
      <c r="A14228" s="180"/>
      <c r="B14228" s="180"/>
      <c r="C14228" s="180"/>
      <c r="D14228" s="254"/>
    </row>
    <row r="14229" spans="1:4" ht="13.5">
      <c r="A14229" s="180"/>
      <c r="B14229" s="180"/>
      <c r="C14229" s="180"/>
      <c r="D14229" s="254"/>
    </row>
    <row r="14230" spans="1:4" ht="13.5">
      <c r="A14230" s="180"/>
      <c r="B14230" s="180"/>
      <c r="C14230" s="180"/>
      <c r="D14230" s="254"/>
    </row>
    <row r="14231" spans="1:4" ht="13.5">
      <c r="A14231" s="180"/>
      <c r="B14231" s="180"/>
      <c r="C14231" s="180"/>
      <c r="D14231" s="254"/>
    </row>
    <row r="14232" spans="1:4" ht="13.5">
      <c r="A14232" s="180"/>
      <c r="B14232" s="180"/>
      <c r="C14232" s="180"/>
      <c r="D14232" s="254"/>
    </row>
    <row r="14233" spans="1:4" ht="13.5">
      <c r="A14233" s="180"/>
      <c r="B14233" s="180"/>
      <c r="C14233" s="180"/>
      <c r="D14233" s="254"/>
    </row>
    <row r="14234" spans="1:4" ht="13.5">
      <c r="A14234" s="180"/>
      <c r="B14234" s="180"/>
      <c r="C14234" s="180"/>
      <c r="D14234" s="254"/>
    </row>
    <row r="14235" spans="1:4" ht="13.5">
      <c r="A14235" s="180"/>
      <c r="B14235" s="180"/>
      <c r="C14235" s="180"/>
      <c r="D14235" s="254"/>
    </row>
    <row r="14236" spans="1:4" ht="13.5">
      <c r="A14236" s="180"/>
      <c r="B14236" s="180"/>
      <c r="C14236" s="180"/>
      <c r="D14236" s="254"/>
    </row>
    <row r="14237" spans="1:4" ht="13.5">
      <c r="A14237" s="180"/>
      <c r="B14237" s="180"/>
      <c r="C14237" s="180"/>
      <c r="D14237" s="254"/>
    </row>
    <row r="14238" spans="1:4" ht="13.5">
      <c r="A14238" s="180"/>
      <c r="B14238" s="180"/>
      <c r="C14238" s="180"/>
      <c r="D14238" s="254"/>
    </row>
    <row r="14239" spans="1:4" ht="13.5">
      <c r="A14239" s="180"/>
      <c r="B14239" s="180"/>
      <c r="C14239" s="180"/>
      <c r="D14239" s="254"/>
    </row>
    <row r="14240" spans="1:4" ht="13.5">
      <c r="A14240" s="180"/>
      <c r="B14240" s="180"/>
      <c r="C14240" s="180"/>
      <c r="D14240" s="254"/>
    </row>
    <row r="14241" spans="1:4" ht="13.5">
      <c r="A14241" s="180"/>
      <c r="B14241" s="180"/>
      <c r="C14241" s="180"/>
      <c r="D14241" s="254"/>
    </row>
    <row r="14242" spans="1:4" ht="13.5">
      <c r="A14242" s="180"/>
      <c r="B14242" s="180"/>
      <c r="C14242" s="180"/>
      <c r="D14242" s="254"/>
    </row>
    <row r="14243" spans="1:4" ht="13.5">
      <c r="A14243" s="180"/>
      <c r="B14243" s="180"/>
      <c r="C14243" s="180"/>
      <c r="D14243" s="254"/>
    </row>
    <row r="14244" spans="1:4" ht="13.5">
      <c r="A14244" s="180"/>
      <c r="B14244" s="180"/>
      <c r="C14244" s="180"/>
      <c r="D14244" s="254"/>
    </row>
    <row r="14245" spans="1:4" ht="13.5">
      <c r="A14245" s="180"/>
      <c r="B14245" s="180"/>
      <c r="C14245" s="180"/>
      <c r="D14245" s="254"/>
    </row>
    <row r="14246" spans="1:4" ht="13.5">
      <c r="A14246" s="180"/>
      <c r="B14246" s="180"/>
      <c r="C14246" s="180"/>
      <c r="D14246" s="254"/>
    </row>
    <row r="14247" spans="1:4" ht="13.5">
      <c r="A14247" s="180"/>
      <c r="B14247" s="180"/>
      <c r="C14247" s="180"/>
      <c r="D14247" s="254"/>
    </row>
    <row r="14248" spans="1:4" ht="13.5">
      <c r="A14248" s="180"/>
      <c r="B14248" s="180"/>
      <c r="C14248" s="180"/>
      <c r="D14248" s="254"/>
    </row>
    <row r="14249" spans="1:4" ht="13.5">
      <c r="A14249" s="180"/>
      <c r="B14249" s="180"/>
      <c r="C14249" s="180"/>
      <c r="D14249" s="254"/>
    </row>
    <row r="14250" spans="1:4" ht="13.5">
      <c r="A14250" s="180"/>
      <c r="B14250" s="180"/>
      <c r="C14250" s="180"/>
      <c r="D14250" s="254"/>
    </row>
    <row r="14251" spans="1:4" ht="13.5">
      <c r="A14251" s="180"/>
      <c r="B14251" s="180"/>
      <c r="C14251" s="180"/>
      <c r="D14251" s="254"/>
    </row>
    <row r="14252" spans="1:4" ht="13.5">
      <c r="A14252" s="180"/>
      <c r="B14252" s="180"/>
      <c r="C14252" s="180"/>
      <c r="D14252" s="254"/>
    </row>
    <row r="14253" spans="1:4" ht="13.5">
      <c r="A14253" s="180"/>
      <c r="B14253" s="180"/>
      <c r="C14253" s="180"/>
      <c r="D14253" s="254"/>
    </row>
    <row r="14254" spans="1:4" ht="13.5">
      <c r="A14254" s="180"/>
      <c r="B14254" s="180"/>
      <c r="C14254" s="180"/>
      <c r="D14254" s="254"/>
    </row>
    <row r="14255" spans="1:4" ht="13.5">
      <c r="A14255" s="180"/>
      <c r="B14255" s="180"/>
      <c r="C14255" s="180"/>
      <c r="D14255" s="254"/>
    </row>
    <row r="14256" spans="1:4" ht="13.5">
      <c r="A14256" s="180"/>
      <c r="B14256" s="180"/>
      <c r="C14256" s="180"/>
      <c r="D14256" s="254"/>
    </row>
    <row r="14257" spans="1:4" ht="13.5">
      <c r="A14257" s="180"/>
      <c r="B14257" s="180"/>
      <c r="C14257" s="180"/>
      <c r="D14257" s="254"/>
    </row>
    <row r="14258" spans="1:4" ht="13.5">
      <c r="A14258" s="180"/>
      <c r="B14258" s="180"/>
      <c r="C14258" s="180"/>
      <c r="D14258" s="254"/>
    </row>
    <row r="14259" spans="1:4" ht="13.5">
      <c r="A14259" s="180"/>
      <c r="B14259" s="180"/>
      <c r="C14259" s="180"/>
      <c r="D14259" s="254"/>
    </row>
    <row r="14260" spans="1:4" ht="13.5">
      <c r="A14260" s="180"/>
      <c r="B14260" s="180"/>
      <c r="C14260" s="180"/>
      <c r="D14260" s="254"/>
    </row>
    <row r="14261" spans="1:4" ht="13.5">
      <c r="A14261" s="180"/>
      <c r="B14261" s="180"/>
      <c r="C14261" s="180"/>
      <c r="D14261" s="254"/>
    </row>
    <row r="14262" spans="1:4" ht="13.5">
      <c r="A14262" s="180"/>
      <c r="B14262" s="180"/>
      <c r="C14262" s="180"/>
      <c r="D14262" s="254"/>
    </row>
    <row r="14263" spans="1:4" ht="13.5">
      <c r="A14263" s="180"/>
      <c r="B14263" s="180"/>
      <c r="C14263" s="180"/>
      <c r="D14263" s="254"/>
    </row>
    <row r="14264" spans="1:4" ht="13.5">
      <c r="A14264" s="180"/>
      <c r="B14264" s="180"/>
      <c r="C14264" s="180"/>
      <c r="D14264" s="254"/>
    </row>
    <row r="14265" spans="1:4" ht="13.5">
      <c r="A14265" s="180"/>
      <c r="B14265" s="180"/>
      <c r="C14265" s="180"/>
      <c r="D14265" s="254"/>
    </row>
    <row r="14266" spans="1:4" ht="13.5">
      <c r="A14266" s="180"/>
      <c r="B14266" s="180"/>
      <c r="C14266" s="180"/>
      <c r="D14266" s="254"/>
    </row>
    <row r="14267" spans="1:4" ht="13.5">
      <c r="A14267" s="180"/>
      <c r="B14267" s="180"/>
      <c r="C14267" s="180"/>
      <c r="D14267" s="254"/>
    </row>
    <row r="14268" spans="1:4" ht="13.5">
      <c r="A14268" s="180"/>
      <c r="B14268" s="180"/>
      <c r="C14268" s="180"/>
      <c r="D14268" s="254"/>
    </row>
    <row r="14269" spans="1:4" ht="13.5">
      <c r="A14269" s="180"/>
      <c r="B14269" s="180"/>
      <c r="C14269" s="180"/>
      <c r="D14269" s="254"/>
    </row>
    <row r="14270" spans="1:4" ht="13.5">
      <c r="A14270" s="180"/>
      <c r="B14270" s="180"/>
      <c r="C14270" s="180"/>
      <c r="D14270" s="254"/>
    </row>
    <row r="14271" spans="1:4" ht="13.5">
      <c r="A14271" s="180"/>
      <c r="B14271" s="180"/>
      <c r="C14271" s="180"/>
      <c r="D14271" s="254"/>
    </row>
    <row r="14272" spans="1:4" ht="13.5">
      <c r="A14272" s="180"/>
      <c r="B14272" s="180"/>
      <c r="C14272" s="180"/>
      <c r="D14272" s="254"/>
    </row>
    <row r="14273" spans="1:4" ht="13.5">
      <c r="A14273" s="180"/>
      <c r="B14273" s="180"/>
      <c r="C14273" s="180"/>
      <c r="D14273" s="254"/>
    </row>
    <row r="14274" spans="1:4" ht="13.5">
      <c r="A14274" s="180"/>
      <c r="B14274" s="180"/>
      <c r="C14274" s="180"/>
      <c r="D14274" s="254"/>
    </row>
    <row r="14275" spans="1:4" ht="13.5">
      <c r="A14275" s="180"/>
      <c r="B14275" s="180"/>
      <c r="C14275" s="180"/>
      <c r="D14275" s="254"/>
    </row>
    <row r="14276" spans="1:4" ht="13.5">
      <c r="A14276" s="180"/>
      <c r="B14276" s="180"/>
      <c r="C14276" s="180"/>
      <c r="D14276" s="254"/>
    </row>
    <row r="14277" spans="1:4" ht="13.5">
      <c r="A14277" s="180"/>
      <c r="B14277" s="180"/>
      <c r="C14277" s="180"/>
      <c r="D14277" s="254"/>
    </row>
    <row r="14278" spans="1:4" ht="13.5">
      <c r="A14278" s="180"/>
      <c r="B14278" s="180"/>
      <c r="C14278" s="180"/>
      <c r="D14278" s="254"/>
    </row>
    <row r="14279" spans="1:4" ht="13.5">
      <c r="A14279" s="180"/>
      <c r="B14279" s="180"/>
      <c r="C14279" s="180"/>
      <c r="D14279" s="254"/>
    </row>
    <row r="14280" spans="1:4" ht="13.5">
      <c r="A14280" s="180"/>
      <c r="B14280" s="180"/>
      <c r="C14280" s="180"/>
      <c r="D14280" s="254"/>
    </row>
    <row r="14281" spans="1:4" ht="13.5">
      <c r="A14281" s="180"/>
      <c r="B14281" s="180"/>
      <c r="C14281" s="180"/>
      <c r="D14281" s="254"/>
    </row>
    <row r="14282" spans="1:4" ht="13.5">
      <c r="A14282" s="180"/>
      <c r="B14282" s="180"/>
      <c r="C14282" s="180"/>
      <c r="D14282" s="254"/>
    </row>
    <row r="14283" spans="1:4" ht="13.5">
      <c r="A14283" s="180"/>
      <c r="B14283" s="180"/>
      <c r="C14283" s="180"/>
      <c r="D14283" s="254"/>
    </row>
    <row r="14284" spans="1:4" ht="13.5">
      <c r="A14284" s="180"/>
      <c r="B14284" s="180"/>
      <c r="C14284" s="180"/>
      <c r="D14284" s="254"/>
    </row>
    <row r="14285" spans="1:4" ht="13.5">
      <c r="A14285" s="180"/>
      <c r="B14285" s="180"/>
      <c r="C14285" s="180"/>
      <c r="D14285" s="254"/>
    </row>
    <row r="14286" spans="1:4" ht="13.5">
      <c r="A14286" s="180"/>
      <c r="B14286" s="180"/>
      <c r="C14286" s="180"/>
      <c r="D14286" s="254"/>
    </row>
    <row r="14287" spans="1:4" ht="13.5">
      <c r="A14287" s="180"/>
      <c r="B14287" s="180"/>
      <c r="C14287" s="180"/>
      <c r="D14287" s="254"/>
    </row>
    <row r="14288" spans="1:4" ht="13.5">
      <c r="A14288" s="180"/>
      <c r="B14288" s="180"/>
      <c r="C14288" s="180"/>
      <c r="D14288" s="254"/>
    </row>
    <row r="14289" spans="1:4" ht="13.5">
      <c r="A14289" s="180"/>
      <c r="B14289" s="180"/>
      <c r="C14289" s="180"/>
      <c r="D14289" s="254"/>
    </row>
    <row r="14290" spans="1:4" ht="13.5">
      <c r="A14290" s="180"/>
      <c r="B14290" s="180"/>
      <c r="C14290" s="180"/>
      <c r="D14290" s="254"/>
    </row>
    <row r="14291" spans="1:4" ht="13.5">
      <c r="A14291" s="180"/>
      <c r="B14291" s="180"/>
      <c r="C14291" s="180"/>
      <c r="D14291" s="254"/>
    </row>
    <row r="14292" spans="1:4" ht="13.5">
      <c r="A14292" s="180"/>
      <c r="B14292" s="180"/>
      <c r="C14292" s="180"/>
      <c r="D14292" s="254"/>
    </row>
    <row r="14293" spans="1:4" ht="13.5">
      <c r="A14293" s="180"/>
      <c r="B14293" s="180"/>
      <c r="C14293" s="180"/>
      <c r="D14293" s="254"/>
    </row>
    <row r="14294" spans="1:4" ht="13.5">
      <c r="A14294" s="180"/>
      <c r="B14294" s="180"/>
      <c r="C14294" s="180"/>
      <c r="D14294" s="254"/>
    </row>
    <row r="14295" spans="1:4" ht="13.5">
      <c r="A14295" s="180"/>
      <c r="B14295" s="180"/>
      <c r="C14295" s="180"/>
      <c r="D14295" s="254"/>
    </row>
    <row r="14296" spans="1:4" ht="13.5">
      <c r="A14296" s="180"/>
      <c r="B14296" s="180"/>
      <c r="C14296" s="180"/>
      <c r="D14296" s="254"/>
    </row>
    <row r="14297" spans="1:4" ht="13.5">
      <c r="A14297" s="180"/>
      <c r="B14297" s="180"/>
      <c r="C14297" s="180"/>
      <c r="D14297" s="254"/>
    </row>
    <row r="14298" spans="1:4" ht="13.5">
      <c r="A14298" s="180"/>
      <c r="B14298" s="180"/>
      <c r="C14298" s="180"/>
      <c r="D14298" s="254"/>
    </row>
    <row r="14299" spans="1:4" ht="13.5">
      <c r="A14299" s="180"/>
      <c r="B14299" s="180"/>
      <c r="C14299" s="180"/>
      <c r="D14299" s="254"/>
    </row>
    <row r="14300" spans="1:4" ht="13.5">
      <c r="A14300" s="180"/>
      <c r="B14300" s="180"/>
      <c r="C14300" s="180"/>
      <c r="D14300" s="254"/>
    </row>
    <row r="14301" spans="1:4" ht="13.5">
      <c r="A14301" s="180"/>
      <c r="B14301" s="180"/>
      <c r="C14301" s="180"/>
      <c r="D14301" s="254"/>
    </row>
    <row r="14302" spans="1:4" ht="13.5">
      <c r="A14302" s="180"/>
      <c r="B14302" s="180"/>
      <c r="C14302" s="180"/>
      <c r="D14302" s="254"/>
    </row>
    <row r="14303" spans="1:4" ht="13.5">
      <c r="A14303" s="180"/>
      <c r="B14303" s="180"/>
      <c r="C14303" s="180"/>
      <c r="D14303" s="254"/>
    </row>
    <row r="14304" spans="1:4" ht="13.5">
      <c r="A14304" s="180"/>
      <c r="B14304" s="180"/>
      <c r="C14304" s="180"/>
      <c r="D14304" s="254"/>
    </row>
    <row r="14305" spans="1:4" ht="13.5">
      <c r="A14305" s="180"/>
      <c r="B14305" s="180"/>
      <c r="C14305" s="180"/>
      <c r="D14305" s="254"/>
    </row>
    <row r="14306" spans="1:4" ht="13.5">
      <c r="A14306" s="180"/>
      <c r="B14306" s="180"/>
      <c r="C14306" s="180"/>
      <c r="D14306" s="254"/>
    </row>
    <row r="14307" spans="1:4" ht="13.5">
      <c r="A14307" s="180"/>
      <c r="B14307" s="180"/>
      <c r="C14307" s="180"/>
      <c r="D14307" s="254"/>
    </row>
    <row r="14308" spans="1:4" ht="13.5">
      <c r="A14308" s="180"/>
      <c r="B14308" s="180"/>
      <c r="C14308" s="180"/>
      <c r="D14308" s="254"/>
    </row>
    <row r="14309" spans="1:4" ht="13.5">
      <c r="A14309" s="180"/>
      <c r="B14309" s="180"/>
      <c r="C14309" s="180"/>
      <c r="D14309" s="254"/>
    </row>
    <row r="14310" spans="1:4" ht="13.5">
      <c r="A14310" s="180"/>
      <c r="B14310" s="180"/>
      <c r="C14310" s="180"/>
      <c r="D14310" s="254"/>
    </row>
    <row r="14311" spans="1:4" ht="13.5">
      <c r="A14311" s="180"/>
      <c r="B14311" s="180"/>
      <c r="C14311" s="180"/>
      <c r="D14311" s="254"/>
    </row>
    <row r="14312" spans="1:4" ht="13.5">
      <c r="A14312" s="180"/>
      <c r="B14312" s="180"/>
      <c r="C14312" s="180"/>
      <c r="D14312" s="254"/>
    </row>
    <row r="14313" spans="1:4" ht="13.5">
      <c r="A14313" s="180"/>
      <c r="B14313" s="180"/>
      <c r="C14313" s="180"/>
      <c r="D14313" s="254"/>
    </row>
    <row r="14314" spans="1:4" ht="13.5">
      <c r="A14314" s="180"/>
      <c r="B14314" s="180"/>
      <c r="C14314" s="180"/>
      <c r="D14314" s="254"/>
    </row>
    <row r="14315" spans="1:4" ht="13.5">
      <c r="A14315" s="180"/>
      <c r="B14315" s="180"/>
      <c r="C14315" s="180"/>
      <c r="D14315" s="254"/>
    </row>
    <row r="14316" spans="1:4" ht="13.5">
      <c r="A14316" s="180"/>
      <c r="B14316" s="180"/>
      <c r="C14316" s="180"/>
      <c r="D14316" s="254"/>
    </row>
    <row r="14317" spans="1:4" ht="13.5">
      <c r="A14317" s="180"/>
      <c r="B14317" s="180"/>
      <c r="C14317" s="180"/>
      <c r="D14317" s="254"/>
    </row>
    <row r="14318" spans="1:4" ht="13.5">
      <c r="A14318" s="180"/>
      <c r="B14318" s="180"/>
      <c r="C14318" s="180"/>
      <c r="D14318" s="254"/>
    </row>
    <row r="14319" spans="1:4" ht="13.5">
      <c r="A14319" s="180"/>
      <c r="B14319" s="180"/>
      <c r="C14319" s="180"/>
      <c r="D14319" s="254"/>
    </row>
    <row r="14320" spans="1:4" ht="13.5">
      <c r="A14320" s="180"/>
      <c r="B14320" s="180"/>
      <c r="C14320" s="180"/>
      <c r="D14320" s="254"/>
    </row>
    <row r="14321" spans="1:4" ht="13.5">
      <c r="A14321" s="180"/>
      <c r="B14321" s="180"/>
      <c r="C14321" s="180"/>
      <c r="D14321" s="254"/>
    </row>
    <row r="14322" spans="1:4" ht="13.5">
      <c r="A14322" s="180"/>
      <c r="B14322" s="180"/>
      <c r="C14322" s="180"/>
      <c r="D14322" s="254"/>
    </row>
    <row r="14323" spans="1:4" ht="13.5">
      <c r="A14323" s="180"/>
      <c r="B14323" s="180"/>
      <c r="C14323" s="180"/>
      <c r="D14323" s="254"/>
    </row>
    <row r="14324" spans="1:4" ht="13.5">
      <c r="A14324" s="180"/>
      <c r="B14324" s="180"/>
      <c r="C14324" s="180"/>
      <c r="D14324" s="254"/>
    </row>
    <row r="14325" spans="1:4" ht="13.5">
      <c r="A14325" s="180"/>
      <c r="B14325" s="180"/>
      <c r="C14325" s="180"/>
      <c r="D14325" s="254"/>
    </row>
    <row r="14326" spans="1:4" ht="13.5">
      <c r="A14326" s="180"/>
      <c r="B14326" s="180"/>
      <c r="C14326" s="180"/>
      <c r="D14326" s="254"/>
    </row>
    <row r="14327" spans="1:4" ht="13.5">
      <c r="A14327" s="180"/>
      <c r="B14327" s="180"/>
      <c r="C14327" s="180"/>
      <c r="D14327" s="254"/>
    </row>
    <row r="14328" spans="1:4" ht="13.5">
      <c r="A14328" s="180"/>
      <c r="B14328" s="180"/>
      <c r="C14328" s="180"/>
      <c r="D14328" s="254"/>
    </row>
    <row r="14329" spans="1:4" ht="13.5">
      <c r="A14329" s="180"/>
      <c r="B14329" s="180"/>
      <c r="C14329" s="180"/>
      <c r="D14329" s="254"/>
    </row>
    <row r="14330" spans="1:4" ht="13.5">
      <c r="A14330" s="180"/>
      <c r="B14330" s="180"/>
      <c r="C14330" s="180"/>
      <c r="D14330" s="254"/>
    </row>
    <row r="14331" spans="1:4" ht="13.5">
      <c r="A14331" s="180"/>
      <c r="B14331" s="180"/>
      <c r="C14331" s="180"/>
      <c r="D14331" s="254"/>
    </row>
    <row r="14332" spans="1:4" ht="13.5">
      <c r="A14332" s="180"/>
      <c r="B14332" s="180"/>
      <c r="C14332" s="180"/>
      <c r="D14332" s="254"/>
    </row>
    <row r="14333" spans="1:4" ht="13.5">
      <c r="A14333" s="180"/>
      <c r="B14333" s="180"/>
      <c r="C14333" s="180"/>
      <c r="D14333" s="254"/>
    </row>
    <row r="14334" spans="1:4" ht="13.5">
      <c r="A14334" s="180"/>
      <c r="B14334" s="180"/>
      <c r="C14334" s="180"/>
      <c r="D14334" s="254"/>
    </row>
    <row r="14335" spans="1:4" ht="13.5">
      <c r="A14335" s="180"/>
      <c r="B14335" s="180"/>
      <c r="C14335" s="180"/>
      <c r="D14335" s="254"/>
    </row>
    <row r="14336" spans="1:4" ht="13.5">
      <c r="A14336" s="180"/>
      <c r="B14336" s="180"/>
      <c r="C14336" s="180"/>
      <c r="D14336" s="254"/>
    </row>
    <row r="14337" spans="1:4" ht="13.5">
      <c r="A14337" s="180"/>
      <c r="B14337" s="180"/>
      <c r="C14337" s="180"/>
      <c r="D14337" s="254"/>
    </row>
    <row r="14338" spans="1:4" ht="13.5">
      <c r="A14338" s="180"/>
      <c r="B14338" s="180"/>
      <c r="C14338" s="180"/>
      <c r="D14338" s="254"/>
    </row>
    <row r="14339" spans="1:4" ht="13.5">
      <c r="A14339" s="180"/>
      <c r="B14339" s="180"/>
      <c r="C14339" s="180"/>
      <c r="D14339" s="254"/>
    </row>
    <row r="14340" spans="1:4" ht="13.5">
      <c r="A14340" s="180"/>
      <c r="B14340" s="180"/>
      <c r="C14340" s="180"/>
      <c r="D14340" s="254"/>
    </row>
    <row r="14341" spans="1:4" ht="13.5">
      <c r="A14341" s="180"/>
      <c r="B14341" s="180"/>
      <c r="C14341" s="180"/>
      <c r="D14341" s="254"/>
    </row>
    <row r="14342" spans="1:4" ht="13.5">
      <c r="A14342" s="180"/>
      <c r="B14342" s="180"/>
      <c r="C14342" s="180"/>
      <c r="D14342" s="254"/>
    </row>
    <row r="14343" spans="1:4" ht="13.5">
      <c r="A14343" s="180"/>
      <c r="B14343" s="180"/>
      <c r="C14343" s="180"/>
      <c r="D14343" s="254"/>
    </row>
    <row r="14344" spans="1:4" ht="13.5">
      <c r="A14344" s="180"/>
      <c r="B14344" s="180"/>
      <c r="C14344" s="180"/>
      <c r="D14344" s="254"/>
    </row>
    <row r="14345" spans="1:4" ht="13.5">
      <c r="A14345" s="180"/>
      <c r="B14345" s="180"/>
      <c r="C14345" s="180"/>
      <c r="D14345" s="254"/>
    </row>
    <row r="14346" spans="1:4" ht="13.5">
      <c r="A14346" s="180"/>
      <c r="B14346" s="180"/>
      <c r="C14346" s="180"/>
      <c r="D14346" s="254"/>
    </row>
    <row r="14347" spans="1:4" ht="13.5">
      <c r="A14347" s="180"/>
      <c r="B14347" s="180"/>
      <c r="C14347" s="180"/>
      <c r="D14347" s="254"/>
    </row>
    <row r="14348" spans="1:4" ht="13.5">
      <c r="A14348" s="180"/>
      <c r="B14348" s="180"/>
      <c r="C14348" s="180"/>
      <c r="D14348" s="254"/>
    </row>
    <row r="14349" spans="1:4" ht="13.5">
      <c r="A14349" s="180"/>
      <c r="B14349" s="180"/>
      <c r="C14349" s="180"/>
      <c r="D14349" s="254"/>
    </row>
    <row r="14350" spans="1:4" ht="13.5">
      <c r="A14350" s="180"/>
      <c r="B14350" s="180"/>
      <c r="C14350" s="180"/>
      <c r="D14350" s="254"/>
    </row>
    <row r="14351" spans="1:4" ht="13.5">
      <c r="A14351" s="180"/>
      <c r="B14351" s="180"/>
      <c r="C14351" s="180"/>
      <c r="D14351" s="254"/>
    </row>
    <row r="14352" spans="1:4" ht="13.5">
      <c r="A14352" s="180"/>
      <c r="B14352" s="180"/>
      <c r="C14352" s="180"/>
      <c r="D14352" s="254"/>
    </row>
    <row r="14353" spans="1:4" ht="13.5">
      <c r="A14353" s="180"/>
      <c r="B14353" s="180"/>
      <c r="C14353" s="180"/>
      <c r="D14353" s="254"/>
    </row>
    <row r="14354" spans="1:4" ht="13.5">
      <c r="A14354" s="180"/>
      <c r="B14354" s="180"/>
      <c r="C14354" s="180"/>
      <c r="D14354" s="254"/>
    </row>
    <row r="14355" spans="1:4" ht="13.5">
      <c r="A14355" s="180"/>
      <c r="B14355" s="180"/>
      <c r="C14355" s="180"/>
      <c r="D14355" s="254"/>
    </row>
    <row r="14356" spans="1:4" ht="13.5">
      <c r="A14356" s="180"/>
      <c r="B14356" s="180"/>
      <c r="C14356" s="180"/>
      <c r="D14356" s="254"/>
    </row>
    <row r="14357" spans="1:4" ht="13.5">
      <c r="A14357" s="180"/>
      <c r="B14357" s="180"/>
      <c r="C14357" s="180"/>
      <c r="D14357" s="254"/>
    </row>
    <row r="14358" spans="1:4" ht="13.5">
      <c r="A14358" s="180"/>
      <c r="B14358" s="180"/>
      <c r="C14358" s="180"/>
      <c r="D14358" s="254"/>
    </row>
    <row r="14359" spans="1:4" ht="13.5">
      <c r="A14359" s="180"/>
      <c r="B14359" s="180"/>
      <c r="C14359" s="180"/>
      <c r="D14359" s="254"/>
    </row>
    <row r="14360" spans="1:4" ht="13.5">
      <c r="A14360" s="180"/>
      <c r="B14360" s="180"/>
      <c r="C14360" s="180"/>
      <c r="D14360" s="254"/>
    </row>
    <row r="14361" spans="1:4" ht="13.5">
      <c r="A14361" s="180"/>
      <c r="B14361" s="180"/>
      <c r="C14361" s="180"/>
      <c r="D14361" s="254"/>
    </row>
    <row r="14362" spans="1:4" ht="13.5">
      <c r="A14362" s="180"/>
      <c r="B14362" s="180"/>
      <c r="C14362" s="180"/>
      <c r="D14362" s="254"/>
    </row>
    <row r="14363" spans="1:4" ht="13.5">
      <c r="A14363" s="180"/>
      <c r="B14363" s="180"/>
      <c r="C14363" s="180"/>
      <c r="D14363" s="254"/>
    </row>
    <row r="14364" spans="1:4" ht="13.5">
      <c r="A14364" s="180"/>
      <c r="B14364" s="180"/>
      <c r="C14364" s="180"/>
      <c r="D14364" s="254"/>
    </row>
    <row r="14365" spans="1:4" ht="13.5">
      <c r="A14365" s="180"/>
      <c r="B14365" s="180"/>
      <c r="C14365" s="180"/>
      <c r="D14365" s="254"/>
    </row>
    <row r="14366" spans="1:4" ht="13.5">
      <c r="A14366" s="180"/>
      <c r="B14366" s="180"/>
      <c r="C14366" s="180"/>
      <c r="D14366" s="254"/>
    </row>
    <row r="14367" spans="1:4" ht="13.5">
      <c r="A14367" s="180"/>
      <c r="B14367" s="180"/>
      <c r="C14367" s="180"/>
      <c r="D14367" s="254"/>
    </row>
    <row r="14368" spans="1:4" ht="13.5">
      <c r="A14368" s="180"/>
      <c r="B14368" s="180"/>
      <c r="C14368" s="180"/>
      <c r="D14368" s="254"/>
    </row>
    <row r="14369" spans="1:4" ht="13.5">
      <c r="A14369" s="180"/>
      <c r="B14369" s="180"/>
      <c r="C14369" s="180"/>
      <c r="D14369" s="254"/>
    </row>
    <row r="14370" spans="1:4" ht="13.5">
      <c r="A14370" s="180"/>
      <c r="B14370" s="180"/>
      <c r="C14370" s="180"/>
      <c r="D14370" s="254"/>
    </row>
    <row r="14371" spans="1:4" ht="13.5">
      <c r="A14371" s="180"/>
      <c r="B14371" s="180"/>
      <c r="C14371" s="180"/>
      <c r="D14371" s="254"/>
    </row>
    <row r="14372" spans="1:4" ht="13.5">
      <c r="A14372" s="180"/>
      <c r="B14372" s="180"/>
      <c r="C14372" s="180"/>
      <c r="D14372" s="254"/>
    </row>
    <row r="14373" spans="1:4" ht="13.5">
      <c r="A14373" s="180"/>
      <c r="B14373" s="180"/>
      <c r="C14373" s="180"/>
      <c r="D14373" s="254"/>
    </row>
    <row r="14374" spans="1:4" ht="13.5">
      <c r="A14374" s="180"/>
      <c r="B14374" s="180"/>
      <c r="C14374" s="180"/>
      <c r="D14374" s="254"/>
    </row>
    <row r="14375" spans="1:4" ht="13.5">
      <c r="A14375" s="180"/>
      <c r="B14375" s="180"/>
      <c r="C14375" s="180"/>
      <c r="D14375" s="254"/>
    </row>
    <row r="14376" spans="1:4" ht="13.5">
      <c r="A14376" s="180"/>
      <c r="B14376" s="180"/>
      <c r="C14376" s="180"/>
      <c r="D14376" s="254"/>
    </row>
    <row r="14377" spans="1:4" ht="13.5">
      <c r="A14377" s="180"/>
      <c r="B14377" s="180"/>
      <c r="C14377" s="180"/>
      <c r="D14377" s="254"/>
    </row>
    <row r="14378" spans="1:4" ht="13.5">
      <c r="A14378" s="180"/>
      <c r="B14378" s="180"/>
      <c r="C14378" s="180"/>
      <c r="D14378" s="254"/>
    </row>
    <row r="14379" spans="1:4" ht="13.5">
      <c r="A14379" s="180"/>
      <c r="B14379" s="180"/>
      <c r="C14379" s="180"/>
      <c r="D14379" s="254"/>
    </row>
    <row r="14380" spans="1:4" ht="13.5">
      <c r="A14380" s="180"/>
      <c r="B14380" s="180"/>
      <c r="C14380" s="180"/>
      <c r="D14380" s="254"/>
    </row>
    <row r="14381" spans="1:4" ht="13.5">
      <c r="A14381" s="180"/>
      <c r="B14381" s="180"/>
      <c r="C14381" s="180"/>
      <c r="D14381" s="254"/>
    </row>
    <row r="14382" spans="1:4" ht="13.5">
      <c r="A14382" s="180"/>
      <c r="B14382" s="180"/>
      <c r="C14382" s="180"/>
      <c r="D14382" s="254"/>
    </row>
    <row r="14383" spans="1:4" ht="13.5">
      <c r="A14383" s="180"/>
      <c r="B14383" s="180"/>
      <c r="C14383" s="180"/>
      <c r="D14383" s="254"/>
    </row>
    <row r="14384" spans="1:4" ht="13.5">
      <c r="A14384" s="180"/>
      <c r="B14384" s="180"/>
      <c r="C14384" s="180"/>
      <c r="D14384" s="254"/>
    </row>
    <row r="14385" spans="1:4" ht="13.5">
      <c r="A14385" s="180"/>
      <c r="B14385" s="180"/>
      <c r="C14385" s="180"/>
      <c r="D14385" s="254"/>
    </row>
    <row r="14386" spans="1:4" ht="13.5">
      <c r="A14386" s="180"/>
      <c r="B14386" s="180"/>
      <c r="C14386" s="180"/>
      <c r="D14386" s="254"/>
    </row>
    <row r="14387" spans="1:4" ht="13.5">
      <c r="A14387" s="180"/>
      <c r="B14387" s="180"/>
      <c r="C14387" s="180"/>
      <c r="D14387" s="254"/>
    </row>
    <row r="14388" spans="1:4" ht="13.5">
      <c r="A14388" s="180"/>
      <c r="B14388" s="180"/>
      <c r="C14388" s="180"/>
      <c r="D14388" s="254"/>
    </row>
    <row r="14389" spans="1:4" ht="13.5">
      <c r="A14389" s="180"/>
      <c r="B14389" s="180"/>
      <c r="C14389" s="180"/>
      <c r="D14389" s="254"/>
    </row>
    <row r="14390" spans="1:4" ht="13.5">
      <c r="A14390" s="180"/>
      <c r="B14390" s="180"/>
      <c r="C14390" s="180"/>
      <c r="D14390" s="254"/>
    </row>
    <row r="14391" spans="1:4" ht="13.5">
      <c r="A14391" s="180"/>
      <c r="B14391" s="180"/>
      <c r="C14391" s="180"/>
      <c r="D14391" s="254"/>
    </row>
    <row r="14392" spans="1:4" ht="13.5">
      <c r="A14392" s="180"/>
      <c r="B14392" s="180"/>
      <c r="C14392" s="180"/>
      <c r="D14392" s="254"/>
    </row>
    <row r="14393" spans="1:4" ht="13.5">
      <c r="A14393" s="180"/>
      <c r="B14393" s="180"/>
      <c r="C14393" s="180"/>
      <c r="D14393" s="254"/>
    </row>
    <row r="14394" spans="1:4" ht="13.5">
      <c r="A14394" s="180"/>
      <c r="B14394" s="180"/>
      <c r="C14394" s="180"/>
      <c r="D14394" s="254"/>
    </row>
    <row r="14395" spans="1:4" ht="13.5">
      <c r="A14395" s="180"/>
      <c r="B14395" s="180"/>
      <c r="C14395" s="180"/>
      <c r="D14395" s="254"/>
    </row>
    <row r="14396" spans="1:4" ht="13.5">
      <c r="A14396" s="180"/>
      <c r="B14396" s="180"/>
      <c r="C14396" s="180"/>
      <c r="D14396" s="254"/>
    </row>
    <row r="14397" spans="1:4" ht="13.5">
      <c r="A14397" s="180"/>
      <c r="B14397" s="180"/>
      <c r="C14397" s="180"/>
      <c r="D14397" s="254"/>
    </row>
    <row r="14398" spans="1:4" ht="13.5">
      <c r="A14398" s="180"/>
      <c r="B14398" s="180"/>
      <c r="C14398" s="180"/>
      <c r="D14398" s="254"/>
    </row>
    <row r="14399" spans="1:4" ht="13.5">
      <c r="A14399" s="180"/>
      <c r="B14399" s="180"/>
      <c r="C14399" s="180"/>
      <c r="D14399" s="254"/>
    </row>
    <row r="14400" spans="1:4" ht="13.5">
      <c r="A14400" s="180"/>
      <c r="B14400" s="180"/>
      <c r="C14400" s="180"/>
      <c r="D14400" s="254"/>
    </row>
    <row r="14401" spans="1:4" ht="13.5">
      <c r="A14401" s="180"/>
      <c r="B14401" s="180"/>
      <c r="C14401" s="180"/>
      <c r="D14401" s="254"/>
    </row>
    <row r="14402" spans="1:4" ht="13.5">
      <c r="A14402" s="180"/>
      <c r="B14402" s="180"/>
      <c r="C14402" s="180"/>
      <c r="D14402" s="254"/>
    </row>
    <row r="14403" spans="1:4" ht="13.5">
      <c r="A14403" s="180"/>
      <c r="B14403" s="180"/>
      <c r="C14403" s="180"/>
      <c r="D14403" s="254"/>
    </row>
    <row r="14404" spans="1:4" ht="13.5">
      <c r="A14404" s="180"/>
      <c r="B14404" s="180"/>
      <c r="C14404" s="180"/>
      <c r="D14404" s="254"/>
    </row>
    <row r="14405" spans="1:4" ht="13.5">
      <c r="A14405" s="180"/>
      <c r="B14405" s="180"/>
      <c r="C14405" s="180"/>
      <c r="D14405" s="254"/>
    </row>
    <row r="14406" spans="1:4" ht="13.5">
      <c r="A14406" s="180"/>
      <c r="B14406" s="180"/>
      <c r="C14406" s="180"/>
      <c r="D14406" s="254"/>
    </row>
    <row r="14407" spans="1:4" ht="13.5">
      <c r="A14407" s="180"/>
      <c r="B14407" s="180"/>
      <c r="C14407" s="180"/>
      <c r="D14407" s="254"/>
    </row>
    <row r="14408" spans="1:4" ht="13.5">
      <c r="A14408" s="180"/>
      <c r="B14408" s="180"/>
      <c r="C14408" s="180"/>
      <c r="D14408" s="254"/>
    </row>
    <row r="14409" spans="1:4" ht="13.5">
      <c r="A14409" s="180"/>
      <c r="B14409" s="180"/>
      <c r="C14409" s="180"/>
      <c r="D14409" s="254"/>
    </row>
    <row r="14410" spans="1:4" ht="13.5">
      <c r="A14410" s="180"/>
      <c r="B14410" s="180"/>
      <c r="C14410" s="180"/>
      <c r="D14410" s="254"/>
    </row>
    <row r="14411" spans="1:4" ht="13.5">
      <c r="A14411" s="180"/>
      <c r="B14411" s="180"/>
      <c r="C14411" s="180"/>
      <c r="D14411" s="254"/>
    </row>
    <row r="14412" spans="1:4" ht="13.5">
      <c r="A14412" s="180"/>
      <c r="B14412" s="180"/>
      <c r="C14412" s="180"/>
      <c r="D14412" s="254"/>
    </row>
    <row r="14413" spans="1:4" ht="13.5">
      <c r="A14413" s="180"/>
      <c r="B14413" s="180"/>
      <c r="C14413" s="180"/>
      <c r="D14413" s="254"/>
    </row>
    <row r="14414" spans="1:4" ht="13.5">
      <c r="A14414" s="180"/>
      <c r="B14414" s="180"/>
      <c r="C14414" s="180"/>
      <c r="D14414" s="254"/>
    </row>
    <row r="14415" spans="1:4" ht="13.5">
      <c r="A14415" s="180"/>
      <c r="B14415" s="180"/>
      <c r="C14415" s="180"/>
      <c r="D14415" s="254"/>
    </row>
    <row r="14416" spans="1:4" ht="13.5">
      <c r="A14416" s="180"/>
      <c r="B14416" s="180"/>
      <c r="C14416" s="180"/>
      <c r="D14416" s="254"/>
    </row>
    <row r="14417" spans="1:4" ht="13.5">
      <c r="A14417" s="180"/>
      <c r="B14417" s="180"/>
      <c r="C14417" s="180"/>
      <c r="D14417" s="254"/>
    </row>
    <row r="14418" spans="1:4" ht="13.5">
      <c r="A14418" s="180"/>
      <c r="B14418" s="180"/>
      <c r="C14418" s="180"/>
      <c r="D14418" s="254"/>
    </row>
    <row r="14419" spans="1:4" ht="13.5">
      <c r="A14419" s="180"/>
      <c r="B14419" s="180"/>
      <c r="C14419" s="180"/>
      <c r="D14419" s="254"/>
    </row>
    <row r="14420" spans="1:4" ht="13.5">
      <c r="A14420" s="180"/>
      <c r="B14420" s="180"/>
      <c r="C14420" s="180"/>
      <c r="D14420" s="254"/>
    </row>
    <row r="14421" spans="1:4" ht="13.5">
      <c r="A14421" s="180"/>
      <c r="B14421" s="180"/>
      <c r="C14421" s="180"/>
      <c r="D14421" s="254"/>
    </row>
    <row r="14422" spans="1:4" ht="13.5">
      <c r="A14422" s="180"/>
      <c r="B14422" s="180"/>
      <c r="C14422" s="180"/>
      <c r="D14422" s="254"/>
    </row>
    <row r="14423" spans="1:4" ht="13.5">
      <c r="A14423" s="180"/>
      <c r="B14423" s="180"/>
      <c r="C14423" s="180"/>
      <c r="D14423" s="254"/>
    </row>
    <row r="14424" spans="1:4" ht="13.5">
      <c r="A14424" s="180"/>
      <c r="B14424" s="180"/>
      <c r="C14424" s="180"/>
      <c r="D14424" s="254"/>
    </row>
    <row r="14425" spans="1:4" ht="13.5">
      <c r="A14425" s="180"/>
      <c r="B14425" s="180"/>
      <c r="C14425" s="180"/>
      <c r="D14425" s="254"/>
    </row>
    <row r="14426" spans="1:4" ht="13.5">
      <c r="A14426" s="180"/>
      <c r="B14426" s="180"/>
      <c r="C14426" s="180"/>
      <c r="D14426" s="254"/>
    </row>
    <row r="14427" spans="1:4" ht="13.5">
      <c r="A14427" s="180"/>
      <c r="B14427" s="180"/>
      <c r="C14427" s="180"/>
      <c r="D14427" s="254"/>
    </row>
    <row r="14428" spans="1:4" ht="13.5">
      <c r="A14428" s="180"/>
      <c r="B14428" s="180"/>
      <c r="C14428" s="180"/>
      <c r="D14428" s="254"/>
    </row>
    <row r="14429" spans="1:4" ht="13.5">
      <c r="A14429" s="180"/>
      <c r="B14429" s="180"/>
      <c r="C14429" s="180"/>
      <c r="D14429" s="254"/>
    </row>
    <row r="14430" spans="1:4" ht="13.5">
      <c r="A14430" s="180"/>
      <c r="B14430" s="180"/>
      <c r="C14430" s="180"/>
      <c r="D14430" s="254"/>
    </row>
    <row r="14431" spans="1:4" ht="13.5">
      <c r="A14431" s="180"/>
      <c r="B14431" s="180"/>
      <c r="C14431" s="180"/>
      <c r="D14431" s="254"/>
    </row>
    <row r="14432" spans="1:4" ht="13.5">
      <c r="A14432" s="180"/>
      <c r="B14432" s="180"/>
      <c r="C14432" s="180"/>
      <c r="D14432" s="254"/>
    </row>
    <row r="14433" spans="1:4" ht="13.5">
      <c r="A14433" s="180"/>
      <c r="B14433" s="180"/>
      <c r="C14433" s="180"/>
      <c r="D14433" s="254"/>
    </row>
    <row r="14434" spans="1:4" ht="13.5">
      <c r="A14434" s="180"/>
      <c r="B14434" s="180"/>
      <c r="C14434" s="180"/>
      <c r="D14434" s="254"/>
    </row>
    <row r="14435" spans="1:4" ht="13.5">
      <c r="A14435" s="180"/>
      <c r="B14435" s="180"/>
      <c r="C14435" s="180"/>
      <c r="D14435" s="254"/>
    </row>
    <row r="14436" spans="1:4" ht="13.5">
      <c r="A14436" s="180"/>
      <c r="B14436" s="180"/>
      <c r="C14436" s="180"/>
      <c r="D14436" s="254"/>
    </row>
    <row r="14437" spans="1:4" ht="13.5">
      <c r="A14437" s="180"/>
      <c r="B14437" s="180"/>
      <c r="C14437" s="180"/>
      <c r="D14437" s="254"/>
    </row>
    <row r="14438" spans="1:4" ht="13.5">
      <c r="A14438" s="180"/>
      <c r="B14438" s="180"/>
      <c r="C14438" s="180"/>
      <c r="D14438" s="254"/>
    </row>
    <row r="14439" spans="1:4" ht="13.5">
      <c r="A14439" s="180"/>
      <c r="B14439" s="180"/>
      <c r="C14439" s="180"/>
      <c r="D14439" s="254"/>
    </row>
    <row r="14440" spans="1:4" ht="13.5">
      <c r="A14440" s="180"/>
      <c r="B14440" s="180"/>
      <c r="C14440" s="180"/>
      <c r="D14440" s="254"/>
    </row>
    <row r="14441" spans="1:4" ht="13.5">
      <c r="A14441" s="180"/>
      <c r="B14441" s="180"/>
      <c r="C14441" s="180"/>
      <c r="D14441" s="254"/>
    </row>
    <row r="14442" spans="1:4" ht="13.5">
      <c r="A14442" s="180"/>
      <c r="B14442" s="180"/>
      <c r="C14442" s="180"/>
      <c r="D14442" s="254"/>
    </row>
    <row r="14443" spans="1:4" ht="13.5">
      <c r="A14443" s="180"/>
      <c r="B14443" s="180"/>
      <c r="C14443" s="180"/>
      <c r="D14443" s="254"/>
    </row>
    <row r="14444" spans="1:4" ht="13.5">
      <c r="A14444" s="180"/>
      <c r="B14444" s="180"/>
      <c r="C14444" s="180"/>
      <c r="D14444" s="254"/>
    </row>
    <row r="14445" spans="1:4" ht="13.5">
      <c r="A14445" s="180"/>
      <c r="B14445" s="180"/>
      <c r="C14445" s="180"/>
      <c r="D14445" s="254"/>
    </row>
    <row r="14446" spans="1:4" ht="13.5">
      <c r="A14446" s="180"/>
      <c r="B14446" s="180"/>
      <c r="C14446" s="180"/>
      <c r="D14446" s="254"/>
    </row>
    <row r="14447" spans="1:4" ht="13.5">
      <c r="A14447" s="180"/>
      <c r="B14447" s="180"/>
      <c r="C14447" s="180"/>
      <c r="D14447" s="254"/>
    </row>
    <row r="14448" spans="1:4" ht="13.5">
      <c r="A14448" s="180"/>
      <c r="B14448" s="180"/>
      <c r="C14448" s="180"/>
      <c r="D14448" s="254"/>
    </row>
    <row r="14449" spans="1:4" ht="13.5">
      <c r="A14449" s="180"/>
      <c r="B14449" s="180"/>
      <c r="C14449" s="180"/>
      <c r="D14449" s="254"/>
    </row>
    <row r="14450" spans="1:4" ht="13.5">
      <c r="A14450" s="180"/>
      <c r="B14450" s="180"/>
      <c r="C14450" s="180"/>
      <c r="D14450" s="254"/>
    </row>
    <row r="14451" spans="1:4" ht="13.5">
      <c r="A14451" s="180"/>
      <c r="B14451" s="180"/>
      <c r="C14451" s="180"/>
      <c r="D14451" s="254"/>
    </row>
    <row r="14452" spans="1:4" ht="13.5">
      <c r="A14452" s="180"/>
      <c r="B14452" s="180"/>
      <c r="C14452" s="180"/>
      <c r="D14452" s="254"/>
    </row>
    <row r="14453" spans="1:4" ht="13.5">
      <c r="A14453" s="180"/>
      <c r="B14453" s="180"/>
      <c r="C14453" s="180"/>
      <c r="D14453" s="254"/>
    </row>
    <row r="14454" spans="1:4" ht="13.5">
      <c r="A14454" s="180"/>
      <c r="B14454" s="180"/>
      <c r="C14454" s="180"/>
      <c r="D14454" s="254"/>
    </row>
    <row r="14455" spans="1:4" ht="13.5">
      <c r="A14455" s="180"/>
      <c r="B14455" s="180"/>
      <c r="C14455" s="180"/>
      <c r="D14455" s="254"/>
    </row>
    <row r="14456" spans="1:4" ht="13.5">
      <c r="A14456" s="180"/>
      <c r="B14456" s="180"/>
      <c r="C14456" s="180"/>
      <c r="D14456" s="254"/>
    </row>
    <row r="14457" spans="1:4" ht="13.5">
      <c r="A14457" s="180"/>
      <c r="B14457" s="180"/>
      <c r="C14457" s="180"/>
      <c r="D14457" s="254"/>
    </row>
    <row r="14458" spans="1:4" ht="13.5">
      <c r="A14458" s="180"/>
      <c r="B14458" s="180"/>
      <c r="C14458" s="180"/>
      <c r="D14458" s="254"/>
    </row>
    <row r="14459" spans="1:4" ht="13.5">
      <c r="A14459" s="180"/>
      <c r="B14459" s="180"/>
      <c r="C14459" s="180"/>
      <c r="D14459" s="254"/>
    </row>
    <row r="14460" spans="1:4" ht="13.5">
      <c r="A14460" s="180"/>
      <c r="B14460" s="180"/>
      <c r="C14460" s="180"/>
      <c r="D14460" s="254"/>
    </row>
    <row r="14461" spans="1:4" ht="13.5">
      <c r="A14461" s="180"/>
      <c r="B14461" s="180"/>
      <c r="C14461" s="180"/>
      <c r="D14461" s="254"/>
    </row>
    <row r="14462" spans="1:4" ht="13.5">
      <c r="A14462" s="180"/>
      <c r="B14462" s="180"/>
      <c r="C14462" s="180"/>
      <c r="D14462" s="254"/>
    </row>
    <row r="14463" spans="1:4" ht="13.5">
      <c r="A14463" s="180"/>
      <c r="B14463" s="180"/>
      <c r="C14463" s="180"/>
      <c r="D14463" s="254"/>
    </row>
    <row r="14464" spans="1:4" ht="13.5">
      <c r="A14464" s="180"/>
      <c r="B14464" s="180"/>
      <c r="C14464" s="180"/>
      <c r="D14464" s="254"/>
    </row>
    <row r="14465" spans="1:4" ht="13.5">
      <c r="A14465" s="180"/>
      <c r="B14465" s="180"/>
      <c r="C14465" s="180"/>
      <c r="D14465" s="254"/>
    </row>
    <row r="14466" spans="1:4" ht="13.5">
      <c r="A14466" s="180"/>
      <c r="B14466" s="180"/>
      <c r="C14466" s="180"/>
      <c r="D14466" s="254"/>
    </row>
    <row r="14467" spans="1:4" ht="13.5">
      <c r="A14467" s="180"/>
      <c r="B14467" s="180"/>
      <c r="C14467" s="180"/>
      <c r="D14467" s="254"/>
    </row>
    <row r="14468" spans="1:4" ht="13.5">
      <c r="A14468" s="180"/>
      <c r="B14468" s="180"/>
      <c r="C14468" s="180"/>
      <c r="D14468" s="254"/>
    </row>
    <row r="14469" spans="1:4" ht="13.5">
      <c r="A14469" s="180"/>
      <c r="B14469" s="180"/>
      <c r="C14469" s="180"/>
      <c r="D14469" s="254"/>
    </row>
    <row r="14470" spans="1:4" ht="13.5">
      <c r="A14470" s="180"/>
      <c r="B14470" s="180"/>
      <c r="C14470" s="180"/>
      <c r="D14470" s="254"/>
    </row>
    <row r="14471" spans="1:4" ht="13.5">
      <c r="A14471" s="180"/>
      <c r="B14471" s="180"/>
      <c r="C14471" s="180"/>
      <c r="D14471" s="254"/>
    </row>
    <row r="14472" spans="1:4" ht="13.5">
      <c r="A14472" s="180"/>
      <c r="B14472" s="180"/>
      <c r="C14472" s="180"/>
      <c r="D14472" s="254"/>
    </row>
    <row r="14473" spans="1:4" ht="13.5">
      <c r="A14473" s="180"/>
      <c r="B14473" s="180"/>
      <c r="C14473" s="180"/>
      <c r="D14473" s="254"/>
    </row>
    <row r="14474" spans="1:4" ht="13.5">
      <c r="A14474" s="180"/>
      <c r="B14474" s="180"/>
      <c r="C14474" s="180"/>
      <c r="D14474" s="254"/>
    </row>
    <row r="14475" spans="1:4" ht="13.5">
      <c r="A14475" s="180"/>
      <c r="B14475" s="180"/>
      <c r="C14475" s="180"/>
      <c r="D14475" s="254"/>
    </row>
    <row r="14476" spans="1:4" ht="13.5">
      <c r="A14476" s="180"/>
      <c r="B14476" s="180"/>
      <c r="C14476" s="180"/>
      <c r="D14476" s="254"/>
    </row>
    <row r="14477" spans="1:4" ht="13.5">
      <c r="A14477" s="180"/>
      <c r="B14477" s="180"/>
      <c r="C14477" s="180"/>
      <c r="D14477" s="254"/>
    </row>
    <row r="14478" spans="1:4" ht="13.5">
      <c r="A14478" s="180"/>
      <c r="B14478" s="180"/>
      <c r="C14478" s="180"/>
      <c r="D14478" s="254"/>
    </row>
    <row r="14479" spans="1:4" ht="13.5">
      <c r="A14479" s="180"/>
      <c r="B14479" s="180"/>
      <c r="C14479" s="180"/>
      <c r="D14479" s="254"/>
    </row>
    <row r="14480" spans="1:4" ht="13.5">
      <c r="A14480" s="180"/>
      <c r="B14480" s="180"/>
      <c r="C14480" s="180"/>
      <c r="D14480" s="254"/>
    </row>
    <row r="14481" spans="1:4" ht="13.5">
      <c r="A14481" s="180"/>
      <c r="B14481" s="180"/>
      <c r="C14481" s="180"/>
      <c r="D14481" s="254"/>
    </row>
    <row r="14482" spans="1:4" ht="13.5">
      <c r="A14482" s="180"/>
      <c r="B14482" s="180"/>
      <c r="C14482" s="180"/>
      <c r="D14482" s="254"/>
    </row>
    <row r="14483" spans="1:4" ht="13.5">
      <c r="A14483" s="180"/>
      <c r="B14483" s="180"/>
      <c r="C14483" s="180"/>
      <c r="D14483" s="254"/>
    </row>
    <row r="14484" spans="1:4" ht="13.5">
      <c r="A14484" s="180"/>
      <c r="B14484" s="180"/>
      <c r="C14484" s="180"/>
      <c r="D14484" s="254"/>
    </row>
    <row r="14485" spans="1:4" ht="13.5">
      <c r="A14485" s="180"/>
      <c r="B14485" s="180"/>
      <c r="C14485" s="180"/>
      <c r="D14485" s="254"/>
    </row>
    <row r="14486" spans="1:4" ht="13.5">
      <c r="A14486" s="180"/>
      <c r="B14486" s="180"/>
      <c r="C14486" s="180"/>
      <c r="D14486" s="254"/>
    </row>
    <row r="14487" spans="1:4" ht="13.5">
      <c r="A14487" s="180"/>
      <c r="B14487" s="180"/>
      <c r="C14487" s="180"/>
      <c r="D14487" s="254"/>
    </row>
    <row r="14488" spans="1:4" ht="13.5">
      <c r="A14488" s="180"/>
      <c r="B14488" s="180"/>
      <c r="C14488" s="180"/>
      <c r="D14488" s="254"/>
    </row>
    <row r="14489" spans="1:4" ht="13.5">
      <c r="A14489" s="180"/>
      <c r="B14489" s="180"/>
      <c r="C14489" s="180"/>
      <c r="D14489" s="254"/>
    </row>
    <row r="14490" spans="1:4" ht="13.5">
      <c r="A14490" s="180"/>
      <c r="B14490" s="180"/>
      <c r="C14490" s="180"/>
      <c r="D14490" s="254"/>
    </row>
    <row r="14491" spans="1:4" ht="13.5">
      <c r="A14491" s="180"/>
      <c r="B14491" s="180"/>
      <c r="C14491" s="180"/>
      <c r="D14491" s="254"/>
    </row>
    <row r="14492" spans="1:4" ht="13.5">
      <c r="A14492" s="180"/>
      <c r="B14492" s="180"/>
      <c r="C14492" s="180"/>
      <c r="D14492" s="254"/>
    </row>
    <row r="14493" spans="1:4" ht="13.5">
      <c r="A14493" s="180"/>
      <c r="B14493" s="180"/>
      <c r="C14493" s="180"/>
      <c r="D14493" s="254"/>
    </row>
    <row r="14494" spans="1:4" ht="13.5">
      <c r="A14494" s="180"/>
      <c r="B14494" s="180"/>
      <c r="C14494" s="180"/>
      <c r="D14494" s="254"/>
    </row>
    <row r="14495" spans="1:4" ht="13.5">
      <c r="A14495" s="180"/>
      <c r="B14495" s="180"/>
      <c r="C14495" s="180"/>
      <c r="D14495" s="254"/>
    </row>
    <row r="14496" spans="1:4" ht="13.5">
      <c r="A14496" s="180"/>
      <c r="B14496" s="180"/>
      <c r="C14496" s="180"/>
      <c r="D14496" s="254"/>
    </row>
    <row r="14497" spans="1:4" ht="13.5">
      <c r="A14497" s="180"/>
      <c r="B14497" s="180"/>
      <c r="C14497" s="180"/>
      <c r="D14497" s="254"/>
    </row>
    <row r="14498" spans="1:4" ht="13.5">
      <c r="A14498" s="180"/>
      <c r="B14498" s="180"/>
      <c r="C14498" s="180"/>
      <c r="D14498" s="254"/>
    </row>
    <row r="14499" spans="1:4" ht="13.5">
      <c r="A14499" s="180"/>
      <c r="B14499" s="180"/>
      <c r="C14499" s="180"/>
      <c r="D14499" s="254"/>
    </row>
    <row r="14500" spans="1:4" ht="13.5">
      <c r="A14500" s="180"/>
      <c r="B14500" s="180"/>
      <c r="C14500" s="180"/>
      <c r="D14500" s="254"/>
    </row>
    <row r="14501" spans="1:4" ht="13.5">
      <c r="A14501" s="180"/>
      <c r="B14501" s="180"/>
      <c r="C14501" s="180"/>
      <c r="D14501" s="254"/>
    </row>
    <row r="14502" spans="1:4" ht="13.5">
      <c r="A14502" s="180"/>
      <c r="B14502" s="180"/>
      <c r="C14502" s="180"/>
      <c r="D14502" s="254"/>
    </row>
    <row r="14503" spans="1:4" ht="13.5">
      <c r="A14503" s="180"/>
      <c r="B14503" s="180"/>
      <c r="C14503" s="180"/>
      <c r="D14503" s="254"/>
    </row>
    <row r="14504" spans="1:4" ht="13.5">
      <c r="A14504" s="180"/>
      <c r="B14504" s="180"/>
      <c r="C14504" s="180"/>
      <c r="D14504" s="254"/>
    </row>
    <row r="14505" spans="1:4" ht="13.5">
      <c r="A14505" s="180"/>
      <c r="B14505" s="180"/>
      <c r="C14505" s="180"/>
      <c r="D14505" s="254"/>
    </row>
    <row r="14506" spans="1:4" ht="13.5">
      <c r="A14506" s="180"/>
      <c r="B14506" s="180"/>
      <c r="C14506" s="180"/>
      <c r="D14506" s="254"/>
    </row>
    <row r="14507" spans="1:4" ht="13.5">
      <c r="A14507" s="180"/>
      <c r="B14507" s="180"/>
      <c r="C14507" s="180"/>
      <c r="D14507" s="254"/>
    </row>
    <row r="14508" spans="1:4" ht="13.5">
      <c r="A14508" s="180"/>
      <c r="B14508" s="180"/>
      <c r="C14508" s="180"/>
      <c r="D14508" s="254"/>
    </row>
    <row r="14509" spans="1:4" ht="13.5">
      <c r="A14509" s="180"/>
      <c r="B14509" s="180"/>
      <c r="C14509" s="180"/>
      <c r="D14509" s="254"/>
    </row>
    <row r="14510" spans="1:4" ht="13.5">
      <c r="A14510" s="180"/>
      <c r="B14510" s="180"/>
      <c r="C14510" s="180"/>
      <c r="D14510" s="254"/>
    </row>
    <row r="14511" spans="1:4" ht="13.5">
      <c r="A14511" s="180"/>
      <c r="B14511" s="180"/>
      <c r="C14511" s="180"/>
      <c r="D14511" s="254"/>
    </row>
    <row r="14512" spans="1:4" ht="13.5">
      <c r="A14512" s="180"/>
      <c r="B14512" s="180"/>
      <c r="C14512" s="180"/>
      <c r="D14512" s="254"/>
    </row>
    <row r="14513" spans="1:4" ht="13.5">
      <c r="A14513" s="180"/>
      <c r="B14513" s="180"/>
      <c r="C14513" s="180"/>
      <c r="D14513" s="254"/>
    </row>
    <row r="14514" spans="1:4" ht="13.5">
      <c r="A14514" s="180"/>
      <c r="B14514" s="180"/>
      <c r="C14514" s="180"/>
      <c r="D14514" s="254"/>
    </row>
    <row r="14515" spans="1:4" ht="13.5">
      <c r="A14515" s="180"/>
      <c r="B14515" s="180"/>
      <c r="C14515" s="180"/>
      <c r="D14515" s="254"/>
    </row>
    <row r="14516" spans="1:4" ht="13.5">
      <c r="A14516" s="180"/>
      <c r="B14516" s="180"/>
      <c r="C14516" s="180"/>
      <c r="D14516" s="254"/>
    </row>
    <row r="14517" spans="1:4" ht="13.5">
      <c r="A14517" s="180"/>
      <c r="B14517" s="180"/>
      <c r="C14517" s="180"/>
      <c r="D14517" s="254"/>
    </row>
    <row r="14518" spans="1:4" ht="13.5">
      <c r="A14518" s="180"/>
      <c r="B14518" s="180"/>
      <c r="C14518" s="180"/>
      <c r="D14518" s="254"/>
    </row>
    <row r="14519" spans="1:4" ht="13.5">
      <c r="A14519" s="180"/>
      <c r="B14519" s="180"/>
      <c r="C14519" s="180"/>
      <c r="D14519" s="254"/>
    </row>
    <row r="14520" spans="1:4" ht="13.5">
      <c r="A14520" s="180"/>
      <c r="B14520" s="180"/>
      <c r="C14520" s="180"/>
      <c r="D14520" s="254"/>
    </row>
    <row r="14521" spans="1:4" ht="13.5">
      <c r="A14521" s="180"/>
      <c r="B14521" s="180"/>
      <c r="C14521" s="180"/>
      <c r="D14521" s="254"/>
    </row>
    <row r="14522" spans="1:4" ht="13.5">
      <c r="A14522" s="180"/>
      <c r="B14522" s="180"/>
      <c r="C14522" s="180"/>
      <c r="D14522" s="254"/>
    </row>
    <row r="14523" spans="1:4" ht="13.5">
      <c r="A14523" s="180"/>
      <c r="B14523" s="180"/>
      <c r="C14523" s="180"/>
      <c r="D14523" s="254"/>
    </row>
    <row r="14524" spans="1:4" ht="13.5">
      <c r="A14524" s="180"/>
      <c r="B14524" s="180"/>
      <c r="C14524" s="180"/>
      <c r="D14524" s="254"/>
    </row>
    <row r="14525" spans="1:4" ht="13.5">
      <c r="A14525" s="180"/>
      <c r="B14525" s="180"/>
      <c r="C14525" s="180"/>
      <c r="D14525" s="254"/>
    </row>
    <row r="14526" spans="1:4" ht="13.5">
      <c r="A14526" s="180"/>
      <c r="B14526" s="180"/>
      <c r="C14526" s="180"/>
      <c r="D14526" s="254"/>
    </row>
    <row r="14527" spans="1:4" ht="13.5">
      <c r="A14527" s="180"/>
      <c r="B14527" s="180"/>
      <c r="C14527" s="180"/>
      <c r="D14527" s="254"/>
    </row>
    <row r="14528" spans="1:4" ht="13.5">
      <c r="A14528" s="180"/>
      <c r="B14528" s="180"/>
      <c r="C14528" s="180"/>
      <c r="D14528" s="254"/>
    </row>
    <row r="14529" spans="1:4" ht="13.5">
      <c r="A14529" s="180"/>
      <c r="B14529" s="180"/>
      <c r="C14529" s="180"/>
      <c r="D14529" s="254"/>
    </row>
    <row r="14530" spans="1:4" ht="13.5">
      <c r="A14530" s="180"/>
      <c r="B14530" s="180"/>
      <c r="C14530" s="180"/>
      <c r="D14530" s="254"/>
    </row>
    <row r="14531" spans="1:4" ht="13.5">
      <c r="A14531" s="180"/>
      <c r="B14531" s="180"/>
      <c r="C14531" s="180"/>
      <c r="D14531" s="254"/>
    </row>
    <row r="14532" spans="1:4" ht="13.5">
      <c r="A14532" s="180"/>
      <c r="B14532" s="180"/>
      <c r="C14532" s="180"/>
      <c r="D14532" s="254"/>
    </row>
    <row r="14533" spans="1:4" ht="13.5">
      <c r="A14533" s="180"/>
      <c r="B14533" s="180"/>
      <c r="C14533" s="180"/>
      <c r="D14533" s="254"/>
    </row>
    <row r="14534" spans="1:4" ht="13.5">
      <c r="A14534" s="180"/>
      <c r="B14534" s="180"/>
      <c r="C14534" s="180"/>
      <c r="D14534" s="254"/>
    </row>
    <row r="14535" spans="1:4" ht="13.5">
      <c r="A14535" s="180"/>
      <c r="B14535" s="180"/>
      <c r="C14535" s="180"/>
      <c r="D14535" s="254"/>
    </row>
    <row r="14536" spans="1:4" ht="13.5">
      <c r="A14536" s="180"/>
      <c r="B14536" s="180"/>
      <c r="C14536" s="180"/>
      <c r="D14536" s="254"/>
    </row>
    <row r="14537" spans="1:4" ht="13.5">
      <c r="A14537" s="180"/>
      <c r="B14537" s="180"/>
      <c r="C14537" s="180"/>
      <c r="D14537" s="254"/>
    </row>
    <row r="14538" spans="1:4" ht="13.5">
      <c r="A14538" s="180"/>
      <c r="B14538" s="180"/>
      <c r="C14538" s="180"/>
      <c r="D14538" s="254"/>
    </row>
    <row r="14539" spans="1:4" ht="13.5">
      <c r="A14539" s="180"/>
      <c r="B14539" s="180"/>
      <c r="C14539" s="180"/>
      <c r="D14539" s="254"/>
    </row>
    <row r="14540" spans="1:4" ht="13.5">
      <c r="A14540" s="180"/>
      <c r="B14540" s="180"/>
      <c r="C14540" s="180"/>
      <c r="D14540" s="254"/>
    </row>
    <row r="14541" spans="1:4" ht="13.5">
      <c r="A14541" s="180"/>
      <c r="B14541" s="180"/>
      <c r="C14541" s="180"/>
      <c r="D14541" s="254"/>
    </row>
    <row r="14542" spans="1:4" ht="13.5">
      <c r="A14542" s="180"/>
      <c r="B14542" s="180"/>
      <c r="C14542" s="180"/>
      <c r="D14542" s="254"/>
    </row>
    <row r="14543" spans="1:4" ht="13.5">
      <c r="A14543" s="180"/>
      <c r="B14543" s="180"/>
      <c r="C14543" s="180"/>
      <c r="D14543" s="254"/>
    </row>
    <row r="14544" spans="1:4" ht="13.5">
      <c r="A14544" s="180"/>
      <c r="B14544" s="180"/>
      <c r="C14544" s="180"/>
      <c r="D14544" s="254"/>
    </row>
    <row r="14545" spans="1:4" ht="13.5">
      <c r="A14545" s="180"/>
      <c r="B14545" s="180"/>
      <c r="C14545" s="180"/>
      <c r="D14545" s="254"/>
    </row>
    <row r="14546" spans="1:4" ht="13.5">
      <c r="A14546" s="180"/>
      <c r="B14546" s="180"/>
      <c r="C14546" s="180"/>
      <c r="D14546" s="254"/>
    </row>
    <row r="14547" spans="1:4" ht="13.5">
      <c r="A14547" s="180"/>
      <c r="B14547" s="180"/>
      <c r="C14547" s="180"/>
      <c r="D14547" s="254"/>
    </row>
    <row r="14548" spans="1:4" ht="13.5">
      <c r="A14548" s="180"/>
      <c r="B14548" s="180"/>
      <c r="C14548" s="180"/>
      <c r="D14548" s="254"/>
    </row>
    <row r="14549" spans="1:4" ht="13.5">
      <c r="A14549" s="180"/>
      <c r="B14549" s="180"/>
      <c r="C14549" s="180"/>
      <c r="D14549" s="254"/>
    </row>
    <row r="14550" spans="1:4" ht="13.5">
      <c r="A14550" s="180"/>
      <c r="B14550" s="180"/>
      <c r="C14550" s="180"/>
      <c r="D14550" s="254"/>
    </row>
    <row r="14551" spans="1:4" ht="13.5">
      <c r="A14551" s="180"/>
      <c r="B14551" s="180"/>
      <c r="C14551" s="180"/>
      <c r="D14551" s="254"/>
    </row>
    <row r="14552" spans="1:4" ht="13.5">
      <c r="A14552" s="180"/>
      <c r="B14552" s="180"/>
      <c r="C14552" s="180"/>
      <c r="D14552" s="254"/>
    </row>
    <row r="14553" spans="1:4" ht="13.5">
      <c r="A14553" s="180"/>
      <c r="B14553" s="180"/>
      <c r="C14553" s="180"/>
      <c r="D14553" s="254"/>
    </row>
    <row r="14554" spans="1:4" ht="13.5">
      <c r="A14554" s="180"/>
      <c r="B14554" s="180"/>
      <c r="C14554" s="180"/>
      <c r="D14554" s="254"/>
    </row>
    <row r="14555" spans="1:4" ht="13.5">
      <c r="A14555" s="180"/>
      <c r="B14555" s="180"/>
      <c r="C14555" s="180"/>
      <c r="D14555" s="254"/>
    </row>
    <row r="14556" spans="1:4" ht="13.5">
      <c r="A14556" s="180"/>
      <c r="B14556" s="180"/>
      <c r="C14556" s="180"/>
      <c r="D14556" s="254"/>
    </row>
    <row r="14557" spans="1:4" ht="13.5">
      <c r="A14557" s="180"/>
      <c r="B14557" s="180"/>
      <c r="C14557" s="180"/>
      <c r="D14557" s="254"/>
    </row>
    <row r="14558" spans="1:4" ht="13.5">
      <c r="A14558" s="180"/>
      <c r="B14558" s="180"/>
      <c r="C14558" s="180"/>
      <c r="D14558" s="254"/>
    </row>
    <row r="14559" spans="1:4" ht="13.5">
      <c r="A14559" s="180"/>
      <c r="B14559" s="180"/>
      <c r="C14559" s="180"/>
      <c r="D14559" s="254"/>
    </row>
    <row r="14560" spans="1:4" ht="13.5">
      <c r="A14560" s="180"/>
      <c r="B14560" s="180"/>
      <c r="C14560" s="180"/>
      <c r="D14560" s="254"/>
    </row>
    <row r="14561" spans="1:4" ht="13.5">
      <c r="A14561" s="180"/>
      <c r="B14561" s="180"/>
      <c r="C14561" s="180"/>
      <c r="D14561" s="254"/>
    </row>
    <row r="14562" spans="1:4" ht="13.5">
      <c r="A14562" s="180"/>
      <c r="B14562" s="180"/>
      <c r="C14562" s="180"/>
      <c r="D14562" s="254"/>
    </row>
    <row r="14563" spans="1:4" ht="13.5">
      <c r="A14563" s="180"/>
      <c r="B14563" s="180"/>
      <c r="C14563" s="180"/>
      <c r="D14563" s="254"/>
    </row>
    <row r="14564" spans="1:4" ht="13.5">
      <c r="A14564" s="180"/>
      <c r="B14564" s="180"/>
      <c r="C14564" s="180"/>
      <c r="D14564" s="254"/>
    </row>
    <row r="14565" spans="1:4" ht="13.5">
      <c r="A14565" s="180"/>
      <c r="B14565" s="180"/>
      <c r="C14565" s="180"/>
      <c r="D14565" s="254"/>
    </row>
    <row r="14566" spans="1:4" ht="13.5">
      <c r="A14566" s="180"/>
      <c r="B14566" s="180"/>
      <c r="C14566" s="180"/>
      <c r="D14566" s="254"/>
    </row>
    <row r="14567" spans="1:4" ht="13.5">
      <c r="A14567" s="180"/>
      <c r="B14567" s="180"/>
      <c r="C14567" s="180"/>
      <c r="D14567" s="254"/>
    </row>
    <row r="14568" spans="1:4" ht="13.5">
      <c r="A14568" s="180"/>
      <c r="B14568" s="180"/>
      <c r="C14568" s="180"/>
      <c r="D14568" s="254"/>
    </row>
    <row r="14569" spans="1:4" ht="13.5">
      <c r="A14569" s="180"/>
      <c r="B14569" s="180"/>
      <c r="C14569" s="180"/>
      <c r="D14569" s="254"/>
    </row>
    <row r="14570" spans="1:4" ht="13.5">
      <c r="A14570" s="180"/>
      <c r="B14570" s="180"/>
      <c r="C14570" s="180"/>
      <c r="D14570" s="254"/>
    </row>
    <row r="14571" spans="1:4" ht="13.5">
      <c r="A14571" s="180"/>
      <c r="B14571" s="180"/>
      <c r="C14571" s="180"/>
      <c r="D14571" s="254"/>
    </row>
    <row r="14572" spans="1:4" ht="13.5">
      <c r="A14572" s="180"/>
      <c r="B14572" s="180"/>
      <c r="C14572" s="180"/>
      <c r="D14572" s="254"/>
    </row>
    <row r="14573" spans="1:4" ht="13.5">
      <c r="A14573" s="180"/>
      <c r="B14573" s="180"/>
      <c r="C14573" s="180"/>
      <c r="D14573" s="254"/>
    </row>
    <row r="14574" spans="1:4" ht="13.5">
      <c r="A14574" s="180"/>
      <c r="B14574" s="180"/>
      <c r="C14574" s="180"/>
      <c r="D14574" s="254"/>
    </row>
    <row r="14575" spans="1:4" ht="13.5">
      <c r="A14575" s="180"/>
      <c r="B14575" s="180"/>
      <c r="C14575" s="180"/>
      <c r="D14575" s="254"/>
    </row>
    <row r="14576" spans="1:4" ht="13.5">
      <c r="A14576" s="180"/>
      <c r="B14576" s="180"/>
      <c r="C14576" s="180"/>
      <c r="D14576" s="254"/>
    </row>
    <row r="14577" spans="1:4" ht="13.5">
      <c r="A14577" s="180"/>
      <c r="B14577" s="180"/>
      <c r="C14577" s="180"/>
      <c r="D14577" s="254"/>
    </row>
    <row r="14578" spans="1:4" ht="13.5">
      <c r="A14578" s="180"/>
      <c r="B14578" s="180"/>
      <c r="C14578" s="180"/>
      <c r="D14578" s="254"/>
    </row>
    <row r="14579" spans="1:4" ht="13.5">
      <c r="A14579" s="180"/>
      <c r="B14579" s="180"/>
      <c r="C14579" s="180"/>
      <c r="D14579" s="254"/>
    </row>
    <row r="14580" spans="1:4" ht="13.5">
      <c r="A14580" s="180"/>
      <c r="B14580" s="180"/>
      <c r="C14580" s="180"/>
      <c r="D14580" s="254"/>
    </row>
    <row r="14581" spans="1:4" ht="13.5">
      <c r="A14581" s="180"/>
      <c r="B14581" s="180"/>
      <c r="C14581" s="180"/>
      <c r="D14581" s="254"/>
    </row>
    <row r="14582" spans="1:4" ht="13.5">
      <c r="A14582" s="180"/>
      <c r="B14582" s="180"/>
      <c r="C14582" s="180"/>
      <c r="D14582" s="254"/>
    </row>
    <row r="14583" spans="1:4" ht="13.5">
      <c r="A14583" s="180"/>
      <c r="B14583" s="180"/>
      <c r="C14583" s="180"/>
      <c r="D14583" s="254"/>
    </row>
    <row r="14584" spans="1:4" ht="13.5">
      <c r="A14584" s="180"/>
      <c r="B14584" s="180"/>
      <c r="C14584" s="180"/>
      <c r="D14584" s="254"/>
    </row>
    <row r="14585" spans="1:4" ht="13.5">
      <c r="A14585" s="180"/>
      <c r="B14585" s="180"/>
      <c r="C14585" s="180"/>
      <c r="D14585" s="254"/>
    </row>
    <row r="14586" spans="1:4" ht="13.5">
      <c r="A14586" s="180"/>
      <c r="B14586" s="180"/>
      <c r="C14586" s="180"/>
      <c r="D14586" s="254"/>
    </row>
    <row r="14587" spans="1:4" ht="13.5">
      <c r="A14587" s="180"/>
      <c r="B14587" s="180"/>
      <c r="C14587" s="180"/>
      <c r="D14587" s="254"/>
    </row>
    <row r="14588" spans="1:4" ht="13.5">
      <c r="A14588" s="180"/>
      <c r="B14588" s="180"/>
      <c r="C14588" s="180"/>
      <c r="D14588" s="254"/>
    </row>
    <row r="14589" spans="1:4" ht="13.5">
      <c r="A14589" s="180"/>
      <c r="B14589" s="180"/>
      <c r="C14589" s="180"/>
      <c r="D14589" s="254"/>
    </row>
    <row r="14590" spans="1:4" ht="13.5">
      <c r="A14590" s="180"/>
      <c r="B14590" s="180"/>
      <c r="C14590" s="180"/>
      <c r="D14590" s="254"/>
    </row>
    <row r="14591" spans="1:4" ht="13.5">
      <c r="A14591" s="180"/>
      <c r="B14591" s="180"/>
      <c r="C14591" s="180"/>
      <c r="D14591" s="254"/>
    </row>
    <row r="14592" spans="1:4" ht="13.5">
      <c r="A14592" s="180"/>
      <c r="B14592" s="180"/>
      <c r="C14592" s="180"/>
      <c r="D14592" s="254"/>
    </row>
    <row r="14593" spans="1:4" ht="13.5">
      <c r="A14593" s="180"/>
      <c r="B14593" s="180"/>
      <c r="C14593" s="180"/>
      <c r="D14593" s="254"/>
    </row>
    <row r="14594" spans="1:4" ht="13.5">
      <c r="A14594" s="180"/>
      <c r="B14594" s="180"/>
      <c r="C14594" s="180"/>
      <c r="D14594" s="254"/>
    </row>
    <row r="14595" spans="1:4" ht="13.5">
      <c r="A14595" s="180"/>
      <c r="B14595" s="180"/>
      <c r="C14595" s="180"/>
      <c r="D14595" s="254"/>
    </row>
    <row r="14596" spans="1:4" ht="13.5">
      <c r="A14596" s="180"/>
      <c r="B14596" s="180"/>
      <c r="C14596" s="180"/>
      <c r="D14596" s="254"/>
    </row>
    <row r="14597" spans="1:4" ht="13.5">
      <c r="A14597" s="180"/>
      <c r="B14597" s="180"/>
      <c r="C14597" s="180"/>
      <c r="D14597" s="254"/>
    </row>
    <row r="14598" spans="1:4" ht="13.5">
      <c r="A14598" s="180"/>
      <c r="B14598" s="180"/>
      <c r="C14598" s="180"/>
      <c r="D14598" s="254"/>
    </row>
    <row r="14599" spans="1:4" ht="13.5">
      <c r="A14599" s="180"/>
      <c r="B14599" s="180"/>
      <c r="C14599" s="180"/>
      <c r="D14599" s="254"/>
    </row>
    <row r="14600" spans="1:4" ht="13.5">
      <c r="A14600" s="180"/>
      <c r="B14600" s="180"/>
      <c r="C14600" s="180"/>
      <c r="D14600" s="254"/>
    </row>
    <row r="14601" spans="1:4" ht="13.5">
      <c r="A14601" s="180"/>
      <c r="B14601" s="180"/>
      <c r="C14601" s="180"/>
      <c r="D14601" s="254"/>
    </row>
    <row r="14602" spans="1:4" ht="13.5">
      <c r="A14602" s="180"/>
      <c r="B14602" s="180"/>
      <c r="C14602" s="180"/>
      <c r="D14602" s="254"/>
    </row>
    <row r="14603" spans="1:4" ht="13.5">
      <c r="A14603" s="180"/>
      <c r="B14603" s="180"/>
      <c r="C14603" s="180"/>
      <c r="D14603" s="254"/>
    </row>
    <row r="14604" spans="1:4" ht="13.5">
      <c r="A14604" s="180"/>
      <c r="B14604" s="180"/>
      <c r="C14604" s="180"/>
      <c r="D14604" s="254"/>
    </row>
    <row r="14605" spans="1:4" ht="13.5">
      <c r="A14605" s="180"/>
      <c r="B14605" s="180"/>
      <c r="C14605" s="180"/>
      <c r="D14605" s="254"/>
    </row>
    <row r="14606" spans="1:4" ht="13.5">
      <c r="A14606" s="180"/>
      <c r="B14606" s="180"/>
      <c r="C14606" s="180"/>
      <c r="D14606" s="254"/>
    </row>
    <row r="14607" spans="1:4" ht="13.5">
      <c r="A14607" s="180"/>
      <c r="B14607" s="180"/>
      <c r="C14607" s="180"/>
      <c r="D14607" s="254"/>
    </row>
    <row r="14608" spans="1:4" ht="13.5">
      <c r="A14608" s="180"/>
      <c r="B14608" s="180"/>
      <c r="C14608" s="180"/>
      <c r="D14608" s="254"/>
    </row>
    <row r="14609" spans="1:4" ht="13.5">
      <c r="A14609" s="180"/>
      <c r="B14609" s="180"/>
      <c r="C14609" s="180"/>
      <c r="D14609" s="254"/>
    </row>
    <row r="14610" spans="1:4" ht="13.5">
      <c r="A14610" s="180"/>
      <c r="B14610" s="180"/>
      <c r="C14610" s="180"/>
      <c r="D14610" s="254"/>
    </row>
    <row r="14611" spans="1:4" ht="13.5">
      <c r="A14611" s="180"/>
      <c r="B14611" s="180"/>
      <c r="C14611" s="180"/>
      <c r="D14611" s="254"/>
    </row>
    <row r="14612" spans="1:4" ht="13.5">
      <c r="A14612" s="180"/>
      <c r="B14612" s="180"/>
      <c r="C14612" s="180"/>
      <c r="D14612" s="254"/>
    </row>
    <row r="14613" spans="1:4" ht="13.5">
      <c r="A14613" s="180"/>
      <c r="B14613" s="180"/>
      <c r="C14613" s="180"/>
      <c r="D14613" s="254"/>
    </row>
    <row r="14614" spans="1:4" ht="13.5">
      <c r="A14614" s="180"/>
      <c r="B14614" s="180"/>
      <c r="C14614" s="180"/>
      <c r="D14614" s="254"/>
    </row>
    <row r="14615" spans="1:4" ht="13.5">
      <c r="A14615" s="180"/>
      <c r="B14615" s="180"/>
      <c r="C14615" s="180"/>
      <c r="D14615" s="254"/>
    </row>
    <row r="14616" spans="1:4" ht="13.5">
      <c r="A14616" s="180"/>
      <c r="B14616" s="180"/>
      <c r="C14616" s="180"/>
      <c r="D14616" s="254"/>
    </row>
    <row r="14617" spans="1:4" ht="13.5">
      <c r="A14617" s="180"/>
      <c r="B14617" s="180"/>
      <c r="C14617" s="180"/>
      <c r="D14617" s="254"/>
    </row>
    <row r="14618" spans="1:4" ht="13.5">
      <c r="A14618" s="180"/>
      <c r="B14618" s="180"/>
      <c r="C14618" s="180"/>
      <c r="D14618" s="254"/>
    </row>
    <row r="14619" spans="1:4" ht="13.5">
      <c r="A14619" s="180"/>
      <c r="B14619" s="180"/>
      <c r="C14619" s="180"/>
      <c r="D14619" s="254"/>
    </row>
    <row r="14620" spans="1:4" ht="13.5">
      <c r="A14620" s="180"/>
      <c r="B14620" s="180"/>
      <c r="C14620" s="180"/>
      <c r="D14620" s="254"/>
    </row>
    <row r="14621" spans="1:4" ht="13.5">
      <c r="A14621" s="180"/>
      <c r="B14621" s="180"/>
      <c r="C14621" s="180"/>
      <c r="D14621" s="254"/>
    </row>
    <row r="14622" spans="1:4" ht="13.5">
      <c r="A14622" s="180"/>
      <c r="B14622" s="180"/>
      <c r="C14622" s="180"/>
      <c r="D14622" s="254"/>
    </row>
    <row r="14623" spans="1:4" ht="13.5">
      <c r="A14623" s="180"/>
      <c r="B14623" s="180"/>
      <c r="C14623" s="180"/>
      <c r="D14623" s="254"/>
    </row>
    <row r="14624" spans="1:4" ht="13.5">
      <c r="A14624" s="180"/>
      <c r="B14624" s="180"/>
      <c r="C14624" s="180"/>
      <c r="D14624" s="254"/>
    </row>
    <row r="14625" spans="1:4" ht="13.5">
      <c r="A14625" s="180"/>
      <c r="B14625" s="180"/>
      <c r="C14625" s="180"/>
      <c r="D14625" s="254"/>
    </row>
    <row r="14626" spans="1:4" ht="13.5">
      <c r="A14626" s="180"/>
      <c r="B14626" s="180"/>
      <c r="C14626" s="180"/>
      <c r="D14626" s="254"/>
    </row>
    <row r="14627" spans="1:4" ht="13.5">
      <c r="A14627" s="180"/>
      <c r="B14627" s="180"/>
      <c r="C14627" s="180"/>
      <c r="D14627" s="254"/>
    </row>
    <row r="14628" spans="1:4" ht="13.5">
      <c r="A14628" s="180"/>
      <c r="B14628" s="180"/>
      <c r="C14628" s="180"/>
      <c r="D14628" s="254"/>
    </row>
    <row r="14629" spans="1:4" ht="13.5">
      <c r="A14629" s="180"/>
      <c r="B14629" s="180"/>
      <c r="C14629" s="180"/>
      <c r="D14629" s="254"/>
    </row>
    <row r="14630" spans="1:4" ht="13.5">
      <c r="A14630" s="180"/>
      <c r="B14630" s="180"/>
      <c r="C14630" s="180"/>
      <c r="D14630" s="254"/>
    </row>
    <row r="14631" spans="1:4" ht="13.5">
      <c r="A14631" s="180"/>
      <c r="B14631" s="180"/>
      <c r="C14631" s="180"/>
      <c r="D14631" s="254"/>
    </row>
    <row r="14632" spans="1:4" ht="13.5">
      <c r="A14632" s="180"/>
      <c r="B14632" s="180"/>
      <c r="C14632" s="180"/>
      <c r="D14632" s="254"/>
    </row>
    <row r="14633" spans="1:4" ht="13.5">
      <c r="A14633" s="180"/>
      <c r="B14633" s="180"/>
      <c r="C14633" s="180"/>
      <c r="D14633" s="254"/>
    </row>
    <row r="14634" spans="1:4" ht="13.5">
      <c r="A14634" s="180"/>
      <c r="B14634" s="180"/>
      <c r="C14634" s="180"/>
      <c r="D14634" s="254"/>
    </row>
    <row r="14635" spans="1:4" ht="13.5">
      <c r="A14635" s="180"/>
      <c r="B14635" s="180"/>
      <c r="C14635" s="180"/>
      <c r="D14635" s="254"/>
    </row>
    <row r="14636" spans="1:4" ht="13.5">
      <c r="A14636" s="180"/>
      <c r="B14636" s="180"/>
      <c r="C14636" s="180"/>
      <c r="D14636" s="254"/>
    </row>
    <row r="14637" spans="1:4" ht="13.5">
      <c r="A14637" s="180"/>
      <c r="B14637" s="180"/>
      <c r="C14637" s="180"/>
      <c r="D14637" s="254"/>
    </row>
    <row r="14638" spans="1:4" ht="13.5">
      <c r="A14638" s="180"/>
      <c r="B14638" s="180"/>
      <c r="C14638" s="180"/>
      <c r="D14638" s="254"/>
    </row>
    <row r="14639" spans="1:4" ht="13.5">
      <c r="A14639" s="180"/>
      <c r="B14639" s="180"/>
      <c r="C14639" s="180"/>
      <c r="D14639" s="254"/>
    </row>
    <row r="14640" spans="1:4" ht="13.5">
      <c r="A14640" s="180"/>
      <c r="B14640" s="180"/>
      <c r="C14640" s="180"/>
      <c r="D14640" s="254"/>
    </row>
    <row r="14641" spans="1:4" ht="13.5">
      <c r="A14641" s="180"/>
      <c r="B14641" s="180"/>
      <c r="C14641" s="180"/>
      <c r="D14641" s="254"/>
    </row>
    <row r="14642" spans="1:4" ht="13.5">
      <c r="A14642" s="180"/>
      <c r="B14642" s="180"/>
      <c r="C14642" s="180"/>
      <c r="D14642" s="254"/>
    </row>
    <row r="14643" spans="1:4" ht="13.5">
      <c r="A14643" s="180"/>
      <c r="B14643" s="180"/>
      <c r="C14643" s="180"/>
      <c r="D14643" s="254"/>
    </row>
    <row r="14644" spans="1:4" ht="13.5">
      <c r="A14644" s="180"/>
      <c r="B14644" s="180"/>
      <c r="C14644" s="180"/>
      <c r="D14644" s="254"/>
    </row>
    <row r="14645" spans="1:4" ht="13.5">
      <c r="A14645" s="180"/>
      <c r="B14645" s="180"/>
      <c r="C14645" s="180"/>
      <c r="D14645" s="254"/>
    </row>
    <row r="14646" spans="1:4" ht="13.5">
      <c r="A14646" s="180"/>
      <c r="B14646" s="180"/>
      <c r="C14646" s="180"/>
      <c r="D14646" s="254"/>
    </row>
    <row r="14647" spans="1:4" ht="13.5">
      <c r="A14647" s="180"/>
      <c r="B14647" s="180"/>
      <c r="C14647" s="180"/>
      <c r="D14647" s="254"/>
    </row>
    <row r="14648" spans="1:4" ht="13.5">
      <c r="A14648" s="180"/>
      <c r="B14648" s="180"/>
      <c r="C14648" s="180"/>
      <c r="D14648" s="254"/>
    </row>
    <row r="14649" spans="1:4" ht="13.5">
      <c r="A14649" s="180"/>
      <c r="B14649" s="180"/>
      <c r="C14649" s="180"/>
      <c r="D14649" s="254"/>
    </row>
    <row r="14650" spans="1:4" ht="13.5">
      <c r="A14650" s="180"/>
      <c r="B14650" s="180"/>
      <c r="C14650" s="180"/>
      <c r="D14650" s="254"/>
    </row>
    <row r="14651" spans="1:4" ht="13.5">
      <c r="A14651" s="180"/>
      <c r="B14651" s="180"/>
      <c r="C14651" s="180"/>
      <c r="D14651" s="254"/>
    </row>
    <row r="14652" spans="1:4" ht="13.5">
      <c r="A14652" s="180"/>
      <c r="B14652" s="180"/>
      <c r="C14652" s="180"/>
      <c r="D14652" s="254"/>
    </row>
    <row r="14653" spans="1:4" ht="13.5">
      <c r="A14653" s="180"/>
      <c r="B14653" s="180"/>
      <c r="C14653" s="180"/>
      <c r="D14653" s="254"/>
    </row>
    <row r="14654" spans="1:4" ht="13.5">
      <c r="A14654" s="180"/>
      <c r="B14654" s="180"/>
      <c r="C14654" s="180"/>
      <c r="D14654" s="254"/>
    </row>
    <row r="14655" spans="1:4" ht="13.5">
      <c r="A14655" s="180"/>
      <c r="B14655" s="180"/>
      <c r="C14655" s="180"/>
      <c r="D14655" s="254"/>
    </row>
    <row r="14656" spans="1:4" ht="13.5">
      <c r="A14656" s="180"/>
      <c r="B14656" s="180"/>
      <c r="C14656" s="180"/>
      <c r="D14656" s="254"/>
    </row>
    <row r="14657" spans="1:4" ht="13.5">
      <c r="A14657" s="180"/>
      <c r="B14657" s="180"/>
      <c r="C14657" s="180"/>
      <c r="D14657" s="254"/>
    </row>
    <row r="14658" spans="1:4" ht="13.5">
      <c r="A14658" s="180"/>
      <c r="B14658" s="180"/>
      <c r="C14658" s="180"/>
      <c r="D14658" s="254"/>
    </row>
    <row r="14659" spans="1:4" ht="13.5">
      <c r="A14659" s="180"/>
      <c r="B14659" s="180"/>
      <c r="C14659" s="180"/>
      <c r="D14659" s="254"/>
    </row>
    <row r="14660" spans="1:4" ht="13.5">
      <c r="A14660" s="180"/>
      <c r="B14660" s="180"/>
      <c r="C14660" s="180"/>
      <c r="D14660" s="254"/>
    </row>
    <row r="14661" spans="1:4" ht="13.5">
      <c r="A14661" s="180"/>
      <c r="B14661" s="180"/>
      <c r="C14661" s="180"/>
      <c r="D14661" s="254"/>
    </row>
    <row r="14662" spans="1:4" ht="13.5">
      <c r="A14662" s="180"/>
      <c r="B14662" s="180"/>
      <c r="C14662" s="180"/>
      <c r="D14662" s="254"/>
    </row>
    <row r="14663" spans="1:4" ht="13.5">
      <c r="A14663" s="180"/>
      <c r="B14663" s="180"/>
      <c r="C14663" s="180"/>
      <c r="D14663" s="254"/>
    </row>
    <row r="14664" spans="1:4" ht="13.5">
      <c r="A14664" s="180"/>
      <c r="B14664" s="180"/>
      <c r="C14664" s="180"/>
      <c r="D14664" s="254"/>
    </row>
    <row r="14665" spans="1:4" ht="13.5">
      <c r="A14665" s="180"/>
      <c r="B14665" s="180"/>
      <c r="C14665" s="180"/>
      <c r="D14665" s="254"/>
    </row>
    <row r="14666" spans="1:4" ht="13.5">
      <c r="A14666" s="180"/>
      <c r="B14666" s="180"/>
      <c r="C14666" s="180"/>
      <c r="D14666" s="254"/>
    </row>
    <row r="14667" spans="1:4" ht="13.5">
      <c r="A14667" s="180"/>
      <c r="B14667" s="180"/>
      <c r="C14667" s="180"/>
      <c r="D14667" s="254"/>
    </row>
    <row r="14668" spans="1:4" ht="13.5">
      <c r="A14668" s="180"/>
      <c r="B14668" s="180"/>
      <c r="C14668" s="180"/>
      <c r="D14668" s="254"/>
    </row>
    <row r="14669" spans="1:4" ht="13.5">
      <c r="A14669" s="180"/>
      <c r="B14669" s="180"/>
      <c r="C14669" s="180"/>
      <c r="D14669" s="254"/>
    </row>
    <row r="14670" spans="1:4" ht="13.5">
      <c r="A14670" s="180"/>
      <c r="B14670" s="180"/>
      <c r="C14670" s="180"/>
      <c r="D14670" s="254"/>
    </row>
    <row r="14671" spans="1:4" ht="13.5">
      <c r="A14671" s="180"/>
      <c r="B14671" s="180"/>
      <c r="C14671" s="180"/>
      <c r="D14671" s="254"/>
    </row>
    <row r="14672" spans="1:4" ht="13.5">
      <c r="A14672" s="180"/>
      <c r="B14672" s="180"/>
      <c r="C14672" s="180"/>
      <c r="D14672" s="254"/>
    </row>
    <row r="14673" spans="1:4" ht="13.5">
      <c r="A14673" s="180"/>
      <c r="B14673" s="180"/>
      <c r="C14673" s="180"/>
      <c r="D14673" s="254"/>
    </row>
    <row r="14674" spans="1:4" ht="13.5">
      <c r="A14674" s="180"/>
      <c r="B14674" s="180"/>
      <c r="C14674" s="180"/>
      <c r="D14674" s="254"/>
    </row>
    <row r="14675" spans="1:4" ht="13.5">
      <c r="A14675" s="180"/>
      <c r="B14675" s="180"/>
      <c r="C14675" s="180"/>
      <c r="D14675" s="254"/>
    </row>
    <row r="14676" spans="1:4" ht="13.5">
      <c r="A14676" s="180"/>
      <c r="B14676" s="180"/>
      <c r="C14676" s="180"/>
      <c r="D14676" s="254"/>
    </row>
    <row r="14677" spans="1:4" ht="13.5">
      <c r="A14677" s="180"/>
      <c r="B14677" s="180"/>
      <c r="C14677" s="180"/>
      <c r="D14677" s="254"/>
    </row>
    <row r="14678" spans="1:4" ht="13.5">
      <c r="A14678" s="180"/>
      <c r="B14678" s="180"/>
      <c r="C14678" s="180"/>
      <c r="D14678" s="254"/>
    </row>
    <row r="14679" spans="1:4" ht="13.5">
      <c r="A14679" s="180"/>
      <c r="B14679" s="180"/>
      <c r="C14679" s="180"/>
      <c r="D14679" s="254"/>
    </row>
    <row r="14680" spans="1:4" ht="13.5">
      <c r="A14680" s="180"/>
      <c r="B14680" s="180"/>
      <c r="C14680" s="180"/>
      <c r="D14680" s="254"/>
    </row>
    <row r="14681" spans="1:4" ht="13.5">
      <c r="A14681" s="180"/>
      <c r="B14681" s="180"/>
      <c r="C14681" s="180"/>
      <c r="D14681" s="254"/>
    </row>
    <row r="14682" spans="1:4" ht="13.5">
      <c r="A14682" s="180"/>
      <c r="B14682" s="180"/>
      <c r="C14682" s="180"/>
      <c r="D14682" s="254"/>
    </row>
    <row r="14683" spans="1:4" ht="13.5">
      <c r="A14683" s="180"/>
      <c r="B14683" s="180"/>
      <c r="C14683" s="180"/>
      <c r="D14683" s="254"/>
    </row>
    <row r="14684" spans="1:4" ht="13.5">
      <c r="A14684" s="180"/>
      <c r="B14684" s="180"/>
      <c r="C14684" s="180"/>
      <c r="D14684" s="254"/>
    </row>
    <row r="14685" spans="1:4" ht="13.5">
      <c r="A14685" s="180"/>
      <c r="B14685" s="180"/>
      <c r="C14685" s="180"/>
      <c r="D14685" s="254"/>
    </row>
    <row r="14686" spans="1:4" ht="13.5">
      <c r="A14686" s="180"/>
      <c r="B14686" s="180"/>
      <c r="C14686" s="180"/>
      <c r="D14686" s="254"/>
    </row>
    <row r="14687" spans="1:4" ht="13.5">
      <c r="A14687" s="180"/>
      <c r="B14687" s="180"/>
      <c r="C14687" s="180"/>
      <c r="D14687" s="254"/>
    </row>
    <row r="14688" spans="1:4" ht="13.5">
      <c r="A14688" s="180"/>
      <c r="B14688" s="180"/>
      <c r="C14688" s="180"/>
      <c r="D14688" s="254"/>
    </row>
    <row r="14689" spans="1:4" ht="13.5">
      <c r="A14689" s="180"/>
      <c r="B14689" s="180"/>
      <c r="C14689" s="180"/>
      <c r="D14689" s="254"/>
    </row>
    <row r="14690" spans="1:4" ht="13.5">
      <c r="A14690" s="180"/>
      <c r="B14690" s="180"/>
      <c r="C14690" s="180"/>
      <c r="D14690" s="254"/>
    </row>
    <row r="14691" spans="1:4" ht="13.5">
      <c r="A14691" s="180"/>
      <c r="B14691" s="180"/>
      <c r="C14691" s="180"/>
      <c r="D14691" s="254"/>
    </row>
    <row r="14692" spans="1:4" ht="13.5">
      <c r="A14692" s="180"/>
      <c r="B14692" s="180"/>
      <c r="C14692" s="180"/>
      <c r="D14692" s="254"/>
    </row>
    <row r="14693" spans="1:4" ht="13.5">
      <c r="A14693" s="180"/>
      <c r="B14693" s="180"/>
      <c r="C14693" s="180"/>
      <c r="D14693" s="254"/>
    </row>
    <row r="14694" spans="1:4" ht="13.5">
      <c r="A14694" s="180"/>
      <c r="B14694" s="180"/>
      <c r="C14694" s="180"/>
      <c r="D14694" s="254"/>
    </row>
    <row r="14695" spans="1:4" ht="13.5">
      <c r="A14695" s="180"/>
      <c r="B14695" s="180"/>
      <c r="C14695" s="180"/>
      <c r="D14695" s="254"/>
    </row>
    <row r="14696" spans="1:4" ht="13.5">
      <c r="A14696" s="180"/>
      <c r="B14696" s="180"/>
      <c r="C14696" s="180"/>
      <c r="D14696" s="254"/>
    </row>
    <row r="14697" spans="1:4" ht="13.5">
      <c r="A14697" s="180"/>
      <c r="B14697" s="180"/>
      <c r="C14697" s="180"/>
      <c r="D14697" s="254"/>
    </row>
    <row r="14698" spans="1:4" ht="13.5">
      <c r="A14698" s="180"/>
      <c r="B14698" s="180"/>
      <c r="C14698" s="180"/>
      <c r="D14698" s="254"/>
    </row>
    <row r="14699" spans="1:4" ht="13.5">
      <c r="A14699" s="180"/>
      <c r="B14699" s="180"/>
      <c r="C14699" s="180"/>
      <c r="D14699" s="254"/>
    </row>
    <row r="14700" spans="1:4" ht="13.5">
      <c r="A14700" s="180"/>
      <c r="B14700" s="180"/>
      <c r="C14700" s="180"/>
      <c r="D14700" s="254"/>
    </row>
    <row r="14701" spans="1:4" ht="13.5">
      <c r="A14701" s="180"/>
      <c r="B14701" s="180"/>
      <c r="C14701" s="180"/>
      <c r="D14701" s="254"/>
    </row>
    <row r="14702" spans="1:4" ht="13.5">
      <c r="A14702" s="180"/>
      <c r="B14702" s="180"/>
      <c r="C14702" s="180"/>
      <c r="D14702" s="254"/>
    </row>
    <row r="14703" spans="1:4" ht="13.5">
      <c r="A14703" s="180"/>
      <c r="B14703" s="180"/>
      <c r="C14703" s="180"/>
      <c r="D14703" s="254"/>
    </row>
    <row r="14704" spans="1:4" ht="13.5">
      <c r="A14704" s="180"/>
      <c r="B14704" s="180"/>
      <c r="C14704" s="180"/>
      <c r="D14704" s="254"/>
    </row>
    <row r="14705" spans="1:4" ht="13.5">
      <c r="A14705" s="180"/>
      <c r="B14705" s="180"/>
      <c r="C14705" s="180"/>
      <c r="D14705" s="254"/>
    </row>
    <row r="14706" spans="1:4" ht="13.5">
      <c r="A14706" s="180"/>
      <c r="B14706" s="180"/>
      <c r="C14706" s="180"/>
      <c r="D14706" s="254"/>
    </row>
    <row r="14707" spans="1:4" ht="13.5">
      <c r="A14707" s="180"/>
      <c r="B14707" s="180"/>
      <c r="C14707" s="180"/>
      <c r="D14707" s="254"/>
    </row>
    <row r="14708" spans="1:4" ht="13.5">
      <c r="A14708" s="180"/>
      <c r="B14708" s="180"/>
      <c r="C14708" s="180"/>
      <c r="D14708" s="254"/>
    </row>
    <row r="14709" spans="1:4" ht="13.5">
      <c r="A14709" s="180"/>
      <c r="B14709" s="180"/>
      <c r="C14709" s="180"/>
      <c r="D14709" s="254"/>
    </row>
    <row r="14710" spans="1:4" ht="13.5">
      <c r="A14710" s="180"/>
      <c r="B14710" s="180"/>
      <c r="C14710" s="180"/>
      <c r="D14710" s="254"/>
    </row>
    <row r="14711" spans="1:4" ht="13.5">
      <c r="A14711" s="180"/>
      <c r="B14711" s="180"/>
      <c r="C14711" s="180"/>
      <c r="D14711" s="254"/>
    </row>
    <row r="14712" spans="1:4" ht="13.5">
      <c r="A14712" s="180"/>
      <c r="B14712" s="180"/>
      <c r="C14712" s="180"/>
      <c r="D14712" s="254"/>
    </row>
    <row r="14713" spans="1:4" ht="13.5">
      <c r="A14713" s="180"/>
      <c r="B14713" s="180"/>
      <c r="C14713" s="180"/>
      <c r="D14713" s="254"/>
    </row>
    <row r="14714" spans="1:4" ht="13.5">
      <c r="A14714" s="180"/>
      <c r="B14714" s="180"/>
      <c r="C14714" s="180"/>
      <c r="D14714" s="254"/>
    </row>
    <row r="14715" spans="1:4" ht="13.5">
      <c r="A14715" s="180"/>
      <c r="B14715" s="180"/>
      <c r="C14715" s="180"/>
      <c r="D14715" s="254"/>
    </row>
    <row r="14716" spans="1:4" ht="13.5">
      <c r="A14716" s="180"/>
      <c r="B14716" s="180"/>
      <c r="C14716" s="180"/>
      <c r="D14716" s="254"/>
    </row>
    <row r="14717" spans="1:4" ht="13.5">
      <c r="A14717" s="180"/>
      <c r="B14717" s="180"/>
      <c r="C14717" s="180"/>
      <c r="D14717" s="254"/>
    </row>
    <row r="14718" spans="1:4" ht="13.5">
      <c r="A14718" s="180"/>
      <c r="B14718" s="180"/>
      <c r="C14718" s="180"/>
      <c r="D14718" s="254"/>
    </row>
    <row r="14719" spans="1:4" ht="13.5">
      <c r="A14719" s="180"/>
      <c r="B14719" s="180"/>
      <c r="C14719" s="180"/>
      <c r="D14719" s="254"/>
    </row>
    <row r="14720" spans="1:4" ht="13.5">
      <c r="A14720" s="180"/>
      <c r="B14720" s="180"/>
      <c r="C14720" s="180"/>
      <c r="D14720" s="254"/>
    </row>
    <row r="14721" spans="1:4" ht="13.5">
      <c r="A14721" s="180"/>
      <c r="B14721" s="180"/>
      <c r="C14721" s="180"/>
      <c r="D14721" s="254"/>
    </row>
    <row r="14722" spans="1:4" ht="13.5">
      <c r="A14722" s="180"/>
      <c r="B14722" s="180"/>
      <c r="C14722" s="180"/>
      <c r="D14722" s="254"/>
    </row>
    <row r="14723" spans="1:4" ht="13.5">
      <c r="A14723" s="180"/>
      <c r="B14723" s="180"/>
      <c r="C14723" s="180"/>
      <c r="D14723" s="254"/>
    </row>
    <row r="14724" spans="1:4" ht="13.5">
      <c r="A14724" s="180"/>
      <c r="B14724" s="180"/>
      <c r="C14724" s="180"/>
      <c r="D14724" s="254"/>
    </row>
    <row r="14725" spans="1:4" ht="13.5">
      <c r="A14725" s="180"/>
      <c r="B14725" s="180"/>
      <c r="C14725" s="180"/>
      <c r="D14725" s="254"/>
    </row>
    <row r="14726" spans="1:4" ht="13.5">
      <c r="A14726" s="180"/>
      <c r="B14726" s="180"/>
      <c r="C14726" s="180"/>
      <c r="D14726" s="254"/>
    </row>
    <row r="14727" spans="1:4" ht="13.5">
      <c r="A14727" s="180"/>
      <c r="B14727" s="180"/>
      <c r="C14727" s="180"/>
      <c r="D14727" s="254"/>
    </row>
    <row r="14728" spans="1:4" ht="13.5">
      <c r="A14728" s="180"/>
      <c r="B14728" s="180"/>
      <c r="C14728" s="180"/>
      <c r="D14728" s="254"/>
    </row>
    <row r="14729" spans="1:4" ht="13.5">
      <c r="A14729" s="180"/>
      <c r="B14729" s="180"/>
      <c r="C14729" s="180"/>
      <c r="D14729" s="254"/>
    </row>
    <row r="14730" spans="1:4" ht="13.5">
      <c r="A14730" s="180"/>
      <c r="B14730" s="180"/>
      <c r="C14730" s="180"/>
      <c r="D14730" s="254"/>
    </row>
    <row r="14731" spans="1:4" ht="13.5">
      <c r="A14731" s="180"/>
      <c r="B14731" s="180"/>
      <c r="C14731" s="180"/>
      <c r="D14731" s="254"/>
    </row>
    <row r="14732" spans="1:4" ht="13.5">
      <c r="A14732" s="180"/>
      <c r="B14732" s="180"/>
      <c r="C14732" s="180"/>
      <c r="D14732" s="254"/>
    </row>
    <row r="14733" spans="1:4" ht="13.5">
      <c r="A14733" s="180"/>
      <c r="B14733" s="180"/>
      <c r="C14733" s="180"/>
      <c r="D14733" s="254"/>
    </row>
    <row r="14734" spans="1:4" ht="13.5">
      <c r="A14734" s="180"/>
      <c r="B14734" s="180"/>
      <c r="C14734" s="180"/>
      <c r="D14734" s="254"/>
    </row>
    <row r="14735" spans="1:4" ht="13.5">
      <c r="A14735" s="180"/>
      <c r="B14735" s="180"/>
      <c r="C14735" s="180"/>
      <c r="D14735" s="254"/>
    </row>
    <row r="14736" spans="1:4" ht="13.5">
      <c r="A14736" s="180"/>
      <c r="B14736" s="180"/>
      <c r="C14736" s="180"/>
      <c r="D14736" s="254"/>
    </row>
    <row r="14737" spans="1:4" ht="13.5">
      <c r="A14737" s="180"/>
      <c r="B14737" s="180"/>
      <c r="C14737" s="180"/>
      <c r="D14737" s="254"/>
    </row>
    <row r="14738" spans="1:4" ht="13.5">
      <c r="A14738" s="180"/>
      <c r="B14738" s="180"/>
      <c r="C14738" s="180"/>
      <c r="D14738" s="254"/>
    </row>
    <row r="14739" spans="1:4" ht="13.5">
      <c r="A14739" s="180"/>
      <c r="B14739" s="180"/>
      <c r="C14739" s="180"/>
      <c r="D14739" s="254"/>
    </row>
    <row r="14740" spans="1:4" ht="13.5">
      <c r="A14740" s="180"/>
      <c r="B14740" s="180"/>
      <c r="C14740" s="180"/>
      <c r="D14740" s="254"/>
    </row>
    <row r="14741" spans="1:4" ht="13.5">
      <c r="A14741" s="180"/>
      <c r="B14741" s="180"/>
      <c r="C14741" s="180"/>
      <c r="D14741" s="254"/>
    </row>
    <row r="14742" spans="1:4" ht="13.5">
      <c r="A14742" s="180"/>
      <c r="B14742" s="180"/>
      <c r="C14742" s="180"/>
      <c r="D14742" s="254"/>
    </row>
    <row r="14743" spans="1:4" ht="13.5">
      <c r="A14743" s="180"/>
      <c r="B14743" s="180"/>
      <c r="C14743" s="180"/>
      <c r="D14743" s="254"/>
    </row>
    <row r="14744" spans="1:4" ht="13.5">
      <c r="A14744" s="180"/>
      <c r="B14744" s="180"/>
      <c r="C14744" s="180"/>
      <c r="D14744" s="254"/>
    </row>
    <row r="14745" spans="1:4" ht="13.5">
      <c r="A14745" s="180"/>
      <c r="B14745" s="180"/>
      <c r="C14745" s="180"/>
      <c r="D14745" s="254"/>
    </row>
    <row r="14746" spans="1:4" ht="13.5">
      <c r="A14746" s="180"/>
      <c r="B14746" s="180"/>
      <c r="C14746" s="180"/>
      <c r="D14746" s="254"/>
    </row>
    <row r="14747" spans="1:4" ht="13.5">
      <c r="A14747" s="180"/>
      <c r="B14747" s="180"/>
      <c r="C14747" s="180"/>
      <c r="D14747" s="254"/>
    </row>
    <row r="14748" spans="1:4" ht="13.5">
      <c r="A14748" s="180"/>
      <c r="B14748" s="180"/>
      <c r="C14748" s="180"/>
      <c r="D14748" s="254"/>
    </row>
    <row r="14749" spans="1:4" ht="13.5">
      <c r="A14749" s="180"/>
      <c r="B14749" s="180"/>
      <c r="C14749" s="180"/>
      <c r="D14749" s="254"/>
    </row>
    <row r="14750" spans="1:4" ht="13.5">
      <c r="A14750" s="180"/>
      <c r="B14750" s="180"/>
      <c r="C14750" s="180"/>
      <c r="D14750" s="254"/>
    </row>
    <row r="14751" spans="1:4" ht="13.5">
      <c r="A14751" s="180"/>
      <c r="B14751" s="180"/>
      <c r="C14751" s="180"/>
      <c r="D14751" s="254"/>
    </row>
    <row r="14752" spans="1:4" ht="13.5">
      <c r="A14752" s="180"/>
      <c r="B14752" s="180"/>
      <c r="C14752" s="180"/>
      <c r="D14752" s="254"/>
    </row>
    <row r="14753" spans="1:4" ht="13.5">
      <c r="A14753" s="180"/>
      <c r="B14753" s="180"/>
      <c r="C14753" s="180"/>
      <c r="D14753" s="254"/>
    </row>
    <row r="14754" spans="1:4" ht="13.5">
      <c r="A14754" s="180"/>
      <c r="B14754" s="180"/>
      <c r="C14754" s="180"/>
      <c r="D14754" s="254"/>
    </row>
    <row r="14755" spans="1:4" ht="13.5">
      <c r="A14755" s="180"/>
      <c r="B14755" s="180"/>
      <c r="C14755" s="180"/>
      <c r="D14755" s="254"/>
    </row>
    <row r="14756" spans="1:4" ht="13.5">
      <c r="A14756" s="180"/>
      <c r="B14756" s="180"/>
      <c r="C14756" s="180"/>
      <c r="D14756" s="254"/>
    </row>
    <row r="14757" spans="1:4" ht="13.5">
      <c r="A14757" s="180"/>
      <c r="B14757" s="180"/>
      <c r="C14757" s="180"/>
      <c r="D14757" s="254"/>
    </row>
    <row r="14758" spans="1:4" ht="13.5">
      <c r="A14758" s="180"/>
      <c r="B14758" s="180"/>
      <c r="C14758" s="180"/>
      <c r="D14758" s="254"/>
    </row>
    <row r="14759" spans="1:4" ht="13.5">
      <c r="A14759" s="180"/>
      <c r="B14759" s="180"/>
      <c r="C14759" s="180"/>
      <c r="D14759" s="254"/>
    </row>
    <row r="14760" spans="1:4" ht="13.5">
      <c r="A14760" s="180"/>
      <c r="B14760" s="180"/>
      <c r="C14760" s="180"/>
      <c r="D14760" s="254"/>
    </row>
    <row r="14761" spans="1:4" ht="13.5">
      <c r="A14761" s="180"/>
      <c r="B14761" s="180"/>
      <c r="C14761" s="180"/>
      <c r="D14761" s="254"/>
    </row>
    <row r="14762" spans="1:4" ht="13.5">
      <c r="A14762" s="180"/>
      <c r="B14762" s="180"/>
      <c r="C14762" s="180"/>
      <c r="D14762" s="254"/>
    </row>
    <row r="14763" spans="1:4" ht="13.5">
      <c r="A14763" s="180"/>
      <c r="B14763" s="180"/>
      <c r="C14763" s="180"/>
      <c r="D14763" s="254"/>
    </row>
    <row r="14764" spans="1:4" ht="13.5">
      <c r="A14764" s="180"/>
      <c r="B14764" s="180"/>
      <c r="C14764" s="180"/>
      <c r="D14764" s="254"/>
    </row>
    <row r="14765" spans="1:4" ht="13.5">
      <c r="A14765" s="180"/>
      <c r="B14765" s="180"/>
      <c r="C14765" s="180"/>
      <c r="D14765" s="254"/>
    </row>
    <row r="14766" spans="1:4" ht="13.5">
      <c r="A14766" s="180"/>
      <c r="B14766" s="180"/>
      <c r="C14766" s="180"/>
      <c r="D14766" s="254"/>
    </row>
    <row r="14767" spans="1:4" ht="13.5">
      <c r="A14767" s="180"/>
      <c r="B14767" s="180"/>
      <c r="C14767" s="180"/>
      <c r="D14767" s="254"/>
    </row>
    <row r="14768" spans="1:4" ht="13.5">
      <c r="A14768" s="180"/>
      <c r="B14768" s="180"/>
      <c r="C14768" s="180"/>
      <c r="D14768" s="254"/>
    </row>
    <row r="14769" spans="1:4" ht="13.5">
      <c r="A14769" s="180"/>
      <c r="B14769" s="180"/>
      <c r="C14769" s="180"/>
      <c r="D14769" s="254"/>
    </row>
    <row r="14770" spans="1:4" ht="13.5">
      <c r="A14770" s="180"/>
      <c r="B14770" s="180"/>
      <c r="C14770" s="180"/>
      <c r="D14770" s="254"/>
    </row>
    <row r="14771" spans="1:4" ht="13.5">
      <c r="A14771" s="180"/>
      <c r="B14771" s="180"/>
      <c r="C14771" s="180"/>
      <c r="D14771" s="254"/>
    </row>
    <row r="14772" spans="1:4" ht="13.5">
      <c r="A14772" s="180"/>
      <c r="B14772" s="180"/>
      <c r="C14772" s="180"/>
      <c r="D14772" s="254"/>
    </row>
    <row r="14773" spans="1:4" ht="13.5">
      <c r="A14773" s="180"/>
      <c r="B14773" s="180"/>
      <c r="C14773" s="180"/>
      <c r="D14773" s="254"/>
    </row>
    <row r="14774" spans="1:4" ht="13.5">
      <c r="A14774" s="180"/>
      <c r="B14774" s="180"/>
      <c r="C14774" s="180"/>
      <c r="D14774" s="254"/>
    </row>
    <row r="14775" spans="1:4" ht="13.5">
      <c r="A14775" s="180"/>
      <c r="B14775" s="180"/>
      <c r="C14775" s="180"/>
      <c r="D14775" s="254"/>
    </row>
    <row r="14776" spans="1:4" ht="13.5">
      <c r="A14776" s="180"/>
      <c r="B14776" s="180"/>
      <c r="C14776" s="180"/>
      <c r="D14776" s="254"/>
    </row>
    <row r="14777" spans="1:4" ht="13.5">
      <c r="A14777" s="180"/>
      <c r="B14777" s="180"/>
      <c r="C14777" s="180"/>
      <c r="D14777" s="254"/>
    </row>
    <row r="14778" spans="1:4" ht="13.5">
      <c r="A14778" s="180"/>
      <c r="B14778" s="180"/>
      <c r="C14778" s="180"/>
      <c r="D14778" s="254"/>
    </row>
    <row r="14779" spans="1:4" ht="13.5">
      <c r="A14779" s="180"/>
      <c r="B14779" s="180"/>
      <c r="C14779" s="180"/>
      <c r="D14779" s="254"/>
    </row>
    <row r="14780" spans="1:4" ht="13.5">
      <c r="A14780" s="180"/>
      <c r="B14780" s="180"/>
      <c r="C14780" s="180"/>
      <c r="D14780" s="254"/>
    </row>
    <row r="14781" spans="1:4" ht="13.5">
      <c r="A14781" s="180"/>
      <c r="B14781" s="180"/>
      <c r="C14781" s="180"/>
      <c r="D14781" s="254"/>
    </row>
    <row r="14782" spans="1:4" ht="13.5">
      <c r="A14782" s="180"/>
      <c r="B14782" s="180"/>
      <c r="C14782" s="180"/>
      <c r="D14782" s="254"/>
    </row>
    <row r="14783" spans="1:4" ht="13.5">
      <c r="A14783" s="180"/>
      <c r="B14783" s="180"/>
      <c r="C14783" s="180"/>
      <c r="D14783" s="254"/>
    </row>
    <row r="14784" spans="1:4" ht="13.5">
      <c r="A14784" s="180"/>
      <c r="B14784" s="180"/>
      <c r="C14784" s="180"/>
      <c r="D14784" s="254"/>
    </row>
    <row r="14785" spans="1:4" ht="13.5">
      <c r="A14785" s="180"/>
      <c r="B14785" s="180"/>
      <c r="C14785" s="180"/>
      <c r="D14785" s="254"/>
    </row>
    <row r="14786" spans="1:4" ht="13.5">
      <c r="A14786" s="180"/>
      <c r="B14786" s="180"/>
      <c r="C14786" s="180"/>
      <c r="D14786" s="254"/>
    </row>
    <row r="14787" spans="1:4" ht="13.5">
      <c r="A14787" s="180"/>
      <c r="B14787" s="180"/>
      <c r="C14787" s="180"/>
      <c r="D14787" s="254"/>
    </row>
    <row r="14788" spans="1:4" ht="13.5">
      <c r="A14788" s="180"/>
      <c r="B14788" s="180"/>
      <c r="C14788" s="180"/>
      <c r="D14788" s="254"/>
    </row>
    <row r="14789" spans="1:4" ht="13.5">
      <c r="A14789" s="180"/>
      <c r="B14789" s="180"/>
      <c r="C14789" s="180"/>
      <c r="D14789" s="254"/>
    </row>
    <row r="14790" spans="1:4" ht="13.5">
      <c r="A14790" s="180"/>
      <c r="B14790" s="180"/>
      <c r="C14790" s="180"/>
      <c r="D14790" s="254"/>
    </row>
    <row r="14791" spans="1:4" ht="13.5">
      <c r="A14791" s="180"/>
      <c r="B14791" s="180"/>
      <c r="C14791" s="180"/>
      <c r="D14791" s="254"/>
    </row>
    <row r="14792" spans="1:4" ht="13.5">
      <c r="A14792" s="180"/>
      <c r="B14792" s="180"/>
      <c r="C14792" s="180"/>
      <c r="D14792" s="254"/>
    </row>
    <row r="14793" spans="1:4" ht="13.5">
      <c r="A14793" s="180"/>
      <c r="B14793" s="180"/>
      <c r="C14793" s="180"/>
      <c r="D14793" s="254"/>
    </row>
    <row r="14794" spans="1:4" ht="13.5">
      <c r="A14794" s="180"/>
      <c r="B14794" s="180"/>
      <c r="C14794" s="180"/>
      <c r="D14794" s="254"/>
    </row>
    <row r="14795" spans="1:4" ht="13.5">
      <c r="A14795" s="180"/>
      <c r="B14795" s="180"/>
      <c r="C14795" s="180"/>
      <c r="D14795" s="254"/>
    </row>
    <row r="14796" spans="1:4" ht="13.5">
      <c r="A14796" s="180"/>
      <c r="B14796" s="180"/>
      <c r="C14796" s="180"/>
      <c r="D14796" s="254"/>
    </row>
    <row r="14797" spans="1:4" ht="13.5">
      <c r="A14797" s="180"/>
      <c r="B14797" s="180"/>
      <c r="C14797" s="180"/>
      <c r="D14797" s="254"/>
    </row>
    <row r="14798" spans="1:4" ht="13.5">
      <c r="A14798" s="180"/>
      <c r="B14798" s="180"/>
      <c r="C14798" s="180"/>
      <c r="D14798" s="254"/>
    </row>
    <row r="14799" spans="1:4" ht="13.5">
      <c r="A14799" s="180"/>
      <c r="B14799" s="180"/>
      <c r="C14799" s="180"/>
      <c r="D14799" s="254"/>
    </row>
    <row r="14800" spans="1:4" ht="13.5">
      <c r="A14800" s="180"/>
      <c r="B14800" s="180"/>
      <c r="C14800" s="180"/>
      <c r="D14800" s="254"/>
    </row>
    <row r="14801" spans="1:4" ht="13.5">
      <c r="A14801" s="180"/>
      <c r="B14801" s="180"/>
      <c r="C14801" s="180"/>
      <c r="D14801" s="254"/>
    </row>
    <row r="14802" spans="1:4" ht="13.5">
      <c r="A14802" s="180"/>
      <c r="B14802" s="180"/>
      <c r="C14802" s="180"/>
      <c r="D14802" s="254"/>
    </row>
    <row r="14803" spans="1:4" ht="13.5">
      <c r="A14803" s="180"/>
      <c r="B14803" s="180"/>
      <c r="C14803" s="180"/>
      <c r="D14803" s="254"/>
    </row>
    <row r="14804" spans="1:4" ht="13.5">
      <c r="A14804" s="180"/>
      <c r="B14804" s="180"/>
      <c r="C14804" s="180"/>
      <c r="D14804" s="254"/>
    </row>
    <row r="14805" spans="1:4" ht="13.5">
      <c r="A14805" s="180"/>
      <c r="B14805" s="180"/>
      <c r="C14805" s="180"/>
      <c r="D14805" s="254"/>
    </row>
    <row r="14806" spans="1:4" ht="13.5">
      <c r="A14806" s="180"/>
      <c r="B14806" s="180"/>
      <c r="C14806" s="180"/>
      <c r="D14806" s="254"/>
    </row>
    <row r="14807" spans="1:4" ht="13.5">
      <c r="A14807" s="180"/>
      <c r="B14807" s="180"/>
      <c r="C14807" s="180"/>
      <c r="D14807" s="254"/>
    </row>
    <row r="14808" spans="1:4" ht="13.5">
      <c r="A14808" s="180"/>
      <c r="B14808" s="180"/>
      <c r="C14808" s="180"/>
      <c r="D14808" s="254"/>
    </row>
    <row r="14809" spans="1:4" ht="13.5">
      <c r="A14809" s="180"/>
      <c r="B14809" s="180"/>
      <c r="C14809" s="180"/>
      <c r="D14809" s="254"/>
    </row>
    <row r="14810" spans="1:4" ht="13.5">
      <c r="A14810" s="180"/>
      <c r="B14810" s="180"/>
      <c r="C14810" s="180"/>
      <c r="D14810" s="254"/>
    </row>
    <row r="14811" spans="1:4" ht="13.5">
      <c r="A14811" s="180"/>
      <c r="B14811" s="180"/>
      <c r="C14811" s="180"/>
      <c r="D14811" s="254"/>
    </row>
    <row r="14812" spans="1:4" ht="13.5">
      <c r="A14812" s="180"/>
      <c r="B14812" s="180"/>
      <c r="C14812" s="180"/>
      <c r="D14812" s="254"/>
    </row>
    <row r="14813" spans="1:4" ht="13.5">
      <c r="A14813" s="180"/>
      <c r="B14813" s="180"/>
      <c r="C14813" s="180"/>
      <c r="D14813" s="254"/>
    </row>
    <row r="14814" spans="1:4" ht="13.5">
      <c r="A14814" s="180"/>
      <c r="B14814" s="180"/>
      <c r="C14814" s="180"/>
      <c r="D14814" s="254"/>
    </row>
    <row r="14815" spans="1:4" ht="13.5">
      <c r="A14815" s="180"/>
      <c r="B14815" s="180"/>
      <c r="C14815" s="180"/>
      <c r="D14815" s="254"/>
    </row>
    <row r="14816" spans="1:4" ht="13.5">
      <c r="A14816" s="180"/>
      <c r="B14816" s="180"/>
      <c r="C14816" s="180"/>
      <c r="D14816" s="254"/>
    </row>
    <row r="14817" spans="1:4" ht="13.5">
      <c r="A14817" s="180"/>
      <c r="B14817" s="180"/>
      <c r="C14817" s="180"/>
      <c r="D14817" s="254"/>
    </row>
    <row r="14818" spans="1:4" ht="13.5">
      <c r="A14818" s="180"/>
      <c r="B14818" s="180"/>
      <c r="C14818" s="180"/>
      <c r="D14818" s="254"/>
    </row>
    <row r="14819" spans="1:4" ht="13.5">
      <c r="A14819" s="180"/>
      <c r="B14819" s="180"/>
      <c r="C14819" s="180"/>
      <c r="D14819" s="254"/>
    </row>
    <row r="14820" spans="1:4" ht="13.5">
      <c r="A14820" s="180"/>
      <c r="B14820" s="180"/>
      <c r="C14820" s="180"/>
      <c r="D14820" s="254"/>
    </row>
    <row r="14821" spans="1:4" ht="13.5">
      <c r="A14821" s="180"/>
      <c r="B14821" s="180"/>
      <c r="C14821" s="180"/>
      <c r="D14821" s="254"/>
    </row>
    <row r="14822" spans="1:4" ht="13.5">
      <c r="A14822" s="180"/>
      <c r="B14822" s="180"/>
      <c r="C14822" s="180"/>
      <c r="D14822" s="254"/>
    </row>
    <row r="14823" spans="1:4" ht="13.5">
      <c r="A14823" s="180"/>
      <c r="B14823" s="180"/>
      <c r="C14823" s="180"/>
      <c r="D14823" s="254"/>
    </row>
    <row r="14824" spans="1:4" ht="13.5">
      <c r="A14824" s="180"/>
      <c r="B14824" s="180"/>
      <c r="C14824" s="180"/>
      <c r="D14824" s="254"/>
    </row>
    <row r="14825" spans="1:4" ht="13.5">
      <c r="A14825" s="180"/>
      <c r="B14825" s="180"/>
      <c r="C14825" s="180"/>
      <c r="D14825" s="254"/>
    </row>
    <row r="14826" spans="1:4" ht="13.5">
      <c r="A14826" s="180"/>
      <c r="B14826" s="180"/>
      <c r="C14826" s="180"/>
      <c r="D14826" s="254"/>
    </row>
    <row r="14827" spans="1:4" ht="13.5">
      <c r="A14827" s="180"/>
      <c r="B14827" s="180"/>
      <c r="C14827" s="180"/>
      <c r="D14827" s="254"/>
    </row>
    <row r="14828" spans="1:4" ht="13.5">
      <c r="A14828" s="180"/>
      <c r="B14828" s="180"/>
      <c r="C14828" s="180"/>
      <c r="D14828" s="254"/>
    </row>
    <row r="14829" spans="1:4" ht="13.5">
      <c r="A14829" s="180"/>
      <c r="B14829" s="180"/>
      <c r="C14829" s="180"/>
      <c r="D14829" s="254"/>
    </row>
    <row r="14830" spans="1:4" ht="13.5">
      <c r="A14830" s="180"/>
      <c r="B14830" s="180"/>
      <c r="C14830" s="180"/>
      <c r="D14830" s="254"/>
    </row>
    <row r="14831" spans="1:4" ht="13.5">
      <c r="A14831" s="180"/>
      <c r="B14831" s="180"/>
      <c r="C14831" s="180"/>
      <c r="D14831" s="254"/>
    </row>
    <row r="14832" spans="1:4" ht="13.5">
      <c r="A14832" s="180"/>
      <c r="B14832" s="180"/>
      <c r="C14832" s="180"/>
      <c r="D14832" s="254"/>
    </row>
    <row r="14833" spans="1:4" ht="13.5">
      <c r="A14833" s="180"/>
      <c r="B14833" s="180"/>
      <c r="C14833" s="180"/>
      <c r="D14833" s="254"/>
    </row>
    <row r="14834" spans="1:4" ht="13.5">
      <c r="A14834" s="180"/>
      <c r="B14834" s="180"/>
      <c r="C14834" s="180"/>
      <c r="D14834" s="254"/>
    </row>
    <row r="14835" spans="1:4" ht="13.5">
      <c r="A14835" s="180"/>
      <c r="B14835" s="180"/>
      <c r="C14835" s="180"/>
      <c r="D14835" s="254"/>
    </row>
    <row r="14836" spans="1:4" ht="13.5">
      <c r="A14836" s="180"/>
      <c r="B14836" s="180"/>
      <c r="C14836" s="180"/>
      <c r="D14836" s="254"/>
    </row>
    <row r="14837" spans="1:4" ht="13.5">
      <c r="A14837" s="180"/>
      <c r="B14837" s="180"/>
      <c r="C14837" s="180"/>
      <c r="D14837" s="254"/>
    </row>
    <row r="14838" spans="1:4" ht="13.5">
      <c r="A14838" s="180"/>
      <c r="B14838" s="180"/>
      <c r="C14838" s="180"/>
      <c r="D14838" s="254"/>
    </row>
    <row r="14839" spans="1:4" ht="13.5">
      <c r="A14839" s="180"/>
      <c r="B14839" s="180"/>
      <c r="C14839" s="180"/>
      <c r="D14839" s="254"/>
    </row>
    <row r="14840" spans="1:4" ht="13.5">
      <c r="A14840" s="180"/>
      <c r="B14840" s="180"/>
      <c r="C14840" s="180"/>
      <c r="D14840" s="254"/>
    </row>
    <row r="14841" spans="1:4" ht="13.5">
      <c r="A14841" s="180"/>
      <c r="B14841" s="180"/>
      <c r="C14841" s="180"/>
      <c r="D14841" s="254"/>
    </row>
    <row r="14842" spans="1:4" ht="13.5">
      <c r="A14842" s="180"/>
      <c r="B14842" s="180"/>
      <c r="C14842" s="180"/>
      <c r="D14842" s="254"/>
    </row>
    <row r="14843" spans="1:4" ht="13.5">
      <c r="A14843" s="180"/>
      <c r="B14843" s="180"/>
      <c r="C14843" s="180"/>
      <c r="D14843" s="254"/>
    </row>
    <row r="14844" spans="1:4" ht="13.5">
      <c r="A14844" s="180"/>
      <c r="B14844" s="180"/>
      <c r="C14844" s="180"/>
      <c r="D14844" s="254"/>
    </row>
    <row r="14845" spans="1:4" ht="13.5">
      <c r="A14845" s="180"/>
      <c r="B14845" s="180"/>
      <c r="C14845" s="180"/>
      <c r="D14845" s="254"/>
    </row>
    <row r="14846" spans="1:4" ht="13.5">
      <c r="A14846" s="180"/>
      <c r="B14846" s="180"/>
      <c r="C14846" s="180"/>
      <c r="D14846" s="254"/>
    </row>
    <row r="14847" spans="1:4" ht="13.5">
      <c r="A14847" s="180"/>
      <c r="B14847" s="180"/>
      <c r="C14847" s="180"/>
      <c r="D14847" s="254"/>
    </row>
    <row r="14848" spans="1:4" ht="13.5">
      <c r="A14848" s="180"/>
      <c r="B14848" s="180"/>
      <c r="C14848" s="180"/>
      <c r="D14848" s="254"/>
    </row>
    <row r="14849" spans="1:4" ht="13.5">
      <c r="A14849" s="180"/>
      <c r="B14849" s="180"/>
      <c r="C14849" s="180"/>
      <c r="D14849" s="254"/>
    </row>
    <row r="14850" spans="1:4" ht="13.5">
      <c r="A14850" s="180"/>
      <c r="B14850" s="180"/>
      <c r="C14850" s="180"/>
      <c r="D14850" s="254"/>
    </row>
    <row r="14851" spans="1:4" ht="13.5">
      <c r="A14851" s="180"/>
      <c r="B14851" s="180"/>
      <c r="C14851" s="180"/>
      <c r="D14851" s="254"/>
    </row>
    <row r="14852" spans="1:4" ht="13.5">
      <c r="A14852" s="180"/>
      <c r="B14852" s="180"/>
      <c r="C14852" s="180"/>
      <c r="D14852" s="254"/>
    </row>
    <row r="14853" spans="1:4" ht="13.5">
      <c r="A14853" s="180"/>
      <c r="B14853" s="180"/>
      <c r="C14853" s="180"/>
      <c r="D14853" s="254"/>
    </row>
    <row r="14854" spans="1:4" ht="13.5">
      <c r="A14854" s="180"/>
      <c r="B14854" s="180"/>
      <c r="C14854" s="180"/>
      <c r="D14854" s="254"/>
    </row>
    <row r="14855" spans="1:4" ht="13.5">
      <c r="A14855" s="180"/>
      <c r="B14855" s="180"/>
      <c r="C14855" s="180"/>
      <c r="D14855" s="254"/>
    </row>
    <row r="14856" spans="1:4" ht="13.5">
      <c r="A14856" s="180"/>
      <c r="B14856" s="180"/>
      <c r="C14856" s="180"/>
      <c r="D14856" s="254"/>
    </row>
    <row r="14857" spans="1:4" ht="13.5">
      <c r="A14857" s="180"/>
      <c r="B14857" s="180"/>
      <c r="C14857" s="180"/>
      <c r="D14857" s="254"/>
    </row>
    <row r="14858" spans="1:4" ht="13.5">
      <c r="A14858" s="180"/>
      <c r="B14858" s="180"/>
      <c r="C14858" s="180"/>
      <c r="D14858" s="254"/>
    </row>
    <row r="14859" spans="1:4" ht="13.5">
      <c r="A14859" s="180"/>
      <c r="B14859" s="180"/>
      <c r="C14859" s="180"/>
      <c r="D14859" s="254"/>
    </row>
    <row r="14860" spans="1:4" ht="13.5">
      <c r="A14860" s="180"/>
      <c r="B14860" s="180"/>
      <c r="C14860" s="180"/>
      <c r="D14860" s="254"/>
    </row>
    <row r="14861" spans="1:4" ht="13.5">
      <c r="A14861" s="180"/>
      <c r="B14861" s="180"/>
      <c r="C14861" s="180"/>
      <c r="D14861" s="254"/>
    </row>
    <row r="14862" spans="1:4" ht="13.5">
      <c r="A14862" s="180"/>
      <c r="B14862" s="180"/>
      <c r="C14862" s="180"/>
      <c r="D14862" s="254"/>
    </row>
    <row r="14863" spans="1:4" ht="13.5">
      <c r="A14863" s="180"/>
      <c r="B14863" s="180"/>
      <c r="C14863" s="180"/>
      <c r="D14863" s="254"/>
    </row>
    <row r="14864" spans="1:4" ht="13.5">
      <c r="A14864" s="180"/>
      <c r="B14864" s="180"/>
      <c r="C14864" s="180"/>
      <c r="D14864" s="254"/>
    </row>
    <row r="14865" spans="1:4" ht="13.5">
      <c r="A14865" s="180"/>
      <c r="B14865" s="180"/>
      <c r="C14865" s="180"/>
      <c r="D14865" s="254"/>
    </row>
    <row r="14866" spans="1:4" ht="13.5">
      <c r="A14866" s="180"/>
      <c r="B14866" s="180"/>
      <c r="C14866" s="180"/>
      <c r="D14866" s="254"/>
    </row>
    <row r="14867" spans="1:4" ht="13.5">
      <c r="A14867" s="180"/>
      <c r="B14867" s="180"/>
      <c r="C14867" s="180"/>
      <c r="D14867" s="254"/>
    </row>
    <row r="14868" spans="1:4" ht="13.5">
      <c r="A14868" s="180"/>
      <c r="B14868" s="180"/>
      <c r="C14868" s="180"/>
      <c r="D14868" s="254"/>
    </row>
    <row r="14869" spans="1:4" ht="13.5">
      <c r="A14869" s="180"/>
      <c r="B14869" s="180"/>
      <c r="C14869" s="180"/>
      <c r="D14869" s="254"/>
    </row>
    <row r="14870" spans="1:4" ht="13.5">
      <c r="A14870" s="180"/>
      <c r="B14870" s="180"/>
      <c r="C14870" s="180"/>
      <c r="D14870" s="254"/>
    </row>
    <row r="14871" spans="1:4" ht="13.5">
      <c r="A14871" s="180"/>
      <c r="B14871" s="180"/>
      <c r="C14871" s="180"/>
      <c r="D14871" s="254"/>
    </row>
    <row r="14872" spans="1:4" ht="13.5">
      <c r="A14872" s="180"/>
      <c r="B14872" s="180"/>
      <c r="C14872" s="180"/>
      <c r="D14872" s="254"/>
    </row>
    <row r="14873" spans="1:4" ht="13.5">
      <c r="A14873" s="180"/>
      <c r="B14873" s="180"/>
      <c r="C14873" s="180"/>
      <c r="D14873" s="254"/>
    </row>
    <row r="14874" spans="1:4" ht="13.5">
      <c r="A14874" s="180"/>
      <c r="B14874" s="180"/>
      <c r="C14874" s="180"/>
      <c r="D14874" s="254"/>
    </row>
    <row r="14875" spans="1:4" ht="13.5">
      <c r="A14875" s="180"/>
      <c r="B14875" s="180"/>
      <c r="C14875" s="180"/>
      <c r="D14875" s="254"/>
    </row>
    <row r="14876" spans="1:4" ht="13.5">
      <c r="A14876" s="180"/>
      <c r="B14876" s="180"/>
      <c r="C14876" s="180"/>
      <c r="D14876" s="254"/>
    </row>
    <row r="14877" spans="1:4" ht="13.5">
      <c r="A14877" s="180"/>
      <c r="B14877" s="180"/>
      <c r="C14877" s="180"/>
      <c r="D14877" s="254"/>
    </row>
    <row r="14878" spans="1:4" ht="13.5">
      <c r="A14878" s="180"/>
      <c r="B14878" s="180"/>
      <c r="C14878" s="180"/>
      <c r="D14878" s="254"/>
    </row>
    <row r="14879" spans="1:4" ht="13.5">
      <c r="A14879" s="180"/>
      <c r="B14879" s="180"/>
      <c r="C14879" s="180"/>
      <c r="D14879" s="254"/>
    </row>
    <row r="14880" spans="1:4" ht="13.5">
      <c r="A14880" s="180"/>
      <c r="B14880" s="180"/>
      <c r="C14880" s="180"/>
      <c r="D14880" s="254"/>
    </row>
    <row r="14881" spans="1:4" ht="13.5">
      <c r="A14881" s="180"/>
      <c r="B14881" s="180"/>
      <c r="C14881" s="180"/>
      <c r="D14881" s="254"/>
    </row>
    <row r="14882" spans="1:4" ht="13.5">
      <c r="A14882" s="180"/>
      <c r="B14882" s="180"/>
      <c r="C14882" s="180"/>
      <c r="D14882" s="254"/>
    </row>
    <row r="14883" spans="1:4" ht="13.5">
      <c r="A14883" s="180"/>
      <c r="B14883" s="180"/>
      <c r="C14883" s="180"/>
      <c r="D14883" s="254"/>
    </row>
    <row r="14884" spans="1:4" ht="13.5">
      <c r="A14884" s="180"/>
      <c r="B14884" s="180"/>
      <c r="C14884" s="180"/>
      <c r="D14884" s="254"/>
    </row>
    <row r="14885" spans="1:4" ht="13.5">
      <c r="A14885" s="180"/>
      <c r="B14885" s="180"/>
      <c r="C14885" s="180"/>
      <c r="D14885" s="254"/>
    </row>
    <row r="14886" spans="1:4" ht="13.5">
      <c r="A14886" s="180"/>
      <c r="B14886" s="180"/>
      <c r="C14886" s="180"/>
      <c r="D14886" s="254"/>
    </row>
    <row r="14887" spans="1:4" ht="13.5">
      <c r="A14887" s="180"/>
      <c r="B14887" s="180"/>
      <c r="C14887" s="180"/>
      <c r="D14887" s="254"/>
    </row>
    <row r="14888" spans="1:4" ht="13.5">
      <c r="A14888" s="180"/>
      <c r="B14888" s="180"/>
      <c r="C14888" s="180"/>
      <c r="D14888" s="254"/>
    </row>
    <row r="14889" spans="1:4" ht="13.5">
      <c r="A14889" s="180"/>
      <c r="B14889" s="180"/>
      <c r="C14889" s="180"/>
      <c r="D14889" s="254"/>
    </row>
    <row r="14890" spans="1:4" ht="13.5">
      <c r="A14890" s="180"/>
      <c r="B14890" s="180"/>
      <c r="C14890" s="180"/>
      <c r="D14890" s="254"/>
    </row>
    <row r="14891" spans="1:4" ht="13.5">
      <c r="A14891" s="180"/>
      <c r="B14891" s="180"/>
      <c r="C14891" s="180"/>
      <c r="D14891" s="254"/>
    </row>
    <row r="14892" spans="1:4" ht="13.5">
      <c r="A14892" s="180"/>
      <c r="B14892" s="180"/>
      <c r="C14892" s="180"/>
      <c r="D14892" s="254"/>
    </row>
    <row r="14893" spans="1:4" ht="13.5">
      <c r="A14893" s="180"/>
      <c r="B14893" s="180"/>
      <c r="C14893" s="180"/>
      <c r="D14893" s="254"/>
    </row>
    <row r="14894" spans="1:4" ht="13.5">
      <c r="A14894" s="180"/>
      <c r="B14894" s="180"/>
      <c r="C14894" s="180"/>
      <c r="D14894" s="254"/>
    </row>
    <row r="14895" spans="1:4" ht="13.5">
      <c r="A14895" s="180"/>
      <c r="B14895" s="180"/>
      <c r="C14895" s="180"/>
      <c r="D14895" s="254"/>
    </row>
    <row r="14896" spans="1:4" ht="13.5">
      <c r="A14896" s="180"/>
      <c r="B14896" s="180"/>
      <c r="C14896" s="180"/>
      <c r="D14896" s="254"/>
    </row>
    <row r="14897" spans="1:4" ht="13.5">
      <c r="A14897" s="180"/>
      <c r="B14897" s="180"/>
      <c r="C14897" s="180"/>
      <c r="D14897" s="254"/>
    </row>
    <row r="14898" spans="1:4" ht="13.5">
      <c r="A14898" s="180"/>
      <c r="B14898" s="180"/>
      <c r="C14898" s="180"/>
      <c r="D14898" s="254"/>
    </row>
    <row r="14899" spans="1:4" ht="13.5">
      <c r="A14899" s="180"/>
      <c r="B14899" s="180"/>
      <c r="C14899" s="180"/>
      <c r="D14899" s="254"/>
    </row>
    <row r="14900" spans="1:4" ht="13.5">
      <c r="A14900" s="180"/>
      <c r="B14900" s="180"/>
      <c r="C14900" s="180"/>
      <c r="D14900" s="254"/>
    </row>
    <row r="14901" spans="1:4" ht="13.5">
      <c r="A14901" s="180"/>
      <c r="B14901" s="180"/>
      <c r="C14901" s="180"/>
      <c r="D14901" s="254"/>
    </row>
    <row r="14902" spans="1:4" ht="13.5">
      <c r="A14902" s="180"/>
      <c r="B14902" s="180"/>
      <c r="C14902" s="180"/>
      <c r="D14902" s="254"/>
    </row>
    <row r="14903" spans="1:4" ht="13.5">
      <c r="A14903" s="180"/>
      <c r="B14903" s="180"/>
      <c r="C14903" s="180"/>
      <c r="D14903" s="254"/>
    </row>
    <row r="14904" spans="1:4" ht="13.5">
      <c r="A14904" s="180"/>
      <c r="B14904" s="180"/>
      <c r="C14904" s="180"/>
      <c r="D14904" s="254"/>
    </row>
    <row r="14905" spans="1:4" ht="13.5">
      <c r="A14905" s="180"/>
      <c r="B14905" s="180"/>
      <c r="C14905" s="180"/>
      <c r="D14905" s="254"/>
    </row>
    <row r="14906" spans="1:4" ht="13.5">
      <c r="A14906" s="180"/>
      <c r="B14906" s="180"/>
      <c r="C14906" s="180"/>
      <c r="D14906" s="254"/>
    </row>
    <row r="14907" spans="1:4" ht="13.5">
      <c r="A14907" s="180"/>
      <c r="B14907" s="180"/>
      <c r="C14907" s="180"/>
      <c r="D14907" s="254"/>
    </row>
    <row r="14908" spans="1:4" ht="13.5">
      <c r="A14908" s="180"/>
      <c r="B14908" s="180"/>
      <c r="C14908" s="180"/>
      <c r="D14908" s="254"/>
    </row>
    <row r="14909" spans="1:4" ht="13.5">
      <c r="A14909" s="180"/>
      <c r="B14909" s="180"/>
      <c r="C14909" s="180"/>
      <c r="D14909" s="254"/>
    </row>
    <row r="14910" spans="1:4" ht="13.5">
      <c r="A14910" s="180"/>
      <c r="B14910" s="180"/>
      <c r="C14910" s="180"/>
      <c r="D14910" s="254"/>
    </row>
    <row r="14911" spans="1:4" ht="13.5">
      <c r="A14911" s="180"/>
      <c r="B14911" s="180"/>
      <c r="C14911" s="180"/>
      <c r="D14911" s="254"/>
    </row>
    <row r="14912" spans="1:4" ht="13.5">
      <c r="A14912" s="180"/>
      <c r="B14912" s="180"/>
      <c r="C14912" s="180"/>
      <c r="D14912" s="254"/>
    </row>
    <row r="14913" spans="1:4" ht="13.5">
      <c r="A14913" s="180"/>
      <c r="B14913" s="180"/>
      <c r="C14913" s="180"/>
      <c r="D14913" s="254"/>
    </row>
    <row r="14914" spans="1:4" ht="13.5">
      <c r="A14914" s="180"/>
      <c r="B14914" s="180"/>
      <c r="C14914" s="180"/>
      <c r="D14914" s="254"/>
    </row>
    <row r="14915" spans="1:4" ht="13.5">
      <c r="A14915" s="180"/>
      <c r="B14915" s="180"/>
      <c r="C14915" s="180"/>
      <c r="D14915" s="254"/>
    </row>
    <row r="14916" spans="1:4" ht="13.5">
      <c r="A14916" s="180"/>
      <c r="B14916" s="180"/>
      <c r="C14916" s="180"/>
      <c r="D14916" s="254"/>
    </row>
    <row r="14917" spans="1:4" ht="13.5">
      <c r="A14917" s="180"/>
      <c r="B14917" s="180"/>
      <c r="C14917" s="180"/>
      <c r="D14917" s="254"/>
    </row>
    <row r="14918" spans="1:4" ht="13.5">
      <c r="A14918" s="180"/>
      <c r="B14918" s="180"/>
      <c r="C14918" s="180"/>
      <c r="D14918" s="254"/>
    </row>
    <row r="14919" spans="1:4" ht="13.5">
      <c r="A14919" s="180"/>
      <c r="B14919" s="180"/>
      <c r="C14919" s="180"/>
      <c r="D14919" s="254"/>
    </row>
    <row r="14920" spans="1:4" ht="13.5">
      <c r="A14920" s="180"/>
      <c r="B14920" s="180"/>
      <c r="C14920" s="180"/>
      <c r="D14920" s="254"/>
    </row>
    <row r="14921" spans="1:4" ht="13.5">
      <c r="A14921" s="180"/>
      <c r="B14921" s="180"/>
      <c r="C14921" s="180"/>
      <c r="D14921" s="254"/>
    </row>
    <row r="14922" spans="1:4" ht="13.5">
      <c r="A14922" s="180"/>
      <c r="B14922" s="180"/>
      <c r="C14922" s="180"/>
      <c r="D14922" s="254"/>
    </row>
    <row r="14923" spans="1:4" ht="13.5">
      <c r="A14923" s="180"/>
      <c r="B14923" s="180"/>
      <c r="C14923" s="180"/>
      <c r="D14923" s="254"/>
    </row>
    <row r="14924" spans="1:4" ht="13.5">
      <c r="A14924" s="180"/>
      <c r="B14924" s="180"/>
      <c r="C14924" s="180"/>
      <c r="D14924" s="254"/>
    </row>
    <row r="14925" spans="1:4" ht="13.5">
      <c r="A14925" s="180"/>
      <c r="B14925" s="180"/>
      <c r="C14925" s="180"/>
      <c r="D14925" s="254"/>
    </row>
    <row r="14926" spans="1:4" ht="13.5">
      <c r="A14926" s="180"/>
      <c r="B14926" s="180"/>
      <c r="C14926" s="180"/>
      <c r="D14926" s="254"/>
    </row>
    <row r="14927" spans="1:4" ht="13.5">
      <c r="A14927" s="180"/>
      <c r="B14927" s="180"/>
      <c r="C14927" s="180"/>
      <c r="D14927" s="254"/>
    </row>
    <row r="14928" spans="1:4" ht="13.5">
      <c r="A14928" s="180"/>
      <c r="B14928" s="180"/>
      <c r="C14928" s="180"/>
      <c r="D14928" s="254"/>
    </row>
    <row r="14929" spans="1:4" ht="13.5">
      <c r="A14929" s="180"/>
      <c r="B14929" s="180"/>
      <c r="C14929" s="180"/>
      <c r="D14929" s="254"/>
    </row>
    <row r="14930" spans="1:4" ht="13.5">
      <c r="A14930" s="180"/>
      <c r="B14930" s="180"/>
      <c r="C14930" s="180"/>
      <c r="D14930" s="254"/>
    </row>
    <row r="14931" spans="1:4" ht="13.5">
      <c r="A14931" s="180"/>
      <c r="B14931" s="180"/>
      <c r="C14931" s="180"/>
      <c r="D14931" s="254"/>
    </row>
    <row r="14932" spans="1:4" ht="13.5">
      <c r="A14932" s="180"/>
      <c r="B14932" s="180"/>
      <c r="C14932" s="180"/>
      <c r="D14932" s="254"/>
    </row>
    <row r="14933" spans="1:4" ht="13.5">
      <c r="A14933" s="180"/>
      <c r="B14933" s="180"/>
      <c r="C14933" s="180"/>
      <c r="D14933" s="254"/>
    </row>
    <row r="14934" spans="1:4" ht="13.5">
      <c r="A14934" s="180"/>
      <c r="B14934" s="180"/>
      <c r="C14934" s="180"/>
      <c r="D14934" s="254"/>
    </row>
    <row r="14935" spans="1:4" ht="13.5">
      <c r="A14935" s="180"/>
      <c r="B14935" s="180"/>
      <c r="C14935" s="180"/>
      <c r="D14935" s="254"/>
    </row>
    <row r="14936" spans="1:4" ht="13.5">
      <c r="A14936" s="180"/>
      <c r="B14936" s="180"/>
      <c r="C14936" s="180"/>
      <c r="D14936" s="254"/>
    </row>
    <row r="14937" spans="1:4" ht="13.5">
      <c r="A14937" s="180"/>
      <c r="B14937" s="180"/>
      <c r="C14937" s="180"/>
      <c r="D14937" s="254"/>
    </row>
    <row r="14938" spans="1:4" ht="13.5">
      <c r="A14938" s="180"/>
      <c r="B14938" s="180"/>
      <c r="C14938" s="180"/>
      <c r="D14938" s="254"/>
    </row>
    <row r="14939" spans="1:4" ht="13.5">
      <c r="A14939" s="180"/>
      <c r="B14939" s="180"/>
      <c r="C14939" s="180"/>
      <c r="D14939" s="254"/>
    </row>
    <row r="14940" spans="1:4" ht="13.5">
      <c r="A14940" s="180"/>
      <c r="B14940" s="180"/>
      <c r="C14940" s="180"/>
      <c r="D14940" s="254"/>
    </row>
    <row r="14941" spans="1:4" ht="13.5">
      <c r="A14941" s="180"/>
      <c r="B14941" s="180"/>
      <c r="C14941" s="180"/>
      <c r="D14941" s="254"/>
    </row>
    <row r="14942" spans="1:4" ht="13.5">
      <c r="A14942" s="180"/>
      <c r="B14942" s="180"/>
      <c r="C14942" s="180"/>
      <c r="D14942" s="254"/>
    </row>
    <row r="14943" spans="1:4" ht="13.5">
      <c r="A14943" s="180"/>
      <c r="B14943" s="180"/>
      <c r="C14943" s="180"/>
      <c r="D14943" s="254"/>
    </row>
    <row r="14944" spans="1:4" ht="13.5">
      <c r="A14944" s="180"/>
      <c r="B14944" s="180"/>
      <c r="C14944" s="180"/>
      <c r="D14944" s="254"/>
    </row>
    <row r="14945" spans="1:4" ht="13.5">
      <c r="A14945" s="180"/>
      <c r="B14945" s="180"/>
      <c r="C14945" s="180"/>
      <c r="D14945" s="254"/>
    </row>
    <row r="14946" spans="1:4" ht="13.5">
      <c r="A14946" s="180"/>
      <c r="B14946" s="180"/>
      <c r="C14946" s="180"/>
      <c r="D14946" s="254"/>
    </row>
    <row r="14947" spans="1:4" ht="13.5">
      <c r="A14947" s="180"/>
      <c r="B14947" s="180"/>
      <c r="C14947" s="180"/>
      <c r="D14947" s="254"/>
    </row>
    <row r="14948" spans="1:4" ht="13.5">
      <c r="A14948" s="180"/>
      <c r="B14948" s="180"/>
      <c r="C14948" s="180"/>
      <c r="D14948" s="254"/>
    </row>
    <row r="14949" spans="1:4" ht="13.5">
      <c r="A14949" s="180"/>
      <c r="B14949" s="180"/>
      <c r="C14949" s="180"/>
      <c r="D14949" s="254"/>
    </row>
    <row r="14950" spans="1:4" ht="13.5">
      <c r="A14950" s="180"/>
      <c r="B14950" s="180"/>
      <c r="C14950" s="180"/>
      <c r="D14950" s="254"/>
    </row>
    <row r="14951" spans="1:4" ht="13.5">
      <c r="A14951" s="180"/>
      <c r="B14951" s="180"/>
      <c r="C14951" s="180"/>
      <c r="D14951" s="254"/>
    </row>
    <row r="14952" spans="1:4" ht="13.5">
      <c r="A14952" s="180"/>
      <c r="B14952" s="180"/>
      <c r="C14952" s="180"/>
      <c r="D14952" s="254"/>
    </row>
    <row r="14953" spans="1:4" ht="13.5">
      <c r="A14953" s="180"/>
      <c r="B14953" s="180"/>
      <c r="C14953" s="180"/>
      <c r="D14953" s="254"/>
    </row>
    <row r="14954" spans="1:4" ht="13.5">
      <c r="A14954" s="180"/>
      <c r="B14954" s="180"/>
      <c r="C14954" s="180"/>
      <c r="D14954" s="254"/>
    </row>
    <row r="14955" spans="1:4" ht="13.5">
      <c r="A14955" s="180"/>
      <c r="B14955" s="180"/>
      <c r="C14955" s="180"/>
      <c r="D14955" s="254"/>
    </row>
    <row r="14956" spans="1:4" ht="13.5">
      <c r="A14956" s="180"/>
      <c r="B14956" s="180"/>
      <c r="C14956" s="180"/>
      <c r="D14956" s="254"/>
    </row>
    <row r="14957" spans="1:4" ht="13.5">
      <c r="A14957" s="180"/>
      <c r="B14957" s="180"/>
      <c r="C14957" s="180"/>
      <c r="D14957" s="254"/>
    </row>
    <row r="14958" spans="1:4" ht="13.5">
      <c r="A14958" s="180"/>
      <c r="B14958" s="180"/>
      <c r="C14958" s="180"/>
      <c r="D14958" s="254"/>
    </row>
    <row r="14959" spans="1:4" ht="13.5">
      <c r="A14959" s="180"/>
      <c r="B14959" s="180"/>
      <c r="C14959" s="180"/>
      <c r="D14959" s="254"/>
    </row>
    <row r="14960" spans="1:4" ht="13.5">
      <c r="A14960" s="180"/>
      <c r="B14960" s="180"/>
      <c r="C14960" s="180"/>
      <c r="D14960" s="254"/>
    </row>
    <row r="14961" spans="1:4" ht="13.5">
      <c r="A14961" s="180"/>
      <c r="B14961" s="180"/>
      <c r="C14961" s="180"/>
      <c r="D14961" s="254"/>
    </row>
    <row r="14962" spans="1:4" ht="13.5">
      <c r="A14962" s="180"/>
      <c r="B14962" s="180"/>
      <c r="C14962" s="180"/>
      <c r="D14962" s="254"/>
    </row>
    <row r="14963" spans="1:4" ht="13.5">
      <c r="A14963" s="180"/>
      <c r="B14963" s="180"/>
      <c r="C14963" s="180"/>
      <c r="D14963" s="254"/>
    </row>
    <row r="14964" spans="1:4" ht="13.5">
      <c r="A14964" s="180"/>
      <c r="B14964" s="180"/>
      <c r="C14964" s="180"/>
      <c r="D14964" s="254"/>
    </row>
    <row r="14965" spans="1:4" ht="13.5">
      <c r="A14965" s="180"/>
      <c r="B14965" s="180"/>
      <c r="C14965" s="180"/>
      <c r="D14965" s="254"/>
    </row>
    <row r="14966" spans="1:4" ht="13.5">
      <c r="A14966" s="180"/>
      <c r="B14966" s="180"/>
      <c r="C14966" s="180"/>
      <c r="D14966" s="254"/>
    </row>
    <row r="14967" spans="1:4" ht="13.5">
      <c r="A14967" s="180"/>
      <c r="B14967" s="180"/>
      <c r="C14967" s="180"/>
      <c r="D14967" s="254"/>
    </row>
    <row r="14968" spans="1:4" ht="13.5">
      <c r="A14968" s="180"/>
      <c r="B14968" s="180"/>
      <c r="C14968" s="180"/>
      <c r="D14968" s="254"/>
    </row>
    <row r="14969" spans="1:4" ht="13.5">
      <c r="A14969" s="180"/>
      <c r="B14969" s="180"/>
      <c r="C14969" s="180"/>
      <c r="D14969" s="254"/>
    </row>
    <row r="14970" spans="1:4" ht="13.5">
      <c r="A14970" s="180"/>
      <c r="B14970" s="180"/>
      <c r="C14970" s="180"/>
      <c r="D14970" s="254"/>
    </row>
    <row r="14971" spans="1:4" ht="13.5">
      <c r="A14971" s="180"/>
      <c r="B14971" s="180"/>
      <c r="C14971" s="180"/>
      <c r="D14971" s="254"/>
    </row>
    <row r="14972" spans="1:4" ht="13.5">
      <c r="A14972" s="180"/>
      <c r="B14972" s="180"/>
      <c r="C14972" s="180"/>
      <c r="D14972" s="254"/>
    </row>
    <row r="14973" spans="1:4" ht="13.5">
      <c r="A14973" s="180"/>
      <c r="B14973" s="180"/>
      <c r="C14973" s="180"/>
      <c r="D14973" s="254"/>
    </row>
    <row r="14974" spans="1:4" ht="13.5">
      <c r="A14974" s="180"/>
      <c r="B14974" s="180"/>
      <c r="C14974" s="180"/>
      <c r="D14974" s="254"/>
    </row>
    <row r="14975" spans="1:4" ht="13.5">
      <c r="A14975" s="180"/>
      <c r="B14975" s="180"/>
      <c r="C14975" s="180"/>
      <c r="D14975" s="254"/>
    </row>
    <row r="14976" spans="1:4" ht="13.5">
      <c r="A14976" s="180"/>
      <c r="B14976" s="180"/>
      <c r="C14976" s="180"/>
      <c r="D14976" s="254"/>
    </row>
    <row r="14977" spans="1:4" ht="13.5">
      <c r="A14977" s="180"/>
      <c r="B14977" s="180"/>
      <c r="C14977" s="180"/>
      <c r="D14977" s="254"/>
    </row>
    <row r="14978" spans="1:4" ht="13.5">
      <c r="A14978" s="180"/>
      <c r="B14978" s="180"/>
      <c r="C14978" s="180"/>
      <c r="D14978" s="254"/>
    </row>
    <row r="14979" spans="1:4" ht="13.5">
      <c r="A14979" s="180"/>
      <c r="B14979" s="180"/>
      <c r="C14979" s="180"/>
      <c r="D14979" s="254"/>
    </row>
    <row r="14980" spans="1:4" ht="13.5">
      <c r="A14980" s="180"/>
      <c r="B14980" s="180"/>
      <c r="C14980" s="180"/>
      <c r="D14980" s="254"/>
    </row>
    <row r="14981" spans="1:4" ht="13.5">
      <c r="A14981" s="180"/>
      <c r="B14981" s="180"/>
      <c r="C14981" s="180"/>
      <c r="D14981" s="254"/>
    </row>
    <row r="14982" spans="1:4" ht="13.5">
      <c r="A14982" s="180"/>
      <c r="B14982" s="180"/>
      <c r="C14982" s="180"/>
      <c r="D14982" s="254"/>
    </row>
    <row r="14983" spans="1:4" ht="13.5">
      <c r="A14983" s="180"/>
      <c r="B14983" s="180"/>
      <c r="C14983" s="180"/>
      <c r="D14983" s="254"/>
    </row>
    <row r="14984" spans="1:4" ht="13.5">
      <c r="A14984" s="180"/>
      <c r="B14984" s="180"/>
      <c r="C14984" s="180"/>
      <c r="D14984" s="254"/>
    </row>
    <row r="14985" spans="1:4" ht="13.5">
      <c r="A14985" s="180"/>
      <c r="B14985" s="180"/>
      <c r="C14985" s="180"/>
      <c r="D14985" s="254"/>
    </row>
    <row r="14986" spans="1:4" ht="13.5">
      <c r="A14986" s="180"/>
      <c r="B14986" s="180"/>
      <c r="C14986" s="180"/>
      <c r="D14986" s="254"/>
    </row>
    <row r="14987" spans="1:4" ht="13.5">
      <c r="A14987" s="180"/>
      <c r="B14987" s="180"/>
      <c r="C14987" s="180"/>
      <c r="D14987" s="254"/>
    </row>
    <row r="14988" spans="1:4" ht="13.5">
      <c r="A14988" s="180"/>
      <c r="B14988" s="180"/>
      <c r="C14988" s="180"/>
      <c r="D14988" s="254"/>
    </row>
    <row r="14989" spans="1:4" ht="13.5">
      <c r="A14989" s="180"/>
      <c r="B14989" s="180"/>
      <c r="C14989" s="180"/>
      <c r="D14989" s="254"/>
    </row>
    <row r="14990" spans="1:4" ht="13.5">
      <c r="A14990" s="180"/>
      <c r="B14990" s="180"/>
      <c r="C14990" s="180"/>
      <c r="D14990" s="254"/>
    </row>
    <row r="14991" spans="1:4" ht="13.5">
      <c r="A14991" s="180"/>
      <c r="B14991" s="180"/>
      <c r="C14991" s="180"/>
      <c r="D14991" s="254"/>
    </row>
    <row r="14992" spans="1:4" ht="13.5">
      <c r="A14992" s="180"/>
      <c r="B14992" s="180"/>
      <c r="C14992" s="180"/>
      <c r="D14992" s="254"/>
    </row>
    <row r="14993" spans="1:4" ht="13.5">
      <c r="A14993" s="180"/>
      <c r="B14993" s="180"/>
      <c r="C14993" s="180"/>
      <c r="D14993" s="254"/>
    </row>
    <row r="14994" spans="1:4" ht="13.5">
      <c r="A14994" s="180"/>
      <c r="B14994" s="180"/>
      <c r="C14994" s="180"/>
      <c r="D14994" s="254"/>
    </row>
    <row r="14995" spans="1:4" ht="13.5">
      <c r="A14995" s="180"/>
      <c r="B14995" s="180"/>
      <c r="C14995" s="180"/>
      <c r="D14995" s="254"/>
    </row>
    <row r="14996" spans="1:4" ht="13.5">
      <c r="A14996" s="180"/>
      <c r="B14996" s="180"/>
      <c r="C14996" s="180"/>
      <c r="D14996" s="254"/>
    </row>
    <row r="14997" spans="1:4" ht="13.5">
      <c r="A14997" s="180"/>
      <c r="B14997" s="180"/>
      <c r="C14997" s="180"/>
      <c r="D14997" s="254"/>
    </row>
    <row r="14998" spans="1:4" ht="13.5">
      <c r="A14998" s="180"/>
      <c r="B14998" s="180"/>
      <c r="C14998" s="180"/>
      <c r="D14998" s="254"/>
    </row>
    <row r="14999" spans="1:4" ht="13.5">
      <c r="A14999" s="180"/>
      <c r="B14999" s="180"/>
      <c r="C14999" s="180"/>
      <c r="D14999" s="254"/>
    </row>
    <row r="15000" spans="1:4" ht="13.5">
      <c r="A15000" s="180"/>
      <c r="B15000" s="180"/>
      <c r="C15000" s="180"/>
      <c r="D15000" s="254"/>
    </row>
    <row r="15001" spans="1:4" ht="13.5">
      <c r="A15001" s="180"/>
      <c r="B15001" s="180"/>
      <c r="C15001" s="180"/>
      <c r="D15001" s="254"/>
    </row>
    <row r="15002" spans="1:4" ht="13.5">
      <c r="A15002" s="180"/>
      <c r="B15002" s="180"/>
      <c r="C15002" s="180"/>
      <c r="D15002" s="254"/>
    </row>
    <row r="15003" spans="1:4" ht="13.5">
      <c r="A15003" s="180"/>
      <c r="B15003" s="180"/>
      <c r="C15003" s="180"/>
      <c r="D15003" s="254"/>
    </row>
    <row r="15004" spans="1:4" ht="13.5">
      <c r="A15004" s="180"/>
      <c r="B15004" s="180"/>
      <c r="C15004" s="180"/>
      <c r="D15004" s="254"/>
    </row>
    <row r="15005" spans="1:4" ht="13.5">
      <c r="A15005" s="180"/>
      <c r="B15005" s="180"/>
      <c r="C15005" s="180"/>
      <c r="D15005" s="254"/>
    </row>
    <row r="15006" spans="1:4" ht="13.5">
      <c r="A15006" s="180"/>
      <c r="B15006" s="180"/>
      <c r="C15006" s="180"/>
      <c r="D15006" s="254"/>
    </row>
    <row r="15007" spans="1:4" ht="13.5">
      <c r="A15007" s="180"/>
      <c r="B15007" s="180"/>
      <c r="C15007" s="180"/>
      <c r="D15007" s="254"/>
    </row>
    <row r="15008" spans="1:4" ht="13.5">
      <c r="A15008" s="180"/>
      <c r="B15008" s="180"/>
      <c r="C15008" s="180"/>
      <c r="D15008" s="254"/>
    </row>
    <row r="15009" spans="1:4" ht="13.5">
      <c r="A15009" s="180"/>
      <c r="B15009" s="180"/>
      <c r="C15009" s="180"/>
      <c r="D15009" s="254"/>
    </row>
    <row r="15010" spans="1:4" ht="13.5">
      <c r="A15010" s="180"/>
      <c r="B15010" s="180"/>
      <c r="C15010" s="180"/>
      <c r="D15010" s="254"/>
    </row>
    <row r="15011" spans="1:4" ht="13.5">
      <c r="A15011" s="180"/>
      <c r="B15011" s="180"/>
      <c r="C15011" s="180"/>
      <c r="D15011" s="254"/>
    </row>
  </sheetData>
  <sheetProtection formatCells="0" insertRows="0" deleteRows="0" sort="0" autoFilter="0"/>
  <phoneticPr fontId="58" type="noConversion"/>
  <printOptions horizontalCentered="1"/>
  <pageMargins left="0.39370078740157477" right="0.39370078740157477" top="0.59015748031496063" bottom="0.78740157480314954" header="0.39370078740157477" footer="0.39370078740157477"/>
  <pageSetup paperSize="9" fitToWidth="0" fitToHeight="0" pageOrder="overThenDown" orientation="portrait" useFirstPageNumber="1" r:id="rId1"/>
  <headerFooter alignWithMargins="0">
    <oddFooter>&amp;R&amp;10Página &amp;P de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499984740745262"/>
    <pageSetUpPr fitToPage="1"/>
  </sheetPr>
  <dimension ref="A1:Q34"/>
  <sheetViews>
    <sheetView view="pageBreakPreview" zoomScaleNormal="100" zoomScaleSheetLayoutView="100" workbookViewId="0">
      <selection activeCell="E36" sqref="E36"/>
    </sheetView>
  </sheetViews>
  <sheetFormatPr defaultRowHeight="14.25"/>
  <cols>
    <col min="1" max="1" width="11.375" bestFit="1" customWidth="1"/>
    <col min="2" max="2" width="44.625" customWidth="1"/>
    <col min="3" max="5" width="12.625" customWidth="1"/>
    <col min="6" max="6" width="10.375" customWidth="1"/>
    <col min="7" max="7" width="10.5" customWidth="1"/>
    <col min="8" max="8" width="10.375" customWidth="1"/>
    <col min="9" max="9" width="11" customWidth="1"/>
    <col min="10" max="10" width="8.625" customWidth="1"/>
    <col min="11" max="11" width="5.75" customWidth="1"/>
    <col min="12" max="12" width="6.75" customWidth="1"/>
    <col min="13" max="13" width="3.5" customWidth="1"/>
    <col min="16" max="16" width="12" bestFit="1" customWidth="1"/>
    <col min="17" max="17" width="11.875" bestFit="1" customWidth="1"/>
  </cols>
  <sheetData>
    <row r="1" spans="1:17" ht="15" customHeight="1">
      <c r="A1" s="750" t="s">
        <v>2367</v>
      </c>
      <c r="B1" s="751"/>
      <c r="C1" s="751"/>
      <c r="D1" s="751"/>
      <c r="E1" s="751"/>
      <c r="F1" s="751"/>
      <c r="G1" s="338"/>
      <c r="H1" s="338"/>
      <c r="I1" s="338"/>
      <c r="J1" s="338"/>
      <c r="K1" s="338"/>
      <c r="L1" s="338"/>
      <c r="M1" s="338"/>
    </row>
    <row r="2" spans="1:17" ht="12.75" customHeight="1">
      <c r="A2" s="300" t="str">
        <f>BDI!$A$4</f>
        <v>OBRA:</v>
      </c>
      <c r="B2" s="748" t="str">
        <f>ORCAMENTO!C2</f>
        <v>CONSTRUÇÃO DE CASA POPULAR (1 QUARTO)</v>
      </c>
      <c r="C2" s="749"/>
      <c r="D2" s="749"/>
      <c r="E2" s="749"/>
      <c r="F2" s="749"/>
      <c r="G2" s="336"/>
      <c r="H2" s="336"/>
      <c r="I2" s="336"/>
      <c r="J2" s="336"/>
      <c r="K2" s="336"/>
      <c r="L2" s="336"/>
      <c r="M2" s="336"/>
    </row>
    <row r="3" spans="1:17" ht="12" customHeight="1">
      <c r="A3" s="300" t="str">
        <f>BDI!$A$5</f>
        <v>ENDEREÇO:</v>
      </c>
      <c r="B3" s="746" t="str">
        <f>ORCAMENTO!C3</f>
        <v>BAIXO GUANDU - ES</v>
      </c>
      <c r="C3" s="747"/>
      <c r="D3" s="747"/>
      <c r="E3" s="747"/>
      <c r="F3" s="747"/>
      <c r="G3" s="337"/>
      <c r="H3" s="337"/>
      <c r="I3" s="337"/>
      <c r="J3" s="337"/>
      <c r="K3" s="337"/>
      <c r="L3" s="337"/>
      <c r="M3" s="337"/>
    </row>
    <row r="4" spans="1:17">
      <c r="A4" s="206" t="s">
        <v>662</v>
      </c>
      <c r="B4" s="206" t="s">
        <v>673</v>
      </c>
      <c r="C4" s="206" t="s">
        <v>825</v>
      </c>
      <c r="D4" s="207">
        <v>1</v>
      </c>
      <c r="E4" s="207">
        <v>2</v>
      </c>
      <c r="F4" s="207">
        <v>3</v>
      </c>
      <c r="G4" s="207">
        <v>4</v>
      </c>
      <c r="H4" s="207">
        <v>5</v>
      </c>
      <c r="I4" s="207">
        <v>6</v>
      </c>
      <c r="J4" s="207">
        <v>7</v>
      </c>
      <c r="K4" s="207">
        <v>10</v>
      </c>
      <c r="L4" s="207">
        <v>11</v>
      </c>
      <c r="M4" s="207">
        <v>12</v>
      </c>
    </row>
    <row r="5" spans="1:17">
      <c r="A5" s="744">
        <v>1</v>
      </c>
      <c r="B5" s="745" t="str">
        <f>INDEX(ORCAMENTO!$E:$E,MATCH($A5,ORCAMENTO!$B:$B,0))</f>
        <v>SERVIÇOS PRELIMINARES E DEMOLIÇÃO</v>
      </c>
      <c r="C5" s="208">
        <f>INDEX(ORCAMENTO!$J:$J,MATCH($A5,ORCAMENTO!$B:$B,0))</f>
        <v>3241.02</v>
      </c>
      <c r="D5" s="209">
        <f t="shared" ref="D5:M5" si="0">D6*$C5</f>
        <v>2754.8669999999997</v>
      </c>
      <c r="E5" s="209">
        <f t="shared" si="0"/>
        <v>486.15299999999996</v>
      </c>
      <c r="F5" s="209">
        <f t="shared" si="0"/>
        <v>0</v>
      </c>
      <c r="G5" s="209">
        <f t="shared" si="0"/>
        <v>0</v>
      </c>
      <c r="H5" s="209">
        <f t="shared" si="0"/>
        <v>0</v>
      </c>
      <c r="I5" s="209">
        <f t="shared" si="0"/>
        <v>0</v>
      </c>
      <c r="J5" s="209">
        <f t="shared" si="0"/>
        <v>0</v>
      </c>
      <c r="K5" s="209">
        <f t="shared" si="0"/>
        <v>0</v>
      </c>
      <c r="L5" s="209">
        <f t="shared" si="0"/>
        <v>0</v>
      </c>
      <c r="M5" s="209">
        <f t="shared" si="0"/>
        <v>0</v>
      </c>
      <c r="O5" s="97" t="s">
        <v>2355</v>
      </c>
      <c r="P5" s="99">
        <f t="shared" ref="P5:P28" si="1">SUM(D5:M5)</f>
        <v>3241.0199999999995</v>
      </c>
      <c r="Q5" s="100">
        <f>P5-C5</f>
        <v>0</v>
      </c>
    </row>
    <row r="6" spans="1:17" ht="12.75" customHeight="1">
      <c r="A6" s="744"/>
      <c r="B6" s="745"/>
      <c r="C6" s="210">
        <f>C5/$C$27</f>
        <v>2.5868837581657745E-2</v>
      </c>
      <c r="D6" s="333">
        <v>0.85</v>
      </c>
      <c r="E6" s="211">
        <v>0.15</v>
      </c>
      <c r="F6" s="334"/>
      <c r="G6" s="211"/>
      <c r="H6" s="211"/>
      <c r="I6" s="211"/>
      <c r="J6" s="211"/>
      <c r="K6" s="211"/>
      <c r="L6" s="211"/>
      <c r="M6" s="211"/>
      <c r="O6" s="97" t="s">
        <v>631</v>
      </c>
      <c r="P6" s="101">
        <f t="shared" si="1"/>
        <v>1</v>
      </c>
      <c r="Q6" s="98"/>
    </row>
    <row r="7" spans="1:17">
      <c r="A7" s="744">
        <v>2</v>
      </c>
      <c r="B7" s="745" t="str">
        <f>INDEX(ORCAMENTO!$E:$E,MATCH(A7,ORCAMENTO!$B:$B,0))</f>
        <v>MOVIMENTAÇÕES DE TERRA</v>
      </c>
      <c r="C7" s="208">
        <f>INDEX(ORCAMENTO!$J:$J,MATCH($A7,ORCAMENTO!$B:$B,0))</f>
        <v>2499.4499999999998</v>
      </c>
      <c r="D7" s="209">
        <f t="shared" ref="D7:M7" si="2">D8*$C7</f>
        <v>2499.4499999999998</v>
      </c>
      <c r="E7" s="209">
        <f t="shared" si="2"/>
        <v>0</v>
      </c>
      <c r="F7" s="209">
        <f t="shared" si="2"/>
        <v>0</v>
      </c>
      <c r="G7" s="209">
        <f t="shared" si="2"/>
        <v>0</v>
      </c>
      <c r="H7" s="209">
        <f t="shared" si="2"/>
        <v>0</v>
      </c>
      <c r="I7" s="209">
        <f t="shared" si="2"/>
        <v>0</v>
      </c>
      <c r="J7" s="209">
        <f t="shared" si="2"/>
        <v>0</v>
      </c>
      <c r="K7" s="209">
        <f t="shared" si="2"/>
        <v>0</v>
      </c>
      <c r="L7" s="209">
        <f t="shared" si="2"/>
        <v>0</v>
      </c>
      <c r="M7" s="209">
        <f t="shared" si="2"/>
        <v>0</v>
      </c>
      <c r="O7" s="97" t="s">
        <v>2355</v>
      </c>
      <c r="P7" s="99">
        <f t="shared" si="1"/>
        <v>2499.4499999999998</v>
      </c>
      <c r="Q7" s="100">
        <f>P7-C7</f>
        <v>0</v>
      </c>
    </row>
    <row r="8" spans="1:17" ht="12.75" customHeight="1">
      <c r="A8" s="744"/>
      <c r="B8" s="745"/>
      <c r="C8" s="210">
        <f>C7/$C$27</f>
        <v>1.9949851001682943E-2</v>
      </c>
      <c r="D8" s="211">
        <v>1</v>
      </c>
      <c r="E8" s="211"/>
      <c r="F8" s="211"/>
      <c r="G8" s="211"/>
      <c r="H8" s="211"/>
      <c r="I8" s="211"/>
      <c r="J8" s="211"/>
      <c r="K8" s="211"/>
      <c r="L8" s="211"/>
      <c r="M8" s="211"/>
      <c r="O8" s="97" t="s">
        <v>631</v>
      </c>
      <c r="P8" s="101">
        <f t="shared" si="1"/>
        <v>1</v>
      </c>
      <c r="Q8" s="98"/>
    </row>
    <row r="9" spans="1:17">
      <c r="A9" s="744">
        <v>3</v>
      </c>
      <c r="B9" s="745" t="str">
        <f>INDEX(ORCAMENTO!$E:$E,MATCH(A9,ORCAMENTO!$B:$B,0))</f>
        <v>ESTRUTURAL</v>
      </c>
      <c r="C9" s="208">
        <f>INDEX(ORCAMENTO!$J:$J,MATCH($A9,ORCAMENTO!$B:$B,0))</f>
        <v>41689.089999999997</v>
      </c>
      <c r="D9" s="209">
        <f t="shared" ref="D9:M19" si="3">D10*$C9</f>
        <v>25013.453999999998</v>
      </c>
      <c r="E9" s="209">
        <f t="shared" si="3"/>
        <v>16675.635999999999</v>
      </c>
      <c r="F9" s="209">
        <f t="shared" si="3"/>
        <v>0</v>
      </c>
      <c r="G9" s="209">
        <f t="shared" si="3"/>
        <v>0</v>
      </c>
      <c r="H9" s="209">
        <f t="shared" si="3"/>
        <v>0</v>
      </c>
      <c r="I9" s="209">
        <f t="shared" si="3"/>
        <v>0</v>
      </c>
      <c r="J9" s="209">
        <f t="shared" si="3"/>
        <v>0</v>
      </c>
      <c r="K9" s="209">
        <f t="shared" si="3"/>
        <v>0</v>
      </c>
      <c r="L9" s="209">
        <f t="shared" si="3"/>
        <v>0</v>
      </c>
      <c r="M9" s="209">
        <f t="shared" si="3"/>
        <v>0</v>
      </c>
      <c r="O9" s="97" t="s">
        <v>2355</v>
      </c>
      <c r="P9" s="99">
        <f t="shared" si="1"/>
        <v>41689.089999999997</v>
      </c>
      <c r="Q9" s="100">
        <f>P9-C9</f>
        <v>0</v>
      </c>
    </row>
    <row r="10" spans="1:17" ht="12" customHeight="1">
      <c r="A10" s="744"/>
      <c r="B10" s="745"/>
      <c r="C10" s="210">
        <f>C9/$C$27</f>
        <v>0.33274965848316646</v>
      </c>
      <c r="D10" s="211">
        <v>0.6</v>
      </c>
      <c r="E10" s="211">
        <v>0.4</v>
      </c>
      <c r="F10" s="211"/>
      <c r="G10" s="211"/>
      <c r="H10" s="211"/>
      <c r="I10" s="211"/>
      <c r="J10" s="211"/>
      <c r="K10" s="211"/>
      <c r="L10" s="211"/>
      <c r="M10" s="211"/>
      <c r="O10" s="97" t="s">
        <v>631</v>
      </c>
      <c r="P10" s="101">
        <f t="shared" si="1"/>
        <v>1</v>
      </c>
      <c r="Q10" s="98"/>
    </row>
    <row r="11" spans="1:17">
      <c r="A11" s="744">
        <v>4</v>
      </c>
      <c r="B11" s="745" t="str">
        <f>INDEX(ORCAMENTO!$E:$E,MATCH(A11,ORCAMENTO!$B:$B,0))</f>
        <v>ALVENARIA</v>
      </c>
      <c r="C11" s="208">
        <f>INDEX(ORCAMENTO!$J:$J,MATCH($A11,ORCAMENTO!$B:$B,0))</f>
        <v>23567.22</v>
      </c>
      <c r="D11" s="209">
        <f t="shared" si="3"/>
        <v>0</v>
      </c>
      <c r="E11" s="209">
        <f t="shared" si="3"/>
        <v>16497.054</v>
      </c>
      <c r="F11" s="209">
        <f t="shared" si="3"/>
        <v>7070.1660000000002</v>
      </c>
      <c r="G11" s="209">
        <f t="shared" si="3"/>
        <v>0</v>
      </c>
      <c r="H11" s="209">
        <f t="shared" si="3"/>
        <v>0</v>
      </c>
      <c r="I11" s="209">
        <f t="shared" si="3"/>
        <v>0</v>
      </c>
      <c r="J11" s="209">
        <f t="shared" si="3"/>
        <v>0</v>
      </c>
      <c r="K11" s="209">
        <f t="shared" si="3"/>
        <v>0</v>
      </c>
      <c r="L11" s="209">
        <f t="shared" si="3"/>
        <v>0</v>
      </c>
      <c r="M11" s="209">
        <f t="shared" si="3"/>
        <v>0</v>
      </c>
      <c r="O11" s="97" t="s">
        <v>2355</v>
      </c>
      <c r="P11" s="99">
        <f t="shared" si="1"/>
        <v>23567.22</v>
      </c>
      <c r="Q11" s="100">
        <f>P11-C11</f>
        <v>0</v>
      </c>
    </row>
    <row r="12" spans="1:17" ht="11.25" customHeight="1">
      <c r="A12" s="744"/>
      <c r="B12" s="745"/>
      <c r="C12" s="210">
        <f>C11/$C$27</f>
        <v>0.18810639441632451</v>
      </c>
      <c r="D12" s="211"/>
      <c r="E12" s="211">
        <v>0.7</v>
      </c>
      <c r="F12" s="211">
        <v>0.3</v>
      </c>
      <c r="G12" s="211"/>
      <c r="H12" s="211"/>
      <c r="I12" s="211"/>
      <c r="J12" s="211"/>
      <c r="K12" s="211"/>
      <c r="L12" s="211"/>
      <c r="M12" s="211"/>
      <c r="O12" s="97" t="s">
        <v>631</v>
      </c>
      <c r="P12" s="101">
        <f t="shared" si="1"/>
        <v>1</v>
      </c>
      <c r="Q12" s="98"/>
    </row>
    <row r="13" spans="1:17">
      <c r="A13" s="744">
        <v>5</v>
      </c>
      <c r="B13" s="745" t="str">
        <f>INDEX(ORCAMENTO!$E:$E,MATCH(A13,ORCAMENTO!$B:$B,0))</f>
        <v>ESQUADRIAS</v>
      </c>
      <c r="C13" s="208">
        <f>INDEX(ORCAMENTO!$J:$J,MATCH($A13,ORCAMENTO!$B:$B,0))</f>
        <v>14061.25</v>
      </c>
      <c r="D13" s="209">
        <f t="shared" si="3"/>
        <v>0</v>
      </c>
      <c r="E13" s="209">
        <f t="shared" si="3"/>
        <v>0</v>
      </c>
      <c r="F13" s="209">
        <f>F14*$C13</f>
        <v>7030.625</v>
      </c>
      <c r="G13" s="209">
        <f>G14*$C13</f>
        <v>7030.625</v>
      </c>
      <c r="H13" s="209">
        <f t="shared" si="3"/>
        <v>0</v>
      </c>
      <c r="I13" s="209">
        <f t="shared" si="3"/>
        <v>0</v>
      </c>
      <c r="J13" s="209">
        <f t="shared" si="3"/>
        <v>0</v>
      </c>
      <c r="K13" s="209">
        <f t="shared" si="3"/>
        <v>0</v>
      </c>
      <c r="L13" s="209">
        <f t="shared" si="3"/>
        <v>0</v>
      </c>
      <c r="M13" s="209">
        <f t="shared" si="3"/>
        <v>0</v>
      </c>
      <c r="O13" s="97" t="s">
        <v>2355</v>
      </c>
      <c r="P13" s="99">
        <f t="shared" si="1"/>
        <v>14061.25</v>
      </c>
      <c r="Q13" s="100">
        <f>P13-C13</f>
        <v>0</v>
      </c>
    </row>
    <row r="14" spans="1:17">
      <c r="A14" s="744"/>
      <c r="B14" s="745"/>
      <c r="C14" s="210">
        <f>C13/$C$27</f>
        <v>0.1122326281371559</v>
      </c>
      <c r="D14" s="211"/>
      <c r="E14" s="211"/>
      <c r="F14" s="211">
        <v>0.5</v>
      </c>
      <c r="G14" s="211">
        <v>0.5</v>
      </c>
      <c r="H14" s="211"/>
      <c r="I14" s="211"/>
      <c r="J14" s="211"/>
      <c r="K14" s="211"/>
      <c r="L14" s="211"/>
      <c r="M14" s="211"/>
      <c r="O14" s="97" t="s">
        <v>631</v>
      </c>
      <c r="P14" s="101">
        <f t="shared" si="1"/>
        <v>1</v>
      </c>
      <c r="Q14" s="98"/>
    </row>
    <row r="15" spans="1:17">
      <c r="A15" s="744">
        <v>6</v>
      </c>
      <c r="B15" s="745" t="str">
        <f>INDEX(ORCAMENTO!$E:$E,MATCH(A15,ORCAMENTO!$B:$B,0))</f>
        <v xml:space="preserve">PISO </v>
      </c>
      <c r="C15" s="208">
        <f>INDEX(ORCAMENTO!$J:$J,MATCH($A15,ORCAMENTO!$B:$B,0))</f>
        <v>10990.21</v>
      </c>
      <c r="D15" s="209">
        <f t="shared" si="3"/>
        <v>0</v>
      </c>
      <c r="E15" s="209">
        <f t="shared" si="3"/>
        <v>0</v>
      </c>
      <c r="F15" s="209">
        <f t="shared" si="3"/>
        <v>4396.0839999999998</v>
      </c>
      <c r="G15" s="209">
        <f t="shared" si="3"/>
        <v>6594.1259999999993</v>
      </c>
      <c r="H15" s="209">
        <f t="shared" si="3"/>
        <v>0</v>
      </c>
      <c r="I15" s="209">
        <f t="shared" si="3"/>
        <v>0</v>
      </c>
      <c r="J15" s="209">
        <f t="shared" si="3"/>
        <v>0</v>
      </c>
      <c r="K15" s="209">
        <f t="shared" si="3"/>
        <v>0</v>
      </c>
      <c r="L15" s="209">
        <f t="shared" si="3"/>
        <v>0</v>
      </c>
      <c r="M15" s="209">
        <f t="shared" si="3"/>
        <v>0</v>
      </c>
      <c r="O15" s="97" t="s">
        <v>2355</v>
      </c>
      <c r="P15" s="99">
        <f t="shared" si="1"/>
        <v>10990.21</v>
      </c>
      <c r="Q15" s="100">
        <f>P15-C15</f>
        <v>0</v>
      </c>
    </row>
    <row r="16" spans="1:17" ht="12" customHeight="1">
      <c r="A16" s="744"/>
      <c r="B16" s="745"/>
      <c r="C16" s="210">
        <f>C15/$C$27</f>
        <v>8.7720519305129488E-2</v>
      </c>
      <c r="D16" s="211"/>
      <c r="E16" s="211"/>
      <c r="F16" s="211">
        <v>0.4</v>
      </c>
      <c r="G16" s="211">
        <v>0.6</v>
      </c>
      <c r="H16" s="211"/>
      <c r="I16" s="211"/>
      <c r="J16" s="211"/>
      <c r="K16" s="211"/>
      <c r="L16" s="211"/>
      <c r="M16" s="211"/>
      <c r="O16" s="97" t="s">
        <v>631</v>
      </c>
      <c r="P16" s="101">
        <f t="shared" si="1"/>
        <v>1</v>
      </c>
    </row>
    <row r="17" spans="1:17">
      <c r="A17" s="744">
        <v>7</v>
      </c>
      <c r="B17" s="745" t="str">
        <f>INDEX(ORCAMENTO!$E:$E,MATCH(A17,ORCAMENTO!$B:$B,0))</f>
        <v>PINTURA E REVESTIMENTOS</v>
      </c>
      <c r="C17" s="208">
        <f>INDEX(ORCAMENTO!$J:$J,MATCH($A17,ORCAMENTO!$B:$B,0))</f>
        <v>8474.2899999999991</v>
      </c>
      <c r="D17" s="209">
        <f t="shared" si="3"/>
        <v>0</v>
      </c>
      <c r="E17" s="209">
        <f t="shared" si="3"/>
        <v>0</v>
      </c>
      <c r="F17" s="209">
        <f t="shared" si="3"/>
        <v>0</v>
      </c>
      <c r="G17" s="209">
        <f t="shared" si="3"/>
        <v>1694.8579999999999</v>
      </c>
      <c r="H17" s="209">
        <f t="shared" si="3"/>
        <v>6779.4319999999998</v>
      </c>
      <c r="I17" s="209">
        <f t="shared" si="3"/>
        <v>0</v>
      </c>
      <c r="J17" s="209">
        <f t="shared" si="3"/>
        <v>0</v>
      </c>
      <c r="K17" s="209">
        <f t="shared" si="3"/>
        <v>0</v>
      </c>
      <c r="L17" s="209">
        <f t="shared" si="3"/>
        <v>0</v>
      </c>
      <c r="M17" s="209">
        <f t="shared" si="3"/>
        <v>0</v>
      </c>
      <c r="O17" s="97" t="s">
        <v>2355</v>
      </c>
      <c r="P17" s="99">
        <f t="shared" si="1"/>
        <v>8474.2899999999991</v>
      </c>
      <c r="Q17" s="100">
        <f>P17-C17</f>
        <v>0</v>
      </c>
    </row>
    <row r="18" spans="1:17">
      <c r="A18" s="744"/>
      <c r="B18" s="745"/>
      <c r="C18" s="210">
        <f>C17/$C$27</f>
        <v>6.7639209764168817E-2</v>
      </c>
      <c r="D18" s="211"/>
      <c r="E18" s="211"/>
      <c r="F18" s="211"/>
      <c r="G18" s="211">
        <v>0.2</v>
      </c>
      <c r="H18" s="211">
        <v>0.8</v>
      </c>
      <c r="I18" s="211"/>
      <c r="J18" s="211"/>
      <c r="K18" s="211"/>
      <c r="L18" s="211"/>
      <c r="M18" s="211"/>
      <c r="O18" s="97" t="s">
        <v>631</v>
      </c>
      <c r="P18" s="101">
        <f t="shared" si="1"/>
        <v>1</v>
      </c>
    </row>
    <row r="19" spans="1:17">
      <c r="A19" s="744">
        <v>8</v>
      </c>
      <c r="B19" s="745" t="str">
        <f>INDEX(ORCAMENTO!$E:$E,MATCH(A19,ORCAMENTO!$B:$B,0))</f>
        <v xml:space="preserve">COBERTURAS </v>
      </c>
      <c r="C19" s="208">
        <f>INDEX(ORCAMENTO!$J:$J,MATCH($A19,ORCAMENTO!$B:$B,0))</f>
        <v>4779.3900000000003</v>
      </c>
      <c r="D19" s="209">
        <f t="shared" si="3"/>
        <v>0</v>
      </c>
      <c r="E19" s="209">
        <f t="shared" si="3"/>
        <v>0</v>
      </c>
      <c r="F19" s="209">
        <f t="shared" si="3"/>
        <v>0</v>
      </c>
      <c r="G19" s="209">
        <f t="shared" si="3"/>
        <v>1911.7560000000003</v>
      </c>
      <c r="H19" s="209">
        <f t="shared" si="3"/>
        <v>2867.634</v>
      </c>
      <c r="I19" s="209">
        <f t="shared" si="3"/>
        <v>0</v>
      </c>
      <c r="J19" s="209">
        <f t="shared" si="3"/>
        <v>0</v>
      </c>
      <c r="K19" s="209">
        <f t="shared" si="3"/>
        <v>0</v>
      </c>
      <c r="L19" s="209">
        <f t="shared" si="3"/>
        <v>0</v>
      </c>
      <c r="M19" s="209">
        <f t="shared" si="3"/>
        <v>0</v>
      </c>
      <c r="O19" s="97" t="s">
        <v>2355</v>
      </c>
      <c r="P19" s="99">
        <f t="shared" si="1"/>
        <v>4779.3900000000003</v>
      </c>
      <c r="Q19" s="100">
        <f>P19-C19</f>
        <v>0</v>
      </c>
    </row>
    <row r="20" spans="1:17" ht="12" customHeight="1">
      <c r="A20" s="744"/>
      <c r="B20" s="745"/>
      <c r="C20" s="210">
        <f>C19/$C$27</f>
        <v>3.8147639832336495E-2</v>
      </c>
      <c r="D20" s="211"/>
      <c r="E20" s="211"/>
      <c r="F20" s="211"/>
      <c r="G20" s="211">
        <v>0.4</v>
      </c>
      <c r="H20" s="211">
        <v>0.6</v>
      </c>
      <c r="I20" s="211"/>
      <c r="J20" s="211"/>
      <c r="K20" s="211"/>
      <c r="L20" s="211"/>
      <c r="M20" s="211"/>
      <c r="O20" s="97" t="s">
        <v>631</v>
      </c>
      <c r="P20" s="101">
        <f t="shared" si="1"/>
        <v>1</v>
      </c>
    </row>
    <row r="21" spans="1:17">
      <c r="A21" s="744">
        <v>9</v>
      </c>
      <c r="B21" s="745" t="str">
        <f>INDEX(ORCAMENTO!$E:$E,MATCH(A21,ORCAMENTO!$B:$B,0))</f>
        <v>INSTALAÇÕES ELÉTRICAS</v>
      </c>
      <c r="C21" s="208">
        <f>INDEX(ORCAMENTO!$J:$J,MATCH($A21,ORCAMENTO!$B:$B,0))</f>
        <v>7539.73</v>
      </c>
      <c r="D21" s="209">
        <f t="shared" ref="D21:M25" si="4">D22*$C21</f>
        <v>0</v>
      </c>
      <c r="E21" s="209">
        <f t="shared" si="4"/>
        <v>0</v>
      </c>
      <c r="F21" s="209">
        <f t="shared" si="4"/>
        <v>0</v>
      </c>
      <c r="G21" s="209">
        <f t="shared" si="4"/>
        <v>0</v>
      </c>
      <c r="H21" s="209">
        <f t="shared" si="4"/>
        <v>7539.73</v>
      </c>
      <c r="I21" s="209">
        <f t="shared" si="4"/>
        <v>0</v>
      </c>
      <c r="J21" s="209">
        <f t="shared" si="4"/>
        <v>0</v>
      </c>
      <c r="K21" s="209">
        <f t="shared" si="4"/>
        <v>0</v>
      </c>
      <c r="L21" s="209">
        <f t="shared" si="4"/>
        <v>0</v>
      </c>
      <c r="M21" s="209">
        <f t="shared" si="4"/>
        <v>0</v>
      </c>
      <c r="O21" s="97" t="s">
        <v>2355</v>
      </c>
      <c r="P21" s="99">
        <f t="shared" si="1"/>
        <v>7539.73</v>
      </c>
      <c r="Q21" s="100">
        <f>P21-C21</f>
        <v>0</v>
      </c>
    </row>
    <row r="22" spans="1:17" ht="12" customHeight="1">
      <c r="A22" s="744"/>
      <c r="B22" s="745"/>
      <c r="C22" s="210">
        <f>C21/$C$27</f>
        <v>6.0179835600999793E-2</v>
      </c>
      <c r="D22" s="211"/>
      <c r="E22" s="211"/>
      <c r="F22" s="211"/>
      <c r="G22" s="211"/>
      <c r="H22" s="211">
        <v>1</v>
      </c>
      <c r="I22" s="211"/>
      <c r="J22" s="211"/>
      <c r="K22" s="211"/>
      <c r="L22" s="211"/>
      <c r="M22" s="211"/>
      <c r="O22" s="97" t="s">
        <v>631</v>
      </c>
      <c r="P22" s="101">
        <f t="shared" si="1"/>
        <v>1</v>
      </c>
    </row>
    <row r="23" spans="1:17" ht="12" customHeight="1">
      <c r="A23" s="744">
        <v>10</v>
      </c>
      <c r="B23" s="745" t="str">
        <f>INDEX(ORCAMENTO!$E:$E,MATCH(A23,ORCAMENTO!$B:$B,0))</f>
        <v>INSTALAÇÕES E EQUIPAMENTOS HIDRÁULICOS</v>
      </c>
      <c r="C23" s="208">
        <f>INDEX(ORCAMENTO!$J:$J,MATCH($A23,ORCAMENTO!$B:$B,0))</f>
        <v>7589.17</v>
      </c>
      <c r="D23" s="209">
        <f t="shared" si="4"/>
        <v>0</v>
      </c>
      <c r="E23" s="209">
        <f t="shared" si="4"/>
        <v>0</v>
      </c>
      <c r="F23" s="209">
        <f t="shared" si="4"/>
        <v>0</v>
      </c>
      <c r="G23" s="209">
        <f t="shared" si="4"/>
        <v>2276.7509999999997</v>
      </c>
      <c r="H23" s="209">
        <f t="shared" si="4"/>
        <v>5312.4189999999999</v>
      </c>
      <c r="I23" s="209">
        <f t="shared" si="4"/>
        <v>0</v>
      </c>
      <c r="J23" s="209">
        <f t="shared" si="4"/>
        <v>0</v>
      </c>
      <c r="K23" s="209">
        <f t="shared" si="4"/>
        <v>0</v>
      </c>
      <c r="L23" s="209">
        <f t="shared" si="4"/>
        <v>0</v>
      </c>
      <c r="M23" s="209">
        <f t="shared" si="4"/>
        <v>0</v>
      </c>
      <c r="O23" s="97" t="s">
        <v>2355</v>
      </c>
      <c r="P23" s="99">
        <f>SUM(D23:M23)</f>
        <v>7589.17</v>
      </c>
      <c r="Q23" s="100">
        <f>P23-C23</f>
        <v>0</v>
      </c>
    </row>
    <row r="24" spans="1:17" ht="12" customHeight="1">
      <c r="A24" s="744"/>
      <c r="B24" s="745"/>
      <c r="C24" s="210">
        <f>C23/$C$27</f>
        <v>6.0574450669724202E-2</v>
      </c>
      <c r="D24" s="211"/>
      <c r="E24" s="211"/>
      <c r="F24" s="211"/>
      <c r="G24" s="211">
        <v>0.3</v>
      </c>
      <c r="H24" s="211">
        <v>0.7</v>
      </c>
      <c r="I24" s="211"/>
      <c r="J24" s="211"/>
      <c r="K24" s="211"/>
      <c r="L24" s="211"/>
      <c r="M24" s="211"/>
      <c r="O24" s="97" t="s">
        <v>631</v>
      </c>
      <c r="P24" s="101">
        <f>SUM(D24:M24)</f>
        <v>1</v>
      </c>
    </row>
    <row r="25" spans="1:17">
      <c r="A25" s="744">
        <v>11</v>
      </c>
      <c r="B25" s="745" t="str">
        <f>INDEX(ORCAMENTO!$E:$E,MATCH(A25,ORCAMENTO!$B:$B,0))</f>
        <v>SERVIÇOS COMPLEMENTARES</v>
      </c>
      <c r="C25" s="208">
        <f>INDEX(ORCAMENTO!$J:$J,MATCH($A25,ORCAMENTO!$B:$B,0))</f>
        <v>855.82999999999993</v>
      </c>
      <c r="D25" s="209">
        <f t="shared" si="4"/>
        <v>0</v>
      </c>
      <c r="E25" s="209">
        <f t="shared" si="4"/>
        <v>0</v>
      </c>
      <c r="F25" s="209">
        <f t="shared" si="4"/>
        <v>0</v>
      </c>
      <c r="G25" s="209">
        <f t="shared" si="4"/>
        <v>0</v>
      </c>
      <c r="H25" s="209">
        <f t="shared" si="4"/>
        <v>855.82999999999993</v>
      </c>
      <c r="I25" s="209">
        <f t="shared" si="4"/>
        <v>0</v>
      </c>
      <c r="J25" s="209">
        <f t="shared" si="4"/>
        <v>0</v>
      </c>
      <c r="K25" s="209">
        <f t="shared" si="4"/>
        <v>0</v>
      </c>
      <c r="L25" s="209">
        <f t="shared" si="4"/>
        <v>0</v>
      </c>
      <c r="M25" s="209">
        <f t="shared" si="4"/>
        <v>0</v>
      </c>
      <c r="O25" s="97" t="s">
        <v>2355</v>
      </c>
      <c r="P25" s="99">
        <f t="shared" si="1"/>
        <v>855.82999999999993</v>
      </c>
      <c r="Q25" s="100">
        <f>P25-C25</f>
        <v>0</v>
      </c>
    </row>
    <row r="26" spans="1:17" ht="12" customHeight="1">
      <c r="A26" s="744"/>
      <c r="B26" s="745"/>
      <c r="C26" s="210">
        <f>C25/$C$27</f>
        <v>6.8309752076538086E-3</v>
      </c>
      <c r="D26" s="211"/>
      <c r="E26" s="211"/>
      <c r="F26" s="211"/>
      <c r="G26" s="211"/>
      <c r="H26" s="211">
        <v>1</v>
      </c>
      <c r="I26" s="211"/>
      <c r="J26" s="211"/>
      <c r="K26" s="211"/>
      <c r="L26" s="211"/>
      <c r="M26" s="211"/>
      <c r="O26" s="97" t="s">
        <v>631</v>
      </c>
      <c r="P26" s="101">
        <f t="shared" si="1"/>
        <v>1</v>
      </c>
    </row>
    <row r="27" spans="1:17">
      <c r="A27" s="753" t="s">
        <v>2387</v>
      </c>
      <c r="B27" s="753"/>
      <c r="C27" s="212">
        <f>SUMIF($O$5:$O$25,$O27,C$5:C$26)</f>
        <v>125286.64999999998</v>
      </c>
      <c r="D27" s="213">
        <f>SUMIF($O$5:$O$26,$O27,D$5:D$26)</f>
        <v>30267.770999999997</v>
      </c>
      <c r="E27" s="213">
        <f>SUMIF($O$5:$O$26,$O27,E$5:E$26)</f>
        <v>33658.842999999993</v>
      </c>
      <c r="F27" s="213">
        <f>SUMIF($O$5:$O$26,$O27,F$5:F$26)</f>
        <v>18496.875</v>
      </c>
      <c r="G27" s="213">
        <f>SUMIF($O$5:$O$26,$O27,G$5:G$26)</f>
        <v>19508.116000000002</v>
      </c>
      <c r="H27" s="213">
        <f>SUMIF($O$5:$O$26,$O27,H$5:H$26)</f>
        <v>23355.044999999998</v>
      </c>
      <c r="I27" s="213">
        <f>SUMIF($O$5:$O$21,$O27,I$5:I$22)</f>
        <v>0</v>
      </c>
      <c r="J27" s="213">
        <f>SUMIF($O$5:$O$21,$O27,J$5:J$22)</f>
        <v>0</v>
      </c>
      <c r="K27" s="213">
        <f>SUMIF($O$5:$O$21,$O27,K$5:K$22)</f>
        <v>0</v>
      </c>
      <c r="L27" s="213">
        <f>SUMIF($O$5:$O$21,$O27,L$5:L$22)</f>
        <v>0</v>
      </c>
      <c r="M27" s="213">
        <f>SUMIF($O$5:$O$21,$O27,M$5:M$22)</f>
        <v>0</v>
      </c>
      <c r="O27" s="97" t="s">
        <v>2355</v>
      </c>
      <c r="P27" s="99">
        <f t="shared" si="1"/>
        <v>125286.64999999998</v>
      </c>
      <c r="Q27" s="100">
        <f>P27-C27</f>
        <v>0</v>
      </c>
    </row>
    <row r="28" spans="1:17">
      <c r="A28" s="753" t="s">
        <v>2390</v>
      </c>
      <c r="B28" s="753"/>
      <c r="C28" s="214">
        <f>SUMIF($O$5:$O$26,$O28,C$5:C$26)</f>
        <v>1.0000000000000002</v>
      </c>
      <c r="D28" s="215">
        <f>D27/$C$27</f>
        <v>0.24158815803599187</v>
      </c>
      <c r="E28" s="215">
        <f>E27/$C$27</f>
        <v>0.26865466512194236</v>
      </c>
      <c r="F28" s="215">
        <f t="shared" ref="F28:M28" si="5">F27/$C$27</f>
        <v>0.1476364401155271</v>
      </c>
      <c r="G28" s="215">
        <f t="shared" si="5"/>
        <v>0.15570785873834128</v>
      </c>
      <c r="H28" s="215">
        <f t="shared" si="5"/>
        <v>0.18641287798819747</v>
      </c>
      <c r="I28" s="215">
        <f t="shared" si="5"/>
        <v>0</v>
      </c>
      <c r="J28" s="215">
        <f t="shared" si="5"/>
        <v>0</v>
      </c>
      <c r="K28" s="215">
        <f t="shared" si="5"/>
        <v>0</v>
      </c>
      <c r="L28" s="215">
        <f t="shared" si="5"/>
        <v>0</v>
      </c>
      <c r="M28" s="215">
        <f t="shared" si="5"/>
        <v>0</v>
      </c>
      <c r="O28" s="97" t="s">
        <v>631</v>
      </c>
      <c r="P28" s="101">
        <f t="shared" si="1"/>
        <v>1</v>
      </c>
    </row>
    <row r="29" spans="1:17">
      <c r="A29" s="753" t="s">
        <v>2388</v>
      </c>
      <c r="B29" s="753"/>
      <c r="C29" s="216"/>
      <c r="D29" s="217">
        <f>D27</f>
        <v>30267.770999999997</v>
      </c>
      <c r="E29" s="217">
        <f>E27+D29</f>
        <v>63926.613999999987</v>
      </c>
      <c r="F29" s="217">
        <f t="shared" ref="F29:M30" si="6">F27+E29</f>
        <v>82423.488999999987</v>
      </c>
      <c r="G29" s="217">
        <f>G27+F29</f>
        <v>101931.60499999998</v>
      </c>
      <c r="H29" s="217">
        <f>H27+G29</f>
        <v>125286.64999999998</v>
      </c>
      <c r="I29" s="217">
        <f t="shared" si="6"/>
        <v>125286.64999999998</v>
      </c>
      <c r="J29" s="217">
        <f t="shared" si="6"/>
        <v>125286.64999999998</v>
      </c>
      <c r="K29" s="217">
        <f t="shared" si="6"/>
        <v>125286.64999999998</v>
      </c>
      <c r="L29" s="217">
        <f t="shared" si="6"/>
        <v>125286.64999999998</v>
      </c>
      <c r="M29" s="217">
        <f t="shared" si="6"/>
        <v>125286.64999999998</v>
      </c>
    </row>
    <row r="30" spans="1:17">
      <c r="A30" s="753" t="s">
        <v>2389</v>
      </c>
      <c r="B30" s="753"/>
      <c r="C30" s="216"/>
      <c r="D30" s="218">
        <f>D28</f>
        <v>0.24158815803599187</v>
      </c>
      <c r="E30" s="218">
        <f>E28+D30</f>
        <v>0.51024282315793423</v>
      </c>
      <c r="F30" s="218">
        <f>F28+E30</f>
        <v>0.65787926327346136</v>
      </c>
      <c r="G30" s="218">
        <f>G28+F30</f>
        <v>0.81358712201180261</v>
      </c>
      <c r="H30" s="218">
        <f>H28+G30</f>
        <v>1</v>
      </c>
      <c r="I30" s="218">
        <f t="shared" si="6"/>
        <v>1</v>
      </c>
      <c r="J30" s="218">
        <f t="shared" si="6"/>
        <v>1</v>
      </c>
      <c r="K30" s="218">
        <f t="shared" si="6"/>
        <v>1</v>
      </c>
      <c r="L30" s="218">
        <f t="shared" si="6"/>
        <v>1</v>
      </c>
      <c r="M30" s="218">
        <f t="shared" si="6"/>
        <v>1</v>
      </c>
    </row>
    <row r="31" spans="1:17" ht="3.75" customHeight="1">
      <c r="A31" s="752"/>
      <c r="B31" s="752"/>
      <c r="C31" s="752"/>
      <c r="D31" s="752"/>
      <c r="E31" s="752"/>
      <c r="F31" s="21"/>
      <c r="G31" s="21"/>
      <c r="H31" s="21"/>
      <c r="I31" s="21"/>
      <c r="J31" s="21"/>
      <c r="K31" s="21"/>
      <c r="L31" s="21"/>
      <c r="M31" s="21"/>
    </row>
    <row r="32" spans="1:17" ht="19.5" customHeight="1" thickBot="1">
      <c r="A32" s="317" t="s">
        <v>11939</v>
      </c>
      <c r="B32" s="315" t="str">
        <f>ORCAMENTO!E117</f>
        <v>BAIXO GUANDU - ES, 02 DE JUNHO DE 2025.</v>
      </c>
      <c r="C32" s="339"/>
      <c r="D32" s="339"/>
      <c r="E32" s="339"/>
      <c r="F32" s="315"/>
      <c r="G32" s="21"/>
      <c r="H32" s="21"/>
      <c r="I32" s="21"/>
      <c r="J32" s="21"/>
      <c r="K32" s="21"/>
      <c r="L32" s="21"/>
      <c r="M32" s="21"/>
    </row>
    <row r="33" spans="1:13">
      <c r="A33" s="21"/>
      <c r="B33" s="21"/>
      <c r="C33" s="21"/>
      <c r="D33" s="314" t="str">
        <f>ORCAMENTO!F118</f>
        <v>FABRICIO BENÍCIO DE BRITO</v>
      </c>
      <c r="E33" s="21"/>
      <c r="F33" s="21"/>
      <c r="G33" s="314"/>
      <c r="H33" s="314"/>
      <c r="I33" s="314"/>
      <c r="J33" s="21"/>
      <c r="K33" s="21"/>
      <c r="L33" s="21"/>
      <c r="M33" s="21"/>
    </row>
    <row r="34" spans="1:13">
      <c r="A34" s="21"/>
      <c r="B34" s="21"/>
      <c r="C34" s="21"/>
      <c r="D34" s="314" t="str">
        <f>ORCAMENTO!F119</f>
        <v xml:space="preserve">CREA: ES-014512/D </v>
      </c>
      <c r="E34" s="21"/>
      <c r="F34" s="21"/>
      <c r="G34" s="21"/>
      <c r="H34" s="21"/>
      <c r="I34" s="21"/>
      <c r="J34" s="21"/>
      <c r="K34" s="21"/>
      <c r="L34" s="21"/>
      <c r="M34" s="21"/>
    </row>
  </sheetData>
  <mergeCells count="30">
    <mergeCell ref="A31:E31"/>
    <mergeCell ref="A11:A12"/>
    <mergeCell ref="B11:B12"/>
    <mergeCell ref="A27:B27"/>
    <mergeCell ref="A28:B28"/>
    <mergeCell ref="A29:B29"/>
    <mergeCell ref="A30:B30"/>
    <mergeCell ref="A25:A26"/>
    <mergeCell ref="B25:B26"/>
    <mergeCell ref="A23:A24"/>
    <mergeCell ref="B23:B24"/>
    <mergeCell ref="A9:A10"/>
    <mergeCell ref="B9:B10"/>
    <mergeCell ref="A21:A22"/>
    <mergeCell ref="B21:B22"/>
    <mergeCell ref="A17:A18"/>
    <mergeCell ref="B17:B18"/>
    <mergeCell ref="A15:A16"/>
    <mergeCell ref="A19:A20"/>
    <mergeCell ref="B19:B20"/>
    <mergeCell ref="B15:B16"/>
    <mergeCell ref="A13:A14"/>
    <mergeCell ref="B13:B14"/>
    <mergeCell ref="A7:A8"/>
    <mergeCell ref="B7:B8"/>
    <mergeCell ref="B3:F3"/>
    <mergeCell ref="B2:F2"/>
    <mergeCell ref="A1:F1"/>
    <mergeCell ref="A5:A6"/>
    <mergeCell ref="B5:B6"/>
  </mergeCells>
  <pageMargins left="0.51181102362204722" right="0.51181102362204722" top="1.3779527559055118" bottom="0.78740157480314965" header="0.31496062992125984" footer="0.31496062992125984"/>
  <pageSetup paperSize="9" fitToHeight="0" orientation="landscape" r:id="rId1"/>
  <headerFooter>
    <oddHeader>&amp;C&amp;G</oddHead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tabColor theme="0"/>
  </sheetPr>
  <dimension ref="A1:E7545"/>
  <sheetViews>
    <sheetView zoomScale="112" zoomScaleNormal="112" workbookViewId="0">
      <pane ySplit="2" topLeftCell="A3130" activePane="bottomLeft" state="frozen"/>
      <selection pane="bottomLeft" activeCell="A3151" sqref="A3151:XFD3151"/>
    </sheetView>
  </sheetViews>
  <sheetFormatPr defaultColWidth="0" defaultRowHeight="11.25"/>
  <cols>
    <col min="1" max="1" width="20.625" style="257" customWidth="1"/>
    <col min="2" max="2" width="114.875" style="141" customWidth="1"/>
    <col min="3" max="3" width="9.375" style="140" customWidth="1"/>
    <col min="4" max="4" width="11.875" style="140" customWidth="1"/>
    <col min="5" max="5" width="15.625" style="142" customWidth="1"/>
    <col min="6" max="16384" width="9" style="12" hidden="1"/>
  </cols>
  <sheetData>
    <row r="1" spans="1:5" ht="21" customHeight="1">
      <c r="A1" s="255" t="s">
        <v>684</v>
      </c>
      <c r="B1" s="138">
        <v>45748</v>
      </c>
      <c r="C1" s="341" t="s">
        <v>681</v>
      </c>
      <c r="D1" s="341"/>
      <c r="E1" s="341"/>
    </row>
    <row r="2" spans="1:5" ht="21" customHeight="1">
      <c r="A2" s="256" t="s">
        <v>826</v>
      </c>
      <c r="B2" s="139" t="s">
        <v>673</v>
      </c>
      <c r="C2" s="139" t="s">
        <v>15</v>
      </c>
      <c r="D2" s="139" t="s">
        <v>3273</v>
      </c>
      <c r="E2" s="139" t="s">
        <v>819</v>
      </c>
    </row>
    <row r="3" spans="1:5" ht="12.75">
      <c r="A3" s="146">
        <v>45333</v>
      </c>
      <c r="B3" s="102" t="s">
        <v>37500</v>
      </c>
      <c r="C3" s="146" t="s">
        <v>2</v>
      </c>
      <c r="D3" s="146" t="s">
        <v>827</v>
      </c>
      <c r="E3" s="543">
        <v>67.52</v>
      </c>
    </row>
    <row r="4" spans="1:5" ht="12.75">
      <c r="A4" s="146">
        <v>11270</v>
      </c>
      <c r="B4" s="102" t="s">
        <v>37501</v>
      </c>
      <c r="C4" s="146" t="s">
        <v>2</v>
      </c>
      <c r="D4" s="146" t="s">
        <v>827</v>
      </c>
      <c r="E4" s="543"/>
    </row>
    <row r="5" spans="1:5" ht="12.75">
      <c r="A5" s="146">
        <v>412</v>
      </c>
      <c r="B5" s="102" t="s">
        <v>37502</v>
      </c>
      <c r="C5" s="146" t="s">
        <v>2</v>
      </c>
      <c r="D5" s="146" t="s">
        <v>827</v>
      </c>
      <c r="E5" s="543">
        <v>1.33</v>
      </c>
    </row>
    <row r="6" spans="1:5" ht="12.75">
      <c r="A6" s="146">
        <v>414</v>
      </c>
      <c r="B6" s="102" t="s">
        <v>37503</v>
      </c>
      <c r="C6" s="146" t="s">
        <v>2</v>
      </c>
      <c r="D6" s="146" t="s">
        <v>827</v>
      </c>
      <c r="E6" s="543">
        <v>0.08</v>
      </c>
    </row>
    <row r="7" spans="1:5" ht="12.75">
      <c r="A7" s="146">
        <v>410</v>
      </c>
      <c r="B7" s="102" t="s">
        <v>37504</v>
      </c>
      <c r="C7" s="146" t="s">
        <v>2</v>
      </c>
      <c r="D7" s="146" t="s">
        <v>827</v>
      </c>
      <c r="E7" s="543">
        <v>0.2</v>
      </c>
    </row>
    <row r="8" spans="1:5" ht="12.75">
      <c r="A8" s="146">
        <v>411</v>
      </c>
      <c r="B8" s="102" t="s">
        <v>37505</v>
      </c>
      <c r="C8" s="146" t="s">
        <v>2</v>
      </c>
      <c r="D8" s="146" t="s">
        <v>3270</v>
      </c>
      <c r="E8" s="543">
        <v>0.26</v>
      </c>
    </row>
    <row r="9" spans="1:5" ht="12.75">
      <c r="A9" s="146">
        <v>408</v>
      </c>
      <c r="B9" s="102" t="s">
        <v>37506</v>
      </c>
      <c r="C9" s="146" t="s">
        <v>2</v>
      </c>
      <c r="D9" s="146" t="s">
        <v>827</v>
      </c>
      <c r="E9" s="543">
        <v>1.29</v>
      </c>
    </row>
    <row r="10" spans="1:5" ht="12.75">
      <c r="A10" s="146">
        <v>39131</v>
      </c>
      <c r="B10" s="102" t="s">
        <v>37507</v>
      </c>
      <c r="C10" s="146" t="s">
        <v>2</v>
      </c>
      <c r="D10" s="146" t="s">
        <v>827</v>
      </c>
      <c r="E10" s="543">
        <v>4</v>
      </c>
    </row>
    <row r="11" spans="1:5" ht="12.75">
      <c r="A11" s="146">
        <v>394</v>
      </c>
      <c r="B11" s="102" t="s">
        <v>37508</v>
      </c>
      <c r="C11" s="146" t="s">
        <v>2</v>
      </c>
      <c r="D11" s="146" t="s">
        <v>827</v>
      </c>
      <c r="E11" s="543">
        <v>4.05</v>
      </c>
    </row>
    <row r="12" spans="1:5" ht="12.75">
      <c r="A12" s="146">
        <v>39130</v>
      </c>
      <c r="B12" s="102" t="s">
        <v>37509</v>
      </c>
      <c r="C12" s="146" t="s">
        <v>2</v>
      </c>
      <c r="D12" s="146" t="s">
        <v>827</v>
      </c>
      <c r="E12" s="543">
        <v>3.65</v>
      </c>
    </row>
    <row r="13" spans="1:5" ht="12.75">
      <c r="A13" s="146">
        <v>395</v>
      </c>
      <c r="B13" s="102" t="s">
        <v>37510</v>
      </c>
      <c r="C13" s="146" t="s">
        <v>2</v>
      </c>
      <c r="D13" s="146" t="s">
        <v>827</v>
      </c>
      <c r="E13" s="543">
        <v>3.9</v>
      </c>
    </row>
    <row r="14" spans="1:5" ht="12.75">
      <c r="A14" s="146">
        <v>39129</v>
      </c>
      <c r="B14" s="102" t="s">
        <v>37511</v>
      </c>
      <c r="C14" s="146" t="s">
        <v>2</v>
      </c>
      <c r="D14" s="146" t="s">
        <v>827</v>
      </c>
      <c r="E14" s="543">
        <v>2.2400000000000002</v>
      </c>
    </row>
    <row r="15" spans="1:5" ht="12.75">
      <c r="A15" s="146">
        <v>393</v>
      </c>
      <c r="B15" s="102" t="s">
        <v>37512</v>
      </c>
      <c r="C15" s="146" t="s">
        <v>2</v>
      </c>
      <c r="D15" s="146" t="s">
        <v>3270</v>
      </c>
      <c r="E15" s="543">
        <v>2.35</v>
      </c>
    </row>
    <row r="16" spans="1:5" ht="12.75">
      <c r="A16" s="146">
        <v>39127</v>
      </c>
      <c r="B16" s="102" t="s">
        <v>37513</v>
      </c>
      <c r="C16" s="146" t="s">
        <v>2</v>
      </c>
      <c r="D16" s="146" t="s">
        <v>827</v>
      </c>
      <c r="E16" s="543">
        <v>1.92</v>
      </c>
    </row>
    <row r="17" spans="1:5" ht="12.75">
      <c r="A17" s="146">
        <v>392</v>
      </c>
      <c r="B17" s="102" t="s">
        <v>37514</v>
      </c>
      <c r="C17" s="146" t="s">
        <v>2</v>
      </c>
      <c r="D17" s="146" t="s">
        <v>827</v>
      </c>
      <c r="E17" s="543">
        <v>1.97</v>
      </c>
    </row>
    <row r="18" spans="1:5" ht="12.75">
      <c r="A18" s="146">
        <v>39133</v>
      </c>
      <c r="B18" s="102" t="s">
        <v>37515</v>
      </c>
      <c r="C18" s="146" t="s">
        <v>2</v>
      </c>
      <c r="D18" s="146" t="s">
        <v>827</v>
      </c>
      <c r="E18" s="543">
        <v>5.25</v>
      </c>
    </row>
    <row r="19" spans="1:5" ht="12.75">
      <c r="A19" s="146">
        <v>397</v>
      </c>
      <c r="B19" s="102" t="s">
        <v>37516</v>
      </c>
      <c r="C19" s="146" t="s">
        <v>2</v>
      </c>
      <c r="D19" s="146" t="s">
        <v>827</v>
      </c>
      <c r="E19" s="543">
        <v>5.79</v>
      </c>
    </row>
    <row r="20" spans="1:5" ht="12.75">
      <c r="A20" s="146">
        <v>39132</v>
      </c>
      <c r="B20" s="102" t="s">
        <v>37517</v>
      </c>
      <c r="C20" s="146" t="s">
        <v>2</v>
      </c>
      <c r="D20" s="146" t="s">
        <v>827</v>
      </c>
      <c r="E20" s="543">
        <v>4.1900000000000004</v>
      </c>
    </row>
    <row r="21" spans="1:5" ht="12.75">
      <c r="A21" s="146">
        <v>396</v>
      </c>
      <c r="B21" s="102" t="s">
        <v>37518</v>
      </c>
      <c r="C21" s="146" t="s">
        <v>2</v>
      </c>
      <c r="D21" s="146" t="s">
        <v>827</v>
      </c>
      <c r="E21" s="543">
        <v>4.49</v>
      </c>
    </row>
    <row r="22" spans="1:5" ht="12.75">
      <c r="A22" s="146">
        <v>39135</v>
      </c>
      <c r="B22" s="102" t="s">
        <v>37519</v>
      </c>
      <c r="C22" s="146" t="s">
        <v>2</v>
      </c>
      <c r="D22" s="146" t="s">
        <v>827</v>
      </c>
      <c r="E22" s="543">
        <v>8.4</v>
      </c>
    </row>
    <row r="23" spans="1:5" ht="12.75">
      <c r="A23" s="146">
        <v>39134</v>
      </c>
      <c r="B23" s="102" t="s">
        <v>37520</v>
      </c>
      <c r="C23" s="146" t="s">
        <v>2</v>
      </c>
      <c r="D23" s="146" t="s">
        <v>827</v>
      </c>
      <c r="E23" s="543">
        <v>6.99</v>
      </c>
    </row>
    <row r="24" spans="1:5" ht="12.75">
      <c r="A24" s="146">
        <v>398</v>
      </c>
      <c r="B24" s="102" t="s">
        <v>37521</v>
      </c>
      <c r="C24" s="146" t="s">
        <v>2</v>
      </c>
      <c r="D24" s="146" t="s">
        <v>827</v>
      </c>
      <c r="E24" s="543">
        <v>6.45</v>
      </c>
    </row>
    <row r="25" spans="1:5" ht="12.75">
      <c r="A25" s="146">
        <v>39128</v>
      </c>
      <c r="B25" s="102" t="s">
        <v>37522</v>
      </c>
      <c r="C25" s="146" t="s">
        <v>2</v>
      </c>
      <c r="D25" s="146" t="s">
        <v>827</v>
      </c>
      <c r="E25" s="543">
        <v>2.09</v>
      </c>
    </row>
    <row r="26" spans="1:5" ht="12.75">
      <c r="A26" s="146">
        <v>400</v>
      </c>
      <c r="B26" s="102" t="s">
        <v>37523</v>
      </c>
      <c r="C26" s="146" t="s">
        <v>2</v>
      </c>
      <c r="D26" s="146" t="s">
        <v>827</v>
      </c>
      <c r="E26" s="543">
        <v>2.04</v>
      </c>
    </row>
    <row r="27" spans="1:5" ht="12.75">
      <c r="A27" s="146">
        <v>39125</v>
      </c>
      <c r="B27" s="102" t="s">
        <v>37524</v>
      </c>
      <c r="C27" s="146" t="s">
        <v>2</v>
      </c>
      <c r="D27" s="146" t="s">
        <v>827</v>
      </c>
      <c r="E27" s="543">
        <v>2.09</v>
      </c>
    </row>
    <row r="28" spans="1:5" ht="12.75">
      <c r="A28" s="146">
        <v>39126</v>
      </c>
      <c r="B28" s="102" t="s">
        <v>37525</v>
      </c>
      <c r="C28" s="146" t="s">
        <v>2</v>
      </c>
      <c r="D28" s="146" t="s">
        <v>827</v>
      </c>
      <c r="E28" s="543">
        <v>9.4499999999999993</v>
      </c>
    </row>
    <row r="29" spans="1:5" ht="12.75">
      <c r="A29" s="146">
        <v>399</v>
      </c>
      <c r="B29" s="102" t="s">
        <v>37526</v>
      </c>
      <c r="C29" s="146" t="s">
        <v>2</v>
      </c>
      <c r="D29" s="146" t="s">
        <v>827</v>
      </c>
      <c r="E29" s="543">
        <v>8.32</v>
      </c>
    </row>
    <row r="30" spans="1:5" ht="12.75">
      <c r="A30" s="146">
        <v>39158</v>
      </c>
      <c r="B30" s="102" t="s">
        <v>37527</v>
      </c>
      <c r="C30" s="146" t="s">
        <v>2</v>
      </c>
      <c r="D30" s="146" t="s">
        <v>827</v>
      </c>
      <c r="E30" s="543">
        <v>22.35</v>
      </c>
    </row>
    <row r="31" spans="1:5" ht="12.75">
      <c r="A31" s="146">
        <v>39141</v>
      </c>
      <c r="B31" s="102" t="s">
        <v>37528</v>
      </c>
      <c r="C31" s="146" t="s">
        <v>2</v>
      </c>
      <c r="D31" s="146" t="s">
        <v>827</v>
      </c>
      <c r="E31" s="543">
        <v>1.62</v>
      </c>
    </row>
    <row r="32" spans="1:5" ht="12.75">
      <c r="A32" s="146">
        <v>39140</v>
      </c>
      <c r="B32" s="102" t="s">
        <v>37529</v>
      </c>
      <c r="C32" s="146" t="s">
        <v>2</v>
      </c>
      <c r="D32" s="146" t="s">
        <v>827</v>
      </c>
      <c r="E32" s="543">
        <v>1.47</v>
      </c>
    </row>
    <row r="33" spans="1:5" ht="12.75">
      <c r="A33" s="146">
        <v>39139</v>
      </c>
      <c r="B33" s="102" t="s">
        <v>37530</v>
      </c>
      <c r="C33" s="146" t="s">
        <v>2</v>
      </c>
      <c r="D33" s="146" t="s">
        <v>827</v>
      </c>
      <c r="E33" s="543">
        <v>1.22</v>
      </c>
    </row>
    <row r="34" spans="1:5" ht="12.75">
      <c r="A34" s="146">
        <v>39137</v>
      </c>
      <c r="B34" s="102" t="s">
        <v>37531</v>
      </c>
      <c r="C34" s="146" t="s">
        <v>2</v>
      </c>
      <c r="D34" s="146" t="s">
        <v>827</v>
      </c>
      <c r="E34" s="543">
        <v>0.84</v>
      </c>
    </row>
    <row r="35" spans="1:5" ht="12.75">
      <c r="A35" s="146">
        <v>39143</v>
      </c>
      <c r="B35" s="102" t="s">
        <v>37532</v>
      </c>
      <c r="C35" s="146" t="s">
        <v>2</v>
      </c>
      <c r="D35" s="146" t="s">
        <v>827</v>
      </c>
      <c r="E35" s="543">
        <v>3.34</v>
      </c>
    </row>
    <row r="36" spans="1:5" ht="12.75">
      <c r="A36" s="146">
        <v>39142</v>
      </c>
      <c r="B36" s="102" t="s">
        <v>37533</v>
      </c>
      <c r="C36" s="146" t="s">
        <v>2</v>
      </c>
      <c r="D36" s="146" t="s">
        <v>827</v>
      </c>
      <c r="E36" s="543">
        <v>2.4</v>
      </c>
    </row>
    <row r="37" spans="1:5" ht="12.75">
      <c r="A37" s="146">
        <v>39144</v>
      </c>
      <c r="B37" s="102" t="s">
        <v>37534</v>
      </c>
      <c r="C37" s="146" t="s">
        <v>2</v>
      </c>
      <c r="D37" s="146" t="s">
        <v>827</v>
      </c>
      <c r="E37" s="543">
        <v>3.9</v>
      </c>
    </row>
    <row r="38" spans="1:5" ht="12.75">
      <c r="A38" s="146">
        <v>39138</v>
      </c>
      <c r="B38" s="102" t="s">
        <v>37535</v>
      </c>
      <c r="C38" s="146" t="s">
        <v>2</v>
      </c>
      <c r="D38" s="146" t="s">
        <v>827</v>
      </c>
      <c r="E38" s="543">
        <v>0.89</v>
      </c>
    </row>
    <row r="39" spans="1:5" ht="12.75">
      <c r="A39" s="146">
        <v>39136</v>
      </c>
      <c r="B39" s="102" t="s">
        <v>37536</v>
      </c>
      <c r="C39" s="146" t="s">
        <v>2</v>
      </c>
      <c r="D39" s="146" t="s">
        <v>827</v>
      </c>
      <c r="E39" s="543">
        <v>0.59</v>
      </c>
    </row>
    <row r="40" spans="1:5" ht="12.75">
      <c r="A40" s="146">
        <v>39145</v>
      </c>
      <c r="B40" s="102" t="s">
        <v>37537</v>
      </c>
      <c r="C40" s="146" t="s">
        <v>2</v>
      </c>
      <c r="D40" s="146" t="s">
        <v>827</v>
      </c>
      <c r="E40" s="543">
        <v>6.42</v>
      </c>
    </row>
    <row r="41" spans="1:5" ht="12.75">
      <c r="A41" s="146">
        <v>12615</v>
      </c>
      <c r="B41" s="102" t="s">
        <v>37538</v>
      </c>
      <c r="C41" s="146" t="s">
        <v>2</v>
      </c>
      <c r="D41" s="146" t="s">
        <v>827</v>
      </c>
      <c r="E41" s="543">
        <v>16.37</v>
      </c>
    </row>
    <row r="42" spans="1:5" ht="12.75">
      <c r="A42" s="146">
        <v>11927</v>
      </c>
      <c r="B42" s="102" t="s">
        <v>37539</v>
      </c>
      <c r="C42" s="146" t="s">
        <v>2</v>
      </c>
      <c r="D42" s="146" t="s">
        <v>827</v>
      </c>
      <c r="E42" s="543"/>
    </row>
    <row r="43" spans="1:5" ht="12.75">
      <c r="A43" s="146">
        <v>11928</v>
      </c>
      <c r="B43" s="102" t="s">
        <v>37540</v>
      </c>
      <c r="C43" s="146" t="s">
        <v>2</v>
      </c>
      <c r="D43" s="146" t="s">
        <v>827</v>
      </c>
      <c r="E43" s="543"/>
    </row>
    <row r="44" spans="1:5" ht="12.75">
      <c r="A44" s="146">
        <v>11929</v>
      </c>
      <c r="B44" s="102" t="s">
        <v>37541</v>
      </c>
      <c r="C44" s="146" t="s">
        <v>2</v>
      </c>
      <c r="D44" s="146" t="s">
        <v>827</v>
      </c>
      <c r="E44" s="543"/>
    </row>
    <row r="45" spans="1:5" ht="12.75">
      <c r="A45" s="146">
        <v>36801</v>
      </c>
      <c r="B45" s="102" t="s">
        <v>37542</v>
      </c>
      <c r="C45" s="146" t="s">
        <v>2</v>
      </c>
      <c r="D45" s="146" t="s">
        <v>827</v>
      </c>
      <c r="E45" s="543">
        <v>27.59</v>
      </c>
    </row>
    <row r="46" spans="1:5" ht="12.75">
      <c r="A46" s="146">
        <v>36246</v>
      </c>
      <c r="B46" s="102" t="s">
        <v>37543</v>
      </c>
      <c r="C46" s="146" t="s">
        <v>1</v>
      </c>
      <c r="D46" s="146" t="s">
        <v>827</v>
      </c>
      <c r="E46" s="543">
        <v>3.87</v>
      </c>
    </row>
    <row r="47" spans="1:5" ht="12.75">
      <c r="A47" s="146">
        <v>37600</v>
      </c>
      <c r="B47" s="102" t="s">
        <v>37544</v>
      </c>
      <c r="C47" s="146" t="s">
        <v>2</v>
      </c>
      <c r="D47" s="146" t="s">
        <v>827</v>
      </c>
      <c r="E47" s="543"/>
    </row>
    <row r="48" spans="1:5" ht="12.75">
      <c r="A48" s="146">
        <v>37599</v>
      </c>
      <c r="B48" s="102" t="s">
        <v>37545</v>
      </c>
      <c r="C48" s="146" t="s">
        <v>2</v>
      </c>
      <c r="D48" s="146" t="s">
        <v>827</v>
      </c>
      <c r="E48" s="543"/>
    </row>
    <row r="49" spans="1:5" ht="12.75">
      <c r="A49" s="146">
        <v>1</v>
      </c>
      <c r="B49" s="102" t="s">
        <v>37546</v>
      </c>
      <c r="C49" s="146" t="s">
        <v>3</v>
      </c>
      <c r="D49" s="146" t="s">
        <v>3270</v>
      </c>
      <c r="E49" s="543">
        <v>90</v>
      </c>
    </row>
    <row r="50" spans="1:5" ht="12.75">
      <c r="A50" s="146">
        <v>3</v>
      </c>
      <c r="B50" s="102" t="s">
        <v>37547</v>
      </c>
      <c r="C50" s="146" t="s">
        <v>9</v>
      </c>
      <c r="D50" s="146" t="s">
        <v>827</v>
      </c>
      <c r="E50" s="543">
        <v>15.19</v>
      </c>
    </row>
    <row r="51" spans="1:5" ht="12.75">
      <c r="A51" s="146">
        <v>43054</v>
      </c>
      <c r="B51" s="102" t="s">
        <v>37548</v>
      </c>
      <c r="C51" s="146" t="s">
        <v>3</v>
      </c>
      <c r="D51" s="146" t="s">
        <v>827</v>
      </c>
      <c r="E51" s="543">
        <v>9.77</v>
      </c>
    </row>
    <row r="52" spans="1:5" ht="12.75">
      <c r="A52" s="146">
        <v>42402</v>
      </c>
      <c r="B52" s="102" t="s">
        <v>37549</v>
      </c>
      <c r="C52" s="146" t="s">
        <v>3</v>
      </c>
      <c r="D52" s="146" t="s">
        <v>827</v>
      </c>
      <c r="E52" s="543">
        <v>9.34</v>
      </c>
    </row>
    <row r="53" spans="1:5" ht="12.75">
      <c r="A53" s="146">
        <v>42403</v>
      </c>
      <c r="B53" s="102" t="s">
        <v>37550</v>
      </c>
      <c r="C53" s="146" t="s">
        <v>3</v>
      </c>
      <c r="D53" s="146" t="s">
        <v>827</v>
      </c>
      <c r="E53" s="543">
        <v>11.98</v>
      </c>
    </row>
    <row r="54" spans="1:5" ht="12.75">
      <c r="A54" s="146">
        <v>42404</v>
      </c>
      <c r="B54" s="102" t="s">
        <v>37551</v>
      </c>
      <c r="C54" s="146" t="s">
        <v>3</v>
      </c>
      <c r="D54" s="146" t="s">
        <v>827</v>
      </c>
      <c r="E54" s="543">
        <v>11.91</v>
      </c>
    </row>
    <row r="55" spans="1:5" ht="12.75">
      <c r="A55" s="146">
        <v>42405</v>
      </c>
      <c r="B55" s="102" t="s">
        <v>37552</v>
      </c>
      <c r="C55" s="146" t="s">
        <v>3</v>
      </c>
      <c r="D55" s="146" t="s">
        <v>827</v>
      </c>
      <c r="E55" s="543">
        <v>12.69</v>
      </c>
    </row>
    <row r="56" spans="1:5" ht="12.75">
      <c r="A56" s="146">
        <v>34341</v>
      </c>
      <c r="B56" s="102" t="s">
        <v>37553</v>
      </c>
      <c r="C56" s="146" t="s">
        <v>3</v>
      </c>
      <c r="D56" s="146" t="s">
        <v>827</v>
      </c>
      <c r="E56" s="543">
        <v>11.02</v>
      </c>
    </row>
    <row r="57" spans="1:5" ht="12.75">
      <c r="A57" s="146">
        <v>43053</v>
      </c>
      <c r="B57" s="102" t="s">
        <v>37554</v>
      </c>
      <c r="C57" s="146" t="s">
        <v>3</v>
      </c>
      <c r="D57" s="146" t="s">
        <v>827</v>
      </c>
      <c r="E57" s="543">
        <v>8.73</v>
      </c>
    </row>
    <row r="58" spans="1:5" ht="12.75">
      <c r="A58" s="146">
        <v>43058</v>
      </c>
      <c r="B58" s="102" t="s">
        <v>37555</v>
      </c>
      <c r="C58" s="146" t="s">
        <v>3</v>
      </c>
      <c r="D58" s="146" t="s">
        <v>827</v>
      </c>
      <c r="E58" s="543">
        <v>9.0500000000000007</v>
      </c>
    </row>
    <row r="59" spans="1:5" ht="12.75">
      <c r="A59" s="146">
        <v>34</v>
      </c>
      <c r="B59" s="102" t="s">
        <v>37556</v>
      </c>
      <c r="C59" s="146" t="s">
        <v>3</v>
      </c>
      <c r="D59" s="146" t="s">
        <v>827</v>
      </c>
      <c r="E59" s="543">
        <v>9.1</v>
      </c>
    </row>
    <row r="60" spans="1:5" ht="12.75">
      <c r="A60" s="146">
        <v>43055</v>
      </c>
      <c r="B60" s="102" t="s">
        <v>37557</v>
      </c>
      <c r="C60" s="146" t="s">
        <v>3</v>
      </c>
      <c r="D60" s="146" t="s">
        <v>3270</v>
      </c>
      <c r="E60" s="543">
        <v>7.88</v>
      </c>
    </row>
    <row r="61" spans="1:5" ht="12.75">
      <c r="A61" s="146">
        <v>43056</v>
      </c>
      <c r="B61" s="102" t="s">
        <v>37558</v>
      </c>
      <c r="C61" s="146" t="s">
        <v>3</v>
      </c>
      <c r="D61" s="146" t="s">
        <v>827</v>
      </c>
      <c r="E61" s="543">
        <v>9.08</v>
      </c>
    </row>
    <row r="62" spans="1:5" ht="12.75">
      <c r="A62" s="146">
        <v>43057</v>
      </c>
      <c r="B62" s="102" t="s">
        <v>37559</v>
      </c>
      <c r="C62" s="146" t="s">
        <v>3</v>
      </c>
      <c r="D62" s="146" t="s">
        <v>827</v>
      </c>
      <c r="E62" s="543">
        <v>9.98</v>
      </c>
    </row>
    <row r="63" spans="1:5" ht="12.75">
      <c r="A63" s="146">
        <v>34449</v>
      </c>
      <c r="B63" s="102" t="s">
        <v>37560</v>
      </c>
      <c r="C63" s="146" t="s">
        <v>3</v>
      </c>
      <c r="D63" s="146" t="s">
        <v>827</v>
      </c>
      <c r="E63" s="543">
        <v>10.67</v>
      </c>
    </row>
    <row r="64" spans="1:5" ht="12.75">
      <c r="A64" s="146">
        <v>32</v>
      </c>
      <c r="B64" s="102" t="s">
        <v>37561</v>
      </c>
      <c r="C64" s="146" t="s">
        <v>3</v>
      </c>
      <c r="D64" s="146" t="s">
        <v>827</v>
      </c>
      <c r="E64" s="543">
        <v>9.6</v>
      </c>
    </row>
    <row r="65" spans="1:5" ht="12.75">
      <c r="A65" s="146">
        <v>33</v>
      </c>
      <c r="B65" s="102" t="s">
        <v>37562</v>
      </c>
      <c r="C65" s="146" t="s">
        <v>3</v>
      </c>
      <c r="D65" s="146" t="s">
        <v>827</v>
      </c>
      <c r="E65" s="543">
        <v>9.65</v>
      </c>
    </row>
    <row r="66" spans="1:5" ht="12.75">
      <c r="A66" s="146">
        <v>43061</v>
      </c>
      <c r="B66" s="102" t="s">
        <v>37563</v>
      </c>
      <c r="C66" s="146" t="s">
        <v>3</v>
      </c>
      <c r="D66" s="146" t="s">
        <v>827</v>
      </c>
      <c r="E66" s="543">
        <v>9.02</v>
      </c>
    </row>
    <row r="67" spans="1:5" ht="12.75">
      <c r="A67" s="146">
        <v>43059</v>
      </c>
      <c r="B67" s="102" t="s">
        <v>37564</v>
      </c>
      <c r="C67" s="146" t="s">
        <v>3</v>
      </c>
      <c r="D67" s="146" t="s">
        <v>827</v>
      </c>
      <c r="E67" s="543">
        <v>8.61</v>
      </c>
    </row>
    <row r="68" spans="1:5" ht="12.75">
      <c r="A68" s="146">
        <v>43062</v>
      </c>
      <c r="B68" s="102" t="s">
        <v>37565</v>
      </c>
      <c r="C68" s="146" t="s">
        <v>3</v>
      </c>
      <c r="D68" s="146" t="s">
        <v>827</v>
      </c>
      <c r="E68" s="543">
        <v>9.5399999999999991</v>
      </c>
    </row>
    <row r="69" spans="1:5" ht="12.75">
      <c r="A69" s="146">
        <v>43060</v>
      </c>
      <c r="B69" s="102" t="s">
        <v>37566</v>
      </c>
      <c r="C69" s="146" t="s">
        <v>3</v>
      </c>
      <c r="D69" s="146" t="s">
        <v>827</v>
      </c>
      <c r="E69" s="543">
        <v>7.5</v>
      </c>
    </row>
    <row r="70" spans="1:5" ht="12.75">
      <c r="A70" s="146">
        <v>40410</v>
      </c>
      <c r="B70" s="102" t="s">
        <v>37567</v>
      </c>
      <c r="C70" s="146" t="s">
        <v>2</v>
      </c>
      <c r="D70" s="146" t="s">
        <v>3270</v>
      </c>
      <c r="E70" s="543"/>
    </row>
    <row r="71" spans="1:5" ht="12.75">
      <c r="A71" s="146">
        <v>40411</v>
      </c>
      <c r="B71" s="102" t="s">
        <v>37568</v>
      </c>
      <c r="C71" s="146" t="s">
        <v>2</v>
      </c>
      <c r="D71" s="146" t="s">
        <v>827</v>
      </c>
      <c r="E71" s="543"/>
    </row>
    <row r="72" spans="1:5" ht="12.75">
      <c r="A72" s="146">
        <v>40412</v>
      </c>
      <c r="B72" s="102" t="s">
        <v>37569</v>
      </c>
      <c r="C72" s="146" t="s">
        <v>2</v>
      </c>
      <c r="D72" s="146" t="s">
        <v>827</v>
      </c>
      <c r="E72" s="543"/>
    </row>
    <row r="73" spans="1:5" ht="12.75">
      <c r="A73" s="146">
        <v>44254</v>
      </c>
      <c r="B73" s="102" t="s">
        <v>37570</v>
      </c>
      <c r="C73" s="146" t="s">
        <v>2</v>
      </c>
      <c r="D73" s="146" t="s">
        <v>827</v>
      </c>
      <c r="E73" s="543">
        <v>35.26</v>
      </c>
    </row>
    <row r="74" spans="1:5" ht="12.75">
      <c r="A74" s="146">
        <v>44255</v>
      </c>
      <c r="B74" s="102" t="s">
        <v>37571</v>
      </c>
      <c r="C74" s="146" t="s">
        <v>2</v>
      </c>
      <c r="D74" s="146" t="s">
        <v>827</v>
      </c>
      <c r="E74" s="543">
        <v>39.08</v>
      </c>
    </row>
    <row r="75" spans="1:5" ht="12.75">
      <c r="A75" s="146">
        <v>44256</v>
      </c>
      <c r="B75" s="102" t="s">
        <v>37572</v>
      </c>
      <c r="C75" s="146" t="s">
        <v>2</v>
      </c>
      <c r="D75" s="146" t="s">
        <v>827</v>
      </c>
      <c r="E75" s="543">
        <v>44.14</v>
      </c>
    </row>
    <row r="76" spans="1:5" ht="12.75">
      <c r="A76" s="146">
        <v>44257</v>
      </c>
      <c r="B76" s="102" t="s">
        <v>37573</v>
      </c>
      <c r="C76" s="146" t="s">
        <v>2</v>
      </c>
      <c r="D76" s="146" t="s">
        <v>827</v>
      </c>
      <c r="E76" s="543">
        <v>69.83</v>
      </c>
    </row>
    <row r="77" spans="1:5" ht="12.75">
      <c r="A77" s="146">
        <v>44258</v>
      </c>
      <c r="B77" s="102" t="s">
        <v>37574</v>
      </c>
      <c r="C77" s="146" t="s">
        <v>2</v>
      </c>
      <c r="D77" s="146" t="s">
        <v>827</v>
      </c>
      <c r="E77" s="543">
        <v>79.81</v>
      </c>
    </row>
    <row r="78" spans="1:5" ht="12.75">
      <c r="A78" s="146">
        <v>44259</v>
      </c>
      <c r="B78" s="102" t="s">
        <v>37575</v>
      </c>
      <c r="C78" s="146" t="s">
        <v>2</v>
      </c>
      <c r="D78" s="146" t="s">
        <v>827</v>
      </c>
      <c r="E78" s="543">
        <v>109.54</v>
      </c>
    </row>
    <row r="79" spans="1:5" ht="12.75">
      <c r="A79" s="146">
        <v>37997</v>
      </c>
      <c r="B79" s="102" t="s">
        <v>37576</v>
      </c>
      <c r="C79" s="146" t="s">
        <v>2</v>
      </c>
      <c r="D79" s="146" t="s">
        <v>827</v>
      </c>
      <c r="E79" s="543">
        <v>21.01</v>
      </c>
    </row>
    <row r="80" spans="1:5" ht="12.75">
      <c r="A80" s="146">
        <v>37998</v>
      </c>
      <c r="B80" s="102" t="s">
        <v>37577</v>
      </c>
      <c r="C80" s="146" t="s">
        <v>2</v>
      </c>
      <c r="D80" s="146" t="s">
        <v>827</v>
      </c>
      <c r="E80" s="543">
        <v>28.12</v>
      </c>
    </row>
    <row r="81" spans="1:5" ht="12.75">
      <c r="A81" s="146">
        <v>55</v>
      </c>
      <c r="B81" s="102" t="s">
        <v>37578</v>
      </c>
      <c r="C81" s="146" t="s">
        <v>2</v>
      </c>
      <c r="D81" s="146" t="s">
        <v>3270</v>
      </c>
      <c r="E81" s="543"/>
    </row>
    <row r="82" spans="1:5" ht="12.75">
      <c r="A82" s="146">
        <v>61</v>
      </c>
      <c r="B82" s="102" t="s">
        <v>37579</v>
      </c>
      <c r="C82" s="146" t="s">
        <v>2</v>
      </c>
      <c r="D82" s="146" t="s">
        <v>827</v>
      </c>
      <c r="E82" s="543"/>
    </row>
    <row r="83" spans="1:5" ht="12.75">
      <c r="A83" s="146">
        <v>62</v>
      </c>
      <c r="B83" s="102" t="s">
        <v>37580</v>
      </c>
      <c r="C83" s="146" t="s">
        <v>2</v>
      </c>
      <c r="D83" s="146" t="s">
        <v>827</v>
      </c>
      <c r="E83" s="543"/>
    </row>
    <row r="84" spans="1:5" ht="12.75">
      <c r="A84" s="146">
        <v>10899</v>
      </c>
      <c r="B84" s="102" t="s">
        <v>37581</v>
      </c>
      <c r="C84" s="146" t="s">
        <v>2</v>
      </c>
      <c r="D84" s="146" t="s">
        <v>827</v>
      </c>
      <c r="E84" s="543">
        <v>83.23</v>
      </c>
    </row>
    <row r="85" spans="1:5" ht="12.75">
      <c r="A85" s="146">
        <v>10900</v>
      </c>
      <c r="B85" s="102" t="s">
        <v>37582</v>
      </c>
      <c r="C85" s="146" t="s">
        <v>2</v>
      </c>
      <c r="D85" s="146" t="s">
        <v>827</v>
      </c>
      <c r="E85" s="543">
        <v>65.14</v>
      </c>
    </row>
    <row r="86" spans="1:5" ht="12.75">
      <c r="A86" s="146">
        <v>47</v>
      </c>
      <c r="B86" s="102" t="s">
        <v>37583</v>
      </c>
      <c r="C86" s="146" t="s">
        <v>2</v>
      </c>
      <c r="D86" s="146" t="s">
        <v>827</v>
      </c>
      <c r="E86" s="543"/>
    </row>
    <row r="87" spans="1:5" ht="12.75">
      <c r="A87" s="146">
        <v>48</v>
      </c>
      <c r="B87" s="102" t="s">
        <v>37584</v>
      </c>
      <c r="C87" s="146" t="s">
        <v>2</v>
      </c>
      <c r="D87" s="146" t="s">
        <v>827</v>
      </c>
      <c r="E87" s="543"/>
    </row>
    <row r="88" spans="1:5" ht="12.75">
      <c r="A88" s="146">
        <v>46</v>
      </c>
      <c r="B88" s="102" t="s">
        <v>37585</v>
      </c>
      <c r="C88" s="146" t="s">
        <v>2</v>
      </c>
      <c r="D88" s="146" t="s">
        <v>827</v>
      </c>
      <c r="E88" s="543"/>
    </row>
    <row r="89" spans="1:5" ht="12.75">
      <c r="A89" s="146">
        <v>52</v>
      </c>
      <c r="B89" s="102" t="s">
        <v>37586</v>
      </c>
      <c r="C89" s="146" t="s">
        <v>2</v>
      </c>
      <c r="D89" s="146" t="s">
        <v>827</v>
      </c>
      <c r="E89" s="543"/>
    </row>
    <row r="90" spans="1:5" ht="12.75">
      <c r="A90" s="146">
        <v>43</v>
      </c>
      <c r="B90" s="102" t="s">
        <v>37587</v>
      </c>
      <c r="C90" s="146" t="s">
        <v>2</v>
      </c>
      <c r="D90" s="146" t="s">
        <v>827</v>
      </c>
      <c r="E90" s="543"/>
    </row>
    <row r="91" spans="1:5" ht="12.75">
      <c r="A91" s="146">
        <v>103</v>
      </c>
      <c r="B91" s="102" t="s">
        <v>37588</v>
      </c>
      <c r="C91" s="146" t="s">
        <v>2</v>
      </c>
      <c r="D91" s="146" t="s">
        <v>827</v>
      </c>
      <c r="E91" s="543">
        <v>57.28</v>
      </c>
    </row>
    <row r="92" spans="1:5" ht="12.75">
      <c r="A92" s="146">
        <v>107</v>
      </c>
      <c r="B92" s="102" t="s">
        <v>37589</v>
      </c>
      <c r="C92" s="146" t="s">
        <v>2</v>
      </c>
      <c r="D92" s="146" t="s">
        <v>827</v>
      </c>
      <c r="E92" s="543">
        <v>1.08</v>
      </c>
    </row>
    <row r="93" spans="1:5" ht="12.75">
      <c r="A93" s="146">
        <v>65</v>
      </c>
      <c r="B93" s="102" t="s">
        <v>37590</v>
      </c>
      <c r="C93" s="146" t="s">
        <v>2</v>
      </c>
      <c r="D93" s="146" t="s">
        <v>827</v>
      </c>
      <c r="E93" s="543">
        <v>1.18</v>
      </c>
    </row>
    <row r="94" spans="1:5" ht="12.75">
      <c r="A94" s="146">
        <v>108</v>
      </c>
      <c r="B94" s="102" t="s">
        <v>37591</v>
      </c>
      <c r="C94" s="146" t="s">
        <v>2</v>
      </c>
      <c r="D94" s="146" t="s">
        <v>827</v>
      </c>
      <c r="E94" s="543">
        <v>2.37</v>
      </c>
    </row>
    <row r="95" spans="1:5" ht="12.75">
      <c r="A95" s="146">
        <v>110</v>
      </c>
      <c r="B95" s="102" t="s">
        <v>37592</v>
      </c>
      <c r="C95" s="146" t="s">
        <v>2</v>
      </c>
      <c r="D95" s="146" t="s">
        <v>827</v>
      </c>
      <c r="E95" s="543">
        <v>8.24</v>
      </c>
    </row>
    <row r="96" spans="1:5" ht="12.75">
      <c r="A96" s="146">
        <v>109</v>
      </c>
      <c r="B96" s="102" t="s">
        <v>37593</v>
      </c>
      <c r="C96" s="146" t="s">
        <v>2</v>
      </c>
      <c r="D96" s="146" t="s">
        <v>827</v>
      </c>
      <c r="E96" s="543">
        <v>4.91</v>
      </c>
    </row>
    <row r="97" spans="1:5" ht="12.75">
      <c r="A97" s="146">
        <v>111</v>
      </c>
      <c r="B97" s="102" t="s">
        <v>37594</v>
      </c>
      <c r="C97" s="146" t="s">
        <v>2</v>
      </c>
      <c r="D97" s="146" t="s">
        <v>827</v>
      </c>
      <c r="E97" s="543">
        <v>11.15</v>
      </c>
    </row>
    <row r="98" spans="1:5" ht="12.75">
      <c r="A98" s="146">
        <v>112</v>
      </c>
      <c r="B98" s="102" t="s">
        <v>37595</v>
      </c>
      <c r="C98" s="146" t="s">
        <v>2</v>
      </c>
      <c r="D98" s="146" t="s">
        <v>827</v>
      </c>
      <c r="E98" s="543">
        <v>5.91</v>
      </c>
    </row>
    <row r="99" spans="1:5" ht="12.75">
      <c r="A99" s="146">
        <v>113</v>
      </c>
      <c r="B99" s="102" t="s">
        <v>37596</v>
      </c>
      <c r="C99" s="146" t="s">
        <v>2</v>
      </c>
      <c r="D99" s="146" t="s">
        <v>827</v>
      </c>
      <c r="E99" s="543">
        <v>14.79</v>
      </c>
    </row>
    <row r="100" spans="1:5" ht="12.75">
      <c r="A100" s="146">
        <v>104</v>
      </c>
      <c r="B100" s="102" t="s">
        <v>37597</v>
      </c>
      <c r="C100" s="146" t="s">
        <v>2</v>
      </c>
      <c r="D100" s="146" t="s">
        <v>827</v>
      </c>
      <c r="E100" s="543">
        <v>25.75</v>
      </c>
    </row>
    <row r="101" spans="1:5" ht="12.75">
      <c r="A101" s="146">
        <v>102</v>
      </c>
      <c r="B101" s="102" t="s">
        <v>37598</v>
      </c>
      <c r="C101" s="146" t="s">
        <v>2</v>
      </c>
      <c r="D101" s="146" t="s">
        <v>827</v>
      </c>
      <c r="E101" s="543">
        <v>35.5</v>
      </c>
    </row>
    <row r="102" spans="1:5" ht="12.75">
      <c r="A102" s="146">
        <v>95</v>
      </c>
      <c r="B102" s="102" t="s">
        <v>37599</v>
      </c>
      <c r="C102" s="146" t="s">
        <v>2</v>
      </c>
      <c r="D102" s="146" t="s">
        <v>827</v>
      </c>
      <c r="E102" s="543">
        <v>15</v>
      </c>
    </row>
    <row r="103" spans="1:5" ht="12.75">
      <c r="A103" s="146">
        <v>96</v>
      </c>
      <c r="B103" s="102" t="s">
        <v>37600</v>
      </c>
      <c r="C103" s="146" t="s">
        <v>2</v>
      </c>
      <c r="D103" s="146" t="s">
        <v>827</v>
      </c>
      <c r="E103" s="543">
        <v>16.32</v>
      </c>
    </row>
    <row r="104" spans="1:5" ht="12.75">
      <c r="A104" s="146">
        <v>97</v>
      </c>
      <c r="B104" s="102" t="s">
        <v>37601</v>
      </c>
      <c r="C104" s="146" t="s">
        <v>2</v>
      </c>
      <c r="D104" s="146" t="s">
        <v>827</v>
      </c>
      <c r="E104" s="543">
        <v>24.55</v>
      </c>
    </row>
    <row r="105" spans="1:5" ht="12.75">
      <c r="A105" s="146">
        <v>98</v>
      </c>
      <c r="B105" s="102" t="s">
        <v>37602</v>
      </c>
      <c r="C105" s="146" t="s">
        <v>2</v>
      </c>
      <c r="D105" s="146" t="s">
        <v>827</v>
      </c>
      <c r="E105" s="543">
        <v>36.75</v>
      </c>
    </row>
    <row r="106" spans="1:5" ht="12.75">
      <c r="A106" s="146">
        <v>99</v>
      </c>
      <c r="B106" s="102" t="s">
        <v>37603</v>
      </c>
      <c r="C106" s="146" t="s">
        <v>2</v>
      </c>
      <c r="D106" s="146" t="s">
        <v>827</v>
      </c>
      <c r="E106" s="543">
        <v>34.729999999999997</v>
      </c>
    </row>
    <row r="107" spans="1:5" ht="12.75">
      <c r="A107" s="146">
        <v>60</v>
      </c>
      <c r="B107" s="102" t="s">
        <v>37604</v>
      </c>
      <c r="C107" s="146" t="s">
        <v>2</v>
      </c>
      <c r="D107" s="146" t="s">
        <v>827</v>
      </c>
      <c r="E107" s="543"/>
    </row>
    <row r="108" spans="1:5" ht="12.75">
      <c r="A108" s="146">
        <v>72</v>
      </c>
      <c r="B108" s="102" t="s">
        <v>37605</v>
      </c>
      <c r="C108" s="146" t="s">
        <v>2</v>
      </c>
      <c r="D108" s="146" t="s">
        <v>827</v>
      </c>
      <c r="E108" s="543">
        <v>66.61</v>
      </c>
    </row>
    <row r="109" spans="1:5" ht="12.75">
      <c r="A109" s="146">
        <v>71</v>
      </c>
      <c r="B109" s="102" t="s">
        <v>37606</v>
      </c>
      <c r="C109" s="146" t="s">
        <v>2</v>
      </c>
      <c r="D109" s="146" t="s">
        <v>827</v>
      </c>
      <c r="E109" s="543">
        <v>41.14</v>
      </c>
    </row>
    <row r="110" spans="1:5" ht="12.75">
      <c r="A110" s="146">
        <v>67</v>
      </c>
      <c r="B110" s="102" t="s">
        <v>37607</v>
      </c>
      <c r="C110" s="146" t="s">
        <v>2</v>
      </c>
      <c r="D110" s="146" t="s">
        <v>827</v>
      </c>
      <c r="E110" s="543">
        <v>21.53</v>
      </c>
    </row>
    <row r="111" spans="1:5" ht="12.75">
      <c r="A111" s="146">
        <v>73</v>
      </c>
      <c r="B111" s="102" t="s">
        <v>37608</v>
      </c>
      <c r="C111" s="146" t="s">
        <v>2</v>
      </c>
      <c r="D111" s="146" t="s">
        <v>827</v>
      </c>
      <c r="E111" s="543">
        <v>20.61</v>
      </c>
    </row>
    <row r="112" spans="1:5" ht="12.75">
      <c r="A112" s="146">
        <v>100</v>
      </c>
      <c r="B112" s="102" t="s">
        <v>37609</v>
      </c>
      <c r="C112" s="146" t="s">
        <v>2</v>
      </c>
      <c r="D112" s="146" t="s">
        <v>827</v>
      </c>
      <c r="E112" s="543">
        <v>60.68</v>
      </c>
    </row>
    <row r="113" spans="1:5" ht="12.75">
      <c r="A113" s="146">
        <v>75</v>
      </c>
      <c r="B113" s="102" t="s">
        <v>37610</v>
      </c>
      <c r="C113" s="146" t="s">
        <v>2</v>
      </c>
      <c r="D113" s="146" t="s">
        <v>827</v>
      </c>
      <c r="E113" s="543">
        <v>353.76</v>
      </c>
    </row>
    <row r="114" spans="1:5" ht="12.75">
      <c r="A114" s="146">
        <v>83</v>
      </c>
      <c r="B114" s="102" t="s">
        <v>37611</v>
      </c>
      <c r="C114" s="146" t="s">
        <v>2</v>
      </c>
      <c r="D114" s="146" t="s">
        <v>827</v>
      </c>
      <c r="E114" s="543">
        <v>282.82</v>
      </c>
    </row>
    <row r="115" spans="1:5" ht="12.75">
      <c r="A115" s="146">
        <v>74</v>
      </c>
      <c r="B115" s="102" t="s">
        <v>37612</v>
      </c>
      <c r="C115" s="146" t="s">
        <v>2</v>
      </c>
      <c r="D115" s="146" t="s">
        <v>827</v>
      </c>
      <c r="E115" s="543">
        <v>404.36</v>
      </c>
    </row>
    <row r="116" spans="1:5" ht="12.75">
      <c r="A116" s="146">
        <v>106</v>
      </c>
      <c r="B116" s="102" t="s">
        <v>37613</v>
      </c>
      <c r="C116" s="146" t="s">
        <v>2</v>
      </c>
      <c r="D116" s="146" t="s">
        <v>827</v>
      </c>
      <c r="E116" s="543">
        <v>511.33</v>
      </c>
    </row>
    <row r="117" spans="1:5" ht="12.75">
      <c r="A117" s="146">
        <v>88</v>
      </c>
      <c r="B117" s="102" t="s">
        <v>37614</v>
      </c>
      <c r="C117" s="146" t="s">
        <v>2</v>
      </c>
      <c r="D117" s="146" t="s">
        <v>827</v>
      </c>
      <c r="E117" s="543">
        <v>14.37</v>
      </c>
    </row>
    <row r="118" spans="1:5" ht="12.75">
      <c r="A118" s="146">
        <v>82</v>
      </c>
      <c r="B118" s="102" t="s">
        <v>37615</v>
      </c>
      <c r="C118" s="146" t="s">
        <v>2</v>
      </c>
      <c r="D118" s="146" t="s">
        <v>827</v>
      </c>
      <c r="E118" s="543">
        <v>269.08</v>
      </c>
    </row>
    <row r="119" spans="1:5" ht="12.75">
      <c r="A119" s="146">
        <v>105</v>
      </c>
      <c r="B119" s="102" t="s">
        <v>37616</v>
      </c>
      <c r="C119" s="146" t="s">
        <v>2</v>
      </c>
      <c r="D119" s="146" t="s">
        <v>827</v>
      </c>
      <c r="E119" s="543">
        <v>381.29</v>
      </c>
    </row>
    <row r="120" spans="1:5" ht="12.75">
      <c r="A120" s="146">
        <v>39719</v>
      </c>
      <c r="B120" s="102" t="s">
        <v>37617</v>
      </c>
      <c r="C120" s="146" t="s">
        <v>9</v>
      </c>
      <c r="D120" s="146" t="s">
        <v>827</v>
      </c>
      <c r="E120" s="543">
        <v>196.95</v>
      </c>
    </row>
    <row r="121" spans="1:5" ht="12.75">
      <c r="A121" s="146">
        <v>3410</v>
      </c>
      <c r="B121" s="102" t="s">
        <v>37618</v>
      </c>
      <c r="C121" s="146" t="s">
        <v>3</v>
      </c>
      <c r="D121" s="146" t="s">
        <v>827</v>
      </c>
      <c r="E121" s="543">
        <v>44.3</v>
      </c>
    </row>
    <row r="122" spans="1:5" ht="12.75">
      <c r="A122" s="146">
        <v>4791</v>
      </c>
      <c r="B122" s="102" t="s">
        <v>37619</v>
      </c>
      <c r="C122" s="146" t="s">
        <v>3</v>
      </c>
      <c r="D122" s="146" t="s">
        <v>827</v>
      </c>
      <c r="E122" s="543">
        <v>55.79</v>
      </c>
    </row>
    <row r="123" spans="1:5" ht="12.75">
      <c r="A123" s="146">
        <v>157</v>
      </c>
      <c r="B123" s="102" t="s">
        <v>37620</v>
      </c>
      <c r="C123" s="146" t="s">
        <v>3</v>
      </c>
      <c r="D123" s="146" t="s">
        <v>827</v>
      </c>
      <c r="E123" s="543">
        <v>125.52</v>
      </c>
    </row>
    <row r="124" spans="1:5" ht="12.75">
      <c r="A124" s="146">
        <v>156</v>
      </c>
      <c r="B124" s="102" t="s">
        <v>37621</v>
      </c>
      <c r="C124" s="146" t="s">
        <v>3</v>
      </c>
      <c r="D124" s="146" t="s">
        <v>827</v>
      </c>
      <c r="E124" s="543">
        <v>44.69</v>
      </c>
    </row>
    <row r="125" spans="1:5" ht="12.75">
      <c r="A125" s="146">
        <v>131</v>
      </c>
      <c r="B125" s="102" t="s">
        <v>37622</v>
      </c>
      <c r="C125" s="146" t="s">
        <v>3</v>
      </c>
      <c r="D125" s="146" t="s">
        <v>827</v>
      </c>
      <c r="E125" s="543">
        <v>38.22</v>
      </c>
    </row>
    <row r="126" spans="1:5" ht="12.75">
      <c r="A126" s="146">
        <v>21114</v>
      </c>
      <c r="B126" s="102" t="s">
        <v>37623</v>
      </c>
      <c r="C126" s="146" t="s">
        <v>2</v>
      </c>
      <c r="D126" s="146" t="s">
        <v>827</v>
      </c>
      <c r="E126" s="543">
        <v>38.82</v>
      </c>
    </row>
    <row r="127" spans="1:5" ht="12.75">
      <c r="A127" s="146">
        <v>119</v>
      </c>
      <c r="B127" s="102" t="s">
        <v>37624</v>
      </c>
      <c r="C127" s="146" t="s">
        <v>2</v>
      </c>
      <c r="D127" s="146" t="s">
        <v>3270</v>
      </c>
      <c r="E127" s="543">
        <v>9.84</v>
      </c>
    </row>
    <row r="128" spans="1:5" ht="12.75">
      <c r="A128" s="146">
        <v>122</v>
      </c>
      <c r="B128" s="102" t="s">
        <v>37625</v>
      </c>
      <c r="C128" s="146" t="s">
        <v>2</v>
      </c>
      <c r="D128" s="146" t="s">
        <v>827</v>
      </c>
      <c r="E128" s="543">
        <v>75.709999999999994</v>
      </c>
    </row>
    <row r="129" spans="1:5" ht="12.75">
      <c r="A129" s="146">
        <v>20080</v>
      </c>
      <c r="B129" s="102" t="s">
        <v>37626</v>
      </c>
      <c r="C129" s="146" t="s">
        <v>2</v>
      </c>
      <c r="D129" s="146" t="s">
        <v>827</v>
      </c>
      <c r="E129" s="543">
        <v>24.71</v>
      </c>
    </row>
    <row r="130" spans="1:5" ht="12.75">
      <c r="A130" s="146">
        <v>124</v>
      </c>
      <c r="B130" s="102" t="s">
        <v>37627</v>
      </c>
      <c r="C130" s="146" t="s">
        <v>9</v>
      </c>
      <c r="D130" s="146" t="s">
        <v>827</v>
      </c>
      <c r="E130" s="543">
        <v>14.74</v>
      </c>
    </row>
    <row r="131" spans="1:5" ht="12.75">
      <c r="A131" s="146">
        <v>7334</v>
      </c>
      <c r="B131" s="102" t="s">
        <v>37628</v>
      </c>
      <c r="C131" s="146" t="s">
        <v>9</v>
      </c>
      <c r="D131" s="146" t="s">
        <v>827</v>
      </c>
      <c r="E131" s="543"/>
    </row>
    <row r="132" spans="1:5" ht="12.75">
      <c r="A132" s="146">
        <v>45146</v>
      </c>
      <c r="B132" s="102" t="s">
        <v>37629</v>
      </c>
      <c r="C132" s="146" t="s">
        <v>3</v>
      </c>
      <c r="D132" s="146" t="s">
        <v>827</v>
      </c>
      <c r="E132" s="543">
        <v>28.26</v>
      </c>
    </row>
    <row r="133" spans="1:5" ht="12.75">
      <c r="A133" s="146">
        <v>123</v>
      </c>
      <c r="B133" s="102" t="s">
        <v>37630</v>
      </c>
      <c r="C133" s="146" t="s">
        <v>9</v>
      </c>
      <c r="D133" s="146" t="s">
        <v>3270</v>
      </c>
      <c r="E133" s="543">
        <v>6.03</v>
      </c>
    </row>
    <row r="134" spans="1:5" ht="12.75">
      <c r="A134" s="146">
        <v>127</v>
      </c>
      <c r="B134" s="102" t="s">
        <v>37631</v>
      </c>
      <c r="C134" s="146" t="s">
        <v>9</v>
      </c>
      <c r="D134" s="146" t="s">
        <v>827</v>
      </c>
      <c r="E134" s="543">
        <v>14.39</v>
      </c>
    </row>
    <row r="135" spans="1:5" ht="12.75">
      <c r="A135" s="146">
        <v>133</v>
      </c>
      <c r="B135" s="102" t="s">
        <v>37632</v>
      </c>
      <c r="C135" s="146" t="s">
        <v>9</v>
      </c>
      <c r="D135" s="146" t="s">
        <v>827</v>
      </c>
      <c r="E135" s="543">
        <v>5.98</v>
      </c>
    </row>
    <row r="136" spans="1:5" ht="12.75">
      <c r="A136" s="146">
        <v>43617</v>
      </c>
      <c r="B136" s="102" t="s">
        <v>37633</v>
      </c>
      <c r="C136" s="146" t="s">
        <v>9</v>
      </c>
      <c r="D136" s="146" t="s">
        <v>827</v>
      </c>
      <c r="E136" s="543">
        <v>6.68</v>
      </c>
    </row>
    <row r="137" spans="1:5" ht="12.75">
      <c r="A137" s="146">
        <v>132</v>
      </c>
      <c r="B137" s="102" t="s">
        <v>37634</v>
      </c>
      <c r="C137" s="146" t="s">
        <v>9</v>
      </c>
      <c r="D137" s="146" t="s">
        <v>827</v>
      </c>
      <c r="E137" s="543">
        <v>6.2</v>
      </c>
    </row>
    <row r="138" spans="1:5" ht="12.75">
      <c r="A138" s="146">
        <v>43618</v>
      </c>
      <c r="B138" s="102" t="s">
        <v>37635</v>
      </c>
      <c r="C138" s="146" t="s">
        <v>3</v>
      </c>
      <c r="D138" s="146" t="s">
        <v>827</v>
      </c>
      <c r="E138" s="543">
        <v>15.6</v>
      </c>
    </row>
    <row r="139" spans="1:5" ht="12.75">
      <c r="A139" s="146">
        <v>37476</v>
      </c>
      <c r="B139" s="102" t="s">
        <v>37636</v>
      </c>
      <c r="C139" s="146" t="s">
        <v>2</v>
      </c>
      <c r="D139" s="146" t="s">
        <v>827</v>
      </c>
      <c r="E139" s="543">
        <v>3750.68</v>
      </c>
    </row>
    <row r="140" spans="1:5" ht="12.75">
      <c r="A140" s="146">
        <v>37478</v>
      </c>
      <c r="B140" s="102" t="s">
        <v>37637</v>
      </c>
      <c r="C140" s="146" t="s">
        <v>2</v>
      </c>
      <c r="D140" s="146" t="s">
        <v>827</v>
      </c>
      <c r="E140" s="543">
        <v>4697.82</v>
      </c>
    </row>
    <row r="141" spans="1:5" ht="12.75">
      <c r="A141" s="146">
        <v>37477</v>
      </c>
      <c r="B141" s="102" t="s">
        <v>37638</v>
      </c>
      <c r="C141" s="146" t="s">
        <v>2</v>
      </c>
      <c r="D141" s="146" t="s">
        <v>827</v>
      </c>
      <c r="E141" s="543">
        <v>6364.79</v>
      </c>
    </row>
    <row r="142" spans="1:5" ht="12.75">
      <c r="A142" s="146">
        <v>37479</v>
      </c>
      <c r="B142" s="102" t="s">
        <v>37639</v>
      </c>
      <c r="C142" s="146" t="s">
        <v>2</v>
      </c>
      <c r="D142" s="146" t="s">
        <v>827</v>
      </c>
      <c r="E142" s="543">
        <v>7548.72</v>
      </c>
    </row>
    <row r="143" spans="1:5" ht="12.75">
      <c r="A143" s="146">
        <v>4319</v>
      </c>
      <c r="B143" s="102" t="s">
        <v>37640</v>
      </c>
      <c r="C143" s="146" t="s">
        <v>2</v>
      </c>
      <c r="D143" s="146" t="s">
        <v>827</v>
      </c>
      <c r="E143" s="543">
        <v>1.92</v>
      </c>
    </row>
    <row r="144" spans="1:5" ht="12.75">
      <c r="A144" s="146">
        <v>42409</v>
      </c>
      <c r="B144" s="102" t="s">
        <v>37641</v>
      </c>
      <c r="C144" s="146" t="s">
        <v>3</v>
      </c>
      <c r="D144" s="146" t="s">
        <v>827</v>
      </c>
      <c r="E144" s="543">
        <v>9.82</v>
      </c>
    </row>
    <row r="145" spans="1:5" ht="12.75">
      <c r="A145" s="146">
        <v>40553</v>
      </c>
      <c r="B145" s="102" t="s">
        <v>37642</v>
      </c>
      <c r="C145" s="146" t="s">
        <v>7</v>
      </c>
      <c r="D145" s="146" t="s">
        <v>3270</v>
      </c>
      <c r="E145" s="543"/>
    </row>
    <row r="146" spans="1:5" ht="12.75">
      <c r="A146" s="146">
        <v>6114</v>
      </c>
      <c r="B146" s="102" t="s">
        <v>37643</v>
      </c>
      <c r="C146" s="146" t="s">
        <v>5</v>
      </c>
      <c r="D146" s="146" t="s">
        <v>827</v>
      </c>
      <c r="E146" s="543">
        <v>17.11</v>
      </c>
    </row>
    <row r="147" spans="1:5" ht="12.75">
      <c r="A147" s="146">
        <v>40912</v>
      </c>
      <c r="B147" s="102" t="s">
        <v>37644</v>
      </c>
      <c r="C147" s="146" t="s">
        <v>2233</v>
      </c>
      <c r="D147" s="146" t="s">
        <v>827</v>
      </c>
      <c r="E147" s="543">
        <v>3003.5</v>
      </c>
    </row>
    <row r="148" spans="1:5" ht="12.75">
      <c r="A148" s="146">
        <v>247</v>
      </c>
      <c r="B148" s="102" t="s">
        <v>37645</v>
      </c>
      <c r="C148" s="146" t="s">
        <v>5</v>
      </c>
      <c r="D148" s="146" t="s">
        <v>827</v>
      </c>
      <c r="E148" s="543">
        <v>17.11</v>
      </c>
    </row>
    <row r="149" spans="1:5" ht="12.75">
      <c r="A149" s="146">
        <v>40919</v>
      </c>
      <c r="B149" s="102" t="s">
        <v>37646</v>
      </c>
      <c r="C149" s="146" t="s">
        <v>2233</v>
      </c>
      <c r="D149" s="146" t="s">
        <v>827</v>
      </c>
      <c r="E149" s="543">
        <v>3003.5</v>
      </c>
    </row>
    <row r="150" spans="1:5" ht="12.75">
      <c r="A150" s="146">
        <v>44499</v>
      </c>
      <c r="B150" s="102" t="s">
        <v>37647</v>
      </c>
      <c r="C150" s="146" t="s">
        <v>5</v>
      </c>
      <c r="D150" s="146" t="s">
        <v>827</v>
      </c>
      <c r="E150" s="543">
        <v>17.11</v>
      </c>
    </row>
    <row r="151" spans="1:5" ht="12.75">
      <c r="A151" s="146">
        <v>40984</v>
      </c>
      <c r="B151" s="102" t="s">
        <v>37648</v>
      </c>
      <c r="C151" s="146" t="s">
        <v>2233</v>
      </c>
      <c r="D151" s="146" t="s">
        <v>827</v>
      </c>
      <c r="E151" s="543">
        <v>3003.5</v>
      </c>
    </row>
    <row r="152" spans="1:5" ht="12.75">
      <c r="A152" s="146">
        <v>248</v>
      </c>
      <c r="B152" s="102" t="s">
        <v>37649</v>
      </c>
      <c r="C152" s="146" t="s">
        <v>5</v>
      </c>
      <c r="D152" s="146" t="s">
        <v>827</v>
      </c>
      <c r="E152" s="543">
        <v>15.5</v>
      </c>
    </row>
    <row r="153" spans="1:5" ht="12.75">
      <c r="A153" s="146">
        <v>41086</v>
      </c>
      <c r="B153" s="102" t="s">
        <v>37650</v>
      </c>
      <c r="C153" s="146" t="s">
        <v>2233</v>
      </c>
      <c r="D153" s="146" t="s">
        <v>827</v>
      </c>
      <c r="E153" s="543">
        <v>2723.39</v>
      </c>
    </row>
    <row r="154" spans="1:5" ht="12.75">
      <c r="A154" s="146">
        <v>34466</v>
      </c>
      <c r="B154" s="102" t="s">
        <v>37651</v>
      </c>
      <c r="C154" s="146" t="s">
        <v>5</v>
      </c>
      <c r="D154" s="146" t="s">
        <v>827</v>
      </c>
      <c r="E154" s="543">
        <v>17.11</v>
      </c>
    </row>
    <row r="155" spans="1:5" ht="12.75">
      <c r="A155" s="146">
        <v>41083</v>
      </c>
      <c r="B155" s="102" t="s">
        <v>37652</v>
      </c>
      <c r="C155" s="146" t="s">
        <v>2233</v>
      </c>
      <c r="D155" s="146" t="s">
        <v>827</v>
      </c>
      <c r="E155" s="543">
        <v>3003.5</v>
      </c>
    </row>
    <row r="156" spans="1:5" ht="12.75">
      <c r="A156" s="146">
        <v>252</v>
      </c>
      <c r="B156" s="102" t="s">
        <v>37653</v>
      </c>
      <c r="C156" s="146" t="s">
        <v>5</v>
      </c>
      <c r="D156" s="146" t="s">
        <v>827</v>
      </c>
      <c r="E156" s="543">
        <v>17.11</v>
      </c>
    </row>
    <row r="157" spans="1:5" ht="12.75">
      <c r="A157" s="146">
        <v>40909</v>
      </c>
      <c r="B157" s="102" t="s">
        <v>37654</v>
      </c>
      <c r="C157" s="146" t="s">
        <v>2233</v>
      </c>
      <c r="D157" s="146" t="s">
        <v>827</v>
      </c>
      <c r="E157" s="543">
        <v>3003.5</v>
      </c>
    </row>
    <row r="158" spans="1:5" ht="12.75">
      <c r="A158" s="146">
        <v>242</v>
      </c>
      <c r="B158" s="102" t="s">
        <v>37655</v>
      </c>
      <c r="C158" s="146" t="s">
        <v>5</v>
      </c>
      <c r="D158" s="146" t="s">
        <v>827</v>
      </c>
      <c r="E158" s="543">
        <v>15.5</v>
      </c>
    </row>
    <row r="159" spans="1:5" ht="12.75">
      <c r="A159" s="146">
        <v>41085</v>
      </c>
      <c r="B159" s="102" t="s">
        <v>37656</v>
      </c>
      <c r="C159" s="146" t="s">
        <v>2233</v>
      </c>
      <c r="D159" s="146" t="s">
        <v>827</v>
      </c>
      <c r="E159" s="543">
        <v>2723.39</v>
      </c>
    </row>
    <row r="160" spans="1:5" ht="12.75">
      <c r="A160" s="146">
        <v>427</v>
      </c>
      <c r="B160" s="102" t="s">
        <v>37657</v>
      </c>
      <c r="C160" s="146" t="s">
        <v>2</v>
      </c>
      <c r="D160" s="146" t="s">
        <v>827</v>
      </c>
      <c r="E160" s="543">
        <v>9.3800000000000008</v>
      </c>
    </row>
    <row r="161" spans="1:5" ht="12.75">
      <c r="A161" s="146">
        <v>417</v>
      </c>
      <c r="B161" s="102" t="s">
        <v>37658</v>
      </c>
      <c r="C161" s="146" t="s">
        <v>2</v>
      </c>
      <c r="D161" s="146" t="s">
        <v>827</v>
      </c>
      <c r="E161" s="543">
        <v>4.42</v>
      </c>
    </row>
    <row r="162" spans="1:5" ht="12.75">
      <c r="A162" s="146">
        <v>11273</v>
      </c>
      <c r="B162" s="102" t="s">
        <v>37659</v>
      </c>
      <c r="C162" s="146" t="s">
        <v>2</v>
      </c>
      <c r="D162" s="146" t="s">
        <v>827</v>
      </c>
      <c r="E162" s="543">
        <v>13.73</v>
      </c>
    </row>
    <row r="163" spans="1:5" ht="12.75">
      <c r="A163" s="146">
        <v>11272</v>
      </c>
      <c r="B163" s="102" t="s">
        <v>37660</v>
      </c>
      <c r="C163" s="146" t="s">
        <v>2</v>
      </c>
      <c r="D163" s="146" t="s">
        <v>827</v>
      </c>
      <c r="E163" s="543">
        <v>8.2799999999999994</v>
      </c>
    </row>
    <row r="164" spans="1:5" ht="12.75">
      <c r="A164" s="146">
        <v>11275</v>
      </c>
      <c r="B164" s="102" t="s">
        <v>37661</v>
      </c>
      <c r="C164" s="146" t="s">
        <v>2</v>
      </c>
      <c r="D164" s="146" t="s">
        <v>827</v>
      </c>
      <c r="E164" s="543">
        <v>3.32</v>
      </c>
    </row>
    <row r="165" spans="1:5" ht="12.75">
      <c r="A165" s="146">
        <v>11274</v>
      </c>
      <c r="B165" s="102" t="s">
        <v>37662</v>
      </c>
      <c r="C165" s="146" t="s">
        <v>2</v>
      </c>
      <c r="D165" s="146" t="s">
        <v>827</v>
      </c>
      <c r="E165" s="543">
        <v>2.5299999999999998</v>
      </c>
    </row>
    <row r="166" spans="1:5" ht="12.75">
      <c r="A166" s="146">
        <v>38470</v>
      </c>
      <c r="B166" s="102" t="s">
        <v>37663</v>
      </c>
      <c r="C166" s="146" t="s">
        <v>2</v>
      </c>
      <c r="D166" s="146" t="s">
        <v>3270</v>
      </c>
      <c r="E166" s="543">
        <v>49.4</v>
      </c>
    </row>
    <row r="167" spans="1:5" ht="12.75">
      <c r="A167" s="146">
        <v>38547</v>
      </c>
      <c r="B167" s="102" t="s">
        <v>37664</v>
      </c>
      <c r="C167" s="146" t="s">
        <v>2</v>
      </c>
      <c r="D167" s="146" t="s">
        <v>827</v>
      </c>
      <c r="E167" s="543">
        <v>134.80000000000001</v>
      </c>
    </row>
    <row r="168" spans="1:5" ht="12.75">
      <c r="A168" s="146">
        <v>38467</v>
      </c>
      <c r="B168" s="102" t="s">
        <v>37665</v>
      </c>
      <c r="C168" s="146" t="s">
        <v>2</v>
      </c>
      <c r="D168" s="146" t="s">
        <v>827</v>
      </c>
      <c r="E168" s="543">
        <v>81.56</v>
      </c>
    </row>
    <row r="169" spans="1:5" ht="12.75">
      <c r="A169" s="146">
        <v>38468</v>
      </c>
      <c r="B169" s="102" t="s">
        <v>37666</v>
      </c>
      <c r="C169" s="146" t="s">
        <v>2</v>
      </c>
      <c r="D169" s="146" t="s">
        <v>827</v>
      </c>
      <c r="E169" s="543">
        <v>89.75</v>
      </c>
    </row>
    <row r="170" spans="1:5" ht="12.75">
      <c r="A170" s="146">
        <v>38469</v>
      </c>
      <c r="B170" s="102" t="s">
        <v>37667</v>
      </c>
      <c r="C170" s="146" t="s">
        <v>2</v>
      </c>
      <c r="D170" s="146" t="s">
        <v>827</v>
      </c>
      <c r="E170" s="543">
        <v>144.94999999999999</v>
      </c>
    </row>
    <row r="171" spans="1:5" ht="12.75">
      <c r="A171" s="146">
        <v>38471</v>
      </c>
      <c r="B171" s="102" t="s">
        <v>37668</v>
      </c>
      <c r="C171" s="146" t="s">
        <v>2</v>
      </c>
      <c r="D171" s="146" t="s">
        <v>827</v>
      </c>
      <c r="E171" s="543">
        <v>116.55</v>
      </c>
    </row>
    <row r="172" spans="1:5" ht="12.75">
      <c r="A172" s="146">
        <v>37370</v>
      </c>
      <c r="B172" s="102" t="s">
        <v>37669</v>
      </c>
      <c r="C172" s="146" t="s">
        <v>5</v>
      </c>
      <c r="D172" s="146" t="s">
        <v>3270</v>
      </c>
      <c r="E172" s="543">
        <v>5.59</v>
      </c>
    </row>
    <row r="173" spans="1:5" ht="12.75">
      <c r="A173" s="146">
        <v>40862</v>
      </c>
      <c r="B173" s="102" t="s">
        <v>37670</v>
      </c>
      <c r="C173" s="146" t="s">
        <v>2233</v>
      </c>
      <c r="D173" s="146" t="s">
        <v>3270</v>
      </c>
      <c r="E173" s="543">
        <v>1053.3499999999999</v>
      </c>
    </row>
    <row r="174" spans="1:5" ht="12.75">
      <c r="A174" s="146">
        <v>10658</v>
      </c>
      <c r="B174" s="102" t="s">
        <v>37671</v>
      </c>
      <c r="C174" s="146" t="s">
        <v>2</v>
      </c>
      <c r="D174" s="146" t="s">
        <v>3270</v>
      </c>
      <c r="E174" s="543"/>
    </row>
    <row r="175" spans="1:5" ht="12.75">
      <c r="A175" s="146">
        <v>253</v>
      </c>
      <c r="B175" s="102" t="s">
        <v>37672</v>
      </c>
      <c r="C175" s="146" t="s">
        <v>5</v>
      </c>
      <c r="D175" s="146" t="s">
        <v>3270</v>
      </c>
      <c r="E175" s="543">
        <v>22.29</v>
      </c>
    </row>
    <row r="176" spans="1:5" ht="12.75">
      <c r="A176" s="146">
        <v>40809</v>
      </c>
      <c r="B176" s="102" t="s">
        <v>37673</v>
      </c>
      <c r="C176" s="146" t="s">
        <v>2233</v>
      </c>
      <c r="D176" s="146" t="s">
        <v>827</v>
      </c>
      <c r="E176" s="543">
        <v>3911.43</v>
      </c>
    </row>
    <row r="177" spans="1:5" ht="12.75">
      <c r="A177" s="146">
        <v>42428</v>
      </c>
      <c r="B177" s="102" t="s">
        <v>37674</v>
      </c>
      <c r="C177" s="146" t="s">
        <v>2</v>
      </c>
      <c r="D177" s="146" t="s">
        <v>3270</v>
      </c>
      <c r="E177" s="543"/>
    </row>
    <row r="178" spans="1:5" ht="12.75">
      <c r="A178" s="146">
        <v>301</v>
      </c>
      <c r="B178" s="102" t="s">
        <v>37675</v>
      </c>
      <c r="C178" s="146" t="s">
        <v>2</v>
      </c>
      <c r="D178" s="146" t="s">
        <v>3270</v>
      </c>
      <c r="E178" s="543">
        <v>3.1</v>
      </c>
    </row>
    <row r="179" spans="1:5" ht="12.75">
      <c r="A179" s="146">
        <v>296</v>
      </c>
      <c r="B179" s="102" t="s">
        <v>37676</v>
      </c>
      <c r="C179" s="146" t="s">
        <v>2</v>
      </c>
      <c r="D179" s="146" t="s">
        <v>827</v>
      </c>
      <c r="E179" s="543">
        <v>1.75</v>
      </c>
    </row>
    <row r="180" spans="1:5" ht="12.75">
      <c r="A180" s="146">
        <v>297</v>
      </c>
      <c r="B180" s="102" t="s">
        <v>37677</v>
      </c>
      <c r="C180" s="146" t="s">
        <v>2</v>
      </c>
      <c r="D180" s="146" t="s">
        <v>827</v>
      </c>
      <c r="E180" s="543">
        <v>2.57</v>
      </c>
    </row>
    <row r="181" spans="1:5" ht="12.75">
      <c r="A181" s="146">
        <v>299</v>
      </c>
      <c r="B181" s="102" t="s">
        <v>37678</v>
      </c>
      <c r="C181" s="146" t="s">
        <v>2</v>
      </c>
      <c r="D181" s="146" t="s">
        <v>827</v>
      </c>
      <c r="E181" s="543">
        <v>3.64</v>
      </c>
    </row>
    <row r="182" spans="1:5" ht="12.75">
      <c r="A182" s="146">
        <v>300</v>
      </c>
      <c r="B182" s="102" t="s">
        <v>37679</v>
      </c>
      <c r="C182" s="146" t="s">
        <v>2</v>
      </c>
      <c r="D182" s="146" t="s">
        <v>827</v>
      </c>
      <c r="E182" s="543">
        <v>12.58</v>
      </c>
    </row>
    <row r="183" spans="1:5" ht="12.75">
      <c r="A183" s="146">
        <v>20085</v>
      </c>
      <c r="B183" s="102" t="s">
        <v>37680</v>
      </c>
      <c r="C183" s="146" t="s">
        <v>2</v>
      </c>
      <c r="D183" s="146" t="s">
        <v>827</v>
      </c>
      <c r="E183" s="543">
        <v>2.2999999999999998</v>
      </c>
    </row>
    <row r="184" spans="1:5" ht="12.75">
      <c r="A184" s="146">
        <v>298</v>
      </c>
      <c r="B184" s="102" t="s">
        <v>37681</v>
      </c>
      <c r="C184" s="146" t="s">
        <v>2</v>
      </c>
      <c r="D184" s="146" t="s">
        <v>827</v>
      </c>
      <c r="E184" s="543">
        <v>2.79</v>
      </c>
    </row>
    <row r="185" spans="1:5" ht="12.75">
      <c r="A185" s="146">
        <v>311</v>
      </c>
      <c r="B185" s="102" t="s">
        <v>37682</v>
      </c>
      <c r="C185" s="146" t="s">
        <v>2</v>
      </c>
      <c r="D185" s="146" t="s">
        <v>827</v>
      </c>
      <c r="E185" s="543">
        <v>10.38</v>
      </c>
    </row>
    <row r="186" spans="1:5" ht="12.75">
      <c r="A186" s="146">
        <v>318</v>
      </c>
      <c r="B186" s="102" t="s">
        <v>37683</v>
      </c>
      <c r="C186" s="146" t="s">
        <v>2</v>
      </c>
      <c r="D186" s="146" t="s">
        <v>827</v>
      </c>
      <c r="E186" s="543">
        <v>20.9</v>
      </c>
    </row>
    <row r="187" spans="1:5" ht="12.75">
      <c r="A187" s="146">
        <v>319</v>
      </c>
      <c r="B187" s="102" t="s">
        <v>37684</v>
      </c>
      <c r="C187" s="146" t="s">
        <v>2</v>
      </c>
      <c r="D187" s="146" t="s">
        <v>827</v>
      </c>
      <c r="E187" s="543">
        <v>32.770000000000003</v>
      </c>
    </row>
    <row r="188" spans="1:5" ht="12.75">
      <c r="A188" s="146">
        <v>303</v>
      </c>
      <c r="B188" s="102" t="s">
        <v>37685</v>
      </c>
      <c r="C188" s="146" t="s">
        <v>2</v>
      </c>
      <c r="D188" s="146" t="s">
        <v>827</v>
      </c>
      <c r="E188" s="543">
        <v>3.43</v>
      </c>
    </row>
    <row r="189" spans="1:5" ht="12.75">
      <c r="A189" s="146">
        <v>305</v>
      </c>
      <c r="B189" s="102" t="s">
        <v>37686</v>
      </c>
      <c r="C189" s="146" t="s">
        <v>2</v>
      </c>
      <c r="D189" s="146" t="s">
        <v>827</v>
      </c>
      <c r="E189" s="543">
        <v>10.8</v>
      </c>
    </row>
    <row r="190" spans="1:5" ht="12.75">
      <c r="A190" s="146">
        <v>306</v>
      </c>
      <c r="B190" s="102" t="s">
        <v>37687</v>
      </c>
      <c r="C190" s="146" t="s">
        <v>2</v>
      </c>
      <c r="D190" s="146" t="s">
        <v>827</v>
      </c>
      <c r="E190" s="543">
        <v>16.38</v>
      </c>
    </row>
    <row r="191" spans="1:5" ht="12.75">
      <c r="A191" s="146">
        <v>307</v>
      </c>
      <c r="B191" s="102" t="s">
        <v>37688</v>
      </c>
      <c r="C191" s="146" t="s">
        <v>2</v>
      </c>
      <c r="D191" s="146" t="s">
        <v>827</v>
      </c>
      <c r="E191" s="543">
        <v>41.39</v>
      </c>
    </row>
    <row r="192" spans="1:5" ht="12.75">
      <c r="A192" s="146">
        <v>309</v>
      </c>
      <c r="B192" s="102" t="s">
        <v>37689</v>
      </c>
      <c r="C192" s="146" t="s">
        <v>2</v>
      </c>
      <c r="D192" s="146" t="s">
        <v>827</v>
      </c>
      <c r="E192" s="543">
        <v>67.81</v>
      </c>
    </row>
    <row r="193" spans="1:5" ht="12.75">
      <c r="A193" s="146">
        <v>310</v>
      </c>
      <c r="B193" s="102" t="s">
        <v>37690</v>
      </c>
      <c r="C193" s="146" t="s">
        <v>2</v>
      </c>
      <c r="D193" s="146" t="s">
        <v>827</v>
      </c>
      <c r="E193" s="543">
        <v>93.98</v>
      </c>
    </row>
    <row r="194" spans="1:5" ht="12.75">
      <c r="A194" s="146">
        <v>308</v>
      </c>
      <c r="B194" s="102" t="s">
        <v>37691</v>
      </c>
      <c r="C194" s="146" t="s">
        <v>2</v>
      </c>
      <c r="D194" s="146" t="s">
        <v>827</v>
      </c>
      <c r="E194" s="543">
        <v>92.38</v>
      </c>
    </row>
    <row r="195" spans="1:5" ht="12.75">
      <c r="A195" s="146">
        <v>328</v>
      </c>
      <c r="B195" s="102" t="s">
        <v>37692</v>
      </c>
      <c r="C195" s="146" t="s">
        <v>2</v>
      </c>
      <c r="D195" s="146" t="s">
        <v>827</v>
      </c>
      <c r="E195" s="543">
        <v>8.2100000000000009</v>
      </c>
    </row>
    <row r="196" spans="1:5" ht="12.75">
      <c r="A196" s="146">
        <v>325</v>
      </c>
      <c r="B196" s="102" t="s">
        <v>37693</v>
      </c>
      <c r="C196" s="146" t="s">
        <v>2</v>
      </c>
      <c r="D196" s="146" t="s">
        <v>827</v>
      </c>
      <c r="E196" s="543">
        <v>2.42</v>
      </c>
    </row>
    <row r="197" spans="1:5" ht="12.75">
      <c r="A197" s="146">
        <v>20326</v>
      </c>
      <c r="B197" s="102" t="s">
        <v>37694</v>
      </c>
      <c r="C197" s="146" t="s">
        <v>2</v>
      </c>
      <c r="D197" s="146" t="s">
        <v>827</v>
      </c>
      <c r="E197" s="543">
        <v>4.43</v>
      </c>
    </row>
    <row r="198" spans="1:5" ht="12.75">
      <c r="A198" s="146">
        <v>329</v>
      </c>
      <c r="B198" s="102" t="s">
        <v>37695</v>
      </c>
      <c r="C198" s="146" t="s">
        <v>2</v>
      </c>
      <c r="D198" s="146" t="s">
        <v>827</v>
      </c>
      <c r="E198" s="543">
        <v>6.87</v>
      </c>
    </row>
    <row r="199" spans="1:5" ht="12.75">
      <c r="A199" s="146">
        <v>39642</v>
      </c>
      <c r="B199" s="102" t="s">
        <v>37696</v>
      </c>
      <c r="C199" s="146" t="s">
        <v>2</v>
      </c>
      <c r="D199" s="146" t="s">
        <v>827</v>
      </c>
      <c r="E199" s="543">
        <v>3.04</v>
      </c>
    </row>
    <row r="200" spans="1:5" ht="12.75">
      <c r="A200" s="146">
        <v>39641</v>
      </c>
      <c r="B200" s="102" t="s">
        <v>37697</v>
      </c>
      <c r="C200" s="146" t="s">
        <v>2</v>
      </c>
      <c r="D200" s="146" t="s">
        <v>827</v>
      </c>
      <c r="E200" s="543">
        <v>2.67</v>
      </c>
    </row>
    <row r="201" spans="1:5" ht="12.75">
      <c r="A201" s="146">
        <v>39643</v>
      </c>
      <c r="B201" s="102" t="s">
        <v>37698</v>
      </c>
      <c r="C201" s="146" t="s">
        <v>2</v>
      </c>
      <c r="D201" s="146" t="s">
        <v>827</v>
      </c>
      <c r="E201" s="543">
        <v>3.57</v>
      </c>
    </row>
    <row r="202" spans="1:5" ht="12.75">
      <c r="A202" s="146">
        <v>39644</v>
      </c>
      <c r="B202" s="102" t="s">
        <v>37699</v>
      </c>
      <c r="C202" s="146" t="s">
        <v>2</v>
      </c>
      <c r="D202" s="146" t="s">
        <v>827</v>
      </c>
      <c r="E202" s="543">
        <v>5.54</v>
      </c>
    </row>
    <row r="203" spans="1:5" ht="12.75">
      <c r="A203" s="146">
        <v>39645</v>
      </c>
      <c r="B203" s="102" t="s">
        <v>37700</v>
      </c>
      <c r="C203" s="146" t="s">
        <v>2</v>
      </c>
      <c r="D203" s="146" t="s">
        <v>827</v>
      </c>
      <c r="E203" s="543">
        <v>6.07</v>
      </c>
    </row>
    <row r="204" spans="1:5" ht="12.75">
      <c r="A204" s="146">
        <v>41610</v>
      </c>
      <c r="B204" s="102" t="s">
        <v>37701</v>
      </c>
      <c r="C204" s="146" t="s">
        <v>2</v>
      </c>
      <c r="D204" s="146" t="s">
        <v>827</v>
      </c>
      <c r="E204" s="543">
        <v>695.84</v>
      </c>
    </row>
    <row r="205" spans="1:5" ht="12.75">
      <c r="A205" s="146">
        <v>41611</v>
      </c>
      <c r="B205" s="102" t="s">
        <v>37702</v>
      </c>
      <c r="C205" s="146" t="s">
        <v>2</v>
      </c>
      <c r="D205" s="146" t="s">
        <v>827</v>
      </c>
      <c r="E205" s="543">
        <v>1096.79</v>
      </c>
    </row>
    <row r="206" spans="1:5" ht="12.75">
      <c r="A206" s="146">
        <v>41612</v>
      </c>
      <c r="B206" s="102" t="s">
        <v>37703</v>
      </c>
      <c r="C206" s="146" t="s">
        <v>2</v>
      </c>
      <c r="D206" s="146" t="s">
        <v>827</v>
      </c>
      <c r="E206" s="543">
        <v>1540.05</v>
      </c>
    </row>
    <row r="207" spans="1:5" ht="12.75">
      <c r="A207" s="146">
        <v>41637</v>
      </c>
      <c r="B207" s="102" t="s">
        <v>37704</v>
      </c>
      <c r="C207" s="146" t="s">
        <v>2</v>
      </c>
      <c r="D207" s="146" t="s">
        <v>827</v>
      </c>
      <c r="E207" s="543">
        <v>143.96</v>
      </c>
    </row>
    <row r="208" spans="1:5" ht="12.75">
      <c r="A208" s="146">
        <v>41638</v>
      </c>
      <c r="B208" s="102" t="s">
        <v>37705</v>
      </c>
      <c r="C208" s="146" t="s">
        <v>2</v>
      </c>
      <c r="D208" s="146" t="s">
        <v>827</v>
      </c>
      <c r="E208" s="543">
        <v>187.53</v>
      </c>
    </row>
    <row r="209" spans="1:5" ht="12.75">
      <c r="A209" s="146">
        <v>41639</v>
      </c>
      <c r="B209" s="102" t="s">
        <v>37706</v>
      </c>
      <c r="C209" s="146" t="s">
        <v>2</v>
      </c>
      <c r="D209" s="146" t="s">
        <v>827</v>
      </c>
      <c r="E209" s="543">
        <v>453.68</v>
      </c>
    </row>
    <row r="210" spans="1:5" ht="12.75">
      <c r="A210" s="146">
        <v>11789</v>
      </c>
      <c r="B210" s="102" t="s">
        <v>37707</v>
      </c>
      <c r="C210" s="146" t="s">
        <v>2</v>
      </c>
      <c r="D210" s="146" t="s">
        <v>827</v>
      </c>
      <c r="E210" s="543">
        <v>1.25</v>
      </c>
    </row>
    <row r="211" spans="1:5" ht="12.75">
      <c r="A211" s="146">
        <v>20975</v>
      </c>
      <c r="B211" s="102" t="s">
        <v>37708</v>
      </c>
      <c r="C211" s="146" t="s">
        <v>2</v>
      </c>
      <c r="D211" s="146" t="s">
        <v>827</v>
      </c>
      <c r="E211" s="543">
        <v>13.05</v>
      </c>
    </row>
    <row r="212" spans="1:5" ht="12.75">
      <c r="A212" s="146">
        <v>20976</v>
      </c>
      <c r="B212" s="102" t="s">
        <v>37709</v>
      </c>
      <c r="C212" s="146" t="s">
        <v>2</v>
      </c>
      <c r="D212" s="146" t="s">
        <v>827</v>
      </c>
      <c r="E212" s="543">
        <v>19.72</v>
      </c>
    </row>
    <row r="213" spans="1:5" ht="12.75">
      <c r="A213" s="146">
        <v>6138</v>
      </c>
      <c r="B213" s="102" t="s">
        <v>37710</v>
      </c>
      <c r="C213" s="146" t="s">
        <v>2</v>
      </c>
      <c r="D213" s="146" t="s">
        <v>827</v>
      </c>
      <c r="E213" s="543">
        <v>11.97</v>
      </c>
    </row>
    <row r="214" spans="1:5" ht="12.75">
      <c r="A214" s="146">
        <v>40340</v>
      </c>
      <c r="B214" s="102" t="s">
        <v>37711</v>
      </c>
      <c r="C214" s="146" t="s">
        <v>2</v>
      </c>
      <c r="D214" s="146" t="s">
        <v>827</v>
      </c>
      <c r="E214" s="543">
        <v>22.8</v>
      </c>
    </row>
    <row r="215" spans="1:5" ht="12.75">
      <c r="A215" s="146">
        <v>40341</v>
      </c>
      <c r="B215" s="102" t="s">
        <v>37712</v>
      </c>
      <c r="C215" s="146" t="s">
        <v>2</v>
      </c>
      <c r="D215" s="146" t="s">
        <v>827</v>
      </c>
      <c r="E215" s="543">
        <v>27.21</v>
      </c>
    </row>
    <row r="216" spans="1:5" ht="12.75">
      <c r="A216" s="146">
        <v>40342</v>
      </c>
      <c r="B216" s="102" t="s">
        <v>37713</v>
      </c>
      <c r="C216" s="146" t="s">
        <v>2</v>
      </c>
      <c r="D216" s="146" t="s">
        <v>827</v>
      </c>
      <c r="E216" s="543">
        <v>32.46</v>
      </c>
    </row>
    <row r="217" spans="1:5" ht="12.75">
      <c r="A217" s="146">
        <v>40343</v>
      </c>
      <c r="B217" s="102" t="s">
        <v>37714</v>
      </c>
      <c r="C217" s="146" t="s">
        <v>2</v>
      </c>
      <c r="D217" s="146" t="s">
        <v>827</v>
      </c>
      <c r="E217" s="543">
        <v>38.5</v>
      </c>
    </row>
    <row r="218" spans="1:5" ht="12.75">
      <c r="A218" s="146">
        <v>40344</v>
      </c>
      <c r="B218" s="102" t="s">
        <v>37715</v>
      </c>
      <c r="C218" s="146" t="s">
        <v>2</v>
      </c>
      <c r="D218" s="146" t="s">
        <v>827</v>
      </c>
      <c r="E218" s="543">
        <v>52.48</v>
      </c>
    </row>
    <row r="219" spans="1:5" ht="12.75">
      <c r="A219" s="146">
        <v>40345</v>
      </c>
      <c r="B219" s="102" t="s">
        <v>37716</v>
      </c>
      <c r="C219" s="146" t="s">
        <v>2</v>
      </c>
      <c r="D219" s="146" t="s">
        <v>827</v>
      </c>
      <c r="E219" s="543">
        <v>64.67</v>
      </c>
    </row>
    <row r="220" spans="1:5" ht="12.75">
      <c r="A220" s="146">
        <v>40346</v>
      </c>
      <c r="B220" s="102" t="s">
        <v>37717</v>
      </c>
      <c r="C220" s="146" t="s">
        <v>2</v>
      </c>
      <c r="D220" s="146" t="s">
        <v>827</v>
      </c>
      <c r="E220" s="543">
        <v>75.02</v>
      </c>
    </row>
    <row r="221" spans="1:5" ht="12.75">
      <c r="A221" s="146">
        <v>40347</v>
      </c>
      <c r="B221" s="102" t="s">
        <v>37718</v>
      </c>
      <c r="C221" s="146" t="s">
        <v>2</v>
      </c>
      <c r="D221" s="146" t="s">
        <v>827</v>
      </c>
      <c r="E221" s="543">
        <v>94.25</v>
      </c>
    </row>
    <row r="222" spans="1:5" ht="12.75">
      <c r="A222" s="146">
        <v>43424</v>
      </c>
      <c r="B222" s="102" t="s">
        <v>37719</v>
      </c>
      <c r="C222" s="146" t="s">
        <v>2</v>
      </c>
      <c r="D222" s="146" t="s">
        <v>827</v>
      </c>
      <c r="E222" s="543">
        <v>583</v>
      </c>
    </row>
    <row r="223" spans="1:5" ht="12.75">
      <c r="A223" s="146">
        <v>43426</v>
      </c>
      <c r="B223" s="102" t="s">
        <v>37720</v>
      </c>
      <c r="C223" s="146" t="s">
        <v>2</v>
      </c>
      <c r="D223" s="146" t="s">
        <v>827</v>
      </c>
      <c r="E223" s="543">
        <v>2010.78</v>
      </c>
    </row>
    <row r="224" spans="1:5" ht="12.75">
      <c r="A224" s="146">
        <v>12565</v>
      </c>
      <c r="B224" s="102" t="s">
        <v>37721</v>
      </c>
      <c r="C224" s="146" t="s">
        <v>2</v>
      </c>
      <c r="D224" s="146" t="s">
        <v>827</v>
      </c>
      <c r="E224" s="543">
        <v>705.15</v>
      </c>
    </row>
    <row r="225" spans="1:5" ht="12.75">
      <c r="A225" s="146">
        <v>12567</v>
      </c>
      <c r="B225" s="102" t="s">
        <v>37722</v>
      </c>
      <c r="C225" s="146" t="s">
        <v>2</v>
      </c>
      <c r="D225" s="146" t="s">
        <v>827</v>
      </c>
      <c r="E225" s="543">
        <v>947.14</v>
      </c>
    </row>
    <row r="226" spans="1:5" ht="12.75">
      <c r="A226" s="146">
        <v>12568</v>
      </c>
      <c r="B226" s="102" t="s">
        <v>37723</v>
      </c>
      <c r="C226" s="146" t="s">
        <v>2</v>
      </c>
      <c r="D226" s="146" t="s">
        <v>827</v>
      </c>
      <c r="E226" s="543">
        <v>1325.99</v>
      </c>
    </row>
    <row r="227" spans="1:5" ht="12.75">
      <c r="A227" s="146">
        <v>43441</v>
      </c>
      <c r="B227" s="102" t="s">
        <v>37724</v>
      </c>
      <c r="C227" s="146" t="s">
        <v>2</v>
      </c>
      <c r="D227" s="146" t="s">
        <v>827</v>
      </c>
      <c r="E227" s="543">
        <v>170.48</v>
      </c>
    </row>
    <row r="228" spans="1:5" ht="12.75">
      <c r="A228" s="146">
        <v>43423</v>
      </c>
      <c r="B228" s="102" t="s">
        <v>37725</v>
      </c>
      <c r="C228" s="146" t="s">
        <v>2</v>
      </c>
      <c r="D228" s="146" t="s">
        <v>827</v>
      </c>
      <c r="E228" s="543">
        <v>79.56</v>
      </c>
    </row>
    <row r="229" spans="1:5" ht="12.75">
      <c r="A229" s="146">
        <v>12532</v>
      </c>
      <c r="B229" s="102" t="s">
        <v>37726</v>
      </c>
      <c r="C229" s="146" t="s">
        <v>2</v>
      </c>
      <c r="D229" s="146" t="s">
        <v>827</v>
      </c>
      <c r="E229" s="543">
        <v>122.7</v>
      </c>
    </row>
    <row r="230" spans="1:5" ht="12.75">
      <c r="A230" s="146">
        <v>43444</v>
      </c>
      <c r="B230" s="102" t="s">
        <v>37727</v>
      </c>
      <c r="C230" s="146" t="s">
        <v>2</v>
      </c>
      <c r="D230" s="146" t="s">
        <v>827</v>
      </c>
      <c r="E230" s="543">
        <v>412</v>
      </c>
    </row>
    <row r="231" spans="1:5" ht="12.75">
      <c r="A231" s="146">
        <v>12551</v>
      </c>
      <c r="B231" s="102" t="s">
        <v>37728</v>
      </c>
      <c r="C231" s="146" t="s">
        <v>2</v>
      </c>
      <c r="D231" s="146" t="s">
        <v>827</v>
      </c>
      <c r="E231" s="543">
        <v>293.95</v>
      </c>
    </row>
    <row r="232" spans="1:5" ht="12.75">
      <c r="A232" s="146">
        <v>43442</v>
      </c>
      <c r="B232" s="102" t="s">
        <v>37729</v>
      </c>
      <c r="C232" s="146" t="s">
        <v>2</v>
      </c>
      <c r="D232" s="146" t="s">
        <v>827</v>
      </c>
      <c r="E232" s="543">
        <v>227.31</v>
      </c>
    </row>
    <row r="233" spans="1:5" ht="12.75">
      <c r="A233" s="146">
        <v>43443</v>
      </c>
      <c r="B233" s="102" t="s">
        <v>37730</v>
      </c>
      <c r="C233" s="146" t="s">
        <v>2</v>
      </c>
      <c r="D233" s="146" t="s">
        <v>827</v>
      </c>
      <c r="E233" s="543">
        <v>298.33999999999997</v>
      </c>
    </row>
    <row r="234" spans="1:5" ht="12.75">
      <c r="A234" s="146">
        <v>12544</v>
      </c>
      <c r="B234" s="102" t="s">
        <v>37731</v>
      </c>
      <c r="C234" s="146" t="s">
        <v>2</v>
      </c>
      <c r="D234" s="146" t="s">
        <v>827</v>
      </c>
      <c r="E234" s="543">
        <v>161.01</v>
      </c>
    </row>
    <row r="235" spans="1:5" ht="12.75">
      <c r="A235" s="146">
        <v>12547</v>
      </c>
      <c r="B235" s="102" t="s">
        <v>37732</v>
      </c>
      <c r="C235" s="146" t="s">
        <v>2</v>
      </c>
      <c r="D235" s="146" t="s">
        <v>827</v>
      </c>
      <c r="E235" s="543">
        <v>216.55</v>
      </c>
    </row>
    <row r="236" spans="1:5" ht="12.75">
      <c r="A236" s="146">
        <v>43445</v>
      </c>
      <c r="B236" s="102" t="s">
        <v>37733</v>
      </c>
      <c r="C236" s="146" t="s">
        <v>2</v>
      </c>
      <c r="D236" s="146" t="s">
        <v>827</v>
      </c>
      <c r="E236" s="543">
        <v>568.28</v>
      </c>
    </row>
    <row r="237" spans="1:5" ht="12.75">
      <c r="A237" s="146">
        <v>12563</v>
      </c>
      <c r="B237" s="102" t="s">
        <v>37734</v>
      </c>
      <c r="C237" s="146" t="s">
        <v>2</v>
      </c>
      <c r="D237" s="146" t="s">
        <v>827</v>
      </c>
      <c r="E237" s="543">
        <v>406.58</v>
      </c>
    </row>
    <row r="238" spans="1:5" ht="12.75">
      <c r="A238" s="146">
        <v>43425</v>
      </c>
      <c r="B238" s="102" t="s">
        <v>37735</v>
      </c>
      <c r="C238" s="146" t="s">
        <v>2</v>
      </c>
      <c r="D238" s="146" t="s">
        <v>827</v>
      </c>
      <c r="E238" s="543">
        <v>255.72</v>
      </c>
    </row>
    <row r="239" spans="1:5" ht="12.75">
      <c r="A239" s="146">
        <v>43446</v>
      </c>
      <c r="B239" s="102" t="s">
        <v>37736</v>
      </c>
      <c r="C239" s="146" t="s">
        <v>2</v>
      </c>
      <c r="D239" s="146" t="s">
        <v>827</v>
      </c>
      <c r="E239" s="543">
        <v>539.87</v>
      </c>
    </row>
    <row r="240" spans="1:5" ht="12.75">
      <c r="A240" s="146">
        <v>43447</v>
      </c>
      <c r="B240" s="102" t="s">
        <v>37737</v>
      </c>
      <c r="C240" s="146" t="s">
        <v>2</v>
      </c>
      <c r="D240" s="146" t="s">
        <v>827</v>
      </c>
      <c r="E240" s="543">
        <v>663</v>
      </c>
    </row>
    <row r="241" spans="1:5" ht="12.75">
      <c r="A241" s="146">
        <v>43448</v>
      </c>
      <c r="B241" s="102" t="s">
        <v>37738</v>
      </c>
      <c r="C241" s="146" t="s">
        <v>2</v>
      </c>
      <c r="D241" s="146" t="s">
        <v>827</v>
      </c>
      <c r="E241" s="543">
        <v>928.2</v>
      </c>
    </row>
    <row r="242" spans="1:5" ht="12.75">
      <c r="A242" s="146">
        <v>13761</v>
      </c>
      <c r="B242" s="102" t="s">
        <v>37739</v>
      </c>
      <c r="C242" s="146" t="s">
        <v>2</v>
      </c>
      <c r="D242" s="146" t="s">
        <v>827</v>
      </c>
      <c r="E242" s="543">
        <v>2597.34</v>
      </c>
    </row>
    <row r="243" spans="1:5" ht="12.75">
      <c r="A243" s="146">
        <v>4814</v>
      </c>
      <c r="B243" s="102" t="s">
        <v>37740</v>
      </c>
      <c r="C243" s="146" t="s">
        <v>2</v>
      </c>
      <c r="D243" s="146" t="s">
        <v>827</v>
      </c>
      <c r="E243" s="543">
        <v>56.93</v>
      </c>
    </row>
    <row r="244" spans="1:5" ht="12.75">
      <c r="A244" s="146">
        <v>44473</v>
      </c>
      <c r="B244" s="102" t="s">
        <v>37741</v>
      </c>
      <c r="C244" s="146" t="s">
        <v>2</v>
      </c>
      <c r="D244" s="146" t="s">
        <v>827</v>
      </c>
      <c r="E244" s="543"/>
    </row>
    <row r="245" spans="1:5" ht="12.75">
      <c r="A245" s="146">
        <v>6122</v>
      </c>
      <c r="B245" s="102" t="s">
        <v>37742</v>
      </c>
      <c r="C245" s="146" t="s">
        <v>5</v>
      </c>
      <c r="D245" s="146" t="s">
        <v>827</v>
      </c>
      <c r="E245" s="543">
        <v>22.68</v>
      </c>
    </row>
    <row r="246" spans="1:5" ht="12.75">
      <c r="A246" s="146">
        <v>40810</v>
      </c>
      <c r="B246" s="102" t="s">
        <v>37743</v>
      </c>
      <c r="C246" s="146" t="s">
        <v>2233</v>
      </c>
      <c r="D246" s="146" t="s">
        <v>827</v>
      </c>
      <c r="E246" s="543">
        <v>3980.82</v>
      </c>
    </row>
    <row r="247" spans="1:5" ht="12.75">
      <c r="A247" s="146">
        <v>21100</v>
      </c>
      <c r="B247" s="102" t="s">
        <v>37744</v>
      </c>
      <c r="C247" s="146" t="s">
        <v>2</v>
      </c>
      <c r="D247" s="146" t="s">
        <v>827</v>
      </c>
      <c r="E247" s="543"/>
    </row>
    <row r="248" spans="1:5" ht="12.75">
      <c r="A248" s="146">
        <v>11811</v>
      </c>
      <c r="B248" s="102" t="s">
        <v>37745</v>
      </c>
      <c r="C248" s="146" t="s">
        <v>2</v>
      </c>
      <c r="D248" s="146" t="s">
        <v>827</v>
      </c>
      <c r="E248" s="543"/>
    </row>
    <row r="249" spans="1:5" ht="12.75">
      <c r="A249" s="146">
        <v>11816</v>
      </c>
      <c r="B249" s="102" t="s">
        <v>37746</v>
      </c>
      <c r="C249" s="146" t="s">
        <v>2</v>
      </c>
      <c r="D249" s="146" t="s">
        <v>3270</v>
      </c>
      <c r="E249" s="543"/>
    </row>
    <row r="250" spans="1:5" ht="12.75">
      <c r="A250" s="146">
        <v>11814</v>
      </c>
      <c r="B250" s="102" t="s">
        <v>37747</v>
      </c>
      <c r="C250" s="146" t="s">
        <v>2</v>
      </c>
      <c r="D250" s="146" t="s">
        <v>827</v>
      </c>
      <c r="E250" s="543"/>
    </row>
    <row r="251" spans="1:5" ht="12.75">
      <c r="A251" s="146">
        <v>14186</v>
      </c>
      <c r="B251" s="102" t="s">
        <v>37748</v>
      </c>
      <c r="C251" s="146" t="s">
        <v>2</v>
      </c>
      <c r="D251" s="146" t="s">
        <v>827</v>
      </c>
      <c r="E251" s="543"/>
    </row>
    <row r="252" spans="1:5" ht="12.75">
      <c r="A252" s="146">
        <v>14185</v>
      </c>
      <c r="B252" s="102" t="s">
        <v>37749</v>
      </c>
      <c r="C252" s="146" t="s">
        <v>2</v>
      </c>
      <c r="D252" s="146" t="s">
        <v>827</v>
      </c>
      <c r="E252" s="543"/>
    </row>
    <row r="253" spans="1:5" ht="12.75">
      <c r="A253" s="146">
        <v>44498</v>
      </c>
      <c r="B253" s="102" t="s">
        <v>37750</v>
      </c>
      <c r="C253" s="146" t="s">
        <v>2</v>
      </c>
      <c r="D253" s="146" t="s">
        <v>827</v>
      </c>
      <c r="E253" s="543"/>
    </row>
    <row r="254" spans="1:5" ht="12.75">
      <c r="A254" s="146">
        <v>34469</v>
      </c>
      <c r="B254" s="102" t="s">
        <v>37751</v>
      </c>
      <c r="C254" s="146" t="s">
        <v>2</v>
      </c>
      <c r="D254" s="146" t="s">
        <v>827</v>
      </c>
      <c r="E254" s="543"/>
    </row>
    <row r="255" spans="1:5" ht="12.75">
      <c r="A255" s="146">
        <v>34476</v>
      </c>
      <c r="B255" s="102" t="s">
        <v>37752</v>
      </c>
      <c r="C255" s="146" t="s">
        <v>2</v>
      </c>
      <c r="D255" s="146" t="s">
        <v>827</v>
      </c>
      <c r="E255" s="543"/>
    </row>
    <row r="256" spans="1:5" ht="12.75">
      <c r="A256" s="146">
        <v>34477</v>
      </c>
      <c r="B256" s="102" t="s">
        <v>37753</v>
      </c>
      <c r="C256" s="146" t="s">
        <v>2</v>
      </c>
      <c r="D256" s="146" t="s">
        <v>827</v>
      </c>
      <c r="E256" s="543"/>
    </row>
    <row r="257" spans="1:5" ht="12.75">
      <c r="A257" s="146">
        <v>34482</v>
      </c>
      <c r="B257" s="102" t="s">
        <v>37754</v>
      </c>
      <c r="C257" s="146" t="s">
        <v>2</v>
      </c>
      <c r="D257" s="146" t="s">
        <v>827</v>
      </c>
      <c r="E257" s="543"/>
    </row>
    <row r="258" spans="1:5" ht="12.75">
      <c r="A258" s="146">
        <v>34472</v>
      </c>
      <c r="B258" s="102" t="s">
        <v>37755</v>
      </c>
      <c r="C258" s="146" t="s">
        <v>2</v>
      </c>
      <c r="D258" s="146" t="s">
        <v>3270</v>
      </c>
      <c r="E258" s="543"/>
    </row>
    <row r="259" spans="1:5" ht="12.75">
      <c r="A259" s="146">
        <v>42425</v>
      </c>
      <c r="B259" s="102" t="s">
        <v>37756</v>
      </c>
      <c r="C259" s="146" t="s">
        <v>2</v>
      </c>
      <c r="D259" s="146" t="s">
        <v>827</v>
      </c>
      <c r="E259" s="543">
        <v>2580.9499999999998</v>
      </c>
    </row>
    <row r="260" spans="1:5" ht="12.75">
      <c r="A260" s="146">
        <v>42422</v>
      </c>
      <c r="B260" s="102" t="s">
        <v>37757</v>
      </c>
      <c r="C260" s="146" t="s">
        <v>2</v>
      </c>
      <c r="D260" s="146" t="s">
        <v>3270</v>
      </c>
      <c r="E260" s="543">
        <v>3831.5</v>
      </c>
    </row>
    <row r="261" spans="1:5" ht="12.75">
      <c r="A261" s="146">
        <v>43184</v>
      </c>
      <c r="B261" s="102" t="s">
        <v>37758</v>
      </c>
      <c r="C261" s="146" t="s">
        <v>2</v>
      </c>
      <c r="D261" s="146" t="s">
        <v>827</v>
      </c>
      <c r="E261" s="543">
        <v>5295.5</v>
      </c>
    </row>
    <row r="262" spans="1:5" ht="12.75">
      <c r="A262" s="146">
        <v>42424</v>
      </c>
      <c r="B262" s="102" t="s">
        <v>37759</v>
      </c>
      <c r="C262" s="146" t="s">
        <v>2</v>
      </c>
      <c r="D262" s="146" t="s">
        <v>827</v>
      </c>
      <c r="E262" s="543">
        <v>2305.0100000000002</v>
      </c>
    </row>
    <row r="263" spans="1:5" ht="12.75">
      <c r="A263" s="146">
        <v>42416</v>
      </c>
      <c r="B263" s="102" t="s">
        <v>37760</v>
      </c>
      <c r="C263" s="146" t="s">
        <v>2</v>
      </c>
      <c r="D263" s="146" t="s">
        <v>827</v>
      </c>
      <c r="E263" s="543">
        <v>9936.6299999999992</v>
      </c>
    </row>
    <row r="264" spans="1:5" ht="12.75">
      <c r="A264" s="146">
        <v>42417</v>
      </c>
      <c r="B264" s="102" t="s">
        <v>37761</v>
      </c>
      <c r="C264" s="146" t="s">
        <v>2</v>
      </c>
      <c r="D264" s="146" t="s">
        <v>827</v>
      </c>
      <c r="E264" s="543">
        <v>11139.77</v>
      </c>
    </row>
    <row r="265" spans="1:5" ht="12.75">
      <c r="A265" s="146">
        <v>42419</v>
      </c>
      <c r="B265" s="102" t="s">
        <v>37762</v>
      </c>
      <c r="C265" s="146" t="s">
        <v>2</v>
      </c>
      <c r="D265" s="146" t="s">
        <v>827</v>
      </c>
      <c r="E265" s="543">
        <v>12585.58</v>
      </c>
    </row>
    <row r="266" spans="1:5" ht="12.75">
      <c r="A266" s="146">
        <v>42420</v>
      </c>
      <c r="B266" s="102" t="s">
        <v>37763</v>
      </c>
      <c r="C266" s="146" t="s">
        <v>2</v>
      </c>
      <c r="D266" s="146" t="s">
        <v>827</v>
      </c>
      <c r="E266" s="543">
        <v>17297.95</v>
      </c>
    </row>
    <row r="267" spans="1:5" ht="12.75">
      <c r="A267" s="146">
        <v>42421</v>
      </c>
      <c r="B267" s="102" t="s">
        <v>37764</v>
      </c>
      <c r="C267" s="146" t="s">
        <v>2</v>
      </c>
      <c r="D267" s="146" t="s">
        <v>827</v>
      </c>
      <c r="E267" s="543">
        <v>20986.85</v>
      </c>
    </row>
    <row r="268" spans="1:5" ht="12.75">
      <c r="A268" s="146">
        <v>39556</v>
      </c>
      <c r="B268" s="102" t="s">
        <v>37765</v>
      </c>
      <c r="C268" s="146" t="s">
        <v>2</v>
      </c>
      <c r="D268" s="146" t="s">
        <v>827</v>
      </c>
      <c r="E268" s="543">
        <v>7288.26</v>
      </c>
    </row>
    <row r="269" spans="1:5" ht="12.75">
      <c r="A269" s="146">
        <v>39557</v>
      </c>
      <c r="B269" s="102" t="s">
        <v>37766</v>
      </c>
      <c r="C269" s="146" t="s">
        <v>2</v>
      </c>
      <c r="D269" s="146" t="s">
        <v>827</v>
      </c>
      <c r="E269" s="543">
        <v>7847.87</v>
      </c>
    </row>
    <row r="270" spans="1:5" ht="12.75">
      <c r="A270" s="146">
        <v>39559</v>
      </c>
      <c r="B270" s="102" t="s">
        <v>37767</v>
      </c>
      <c r="C270" s="146" t="s">
        <v>2</v>
      </c>
      <c r="D270" s="146" t="s">
        <v>827</v>
      </c>
      <c r="E270" s="543">
        <v>11597.64</v>
      </c>
    </row>
    <row r="271" spans="1:5" ht="12.75">
      <c r="A271" s="146">
        <v>39560</v>
      </c>
      <c r="B271" s="102" t="s">
        <v>37768</v>
      </c>
      <c r="C271" s="146" t="s">
        <v>2</v>
      </c>
      <c r="D271" s="146" t="s">
        <v>827</v>
      </c>
      <c r="E271" s="543">
        <v>13417.34</v>
      </c>
    </row>
    <row r="272" spans="1:5" ht="12.75">
      <c r="A272" s="146">
        <v>39561</v>
      </c>
      <c r="B272" s="102" t="s">
        <v>37769</v>
      </c>
      <c r="C272" s="146" t="s">
        <v>2</v>
      </c>
      <c r="D272" s="146" t="s">
        <v>827</v>
      </c>
      <c r="E272" s="543">
        <v>14036.25</v>
      </c>
    </row>
    <row r="273" spans="1:5" ht="12.75">
      <c r="A273" s="146">
        <v>43195</v>
      </c>
      <c r="B273" s="102" t="s">
        <v>37770</v>
      </c>
      <c r="C273" s="146" t="s">
        <v>2</v>
      </c>
      <c r="D273" s="146" t="s">
        <v>827</v>
      </c>
      <c r="E273" s="543">
        <v>6090.85</v>
      </c>
    </row>
    <row r="274" spans="1:5" ht="12.75">
      <c r="A274" s="146">
        <v>43196</v>
      </c>
      <c r="B274" s="102" t="s">
        <v>37771</v>
      </c>
      <c r="C274" s="146" t="s">
        <v>2</v>
      </c>
      <c r="D274" s="146" t="s">
        <v>827</v>
      </c>
      <c r="E274" s="543">
        <v>7548.74</v>
      </c>
    </row>
    <row r="275" spans="1:5" ht="12.75">
      <c r="A275" s="146">
        <v>43198</v>
      </c>
      <c r="B275" s="102" t="s">
        <v>37772</v>
      </c>
      <c r="C275" s="146" t="s">
        <v>2</v>
      </c>
      <c r="D275" s="146" t="s">
        <v>827</v>
      </c>
      <c r="E275" s="543">
        <v>11217.24</v>
      </c>
    </row>
    <row r="276" spans="1:5" ht="12.75">
      <c r="A276" s="146">
        <v>43199</v>
      </c>
      <c r="B276" s="102" t="s">
        <v>37773</v>
      </c>
      <c r="C276" s="146" t="s">
        <v>2</v>
      </c>
      <c r="D276" s="146" t="s">
        <v>827</v>
      </c>
      <c r="E276" s="543">
        <v>11628.28</v>
      </c>
    </row>
    <row r="277" spans="1:5" ht="12.75">
      <c r="A277" s="146">
        <v>43200</v>
      </c>
      <c r="B277" s="102" t="s">
        <v>37774</v>
      </c>
      <c r="C277" s="146" t="s">
        <v>2</v>
      </c>
      <c r="D277" s="146" t="s">
        <v>827</v>
      </c>
      <c r="E277" s="543">
        <v>13344.3</v>
      </c>
    </row>
    <row r="278" spans="1:5" ht="12.75">
      <c r="A278" s="146">
        <v>43190</v>
      </c>
      <c r="B278" s="102" t="s">
        <v>37775</v>
      </c>
      <c r="C278" s="146" t="s">
        <v>2</v>
      </c>
      <c r="D278" s="146" t="s">
        <v>827</v>
      </c>
      <c r="E278" s="543">
        <v>2071.38</v>
      </c>
    </row>
    <row r="279" spans="1:5" ht="12.75">
      <c r="A279" s="146">
        <v>39555</v>
      </c>
      <c r="B279" s="102" t="s">
        <v>37776</v>
      </c>
      <c r="C279" s="146" t="s">
        <v>2</v>
      </c>
      <c r="D279" s="146" t="s">
        <v>827</v>
      </c>
      <c r="E279" s="543">
        <v>2240.6999999999998</v>
      </c>
    </row>
    <row r="280" spans="1:5" ht="12.75">
      <c r="A280" s="146">
        <v>43191</v>
      </c>
      <c r="B280" s="102" t="s">
        <v>37777</v>
      </c>
      <c r="C280" s="146" t="s">
        <v>2</v>
      </c>
      <c r="D280" s="146" t="s">
        <v>827</v>
      </c>
      <c r="E280" s="543">
        <v>2980.44</v>
      </c>
    </row>
    <row r="281" spans="1:5" ht="12.75">
      <c r="A281" s="146">
        <v>39548</v>
      </c>
      <c r="B281" s="102" t="s">
        <v>37778</v>
      </c>
      <c r="C281" s="146" t="s">
        <v>2</v>
      </c>
      <c r="D281" s="146" t="s">
        <v>827</v>
      </c>
      <c r="E281" s="543">
        <v>3323.65</v>
      </c>
    </row>
    <row r="282" spans="1:5" ht="12.75">
      <c r="A282" s="146">
        <v>43192</v>
      </c>
      <c r="B282" s="102" t="s">
        <v>37779</v>
      </c>
      <c r="C282" s="146" t="s">
        <v>2</v>
      </c>
      <c r="D282" s="146" t="s">
        <v>827</v>
      </c>
      <c r="E282" s="543">
        <v>3904.1</v>
      </c>
    </row>
    <row r="283" spans="1:5" ht="12.75">
      <c r="A283" s="146">
        <v>39554</v>
      </c>
      <c r="B283" s="102" t="s">
        <v>37780</v>
      </c>
      <c r="C283" s="146" t="s">
        <v>2</v>
      </c>
      <c r="D283" s="146" t="s">
        <v>827</v>
      </c>
      <c r="E283" s="543">
        <v>4395.0200000000004</v>
      </c>
    </row>
    <row r="284" spans="1:5" ht="12.75">
      <c r="A284" s="146">
        <v>43194</v>
      </c>
      <c r="B284" s="102" t="s">
        <v>37781</v>
      </c>
      <c r="C284" s="146" t="s">
        <v>2</v>
      </c>
      <c r="D284" s="146" t="s">
        <v>827</v>
      </c>
      <c r="E284" s="543">
        <v>1774.49</v>
      </c>
    </row>
    <row r="285" spans="1:5" ht="12.75">
      <c r="A285" s="146">
        <v>39551</v>
      </c>
      <c r="B285" s="102" t="s">
        <v>37782</v>
      </c>
      <c r="C285" s="146" t="s">
        <v>2</v>
      </c>
      <c r="D285" s="146" t="s">
        <v>827</v>
      </c>
      <c r="E285" s="543">
        <v>1953.9</v>
      </c>
    </row>
    <row r="286" spans="1:5" ht="12.75">
      <c r="A286" s="146">
        <v>43185</v>
      </c>
      <c r="B286" s="102" t="s">
        <v>37783</v>
      </c>
      <c r="C286" s="146" t="s">
        <v>2</v>
      </c>
      <c r="D286" s="146" t="s">
        <v>827</v>
      </c>
      <c r="E286" s="543">
        <v>5552.64</v>
      </c>
    </row>
    <row r="287" spans="1:5" ht="12.75">
      <c r="A287" s="146">
        <v>43186</v>
      </c>
      <c r="B287" s="102" t="s">
        <v>37784</v>
      </c>
      <c r="C287" s="146" t="s">
        <v>2</v>
      </c>
      <c r="D287" s="146" t="s">
        <v>827</v>
      </c>
      <c r="E287" s="543">
        <v>5856.91</v>
      </c>
    </row>
    <row r="288" spans="1:5" ht="12.75">
      <c r="A288" s="146">
        <v>43187</v>
      </c>
      <c r="B288" s="102" t="s">
        <v>37785</v>
      </c>
      <c r="C288" s="146" t="s">
        <v>2</v>
      </c>
      <c r="D288" s="146" t="s">
        <v>827</v>
      </c>
      <c r="E288" s="543">
        <v>7772.18</v>
      </c>
    </row>
    <row r="289" spans="1:5" ht="12.75">
      <c r="A289" s="146">
        <v>43188</v>
      </c>
      <c r="B289" s="102" t="s">
        <v>37786</v>
      </c>
      <c r="C289" s="146" t="s">
        <v>2</v>
      </c>
      <c r="D289" s="146" t="s">
        <v>827</v>
      </c>
      <c r="E289" s="543">
        <v>9417.0300000000007</v>
      </c>
    </row>
    <row r="290" spans="1:5" ht="12.75">
      <c r="A290" s="146">
        <v>43189</v>
      </c>
      <c r="B290" s="102" t="s">
        <v>37787</v>
      </c>
      <c r="C290" s="146" t="s">
        <v>2</v>
      </c>
      <c r="D290" s="146" t="s">
        <v>827</v>
      </c>
      <c r="E290" s="543">
        <v>10592.58</v>
      </c>
    </row>
    <row r="291" spans="1:5" ht="12.75">
      <c r="A291" s="146">
        <v>39580</v>
      </c>
      <c r="B291" s="102" t="s">
        <v>37788</v>
      </c>
      <c r="C291" s="146" t="s">
        <v>2</v>
      </c>
      <c r="D291" s="146" t="s">
        <v>827</v>
      </c>
      <c r="E291" s="543">
        <v>83473.899999999994</v>
      </c>
    </row>
    <row r="292" spans="1:5" ht="12.75">
      <c r="A292" s="146">
        <v>39577</v>
      </c>
      <c r="B292" s="102" t="s">
        <v>37789</v>
      </c>
      <c r="C292" s="146" t="s">
        <v>2</v>
      </c>
      <c r="D292" s="146" t="s">
        <v>827</v>
      </c>
      <c r="E292" s="543">
        <v>26127.15</v>
      </c>
    </row>
    <row r="293" spans="1:5" ht="12.75">
      <c r="A293" s="146">
        <v>39578</v>
      </c>
      <c r="B293" s="102" t="s">
        <v>37790</v>
      </c>
      <c r="C293" s="146" t="s">
        <v>2</v>
      </c>
      <c r="D293" s="146" t="s">
        <v>827</v>
      </c>
      <c r="E293" s="543">
        <v>33717.61</v>
      </c>
    </row>
    <row r="294" spans="1:5" ht="12.75">
      <c r="A294" s="146">
        <v>39579</v>
      </c>
      <c r="B294" s="102" t="s">
        <v>37791</v>
      </c>
      <c r="C294" s="146" t="s">
        <v>2</v>
      </c>
      <c r="D294" s="146" t="s">
        <v>827</v>
      </c>
      <c r="E294" s="543">
        <v>49056.480000000003</v>
      </c>
    </row>
    <row r="295" spans="1:5" ht="12.75">
      <c r="A295" s="146">
        <v>39826</v>
      </c>
      <c r="B295" s="102" t="s">
        <v>37792</v>
      </c>
      <c r="C295" s="146" t="s">
        <v>2</v>
      </c>
      <c r="D295" s="146" t="s">
        <v>827</v>
      </c>
      <c r="E295" s="543">
        <v>6025.03</v>
      </c>
    </row>
    <row r="296" spans="1:5" ht="12.75">
      <c r="A296" s="146">
        <v>10700</v>
      </c>
      <c r="B296" s="102" t="s">
        <v>37793</v>
      </c>
      <c r="C296" s="146" t="s">
        <v>2</v>
      </c>
      <c r="D296" s="146" t="s">
        <v>827</v>
      </c>
      <c r="E296" s="543"/>
    </row>
    <row r="297" spans="1:5" ht="12.75">
      <c r="A297" s="146">
        <v>346</v>
      </c>
      <c r="B297" s="102" t="s">
        <v>37794</v>
      </c>
      <c r="C297" s="146" t="s">
        <v>3</v>
      </c>
      <c r="D297" s="146" t="s">
        <v>827</v>
      </c>
      <c r="E297" s="543">
        <v>35.9</v>
      </c>
    </row>
    <row r="298" spans="1:5" ht="12.75">
      <c r="A298" s="146">
        <v>3312</v>
      </c>
      <c r="B298" s="102" t="s">
        <v>37795</v>
      </c>
      <c r="C298" s="146" t="s">
        <v>3</v>
      </c>
      <c r="D298" s="146" t="s">
        <v>827</v>
      </c>
      <c r="E298" s="543">
        <v>31.8</v>
      </c>
    </row>
    <row r="299" spans="1:5" ht="12.75">
      <c r="A299" s="146">
        <v>339</v>
      </c>
      <c r="B299" s="102" t="s">
        <v>37796</v>
      </c>
      <c r="C299" s="146" t="s">
        <v>1</v>
      </c>
      <c r="D299" s="146" t="s">
        <v>827</v>
      </c>
      <c r="E299" s="543">
        <v>1.85</v>
      </c>
    </row>
    <row r="300" spans="1:5" ht="12.75">
      <c r="A300" s="146">
        <v>340</v>
      </c>
      <c r="B300" s="102" t="s">
        <v>37797</v>
      </c>
      <c r="C300" s="146" t="s">
        <v>1</v>
      </c>
      <c r="D300" s="146" t="s">
        <v>827</v>
      </c>
      <c r="E300" s="543">
        <v>1.67</v>
      </c>
    </row>
    <row r="301" spans="1:5" ht="12.75">
      <c r="A301" s="146">
        <v>43130</v>
      </c>
      <c r="B301" s="102" t="s">
        <v>37798</v>
      </c>
      <c r="C301" s="146" t="s">
        <v>3</v>
      </c>
      <c r="D301" s="146" t="s">
        <v>3270</v>
      </c>
      <c r="E301" s="543">
        <v>30.31</v>
      </c>
    </row>
    <row r="302" spans="1:5" ht="12.75">
      <c r="A302" s="146">
        <v>344</v>
      </c>
      <c r="B302" s="102" t="s">
        <v>37799</v>
      </c>
      <c r="C302" s="146" t="s">
        <v>3</v>
      </c>
      <c r="D302" s="146" t="s">
        <v>827</v>
      </c>
      <c r="E302" s="543">
        <v>39.840000000000003</v>
      </c>
    </row>
    <row r="303" spans="1:5" ht="12.75">
      <c r="A303" s="146">
        <v>345</v>
      </c>
      <c r="B303" s="102" t="s">
        <v>37800</v>
      </c>
      <c r="C303" s="146" t="s">
        <v>3</v>
      </c>
      <c r="D303" s="146" t="s">
        <v>827</v>
      </c>
      <c r="E303" s="543">
        <v>43.23</v>
      </c>
    </row>
    <row r="304" spans="1:5" ht="12.75">
      <c r="A304" s="146">
        <v>43131</v>
      </c>
      <c r="B304" s="102" t="s">
        <v>37801</v>
      </c>
      <c r="C304" s="146" t="s">
        <v>3</v>
      </c>
      <c r="D304" s="146" t="s">
        <v>827</v>
      </c>
      <c r="E304" s="543">
        <v>35.21</v>
      </c>
    </row>
    <row r="305" spans="1:5" ht="12.75">
      <c r="A305" s="146">
        <v>3313</v>
      </c>
      <c r="B305" s="102" t="s">
        <v>37802</v>
      </c>
      <c r="C305" s="146" t="s">
        <v>3</v>
      </c>
      <c r="D305" s="146" t="s">
        <v>827</v>
      </c>
      <c r="E305" s="543">
        <v>40.92</v>
      </c>
    </row>
    <row r="306" spans="1:5" ht="12.75">
      <c r="A306" s="146">
        <v>43132</v>
      </c>
      <c r="B306" s="102" t="s">
        <v>37803</v>
      </c>
      <c r="C306" s="146" t="s">
        <v>3</v>
      </c>
      <c r="D306" s="146" t="s">
        <v>827</v>
      </c>
      <c r="E306" s="543">
        <v>30.31</v>
      </c>
    </row>
    <row r="307" spans="1:5" ht="12.75">
      <c r="A307" s="146">
        <v>366</v>
      </c>
      <c r="B307" s="102" t="s">
        <v>37804</v>
      </c>
      <c r="C307" s="146" t="s">
        <v>7</v>
      </c>
      <c r="D307" s="146" t="s">
        <v>3270</v>
      </c>
      <c r="E307" s="543">
        <v>87.5</v>
      </c>
    </row>
    <row r="308" spans="1:5" ht="12.75">
      <c r="A308" s="146">
        <v>367</v>
      </c>
      <c r="B308" s="102" t="s">
        <v>37805</v>
      </c>
      <c r="C308" s="146" t="s">
        <v>7</v>
      </c>
      <c r="D308" s="146" t="s">
        <v>827</v>
      </c>
      <c r="E308" s="543">
        <v>88.64</v>
      </c>
    </row>
    <row r="309" spans="1:5" ht="12.75">
      <c r="A309" s="146">
        <v>370</v>
      </c>
      <c r="B309" s="102" t="s">
        <v>37806</v>
      </c>
      <c r="C309" s="146" t="s">
        <v>7</v>
      </c>
      <c r="D309" s="146" t="s">
        <v>827</v>
      </c>
      <c r="E309" s="543">
        <v>87.5</v>
      </c>
    </row>
    <row r="310" spans="1:5" ht="12.75">
      <c r="A310" s="146">
        <v>368</v>
      </c>
      <c r="B310" s="102" t="s">
        <v>37807</v>
      </c>
      <c r="C310" s="146" t="s">
        <v>7</v>
      </c>
      <c r="D310" s="146" t="s">
        <v>827</v>
      </c>
      <c r="E310" s="543">
        <v>43.75</v>
      </c>
    </row>
    <row r="311" spans="1:5" ht="12.75">
      <c r="A311" s="146">
        <v>11075</v>
      </c>
      <c r="B311" s="102" t="s">
        <v>37808</v>
      </c>
      <c r="C311" s="146" t="s">
        <v>7</v>
      </c>
      <c r="D311" s="146" t="s">
        <v>827</v>
      </c>
      <c r="E311" s="543">
        <v>1004.23</v>
      </c>
    </row>
    <row r="312" spans="1:5" ht="12.75">
      <c r="A312" s="146">
        <v>1381</v>
      </c>
      <c r="B312" s="102" t="s">
        <v>37809</v>
      </c>
      <c r="C312" s="146" t="s">
        <v>3</v>
      </c>
      <c r="D312" s="146" t="s">
        <v>3270</v>
      </c>
      <c r="E312" s="543">
        <v>0.72</v>
      </c>
    </row>
    <row r="313" spans="1:5" ht="12.75">
      <c r="A313" s="146">
        <v>34353</v>
      </c>
      <c r="B313" s="102" t="s">
        <v>37810</v>
      </c>
      <c r="C313" s="146" t="s">
        <v>3</v>
      </c>
      <c r="D313" s="146" t="s">
        <v>827</v>
      </c>
      <c r="E313" s="543">
        <v>1.34</v>
      </c>
    </row>
    <row r="314" spans="1:5" ht="12.75">
      <c r="A314" s="146">
        <v>37595</v>
      </c>
      <c r="B314" s="102" t="s">
        <v>37811</v>
      </c>
      <c r="C314" s="146" t="s">
        <v>3</v>
      </c>
      <c r="D314" s="146" t="s">
        <v>827</v>
      </c>
      <c r="E314" s="543">
        <v>2.21</v>
      </c>
    </row>
    <row r="315" spans="1:5" ht="12.75">
      <c r="A315" s="146">
        <v>37596</v>
      </c>
      <c r="B315" s="102" t="s">
        <v>37812</v>
      </c>
      <c r="C315" s="146" t="s">
        <v>3</v>
      </c>
      <c r="D315" s="146" t="s">
        <v>827</v>
      </c>
      <c r="E315" s="543">
        <v>2.54</v>
      </c>
    </row>
    <row r="316" spans="1:5" ht="12.75">
      <c r="A316" s="146">
        <v>371</v>
      </c>
      <c r="B316" s="102" t="s">
        <v>37813</v>
      </c>
      <c r="C316" s="146" t="s">
        <v>3</v>
      </c>
      <c r="D316" s="146" t="s">
        <v>827</v>
      </c>
      <c r="E316" s="543">
        <v>0.78</v>
      </c>
    </row>
    <row r="317" spans="1:5" ht="12.75">
      <c r="A317" s="146">
        <v>37553</v>
      </c>
      <c r="B317" s="102" t="s">
        <v>37814</v>
      </c>
      <c r="C317" s="146" t="s">
        <v>3</v>
      </c>
      <c r="D317" s="146" t="s">
        <v>827</v>
      </c>
      <c r="E317" s="543">
        <v>1.47</v>
      </c>
    </row>
    <row r="318" spans="1:5" ht="12.75">
      <c r="A318" s="146">
        <v>37552</v>
      </c>
      <c r="B318" s="102" t="s">
        <v>37815</v>
      </c>
      <c r="C318" s="146" t="s">
        <v>3</v>
      </c>
      <c r="D318" s="146" t="s">
        <v>827</v>
      </c>
      <c r="E318" s="543">
        <v>2.36</v>
      </c>
    </row>
    <row r="319" spans="1:5" ht="12.75">
      <c r="A319" s="146">
        <v>36880</v>
      </c>
      <c r="B319" s="102" t="s">
        <v>37816</v>
      </c>
      <c r="C319" s="146" t="s">
        <v>3</v>
      </c>
      <c r="D319" s="146" t="s">
        <v>827</v>
      </c>
      <c r="E319" s="543">
        <v>2.4</v>
      </c>
    </row>
    <row r="320" spans="1:5" ht="12.75">
      <c r="A320" s="146">
        <v>34355</v>
      </c>
      <c r="B320" s="102" t="s">
        <v>37817</v>
      </c>
      <c r="C320" s="146" t="s">
        <v>3</v>
      </c>
      <c r="D320" s="146" t="s">
        <v>827</v>
      </c>
      <c r="E320" s="543">
        <v>2.0699999999999998</v>
      </c>
    </row>
    <row r="321" spans="1:5" ht="12.75">
      <c r="A321" s="146">
        <v>130</v>
      </c>
      <c r="B321" s="102" t="s">
        <v>37818</v>
      </c>
      <c r="C321" s="146" t="s">
        <v>3</v>
      </c>
      <c r="D321" s="146" t="s">
        <v>827</v>
      </c>
      <c r="E321" s="543">
        <v>3.43</v>
      </c>
    </row>
    <row r="322" spans="1:5" ht="12.75">
      <c r="A322" s="146">
        <v>135</v>
      </c>
      <c r="B322" s="102" t="s">
        <v>37819</v>
      </c>
      <c r="C322" s="146" t="s">
        <v>3</v>
      </c>
      <c r="D322" s="146" t="s">
        <v>827</v>
      </c>
      <c r="E322" s="543">
        <v>2.76</v>
      </c>
    </row>
    <row r="323" spans="1:5" ht="12.75">
      <c r="A323" s="146">
        <v>36886</v>
      </c>
      <c r="B323" s="102" t="s">
        <v>37820</v>
      </c>
      <c r="C323" s="146" t="s">
        <v>3</v>
      </c>
      <c r="D323" s="146" t="s">
        <v>827</v>
      </c>
      <c r="E323" s="543">
        <v>0.74</v>
      </c>
    </row>
    <row r="324" spans="1:5" ht="12.75">
      <c r="A324" s="146">
        <v>38546</v>
      </c>
      <c r="B324" s="102" t="s">
        <v>37821</v>
      </c>
      <c r="C324" s="146" t="s">
        <v>7</v>
      </c>
      <c r="D324" s="146" t="s">
        <v>827</v>
      </c>
      <c r="E324" s="543">
        <v>635.59</v>
      </c>
    </row>
    <row r="325" spans="1:5" ht="12.75">
      <c r="A325" s="146">
        <v>34549</v>
      </c>
      <c r="B325" s="102" t="s">
        <v>37822</v>
      </c>
      <c r="C325" s="146" t="s">
        <v>7</v>
      </c>
      <c r="D325" s="146" t="s">
        <v>827</v>
      </c>
      <c r="E325" s="543"/>
    </row>
    <row r="326" spans="1:5" ht="12.75">
      <c r="A326" s="146">
        <v>6081</v>
      </c>
      <c r="B326" s="102" t="s">
        <v>37823</v>
      </c>
      <c r="C326" s="146" t="s">
        <v>7</v>
      </c>
      <c r="D326" s="146" t="s">
        <v>827</v>
      </c>
      <c r="E326" s="543"/>
    </row>
    <row r="327" spans="1:5" ht="12.75">
      <c r="A327" s="146">
        <v>6077</v>
      </c>
      <c r="B327" s="102" t="s">
        <v>37824</v>
      </c>
      <c r="C327" s="146" t="s">
        <v>7</v>
      </c>
      <c r="D327" s="146" t="s">
        <v>827</v>
      </c>
      <c r="E327" s="543"/>
    </row>
    <row r="328" spans="1:5" ht="12.75">
      <c r="A328" s="146">
        <v>6079</v>
      </c>
      <c r="B328" s="102" t="s">
        <v>37825</v>
      </c>
      <c r="C328" s="146" t="s">
        <v>7</v>
      </c>
      <c r="D328" s="146" t="s">
        <v>827</v>
      </c>
      <c r="E328" s="543"/>
    </row>
    <row r="329" spans="1:5" ht="12.75">
      <c r="A329" s="146">
        <v>1091</v>
      </c>
      <c r="B329" s="102" t="s">
        <v>37826</v>
      </c>
      <c r="C329" s="146" t="s">
        <v>2</v>
      </c>
      <c r="D329" s="146" t="s">
        <v>827</v>
      </c>
      <c r="E329" s="543">
        <v>37.380000000000003</v>
      </c>
    </row>
    <row r="330" spans="1:5" ht="12.75">
      <c r="A330" s="146">
        <v>1094</v>
      </c>
      <c r="B330" s="102" t="s">
        <v>37827</v>
      </c>
      <c r="C330" s="146" t="s">
        <v>2</v>
      </c>
      <c r="D330" s="146" t="s">
        <v>827</v>
      </c>
      <c r="E330" s="543">
        <v>26.15</v>
      </c>
    </row>
    <row r="331" spans="1:5" ht="12.75">
      <c r="A331" s="146">
        <v>1095</v>
      </c>
      <c r="B331" s="102" t="s">
        <v>37828</v>
      </c>
      <c r="C331" s="146" t="s">
        <v>2</v>
      </c>
      <c r="D331" s="146" t="s">
        <v>827</v>
      </c>
      <c r="E331" s="543">
        <v>55.57</v>
      </c>
    </row>
    <row r="332" spans="1:5" ht="12.75">
      <c r="A332" s="146">
        <v>1092</v>
      </c>
      <c r="B332" s="102" t="s">
        <v>37829</v>
      </c>
      <c r="C332" s="146" t="s">
        <v>2</v>
      </c>
      <c r="D332" s="146" t="s">
        <v>3270</v>
      </c>
      <c r="E332" s="543">
        <v>43</v>
      </c>
    </row>
    <row r="333" spans="1:5" ht="12.75">
      <c r="A333" s="146">
        <v>1093</v>
      </c>
      <c r="B333" s="102" t="s">
        <v>37830</v>
      </c>
      <c r="C333" s="146" t="s">
        <v>2</v>
      </c>
      <c r="D333" s="146" t="s">
        <v>827</v>
      </c>
      <c r="E333" s="543">
        <v>100.42</v>
      </c>
    </row>
    <row r="334" spans="1:5" ht="12.75">
      <c r="A334" s="146">
        <v>1090</v>
      </c>
      <c r="B334" s="102" t="s">
        <v>37831</v>
      </c>
      <c r="C334" s="146" t="s">
        <v>2</v>
      </c>
      <c r="D334" s="146" t="s">
        <v>827</v>
      </c>
      <c r="E334" s="543">
        <v>71.900000000000006</v>
      </c>
    </row>
    <row r="335" spans="1:5" ht="12.75">
      <c r="A335" s="146">
        <v>1096</v>
      </c>
      <c r="B335" s="102" t="s">
        <v>37832</v>
      </c>
      <c r="C335" s="146" t="s">
        <v>2</v>
      </c>
      <c r="D335" s="146" t="s">
        <v>827</v>
      </c>
      <c r="E335" s="543">
        <v>129.38999999999999</v>
      </c>
    </row>
    <row r="336" spans="1:5" ht="12.75">
      <c r="A336" s="146">
        <v>1097</v>
      </c>
      <c r="B336" s="102" t="s">
        <v>37833</v>
      </c>
      <c r="C336" s="146" t="s">
        <v>2</v>
      </c>
      <c r="D336" s="146" t="s">
        <v>827</v>
      </c>
      <c r="E336" s="543">
        <v>109.84</v>
      </c>
    </row>
    <row r="337" spans="1:5" ht="12.75">
      <c r="A337" s="146">
        <v>378</v>
      </c>
      <c r="B337" s="102" t="s">
        <v>37834</v>
      </c>
      <c r="C337" s="146" t="s">
        <v>5</v>
      </c>
      <c r="D337" s="146" t="s">
        <v>827</v>
      </c>
      <c r="E337" s="543">
        <v>22.18</v>
      </c>
    </row>
    <row r="338" spans="1:5" ht="12.75">
      <c r="A338" s="146">
        <v>40911</v>
      </c>
      <c r="B338" s="102" t="s">
        <v>37835</v>
      </c>
      <c r="C338" s="146" t="s">
        <v>2233</v>
      </c>
      <c r="D338" s="146" t="s">
        <v>827</v>
      </c>
      <c r="E338" s="543">
        <v>3892.41</v>
      </c>
    </row>
    <row r="339" spans="1:5" ht="12.75">
      <c r="A339" s="146">
        <v>33939</v>
      </c>
      <c r="B339" s="102" t="s">
        <v>37836</v>
      </c>
      <c r="C339" s="146" t="s">
        <v>5</v>
      </c>
      <c r="D339" s="146" t="s">
        <v>827</v>
      </c>
      <c r="E339" s="543">
        <v>114.19</v>
      </c>
    </row>
    <row r="340" spans="1:5" ht="12.75">
      <c r="A340" s="146">
        <v>40815</v>
      </c>
      <c r="B340" s="102" t="s">
        <v>37837</v>
      </c>
      <c r="C340" s="146" t="s">
        <v>2233</v>
      </c>
      <c r="D340" s="146" t="s">
        <v>827</v>
      </c>
      <c r="E340" s="543">
        <v>20034.18</v>
      </c>
    </row>
    <row r="341" spans="1:5" ht="12.75">
      <c r="A341" s="146">
        <v>33952</v>
      </c>
      <c r="B341" s="102" t="s">
        <v>37838</v>
      </c>
      <c r="C341" s="146" t="s">
        <v>5</v>
      </c>
      <c r="D341" s="146" t="s">
        <v>827</v>
      </c>
      <c r="E341" s="543">
        <v>130</v>
      </c>
    </row>
    <row r="342" spans="1:5" ht="12.75">
      <c r="A342" s="146">
        <v>40816</v>
      </c>
      <c r="B342" s="102" t="s">
        <v>37839</v>
      </c>
      <c r="C342" s="146" t="s">
        <v>2233</v>
      </c>
      <c r="D342" s="146" t="s">
        <v>827</v>
      </c>
      <c r="E342" s="543">
        <v>22809.06</v>
      </c>
    </row>
    <row r="343" spans="1:5" ht="12.75">
      <c r="A343" s="146">
        <v>33953</v>
      </c>
      <c r="B343" s="102" t="s">
        <v>37840</v>
      </c>
      <c r="C343" s="146" t="s">
        <v>5</v>
      </c>
      <c r="D343" s="146" t="s">
        <v>827</v>
      </c>
      <c r="E343" s="543">
        <v>134.12</v>
      </c>
    </row>
    <row r="344" spans="1:5" ht="12.75">
      <c r="A344" s="146">
        <v>40817</v>
      </c>
      <c r="B344" s="102" t="s">
        <v>37841</v>
      </c>
      <c r="C344" s="146" t="s">
        <v>2233</v>
      </c>
      <c r="D344" s="146" t="s">
        <v>827</v>
      </c>
      <c r="E344" s="543">
        <v>23529.69</v>
      </c>
    </row>
    <row r="345" spans="1:5" ht="12.75">
      <c r="A345" s="146">
        <v>13348</v>
      </c>
      <c r="B345" s="102" t="s">
        <v>37842</v>
      </c>
      <c r="C345" s="146" t="s">
        <v>2</v>
      </c>
      <c r="D345" s="146" t="s">
        <v>827</v>
      </c>
      <c r="E345" s="543"/>
    </row>
    <row r="346" spans="1:5" ht="12.75">
      <c r="A346" s="146">
        <v>39212</v>
      </c>
      <c r="B346" s="102" t="s">
        <v>37843</v>
      </c>
      <c r="C346" s="146" t="s">
        <v>2</v>
      </c>
      <c r="D346" s="146" t="s">
        <v>827</v>
      </c>
      <c r="E346" s="543">
        <v>1.97</v>
      </c>
    </row>
    <row r="347" spans="1:5" ht="12.75">
      <c r="A347" s="146">
        <v>39211</v>
      </c>
      <c r="B347" s="102" t="s">
        <v>37844</v>
      </c>
      <c r="C347" s="146" t="s">
        <v>2</v>
      </c>
      <c r="D347" s="146" t="s">
        <v>827</v>
      </c>
      <c r="E347" s="543">
        <v>1.77</v>
      </c>
    </row>
    <row r="348" spans="1:5" ht="12.75">
      <c r="A348" s="146">
        <v>39210</v>
      </c>
      <c r="B348" s="102" t="s">
        <v>37845</v>
      </c>
      <c r="C348" s="146" t="s">
        <v>2</v>
      </c>
      <c r="D348" s="146" t="s">
        <v>827</v>
      </c>
      <c r="E348" s="543">
        <v>0.99</v>
      </c>
    </row>
    <row r="349" spans="1:5" ht="12.75">
      <c r="A349" s="146">
        <v>39208</v>
      </c>
      <c r="B349" s="102" t="s">
        <v>37846</v>
      </c>
      <c r="C349" s="146" t="s">
        <v>2</v>
      </c>
      <c r="D349" s="146" t="s">
        <v>827</v>
      </c>
      <c r="E349" s="543">
        <v>0.54</v>
      </c>
    </row>
    <row r="350" spans="1:5" ht="12.75">
      <c r="A350" s="146">
        <v>39214</v>
      </c>
      <c r="B350" s="102" t="s">
        <v>37847</v>
      </c>
      <c r="C350" s="146" t="s">
        <v>2</v>
      </c>
      <c r="D350" s="146" t="s">
        <v>827</v>
      </c>
      <c r="E350" s="543">
        <v>3.65</v>
      </c>
    </row>
    <row r="351" spans="1:5" ht="12.75">
      <c r="A351" s="146">
        <v>39213</v>
      </c>
      <c r="B351" s="102" t="s">
        <v>37848</v>
      </c>
      <c r="C351" s="146" t="s">
        <v>2</v>
      </c>
      <c r="D351" s="146" t="s">
        <v>827</v>
      </c>
      <c r="E351" s="543">
        <v>2.58</v>
      </c>
    </row>
    <row r="352" spans="1:5" ht="12.75">
      <c r="A352" s="146">
        <v>39215</v>
      </c>
      <c r="B352" s="102" t="s">
        <v>37849</v>
      </c>
      <c r="C352" s="146" t="s">
        <v>2</v>
      </c>
      <c r="D352" s="146" t="s">
        <v>827</v>
      </c>
      <c r="E352" s="543">
        <v>6.66</v>
      </c>
    </row>
    <row r="353" spans="1:5" ht="12.75">
      <c r="A353" s="146">
        <v>39209</v>
      </c>
      <c r="B353" s="102" t="s">
        <v>37850</v>
      </c>
      <c r="C353" s="146" t="s">
        <v>2</v>
      </c>
      <c r="D353" s="146" t="s">
        <v>827</v>
      </c>
      <c r="E353" s="543">
        <v>0.64</v>
      </c>
    </row>
    <row r="354" spans="1:5" ht="12.75">
      <c r="A354" s="146">
        <v>39207</v>
      </c>
      <c r="B354" s="102" t="s">
        <v>37851</v>
      </c>
      <c r="C354" s="146" t="s">
        <v>2</v>
      </c>
      <c r="D354" s="146" t="s">
        <v>827</v>
      </c>
      <c r="E354" s="543">
        <v>0.99</v>
      </c>
    </row>
    <row r="355" spans="1:5" ht="12.75">
      <c r="A355" s="146">
        <v>39216</v>
      </c>
      <c r="B355" s="102" t="s">
        <v>37852</v>
      </c>
      <c r="C355" s="146" t="s">
        <v>2</v>
      </c>
      <c r="D355" s="146" t="s">
        <v>827</v>
      </c>
      <c r="E355" s="543">
        <v>9.2899999999999991</v>
      </c>
    </row>
    <row r="356" spans="1:5" ht="12.75">
      <c r="A356" s="146">
        <v>11267</v>
      </c>
      <c r="B356" s="102" t="s">
        <v>37853</v>
      </c>
      <c r="C356" s="146" t="s">
        <v>2</v>
      </c>
      <c r="D356" s="146" t="s">
        <v>827</v>
      </c>
      <c r="E356" s="543"/>
    </row>
    <row r="357" spans="1:5" ht="12.75">
      <c r="A357" s="146">
        <v>379</v>
      </c>
      <c r="B357" s="102" t="s">
        <v>37854</v>
      </c>
      <c r="C357" s="146" t="s">
        <v>2</v>
      </c>
      <c r="D357" s="146" t="s">
        <v>827</v>
      </c>
      <c r="E357" s="543"/>
    </row>
    <row r="358" spans="1:5" ht="12.75">
      <c r="A358" s="146">
        <v>510</v>
      </c>
      <c r="B358" s="102" t="s">
        <v>37855</v>
      </c>
      <c r="C358" s="146" t="s">
        <v>3</v>
      </c>
      <c r="D358" s="146" t="s">
        <v>827</v>
      </c>
      <c r="E358" s="543"/>
    </row>
    <row r="359" spans="1:5" ht="12.75">
      <c r="A359" s="146">
        <v>516</v>
      </c>
      <c r="B359" s="102" t="s">
        <v>37856</v>
      </c>
      <c r="C359" s="146" t="s">
        <v>3</v>
      </c>
      <c r="D359" s="146" t="s">
        <v>827</v>
      </c>
      <c r="E359" s="543"/>
    </row>
    <row r="360" spans="1:5" ht="12.75">
      <c r="A360" s="146">
        <v>509</v>
      </c>
      <c r="B360" s="102" t="s">
        <v>37857</v>
      </c>
      <c r="C360" s="146" t="s">
        <v>3</v>
      </c>
      <c r="D360" s="146" t="s">
        <v>827</v>
      </c>
      <c r="E360" s="543"/>
    </row>
    <row r="361" spans="1:5" ht="12.75">
      <c r="A361" s="146">
        <v>40331</v>
      </c>
      <c r="B361" s="102" t="s">
        <v>37858</v>
      </c>
      <c r="C361" s="146" t="s">
        <v>5</v>
      </c>
      <c r="D361" s="146" t="s">
        <v>827</v>
      </c>
      <c r="E361" s="543">
        <v>19.8</v>
      </c>
    </row>
    <row r="362" spans="1:5" ht="12.75">
      <c r="A362" s="146">
        <v>40930</v>
      </c>
      <c r="B362" s="102" t="s">
        <v>37859</v>
      </c>
      <c r="C362" s="146" t="s">
        <v>2233</v>
      </c>
      <c r="D362" s="146" t="s">
        <v>827</v>
      </c>
      <c r="E362" s="543">
        <v>3474.4</v>
      </c>
    </row>
    <row r="363" spans="1:5" ht="12.75">
      <c r="A363" s="146">
        <v>377</v>
      </c>
      <c r="B363" s="102" t="s">
        <v>37860</v>
      </c>
      <c r="C363" s="146" t="s">
        <v>2</v>
      </c>
      <c r="D363" s="146" t="s">
        <v>3270</v>
      </c>
      <c r="E363" s="543">
        <v>38.909999999999997</v>
      </c>
    </row>
    <row r="364" spans="1:5" ht="12.75">
      <c r="A364" s="146">
        <v>11761</v>
      </c>
      <c r="B364" s="102" t="s">
        <v>37861</v>
      </c>
      <c r="C364" s="146" t="s">
        <v>2</v>
      </c>
      <c r="D364" s="146" t="s">
        <v>827</v>
      </c>
      <c r="E364" s="543">
        <v>82.8</v>
      </c>
    </row>
    <row r="365" spans="1:5" ht="12.75">
      <c r="A365" s="146">
        <v>7588</v>
      </c>
      <c r="B365" s="102" t="s">
        <v>37862</v>
      </c>
      <c r="C365" s="146" t="s">
        <v>2</v>
      </c>
      <c r="D365" s="146" t="s">
        <v>3270</v>
      </c>
      <c r="E365" s="543">
        <v>49.9</v>
      </c>
    </row>
    <row r="366" spans="1:5" ht="12.75">
      <c r="A366" s="146">
        <v>34551</v>
      </c>
      <c r="B366" s="102" t="s">
        <v>37863</v>
      </c>
      <c r="C366" s="146" t="s">
        <v>5</v>
      </c>
      <c r="D366" s="146" t="s">
        <v>827</v>
      </c>
      <c r="E366" s="543">
        <v>13.83</v>
      </c>
    </row>
    <row r="367" spans="1:5" ht="12.75">
      <c r="A367" s="146">
        <v>41078</v>
      </c>
      <c r="B367" s="102" t="s">
        <v>37864</v>
      </c>
      <c r="C367" s="146" t="s">
        <v>2233</v>
      </c>
      <c r="D367" s="146" t="s">
        <v>827</v>
      </c>
      <c r="E367" s="543">
        <v>2427.83</v>
      </c>
    </row>
    <row r="368" spans="1:5" ht="12.75">
      <c r="A368" s="146">
        <v>246</v>
      </c>
      <c r="B368" s="102" t="s">
        <v>37865</v>
      </c>
      <c r="C368" s="146" t="s">
        <v>5</v>
      </c>
      <c r="D368" s="146" t="s">
        <v>827</v>
      </c>
      <c r="E368" s="543">
        <v>17.11</v>
      </c>
    </row>
    <row r="369" spans="1:5" ht="12.75">
      <c r="A369" s="146">
        <v>40927</v>
      </c>
      <c r="B369" s="102" t="s">
        <v>37866</v>
      </c>
      <c r="C369" s="146" t="s">
        <v>2233</v>
      </c>
      <c r="D369" s="146" t="s">
        <v>827</v>
      </c>
      <c r="E369" s="543">
        <v>3003.5</v>
      </c>
    </row>
    <row r="370" spans="1:5" ht="12.75">
      <c r="A370" s="146">
        <v>2350</v>
      </c>
      <c r="B370" s="102" t="s">
        <v>37867</v>
      </c>
      <c r="C370" s="146" t="s">
        <v>5</v>
      </c>
      <c r="D370" s="146" t="s">
        <v>827</v>
      </c>
      <c r="E370" s="543">
        <v>16.28</v>
      </c>
    </row>
    <row r="371" spans="1:5" ht="12.75">
      <c r="A371" s="146">
        <v>40812</v>
      </c>
      <c r="B371" s="102" t="s">
        <v>37868</v>
      </c>
      <c r="C371" s="146" t="s">
        <v>2233</v>
      </c>
      <c r="D371" s="146" t="s">
        <v>827</v>
      </c>
      <c r="E371" s="543">
        <v>2859.46</v>
      </c>
    </row>
    <row r="372" spans="1:5" ht="12.75">
      <c r="A372" s="146">
        <v>245</v>
      </c>
      <c r="B372" s="102" t="s">
        <v>37869</v>
      </c>
      <c r="C372" s="146" t="s">
        <v>5</v>
      </c>
      <c r="D372" s="146" t="s">
        <v>827</v>
      </c>
      <c r="E372" s="543">
        <v>27.17</v>
      </c>
    </row>
    <row r="373" spans="1:5" ht="12.75">
      <c r="A373" s="146">
        <v>41090</v>
      </c>
      <c r="B373" s="102" t="s">
        <v>37870</v>
      </c>
      <c r="C373" s="146" t="s">
        <v>2233</v>
      </c>
      <c r="D373" s="146" t="s">
        <v>827</v>
      </c>
      <c r="E373" s="543">
        <v>4769.1400000000003</v>
      </c>
    </row>
    <row r="374" spans="1:5" ht="12.75">
      <c r="A374" s="146">
        <v>251</v>
      </c>
      <c r="B374" s="102" t="s">
        <v>37871</v>
      </c>
      <c r="C374" s="146" t="s">
        <v>5</v>
      </c>
      <c r="D374" s="146" t="s">
        <v>827</v>
      </c>
      <c r="E374" s="543">
        <v>17.11</v>
      </c>
    </row>
    <row r="375" spans="1:5" ht="12.75">
      <c r="A375" s="146">
        <v>40975</v>
      </c>
      <c r="B375" s="102" t="s">
        <v>37872</v>
      </c>
      <c r="C375" s="146" t="s">
        <v>2233</v>
      </c>
      <c r="D375" s="146" t="s">
        <v>827</v>
      </c>
      <c r="E375" s="543">
        <v>3003.5</v>
      </c>
    </row>
    <row r="376" spans="1:5" ht="12.75">
      <c r="A376" s="146">
        <v>6127</v>
      </c>
      <c r="B376" s="102" t="s">
        <v>37873</v>
      </c>
      <c r="C376" s="146" t="s">
        <v>5</v>
      </c>
      <c r="D376" s="146" t="s">
        <v>827</v>
      </c>
      <c r="E376" s="543">
        <v>17.11</v>
      </c>
    </row>
    <row r="377" spans="1:5" ht="12.75">
      <c r="A377" s="146">
        <v>41072</v>
      </c>
      <c r="B377" s="102" t="s">
        <v>37874</v>
      </c>
      <c r="C377" s="146" t="s">
        <v>2233</v>
      </c>
      <c r="D377" s="146" t="s">
        <v>827</v>
      </c>
      <c r="E377" s="543">
        <v>3003.5</v>
      </c>
    </row>
    <row r="378" spans="1:5" ht="12.75">
      <c r="A378" s="146">
        <v>6121</v>
      </c>
      <c r="B378" s="102" t="s">
        <v>37875</v>
      </c>
      <c r="C378" s="146" t="s">
        <v>5</v>
      </c>
      <c r="D378" s="146" t="s">
        <v>827</v>
      </c>
      <c r="E378" s="543">
        <v>15.07</v>
      </c>
    </row>
    <row r="379" spans="1:5" ht="12.75">
      <c r="A379" s="146">
        <v>41071</v>
      </c>
      <c r="B379" s="102" t="s">
        <v>37876</v>
      </c>
      <c r="C379" s="146" t="s">
        <v>2233</v>
      </c>
      <c r="D379" s="146" t="s">
        <v>827</v>
      </c>
      <c r="E379" s="543">
        <v>2644.4</v>
      </c>
    </row>
    <row r="380" spans="1:5" ht="12.75">
      <c r="A380" s="146">
        <v>244</v>
      </c>
      <c r="B380" s="102" t="s">
        <v>37877</v>
      </c>
      <c r="C380" s="146" t="s">
        <v>5</v>
      </c>
      <c r="D380" s="146" t="s">
        <v>827</v>
      </c>
      <c r="E380" s="543">
        <v>9.15</v>
      </c>
    </row>
    <row r="381" spans="1:5" ht="12.75">
      <c r="A381" s="146">
        <v>41093</v>
      </c>
      <c r="B381" s="102" t="s">
        <v>37878</v>
      </c>
      <c r="C381" s="146" t="s">
        <v>2233</v>
      </c>
      <c r="D381" s="146" t="s">
        <v>827</v>
      </c>
      <c r="E381" s="543">
        <v>1607.86</v>
      </c>
    </row>
    <row r="382" spans="1:5" ht="12.75">
      <c r="A382" s="146">
        <v>532</v>
      </c>
      <c r="B382" s="102" t="s">
        <v>37879</v>
      </c>
      <c r="C382" s="146" t="s">
        <v>5</v>
      </c>
      <c r="D382" s="146" t="s">
        <v>827</v>
      </c>
      <c r="E382" s="543">
        <v>46.15</v>
      </c>
    </row>
    <row r="383" spans="1:5" ht="12.75">
      <c r="A383" s="146">
        <v>40931</v>
      </c>
      <c r="B383" s="102" t="s">
        <v>37880</v>
      </c>
      <c r="C383" s="146" t="s">
        <v>2233</v>
      </c>
      <c r="D383" s="146" t="s">
        <v>827</v>
      </c>
      <c r="E383" s="543">
        <v>8098.52</v>
      </c>
    </row>
    <row r="384" spans="1:5" ht="12.75">
      <c r="A384" s="146">
        <v>36150</v>
      </c>
      <c r="B384" s="102" t="s">
        <v>37881</v>
      </c>
      <c r="C384" s="146" t="s">
        <v>2</v>
      </c>
      <c r="D384" s="146" t="s">
        <v>827</v>
      </c>
      <c r="E384" s="543">
        <v>42.17</v>
      </c>
    </row>
    <row r="385" spans="1:5" ht="12.75">
      <c r="A385" s="146">
        <v>4760</v>
      </c>
      <c r="B385" s="102" t="s">
        <v>37882</v>
      </c>
      <c r="C385" s="146" t="s">
        <v>5</v>
      </c>
      <c r="D385" s="146" t="s">
        <v>827</v>
      </c>
      <c r="E385" s="543">
        <v>22.18</v>
      </c>
    </row>
    <row r="386" spans="1:5" ht="12.75">
      <c r="A386" s="146">
        <v>41069</v>
      </c>
      <c r="B386" s="102" t="s">
        <v>37883</v>
      </c>
      <c r="C386" s="146" t="s">
        <v>2233</v>
      </c>
      <c r="D386" s="146" t="s">
        <v>827</v>
      </c>
      <c r="E386" s="543">
        <v>3892.98</v>
      </c>
    </row>
    <row r="387" spans="1:5" ht="12.75">
      <c r="A387" s="146">
        <v>10422</v>
      </c>
      <c r="B387" s="102" t="s">
        <v>37884</v>
      </c>
      <c r="C387" s="146" t="s">
        <v>2</v>
      </c>
      <c r="D387" s="146" t="s">
        <v>827</v>
      </c>
      <c r="E387" s="543">
        <v>457.95</v>
      </c>
    </row>
    <row r="388" spans="1:5" ht="12.75">
      <c r="A388" s="146">
        <v>44019</v>
      </c>
      <c r="B388" s="102" t="s">
        <v>37885</v>
      </c>
      <c r="C388" s="146" t="s">
        <v>2</v>
      </c>
      <c r="D388" s="146" t="s">
        <v>827</v>
      </c>
      <c r="E388" s="543">
        <v>633.91999999999996</v>
      </c>
    </row>
    <row r="389" spans="1:5" ht="12.75">
      <c r="A389" s="146">
        <v>36520</v>
      </c>
      <c r="B389" s="102" t="s">
        <v>37886</v>
      </c>
      <c r="C389" s="146" t="s">
        <v>2</v>
      </c>
      <c r="D389" s="146" t="s">
        <v>827</v>
      </c>
      <c r="E389" s="543">
        <v>770.78</v>
      </c>
    </row>
    <row r="390" spans="1:5" ht="12.75">
      <c r="A390" s="146">
        <v>42319</v>
      </c>
      <c r="B390" s="102" t="s">
        <v>37887</v>
      </c>
      <c r="C390" s="146" t="s">
        <v>2</v>
      </c>
      <c r="D390" s="146" t="s">
        <v>827</v>
      </c>
      <c r="E390" s="543">
        <v>690.66</v>
      </c>
    </row>
    <row r="391" spans="1:5" ht="12.75">
      <c r="A391" s="146">
        <v>10420</v>
      </c>
      <c r="B391" s="102" t="s">
        <v>37888</v>
      </c>
      <c r="C391" s="146" t="s">
        <v>2</v>
      </c>
      <c r="D391" s="146" t="s">
        <v>3270</v>
      </c>
      <c r="E391" s="543">
        <v>245</v>
      </c>
    </row>
    <row r="392" spans="1:5" ht="12.75">
      <c r="A392" s="146">
        <v>10421</v>
      </c>
      <c r="B392" s="102" t="s">
        <v>37889</v>
      </c>
      <c r="C392" s="146" t="s">
        <v>2</v>
      </c>
      <c r="D392" s="146" t="s">
        <v>827</v>
      </c>
      <c r="E392" s="543">
        <v>269.22000000000003</v>
      </c>
    </row>
    <row r="393" spans="1:5" ht="12.75">
      <c r="A393" s="146">
        <v>11786</v>
      </c>
      <c r="B393" s="102" t="s">
        <v>37890</v>
      </c>
      <c r="C393" s="146" t="s">
        <v>2</v>
      </c>
      <c r="D393" s="146" t="s">
        <v>827</v>
      </c>
      <c r="E393" s="543">
        <v>542.86</v>
      </c>
    </row>
    <row r="394" spans="1:5" ht="12.75">
      <c r="A394" s="146">
        <v>4815</v>
      </c>
      <c r="B394" s="102" t="s">
        <v>37891</v>
      </c>
      <c r="C394" s="146" t="s">
        <v>2</v>
      </c>
      <c r="D394" s="146" t="s">
        <v>827</v>
      </c>
      <c r="E394" s="543">
        <v>5.96</v>
      </c>
    </row>
    <row r="395" spans="1:5" ht="12.75">
      <c r="A395" s="146">
        <v>541</v>
      </c>
      <c r="B395" s="102" t="s">
        <v>37892</v>
      </c>
      <c r="C395" s="146" t="s">
        <v>2</v>
      </c>
      <c r="D395" s="146" t="s">
        <v>3270</v>
      </c>
      <c r="E395" s="543">
        <v>152.99</v>
      </c>
    </row>
    <row r="396" spans="1:5" ht="12.75">
      <c r="A396" s="146">
        <v>542</v>
      </c>
      <c r="B396" s="102" t="s">
        <v>37893</v>
      </c>
      <c r="C396" s="146" t="s">
        <v>2</v>
      </c>
      <c r="D396" s="146" t="s">
        <v>827</v>
      </c>
      <c r="E396" s="543">
        <v>191.77</v>
      </c>
    </row>
    <row r="397" spans="1:5" ht="12.75">
      <c r="A397" s="146">
        <v>540</v>
      </c>
      <c r="B397" s="102" t="s">
        <v>37894</v>
      </c>
      <c r="C397" s="146" t="s">
        <v>2</v>
      </c>
      <c r="D397" s="146" t="s">
        <v>827</v>
      </c>
      <c r="E397" s="543">
        <v>432.16</v>
      </c>
    </row>
    <row r="398" spans="1:5" ht="12.75">
      <c r="A398" s="146">
        <v>38364</v>
      </c>
      <c r="B398" s="102" t="s">
        <v>37895</v>
      </c>
      <c r="C398" s="146" t="s">
        <v>2</v>
      </c>
      <c r="D398" s="146" t="s">
        <v>827</v>
      </c>
      <c r="E398" s="543">
        <v>497.9</v>
      </c>
    </row>
    <row r="399" spans="1:5" ht="12.75">
      <c r="A399" s="146">
        <v>11692</v>
      </c>
      <c r="B399" s="102" t="s">
        <v>37896</v>
      </c>
      <c r="C399" s="146" t="s">
        <v>4</v>
      </c>
      <c r="D399" s="146" t="s">
        <v>827</v>
      </c>
      <c r="E399" s="543">
        <v>228.54</v>
      </c>
    </row>
    <row r="400" spans="1:5" ht="12.75">
      <c r="A400" s="146">
        <v>1746</v>
      </c>
      <c r="B400" s="102" t="s">
        <v>37897</v>
      </c>
      <c r="C400" s="146" t="s">
        <v>2</v>
      </c>
      <c r="D400" s="146" t="s">
        <v>3270</v>
      </c>
      <c r="E400" s="543">
        <v>299</v>
      </c>
    </row>
    <row r="401" spans="1:5" ht="12.75">
      <c r="A401" s="146">
        <v>1748</v>
      </c>
      <c r="B401" s="102" t="s">
        <v>37898</v>
      </c>
      <c r="C401" s="146" t="s">
        <v>2</v>
      </c>
      <c r="D401" s="146" t="s">
        <v>827</v>
      </c>
      <c r="E401" s="543">
        <v>397.6</v>
      </c>
    </row>
    <row r="402" spans="1:5" ht="12.75">
      <c r="A402" s="146">
        <v>1749</v>
      </c>
      <c r="B402" s="102" t="s">
        <v>37899</v>
      </c>
      <c r="C402" s="146" t="s">
        <v>2</v>
      </c>
      <c r="D402" s="146" t="s">
        <v>827</v>
      </c>
      <c r="E402" s="543">
        <v>576.04999999999995</v>
      </c>
    </row>
    <row r="403" spans="1:5" ht="12.75">
      <c r="A403" s="146">
        <v>37412</v>
      </c>
      <c r="B403" s="102" t="s">
        <v>37900</v>
      </c>
      <c r="C403" s="146" t="s">
        <v>2</v>
      </c>
      <c r="D403" s="146" t="s">
        <v>827</v>
      </c>
      <c r="E403" s="543">
        <v>292.27</v>
      </c>
    </row>
    <row r="404" spans="1:5" ht="12.75">
      <c r="A404" s="146">
        <v>1745</v>
      </c>
      <c r="B404" s="102" t="s">
        <v>37901</v>
      </c>
      <c r="C404" s="146" t="s">
        <v>2</v>
      </c>
      <c r="D404" s="146" t="s">
        <v>827</v>
      </c>
      <c r="E404" s="543">
        <v>347.55</v>
      </c>
    </row>
    <row r="405" spans="1:5" ht="12.75">
      <c r="A405" s="146">
        <v>1750</v>
      </c>
      <c r="B405" s="102" t="s">
        <v>37902</v>
      </c>
      <c r="C405" s="146" t="s">
        <v>2</v>
      </c>
      <c r="D405" s="146" t="s">
        <v>827</v>
      </c>
      <c r="E405" s="543">
        <v>812.17</v>
      </c>
    </row>
    <row r="406" spans="1:5" ht="12.75">
      <c r="A406" s="146">
        <v>11687</v>
      </c>
      <c r="B406" s="102" t="s">
        <v>37903</v>
      </c>
      <c r="C406" s="146" t="s">
        <v>1</v>
      </c>
      <c r="D406" s="146" t="s">
        <v>827</v>
      </c>
      <c r="E406" s="543">
        <v>1294.04</v>
      </c>
    </row>
    <row r="407" spans="1:5" ht="12.75">
      <c r="A407" s="146">
        <v>11689</v>
      </c>
      <c r="B407" s="102" t="s">
        <v>37904</v>
      </c>
      <c r="C407" s="146" t="s">
        <v>1</v>
      </c>
      <c r="D407" s="146" t="s">
        <v>827</v>
      </c>
      <c r="E407" s="543">
        <v>1621.35</v>
      </c>
    </row>
    <row r="408" spans="1:5" ht="12.75">
      <c r="A408" s="146">
        <v>11693</v>
      </c>
      <c r="B408" s="102" t="s">
        <v>37905</v>
      </c>
      <c r="C408" s="146" t="s">
        <v>4</v>
      </c>
      <c r="D408" s="146" t="s">
        <v>827</v>
      </c>
      <c r="E408" s="543">
        <v>169.63</v>
      </c>
    </row>
    <row r="409" spans="1:5" ht="12.75">
      <c r="A409" s="146">
        <v>36215</v>
      </c>
      <c r="B409" s="102" t="s">
        <v>37906</v>
      </c>
      <c r="C409" s="146" t="s">
        <v>2</v>
      </c>
      <c r="D409" s="146" t="s">
        <v>827</v>
      </c>
      <c r="E409" s="543"/>
    </row>
    <row r="410" spans="1:5" ht="12.75">
      <c r="A410" s="146">
        <v>42439</v>
      </c>
      <c r="B410" s="102" t="s">
        <v>37907</v>
      </c>
      <c r="C410" s="146" t="s">
        <v>2</v>
      </c>
      <c r="D410" s="146" t="s">
        <v>827</v>
      </c>
      <c r="E410" s="543"/>
    </row>
    <row r="411" spans="1:5" ht="12.75">
      <c r="A411" s="146">
        <v>38381</v>
      </c>
      <c r="B411" s="102" t="s">
        <v>37908</v>
      </c>
      <c r="C411" s="146" t="s">
        <v>2</v>
      </c>
      <c r="D411" s="146" t="s">
        <v>827</v>
      </c>
      <c r="E411" s="543">
        <v>11.28</v>
      </c>
    </row>
    <row r="412" spans="1:5" ht="12.75">
      <c r="A412" s="146">
        <v>39621</v>
      </c>
      <c r="B412" s="102" t="s">
        <v>37909</v>
      </c>
      <c r="C412" s="146" t="s">
        <v>26393</v>
      </c>
      <c r="D412" s="146" t="s">
        <v>827</v>
      </c>
      <c r="E412" s="543">
        <v>942.4</v>
      </c>
    </row>
    <row r="413" spans="1:5" ht="12.75">
      <c r="A413" s="146">
        <v>39624</v>
      </c>
      <c r="B413" s="102" t="s">
        <v>37910</v>
      </c>
      <c r="C413" s="146" t="s">
        <v>26393</v>
      </c>
      <c r="D413" s="146" t="s">
        <v>827</v>
      </c>
      <c r="E413" s="543">
        <v>1039.58</v>
      </c>
    </row>
    <row r="414" spans="1:5" ht="12.75">
      <c r="A414" s="146">
        <v>39615</v>
      </c>
      <c r="B414" s="102" t="s">
        <v>37911</v>
      </c>
      <c r="C414" s="146" t="s">
        <v>2</v>
      </c>
      <c r="D414" s="146" t="s">
        <v>827</v>
      </c>
      <c r="E414" s="543">
        <v>420.08</v>
      </c>
    </row>
    <row r="415" spans="1:5" ht="12.75">
      <c r="A415" s="146">
        <v>39620</v>
      </c>
      <c r="B415" s="102" t="s">
        <v>37912</v>
      </c>
      <c r="C415" s="146" t="s">
        <v>2</v>
      </c>
      <c r="D415" s="146" t="s">
        <v>827</v>
      </c>
      <c r="E415" s="543">
        <v>641.58000000000004</v>
      </c>
    </row>
    <row r="416" spans="1:5" ht="12.75">
      <c r="A416" s="146">
        <v>39623</v>
      </c>
      <c r="B416" s="102" t="s">
        <v>37913</v>
      </c>
      <c r="C416" s="146" t="s">
        <v>2</v>
      </c>
      <c r="D416" s="146" t="s">
        <v>827</v>
      </c>
      <c r="E416" s="543">
        <v>687.19</v>
      </c>
    </row>
    <row r="417" spans="1:5" ht="12.75">
      <c r="A417" s="146">
        <v>546</v>
      </c>
      <c r="B417" s="102" t="s">
        <v>37914</v>
      </c>
      <c r="C417" s="146" t="s">
        <v>3</v>
      </c>
      <c r="D417" s="146" t="s">
        <v>3270</v>
      </c>
      <c r="E417" s="543">
        <v>10.050000000000001</v>
      </c>
    </row>
    <row r="418" spans="1:5" ht="12.75">
      <c r="A418" s="146">
        <v>566</v>
      </c>
      <c r="B418" s="102" t="s">
        <v>37915</v>
      </c>
      <c r="C418" s="146" t="s">
        <v>1</v>
      </c>
      <c r="D418" s="146" t="s">
        <v>827</v>
      </c>
      <c r="E418" s="543">
        <v>4.7699999999999996</v>
      </c>
    </row>
    <row r="419" spans="1:5" ht="12.75">
      <c r="A419" s="146">
        <v>565</v>
      </c>
      <c r="B419" s="102" t="s">
        <v>37916</v>
      </c>
      <c r="C419" s="146" t="s">
        <v>1</v>
      </c>
      <c r="D419" s="146" t="s">
        <v>827</v>
      </c>
      <c r="E419" s="543">
        <v>17.38</v>
      </c>
    </row>
    <row r="420" spans="1:5" ht="12.75">
      <c r="A420" s="146">
        <v>555</v>
      </c>
      <c r="B420" s="102" t="s">
        <v>37917</v>
      </c>
      <c r="C420" s="146" t="s">
        <v>1</v>
      </c>
      <c r="D420" s="146" t="s">
        <v>827</v>
      </c>
      <c r="E420" s="543">
        <v>12.32</v>
      </c>
    </row>
    <row r="421" spans="1:5" ht="12.75">
      <c r="A421" s="146">
        <v>557</v>
      </c>
      <c r="B421" s="102" t="s">
        <v>37918</v>
      </c>
      <c r="C421" s="146" t="s">
        <v>1</v>
      </c>
      <c r="D421" s="146" t="s">
        <v>827</v>
      </c>
      <c r="E421" s="543">
        <v>38.67</v>
      </c>
    </row>
    <row r="422" spans="1:5" ht="12.75">
      <c r="A422" s="146">
        <v>552</v>
      </c>
      <c r="B422" s="102" t="s">
        <v>37919</v>
      </c>
      <c r="C422" s="146" t="s">
        <v>1</v>
      </c>
      <c r="D422" s="146" t="s">
        <v>827</v>
      </c>
      <c r="E422" s="543">
        <v>19.18</v>
      </c>
    </row>
    <row r="423" spans="1:5" ht="12.75">
      <c r="A423" s="146">
        <v>563</v>
      </c>
      <c r="B423" s="102" t="s">
        <v>37920</v>
      </c>
      <c r="C423" s="146" t="s">
        <v>1</v>
      </c>
      <c r="D423" s="146" t="s">
        <v>827</v>
      </c>
      <c r="E423" s="543">
        <v>28.83</v>
      </c>
    </row>
    <row r="424" spans="1:5" ht="12.75">
      <c r="A424" s="146">
        <v>549</v>
      </c>
      <c r="B424" s="102" t="s">
        <v>37921</v>
      </c>
      <c r="C424" s="146" t="s">
        <v>1</v>
      </c>
      <c r="D424" s="146" t="s">
        <v>827</v>
      </c>
      <c r="E424" s="543">
        <v>51.89</v>
      </c>
    </row>
    <row r="425" spans="1:5" ht="12.75">
      <c r="A425" s="146">
        <v>551</v>
      </c>
      <c r="B425" s="102" t="s">
        <v>37922</v>
      </c>
      <c r="C425" s="146" t="s">
        <v>1</v>
      </c>
      <c r="D425" s="146" t="s">
        <v>827</v>
      </c>
      <c r="E425" s="543">
        <v>102.74</v>
      </c>
    </row>
    <row r="426" spans="1:5" ht="12.75">
      <c r="A426" s="146">
        <v>559</v>
      </c>
      <c r="B426" s="102" t="s">
        <v>37923</v>
      </c>
      <c r="C426" s="146" t="s">
        <v>1</v>
      </c>
      <c r="D426" s="146" t="s">
        <v>827</v>
      </c>
      <c r="E426" s="543">
        <v>25.68</v>
      </c>
    </row>
    <row r="427" spans="1:5" ht="12.75">
      <c r="A427" s="146">
        <v>560</v>
      </c>
      <c r="B427" s="102" t="s">
        <v>37924</v>
      </c>
      <c r="C427" s="146" t="s">
        <v>1</v>
      </c>
      <c r="D427" s="146" t="s">
        <v>827</v>
      </c>
      <c r="E427" s="543">
        <v>32.130000000000003</v>
      </c>
    </row>
    <row r="428" spans="1:5" ht="12.75">
      <c r="A428" s="146">
        <v>547</v>
      </c>
      <c r="B428" s="102" t="s">
        <v>37925</v>
      </c>
      <c r="C428" s="146" t="s">
        <v>1</v>
      </c>
      <c r="D428" s="146" t="s">
        <v>827</v>
      </c>
      <c r="E428" s="543">
        <v>38.47</v>
      </c>
    </row>
    <row r="429" spans="1:5" ht="12.75">
      <c r="A429" s="146">
        <v>36207</v>
      </c>
      <c r="B429" s="102" t="s">
        <v>37926</v>
      </c>
      <c r="C429" s="146" t="s">
        <v>2</v>
      </c>
      <c r="D429" s="146" t="s">
        <v>827</v>
      </c>
      <c r="E429" s="543"/>
    </row>
    <row r="430" spans="1:5" ht="12.75">
      <c r="A430" s="146">
        <v>36209</v>
      </c>
      <c r="B430" s="102" t="s">
        <v>37927</v>
      </c>
      <c r="C430" s="146" t="s">
        <v>2</v>
      </c>
      <c r="D430" s="146" t="s">
        <v>827</v>
      </c>
      <c r="E430" s="543"/>
    </row>
    <row r="431" spans="1:5" ht="12.75">
      <c r="A431" s="146">
        <v>36210</v>
      </c>
      <c r="B431" s="102" t="s">
        <v>37928</v>
      </c>
      <c r="C431" s="146" t="s">
        <v>2</v>
      </c>
      <c r="D431" s="146" t="s">
        <v>827</v>
      </c>
      <c r="E431" s="543"/>
    </row>
    <row r="432" spans="1:5" ht="12.75">
      <c r="A432" s="146">
        <v>36204</v>
      </c>
      <c r="B432" s="102" t="s">
        <v>37929</v>
      </c>
      <c r="C432" s="146" t="s">
        <v>2</v>
      </c>
      <c r="D432" s="146" t="s">
        <v>827</v>
      </c>
      <c r="E432" s="543"/>
    </row>
    <row r="433" spans="1:5" ht="12.75">
      <c r="A433" s="146">
        <v>36205</v>
      </c>
      <c r="B433" s="102" t="s">
        <v>37930</v>
      </c>
      <c r="C433" s="146" t="s">
        <v>2</v>
      </c>
      <c r="D433" s="146" t="s">
        <v>827</v>
      </c>
      <c r="E433" s="543"/>
    </row>
    <row r="434" spans="1:5" ht="12.75">
      <c r="A434" s="146">
        <v>36081</v>
      </c>
      <c r="B434" s="102" t="s">
        <v>37931</v>
      </c>
      <c r="C434" s="146" t="s">
        <v>2</v>
      </c>
      <c r="D434" s="146" t="s">
        <v>3270</v>
      </c>
      <c r="E434" s="543"/>
    </row>
    <row r="435" spans="1:5" ht="12.75">
      <c r="A435" s="146">
        <v>36206</v>
      </c>
      <c r="B435" s="102" t="s">
        <v>37932</v>
      </c>
      <c r="C435" s="146" t="s">
        <v>2</v>
      </c>
      <c r="D435" s="146" t="s">
        <v>827</v>
      </c>
      <c r="E435" s="543"/>
    </row>
    <row r="436" spans="1:5" ht="12.75">
      <c r="A436" s="146">
        <v>36218</v>
      </c>
      <c r="B436" s="102" t="s">
        <v>37933</v>
      </c>
      <c r="C436" s="146" t="s">
        <v>2</v>
      </c>
      <c r="D436" s="146" t="s">
        <v>827</v>
      </c>
      <c r="E436" s="543">
        <v>107.16</v>
      </c>
    </row>
    <row r="437" spans="1:5" ht="12.75">
      <c r="A437" s="146">
        <v>36220</v>
      </c>
      <c r="B437" s="102" t="s">
        <v>37934</v>
      </c>
      <c r="C437" s="146" t="s">
        <v>2</v>
      </c>
      <c r="D437" s="146" t="s">
        <v>827</v>
      </c>
      <c r="E437" s="543">
        <v>122.87</v>
      </c>
    </row>
    <row r="438" spans="1:5" ht="12.75">
      <c r="A438" s="146">
        <v>36080</v>
      </c>
      <c r="B438" s="102" t="s">
        <v>37935</v>
      </c>
      <c r="C438" s="146" t="s">
        <v>2</v>
      </c>
      <c r="D438" s="146" t="s">
        <v>3270</v>
      </c>
      <c r="E438" s="543">
        <v>132.91</v>
      </c>
    </row>
    <row r="439" spans="1:5" ht="12.75">
      <c r="A439" s="146">
        <v>36223</v>
      </c>
      <c r="B439" s="102" t="s">
        <v>37936</v>
      </c>
      <c r="C439" s="146" t="s">
        <v>2</v>
      </c>
      <c r="D439" s="146" t="s">
        <v>827</v>
      </c>
      <c r="E439" s="543">
        <v>139.16999999999999</v>
      </c>
    </row>
    <row r="440" spans="1:5" ht="12.75">
      <c r="A440" s="146">
        <v>38127</v>
      </c>
      <c r="B440" s="102" t="s">
        <v>37937</v>
      </c>
      <c r="C440" s="146" t="s">
        <v>2</v>
      </c>
      <c r="D440" s="146" t="s">
        <v>827</v>
      </c>
      <c r="E440" s="543">
        <v>351.24</v>
      </c>
    </row>
    <row r="441" spans="1:5" ht="12.75">
      <c r="A441" s="146">
        <v>38060</v>
      </c>
      <c r="B441" s="102" t="s">
        <v>37938</v>
      </c>
      <c r="C441" s="146" t="s">
        <v>2</v>
      </c>
      <c r="D441" s="146" t="s">
        <v>827</v>
      </c>
      <c r="E441" s="543">
        <v>50.44</v>
      </c>
    </row>
    <row r="442" spans="1:5" ht="12.75">
      <c r="A442" s="146">
        <v>10956</v>
      </c>
      <c r="B442" s="102" t="s">
        <v>37939</v>
      </c>
      <c r="C442" s="146" t="s">
        <v>2</v>
      </c>
      <c r="D442" s="146" t="s">
        <v>827</v>
      </c>
      <c r="E442" s="543">
        <v>55.31</v>
      </c>
    </row>
    <row r="443" spans="1:5" ht="12.75">
      <c r="A443" s="146">
        <v>39380</v>
      </c>
      <c r="B443" s="102" t="s">
        <v>37940</v>
      </c>
      <c r="C443" s="146" t="s">
        <v>2</v>
      </c>
      <c r="D443" s="146" t="s">
        <v>827</v>
      </c>
      <c r="E443" s="543"/>
    </row>
    <row r="444" spans="1:5" ht="12.75">
      <c r="A444" s="146">
        <v>44172</v>
      </c>
      <c r="B444" s="102" t="s">
        <v>37941</v>
      </c>
      <c r="C444" s="146" t="s">
        <v>2</v>
      </c>
      <c r="D444" s="146" t="s">
        <v>827</v>
      </c>
      <c r="E444" s="543">
        <v>7.43</v>
      </c>
    </row>
    <row r="445" spans="1:5" ht="12.75">
      <c r="A445" s="146">
        <v>37597</v>
      </c>
      <c r="B445" s="102" t="s">
        <v>37942</v>
      </c>
      <c r="C445" s="146" t="s">
        <v>2</v>
      </c>
      <c r="D445" s="146" t="s">
        <v>827</v>
      </c>
      <c r="E445" s="543"/>
    </row>
    <row r="446" spans="1:5" ht="12.75">
      <c r="A446" s="146">
        <v>183</v>
      </c>
      <c r="B446" s="102" t="s">
        <v>37943</v>
      </c>
      <c r="C446" s="146" t="s">
        <v>37944</v>
      </c>
      <c r="D446" s="146" t="s">
        <v>3270</v>
      </c>
      <c r="E446" s="543">
        <v>200</v>
      </c>
    </row>
    <row r="447" spans="1:5" ht="12.75">
      <c r="A447" s="146">
        <v>184</v>
      </c>
      <c r="B447" s="102" t="s">
        <v>37945</v>
      </c>
      <c r="C447" s="146" t="s">
        <v>37944</v>
      </c>
      <c r="D447" s="146" t="s">
        <v>827</v>
      </c>
      <c r="E447" s="543">
        <v>123.87</v>
      </c>
    </row>
    <row r="448" spans="1:5" ht="12.75">
      <c r="A448" s="146">
        <v>181</v>
      </c>
      <c r="B448" s="102" t="s">
        <v>37946</v>
      </c>
      <c r="C448" s="146" t="s">
        <v>37944</v>
      </c>
      <c r="D448" s="146" t="s">
        <v>827</v>
      </c>
      <c r="E448" s="543">
        <v>267.08999999999997</v>
      </c>
    </row>
    <row r="449" spans="1:5" ht="12.75">
      <c r="A449" s="146">
        <v>20001</v>
      </c>
      <c r="B449" s="102" t="s">
        <v>37947</v>
      </c>
      <c r="C449" s="146" t="s">
        <v>37944</v>
      </c>
      <c r="D449" s="146" t="s">
        <v>827</v>
      </c>
      <c r="E449" s="543">
        <v>154.83000000000001</v>
      </c>
    </row>
    <row r="450" spans="1:5" ht="12.75">
      <c r="A450" s="146">
        <v>39837</v>
      </c>
      <c r="B450" s="102" t="s">
        <v>37948</v>
      </c>
      <c r="C450" s="146" t="s">
        <v>37944</v>
      </c>
      <c r="D450" s="146" t="s">
        <v>827</v>
      </c>
      <c r="E450" s="543"/>
    </row>
    <row r="451" spans="1:5" ht="12.75">
      <c r="A451" s="146">
        <v>43366</v>
      </c>
      <c r="B451" s="102" t="s">
        <v>37949</v>
      </c>
      <c r="C451" s="146" t="s">
        <v>3</v>
      </c>
      <c r="D451" s="146" t="s">
        <v>827</v>
      </c>
      <c r="E451" s="543"/>
    </row>
    <row r="452" spans="1:5" ht="12.75">
      <c r="A452" s="146">
        <v>10535</v>
      </c>
      <c r="B452" s="102" t="s">
        <v>37950</v>
      </c>
      <c r="C452" s="146" t="s">
        <v>2</v>
      </c>
      <c r="D452" s="146" t="s">
        <v>3270</v>
      </c>
      <c r="E452" s="543">
        <v>4599.8999999999996</v>
      </c>
    </row>
    <row r="453" spans="1:5" ht="12.75">
      <c r="A453" s="146">
        <v>10537</v>
      </c>
      <c r="B453" s="102" t="s">
        <v>37951</v>
      </c>
      <c r="C453" s="146" t="s">
        <v>2</v>
      </c>
      <c r="D453" s="146" t="s">
        <v>827</v>
      </c>
      <c r="E453" s="543">
        <v>6273.01</v>
      </c>
    </row>
    <row r="454" spans="1:5" ht="12.75">
      <c r="A454" s="146">
        <v>13891</v>
      </c>
      <c r="B454" s="102" t="s">
        <v>37952</v>
      </c>
      <c r="C454" s="146" t="s">
        <v>2</v>
      </c>
      <c r="D454" s="146" t="s">
        <v>827</v>
      </c>
      <c r="E454" s="543">
        <v>5753.77</v>
      </c>
    </row>
    <row r="455" spans="1:5" ht="12.75">
      <c r="A455" s="146">
        <v>44492</v>
      </c>
      <c r="B455" s="102" t="s">
        <v>37953</v>
      </c>
      <c r="C455" s="146" t="s">
        <v>2</v>
      </c>
      <c r="D455" s="146" t="s">
        <v>827</v>
      </c>
      <c r="E455" s="543">
        <v>25026.57</v>
      </c>
    </row>
    <row r="456" spans="1:5" ht="12.75">
      <c r="A456" s="146">
        <v>36396</v>
      </c>
      <c r="B456" s="102" t="s">
        <v>37954</v>
      </c>
      <c r="C456" s="146" t="s">
        <v>2</v>
      </c>
      <c r="D456" s="146" t="s">
        <v>827</v>
      </c>
      <c r="E456" s="543">
        <v>5262.59</v>
      </c>
    </row>
    <row r="457" spans="1:5" ht="12.75">
      <c r="A457" s="146">
        <v>36397</v>
      </c>
      <c r="B457" s="102" t="s">
        <v>37955</v>
      </c>
      <c r="C457" s="146" t="s">
        <v>2</v>
      </c>
      <c r="D457" s="146" t="s">
        <v>827</v>
      </c>
      <c r="E457" s="543">
        <v>18711.45</v>
      </c>
    </row>
    <row r="458" spans="1:5" ht="12.75">
      <c r="A458" s="146">
        <v>36398</v>
      </c>
      <c r="B458" s="102" t="s">
        <v>37956</v>
      </c>
      <c r="C458" s="146" t="s">
        <v>2</v>
      </c>
      <c r="D458" s="146" t="s">
        <v>827</v>
      </c>
      <c r="E458" s="543">
        <v>22742.21</v>
      </c>
    </row>
    <row r="459" spans="1:5" ht="12.75">
      <c r="A459" s="146">
        <v>647</v>
      </c>
      <c r="B459" s="102" t="s">
        <v>37957</v>
      </c>
      <c r="C459" s="146" t="s">
        <v>5</v>
      </c>
      <c r="D459" s="146" t="s">
        <v>827</v>
      </c>
      <c r="E459" s="543">
        <v>23.05</v>
      </c>
    </row>
    <row r="460" spans="1:5" ht="12.75">
      <c r="A460" s="146">
        <v>40920</v>
      </c>
      <c r="B460" s="102" t="s">
        <v>37958</v>
      </c>
      <c r="C460" s="146" t="s">
        <v>2233</v>
      </c>
      <c r="D460" s="146" t="s">
        <v>827</v>
      </c>
      <c r="E460" s="543">
        <v>4046.3</v>
      </c>
    </row>
    <row r="461" spans="1:5" ht="12.75">
      <c r="A461" s="146">
        <v>715</v>
      </c>
      <c r="B461" s="102" t="s">
        <v>37959</v>
      </c>
      <c r="C461" s="146" t="s">
        <v>2</v>
      </c>
      <c r="D461" s="146" t="s">
        <v>3270</v>
      </c>
      <c r="E461" s="543">
        <v>24.88</v>
      </c>
    </row>
    <row r="462" spans="1:5" ht="12.75">
      <c r="A462" s="146">
        <v>716</v>
      </c>
      <c r="B462" s="102" t="s">
        <v>37960</v>
      </c>
      <c r="C462" s="146" t="s">
        <v>2</v>
      </c>
      <c r="D462" s="146" t="s">
        <v>827</v>
      </c>
      <c r="E462" s="543">
        <v>28.13</v>
      </c>
    </row>
    <row r="463" spans="1:5" ht="12.75">
      <c r="A463" s="146">
        <v>7270</v>
      </c>
      <c r="B463" s="102" t="s">
        <v>37961</v>
      </c>
      <c r="C463" s="146" t="s">
        <v>2</v>
      </c>
      <c r="D463" s="146" t="s">
        <v>827</v>
      </c>
      <c r="E463" s="543">
        <v>0.53</v>
      </c>
    </row>
    <row r="464" spans="1:5" ht="12.75">
      <c r="A464" s="146">
        <v>44460</v>
      </c>
      <c r="B464" s="102" t="s">
        <v>37962</v>
      </c>
      <c r="C464" s="146" t="s">
        <v>2</v>
      </c>
      <c r="D464" s="146" t="s">
        <v>827</v>
      </c>
      <c r="E464" s="543">
        <v>0.89</v>
      </c>
    </row>
    <row r="465" spans="1:5" ht="12.75">
      <c r="A465" s="146">
        <v>44461</v>
      </c>
      <c r="B465" s="102" t="s">
        <v>37963</v>
      </c>
      <c r="C465" s="146" t="s">
        <v>2</v>
      </c>
      <c r="D465" s="146" t="s">
        <v>827</v>
      </c>
      <c r="E465" s="543">
        <v>1.22</v>
      </c>
    </row>
    <row r="466" spans="1:5" ht="12.75">
      <c r="A466" s="146">
        <v>7267</v>
      </c>
      <c r="B466" s="102" t="s">
        <v>37964</v>
      </c>
      <c r="C466" s="146" t="s">
        <v>2</v>
      </c>
      <c r="D466" s="146" t="s">
        <v>827</v>
      </c>
      <c r="E466" s="543">
        <v>0.45</v>
      </c>
    </row>
    <row r="467" spans="1:5" ht="12.75">
      <c r="A467" s="146">
        <v>44458</v>
      </c>
      <c r="B467" s="102" t="s">
        <v>37965</v>
      </c>
      <c r="C467" s="146" t="s">
        <v>2</v>
      </c>
      <c r="D467" s="146" t="s">
        <v>827</v>
      </c>
      <c r="E467" s="543">
        <v>0.54</v>
      </c>
    </row>
    <row r="468" spans="1:5" ht="12.75">
      <c r="A468" s="146">
        <v>44457</v>
      </c>
      <c r="B468" s="102" t="s">
        <v>37966</v>
      </c>
      <c r="C468" s="146" t="s">
        <v>2</v>
      </c>
      <c r="D468" s="146" t="s">
        <v>827</v>
      </c>
      <c r="E468" s="543">
        <v>1.05</v>
      </c>
    </row>
    <row r="469" spans="1:5" ht="12.75">
      <c r="A469" s="146">
        <v>7271</v>
      </c>
      <c r="B469" s="102" t="s">
        <v>37967</v>
      </c>
      <c r="C469" s="146" t="s">
        <v>2</v>
      </c>
      <c r="D469" s="146" t="s">
        <v>3270</v>
      </c>
      <c r="E469" s="543">
        <v>0.56999999999999995</v>
      </c>
    </row>
    <row r="470" spans="1:5" ht="12.75">
      <c r="A470" s="146">
        <v>7268</v>
      </c>
      <c r="B470" s="102" t="s">
        <v>37968</v>
      </c>
      <c r="C470" s="146" t="s">
        <v>2</v>
      </c>
      <c r="D470" s="146" t="s">
        <v>827</v>
      </c>
      <c r="E470" s="543">
        <v>0.89</v>
      </c>
    </row>
    <row r="471" spans="1:5" ht="12.75">
      <c r="A471" s="146">
        <v>44459</v>
      </c>
      <c r="B471" s="102" t="s">
        <v>37969</v>
      </c>
      <c r="C471" s="146" t="s">
        <v>2</v>
      </c>
      <c r="D471" s="146" t="s">
        <v>827</v>
      </c>
      <c r="E471" s="543">
        <v>0.56999999999999995</v>
      </c>
    </row>
    <row r="472" spans="1:5" ht="12.75">
      <c r="A472" s="146">
        <v>44462</v>
      </c>
      <c r="B472" s="102" t="s">
        <v>37970</v>
      </c>
      <c r="C472" s="146" t="s">
        <v>2</v>
      </c>
      <c r="D472" s="146" t="s">
        <v>827</v>
      </c>
      <c r="E472" s="543">
        <v>1.01</v>
      </c>
    </row>
    <row r="473" spans="1:5" ht="12.75">
      <c r="A473" s="146">
        <v>44463</v>
      </c>
      <c r="B473" s="102" t="s">
        <v>37971</v>
      </c>
      <c r="C473" s="146" t="s">
        <v>2</v>
      </c>
      <c r="D473" s="146" t="s">
        <v>827</v>
      </c>
      <c r="E473" s="543">
        <v>1.31</v>
      </c>
    </row>
    <row r="474" spans="1:5" ht="12.75">
      <c r="A474" s="146">
        <v>44464</v>
      </c>
      <c r="B474" s="102" t="s">
        <v>37972</v>
      </c>
      <c r="C474" s="146" t="s">
        <v>2</v>
      </c>
      <c r="D474" s="146" t="s">
        <v>827</v>
      </c>
      <c r="E474" s="543">
        <v>1.35</v>
      </c>
    </row>
    <row r="475" spans="1:5" ht="12.75">
      <c r="A475" s="146">
        <v>44465</v>
      </c>
      <c r="B475" s="102" t="s">
        <v>37973</v>
      </c>
      <c r="C475" s="146" t="s">
        <v>2</v>
      </c>
      <c r="D475" s="146" t="s">
        <v>827</v>
      </c>
      <c r="E475" s="543">
        <v>1.86</v>
      </c>
    </row>
    <row r="476" spans="1:5" ht="12.75">
      <c r="A476" s="146">
        <v>38783</v>
      </c>
      <c r="B476" s="102" t="s">
        <v>37974</v>
      </c>
      <c r="C476" s="146" t="s">
        <v>2</v>
      </c>
      <c r="D476" s="146" t="s">
        <v>827</v>
      </c>
      <c r="E476" s="543">
        <v>0.65</v>
      </c>
    </row>
    <row r="477" spans="1:5" ht="12.75">
      <c r="A477" s="146">
        <v>44466</v>
      </c>
      <c r="B477" s="102" t="s">
        <v>37975</v>
      </c>
      <c r="C477" s="146" t="s">
        <v>2</v>
      </c>
      <c r="D477" s="146" t="s">
        <v>827</v>
      </c>
      <c r="E477" s="543">
        <v>1.32</v>
      </c>
    </row>
    <row r="478" spans="1:5" ht="12.75">
      <c r="A478" s="146">
        <v>44467</v>
      </c>
      <c r="B478" s="102" t="s">
        <v>37976</v>
      </c>
      <c r="C478" s="146" t="s">
        <v>2</v>
      </c>
      <c r="D478" s="146" t="s">
        <v>827</v>
      </c>
      <c r="E478" s="543">
        <v>1.59</v>
      </c>
    </row>
    <row r="479" spans="1:5" ht="12.75">
      <c r="A479" s="146">
        <v>44468</v>
      </c>
      <c r="B479" s="102" t="s">
        <v>37977</v>
      </c>
      <c r="C479" s="146" t="s">
        <v>2</v>
      </c>
      <c r="D479" s="146" t="s">
        <v>827</v>
      </c>
      <c r="E479" s="543">
        <v>1.38</v>
      </c>
    </row>
    <row r="480" spans="1:5" ht="12.75">
      <c r="A480" s="146">
        <v>37593</v>
      </c>
      <c r="B480" s="102" t="s">
        <v>37978</v>
      </c>
      <c r="C480" s="146" t="s">
        <v>2</v>
      </c>
      <c r="D480" s="146" t="s">
        <v>827</v>
      </c>
      <c r="E480" s="543">
        <v>1.78</v>
      </c>
    </row>
    <row r="481" spans="1:5" ht="12.75">
      <c r="A481" s="146">
        <v>37594</v>
      </c>
      <c r="B481" s="102" t="s">
        <v>37979</v>
      </c>
      <c r="C481" s="146" t="s">
        <v>2</v>
      </c>
      <c r="D481" s="146" t="s">
        <v>827</v>
      </c>
      <c r="E481" s="543">
        <v>2.11</v>
      </c>
    </row>
    <row r="482" spans="1:5" ht="12.75">
      <c r="A482" s="146">
        <v>37592</v>
      </c>
      <c r="B482" s="102" t="s">
        <v>37980</v>
      </c>
      <c r="C482" s="146" t="s">
        <v>2</v>
      </c>
      <c r="D482" s="146" t="s">
        <v>827</v>
      </c>
      <c r="E482" s="543">
        <v>1.4</v>
      </c>
    </row>
    <row r="483" spans="1:5" ht="12.75">
      <c r="A483" s="146">
        <v>41372</v>
      </c>
      <c r="B483" s="102" t="s">
        <v>37981</v>
      </c>
      <c r="C483" s="146" t="s">
        <v>4</v>
      </c>
      <c r="D483" s="146" t="s">
        <v>827</v>
      </c>
      <c r="E483" s="543"/>
    </row>
    <row r="484" spans="1:5" ht="12.75">
      <c r="A484" s="146">
        <v>41371</v>
      </c>
      <c r="B484" s="102" t="s">
        <v>37982</v>
      </c>
      <c r="C484" s="146" t="s">
        <v>4</v>
      </c>
      <c r="D484" s="146" t="s">
        <v>827</v>
      </c>
      <c r="E484" s="543"/>
    </row>
    <row r="485" spans="1:5" ht="12.75">
      <c r="A485" s="146">
        <v>34556</v>
      </c>
      <c r="B485" s="102" t="s">
        <v>37983</v>
      </c>
      <c r="C485" s="146" t="s">
        <v>2</v>
      </c>
      <c r="D485" s="146" t="s">
        <v>827</v>
      </c>
      <c r="E485" s="543">
        <v>4.83</v>
      </c>
    </row>
    <row r="486" spans="1:5" ht="12.75">
      <c r="A486" s="146">
        <v>37873</v>
      </c>
      <c r="B486" s="102" t="s">
        <v>37984</v>
      </c>
      <c r="C486" s="146" t="s">
        <v>2</v>
      </c>
      <c r="D486" s="146" t="s">
        <v>827</v>
      </c>
      <c r="E486" s="543">
        <v>4.92</v>
      </c>
    </row>
    <row r="487" spans="1:5" ht="12.75">
      <c r="A487" s="146">
        <v>34564</v>
      </c>
      <c r="B487" s="102" t="s">
        <v>37985</v>
      </c>
      <c r="C487" s="146" t="s">
        <v>2</v>
      </c>
      <c r="D487" s="146" t="s">
        <v>827</v>
      </c>
      <c r="E487" s="543">
        <v>5.15</v>
      </c>
    </row>
    <row r="488" spans="1:5" ht="12.75">
      <c r="A488" s="146">
        <v>34565</v>
      </c>
      <c r="B488" s="102" t="s">
        <v>37986</v>
      </c>
      <c r="C488" s="146" t="s">
        <v>2</v>
      </c>
      <c r="D488" s="146" t="s">
        <v>827</v>
      </c>
      <c r="E488" s="543">
        <v>5.45</v>
      </c>
    </row>
    <row r="489" spans="1:5" ht="12.75">
      <c r="A489" s="146">
        <v>38590</v>
      </c>
      <c r="B489" s="102" t="s">
        <v>37987</v>
      </c>
      <c r="C489" s="146" t="s">
        <v>2</v>
      </c>
      <c r="D489" s="146" t="s">
        <v>827</v>
      </c>
      <c r="E489" s="543">
        <v>4.03</v>
      </c>
    </row>
    <row r="490" spans="1:5" ht="12.75">
      <c r="A490" s="146">
        <v>34566</v>
      </c>
      <c r="B490" s="102" t="s">
        <v>37988</v>
      </c>
      <c r="C490" s="146" t="s">
        <v>2</v>
      </c>
      <c r="D490" s="146" t="s">
        <v>827</v>
      </c>
      <c r="E490" s="543">
        <v>4.2300000000000004</v>
      </c>
    </row>
    <row r="491" spans="1:5" ht="12.75">
      <c r="A491" s="146">
        <v>34567</v>
      </c>
      <c r="B491" s="102" t="s">
        <v>37989</v>
      </c>
      <c r="C491" s="146" t="s">
        <v>2</v>
      </c>
      <c r="D491" s="146" t="s">
        <v>827</v>
      </c>
      <c r="E491" s="543">
        <v>4.4800000000000004</v>
      </c>
    </row>
    <row r="492" spans="1:5" ht="12.75">
      <c r="A492" s="146">
        <v>38591</v>
      </c>
      <c r="B492" s="102" t="s">
        <v>37990</v>
      </c>
      <c r="C492" s="146" t="s">
        <v>2</v>
      </c>
      <c r="D492" s="146" t="s">
        <v>827</v>
      </c>
      <c r="E492" s="543">
        <v>4.07</v>
      </c>
    </row>
    <row r="493" spans="1:5" ht="12.75">
      <c r="A493" s="146">
        <v>34568</v>
      </c>
      <c r="B493" s="102" t="s">
        <v>37991</v>
      </c>
      <c r="C493" s="146" t="s">
        <v>2</v>
      </c>
      <c r="D493" s="146" t="s">
        <v>827</v>
      </c>
      <c r="E493" s="543">
        <v>5.3</v>
      </c>
    </row>
    <row r="494" spans="1:5" ht="12.75">
      <c r="A494" s="146">
        <v>34569</v>
      </c>
      <c r="B494" s="102" t="s">
        <v>37992</v>
      </c>
      <c r="C494" s="146" t="s">
        <v>2</v>
      </c>
      <c r="D494" s="146" t="s">
        <v>827</v>
      </c>
      <c r="E494" s="543">
        <v>5.45</v>
      </c>
    </row>
    <row r="495" spans="1:5" ht="12.75">
      <c r="A495" s="146">
        <v>34570</v>
      </c>
      <c r="B495" s="102" t="s">
        <v>37993</v>
      </c>
      <c r="C495" s="146" t="s">
        <v>2</v>
      </c>
      <c r="D495" s="146" t="s">
        <v>827</v>
      </c>
      <c r="E495" s="543">
        <v>5.92</v>
      </c>
    </row>
    <row r="496" spans="1:5" ht="12.75">
      <c r="A496" s="146">
        <v>25070</v>
      </c>
      <c r="B496" s="102" t="s">
        <v>37994</v>
      </c>
      <c r="C496" s="146" t="s">
        <v>2</v>
      </c>
      <c r="D496" s="146" t="s">
        <v>827</v>
      </c>
      <c r="E496" s="543">
        <v>4.45</v>
      </c>
    </row>
    <row r="497" spans="1:5" ht="12.75">
      <c r="A497" s="146">
        <v>34571</v>
      </c>
      <c r="B497" s="102" t="s">
        <v>37995</v>
      </c>
      <c r="C497" s="146" t="s">
        <v>2</v>
      </c>
      <c r="D497" s="146" t="s">
        <v>827</v>
      </c>
      <c r="E497" s="543">
        <v>4.49</v>
      </c>
    </row>
    <row r="498" spans="1:5" ht="12.75">
      <c r="A498" s="146">
        <v>34573</v>
      </c>
      <c r="B498" s="102" t="s">
        <v>37996</v>
      </c>
      <c r="C498" s="146" t="s">
        <v>2</v>
      </c>
      <c r="D498" s="146" t="s">
        <v>827</v>
      </c>
      <c r="E498" s="543">
        <v>4.7300000000000004</v>
      </c>
    </row>
    <row r="499" spans="1:5" ht="12.75">
      <c r="A499" s="146">
        <v>37107</v>
      </c>
      <c r="B499" s="102" t="s">
        <v>37997</v>
      </c>
      <c r="C499" s="146" t="s">
        <v>2</v>
      </c>
      <c r="D499" s="146" t="s">
        <v>827</v>
      </c>
      <c r="E499" s="543">
        <v>6.25</v>
      </c>
    </row>
    <row r="500" spans="1:5" ht="12.75">
      <c r="A500" s="146">
        <v>34576</v>
      </c>
      <c r="B500" s="102" t="s">
        <v>37998</v>
      </c>
      <c r="C500" s="146" t="s">
        <v>2</v>
      </c>
      <c r="D500" s="146" t="s">
        <v>827</v>
      </c>
      <c r="E500" s="543">
        <v>6.89</v>
      </c>
    </row>
    <row r="501" spans="1:5" ht="12.75">
      <c r="A501" s="146">
        <v>34577</v>
      </c>
      <c r="B501" s="102" t="s">
        <v>37999</v>
      </c>
      <c r="C501" s="146" t="s">
        <v>2</v>
      </c>
      <c r="D501" s="146" t="s">
        <v>827</v>
      </c>
      <c r="E501" s="543">
        <v>7.19</v>
      </c>
    </row>
    <row r="502" spans="1:5" ht="12.75">
      <c r="A502" s="146">
        <v>34578</v>
      </c>
      <c r="B502" s="102" t="s">
        <v>38000</v>
      </c>
      <c r="C502" s="146" t="s">
        <v>2</v>
      </c>
      <c r="D502" s="146" t="s">
        <v>827</v>
      </c>
      <c r="E502" s="543">
        <v>7.8</v>
      </c>
    </row>
    <row r="503" spans="1:5" ht="12.75">
      <c r="A503" s="146">
        <v>34579</v>
      </c>
      <c r="B503" s="102" t="s">
        <v>38001</v>
      </c>
      <c r="C503" s="146" t="s">
        <v>2</v>
      </c>
      <c r="D503" s="146" t="s">
        <v>827</v>
      </c>
      <c r="E503" s="543">
        <v>8.32</v>
      </c>
    </row>
    <row r="504" spans="1:5" ht="12.75">
      <c r="A504" s="146">
        <v>25067</v>
      </c>
      <c r="B504" s="102" t="s">
        <v>38002</v>
      </c>
      <c r="C504" s="146" t="s">
        <v>2</v>
      </c>
      <c r="D504" s="146" t="s">
        <v>827</v>
      </c>
      <c r="E504" s="543">
        <v>5.57</v>
      </c>
    </row>
    <row r="505" spans="1:5" ht="12.75">
      <c r="A505" s="146">
        <v>34580</v>
      </c>
      <c r="B505" s="102" t="s">
        <v>38003</v>
      </c>
      <c r="C505" s="146" t="s">
        <v>2</v>
      </c>
      <c r="D505" s="146" t="s">
        <v>827</v>
      </c>
      <c r="E505" s="543">
        <v>6.21</v>
      </c>
    </row>
    <row r="506" spans="1:5" ht="12.75">
      <c r="A506" s="146">
        <v>25071</v>
      </c>
      <c r="B506" s="102" t="s">
        <v>38004</v>
      </c>
      <c r="C506" s="146" t="s">
        <v>2</v>
      </c>
      <c r="D506" s="146" t="s">
        <v>827</v>
      </c>
      <c r="E506" s="543">
        <v>3.09</v>
      </c>
    </row>
    <row r="507" spans="1:5" ht="12.75">
      <c r="A507" s="146">
        <v>44171</v>
      </c>
      <c r="B507" s="102" t="s">
        <v>38005</v>
      </c>
      <c r="C507" s="146" t="s">
        <v>2</v>
      </c>
      <c r="D507" s="146" t="s">
        <v>827</v>
      </c>
      <c r="E507" s="543">
        <v>21.21</v>
      </c>
    </row>
    <row r="508" spans="1:5" ht="12.75">
      <c r="A508" s="146">
        <v>38395</v>
      </c>
      <c r="B508" s="102" t="s">
        <v>38006</v>
      </c>
      <c r="C508" s="146" t="s">
        <v>2</v>
      </c>
      <c r="D508" s="146" t="s">
        <v>827</v>
      </c>
      <c r="E508" s="543">
        <v>9.42</v>
      </c>
    </row>
    <row r="509" spans="1:5" ht="12.75">
      <c r="A509" s="146">
        <v>34583</v>
      </c>
      <c r="B509" s="102" t="s">
        <v>38007</v>
      </c>
      <c r="C509" s="146" t="s">
        <v>4</v>
      </c>
      <c r="D509" s="146" t="s">
        <v>827</v>
      </c>
      <c r="E509" s="543">
        <v>57.12</v>
      </c>
    </row>
    <row r="510" spans="1:5" ht="12.75">
      <c r="A510" s="146">
        <v>34584</v>
      </c>
      <c r="B510" s="102" t="s">
        <v>38008</v>
      </c>
      <c r="C510" s="146" t="s">
        <v>4</v>
      </c>
      <c r="D510" s="146" t="s">
        <v>827</v>
      </c>
      <c r="E510" s="543">
        <v>41.89</v>
      </c>
    </row>
    <row r="511" spans="1:5" ht="12.75">
      <c r="A511" s="146">
        <v>709</v>
      </c>
      <c r="B511" s="102" t="s">
        <v>38009</v>
      </c>
      <c r="C511" s="146" t="s">
        <v>4</v>
      </c>
      <c r="D511" s="146" t="s">
        <v>827</v>
      </c>
      <c r="E511" s="543"/>
    </row>
    <row r="512" spans="1:5" ht="12.75">
      <c r="A512" s="146">
        <v>34592</v>
      </c>
      <c r="B512" s="102" t="s">
        <v>38010</v>
      </c>
      <c r="C512" s="146" t="s">
        <v>2</v>
      </c>
      <c r="D512" s="146" t="s">
        <v>827</v>
      </c>
      <c r="E512" s="543">
        <v>3.54</v>
      </c>
    </row>
    <row r="513" spans="1:5" ht="12.75">
      <c r="A513" s="146">
        <v>34599</v>
      </c>
      <c r="B513" s="102" t="s">
        <v>38011</v>
      </c>
      <c r="C513" s="146" t="s">
        <v>2</v>
      </c>
      <c r="D513" s="146" t="s">
        <v>827</v>
      </c>
      <c r="E513" s="543">
        <v>3.18</v>
      </c>
    </row>
    <row r="514" spans="1:5" ht="12.75">
      <c r="A514" s="146">
        <v>651</v>
      </c>
      <c r="B514" s="102" t="s">
        <v>38012</v>
      </c>
      <c r="C514" s="146" t="s">
        <v>2</v>
      </c>
      <c r="D514" s="146" t="s">
        <v>827</v>
      </c>
      <c r="E514" s="543">
        <v>3.9</v>
      </c>
    </row>
    <row r="515" spans="1:5" ht="12.75">
      <c r="A515" s="146">
        <v>654</v>
      </c>
      <c r="B515" s="102" t="s">
        <v>38013</v>
      </c>
      <c r="C515" s="146" t="s">
        <v>2</v>
      </c>
      <c r="D515" s="146" t="s">
        <v>827</v>
      </c>
      <c r="E515" s="543">
        <v>4.83</v>
      </c>
    </row>
    <row r="516" spans="1:5" ht="12.75">
      <c r="A516" s="146">
        <v>37103</v>
      </c>
      <c r="B516" s="102" t="s">
        <v>38014</v>
      </c>
      <c r="C516" s="146" t="s">
        <v>2</v>
      </c>
      <c r="D516" s="146" t="s">
        <v>827</v>
      </c>
      <c r="E516" s="543">
        <v>4.05</v>
      </c>
    </row>
    <row r="517" spans="1:5" ht="12.75">
      <c r="A517" s="146">
        <v>34555</v>
      </c>
      <c r="B517" s="102" t="s">
        <v>38015</v>
      </c>
      <c r="C517" s="146" t="s">
        <v>2</v>
      </c>
      <c r="D517" s="146" t="s">
        <v>827</v>
      </c>
      <c r="E517" s="543">
        <v>5.14</v>
      </c>
    </row>
    <row r="518" spans="1:5" ht="12.75">
      <c r="A518" s="146">
        <v>674</v>
      </c>
      <c r="B518" s="102" t="s">
        <v>38016</v>
      </c>
      <c r="C518" s="146" t="s">
        <v>4</v>
      </c>
      <c r="D518" s="146" t="s">
        <v>827</v>
      </c>
      <c r="E518" s="543"/>
    </row>
    <row r="519" spans="1:5" ht="12.75">
      <c r="A519" s="146">
        <v>34600</v>
      </c>
      <c r="B519" s="102" t="s">
        <v>38017</v>
      </c>
      <c r="C519" s="146" t="s">
        <v>4</v>
      </c>
      <c r="D519" s="146" t="s">
        <v>3270</v>
      </c>
      <c r="E519" s="543"/>
    </row>
    <row r="520" spans="1:5" ht="12.75">
      <c r="A520" s="146">
        <v>652</v>
      </c>
      <c r="B520" s="102" t="s">
        <v>38018</v>
      </c>
      <c r="C520" s="146" t="s">
        <v>4</v>
      </c>
      <c r="D520" s="146" t="s">
        <v>827</v>
      </c>
      <c r="E520" s="543"/>
    </row>
    <row r="521" spans="1:5" ht="12.75">
      <c r="A521" s="146">
        <v>650</v>
      </c>
      <c r="B521" s="102" t="s">
        <v>38019</v>
      </c>
      <c r="C521" s="146" t="s">
        <v>2</v>
      </c>
      <c r="D521" s="146" t="s">
        <v>3270</v>
      </c>
      <c r="E521" s="543">
        <v>3.12</v>
      </c>
    </row>
    <row r="522" spans="1:5" ht="12.75">
      <c r="A522" s="146">
        <v>718</v>
      </c>
      <c r="B522" s="102" t="s">
        <v>38020</v>
      </c>
      <c r="C522" s="146" t="s">
        <v>2</v>
      </c>
      <c r="D522" s="146" t="s">
        <v>827</v>
      </c>
      <c r="E522" s="543">
        <v>24.58</v>
      </c>
    </row>
    <row r="523" spans="1:5" ht="12.75">
      <c r="A523" s="146">
        <v>11981</v>
      </c>
      <c r="B523" s="102" t="s">
        <v>38021</v>
      </c>
      <c r="C523" s="146" t="s">
        <v>2</v>
      </c>
      <c r="D523" s="146" t="s">
        <v>827</v>
      </c>
      <c r="E523" s="543">
        <v>23.88</v>
      </c>
    </row>
    <row r="524" spans="1:5" ht="12.75">
      <c r="A524" s="146">
        <v>34586</v>
      </c>
      <c r="B524" s="102" t="s">
        <v>38022</v>
      </c>
      <c r="C524" s="146" t="s">
        <v>2</v>
      </c>
      <c r="D524" s="146" t="s">
        <v>827</v>
      </c>
      <c r="E524" s="543">
        <v>1.4</v>
      </c>
    </row>
    <row r="525" spans="1:5" ht="12.75">
      <c r="A525" s="146">
        <v>38603</v>
      </c>
      <c r="B525" s="102" t="s">
        <v>38023</v>
      </c>
      <c r="C525" s="146" t="s">
        <v>2</v>
      </c>
      <c r="D525" s="146" t="s">
        <v>827</v>
      </c>
      <c r="E525" s="543">
        <v>1.67</v>
      </c>
    </row>
    <row r="526" spans="1:5" ht="12.75">
      <c r="A526" s="146">
        <v>34588</v>
      </c>
      <c r="B526" s="102" t="s">
        <v>38024</v>
      </c>
      <c r="C526" s="146" t="s">
        <v>2</v>
      </c>
      <c r="D526" s="146" t="s">
        <v>827</v>
      </c>
      <c r="E526" s="543">
        <v>1.9</v>
      </c>
    </row>
    <row r="527" spans="1:5" ht="12.75">
      <c r="A527" s="146">
        <v>34590</v>
      </c>
      <c r="B527" s="102" t="s">
        <v>38025</v>
      </c>
      <c r="C527" s="146" t="s">
        <v>2</v>
      </c>
      <c r="D527" s="146" t="s">
        <v>827</v>
      </c>
      <c r="E527" s="543">
        <v>1.88</v>
      </c>
    </row>
    <row r="528" spans="1:5" ht="12.75">
      <c r="A528" s="146">
        <v>34591</v>
      </c>
      <c r="B528" s="102" t="s">
        <v>38026</v>
      </c>
      <c r="C528" s="146" t="s">
        <v>2</v>
      </c>
      <c r="D528" s="146" t="s">
        <v>827</v>
      </c>
      <c r="E528" s="543">
        <v>2.29</v>
      </c>
    </row>
    <row r="529" spans="1:5" ht="12.75">
      <c r="A529" s="146">
        <v>40517</v>
      </c>
      <c r="B529" s="102" t="s">
        <v>38027</v>
      </c>
      <c r="C529" s="146" t="s">
        <v>4</v>
      </c>
      <c r="D529" s="146" t="s">
        <v>827</v>
      </c>
      <c r="E529" s="543">
        <v>64.88</v>
      </c>
    </row>
    <row r="530" spans="1:5" ht="12.75">
      <c r="A530" s="146">
        <v>40515</v>
      </c>
      <c r="B530" s="102" t="s">
        <v>38028</v>
      </c>
      <c r="C530" s="146" t="s">
        <v>4</v>
      </c>
      <c r="D530" s="146" t="s">
        <v>827</v>
      </c>
      <c r="E530" s="543">
        <v>145.97999999999999</v>
      </c>
    </row>
    <row r="531" spans="1:5" ht="12.75">
      <c r="A531" s="146">
        <v>40524</v>
      </c>
      <c r="B531" s="102" t="s">
        <v>38029</v>
      </c>
      <c r="C531" s="146" t="s">
        <v>4</v>
      </c>
      <c r="D531" s="146" t="s">
        <v>827</v>
      </c>
      <c r="E531" s="543">
        <v>91.23</v>
      </c>
    </row>
    <row r="532" spans="1:5" ht="12.75">
      <c r="A532" s="146">
        <v>40529</v>
      </c>
      <c r="B532" s="102" t="s">
        <v>38030</v>
      </c>
      <c r="C532" s="146" t="s">
        <v>4</v>
      </c>
      <c r="D532" s="146" t="s">
        <v>827</v>
      </c>
      <c r="E532" s="543">
        <v>93.26</v>
      </c>
    </row>
    <row r="533" spans="1:5" ht="12.75">
      <c r="A533" s="146">
        <v>36156</v>
      </c>
      <c r="B533" s="102" t="s">
        <v>38031</v>
      </c>
      <c r="C533" s="146" t="s">
        <v>4</v>
      </c>
      <c r="D533" s="146" t="s">
        <v>827</v>
      </c>
      <c r="E533" s="543">
        <v>70.959999999999994</v>
      </c>
    </row>
    <row r="534" spans="1:5" ht="12.75">
      <c r="A534" s="146">
        <v>36155</v>
      </c>
      <c r="B534" s="102" t="s">
        <v>38032</v>
      </c>
      <c r="C534" s="146" t="s">
        <v>4</v>
      </c>
      <c r="D534" s="146" t="s">
        <v>827</v>
      </c>
      <c r="E534" s="543">
        <v>61.26</v>
      </c>
    </row>
    <row r="535" spans="1:5" ht="12.75">
      <c r="A535" s="146">
        <v>36154</v>
      </c>
      <c r="B535" s="102" t="s">
        <v>38033</v>
      </c>
      <c r="C535" s="146" t="s">
        <v>4</v>
      </c>
      <c r="D535" s="146" t="s">
        <v>827</v>
      </c>
      <c r="E535" s="543">
        <v>85.15</v>
      </c>
    </row>
    <row r="536" spans="1:5" ht="12.75">
      <c r="A536" s="146">
        <v>36170</v>
      </c>
      <c r="B536" s="102" t="s">
        <v>38034</v>
      </c>
      <c r="C536" s="146" t="s">
        <v>4</v>
      </c>
      <c r="D536" s="146" t="s">
        <v>3270</v>
      </c>
      <c r="E536" s="543">
        <v>77.38</v>
      </c>
    </row>
    <row r="537" spans="1:5" ht="12.75">
      <c r="A537" s="146">
        <v>695</v>
      </c>
      <c r="B537" s="102" t="s">
        <v>38035</v>
      </c>
      <c r="C537" s="146" t="s">
        <v>4</v>
      </c>
      <c r="D537" s="146" t="s">
        <v>827</v>
      </c>
      <c r="E537" s="543">
        <v>62.54</v>
      </c>
    </row>
    <row r="538" spans="1:5" ht="12.75">
      <c r="A538" s="146">
        <v>679</v>
      </c>
      <c r="B538" s="102" t="s">
        <v>38036</v>
      </c>
      <c r="C538" s="146" t="s">
        <v>4</v>
      </c>
      <c r="D538" s="146" t="s">
        <v>827</v>
      </c>
      <c r="E538" s="543">
        <v>93.26</v>
      </c>
    </row>
    <row r="539" spans="1:5" ht="12.75">
      <c r="A539" s="146">
        <v>711</v>
      </c>
      <c r="B539" s="102" t="s">
        <v>38037</v>
      </c>
      <c r="C539" s="146" t="s">
        <v>4</v>
      </c>
      <c r="D539" s="146" t="s">
        <v>827</v>
      </c>
      <c r="E539" s="543">
        <v>61.69</v>
      </c>
    </row>
    <row r="540" spans="1:5" ht="12.75">
      <c r="A540" s="146">
        <v>712</v>
      </c>
      <c r="B540" s="102" t="s">
        <v>38038</v>
      </c>
      <c r="C540" s="146" t="s">
        <v>4</v>
      </c>
      <c r="D540" s="146" t="s">
        <v>827</v>
      </c>
      <c r="E540" s="543">
        <v>77.709999999999994</v>
      </c>
    </row>
    <row r="541" spans="1:5" ht="12.75">
      <c r="A541" s="146">
        <v>12614</v>
      </c>
      <c r="B541" s="102" t="s">
        <v>38039</v>
      </c>
      <c r="C541" s="146" t="s">
        <v>2</v>
      </c>
      <c r="D541" s="146" t="s">
        <v>827</v>
      </c>
      <c r="E541" s="543">
        <v>70.599999999999994</v>
      </c>
    </row>
    <row r="542" spans="1:5" ht="12.75">
      <c r="A542" s="146">
        <v>6140</v>
      </c>
      <c r="B542" s="102" t="s">
        <v>38040</v>
      </c>
      <c r="C542" s="146" t="s">
        <v>2</v>
      </c>
      <c r="D542" s="146" t="s">
        <v>827</v>
      </c>
      <c r="E542" s="543">
        <v>4.1900000000000004</v>
      </c>
    </row>
    <row r="543" spans="1:5" ht="12.75">
      <c r="A543" s="146">
        <v>38399</v>
      </c>
      <c r="B543" s="102" t="s">
        <v>38041</v>
      </c>
      <c r="C543" s="146" t="s">
        <v>2</v>
      </c>
      <c r="D543" s="146" t="s">
        <v>827</v>
      </c>
      <c r="E543" s="543">
        <v>253.12</v>
      </c>
    </row>
    <row r="544" spans="1:5" ht="12.75">
      <c r="A544" s="146">
        <v>729</v>
      </c>
      <c r="B544" s="102" t="s">
        <v>38042</v>
      </c>
      <c r="C544" s="146" t="s">
        <v>2</v>
      </c>
      <c r="D544" s="146" t="s">
        <v>3270</v>
      </c>
      <c r="E544" s="543">
        <v>897.43</v>
      </c>
    </row>
    <row r="545" spans="1:5" ht="12.75">
      <c r="A545" s="146">
        <v>39925</v>
      </c>
      <c r="B545" s="102" t="s">
        <v>38043</v>
      </c>
      <c r="C545" s="146" t="s">
        <v>2</v>
      </c>
      <c r="D545" s="146" t="s">
        <v>827</v>
      </c>
      <c r="E545" s="543">
        <v>12967.78</v>
      </c>
    </row>
    <row r="546" spans="1:5" ht="12.75">
      <c r="A546" s="146">
        <v>731</v>
      </c>
      <c r="B546" s="102" t="s">
        <v>38044</v>
      </c>
      <c r="C546" s="146" t="s">
        <v>2</v>
      </c>
      <c r="D546" s="146" t="s">
        <v>827</v>
      </c>
      <c r="E546" s="543">
        <v>873.42</v>
      </c>
    </row>
    <row r="547" spans="1:5" ht="12.75">
      <c r="A547" s="146">
        <v>10575</v>
      </c>
      <c r="B547" s="102" t="s">
        <v>38045</v>
      </c>
      <c r="C547" s="146" t="s">
        <v>2</v>
      </c>
      <c r="D547" s="146" t="s">
        <v>827</v>
      </c>
      <c r="E547" s="543">
        <v>1363.04</v>
      </c>
    </row>
    <row r="548" spans="1:5" ht="12.75">
      <c r="A548" s="146">
        <v>733</v>
      </c>
      <c r="B548" s="102" t="s">
        <v>38046</v>
      </c>
      <c r="C548" s="146" t="s">
        <v>2</v>
      </c>
      <c r="D548" s="146" t="s">
        <v>827</v>
      </c>
      <c r="E548" s="543">
        <v>1492.36</v>
      </c>
    </row>
    <row r="549" spans="1:5" ht="12.75">
      <c r="A549" s="146">
        <v>732</v>
      </c>
      <c r="B549" s="102" t="s">
        <v>38047</v>
      </c>
      <c r="C549" s="146" t="s">
        <v>2</v>
      </c>
      <c r="D549" s="146" t="s">
        <v>827</v>
      </c>
      <c r="E549" s="543">
        <v>1472.3</v>
      </c>
    </row>
    <row r="550" spans="1:5" ht="12.75">
      <c r="A550" s="146">
        <v>735</v>
      </c>
      <c r="B550" s="102" t="s">
        <v>38048</v>
      </c>
      <c r="C550" s="146" t="s">
        <v>2</v>
      </c>
      <c r="D550" s="146" t="s">
        <v>827</v>
      </c>
      <c r="E550" s="543">
        <v>2619.14</v>
      </c>
    </row>
    <row r="551" spans="1:5" ht="12.75">
      <c r="A551" s="146">
        <v>737</v>
      </c>
      <c r="B551" s="102" t="s">
        <v>38049</v>
      </c>
      <c r="C551" s="146" t="s">
        <v>2</v>
      </c>
      <c r="D551" s="146" t="s">
        <v>827</v>
      </c>
      <c r="E551" s="543">
        <v>8256.2099999999991</v>
      </c>
    </row>
    <row r="552" spans="1:5" ht="12.75">
      <c r="A552" s="146">
        <v>736</v>
      </c>
      <c r="B552" s="102" t="s">
        <v>38050</v>
      </c>
      <c r="C552" s="146" t="s">
        <v>2</v>
      </c>
      <c r="D552" s="146" t="s">
        <v>827</v>
      </c>
      <c r="E552" s="543">
        <v>2202.2199999999998</v>
      </c>
    </row>
    <row r="553" spans="1:5" ht="12.75">
      <c r="A553" s="146">
        <v>738</v>
      </c>
      <c r="B553" s="102" t="s">
        <v>38051</v>
      </c>
      <c r="C553" s="146" t="s">
        <v>2</v>
      </c>
      <c r="D553" s="146" t="s">
        <v>827</v>
      </c>
      <c r="E553" s="543">
        <v>3828.34</v>
      </c>
    </row>
    <row r="554" spans="1:5" ht="12.75">
      <c r="A554" s="146">
        <v>740</v>
      </c>
      <c r="B554" s="102" t="s">
        <v>38052</v>
      </c>
      <c r="C554" s="146" t="s">
        <v>2</v>
      </c>
      <c r="D554" s="146" t="s">
        <v>827</v>
      </c>
      <c r="E554" s="543">
        <v>7766.92</v>
      </c>
    </row>
    <row r="555" spans="1:5" ht="12.75">
      <c r="A555" s="146">
        <v>734</v>
      </c>
      <c r="B555" s="102" t="s">
        <v>38053</v>
      </c>
      <c r="C555" s="146" t="s">
        <v>2</v>
      </c>
      <c r="D555" s="146" t="s">
        <v>827</v>
      </c>
      <c r="E555" s="543">
        <v>1578.3</v>
      </c>
    </row>
    <row r="556" spans="1:5" ht="12.75">
      <c r="A556" s="146">
        <v>39008</v>
      </c>
      <c r="B556" s="102" t="s">
        <v>38054</v>
      </c>
      <c r="C556" s="146" t="s">
        <v>2</v>
      </c>
      <c r="D556" s="146" t="s">
        <v>827</v>
      </c>
      <c r="E556" s="543">
        <v>56074.18</v>
      </c>
    </row>
    <row r="557" spans="1:5" ht="12.75">
      <c r="A557" s="146">
        <v>39009</v>
      </c>
      <c r="B557" s="102" t="s">
        <v>38055</v>
      </c>
      <c r="C557" s="146" t="s">
        <v>2</v>
      </c>
      <c r="D557" s="146" t="s">
        <v>827</v>
      </c>
      <c r="E557" s="543">
        <v>60076.54</v>
      </c>
    </row>
    <row r="558" spans="1:5" ht="12.75">
      <c r="A558" s="146">
        <v>10587</v>
      </c>
      <c r="B558" s="102" t="s">
        <v>38056</v>
      </c>
      <c r="C558" s="146" t="s">
        <v>2</v>
      </c>
      <c r="D558" s="146" t="s">
        <v>827</v>
      </c>
      <c r="E558" s="543">
        <v>3353.48</v>
      </c>
    </row>
    <row r="559" spans="1:5" ht="12.75">
      <c r="A559" s="146">
        <v>759</v>
      </c>
      <c r="B559" s="102" t="s">
        <v>38057</v>
      </c>
      <c r="C559" s="146" t="s">
        <v>2</v>
      </c>
      <c r="D559" s="146" t="s">
        <v>827</v>
      </c>
      <c r="E559" s="543">
        <v>4821.6499999999996</v>
      </c>
    </row>
    <row r="560" spans="1:5" ht="12.75">
      <c r="A560" s="146">
        <v>761</v>
      </c>
      <c r="B560" s="102" t="s">
        <v>38058</v>
      </c>
      <c r="C560" s="146" t="s">
        <v>2</v>
      </c>
      <c r="D560" s="146" t="s">
        <v>827</v>
      </c>
      <c r="E560" s="543">
        <v>8173.1</v>
      </c>
    </row>
    <row r="561" spans="1:5" ht="12.75">
      <c r="A561" s="146">
        <v>750</v>
      </c>
      <c r="B561" s="102" t="s">
        <v>38059</v>
      </c>
      <c r="C561" s="146" t="s">
        <v>2</v>
      </c>
      <c r="D561" s="146" t="s">
        <v>827</v>
      </c>
      <c r="E561" s="543">
        <v>7759.7</v>
      </c>
    </row>
    <row r="562" spans="1:5" ht="12.75">
      <c r="A562" s="146">
        <v>755</v>
      </c>
      <c r="B562" s="102" t="s">
        <v>38060</v>
      </c>
      <c r="C562" s="146" t="s">
        <v>2</v>
      </c>
      <c r="D562" s="146" t="s">
        <v>827</v>
      </c>
      <c r="E562" s="543">
        <v>31842.07</v>
      </c>
    </row>
    <row r="563" spans="1:5" ht="12.75">
      <c r="A563" s="146">
        <v>749</v>
      </c>
      <c r="B563" s="102" t="s">
        <v>38061</v>
      </c>
      <c r="C563" s="146" t="s">
        <v>2</v>
      </c>
      <c r="D563" s="146" t="s">
        <v>827</v>
      </c>
      <c r="E563" s="543">
        <v>11710.92</v>
      </c>
    </row>
    <row r="564" spans="1:5" ht="12.75">
      <c r="A564" s="146">
        <v>756</v>
      </c>
      <c r="B564" s="102" t="s">
        <v>38062</v>
      </c>
      <c r="C564" s="146" t="s">
        <v>2</v>
      </c>
      <c r="D564" s="146" t="s">
        <v>827</v>
      </c>
      <c r="E564" s="543">
        <v>34728.04</v>
      </c>
    </row>
    <row r="565" spans="1:5" ht="12.75">
      <c r="A565" s="146">
        <v>10588</v>
      </c>
      <c r="B565" s="102" t="s">
        <v>38063</v>
      </c>
      <c r="C565" s="146" t="s">
        <v>2</v>
      </c>
      <c r="D565" s="146" t="s">
        <v>827</v>
      </c>
      <c r="E565" s="543">
        <v>3481.34</v>
      </c>
    </row>
    <row r="566" spans="1:5" ht="12.75">
      <c r="A566" s="146">
        <v>10592</v>
      </c>
      <c r="B566" s="102" t="s">
        <v>38064</v>
      </c>
      <c r="C566" s="146" t="s">
        <v>2</v>
      </c>
      <c r="D566" s="146" t="s">
        <v>3270</v>
      </c>
      <c r="E566" s="543">
        <v>4205</v>
      </c>
    </row>
    <row r="567" spans="1:5" ht="12.75">
      <c r="A567" s="146">
        <v>10589</v>
      </c>
      <c r="B567" s="102" t="s">
        <v>38065</v>
      </c>
      <c r="C567" s="146" t="s">
        <v>2</v>
      </c>
      <c r="D567" s="146" t="s">
        <v>827</v>
      </c>
      <c r="E567" s="543">
        <v>5649.15</v>
      </c>
    </row>
    <row r="568" spans="1:5" ht="12.75">
      <c r="A568" s="146">
        <v>760</v>
      </c>
      <c r="B568" s="102" t="s">
        <v>38066</v>
      </c>
      <c r="C568" s="146" t="s">
        <v>2</v>
      </c>
      <c r="D568" s="146" t="s">
        <v>827</v>
      </c>
      <c r="E568" s="543">
        <v>31537.5</v>
      </c>
    </row>
    <row r="569" spans="1:5" ht="12.75">
      <c r="A569" s="146">
        <v>751</v>
      </c>
      <c r="B569" s="102" t="s">
        <v>38067</v>
      </c>
      <c r="C569" s="146" t="s">
        <v>2</v>
      </c>
      <c r="D569" s="146" t="s">
        <v>827</v>
      </c>
      <c r="E569" s="543">
        <v>4967.1499999999996</v>
      </c>
    </row>
    <row r="570" spans="1:5" ht="12.75">
      <c r="A570" s="146">
        <v>754</v>
      </c>
      <c r="B570" s="102" t="s">
        <v>38068</v>
      </c>
      <c r="C570" s="146" t="s">
        <v>2</v>
      </c>
      <c r="D570" s="146" t="s">
        <v>827</v>
      </c>
      <c r="E570" s="543">
        <v>7884.37</v>
      </c>
    </row>
    <row r="571" spans="1:5" ht="12.75">
      <c r="A571" s="146">
        <v>757</v>
      </c>
      <c r="B571" s="102" t="s">
        <v>38069</v>
      </c>
      <c r="C571" s="146" t="s">
        <v>2</v>
      </c>
      <c r="D571" s="146" t="s">
        <v>827</v>
      </c>
      <c r="E571" s="543">
        <v>15768.75</v>
      </c>
    </row>
    <row r="572" spans="1:5" ht="12.75">
      <c r="A572" s="146">
        <v>44489</v>
      </c>
      <c r="B572" s="102" t="s">
        <v>38070</v>
      </c>
      <c r="C572" s="146" t="s">
        <v>2</v>
      </c>
      <c r="D572" s="146" t="s">
        <v>827</v>
      </c>
      <c r="E572" s="543">
        <v>223100.69</v>
      </c>
    </row>
    <row r="573" spans="1:5" ht="12.75">
      <c r="A573" s="146">
        <v>39917</v>
      </c>
      <c r="B573" s="102" t="s">
        <v>38071</v>
      </c>
      <c r="C573" s="146" t="s">
        <v>2</v>
      </c>
      <c r="D573" s="146" t="s">
        <v>827</v>
      </c>
      <c r="E573" s="543">
        <v>86133.99</v>
      </c>
    </row>
    <row r="574" spans="1:5" ht="12.75">
      <c r="A574" s="146">
        <v>38167</v>
      </c>
      <c r="B574" s="102" t="s">
        <v>38072</v>
      </c>
      <c r="C574" s="146" t="s">
        <v>26393</v>
      </c>
      <c r="D574" s="146" t="s">
        <v>827</v>
      </c>
      <c r="E574" s="543">
        <v>26.54</v>
      </c>
    </row>
    <row r="575" spans="1:5" ht="12.75">
      <c r="A575" s="146">
        <v>36145</v>
      </c>
      <c r="B575" s="102" t="s">
        <v>38073</v>
      </c>
      <c r="C575" s="146" t="s">
        <v>26393</v>
      </c>
      <c r="D575" s="146" t="s">
        <v>827</v>
      </c>
      <c r="E575" s="543">
        <v>40.89</v>
      </c>
    </row>
    <row r="576" spans="1:5" ht="12.75">
      <c r="A576" s="146">
        <v>12893</v>
      </c>
      <c r="B576" s="102" t="s">
        <v>38074</v>
      </c>
      <c r="C576" s="146" t="s">
        <v>26393</v>
      </c>
      <c r="D576" s="146" t="s">
        <v>827</v>
      </c>
      <c r="E576" s="543">
        <v>68.16</v>
      </c>
    </row>
    <row r="577" spans="1:5" ht="12.75">
      <c r="A577" s="146">
        <v>11685</v>
      </c>
      <c r="B577" s="102" t="s">
        <v>38075</v>
      </c>
      <c r="C577" s="146" t="s">
        <v>2</v>
      </c>
      <c r="D577" s="146" t="s">
        <v>827</v>
      </c>
      <c r="E577" s="543">
        <v>35.33</v>
      </c>
    </row>
    <row r="578" spans="1:5" ht="12.75">
      <c r="A578" s="146">
        <v>11680</v>
      </c>
      <c r="B578" s="102" t="s">
        <v>38076</v>
      </c>
      <c r="C578" s="146" t="s">
        <v>2</v>
      </c>
      <c r="D578" s="146" t="s">
        <v>827</v>
      </c>
      <c r="E578" s="543">
        <v>18.32</v>
      </c>
    </row>
    <row r="579" spans="1:5" ht="12.75">
      <c r="A579" s="146">
        <v>11679</v>
      </c>
      <c r="B579" s="102" t="s">
        <v>38077</v>
      </c>
      <c r="C579" s="146" t="s">
        <v>2</v>
      </c>
      <c r="D579" s="146" t="s">
        <v>827</v>
      </c>
      <c r="E579" s="543">
        <v>24.84</v>
      </c>
    </row>
    <row r="580" spans="1:5" ht="12.75">
      <c r="A580" s="146">
        <v>2512</v>
      </c>
      <c r="B580" s="102" t="s">
        <v>38078</v>
      </c>
      <c r="C580" s="146" t="s">
        <v>2</v>
      </c>
      <c r="D580" s="146" t="s">
        <v>827</v>
      </c>
      <c r="E580" s="543"/>
    </row>
    <row r="581" spans="1:5" ht="12.75">
      <c r="A581" s="146">
        <v>4374</v>
      </c>
      <c r="B581" s="102" t="s">
        <v>38079</v>
      </c>
      <c r="C581" s="146" t="s">
        <v>2</v>
      </c>
      <c r="D581" s="146" t="s">
        <v>827</v>
      </c>
      <c r="E581" s="543">
        <v>0.37</v>
      </c>
    </row>
    <row r="582" spans="1:5" ht="12.75">
      <c r="A582" s="146">
        <v>7568</v>
      </c>
      <c r="B582" s="102" t="s">
        <v>38080</v>
      </c>
      <c r="C582" s="146" t="s">
        <v>2</v>
      </c>
      <c r="D582" s="146" t="s">
        <v>827</v>
      </c>
      <c r="E582" s="543">
        <v>0.61</v>
      </c>
    </row>
    <row r="583" spans="1:5" ht="12.75">
      <c r="A583" s="146">
        <v>7584</v>
      </c>
      <c r="B583" s="102" t="s">
        <v>38081</v>
      </c>
      <c r="C583" s="146" t="s">
        <v>2</v>
      </c>
      <c r="D583" s="146" t="s">
        <v>827</v>
      </c>
      <c r="E583" s="543">
        <v>0.93</v>
      </c>
    </row>
    <row r="584" spans="1:5" ht="12.75">
      <c r="A584" s="146">
        <v>11945</v>
      </c>
      <c r="B584" s="102" t="s">
        <v>38082</v>
      </c>
      <c r="C584" s="146" t="s">
        <v>2</v>
      </c>
      <c r="D584" s="146" t="s">
        <v>827</v>
      </c>
      <c r="E584" s="543">
        <v>0.06</v>
      </c>
    </row>
    <row r="585" spans="1:5" ht="12.75">
      <c r="A585" s="146">
        <v>11946</v>
      </c>
      <c r="B585" s="102" t="s">
        <v>38083</v>
      </c>
      <c r="C585" s="146" t="s">
        <v>2</v>
      </c>
      <c r="D585" s="146" t="s">
        <v>827</v>
      </c>
      <c r="E585" s="543">
        <v>0.06</v>
      </c>
    </row>
    <row r="586" spans="1:5" ht="12.75">
      <c r="A586" s="146">
        <v>4375</v>
      </c>
      <c r="B586" s="102" t="s">
        <v>38084</v>
      </c>
      <c r="C586" s="146" t="s">
        <v>2</v>
      </c>
      <c r="D586" s="146" t="s">
        <v>3270</v>
      </c>
      <c r="E586" s="543">
        <v>0.1</v>
      </c>
    </row>
    <row r="587" spans="1:5" ht="12.75">
      <c r="A587" s="146">
        <v>11950</v>
      </c>
      <c r="B587" s="102" t="s">
        <v>38085</v>
      </c>
      <c r="C587" s="146" t="s">
        <v>2</v>
      </c>
      <c r="D587" s="146" t="s">
        <v>827</v>
      </c>
      <c r="E587" s="543">
        <v>0.2</v>
      </c>
    </row>
    <row r="588" spans="1:5" ht="12.75">
      <c r="A588" s="146">
        <v>4376</v>
      </c>
      <c r="B588" s="102" t="s">
        <v>38086</v>
      </c>
      <c r="C588" s="146" t="s">
        <v>2</v>
      </c>
      <c r="D588" s="146" t="s">
        <v>827</v>
      </c>
      <c r="E588" s="543">
        <v>0.19</v>
      </c>
    </row>
    <row r="589" spans="1:5" ht="12.75">
      <c r="A589" s="146">
        <v>7583</v>
      </c>
      <c r="B589" s="102" t="s">
        <v>38087</v>
      </c>
      <c r="C589" s="146" t="s">
        <v>2</v>
      </c>
      <c r="D589" s="146" t="s">
        <v>827</v>
      </c>
      <c r="E589" s="543">
        <v>0.41</v>
      </c>
    </row>
    <row r="590" spans="1:5" ht="12.75">
      <c r="A590" s="146">
        <v>4350</v>
      </c>
      <c r="B590" s="102" t="s">
        <v>38088</v>
      </c>
      <c r="C590" s="146" t="s">
        <v>2</v>
      </c>
      <c r="D590" s="146" t="s">
        <v>827</v>
      </c>
      <c r="E590" s="543"/>
    </row>
    <row r="591" spans="1:5" ht="12.75">
      <c r="A591" s="146">
        <v>44400</v>
      </c>
      <c r="B591" s="102" t="s">
        <v>38089</v>
      </c>
      <c r="C591" s="146" t="s">
        <v>2</v>
      </c>
      <c r="D591" s="146" t="s">
        <v>827</v>
      </c>
      <c r="E591" s="543">
        <v>38.94</v>
      </c>
    </row>
    <row r="592" spans="1:5" ht="12.75">
      <c r="A592" s="146">
        <v>39886</v>
      </c>
      <c r="B592" s="102" t="s">
        <v>38090</v>
      </c>
      <c r="C592" s="146" t="s">
        <v>2</v>
      </c>
      <c r="D592" s="146" t="s">
        <v>827</v>
      </c>
      <c r="E592" s="543"/>
    </row>
    <row r="593" spans="1:5" ht="12.75">
      <c r="A593" s="146">
        <v>39887</v>
      </c>
      <c r="B593" s="102" t="s">
        <v>38091</v>
      </c>
      <c r="C593" s="146" t="s">
        <v>2</v>
      </c>
      <c r="D593" s="146" t="s">
        <v>827</v>
      </c>
      <c r="E593" s="543"/>
    </row>
    <row r="594" spans="1:5" ht="12.75">
      <c r="A594" s="146">
        <v>39888</v>
      </c>
      <c r="B594" s="102" t="s">
        <v>38092</v>
      </c>
      <c r="C594" s="146" t="s">
        <v>2</v>
      </c>
      <c r="D594" s="146" t="s">
        <v>827</v>
      </c>
      <c r="E594" s="543"/>
    </row>
    <row r="595" spans="1:5" ht="12.75">
      <c r="A595" s="146">
        <v>39890</v>
      </c>
      <c r="B595" s="102" t="s">
        <v>38093</v>
      </c>
      <c r="C595" s="146" t="s">
        <v>2</v>
      </c>
      <c r="D595" s="146" t="s">
        <v>827</v>
      </c>
      <c r="E595" s="543"/>
    </row>
    <row r="596" spans="1:5" ht="12.75">
      <c r="A596" s="146">
        <v>39891</v>
      </c>
      <c r="B596" s="102" t="s">
        <v>38094</v>
      </c>
      <c r="C596" s="146" t="s">
        <v>2</v>
      </c>
      <c r="D596" s="146" t="s">
        <v>827</v>
      </c>
      <c r="E596" s="543"/>
    </row>
    <row r="597" spans="1:5" ht="12.75">
      <c r="A597" s="146">
        <v>39892</v>
      </c>
      <c r="B597" s="102" t="s">
        <v>38095</v>
      </c>
      <c r="C597" s="146" t="s">
        <v>2</v>
      </c>
      <c r="D597" s="146" t="s">
        <v>827</v>
      </c>
      <c r="E597" s="543"/>
    </row>
    <row r="598" spans="1:5" ht="12.75">
      <c r="A598" s="146">
        <v>790</v>
      </c>
      <c r="B598" s="102" t="s">
        <v>38096</v>
      </c>
      <c r="C598" s="146" t="s">
        <v>2</v>
      </c>
      <c r="D598" s="146" t="s">
        <v>827</v>
      </c>
      <c r="E598" s="543"/>
    </row>
    <row r="599" spans="1:5" ht="12.75">
      <c r="A599" s="146">
        <v>791</v>
      </c>
      <c r="B599" s="102" t="s">
        <v>38097</v>
      </c>
      <c r="C599" s="146" t="s">
        <v>2</v>
      </c>
      <c r="D599" s="146" t="s">
        <v>827</v>
      </c>
      <c r="E599" s="543"/>
    </row>
    <row r="600" spans="1:5" ht="12.75">
      <c r="A600" s="146">
        <v>766</v>
      </c>
      <c r="B600" s="102" t="s">
        <v>38098</v>
      </c>
      <c r="C600" s="146" t="s">
        <v>2</v>
      </c>
      <c r="D600" s="146" t="s">
        <v>827</v>
      </c>
      <c r="E600" s="543"/>
    </row>
    <row r="601" spans="1:5" ht="12.75">
      <c r="A601" s="146">
        <v>767</v>
      </c>
      <c r="B601" s="102" t="s">
        <v>38099</v>
      </c>
      <c r="C601" s="146" t="s">
        <v>2</v>
      </c>
      <c r="D601" s="146" t="s">
        <v>827</v>
      </c>
      <c r="E601" s="543"/>
    </row>
    <row r="602" spans="1:5" ht="12.75">
      <c r="A602" s="146">
        <v>789</v>
      </c>
      <c r="B602" s="102" t="s">
        <v>38100</v>
      </c>
      <c r="C602" s="146" t="s">
        <v>2</v>
      </c>
      <c r="D602" s="146" t="s">
        <v>827</v>
      </c>
      <c r="E602" s="543"/>
    </row>
    <row r="603" spans="1:5" ht="12.75">
      <c r="A603" s="146">
        <v>768</v>
      </c>
      <c r="B603" s="102" t="s">
        <v>38101</v>
      </c>
      <c r="C603" s="146" t="s">
        <v>2</v>
      </c>
      <c r="D603" s="146" t="s">
        <v>827</v>
      </c>
      <c r="E603" s="543"/>
    </row>
    <row r="604" spans="1:5" ht="12.75">
      <c r="A604" s="146">
        <v>769</v>
      </c>
      <c r="B604" s="102" t="s">
        <v>38102</v>
      </c>
      <c r="C604" s="146" t="s">
        <v>2</v>
      </c>
      <c r="D604" s="146" t="s">
        <v>827</v>
      </c>
      <c r="E604" s="543"/>
    </row>
    <row r="605" spans="1:5" ht="12.75">
      <c r="A605" s="146">
        <v>764</v>
      </c>
      <c r="B605" s="102" t="s">
        <v>38103</v>
      </c>
      <c r="C605" s="146" t="s">
        <v>2</v>
      </c>
      <c r="D605" s="146" t="s">
        <v>3270</v>
      </c>
      <c r="E605" s="543"/>
    </row>
    <row r="606" spans="1:5" ht="12.75">
      <c r="A606" s="146">
        <v>765</v>
      </c>
      <c r="B606" s="102" t="s">
        <v>38104</v>
      </c>
      <c r="C606" s="146" t="s">
        <v>2</v>
      </c>
      <c r="D606" s="146" t="s">
        <v>827</v>
      </c>
      <c r="E606" s="543"/>
    </row>
    <row r="607" spans="1:5" ht="12.75">
      <c r="A607" s="146">
        <v>770</v>
      </c>
      <c r="B607" s="102" t="s">
        <v>38105</v>
      </c>
      <c r="C607" s="146" t="s">
        <v>2</v>
      </c>
      <c r="D607" s="146" t="s">
        <v>827</v>
      </c>
      <c r="E607" s="543"/>
    </row>
    <row r="608" spans="1:5" ht="12.75">
      <c r="A608" s="146">
        <v>12394</v>
      </c>
      <c r="B608" s="102" t="s">
        <v>38106</v>
      </c>
      <c r="C608" s="146" t="s">
        <v>2</v>
      </c>
      <c r="D608" s="146" t="s">
        <v>827</v>
      </c>
      <c r="E608" s="543"/>
    </row>
    <row r="609" spans="1:5" ht="12.75">
      <c r="A609" s="146">
        <v>787</v>
      </c>
      <c r="B609" s="102" t="s">
        <v>38107</v>
      </c>
      <c r="C609" s="146" t="s">
        <v>2</v>
      </c>
      <c r="D609" s="146" t="s">
        <v>827</v>
      </c>
      <c r="E609" s="543"/>
    </row>
    <row r="610" spans="1:5" ht="12.75">
      <c r="A610" s="146">
        <v>774</v>
      </c>
      <c r="B610" s="102" t="s">
        <v>38108</v>
      </c>
      <c r="C610" s="146" t="s">
        <v>2</v>
      </c>
      <c r="D610" s="146" t="s">
        <v>827</v>
      </c>
      <c r="E610" s="543"/>
    </row>
    <row r="611" spans="1:5" ht="12.75">
      <c r="A611" s="146">
        <v>773</v>
      </c>
      <c r="B611" s="102" t="s">
        <v>38109</v>
      </c>
      <c r="C611" s="146" t="s">
        <v>2</v>
      </c>
      <c r="D611" s="146" t="s">
        <v>827</v>
      </c>
      <c r="E611" s="543"/>
    </row>
    <row r="612" spans="1:5" ht="12.75">
      <c r="A612" s="146">
        <v>775</v>
      </c>
      <c r="B612" s="102" t="s">
        <v>38110</v>
      </c>
      <c r="C612" s="146" t="s">
        <v>2</v>
      </c>
      <c r="D612" s="146" t="s">
        <v>827</v>
      </c>
      <c r="E612" s="543"/>
    </row>
    <row r="613" spans="1:5" ht="12.75">
      <c r="A613" s="146">
        <v>788</v>
      </c>
      <c r="B613" s="102" t="s">
        <v>38111</v>
      </c>
      <c r="C613" s="146" t="s">
        <v>2</v>
      </c>
      <c r="D613" s="146" t="s">
        <v>827</v>
      </c>
      <c r="E613" s="543"/>
    </row>
    <row r="614" spans="1:5" ht="12.75">
      <c r="A614" s="146">
        <v>772</v>
      </c>
      <c r="B614" s="102" t="s">
        <v>38112</v>
      </c>
      <c r="C614" s="146" t="s">
        <v>2</v>
      </c>
      <c r="D614" s="146" t="s">
        <v>827</v>
      </c>
      <c r="E614" s="543"/>
    </row>
    <row r="615" spans="1:5" ht="12.75">
      <c r="A615" s="146">
        <v>771</v>
      </c>
      <c r="B615" s="102" t="s">
        <v>38113</v>
      </c>
      <c r="C615" s="146" t="s">
        <v>2</v>
      </c>
      <c r="D615" s="146" t="s">
        <v>827</v>
      </c>
      <c r="E615" s="543"/>
    </row>
    <row r="616" spans="1:5" ht="12.75">
      <c r="A616" s="146">
        <v>776</v>
      </c>
      <c r="B616" s="102" t="s">
        <v>38114</v>
      </c>
      <c r="C616" s="146" t="s">
        <v>2</v>
      </c>
      <c r="D616" s="146" t="s">
        <v>827</v>
      </c>
      <c r="E616" s="543"/>
    </row>
    <row r="617" spans="1:5" ht="12.75">
      <c r="A617" s="146">
        <v>777</v>
      </c>
      <c r="B617" s="102" t="s">
        <v>38115</v>
      </c>
      <c r="C617" s="146" t="s">
        <v>2</v>
      </c>
      <c r="D617" s="146" t="s">
        <v>827</v>
      </c>
      <c r="E617" s="543"/>
    </row>
    <row r="618" spans="1:5" ht="12.75">
      <c r="A618" s="146">
        <v>780</v>
      </c>
      <c r="B618" s="102" t="s">
        <v>38116</v>
      </c>
      <c r="C618" s="146" t="s">
        <v>2</v>
      </c>
      <c r="D618" s="146" t="s">
        <v>827</v>
      </c>
      <c r="E618" s="543"/>
    </row>
    <row r="619" spans="1:5" ht="12.75">
      <c r="A619" s="146">
        <v>778</v>
      </c>
      <c r="B619" s="102" t="s">
        <v>38117</v>
      </c>
      <c r="C619" s="146" t="s">
        <v>2</v>
      </c>
      <c r="D619" s="146" t="s">
        <v>827</v>
      </c>
      <c r="E619" s="543"/>
    </row>
    <row r="620" spans="1:5" ht="12.75">
      <c r="A620" s="146">
        <v>779</v>
      </c>
      <c r="B620" s="102" t="s">
        <v>38118</v>
      </c>
      <c r="C620" s="146" t="s">
        <v>2</v>
      </c>
      <c r="D620" s="146" t="s">
        <v>827</v>
      </c>
      <c r="E620" s="543"/>
    </row>
    <row r="621" spans="1:5" ht="12.75">
      <c r="A621" s="146">
        <v>781</v>
      </c>
      <c r="B621" s="102" t="s">
        <v>38119</v>
      </c>
      <c r="C621" s="146" t="s">
        <v>2</v>
      </c>
      <c r="D621" s="146" t="s">
        <v>827</v>
      </c>
      <c r="E621" s="543"/>
    </row>
    <row r="622" spans="1:5" ht="12.75">
      <c r="A622" s="146">
        <v>786</v>
      </c>
      <c r="B622" s="102" t="s">
        <v>38120</v>
      </c>
      <c r="C622" s="146" t="s">
        <v>2</v>
      </c>
      <c r="D622" s="146" t="s">
        <v>827</v>
      </c>
      <c r="E622" s="543"/>
    </row>
    <row r="623" spans="1:5" ht="12.75">
      <c r="A623" s="146">
        <v>782</v>
      </c>
      <c r="B623" s="102" t="s">
        <v>38121</v>
      </c>
      <c r="C623" s="146" t="s">
        <v>2</v>
      </c>
      <c r="D623" s="146" t="s">
        <v>827</v>
      </c>
      <c r="E623" s="543"/>
    </row>
    <row r="624" spans="1:5" ht="12.75">
      <c r="A624" s="146">
        <v>783</v>
      </c>
      <c r="B624" s="102" t="s">
        <v>38122</v>
      </c>
      <c r="C624" s="146" t="s">
        <v>2</v>
      </c>
      <c r="D624" s="146" t="s">
        <v>827</v>
      </c>
      <c r="E624" s="543"/>
    </row>
    <row r="625" spans="1:5" ht="12.75">
      <c r="A625" s="146">
        <v>785</v>
      </c>
      <c r="B625" s="102" t="s">
        <v>38123</v>
      </c>
      <c r="C625" s="146" t="s">
        <v>2</v>
      </c>
      <c r="D625" s="146" t="s">
        <v>827</v>
      </c>
      <c r="E625" s="543"/>
    </row>
    <row r="626" spans="1:5" ht="12.75">
      <c r="A626" s="146">
        <v>784</v>
      </c>
      <c r="B626" s="102" t="s">
        <v>38124</v>
      </c>
      <c r="C626" s="146" t="s">
        <v>2</v>
      </c>
      <c r="D626" s="146" t="s">
        <v>827</v>
      </c>
      <c r="E626" s="543"/>
    </row>
    <row r="627" spans="1:5" ht="12.75">
      <c r="A627" s="146">
        <v>828</v>
      </c>
      <c r="B627" s="102" t="s">
        <v>38125</v>
      </c>
      <c r="C627" s="146" t="s">
        <v>2</v>
      </c>
      <c r="D627" s="146" t="s">
        <v>827</v>
      </c>
      <c r="E627" s="543">
        <v>0.78</v>
      </c>
    </row>
    <row r="628" spans="1:5" ht="12.75">
      <c r="A628" s="146">
        <v>829</v>
      </c>
      <c r="B628" s="102" t="s">
        <v>38126</v>
      </c>
      <c r="C628" s="146" t="s">
        <v>2</v>
      </c>
      <c r="D628" s="146" t="s">
        <v>827</v>
      </c>
      <c r="E628" s="543">
        <v>1.26</v>
      </c>
    </row>
    <row r="629" spans="1:5" ht="12.75">
      <c r="A629" s="146">
        <v>812</v>
      </c>
      <c r="B629" s="102" t="s">
        <v>38127</v>
      </c>
      <c r="C629" s="146" t="s">
        <v>2</v>
      </c>
      <c r="D629" s="146" t="s">
        <v>827</v>
      </c>
      <c r="E629" s="543">
        <v>2.79</v>
      </c>
    </row>
    <row r="630" spans="1:5" ht="12.75">
      <c r="A630" s="146">
        <v>819</v>
      </c>
      <c r="B630" s="102" t="s">
        <v>38128</v>
      </c>
      <c r="C630" s="146" t="s">
        <v>2</v>
      </c>
      <c r="D630" s="146" t="s">
        <v>827</v>
      </c>
      <c r="E630" s="543">
        <v>4.84</v>
      </c>
    </row>
    <row r="631" spans="1:5" ht="12.75">
      <c r="A631" s="146">
        <v>818</v>
      </c>
      <c r="B631" s="102" t="s">
        <v>38129</v>
      </c>
      <c r="C631" s="146" t="s">
        <v>2</v>
      </c>
      <c r="D631" s="146" t="s">
        <v>827</v>
      </c>
      <c r="E631" s="543">
        <v>9.0299999999999994</v>
      </c>
    </row>
    <row r="632" spans="1:5" ht="12.75">
      <c r="A632" s="146">
        <v>20086</v>
      </c>
      <c r="B632" s="102" t="s">
        <v>38130</v>
      </c>
      <c r="C632" s="146" t="s">
        <v>2</v>
      </c>
      <c r="D632" s="146" t="s">
        <v>827</v>
      </c>
      <c r="E632" s="543">
        <v>4.04</v>
      </c>
    </row>
    <row r="633" spans="1:5" ht="12.75">
      <c r="A633" s="146">
        <v>832</v>
      </c>
      <c r="B633" s="102" t="s">
        <v>38131</v>
      </c>
      <c r="C633" s="146" t="s">
        <v>2</v>
      </c>
      <c r="D633" s="146" t="s">
        <v>827</v>
      </c>
      <c r="E633" s="543">
        <v>3.73</v>
      </c>
    </row>
    <row r="634" spans="1:5" ht="12.75">
      <c r="A634" s="146">
        <v>834</v>
      </c>
      <c r="B634" s="102" t="s">
        <v>38132</v>
      </c>
      <c r="C634" s="146" t="s">
        <v>2</v>
      </c>
      <c r="D634" s="146" t="s">
        <v>827</v>
      </c>
      <c r="E634" s="543">
        <v>4.83</v>
      </c>
    </row>
    <row r="635" spans="1:5" ht="12.75">
      <c r="A635" s="146">
        <v>813</v>
      </c>
      <c r="B635" s="102" t="s">
        <v>38133</v>
      </c>
      <c r="C635" s="146" t="s">
        <v>2</v>
      </c>
      <c r="D635" s="146" t="s">
        <v>827</v>
      </c>
      <c r="E635" s="543">
        <v>5.62</v>
      </c>
    </row>
    <row r="636" spans="1:5" ht="12.75">
      <c r="A636" s="146">
        <v>820</v>
      </c>
      <c r="B636" s="102" t="s">
        <v>38134</v>
      </c>
      <c r="C636" s="146" t="s">
        <v>2</v>
      </c>
      <c r="D636" s="146" t="s">
        <v>827</v>
      </c>
      <c r="E636" s="543">
        <v>7.56</v>
      </c>
    </row>
    <row r="637" spans="1:5" ht="12.75">
      <c r="A637" s="146">
        <v>816</v>
      </c>
      <c r="B637" s="102" t="s">
        <v>38135</v>
      </c>
      <c r="C637" s="146" t="s">
        <v>2</v>
      </c>
      <c r="D637" s="146" t="s">
        <v>827</v>
      </c>
      <c r="E637" s="543">
        <v>13.48</v>
      </c>
    </row>
    <row r="638" spans="1:5" ht="12.75">
      <c r="A638" s="146">
        <v>814</v>
      </c>
      <c r="B638" s="102" t="s">
        <v>38136</v>
      </c>
      <c r="C638" s="146" t="s">
        <v>2</v>
      </c>
      <c r="D638" s="146" t="s">
        <v>827</v>
      </c>
      <c r="E638" s="543">
        <v>16.739999999999998</v>
      </c>
    </row>
    <row r="639" spans="1:5" ht="12.75">
      <c r="A639" s="146">
        <v>822</v>
      </c>
      <c r="B639" s="102" t="s">
        <v>38137</v>
      </c>
      <c r="C639" s="146" t="s">
        <v>2</v>
      </c>
      <c r="D639" s="146" t="s">
        <v>827</v>
      </c>
      <c r="E639" s="543">
        <v>21.85</v>
      </c>
    </row>
    <row r="640" spans="1:5" ht="12.75">
      <c r="A640" s="146">
        <v>821</v>
      </c>
      <c r="B640" s="102" t="s">
        <v>38138</v>
      </c>
      <c r="C640" s="146" t="s">
        <v>2</v>
      </c>
      <c r="D640" s="146" t="s">
        <v>827</v>
      </c>
      <c r="E640" s="543">
        <v>24.99</v>
      </c>
    </row>
    <row r="641" spans="1:5" ht="12.75">
      <c r="A641" s="146">
        <v>39191</v>
      </c>
      <c r="B641" s="102" t="s">
        <v>38139</v>
      </c>
      <c r="C641" s="146" t="s">
        <v>2</v>
      </c>
      <c r="D641" s="146" t="s">
        <v>827</v>
      </c>
      <c r="E641" s="543">
        <v>20.76</v>
      </c>
    </row>
    <row r="642" spans="1:5" ht="12.75">
      <c r="A642" s="146">
        <v>39190</v>
      </c>
      <c r="B642" s="102" t="s">
        <v>38140</v>
      </c>
      <c r="C642" s="146" t="s">
        <v>2</v>
      </c>
      <c r="D642" s="146" t="s">
        <v>827</v>
      </c>
      <c r="E642" s="543">
        <v>21.68</v>
      </c>
    </row>
    <row r="643" spans="1:5" ht="12.75">
      <c r="A643" s="146">
        <v>39189</v>
      </c>
      <c r="B643" s="102" t="s">
        <v>38141</v>
      </c>
      <c r="C643" s="146" t="s">
        <v>2</v>
      </c>
      <c r="D643" s="146" t="s">
        <v>827</v>
      </c>
      <c r="E643" s="543">
        <v>22.95</v>
      </c>
    </row>
    <row r="644" spans="1:5" ht="12.75">
      <c r="A644" s="146">
        <v>39188</v>
      </c>
      <c r="B644" s="102" t="s">
        <v>38142</v>
      </c>
      <c r="C644" s="146" t="s">
        <v>2</v>
      </c>
      <c r="D644" s="146" t="s">
        <v>827</v>
      </c>
      <c r="E644" s="543">
        <v>16.89</v>
      </c>
    </row>
    <row r="645" spans="1:5" ht="12.75">
      <c r="A645" s="146">
        <v>39186</v>
      </c>
      <c r="B645" s="102" t="s">
        <v>38143</v>
      </c>
      <c r="C645" s="146" t="s">
        <v>2</v>
      </c>
      <c r="D645" s="146" t="s">
        <v>827</v>
      </c>
      <c r="E645" s="543">
        <v>20.53</v>
      </c>
    </row>
    <row r="646" spans="1:5" ht="12.75">
      <c r="A646" s="146">
        <v>39187</v>
      </c>
      <c r="B646" s="102" t="s">
        <v>38144</v>
      </c>
      <c r="C646" s="146" t="s">
        <v>2</v>
      </c>
      <c r="D646" s="146" t="s">
        <v>827</v>
      </c>
      <c r="E646" s="543">
        <v>17.71</v>
      </c>
    </row>
    <row r="647" spans="1:5" ht="12.75">
      <c r="A647" s="146">
        <v>39184</v>
      </c>
      <c r="B647" s="102" t="s">
        <v>38145</v>
      </c>
      <c r="C647" s="146" t="s">
        <v>2</v>
      </c>
      <c r="D647" s="146" t="s">
        <v>827</v>
      </c>
      <c r="E647" s="543">
        <v>6.66</v>
      </c>
    </row>
    <row r="648" spans="1:5" ht="12.75">
      <c r="A648" s="146">
        <v>39185</v>
      </c>
      <c r="B648" s="102" t="s">
        <v>38146</v>
      </c>
      <c r="C648" s="146" t="s">
        <v>2</v>
      </c>
      <c r="D648" s="146" t="s">
        <v>827</v>
      </c>
      <c r="E648" s="543">
        <v>6.07</v>
      </c>
    </row>
    <row r="649" spans="1:5" ht="12.75">
      <c r="A649" s="146">
        <v>39198</v>
      </c>
      <c r="B649" s="102" t="s">
        <v>38147</v>
      </c>
      <c r="C649" s="146" t="s">
        <v>2</v>
      </c>
      <c r="D649" s="146" t="s">
        <v>827</v>
      </c>
      <c r="E649" s="543">
        <v>68.099999999999994</v>
      </c>
    </row>
    <row r="650" spans="1:5" ht="12.75">
      <c r="A650" s="146">
        <v>39197</v>
      </c>
      <c r="B650" s="102" t="s">
        <v>38148</v>
      </c>
      <c r="C650" s="146" t="s">
        <v>2</v>
      </c>
      <c r="D650" s="146" t="s">
        <v>827</v>
      </c>
      <c r="E650" s="543">
        <v>71.13</v>
      </c>
    </row>
    <row r="651" spans="1:5" ht="12.75">
      <c r="A651" s="146">
        <v>39196</v>
      </c>
      <c r="B651" s="102" t="s">
        <v>38149</v>
      </c>
      <c r="C651" s="146" t="s">
        <v>2</v>
      </c>
      <c r="D651" s="146" t="s">
        <v>827</v>
      </c>
      <c r="E651" s="543">
        <v>73.36</v>
      </c>
    </row>
    <row r="652" spans="1:5" ht="12.75">
      <c r="A652" s="146">
        <v>39199</v>
      </c>
      <c r="B652" s="102" t="s">
        <v>38150</v>
      </c>
      <c r="C652" s="146" t="s">
        <v>2</v>
      </c>
      <c r="D652" s="146" t="s">
        <v>827</v>
      </c>
      <c r="E652" s="543">
        <v>65.53</v>
      </c>
    </row>
    <row r="653" spans="1:5" ht="12.75">
      <c r="A653" s="146">
        <v>39195</v>
      </c>
      <c r="B653" s="102" t="s">
        <v>38151</v>
      </c>
      <c r="C653" s="146" t="s">
        <v>2</v>
      </c>
      <c r="D653" s="146" t="s">
        <v>827</v>
      </c>
      <c r="E653" s="543">
        <v>37.82</v>
      </c>
    </row>
    <row r="654" spans="1:5" ht="12.75">
      <c r="A654" s="146">
        <v>39194</v>
      </c>
      <c r="B654" s="102" t="s">
        <v>38152</v>
      </c>
      <c r="C654" s="146" t="s">
        <v>2</v>
      </c>
      <c r="D654" s="146" t="s">
        <v>827</v>
      </c>
      <c r="E654" s="543">
        <v>40.479999999999997</v>
      </c>
    </row>
    <row r="655" spans="1:5" ht="12.75">
      <c r="A655" s="146">
        <v>39193</v>
      </c>
      <c r="B655" s="102" t="s">
        <v>38153</v>
      </c>
      <c r="C655" s="146" t="s">
        <v>2</v>
      </c>
      <c r="D655" s="146" t="s">
        <v>827</v>
      </c>
      <c r="E655" s="543">
        <v>44.36</v>
      </c>
    </row>
    <row r="656" spans="1:5" ht="12.75">
      <c r="A656" s="146">
        <v>39192</v>
      </c>
      <c r="B656" s="102" t="s">
        <v>38154</v>
      </c>
      <c r="C656" s="146" t="s">
        <v>2</v>
      </c>
      <c r="D656" s="146" t="s">
        <v>827</v>
      </c>
      <c r="E656" s="543">
        <v>46.15</v>
      </c>
    </row>
    <row r="657" spans="1:5" ht="12.75">
      <c r="A657" s="146">
        <v>39201</v>
      </c>
      <c r="B657" s="102" t="s">
        <v>38155</v>
      </c>
      <c r="C657" s="146" t="s">
        <v>2</v>
      </c>
      <c r="D657" s="146" t="s">
        <v>827</v>
      </c>
      <c r="E657" s="543">
        <v>81.41</v>
      </c>
    </row>
    <row r="658" spans="1:5" ht="12.75">
      <c r="A658" s="146">
        <v>39200</v>
      </c>
      <c r="B658" s="102" t="s">
        <v>38156</v>
      </c>
      <c r="C658" s="146" t="s">
        <v>2</v>
      </c>
      <c r="D658" s="146" t="s">
        <v>827</v>
      </c>
      <c r="E658" s="543">
        <v>82.07</v>
      </c>
    </row>
    <row r="659" spans="1:5" ht="12.75">
      <c r="A659" s="146">
        <v>39203</v>
      </c>
      <c r="B659" s="102" t="s">
        <v>38157</v>
      </c>
      <c r="C659" s="146" t="s">
        <v>2</v>
      </c>
      <c r="D659" s="146" t="s">
        <v>827</v>
      </c>
      <c r="E659" s="543">
        <v>66.27</v>
      </c>
    </row>
    <row r="660" spans="1:5" ht="12.75">
      <c r="A660" s="146">
        <v>39202</v>
      </c>
      <c r="B660" s="102" t="s">
        <v>38158</v>
      </c>
      <c r="C660" s="146" t="s">
        <v>2</v>
      </c>
      <c r="D660" s="146" t="s">
        <v>827</v>
      </c>
      <c r="E660" s="543">
        <v>77.84</v>
      </c>
    </row>
    <row r="661" spans="1:5" ht="12.75">
      <c r="A661" s="146">
        <v>39920</v>
      </c>
      <c r="B661" s="102" t="s">
        <v>38159</v>
      </c>
      <c r="C661" s="146" t="s">
        <v>2</v>
      </c>
      <c r="D661" s="146" t="s">
        <v>827</v>
      </c>
      <c r="E661" s="543">
        <v>5.59</v>
      </c>
    </row>
    <row r="662" spans="1:5" ht="12.75">
      <c r="A662" s="146">
        <v>39205</v>
      </c>
      <c r="B662" s="102" t="s">
        <v>38160</v>
      </c>
      <c r="C662" s="146" t="s">
        <v>2</v>
      </c>
      <c r="D662" s="146" t="s">
        <v>827</v>
      </c>
      <c r="E662" s="543">
        <v>129.87</v>
      </c>
    </row>
    <row r="663" spans="1:5" ht="12.75">
      <c r="A663" s="146">
        <v>39204</v>
      </c>
      <c r="B663" s="102" t="s">
        <v>38161</v>
      </c>
      <c r="C663" s="146" t="s">
        <v>2</v>
      </c>
      <c r="D663" s="146" t="s">
        <v>827</v>
      </c>
      <c r="E663" s="543">
        <v>133.01</v>
      </c>
    </row>
    <row r="664" spans="1:5" ht="12.75">
      <c r="A664" s="146">
        <v>39206</v>
      </c>
      <c r="B664" s="102" t="s">
        <v>38162</v>
      </c>
      <c r="C664" s="146" t="s">
        <v>2</v>
      </c>
      <c r="D664" s="146" t="s">
        <v>827</v>
      </c>
      <c r="E664" s="543">
        <v>126.19</v>
      </c>
    </row>
    <row r="665" spans="1:5" ht="12.75">
      <c r="A665" s="146">
        <v>798</v>
      </c>
      <c r="B665" s="102" t="s">
        <v>38163</v>
      </c>
      <c r="C665" s="146" t="s">
        <v>2</v>
      </c>
      <c r="D665" s="146" t="s">
        <v>827</v>
      </c>
      <c r="E665" s="543">
        <v>1.56</v>
      </c>
    </row>
    <row r="666" spans="1:5" ht="12.75">
      <c r="A666" s="146">
        <v>797</v>
      </c>
      <c r="B666" s="102" t="s">
        <v>38164</v>
      </c>
      <c r="C666" s="146" t="s">
        <v>2</v>
      </c>
      <c r="D666" s="146" t="s">
        <v>827</v>
      </c>
      <c r="E666" s="543">
        <v>11.31</v>
      </c>
    </row>
    <row r="667" spans="1:5" ht="12.75">
      <c r="A667" s="146">
        <v>796</v>
      </c>
      <c r="B667" s="102" t="s">
        <v>38165</v>
      </c>
      <c r="C667" s="146" t="s">
        <v>2</v>
      </c>
      <c r="D667" s="146" t="s">
        <v>827</v>
      </c>
      <c r="E667" s="543">
        <v>9.61</v>
      </c>
    </row>
    <row r="668" spans="1:5" ht="12.75">
      <c r="A668" s="146">
        <v>799</v>
      </c>
      <c r="B668" s="102" t="s">
        <v>38166</v>
      </c>
      <c r="C668" s="146" t="s">
        <v>2</v>
      </c>
      <c r="D668" s="146" t="s">
        <v>827</v>
      </c>
      <c r="E668" s="543">
        <v>4.6500000000000004</v>
      </c>
    </row>
    <row r="669" spans="1:5" ht="12.75">
      <c r="A669" s="146">
        <v>792</v>
      </c>
      <c r="B669" s="102" t="s">
        <v>38167</v>
      </c>
      <c r="C669" s="146" t="s">
        <v>2</v>
      </c>
      <c r="D669" s="146" t="s">
        <v>827</v>
      </c>
      <c r="E669" s="543">
        <v>4.5</v>
      </c>
    </row>
    <row r="670" spans="1:5" ht="12.75">
      <c r="A670" s="146">
        <v>38001</v>
      </c>
      <c r="B670" s="102" t="s">
        <v>38168</v>
      </c>
      <c r="C670" s="146" t="s">
        <v>2</v>
      </c>
      <c r="D670" s="146" t="s">
        <v>827</v>
      </c>
      <c r="E670" s="543">
        <v>1.44</v>
      </c>
    </row>
    <row r="671" spans="1:5" ht="12.75">
      <c r="A671" s="146">
        <v>38002</v>
      </c>
      <c r="B671" s="102" t="s">
        <v>38169</v>
      </c>
      <c r="C671" s="146" t="s">
        <v>2</v>
      </c>
      <c r="D671" s="146" t="s">
        <v>827</v>
      </c>
      <c r="E671" s="543">
        <v>5.03</v>
      </c>
    </row>
    <row r="672" spans="1:5" ht="12.75">
      <c r="A672" s="146">
        <v>38003</v>
      </c>
      <c r="B672" s="102" t="s">
        <v>38170</v>
      </c>
      <c r="C672" s="146" t="s">
        <v>2</v>
      </c>
      <c r="D672" s="146" t="s">
        <v>827</v>
      </c>
      <c r="E672" s="543">
        <v>34.33</v>
      </c>
    </row>
    <row r="673" spans="1:5" ht="12.75">
      <c r="A673" s="146">
        <v>38004</v>
      </c>
      <c r="B673" s="102" t="s">
        <v>38171</v>
      </c>
      <c r="C673" s="146" t="s">
        <v>2</v>
      </c>
      <c r="D673" s="146" t="s">
        <v>827</v>
      </c>
      <c r="E673" s="543">
        <v>39.479999999999997</v>
      </c>
    </row>
    <row r="674" spans="1:5" ht="12.75">
      <c r="A674" s="146">
        <v>44263</v>
      </c>
      <c r="B674" s="102" t="s">
        <v>38172</v>
      </c>
      <c r="C674" s="146" t="s">
        <v>2</v>
      </c>
      <c r="D674" s="146" t="s">
        <v>827</v>
      </c>
      <c r="E674" s="543">
        <v>70.88</v>
      </c>
    </row>
    <row r="675" spans="1:5" ht="12.75">
      <c r="A675" s="146">
        <v>36327</v>
      </c>
      <c r="B675" s="102" t="s">
        <v>38173</v>
      </c>
      <c r="C675" s="146" t="s">
        <v>2</v>
      </c>
      <c r="D675" s="146" t="s">
        <v>827</v>
      </c>
      <c r="E675" s="543"/>
    </row>
    <row r="676" spans="1:5" ht="12.75">
      <c r="A676" s="146">
        <v>38992</v>
      </c>
      <c r="B676" s="102" t="s">
        <v>38174</v>
      </c>
      <c r="C676" s="146" t="s">
        <v>2</v>
      </c>
      <c r="D676" s="146" t="s">
        <v>827</v>
      </c>
      <c r="E676" s="543"/>
    </row>
    <row r="677" spans="1:5" ht="12.75">
      <c r="A677" s="146">
        <v>38993</v>
      </c>
      <c r="B677" s="102" t="s">
        <v>38175</v>
      </c>
      <c r="C677" s="146" t="s">
        <v>2</v>
      </c>
      <c r="D677" s="146" t="s">
        <v>827</v>
      </c>
      <c r="E677" s="543"/>
    </row>
    <row r="678" spans="1:5" ht="12.75">
      <c r="A678" s="146">
        <v>44175</v>
      </c>
      <c r="B678" s="102" t="s">
        <v>38176</v>
      </c>
      <c r="C678" s="146" t="s">
        <v>2</v>
      </c>
      <c r="D678" s="146" t="s">
        <v>827</v>
      </c>
      <c r="E678" s="543"/>
    </row>
    <row r="679" spans="1:5" ht="12.75">
      <c r="A679" s="146">
        <v>44177</v>
      </c>
      <c r="B679" s="102" t="s">
        <v>38177</v>
      </c>
      <c r="C679" s="146" t="s">
        <v>2</v>
      </c>
      <c r="D679" s="146" t="s">
        <v>827</v>
      </c>
      <c r="E679" s="543"/>
    </row>
    <row r="680" spans="1:5" ht="12.75">
      <c r="A680" s="146">
        <v>38418</v>
      </c>
      <c r="B680" s="102" t="s">
        <v>38178</v>
      </c>
      <c r="C680" s="146" t="s">
        <v>2</v>
      </c>
      <c r="D680" s="146" t="s">
        <v>827</v>
      </c>
      <c r="E680" s="543">
        <v>6.94</v>
      </c>
    </row>
    <row r="681" spans="1:5" ht="12.75">
      <c r="A681" s="146">
        <v>39178</v>
      </c>
      <c r="B681" s="102" t="s">
        <v>38179</v>
      </c>
      <c r="C681" s="146" t="s">
        <v>2</v>
      </c>
      <c r="D681" s="146" t="s">
        <v>827</v>
      </c>
      <c r="E681" s="543">
        <v>2.2400000000000002</v>
      </c>
    </row>
    <row r="682" spans="1:5" ht="12.75">
      <c r="A682" s="146">
        <v>39177</v>
      </c>
      <c r="B682" s="102" t="s">
        <v>38180</v>
      </c>
      <c r="C682" s="146" t="s">
        <v>2</v>
      </c>
      <c r="D682" s="146" t="s">
        <v>827</v>
      </c>
      <c r="E682" s="543">
        <v>2.0299999999999998</v>
      </c>
    </row>
    <row r="683" spans="1:5" ht="12.75">
      <c r="A683" s="146">
        <v>39176</v>
      </c>
      <c r="B683" s="102" t="s">
        <v>38181</v>
      </c>
      <c r="C683" s="146" t="s">
        <v>2</v>
      </c>
      <c r="D683" s="146" t="s">
        <v>827</v>
      </c>
      <c r="E683" s="543">
        <v>1.33</v>
      </c>
    </row>
    <row r="684" spans="1:5" ht="12.75">
      <c r="A684" s="146">
        <v>39174</v>
      </c>
      <c r="B684" s="102" t="s">
        <v>38182</v>
      </c>
      <c r="C684" s="146" t="s">
        <v>2</v>
      </c>
      <c r="D684" s="146" t="s">
        <v>827</v>
      </c>
      <c r="E684" s="543">
        <v>1.01</v>
      </c>
    </row>
    <row r="685" spans="1:5" ht="12.75">
      <c r="A685" s="146">
        <v>39180</v>
      </c>
      <c r="B685" s="102" t="s">
        <v>38183</v>
      </c>
      <c r="C685" s="146" t="s">
        <v>2</v>
      </c>
      <c r="D685" s="146" t="s">
        <v>827</v>
      </c>
      <c r="E685" s="543">
        <v>6.09</v>
      </c>
    </row>
    <row r="686" spans="1:5" ht="12.75">
      <c r="A686" s="146">
        <v>39179</v>
      </c>
      <c r="B686" s="102" t="s">
        <v>38184</v>
      </c>
      <c r="C686" s="146" t="s">
        <v>2</v>
      </c>
      <c r="D686" s="146" t="s">
        <v>827</v>
      </c>
      <c r="E686" s="543">
        <v>5.39</v>
      </c>
    </row>
    <row r="687" spans="1:5" ht="12.75">
      <c r="A687" s="146">
        <v>39181</v>
      </c>
      <c r="B687" s="102" t="s">
        <v>38185</v>
      </c>
      <c r="C687" s="146" t="s">
        <v>2</v>
      </c>
      <c r="D687" s="146" t="s">
        <v>827</v>
      </c>
      <c r="E687" s="543">
        <v>8.17</v>
      </c>
    </row>
    <row r="688" spans="1:5" ht="12.75">
      <c r="A688" s="146">
        <v>39175</v>
      </c>
      <c r="B688" s="102" t="s">
        <v>38186</v>
      </c>
      <c r="C688" s="146" t="s">
        <v>2</v>
      </c>
      <c r="D688" s="146" t="s">
        <v>827</v>
      </c>
      <c r="E688" s="543">
        <v>1.24</v>
      </c>
    </row>
    <row r="689" spans="1:5" ht="12.75">
      <c r="A689" s="146">
        <v>39217</v>
      </c>
      <c r="B689" s="102" t="s">
        <v>38187</v>
      </c>
      <c r="C689" s="146" t="s">
        <v>2</v>
      </c>
      <c r="D689" s="146" t="s">
        <v>827</v>
      </c>
      <c r="E689" s="543">
        <v>0.96</v>
      </c>
    </row>
    <row r="690" spans="1:5" ht="12.75">
      <c r="A690" s="146">
        <v>39182</v>
      </c>
      <c r="B690" s="102" t="s">
        <v>38188</v>
      </c>
      <c r="C690" s="146" t="s">
        <v>2</v>
      </c>
      <c r="D690" s="146" t="s">
        <v>827</v>
      </c>
      <c r="E690" s="543">
        <v>11.49</v>
      </c>
    </row>
    <row r="691" spans="1:5" ht="12.75">
      <c r="A691" s="146">
        <v>12616</v>
      </c>
      <c r="B691" s="102" t="s">
        <v>38189</v>
      </c>
      <c r="C691" s="146" t="s">
        <v>2</v>
      </c>
      <c r="D691" s="146" t="s">
        <v>827</v>
      </c>
      <c r="E691" s="543">
        <v>21.41</v>
      </c>
    </row>
    <row r="692" spans="1:5" ht="12.75">
      <c r="A692" s="146">
        <v>1049</v>
      </c>
      <c r="B692" s="102" t="s">
        <v>38190</v>
      </c>
      <c r="C692" s="146" t="s">
        <v>2</v>
      </c>
      <c r="D692" s="146" t="s">
        <v>827</v>
      </c>
      <c r="E692" s="543">
        <v>9.6199999999999992</v>
      </c>
    </row>
    <row r="693" spans="1:5" ht="12.75">
      <c r="A693" s="146">
        <v>1099</v>
      </c>
      <c r="B693" s="102" t="s">
        <v>38191</v>
      </c>
      <c r="C693" s="146" t="s">
        <v>2</v>
      </c>
      <c r="D693" s="146" t="s">
        <v>827</v>
      </c>
      <c r="E693" s="543">
        <v>7.36</v>
      </c>
    </row>
    <row r="694" spans="1:5" ht="12.75">
      <c r="A694" s="146">
        <v>1050</v>
      </c>
      <c r="B694" s="102" t="s">
        <v>38192</v>
      </c>
      <c r="C694" s="146" t="s">
        <v>2</v>
      </c>
      <c r="D694" s="146" t="s">
        <v>827</v>
      </c>
      <c r="E694" s="543">
        <v>5.03</v>
      </c>
    </row>
    <row r="695" spans="1:5" ht="12.75">
      <c r="A695" s="146">
        <v>39678</v>
      </c>
      <c r="B695" s="102" t="s">
        <v>38193</v>
      </c>
      <c r="C695" s="146" t="s">
        <v>2</v>
      </c>
      <c r="D695" s="146" t="s">
        <v>827</v>
      </c>
      <c r="E695" s="543">
        <v>2.97</v>
      </c>
    </row>
    <row r="696" spans="1:5" ht="12.75">
      <c r="A696" s="146">
        <v>1101</v>
      </c>
      <c r="B696" s="102" t="s">
        <v>38194</v>
      </c>
      <c r="C696" s="146" t="s">
        <v>2</v>
      </c>
      <c r="D696" s="146" t="s">
        <v>827</v>
      </c>
      <c r="E696" s="543">
        <v>31.74</v>
      </c>
    </row>
    <row r="697" spans="1:5" ht="12.75">
      <c r="A697" s="146">
        <v>1100</v>
      </c>
      <c r="B697" s="102" t="s">
        <v>38195</v>
      </c>
      <c r="C697" s="146" t="s">
        <v>2</v>
      </c>
      <c r="D697" s="146" t="s">
        <v>827</v>
      </c>
      <c r="E697" s="543">
        <v>16.37</v>
      </c>
    </row>
    <row r="698" spans="1:5" ht="12.75">
      <c r="A698" s="146">
        <v>39679</v>
      </c>
      <c r="B698" s="102" t="s">
        <v>38196</v>
      </c>
      <c r="C698" s="146" t="s">
        <v>2</v>
      </c>
      <c r="D698" s="146" t="s">
        <v>827</v>
      </c>
      <c r="E698" s="543">
        <v>63.25</v>
      </c>
    </row>
    <row r="699" spans="1:5" ht="12.75">
      <c r="A699" s="146">
        <v>1102</v>
      </c>
      <c r="B699" s="102" t="s">
        <v>38197</v>
      </c>
      <c r="C699" s="146" t="s">
        <v>2</v>
      </c>
      <c r="D699" s="146" t="s">
        <v>827</v>
      </c>
      <c r="E699" s="543">
        <v>47.32</v>
      </c>
    </row>
    <row r="700" spans="1:5" ht="12.75">
      <c r="A700" s="146">
        <v>1098</v>
      </c>
      <c r="B700" s="102" t="s">
        <v>38198</v>
      </c>
      <c r="C700" s="146" t="s">
        <v>2</v>
      </c>
      <c r="D700" s="146" t="s">
        <v>827</v>
      </c>
      <c r="E700" s="543">
        <v>3.93</v>
      </c>
    </row>
    <row r="701" spans="1:5" ht="12.75">
      <c r="A701" s="146">
        <v>1051</v>
      </c>
      <c r="B701" s="102" t="s">
        <v>38199</v>
      </c>
      <c r="C701" s="146" t="s">
        <v>2</v>
      </c>
      <c r="D701" s="146" t="s">
        <v>827</v>
      </c>
      <c r="E701" s="543">
        <v>68.78</v>
      </c>
    </row>
    <row r="702" spans="1:5" ht="12.75">
      <c r="A702" s="146">
        <v>37399</v>
      </c>
      <c r="B702" s="102" t="s">
        <v>38200</v>
      </c>
      <c r="C702" s="146" t="s">
        <v>2</v>
      </c>
      <c r="D702" s="146" t="s">
        <v>827</v>
      </c>
      <c r="E702" s="543">
        <v>27.41</v>
      </c>
    </row>
    <row r="703" spans="1:5" ht="12.75">
      <c r="A703" s="146">
        <v>43834</v>
      </c>
      <c r="B703" s="102" t="s">
        <v>38201</v>
      </c>
      <c r="C703" s="146" t="s">
        <v>1</v>
      </c>
      <c r="D703" s="146" t="s">
        <v>827</v>
      </c>
      <c r="E703" s="543">
        <v>17.690000000000001</v>
      </c>
    </row>
    <row r="704" spans="1:5" ht="12.75">
      <c r="A704" s="146">
        <v>43835</v>
      </c>
      <c r="B704" s="102" t="s">
        <v>38202</v>
      </c>
      <c r="C704" s="146" t="s">
        <v>1</v>
      </c>
      <c r="D704" s="146" t="s">
        <v>827</v>
      </c>
      <c r="E704" s="543">
        <v>1.58</v>
      </c>
    </row>
    <row r="705" spans="1:5" ht="12.75">
      <c r="A705" s="146">
        <v>43833</v>
      </c>
      <c r="B705" s="102" t="s">
        <v>38203</v>
      </c>
      <c r="C705" s="146" t="s">
        <v>1</v>
      </c>
      <c r="D705" s="146" t="s">
        <v>827</v>
      </c>
      <c r="E705" s="543">
        <v>1.65</v>
      </c>
    </row>
    <row r="706" spans="1:5" ht="12.75">
      <c r="A706" s="146">
        <v>41955</v>
      </c>
      <c r="B706" s="102" t="s">
        <v>38204</v>
      </c>
      <c r="C706" s="146" t="s">
        <v>3</v>
      </c>
      <c r="D706" s="146" t="s">
        <v>827</v>
      </c>
      <c r="E706" s="543">
        <v>101.44</v>
      </c>
    </row>
    <row r="707" spans="1:5" ht="12.75">
      <c r="A707" s="146">
        <v>41953</v>
      </c>
      <c r="B707" s="102" t="s">
        <v>38205</v>
      </c>
      <c r="C707" s="146" t="s">
        <v>3</v>
      </c>
      <c r="D707" s="146" t="s">
        <v>827</v>
      </c>
      <c r="E707" s="543">
        <v>96.81</v>
      </c>
    </row>
    <row r="708" spans="1:5" ht="12.75">
      <c r="A708" s="146">
        <v>41954</v>
      </c>
      <c r="B708" s="102" t="s">
        <v>38206</v>
      </c>
      <c r="C708" s="146" t="s">
        <v>3</v>
      </c>
      <c r="D708" s="146" t="s">
        <v>827</v>
      </c>
      <c r="E708" s="543">
        <v>95.89</v>
      </c>
    </row>
    <row r="709" spans="1:5" ht="12.75">
      <c r="A709" s="146">
        <v>25004</v>
      </c>
      <c r="B709" s="102" t="s">
        <v>38207</v>
      </c>
      <c r="C709" s="146" t="s">
        <v>3</v>
      </c>
      <c r="D709" s="146" t="s">
        <v>827</v>
      </c>
      <c r="E709" s="543">
        <v>53.96</v>
      </c>
    </row>
    <row r="710" spans="1:5" ht="12.75">
      <c r="A710" s="146">
        <v>25002</v>
      </c>
      <c r="B710" s="102" t="s">
        <v>38208</v>
      </c>
      <c r="C710" s="146" t="s">
        <v>3</v>
      </c>
      <c r="D710" s="146" t="s">
        <v>827</v>
      </c>
      <c r="E710" s="543">
        <v>53.96</v>
      </c>
    </row>
    <row r="711" spans="1:5" ht="12.75">
      <c r="A711" s="146">
        <v>37409</v>
      </c>
      <c r="B711" s="102" t="s">
        <v>38209</v>
      </c>
      <c r="C711" s="146" t="s">
        <v>3</v>
      </c>
      <c r="D711" s="146" t="s">
        <v>827</v>
      </c>
      <c r="E711" s="543">
        <v>53.96</v>
      </c>
    </row>
    <row r="712" spans="1:5" ht="12.75">
      <c r="A712" s="146">
        <v>841</v>
      </c>
      <c r="B712" s="102" t="s">
        <v>38210</v>
      </c>
      <c r="C712" s="146" t="s">
        <v>3</v>
      </c>
      <c r="D712" s="146" t="s">
        <v>827</v>
      </c>
      <c r="E712" s="543">
        <v>54.62</v>
      </c>
    </row>
    <row r="713" spans="1:5" ht="12.75">
      <c r="A713" s="146">
        <v>25005</v>
      </c>
      <c r="B713" s="102" t="s">
        <v>38211</v>
      </c>
      <c r="C713" s="146" t="s">
        <v>3</v>
      </c>
      <c r="D713" s="146" t="s">
        <v>827</v>
      </c>
      <c r="E713" s="543">
        <v>59.22</v>
      </c>
    </row>
    <row r="714" spans="1:5" ht="12.75">
      <c r="A714" s="146">
        <v>25003</v>
      </c>
      <c r="B714" s="102" t="s">
        <v>38212</v>
      </c>
      <c r="C714" s="146" t="s">
        <v>3</v>
      </c>
      <c r="D714" s="146" t="s">
        <v>827</v>
      </c>
      <c r="E714" s="543">
        <v>60.11</v>
      </c>
    </row>
    <row r="715" spans="1:5" ht="12.75">
      <c r="A715" s="146">
        <v>37410</v>
      </c>
      <c r="B715" s="102" t="s">
        <v>38213</v>
      </c>
      <c r="C715" s="146" t="s">
        <v>3</v>
      </c>
      <c r="D715" s="146" t="s">
        <v>827</v>
      </c>
      <c r="E715" s="543">
        <v>59.22</v>
      </c>
    </row>
    <row r="716" spans="1:5" ht="12.75">
      <c r="A716" s="146">
        <v>842</v>
      </c>
      <c r="B716" s="102" t="s">
        <v>38214</v>
      </c>
      <c r="C716" s="146" t="s">
        <v>3</v>
      </c>
      <c r="D716" s="146" t="s">
        <v>827</v>
      </c>
      <c r="E716" s="543">
        <v>60.06</v>
      </c>
    </row>
    <row r="717" spans="1:5" ht="12.75">
      <c r="A717" s="146">
        <v>44391</v>
      </c>
      <c r="B717" s="102" t="s">
        <v>38215</v>
      </c>
      <c r="C717" s="146" t="s">
        <v>1</v>
      </c>
      <c r="D717" s="146" t="s">
        <v>827</v>
      </c>
      <c r="E717" s="543">
        <v>127.97</v>
      </c>
    </row>
    <row r="718" spans="1:5" ht="12.75">
      <c r="A718" s="146">
        <v>44388</v>
      </c>
      <c r="B718" s="102" t="s">
        <v>38216</v>
      </c>
      <c r="C718" s="146" t="s">
        <v>1</v>
      </c>
      <c r="D718" s="146" t="s">
        <v>827</v>
      </c>
      <c r="E718" s="543">
        <v>2.77</v>
      </c>
    </row>
    <row r="719" spans="1:5" ht="12.75">
      <c r="A719" s="146">
        <v>44392</v>
      </c>
      <c r="B719" s="102" t="s">
        <v>38217</v>
      </c>
      <c r="C719" s="146" t="s">
        <v>1</v>
      </c>
      <c r="D719" s="146" t="s">
        <v>827</v>
      </c>
      <c r="E719" s="543">
        <v>254.81</v>
      </c>
    </row>
    <row r="720" spans="1:5" ht="12.75">
      <c r="A720" s="146">
        <v>44390</v>
      </c>
      <c r="B720" s="102" t="s">
        <v>38218</v>
      </c>
      <c r="C720" s="146" t="s">
        <v>1</v>
      </c>
      <c r="D720" s="146" t="s">
        <v>827</v>
      </c>
      <c r="E720" s="543">
        <v>53.99</v>
      </c>
    </row>
    <row r="721" spans="1:5" ht="12.75">
      <c r="A721" s="146">
        <v>44389</v>
      </c>
      <c r="B721" s="102" t="s">
        <v>38219</v>
      </c>
      <c r="C721" s="146" t="s">
        <v>1</v>
      </c>
      <c r="D721" s="146" t="s">
        <v>827</v>
      </c>
      <c r="E721" s="543">
        <v>6.37</v>
      </c>
    </row>
    <row r="722" spans="1:5" ht="12.75">
      <c r="A722" s="146">
        <v>862</v>
      </c>
      <c r="B722" s="102" t="s">
        <v>38220</v>
      </c>
      <c r="C722" s="146" t="s">
        <v>1</v>
      </c>
      <c r="D722" s="146" t="s">
        <v>827</v>
      </c>
      <c r="E722" s="543">
        <v>11.68</v>
      </c>
    </row>
    <row r="723" spans="1:5" ht="12.75">
      <c r="A723" s="146">
        <v>866</v>
      </c>
      <c r="B723" s="102" t="s">
        <v>38221</v>
      </c>
      <c r="C723" s="146" t="s">
        <v>1</v>
      </c>
      <c r="D723" s="146" t="s">
        <v>827</v>
      </c>
      <c r="E723" s="543">
        <v>148.38</v>
      </c>
    </row>
    <row r="724" spans="1:5" ht="12.75">
      <c r="A724" s="146">
        <v>892</v>
      </c>
      <c r="B724" s="102" t="s">
        <v>38222</v>
      </c>
      <c r="C724" s="146" t="s">
        <v>1</v>
      </c>
      <c r="D724" s="146" t="s">
        <v>827</v>
      </c>
      <c r="E724" s="543">
        <v>179.61</v>
      </c>
    </row>
    <row r="725" spans="1:5" ht="12.75">
      <c r="A725" s="146">
        <v>857</v>
      </c>
      <c r="B725" s="102" t="s">
        <v>38223</v>
      </c>
      <c r="C725" s="146" t="s">
        <v>1</v>
      </c>
      <c r="D725" s="146" t="s">
        <v>827</v>
      </c>
      <c r="E725" s="543">
        <v>19.53</v>
      </c>
    </row>
    <row r="726" spans="1:5" ht="12.75">
      <c r="A726" s="146">
        <v>37404</v>
      </c>
      <c r="B726" s="102" t="s">
        <v>38224</v>
      </c>
      <c r="C726" s="146" t="s">
        <v>1</v>
      </c>
      <c r="D726" s="146" t="s">
        <v>827</v>
      </c>
      <c r="E726" s="543">
        <v>207.8</v>
      </c>
    </row>
    <row r="727" spans="1:5" ht="12.75">
      <c r="A727" s="146">
        <v>868</v>
      </c>
      <c r="B727" s="102" t="s">
        <v>38225</v>
      </c>
      <c r="C727" s="146" t="s">
        <v>1</v>
      </c>
      <c r="D727" s="146" t="s">
        <v>827</v>
      </c>
      <c r="E727" s="543">
        <v>27.84</v>
      </c>
    </row>
    <row r="728" spans="1:5" ht="12.75">
      <c r="A728" s="146">
        <v>863</v>
      </c>
      <c r="B728" s="102" t="s">
        <v>38226</v>
      </c>
      <c r="C728" s="146" t="s">
        <v>1</v>
      </c>
      <c r="D728" s="146" t="s">
        <v>827</v>
      </c>
      <c r="E728" s="543">
        <v>41</v>
      </c>
    </row>
    <row r="729" spans="1:5" ht="12.75">
      <c r="A729" s="146">
        <v>867</v>
      </c>
      <c r="B729" s="102" t="s">
        <v>38227</v>
      </c>
      <c r="C729" s="146" t="s">
        <v>1</v>
      </c>
      <c r="D729" s="146" t="s">
        <v>827</v>
      </c>
      <c r="E729" s="543">
        <v>58.41</v>
      </c>
    </row>
    <row r="730" spans="1:5" ht="12.75">
      <c r="A730" s="146">
        <v>864</v>
      </c>
      <c r="B730" s="102" t="s">
        <v>38228</v>
      </c>
      <c r="C730" s="146" t="s">
        <v>1</v>
      </c>
      <c r="D730" s="146" t="s">
        <v>827</v>
      </c>
      <c r="E730" s="543">
        <v>77.150000000000006</v>
      </c>
    </row>
    <row r="731" spans="1:5" ht="12.75">
      <c r="A731" s="146">
        <v>865</v>
      </c>
      <c r="B731" s="102" t="s">
        <v>38229</v>
      </c>
      <c r="C731" s="146" t="s">
        <v>1</v>
      </c>
      <c r="D731" s="146" t="s">
        <v>827</v>
      </c>
      <c r="E731" s="543">
        <v>110.97</v>
      </c>
    </row>
    <row r="732" spans="1:5" ht="12.75">
      <c r="A732" s="146">
        <v>39251</v>
      </c>
      <c r="B732" s="102" t="s">
        <v>38230</v>
      </c>
      <c r="C732" s="146" t="s">
        <v>1</v>
      </c>
      <c r="D732" s="146" t="s">
        <v>827</v>
      </c>
      <c r="E732" s="543">
        <v>0.73</v>
      </c>
    </row>
    <row r="733" spans="1:5" ht="12.75">
      <c r="A733" s="146">
        <v>1011</v>
      </c>
      <c r="B733" s="102" t="s">
        <v>38231</v>
      </c>
      <c r="C733" s="146" t="s">
        <v>1</v>
      </c>
      <c r="D733" s="146" t="s">
        <v>827</v>
      </c>
      <c r="E733" s="543">
        <v>0.99</v>
      </c>
    </row>
    <row r="734" spans="1:5" ht="12.75">
      <c r="A734" s="146">
        <v>39252</v>
      </c>
      <c r="B734" s="102" t="s">
        <v>38232</v>
      </c>
      <c r="C734" s="146" t="s">
        <v>1</v>
      </c>
      <c r="D734" s="146" t="s">
        <v>827</v>
      </c>
      <c r="E734" s="543">
        <v>1.3</v>
      </c>
    </row>
    <row r="735" spans="1:5" ht="12.75">
      <c r="A735" s="146">
        <v>1013</v>
      </c>
      <c r="B735" s="102" t="s">
        <v>38233</v>
      </c>
      <c r="C735" s="146" t="s">
        <v>1</v>
      </c>
      <c r="D735" s="146" t="s">
        <v>827</v>
      </c>
      <c r="E735" s="543">
        <v>1.56</v>
      </c>
    </row>
    <row r="736" spans="1:5" ht="12.75">
      <c r="A736" s="146">
        <v>980</v>
      </c>
      <c r="B736" s="102" t="s">
        <v>38234</v>
      </c>
      <c r="C736" s="146" t="s">
        <v>1</v>
      </c>
      <c r="D736" s="146" t="s">
        <v>827</v>
      </c>
      <c r="E736" s="543">
        <v>11.29</v>
      </c>
    </row>
    <row r="737" spans="1:5" ht="12.75">
      <c r="A737" s="146">
        <v>39237</v>
      </c>
      <c r="B737" s="102" t="s">
        <v>38235</v>
      </c>
      <c r="C737" s="146" t="s">
        <v>1</v>
      </c>
      <c r="D737" s="146" t="s">
        <v>827</v>
      </c>
      <c r="E737" s="543">
        <v>120.12</v>
      </c>
    </row>
    <row r="738" spans="1:5" ht="12.75">
      <c r="A738" s="146">
        <v>39238</v>
      </c>
      <c r="B738" s="102" t="s">
        <v>38236</v>
      </c>
      <c r="C738" s="146" t="s">
        <v>1</v>
      </c>
      <c r="D738" s="146" t="s">
        <v>827</v>
      </c>
      <c r="E738" s="543">
        <v>151.5</v>
      </c>
    </row>
    <row r="739" spans="1:5" ht="12.75">
      <c r="A739" s="146">
        <v>979</v>
      </c>
      <c r="B739" s="102" t="s">
        <v>38237</v>
      </c>
      <c r="C739" s="146" t="s">
        <v>1</v>
      </c>
      <c r="D739" s="146" t="s">
        <v>827</v>
      </c>
      <c r="E739" s="543">
        <v>16.13</v>
      </c>
    </row>
    <row r="740" spans="1:5" ht="12.75">
      <c r="A740" s="146">
        <v>39239</v>
      </c>
      <c r="B740" s="102" t="s">
        <v>38238</v>
      </c>
      <c r="C740" s="146" t="s">
        <v>1</v>
      </c>
      <c r="D740" s="146" t="s">
        <v>827</v>
      </c>
      <c r="E740" s="543">
        <v>183.02</v>
      </c>
    </row>
    <row r="741" spans="1:5" ht="12.75">
      <c r="A741" s="146">
        <v>1014</v>
      </c>
      <c r="B741" s="102" t="s">
        <v>38239</v>
      </c>
      <c r="C741" s="146" t="s">
        <v>1</v>
      </c>
      <c r="D741" s="146" t="s">
        <v>827</v>
      </c>
      <c r="E741" s="543">
        <v>2.48</v>
      </c>
    </row>
    <row r="742" spans="1:5" ht="12.75">
      <c r="A742" s="146">
        <v>39240</v>
      </c>
      <c r="B742" s="102" t="s">
        <v>38240</v>
      </c>
      <c r="C742" s="146" t="s">
        <v>1</v>
      </c>
      <c r="D742" s="146" t="s">
        <v>827</v>
      </c>
      <c r="E742" s="543">
        <v>240.72</v>
      </c>
    </row>
    <row r="743" spans="1:5" ht="12.75">
      <c r="A743" s="146">
        <v>39232</v>
      </c>
      <c r="B743" s="102" t="s">
        <v>38241</v>
      </c>
      <c r="C743" s="146" t="s">
        <v>1</v>
      </c>
      <c r="D743" s="146" t="s">
        <v>827</v>
      </c>
      <c r="E743" s="543">
        <v>25.26</v>
      </c>
    </row>
    <row r="744" spans="1:5" ht="12.75">
      <c r="A744" s="146">
        <v>39233</v>
      </c>
      <c r="B744" s="102" t="s">
        <v>38242</v>
      </c>
      <c r="C744" s="146" t="s">
        <v>1</v>
      </c>
      <c r="D744" s="146" t="s">
        <v>827</v>
      </c>
      <c r="E744" s="543">
        <v>36.82</v>
      </c>
    </row>
    <row r="745" spans="1:5" ht="12.75">
      <c r="A745" s="146">
        <v>981</v>
      </c>
      <c r="B745" s="102" t="s">
        <v>38243</v>
      </c>
      <c r="C745" s="146" t="s">
        <v>1</v>
      </c>
      <c r="D745" s="146" t="s">
        <v>3270</v>
      </c>
      <c r="E745" s="543">
        <v>4.1100000000000003</v>
      </c>
    </row>
    <row r="746" spans="1:5" ht="12.75">
      <c r="A746" s="146">
        <v>39234</v>
      </c>
      <c r="B746" s="102" t="s">
        <v>38244</v>
      </c>
      <c r="C746" s="146" t="s">
        <v>1</v>
      </c>
      <c r="D746" s="146" t="s">
        <v>827</v>
      </c>
      <c r="E746" s="543">
        <v>51.26</v>
      </c>
    </row>
    <row r="747" spans="1:5" ht="12.75">
      <c r="A747" s="146">
        <v>982</v>
      </c>
      <c r="B747" s="102" t="s">
        <v>38245</v>
      </c>
      <c r="C747" s="146" t="s">
        <v>1</v>
      </c>
      <c r="D747" s="146" t="s">
        <v>827</v>
      </c>
      <c r="E747" s="543">
        <v>5.91</v>
      </c>
    </row>
    <row r="748" spans="1:5" ht="12.75">
      <c r="A748" s="146">
        <v>39235</v>
      </c>
      <c r="B748" s="102" t="s">
        <v>38246</v>
      </c>
      <c r="C748" s="146" t="s">
        <v>1</v>
      </c>
      <c r="D748" s="146" t="s">
        <v>827</v>
      </c>
      <c r="E748" s="543">
        <v>75.599999999999994</v>
      </c>
    </row>
    <row r="749" spans="1:5" ht="12.75">
      <c r="A749" s="146">
        <v>39236</v>
      </c>
      <c r="B749" s="102" t="s">
        <v>38247</v>
      </c>
      <c r="C749" s="146" t="s">
        <v>1</v>
      </c>
      <c r="D749" s="146" t="s">
        <v>827</v>
      </c>
      <c r="E749" s="543">
        <v>100.19</v>
      </c>
    </row>
    <row r="750" spans="1:5" ht="12.75">
      <c r="A750" s="146">
        <v>993</v>
      </c>
      <c r="B750" s="102" t="s">
        <v>38248</v>
      </c>
      <c r="C750" s="146" t="s">
        <v>1</v>
      </c>
      <c r="D750" s="146" t="s">
        <v>827</v>
      </c>
      <c r="E750" s="543">
        <v>2.11</v>
      </c>
    </row>
    <row r="751" spans="1:5" ht="12.75">
      <c r="A751" s="146">
        <v>1020</v>
      </c>
      <c r="B751" s="102" t="s">
        <v>38249</v>
      </c>
      <c r="C751" s="146" t="s">
        <v>1</v>
      </c>
      <c r="D751" s="146" t="s">
        <v>827</v>
      </c>
      <c r="E751" s="543">
        <v>10.76</v>
      </c>
    </row>
    <row r="752" spans="1:5" ht="12.75">
      <c r="A752" s="146">
        <v>1017</v>
      </c>
      <c r="B752" s="102" t="s">
        <v>38250</v>
      </c>
      <c r="C752" s="146" t="s">
        <v>1</v>
      </c>
      <c r="D752" s="146" t="s">
        <v>827</v>
      </c>
      <c r="E752" s="543">
        <v>131.94</v>
      </c>
    </row>
    <row r="753" spans="1:5" ht="12.75">
      <c r="A753" s="146">
        <v>999</v>
      </c>
      <c r="B753" s="102" t="s">
        <v>38251</v>
      </c>
      <c r="C753" s="146" t="s">
        <v>1</v>
      </c>
      <c r="D753" s="146" t="s">
        <v>827</v>
      </c>
      <c r="E753" s="543">
        <v>159.85</v>
      </c>
    </row>
    <row r="754" spans="1:5" ht="12.75">
      <c r="A754" s="146">
        <v>995</v>
      </c>
      <c r="B754" s="102" t="s">
        <v>38252</v>
      </c>
      <c r="C754" s="146" t="s">
        <v>1</v>
      </c>
      <c r="D754" s="146" t="s">
        <v>827</v>
      </c>
      <c r="E754" s="543">
        <v>17.14</v>
      </c>
    </row>
    <row r="755" spans="1:5" ht="12.75">
      <c r="A755" s="146">
        <v>1000</v>
      </c>
      <c r="B755" s="102" t="s">
        <v>38253</v>
      </c>
      <c r="C755" s="146" t="s">
        <v>1</v>
      </c>
      <c r="D755" s="146" t="s">
        <v>827</v>
      </c>
      <c r="E755" s="543">
        <v>196.35</v>
      </c>
    </row>
    <row r="756" spans="1:5" ht="12.75">
      <c r="A756" s="146">
        <v>1022</v>
      </c>
      <c r="B756" s="102" t="s">
        <v>38254</v>
      </c>
      <c r="C756" s="146" t="s">
        <v>1</v>
      </c>
      <c r="D756" s="146" t="s">
        <v>827</v>
      </c>
      <c r="E756" s="543">
        <v>2.94</v>
      </c>
    </row>
    <row r="757" spans="1:5" ht="12.75">
      <c r="A757" s="146">
        <v>1015</v>
      </c>
      <c r="B757" s="102" t="s">
        <v>38255</v>
      </c>
      <c r="C757" s="146" t="s">
        <v>1</v>
      </c>
      <c r="D757" s="146" t="s">
        <v>827</v>
      </c>
      <c r="E757" s="543">
        <v>260.92</v>
      </c>
    </row>
    <row r="758" spans="1:5" ht="12.75">
      <c r="A758" s="146">
        <v>996</v>
      </c>
      <c r="B758" s="102" t="s">
        <v>38256</v>
      </c>
      <c r="C758" s="146" t="s">
        <v>1</v>
      </c>
      <c r="D758" s="146" t="s">
        <v>827</v>
      </c>
      <c r="E758" s="543">
        <v>26.58</v>
      </c>
    </row>
    <row r="759" spans="1:5" ht="12.75">
      <c r="A759" s="146">
        <v>1001</v>
      </c>
      <c r="B759" s="102" t="s">
        <v>38257</v>
      </c>
      <c r="C759" s="146" t="s">
        <v>1</v>
      </c>
      <c r="D759" s="146" t="s">
        <v>827</v>
      </c>
      <c r="E759" s="543">
        <v>338.54</v>
      </c>
    </row>
    <row r="760" spans="1:5" ht="12.75">
      <c r="A760" s="146">
        <v>1019</v>
      </c>
      <c r="B760" s="102" t="s">
        <v>38258</v>
      </c>
      <c r="C760" s="146" t="s">
        <v>1</v>
      </c>
      <c r="D760" s="146" t="s">
        <v>827</v>
      </c>
      <c r="E760" s="543">
        <v>37.57</v>
      </c>
    </row>
    <row r="761" spans="1:5" ht="12.75">
      <c r="A761" s="146">
        <v>1021</v>
      </c>
      <c r="B761" s="102" t="s">
        <v>38259</v>
      </c>
      <c r="C761" s="146" t="s">
        <v>1</v>
      </c>
      <c r="D761" s="146" t="s">
        <v>827</v>
      </c>
      <c r="E761" s="543">
        <v>4.5199999999999996</v>
      </c>
    </row>
    <row r="762" spans="1:5" ht="12.75">
      <c r="A762" s="146">
        <v>39249</v>
      </c>
      <c r="B762" s="102" t="s">
        <v>38260</v>
      </c>
      <c r="C762" s="146" t="s">
        <v>1</v>
      </c>
      <c r="D762" s="146" t="s">
        <v>827</v>
      </c>
      <c r="E762" s="543">
        <v>455.19</v>
      </c>
    </row>
    <row r="763" spans="1:5" ht="12.75">
      <c r="A763" s="146">
        <v>1018</v>
      </c>
      <c r="B763" s="102" t="s">
        <v>38261</v>
      </c>
      <c r="C763" s="146" t="s">
        <v>1</v>
      </c>
      <c r="D763" s="146" t="s">
        <v>827</v>
      </c>
      <c r="E763" s="543">
        <v>55.55</v>
      </c>
    </row>
    <row r="764" spans="1:5" ht="12.75">
      <c r="A764" s="146">
        <v>39250</v>
      </c>
      <c r="B764" s="102" t="s">
        <v>38262</v>
      </c>
      <c r="C764" s="146" t="s">
        <v>1</v>
      </c>
      <c r="D764" s="146" t="s">
        <v>827</v>
      </c>
      <c r="E764" s="543">
        <v>544.5</v>
      </c>
    </row>
    <row r="765" spans="1:5" ht="12.75">
      <c r="A765" s="146">
        <v>994</v>
      </c>
      <c r="B765" s="102" t="s">
        <v>38263</v>
      </c>
      <c r="C765" s="146" t="s">
        <v>1</v>
      </c>
      <c r="D765" s="146" t="s">
        <v>827</v>
      </c>
      <c r="E765" s="543">
        <v>6.57</v>
      </c>
    </row>
    <row r="766" spans="1:5" ht="12.75">
      <c r="A766" s="146">
        <v>977</v>
      </c>
      <c r="B766" s="102" t="s">
        <v>38264</v>
      </c>
      <c r="C766" s="146" t="s">
        <v>1</v>
      </c>
      <c r="D766" s="146" t="s">
        <v>827</v>
      </c>
      <c r="E766" s="543">
        <v>77.709999999999994</v>
      </c>
    </row>
    <row r="767" spans="1:5" ht="12.75">
      <c r="A767" s="146">
        <v>998</v>
      </c>
      <c r="B767" s="102" t="s">
        <v>38265</v>
      </c>
      <c r="C767" s="146" t="s">
        <v>1</v>
      </c>
      <c r="D767" s="146" t="s">
        <v>827</v>
      </c>
      <c r="E767" s="543">
        <v>100.9</v>
      </c>
    </row>
    <row r="768" spans="1:5" ht="12.75">
      <c r="A768" s="146">
        <v>1006</v>
      </c>
      <c r="B768" s="102" t="s">
        <v>38266</v>
      </c>
      <c r="C768" s="146" t="s">
        <v>1</v>
      </c>
      <c r="D768" s="146" t="s">
        <v>827</v>
      </c>
      <c r="E768" s="543">
        <v>133.69</v>
      </c>
    </row>
    <row r="769" spans="1:5" ht="12.75">
      <c r="A769" s="146">
        <v>990</v>
      </c>
      <c r="B769" s="102" t="s">
        <v>38267</v>
      </c>
      <c r="C769" s="146" t="s">
        <v>1</v>
      </c>
      <c r="D769" s="146" t="s">
        <v>827</v>
      </c>
      <c r="E769" s="543">
        <v>177.77</v>
      </c>
    </row>
    <row r="770" spans="1:5" ht="12.75">
      <c r="A770" s="146">
        <v>39241</v>
      </c>
      <c r="B770" s="102" t="s">
        <v>38268</v>
      </c>
      <c r="C770" s="146" t="s">
        <v>1</v>
      </c>
      <c r="D770" s="146" t="s">
        <v>827</v>
      </c>
      <c r="E770" s="543">
        <v>17.5</v>
      </c>
    </row>
    <row r="771" spans="1:5" ht="12.75">
      <c r="A771" s="146">
        <v>1005</v>
      </c>
      <c r="B771" s="102" t="s">
        <v>38269</v>
      </c>
      <c r="C771" s="146" t="s">
        <v>1</v>
      </c>
      <c r="D771" s="146" t="s">
        <v>827</v>
      </c>
      <c r="E771" s="543">
        <v>221.34</v>
      </c>
    </row>
    <row r="772" spans="1:5" ht="12.75">
      <c r="A772" s="146">
        <v>991</v>
      </c>
      <c r="B772" s="102" t="s">
        <v>38270</v>
      </c>
      <c r="C772" s="146" t="s">
        <v>1</v>
      </c>
      <c r="D772" s="146" t="s">
        <v>827</v>
      </c>
      <c r="E772" s="543">
        <v>289.89999999999998</v>
      </c>
    </row>
    <row r="773" spans="1:5" ht="12.75">
      <c r="A773" s="146">
        <v>986</v>
      </c>
      <c r="B773" s="102" t="s">
        <v>38271</v>
      </c>
      <c r="C773" s="146" t="s">
        <v>1</v>
      </c>
      <c r="D773" s="146" t="s">
        <v>827</v>
      </c>
      <c r="E773" s="543">
        <v>27.65</v>
      </c>
    </row>
    <row r="774" spans="1:5" ht="12.75">
      <c r="A774" s="146">
        <v>987</v>
      </c>
      <c r="B774" s="102" t="s">
        <v>38272</v>
      </c>
      <c r="C774" s="146" t="s">
        <v>1</v>
      </c>
      <c r="D774" s="146" t="s">
        <v>827</v>
      </c>
      <c r="E774" s="543">
        <v>37.85</v>
      </c>
    </row>
    <row r="775" spans="1:5" ht="12.75">
      <c r="A775" s="146">
        <v>1007</v>
      </c>
      <c r="B775" s="102" t="s">
        <v>38273</v>
      </c>
      <c r="C775" s="146" t="s">
        <v>1</v>
      </c>
      <c r="D775" s="146" t="s">
        <v>827</v>
      </c>
      <c r="E775" s="543">
        <v>52.39</v>
      </c>
    </row>
    <row r="776" spans="1:5" ht="12.75">
      <c r="A776" s="146">
        <v>1008</v>
      </c>
      <c r="B776" s="102" t="s">
        <v>38274</v>
      </c>
      <c r="C776" s="146" t="s">
        <v>1</v>
      </c>
      <c r="D776" s="146" t="s">
        <v>827</v>
      </c>
      <c r="E776" s="543">
        <v>6.65</v>
      </c>
    </row>
    <row r="777" spans="1:5" ht="12.75">
      <c r="A777" s="146">
        <v>988</v>
      </c>
      <c r="B777" s="102" t="s">
        <v>38275</v>
      </c>
      <c r="C777" s="146" t="s">
        <v>1</v>
      </c>
      <c r="D777" s="146" t="s">
        <v>827</v>
      </c>
      <c r="E777" s="543">
        <v>72.25</v>
      </c>
    </row>
    <row r="778" spans="1:5" ht="12.75">
      <c r="A778" s="146">
        <v>989</v>
      </c>
      <c r="B778" s="102" t="s">
        <v>38276</v>
      </c>
      <c r="C778" s="146" t="s">
        <v>1</v>
      </c>
      <c r="D778" s="146" t="s">
        <v>827</v>
      </c>
      <c r="E778" s="543">
        <v>99.72</v>
      </c>
    </row>
    <row r="779" spans="1:5" ht="12.75">
      <c r="A779" s="146">
        <v>43972</v>
      </c>
      <c r="B779" s="102" t="s">
        <v>38277</v>
      </c>
      <c r="C779" s="146" t="s">
        <v>1</v>
      </c>
      <c r="D779" s="146" t="s">
        <v>827</v>
      </c>
      <c r="E779" s="543">
        <v>3.38</v>
      </c>
    </row>
    <row r="780" spans="1:5" ht="12.75">
      <c r="A780" s="146">
        <v>43971</v>
      </c>
      <c r="B780" s="102" t="s">
        <v>38278</v>
      </c>
      <c r="C780" s="146" t="s">
        <v>1</v>
      </c>
      <c r="D780" s="146" t="s">
        <v>3270</v>
      </c>
      <c r="E780" s="543">
        <v>2.58</v>
      </c>
    </row>
    <row r="781" spans="1:5" ht="12.75">
      <c r="A781" s="146">
        <v>39598</v>
      </c>
      <c r="B781" s="102" t="s">
        <v>38279</v>
      </c>
      <c r="C781" s="146" t="s">
        <v>1</v>
      </c>
      <c r="D781" s="146" t="s">
        <v>827</v>
      </c>
      <c r="E781" s="543">
        <v>4.78</v>
      </c>
    </row>
    <row r="782" spans="1:5" ht="12.75">
      <c r="A782" s="146">
        <v>43973</v>
      </c>
      <c r="B782" s="102" t="s">
        <v>38280</v>
      </c>
      <c r="C782" s="146" t="s">
        <v>1</v>
      </c>
      <c r="D782" s="146" t="s">
        <v>827</v>
      </c>
      <c r="E782" s="543">
        <v>3.53</v>
      </c>
    </row>
    <row r="783" spans="1:5" ht="12.75">
      <c r="A783" s="146">
        <v>39599</v>
      </c>
      <c r="B783" s="102" t="s">
        <v>38281</v>
      </c>
      <c r="C783" s="146" t="s">
        <v>1</v>
      </c>
      <c r="D783" s="146" t="s">
        <v>827</v>
      </c>
      <c r="E783" s="543">
        <v>6.88</v>
      </c>
    </row>
    <row r="784" spans="1:5" ht="12.75">
      <c r="A784" s="146">
        <v>43832</v>
      </c>
      <c r="B784" s="102" t="s">
        <v>38282</v>
      </c>
      <c r="C784" s="146" t="s">
        <v>1</v>
      </c>
      <c r="D784" s="146" t="s">
        <v>827</v>
      </c>
      <c r="E784" s="543">
        <v>18.13</v>
      </c>
    </row>
    <row r="785" spans="1:5" ht="12.75">
      <c r="A785" s="146">
        <v>34602</v>
      </c>
      <c r="B785" s="102" t="s">
        <v>38283</v>
      </c>
      <c r="C785" s="146" t="s">
        <v>1</v>
      </c>
      <c r="D785" s="146" t="s">
        <v>827</v>
      </c>
      <c r="E785" s="543">
        <v>4.57</v>
      </c>
    </row>
    <row r="786" spans="1:5" ht="12.75">
      <c r="A786" s="146">
        <v>34607</v>
      </c>
      <c r="B786" s="102" t="s">
        <v>38284</v>
      </c>
      <c r="C786" s="146" t="s">
        <v>1</v>
      </c>
      <c r="D786" s="146" t="s">
        <v>827</v>
      </c>
      <c r="E786" s="543">
        <v>11.21</v>
      </c>
    </row>
    <row r="787" spans="1:5" ht="12.75">
      <c r="A787" s="146">
        <v>34609</v>
      </c>
      <c r="B787" s="102" t="s">
        <v>38285</v>
      </c>
      <c r="C787" s="146" t="s">
        <v>1</v>
      </c>
      <c r="D787" s="146" t="s">
        <v>827</v>
      </c>
      <c r="E787" s="543">
        <v>16.309999999999999</v>
      </c>
    </row>
    <row r="788" spans="1:5" ht="12.75">
      <c r="A788" s="146">
        <v>34618</v>
      </c>
      <c r="B788" s="102" t="s">
        <v>38286</v>
      </c>
      <c r="C788" s="146" t="s">
        <v>1</v>
      </c>
      <c r="D788" s="146" t="s">
        <v>827</v>
      </c>
      <c r="E788" s="543">
        <v>6.24</v>
      </c>
    </row>
    <row r="789" spans="1:5" ht="12.75">
      <c r="A789" s="146">
        <v>34621</v>
      </c>
      <c r="B789" s="102" t="s">
        <v>38287</v>
      </c>
      <c r="C789" s="146" t="s">
        <v>1</v>
      </c>
      <c r="D789" s="146" t="s">
        <v>827</v>
      </c>
      <c r="E789" s="543">
        <v>15.45</v>
      </c>
    </row>
    <row r="790" spans="1:5" ht="12.75">
      <c r="A790" s="146">
        <v>34622</v>
      </c>
      <c r="B790" s="102" t="s">
        <v>38288</v>
      </c>
      <c r="C790" s="146" t="s">
        <v>1</v>
      </c>
      <c r="D790" s="146" t="s">
        <v>827</v>
      </c>
      <c r="E790" s="543">
        <v>22.96</v>
      </c>
    </row>
    <row r="791" spans="1:5" ht="12.75">
      <c r="A791" s="146">
        <v>34624</v>
      </c>
      <c r="B791" s="102" t="s">
        <v>38289</v>
      </c>
      <c r="C791" s="146" t="s">
        <v>1</v>
      </c>
      <c r="D791" s="146" t="s">
        <v>827</v>
      </c>
      <c r="E791" s="543">
        <v>8.33</v>
      </c>
    </row>
    <row r="792" spans="1:5" ht="12.75">
      <c r="A792" s="146">
        <v>34627</v>
      </c>
      <c r="B792" s="102" t="s">
        <v>38290</v>
      </c>
      <c r="C792" s="146" t="s">
        <v>1</v>
      </c>
      <c r="D792" s="146" t="s">
        <v>827</v>
      </c>
      <c r="E792" s="543">
        <v>20.079999999999998</v>
      </c>
    </row>
    <row r="793" spans="1:5" ht="12.75">
      <c r="A793" s="146">
        <v>34629</v>
      </c>
      <c r="B793" s="102" t="s">
        <v>38291</v>
      </c>
      <c r="C793" s="146" t="s">
        <v>1</v>
      </c>
      <c r="D793" s="146" t="s">
        <v>827</v>
      </c>
      <c r="E793" s="543">
        <v>30.68</v>
      </c>
    </row>
    <row r="794" spans="1:5" ht="12.75">
      <c r="A794" s="146">
        <v>39257</v>
      </c>
      <c r="B794" s="102" t="s">
        <v>38292</v>
      </c>
      <c r="C794" s="146" t="s">
        <v>1</v>
      </c>
      <c r="D794" s="146" t="s">
        <v>827</v>
      </c>
      <c r="E794" s="543">
        <v>6.24</v>
      </c>
    </row>
    <row r="795" spans="1:5" ht="12.75">
      <c r="A795" s="146">
        <v>39261</v>
      </c>
      <c r="B795" s="102" t="s">
        <v>38293</v>
      </c>
      <c r="C795" s="146" t="s">
        <v>1</v>
      </c>
      <c r="D795" s="146" t="s">
        <v>827</v>
      </c>
      <c r="E795" s="543">
        <v>35.74</v>
      </c>
    </row>
    <row r="796" spans="1:5" ht="12.75">
      <c r="A796" s="146">
        <v>39268</v>
      </c>
      <c r="B796" s="102" t="s">
        <v>38294</v>
      </c>
      <c r="C796" s="146" t="s">
        <v>1</v>
      </c>
      <c r="D796" s="146" t="s">
        <v>827</v>
      </c>
      <c r="E796" s="543">
        <v>558.63</v>
      </c>
    </row>
    <row r="797" spans="1:5" ht="12.75">
      <c r="A797" s="146">
        <v>39262</v>
      </c>
      <c r="B797" s="102" t="s">
        <v>38295</v>
      </c>
      <c r="C797" s="146" t="s">
        <v>1</v>
      </c>
      <c r="D797" s="146" t="s">
        <v>827</v>
      </c>
      <c r="E797" s="543">
        <v>56.91</v>
      </c>
    </row>
    <row r="798" spans="1:5" ht="12.75">
      <c r="A798" s="146">
        <v>39258</v>
      </c>
      <c r="B798" s="102" t="s">
        <v>38296</v>
      </c>
      <c r="C798" s="146" t="s">
        <v>1</v>
      </c>
      <c r="D798" s="146" t="s">
        <v>827</v>
      </c>
      <c r="E798" s="543">
        <v>9.41</v>
      </c>
    </row>
    <row r="799" spans="1:5" ht="12.75">
      <c r="A799" s="146">
        <v>39263</v>
      </c>
      <c r="B799" s="102" t="s">
        <v>38297</v>
      </c>
      <c r="C799" s="146" t="s">
        <v>1</v>
      </c>
      <c r="D799" s="146" t="s">
        <v>827</v>
      </c>
      <c r="E799" s="543">
        <v>98.41</v>
      </c>
    </row>
    <row r="800" spans="1:5" ht="12.75">
      <c r="A800" s="146">
        <v>39264</v>
      </c>
      <c r="B800" s="102" t="s">
        <v>38298</v>
      </c>
      <c r="C800" s="146" t="s">
        <v>1</v>
      </c>
      <c r="D800" s="146" t="s">
        <v>827</v>
      </c>
      <c r="E800" s="543">
        <v>136.33000000000001</v>
      </c>
    </row>
    <row r="801" spans="1:5" ht="12.75">
      <c r="A801" s="146">
        <v>39259</v>
      </c>
      <c r="B801" s="102" t="s">
        <v>38299</v>
      </c>
      <c r="C801" s="146" t="s">
        <v>1</v>
      </c>
      <c r="D801" s="146" t="s">
        <v>827</v>
      </c>
      <c r="E801" s="543">
        <v>14.49</v>
      </c>
    </row>
    <row r="802" spans="1:5" ht="12.75">
      <c r="A802" s="146">
        <v>39265</v>
      </c>
      <c r="B802" s="102" t="s">
        <v>38300</v>
      </c>
      <c r="C802" s="146" t="s">
        <v>1</v>
      </c>
      <c r="D802" s="146" t="s">
        <v>827</v>
      </c>
      <c r="E802" s="543">
        <v>185.09</v>
      </c>
    </row>
    <row r="803" spans="1:5" ht="12.75">
      <c r="A803" s="146">
        <v>39260</v>
      </c>
      <c r="B803" s="102" t="s">
        <v>38301</v>
      </c>
      <c r="C803" s="146" t="s">
        <v>1</v>
      </c>
      <c r="D803" s="146" t="s">
        <v>827</v>
      </c>
      <c r="E803" s="543">
        <v>22.18</v>
      </c>
    </row>
    <row r="804" spans="1:5" ht="12.75">
      <c r="A804" s="146">
        <v>39266</v>
      </c>
      <c r="B804" s="102" t="s">
        <v>38302</v>
      </c>
      <c r="C804" s="146" t="s">
        <v>1</v>
      </c>
      <c r="D804" s="146" t="s">
        <v>827</v>
      </c>
      <c r="E804" s="543">
        <v>279.29000000000002</v>
      </c>
    </row>
    <row r="805" spans="1:5" ht="12.75">
      <c r="A805" s="146">
        <v>39267</v>
      </c>
      <c r="B805" s="102" t="s">
        <v>38303</v>
      </c>
      <c r="C805" s="146" t="s">
        <v>1</v>
      </c>
      <c r="D805" s="146" t="s">
        <v>827</v>
      </c>
      <c r="E805" s="543">
        <v>349.19</v>
      </c>
    </row>
    <row r="806" spans="1:5" ht="12.75">
      <c r="A806" s="146">
        <v>11901</v>
      </c>
      <c r="B806" s="102" t="s">
        <v>38304</v>
      </c>
      <c r="C806" s="146" t="s">
        <v>1</v>
      </c>
      <c r="D806" s="146" t="s">
        <v>827</v>
      </c>
      <c r="E806" s="543">
        <v>0.62</v>
      </c>
    </row>
    <row r="807" spans="1:5" ht="12.75">
      <c r="A807" s="146">
        <v>11902</v>
      </c>
      <c r="B807" s="102" t="s">
        <v>38305</v>
      </c>
      <c r="C807" s="146" t="s">
        <v>1</v>
      </c>
      <c r="D807" s="146" t="s">
        <v>827</v>
      </c>
      <c r="E807" s="543">
        <v>1.18</v>
      </c>
    </row>
    <row r="808" spans="1:5" ht="12.75">
      <c r="A808" s="146">
        <v>11903</v>
      </c>
      <c r="B808" s="102" t="s">
        <v>38306</v>
      </c>
      <c r="C808" s="146" t="s">
        <v>1</v>
      </c>
      <c r="D808" s="146" t="s">
        <v>827</v>
      </c>
      <c r="E808" s="543">
        <v>1.25</v>
      </c>
    </row>
    <row r="809" spans="1:5" ht="12.75">
      <c r="A809" s="146">
        <v>11904</v>
      </c>
      <c r="B809" s="102" t="s">
        <v>38307</v>
      </c>
      <c r="C809" s="146" t="s">
        <v>1</v>
      </c>
      <c r="D809" s="146" t="s">
        <v>827</v>
      </c>
      <c r="E809" s="543">
        <v>1.9</v>
      </c>
    </row>
    <row r="810" spans="1:5" ht="12.75">
      <c r="A810" s="146">
        <v>11905</v>
      </c>
      <c r="B810" s="102" t="s">
        <v>38308</v>
      </c>
      <c r="C810" s="146" t="s">
        <v>1</v>
      </c>
      <c r="D810" s="146" t="s">
        <v>827</v>
      </c>
      <c r="E810" s="543">
        <v>2.3199999999999998</v>
      </c>
    </row>
    <row r="811" spans="1:5" ht="12.75">
      <c r="A811" s="146">
        <v>11906</v>
      </c>
      <c r="B811" s="102" t="s">
        <v>38309</v>
      </c>
      <c r="C811" s="146" t="s">
        <v>1</v>
      </c>
      <c r="D811" s="146" t="s">
        <v>827</v>
      </c>
      <c r="E811" s="543">
        <v>2.95</v>
      </c>
    </row>
    <row r="812" spans="1:5" ht="12.75">
      <c r="A812" s="146">
        <v>11919</v>
      </c>
      <c r="B812" s="102" t="s">
        <v>38310</v>
      </c>
      <c r="C812" s="146" t="s">
        <v>1</v>
      </c>
      <c r="D812" s="146" t="s">
        <v>827</v>
      </c>
      <c r="E812" s="543">
        <v>5.41</v>
      </c>
    </row>
    <row r="813" spans="1:5" ht="12.75">
      <c r="A813" s="146">
        <v>11920</v>
      </c>
      <c r="B813" s="102" t="s">
        <v>38311</v>
      </c>
      <c r="C813" s="146" t="s">
        <v>1</v>
      </c>
      <c r="D813" s="146" t="s">
        <v>827</v>
      </c>
      <c r="E813" s="543">
        <v>10.28</v>
      </c>
    </row>
    <row r="814" spans="1:5" ht="12.75">
      <c r="A814" s="146">
        <v>11924</v>
      </c>
      <c r="B814" s="102" t="s">
        <v>38312</v>
      </c>
      <c r="C814" s="146" t="s">
        <v>1</v>
      </c>
      <c r="D814" s="146" t="s">
        <v>827</v>
      </c>
      <c r="E814" s="543">
        <v>86.31</v>
      </c>
    </row>
    <row r="815" spans="1:5" ht="12.75">
      <c r="A815" s="146">
        <v>11921</v>
      </c>
      <c r="B815" s="102" t="s">
        <v>38313</v>
      </c>
      <c r="C815" s="146" t="s">
        <v>1</v>
      </c>
      <c r="D815" s="146" t="s">
        <v>827</v>
      </c>
      <c r="E815" s="543">
        <v>15.04</v>
      </c>
    </row>
    <row r="816" spans="1:5" ht="12.75">
      <c r="A816" s="146">
        <v>11922</v>
      </c>
      <c r="B816" s="102" t="s">
        <v>38314</v>
      </c>
      <c r="C816" s="146" t="s">
        <v>1</v>
      </c>
      <c r="D816" s="146" t="s">
        <v>827</v>
      </c>
      <c r="E816" s="543">
        <v>24.33</v>
      </c>
    </row>
    <row r="817" spans="1:5" ht="12.75">
      <c r="A817" s="146">
        <v>11923</v>
      </c>
      <c r="B817" s="102" t="s">
        <v>38315</v>
      </c>
      <c r="C817" s="146" t="s">
        <v>1</v>
      </c>
      <c r="D817" s="146" t="s">
        <v>827</v>
      </c>
      <c r="E817" s="543">
        <v>35.61</v>
      </c>
    </row>
    <row r="818" spans="1:5" ht="12.75">
      <c r="A818" s="146">
        <v>11916</v>
      </c>
      <c r="B818" s="102" t="s">
        <v>38316</v>
      </c>
      <c r="C818" s="146" t="s">
        <v>1</v>
      </c>
      <c r="D818" s="146" t="s">
        <v>827</v>
      </c>
      <c r="E818" s="543">
        <v>7.4</v>
      </c>
    </row>
    <row r="819" spans="1:5" ht="12.75">
      <c r="A819" s="146">
        <v>11914</v>
      </c>
      <c r="B819" s="102" t="s">
        <v>38317</v>
      </c>
      <c r="C819" s="146" t="s">
        <v>1</v>
      </c>
      <c r="D819" s="146" t="s">
        <v>827</v>
      </c>
      <c r="E819" s="543">
        <v>53.35</v>
      </c>
    </row>
    <row r="820" spans="1:5" ht="12.75">
      <c r="A820" s="146">
        <v>11917</v>
      </c>
      <c r="B820" s="102" t="s">
        <v>38318</v>
      </c>
      <c r="C820" s="146" t="s">
        <v>1</v>
      </c>
      <c r="D820" s="146" t="s">
        <v>827</v>
      </c>
      <c r="E820" s="543">
        <v>13.04</v>
      </c>
    </row>
    <row r="821" spans="1:5" ht="12.75">
      <c r="A821" s="146">
        <v>11918</v>
      </c>
      <c r="B821" s="102" t="s">
        <v>38319</v>
      </c>
      <c r="C821" s="146" t="s">
        <v>1</v>
      </c>
      <c r="D821" s="146" t="s">
        <v>827</v>
      </c>
      <c r="E821" s="543">
        <v>15.47</v>
      </c>
    </row>
    <row r="822" spans="1:5" ht="12.75">
      <c r="A822" s="146">
        <v>37734</v>
      </c>
      <c r="B822" s="102" t="s">
        <v>38320</v>
      </c>
      <c r="C822" s="146" t="s">
        <v>2</v>
      </c>
      <c r="D822" s="146" t="s">
        <v>827</v>
      </c>
      <c r="E822" s="543">
        <v>86379.04</v>
      </c>
    </row>
    <row r="823" spans="1:5" ht="12.75">
      <c r="A823" s="146">
        <v>42251</v>
      </c>
      <c r="B823" s="102" t="s">
        <v>38321</v>
      </c>
      <c r="C823" s="146" t="s">
        <v>2</v>
      </c>
      <c r="D823" s="146" t="s">
        <v>827</v>
      </c>
      <c r="E823" s="543">
        <v>98088.66</v>
      </c>
    </row>
    <row r="824" spans="1:5" ht="12.75">
      <c r="A824" s="146">
        <v>37733</v>
      </c>
      <c r="B824" s="102" t="s">
        <v>12252</v>
      </c>
      <c r="C824" s="146" t="s">
        <v>2</v>
      </c>
      <c r="D824" s="146" t="s">
        <v>827</v>
      </c>
      <c r="E824" s="543">
        <v>64766.68</v>
      </c>
    </row>
    <row r="825" spans="1:5" ht="12.75">
      <c r="A825" s="146">
        <v>37735</v>
      </c>
      <c r="B825" s="102" t="s">
        <v>38322</v>
      </c>
      <c r="C825" s="146" t="s">
        <v>2</v>
      </c>
      <c r="D825" s="146" t="s">
        <v>827</v>
      </c>
      <c r="E825" s="543">
        <v>78043.850000000006</v>
      </c>
    </row>
    <row r="826" spans="1:5" ht="12.75">
      <c r="A826" s="146">
        <v>5090</v>
      </c>
      <c r="B826" s="102" t="s">
        <v>38323</v>
      </c>
      <c r="C826" s="146" t="s">
        <v>2</v>
      </c>
      <c r="D826" s="146" t="s">
        <v>3270</v>
      </c>
      <c r="E826" s="543">
        <v>19.48</v>
      </c>
    </row>
    <row r="827" spans="1:5" ht="12.75">
      <c r="A827" s="146">
        <v>5085</v>
      </c>
      <c r="B827" s="102" t="s">
        <v>38324</v>
      </c>
      <c r="C827" s="146" t="s">
        <v>2</v>
      </c>
      <c r="D827" s="146" t="s">
        <v>827</v>
      </c>
      <c r="E827" s="543">
        <v>29</v>
      </c>
    </row>
    <row r="828" spans="1:5" ht="12.75">
      <c r="A828" s="146">
        <v>43603</v>
      </c>
      <c r="B828" s="102" t="s">
        <v>38325</v>
      </c>
      <c r="C828" s="146" t="s">
        <v>2</v>
      </c>
      <c r="D828" s="146" t="s">
        <v>827</v>
      </c>
      <c r="E828" s="543">
        <v>41.43</v>
      </c>
    </row>
    <row r="829" spans="1:5" ht="12.75">
      <c r="A829" s="146">
        <v>38374</v>
      </c>
      <c r="B829" s="102" t="s">
        <v>38326</v>
      </c>
      <c r="C829" s="146" t="s">
        <v>2</v>
      </c>
      <c r="D829" s="146" t="s">
        <v>827</v>
      </c>
      <c r="E829" s="543">
        <v>1025.17</v>
      </c>
    </row>
    <row r="830" spans="1:5" ht="12.75">
      <c r="A830" s="146">
        <v>4513</v>
      </c>
      <c r="B830" s="102" t="s">
        <v>38327</v>
      </c>
      <c r="C830" s="146" t="s">
        <v>1</v>
      </c>
      <c r="D830" s="146" t="s">
        <v>827</v>
      </c>
      <c r="E830" s="543">
        <v>5.64</v>
      </c>
    </row>
    <row r="831" spans="1:5" ht="12.75">
      <c r="A831" s="146">
        <v>20212</v>
      </c>
      <c r="B831" s="102" t="s">
        <v>38328</v>
      </c>
      <c r="C831" s="146" t="s">
        <v>1</v>
      </c>
      <c r="D831" s="146" t="s">
        <v>827</v>
      </c>
      <c r="E831" s="543">
        <v>23.07</v>
      </c>
    </row>
    <row r="832" spans="1:5" ht="12.75">
      <c r="A832" s="146">
        <v>20209</v>
      </c>
      <c r="B832" s="102" t="s">
        <v>38329</v>
      </c>
      <c r="C832" s="146" t="s">
        <v>1</v>
      </c>
      <c r="D832" s="146" t="s">
        <v>827</v>
      </c>
      <c r="E832" s="543">
        <v>27.55</v>
      </c>
    </row>
    <row r="833" spans="1:5" ht="12.75">
      <c r="A833" s="146">
        <v>4430</v>
      </c>
      <c r="B833" s="102" t="s">
        <v>38330</v>
      </c>
      <c r="C833" s="146" t="s">
        <v>1</v>
      </c>
      <c r="D833" s="146" t="s">
        <v>3270</v>
      </c>
      <c r="E833" s="543">
        <v>13.5</v>
      </c>
    </row>
    <row r="834" spans="1:5" ht="12.75">
      <c r="A834" s="146">
        <v>4433</v>
      </c>
      <c r="B834" s="102" t="s">
        <v>38331</v>
      </c>
      <c r="C834" s="146" t="s">
        <v>1</v>
      </c>
      <c r="D834" s="146" t="s">
        <v>827</v>
      </c>
      <c r="E834" s="543">
        <v>26.4</v>
      </c>
    </row>
    <row r="835" spans="1:5" ht="12.75">
      <c r="A835" s="146">
        <v>4400</v>
      </c>
      <c r="B835" s="102" t="s">
        <v>38332</v>
      </c>
      <c r="C835" s="146" t="s">
        <v>1</v>
      </c>
      <c r="D835" s="146" t="s">
        <v>827</v>
      </c>
      <c r="E835" s="543">
        <v>21.48</v>
      </c>
    </row>
    <row r="836" spans="1:5" ht="12.75">
      <c r="A836" s="146">
        <v>2729</v>
      </c>
      <c r="B836" s="102" t="s">
        <v>38333</v>
      </c>
      <c r="C836" s="146" t="s">
        <v>2</v>
      </c>
      <c r="D836" s="146" t="s">
        <v>827</v>
      </c>
      <c r="E836" s="543"/>
    </row>
    <row r="837" spans="1:5" ht="12.75">
      <c r="A837" s="146">
        <v>37106</v>
      </c>
      <c r="B837" s="102" t="s">
        <v>38334</v>
      </c>
      <c r="C837" s="146" t="s">
        <v>2</v>
      </c>
      <c r="D837" s="146" t="s">
        <v>827</v>
      </c>
      <c r="E837" s="543">
        <v>4994.96</v>
      </c>
    </row>
    <row r="838" spans="1:5" ht="12.75">
      <c r="A838" s="146">
        <v>11869</v>
      </c>
      <c r="B838" s="102" t="s">
        <v>38335</v>
      </c>
      <c r="C838" s="146" t="s">
        <v>2</v>
      </c>
      <c r="D838" s="146" t="s">
        <v>827</v>
      </c>
      <c r="E838" s="543">
        <v>998.99</v>
      </c>
    </row>
    <row r="839" spans="1:5" ht="12.75">
      <c r="A839" s="146">
        <v>43981</v>
      </c>
      <c r="B839" s="102" t="s">
        <v>38336</v>
      </c>
      <c r="C839" s="146" t="s">
        <v>2</v>
      </c>
      <c r="D839" s="146" t="s">
        <v>827</v>
      </c>
      <c r="E839" s="543">
        <v>7527.36</v>
      </c>
    </row>
    <row r="840" spans="1:5" ht="12.75">
      <c r="A840" s="146">
        <v>37104</v>
      </c>
      <c r="B840" s="102" t="s">
        <v>38337</v>
      </c>
      <c r="C840" s="146" t="s">
        <v>2</v>
      </c>
      <c r="D840" s="146" t="s">
        <v>827</v>
      </c>
      <c r="E840" s="543">
        <v>1253.75</v>
      </c>
    </row>
    <row r="841" spans="1:5" ht="12.75">
      <c r="A841" s="146">
        <v>43982</v>
      </c>
      <c r="B841" s="102" t="s">
        <v>38338</v>
      </c>
      <c r="C841" s="146" t="s">
        <v>2</v>
      </c>
      <c r="D841" s="146" t="s">
        <v>827</v>
      </c>
      <c r="E841" s="543">
        <v>11891.34</v>
      </c>
    </row>
    <row r="842" spans="1:5" ht="12.75">
      <c r="A842" s="146">
        <v>43978</v>
      </c>
      <c r="B842" s="102" t="s">
        <v>38339</v>
      </c>
      <c r="C842" s="146" t="s">
        <v>2</v>
      </c>
      <c r="D842" s="146" t="s">
        <v>827</v>
      </c>
      <c r="E842" s="543">
        <v>1858.04</v>
      </c>
    </row>
    <row r="843" spans="1:5" ht="12.75">
      <c r="A843" s="146">
        <v>11871</v>
      </c>
      <c r="B843" s="102" t="s">
        <v>38340</v>
      </c>
      <c r="C843" s="146" t="s">
        <v>2</v>
      </c>
      <c r="D843" s="146" t="s">
        <v>827</v>
      </c>
      <c r="E843" s="543">
        <v>465.68</v>
      </c>
    </row>
    <row r="844" spans="1:5" ht="12.75">
      <c r="A844" s="146">
        <v>37105</v>
      </c>
      <c r="B844" s="102" t="s">
        <v>38341</v>
      </c>
      <c r="C844" s="146" t="s">
        <v>2</v>
      </c>
      <c r="D844" s="146" t="s">
        <v>827</v>
      </c>
      <c r="E844" s="543">
        <v>2865.31</v>
      </c>
    </row>
    <row r="845" spans="1:5" ht="12.75">
      <c r="A845" s="146">
        <v>43980</v>
      </c>
      <c r="B845" s="102" t="s">
        <v>38342</v>
      </c>
      <c r="C845" s="146" t="s">
        <v>2</v>
      </c>
      <c r="D845" s="146" t="s">
        <v>827</v>
      </c>
      <c r="E845" s="543">
        <v>3568.44</v>
      </c>
    </row>
    <row r="846" spans="1:5" ht="12.75">
      <c r="A846" s="146">
        <v>43979</v>
      </c>
      <c r="B846" s="102" t="s">
        <v>38343</v>
      </c>
      <c r="C846" s="146" t="s">
        <v>2</v>
      </c>
      <c r="D846" s="146" t="s">
        <v>827</v>
      </c>
      <c r="E846" s="543">
        <v>670.47</v>
      </c>
    </row>
    <row r="847" spans="1:5" ht="12.75">
      <c r="A847" s="146">
        <v>11868</v>
      </c>
      <c r="B847" s="102" t="s">
        <v>38344</v>
      </c>
      <c r="C847" s="146" t="s">
        <v>2</v>
      </c>
      <c r="D847" s="146" t="s">
        <v>827</v>
      </c>
      <c r="E847" s="543">
        <v>648.41</v>
      </c>
    </row>
    <row r="848" spans="1:5" ht="12.75">
      <c r="A848" s="146">
        <v>34636</v>
      </c>
      <c r="B848" s="102" t="s">
        <v>38345</v>
      </c>
      <c r="C848" s="146" t="s">
        <v>2</v>
      </c>
      <c r="D848" s="146" t="s">
        <v>3270</v>
      </c>
      <c r="E848" s="543">
        <v>460.46</v>
      </c>
    </row>
    <row r="849" spans="1:5" ht="12.75">
      <c r="A849" s="146">
        <v>34639</v>
      </c>
      <c r="B849" s="102" t="s">
        <v>38346</v>
      </c>
      <c r="C849" s="146" t="s">
        <v>2</v>
      </c>
      <c r="D849" s="146" t="s">
        <v>827</v>
      </c>
      <c r="E849" s="543">
        <v>1062.82</v>
      </c>
    </row>
    <row r="850" spans="1:5" ht="12.75">
      <c r="A850" s="146">
        <v>34640</v>
      </c>
      <c r="B850" s="102" t="s">
        <v>38347</v>
      </c>
      <c r="C850" s="146" t="s">
        <v>2</v>
      </c>
      <c r="D850" s="146" t="s">
        <v>827</v>
      </c>
      <c r="E850" s="543">
        <v>1205.6099999999999</v>
      </c>
    </row>
    <row r="851" spans="1:5" ht="12.75">
      <c r="A851" s="146">
        <v>43977</v>
      </c>
      <c r="B851" s="102" t="s">
        <v>38348</v>
      </c>
      <c r="C851" s="146" t="s">
        <v>2</v>
      </c>
      <c r="D851" s="146" t="s">
        <v>827</v>
      </c>
      <c r="E851" s="543">
        <v>2078.39</v>
      </c>
    </row>
    <row r="852" spans="1:5" ht="12.75">
      <c r="A852" s="146">
        <v>34637</v>
      </c>
      <c r="B852" s="102" t="s">
        <v>38349</v>
      </c>
      <c r="C852" s="146" t="s">
        <v>2</v>
      </c>
      <c r="D852" s="146" t="s">
        <v>827</v>
      </c>
      <c r="E852" s="543">
        <v>278.45999999999998</v>
      </c>
    </row>
    <row r="853" spans="1:5" ht="12.75">
      <c r="A853" s="146">
        <v>34638</v>
      </c>
      <c r="B853" s="102" t="s">
        <v>38350</v>
      </c>
      <c r="C853" s="146" t="s">
        <v>2</v>
      </c>
      <c r="D853" s="146" t="s">
        <v>827</v>
      </c>
      <c r="E853" s="543">
        <v>430.73</v>
      </c>
    </row>
    <row r="854" spans="1:5" ht="12.75">
      <c r="A854" s="146">
        <v>34641</v>
      </c>
      <c r="B854" s="102" t="s">
        <v>38351</v>
      </c>
      <c r="C854" s="146" t="s">
        <v>2</v>
      </c>
      <c r="D854" s="146" t="s">
        <v>827</v>
      </c>
      <c r="E854" s="543">
        <v>105.12</v>
      </c>
    </row>
    <row r="855" spans="1:5" ht="12.75">
      <c r="A855" s="146">
        <v>43434</v>
      </c>
      <c r="B855" s="102" t="s">
        <v>38352</v>
      </c>
      <c r="C855" s="146" t="s">
        <v>2</v>
      </c>
      <c r="D855" s="146" t="s">
        <v>827</v>
      </c>
      <c r="E855" s="543">
        <v>113.65</v>
      </c>
    </row>
    <row r="856" spans="1:5" ht="12.75">
      <c r="A856" s="146">
        <v>43435</v>
      </c>
      <c r="B856" s="102" t="s">
        <v>38353</v>
      </c>
      <c r="C856" s="146" t="s">
        <v>2</v>
      </c>
      <c r="D856" s="146" t="s">
        <v>827</v>
      </c>
      <c r="E856" s="543">
        <v>208.37</v>
      </c>
    </row>
    <row r="857" spans="1:5" ht="12.75">
      <c r="A857" s="146">
        <v>43436</v>
      </c>
      <c r="B857" s="102" t="s">
        <v>38354</v>
      </c>
      <c r="C857" s="146" t="s">
        <v>2</v>
      </c>
      <c r="D857" s="146" t="s">
        <v>827</v>
      </c>
      <c r="E857" s="543">
        <v>364.65</v>
      </c>
    </row>
    <row r="858" spans="1:5" ht="12.75">
      <c r="A858" s="146">
        <v>43437</v>
      </c>
      <c r="B858" s="102" t="s">
        <v>38355</v>
      </c>
      <c r="C858" s="146" t="s">
        <v>2</v>
      </c>
      <c r="D858" s="146" t="s">
        <v>827</v>
      </c>
      <c r="E858" s="543">
        <v>661.1</v>
      </c>
    </row>
    <row r="859" spans="1:5" ht="12.75">
      <c r="A859" s="146">
        <v>43438</v>
      </c>
      <c r="B859" s="102" t="s">
        <v>38356</v>
      </c>
      <c r="C859" s="146" t="s">
        <v>2</v>
      </c>
      <c r="D859" s="146" t="s">
        <v>827</v>
      </c>
      <c r="E859" s="543">
        <v>1183.92</v>
      </c>
    </row>
    <row r="860" spans="1:5" ht="12.75">
      <c r="A860" s="146">
        <v>41627</v>
      </c>
      <c r="B860" s="102" t="s">
        <v>38357</v>
      </c>
      <c r="C860" s="146" t="s">
        <v>2</v>
      </c>
      <c r="D860" s="146" t="s">
        <v>827</v>
      </c>
      <c r="E860" s="543">
        <v>175.22</v>
      </c>
    </row>
    <row r="861" spans="1:5" ht="12.75">
      <c r="A861" s="146">
        <v>41628</v>
      </c>
      <c r="B861" s="102" t="s">
        <v>38358</v>
      </c>
      <c r="C861" s="146" t="s">
        <v>2</v>
      </c>
      <c r="D861" s="146" t="s">
        <v>827</v>
      </c>
      <c r="E861" s="543">
        <v>322.02</v>
      </c>
    </row>
    <row r="862" spans="1:5" ht="12.75">
      <c r="A862" s="146">
        <v>41629</v>
      </c>
      <c r="B862" s="102" t="s">
        <v>38359</v>
      </c>
      <c r="C862" s="146" t="s">
        <v>2</v>
      </c>
      <c r="D862" s="146" t="s">
        <v>827</v>
      </c>
      <c r="E862" s="543">
        <v>409.16</v>
      </c>
    </row>
    <row r="863" spans="1:5" ht="12.75">
      <c r="A863" s="146">
        <v>43429</v>
      </c>
      <c r="B863" s="102" t="s">
        <v>38360</v>
      </c>
      <c r="C863" s="146" t="s">
        <v>2</v>
      </c>
      <c r="D863" s="146" t="s">
        <v>827</v>
      </c>
      <c r="E863" s="543">
        <v>90.66</v>
      </c>
    </row>
    <row r="864" spans="1:5" ht="12.75">
      <c r="A864" s="146">
        <v>43430</v>
      </c>
      <c r="B864" s="102" t="s">
        <v>38361</v>
      </c>
      <c r="C864" s="146" t="s">
        <v>2</v>
      </c>
      <c r="D864" s="146" t="s">
        <v>827</v>
      </c>
      <c r="E864" s="543">
        <v>150.59</v>
      </c>
    </row>
    <row r="865" spans="1:5" ht="12.75">
      <c r="A865" s="146">
        <v>43431</v>
      </c>
      <c r="B865" s="102" t="s">
        <v>38362</v>
      </c>
      <c r="C865" s="146" t="s">
        <v>2</v>
      </c>
      <c r="D865" s="146" t="s">
        <v>827</v>
      </c>
      <c r="E865" s="543">
        <v>291.70999999999998</v>
      </c>
    </row>
    <row r="866" spans="1:5" ht="12.75">
      <c r="A866" s="146">
        <v>43432</v>
      </c>
      <c r="B866" s="102" t="s">
        <v>38363</v>
      </c>
      <c r="C866" s="146" t="s">
        <v>2</v>
      </c>
      <c r="D866" s="146" t="s">
        <v>827</v>
      </c>
      <c r="E866" s="543">
        <v>606.16999999999996</v>
      </c>
    </row>
    <row r="867" spans="1:5" ht="12.75">
      <c r="A867" s="146">
        <v>43433</v>
      </c>
      <c r="B867" s="102" t="s">
        <v>38364</v>
      </c>
      <c r="C867" s="146" t="s">
        <v>2</v>
      </c>
      <c r="D867" s="146" t="s">
        <v>827</v>
      </c>
      <c r="E867" s="543">
        <v>955.66</v>
      </c>
    </row>
    <row r="868" spans="1:5" ht="12.75">
      <c r="A868" s="146">
        <v>43094</v>
      </c>
      <c r="B868" s="102" t="s">
        <v>38365</v>
      </c>
      <c r="C868" s="146" t="s">
        <v>2</v>
      </c>
      <c r="D868" s="146" t="s">
        <v>827</v>
      </c>
      <c r="E868" s="543">
        <v>276.5</v>
      </c>
    </row>
    <row r="869" spans="1:5" ht="12.75">
      <c r="A869" s="146">
        <v>43093</v>
      </c>
      <c r="B869" s="102" t="s">
        <v>38366</v>
      </c>
      <c r="C869" s="146" t="s">
        <v>2</v>
      </c>
      <c r="D869" s="146" t="s">
        <v>827</v>
      </c>
      <c r="E869" s="543">
        <v>293.83999999999997</v>
      </c>
    </row>
    <row r="870" spans="1:5" ht="12.75">
      <c r="A870" s="146">
        <v>11694</v>
      </c>
      <c r="B870" s="102" t="s">
        <v>38367</v>
      </c>
      <c r="C870" s="146" t="s">
        <v>2</v>
      </c>
      <c r="D870" s="146" t="s">
        <v>827</v>
      </c>
      <c r="E870" s="543">
        <v>1065.03</v>
      </c>
    </row>
    <row r="871" spans="1:5" ht="12.75">
      <c r="A871" s="146">
        <v>1030</v>
      </c>
      <c r="B871" s="102" t="s">
        <v>38368</v>
      </c>
      <c r="C871" s="146" t="s">
        <v>2</v>
      </c>
      <c r="D871" s="146" t="s">
        <v>3270</v>
      </c>
      <c r="E871" s="543">
        <v>48.18</v>
      </c>
    </row>
    <row r="872" spans="1:5" ht="12.75">
      <c r="A872" s="146">
        <v>11881</v>
      </c>
      <c r="B872" s="102" t="s">
        <v>38369</v>
      </c>
      <c r="C872" s="146" t="s">
        <v>2</v>
      </c>
      <c r="D872" s="146" t="s">
        <v>827</v>
      </c>
      <c r="E872" s="543">
        <v>161.01</v>
      </c>
    </row>
    <row r="873" spans="1:5" ht="12.75">
      <c r="A873" s="146">
        <v>35277</v>
      </c>
      <c r="B873" s="102" t="s">
        <v>38370</v>
      </c>
      <c r="C873" s="146" t="s">
        <v>2</v>
      </c>
      <c r="D873" s="146" t="s">
        <v>827</v>
      </c>
      <c r="E873" s="543">
        <v>392.99</v>
      </c>
    </row>
    <row r="874" spans="1:5" ht="12.75">
      <c r="A874" s="146">
        <v>10521</v>
      </c>
      <c r="B874" s="102" t="s">
        <v>38371</v>
      </c>
      <c r="C874" s="146" t="s">
        <v>2</v>
      </c>
      <c r="D874" s="146" t="s">
        <v>827</v>
      </c>
      <c r="E874" s="543">
        <v>367.49</v>
      </c>
    </row>
    <row r="875" spans="1:5" ht="12.75">
      <c r="A875" s="146">
        <v>10885</v>
      </c>
      <c r="B875" s="102" t="s">
        <v>38372</v>
      </c>
      <c r="C875" s="146" t="s">
        <v>2</v>
      </c>
      <c r="D875" s="146" t="s">
        <v>827</v>
      </c>
      <c r="E875" s="543">
        <v>464.84</v>
      </c>
    </row>
    <row r="876" spans="1:5" ht="12.75">
      <c r="A876" s="146">
        <v>20962</v>
      </c>
      <c r="B876" s="102" t="s">
        <v>38373</v>
      </c>
      <c r="C876" s="146" t="s">
        <v>2</v>
      </c>
      <c r="D876" s="146" t="s">
        <v>3270</v>
      </c>
      <c r="E876" s="543">
        <v>385</v>
      </c>
    </row>
    <row r="877" spans="1:5" ht="12.75">
      <c r="A877" s="146">
        <v>20963</v>
      </c>
      <c r="B877" s="102" t="s">
        <v>38374</v>
      </c>
      <c r="C877" s="146" t="s">
        <v>2</v>
      </c>
      <c r="D877" s="146" t="s">
        <v>827</v>
      </c>
      <c r="E877" s="543">
        <v>470.31</v>
      </c>
    </row>
    <row r="878" spans="1:5" ht="12.75">
      <c r="A878" s="146">
        <v>34643</v>
      </c>
      <c r="B878" s="102" t="s">
        <v>38375</v>
      </c>
      <c r="C878" s="146" t="s">
        <v>2</v>
      </c>
      <c r="D878" s="146" t="s">
        <v>827</v>
      </c>
      <c r="E878" s="543">
        <v>45.26</v>
      </c>
    </row>
    <row r="879" spans="1:5" ht="12.75">
      <c r="A879" s="146">
        <v>41480</v>
      </c>
      <c r="B879" s="102" t="s">
        <v>38376</v>
      </c>
      <c r="C879" s="146" t="s">
        <v>2</v>
      </c>
      <c r="D879" s="146" t="s">
        <v>827</v>
      </c>
      <c r="E879" s="543">
        <v>52.47</v>
      </c>
    </row>
    <row r="880" spans="1:5" ht="12.75">
      <c r="A880" s="146">
        <v>41474</v>
      </c>
      <c r="B880" s="102" t="s">
        <v>38377</v>
      </c>
      <c r="C880" s="146" t="s">
        <v>2</v>
      </c>
      <c r="D880" s="146" t="s">
        <v>827</v>
      </c>
      <c r="E880" s="543">
        <v>83.83</v>
      </c>
    </row>
    <row r="881" spans="1:5" ht="12.75">
      <c r="A881" s="146">
        <v>41475</v>
      </c>
      <c r="B881" s="102" t="s">
        <v>38378</v>
      </c>
      <c r="C881" s="146" t="s">
        <v>2</v>
      </c>
      <c r="D881" s="146" t="s">
        <v>827</v>
      </c>
      <c r="E881" s="543">
        <v>71.52</v>
      </c>
    </row>
    <row r="882" spans="1:5" ht="12.75">
      <c r="A882" s="146">
        <v>41476</v>
      </c>
      <c r="B882" s="102" t="s">
        <v>38379</v>
      </c>
      <c r="C882" s="146" t="s">
        <v>2</v>
      </c>
      <c r="D882" s="146" t="s">
        <v>827</v>
      </c>
      <c r="E882" s="543">
        <v>156.61000000000001</v>
      </c>
    </row>
    <row r="883" spans="1:5" ht="12.75">
      <c r="A883" s="146">
        <v>2555</v>
      </c>
      <c r="B883" s="102" t="s">
        <v>38380</v>
      </c>
      <c r="C883" s="146" t="s">
        <v>2</v>
      </c>
      <c r="D883" s="146" t="s">
        <v>827</v>
      </c>
      <c r="E883" s="543">
        <v>1.39</v>
      </c>
    </row>
    <row r="884" spans="1:5" ht="12.75">
      <c r="A884" s="146">
        <v>2556</v>
      </c>
      <c r="B884" s="102" t="s">
        <v>38381</v>
      </c>
      <c r="C884" s="146" t="s">
        <v>2</v>
      </c>
      <c r="D884" s="146" t="s">
        <v>827</v>
      </c>
      <c r="E884" s="543">
        <v>1.43</v>
      </c>
    </row>
    <row r="885" spans="1:5" ht="12.75">
      <c r="A885" s="146">
        <v>2557</v>
      </c>
      <c r="B885" s="102" t="s">
        <v>38382</v>
      </c>
      <c r="C885" s="146" t="s">
        <v>2</v>
      </c>
      <c r="D885" s="146" t="s">
        <v>827</v>
      </c>
      <c r="E885" s="543">
        <v>3.03</v>
      </c>
    </row>
    <row r="886" spans="1:5" ht="12.75">
      <c r="A886" s="146">
        <v>10569</v>
      </c>
      <c r="B886" s="102" t="s">
        <v>38383</v>
      </c>
      <c r="C886" s="146" t="s">
        <v>2</v>
      </c>
      <c r="D886" s="146" t="s">
        <v>827</v>
      </c>
      <c r="E886" s="543">
        <v>3.03</v>
      </c>
    </row>
    <row r="887" spans="1:5" ht="12.75">
      <c r="A887" s="146">
        <v>39810</v>
      </c>
      <c r="B887" s="102" t="s">
        <v>38384</v>
      </c>
      <c r="C887" s="146" t="s">
        <v>2</v>
      </c>
      <c r="D887" s="146" t="s">
        <v>827</v>
      </c>
      <c r="E887" s="543">
        <v>37.31</v>
      </c>
    </row>
    <row r="888" spans="1:5" ht="12.75">
      <c r="A888" s="146">
        <v>39811</v>
      </c>
      <c r="B888" s="102" t="s">
        <v>38385</v>
      </c>
      <c r="C888" s="146" t="s">
        <v>2</v>
      </c>
      <c r="D888" s="146" t="s">
        <v>827</v>
      </c>
      <c r="E888" s="543">
        <v>45.64</v>
      </c>
    </row>
    <row r="889" spans="1:5" ht="12.75">
      <c r="A889" s="146">
        <v>39812</v>
      </c>
      <c r="B889" s="102" t="s">
        <v>38386</v>
      </c>
      <c r="C889" s="146" t="s">
        <v>2</v>
      </c>
      <c r="D889" s="146" t="s">
        <v>827</v>
      </c>
      <c r="E889" s="543">
        <v>75.05</v>
      </c>
    </row>
    <row r="890" spans="1:5" ht="12.75">
      <c r="A890" s="146">
        <v>43096</v>
      </c>
      <c r="B890" s="102" t="s">
        <v>38387</v>
      </c>
      <c r="C890" s="146" t="s">
        <v>2</v>
      </c>
      <c r="D890" s="146" t="s">
        <v>827</v>
      </c>
      <c r="E890" s="543">
        <v>248.76</v>
      </c>
    </row>
    <row r="891" spans="1:5" ht="12.75">
      <c r="A891" s="146">
        <v>43102</v>
      </c>
      <c r="B891" s="102" t="s">
        <v>38388</v>
      </c>
      <c r="C891" s="146" t="s">
        <v>2</v>
      </c>
      <c r="D891" s="146" t="s">
        <v>827</v>
      </c>
      <c r="E891" s="543">
        <v>151.26</v>
      </c>
    </row>
    <row r="892" spans="1:5" ht="12.75">
      <c r="A892" s="146">
        <v>43103</v>
      </c>
      <c r="B892" s="102" t="s">
        <v>38389</v>
      </c>
      <c r="C892" s="146" t="s">
        <v>2</v>
      </c>
      <c r="D892" s="146" t="s">
        <v>827</v>
      </c>
      <c r="E892" s="543">
        <v>222.74</v>
      </c>
    </row>
    <row r="893" spans="1:5" ht="12.75">
      <c r="A893" s="146">
        <v>43098</v>
      </c>
      <c r="B893" s="102" t="s">
        <v>38390</v>
      </c>
      <c r="C893" s="146" t="s">
        <v>2</v>
      </c>
      <c r="D893" s="146" t="s">
        <v>827</v>
      </c>
      <c r="E893" s="543">
        <v>84.26</v>
      </c>
    </row>
    <row r="894" spans="1:5" ht="12.75">
      <c r="A894" s="146">
        <v>43097</v>
      </c>
      <c r="B894" s="102" t="s">
        <v>38391</v>
      </c>
      <c r="C894" s="146" t="s">
        <v>2</v>
      </c>
      <c r="D894" s="146" t="s">
        <v>827</v>
      </c>
      <c r="E894" s="543">
        <v>49.92</v>
      </c>
    </row>
    <row r="895" spans="1:5" ht="12.75">
      <c r="A895" s="146">
        <v>43104</v>
      </c>
      <c r="B895" s="102" t="s">
        <v>38392</v>
      </c>
      <c r="C895" s="146" t="s">
        <v>2</v>
      </c>
      <c r="D895" s="146" t="s">
        <v>827</v>
      </c>
      <c r="E895" s="543">
        <v>590.53</v>
      </c>
    </row>
    <row r="896" spans="1:5" ht="12.75">
      <c r="A896" s="146">
        <v>39771</v>
      </c>
      <c r="B896" s="102" t="s">
        <v>38393</v>
      </c>
      <c r="C896" s="146" t="s">
        <v>2</v>
      </c>
      <c r="D896" s="146" t="s">
        <v>827</v>
      </c>
      <c r="E896" s="543">
        <v>29.15</v>
      </c>
    </row>
    <row r="897" spans="1:5" ht="12.75">
      <c r="A897" s="146">
        <v>39772</v>
      </c>
      <c r="B897" s="102" t="s">
        <v>38394</v>
      </c>
      <c r="C897" s="146" t="s">
        <v>2</v>
      </c>
      <c r="D897" s="146" t="s">
        <v>827</v>
      </c>
      <c r="E897" s="543">
        <v>57.3</v>
      </c>
    </row>
    <row r="898" spans="1:5" ht="12.75">
      <c r="A898" s="146">
        <v>39773</v>
      </c>
      <c r="B898" s="102" t="s">
        <v>38395</v>
      </c>
      <c r="C898" s="146" t="s">
        <v>2</v>
      </c>
      <c r="D898" s="146" t="s">
        <v>827</v>
      </c>
      <c r="E898" s="543">
        <v>92.1</v>
      </c>
    </row>
    <row r="899" spans="1:5" ht="12.75">
      <c r="A899" s="146">
        <v>39774</v>
      </c>
      <c r="B899" s="102" t="s">
        <v>38396</v>
      </c>
      <c r="C899" s="146" t="s">
        <v>2</v>
      </c>
      <c r="D899" s="146" t="s">
        <v>827</v>
      </c>
      <c r="E899" s="543">
        <v>137.77000000000001</v>
      </c>
    </row>
    <row r="900" spans="1:5" ht="12.75">
      <c r="A900" s="146">
        <v>39775</v>
      </c>
      <c r="B900" s="102" t="s">
        <v>38397</v>
      </c>
      <c r="C900" s="146" t="s">
        <v>2</v>
      </c>
      <c r="D900" s="146" t="s">
        <v>827</v>
      </c>
      <c r="E900" s="543">
        <v>183.87</v>
      </c>
    </row>
    <row r="901" spans="1:5" ht="12.75">
      <c r="A901" s="146">
        <v>39776</v>
      </c>
      <c r="B901" s="102" t="s">
        <v>38398</v>
      </c>
      <c r="C901" s="146" t="s">
        <v>2</v>
      </c>
      <c r="D901" s="146" t="s">
        <v>827</v>
      </c>
      <c r="E901" s="543">
        <v>222.21</v>
      </c>
    </row>
    <row r="902" spans="1:5" ht="12.75">
      <c r="A902" s="146">
        <v>39777</v>
      </c>
      <c r="B902" s="102" t="s">
        <v>38399</v>
      </c>
      <c r="C902" s="146" t="s">
        <v>2</v>
      </c>
      <c r="D902" s="146" t="s">
        <v>827</v>
      </c>
      <c r="E902" s="543">
        <v>281.64999999999998</v>
      </c>
    </row>
    <row r="903" spans="1:5" ht="12.75">
      <c r="A903" s="146">
        <v>20254</v>
      </c>
      <c r="B903" s="102" t="s">
        <v>38400</v>
      </c>
      <c r="C903" s="146" t="s">
        <v>2</v>
      </c>
      <c r="D903" s="146" t="s">
        <v>827</v>
      </c>
      <c r="E903" s="543">
        <v>20.440000000000001</v>
      </c>
    </row>
    <row r="904" spans="1:5" ht="12.75">
      <c r="A904" s="146">
        <v>20253</v>
      </c>
      <c r="B904" s="102" t="s">
        <v>38401</v>
      </c>
      <c r="C904" s="146" t="s">
        <v>2</v>
      </c>
      <c r="D904" s="146" t="s">
        <v>827</v>
      </c>
      <c r="E904" s="543">
        <v>67.13</v>
      </c>
    </row>
    <row r="905" spans="1:5" ht="12.75">
      <c r="A905" s="146">
        <v>1872</v>
      </c>
      <c r="B905" s="102" t="s">
        <v>38402</v>
      </c>
      <c r="C905" s="146" t="s">
        <v>2</v>
      </c>
      <c r="D905" s="146" t="s">
        <v>827</v>
      </c>
      <c r="E905" s="543">
        <v>2.5</v>
      </c>
    </row>
    <row r="906" spans="1:5" ht="12.75">
      <c r="A906" s="146">
        <v>1873</v>
      </c>
      <c r="B906" s="102" t="s">
        <v>38403</v>
      </c>
      <c r="C906" s="146" t="s">
        <v>2</v>
      </c>
      <c r="D906" s="146" t="s">
        <v>827</v>
      </c>
      <c r="E906" s="543">
        <v>4.97</v>
      </c>
    </row>
    <row r="907" spans="1:5" ht="12.75">
      <c r="A907" s="146">
        <v>14055</v>
      </c>
      <c r="B907" s="102" t="s">
        <v>38404</v>
      </c>
      <c r="C907" s="146" t="s">
        <v>2</v>
      </c>
      <c r="D907" s="146" t="s">
        <v>827</v>
      </c>
      <c r="E907" s="543">
        <v>613.42999999999995</v>
      </c>
    </row>
    <row r="908" spans="1:5" ht="12.75">
      <c r="A908" s="146">
        <v>11247</v>
      </c>
      <c r="B908" s="102" t="s">
        <v>38405</v>
      </c>
      <c r="C908" s="146" t="s">
        <v>2</v>
      </c>
      <c r="D908" s="146" t="s">
        <v>827</v>
      </c>
      <c r="E908" s="543">
        <v>1290.79</v>
      </c>
    </row>
    <row r="909" spans="1:5" ht="12.75">
      <c r="A909" s="146">
        <v>11250</v>
      </c>
      <c r="B909" s="102" t="s">
        <v>38406</v>
      </c>
      <c r="C909" s="146" t="s">
        <v>2</v>
      </c>
      <c r="D909" s="146" t="s">
        <v>827</v>
      </c>
      <c r="E909" s="543">
        <v>55.57</v>
      </c>
    </row>
    <row r="910" spans="1:5" ht="12.75">
      <c r="A910" s="146">
        <v>11249</v>
      </c>
      <c r="B910" s="102" t="s">
        <v>38407</v>
      </c>
      <c r="C910" s="146" t="s">
        <v>2</v>
      </c>
      <c r="D910" s="146" t="s">
        <v>827</v>
      </c>
      <c r="E910" s="543">
        <v>2521.37</v>
      </c>
    </row>
    <row r="911" spans="1:5" ht="12.75">
      <c r="A911" s="146">
        <v>11251</v>
      </c>
      <c r="B911" s="102" t="s">
        <v>38408</v>
      </c>
      <c r="C911" s="146" t="s">
        <v>2</v>
      </c>
      <c r="D911" s="146" t="s">
        <v>827</v>
      </c>
      <c r="E911" s="543">
        <v>123.09</v>
      </c>
    </row>
    <row r="912" spans="1:5" ht="12.75">
      <c r="A912" s="146">
        <v>11253</v>
      </c>
      <c r="B912" s="102" t="s">
        <v>38409</v>
      </c>
      <c r="C912" s="146" t="s">
        <v>2</v>
      </c>
      <c r="D912" s="146" t="s">
        <v>827</v>
      </c>
      <c r="E912" s="543">
        <v>203.97</v>
      </c>
    </row>
    <row r="913" spans="1:5" ht="12.75">
      <c r="A913" s="146">
        <v>11255</v>
      </c>
      <c r="B913" s="102" t="s">
        <v>38410</v>
      </c>
      <c r="C913" s="146" t="s">
        <v>2</v>
      </c>
      <c r="D913" s="146" t="s">
        <v>827</v>
      </c>
      <c r="E913" s="543">
        <v>304.94</v>
      </c>
    </row>
    <row r="914" spans="1:5" ht="12.75">
      <c r="A914" s="146">
        <v>11256</v>
      </c>
      <c r="B914" s="102" t="s">
        <v>38411</v>
      </c>
      <c r="C914" s="146" t="s">
        <v>2</v>
      </c>
      <c r="D914" s="146" t="s">
        <v>827</v>
      </c>
      <c r="E914" s="543">
        <v>381.97</v>
      </c>
    </row>
    <row r="915" spans="1:5" ht="12.75">
      <c r="A915" s="146">
        <v>39693</v>
      </c>
      <c r="B915" s="102" t="s">
        <v>38412</v>
      </c>
      <c r="C915" s="146" t="s">
        <v>2</v>
      </c>
      <c r="D915" s="146" t="s">
        <v>827</v>
      </c>
      <c r="E915" s="543">
        <v>2398.94</v>
      </c>
    </row>
    <row r="916" spans="1:5" ht="12.75">
      <c r="A916" s="146">
        <v>39692</v>
      </c>
      <c r="B916" s="102" t="s">
        <v>38413</v>
      </c>
      <c r="C916" s="146" t="s">
        <v>2</v>
      </c>
      <c r="D916" s="146" t="s">
        <v>827</v>
      </c>
      <c r="E916" s="543">
        <v>767.61</v>
      </c>
    </row>
    <row r="917" spans="1:5" ht="12.75">
      <c r="A917" s="146">
        <v>1062</v>
      </c>
      <c r="B917" s="102" t="s">
        <v>38414</v>
      </c>
      <c r="C917" s="146" t="s">
        <v>2</v>
      </c>
      <c r="D917" s="146" t="s">
        <v>827</v>
      </c>
      <c r="E917" s="543">
        <v>243.27</v>
      </c>
    </row>
    <row r="918" spans="1:5" ht="12.75">
      <c r="A918" s="146">
        <v>39686</v>
      </c>
      <c r="B918" s="102" t="s">
        <v>38415</v>
      </c>
      <c r="C918" s="146" t="s">
        <v>2</v>
      </c>
      <c r="D918" s="146" t="s">
        <v>827</v>
      </c>
      <c r="E918" s="543">
        <v>393.9</v>
      </c>
    </row>
    <row r="919" spans="1:5" ht="12.75">
      <c r="A919" s="146">
        <v>43095</v>
      </c>
      <c r="B919" s="102" t="s">
        <v>38416</v>
      </c>
      <c r="C919" s="146" t="s">
        <v>2</v>
      </c>
      <c r="D919" s="146" t="s">
        <v>827</v>
      </c>
      <c r="E919" s="543">
        <v>163.92</v>
      </c>
    </row>
    <row r="920" spans="1:5" ht="12.75">
      <c r="A920" s="146">
        <v>1871</v>
      </c>
      <c r="B920" s="102" t="s">
        <v>38417</v>
      </c>
      <c r="C920" s="146" t="s">
        <v>2</v>
      </c>
      <c r="D920" s="146" t="s">
        <v>827</v>
      </c>
      <c r="E920" s="543">
        <v>4.47</v>
      </c>
    </row>
    <row r="921" spans="1:5" ht="12.75">
      <c r="A921" s="146">
        <v>12001</v>
      </c>
      <c r="B921" s="102" t="s">
        <v>38418</v>
      </c>
      <c r="C921" s="146" t="s">
        <v>2</v>
      </c>
      <c r="D921" s="146" t="s">
        <v>827</v>
      </c>
      <c r="E921" s="543">
        <v>6.46</v>
      </c>
    </row>
    <row r="922" spans="1:5" ht="12.75">
      <c r="A922" s="146">
        <v>11882</v>
      </c>
      <c r="B922" s="102" t="s">
        <v>38419</v>
      </c>
      <c r="C922" s="146" t="s">
        <v>2</v>
      </c>
      <c r="D922" s="146" t="s">
        <v>827</v>
      </c>
      <c r="E922" s="543">
        <v>115.55</v>
      </c>
    </row>
    <row r="923" spans="1:5" ht="12.75">
      <c r="A923" s="146">
        <v>1068</v>
      </c>
      <c r="B923" s="102" t="s">
        <v>38420</v>
      </c>
      <c r="C923" s="146" t="s">
        <v>2</v>
      </c>
      <c r="D923" s="146" t="s">
        <v>827</v>
      </c>
      <c r="E923" s="543">
        <v>1604.6</v>
      </c>
    </row>
    <row r="924" spans="1:5" ht="12.75">
      <c r="A924" s="146">
        <v>39690</v>
      </c>
      <c r="B924" s="102" t="s">
        <v>38421</v>
      </c>
      <c r="C924" s="146" t="s">
        <v>2</v>
      </c>
      <c r="D924" s="146" t="s">
        <v>827</v>
      </c>
      <c r="E924" s="543">
        <v>2691.99</v>
      </c>
    </row>
    <row r="925" spans="1:5" ht="12.75">
      <c r="A925" s="146">
        <v>39691</v>
      </c>
      <c r="B925" s="102" t="s">
        <v>38422</v>
      </c>
      <c r="C925" s="146" t="s">
        <v>2</v>
      </c>
      <c r="D925" s="146" t="s">
        <v>827</v>
      </c>
      <c r="E925" s="543">
        <v>3385.77</v>
      </c>
    </row>
    <row r="926" spans="1:5" ht="12.75">
      <c r="A926" s="146">
        <v>39808</v>
      </c>
      <c r="B926" s="102" t="s">
        <v>38423</v>
      </c>
      <c r="C926" s="146" t="s">
        <v>2</v>
      </c>
      <c r="D926" s="146" t="s">
        <v>827</v>
      </c>
      <c r="E926" s="543">
        <v>85.58</v>
      </c>
    </row>
    <row r="927" spans="1:5" ht="12.75">
      <c r="A927" s="146">
        <v>39809</v>
      </c>
      <c r="B927" s="102" t="s">
        <v>38424</v>
      </c>
      <c r="C927" s="146" t="s">
        <v>2</v>
      </c>
      <c r="D927" s="146" t="s">
        <v>827</v>
      </c>
      <c r="E927" s="543">
        <v>202.99</v>
      </c>
    </row>
    <row r="928" spans="1:5" ht="12.75">
      <c r="A928" s="146">
        <v>43439</v>
      </c>
      <c r="B928" s="102" t="s">
        <v>38425</v>
      </c>
      <c r="C928" s="146" t="s">
        <v>2</v>
      </c>
      <c r="D928" s="146" t="s">
        <v>827</v>
      </c>
      <c r="E928" s="543">
        <v>530.4</v>
      </c>
    </row>
    <row r="929" spans="1:5" ht="12.75">
      <c r="A929" s="146">
        <v>5103</v>
      </c>
      <c r="B929" s="102" t="s">
        <v>38426</v>
      </c>
      <c r="C929" s="146" t="s">
        <v>2</v>
      </c>
      <c r="D929" s="146" t="s">
        <v>827</v>
      </c>
      <c r="E929" s="543">
        <v>24.88</v>
      </c>
    </row>
    <row r="930" spans="1:5" ht="12.75">
      <c r="A930" s="146">
        <v>11880</v>
      </c>
      <c r="B930" s="102" t="s">
        <v>38427</v>
      </c>
      <c r="C930" s="146" t="s">
        <v>2</v>
      </c>
      <c r="D930" s="146" t="s">
        <v>827</v>
      </c>
      <c r="E930" s="543">
        <v>104.64</v>
      </c>
    </row>
    <row r="931" spans="1:5" ht="12.75">
      <c r="A931" s="146">
        <v>11714</v>
      </c>
      <c r="B931" s="102" t="s">
        <v>38428</v>
      </c>
      <c r="C931" s="146" t="s">
        <v>2</v>
      </c>
      <c r="D931" s="146" t="s">
        <v>827</v>
      </c>
      <c r="E931" s="543">
        <v>71.290000000000006</v>
      </c>
    </row>
    <row r="932" spans="1:5" ht="12.75">
      <c r="A932" s="146">
        <v>11712</v>
      </c>
      <c r="B932" s="102" t="s">
        <v>38429</v>
      </c>
      <c r="C932" s="146" t="s">
        <v>2</v>
      </c>
      <c r="D932" s="146" t="s">
        <v>3270</v>
      </c>
      <c r="E932" s="543">
        <v>46.55</v>
      </c>
    </row>
    <row r="933" spans="1:5" ht="12.75">
      <c r="A933" s="146">
        <v>11717</v>
      </c>
      <c r="B933" s="102" t="s">
        <v>38430</v>
      </c>
      <c r="C933" s="146" t="s">
        <v>2</v>
      </c>
      <c r="D933" s="146" t="s">
        <v>827</v>
      </c>
      <c r="E933" s="543">
        <v>56.11</v>
      </c>
    </row>
    <row r="934" spans="1:5" ht="12.75">
      <c r="A934" s="146">
        <v>1106</v>
      </c>
      <c r="B934" s="102" t="s">
        <v>38431</v>
      </c>
      <c r="C934" s="146" t="s">
        <v>3</v>
      </c>
      <c r="D934" s="146" t="s">
        <v>3270</v>
      </c>
      <c r="E934" s="543">
        <v>1.25</v>
      </c>
    </row>
    <row r="935" spans="1:5" ht="12.75">
      <c r="A935" s="146">
        <v>11161</v>
      </c>
      <c r="B935" s="102" t="s">
        <v>38432</v>
      </c>
      <c r="C935" s="146" t="s">
        <v>3</v>
      </c>
      <c r="D935" s="146" t="s">
        <v>827</v>
      </c>
      <c r="E935" s="543">
        <v>2.09</v>
      </c>
    </row>
    <row r="936" spans="1:5" ht="12.75">
      <c r="A936" s="146">
        <v>1107</v>
      </c>
      <c r="B936" s="102" t="s">
        <v>38433</v>
      </c>
      <c r="C936" s="146" t="s">
        <v>3</v>
      </c>
      <c r="D936" s="146" t="s">
        <v>827</v>
      </c>
      <c r="E936" s="543">
        <v>1.06</v>
      </c>
    </row>
    <row r="937" spans="1:5" ht="12.75">
      <c r="A937" s="146">
        <v>44479</v>
      </c>
      <c r="B937" s="102" t="s">
        <v>38434</v>
      </c>
      <c r="C937" s="146" t="s">
        <v>3</v>
      </c>
      <c r="D937" s="146" t="s">
        <v>827</v>
      </c>
      <c r="E937" s="543">
        <v>0.21</v>
      </c>
    </row>
    <row r="938" spans="1:5" ht="12.75">
      <c r="A938" s="146">
        <v>4759</v>
      </c>
      <c r="B938" s="102" t="s">
        <v>38435</v>
      </c>
      <c r="C938" s="146" t="s">
        <v>5</v>
      </c>
      <c r="D938" s="146" t="s">
        <v>827</v>
      </c>
      <c r="E938" s="543">
        <v>18.8</v>
      </c>
    </row>
    <row r="939" spans="1:5" ht="12.75">
      <c r="A939" s="146">
        <v>41068</v>
      </c>
      <c r="B939" s="102" t="s">
        <v>38436</v>
      </c>
      <c r="C939" s="146" t="s">
        <v>2233</v>
      </c>
      <c r="D939" s="146" t="s">
        <v>827</v>
      </c>
      <c r="E939" s="543">
        <v>3302.65</v>
      </c>
    </row>
    <row r="940" spans="1:5" ht="12.75">
      <c r="A940" s="146">
        <v>12618</v>
      </c>
      <c r="B940" s="102" t="s">
        <v>38437</v>
      </c>
      <c r="C940" s="146" t="s">
        <v>2</v>
      </c>
      <c r="D940" s="146" t="s">
        <v>827</v>
      </c>
      <c r="E940" s="543">
        <v>218.47</v>
      </c>
    </row>
    <row r="941" spans="1:5" ht="12.75">
      <c r="A941" s="146">
        <v>1108</v>
      </c>
      <c r="B941" s="102" t="s">
        <v>38438</v>
      </c>
      <c r="C941" s="146" t="s">
        <v>1</v>
      </c>
      <c r="D941" s="146" t="s">
        <v>827</v>
      </c>
      <c r="E941" s="543">
        <v>26.16</v>
      </c>
    </row>
    <row r="942" spans="1:5" ht="12.75">
      <c r="A942" s="146">
        <v>1117</v>
      </c>
      <c r="B942" s="102" t="s">
        <v>38439</v>
      </c>
      <c r="C942" s="146" t="s">
        <v>1</v>
      </c>
      <c r="D942" s="146" t="s">
        <v>827</v>
      </c>
      <c r="E942" s="543">
        <v>26.37</v>
      </c>
    </row>
    <row r="943" spans="1:5" ht="12.75">
      <c r="A943" s="146">
        <v>1118</v>
      </c>
      <c r="B943" s="102" t="s">
        <v>38440</v>
      </c>
      <c r="C943" s="146" t="s">
        <v>1</v>
      </c>
      <c r="D943" s="146" t="s">
        <v>827</v>
      </c>
      <c r="E943" s="543">
        <v>31.17</v>
      </c>
    </row>
    <row r="944" spans="1:5" ht="12.75">
      <c r="A944" s="146">
        <v>1110</v>
      </c>
      <c r="B944" s="102" t="s">
        <v>38441</v>
      </c>
      <c r="C944" s="146" t="s">
        <v>1</v>
      </c>
      <c r="D944" s="146" t="s">
        <v>827</v>
      </c>
      <c r="E944" s="543">
        <v>31.17</v>
      </c>
    </row>
    <row r="945" spans="1:5" ht="12.75">
      <c r="A945" s="146">
        <v>40784</v>
      </c>
      <c r="B945" s="102" t="s">
        <v>38442</v>
      </c>
      <c r="C945" s="146" t="s">
        <v>1</v>
      </c>
      <c r="D945" s="146" t="s">
        <v>827</v>
      </c>
      <c r="E945" s="543">
        <v>85.97</v>
      </c>
    </row>
    <row r="946" spans="1:5" ht="12.75">
      <c r="A946" s="146">
        <v>40782</v>
      </c>
      <c r="B946" s="102" t="s">
        <v>38443</v>
      </c>
      <c r="C946" s="146" t="s">
        <v>1</v>
      </c>
      <c r="D946" s="146" t="s">
        <v>827</v>
      </c>
      <c r="E946" s="543">
        <v>33.74</v>
      </c>
    </row>
    <row r="947" spans="1:5" ht="12.75">
      <c r="A947" s="146">
        <v>40783</v>
      </c>
      <c r="B947" s="102" t="s">
        <v>38444</v>
      </c>
      <c r="C947" s="146" t="s">
        <v>1</v>
      </c>
      <c r="D947" s="146" t="s">
        <v>827</v>
      </c>
      <c r="E947" s="543">
        <v>43.95</v>
      </c>
    </row>
    <row r="948" spans="1:5" ht="12.75">
      <c r="A948" s="146">
        <v>1109</v>
      </c>
      <c r="B948" s="102" t="s">
        <v>38445</v>
      </c>
      <c r="C948" s="146" t="s">
        <v>1</v>
      </c>
      <c r="D948" s="146" t="s">
        <v>827</v>
      </c>
      <c r="E948" s="543">
        <v>26.16</v>
      </c>
    </row>
    <row r="949" spans="1:5" ht="12.75">
      <c r="A949" s="146">
        <v>1119</v>
      </c>
      <c r="B949" s="102" t="s">
        <v>38446</v>
      </c>
      <c r="C949" s="146" t="s">
        <v>1</v>
      </c>
      <c r="D949" s="146" t="s">
        <v>827</v>
      </c>
      <c r="E949" s="543">
        <v>16.87</v>
      </c>
    </row>
    <row r="950" spans="1:5" ht="12.75">
      <c r="A950" s="146">
        <v>13115</v>
      </c>
      <c r="B950" s="102" t="s">
        <v>38447</v>
      </c>
      <c r="C950" s="146" t="s">
        <v>1</v>
      </c>
      <c r="D950" s="146" t="s">
        <v>827</v>
      </c>
      <c r="E950" s="543">
        <v>32.43</v>
      </c>
    </row>
    <row r="951" spans="1:5" ht="12.75">
      <c r="A951" s="146">
        <v>10541</v>
      </c>
      <c r="B951" s="102" t="s">
        <v>38448</v>
      </c>
      <c r="C951" s="146" t="s">
        <v>1</v>
      </c>
      <c r="D951" s="146" t="s">
        <v>827</v>
      </c>
      <c r="E951" s="543">
        <v>39.630000000000003</v>
      </c>
    </row>
    <row r="952" spans="1:5" ht="12.75">
      <c r="A952" s="146">
        <v>10542</v>
      </c>
      <c r="B952" s="102" t="s">
        <v>38449</v>
      </c>
      <c r="C952" s="146" t="s">
        <v>1</v>
      </c>
      <c r="D952" s="146" t="s">
        <v>827</v>
      </c>
      <c r="E952" s="543">
        <v>51.82</v>
      </c>
    </row>
    <row r="953" spans="1:5" ht="12.75">
      <c r="A953" s="146">
        <v>10543</v>
      </c>
      <c r="B953" s="102" t="s">
        <v>38450</v>
      </c>
      <c r="C953" s="146" t="s">
        <v>1</v>
      </c>
      <c r="D953" s="146" t="s">
        <v>827</v>
      </c>
      <c r="E953" s="543">
        <v>84.08</v>
      </c>
    </row>
    <row r="954" spans="1:5" ht="12.75">
      <c r="A954" s="146">
        <v>10544</v>
      </c>
      <c r="B954" s="102" t="s">
        <v>38451</v>
      </c>
      <c r="C954" s="146" t="s">
        <v>1</v>
      </c>
      <c r="D954" s="146" t="s">
        <v>827</v>
      </c>
      <c r="E954" s="543">
        <v>108.75</v>
      </c>
    </row>
    <row r="955" spans="1:5" ht="12.75">
      <c r="A955" s="146">
        <v>10545</v>
      </c>
      <c r="B955" s="102" t="s">
        <v>38452</v>
      </c>
      <c r="C955" s="146" t="s">
        <v>1</v>
      </c>
      <c r="D955" s="146" t="s">
        <v>827</v>
      </c>
      <c r="E955" s="543">
        <v>203.24</v>
      </c>
    </row>
    <row r="956" spans="1:5" ht="12.75">
      <c r="A956" s="146">
        <v>38365</v>
      </c>
      <c r="B956" s="102" t="s">
        <v>38453</v>
      </c>
      <c r="C956" s="146" t="s">
        <v>4</v>
      </c>
      <c r="D956" s="146" t="s">
        <v>827</v>
      </c>
      <c r="E956" s="543">
        <v>2.4700000000000002</v>
      </c>
    </row>
    <row r="957" spans="1:5" ht="12.75">
      <c r="A957" s="146">
        <v>44056</v>
      </c>
      <c r="B957" s="102" t="s">
        <v>38454</v>
      </c>
      <c r="C957" s="146" t="s">
        <v>2</v>
      </c>
      <c r="D957" s="146" t="s">
        <v>827</v>
      </c>
      <c r="E957" s="543"/>
    </row>
    <row r="958" spans="1:5" ht="12.75">
      <c r="A958" s="146">
        <v>44057</v>
      </c>
      <c r="B958" s="102" t="s">
        <v>12253</v>
      </c>
      <c r="C958" s="146" t="s">
        <v>2</v>
      </c>
      <c r="D958" s="146" t="s">
        <v>3270</v>
      </c>
      <c r="E958" s="543"/>
    </row>
    <row r="959" spans="1:5" ht="12.75">
      <c r="A959" s="146">
        <v>37754</v>
      </c>
      <c r="B959" s="102" t="s">
        <v>38455</v>
      </c>
      <c r="C959" s="146" t="s">
        <v>2</v>
      </c>
      <c r="D959" s="146" t="s">
        <v>827</v>
      </c>
      <c r="E959" s="543"/>
    </row>
    <row r="960" spans="1:5" ht="12.75">
      <c r="A960" s="146">
        <v>37757</v>
      </c>
      <c r="B960" s="102" t="s">
        <v>38456</v>
      </c>
      <c r="C960" s="146" t="s">
        <v>2</v>
      </c>
      <c r="D960" s="146" t="s">
        <v>827</v>
      </c>
      <c r="E960" s="543"/>
    </row>
    <row r="961" spans="1:5" ht="12.75">
      <c r="A961" s="146">
        <v>44058</v>
      </c>
      <c r="B961" s="102" t="s">
        <v>38457</v>
      </c>
      <c r="C961" s="146" t="s">
        <v>2</v>
      </c>
      <c r="D961" s="146" t="s">
        <v>827</v>
      </c>
      <c r="E961" s="543"/>
    </row>
    <row r="962" spans="1:5" ht="12.75">
      <c r="A962" s="146">
        <v>37752</v>
      </c>
      <c r="B962" s="102" t="s">
        <v>38458</v>
      </c>
      <c r="C962" s="146" t="s">
        <v>2</v>
      </c>
      <c r="D962" s="146" t="s">
        <v>827</v>
      </c>
      <c r="E962" s="543"/>
    </row>
    <row r="963" spans="1:5" ht="12.75">
      <c r="A963" s="146">
        <v>44059</v>
      </c>
      <c r="B963" s="102" t="s">
        <v>38459</v>
      </c>
      <c r="C963" s="146" t="s">
        <v>2</v>
      </c>
      <c r="D963" s="146" t="s">
        <v>827</v>
      </c>
      <c r="E963" s="543"/>
    </row>
    <row r="964" spans="1:5" ht="12.75">
      <c r="A964" s="146">
        <v>37750</v>
      </c>
      <c r="B964" s="102" t="s">
        <v>38460</v>
      </c>
      <c r="C964" s="146" t="s">
        <v>2</v>
      </c>
      <c r="D964" s="146" t="s">
        <v>827</v>
      </c>
      <c r="E964" s="543"/>
    </row>
    <row r="965" spans="1:5" ht="12.75">
      <c r="A965" s="146">
        <v>37758</v>
      </c>
      <c r="B965" s="102" t="s">
        <v>38461</v>
      </c>
      <c r="C965" s="146" t="s">
        <v>2</v>
      </c>
      <c r="D965" s="146" t="s">
        <v>827</v>
      </c>
      <c r="E965" s="543"/>
    </row>
    <row r="966" spans="1:5" ht="12.75">
      <c r="A966" s="146">
        <v>44060</v>
      </c>
      <c r="B966" s="102" t="s">
        <v>38462</v>
      </c>
      <c r="C966" s="146" t="s">
        <v>2</v>
      </c>
      <c r="D966" s="146" t="s">
        <v>827</v>
      </c>
      <c r="E966" s="543"/>
    </row>
    <row r="967" spans="1:5" ht="12.75">
      <c r="A967" s="146">
        <v>37749</v>
      </c>
      <c r="B967" s="102" t="s">
        <v>38463</v>
      </c>
      <c r="C967" s="146" t="s">
        <v>2</v>
      </c>
      <c r="D967" s="146" t="s">
        <v>827</v>
      </c>
      <c r="E967" s="543"/>
    </row>
    <row r="968" spans="1:5" ht="12.75">
      <c r="A968" s="146">
        <v>44061</v>
      </c>
      <c r="B968" s="102" t="s">
        <v>38464</v>
      </c>
      <c r="C968" s="146" t="s">
        <v>2</v>
      </c>
      <c r="D968" s="146" t="s">
        <v>827</v>
      </c>
      <c r="E968" s="543"/>
    </row>
    <row r="969" spans="1:5" ht="12.75">
      <c r="A969" s="146">
        <v>1159</v>
      </c>
      <c r="B969" s="102" t="s">
        <v>38465</v>
      </c>
      <c r="C969" s="146" t="s">
        <v>2</v>
      </c>
      <c r="D969" s="146" t="s">
        <v>3270</v>
      </c>
      <c r="E969" s="543">
        <v>268797.17</v>
      </c>
    </row>
    <row r="970" spans="1:5" ht="12.75">
      <c r="A970" s="146">
        <v>12114</v>
      </c>
      <c r="B970" s="102" t="s">
        <v>38466</v>
      </c>
      <c r="C970" s="146" t="s">
        <v>2</v>
      </c>
      <c r="D970" s="146" t="s">
        <v>827</v>
      </c>
      <c r="E970" s="543">
        <v>166.63</v>
      </c>
    </row>
    <row r="971" spans="1:5" ht="12.75">
      <c r="A971" s="146">
        <v>38106</v>
      </c>
      <c r="B971" s="102" t="s">
        <v>38467</v>
      </c>
      <c r="C971" s="146" t="s">
        <v>2</v>
      </c>
      <c r="D971" s="146" t="s">
        <v>827</v>
      </c>
      <c r="E971" s="543">
        <v>22.64</v>
      </c>
    </row>
    <row r="972" spans="1:5" ht="12.75">
      <c r="A972" s="146">
        <v>38085</v>
      </c>
      <c r="B972" s="102" t="s">
        <v>38468</v>
      </c>
      <c r="C972" s="146" t="s">
        <v>2</v>
      </c>
      <c r="D972" s="146" t="s">
        <v>827</v>
      </c>
      <c r="E972" s="543">
        <v>26.75</v>
      </c>
    </row>
    <row r="973" spans="1:5" ht="12.75">
      <c r="A973" s="146">
        <v>659</v>
      </c>
      <c r="B973" s="102" t="s">
        <v>38469</v>
      </c>
      <c r="C973" s="146" t="s">
        <v>2</v>
      </c>
      <c r="D973" s="146" t="s">
        <v>827</v>
      </c>
      <c r="E973" s="543">
        <v>2.88</v>
      </c>
    </row>
    <row r="974" spans="1:5" ht="12.75">
      <c r="A974" s="146">
        <v>660</v>
      </c>
      <c r="B974" s="102" t="s">
        <v>38470</v>
      </c>
      <c r="C974" s="146" t="s">
        <v>2</v>
      </c>
      <c r="D974" s="146" t="s">
        <v>827</v>
      </c>
      <c r="E974" s="543">
        <v>3.45</v>
      </c>
    </row>
    <row r="975" spans="1:5" ht="12.75">
      <c r="A975" s="146">
        <v>658</v>
      </c>
      <c r="B975" s="102" t="s">
        <v>38471</v>
      </c>
      <c r="C975" s="146" t="s">
        <v>2</v>
      </c>
      <c r="D975" s="146" t="s">
        <v>827</v>
      </c>
      <c r="E975" s="543">
        <v>1.95</v>
      </c>
    </row>
    <row r="976" spans="1:5" ht="12.75">
      <c r="A976" s="146">
        <v>38599</v>
      </c>
      <c r="B976" s="102" t="s">
        <v>38472</v>
      </c>
      <c r="C976" s="146" t="s">
        <v>2</v>
      </c>
      <c r="D976" s="146" t="s">
        <v>827</v>
      </c>
      <c r="E976" s="543">
        <v>6</v>
      </c>
    </row>
    <row r="977" spans="1:5" ht="12.75">
      <c r="A977" s="146">
        <v>38596</v>
      </c>
      <c r="B977" s="102" t="s">
        <v>38473</v>
      </c>
      <c r="C977" s="146" t="s">
        <v>2</v>
      </c>
      <c r="D977" s="146" t="s">
        <v>827</v>
      </c>
      <c r="E977" s="543">
        <v>4.9800000000000004</v>
      </c>
    </row>
    <row r="978" spans="1:5" ht="12.75">
      <c r="A978" s="146">
        <v>38600</v>
      </c>
      <c r="B978" s="102" t="s">
        <v>38474</v>
      </c>
      <c r="C978" s="146" t="s">
        <v>2</v>
      </c>
      <c r="D978" s="146" t="s">
        <v>827</v>
      </c>
      <c r="E978" s="543">
        <v>6.36</v>
      </c>
    </row>
    <row r="979" spans="1:5" ht="12.75">
      <c r="A979" s="146">
        <v>38597</v>
      </c>
      <c r="B979" s="102" t="s">
        <v>38475</v>
      </c>
      <c r="C979" s="146" t="s">
        <v>2</v>
      </c>
      <c r="D979" s="146" t="s">
        <v>827</v>
      </c>
      <c r="E979" s="543">
        <v>5.01</v>
      </c>
    </row>
    <row r="980" spans="1:5" ht="12.75">
      <c r="A980" s="146">
        <v>38548</v>
      </c>
      <c r="B980" s="102" t="s">
        <v>38476</v>
      </c>
      <c r="C980" s="146" t="s">
        <v>2</v>
      </c>
      <c r="D980" s="146" t="s">
        <v>827</v>
      </c>
      <c r="E980" s="543">
        <v>1.28</v>
      </c>
    </row>
    <row r="981" spans="1:5" ht="12.75">
      <c r="A981" s="146">
        <v>34649</v>
      </c>
      <c r="B981" s="102" t="s">
        <v>38477</v>
      </c>
      <c r="C981" s="146" t="s">
        <v>2</v>
      </c>
      <c r="D981" s="146" t="s">
        <v>827</v>
      </c>
      <c r="E981" s="543">
        <v>1.87</v>
      </c>
    </row>
    <row r="982" spans="1:5" ht="12.75">
      <c r="A982" s="146">
        <v>34655</v>
      </c>
      <c r="B982" s="102" t="s">
        <v>38478</v>
      </c>
      <c r="C982" s="146" t="s">
        <v>2</v>
      </c>
      <c r="D982" s="146" t="s">
        <v>827</v>
      </c>
      <c r="E982" s="543">
        <v>2.75</v>
      </c>
    </row>
    <row r="983" spans="1:5" ht="12.75">
      <c r="A983" s="146">
        <v>40607</v>
      </c>
      <c r="B983" s="102" t="s">
        <v>38479</v>
      </c>
      <c r="C983" s="146" t="s">
        <v>2</v>
      </c>
      <c r="D983" s="146" t="s">
        <v>827</v>
      </c>
      <c r="E983" s="543">
        <v>6.37</v>
      </c>
    </row>
    <row r="984" spans="1:5" ht="12.75">
      <c r="A984" s="146">
        <v>567</v>
      </c>
      <c r="B984" s="102" t="s">
        <v>38480</v>
      </c>
      <c r="C984" s="146" t="s">
        <v>1</v>
      </c>
      <c r="D984" s="146" t="s">
        <v>827</v>
      </c>
      <c r="E984" s="543">
        <v>12.75</v>
      </c>
    </row>
    <row r="985" spans="1:5" ht="12.75">
      <c r="A985" s="146">
        <v>574</v>
      </c>
      <c r="B985" s="102" t="s">
        <v>38481</v>
      </c>
      <c r="C985" s="146" t="s">
        <v>1</v>
      </c>
      <c r="D985" s="146" t="s">
        <v>827</v>
      </c>
      <c r="E985" s="543">
        <v>33.51</v>
      </c>
    </row>
    <row r="986" spans="1:5" ht="12.75">
      <c r="A986" s="146">
        <v>568</v>
      </c>
      <c r="B986" s="102" t="s">
        <v>38482</v>
      </c>
      <c r="C986" s="146" t="s">
        <v>1</v>
      </c>
      <c r="D986" s="146" t="s">
        <v>827</v>
      </c>
      <c r="E986" s="543">
        <v>70.599999999999994</v>
      </c>
    </row>
    <row r="987" spans="1:5" ht="12.75">
      <c r="A987" s="146">
        <v>4777</v>
      </c>
      <c r="B987" s="102" t="s">
        <v>38483</v>
      </c>
      <c r="C987" s="146" t="s">
        <v>3</v>
      </c>
      <c r="D987" s="146" t="s">
        <v>827</v>
      </c>
      <c r="E987" s="543"/>
    </row>
    <row r="988" spans="1:5" ht="12.75">
      <c r="A988" s="146">
        <v>592</v>
      </c>
      <c r="B988" s="102" t="s">
        <v>38484</v>
      </c>
      <c r="C988" s="146" t="s">
        <v>3</v>
      </c>
      <c r="D988" s="146" t="s">
        <v>3270</v>
      </c>
      <c r="E988" s="543"/>
    </row>
    <row r="989" spans="1:5" ht="12.75">
      <c r="A989" s="146">
        <v>586</v>
      </c>
      <c r="B989" s="102" t="s">
        <v>38485</v>
      </c>
      <c r="C989" s="146" t="s">
        <v>1</v>
      </c>
      <c r="D989" s="146" t="s">
        <v>827</v>
      </c>
      <c r="E989" s="543"/>
    </row>
    <row r="990" spans="1:5" ht="12.75">
      <c r="A990" s="146">
        <v>588</v>
      </c>
      <c r="B990" s="102" t="s">
        <v>38486</v>
      </c>
      <c r="C990" s="146" t="s">
        <v>1</v>
      </c>
      <c r="D990" s="146" t="s">
        <v>827</v>
      </c>
      <c r="E990" s="543"/>
    </row>
    <row r="991" spans="1:5" ht="12.75">
      <c r="A991" s="146">
        <v>591</v>
      </c>
      <c r="B991" s="102" t="s">
        <v>38487</v>
      </c>
      <c r="C991" s="146" t="s">
        <v>3</v>
      </c>
      <c r="D991" s="146" t="s">
        <v>827</v>
      </c>
      <c r="E991" s="543"/>
    </row>
    <row r="992" spans="1:5" ht="12.75">
      <c r="A992" s="146">
        <v>584</v>
      </c>
      <c r="B992" s="102" t="s">
        <v>38488</v>
      </c>
      <c r="C992" s="146" t="s">
        <v>1</v>
      </c>
      <c r="D992" s="146" t="s">
        <v>827</v>
      </c>
      <c r="E992" s="543"/>
    </row>
    <row r="993" spans="1:5" ht="12.75">
      <c r="A993" s="146">
        <v>589</v>
      </c>
      <c r="B993" s="102" t="s">
        <v>38489</v>
      </c>
      <c r="C993" s="146" t="s">
        <v>1</v>
      </c>
      <c r="D993" s="146" t="s">
        <v>827</v>
      </c>
      <c r="E993" s="543"/>
    </row>
    <row r="994" spans="1:5" ht="12.75">
      <c r="A994" s="146">
        <v>1165</v>
      </c>
      <c r="B994" s="102" t="s">
        <v>38490</v>
      </c>
      <c r="C994" s="146" t="s">
        <v>2</v>
      </c>
      <c r="D994" s="146" t="s">
        <v>827</v>
      </c>
      <c r="E994" s="543"/>
    </row>
    <row r="995" spans="1:5" ht="12.75">
      <c r="A995" s="146">
        <v>1164</v>
      </c>
      <c r="B995" s="102" t="s">
        <v>38491</v>
      </c>
      <c r="C995" s="146" t="s">
        <v>2</v>
      </c>
      <c r="D995" s="146" t="s">
        <v>827</v>
      </c>
      <c r="E995" s="543"/>
    </row>
    <row r="996" spans="1:5" ht="12.75">
      <c r="A996" s="146">
        <v>1170</v>
      </c>
      <c r="B996" s="102" t="s">
        <v>38492</v>
      </c>
      <c r="C996" s="146" t="s">
        <v>2</v>
      </c>
      <c r="D996" s="146" t="s">
        <v>827</v>
      </c>
      <c r="E996" s="543"/>
    </row>
    <row r="997" spans="1:5" ht="12.75">
      <c r="A997" s="146">
        <v>1162</v>
      </c>
      <c r="B997" s="102" t="s">
        <v>38493</v>
      </c>
      <c r="C997" s="146" t="s">
        <v>2</v>
      </c>
      <c r="D997" s="146" t="s">
        <v>827</v>
      </c>
      <c r="E997" s="543"/>
    </row>
    <row r="998" spans="1:5" ht="12.75">
      <c r="A998" s="146">
        <v>12395</v>
      </c>
      <c r="B998" s="102" t="s">
        <v>38494</v>
      </c>
      <c r="C998" s="146" t="s">
        <v>2</v>
      </c>
      <c r="D998" s="146" t="s">
        <v>827</v>
      </c>
      <c r="E998" s="543"/>
    </row>
    <row r="999" spans="1:5" ht="12.75">
      <c r="A999" s="146">
        <v>1169</v>
      </c>
      <c r="B999" s="102" t="s">
        <v>38495</v>
      </c>
      <c r="C999" s="146" t="s">
        <v>2</v>
      </c>
      <c r="D999" s="146" t="s">
        <v>827</v>
      </c>
      <c r="E999" s="543"/>
    </row>
    <row r="1000" spans="1:5" ht="12.75">
      <c r="A1000" s="146">
        <v>1166</v>
      </c>
      <c r="B1000" s="102" t="s">
        <v>38496</v>
      </c>
      <c r="C1000" s="146" t="s">
        <v>2</v>
      </c>
      <c r="D1000" s="146" t="s">
        <v>827</v>
      </c>
      <c r="E1000" s="543"/>
    </row>
    <row r="1001" spans="1:5" ht="12.75">
      <c r="A1001" s="146">
        <v>1168</v>
      </c>
      <c r="B1001" s="102" t="s">
        <v>38497</v>
      </c>
      <c r="C1001" s="146" t="s">
        <v>2</v>
      </c>
      <c r="D1001" s="146" t="s">
        <v>827</v>
      </c>
      <c r="E1001" s="543"/>
    </row>
    <row r="1002" spans="1:5" ht="12.75">
      <c r="A1002" s="146">
        <v>1163</v>
      </c>
      <c r="B1002" s="102" t="s">
        <v>38498</v>
      </c>
      <c r="C1002" s="146" t="s">
        <v>2</v>
      </c>
      <c r="D1002" s="146" t="s">
        <v>827</v>
      </c>
      <c r="E1002" s="543"/>
    </row>
    <row r="1003" spans="1:5" ht="12.75">
      <c r="A1003" s="146">
        <v>12396</v>
      </c>
      <c r="B1003" s="102" t="s">
        <v>38499</v>
      </c>
      <c r="C1003" s="146" t="s">
        <v>2</v>
      </c>
      <c r="D1003" s="146" t="s">
        <v>827</v>
      </c>
      <c r="E1003" s="543"/>
    </row>
    <row r="1004" spans="1:5" ht="12.75">
      <c r="A1004" s="146">
        <v>1167</v>
      </c>
      <c r="B1004" s="102" t="s">
        <v>38500</v>
      </c>
      <c r="C1004" s="146" t="s">
        <v>2</v>
      </c>
      <c r="D1004" s="146" t="s">
        <v>827</v>
      </c>
      <c r="E1004" s="543"/>
    </row>
    <row r="1005" spans="1:5" ht="12.75">
      <c r="A1005" s="146">
        <v>36331</v>
      </c>
      <c r="B1005" s="102" t="s">
        <v>38501</v>
      </c>
      <c r="C1005" s="146" t="s">
        <v>2</v>
      </c>
      <c r="D1005" s="146" t="s">
        <v>827</v>
      </c>
      <c r="E1005" s="543"/>
    </row>
    <row r="1006" spans="1:5" ht="12.75">
      <c r="A1006" s="146">
        <v>36346</v>
      </c>
      <c r="B1006" s="102" t="s">
        <v>38502</v>
      </c>
      <c r="C1006" s="146" t="s">
        <v>2</v>
      </c>
      <c r="D1006" s="146" t="s">
        <v>827</v>
      </c>
      <c r="E1006" s="543"/>
    </row>
    <row r="1007" spans="1:5" ht="12.75">
      <c r="A1007" s="146">
        <v>1202</v>
      </c>
      <c r="B1007" s="102" t="s">
        <v>38503</v>
      </c>
      <c r="C1007" s="146" t="s">
        <v>2</v>
      </c>
      <c r="D1007" s="146" t="s">
        <v>827</v>
      </c>
      <c r="E1007" s="543">
        <v>6.59</v>
      </c>
    </row>
    <row r="1008" spans="1:5" ht="12.75">
      <c r="A1008" s="146">
        <v>1197</v>
      </c>
      <c r="B1008" s="102" t="s">
        <v>38504</v>
      </c>
      <c r="C1008" s="146" t="s">
        <v>2</v>
      </c>
      <c r="D1008" s="146" t="s">
        <v>827</v>
      </c>
      <c r="E1008" s="543">
        <v>2.3199999999999998</v>
      </c>
    </row>
    <row r="1009" spans="1:5" ht="12.75">
      <c r="A1009" s="146">
        <v>1198</v>
      </c>
      <c r="B1009" s="102" t="s">
        <v>38505</v>
      </c>
      <c r="C1009" s="146" t="s">
        <v>2</v>
      </c>
      <c r="D1009" s="146" t="s">
        <v>827</v>
      </c>
      <c r="E1009" s="543">
        <v>3.04</v>
      </c>
    </row>
    <row r="1010" spans="1:5" ht="12.75">
      <c r="A1010" s="146">
        <v>20088</v>
      </c>
      <c r="B1010" s="102" t="s">
        <v>38506</v>
      </c>
      <c r="C1010" s="146" t="s">
        <v>2</v>
      </c>
      <c r="D1010" s="146" t="s">
        <v>827</v>
      </c>
      <c r="E1010" s="543">
        <v>16.809999999999999</v>
      </c>
    </row>
    <row r="1011" spans="1:5" ht="12.75">
      <c r="A1011" s="146">
        <v>20089</v>
      </c>
      <c r="B1011" s="102" t="s">
        <v>38507</v>
      </c>
      <c r="C1011" s="146" t="s">
        <v>2</v>
      </c>
      <c r="D1011" s="146" t="s">
        <v>827</v>
      </c>
      <c r="E1011" s="543">
        <v>82.4</v>
      </c>
    </row>
    <row r="1012" spans="1:5" ht="12.75">
      <c r="A1012" s="146">
        <v>20087</v>
      </c>
      <c r="B1012" s="102" t="s">
        <v>38508</v>
      </c>
      <c r="C1012" s="146" t="s">
        <v>2</v>
      </c>
      <c r="D1012" s="146" t="s">
        <v>827</v>
      </c>
      <c r="E1012" s="543">
        <v>13.91</v>
      </c>
    </row>
    <row r="1013" spans="1:5" ht="12.75">
      <c r="A1013" s="146">
        <v>1191</v>
      </c>
      <c r="B1013" s="102" t="s">
        <v>38509</v>
      </c>
      <c r="C1013" s="146" t="s">
        <v>2</v>
      </c>
      <c r="D1013" s="146" t="s">
        <v>827</v>
      </c>
      <c r="E1013" s="543">
        <v>1.65</v>
      </c>
    </row>
    <row r="1014" spans="1:5" ht="12.75">
      <c r="A1014" s="146">
        <v>1185</v>
      </c>
      <c r="B1014" s="102" t="s">
        <v>38510</v>
      </c>
      <c r="C1014" s="146" t="s">
        <v>2</v>
      </c>
      <c r="D1014" s="146" t="s">
        <v>827</v>
      </c>
      <c r="E1014" s="543">
        <v>1.65</v>
      </c>
    </row>
    <row r="1015" spans="1:5" ht="12.75">
      <c r="A1015" s="146">
        <v>1189</v>
      </c>
      <c r="B1015" s="102" t="s">
        <v>38511</v>
      </c>
      <c r="C1015" s="146" t="s">
        <v>2</v>
      </c>
      <c r="D1015" s="146" t="s">
        <v>827</v>
      </c>
      <c r="E1015" s="543">
        <v>2.71</v>
      </c>
    </row>
    <row r="1016" spans="1:5" ht="12.75">
      <c r="A1016" s="146">
        <v>1193</v>
      </c>
      <c r="B1016" s="102" t="s">
        <v>38512</v>
      </c>
      <c r="C1016" s="146" t="s">
        <v>2</v>
      </c>
      <c r="D1016" s="146" t="s">
        <v>827</v>
      </c>
      <c r="E1016" s="543">
        <v>5.2</v>
      </c>
    </row>
    <row r="1017" spans="1:5" ht="12.75">
      <c r="A1017" s="146">
        <v>1194</v>
      </c>
      <c r="B1017" s="102" t="s">
        <v>38513</v>
      </c>
      <c r="C1017" s="146" t="s">
        <v>2</v>
      </c>
      <c r="D1017" s="146" t="s">
        <v>827</v>
      </c>
      <c r="E1017" s="543">
        <v>9.4</v>
      </c>
    </row>
    <row r="1018" spans="1:5" ht="12.75">
      <c r="A1018" s="146">
        <v>1195</v>
      </c>
      <c r="B1018" s="102" t="s">
        <v>38514</v>
      </c>
      <c r="C1018" s="146" t="s">
        <v>2</v>
      </c>
      <c r="D1018" s="146" t="s">
        <v>827</v>
      </c>
      <c r="E1018" s="543">
        <v>15.81</v>
      </c>
    </row>
    <row r="1019" spans="1:5" ht="12.75">
      <c r="A1019" s="146">
        <v>1204</v>
      </c>
      <c r="B1019" s="102" t="s">
        <v>38515</v>
      </c>
      <c r="C1019" s="146" t="s">
        <v>2</v>
      </c>
      <c r="D1019" s="146" t="s">
        <v>827</v>
      </c>
      <c r="E1019" s="543">
        <v>27.66</v>
      </c>
    </row>
    <row r="1020" spans="1:5" ht="12.75">
      <c r="A1020" s="146">
        <v>1200</v>
      </c>
      <c r="B1020" s="102" t="s">
        <v>38516</v>
      </c>
      <c r="C1020" s="146" t="s">
        <v>2</v>
      </c>
      <c r="D1020" s="146" t="s">
        <v>827</v>
      </c>
      <c r="E1020" s="543">
        <v>12.63</v>
      </c>
    </row>
    <row r="1021" spans="1:5" ht="12.75">
      <c r="A1021" s="146">
        <v>12909</v>
      </c>
      <c r="B1021" s="102" t="s">
        <v>38517</v>
      </c>
      <c r="C1021" s="146" t="s">
        <v>2</v>
      </c>
      <c r="D1021" s="146" t="s">
        <v>827</v>
      </c>
      <c r="E1021" s="543">
        <v>5.86</v>
      </c>
    </row>
    <row r="1022" spans="1:5" ht="12.75">
      <c r="A1022" s="146">
        <v>12910</v>
      </c>
      <c r="B1022" s="102" t="s">
        <v>38518</v>
      </c>
      <c r="C1022" s="146" t="s">
        <v>2</v>
      </c>
      <c r="D1022" s="146" t="s">
        <v>827</v>
      </c>
      <c r="E1022" s="543">
        <v>10.53</v>
      </c>
    </row>
    <row r="1023" spans="1:5" ht="12.75">
      <c r="A1023" s="146">
        <v>1207</v>
      </c>
      <c r="B1023" s="102" t="s">
        <v>38519</v>
      </c>
      <c r="C1023" s="146" t="s">
        <v>2</v>
      </c>
      <c r="D1023" s="146" t="s">
        <v>827</v>
      </c>
      <c r="E1023" s="543"/>
    </row>
    <row r="1024" spans="1:5" ht="12.75">
      <c r="A1024" s="146">
        <v>1206</v>
      </c>
      <c r="B1024" s="102" t="s">
        <v>38520</v>
      </c>
      <c r="C1024" s="146" t="s">
        <v>2</v>
      </c>
      <c r="D1024" s="146" t="s">
        <v>827</v>
      </c>
      <c r="E1024" s="543"/>
    </row>
    <row r="1025" spans="1:5" ht="12.75">
      <c r="A1025" s="146">
        <v>1183</v>
      </c>
      <c r="B1025" s="102" t="s">
        <v>38521</v>
      </c>
      <c r="C1025" s="146" t="s">
        <v>2</v>
      </c>
      <c r="D1025" s="146" t="s">
        <v>827</v>
      </c>
      <c r="E1025" s="543"/>
    </row>
    <row r="1026" spans="1:5" ht="12.75">
      <c r="A1026" s="146">
        <v>42685</v>
      </c>
      <c r="B1026" s="102" t="s">
        <v>38522</v>
      </c>
      <c r="C1026" s="146" t="s">
        <v>2</v>
      </c>
      <c r="D1026" s="146" t="s">
        <v>827</v>
      </c>
      <c r="E1026" s="543">
        <v>85.39</v>
      </c>
    </row>
    <row r="1027" spans="1:5" ht="12.75">
      <c r="A1027" s="146">
        <v>42686</v>
      </c>
      <c r="B1027" s="102" t="s">
        <v>38523</v>
      </c>
      <c r="C1027" s="146" t="s">
        <v>2</v>
      </c>
      <c r="D1027" s="146" t="s">
        <v>827</v>
      </c>
      <c r="E1027" s="543">
        <v>94.06</v>
      </c>
    </row>
    <row r="1028" spans="1:5" ht="12.75">
      <c r="A1028" s="146">
        <v>12894</v>
      </c>
      <c r="B1028" s="102" t="s">
        <v>38524</v>
      </c>
      <c r="C1028" s="146" t="s">
        <v>2</v>
      </c>
      <c r="D1028" s="146" t="s">
        <v>827</v>
      </c>
      <c r="E1028" s="543">
        <v>18.46</v>
      </c>
    </row>
    <row r="1029" spans="1:5" ht="12.75">
      <c r="A1029" s="146">
        <v>12895</v>
      </c>
      <c r="B1029" s="102" t="s">
        <v>38525</v>
      </c>
      <c r="C1029" s="146" t="s">
        <v>2</v>
      </c>
      <c r="D1029" s="146" t="s">
        <v>3270</v>
      </c>
      <c r="E1029" s="543">
        <v>14.2</v>
      </c>
    </row>
    <row r="1030" spans="1:5" ht="12.75">
      <c r="A1030" s="146">
        <v>1631</v>
      </c>
      <c r="B1030" s="102" t="s">
        <v>38526</v>
      </c>
      <c r="C1030" s="146" t="s">
        <v>2</v>
      </c>
      <c r="D1030" s="146" t="s">
        <v>827</v>
      </c>
      <c r="E1030" s="543">
        <v>149.02000000000001</v>
      </c>
    </row>
    <row r="1031" spans="1:5" ht="12.75">
      <c r="A1031" s="146">
        <v>1633</v>
      </c>
      <c r="B1031" s="102" t="s">
        <v>38527</v>
      </c>
      <c r="C1031" s="146" t="s">
        <v>2</v>
      </c>
      <c r="D1031" s="146" t="s">
        <v>827</v>
      </c>
      <c r="E1031" s="543">
        <v>253.2</v>
      </c>
    </row>
    <row r="1032" spans="1:5" ht="12.75">
      <c r="A1032" s="146">
        <v>10818</v>
      </c>
      <c r="B1032" s="102" t="s">
        <v>38528</v>
      </c>
      <c r="C1032" s="146" t="s">
        <v>3</v>
      </c>
      <c r="D1032" s="146" t="s">
        <v>827</v>
      </c>
      <c r="E1032" s="543">
        <v>48.62</v>
      </c>
    </row>
    <row r="1033" spans="1:5" ht="12.75">
      <c r="A1033" s="146">
        <v>41410</v>
      </c>
      <c r="B1033" s="102" t="s">
        <v>38529</v>
      </c>
      <c r="C1033" s="146" t="s">
        <v>2</v>
      </c>
      <c r="D1033" s="146" t="s">
        <v>827</v>
      </c>
      <c r="E1033" s="543">
        <v>71.290000000000006</v>
      </c>
    </row>
    <row r="1034" spans="1:5" ht="12.75">
      <c r="A1034" s="146">
        <v>41411</v>
      </c>
      <c r="B1034" s="102" t="s">
        <v>38530</v>
      </c>
      <c r="C1034" s="146" t="s">
        <v>2</v>
      </c>
      <c r="D1034" s="146" t="s">
        <v>827</v>
      </c>
      <c r="E1034" s="543">
        <v>64.63</v>
      </c>
    </row>
    <row r="1035" spans="1:5" ht="12.75">
      <c r="A1035" s="146">
        <v>41412</v>
      </c>
      <c r="B1035" s="102" t="s">
        <v>38531</v>
      </c>
      <c r="C1035" s="146" t="s">
        <v>2</v>
      </c>
      <c r="D1035" s="146" t="s">
        <v>827</v>
      </c>
      <c r="E1035" s="543">
        <v>125</v>
      </c>
    </row>
    <row r="1036" spans="1:5" ht="12.75">
      <c r="A1036" s="146">
        <v>41413</v>
      </c>
      <c r="B1036" s="102" t="s">
        <v>38532</v>
      </c>
      <c r="C1036" s="146" t="s">
        <v>2</v>
      </c>
      <c r="D1036" s="146" t="s">
        <v>827</v>
      </c>
      <c r="E1036" s="543">
        <v>112.48</v>
      </c>
    </row>
    <row r="1037" spans="1:5" ht="12.75">
      <c r="A1037" s="146">
        <v>39359</v>
      </c>
      <c r="B1037" s="102" t="s">
        <v>38533</v>
      </c>
      <c r="C1037" s="146" t="s">
        <v>2</v>
      </c>
      <c r="D1037" s="146" t="s">
        <v>827</v>
      </c>
      <c r="E1037" s="543"/>
    </row>
    <row r="1038" spans="1:5" ht="12.75">
      <c r="A1038" s="146">
        <v>39360</v>
      </c>
      <c r="B1038" s="102" t="s">
        <v>38534</v>
      </c>
      <c r="C1038" s="146" t="s">
        <v>2</v>
      </c>
      <c r="D1038" s="146" t="s">
        <v>827</v>
      </c>
      <c r="E1038" s="543"/>
    </row>
    <row r="1039" spans="1:5" ht="12.75">
      <c r="A1039" s="146">
        <v>10710</v>
      </c>
      <c r="B1039" s="102" t="s">
        <v>38535</v>
      </c>
      <c r="C1039" s="146" t="s">
        <v>4</v>
      </c>
      <c r="D1039" s="146" t="s">
        <v>3270</v>
      </c>
      <c r="E1039" s="543"/>
    </row>
    <row r="1040" spans="1:5" ht="12.75">
      <c r="A1040" s="146">
        <v>10709</v>
      </c>
      <c r="B1040" s="102" t="s">
        <v>38536</v>
      </c>
      <c r="C1040" s="146" t="s">
        <v>4</v>
      </c>
      <c r="D1040" s="146" t="s">
        <v>827</v>
      </c>
      <c r="E1040" s="543"/>
    </row>
    <row r="1041" spans="1:5" ht="12.75">
      <c r="A1041" s="146">
        <v>39636</v>
      </c>
      <c r="B1041" s="102" t="s">
        <v>38537</v>
      </c>
      <c r="C1041" s="146" t="s">
        <v>4</v>
      </c>
      <c r="D1041" s="146" t="s">
        <v>827</v>
      </c>
      <c r="E1041" s="543"/>
    </row>
    <row r="1042" spans="1:5" ht="12.75">
      <c r="A1042" s="146">
        <v>10708</v>
      </c>
      <c r="B1042" s="102" t="s">
        <v>38538</v>
      </c>
      <c r="C1042" s="146" t="s">
        <v>4</v>
      </c>
      <c r="D1042" s="146" t="s">
        <v>827</v>
      </c>
      <c r="E1042" s="543"/>
    </row>
    <row r="1043" spans="1:5" ht="12.75">
      <c r="A1043" s="146">
        <v>39635</v>
      </c>
      <c r="B1043" s="102" t="s">
        <v>38539</v>
      </c>
      <c r="C1043" s="146" t="s">
        <v>4</v>
      </c>
      <c r="D1043" s="146" t="s">
        <v>827</v>
      </c>
      <c r="E1043" s="543"/>
    </row>
    <row r="1044" spans="1:5" ht="12.75">
      <c r="A1044" s="146">
        <v>6117</v>
      </c>
      <c r="B1044" s="102" t="s">
        <v>38540</v>
      </c>
      <c r="C1044" s="146" t="s">
        <v>5</v>
      </c>
      <c r="D1044" s="146" t="s">
        <v>827</v>
      </c>
      <c r="E1044" s="543">
        <v>17.11</v>
      </c>
    </row>
    <row r="1045" spans="1:5" ht="12.75">
      <c r="A1045" s="146">
        <v>40913</v>
      </c>
      <c r="B1045" s="102" t="s">
        <v>38541</v>
      </c>
      <c r="C1045" s="146" t="s">
        <v>2233</v>
      </c>
      <c r="D1045" s="146" t="s">
        <v>827</v>
      </c>
      <c r="E1045" s="543">
        <v>3003.5</v>
      </c>
    </row>
    <row r="1046" spans="1:5" ht="12.75">
      <c r="A1046" s="146">
        <v>1214</v>
      </c>
      <c r="B1046" s="102" t="s">
        <v>38542</v>
      </c>
      <c r="C1046" s="146" t="s">
        <v>5</v>
      </c>
      <c r="D1046" s="146" t="s">
        <v>827</v>
      </c>
      <c r="E1046" s="543">
        <v>23.94</v>
      </c>
    </row>
    <row r="1047" spans="1:5" ht="12.75">
      <c r="A1047" s="146">
        <v>40915</v>
      </c>
      <c r="B1047" s="102" t="s">
        <v>38543</v>
      </c>
      <c r="C1047" s="146" t="s">
        <v>2233</v>
      </c>
      <c r="D1047" s="146" t="s">
        <v>827</v>
      </c>
      <c r="E1047" s="543">
        <v>4200.6000000000004</v>
      </c>
    </row>
    <row r="1048" spans="1:5" ht="12.75">
      <c r="A1048" s="146">
        <v>40914</v>
      </c>
      <c r="B1048" s="102" t="s">
        <v>38544</v>
      </c>
      <c r="C1048" s="146" t="s">
        <v>2233</v>
      </c>
      <c r="D1048" s="146" t="s">
        <v>827</v>
      </c>
      <c r="E1048" s="543">
        <v>4200.6000000000004</v>
      </c>
    </row>
    <row r="1049" spans="1:5" ht="12.75">
      <c r="A1049" s="146">
        <v>1213</v>
      </c>
      <c r="B1049" s="102" t="s">
        <v>38545</v>
      </c>
      <c r="C1049" s="146" t="s">
        <v>5</v>
      </c>
      <c r="D1049" s="146" t="s">
        <v>3270</v>
      </c>
      <c r="E1049" s="543">
        <v>23.94</v>
      </c>
    </row>
    <row r="1050" spans="1:5" ht="12.75">
      <c r="A1050" s="146">
        <v>5091</v>
      </c>
      <c r="B1050" s="102" t="s">
        <v>38546</v>
      </c>
      <c r="C1050" s="146" t="s">
        <v>2</v>
      </c>
      <c r="D1050" s="146" t="s">
        <v>827</v>
      </c>
      <c r="E1050" s="543">
        <v>19.02</v>
      </c>
    </row>
    <row r="1051" spans="1:5" ht="12.75">
      <c r="A1051" s="146">
        <v>14615</v>
      </c>
      <c r="B1051" s="102" t="s">
        <v>38547</v>
      </c>
      <c r="C1051" s="146" t="s">
        <v>2</v>
      </c>
      <c r="D1051" s="146" t="s">
        <v>827</v>
      </c>
      <c r="E1051" s="543">
        <v>3021.02</v>
      </c>
    </row>
    <row r="1052" spans="1:5" ht="12.75">
      <c r="A1052" s="146">
        <v>2711</v>
      </c>
      <c r="B1052" s="102" t="s">
        <v>38548</v>
      </c>
      <c r="C1052" s="146" t="s">
        <v>2</v>
      </c>
      <c r="D1052" s="146" t="s">
        <v>3270</v>
      </c>
      <c r="E1052" s="543">
        <v>204.84</v>
      </c>
    </row>
    <row r="1053" spans="1:5" ht="12.75">
      <c r="A1053" s="146">
        <v>37727</v>
      </c>
      <c r="B1053" s="102" t="s">
        <v>38549</v>
      </c>
      <c r="C1053" s="146" t="s">
        <v>2</v>
      </c>
      <c r="D1053" s="146" t="s">
        <v>3270</v>
      </c>
      <c r="E1053" s="543">
        <v>20133.990000000002</v>
      </c>
    </row>
    <row r="1054" spans="1:5" ht="12.75">
      <c r="A1054" s="146">
        <v>37728</v>
      </c>
      <c r="B1054" s="102" t="s">
        <v>38550</v>
      </c>
      <c r="C1054" s="146" t="s">
        <v>2</v>
      </c>
      <c r="D1054" s="146" t="s">
        <v>827</v>
      </c>
      <c r="E1054" s="543">
        <v>27314.639999999999</v>
      </c>
    </row>
    <row r="1055" spans="1:5" ht="12.75">
      <c r="A1055" s="146">
        <v>37729</v>
      </c>
      <c r="B1055" s="102" t="s">
        <v>38551</v>
      </c>
      <c r="C1055" s="146" t="s">
        <v>2</v>
      </c>
      <c r="D1055" s="146" t="s">
        <v>827</v>
      </c>
      <c r="E1055" s="543">
        <v>29567.39</v>
      </c>
    </row>
    <row r="1056" spans="1:5" ht="12.75">
      <c r="A1056" s="146">
        <v>37730</v>
      </c>
      <c r="B1056" s="102" t="s">
        <v>38552</v>
      </c>
      <c r="C1056" s="146" t="s">
        <v>2</v>
      </c>
      <c r="D1056" s="146" t="s">
        <v>827</v>
      </c>
      <c r="E1056" s="543">
        <v>31820.15</v>
      </c>
    </row>
    <row r="1057" spans="1:5" ht="12.75">
      <c r="A1057" s="146">
        <v>37731</v>
      </c>
      <c r="B1057" s="102" t="s">
        <v>38553</v>
      </c>
      <c r="C1057" s="146" t="s">
        <v>2</v>
      </c>
      <c r="D1057" s="146" t="s">
        <v>827</v>
      </c>
      <c r="E1057" s="543">
        <v>34072.9</v>
      </c>
    </row>
    <row r="1058" spans="1:5" ht="12.75">
      <c r="A1058" s="146">
        <v>37732</v>
      </c>
      <c r="B1058" s="102" t="s">
        <v>38554</v>
      </c>
      <c r="C1058" s="146" t="s">
        <v>2</v>
      </c>
      <c r="D1058" s="146" t="s">
        <v>827</v>
      </c>
      <c r="E1058" s="543">
        <v>38860</v>
      </c>
    </row>
    <row r="1059" spans="1:5" ht="12.75">
      <c r="A1059" s="146">
        <v>36496</v>
      </c>
      <c r="B1059" s="102" t="s">
        <v>38555</v>
      </c>
      <c r="C1059" s="146" t="s">
        <v>2</v>
      </c>
      <c r="D1059" s="146" t="s">
        <v>827</v>
      </c>
      <c r="E1059" s="543">
        <v>7670.31</v>
      </c>
    </row>
    <row r="1060" spans="1:5" ht="12.75">
      <c r="A1060" s="146">
        <v>37762</v>
      </c>
      <c r="B1060" s="102" t="s">
        <v>38556</v>
      </c>
      <c r="C1060" s="146" t="s">
        <v>2</v>
      </c>
      <c r="D1060" s="146" t="s">
        <v>827</v>
      </c>
      <c r="E1060" s="543"/>
    </row>
    <row r="1061" spans="1:5" ht="12.75">
      <c r="A1061" s="146">
        <v>37763</v>
      </c>
      <c r="B1061" s="102" t="s">
        <v>38557</v>
      </c>
      <c r="C1061" s="146" t="s">
        <v>2</v>
      </c>
      <c r="D1061" s="146" t="s">
        <v>827</v>
      </c>
      <c r="E1061" s="543"/>
    </row>
    <row r="1062" spans="1:5" ht="12.75">
      <c r="A1062" s="146">
        <v>41992</v>
      </c>
      <c r="B1062" s="102" t="s">
        <v>38558</v>
      </c>
      <c r="C1062" s="146" t="s">
        <v>2</v>
      </c>
      <c r="D1062" s="146" t="s">
        <v>3270</v>
      </c>
      <c r="E1062" s="543"/>
    </row>
    <row r="1063" spans="1:5" ht="12.75">
      <c r="A1063" s="146">
        <v>10630</v>
      </c>
      <c r="B1063" s="102" t="s">
        <v>38559</v>
      </c>
      <c r="C1063" s="146" t="s">
        <v>2</v>
      </c>
      <c r="D1063" s="146" t="s">
        <v>827</v>
      </c>
      <c r="E1063" s="543"/>
    </row>
    <row r="1064" spans="1:5" ht="12.75">
      <c r="A1064" s="146">
        <v>13215</v>
      </c>
      <c r="B1064" s="102" t="s">
        <v>38560</v>
      </c>
      <c r="C1064" s="146" t="s">
        <v>2</v>
      </c>
      <c r="D1064" s="146" t="s">
        <v>827</v>
      </c>
      <c r="E1064" s="543"/>
    </row>
    <row r="1065" spans="1:5" ht="12.75">
      <c r="A1065" s="146">
        <v>4235</v>
      </c>
      <c r="B1065" s="102" t="s">
        <v>38561</v>
      </c>
      <c r="C1065" s="146" t="s">
        <v>5</v>
      </c>
      <c r="D1065" s="146" t="s">
        <v>827</v>
      </c>
      <c r="E1065" s="543">
        <v>15.07</v>
      </c>
    </row>
    <row r="1066" spans="1:5" ht="12.75">
      <c r="A1066" s="146">
        <v>40976</v>
      </c>
      <c r="B1066" s="102" t="s">
        <v>38562</v>
      </c>
      <c r="C1066" s="146" t="s">
        <v>2233</v>
      </c>
      <c r="D1066" s="146" t="s">
        <v>827</v>
      </c>
      <c r="E1066" s="543">
        <v>2644.4</v>
      </c>
    </row>
    <row r="1067" spans="1:5" ht="12.75">
      <c r="A1067" s="146">
        <v>43091</v>
      </c>
      <c r="B1067" s="102" t="s">
        <v>38563</v>
      </c>
      <c r="C1067" s="146" t="s">
        <v>2</v>
      </c>
      <c r="D1067" s="146" t="s">
        <v>827</v>
      </c>
      <c r="E1067" s="543">
        <v>6846.82</v>
      </c>
    </row>
    <row r="1068" spans="1:5" ht="12.75">
      <c r="A1068" s="146">
        <v>43092</v>
      </c>
      <c r="B1068" s="102" t="s">
        <v>38564</v>
      </c>
      <c r="C1068" s="146" t="s">
        <v>2</v>
      </c>
      <c r="D1068" s="146" t="s">
        <v>827</v>
      </c>
      <c r="E1068" s="543">
        <v>9129.1</v>
      </c>
    </row>
    <row r="1069" spans="1:5" ht="12.75">
      <c r="A1069" s="146">
        <v>43089</v>
      </c>
      <c r="B1069" s="102" t="s">
        <v>38565</v>
      </c>
      <c r="C1069" s="146" t="s">
        <v>2</v>
      </c>
      <c r="D1069" s="146" t="s">
        <v>827</v>
      </c>
      <c r="E1069" s="543">
        <v>1591</v>
      </c>
    </row>
    <row r="1070" spans="1:5" ht="12.75">
      <c r="A1070" s="146">
        <v>43090</v>
      </c>
      <c r="B1070" s="102" t="s">
        <v>38566</v>
      </c>
      <c r="C1070" s="146" t="s">
        <v>2</v>
      </c>
      <c r="D1070" s="146" t="s">
        <v>827</v>
      </c>
      <c r="E1070" s="543">
        <v>3511.19</v>
      </c>
    </row>
    <row r="1071" spans="1:5" ht="12.75">
      <c r="A1071" s="146">
        <v>41967</v>
      </c>
      <c r="B1071" s="102" t="s">
        <v>38567</v>
      </c>
      <c r="C1071" s="146" t="s">
        <v>9</v>
      </c>
      <c r="D1071" s="146" t="s">
        <v>827</v>
      </c>
      <c r="E1071" s="543">
        <v>20.87</v>
      </c>
    </row>
    <row r="1072" spans="1:5" ht="12.75">
      <c r="A1072" s="146">
        <v>12760</v>
      </c>
      <c r="B1072" s="102" t="s">
        <v>38568</v>
      </c>
      <c r="C1072" s="146" t="s">
        <v>4</v>
      </c>
      <c r="D1072" s="146" t="s">
        <v>827</v>
      </c>
      <c r="E1072" s="543">
        <v>1738.68</v>
      </c>
    </row>
    <row r="1073" spans="1:5" ht="12.75">
      <c r="A1073" s="146">
        <v>12759</v>
      </c>
      <c r="B1073" s="102" t="s">
        <v>38569</v>
      </c>
      <c r="C1073" s="146" t="s">
        <v>4</v>
      </c>
      <c r="D1073" s="146" t="s">
        <v>827</v>
      </c>
      <c r="E1073" s="543">
        <v>1159.0999999999999</v>
      </c>
    </row>
    <row r="1074" spans="1:5" ht="12.75">
      <c r="A1074" s="146">
        <v>43105</v>
      </c>
      <c r="B1074" s="102" t="s">
        <v>38570</v>
      </c>
      <c r="C1074" s="146" t="s">
        <v>3</v>
      </c>
      <c r="D1074" s="146" t="s">
        <v>827</v>
      </c>
      <c r="E1074" s="543">
        <v>34.03</v>
      </c>
    </row>
    <row r="1075" spans="1:5" ht="12.75">
      <c r="A1075" s="146">
        <v>40424</v>
      </c>
      <c r="B1075" s="102" t="s">
        <v>38571</v>
      </c>
      <c r="C1075" s="146" t="s">
        <v>3</v>
      </c>
      <c r="D1075" s="146" t="s">
        <v>827</v>
      </c>
      <c r="E1075" s="543">
        <v>8.64</v>
      </c>
    </row>
    <row r="1076" spans="1:5" ht="12.75">
      <c r="A1076" s="146">
        <v>1325</v>
      </c>
      <c r="B1076" s="102" t="s">
        <v>38572</v>
      </c>
      <c r="C1076" s="146" t="s">
        <v>3</v>
      </c>
      <c r="D1076" s="146" t="s">
        <v>827</v>
      </c>
      <c r="E1076" s="543">
        <v>9.4700000000000006</v>
      </c>
    </row>
    <row r="1077" spans="1:5" ht="12.75">
      <c r="A1077" s="146">
        <v>1327</v>
      </c>
      <c r="B1077" s="102" t="s">
        <v>38573</v>
      </c>
      <c r="C1077" s="146" t="s">
        <v>3</v>
      </c>
      <c r="D1077" s="146" t="s">
        <v>827</v>
      </c>
      <c r="E1077" s="543">
        <v>10.08</v>
      </c>
    </row>
    <row r="1078" spans="1:5" ht="12.75">
      <c r="A1078" s="146">
        <v>1328</v>
      </c>
      <c r="B1078" s="102" t="s">
        <v>38574</v>
      </c>
      <c r="C1078" s="146" t="s">
        <v>3</v>
      </c>
      <c r="D1078" s="146" t="s">
        <v>827</v>
      </c>
      <c r="E1078" s="543">
        <v>9.49</v>
      </c>
    </row>
    <row r="1079" spans="1:5" ht="12.75">
      <c r="A1079" s="146">
        <v>1321</v>
      </c>
      <c r="B1079" s="102" t="s">
        <v>38575</v>
      </c>
      <c r="C1079" s="146" t="s">
        <v>3</v>
      </c>
      <c r="D1079" s="146" t="s">
        <v>827</v>
      </c>
      <c r="E1079" s="543">
        <v>8.7899999999999991</v>
      </c>
    </row>
    <row r="1080" spans="1:5" ht="12.75">
      <c r="A1080" s="146">
        <v>1318</v>
      </c>
      <c r="B1080" s="102" t="s">
        <v>38576</v>
      </c>
      <c r="C1080" s="146" t="s">
        <v>3</v>
      </c>
      <c r="D1080" s="146" t="s">
        <v>827</v>
      </c>
      <c r="E1080" s="543">
        <v>8.8000000000000007</v>
      </c>
    </row>
    <row r="1081" spans="1:5" ht="12.75">
      <c r="A1081" s="146">
        <v>1322</v>
      </c>
      <c r="B1081" s="102" t="s">
        <v>38577</v>
      </c>
      <c r="C1081" s="146" t="s">
        <v>3</v>
      </c>
      <c r="D1081" s="146" t="s">
        <v>827</v>
      </c>
      <c r="E1081" s="543">
        <v>9.2899999999999991</v>
      </c>
    </row>
    <row r="1082" spans="1:5" ht="12.75">
      <c r="A1082" s="146">
        <v>1323</v>
      </c>
      <c r="B1082" s="102" t="s">
        <v>38578</v>
      </c>
      <c r="C1082" s="146" t="s">
        <v>3</v>
      </c>
      <c r="D1082" s="146" t="s">
        <v>827</v>
      </c>
      <c r="E1082" s="543">
        <v>9.2899999999999991</v>
      </c>
    </row>
    <row r="1083" spans="1:5" ht="12.75">
      <c r="A1083" s="146">
        <v>1319</v>
      </c>
      <c r="B1083" s="102" t="s">
        <v>38579</v>
      </c>
      <c r="C1083" s="146" t="s">
        <v>3</v>
      </c>
      <c r="D1083" s="146" t="s">
        <v>827</v>
      </c>
      <c r="E1083" s="543">
        <v>7.83</v>
      </c>
    </row>
    <row r="1084" spans="1:5" ht="12.75">
      <c r="A1084" s="146">
        <v>11026</v>
      </c>
      <c r="B1084" s="102" t="s">
        <v>38580</v>
      </c>
      <c r="C1084" s="146" t="s">
        <v>3</v>
      </c>
      <c r="D1084" s="146" t="s">
        <v>827</v>
      </c>
      <c r="E1084" s="543">
        <v>10.77</v>
      </c>
    </row>
    <row r="1085" spans="1:5" ht="12.75">
      <c r="A1085" s="146">
        <v>11027</v>
      </c>
      <c r="B1085" s="102" t="s">
        <v>38581</v>
      </c>
      <c r="C1085" s="146" t="s">
        <v>3</v>
      </c>
      <c r="D1085" s="146" t="s">
        <v>827</v>
      </c>
      <c r="E1085" s="543">
        <v>11.21</v>
      </c>
    </row>
    <row r="1086" spans="1:5" ht="12.75">
      <c r="A1086" s="146">
        <v>11046</v>
      </c>
      <c r="B1086" s="102" t="s">
        <v>38582</v>
      </c>
      <c r="C1086" s="146" t="s">
        <v>3</v>
      </c>
      <c r="D1086" s="146" t="s">
        <v>827</v>
      </c>
      <c r="E1086" s="543">
        <v>10.74</v>
      </c>
    </row>
    <row r="1087" spans="1:5" ht="12.75">
      <c r="A1087" s="146">
        <v>11047</v>
      </c>
      <c r="B1087" s="102" t="s">
        <v>38583</v>
      </c>
      <c r="C1087" s="146" t="s">
        <v>3</v>
      </c>
      <c r="D1087" s="146" t="s">
        <v>827</v>
      </c>
      <c r="E1087" s="543">
        <v>11.7</v>
      </c>
    </row>
    <row r="1088" spans="1:5" ht="12.75">
      <c r="A1088" s="146">
        <v>43668</v>
      </c>
      <c r="B1088" s="102" t="s">
        <v>38584</v>
      </c>
      <c r="C1088" s="146" t="s">
        <v>3</v>
      </c>
      <c r="D1088" s="146" t="s">
        <v>827</v>
      </c>
      <c r="E1088" s="543">
        <v>10.33</v>
      </c>
    </row>
    <row r="1089" spans="1:5" ht="12.75">
      <c r="A1089" s="146">
        <v>11049</v>
      </c>
      <c r="B1089" s="102" t="s">
        <v>38585</v>
      </c>
      <c r="C1089" s="146" t="s">
        <v>3</v>
      </c>
      <c r="D1089" s="146" t="s">
        <v>3270</v>
      </c>
      <c r="E1089" s="543">
        <v>11.19</v>
      </c>
    </row>
    <row r="1090" spans="1:5" ht="12.75">
      <c r="A1090" s="146">
        <v>43106</v>
      </c>
      <c r="B1090" s="102" t="s">
        <v>38586</v>
      </c>
      <c r="C1090" s="146" t="s">
        <v>3</v>
      </c>
      <c r="D1090" s="146" t="s">
        <v>827</v>
      </c>
      <c r="E1090" s="543">
        <v>11.26</v>
      </c>
    </row>
    <row r="1091" spans="1:5" ht="12.75">
      <c r="A1091" s="146">
        <v>11051</v>
      </c>
      <c r="B1091" s="102" t="s">
        <v>38587</v>
      </c>
      <c r="C1091" s="146" t="s">
        <v>3</v>
      </c>
      <c r="D1091" s="146" t="s">
        <v>827</v>
      </c>
      <c r="E1091" s="543">
        <v>11.74</v>
      </c>
    </row>
    <row r="1092" spans="1:5" ht="12.75">
      <c r="A1092" s="146">
        <v>11061</v>
      </c>
      <c r="B1092" s="102" t="s">
        <v>38588</v>
      </c>
      <c r="C1092" s="146" t="s">
        <v>3</v>
      </c>
      <c r="D1092" s="146" t="s">
        <v>827</v>
      </c>
      <c r="E1092" s="543">
        <v>14.09</v>
      </c>
    </row>
    <row r="1093" spans="1:5" ht="12.75">
      <c r="A1093" s="146">
        <v>43667</v>
      </c>
      <c r="B1093" s="102" t="s">
        <v>38589</v>
      </c>
      <c r="C1093" s="146" t="s">
        <v>3</v>
      </c>
      <c r="D1093" s="146" t="s">
        <v>827</v>
      </c>
      <c r="E1093" s="543">
        <v>10.24</v>
      </c>
    </row>
    <row r="1094" spans="1:5" ht="12.75">
      <c r="A1094" s="146">
        <v>1333</v>
      </c>
      <c r="B1094" s="102" t="s">
        <v>38590</v>
      </c>
      <c r="C1094" s="146" t="s">
        <v>3</v>
      </c>
      <c r="D1094" s="146" t="s">
        <v>827</v>
      </c>
      <c r="E1094" s="543">
        <v>8.5299999999999994</v>
      </c>
    </row>
    <row r="1095" spans="1:5" ht="12.75">
      <c r="A1095" s="146">
        <v>1330</v>
      </c>
      <c r="B1095" s="102" t="s">
        <v>38591</v>
      </c>
      <c r="C1095" s="146" t="s">
        <v>3</v>
      </c>
      <c r="D1095" s="146" t="s">
        <v>827</v>
      </c>
      <c r="E1095" s="543">
        <v>8.4499999999999993</v>
      </c>
    </row>
    <row r="1096" spans="1:5" ht="12.75">
      <c r="A1096" s="146">
        <v>10957</v>
      </c>
      <c r="B1096" s="102" t="s">
        <v>38592</v>
      </c>
      <c r="C1096" s="146" t="s">
        <v>3</v>
      </c>
      <c r="D1096" s="146" t="s">
        <v>827</v>
      </c>
      <c r="E1096" s="543">
        <v>9.75</v>
      </c>
    </row>
    <row r="1097" spans="1:5" ht="12.75">
      <c r="A1097" s="146">
        <v>1332</v>
      </c>
      <c r="B1097" s="102" t="s">
        <v>38593</v>
      </c>
      <c r="C1097" s="146" t="s">
        <v>3</v>
      </c>
      <c r="D1097" s="146" t="s">
        <v>827</v>
      </c>
      <c r="E1097" s="543">
        <v>8.67</v>
      </c>
    </row>
    <row r="1098" spans="1:5" ht="12.75">
      <c r="A1098" s="146">
        <v>1334</v>
      </c>
      <c r="B1098" s="102" t="s">
        <v>38594</v>
      </c>
      <c r="C1098" s="146" t="s">
        <v>3</v>
      </c>
      <c r="D1098" s="146" t="s">
        <v>827</v>
      </c>
      <c r="E1098" s="543">
        <v>9.61</v>
      </c>
    </row>
    <row r="1099" spans="1:5" ht="12.75">
      <c r="A1099" s="146">
        <v>1335</v>
      </c>
      <c r="B1099" s="102" t="s">
        <v>38595</v>
      </c>
      <c r="C1099" s="146" t="s">
        <v>3</v>
      </c>
      <c r="D1099" s="146" t="s">
        <v>827</v>
      </c>
      <c r="E1099" s="543">
        <v>9.93</v>
      </c>
    </row>
    <row r="1100" spans="1:5" ht="12.75">
      <c r="A1100" s="146">
        <v>40425</v>
      </c>
      <c r="B1100" s="102" t="s">
        <v>38596</v>
      </c>
      <c r="C1100" s="146" t="s">
        <v>3</v>
      </c>
      <c r="D1100" s="146" t="s">
        <v>827</v>
      </c>
      <c r="E1100" s="543">
        <v>8.5</v>
      </c>
    </row>
    <row r="1101" spans="1:5" ht="12.75">
      <c r="A1101" s="146">
        <v>1337</v>
      </c>
      <c r="B1101" s="102" t="s">
        <v>38597</v>
      </c>
      <c r="C1101" s="146" t="s">
        <v>3</v>
      </c>
      <c r="D1101" s="146" t="s">
        <v>827</v>
      </c>
      <c r="E1101" s="543">
        <v>9.75</v>
      </c>
    </row>
    <row r="1102" spans="1:5" ht="12.75">
      <c r="A1102" s="146">
        <v>1338</v>
      </c>
      <c r="B1102" s="102" t="s">
        <v>38598</v>
      </c>
      <c r="C1102" s="146" t="s">
        <v>4</v>
      </c>
      <c r="D1102" s="146" t="s">
        <v>3270</v>
      </c>
      <c r="E1102" s="543">
        <v>44.07</v>
      </c>
    </row>
    <row r="1103" spans="1:5" ht="12.75">
      <c r="A1103" s="146">
        <v>1340</v>
      </c>
      <c r="B1103" s="102" t="s">
        <v>38599</v>
      </c>
      <c r="C1103" s="146" t="s">
        <v>4</v>
      </c>
      <c r="D1103" s="146" t="s">
        <v>827</v>
      </c>
      <c r="E1103" s="543">
        <v>50.95</v>
      </c>
    </row>
    <row r="1104" spans="1:5" ht="12.75">
      <c r="A1104" s="146">
        <v>1341</v>
      </c>
      <c r="B1104" s="102" t="s">
        <v>38600</v>
      </c>
      <c r="C1104" s="146" t="s">
        <v>4</v>
      </c>
      <c r="D1104" s="146" t="s">
        <v>827</v>
      </c>
      <c r="E1104" s="543">
        <v>49.07</v>
      </c>
    </row>
    <row r="1105" spans="1:5" ht="12.75">
      <c r="A1105" s="146">
        <v>34659</v>
      </c>
      <c r="B1105" s="102" t="s">
        <v>38601</v>
      </c>
      <c r="C1105" s="146" t="s">
        <v>4</v>
      </c>
      <c r="D1105" s="146" t="s">
        <v>827</v>
      </c>
      <c r="E1105" s="543">
        <v>40.81</v>
      </c>
    </row>
    <row r="1106" spans="1:5" ht="12.75">
      <c r="A1106" s="146">
        <v>34514</v>
      </c>
      <c r="B1106" s="102" t="s">
        <v>38602</v>
      </c>
      <c r="C1106" s="146" t="s">
        <v>4</v>
      </c>
      <c r="D1106" s="146" t="s">
        <v>3270</v>
      </c>
      <c r="E1106" s="543">
        <v>45.2</v>
      </c>
    </row>
    <row r="1107" spans="1:5" ht="12.75">
      <c r="A1107" s="146">
        <v>34660</v>
      </c>
      <c r="B1107" s="102" t="s">
        <v>38603</v>
      </c>
      <c r="C1107" s="146" t="s">
        <v>4</v>
      </c>
      <c r="D1107" s="146" t="s">
        <v>827</v>
      </c>
      <c r="E1107" s="543">
        <v>57.36</v>
      </c>
    </row>
    <row r="1108" spans="1:5" ht="12.75">
      <c r="A1108" s="146">
        <v>34661</v>
      </c>
      <c r="B1108" s="102" t="s">
        <v>38604</v>
      </c>
      <c r="C1108" s="146" t="s">
        <v>4</v>
      </c>
      <c r="D1108" s="146" t="s">
        <v>827</v>
      </c>
      <c r="E1108" s="543">
        <v>82.39</v>
      </c>
    </row>
    <row r="1109" spans="1:5" ht="12.75">
      <c r="A1109" s="146">
        <v>34667</v>
      </c>
      <c r="B1109" s="102" t="s">
        <v>38605</v>
      </c>
      <c r="C1109" s="146" t="s">
        <v>4</v>
      </c>
      <c r="D1109" s="146" t="s">
        <v>827</v>
      </c>
      <c r="E1109" s="543">
        <v>29.83</v>
      </c>
    </row>
    <row r="1110" spans="1:5" ht="12.75">
      <c r="A1110" s="146">
        <v>34668</v>
      </c>
      <c r="B1110" s="102" t="s">
        <v>38606</v>
      </c>
      <c r="C1110" s="146" t="s">
        <v>4</v>
      </c>
      <c r="D1110" s="146" t="s">
        <v>827</v>
      </c>
      <c r="E1110" s="543">
        <v>38.99</v>
      </c>
    </row>
    <row r="1111" spans="1:5" ht="12.75">
      <c r="A1111" s="146">
        <v>34741</v>
      </c>
      <c r="B1111" s="102" t="s">
        <v>38607</v>
      </c>
      <c r="C1111" s="146" t="s">
        <v>4</v>
      </c>
      <c r="D1111" s="146" t="s">
        <v>827</v>
      </c>
      <c r="E1111" s="543">
        <v>42.9</v>
      </c>
    </row>
    <row r="1112" spans="1:5" ht="12.75">
      <c r="A1112" s="146">
        <v>34664</v>
      </c>
      <c r="B1112" s="102" t="s">
        <v>38608</v>
      </c>
      <c r="C1112" s="146" t="s">
        <v>4</v>
      </c>
      <c r="D1112" s="146" t="s">
        <v>827</v>
      </c>
      <c r="E1112" s="543">
        <v>46.81</v>
      </c>
    </row>
    <row r="1113" spans="1:5" ht="12.75">
      <c r="A1113" s="146">
        <v>34665</v>
      </c>
      <c r="B1113" s="102" t="s">
        <v>38609</v>
      </c>
      <c r="C1113" s="146" t="s">
        <v>4</v>
      </c>
      <c r="D1113" s="146" t="s">
        <v>827</v>
      </c>
      <c r="E1113" s="543">
        <v>58.11</v>
      </c>
    </row>
    <row r="1114" spans="1:5" ht="12.75">
      <c r="A1114" s="146">
        <v>34666</v>
      </c>
      <c r="B1114" s="102" t="s">
        <v>38610</v>
      </c>
      <c r="C1114" s="146" t="s">
        <v>4</v>
      </c>
      <c r="D1114" s="146" t="s">
        <v>827</v>
      </c>
      <c r="E1114" s="543">
        <v>87.78</v>
      </c>
    </row>
    <row r="1115" spans="1:5" ht="12.75">
      <c r="A1115" s="146">
        <v>34669</v>
      </c>
      <c r="B1115" s="102" t="s">
        <v>38611</v>
      </c>
      <c r="C1115" s="146" t="s">
        <v>4</v>
      </c>
      <c r="D1115" s="146" t="s">
        <v>827</v>
      </c>
      <c r="E1115" s="543">
        <v>32.18</v>
      </c>
    </row>
    <row r="1116" spans="1:5" ht="12.75">
      <c r="A1116" s="146">
        <v>34670</v>
      </c>
      <c r="B1116" s="102" t="s">
        <v>38612</v>
      </c>
      <c r="C1116" s="146" t="s">
        <v>4</v>
      </c>
      <c r="D1116" s="146" t="s">
        <v>827</v>
      </c>
      <c r="E1116" s="543">
        <v>39.36</v>
      </c>
    </row>
    <row r="1117" spans="1:5" ht="12.75">
      <c r="A1117" s="146">
        <v>34671</v>
      </c>
      <c r="B1117" s="102" t="s">
        <v>38613</v>
      </c>
      <c r="C1117" s="146" t="s">
        <v>4</v>
      </c>
      <c r="D1117" s="146" t="s">
        <v>827</v>
      </c>
      <c r="E1117" s="543">
        <v>32.86</v>
      </c>
    </row>
    <row r="1118" spans="1:5" ht="12.75">
      <c r="A1118" s="146">
        <v>34672</v>
      </c>
      <c r="B1118" s="102" t="s">
        <v>38614</v>
      </c>
      <c r="C1118" s="146" t="s">
        <v>4</v>
      </c>
      <c r="D1118" s="146" t="s">
        <v>827</v>
      </c>
      <c r="E1118" s="543">
        <v>34.65</v>
      </c>
    </row>
    <row r="1119" spans="1:5" ht="12.75">
      <c r="A1119" s="146">
        <v>34673</v>
      </c>
      <c r="B1119" s="102" t="s">
        <v>38615</v>
      </c>
      <c r="C1119" s="146" t="s">
        <v>4</v>
      </c>
      <c r="D1119" s="146" t="s">
        <v>827</v>
      </c>
      <c r="E1119" s="543">
        <v>42.28</v>
      </c>
    </row>
    <row r="1120" spans="1:5" ht="12.75">
      <c r="A1120" s="146">
        <v>34674</v>
      </c>
      <c r="B1120" s="102" t="s">
        <v>38616</v>
      </c>
      <c r="C1120" s="146" t="s">
        <v>4</v>
      </c>
      <c r="D1120" s="146" t="s">
        <v>827</v>
      </c>
      <c r="E1120" s="543">
        <v>56.21</v>
      </c>
    </row>
    <row r="1121" spans="1:5" ht="12.75">
      <c r="A1121" s="146">
        <v>34675</v>
      </c>
      <c r="B1121" s="102" t="s">
        <v>38617</v>
      </c>
      <c r="C1121" s="146" t="s">
        <v>4</v>
      </c>
      <c r="D1121" s="146" t="s">
        <v>827</v>
      </c>
      <c r="E1121" s="543">
        <v>68.53</v>
      </c>
    </row>
    <row r="1122" spans="1:5" ht="12.75">
      <c r="A1122" s="146">
        <v>34676</v>
      </c>
      <c r="B1122" s="102" t="s">
        <v>38618</v>
      </c>
      <c r="C1122" s="146" t="s">
        <v>4</v>
      </c>
      <c r="D1122" s="146" t="s">
        <v>827</v>
      </c>
      <c r="E1122" s="543">
        <v>19.73</v>
      </c>
    </row>
    <row r="1123" spans="1:5" ht="12.75">
      <c r="A1123" s="146">
        <v>34677</v>
      </c>
      <c r="B1123" s="102" t="s">
        <v>38619</v>
      </c>
      <c r="C1123" s="146" t="s">
        <v>4</v>
      </c>
      <c r="D1123" s="146" t="s">
        <v>827</v>
      </c>
      <c r="E1123" s="543">
        <v>26.52</v>
      </c>
    </row>
    <row r="1124" spans="1:5" ht="12.75">
      <c r="A1124" s="146">
        <v>43126</v>
      </c>
      <c r="B1124" s="102" t="s">
        <v>38620</v>
      </c>
      <c r="C1124" s="146" t="s">
        <v>4</v>
      </c>
      <c r="D1124" s="146" t="s">
        <v>827</v>
      </c>
      <c r="E1124" s="543"/>
    </row>
    <row r="1125" spans="1:5" ht="12.75">
      <c r="A1125" s="146">
        <v>43124</v>
      </c>
      <c r="B1125" s="102" t="s">
        <v>38621</v>
      </c>
      <c r="C1125" s="146" t="s">
        <v>4</v>
      </c>
      <c r="D1125" s="146" t="s">
        <v>827</v>
      </c>
      <c r="E1125" s="543"/>
    </row>
    <row r="1126" spans="1:5" ht="12.75">
      <c r="A1126" s="146">
        <v>43125</v>
      </c>
      <c r="B1126" s="102" t="s">
        <v>38622</v>
      </c>
      <c r="C1126" s="146" t="s">
        <v>4</v>
      </c>
      <c r="D1126" s="146" t="s">
        <v>827</v>
      </c>
      <c r="E1126" s="543"/>
    </row>
    <row r="1127" spans="1:5" ht="12.75">
      <c r="A1127" s="146">
        <v>40623</v>
      </c>
      <c r="B1127" s="102" t="s">
        <v>38623</v>
      </c>
      <c r="C1127" s="146" t="s">
        <v>26393</v>
      </c>
      <c r="D1127" s="146" t="s">
        <v>827</v>
      </c>
      <c r="E1127" s="543">
        <v>94.91</v>
      </c>
    </row>
    <row r="1128" spans="1:5" ht="12.75">
      <c r="A1128" s="146">
        <v>43701</v>
      </c>
      <c r="B1128" s="102" t="s">
        <v>38624</v>
      </c>
      <c r="C1128" s="146" t="s">
        <v>3</v>
      </c>
      <c r="D1128" s="146" t="s">
        <v>3270</v>
      </c>
      <c r="E1128" s="543">
        <v>78</v>
      </c>
    </row>
    <row r="1129" spans="1:5" ht="12.75">
      <c r="A1129" s="146">
        <v>1345</v>
      </c>
      <c r="B1129" s="102" t="s">
        <v>38625</v>
      </c>
      <c r="C1129" s="146" t="s">
        <v>4</v>
      </c>
      <c r="D1129" s="146" t="s">
        <v>827</v>
      </c>
      <c r="E1129" s="543">
        <v>94.99</v>
      </c>
    </row>
    <row r="1130" spans="1:5" ht="12.75">
      <c r="A1130" s="146">
        <v>1346</v>
      </c>
      <c r="B1130" s="102" t="s">
        <v>38626</v>
      </c>
      <c r="C1130" s="146" t="s">
        <v>4</v>
      </c>
      <c r="D1130" s="146" t="s">
        <v>827</v>
      </c>
      <c r="E1130" s="543">
        <v>55.25</v>
      </c>
    </row>
    <row r="1131" spans="1:5" ht="12.75">
      <c r="A1131" s="146">
        <v>1347</v>
      </c>
      <c r="B1131" s="102" t="s">
        <v>38627</v>
      </c>
      <c r="C1131" s="146" t="s">
        <v>4</v>
      </c>
      <c r="D1131" s="146" t="s">
        <v>827</v>
      </c>
      <c r="E1131" s="543">
        <v>68.459999999999994</v>
      </c>
    </row>
    <row r="1132" spans="1:5" ht="12.75">
      <c r="A1132" s="146">
        <v>43678</v>
      </c>
      <c r="B1132" s="102" t="s">
        <v>38628</v>
      </c>
      <c r="C1132" s="146" t="s">
        <v>4</v>
      </c>
      <c r="D1132" s="146" t="s">
        <v>827</v>
      </c>
      <c r="E1132" s="543">
        <v>79.41</v>
      </c>
    </row>
    <row r="1133" spans="1:5" ht="12.75">
      <c r="A1133" s="146">
        <v>43680</v>
      </c>
      <c r="B1133" s="102" t="s">
        <v>38629</v>
      </c>
      <c r="C1133" s="146" t="s">
        <v>4</v>
      </c>
      <c r="D1133" s="146" t="s">
        <v>827</v>
      </c>
      <c r="E1133" s="543">
        <v>114.4</v>
      </c>
    </row>
    <row r="1134" spans="1:5" ht="12.75">
      <c r="A1134" s="146">
        <v>43679</v>
      </c>
      <c r="B1134" s="102" t="s">
        <v>38630</v>
      </c>
      <c r="C1134" s="146" t="s">
        <v>4</v>
      </c>
      <c r="D1134" s="146" t="s">
        <v>827</v>
      </c>
      <c r="E1134" s="543">
        <v>40.15</v>
      </c>
    </row>
    <row r="1135" spans="1:5" ht="12.75">
      <c r="A1135" s="146">
        <v>1355</v>
      </c>
      <c r="B1135" s="102" t="s">
        <v>38631</v>
      </c>
      <c r="C1135" s="146" t="s">
        <v>4</v>
      </c>
      <c r="D1135" s="146" t="s">
        <v>827</v>
      </c>
      <c r="E1135" s="543">
        <v>45.69</v>
      </c>
    </row>
    <row r="1136" spans="1:5" ht="12.75">
      <c r="A1136" s="146">
        <v>1358</v>
      </c>
      <c r="B1136" s="102" t="s">
        <v>38632</v>
      </c>
      <c r="C1136" s="146" t="s">
        <v>4</v>
      </c>
      <c r="D1136" s="146" t="s">
        <v>827</v>
      </c>
      <c r="E1136" s="543">
        <v>56.09</v>
      </c>
    </row>
    <row r="1137" spans="1:5" ht="12.75">
      <c r="A1137" s="146">
        <v>43677</v>
      </c>
      <c r="B1137" s="102" t="s">
        <v>38633</v>
      </c>
      <c r="C1137" s="146" t="s">
        <v>4</v>
      </c>
      <c r="D1137" s="146" t="s">
        <v>827</v>
      </c>
      <c r="E1137" s="543">
        <v>69.59</v>
      </c>
    </row>
    <row r="1138" spans="1:5" ht="12.75">
      <c r="A1138" s="146">
        <v>43682</v>
      </c>
      <c r="B1138" s="102" t="s">
        <v>38634</v>
      </c>
      <c r="C1138" s="146" t="s">
        <v>4</v>
      </c>
      <c r="D1138" s="146" t="s">
        <v>827</v>
      </c>
      <c r="E1138" s="543">
        <v>21.33</v>
      </c>
    </row>
    <row r="1139" spans="1:5" ht="12.75">
      <c r="A1139" s="146">
        <v>43681</v>
      </c>
      <c r="B1139" s="102" t="s">
        <v>38635</v>
      </c>
      <c r="C1139" s="146" t="s">
        <v>4</v>
      </c>
      <c r="D1139" s="146" t="s">
        <v>3270</v>
      </c>
      <c r="E1139" s="543">
        <v>35.340000000000003</v>
      </c>
    </row>
    <row r="1140" spans="1:5" ht="12.75">
      <c r="A1140" s="146">
        <v>20971</v>
      </c>
      <c r="B1140" s="102" t="s">
        <v>38636</v>
      </c>
      <c r="C1140" s="146" t="s">
        <v>2</v>
      </c>
      <c r="D1140" s="146" t="s">
        <v>827</v>
      </c>
      <c r="E1140" s="543">
        <v>18.09</v>
      </c>
    </row>
    <row r="1141" spans="1:5" ht="12.75">
      <c r="A1141" s="146">
        <v>39746</v>
      </c>
      <c r="B1141" s="102" t="s">
        <v>38637</v>
      </c>
      <c r="C1141" s="146" t="s">
        <v>2</v>
      </c>
      <c r="D1141" s="146" t="s">
        <v>827</v>
      </c>
      <c r="E1141" s="543"/>
    </row>
    <row r="1142" spans="1:5" ht="12.75">
      <c r="A1142" s="146">
        <v>13279</v>
      </c>
      <c r="B1142" s="102" t="s">
        <v>38638</v>
      </c>
      <c r="C1142" s="146" t="s">
        <v>3</v>
      </c>
      <c r="D1142" s="146" t="s">
        <v>827</v>
      </c>
      <c r="E1142" s="543"/>
    </row>
    <row r="1143" spans="1:5" ht="12.75">
      <c r="A1143" s="146">
        <v>11977</v>
      </c>
      <c r="B1143" s="102" t="s">
        <v>38639</v>
      </c>
      <c r="C1143" s="146" t="s">
        <v>2</v>
      </c>
      <c r="D1143" s="146" t="s">
        <v>827</v>
      </c>
      <c r="E1143" s="543"/>
    </row>
    <row r="1144" spans="1:5" ht="12.75">
      <c r="A1144" s="146">
        <v>11976</v>
      </c>
      <c r="B1144" s="102" t="s">
        <v>38640</v>
      </c>
      <c r="C1144" s="146" t="s">
        <v>2</v>
      </c>
      <c r="D1144" s="146" t="s">
        <v>827</v>
      </c>
      <c r="E1144" s="543"/>
    </row>
    <row r="1145" spans="1:5" ht="12.75">
      <c r="A1145" s="146">
        <v>11975</v>
      </c>
      <c r="B1145" s="102" t="s">
        <v>38641</v>
      </c>
      <c r="C1145" s="146" t="s">
        <v>2</v>
      </c>
      <c r="D1145" s="146" t="s">
        <v>827</v>
      </c>
      <c r="E1145" s="543"/>
    </row>
    <row r="1146" spans="1:5" ht="12.75">
      <c r="A1146" s="146">
        <v>1368</v>
      </c>
      <c r="B1146" s="102" t="s">
        <v>38642</v>
      </c>
      <c r="C1146" s="146" t="s">
        <v>2</v>
      </c>
      <c r="D1146" s="146" t="s">
        <v>3270</v>
      </c>
      <c r="E1146" s="543">
        <v>84.95</v>
      </c>
    </row>
    <row r="1147" spans="1:5" ht="12.75">
      <c r="A1147" s="146">
        <v>1367</v>
      </c>
      <c r="B1147" s="102" t="s">
        <v>38643</v>
      </c>
      <c r="C1147" s="146" t="s">
        <v>2</v>
      </c>
      <c r="D1147" s="146" t="s">
        <v>827</v>
      </c>
      <c r="E1147" s="543">
        <v>274.79000000000002</v>
      </c>
    </row>
    <row r="1148" spans="1:5" ht="12.75">
      <c r="A1148" s="146">
        <v>1380</v>
      </c>
      <c r="B1148" s="102" t="s">
        <v>38644</v>
      </c>
      <c r="C1148" s="146" t="s">
        <v>3</v>
      </c>
      <c r="D1148" s="146" t="s">
        <v>827</v>
      </c>
      <c r="E1148" s="543">
        <v>4.28</v>
      </c>
    </row>
    <row r="1149" spans="1:5" ht="12.75">
      <c r="A1149" s="146">
        <v>1375</v>
      </c>
      <c r="B1149" s="102" t="s">
        <v>38645</v>
      </c>
      <c r="C1149" s="146" t="s">
        <v>3</v>
      </c>
      <c r="D1149" s="146" t="s">
        <v>827</v>
      </c>
      <c r="E1149" s="543">
        <v>14.2</v>
      </c>
    </row>
    <row r="1150" spans="1:5" ht="12.75">
      <c r="A1150" s="146">
        <v>1379</v>
      </c>
      <c r="B1150" s="102" t="s">
        <v>38646</v>
      </c>
      <c r="C1150" s="146" t="s">
        <v>3</v>
      </c>
      <c r="D1150" s="146" t="s">
        <v>3270</v>
      </c>
      <c r="E1150" s="543">
        <v>0.64</v>
      </c>
    </row>
    <row r="1151" spans="1:5" ht="12.75">
      <c r="A1151" s="146">
        <v>13284</v>
      </c>
      <c r="B1151" s="102" t="s">
        <v>38647</v>
      </c>
      <c r="C1151" s="146" t="s">
        <v>3</v>
      </c>
      <c r="D1151" s="146" t="s">
        <v>827</v>
      </c>
      <c r="E1151" s="543">
        <v>0.56999999999999995</v>
      </c>
    </row>
    <row r="1152" spans="1:5" ht="12.75">
      <c r="A1152" s="146">
        <v>44528</v>
      </c>
      <c r="B1152" s="102" t="s">
        <v>38648</v>
      </c>
      <c r="C1152" s="146" t="s">
        <v>3</v>
      </c>
      <c r="D1152" s="146" t="s">
        <v>827</v>
      </c>
      <c r="E1152" s="543">
        <v>3.41</v>
      </c>
    </row>
    <row r="1153" spans="1:5" ht="12.75">
      <c r="A1153" s="146">
        <v>34753</v>
      </c>
      <c r="B1153" s="102" t="s">
        <v>38649</v>
      </c>
      <c r="C1153" s="146" t="s">
        <v>3</v>
      </c>
      <c r="D1153" s="146" t="s">
        <v>827</v>
      </c>
      <c r="E1153" s="543">
        <v>0.62</v>
      </c>
    </row>
    <row r="1154" spans="1:5" ht="12.75">
      <c r="A1154" s="146">
        <v>420</v>
      </c>
      <c r="B1154" s="102" t="s">
        <v>38650</v>
      </c>
      <c r="C1154" s="146" t="s">
        <v>2</v>
      </c>
      <c r="D1154" s="146" t="s">
        <v>827</v>
      </c>
      <c r="E1154" s="543">
        <v>38.99</v>
      </c>
    </row>
    <row r="1155" spans="1:5" ht="12.75">
      <c r="A1155" s="146">
        <v>12327</v>
      </c>
      <c r="B1155" s="102" t="s">
        <v>38651</v>
      </c>
      <c r="C1155" s="146" t="s">
        <v>2</v>
      </c>
      <c r="D1155" s="146" t="s">
        <v>827</v>
      </c>
      <c r="E1155" s="543">
        <v>46.45</v>
      </c>
    </row>
    <row r="1156" spans="1:5" ht="12.75">
      <c r="A1156" s="146">
        <v>36148</v>
      </c>
      <c r="B1156" s="102" t="s">
        <v>38652</v>
      </c>
      <c r="C1156" s="146" t="s">
        <v>2</v>
      </c>
      <c r="D1156" s="146" t="s">
        <v>827</v>
      </c>
      <c r="E1156" s="543">
        <v>68.16</v>
      </c>
    </row>
    <row r="1157" spans="1:5" ht="12.75">
      <c r="A1157" s="146">
        <v>12329</v>
      </c>
      <c r="B1157" s="102" t="s">
        <v>38653</v>
      </c>
      <c r="C1157" s="146" t="s">
        <v>3</v>
      </c>
      <c r="D1157" s="146" t="s">
        <v>827</v>
      </c>
      <c r="E1157" s="543">
        <v>141.19</v>
      </c>
    </row>
    <row r="1158" spans="1:5" ht="12.75">
      <c r="A1158" s="146">
        <v>1339</v>
      </c>
      <c r="B1158" s="102" t="s">
        <v>38654</v>
      </c>
      <c r="C1158" s="146" t="s">
        <v>3</v>
      </c>
      <c r="D1158" s="146" t="s">
        <v>827</v>
      </c>
      <c r="E1158" s="543">
        <v>44.18</v>
      </c>
    </row>
    <row r="1159" spans="1:5" ht="12.75">
      <c r="A1159" s="146">
        <v>44396</v>
      </c>
      <c r="B1159" s="102" t="s">
        <v>38655</v>
      </c>
      <c r="C1159" s="146" t="s">
        <v>3</v>
      </c>
      <c r="D1159" s="146" t="s">
        <v>827</v>
      </c>
      <c r="E1159" s="543">
        <v>50.43</v>
      </c>
    </row>
    <row r="1160" spans="1:5" ht="12.75">
      <c r="A1160" s="146">
        <v>44327</v>
      </c>
      <c r="B1160" s="102" t="s">
        <v>38656</v>
      </c>
      <c r="C1160" s="146" t="s">
        <v>9</v>
      </c>
      <c r="D1160" s="146" t="s">
        <v>827</v>
      </c>
      <c r="E1160" s="543">
        <v>171.5</v>
      </c>
    </row>
    <row r="1161" spans="1:5" ht="12.75">
      <c r="A1161" s="146">
        <v>37418</v>
      </c>
      <c r="B1161" s="102" t="s">
        <v>38657</v>
      </c>
      <c r="C1161" s="146" t="s">
        <v>2</v>
      </c>
      <c r="D1161" s="146" t="s">
        <v>827</v>
      </c>
      <c r="E1161" s="543"/>
    </row>
    <row r="1162" spans="1:5" ht="12.75">
      <c r="A1162" s="146">
        <v>37419</v>
      </c>
      <c r="B1162" s="102" t="s">
        <v>38658</v>
      </c>
      <c r="C1162" s="146" t="s">
        <v>2</v>
      </c>
      <c r="D1162" s="146" t="s">
        <v>827</v>
      </c>
      <c r="E1162" s="543"/>
    </row>
    <row r="1163" spans="1:5" ht="12.75">
      <c r="A1163" s="146">
        <v>1427</v>
      </c>
      <c r="B1163" s="102" t="s">
        <v>38659</v>
      </c>
      <c r="C1163" s="146" t="s">
        <v>2</v>
      </c>
      <c r="D1163" s="146" t="s">
        <v>827</v>
      </c>
      <c r="E1163" s="543"/>
    </row>
    <row r="1164" spans="1:5" ht="12.75">
      <c r="A1164" s="146">
        <v>1402</v>
      </c>
      <c r="B1164" s="102" t="s">
        <v>38660</v>
      </c>
      <c r="C1164" s="146" t="s">
        <v>2</v>
      </c>
      <c r="D1164" s="146" t="s">
        <v>827</v>
      </c>
      <c r="E1164" s="543"/>
    </row>
    <row r="1165" spans="1:5" ht="12.75">
      <c r="A1165" s="146">
        <v>1420</v>
      </c>
      <c r="B1165" s="102" t="s">
        <v>38661</v>
      </c>
      <c r="C1165" s="146" t="s">
        <v>2</v>
      </c>
      <c r="D1165" s="146" t="s">
        <v>827</v>
      </c>
      <c r="E1165" s="543"/>
    </row>
    <row r="1166" spans="1:5" ht="12.75">
      <c r="A1166" s="146">
        <v>1419</v>
      </c>
      <c r="B1166" s="102" t="s">
        <v>38662</v>
      </c>
      <c r="C1166" s="146" t="s">
        <v>2</v>
      </c>
      <c r="D1166" s="146" t="s">
        <v>827</v>
      </c>
      <c r="E1166" s="543"/>
    </row>
    <row r="1167" spans="1:5" ht="12.75">
      <c r="A1167" s="146">
        <v>1414</v>
      </c>
      <c r="B1167" s="102" t="s">
        <v>38663</v>
      </c>
      <c r="C1167" s="146" t="s">
        <v>2</v>
      </c>
      <c r="D1167" s="146" t="s">
        <v>827</v>
      </c>
      <c r="E1167" s="543"/>
    </row>
    <row r="1168" spans="1:5" ht="12.75">
      <c r="A1168" s="146">
        <v>1413</v>
      </c>
      <c r="B1168" s="102" t="s">
        <v>38664</v>
      </c>
      <c r="C1168" s="146" t="s">
        <v>2</v>
      </c>
      <c r="D1168" s="146" t="s">
        <v>827</v>
      </c>
      <c r="E1168" s="543"/>
    </row>
    <row r="1169" spans="1:5" ht="12.75">
      <c r="A1169" s="146">
        <v>1412</v>
      </c>
      <c r="B1169" s="102" t="s">
        <v>38665</v>
      </c>
      <c r="C1169" s="146" t="s">
        <v>2</v>
      </c>
      <c r="D1169" s="146" t="s">
        <v>827</v>
      </c>
      <c r="E1169" s="543"/>
    </row>
    <row r="1170" spans="1:5" ht="12.75">
      <c r="A1170" s="146">
        <v>1406</v>
      </c>
      <c r="B1170" s="102" t="s">
        <v>38666</v>
      </c>
      <c r="C1170" s="146" t="s">
        <v>2</v>
      </c>
      <c r="D1170" s="146" t="s">
        <v>827</v>
      </c>
      <c r="E1170" s="543"/>
    </row>
    <row r="1171" spans="1:5" ht="12.75">
      <c r="A1171" s="146">
        <v>11281</v>
      </c>
      <c r="B1171" s="102" t="s">
        <v>38667</v>
      </c>
      <c r="C1171" s="146" t="s">
        <v>2</v>
      </c>
      <c r="D1171" s="146" t="s">
        <v>3270</v>
      </c>
      <c r="E1171" s="543"/>
    </row>
    <row r="1172" spans="1:5" ht="12.75">
      <c r="A1172" s="146">
        <v>1442</v>
      </c>
      <c r="B1172" s="102" t="s">
        <v>38668</v>
      </c>
      <c r="C1172" s="146" t="s">
        <v>2</v>
      </c>
      <c r="D1172" s="146" t="s">
        <v>827</v>
      </c>
      <c r="E1172" s="543"/>
    </row>
    <row r="1173" spans="1:5" ht="12.75">
      <c r="A1173" s="146">
        <v>13457</v>
      </c>
      <c r="B1173" s="102" t="s">
        <v>38669</v>
      </c>
      <c r="C1173" s="146" t="s">
        <v>2</v>
      </c>
      <c r="D1173" s="146" t="s">
        <v>827</v>
      </c>
      <c r="E1173" s="543"/>
    </row>
    <row r="1174" spans="1:5" ht="12.75">
      <c r="A1174" s="146">
        <v>40699</v>
      </c>
      <c r="B1174" s="102" t="s">
        <v>38670</v>
      </c>
      <c r="C1174" s="146" t="s">
        <v>2</v>
      </c>
      <c r="D1174" s="146" t="s">
        <v>827</v>
      </c>
      <c r="E1174" s="543"/>
    </row>
    <row r="1175" spans="1:5" ht="12.75">
      <c r="A1175" s="146">
        <v>40701</v>
      </c>
      <c r="B1175" s="102" t="s">
        <v>38671</v>
      </c>
      <c r="C1175" s="146" t="s">
        <v>2</v>
      </c>
      <c r="D1175" s="146" t="s">
        <v>827</v>
      </c>
      <c r="E1175" s="543"/>
    </row>
    <row r="1176" spans="1:5" ht="12.75">
      <c r="A1176" s="146">
        <v>40700</v>
      </c>
      <c r="B1176" s="102" t="s">
        <v>38672</v>
      </c>
      <c r="C1176" s="146" t="s">
        <v>2</v>
      </c>
      <c r="D1176" s="146" t="s">
        <v>827</v>
      </c>
      <c r="E1176" s="543"/>
    </row>
    <row r="1177" spans="1:5" ht="12.75">
      <c r="A1177" s="146">
        <v>13458</v>
      </c>
      <c r="B1177" s="102" t="s">
        <v>12254</v>
      </c>
      <c r="C1177" s="146" t="s">
        <v>2</v>
      </c>
      <c r="D1177" s="146" t="s">
        <v>827</v>
      </c>
      <c r="E1177" s="543"/>
    </row>
    <row r="1178" spans="1:5" ht="12.75">
      <c r="A1178" s="146">
        <v>11134</v>
      </c>
      <c r="B1178" s="102" t="s">
        <v>38673</v>
      </c>
      <c r="C1178" s="146" t="s">
        <v>4</v>
      </c>
      <c r="D1178" s="146" t="s">
        <v>827</v>
      </c>
      <c r="E1178" s="543">
        <v>78.709999999999994</v>
      </c>
    </row>
    <row r="1179" spans="1:5" ht="12.75">
      <c r="A1179" s="146">
        <v>11135</v>
      </c>
      <c r="B1179" s="102" t="s">
        <v>38674</v>
      </c>
      <c r="C1179" s="146" t="s">
        <v>4</v>
      </c>
      <c r="D1179" s="146" t="s">
        <v>827</v>
      </c>
      <c r="E1179" s="543">
        <v>84.98</v>
      </c>
    </row>
    <row r="1180" spans="1:5" ht="12.75">
      <c r="A1180" s="146">
        <v>11136</v>
      </c>
      <c r="B1180" s="102" t="s">
        <v>38675</v>
      </c>
      <c r="C1180" s="146" t="s">
        <v>4</v>
      </c>
      <c r="D1180" s="146" t="s">
        <v>827</v>
      </c>
      <c r="E1180" s="543">
        <v>97.31</v>
      </c>
    </row>
    <row r="1181" spans="1:5" ht="12.75">
      <c r="A1181" s="146">
        <v>34743</v>
      </c>
      <c r="B1181" s="102" t="s">
        <v>38676</v>
      </c>
      <c r="C1181" s="146" t="s">
        <v>4</v>
      </c>
      <c r="D1181" s="146" t="s">
        <v>827</v>
      </c>
      <c r="E1181" s="543">
        <v>117.41</v>
      </c>
    </row>
    <row r="1182" spans="1:5" ht="12.75">
      <c r="A1182" s="146">
        <v>11137</v>
      </c>
      <c r="B1182" s="102" t="s">
        <v>38677</v>
      </c>
      <c r="C1182" s="146" t="s">
        <v>4</v>
      </c>
      <c r="D1182" s="146" t="s">
        <v>827</v>
      </c>
      <c r="E1182" s="543">
        <v>133.35</v>
      </c>
    </row>
    <row r="1183" spans="1:5" ht="12.75">
      <c r="A1183" s="146">
        <v>34745</v>
      </c>
      <c r="B1183" s="102" t="s">
        <v>38678</v>
      </c>
      <c r="C1183" s="146" t="s">
        <v>4</v>
      </c>
      <c r="D1183" s="146" t="s">
        <v>827</v>
      </c>
      <c r="E1183" s="543">
        <v>158.58000000000001</v>
      </c>
    </row>
    <row r="1184" spans="1:5" ht="12.75">
      <c r="A1184" s="146">
        <v>34746</v>
      </c>
      <c r="B1184" s="102" t="s">
        <v>38679</v>
      </c>
      <c r="C1184" s="146" t="s">
        <v>4</v>
      </c>
      <c r="D1184" s="146" t="s">
        <v>827</v>
      </c>
      <c r="E1184" s="543">
        <v>43.25</v>
      </c>
    </row>
    <row r="1185" spans="1:5" ht="12.75">
      <c r="A1185" s="146">
        <v>1360</v>
      </c>
      <c r="B1185" s="102" t="s">
        <v>38680</v>
      </c>
      <c r="C1185" s="146" t="s">
        <v>4</v>
      </c>
      <c r="D1185" s="146" t="s">
        <v>827</v>
      </c>
      <c r="E1185" s="543">
        <v>50.45</v>
      </c>
    </row>
    <row r="1186" spans="1:5" ht="12.75">
      <c r="A1186" s="146">
        <v>36524</v>
      </c>
      <c r="B1186" s="102" t="s">
        <v>38681</v>
      </c>
      <c r="C1186" s="146" t="s">
        <v>2</v>
      </c>
      <c r="D1186" s="146" t="s">
        <v>827</v>
      </c>
      <c r="E1186" s="543"/>
    </row>
    <row r="1187" spans="1:5" ht="12.75">
      <c r="A1187" s="146">
        <v>36526</v>
      </c>
      <c r="B1187" s="102" t="s">
        <v>38682</v>
      </c>
      <c r="C1187" s="146" t="s">
        <v>2</v>
      </c>
      <c r="D1187" s="146" t="s">
        <v>827</v>
      </c>
      <c r="E1187" s="543"/>
    </row>
    <row r="1188" spans="1:5" ht="12.75">
      <c r="A1188" s="146">
        <v>36523</v>
      </c>
      <c r="B1188" s="102" t="s">
        <v>38683</v>
      </c>
      <c r="C1188" s="146" t="s">
        <v>2</v>
      </c>
      <c r="D1188" s="146" t="s">
        <v>827</v>
      </c>
      <c r="E1188" s="543"/>
    </row>
    <row r="1189" spans="1:5" ht="12.75">
      <c r="A1189" s="146">
        <v>36527</v>
      </c>
      <c r="B1189" s="102" t="s">
        <v>38684</v>
      </c>
      <c r="C1189" s="146" t="s">
        <v>2</v>
      </c>
      <c r="D1189" s="146" t="s">
        <v>827</v>
      </c>
      <c r="E1189" s="543"/>
    </row>
    <row r="1190" spans="1:5" ht="12.75">
      <c r="A1190" s="146">
        <v>38642</v>
      </c>
      <c r="B1190" s="102" t="s">
        <v>38685</v>
      </c>
      <c r="C1190" s="146" t="s">
        <v>2</v>
      </c>
      <c r="D1190" s="146" t="s">
        <v>827</v>
      </c>
      <c r="E1190" s="543"/>
    </row>
    <row r="1191" spans="1:5" ht="12.75">
      <c r="A1191" s="146">
        <v>36522</v>
      </c>
      <c r="B1191" s="102" t="s">
        <v>38686</v>
      </c>
      <c r="C1191" s="146" t="s">
        <v>2</v>
      </c>
      <c r="D1191" s="146" t="s">
        <v>827</v>
      </c>
      <c r="E1191" s="543"/>
    </row>
    <row r="1192" spans="1:5" ht="12.75">
      <c r="A1192" s="146">
        <v>36525</v>
      </c>
      <c r="B1192" s="102" t="s">
        <v>38687</v>
      </c>
      <c r="C1192" s="146" t="s">
        <v>2</v>
      </c>
      <c r="D1192" s="146" t="s">
        <v>827</v>
      </c>
      <c r="E1192" s="543"/>
    </row>
    <row r="1193" spans="1:5" ht="12.75">
      <c r="A1193" s="146">
        <v>13803</v>
      </c>
      <c r="B1193" s="102" t="s">
        <v>38688</v>
      </c>
      <c r="C1193" s="146" t="s">
        <v>2</v>
      </c>
      <c r="D1193" s="146" t="s">
        <v>3270</v>
      </c>
      <c r="E1193" s="543"/>
    </row>
    <row r="1194" spans="1:5" ht="12.75">
      <c r="A1194" s="146">
        <v>34348</v>
      </c>
      <c r="B1194" s="102" t="s">
        <v>38689</v>
      </c>
      <c r="C1194" s="146" t="s">
        <v>1</v>
      </c>
      <c r="D1194" s="146" t="s">
        <v>827</v>
      </c>
      <c r="E1194" s="543">
        <v>31.75</v>
      </c>
    </row>
    <row r="1195" spans="1:5" ht="12.75">
      <c r="A1195" s="146">
        <v>34347</v>
      </c>
      <c r="B1195" s="102" t="s">
        <v>38690</v>
      </c>
      <c r="C1195" s="146" t="s">
        <v>1</v>
      </c>
      <c r="D1195" s="146" t="s">
        <v>827</v>
      </c>
      <c r="E1195" s="543">
        <v>22.7</v>
      </c>
    </row>
    <row r="1196" spans="1:5" ht="12.75">
      <c r="A1196" s="146">
        <v>11146</v>
      </c>
      <c r="B1196" s="102" t="s">
        <v>38691</v>
      </c>
      <c r="C1196" s="146" t="s">
        <v>7</v>
      </c>
      <c r="D1196" s="146" t="s">
        <v>827</v>
      </c>
      <c r="E1196" s="543">
        <v>655.46</v>
      </c>
    </row>
    <row r="1197" spans="1:5" ht="12.75">
      <c r="A1197" s="146">
        <v>11147</v>
      </c>
      <c r="B1197" s="102" t="s">
        <v>38692</v>
      </c>
      <c r="C1197" s="146" t="s">
        <v>7</v>
      </c>
      <c r="D1197" s="146" t="s">
        <v>827</v>
      </c>
      <c r="E1197" s="543">
        <v>681.11</v>
      </c>
    </row>
    <row r="1198" spans="1:5" ht="12.75">
      <c r="A1198" s="146">
        <v>34872</v>
      </c>
      <c r="B1198" s="102" t="s">
        <v>38693</v>
      </c>
      <c r="C1198" s="146" t="s">
        <v>7</v>
      </c>
      <c r="D1198" s="146" t="s">
        <v>827</v>
      </c>
      <c r="E1198" s="543">
        <v>688.75</v>
      </c>
    </row>
    <row r="1199" spans="1:5" ht="12.75">
      <c r="A1199" s="146">
        <v>34491</v>
      </c>
      <c r="B1199" s="102" t="s">
        <v>38694</v>
      </c>
      <c r="C1199" s="146" t="s">
        <v>7</v>
      </c>
      <c r="D1199" s="146" t="s">
        <v>827</v>
      </c>
      <c r="E1199" s="543">
        <v>708.71</v>
      </c>
    </row>
    <row r="1200" spans="1:5" ht="12.75">
      <c r="A1200" s="146">
        <v>34770</v>
      </c>
      <c r="B1200" s="102" t="s">
        <v>38695</v>
      </c>
      <c r="C1200" s="146" t="s">
        <v>1869</v>
      </c>
      <c r="D1200" s="146" t="s">
        <v>827</v>
      </c>
      <c r="E1200" s="543">
        <v>706.24</v>
      </c>
    </row>
    <row r="1201" spans="1:5" ht="12.75">
      <c r="A1201" s="146">
        <v>1518</v>
      </c>
      <c r="B1201" s="102" t="s">
        <v>38696</v>
      </c>
      <c r="C1201" s="146" t="s">
        <v>1869</v>
      </c>
      <c r="D1201" s="146" t="s">
        <v>3270</v>
      </c>
      <c r="E1201" s="543">
        <v>720</v>
      </c>
    </row>
    <row r="1202" spans="1:5" ht="12.75">
      <c r="A1202" s="146">
        <v>41965</v>
      </c>
      <c r="B1202" s="102" t="s">
        <v>38697</v>
      </c>
      <c r="C1202" s="146" t="s">
        <v>1869</v>
      </c>
      <c r="D1202" s="146" t="s">
        <v>827</v>
      </c>
      <c r="E1202" s="543">
        <v>631.32000000000005</v>
      </c>
    </row>
    <row r="1203" spans="1:5" ht="12.75">
      <c r="A1203" s="146">
        <v>1524</v>
      </c>
      <c r="B1203" s="102" t="s">
        <v>38698</v>
      </c>
      <c r="C1203" s="146" t="s">
        <v>7</v>
      </c>
      <c r="D1203" s="146" t="s">
        <v>827</v>
      </c>
      <c r="E1203" s="543">
        <v>628.86</v>
      </c>
    </row>
    <row r="1204" spans="1:5" ht="12.75">
      <c r="A1204" s="146">
        <v>34492</v>
      </c>
      <c r="B1204" s="102" t="s">
        <v>38699</v>
      </c>
      <c r="C1204" s="146" t="s">
        <v>7</v>
      </c>
      <c r="D1204" s="146" t="s">
        <v>3270</v>
      </c>
      <c r="E1204" s="543">
        <v>582.5</v>
      </c>
    </row>
    <row r="1205" spans="1:5" ht="12.75">
      <c r="A1205" s="146">
        <v>38404</v>
      </c>
      <c r="B1205" s="102" t="s">
        <v>38700</v>
      </c>
      <c r="C1205" s="146" t="s">
        <v>7</v>
      </c>
      <c r="D1205" s="146" t="s">
        <v>827</v>
      </c>
      <c r="E1205" s="543">
        <v>603.35</v>
      </c>
    </row>
    <row r="1206" spans="1:5" ht="12.75">
      <c r="A1206" s="146">
        <v>39849</v>
      </c>
      <c r="B1206" s="102" t="s">
        <v>38701</v>
      </c>
      <c r="C1206" s="146" t="s">
        <v>7</v>
      </c>
      <c r="D1206" s="146" t="s">
        <v>827</v>
      </c>
      <c r="E1206" s="543">
        <v>691.45</v>
      </c>
    </row>
    <row r="1207" spans="1:5" ht="12.75">
      <c r="A1207" s="146">
        <v>38464</v>
      </c>
      <c r="B1207" s="102" t="s">
        <v>38702</v>
      </c>
      <c r="C1207" s="146" t="s">
        <v>7</v>
      </c>
      <c r="D1207" s="146" t="s">
        <v>827</v>
      </c>
      <c r="E1207" s="543">
        <v>701.48</v>
      </c>
    </row>
    <row r="1208" spans="1:5" ht="12.75">
      <c r="A1208" s="146">
        <v>1527</v>
      </c>
      <c r="B1208" s="102" t="s">
        <v>38703</v>
      </c>
      <c r="C1208" s="146" t="s">
        <v>7</v>
      </c>
      <c r="D1208" s="146" t="s">
        <v>827</v>
      </c>
      <c r="E1208" s="543">
        <v>648.83000000000004</v>
      </c>
    </row>
    <row r="1209" spans="1:5" ht="12.75">
      <c r="A1209" s="146">
        <v>34493</v>
      </c>
      <c r="B1209" s="102" t="s">
        <v>38704</v>
      </c>
      <c r="C1209" s="146" t="s">
        <v>7</v>
      </c>
      <c r="D1209" s="146" t="s">
        <v>827</v>
      </c>
      <c r="E1209" s="543">
        <v>598.91</v>
      </c>
    </row>
    <row r="1210" spans="1:5" ht="12.75">
      <c r="A1210" s="146">
        <v>38405</v>
      </c>
      <c r="B1210" s="102" t="s">
        <v>38705</v>
      </c>
      <c r="C1210" s="146" t="s">
        <v>7</v>
      </c>
      <c r="D1210" s="146" t="s">
        <v>827</v>
      </c>
      <c r="E1210" s="543">
        <v>621.96</v>
      </c>
    </row>
    <row r="1211" spans="1:5" ht="12.75">
      <c r="A1211" s="146">
        <v>38408</v>
      </c>
      <c r="B1211" s="102" t="s">
        <v>38706</v>
      </c>
      <c r="C1211" s="146" t="s">
        <v>7</v>
      </c>
      <c r="D1211" s="146" t="s">
        <v>827</v>
      </c>
      <c r="E1211" s="543">
        <v>688.45</v>
      </c>
    </row>
    <row r="1212" spans="1:5" ht="12.75">
      <c r="A1212" s="146">
        <v>1525</v>
      </c>
      <c r="B1212" s="102" t="s">
        <v>38707</v>
      </c>
      <c r="C1212" s="146" t="s">
        <v>7</v>
      </c>
      <c r="D1212" s="146" t="s">
        <v>827</v>
      </c>
      <c r="E1212" s="543">
        <v>668.79</v>
      </c>
    </row>
    <row r="1213" spans="1:5" ht="12.75">
      <c r="A1213" s="146">
        <v>34494</v>
      </c>
      <c r="B1213" s="102" t="s">
        <v>38708</v>
      </c>
      <c r="C1213" s="146" t="s">
        <v>7</v>
      </c>
      <c r="D1213" s="146" t="s">
        <v>827</v>
      </c>
      <c r="E1213" s="543">
        <v>618.88</v>
      </c>
    </row>
    <row r="1214" spans="1:5" ht="12.75">
      <c r="A1214" s="146">
        <v>38406</v>
      </c>
      <c r="B1214" s="102" t="s">
        <v>38709</v>
      </c>
      <c r="C1214" s="146" t="s">
        <v>7</v>
      </c>
      <c r="D1214" s="146" t="s">
        <v>827</v>
      </c>
      <c r="E1214" s="543">
        <v>656.75</v>
      </c>
    </row>
    <row r="1215" spans="1:5" ht="12.75">
      <c r="A1215" s="146">
        <v>38409</v>
      </c>
      <c r="B1215" s="102" t="s">
        <v>38710</v>
      </c>
      <c r="C1215" s="146" t="s">
        <v>7</v>
      </c>
      <c r="D1215" s="146" t="s">
        <v>827</v>
      </c>
      <c r="E1215" s="543">
        <v>693.14</v>
      </c>
    </row>
    <row r="1216" spans="1:5" ht="12.75">
      <c r="A1216" s="146">
        <v>43360</v>
      </c>
      <c r="B1216" s="102" t="s">
        <v>38711</v>
      </c>
      <c r="C1216" s="146" t="s">
        <v>7</v>
      </c>
      <c r="D1216" s="146" t="s">
        <v>827</v>
      </c>
      <c r="E1216" s="543">
        <v>722.75</v>
      </c>
    </row>
    <row r="1217" spans="1:5" ht="12.75">
      <c r="A1217" s="146">
        <v>11145</v>
      </c>
      <c r="B1217" s="102" t="s">
        <v>38712</v>
      </c>
      <c r="C1217" s="146" t="s">
        <v>7</v>
      </c>
      <c r="D1217" s="146" t="s">
        <v>827</v>
      </c>
      <c r="E1217" s="543">
        <v>688.75</v>
      </c>
    </row>
    <row r="1218" spans="1:5" ht="12.75">
      <c r="A1218" s="146">
        <v>34495</v>
      </c>
      <c r="B1218" s="102" t="s">
        <v>38713</v>
      </c>
      <c r="C1218" s="146" t="s">
        <v>7</v>
      </c>
      <c r="D1218" s="146" t="s">
        <v>827</v>
      </c>
      <c r="E1218" s="543">
        <v>638.84</v>
      </c>
    </row>
    <row r="1219" spans="1:5" ht="12.75">
      <c r="A1219" s="146">
        <v>34479</v>
      </c>
      <c r="B1219" s="102" t="s">
        <v>38714</v>
      </c>
      <c r="C1219" s="146" t="s">
        <v>7</v>
      </c>
      <c r="D1219" s="146" t="s">
        <v>827</v>
      </c>
      <c r="E1219" s="543">
        <v>708.71</v>
      </c>
    </row>
    <row r="1220" spans="1:5" ht="12.75">
      <c r="A1220" s="146">
        <v>34496</v>
      </c>
      <c r="B1220" s="102" t="s">
        <v>38715</v>
      </c>
      <c r="C1220" s="146" t="s">
        <v>7</v>
      </c>
      <c r="D1220" s="146" t="s">
        <v>827</v>
      </c>
      <c r="E1220" s="543">
        <v>666.42</v>
      </c>
    </row>
    <row r="1221" spans="1:5" ht="12.75">
      <c r="A1221" s="146">
        <v>34481</v>
      </c>
      <c r="B1221" s="102" t="s">
        <v>38716</v>
      </c>
      <c r="C1221" s="146" t="s">
        <v>7</v>
      </c>
      <c r="D1221" s="146" t="s">
        <v>827</v>
      </c>
      <c r="E1221" s="543">
        <v>740.52</v>
      </c>
    </row>
    <row r="1222" spans="1:5" ht="12.75">
      <c r="A1222" s="146">
        <v>34483</v>
      </c>
      <c r="B1222" s="102" t="s">
        <v>38717</v>
      </c>
      <c r="C1222" s="146" t="s">
        <v>7</v>
      </c>
      <c r="D1222" s="146" t="s">
        <v>827</v>
      </c>
      <c r="E1222" s="543">
        <v>791.2</v>
      </c>
    </row>
    <row r="1223" spans="1:5" ht="12.75">
      <c r="A1223" s="146">
        <v>34485</v>
      </c>
      <c r="B1223" s="102" t="s">
        <v>38718</v>
      </c>
      <c r="C1223" s="146" t="s">
        <v>7</v>
      </c>
      <c r="D1223" s="146" t="s">
        <v>827</v>
      </c>
      <c r="E1223" s="543">
        <v>846.1</v>
      </c>
    </row>
    <row r="1224" spans="1:5" ht="12.75">
      <c r="A1224" s="146">
        <v>14041</v>
      </c>
      <c r="B1224" s="102" t="s">
        <v>38719</v>
      </c>
      <c r="C1224" s="146" t="s">
        <v>7</v>
      </c>
      <c r="D1224" s="146" t="s">
        <v>827</v>
      </c>
      <c r="E1224" s="543">
        <v>550</v>
      </c>
    </row>
    <row r="1225" spans="1:5" ht="12.75">
      <c r="A1225" s="146">
        <v>1523</v>
      </c>
      <c r="B1225" s="102" t="s">
        <v>38720</v>
      </c>
      <c r="C1225" s="146" t="s">
        <v>7</v>
      </c>
      <c r="D1225" s="146" t="s">
        <v>827</v>
      </c>
      <c r="E1225" s="543">
        <v>558.99</v>
      </c>
    </row>
    <row r="1226" spans="1:5" ht="12.75">
      <c r="A1226" s="146">
        <v>14054</v>
      </c>
      <c r="B1226" s="102" t="s">
        <v>38721</v>
      </c>
      <c r="C1226" s="146" t="s">
        <v>2</v>
      </c>
      <c r="D1226" s="146" t="s">
        <v>827</v>
      </c>
      <c r="E1226" s="543">
        <v>17.28</v>
      </c>
    </row>
    <row r="1227" spans="1:5" ht="12.75">
      <c r="A1227" s="146">
        <v>14052</v>
      </c>
      <c r="B1227" s="102" t="s">
        <v>38722</v>
      </c>
      <c r="C1227" s="146" t="s">
        <v>2</v>
      </c>
      <c r="D1227" s="146" t="s">
        <v>827</v>
      </c>
      <c r="E1227" s="543">
        <v>13.29</v>
      </c>
    </row>
    <row r="1228" spans="1:5" ht="12.75">
      <c r="A1228" s="146">
        <v>14053</v>
      </c>
      <c r="B1228" s="102" t="s">
        <v>38723</v>
      </c>
      <c r="C1228" s="146" t="s">
        <v>2</v>
      </c>
      <c r="D1228" s="146" t="s">
        <v>827</v>
      </c>
      <c r="E1228" s="543">
        <v>13.49</v>
      </c>
    </row>
    <row r="1229" spans="1:5" ht="12.75">
      <c r="A1229" s="146">
        <v>2560</v>
      </c>
      <c r="B1229" s="102" t="s">
        <v>38724</v>
      </c>
      <c r="C1229" s="146" t="s">
        <v>2</v>
      </c>
      <c r="D1229" s="146" t="s">
        <v>827</v>
      </c>
      <c r="E1229" s="543">
        <v>17.88</v>
      </c>
    </row>
    <row r="1230" spans="1:5" ht="12.75">
      <c r="A1230" s="146">
        <v>2558</v>
      </c>
      <c r="B1230" s="102" t="s">
        <v>38725</v>
      </c>
      <c r="C1230" s="146" t="s">
        <v>2</v>
      </c>
      <c r="D1230" s="146" t="s">
        <v>827</v>
      </c>
      <c r="E1230" s="543">
        <v>10.16</v>
      </c>
    </row>
    <row r="1231" spans="1:5" ht="12.75">
      <c r="A1231" s="146">
        <v>2559</v>
      </c>
      <c r="B1231" s="102" t="s">
        <v>38726</v>
      </c>
      <c r="C1231" s="146" t="s">
        <v>2</v>
      </c>
      <c r="D1231" s="146" t="s">
        <v>3270</v>
      </c>
      <c r="E1231" s="543">
        <v>14.3</v>
      </c>
    </row>
    <row r="1232" spans="1:5" ht="12.75">
      <c r="A1232" s="146">
        <v>2592</v>
      </c>
      <c r="B1232" s="102" t="s">
        <v>38727</v>
      </c>
      <c r="C1232" s="146" t="s">
        <v>2</v>
      </c>
      <c r="D1232" s="146" t="s">
        <v>827</v>
      </c>
      <c r="E1232" s="543">
        <v>237.06</v>
      </c>
    </row>
    <row r="1233" spans="1:5" ht="12.75">
      <c r="A1233" s="146">
        <v>2589</v>
      </c>
      <c r="B1233" s="102" t="s">
        <v>38728</v>
      </c>
      <c r="C1233" s="146" t="s">
        <v>2</v>
      </c>
      <c r="D1233" s="146" t="s">
        <v>827</v>
      </c>
      <c r="E1233" s="543">
        <v>31.71</v>
      </c>
    </row>
    <row r="1234" spans="1:5" ht="12.75">
      <c r="A1234" s="146">
        <v>2566</v>
      </c>
      <c r="B1234" s="102" t="s">
        <v>38729</v>
      </c>
      <c r="C1234" s="146" t="s">
        <v>2</v>
      </c>
      <c r="D1234" s="146" t="s">
        <v>827</v>
      </c>
      <c r="E1234" s="543">
        <v>23.86</v>
      </c>
    </row>
    <row r="1235" spans="1:5" ht="12.75">
      <c r="A1235" s="146">
        <v>2590</v>
      </c>
      <c r="B1235" s="102" t="s">
        <v>38730</v>
      </c>
      <c r="C1235" s="146" t="s">
        <v>2</v>
      </c>
      <c r="D1235" s="146" t="s">
        <v>827</v>
      </c>
      <c r="E1235" s="543">
        <v>19.46</v>
      </c>
    </row>
    <row r="1236" spans="1:5" ht="12.75">
      <c r="A1236" s="146">
        <v>2591</v>
      </c>
      <c r="B1236" s="102" t="s">
        <v>38731</v>
      </c>
      <c r="C1236" s="146" t="s">
        <v>2</v>
      </c>
      <c r="D1236" s="146" t="s">
        <v>827</v>
      </c>
      <c r="E1236" s="543">
        <v>11.56</v>
      </c>
    </row>
    <row r="1237" spans="1:5" ht="12.75">
      <c r="A1237" s="146">
        <v>2567</v>
      </c>
      <c r="B1237" s="102" t="s">
        <v>38732</v>
      </c>
      <c r="C1237" s="146" t="s">
        <v>2</v>
      </c>
      <c r="D1237" s="146" t="s">
        <v>827</v>
      </c>
      <c r="E1237" s="543">
        <v>46.51</v>
      </c>
    </row>
    <row r="1238" spans="1:5" ht="12.75">
      <c r="A1238" s="146">
        <v>2568</v>
      </c>
      <c r="B1238" s="102" t="s">
        <v>38733</v>
      </c>
      <c r="C1238" s="146" t="s">
        <v>2</v>
      </c>
      <c r="D1238" s="146" t="s">
        <v>827</v>
      </c>
      <c r="E1238" s="543">
        <v>129.16</v>
      </c>
    </row>
    <row r="1239" spans="1:5" ht="12.75">
      <c r="A1239" s="146">
        <v>2565</v>
      </c>
      <c r="B1239" s="102" t="s">
        <v>38734</v>
      </c>
      <c r="C1239" s="146" t="s">
        <v>2</v>
      </c>
      <c r="D1239" s="146" t="s">
        <v>827</v>
      </c>
      <c r="E1239" s="543">
        <v>11.58</v>
      </c>
    </row>
    <row r="1240" spans="1:5" ht="12.75">
      <c r="A1240" s="146">
        <v>2594</v>
      </c>
      <c r="B1240" s="102" t="s">
        <v>38735</v>
      </c>
      <c r="C1240" s="146" t="s">
        <v>2</v>
      </c>
      <c r="D1240" s="146" t="s">
        <v>827</v>
      </c>
      <c r="E1240" s="543">
        <v>215.17</v>
      </c>
    </row>
    <row r="1241" spans="1:5" ht="12.75">
      <c r="A1241" s="146">
        <v>2587</v>
      </c>
      <c r="B1241" s="102" t="s">
        <v>38736</v>
      </c>
      <c r="C1241" s="146" t="s">
        <v>2</v>
      </c>
      <c r="D1241" s="146" t="s">
        <v>827</v>
      </c>
      <c r="E1241" s="543">
        <v>36.67</v>
      </c>
    </row>
    <row r="1242" spans="1:5" ht="12.75">
      <c r="A1242" s="146">
        <v>2588</v>
      </c>
      <c r="B1242" s="102" t="s">
        <v>38737</v>
      </c>
      <c r="C1242" s="146" t="s">
        <v>2</v>
      </c>
      <c r="D1242" s="146" t="s">
        <v>827</v>
      </c>
      <c r="E1242" s="543">
        <v>29.13</v>
      </c>
    </row>
    <row r="1243" spans="1:5" ht="12.75">
      <c r="A1243" s="146">
        <v>2570</v>
      </c>
      <c r="B1243" s="102" t="s">
        <v>38738</v>
      </c>
      <c r="C1243" s="146" t="s">
        <v>2</v>
      </c>
      <c r="D1243" s="146" t="s">
        <v>827</v>
      </c>
      <c r="E1243" s="543">
        <v>18.809999999999999</v>
      </c>
    </row>
    <row r="1244" spans="1:5" ht="12.75">
      <c r="A1244" s="146">
        <v>2569</v>
      </c>
      <c r="B1244" s="102" t="s">
        <v>38739</v>
      </c>
      <c r="C1244" s="146" t="s">
        <v>2</v>
      </c>
      <c r="D1244" s="146" t="s">
        <v>827</v>
      </c>
      <c r="E1244" s="543">
        <v>11.22</v>
      </c>
    </row>
    <row r="1245" spans="1:5" ht="12.75">
      <c r="A1245" s="146">
        <v>2571</v>
      </c>
      <c r="B1245" s="102" t="s">
        <v>38740</v>
      </c>
      <c r="C1245" s="146" t="s">
        <v>2</v>
      </c>
      <c r="D1245" s="146" t="s">
        <v>827</v>
      </c>
      <c r="E1245" s="543">
        <v>55.85</v>
      </c>
    </row>
    <row r="1246" spans="1:5" ht="12.75">
      <c r="A1246" s="146">
        <v>2572</v>
      </c>
      <c r="B1246" s="102" t="s">
        <v>38741</v>
      </c>
      <c r="C1246" s="146" t="s">
        <v>2</v>
      </c>
      <c r="D1246" s="146" t="s">
        <v>827</v>
      </c>
      <c r="E1246" s="543">
        <v>165.17</v>
      </c>
    </row>
    <row r="1247" spans="1:5" ht="12.75">
      <c r="A1247" s="146">
        <v>2593</v>
      </c>
      <c r="B1247" s="102" t="s">
        <v>38742</v>
      </c>
      <c r="C1247" s="146" t="s">
        <v>2</v>
      </c>
      <c r="D1247" s="146" t="s">
        <v>827</v>
      </c>
      <c r="E1247" s="543">
        <v>11.97</v>
      </c>
    </row>
    <row r="1248" spans="1:5" ht="12.75">
      <c r="A1248" s="146">
        <v>2595</v>
      </c>
      <c r="B1248" s="102" t="s">
        <v>38743</v>
      </c>
      <c r="C1248" s="146" t="s">
        <v>2</v>
      </c>
      <c r="D1248" s="146" t="s">
        <v>827</v>
      </c>
      <c r="E1248" s="543">
        <v>257.7</v>
      </c>
    </row>
    <row r="1249" spans="1:5" ht="12.75">
      <c r="A1249" s="146">
        <v>2576</v>
      </c>
      <c r="B1249" s="102" t="s">
        <v>38744</v>
      </c>
      <c r="C1249" s="146" t="s">
        <v>2</v>
      </c>
      <c r="D1249" s="146" t="s">
        <v>827</v>
      </c>
      <c r="E1249" s="543">
        <v>43.93</v>
      </c>
    </row>
    <row r="1250" spans="1:5" ht="12.75">
      <c r="A1250" s="146">
        <v>2575</v>
      </c>
      <c r="B1250" s="102" t="s">
        <v>38745</v>
      </c>
      <c r="C1250" s="146" t="s">
        <v>2</v>
      </c>
      <c r="D1250" s="146" t="s">
        <v>827</v>
      </c>
      <c r="E1250" s="543">
        <v>33.020000000000003</v>
      </c>
    </row>
    <row r="1251" spans="1:5" ht="12.75">
      <c r="A1251" s="146">
        <v>2586</v>
      </c>
      <c r="B1251" s="102" t="s">
        <v>38746</v>
      </c>
      <c r="C1251" s="146" t="s">
        <v>2</v>
      </c>
      <c r="D1251" s="146" t="s">
        <v>827</v>
      </c>
      <c r="E1251" s="543">
        <v>22.23</v>
      </c>
    </row>
    <row r="1252" spans="1:5" ht="12.75">
      <c r="A1252" s="146">
        <v>2573</v>
      </c>
      <c r="B1252" s="102" t="s">
        <v>38747</v>
      </c>
      <c r="C1252" s="146" t="s">
        <v>2</v>
      </c>
      <c r="D1252" s="146" t="s">
        <v>827</v>
      </c>
      <c r="E1252" s="543">
        <v>13.71</v>
      </c>
    </row>
    <row r="1253" spans="1:5" ht="12.75">
      <c r="A1253" s="146">
        <v>2577</v>
      </c>
      <c r="B1253" s="102" t="s">
        <v>38748</v>
      </c>
      <c r="C1253" s="146" t="s">
        <v>2</v>
      </c>
      <c r="D1253" s="146" t="s">
        <v>827</v>
      </c>
      <c r="E1253" s="543">
        <v>59.52</v>
      </c>
    </row>
    <row r="1254" spans="1:5" ht="12.75">
      <c r="A1254" s="146">
        <v>2578</v>
      </c>
      <c r="B1254" s="102" t="s">
        <v>38749</v>
      </c>
      <c r="C1254" s="146" t="s">
        <v>2</v>
      </c>
      <c r="D1254" s="146" t="s">
        <v>827</v>
      </c>
      <c r="E1254" s="543">
        <v>185.84</v>
      </c>
    </row>
    <row r="1255" spans="1:5" ht="12.75">
      <c r="A1255" s="146">
        <v>2574</v>
      </c>
      <c r="B1255" s="102" t="s">
        <v>38750</v>
      </c>
      <c r="C1255" s="146" t="s">
        <v>2</v>
      </c>
      <c r="D1255" s="146" t="s">
        <v>827</v>
      </c>
      <c r="E1255" s="543">
        <v>13.8</v>
      </c>
    </row>
    <row r="1256" spans="1:5" ht="12.75">
      <c r="A1256" s="146">
        <v>2585</v>
      </c>
      <c r="B1256" s="102" t="s">
        <v>38751</v>
      </c>
      <c r="C1256" s="146" t="s">
        <v>2</v>
      </c>
      <c r="D1256" s="146" t="s">
        <v>827</v>
      </c>
      <c r="E1256" s="543">
        <v>255.03</v>
      </c>
    </row>
    <row r="1257" spans="1:5" ht="12.75">
      <c r="A1257" s="146">
        <v>12008</v>
      </c>
      <c r="B1257" s="102" t="s">
        <v>38752</v>
      </c>
      <c r="C1257" s="146" t="s">
        <v>2</v>
      </c>
      <c r="D1257" s="146" t="s">
        <v>827</v>
      </c>
      <c r="E1257" s="543">
        <v>136.83000000000001</v>
      </c>
    </row>
    <row r="1258" spans="1:5" ht="12.75">
      <c r="A1258" s="146">
        <v>2582</v>
      </c>
      <c r="B1258" s="102" t="s">
        <v>38753</v>
      </c>
      <c r="C1258" s="146" t="s">
        <v>2</v>
      </c>
      <c r="D1258" s="146" t="s">
        <v>827</v>
      </c>
      <c r="E1258" s="543">
        <v>40.75</v>
      </c>
    </row>
    <row r="1259" spans="1:5" ht="12.75">
      <c r="A1259" s="146">
        <v>2597</v>
      </c>
      <c r="B1259" s="102" t="s">
        <v>38754</v>
      </c>
      <c r="C1259" s="146" t="s">
        <v>2</v>
      </c>
      <c r="D1259" s="146" t="s">
        <v>827</v>
      </c>
      <c r="E1259" s="543">
        <v>34.92</v>
      </c>
    </row>
    <row r="1260" spans="1:5" ht="12.75">
      <c r="A1260" s="146">
        <v>2581</v>
      </c>
      <c r="B1260" s="102" t="s">
        <v>38755</v>
      </c>
      <c r="C1260" s="146" t="s">
        <v>2</v>
      </c>
      <c r="D1260" s="146" t="s">
        <v>827</v>
      </c>
      <c r="E1260" s="543">
        <v>21.27</v>
      </c>
    </row>
    <row r="1261" spans="1:5" ht="12.75">
      <c r="A1261" s="146">
        <v>2579</v>
      </c>
      <c r="B1261" s="102" t="s">
        <v>38756</v>
      </c>
      <c r="C1261" s="146" t="s">
        <v>2</v>
      </c>
      <c r="D1261" s="146" t="s">
        <v>827</v>
      </c>
      <c r="E1261" s="543">
        <v>16.62</v>
      </c>
    </row>
    <row r="1262" spans="1:5" ht="12.75">
      <c r="A1262" s="146">
        <v>2596</v>
      </c>
      <c r="B1262" s="102" t="s">
        <v>38757</v>
      </c>
      <c r="C1262" s="146" t="s">
        <v>2</v>
      </c>
      <c r="D1262" s="146" t="s">
        <v>827</v>
      </c>
      <c r="E1262" s="543">
        <v>62.92</v>
      </c>
    </row>
    <row r="1263" spans="1:5" ht="12.75">
      <c r="A1263" s="146">
        <v>2583</v>
      </c>
      <c r="B1263" s="102" t="s">
        <v>38758</v>
      </c>
      <c r="C1263" s="146" t="s">
        <v>2</v>
      </c>
      <c r="D1263" s="146" t="s">
        <v>827</v>
      </c>
      <c r="E1263" s="543">
        <v>153.04</v>
      </c>
    </row>
    <row r="1264" spans="1:5" ht="12.75">
      <c r="A1264" s="146">
        <v>2580</v>
      </c>
      <c r="B1264" s="102" t="s">
        <v>38759</v>
      </c>
      <c r="C1264" s="146" t="s">
        <v>2</v>
      </c>
      <c r="D1264" s="146" t="s">
        <v>827</v>
      </c>
      <c r="E1264" s="543">
        <v>18.22</v>
      </c>
    </row>
    <row r="1265" spans="1:5" ht="12.75">
      <c r="A1265" s="146">
        <v>2584</v>
      </c>
      <c r="B1265" s="102" t="s">
        <v>38760</v>
      </c>
      <c r="C1265" s="146" t="s">
        <v>2</v>
      </c>
      <c r="D1265" s="146" t="s">
        <v>827</v>
      </c>
      <c r="E1265" s="543">
        <v>254.76</v>
      </c>
    </row>
    <row r="1266" spans="1:5" ht="12.75">
      <c r="A1266" s="146">
        <v>39329</v>
      </c>
      <c r="B1266" s="102" t="s">
        <v>38761</v>
      </c>
      <c r="C1266" s="146" t="s">
        <v>2</v>
      </c>
      <c r="D1266" s="146" t="s">
        <v>827</v>
      </c>
      <c r="E1266" s="543">
        <v>10.99</v>
      </c>
    </row>
    <row r="1267" spans="1:5" ht="12.75">
      <c r="A1267" s="146">
        <v>12010</v>
      </c>
      <c r="B1267" s="102" t="s">
        <v>38762</v>
      </c>
      <c r="C1267" s="146" t="s">
        <v>2</v>
      </c>
      <c r="D1267" s="146" t="s">
        <v>827</v>
      </c>
      <c r="E1267" s="543">
        <v>10.51</v>
      </c>
    </row>
    <row r="1268" spans="1:5" ht="12.75">
      <c r="A1268" s="146">
        <v>39332</v>
      </c>
      <c r="B1268" s="102" t="s">
        <v>38763</v>
      </c>
      <c r="C1268" s="146" t="s">
        <v>2</v>
      </c>
      <c r="D1268" s="146" t="s">
        <v>827</v>
      </c>
      <c r="E1268" s="543">
        <v>12.92</v>
      </c>
    </row>
    <row r="1269" spans="1:5" ht="12.75">
      <c r="A1269" s="146">
        <v>39330</v>
      </c>
      <c r="B1269" s="102" t="s">
        <v>38764</v>
      </c>
      <c r="C1269" s="146" t="s">
        <v>2</v>
      </c>
      <c r="D1269" s="146" t="s">
        <v>827</v>
      </c>
      <c r="E1269" s="543">
        <v>11.56</v>
      </c>
    </row>
    <row r="1270" spans="1:5" ht="12.75">
      <c r="A1270" s="146">
        <v>39331</v>
      </c>
      <c r="B1270" s="102" t="s">
        <v>38765</v>
      </c>
      <c r="C1270" s="146" t="s">
        <v>2</v>
      </c>
      <c r="D1270" s="146" t="s">
        <v>827</v>
      </c>
      <c r="E1270" s="543">
        <v>10.28</v>
      </c>
    </row>
    <row r="1271" spans="1:5" ht="12.75">
      <c r="A1271" s="146">
        <v>39335</v>
      </c>
      <c r="B1271" s="102" t="s">
        <v>38766</v>
      </c>
      <c r="C1271" s="146" t="s">
        <v>2</v>
      </c>
      <c r="D1271" s="146" t="s">
        <v>827</v>
      </c>
      <c r="E1271" s="543">
        <v>11.6</v>
      </c>
    </row>
    <row r="1272" spans="1:5" ht="12.75">
      <c r="A1272" s="146">
        <v>39333</v>
      </c>
      <c r="B1272" s="102" t="s">
        <v>38767</v>
      </c>
      <c r="C1272" s="146" t="s">
        <v>2</v>
      </c>
      <c r="D1272" s="146" t="s">
        <v>827</v>
      </c>
      <c r="E1272" s="543">
        <v>10.029999999999999</v>
      </c>
    </row>
    <row r="1273" spans="1:5" ht="12.75">
      <c r="A1273" s="146">
        <v>39334</v>
      </c>
      <c r="B1273" s="102" t="s">
        <v>38768</v>
      </c>
      <c r="C1273" s="146" t="s">
        <v>2</v>
      </c>
      <c r="D1273" s="146" t="s">
        <v>827</v>
      </c>
      <c r="E1273" s="543">
        <v>9.2200000000000006</v>
      </c>
    </row>
    <row r="1274" spans="1:5" ht="12.75">
      <c r="A1274" s="146">
        <v>12015</v>
      </c>
      <c r="B1274" s="102" t="s">
        <v>38769</v>
      </c>
      <c r="C1274" s="146" t="s">
        <v>2</v>
      </c>
      <c r="D1274" s="146" t="s">
        <v>827</v>
      </c>
      <c r="E1274" s="543">
        <v>13.47</v>
      </c>
    </row>
    <row r="1275" spans="1:5" ht="12.75">
      <c r="A1275" s="146">
        <v>12016</v>
      </c>
      <c r="B1275" s="102" t="s">
        <v>38770</v>
      </c>
      <c r="C1275" s="146" t="s">
        <v>2</v>
      </c>
      <c r="D1275" s="146" t="s">
        <v>827</v>
      </c>
      <c r="E1275" s="543">
        <v>11.58</v>
      </c>
    </row>
    <row r="1276" spans="1:5" ht="12.75">
      <c r="A1276" s="146">
        <v>12019</v>
      </c>
      <c r="B1276" s="102" t="s">
        <v>38771</v>
      </c>
      <c r="C1276" s="146" t="s">
        <v>2</v>
      </c>
      <c r="D1276" s="146" t="s">
        <v>827</v>
      </c>
      <c r="E1276" s="543">
        <v>13.47</v>
      </c>
    </row>
    <row r="1277" spans="1:5" ht="12.75">
      <c r="A1277" s="146">
        <v>12020</v>
      </c>
      <c r="B1277" s="102" t="s">
        <v>38772</v>
      </c>
      <c r="C1277" s="146" t="s">
        <v>2</v>
      </c>
      <c r="D1277" s="146" t="s">
        <v>827</v>
      </c>
      <c r="E1277" s="543">
        <v>11.58</v>
      </c>
    </row>
    <row r="1278" spans="1:5" ht="12.75">
      <c r="A1278" s="146">
        <v>39338</v>
      </c>
      <c r="B1278" s="102" t="s">
        <v>38773</v>
      </c>
      <c r="C1278" s="146" t="s">
        <v>2</v>
      </c>
      <c r="D1278" s="146" t="s">
        <v>827</v>
      </c>
      <c r="E1278" s="543">
        <v>12.92</v>
      </c>
    </row>
    <row r="1279" spans="1:5" ht="12.75">
      <c r="A1279" s="146">
        <v>39336</v>
      </c>
      <c r="B1279" s="102" t="s">
        <v>38774</v>
      </c>
      <c r="C1279" s="146" t="s">
        <v>2</v>
      </c>
      <c r="D1279" s="146" t="s">
        <v>827</v>
      </c>
      <c r="E1279" s="543">
        <v>11.56</v>
      </c>
    </row>
    <row r="1280" spans="1:5" ht="12.75">
      <c r="A1280" s="146">
        <v>39337</v>
      </c>
      <c r="B1280" s="102" t="s">
        <v>38775</v>
      </c>
      <c r="C1280" s="146" t="s">
        <v>2</v>
      </c>
      <c r="D1280" s="146" t="s">
        <v>827</v>
      </c>
      <c r="E1280" s="543">
        <v>10.28</v>
      </c>
    </row>
    <row r="1281" spans="1:5" ht="12.75">
      <c r="A1281" s="146">
        <v>39341</v>
      </c>
      <c r="B1281" s="102" t="s">
        <v>38776</v>
      </c>
      <c r="C1281" s="146" t="s">
        <v>2</v>
      </c>
      <c r="D1281" s="146" t="s">
        <v>827</v>
      </c>
      <c r="E1281" s="543">
        <v>16.84</v>
      </c>
    </row>
    <row r="1282" spans="1:5" ht="12.75">
      <c r="A1282" s="146">
        <v>39340</v>
      </c>
      <c r="B1282" s="102" t="s">
        <v>38777</v>
      </c>
      <c r="C1282" s="146" t="s">
        <v>2</v>
      </c>
      <c r="D1282" s="146" t="s">
        <v>827</v>
      </c>
      <c r="E1282" s="543">
        <v>12.36</v>
      </c>
    </row>
    <row r="1283" spans="1:5" ht="12.75">
      <c r="A1283" s="146">
        <v>39342</v>
      </c>
      <c r="B1283" s="102" t="s">
        <v>38778</v>
      </c>
      <c r="C1283" s="146" t="s">
        <v>2</v>
      </c>
      <c r="D1283" s="146" t="s">
        <v>827</v>
      </c>
      <c r="E1283" s="543">
        <v>16.84</v>
      </c>
    </row>
    <row r="1284" spans="1:5" ht="12.75">
      <c r="A1284" s="146">
        <v>12025</v>
      </c>
      <c r="B1284" s="102" t="s">
        <v>38779</v>
      </c>
      <c r="C1284" s="146" t="s">
        <v>2</v>
      </c>
      <c r="D1284" s="146" t="s">
        <v>827</v>
      </c>
      <c r="E1284" s="543">
        <v>12.77</v>
      </c>
    </row>
    <row r="1285" spans="1:5" ht="12.75">
      <c r="A1285" s="146">
        <v>39345</v>
      </c>
      <c r="B1285" s="102" t="s">
        <v>38780</v>
      </c>
      <c r="C1285" s="146" t="s">
        <v>2</v>
      </c>
      <c r="D1285" s="146" t="s">
        <v>827</v>
      </c>
      <c r="E1285" s="543">
        <v>19.239999999999998</v>
      </c>
    </row>
    <row r="1286" spans="1:5" ht="12.75">
      <c r="A1286" s="146">
        <v>39343</v>
      </c>
      <c r="B1286" s="102" t="s">
        <v>38781</v>
      </c>
      <c r="C1286" s="146" t="s">
        <v>2</v>
      </c>
      <c r="D1286" s="146" t="s">
        <v>827</v>
      </c>
      <c r="E1286" s="543">
        <v>14.22</v>
      </c>
    </row>
    <row r="1287" spans="1:5" ht="12.75">
      <c r="A1287" s="146">
        <v>39344</v>
      </c>
      <c r="B1287" s="102" t="s">
        <v>38782</v>
      </c>
      <c r="C1287" s="146" t="s">
        <v>2</v>
      </c>
      <c r="D1287" s="146" t="s">
        <v>827</v>
      </c>
      <c r="E1287" s="543">
        <v>13.75</v>
      </c>
    </row>
    <row r="1288" spans="1:5" ht="12.75">
      <c r="A1288" s="146">
        <v>12623</v>
      </c>
      <c r="B1288" s="102" t="s">
        <v>38783</v>
      </c>
      <c r="C1288" s="146" t="s">
        <v>1</v>
      </c>
      <c r="D1288" s="146" t="s">
        <v>827</v>
      </c>
      <c r="E1288" s="543">
        <v>57.6</v>
      </c>
    </row>
    <row r="1289" spans="1:5" ht="12.75">
      <c r="A1289" s="146">
        <v>34498</v>
      </c>
      <c r="B1289" s="102" t="s">
        <v>38784</v>
      </c>
      <c r="C1289" s="146" t="s">
        <v>2</v>
      </c>
      <c r="D1289" s="146" t="s">
        <v>827</v>
      </c>
      <c r="E1289" s="543">
        <v>91.79</v>
      </c>
    </row>
    <row r="1290" spans="1:5" ht="12.75">
      <c r="A1290" s="146">
        <v>13244</v>
      </c>
      <c r="B1290" s="102" t="s">
        <v>38785</v>
      </c>
      <c r="C1290" s="146" t="s">
        <v>2</v>
      </c>
      <c r="D1290" s="146" t="s">
        <v>3270</v>
      </c>
      <c r="E1290" s="543">
        <v>38.64</v>
      </c>
    </row>
    <row r="1291" spans="1:5" ht="12.75">
      <c r="A1291" s="146">
        <v>38998</v>
      </c>
      <c r="B1291" s="102" t="s">
        <v>38786</v>
      </c>
      <c r="C1291" s="146" t="s">
        <v>2</v>
      </c>
      <c r="D1291" s="146" t="s">
        <v>827</v>
      </c>
      <c r="E1291" s="543"/>
    </row>
    <row r="1292" spans="1:5" ht="12.75">
      <c r="A1292" s="146">
        <v>38999</v>
      </c>
      <c r="B1292" s="102" t="s">
        <v>38787</v>
      </c>
      <c r="C1292" s="146" t="s">
        <v>2</v>
      </c>
      <c r="D1292" s="146" t="s">
        <v>827</v>
      </c>
      <c r="E1292" s="543"/>
    </row>
    <row r="1293" spans="1:5" ht="12.75">
      <c r="A1293" s="146">
        <v>38996</v>
      </c>
      <c r="B1293" s="102" t="s">
        <v>38788</v>
      </c>
      <c r="C1293" s="146" t="s">
        <v>2</v>
      </c>
      <c r="D1293" s="146" t="s">
        <v>827</v>
      </c>
      <c r="E1293" s="543"/>
    </row>
    <row r="1294" spans="1:5" ht="12.75">
      <c r="A1294" s="146">
        <v>44173</v>
      </c>
      <c r="B1294" s="102" t="s">
        <v>38789</v>
      </c>
      <c r="C1294" s="146" t="s">
        <v>2</v>
      </c>
      <c r="D1294" s="146" t="s">
        <v>827</v>
      </c>
      <c r="E1294" s="543"/>
    </row>
    <row r="1295" spans="1:5" ht="12.75">
      <c r="A1295" s="146">
        <v>44174</v>
      </c>
      <c r="B1295" s="102" t="s">
        <v>38790</v>
      </c>
      <c r="C1295" s="146" t="s">
        <v>2</v>
      </c>
      <c r="D1295" s="146" t="s">
        <v>827</v>
      </c>
      <c r="E1295" s="543"/>
    </row>
    <row r="1296" spans="1:5" ht="12.75">
      <c r="A1296" s="146">
        <v>38997</v>
      </c>
      <c r="B1296" s="102" t="s">
        <v>38791</v>
      </c>
      <c r="C1296" s="146" t="s">
        <v>2</v>
      </c>
      <c r="D1296" s="146" t="s">
        <v>827</v>
      </c>
      <c r="E1296" s="543"/>
    </row>
    <row r="1297" spans="1:5" ht="12.75">
      <c r="A1297" s="146">
        <v>39600</v>
      </c>
      <c r="B1297" s="102" t="s">
        <v>38792</v>
      </c>
      <c r="C1297" s="146" t="s">
        <v>2</v>
      </c>
      <c r="D1297" s="146" t="s">
        <v>827</v>
      </c>
      <c r="E1297" s="543">
        <v>13.53</v>
      </c>
    </row>
    <row r="1298" spans="1:5" ht="12.75">
      <c r="A1298" s="146">
        <v>39601</v>
      </c>
      <c r="B1298" s="102" t="s">
        <v>38793</v>
      </c>
      <c r="C1298" s="146" t="s">
        <v>2</v>
      </c>
      <c r="D1298" s="146" t="s">
        <v>827</v>
      </c>
      <c r="E1298" s="543">
        <v>28.69</v>
      </c>
    </row>
    <row r="1299" spans="1:5" ht="12.75">
      <c r="A1299" s="146">
        <v>39862</v>
      </c>
      <c r="B1299" s="102" t="s">
        <v>38794</v>
      </c>
      <c r="C1299" s="146" t="s">
        <v>2</v>
      </c>
      <c r="D1299" s="146" t="s">
        <v>827</v>
      </c>
      <c r="E1299" s="543"/>
    </row>
    <row r="1300" spans="1:5" ht="12.75">
      <c r="A1300" s="146">
        <v>39863</v>
      </c>
      <c r="B1300" s="102" t="s">
        <v>38795</v>
      </c>
      <c r="C1300" s="146" t="s">
        <v>2</v>
      </c>
      <c r="D1300" s="146" t="s">
        <v>827</v>
      </c>
      <c r="E1300" s="543"/>
    </row>
    <row r="1301" spans="1:5" ht="12.75">
      <c r="A1301" s="146">
        <v>39864</v>
      </c>
      <c r="B1301" s="102" t="s">
        <v>38796</v>
      </c>
      <c r="C1301" s="146" t="s">
        <v>2</v>
      </c>
      <c r="D1301" s="146" t="s">
        <v>827</v>
      </c>
      <c r="E1301" s="543"/>
    </row>
    <row r="1302" spans="1:5" ht="12.75">
      <c r="A1302" s="146">
        <v>39865</v>
      </c>
      <c r="B1302" s="102" t="s">
        <v>38797</v>
      </c>
      <c r="C1302" s="146" t="s">
        <v>2</v>
      </c>
      <c r="D1302" s="146" t="s">
        <v>827</v>
      </c>
      <c r="E1302" s="543"/>
    </row>
    <row r="1303" spans="1:5" ht="12.75">
      <c r="A1303" s="146">
        <v>2517</v>
      </c>
      <c r="B1303" s="102" t="s">
        <v>38798</v>
      </c>
      <c r="C1303" s="146" t="s">
        <v>2</v>
      </c>
      <c r="D1303" s="146" t="s">
        <v>827</v>
      </c>
      <c r="E1303" s="543">
        <v>25.38</v>
      </c>
    </row>
    <row r="1304" spans="1:5" ht="12.75">
      <c r="A1304" s="146">
        <v>2522</v>
      </c>
      <c r="B1304" s="102" t="s">
        <v>38799</v>
      </c>
      <c r="C1304" s="146" t="s">
        <v>2</v>
      </c>
      <c r="D1304" s="146" t="s">
        <v>827</v>
      </c>
      <c r="E1304" s="543">
        <v>16.399999999999999</v>
      </c>
    </row>
    <row r="1305" spans="1:5" ht="12.75">
      <c r="A1305" s="146">
        <v>2516</v>
      </c>
      <c r="B1305" s="102" t="s">
        <v>38800</v>
      </c>
      <c r="C1305" s="146" t="s">
        <v>2</v>
      </c>
      <c r="D1305" s="146" t="s">
        <v>827</v>
      </c>
      <c r="E1305" s="543">
        <v>13.17</v>
      </c>
    </row>
    <row r="1306" spans="1:5" ht="12.75">
      <c r="A1306" s="146">
        <v>2548</v>
      </c>
      <c r="B1306" s="102" t="s">
        <v>38801</v>
      </c>
      <c r="C1306" s="146" t="s">
        <v>2</v>
      </c>
      <c r="D1306" s="146" t="s">
        <v>827</v>
      </c>
      <c r="E1306" s="543">
        <v>10.09</v>
      </c>
    </row>
    <row r="1307" spans="1:5" ht="12.75">
      <c r="A1307" s="146">
        <v>2518</v>
      </c>
      <c r="B1307" s="102" t="s">
        <v>38802</v>
      </c>
      <c r="C1307" s="146" t="s">
        <v>2</v>
      </c>
      <c r="D1307" s="146" t="s">
        <v>827</v>
      </c>
      <c r="E1307" s="543">
        <v>120.82</v>
      </c>
    </row>
    <row r="1308" spans="1:5" ht="12.75">
      <c r="A1308" s="146">
        <v>2521</v>
      </c>
      <c r="B1308" s="102" t="s">
        <v>38803</v>
      </c>
      <c r="C1308" s="146" t="s">
        <v>2</v>
      </c>
      <c r="D1308" s="146" t="s">
        <v>827</v>
      </c>
      <c r="E1308" s="543">
        <v>51.43</v>
      </c>
    </row>
    <row r="1309" spans="1:5" ht="12.75">
      <c r="A1309" s="146">
        <v>2519</v>
      </c>
      <c r="B1309" s="102" t="s">
        <v>38804</v>
      </c>
      <c r="C1309" s="146" t="s">
        <v>2</v>
      </c>
      <c r="D1309" s="146" t="s">
        <v>827</v>
      </c>
      <c r="E1309" s="543">
        <v>145.69</v>
      </c>
    </row>
    <row r="1310" spans="1:5" ht="12.75">
      <c r="A1310" s="146">
        <v>2515</v>
      </c>
      <c r="B1310" s="102" t="s">
        <v>38805</v>
      </c>
      <c r="C1310" s="146" t="s">
        <v>2</v>
      </c>
      <c r="D1310" s="146" t="s">
        <v>827</v>
      </c>
      <c r="E1310" s="543">
        <v>10.96</v>
      </c>
    </row>
    <row r="1311" spans="1:5" ht="12.75">
      <c r="A1311" s="146">
        <v>2520</v>
      </c>
      <c r="B1311" s="102" t="s">
        <v>38806</v>
      </c>
      <c r="C1311" s="146" t="s">
        <v>2</v>
      </c>
      <c r="D1311" s="146" t="s">
        <v>827</v>
      </c>
      <c r="E1311" s="543">
        <v>268.14</v>
      </c>
    </row>
    <row r="1312" spans="1:5" ht="12.75">
      <c r="A1312" s="146">
        <v>1602</v>
      </c>
      <c r="B1312" s="102" t="s">
        <v>38807</v>
      </c>
      <c r="C1312" s="146" t="s">
        <v>2</v>
      </c>
      <c r="D1312" s="146" t="s">
        <v>827</v>
      </c>
      <c r="E1312" s="543">
        <v>56.35</v>
      </c>
    </row>
    <row r="1313" spans="1:5" ht="12.75">
      <c r="A1313" s="146">
        <v>1601</v>
      </c>
      <c r="B1313" s="102" t="s">
        <v>38808</v>
      </c>
      <c r="C1313" s="146" t="s">
        <v>2</v>
      </c>
      <c r="D1313" s="146" t="s">
        <v>827</v>
      </c>
      <c r="E1313" s="543">
        <v>50.22</v>
      </c>
    </row>
    <row r="1314" spans="1:5" ht="12.75">
      <c r="A1314" s="146">
        <v>1600</v>
      </c>
      <c r="B1314" s="102" t="s">
        <v>38809</v>
      </c>
      <c r="C1314" s="146" t="s">
        <v>2</v>
      </c>
      <c r="D1314" s="146" t="s">
        <v>827</v>
      </c>
      <c r="E1314" s="543">
        <v>21.94</v>
      </c>
    </row>
    <row r="1315" spans="1:5" ht="12.75">
      <c r="A1315" s="146">
        <v>1598</v>
      </c>
      <c r="B1315" s="102" t="s">
        <v>38810</v>
      </c>
      <c r="C1315" s="146" t="s">
        <v>2</v>
      </c>
      <c r="D1315" s="146" t="s">
        <v>827</v>
      </c>
      <c r="E1315" s="543">
        <v>14.86</v>
      </c>
    </row>
    <row r="1316" spans="1:5" ht="12.75">
      <c r="A1316" s="146">
        <v>1603</v>
      </c>
      <c r="B1316" s="102" t="s">
        <v>38811</v>
      </c>
      <c r="C1316" s="146" t="s">
        <v>2</v>
      </c>
      <c r="D1316" s="146" t="s">
        <v>827</v>
      </c>
      <c r="E1316" s="543">
        <v>85.08</v>
      </c>
    </row>
    <row r="1317" spans="1:5" ht="12.75">
      <c r="A1317" s="146">
        <v>1599</v>
      </c>
      <c r="B1317" s="102" t="s">
        <v>38812</v>
      </c>
      <c r="C1317" s="146" t="s">
        <v>2</v>
      </c>
      <c r="D1317" s="146" t="s">
        <v>827</v>
      </c>
      <c r="E1317" s="543">
        <v>17.25</v>
      </c>
    </row>
    <row r="1318" spans="1:5" ht="12.75">
      <c r="A1318" s="146">
        <v>1597</v>
      </c>
      <c r="B1318" s="102" t="s">
        <v>38813</v>
      </c>
      <c r="C1318" s="146" t="s">
        <v>2</v>
      </c>
      <c r="D1318" s="146" t="s">
        <v>827</v>
      </c>
      <c r="E1318" s="543">
        <v>13.97</v>
      </c>
    </row>
    <row r="1319" spans="1:5" ht="12.75">
      <c r="A1319" s="146">
        <v>39602</v>
      </c>
      <c r="B1319" s="102" t="s">
        <v>38814</v>
      </c>
      <c r="C1319" s="146" t="s">
        <v>2</v>
      </c>
      <c r="D1319" s="146" t="s">
        <v>827</v>
      </c>
      <c r="E1319" s="543">
        <v>1.43</v>
      </c>
    </row>
    <row r="1320" spans="1:5" ht="12.75">
      <c r="A1320" s="146">
        <v>39603</v>
      </c>
      <c r="B1320" s="102" t="s">
        <v>38815</v>
      </c>
      <c r="C1320" s="146" t="s">
        <v>2</v>
      </c>
      <c r="D1320" s="146" t="s">
        <v>827</v>
      </c>
      <c r="E1320" s="543">
        <v>3.05</v>
      </c>
    </row>
    <row r="1321" spans="1:5" ht="12.75">
      <c r="A1321" s="146">
        <v>11821</v>
      </c>
      <c r="B1321" s="102" t="s">
        <v>38816</v>
      </c>
      <c r="C1321" s="146" t="s">
        <v>2</v>
      </c>
      <c r="D1321" s="146" t="s">
        <v>827</v>
      </c>
      <c r="E1321" s="543">
        <v>11.48</v>
      </c>
    </row>
    <row r="1322" spans="1:5" ht="12.75">
      <c r="A1322" s="146">
        <v>1562</v>
      </c>
      <c r="B1322" s="102" t="s">
        <v>38817</v>
      </c>
      <c r="C1322" s="146" t="s">
        <v>2</v>
      </c>
      <c r="D1322" s="146" t="s">
        <v>827</v>
      </c>
      <c r="E1322" s="543">
        <v>18.8</v>
      </c>
    </row>
    <row r="1323" spans="1:5" ht="12.75">
      <c r="A1323" s="146">
        <v>1563</v>
      </c>
      <c r="B1323" s="102" t="s">
        <v>38818</v>
      </c>
      <c r="C1323" s="146" t="s">
        <v>2</v>
      </c>
      <c r="D1323" s="146" t="s">
        <v>827</v>
      </c>
      <c r="E1323" s="543">
        <v>25.22</v>
      </c>
    </row>
    <row r="1324" spans="1:5" ht="12.75">
      <c r="A1324" s="146">
        <v>11856</v>
      </c>
      <c r="B1324" s="102" t="s">
        <v>38819</v>
      </c>
      <c r="C1324" s="146" t="s">
        <v>2</v>
      </c>
      <c r="D1324" s="146" t="s">
        <v>3270</v>
      </c>
      <c r="E1324" s="543">
        <v>7.52</v>
      </c>
    </row>
    <row r="1325" spans="1:5" ht="12.75">
      <c r="A1325" s="146">
        <v>11857</v>
      </c>
      <c r="B1325" s="102" t="s">
        <v>38820</v>
      </c>
      <c r="C1325" s="146" t="s">
        <v>2</v>
      </c>
      <c r="D1325" s="146" t="s">
        <v>827</v>
      </c>
      <c r="E1325" s="543">
        <v>39.58</v>
      </c>
    </row>
    <row r="1326" spans="1:5" ht="12.75">
      <c r="A1326" s="146">
        <v>11858</v>
      </c>
      <c r="B1326" s="102" t="s">
        <v>38821</v>
      </c>
      <c r="C1326" s="146" t="s">
        <v>2</v>
      </c>
      <c r="D1326" s="146" t="s">
        <v>827</v>
      </c>
      <c r="E1326" s="543">
        <v>49.12</v>
      </c>
    </row>
    <row r="1327" spans="1:5" ht="12.75">
      <c r="A1327" s="146">
        <v>1539</v>
      </c>
      <c r="B1327" s="102" t="s">
        <v>38822</v>
      </c>
      <c r="C1327" s="146" t="s">
        <v>2</v>
      </c>
      <c r="D1327" s="146" t="s">
        <v>827</v>
      </c>
      <c r="E1327" s="543">
        <v>8.84</v>
      </c>
    </row>
    <row r="1328" spans="1:5" ht="12.75">
      <c r="A1328" s="146">
        <v>11859</v>
      </c>
      <c r="B1328" s="102" t="s">
        <v>38823</v>
      </c>
      <c r="C1328" s="146" t="s">
        <v>2</v>
      </c>
      <c r="D1328" s="146" t="s">
        <v>827</v>
      </c>
      <c r="E1328" s="543">
        <v>66.83</v>
      </c>
    </row>
    <row r="1329" spans="1:5" ht="12.75">
      <c r="A1329" s="146">
        <v>1550</v>
      </c>
      <c r="B1329" s="102" t="s">
        <v>38824</v>
      </c>
      <c r="C1329" s="146" t="s">
        <v>2</v>
      </c>
      <c r="D1329" s="146" t="s">
        <v>827</v>
      </c>
      <c r="E1329" s="543">
        <v>9.32</v>
      </c>
    </row>
    <row r="1330" spans="1:5" ht="12.75">
      <c r="A1330" s="146">
        <v>11854</v>
      </c>
      <c r="B1330" s="102" t="s">
        <v>38825</v>
      </c>
      <c r="C1330" s="146" t="s">
        <v>2</v>
      </c>
      <c r="D1330" s="146" t="s">
        <v>827</v>
      </c>
      <c r="E1330" s="543">
        <v>11.65</v>
      </c>
    </row>
    <row r="1331" spans="1:5" ht="12.75">
      <c r="A1331" s="146">
        <v>11862</v>
      </c>
      <c r="B1331" s="102" t="s">
        <v>38826</v>
      </c>
      <c r="C1331" s="146" t="s">
        <v>2</v>
      </c>
      <c r="D1331" s="146" t="s">
        <v>827</v>
      </c>
      <c r="E1331" s="543">
        <v>16.34</v>
      </c>
    </row>
    <row r="1332" spans="1:5" ht="12.75">
      <c r="A1332" s="146">
        <v>11863</v>
      </c>
      <c r="B1332" s="102" t="s">
        <v>38827</v>
      </c>
      <c r="C1332" s="146" t="s">
        <v>2</v>
      </c>
      <c r="D1332" s="146" t="s">
        <v>827</v>
      </c>
      <c r="E1332" s="543">
        <v>6.6</v>
      </c>
    </row>
    <row r="1333" spans="1:5" ht="12.75">
      <c r="A1333" s="146">
        <v>11855</v>
      </c>
      <c r="B1333" s="102" t="s">
        <v>38828</v>
      </c>
      <c r="C1333" s="146" t="s">
        <v>2</v>
      </c>
      <c r="D1333" s="146" t="s">
        <v>827</v>
      </c>
      <c r="E1333" s="543">
        <v>24.39</v>
      </c>
    </row>
    <row r="1334" spans="1:5" ht="12.75">
      <c r="A1334" s="146">
        <v>11864</v>
      </c>
      <c r="B1334" s="102" t="s">
        <v>38829</v>
      </c>
      <c r="C1334" s="146" t="s">
        <v>2</v>
      </c>
      <c r="D1334" s="146" t="s">
        <v>827</v>
      </c>
      <c r="E1334" s="543">
        <v>36.880000000000003</v>
      </c>
    </row>
    <row r="1335" spans="1:5" ht="12.75">
      <c r="A1335" s="146">
        <v>2527</v>
      </c>
      <c r="B1335" s="102" t="s">
        <v>38830</v>
      </c>
      <c r="C1335" s="146" t="s">
        <v>2</v>
      </c>
      <c r="D1335" s="146" t="s">
        <v>827</v>
      </c>
      <c r="E1335" s="543">
        <v>9.08</v>
      </c>
    </row>
    <row r="1336" spans="1:5" ht="12.75">
      <c r="A1336" s="146">
        <v>2526</v>
      </c>
      <c r="B1336" s="102" t="s">
        <v>38831</v>
      </c>
      <c r="C1336" s="146" t="s">
        <v>2</v>
      </c>
      <c r="D1336" s="146" t="s">
        <v>827</v>
      </c>
      <c r="E1336" s="543">
        <v>5.82</v>
      </c>
    </row>
    <row r="1337" spans="1:5" ht="12.75">
      <c r="A1337" s="146">
        <v>2483</v>
      </c>
      <c r="B1337" s="102" t="s">
        <v>38832</v>
      </c>
      <c r="C1337" s="146" t="s">
        <v>2</v>
      </c>
      <c r="D1337" s="146" t="s">
        <v>827</v>
      </c>
      <c r="E1337" s="543">
        <v>4.1399999999999997</v>
      </c>
    </row>
    <row r="1338" spans="1:5" ht="12.75">
      <c r="A1338" s="146">
        <v>2487</v>
      </c>
      <c r="B1338" s="102" t="s">
        <v>38833</v>
      </c>
      <c r="C1338" s="146" t="s">
        <v>2</v>
      </c>
      <c r="D1338" s="146" t="s">
        <v>827</v>
      </c>
      <c r="E1338" s="543">
        <v>1.98</v>
      </c>
    </row>
    <row r="1339" spans="1:5" ht="12.75">
      <c r="A1339" s="146">
        <v>2528</v>
      </c>
      <c r="B1339" s="102" t="s">
        <v>38834</v>
      </c>
      <c r="C1339" s="146" t="s">
        <v>2</v>
      </c>
      <c r="D1339" s="146" t="s">
        <v>827</v>
      </c>
      <c r="E1339" s="543">
        <v>22.86</v>
      </c>
    </row>
    <row r="1340" spans="1:5" ht="12.75">
      <c r="A1340" s="146">
        <v>2489</v>
      </c>
      <c r="B1340" s="102" t="s">
        <v>38835</v>
      </c>
      <c r="C1340" s="146" t="s">
        <v>2</v>
      </c>
      <c r="D1340" s="146" t="s">
        <v>827</v>
      </c>
      <c r="E1340" s="543">
        <v>10.07</v>
      </c>
    </row>
    <row r="1341" spans="1:5" ht="12.75">
      <c r="A1341" s="146">
        <v>2484</v>
      </c>
      <c r="B1341" s="102" t="s">
        <v>38836</v>
      </c>
      <c r="C1341" s="146" t="s">
        <v>2</v>
      </c>
      <c r="D1341" s="146" t="s">
        <v>827</v>
      </c>
      <c r="E1341" s="543">
        <v>33.200000000000003</v>
      </c>
    </row>
    <row r="1342" spans="1:5" ht="12.75">
      <c r="A1342" s="146">
        <v>2488</v>
      </c>
      <c r="B1342" s="102" t="s">
        <v>38837</v>
      </c>
      <c r="C1342" s="146" t="s">
        <v>2</v>
      </c>
      <c r="D1342" s="146" t="s">
        <v>827</v>
      </c>
      <c r="E1342" s="543">
        <v>2.3199999999999998</v>
      </c>
    </row>
    <row r="1343" spans="1:5" ht="12.75">
      <c r="A1343" s="146">
        <v>2485</v>
      </c>
      <c r="B1343" s="102" t="s">
        <v>38838</v>
      </c>
      <c r="C1343" s="146" t="s">
        <v>2</v>
      </c>
      <c r="D1343" s="146" t="s">
        <v>827</v>
      </c>
      <c r="E1343" s="543">
        <v>52.04</v>
      </c>
    </row>
    <row r="1344" spans="1:5" ht="12.75">
      <c r="A1344" s="146">
        <v>44247</v>
      </c>
      <c r="B1344" s="102" t="s">
        <v>38839</v>
      </c>
      <c r="C1344" s="146" t="s">
        <v>2</v>
      </c>
      <c r="D1344" s="146" t="s">
        <v>827</v>
      </c>
      <c r="E1344" s="543">
        <v>1936.47</v>
      </c>
    </row>
    <row r="1345" spans="1:5" ht="12.75">
      <c r="A1345" s="146">
        <v>38005</v>
      </c>
      <c r="B1345" s="102" t="s">
        <v>38840</v>
      </c>
      <c r="C1345" s="146" t="s">
        <v>2</v>
      </c>
      <c r="D1345" s="146" t="s">
        <v>827</v>
      </c>
      <c r="E1345" s="543">
        <v>23.02</v>
      </c>
    </row>
    <row r="1346" spans="1:5" ht="12.75">
      <c r="A1346" s="146">
        <v>38006</v>
      </c>
      <c r="B1346" s="102" t="s">
        <v>38841</v>
      </c>
      <c r="C1346" s="146" t="s">
        <v>2</v>
      </c>
      <c r="D1346" s="146" t="s">
        <v>827</v>
      </c>
      <c r="E1346" s="543">
        <v>30.6</v>
      </c>
    </row>
    <row r="1347" spans="1:5" ht="12.75">
      <c r="A1347" s="146">
        <v>38428</v>
      </c>
      <c r="B1347" s="102" t="s">
        <v>38842</v>
      </c>
      <c r="C1347" s="146" t="s">
        <v>2</v>
      </c>
      <c r="D1347" s="146" t="s">
        <v>827</v>
      </c>
      <c r="E1347" s="543">
        <v>27.4</v>
      </c>
    </row>
    <row r="1348" spans="1:5" ht="12.75">
      <c r="A1348" s="146">
        <v>38007</v>
      </c>
      <c r="B1348" s="102" t="s">
        <v>38843</v>
      </c>
      <c r="C1348" s="146" t="s">
        <v>2</v>
      </c>
      <c r="D1348" s="146" t="s">
        <v>827</v>
      </c>
      <c r="E1348" s="543">
        <v>35.299999999999997</v>
      </c>
    </row>
    <row r="1349" spans="1:5" ht="12.75">
      <c r="A1349" s="146">
        <v>38008</v>
      </c>
      <c r="B1349" s="102" t="s">
        <v>38844</v>
      </c>
      <c r="C1349" s="146" t="s">
        <v>2</v>
      </c>
      <c r="D1349" s="146" t="s">
        <v>827</v>
      </c>
      <c r="E1349" s="543">
        <v>56.49</v>
      </c>
    </row>
    <row r="1350" spans="1:5" ht="12.75">
      <c r="A1350" s="146">
        <v>38009</v>
      </c>
      <c r="B1350" s="102" t="s">
        <v>38845</v>
      </c>
      <c r="C1350" s="146" t="s">
        <v>2</v>
      </c>
      <c r="D1350" s="146" t="s">
        <v>827</v>
      </c>
      <c r="E1350" s="543">
        <v>69.16</v>
      </c>
    </row>
    <row r="1351" spans="1:5" ht="12.75">
      <c r="A1351" s="146">
        <v>44248</v>
      </c>
      <c r="B1351" s="102" t="s">
        <v>38846</v>
      </c>
      <c r="C1351" s="146" t="s">
        <v>2</v>
      </c>
      <c r="D1351" s="146" t="s">
        <v>827</v>
      </c>
      <c r="E1351" s="543">
        <v>112.72</v>
      </c>
    </row>
    <row r="1352" spans="1:5" ht="12.75">
      <c r="A1352" s="146">
        <v>44249</v>
      </c>
      <c r="B1352" s="102" t="s">
        <v>38847</v>
      </c>
      <c r="C1352" s="146" t="s">
        <v>2</v>
      </c>
      <c r="D1352" s="146" t="s">
        <v>827</v>
      </c>
      <c r="E1352" s="543">
        <v>434.91</v>
      </c>
    </row>
    <row r="1353" spans="1:5" ht="12.75">
      <c r="A1353" s="146">
        <v>44250</v>
      </c>
      <c r="B1353" s="102" t="s">
        <v>38848</v>
      </c>
      <c r="C1353" s="146" t="s">
        <v>2</v>
      </c>
      <c r="D1353" s="146" t="s">
        <v>827</v>
      </c>
      <c r="E1353" s="543">
        <v>631.58000000000004</v>
      </c>
    </row>
    <row r="1354" spans="1:5" ht="12.75">
      <c r="A1354" s="146">
        <v>39279</v>
      </c>
      <c r="B1354" s="102" t="s">
        <v>38849</v>
      </c>
      <c r="C1354" s="146" t="s">
        <v>2</v>
      </c>
      <c r="D1354" s="146" t="s">
        <v>827</v>
      </c>
      <c r="E1354" s="543"/>
    </row>
    <row r="1355" spans="1:5" ht="12.75">
      <c r="A1355" s="146">
        <v>39280</v>
      </c>
      <c r="B1355" s="102" t="s">
        <v>38850</v>
      </c>
      <c r="C1355" s="146" t="s">
        <v>2</v>
      </c>
      <c r="D1355" s="146" t="s">
        <v>827</v>
      </c>
      <c r="E1355" s="543"/>
    </row>
    <row r="1356" spans="1:5" ht="12.75">
      <c r="A1356" s="146">
        <v>39281</v>
      </c>
      <c r="B1356" s="102" t="s">
        <v>38851</v>
      </c>
      <c r="C1356" s="146" t="s">
        <v>2</v>
      </c>
      <c r="D1356" s="146" t="s">
        <v>827</v>
      </c>
      <c r="E1356" s="543"/>
    </row>
    <row r="1357" spans="1:5" ht="12.75">
      <c r="A1357" s="146">
        <v>39282</v>
      </c>
      <c r="B1357" s="102" t="s">
        <v>38852</v>
      </c>
      <c r="C1357" s="146" t="s">
        <v>2</v>
      </c>
      <c r="D1357" s="146" t="s">
        <v>827</v>
      </c>
      <c r="E1357" s="543"/>
    </row>
    <row r="1358" spans="1:5" ht="12.75">
      <c r="A1358" s="146">
        <v>38844</v>
      </c>
      <c r="B1358" s="102" t="s">
        <v>38853</v>
      </c>
      <c r="C1358" s="146" t="s">
        <v>2</v>
      </c>
      <c r="D1358" s="146" t="s">
        <v>3270</v>
      </c>
      <c r="E1358" s="543"/>
    </row>
    <row r="1359" spans="1:5" ht="12.75">
      <c r="A1359" s="146">
        <v>38846</v>
      </c>
      <c r="B1359" s="102" t="s">
        <v>38854</v>
      </c>
      <c r="C1359" s="146" t="s">
        <v>2</v>
      </c>
      <c r="D1359" s="146" t="s">
        <v>827</v>
      </c>
      <c r="E1359" s="543"/>
    </row>
    <row r="1360" spans="1:5" ht="12.75">
      <c r="A1360" s="146">
        <v>38847</v>
      </c>
      <c r="B1360" s="102" t="s">
        <v>38855</v>
      </c>
      <c r="C1360" s="146" t="s">
        <v>2</v>
      </c>
      <c r="D1360" s="146" t="s">
        <v>827</v>
      </c>
      <c r="E1360" s="543"/>
    </row>
    <row r="1361" spans="1:5" ht="12.75">
      <c r="A1361" s="146">
        <v>38850</v>
      </c>
      <c r="B1361" s="102" t="s">
        <v>38856</v>
      </c>
      <c r="C1361" s="146" t="s">
        <v>2</v>
      </c>
      <c r="D1361" s="146" t="s">
        <v>827</v>
      </c>
      <c r="E1361" s="543"/>
    </row>
    <row r="1362" spans="1:5" ht="12.75">
      <c r="A1362" s="146">
        <v>38848</v>
      </c>
      <c r="B1362" s="102" t="s">
        <v>38857</v>
      </c>
      <c r="C1362" s="146" t="s">
        <v>2</v>
      </c>
      <c r="D1362" s="146" t="s">
        <v>827</v>
      </c>
      <c r="E1362" s="543"/>
    </row>
    <row r="1363" spans="1:5" ht="12.75">
      <c r="A1363" s="146">
        <v>38851</v>
      </c>
      <c r="B1363" s="102" t="s">
        <v>38858</v>
      </c>
      <c r="C1363" s="146" t="s">
        <v>2</v>
      </c>
      <c r="D1363" s="146" t="s">
        <v>827</v>
      </c>
      <c r="E1363" s="543"/>
    </row>
    <row r="1364" spans="1:5" ht="12.75">
      <c r="A1364" s="146">
        <v>38854</v>
      </c>
      <c r="B1364" s="102" t="s">
        <v>38859</v>
      </c>
      <c r="C1364" s="146" t="s">
        <v>2</v>
      </c>
      <c r="D1364" s="146" t="s">
        <v>827</v>
      </c>
      <c r="E1364" s="543"/>
    </row>
    <row r="1365" spans="1:5" ht="12.75">
      <c r="A1365" s="146">
        <v>3104</v>
      </c>
      <c r="B1365" s="102" t="s">
        <v>38860</v>
      </c>
      <c r="C1365" s="146" t="s">
        <v>26460</v>
      </c>
      <c r="D1365" s="146" t="s">
        <v>827</v>
      </c>
      <c r="E1365" s="543">
        <v>125.04</v>
      </c>
    </row>
    <row r="1366" spans="1:5" ht="12.75">
      <c r="A1366" s="146">
        <v>1607</v>
      </c>
      <c r="B1366" s="102" t="s">
        <v>38861</v>
      </c>
      <c r="C1366" s="146" t="s">
        <v>26460</v>
      </c>
      <c r="D1366" s="146" t="s">
        <v>827</v>
      </c>
      <c r="E1366" s="543">
        <v>0.28000000000000003</v>
      </c>
    </row>
    <row r="1367" spans="1:5" ht="12.75">
      <c r="A1367" s="146">
        <v>38169</v>
      </c>
      <c r="B1367" s="102" t="s">
        <v>38862</v>
      </c>
      <c r="C1367" s="146" t="s">
        <v>26460</v>
      </c>
      <c r="D1367" s="146" t="s">
        <v>827</v>
      </c>
      <c r="E1367" s="543">
        <v>76.989999999999995</v>
      </c>
    </row>
    <row r="1368" spans="1:5" ht="12.75">
      <c r="A1368" s="146">
        <v>6142</v>
      </c>
      <c r="B1368" s="102" t="s">
        <v>38863</v>
      </c>
      <c r="C1368" s="146" t="s">
        <v>2</v>
      </c>
      <c r="D1368" s="146" t="s">
        <v>827</v>
      </c>
      <c r="E1368" s="543">
        <v>9.11</v>
      </c>
    </row>
    <row r="1369" spans="1:5" ht="12.75">
      <c r="A1369" s="146">
        <v>11686</v>
      </c>
      <c r="B1369" s="102" t="s">
        <v>38864</v>
      </c>
      <c r="C1369" s="146" t="s">
        <v>2</v>
      </c>
      <c r="D1369" s="146" t="s">
        <v>827</v>
      </c>
      <c r="E1369" s="543">
        <v>12.65</v>
      </c>
    </row>
    <row r="1370" spans="1:5" ht="12.75">
      <c r="A1370" s="146">
        <v>37598</v>
      </c>
      <c r="B1370" s="102" t="s">
        <v>38865</v>
      </c>
      <c r="C1370" s="146" t="s">
        <v>2</v>
      </c>
      <c r="D1370" s="146" t="s">
        <v>827</v>
      </c>
      <c r="E1370" s="543"/>
    </row>
    <row r="1371" spans="1:5" ht="12.75">
      <c r="A1371" s="146">
        <v>25398</v>
      </c>
      <c r="B1371" s="102" t="s">
        <v>38866</v>
      </c>
      <c r="C1371" s="146" t="s">
        <v>2</v>
      </c>
      <c r="D1371" s="146" t="s">
        <v>827</v>
      </c>
      <c r="E1371" s="543"/>
    </row>
    <row r="1372" spans="1:5" ht="12.75">
      <c r="A1372" s="146">
        <v>25399</v>
      </c>
      <c r="B1372" s="102" t="s">
        <v>38867</v>
      </c>
      <c r="C1372" s="146" t="s">
        <v>2</v>
      </c>
      <c r="D1372" s="146" t="s">
        <v>827</v>
      </c>
      <c r="E1372" s="543"/>
    </row>
    <row r="1373" spans="1:5" ht="12.75">
      <c r="A1373" s="146">
        <v>43440</v>
      </c>
      <c r="B1373" s="102" t="s">
        <v>38868</v>
      </c>
      <c r="C1373" s="146" t="s">
        <v>2</v>
      </c>
      <c r="D1373" s="146" t="s">
        <v>827</v>
      </c>
      <c r="E1373" s="543">
        <v>457.47</v>
      </c>
    </row>
    <row r="1374" spans="1:5" ht="12.75">
      <c r="A1374" s="146">
        <v>10667</v>
      </c>
      <c r="B1374" s="102" t="s">
        <v>38869</v>
      </c>
      <c r="C1374" s="146" t="s">
        <v>2</v>
      </c>
      <c r="D1374" s="146" t="s">
        <v>3270</v>
      </c>
      <c r="E1374" s="543"/>
    </row>
    <row r="1375" spans="1:5" ht="12.75">
      <c r="A1375" s="146">
        <v>1613</v>
      </c>
      <c r="B1375" s="102" t="s">
        <v>38870</v>
      </c>
      <c r="C1375" s="146" t="s">
        <v>2</v>
      </c>
      <c r="D1375" s="146" t="s">
        <v>827</v>
      </c>
      <c r="E1375" s="543">
        <v>1495.71</v>
      </c>
    </row>
    <row r="1376" spans="1:5" ht="12.75">
      <c r="A1376" s="146">
        <v>1626</v>
      </c>
      <c r="B1376" s="102" t="s">
        <v>38871</v>
      </c>
      <c r="C1376" s="146" t="s">
        <v>2</v>
      </c>
      <c r="D1376" s="146" t="s">
        <v>827</v>
      </c>
      <c r="E1376" s="543">
        <v>2237.02</v>
      </c>
    </row>
    <row r="1377" spans="1:5" ht="12.75">
      <c r="A1377" s="146">
        <v>1625</v>
      </c>
      <c r="B1377" s="102" t="s">
        <v>38872</v>
      </c>
      <c r="C1377" s="146" t="s">
        <v>2</v>
      </c>
      <c r="D1377" s="146" t="s">
        <v>827</v>
      </c>
      <c r="E1377" s="543">
        <v>156.24</v>
      </c>
    </row>
    <row r="1378" spans="1:5" ht="12.75">
      <c r="A1378" s="146">
        <v>1622</v>
      </c>
      <c r="B1378" s="102" t="s">
        <v>38873</v>
      </c>
      <c r="C1378" s="146" t="s">
        <v>2</v>
      </c>
      <c r="D1378" s="146" t="s">
        <v>827</v>
      </c>
      <c r="E1378" s="543">
        <v>5048.03</v>
      </c>
    </row>
    <row r="1379" spans="1:5" ht="12.75">
      <c r="A1379" s="146">
        <v>1620</v>
      </c>
      <c r="B1379" s="102" t="s">
        <v>38874</v>
      </c>
      <c r="C1379" s="146" t="s">
        <v>2</v>
      </c>
      <c r="D1379" s="146" t="s">
        <v>827</v>
      </c>
      <c r="E1379" s="543">
        <v>329.14</v>
      </c>
    </row>
    <row r="1380" spans="1:5" ht="12.75">
      <c r="A1380" s="146">
        <v>1629</v>
      </c>
      <c r="B1380" s="102" t="s">
        <v>38875</v>
      </c>
      <c r="C1380" s="146" t="s">
        <v>2</v>
      </c>
      <c r="D1380" s="146" t="s">
        <v>827</v>
      </c>
      <c r="E1380" s="543">
        <v>12285.71</v>
      </c>
    </row>
    <row r="1381" spans="1:5" ht="12.75">
      <c r="A1381" s="146">
        <v>1627</v>
      </c>
      <c r="B1381" s="102" t="s">
        <v>38876</v>
      </c>
      <c r="C1381" s="146" t="s">
        <v>2</v>
      </c>
      <c r="D1381" s="146" t="s">
        <v>827</v>
      </c>
      <c r="E1381" s="543">
        <v>629.14</v>
      </c>
    </row>
    <row r="1382" spans="1:5" ht="12.75">
      <c r="A1382" s="146">
        <v>1623</v>
      </c>
      <c r="B1382" s="102" t="s">
        <v>38877</v>
      </c>
      <c r="C1382" s="146" t="s">
        <v>2</v>
      </c>
      <c r="D1382" s="146" t="s">
        <v>827</v>
      </c>
      <c r="E1382" s="543">
        <v>127.42</v>
      </c>
    </row>
    <row r="1383" spans="1:5" ht="12.75">
      <c r="A1383" s="146">
        <v>1619</v>
      </c>
      <c r="B1383" s="102" t="s">
        <v>38878</v>
      </c>
      <c r="C1383" s="146" t="s">
        <v>2</v>
      </c>
      <c r="D1383" s="146" t="s">
        <v>827</v>
      </c>
      <c r="E1383" s="543">
        <v>175.28</v>
      </c>
    </row>
    <row r="1384" spans="1:5" ht="12.75">
      <c r="A1384" s="146">
        <v>1630</v>
      </c>
      <c r="B1384" s="102" t="s">
        <v>38879</v>
      </c>
      <c r="C1384" s="146" t="s">
        <v>2</v>
      </c>
      <c r="D1384" s="146" t="s">
        <v>827</v>
      </c>
      <c r="E1384" s="543">
        <v>3859.32</v>
      </c>
    </row>
    <row r="1385" spans="1:5" ht="12.75">
      <c r="A1385" s="146">
        <v>1616</v>
      </c>
      <c r="B1385" s="102" t="s">
        <v>38880</v>
      </c>
      <c r="C1385" s="146" t="s">
        <v>2</v>
      </c>
      <c r="D1385" s="146" t="s">
        <v>827</v>
      </c>
      <c r="E1385" s="543">
        <v>5935.71</v>
      </c>
    </row>
    <row r="1386" spans="1:5" ht="12.75">
      <c r="A1386" s="146">
        <v>1614</v>
      </c>
      <c r="B1386" s="102" t="s">
        <v>38881</v>
      </c>
      <c r="C1386" s="146" t="s">
        <v>2</v>
      </c>
      <c r="D1386" s="146" t="s">
        <v>827</v>
      </c>
      <c r="E1386" s="543">
        <v>271.27999999999997</v>
      </c>
    </row>
    <row r="1387" spans="1:5" ht="12.75">
      <c r="A1387" s="146">
        <v>1617</v>
      </c>
      <c r="B1387" s="102" t="s">
        <v>38882</v>
      </c>
      <c r="C1387" s="146" t="s">
        <v>2</v>
      </c>
      <c r="D1387" s="146" t="s">
        <v>827</v>
      </c>
      <c r="E1387" s="543">
        <v>7085.95</v>
      </c>
    </row>
    <row r="1388" spans="1:5" ht="12.75">
      <c r="A1388" s="146">
        <v>1621</v>
      </c>
      <c r="B1388" s="102" t="s">
        <v>38883</v>
      </c>
      <c r="C1388" s="146" t="s">
        <v>2</v>
      </c>
      <c r="D1388" s="146" t="s">
        <v>827</v>
      </c>
      <c r="E1388" s="543">
        <v>485.18</v>
      </c>
    </row>
    <row r="1389" spans="1:5" ht="12.75">
      <c r="A1389" s="146">
        <v>1624</v>
      </c>
      <c r="B1389" s="102" t="s">
        <v>38884</v>
      </c>
      <c r="C1389" s="146" t="s">
        <v>2</v>
      </c>
      <c r="D1389" s="146" t="s">
        <v>827</v>
      </c>
      <c r="E1389" s="543">
        <v>17417.62</v>
      </c>
    </row>
    <row r="1390" spans="1:5" ht="12.75">
      <c r="A1390" s="146">
        <v>1615</v>
      </c>
      <c r="B1390" s="102" t="s">
        <v>38885</v>
      </c>
      <c r="C1390" s="146" t="s">
        <v>2</v>
      </c>
      <c r="D1390" s="146" t="s">
        <v>827</v>
      </c>
      <c r="E1390" s="543">
        <v>911.1</v>
      </c>
    </row>
    <row r="1391" spans="1:5" ht="12.75">
      <c r="A1391" s="146">
        <v>1612</v>
      </c>
      <c r="B1391" s="102" t="s">
        <v>38886</v>
      </c>
      <c r="C1391" s="146" t="s">
        <v>2</v>
      </c>
      <c r="D1391" s="146" t="s">
        <v>3270</v>
      </c>
      <c r="E1391" s="543">
        <v>120</v>
      </c>
    </row>
    <row r="1392" spans="1:5" ht="12.75">
      <c r="A1392" s="146">
        <v>1618</v>
      </c>
      <c r="B1392" s="102" t="s">
        <v>38887</v>
      </c>
      <c r="C1392" s="146" t="s">
        <v>2</v>
      </c>
      <c r="D1392" s="146" t="s">
        <v>827</v>
      </c>
      <c r="E1392" s="543">
        <v>1251.98</v>
      </c>
    </row>
    <row r="1393" spans="1:5" ht="12.75">
      <c r="A1393" s="146">
        <v>14211</v>
      </c>
      <c r="B1393" s="102" t="s">
        <v>38888</v>
      </c>
      <c r="C1393" s="146" t="s">
        <v>2</v>
      </c>
      <c r="D1393" s="146" t="s">
        <v>827</v>
      </c>
      <c r="E1393" s="543"/>
    </row>
    <row r="1394" spans="1:5" ht="12.75">
      <c r="A1394" s="146">
        <v>43657</v>
      </c>
      <c r="B1394" s="102" t="s">
        <v>38889</v>
      </c>
      <c r="C1394" s="146" t="s">
        <v>1</v>
      </c>
      <c r="D1394" s="146" t="s">
        <v>827</v>
      </c>
      <c r="E1394" s="543">
        <v>5.1100000000000003</v>
      </c>
    </row>
    <row r="1395" spans="1:5" ht="12.75">
      <c r="A1395" s="146">
        <v>38200</v>
      </c>
      <c r="B1395" s="102" t="s">
        <v>38890</v>
      </c>
      <c r="C1395" s="146" t="s">
        <v>38891</v>
      </c>
      <c r="D1395" s="146" t="s">
        <v>827</v>
      </c>
      <c r="E1395" s="543">
        <v>606.09</v>
      </c>
    </row>
    <row r="1396" spans="1:5" ht="12.75">
      <c r="A1396" s="146">
        <v>39269</v>
      </c>
      <c r="B1396" s="102" t="s">
        <v>38892</v>
      </c>
      <c r="C1396" s="146" t="s">
        <v>1</v>
      </c>
      <c r="D1396" s="146" t="s">
        <v>827</v>
      </c>
      <c r="E1396" s="543">
        <v>1.49</v>
      </c>
    </row>
    <row r="1397" spans="1:5" ht="12.75">
      <c r="A1397" s="146">
        <v>11889</v>
      </c>
      <c r="B1397" s="102" t="s">
        <v>38893</v>
      </c>
      <c r="C1397" s="146" t="s">
        <v>1</v>
      </c>
      <c r="D1397" s="146" t="s">
        <v>827</v>
      </c>
      <c r="E1397" s="543">
        <v>2.04</v>
      </c>
    </row>
    <row r="1398" spans="1:5" ht="12.75">
      <c r="A1398" s="146">
        <v>39270</v>
      </c>
      <c r="B1398" s="102" t="s">
        <v>38894</v>
      </c>
      <c r="C1398" s="146" t="s">
        <v>1</v>
      </c>
      <c r="D1398" s="146" t="s">
        <v>827</v>
      </c>
      <c r="E1398" s="543">
        <v>2.65</v>
      </c>
    </row>
    <row r="1399" spans="1:5" ht="12.75">
      <c r="A1399" s="146">
        <v>11890</v>
      </c>
      <c r="B1399" s="102" t="s">
        <v>38895</v>
      </c>
      <c r="C1399" s="146" t="s">
        <v>1</v>
      </c>
      <c r="D1399" s="146" t="s">
        <v>827</v>
      </c>
      <c r="E1399" s="543">
        <v>3.61</v>
      </c>
    </row>
    <row r="1400" spans="1:5" ht="12.75">
      <c r="A1400" s="146">
        <v>11891</v>
      </c>
      <c r="B1400" s="102" t="s">
        <v>38896</v>
      </c>
      <c r="C1400" s="146" t="s">
        <v>1</v>
      </c>
      <c r="D1400" s="146" t="s">
        <v>827</v>
      </c>
      <c r="E1400" s="543">
        <v>5.86</v>
      </c>
    </row>
    <row r="1401" spans="1:5" ht="12.75">
      <c r="A1401" s="146">
        <v>11892</v>
      </c>
      <c r="B1401" s="102" t="s">
        <v>38897</v>
      </c>
      <c r="C1401" s="146" t="s">
        <v>1</v>
      </c>
      <c r="D1401" s="146" t="s">
        <v>827</v>
      </c>
      <c r="E1401" s="543">
        <v>9.58</v>
      </c>
    </row>
    <row r="1402" spans="1:5" ht="12.75">
      <c r="A1402" s="146">
        <v>37601</v>
      </c>
      <c r="B1402" s="102" t="s">
        <v>38898</v>
      </c>
      <c r="C1402" s="146" t="s">
        <v>1</v>
      </c>
      <c r="D1402" s="146" t="s">
        <v>827</v>
      </c>
      <c r="E1402" s="543"/>
    </row>
    <row r="1403" spans="1:5" ht="12.75">
      <c r="A1403" s="146">
        <v>1634</v>
      </c>
      <c r="B1403" s="102" t="s">
        <v>38899</v>
      </c>
      <c r="C1403" s="146" t="s">
        <v>1</v>
      </c>
      <c r="D1403" s="146" t="s">
        <v>827</v>
      </c>
      <c r="E1403" s="543"/>
    </row>
    <row r="1404" spans="1:5" ht="12.75">
      <c r="A1404" s="146">
        <v>44274</v>
      </c>
      <c r="B1404" s="102" t="s">
        <v>38900</v>
      </c>
      <c r="C1404" s="146" t="s">
        <v>2</v>
      </c>
      <c r="D1404" s="146" t="s">
        <v>827</v>
      </c>
      <c r="E1404" s="543">
        <v>735.22</v>
      </c>
    </row>
    <row r="1405" spans="1:5" ht="12.75">
      <c r="A1405" s="146">
        <v>5086</v>
      </c>
      <c r="B1405" s="102" t="s">
        <v>38901</v>
      </c>
      <c r="C1405" s="146" t="s">
        <v>3</v>
      </c>
      <c r="D1405" s="146" t="s">
        <v>827</v>
      </c>
      <c r="E1405" s="543">
        <v>31.87</v>
      </c>
    </row>
    <row r="1406" spans="1:5" ht="12.75">
      <c r="A1406" s="146">
        <v>11280</v>
      </c>
      <c r="B1406" s="102" t="s">
        <v>38902</v>
      </c>
      <c r="C1406" s="146" t="s">
        <v>2</v>
      </c>
      <c r="D1406" s="146" t="s">
        <v>827</v>
      </c>
      <c r="E1406" s="543"/>
    </row>
    <row r="1407" spans="1:5" ht="12.75">
      <c r="A1407" s="146">
        <v>40519</v>
      </c>
      <c r="B1407" s="102" t="s">
        <v>38903</v>
      </c>
      <c r="C1407" s="146" t="s">
        <v>2</v>
      </c>
      <c r="D1407" s="146" t="s">
        <v>827</v>
      </c>
      <c r="E1407" s="543"/>
    </row>
    <row r="1408" spans="1:5" ht="12.75">
      <c r="A1408" s="146">
        <v>3446</v>
      </c>
      <c r="B1408" s="102" t="s">
        <v>38904</v>
      </c>
      <c r="C1408" s="146" t="s">
        <v>2</v>
      </c>
      <c r="D1408" s="146" t="s">
        <v>827</v>
      </c>
      <c r="E1408" s="543"/>
    </row>
    <row r="1409" spans="1:5" ht="12.75">
      <c r="A1409" s="146">
        <v>3445</v>
      </c>
      <c r="B1409" s="102" t="s">
        <v>38905</v>
      </c>
      <c r="C1409" s="146" t="s">
        <v>2</v>
      </c>
      <c r="D1409" s="146" t="s">
        <v>827</v>
      </c>
      <c r="E1409" s="543"/>
    </row>
    <row r="1410" spans="1:5" ht="12.75">
      <c r="A1410" s="146">
        <v>3444</v>
      </c>
      <c r="B1410" s="102" t="s">
        <v>38906</v>
      </c>
      <c r="C1410" s="146" t="s">
        <v>2</v>
      </c>
      <c r="D1410" s="146" t="s">
        <v>827</v>
      </c>
      <c r="E1410" s="543"/>
    </row>
    <row r="1411" spans="1:5" ht="12.75">
      <c r="A1411" s="146">
        <v>3441</v>
      </c>
      <c r="B1411" s="102" t="s">
        <v>38907</v>
      </c>
      <c r="C1411" s="146" t="s">
        <v>2</v>
      </c>
      <c r="D1411" s="146" t="s">
        <v>827</v>
      </c>
      <c r="E1411" s="543"/>
    </row>
    <row r="1412" spans="1:5" ht="12.75">
      <c r="A1412" s="146">
        <v>12402</v>
      </c>
      <c r="B1412" s="102" t="s">
        <v>38908</v>
      </c>
      <c r="C1412" s="146" t="s">
        <v>2</v>
      </c>
      <c r="D1412" s="146" t="s">
        <v>827</v>
      </c>
      <c r="E1412" s="543"/>
    </row>
    <row r="1413" spans="1:5" ht="12.75">
      <c r="A1413" s="146">
        <v>3447</v>
      </c>
      <c r="B1413" s="102" t="s">
        <v>38909</v>
      </c>
      <c r="C1413" s="146" t="s">
        <v>2</v>
      </c>
      <c r="D1413" s="146" t="s">
        <v>827</v>
      </c>
      <c r="E1413" s="543"/>
    </row>
    <row r="1414" spans="1:5" ht="12.75">
      <c r="A1414" s="146">
        <v>3448</v>
      </c>
      <c r="B1414" s="102" t="s">
        <v>38910</v>
      </c>
      <c r="C1414" s="146" t="s">
        <v>2</v>
      </c>
      <c r="D1414" s="146" t="s">
        <v>827</v>
      </c>
      <c r="E1414" s="543"/>
    </row>
    <row r="1415" spans="1:5" ht="12.75">
      <c r="A1415" s="146">
        <v>3442</v>
      </c>
      <c r="B1415" s="102" t="s">
        <v>38911</v>
      </c>
      <c r="C1415" s="146" t="s">
        <v>2</v>
      </c>
      <c r="D1415" s="146" t="s">
        <v>827</v>
      </c>
      <c r="E1415" s="543"/>
    </row>
    <row r="1416" spans="1:5" ht="12.75">
      <c r="A1416" s="146">
        <v>3449</v>
      </c>
      <c r="B1416" s="102" t="s">
        <v>38912</v>
      </c>
      <c r="C1416" s="146" t="s">
        <v>2</v>
      </c>
      <c r="D1416" s="146" t="s">
        <v>827</v>
      </c>
      <c r="E1416" s="543"/>
    </row>
    <row r="1417" spans="1:5" ht="12.75">
      <c r="A1417" s="146">
        <v>37438</v>
      </c>
      <c r="B1417" s="102" t="s">
        <v>38913</v>
      </c>
      <c r="C1417" s="146" t="s">
        <v>2</v>
      </c>
      <c r="D1417" s="146" t="s">
        <v>827</v>
      </c>
      <c r="E1417" s="543"/>
    </row>
    <row r="1418" spans="1:5" ht="12.75">
      <c r="A1418" s="146">
        <v>37439</v>
      </c>
      <c r="B1418" s="102" t="s">
        <v>38914</v>
      </c>
      <c r="C1418" s="146" t="s">
        <v>2</v>
      </c>
      <c r="D1418" s="146" t="s">
        <v>827</v>
      </c>
      <c r="E1418" s="543"/>
    </row>
    <row r="1419" spans="1:5" ht="12.75">
      <c r="A1419" s="146">
        <v>37435</v>
      </c>
      <c r="B1419" s="102" t="s">
        <v>38915</v>
      </c>
      <c r="C1419" s="146" t="s">
        <v>2</v>
      </c>
      <c r="D1419" s="146" t="s">
        <v>827</v>
      </c>
      <c r="E1419" s="543"/>
    </row>
    <row r="1420" spans="1:5" ht="12.75">
      <c r="A1420" s="146">
        <v>37436</v>
      </c>
      <c r="B1420" s="102" t="s">
        <v>38916</v>
      </c>
      <c r="C1420" s="146" t="s">
        <v>2</v>
      </c>
      <c r="D1420" s="146" t="s">
        <v>827</v>
      </c>
      <c r="E1420" s="543"/>
    </row>
    <row r="1421" spans="1:5" ht="12.75">
      <c r="A1421" s="146">
        <v>37437</v>
      </c>
      <c r="B1421" s="102" t="s">
        <v>38917</v>
      </c>
      <c r="C1421" s="146" t="s">
        <v>2</v>
      </c>
      <c r="D1421" s="146" t="s">
        <v>827</v>
      </c>
      <c r="E1421" s="543"/>
    </row>
    <row r="1422" spans="1:5" ht="12.75">
      <c r="A1422" s="146">
        <v>3473</v>
      </c>
      <c r="B1422" s="102" t="s">
        <v>38918</v>
      </c>
      <c r="C1422" s="146" t="s">
        <v>2</v>
      </c>
      <c r="D1422" s="146" t="s">
        <v>827</v>
      </c>
      <c r="E1422" s="543"/>
    </row>
    <row r="1423" spans="1:5" ht="12.75">
      <c r="A1423" s="146">
        <v>3474</v>
      </c>
      <c r="B1423" s="102" t="s">
        <v>38919</v>
      </c>
      <c r="C1423" s="146" t="s">
        <v>2</v>
      </c>
      <c r="D1423" s="146" t="s">
        <v>827</v>
      </c>
      <c r="E1423" s="543"/>
    </row>
    <row r="1424" spans="1:5" ht="12.75">
      <c r="A1424" s="146">
        <v>3443</v>
      </c>
      <c r="B1424" s="102" t="s">
        <v>38920</v>
      </c>
      <c r="C1424" s="146" t="s">
        <v>2</v>
      </c>
      <c r="D1424" s="146" t="s">
        <v>827</v>
      </c>
      <c r="E1424" s="543"/>
    </row>
    <row r="1425" spans="1:5" ht="12.75">
      <c r="A1425" s="146">
        <v>3450</v>
      </c>
      <c r="B1425" s="102" t="s">
        <v>38921</v>
      </c>
      <c r="C1425" s="146" t="s">
        <v>2</v>
      </c>
      <c r="D1425" s="146" t="s">
        <v>827</v>
      </c>
      <c r="E1425" s="543"/>
    </row>
    <row r="1426" spans="1:5" ht="12.75">
      <c r="A1426" s="146">
        <v>3453</v>
      </c>
      <c r="B1426" s="102" t="s">
        <v>38922</v>
      </c>
      <c r="C1426" s="146" t="s">
        <v>2</v>
      </c>
      <c r="D1426" s="146" t="s">
        <v>827</v>
      </c>
      <c r="E1426" s="543"/>
    </row>
    <row r="1427" spans="1:5" ht="12.75">
      <c r="A1427" s="146">
        <v>3452</v>
      </c>
      <c r="B1427" s="102" t="s">
        <v>38923</v>
      </c>
      <c r="C1427" s="146" t="s">
        <v>2</v>
      </c>
      <c r="D1427" s="146" t="s">
        <v>827</v>
      </c>
      <c r="E1427" s="543"/>
    </row>
    <row r="1428" spans="1:5" ht="12.75">
      <c r="A1428" s="146">
        <v>3454</v>
      </c>
      <c r="B1428" s="102" t="s">
        <v>38924</v>
      </c>
      <c r="C1428" s="146" t="s">
        <v>2</v>
      </c>
      <c r="D1428" s="146" t="s">
        <v>827</v>
      </c>
      <c r="E1428" s="543"/>
    </row>
    <row r="1429" spans="1:5" ht="12.75">
      <c r="A1429" s="146">
        <v>3451</v>
      </c>
      <c r="B1429" s="102" t="s">
        <v>38925</v>
      </c>
      <c r="C1429" s="146" t="s">
        <v>2</v>
      </c>
      <c r="D1429" s="146" t="s">
        <v>827</v>
      </c>
      <c r="E1429" s="543"/>
    </row>
    <row r="1430" spans="1:5" ht="12.75">
      <c r="A1430" s="146">
        <v>3458</v>
      </c>
      <c r="B1430" s="102" t="s">
        <v>38926</v>
      </c>
      <c r="C1430" s="146" t="s">
        <v>2</v>
      </c>
      <c r="D1430" s="146" t="s">
        <v>827</v>
      </c>
      <c r="E1430" s="543"/>
    </row>
    <row r="1431" spans="1:5" ht="12.75">
      <c r="A1431" s="146">
        <v>3457</v>
      </c>
      <c r="B1431" s="102" t="s">
        <v>38927</v>
      </c>
      <c r="C1431" s="146" t="s">
        <v>2</v>
      </c>
      <c r="D1431" s="146" t="s">
        <v>827</v>
      </c>
      <c r="E1431" s="543"/>
    </row>
    <row r="1432" spans="1:5" ht="12.75">
      <c r="A1432" s="146">
        <v>3472</v>
      </c>
      <c r="B1432" s="102" t="s">
        <v>38928</v>
      </c>
      <c r="C1432" s="146" t="s">
        <v>2</v>
      </c>
      <c r="D1432" s="146" t="s">
        <v>827</v>
      </c>
      <c r="E1432" s="543"/>
    </row>
    <row r="1433" spans="1:5" ht="12.75">
      <c r="A1433" s="146">
        <v>3455</v>
      </c>
      <c r="B1433" s="102" t="s">
        <v>38929</v>
      </c>
      <c r="C1433" s="146" t="s">
        <v>2</v>
      </c>
      <c r="D1433" s="146" t="s">
        <v>827</v>
      </c>
      <c r="E1433" s="543"/>
    </row>
    <row r="1434" spans="1:5" ht="12.75">
      <c r="A1434" s="146">
        <v>3470</v>
      </c>
      <c r="B1434" s="102" t="s">
        <v>38930</v>
      </c>
      <c r="C1434" s="146" t="s">
        <v>2</v>
      </c>
      <c r="D1434" s="146" t="s">
        <v>827</v>
      </c>
      <c r="E1434" s="543"/>
    </row>
    <row r="1435" spans="1:5" ht="12.75">
      <c r="A1435" s="146">
        <v>3471</v>
      </c>
      <c r="B1435" s="102" t="s">
        <v>38931</v>
      </c>
      <c r="C1435" s="146" t="s">
        <v>2</v>
      </c>
      <c r="D1435" s="146" t="s">
        <v>827</v>
      </c>
      <c r="E1435" s="543"/>
    </row>
    <row r="1436" spans="1:5" ht="12.75">
      <c r="A1436" s="146">
        <v>3459</v>
      </c>
      <c r="B1436" s="102" t="s">
        <v>38932</v>
      </c>
      <c r="C1436" s="146" t="s">
        <v>2</v>
      </c>
      <c r="D1436" s="146" t="s">
        <v>827</v>
      </c>
      <c r="E1436" s="543"/>
    </row>
    <row r="1437" spans="1:5" ht="12.75">
      <c r="A1437" s="146">
        <v>3456</v>
      </c>
      <c r="B1437" s="102" t="s">
        <v>38933</v>
      </c>
      <c r="C1437" s="146" t="s">
        <v>2</v>
      </c>
      <c r="D1437" s="146" t="s">
        <v>827</v>
      </c>
      <c r="E1437" s="543"/>
    </row>
    <row r="1438" spans="1:5" ht="12.75">
      <c r="A1438" s="146">
        <v>3469</v>
      </c>
      <c r="B1438" s="102" t="s">
        <v>38934</v>
      </c>
      <c r="C1438" s="146" t="s">
        <v>2</v>
      </c>
      <c r="D1438" s="146" t="s">
        <v>827</v>
      </c>
      <c r="E1438" s="543"/>
    </row>
    <row r="1439" spans="1:5" ht="12.75">
      <c r="A1439" s="146">
        <v>3460</v>
      </c>
      <c r="B1439" s="102" t="s">
        <v>38935</v>
      </c>
      <c r="C1439" s="146" t="s">
        <v>2</v>
      </c>
      <c r="D1439" s="146" t="s">
        <v>827</v>
      </c>
      <c r="E1439" s="543"/>
    </row>
    <row r="1440" spans="1:5" ht="12.75">
      <c r="A1440" s="146">
        <v>3461</v>
      </c>
      <c r="B1440" s="102" t="s">
        <v>38936</v>
      </c>
      <c r="C1440" s="146" t="s">
        <v>2</v>
      </c>
      <c r="D1440" s="146" t="s">
        <v>827</v>
      </c>
      <c r="E1440" s="543"/>
    </row>
    <row r="1441" spans="1:5" ht="12.75">
      <c r="A1441" s="146">
        <v>37433</v>
      </c>
      <c r="B1441" s="102" t="s">
        <v>38937</v>
      </c>
      <c r="C1441" s="146" t="s">
        <v>2</v>
      </c>
      <c r="D1441" s="146" t="s">
        <v>827</v>
      </c>
      <c r="E1441" s="543"/>
    </row>
    <row r="1442" spans="1:5" ht="12.75">
      <c r="A1442" s="146">
        <v>37430</v>
      </c>
      <c r="B1442" s="102" t="s">
        <v>38938</v>
      </c>
      <c r="C1442" s="146" t="s">
        <v>2</v>
      </c>
      <c r="D1442" s="146" t="s">
        <v>827</v>
      </c>
      <c r="E1442" s="543"/>
    </row>
    <row r="1443" spans="1:5" ht="12.75">
      <c r="A1443" s="146">
        <v>37434</v>
      </c>
      <c r="B1443" s="102" t="s">
        <v>38939</v>
      </c>
      <c r="C1443" s="146" t="s">
        <v>2</v>
      </c>
      <c r="D1443" s="146" t="s">
        <v>827</v>
      </c>
      <c r="E1443" s="543"/>
    </row>
    <row r="1444" spans="1:5" ht="12.75">
      <c r="A1444" s="146">
        <v>37431</v>
      </c>
      <c r="B1444" s="102" t="s">
        <v>38940</v>
      </c>
      <c r="C1444" s="146" t="s">
        <v>2</v>
      </c>
      <c r="D1444" s="146" t="s">
        <v>827</v>
      </c>
      <c r="E1444" s="543"/>
    </row>
    <row r="1445" spans="1:5" ht="12.75">
      <c r="A1445" s="146">
        <v>37432</v>
      </c>
      <c r="B1445" s="102" t="s">
        <v>38941</v>
      </c>
      <c r="C1445" s="146" t="s">
        <v>2</v>
      </c>
      <c r="D1445" s="146" t="s">
        <v>827</v>
      </c>
      <c r="E1445" s="543"/>
    </row>
    <row r="1446" spans="1:5" ht="12.75">
      <c r="A1446" s="146">
        <v>39869</v>
      </c>
      <c r="B1446" s="102" t="s">
        <v>38942</v>
      </c>
      <c r="C1446" s="146" t="s">
        <v>2</v>
      </c>
      <c r="D1446" s="146" t="s">
        <v>827</v>
      </c>
      <c r="E1446" s="543"/>
    </row>
    <row r="1447" spans="1:5" ht="12.75">
      <c r="A1447" s="146">
        <v>39870</v>
      </c>
      <c r="B1447" s="102" t="s">
        <v>38943</v>
      </c>
      <c r="C1447" s="146" t="s">
        <v>2</v>
      </c>
      <c r="D1447" s="146" t="s">
        <v>827</v>
      </c>
      <c r="E1447" s="543"/>
    </row>
    <row r="1448" spans="1:5" ht="12.75">
      <c r="A1448" s="146">
        <v>39871</v>
      </c>
      <c r="B1448" s="102" t="s">
        <v>38944</v>
      </c>
      <c r="C1448" s="146" t="s">
        <v>2</v>
      </c>
      <c r="D1448" s="146" t="s">
        <v>827</v>
      </c>
      <c r="E1448" s="543"/>
    </row>
    <row r="1449" spans="1:5" ht="12.75">
      <c r="A1449" s="146">
        <v>12722</v>
      </c>
      <c r="B1449" s="102" t="s">
        <v>38945</v>
      </c>
      <c r="C1449" s="146" t="s">
        <v>2</v>
      </c>
      <c r="D1449" s="146" t="s">
        <v>827</v>
      </c>
      <c r="E1449" s="543"/>
    </row>
    <row r="1450" spans="1:5" ht="12.75">
      <c r="A1450" s="146">
        <v>12714</v>
      </c>
      <c r="B1450" s="102" t="s">
        <v>38946</v>
      </c>
      <c r="C1450" s="146" t="s">
        <v>2</v>
      </c>
      <c r="D1450" s="146" t="s">
        <v>827</v>
      </c>
      <c r="E1450" s="543"/>
    </row>
    <row r="1451" spans="1:5" ht="12.75">
      <c r="A1451" s="146">
        <v>12715</v>
      </c>
      <c r="B1451" s="102" t="s">
        <v>38947</v>
      </c>
      <c r="C1451" s="146" t="s">
        <v>2</v>
      </c>
      <c r="D1451" s="146" t="s">
        <v>827</v>
      </c>
      <c r="E1451" s="543"/>
    </row>
    <row r="1452" spans="1:5" ht="12.75">
      <c r="A1452" s="146">
        <v>12716</v>
      </c>
      <c r="B1452" s="102" t="s">
        <v>38948</v>
      </c>
      <c r="C1452" s="146" t="s">
        <v>2</v>
      </c>
      <c r="D1452" s="146" t="s">
        <v>827</v>
      </c>
      <c r="E1452" s="543"/>
    </row>
    <row r="1453" spans="1:5" ht="12.75">
      <c r="A1453" s="146">
        <v>12717</v>
      </c>
      <c r="B1453" s="102" t="s">
        <v>38949</v>
      </c>
      <c r="C1453" s="146" t="s">
        <v>2</v>
      </c>
      <c r="D1453" s="146" t="s">
        <v>827</v>
      </c>
      <c r="E1453" s="543"/>
    </row>
    <row r="1454" spans="1:5" ht="12.75">
      <c r="A1454" s="146">
        <v>12718</v>
      </c>
      <c r="B1454" s="102" t="s">
        <v>38950</v>
      </c>
      <c r="C1454" s="146" t="s">
        <v>2</v>
      </c>
      <c r="D1454" s="146" t="s">
        <v>827</v>
      </c>
      <c r="E1454" s="543"/>
    </row>
    <row r="1455" spans="1:5" ht="12.75">
      <c r="A1455" s="146">
        <v>12719</v>
      </c>
      <c r="B1455" s="102" t="s">
        <v>38951</v>
      </c>
      <c r="C1455" s="146" t="s">
        <v>2</v>
      </c>
      <c r="D1455" s="146" t="s">
        <v>827</v>
      </c>
      <c r="E1455" s="543"/>
    </row>
    <row r="1456" spans="1:5" ht="12.75">
      <c r="A1456" s="146">
        <v>12720</v>
      </c>
      <c r="B1456" s="102" t="s">
        <v>38952</v>
      </c>
      <c r="C1456" s="146" t="s">
        <v>2</v>
      </c>
      <c r="D1456" s="146" t="s">
        <v>827</v>
      </c>
      <c r="E1456" s="543"/>
    </row>
    <row r="1457" spans="1:5" ht="12.75">
      <c r="A1457" s="146">
        <v>12721</v>
      </c>
      <c r="B1457" s="102" t="s">
        <v>38953</v>
      </c>
      <c r="C1457" s="146" t="s">
        <v>2</v>
      </c>
      <c r="D1457" s="146" t="s">
        <v>827</v>
      </c>
      <c r="E1457" s="543"/>
    </row>
    <row r="1458" spans="1:5" ht="12.75">
      <c r="A1458" s="146">
        <v>3468</v>
      </c>
      <c r="B1458" s="102" t="s">
        <v>38954</v>
      </c>
      <c r="C1458" s="146" t="s">
        <v>2</v>
      </c>
      <c r="D1458" s="146" t="s">
        <v>827</v>
      </c>
      <c r="E1458" s="543"/>
    </row>
    <row r="1459" spans="1:5" ht="12.75">
      <c r="A1459" s="146">
        <v>3465</v>
      </c>
      <c r="B1459" s="102" t="s">
        <v>38955</v>
      </c>
      <c r="C1459" s="146" t="s">
        <v>2</v>
      </c>
      <c r="D1459" s="146" t="s">
        <v>827</v>
      </c>
      <c r="E1459" s="543"/>
    </row>
    <row r="1460" spans="1:5" ht="12.75">
      <c r="A1460" s="146">
        <v>12403</v>
      </c>
      <c r="B1460" s="102" t="s">
        <v>38956</v>
      </c>
      <c r="C1460" s="146" t="s">
        <v>2</v>
      </c>
      <c r="D1460" s="146" t="s">
        <v>827</v>
      </c>
      <c r="E1460" s="543"/>
    </row>
    <row r="1461" spans="1:5" ht="12.75">
      <c r="A1461" s="146">
        <v>3463</v>
      </c>
      <c r="B1461" s="102" t="s">
        <v>38957</v>
      </c>
      <c r="C1461" s="146" t="s">
        <v>2</v>
      </c>
      <c r="D1461" s="146" t="s">
        <v>827</v>
      </c>
      <c r="E1461" s="543"/>
    </row>
    <row r="1462" spans="1:5" ht="12.75">
      <c r="A1462" s="146">
        <v>3464</v>
      </c>
      <c r="B1462" s="102" t="s">
        <v>38958</v>
      </c>
      <c r="C1462" s="146" t="s">
        <v>2</v>
      </c>
      <c r="D1462" s="146" t="s">
        <v>827</v>
      </c>
      <c r="E1462" s="543"/>
    </row>
    <row r="1463" spans="1:5" ht="12.75">
      <c r="A1463" s="146">
        <v>3466</v>
      </c>
      <c r="B1463" s="102" t="s">
        <v>38959</v>
      </c>
      <c r="C1463" s="146" t="s">
        <v>2</v>
      </c>
      <c r="D1463" s="146" t="s">
        <v>827</v>
      </c>
      <c r="E1463" s="543"/>
    </row>
    <row r="1464" spans="1:5" ht="12.75">
      <c r="A1464" s="146">
        <v>3467</v>
      </c>
      <c r="B1464" s="102" t="s">
        <v>38960</v>
      </c>
      <c r="C1464" s="146" t="s">
        <v>2</v>
      </c>
      <c r="D1464" s="146" t="s">
        <v>827</v>
      </c>
      <c r="E1464" s="543"/>
    </row>
    <row r="1465" spans="1:5" ht="12.75">
      <c r="A1465" s="146">
        <v>3462</v>
      </c>
      <c r="B1465" s="102" t="s">
        <v>38961</v>
      </c>
      <c r="C1465" s="146" t="s">
        <v>2</v>
      </c>
      <c r="D1465" s="146" t="s">
        <v>827</v>
      </c>
      <c r="E1465" s="543"/>
    </row>
    <row r="1466" spans="1:5" ht="12.75">
      <c r="A1466" s="146">
        <v>37416</v>
      </c>
      <c r="B1466" s="102" t="s">
        <v>38962</v>
      </c>
      <c r="C1466" s="146" t="s">
        <v>2</v>
      </c>
      <c r="D1466" s="146" t="s">
        <v>827</v>
      </c>
      <c r="E1466" s="543"/>
    </row>
    <row r="1467" spans="1:5" ht="12.75">
      <c r="A1467" s="146">
        <v>37417</v>
      </c>
      <c r="B1467" s="102" t="s">
        <v>38963</v>
      </c>
      <c r="C1467" s="146" t="s">
        <v>2</v>
      </c>
      <c r="D1467" s="146" t="s">
        <v>827</v>
      </c>
      <c r="E1467" s="543"/>
    </row>
    <row r="1468" spans="1:5" ht="12.75">
      <c r="A1468" s="146">
        <v>37413</v>
      </c>
      <c r="B1468" s="102" t="s">
        <v>38964</v>
      </c>
      <c r="C1468" s="146" t="s">
        <v>2</v>
      </c>
      <c r="D1468" s="146" t="s">
        <v>827</v>
      </c>
      <c r="E1468" s="543"/>
    </row>
    <row r="1469" spans="1:5" ht="12.75">
      <c r="A1469" s="146">
        <v>37414</v>
      </c>
      <c r="B1469" s="102" t="s">
        <v>38965</v>
      </c>
      <c r="C1469" s="146" t="s">
        <v>2</v>
      </c>
      <c r="D1469" s="146" t="s">
        <v>827</v>
      </c>
      <c r="E1469" s="543"/>
    </row>
    <row r="1470" spans="1:5" ht="12.75">
      <c r="A1470" s="146">
        <v>37415</v>
      </c>
      <c r="B1470" s="102" t="s">
        <v>38966</v>
      </c>
      <c r="C1470" s="146" t="s">
        <v>2</v>
      </c>
      <c r="D1470" s="146" t="s">
        <v>827</v>
      </c>
      <c r="E1470" s="543"/>
    </row>
    <row r="1471" spans="1:5" ht="12.75">
      <c r="A1471" s="146">
        <v>43590</v>
      </c>
      <c r="B1471" s="102" t="s">
        <v>38967</v>
      </c>
      <c r="C1471" s="146" t="s">
        <v>2</v>
      </c>
      <c r="D1471" s="146" t="s">
        <v>827</v>
      </c>
      <c r="E1471" s="543">
        <v>148.16999999999999</v>
      </c>
    </row>
    <row r="1472" spans="1:5" ht="12.75">
      <c r="A1472" s="146">
        <v>43589</v>
      </c>
      <c r="B1472" s="102" t="s">
        <v>38968</v>
      </c>
      <c r="C1472" s="146" t="s">
        <v>2</v>
      </c>
      <c r="D1472" s="146" t="s">
        <v>827</v>
      </c>
      <c r="E1472" s="543">
        <v>26.81</v>
      </c>
    </row>
    <row r="1473" spans="1:5" ht="12.75">
      <c r="A1473" s="146">
        <v>34519</v>
      </c>
      <c r="B1473" s="102" t="s">
        <v>38969</v>
      </c>
      <c r="C1473" s="146" t="s">
        <v>2</v>
      </c>
      <c r="D1473" s="146" t="s">
        <v>827</v>
      </c>
      <c r="E1473" s="543">
        <v>111.41</v>
      </c>
    </row>
    <row r="1474" spans="1:5" ht="12.75">
      <c r="A1474" s="146">
        <v>1649</v>
      </c>
      <c r="B1474" s="102" t="s">
        <v>38970</v>
      </c>
      <c r="C1474" s="146" t="s">
        <v>2</v>
      </c>
      <c r="D1474" s="146" t="s">
        <v>827</v>
      </c>
      <c r="E1474" s="543"/>
    </row>
    <row r="1475" spans="1:5" ht="12.75">
      <c r="A1475" s="146">
        <v>1653</v>
      </c>
      <c r="B1475" s="102" t="s">
        <v>38971</v>
      </c>
      <c r="C1475" s="146" t="s">
        <v>2</v>
      </c>
      <c r="D1475" s="146" t="s">
        <v>827</v>
      </c>
      <c r="E1475" s="543"/>
    </row>
    <row r="1476" spans="1:5" ht="12.75">
      <c r="A1476" s="146">
        <v>1648</v>
      </c>
      <c r="B1476" s="102" t="s">
        <v>38972</v>
      </c>
      <c r="C1476" s="146" t="s">
        <v>2</v>
      </c>
      <c r="D1476" s="146" t="s">
        <v>827</v>
      </c>
      <c r="E1476" s="543"/>
    </row>
    <row r="1477" spans="1:5" ht="12.75">
      <c r="A1477" s="146">
        <v>1647</v>
      </c>
      <c r="B1477" s="102" t="s">
        <v>38973</v>
      </c>
      <c r="C1477" s="146" t="s">
        <v>2</v>
      </c>
      <c r="D1477" s="146" t="s">
        <v>827</v>
      </c>
      <c r="E1477" s="543"/>
    </row>
    <row r="1478" spans="1:5" ht="12.75">
      <c r="A1478" s="146">
        <v>1651</v>
      </c>
      <c r="B1478" s="102" t="s">
        <v>38974</v>
      </c>
      <c r="C1478" s="146" t="s">
        <v>2</v>
      </c>
      <c r="D1478" s="146" t="s">
        <v>827</v>
      </c>
      <c r="E1478" s="543"/>
    </row>
    <row r="1479" spans="1:5" ht="12.75">
      <c r="A1479" s="146">
        <v>1650</v>
      </c>
      <c r="B1479" s="102" t="s">
        <v>38975</v>
      </c>
      <c r="C1479" s="146" t="s">
        <v>2</v>
      </c>
      <c r="D1479" s="146" t="s">
        <v>827</v>
      </c>
      <c r="E1479" s="543"/>
    </row>
    <row r="1480" spans="1:5" ht="12.75">
      <c r="A1480" s="146">
        <v>1652</v>
      </c>
      <c r="B1480" s="102" t="s">
        <v>38976</v>
      </c>
      <c r="C1480" s="146" t="s">
        <v>2</v>
      </c>
      <c r="D1480" s="146" t="s">
        <v>827</v>
      </c>
      <c r="E1480" s="543"/>
    </row>
    <row r="1481" spans="1:5" ht="12.75">
      <c r="A1481" s="146">
        <v>1654</v>
      </c>
      <c r="B1481" s="102" t="s">
        <v>38977</v>
      </c>
      <c r="C1481" s="146" t="s">
        <v>2</v>
      </c>
      <c r="D1481" s="146" t="s">
        <v>827</v>
      </c>
      <c r="E1481" s="543"/>
    </row>
    <row r="1482" spans="1:5" ht="12.75">
      <c r="A1482" s="146">
        <v>10510</v>
      </c>
      <c r="B1482" s="102" t="s">
        <v>38978</v>
      </c>
      <c r="C1482" s="146" t="s">
        <v>2</v>
      </c>
      <c r="D1482" s="146" t="s">
        <v>827</v>
      </c>
      <c r="E1482" s="543"/>
    </row>
    <row r="1483" spans="1:5" ht="12.75">
      <c r="A1483" s="146">
        <v>1744</v>
      </c>
      <c r="B1483" s="102" t="s">
        <v>38979</v>
      </c>
      <c r="C1483" s="146" t="s">
        <v>2</v>
      </c>
      <c r="D1483" s="146" t="s">
        <v>827</v>
      </c>
      <c r="E1483" s="543">
        <v>165.2</v>
      </c>
    </row>
    <row r="1484" spans="1:5" ht="12.75">
      <c r="A1484" s="146">
        <v>1743</v>
      </c>
      <c r="B1484" s="102" t="s">
        <v>38980</v>
      </c>
      <c r="C1484" s="146" t="s">
        <v>2</v>
      </c>
      <c r="D1484" s="146" t="s">
        <v>827</v>
      </c>
      <c r="E1484" s="543">
        <v>216.94</v>
      </c>
    </row>
    <row r="1485" spans="1:5" ht="12.75">
      <c r="A1485" s="146">
        <v>1747</v>
      </c>
      <c r="B1485" s="102" t="s">
        <v>38981</v>
      </c>
      <c r="C1485" s="146" t="s">
        <v>2</v>
      </c>
      <c r="D1485" s="146" t="s">
        <v>827</v>
      </c>
      <c r="E1485" s="543">
        <v>238.5</v>
      </c>
    </row>
    <row r="1486" spans="1:5" ht="12.75">
      <c r="A1486" s="146">
        <v>39640</v>
      </c>
      <c r="B1486" s="102" t="s">
        <v>38982</v>
      </c>
      <c r="C1486" s="146" t="s">
        <v>2</v>
      </c>
      <c r="D1486" s="146" t="s">
        <v>827</v>
      </c>
      <c r="E1486" s="543">
        <v>11.94</v>
      </c>
    </row>
    <row r="1487" spans="1:5" ht="12.75">
      <c r="A1487" s="146">
        <v>7216</v>
      </c>
      <c r="B1487" s="102" t="s">
        <v>38983</v>
      </c>
      <c r="C1487" s="146" t="s">
        <v>2</v>
      </c>
      <c r="D1487" s="146" t="s">
        <v>827</v>
      </c>
      <c r="E1487" s="543">
        <v>64.17</v>
      </c>
    </row>
    <row r="1488" spans="1:5" ht="12.75">
      <c r="A1488" s="146">
        <v>20235</v>
      </c>
      <c r="B1488" s="102" t="s">
        <v>38984</v>
      </c>
      <c r="C1488" s="146" t="s">
        <v>2</v>
      </c>
      <c r="D1488" s="146" t="s">
        <v>827</v>
      </c>
      <c r="E1488" s="543">
        <v>51.59</v>
      </c>
    </row>
    <row r="1489" spans="1:5" ht="12.75">
      <c r="A1489" s="146">
        <v>7181</v>
      </c>
      <c r="B1489" s="102" t="s">
        <v>38985</v>
      </c>
      <c r="C1489" s="146" t="s">
        <v>2</v>
      </c>
      <c r="D1489" s="146" t="s">
        <v>827</v>
      </c>
      <c r="E1489" s="543">
        <v>2.2000000000000002</v>
      </c>
    </row>
    <row r="1490" spans="1:5" ht="12.75">
      <c r="A1490" s="146">
        <v>40742</v>
      </c>
      <c r="B1490" s="102" t="s">
        <v>38986</v>
      </c>
      <c r="C1490" s="146" t="s">
        <v>2</v>
      </c>
      <c r="D1490" s="146" t="s">
        <v>827</v>
      </c>
      <c r="E1490" s="543">
        <v>11.67</v>
      </c>
    </row>
    <row r="1491" spans="1:5" ht="12.75">
      <c r="A1491" s="146">
        <v>7214</v>
      </c>
      <c r="B1491" s="102" t="s">
        <v>38987</v>
      </c>
      <c r="C1491" s="146" t="s">
        <v>2</v>
      </c>
      <c r="D1491" s="146" t="s">
        <v>827</v>
      </c>
      <c r="E1491" s="543">
        <v>62.67</v>
      </c>
    </row>
    <row r="1492" spans="1:5" ht="12.75">
      <c r="A1492" s="146">
        <v>7219</v>
      </c>
      <c r="B1492" s="102" t="s">
        <v>38988</v>
      </c>
      <c r="C1492" s="146" t="s">
        <v>2</v>
      </c>
      <c r="D1492" s="146" t="s">
        <v>827</v>
      </c>
      <c r="E1492" s="543">
        <v>55.58</v>
      </c>
    </row>
    <row r="1493" spans="1:5" ht="12.75">
      <c r="A1493" s="146">
        <v>2628</v>
      </c>
      <c r="B1493" s="102" t="s">
        <v>38989</v>
      </c>
      <c r="C1493" s="146" t="s">
        <v>2</v>
      </c>
      <c r="D1493" s="146" t="s">
        <v>827</v>
      </c>
      <c r="E1493" s="543">
        <v>162.68</v>
      </c>
    </row>
    <row r="1494" spans="1:5" ht="12.75">
      <c r="A1494" s="146">
        <v>2622</v>
      </c>
      <c r="B1494" s="102" t="s">
        <v>38990</v>
      </c>
      <c r="C1494" s="146" t="s">
        <v>2</v>
      </c>
      <c r="D1494" s="146" t="s">
        <v>827</v>
      </c>
      <c r="E1494" s="543">
        <v>3.86</v>
      </c>
    </row>
    <row r="1495" spans="1:5" ht="12.75">
      <c r="A1495" s="146">
        <v>2623</v>
      </c>
      <c r="B1495" s="102" t="s">
        <v>38991</v>
      </c>
      <c r="C1495" s="146" t="s">
        <v>2</v>
      </c>
      <c r="D1495" s="146" t="s">
        <v>827</v>
      </c>
      <c r="E1495" s="543">
        <v>4.6500000000000004</v>
      </c>
    </row>
    <row r="1496" spans="1:5" ht="12.75">
      <c r="A1496" s="146">
        <v>2624</v>
      </c>
      <c r="B1496" s="102" t="s">
        <v>38992</v>
      </c>
      <c r="C1496" s="146" t="s">
        <v>2</v>
      </c>
      <c r="D1496" s="146" t="s">
        <v>827</v>
      </c>
      <c r="E1496" s="543">
        <v>7.39</v>
      </c>
    </row>
    <row r="1497" spans="1:5" ht="12.75">
      <c r="A1497" s="146">
        <v>2625</v>
      </c>
      <c r="B1497" s="102" t="s">
        <v>38993</v>
      </c>
      <c r="C1497" s="146" t="s">
        <v>2</v>
      </c>
      <c r="D1497" s="146" t="s">
        <v>827</v>
      </c>
      <c r="E1497" s="543">
        <v>15.61</v>
      </c>
    </row>
    <row r="1498" spans="1:5" ht="12.75">
      <c r="A1498" s="146">
        <v>2626</v>
      </c>
      <c r="B1498" s="102" t="s">
        <v>38994</v>
      </c>
      <c r="C1498" s="146" t="s">
        <v>2</v>
      </c>
      <c r="D1498" s="146" t="s">
        <v>827</v>
      </c>
      <c r="E1498" s="543">
        <v>22.87</v>
      </c>
    </row>
    <row r="1499" spans="1:5" ht="12.75">
      <c r="A1499" s="146">
        <v>2630</v>
      </c>
      <c r="B1499" s="102" t="s">
        <v>38995</v>
      </c>
      <c r="C1499" s="146" t="s">
        <v>2</v>
      </c>
      <c r="D1499" s="146" t="s">
        <v>827</v>
      </c>
      <c r="E1499" s="543">
        <v>34.78</v>
      </c>
    </row>
    <row r="1500" spans="1:5" ht="12.75">
      <c r="A1500" s="146">
        <v>2627</v>
      </c>
      <c r="B1500" s="102" t="s">
        <v>38996</v>
      </c>
      <c r="C1500" s="146" t="s">
        <v>2</v>
      </c>
      <c r="D1500" s="146" t="s">
        <v>827</v>
      </c>
      <c r="E1500" s="543">
        <v>61.27</v>
      </c>
    </row>
    <row r="1501" spans="1:5" ht="12.75">
      <c r="A1501" s="146">
        <v>2629</v>
      </c>
      <c r="B1501" s="102" t="s">
        <v>38997</v>
      </c>
      <c r="C1501" s="146" t="s">
        <v>2</v>
      </c>
      <c r="D1501" s="146" t="s">
        <v>827</v>
      </c>
      <c r="E1501" s="543">
        <v>82.88</v>
      </c>
    </row>
    <row r="1502" spans="1:5" ht="12.75">
      <c r="A1502" s="146">
        <v>1880</v>
      </c>
      <c r="B1502" s="102" t="s">
        <v>38998</v>
      </c>
      <c r="C1502" s="146" t="s">
        <v>2</v>
      </c>
      <c r="D1502" s="146" t="s">
        <v>827</v>
      </c>
      <c r="E1502" s="543">
        <v>3.44</v>
      </c>
    </row>
    <row r="1503" spans="1:5" ht="12.75">
      <c r="A1503" s="146">
        <v>39274</v>
      </c>
      <c r="B1503" s="102" t="s">
        <v>38999</v>
      </c>
      <c r="C1503" s="146" t="s">
        <v>2</v>
      </c>
      <c r="D1503" s="146" t="s">
        <v>827</v>
      </c>
      <c r="E1503" s="543">
        <v>2.66</v>
      </c>
    </row>
    <row r="1504" spans="1:5" ht="12.75">
      <c r="A1504" s="146">
        <v>12033</v>
      </c>
      <c r="B1504" s="102" t="s">
        <v>39000</v>
      </c>
      <c r="C1504" s="146" t="s">
        <v>2</v>
      </c>
      <c r="D1504" s="146" t="s">
        <v>827</v>
      </c>
      <c r="E1504" s="543">
        <v>10.97</v>
      </c>
    </row>
    <row r="1505" spans="1:5" ht="12.75">
      <c r="A1505" s="146">
        <v>40408</v>
      </c>
      <c r="B1505" s="102" t="s">
        <v>39001</v>
      </c>
      <c r="C1505" s="146" t="s">
        <v>2</v>
      </c>
      <c r="D1505" s="146" t="s">
        <v>827</v>
      </c>
      <c r="E1505" s="543">
        <v>7.21</v>
      </c>
    </row>
    <row r="1506" spans="1:5" ht="12.75">
      <c r="A1506" s="146">
        <v>39276</v>
      </c>
      <c r="B1506" s="102" t="s">
        <v>39002</v>
      </c>
      <c r="C1506" s="146" t="s">
        <v>2</v>
      </c>
      <c r="D1506" s="146" t="s">
        <v>827</v>
      </c>
      <c r="E1506" s="543">
        <v>6.49</v>
      </c>
    </row>
    <row r="1507" spans="1:5" ht="12.75">
      <c r="A1507" s="146">
        <v>40409</v>
      </c>
      <c r="B1507" s="102" t="s">
        <v>39003</v>
      </c>
      <c r="C1507" s="146" t="s">
        <v>2</v>
      </c>
      <c r="D1507" s="146" t="s">
        <v>827</v>
      </c>
      <c r="E1507" s="543">
        <v>2.5499999999999998</v>
      </c>
    </row>
    <row r="1508" spans="1:5" ht="12.75">
      <c r="A1508" s="146">
        <v>39277</v>
      </c>
      <c r="B1508" s="102" t="s">
        <v>39004</v>
      </c>
      <c r="C1508" s="146" t="s">
        <v>2</v>
      </c>
      <c r="D1508" s="146" t="s">
        <v>827</v>
      </c>
      <c r="E1508" s="543">
        <v>17.54</v>
      </c>
    </row>
    <row r="1509" spans="1:5" ht="12.75">
      <c r="A1509" s="146">
        <v>12034</v>
      </c>
      <c r="B1509" s="102" t="s">
        <v>39005</v>
      </c>
      <c r="C1509" s="146" t="s">
        <v>2</v>
      </c>
      <c r="D1509" s="146" t="s">
        <v>827</v>
      </c>
      <c r="E1509" s="543">
        <v>4.97</v>
      </c>
    </row>
    <row r="1510" spans="1:5" ht="12.75">
      <c r="A1510" s="146">
        <v>39879</v>
      </c>
      <c r="B1510" s="102" t="s">
        <v>39006</v>
      </c>
      <c r="C1510" s="146" t="s">
        <v>2</v>
      </c>
      <c r="D1510" s="146" t="s">
        <v>827</v>
      </c>
      <c r="E1510" s="543"/>
    </row>
    <row r="1511" spans="1:5" ht="12.75">
      <c r="A1511" s="146">
        <v>39880</v>
      </c>
      <c r="B1511" s="102" t="s">
        <v>39007</v>
      </c>
      <c r="C1511" s="146" t="s">
        <v>2</v>
      </c>
      <c r="D1511" s="146" t="s">
        <v>827</v>
      </c>
      <c r="E1511" s="543"/>
    </row>
    <row r="1512" spans="1:5" ht="12.75">
      <c r="A1512" s="146">
        <v>39881</v>
      </c>
      <c r="B1512" s="102" t="s">
        <v>39008</v>
      </c>
      <c r="C1512" s="146" t="s">
        <v>2</v>
      </c>
      <c r="D1512" s="146" t="s">
        <v>827</v>
      </c>
      <c r="E1512" s="543"/>
    </row>
    <row r="1513" spans="1:5" ht="12.75">
      <c r="A1513" s="146">
        <v>39882</v>
      </c>
      <c r="B1513" s="102" t="s">
        <v>39009</v>
      </c>
      <c r="C1513" s="146" t="s">
        <v>2</v>
      </c>
      <c r="D1513" s="146" t="s">
        <v>827</v>
      </c>
      <c r="E1513" s="543"/>
    </row>
    <row r="1514" spans="1:5" ht="12.75">
      <c r="A1514" s="146">
        <v>39883</v>
      </c>
      <c r="B1514" s="102" t="s">
        <v>39010</v>
      </c>
      <c r="C1514" s="146" t="s">
        <v>2</v>
      </c>
      <c r="D1514" s="146" t="s">
        <v>827</v>
      </c>
      <c r="E1514" s="543"/>
    </row>
    <row r="1515" spans="1:5" ht="12.75">
      <c r="A1515" s="146">
        <v>39884</v>
      </c>
      <c r="B1515" s="102" t="s">
        <v>39011</v>
      </c>
      <c r="C1515" s="146" t="s">
        <v>2</v>
      </c>
      <c r="D1515" s="146" t="s">
        <v>827</v>
      </c>
      <c r="E1515" s="543"/>
    </row>
    <row r="1516" spans="1:5" ht="12.75">
      <c r="A1516" s="146">
        <v>39885</v>
      </c>
      <c r="B1516" s="102" t="s">
        <v>39012</v>
      </c>
      <c r="C1516" s="146" t="s">
        <v>2</v>
      </c>
      <c r="D1516" s="146" t="s">
        <v>827</v>
      </c>
      <c r="E1516" s="543"/>
    </row>
    <row r="1517" spans="1:5" ht="12.75">
      <c r="A1517" s="146">
        <v>1777</v>
      </c>
      <c r="B1517" s="102" t="s">
        <v>39013</v>
      </c>
      <c r="C1517" s="146" t="s">
        <v>2</v>
      </c>
      <c r="D1517" s="146" t="s">
        <v>827</v>
      </c>
      <c r="E1517" s="543"/>
    </row>
    <row r="1518" spans="1:5" ht="12.75">
      <c r="A1518" s="146">
        <v>1819</v>
      </c>
      <c r="B1518" s="102" t="s">
        <v>39014</v>
      </c>
      <c r="C1518" s="146" t="s">
        <v>2</v>
      </c>
      <c r="D1518" s="146" t="s">
        <v>827</v>
      </c>
      <c r="E1518" s="543"/>
    </row>
    <row r="1519" spans="1:5" ht="12.75">
      <c r="A1519" s="146">
        <v>1776</v>
      </c>
      <c r="B1519" s="102" t="s">
        <v>39015</v>
      </c>
      <c r="C1519" s="146" t="s">
        <v>2</v>
      </c>
      <c r="D1519" s="146" t="s">
        <v>827</v>
      </c>
      <c r="E1519" s="543"/>
    </row>
    <row r="1520" spans="1:5" ht="12.75">
      <c r="A1520" s="146">
        <v>1775</v>
      </c>
      <c r="B1520" s="102" t="s">
        <v>39016</v>
      </c>
      <c r="C1520" s="146" t="s">
        <v>2</v>
      </c>
      <c r="D1520" s="146" t="s">
        <v>827</v>
      </c>
      <c r="E1520" s="543"/>
    </row>
    <row r="1521" spans="1:5" ht="12.75">
      <c r="A1521" s="146">
        <v>1778</v>
      </c>
      <c r="B1521" s="102" t="s">
        <v>39017</v>
      </c>
      <c r="C1521" s="146" t="s">
        <v>2</v>
      </c>
      <c r="D1521" s="146" t="s">
        <v>827</v>
      </c>
      <c r="E1521" s="543"/>
    </row>
    <row r="1522" spans="1:5" ht="12.75">
      <c r="A1522" s="146">
        <v>1818</v>
      </c>
      <c r="B1522" s="102" t="s">
        <v>39018</v>
      </c>
      <c r="C1522" s="146" t="s">
        <v>2</v>
      </c>
      <c r="D1522" s="146" t="s">
        <v>827</v>
      </c>
      <c r="E1522" s="543"/>
    </row>
    <row r="1523" spans="1:5" ht="12.75">
      <c r="A1523" s="146">
        <v>1779</v>
      </c>
      <c r="B1523" s="102" t="s">
        <v>39019</v>
      </c>
      <c r="C1523" s="146" t="s">
        <v>2</v>
      </c>
      <c r="D1523" s="146" t="s">
        <v>827</v>
      </c>
      <c r="E1523" s="543"/>
    </row>
    <row r="1524" spans="1:5" ht="12.75">
      <c r="A1524" s="146">
        <v>1820</v>
      </c>
      <c r="B1524" s="102" t="s">
        <v>39020</v>
      </c>
      <c r="C1524" s="146" t="s">
        <v>2</v>
      </c>
      <c r="D1524" s="146" t="s">
        <v>827</v>
      </c>
      <c r="E1524" s="543"/>
    </row>
    <row r="1525" spans="1:5" ht="12.75">
      <c r="A1525" s="146">
        <v>1780</v>
      </c>
      <c r="B1525" s="102" t="s">
        <v>39021</v>
      </c>
      <c r="C1525" s="146" t="s">
        <v>2</v>
      </c>
      <c r="D1525" s="146" t="s">
        <v>827</v>
      </c>
      <c r="E1525" s="543"/>
    </row>
    <row r="1526" spans="1:5" ht="12.75">
      <c r="A1526" s="146">
        <v>1783</v>
      </c>
      <c r="B1526" s="102" t="s">
        <v>39022</v>
      </c>
      <c r="C1526" s="146" t="s">
        <v>2</v>
      </c>
      <c r="D1526" s="146" t="s">
        <v>827</v>
      </c>
      <c r="E1526" s="543"/>
    </row>
    <row r="1527" spans="1:5" ht="12.75">
      <c r="A1527" s="146">
        <v>1782</v>
      </c>
      <c r="B1527" s="102" t="s">
        <v>39023</v>
      </c>
      <c r="C1527" s="146" t="s">
        <v>2</v>
      </c>
      <c r="D1527" s="146" t="s">
        <v>827</v>
      </c>
      <c r="E1527" s="543"/>
    </row>
    <row r="1528" spans="1:5" ht="12.75">
      <c r="A1528" s="146">
        <v>1781</v>
      </c>
      <c r="B1528" s="102" t="s">
        <v>39024</v>
      </c>
      <c r="C1528" s="146" t="s">
        <v>2</v>
      </c>
      <c r="D1528" s="146" t="s">
        <v>827</v>
      </c>
      <c r="E1528" s="543"/>
    </row>
    <row r="1529" spans="1:5" ht="12.75">
      <c r="A1529" s="146">
        <v>1817</v>
      </c>
      <c r="B1529" s="102" t="s">
        <v>39025</v>
      </c>
      <c r="C1529" s="146" t="s">
        <v>2</v>
      </c>
      <c r="D1529" s="146" t="s">
        <v>827</v>
      </c>
      <c r="E1529" s="543"/>
    </row>
    <row r="1530" spans="1:5" ht="12.75">
      <c r="A1530" s="146">
        <v>1784</v>
      </c>
      <c r="B1530" s="102" t="s">
        <v>39026</v>
      </c>
      <c r="C1530" s="146" t="s">
        <v>2</v>
      </c>
      <c r="D1530" s="146" t="s">
        <v>827</v>
      </c>
      <c r="E1530" s="543"/>
    </row>
    <row r="1531" spans="1:5" ht="12.75">
      <c r="A1531" s="146">
        <v>1810</v>
      </c>
      <c r="B1531" s="102" t="s">
        <v>39027</v>
      </c>
      <c r="C1531" s="146" t="s">
        <v>2</v>
      </c>
      <c r="D1531" s="146" t="s">
        <v>827</v>
      </c>
      <c r="E1531" s="543"/>
    </row>
    <row r="1532" spans="1:5" ht="12.75">
      <c r="A1532" s="146">
        <v>1812</v>
      </c>
      <c r="B1532" s="102" t="s">
        <v>39028</v>
      </c>
      <c r="C1532" s="146" t="s">
        <v>2</v>
      </c>
      <c r="D1532" s="146" t="s">
        <v>827</v>
      </c>
      <c r="E1532" s="543"/>
    </row>
    <row r="1533" spans="1:5" ht="12.75">
      <c r="A1533" s="146">
        <v>1811</v>
      </c>
      <c r="B1533" s="102" t="s">
        <v>39029</v>
      </c>
      <c r="C1533" s="146" t="s">
        <v>2</v>
      </c>
      <c r="D1533" s="146" t="s">
        <v>827</v>
      </c>
      <c r="E1533" s="543"/>
    </row>
    <row r="1534" spans="1:5" ht="12.75">
      <c r="A1534" s="146">
        <v>40386</v>
      </c>
      <c r="B1534" s="102" t="s">
        <v>39030</v>
      </c>
      <c r="C1534" s="146" t="s">
        <v>2</v>
      </c>
      <c r="D1534" s="146" t="s">
        <v>827</v>
      </c>
      <c r="E1534" s="543">
        <v>70.849999999999994</v>
      </c>
    </row>
    <row r="1535" spans="1:5" ht="12.75">
      <c r="A1535" s="146">
        <v>40384</v>
      </c>
      <c r="B1535" s="102" t="s">
        <v>39031</v>
      </c>
      <c r="C1535" s="146" t="s">
        <v>2</v>
      </c>
      <c r="D1535" s="146" t="s">
        <v>827</v>
      </c>
      <c r="E1535" s="543">
        <v>48.51</v>
      </c>
    </row>
    <row r="1536" spans="1:5" ht="12.75">
      <c r="A1536" s="146">
        <v>40423</v>
      </c>
      <c r="B1536" s="102" t="s">
        <v>39032</v>
      </c>
      <c r="C1536" s="146" t="s">
        <v>2</v>
      </c>
      <c r="D1536" s="146" t="s">
        <v>827</v>
      </c>
      <c r="E1536" s="543">
        <v>31.74</v>
      </c>
    </row>
    <row r="1537" spans="1:5" ht="12.75">
      <c r="A1537" s="146">
        <v>40379</v>
      </c>
      <c r="B1537" s="102" t="s">
        <v>39033</v>
      </c>
      <c r="C1537" s="146" t="s">
        <v>2</v>
      </c>
      <c r="D1537" s="146" t="s">
        <v>827</v>
      </c>
      <c r="E1537" s="543">
        <v>16.77</v>
      </c>
    </row>
    <row r="1538" spans="1:5" ht="12.75">
      <c r="A1538" s="146">
        <v>40389</v>
      </c>
      <c r="B1538" s="102" t="s">
        <v>39034</v>
      </c>
      <c r="C1538" s="146" t="s">
        <v>2</v>
      </c>
      <c r="D1538" s="146" t="s">
        <v>827</v>
      </c>
      <c r="E1538" s="543">
        <v>201.26</v>
      </c>
    </row>
    <row r="1539" spans="1:5" ht="12.75">
      <c r="A1539" s="146">
        <v>40388</v>
      </c>
      <c r="B1539" s="102" t="s">
        <v>39035</v>
      </c>
      <c r="C1539" s="146" t="s">
        <v>2</v>
      </c>
      <c r="D1539" s="146" t="s">
        <v>827</v>
      </c>
      <c r="E1539" s="543">
        <v>100.74</v>
      </c>
    </row>
    <row r="1540" spans="1:5" ht="12.75">
      <c r="A1540" s="146">
        <v>40391</v>
      </c>
      <c r="B1540" s="102" t="s">
        <v>39036</v>
      </c>
      <c r="C1540" s="146" t="s">
        <v>2</v>
      </c>
      <c r="D1540" s="146" t="s">
        <v>827</v>
      </c>
      <c r="E1540" s="543">
        <v>522.38</v>
      </c>
    </row>
    <row r="1541" spans="1:5" ht="12.75">
      <c r="A1541" s="146">
        <v>40381</v>
      </c>
      <c r="B1541" s="102" t="s">
        <v>39037</v>
      </c>
      <c r="C1541" s="146" t="s">
        <v>2</v>
      </c>
      <c r="D1541" s="146" t="s">
        <v>827</v>
      </c>
      <c r="E1541" s="543">
        <v>22.36</v>
      </c>
    </row>
    <row r="1542" spans="1:5" ht="12.75">
      <c r="A1542" s="146">
        <v>2609</v>
      </c>
      <c r="B1542" s="102" t="s">
        <v>39038</v>
      </c>
      <c r="C1542" s="146" t="s">
        <v>2</v>
      </c>
      <c r="D1542" s="146" t="s">
        <v>827</v>
      </c>
      <c r="E1542" s="543">
        <v>3.63</v>
      </c>
    </row>
    <row r="1543" spans="1:5" ht="12.75">
      <c r="A1543" s="146">
        <v>2634</v>
      </c>
      <c r="B1543" s="102" t="s">
        <v>39039</v>
      </c>
      <c r="C1543" s="146" t="s">
        <v>2</v>
      </c>
      <c r="D1543" s="146" t="s">
        <v>827</v>
      </c>
      <c r="E1543" s="543">
        <v>4.76</v>
      </c>
    </row>
    <row r="1544" spans="1:5" ht="12.75">
      <c r="A1544" s="146">
        <v>2611</v>
      </c>
      <c r="B1544" s="102" t="s">
        <v>39040</v>
      </c>
      <c r="C1544" s="146" t="s">
        <v>2</v>
      </c>
      <c r="D1544" s="146" t="s">
        <v>827</v>
      </c>
      <c r="E1544" s="543">
        <v>13.43</v>
      </c>
    </row>
    <row r="1545" spans="1:5" ht="12.75">
      <c r="A1545" s="146">
        <v>40414</v>
      </c>
      <c r="B1545" s="102" t="s">
        <v>39041</v>
      </c>
      <c r="C1545" s="146" t="s">
        <v>2</v>
      </c>
      <c r="D1545" s="146" t="s">
        <v>827</v>
      </c>
      <c r="E1545" s="543"/>
    </row>
    <row r="1546" spans="1:5" ht="12.75">
      <c r="A1546" s="146">
        <v>40416</v>
      </c>
      <c r="B1546" s="102" t="s">
        <v>39042</v>
      </c>
      <c r="C1546" s="146" t="s">
        <v>2</v>
      </c>
      <c r="D1546" s="146" t="s">
        <v>827</v>
      </c>
      <c r="E1546" s="543"/>
    </row>
    <row r="1547" spans="1:5" ht="12.75">
      <c r="A1547" s="146">
        <v>40418</v>
      </c>
      <c r="B1547" s="102" t="s">
        <v>39043</v>
      </c>
      <c r="C1547" s="146" t="s">
        <v>2</v>
      </c>
      <c r="D1547" s="146" t="s">
        <v>827</v>
      </c>
      <c r="E1547" s="543"/>
    </row>
    <row r="1548" spans="1:5" ht="12.75">
      <c r="A1548" s="146">
        <v>34359</v>
      </c>
      <c r="B1548" s="102" t="s">
        <v>39044</v>
      </c>
      <c r="C1548" s="146" t="s">
        <v>2</v>
      </c>
      <c r="D1548" s="146" t="s">
        <v>827</v>
      </c>
      <c r="E1548" s="543"/>
    </row>
    <row r="1549" spans="1:5" ht="12.75">
      <c r="A1549" s="146">
        <v>1789</v>
      </c>
      <c r="B1549" s="102" t="s">
        <v>39045</v>
      </c>
      <c r="C1549" s="146" t="s">
        <v>2</v>
      </c>
      <c r="D1549" s="146" t="s">
        <v>827</v>
      </c>
      <c r="E1549" s="543"/>
    </row>
    <row r="1550" spans="1:5" ht="12.75">
      <c r="A1550" s="146">
        <v>1788</v>
      </c>
      <c r="B1550" s="102" t="s">
        <v>39046</v>
      </c>
      <c r="C1550" s="146" t="s">
        <v>2</v>
      </c>
      <c r="D1550" s="146" t="s">
        <v>827</v>
      </c>
      <c r="E1550" s="543"/>
    </row>
    <row r="1551" spans="1:5" ht="12.75">
      <c r="A1551" s="146">
        <v>1787</v>
      </c>
      <c r="B1551" s="102" t="s">
        <v>39047</v>
      </c>
      <c r="C1551" s="146" t="s">
        <v>2</v>
      </c>
      <c r="D1551" s="146" t="s">
        <v>827</v>
      </c>
      <c r="E1551" s="543"/>
    </row>
    <row r="1552" spans="1:5" ht="12.75">
      <c r="A1552" s="146">
        <v>1786</v>
      </c>
      <c r="B1552" s="102" t="s">
        <v>39048</v>
      </c>
      <c r="C1552" s="146" t="s">
        <v>2</v>
      </c>
      <c r="D1552" s="146" t="s">
        <v>827</v>
      </c>
      <c r="E1552" s="543"/>
    </row>
    <row r="1553" spans="1:5" ht="12.75">
      <c r="A1553" s="146">
        <v>1791</v>
      </c>
      <c r="B1553" s="102" t="s">
        <v>39049</v>
      </c>
      <c r="C1553" s="146" t="s">
        <v>2</v>
      </c>
      <c r="D1553" s="146" t="s">
        <v>827</v>
      </c>
      <c r="E1553" s="543"/>
    </row>
    <row r="1554" spans="1:5" ht="12.75">
      <c r="A1554" s="146">
        <v>1790</v>
      </c>
      <c r="B1554" s="102" t="s">
        <v>39050</v>
      </c>
      <c r="C1554" s="146" t="s">
        <v>2</v>
      </c>
      <c r="D1554" s="146" t="s">
        <v>827</v>
      </c>
      <c r="E1554" s="543"/>
    </row>
    <row r="1555" spans="1:5" ht="12.75">
      <c r="A1555" s="146">
        <v>1792</v>
      </c>
      <c r="B1555" s="102" t="s">
        <v>39051</v>
      </c>
      <c r="C1555" s="146" t="s">
        <v>2</v>
      </c>
      <c r="D1555" s="146" t="s">
        <v>827</v>
      </c>
      <c r="E1555" s="543"/>
    </row>
    <row r="1556" spans="1:5" ht="12.75">
      <c r="A1556" s="146">
        <v>1813</v>
      </c>
      <c r="B1556" s="102" t="s">
        <v>39052</v>
      </c>
      <c r="C1556" s="146" t="s">
        <v>2</v>
      </c>
      <c r="D1556" s="146" t="s">
        <v>827</v>
      </c>
      <c r="E1556" s="543"/>
    </row>
    <row r="1557" spans="1:5" ht="12.75">
      <c r="A1557" s="146">
        <v>1793</v>
      </c>
      <c r="B1557" s="102" t="s">
        <v>39053</v>
      </c>
      <c r="C1557" s="146" t="s">
        <v>2</v>
      </c>
      <c r="D1557" s="146" t="s">
        <v>827</v>
      </c>
      <c r="E1557" s="543"/>
    </row>
    <row r="1558" spans="1:5" ht="12.75">
      <c r="A1558" s="146">
        <v>1797</v>
      </c>
      <c r="B1558" s="102" t="s">
        <v>39054</v>
      </c>
      <c r="C1558" s="146" t="s">
        <v>2</v>
      </c>
      <c r="D1558" s="146" t="s">
        <v>827</v>
      </c>
      <c r="E1558" s="543"/>
    </row>
    <row r="1559" spans="1:5" ht="12.75">
      <c r="A1559" s="146">
        <v>1796</v>
      </c>
      <c r="B1559" s="102" t="s">
        <v>39055</v>
      </c>
      <c r="C1559" s="146" t="s">
        <v>2</v>
      </c>
      <c r="D1559" s="146" t="s">
        <v>827</v>
      </c>
      <c r="E1559" s="543"/>
    </row>
    <row r="1560" spans="1:5" ht="12.75">
      <c r="A1560" s="146">
        <v>1816</v>
      </c>
      <c r="B1560" s="102" t="s">
        <v>39056</v>
      </c>
      <c r="C1560" s="146" t="s">
        <v>2</v>
      </c>
      <c r="D1560" s="146" t="s">
        <v>827</v>
      </c>
      <c r="E1560" s="543"/>
    </row>
    <row r="1561" spans="1:5" ht="12.75">
      <c r="A1561" s="146">
        <v>1794</v>
      </c>
      <c r="B1561" s="102" t="s">
        <v>39057</v>
      </c>
      <c r="C1561" s="146" t="s">
        <v>2</v>
      </c>
      <c r="D1561" s="146" t="s">
        <v>827</v>
      </c>
      <c r="E1561" s="543"/>
    </row>
    <row r="1562" spans="1:5" ht="12.75">
      <c r="A1562" s="146">
        <v>1815</v>
      </c>
      <c r="B1562" s="102" t="s">
        <v>39058</v>
      </c>
      <c r="C1562" s="146" t="s">
        <v>2</v>
      </c>
      <c r="D1562" s="146" t="s">
        <v>827</v>
      </c>
      <c r="E1562" s="543"/>
    </row>
    <row r="1563" spans="1:5" ht="12.75">
      <c r="A1563" s="146">
        <v>1798</v>
      </c>
      <c r="B1563" s="102" t="s">
        <v>39059</v>
      </c>
      <c r="C1563" s="146" t="s">
        <v>2</v>
      </c>
      <c r="D1563" s="146" t="s">
        <v>827</v>
      </c>
      <c r="E1563" s="543"/>
    </row>
    <row r="1564" spans="1:5" ht="12.75">
      <c r="A1564" s="146">
        <v>1799</v>
      </c>
      <c r="B1564" s="102" t="s">
        <v>39060</v>
      </c>
      <c r="C1564" s="146" t="s">
        <v>2</v>
      </c>
      <c r="D1564" s="146" t="s">
        <v>827</v>
      </c>
      <c r="E1564" s="543"/>
    </row>
    <row r="1565" spans="1:5" ht="12.75">
      <c r="A1565" s="146">
        <v>1795</v>
      </c>
      <c r="B1565" s="102" t="s">
        <v>39061</v>
      </c>
      <c r="C1565" s="146" t="s">
        <v>2</v>
      </c>
      <c r="D1565" s="146" t="s">
        <v>827</v>
      </c>
      <c r="E1565" s="543"/>
    </row>
    <row r="1566" spans="1:5" ht="12.75">
      <c r="A1566" s="146">
        <v>1800</v>
      </c>
      <c r="B1566" s="102" t="s">
        <v>39062</v>
      </c>
      <c r="C1566" s="146" t="s">
        <v>2</v>
      </c>
      <c r="D1566" s="146" t="s">
        <v>827</v>
      </c>
      <c r="E1566" s="543"/>
    </row>
    <row r="1567" spans="1:5" ht="12.75">
      <c r="A1567" s="146">
        <v>1802</v>
      </c>
      <c r="B1567" s="102" t="s">
        <v>39063</v>
      </c>
      <c r="C1567" s="146" t="s">
        <v>2</v>
      </c>
      <c r="D1567" s="146" t="s">
        <v>827</v>
      </c>
      <c r="E1567" s="543"/>
    </row>
    <row r="1568" spans="1:5" ht="12.75">
      <c r="A1568" s="146">
        <v>1809</v>
      </c>
      <c r="B1568" s="102" t="s">
        <v>39064</v>
      </c>
      <c r="C1568" s="146" t="s">
        <v>2</v>
      </c>
      <c r="D1568" s="146" t="s">
        <v>827</v>
      </c>
      <c r="E1568" s="543"/>
    </row>
    <row r="1569" spans="1:5" ht="12.75">
      <c r="A1569" s="146">
        <v>1814</v>
      </c>
      <c r="B1569" s="102" t="s">
        <v>39065</v>
      </c>
      <c r="C1569" s="146" t="s">
        <v>2</v>
      </c>
      <c r="D1569" s="146" t="s">
        <v>827</v>
      </c>
      <c r="E1569" s="543"/>
    </row>
    <row r="1570" spans="1:5" ht="12.75">
      <c r="A1570" s="146">
        <v>1805</v>
      </c>
      <c r="B1570" s="102" t="s">
        <v>39066</v>
      </c>
      <c r="C1570" s="146" t="s">
        <v>2</v>
      </c>
      <c r="D1570" s="146" t="s">
        <v>827</v>
      </c>
      <c r="E1570" s="543"/>
    </row>
    <row r="1571" spans="1:5" ht="12.75">
      <c r="A1571" s="146">
        <v>1803</v>
      </c>
      <c r="B1571" s="102" t="s">
        <v>39067</v>
      </c>
      <c r="C1571" s="146" t="s">
        <v>2</v>
      </c>
      <c r="D1571" s="146" t="s">
        <v>827</v>
      </c>
      <c r="E1571" s="543"/>
    </row>
    <row r="1572" spans="1:5" ht="12.75">
      <c r="A1572" s="146">
        <v>1821</v>
      </c>
      <c r="B1572" s="102" t="s">
        <v>39068</v>
      </c>
      <c r="C1572" s="146" t="s">
        <v>2</v>
      </c>
      <c r="D1572" s="146" t="s">
        <v>827</v>
      </c>
      <c r="E1572" s="543"/>
    </row>
    <row r="1573" spans="1:5" ht="12.75">
      <c r="A1573" s="146">
        <v>1806</v>
      </c>
      <c r="B1573" s="102" t="s">
        <v>39069</v>
      </c>
      <c r="C1573" s="146" t="s">
        <v>2</v>
      </c>
      <c r="D1573" s="146" t="s">
        <v>827</v>
      </c>
      <c r="E1573" s="543"/>
    </row>
    <row r="1574" spans="1:5" ht="12.75">
      <c r="A1574" s="146">
        <v>1807</v>
      </c>
      <c r="B1574" s="102" t="s">
        <v>39070</v>
      </c>
      <c r="C1574" s="146" t="s">
        <v>2</v>
      </c>
      <c r="D1574" s="146" t="s">
        <v>827</v>
      </c>
      <c r="E1574" s="543"/>
    </row>
    <row r="1575" spans="1:5" ht="12.75">
      <c r="A1575" s="146">
        <v>1804</v>
      </c>
      <c r="B1575" s="102" t="s">
        <v>39071</v>
      </c>
      <c r="C1575" s="146" t="s">
        <v>2</v>
      </c>
      <c r="D1575" s="146" t="s">
        <v>827</v>
      </c>
      <c r="E1575" s="543"/>
    </row>
    <row r="1576" spans="1:5" ht="12.75">
      <c r="A1576" s="146">
        <v>1808</v>
      </c>
      <c r="B1576" s="102" t="s">
        <v>39072</v>
      </c>
      <c r="C1576" s="146" t="s">
        <v>2</v>
      </c>
      <c r="D1576" s="146" t="s">
        <v>827</v>
      </c>
      <c r="E1576" s="543"/>
    </row>
    <row r="1577" spans="1:5" ht="12.75">
      <c r="A1577" s="146">
        <v>40385</v>
      </c>
      <c r="B1577" s="102" t="s">
        <v>39073</v>
      </c>
      <c r="C1577" s="146" t="s">
        <v>2</v>
      </c>
      <c r="D1577" s="146" t="s">
        <v>827</v>
      </c>
      <c r="E1577" s="543">
        <v>70.849999999999994</v>
      </c>
    </row>
    <row r="1578" spans="1:5" ht="12.75">
      <c r="A1578" s="146">
        <v>40383</v>
      </c>
      <c r="B1578" s="102" t="s">
        <v>39074</v>
      </c>
      <c r="C1578" s="146" t="s">
        <v>2</v>
      </c>
      <c r="D1578" s="146" t="s">
        <v>827</v>
      </c>
      <c r="E1578" s="543">
        <v>48.51</v>
      </c>
    </row>
    <row r="1579" spans="1:5" ht="12.75">
      <c r="A1579" s="146">
        <v>40382</v>
      </c>
      <c r="B1579" s="102" t="s">
        <v>39075</v>
      </c>
      <c r="C1579" s="146" t="s">
        <v>2</v>
      </c>
      <c r="D1579" s="146" t="s">
        <v>827</v>
      </c>
      <c r="E1579" s="543">
        <v>31.74</v>
      </c>
    </row>
    <row r="1580" spans="1:5" ht="12.75">
      <c r="A1580" s="146">
        <v>40378</v>
      </c>
      <c r="B1580" s="102" t="s">
        <v>39076</v>
      </c>
      <c r="C1580" s="146" t="s">
        <v>2</v>
      </c>
      <c r="D1580" s="146" t="s">
        <v>827</v>
      </c>
      <c r="E1580" s="543">
        <v>16.77</v>
      </c>
    </row>
    <row r="1581" spans="1:5" ht="12.75">
      <c r="A1581" s="146">
        <v>40422</v>
      </c>
      <c r="B1581" s="102" t="s">
        <v>39077</v>
      </c>
      <c r="C1581" s="146" t="s">
        <v>2</v>
      </c>
      <c r="D1581" s="146" t="s">
        <v>827</v>
      </c>
      <c r="E1581" s="543">
        <v>216.2</v>
      </c>
    </row>
    <row r="1582" spans="1:5" ht="12.75">
      <c r="A1582" s="146">
        <v>40387</v>
      </c>
      <c r="B1582" s="102" t="s">
        <v>39078</v>
      </c>
      <c r="C1582" s="146" t="s">
        <v>2</v>
      </c>
      <c r="D1582" s="146" t="s">
        <v>827</v>
      </c>
      <c r="E1582" s="543">
        <v>110.08</v>
      </c>
    </row>
    <row r="1583" spans="1:5" ht="12.75">
      <c r="A1583" s="146">
        <v>40390</v>
      </c>
      <c r="B1583" s="102" t="s">
        <v>39079</v>
      </c>
      <c r="C1583" s="146" t="s">
        <v>2</v>
      </c>
      <c r="D1583" s="146" t="s">
        <v>827</v>
      </c>
      <c r="E1583" s="543">
        <v>455.35</v>
      </c>
    </row>
    <row r="1584" spans="1:5" ht="12.75">
      <c r="A1584" s="146">
        <v>40380</v>
      </c>
      <c r="B1584" s="102" t="s">
        <v>39080</v>
      </c>
      <c r="C1584" s="146" t="s">
        <v>2</v>
      </c>
      <c r="D1584" s="146" t="s">
        <v>827</v>
      </c>
      <c r="E1584" s="543">
        <v>22.36</v>
      </c>
    </row>
    <row r="1585" spans="1:5" ht="12.75">
      <c r="A1585" s="146">
        <v>2621</v>
      </c>
      <c r="B1585" s="102" t="s">
        <v>39081</v>
      </c>
      <c r="C1585" s="146" t="s">
        <v>2</v>
      </c>
      <c r="D1585" s="146" t="s">
        <v>827</v>
      </c>
      <c r="E1585" s="543">
        <v>114.94</v>
      </c>
    </row>
    <row r="1586" spans="1:5" ht="12.75">
      <c r="A1586" s="146">
        <v>2616</v>
      </c>
      <c r="B1586" s="102" t="s">
        <v>39082</v>
      </c>
      <c r="C1586" s="146" t="s">
        <v>2</v>
      </c>
      <c r="D1586" s="146" t="s">
        <v>827</v>
      </c>
      <c r="E1586" s="543">
        <v>3.25</v>
      </c>
    </row>
    <row r="1587" spans="1:5" ht="12.75">
      <c r="A1587" s="146">
        <v>2633</v>
      </c>
      <c r="B1587" s="102" t="s">
        <v>39083</v>
      </c>
      <c r="C1587" s="146" t="s">
        <v>2</v>
      </c>
      <c r="D1587" s="146" t="s">
        <v>827</v>
      </c>
      <c r="E1587" s="543">
        <v>3.68</v>
      </c>
    </row>
    <row r="1588" spans="1:5" ht="12.75">
      <c r="A1588" s="146">
        <v>2617</v>
      </c>
      <c r="B1588" s="102" t="s">
        <v>39084</v>
      </c>
      <c r="C1588" s="146" t="s">
        <v>2</v>
      </c>
      <c r="D1588" s="146" t="s">
        <v>827</v>
      </c>
      <c r="E1588" s="543">
        <v>5</v>
      </c>
    </row>
    <row r="1589" spans="1:5" ht="12.75">
      <c r="A1589" s="146">
        <v>2618</v>
      </c>
      <c r="B1589" s="102" t="s">
        <v>39085</v>
      </c>
      <c r="C1589" s="146" t="s">
        <v>2</v>
      </c>
      <c r="D1589" s="146" t="s">
        <v>827</v>
      </c>
      <c r="E1589" s="543">
        <v>11.38</v>
      </c>
    </row>
    <row r="1590" spans="1:5" ht="12.75">
      <c r="A1590" s="146">
        <v>2632</v>
      </c>
      <c r="B1590" s="102" t="s">
        <v>39086</v>
      </c>
      <c r="C1590" s="146" t="s">
        <v>2</v>
      </c>
      <c r="D1590" s="146" t="s">
        <v>827</v>
      </c>
      <c r="E1590" s="543">
        <v>13.88</v>
      </c>
    </row>
    <row r="1591" spans="1:5" ht="12.75">
      <c r="A1591" s="146">
        <v>2631</v>
      </c>
      <c r="B1591" s="102" t="s">
        <v>39087</v>
      </c>
      <c r="C1591" s="146" t="s">
        <v>2</v>
      </c>
      <c r="D1591" s="146" t="s">
        <v>827</v>
      </c>
      <c r="E1591" s="543">
        <v>20.38</v>
      </c>
    </row>
    <row r="1592" spans="1:5" ht="12.75">
      <c r="A1592" s="146">
        <v>2619</v>
      </c>
      <c r="B1592" s="102" t="s">
        <v>39088</v>
      </c>
      <c r="C1592" s="146" t="s">
        <v>2</v>
      </c>
      <c r="D1592" s="146" t="s">
        <v>827</v>
      </c>
      <c r="E1592" s="543">
        <v>51.62</v>
      </c>
    </row>
    <row r="1593" spans="1:5" ht="12.75">
      <c r="A1593" s="146">
        <v>2620</v>
      </c>
      <c r="B1593" s="102" t="s">
        <v>39089</v>
      </c>
      <c r="C1593" s="146" t="s">
        <v>2</v>
      </c>
      <c r="D1593" s="146" t="s">
        <v>827</v>
      </c>
      <c r="E1593" s="543">
        <v>67.77</v>
      </c>
    </row>
    <row r="1594" spans="1:5" ht="12.75">
      <c r="A1594" s="146">
        <v>40413</v>
      </c>
      <c r="B1594" s="102" t="s">
        <v>39090</v>
      </c>
      <c r="C1594" s="146" t="s">
        <v>2</v>
      </c>
      <c r="D1594" s="146" t="s">
        <v>827</v>
      </c>
      <c r="E1594" s="543"/>
    </row>
    <row r="1595" spans="1:5" ht="12.75">
      <c r="A1595" s="146">
        <v>40415</v>
      </c>
      <c r="B1595" s="102" t="s">
        <v>39091</v>
      </c>
      <c r="C1595" s="146" t="s">
        <v>2</v>
      </c>
      <c r="D1595" s="146" t="s">
        <v>827</v>
      </c>
      <c r="E1595" s="543"/>
    </row>
    <row r="1596" spans="1:5" ht="12.75">
      <c r="A1596" s="146">
        <v>40417</v>
      </c>
      <c r="B1596" s="102" t="s">
        <v>39092</v>
      </c>
      <c r="C1596" s="146" t="s">
        <v>2</v>
      </c>
      <c r="D1596" s="146" t="s">
        <v>827</v>
      </c>
      <c r="E1596" s="543"/>
    </row>
    <row r="1597" spans="1:5" ht="12.75">
      <c r="A1597" s="146">
        <v>39273</v>
      </c>
      <c r="B1597" s="102" t="s">
        <v>39093</v>
      </c>
      <c r="C1597" s="146" t="s">
        <v>2</v>
      </c>
      <c r="D1597" s="146" t="s">
        <v>827</v>
      </c>
      <c r="E1597" s="543">
        <v>3.75</v>
      </c>
    </row>
    <row r="1598" spans="1:5" ht="12.75">
      <c r="A1598" s="146">
        <v>39271</v>
      </c>
      <c r="B1598" s="102" t="s">
        <v>39094</v>
      </c>
      <c r="C1598" s="146" t="s">
        <v>2</v>
      </c>
      <c r="D1598" s="146" t="s">
        <v>827</v>
      </c>
      <c r="E1598" s="543">
        <v>2.21</v>
      </c>
    </row>
    <row r="1599" spans="1:5" ht="12.75">
      <c r="A1599" s="146">
        <v>39272</v>
      </c>
      <c r="B1599" s="102" t="s">
        <v>39095</v>
      </c>
      <c r="C1599" s="146" t="s">
        <v>2</v>
      </c>
      <c r="D1599" s="146" t="s">
        <v>827</v>
      </c>
      <c r="E1599" s="543">
        <v>2.71</v>
      </c>
    </row>
    <row r="1600" spans="1:5" ht="12.75">
      <c r="A1600" s="146">
        <v>1875</v>
      </c>
      <c r="B1600" s="102" t="s">
        <v>39096</v>
      </c>
      <c r="C1600" s="146" t="s">
        <v>2</v>
      </c>
      <c r="D1600" s="146" t="s">
        <v>827</v>
      </c>
      <c r="E1600" s="543">
        <v>6</v>
      </c>
    </row>
    <row r="1601" spans="1:5" ht="12.75">
      <c r="A1601" s="146">
        <v>1874</v>
      </c>
      <c r="B1601" s="102" t="s">
        <v>39097</v>
      </c>
      <c r="C1601" s="146" t="s">
        <v>2</v>
      </c>
      <c r="D1601" s="146" t="s">
        <v>827</v>
      </c>
      <c r="E1601" s="543">
        <v>4.95</v>
      </c>
    </row>
    <row r="1602" spans="1:5" ht="12.75">
      <c r="A1602" s="146">
        <v>1884</v>
      </c>
      <c r="B1602" s="102" t="s">
        <v>39098</v>
      </c>
      <c r="C1602" s="146" t="s">
        <v>2</v>
      </c>
      <c r="D1602" s="146" t="s">
        <v>827</v>
      </c>
      <c r="E1602" s="543">
        <v>4.3899999999999997</v>
      </c>
    </row>
    <row r="1603" spans="1:5" ht="12.75">
      <c r="A1603" s="146">
        <v>1870</v>
      </c>
      <c r="B1603" s="102" t="s">
        <v>39099</v>
      </c>
      <c r="C1603" s="146" t="s">
        <v>2</v>
      </c>
      <c r="D1603" s="146" t="s">
        <v>3270</v>
      </c>
      <c r="E1603" s="543">
        <v>2.86</v>
      </c>
    </row>
    <row r="1604" spans="1:5" ht="12.75">
      <c r="A1604" s="146">
        <v>1887</v>
      </c>
      <c r="B1604" s="102" t="s">
        <v>39100</v>
      </c>
      <c r="C1604" s="146" t="s">
        <v>2</v>
      </c>
      <c r="D1604" s="146" t="s">
        <v>827</v>
      </c>
      <c r="E1604" s="543">
        <v>24.86</v>
      </c>
    </row>
    <row r="1605" spans="1:5" ht="12.75">
      <c r="A1605" s="146">
        <v>1876</v>
      </c>
      <c r="B1605" s="102" t="s">
        <v>39101</v>
      </c>
      <c r="C1605" s="146" t="s">
        <v>2</v>
      </c>
      <c r="D1605" s="146" t="s">
        <v>827</v>
      </c>
      <c r="E1605" s="543">
        <v>9.74</v>
      </c>
    </row>
    <row r="1606" spans="1:5" ht="12.75">
      <c r="A1606" s="146">
        <v>1877</v>
      </c>
      <c r="B1606" s="102" t="s">
        <v>39102</v>
      </c>
      <c r="C1606" s="146" t="s">
        <v>2</v>
      </c>
      <c r="D1606" s="146" t="s">
        <v>827</v>
      </c>
      <c r="E1606" s="543">
        <v>24.9</v>
      </c>
    </row>
    <row r="1607" spans="1:5" ht="12.75">
      <c r="A1607" s="146">
        <v>1879</v>
      </c>
      <c r="B1607" s="102" t="s">
        <v>39103</v>
      </c>
      <c r="C1607" s="146" t="s">
        <v>2</v>
      </c>
      <c r="D1607" s="146" t="s">
        <v>827</v>
      </c>
      <c r="E1607" s="543">
        <v>2.9</v>
      </c>
    </row>
    <row r="1608" spans="1:5" ht="12.75">
      <c r="A1608" s="146">
        <v>1878</v>
      </c>
      <c r="B1608" s="102" t="s">
        <v>39104</v>
      </c>
      <c r="C1608" s="146" t="s">
        <v>2</v>
      </c>
      <c r="D1608" s="146" t="s">
        <v>827</v>
      </c>
      <c r="E1608" s="543">
        <v>50.02</v>
      </c>
    </row>
    <row r="1609" spans="1:5" ht="12.75">
      <c r="A1609" s="146">
        <v>37971</v>
      </c>
      <c r="B1609" s="102" t="s">
        <v>39105</v>
      </c>
      <c r="C1609" s="146" t="s">
        <v>2</v>
      </c>
      <c r="D1609" s="146" t="s">
        <v>827</v>
      </c>
      <c r="E1609" s="543">
        <v>6.26</v>
      </c>
    </row>
    <row r="1610" spans="1:5" ht="12.75">
      <c r="A1610" s="146">
        <v>37972</v>
      </c>
      <c r="B1610" s="102" t="s">
        <v>39106</v>
      </c>
      <c r="C1610" s="146" t="s">
        <v>2</v>
      </c>
      <c r="D1610" s="146" t="s">
        <v>827</v>
      </c>
      <c r="E1610" s="543">
        <v>8.8800000000000008</v>
      </c>
    </row>
    <row r="1611" spans="1:5" ht="12.75">
      <c r="A1611" s="146">
        <v>37973</v>
      </c>
      <c r="B1611" s="102" t="s">
        <v>39107</v>
      </c>
      <c r="C1611" s="146" t="s">
        <v>2</v>
      </c>
      <c r="D1611" s="146" t="s">
        <v>827</v>
      </c>
      <c r="E1611" s="543">
        <v>16.68</v>
      </c>
    </row>
    <row r="1612" spans="1:5" ht="12.75">
      <c r="A1612" s="146">
        <v>1926</v>
      </c>
      <c r="B1612" s="102" t="s">
        <v>39108</v>
      </c>
      <c r="C1612" s="146" t="s">
        <v>2</v>
      </c>
      <c r="D1612" s="146" t="s">
        <v>827</v>
      </c>
      <c r="E1612" s="543">
        <v>2.9</v>
      </c>
    </row>
    <row r="1613" spans="1:5" ht="12.75">
      <c r="A1613" s="146">
        <v>1927</v>
      </c>
      <c r="B1613" s="102" t="s">
        <v>39109</v>
      </c>
      <c r="C1613" s="146" t="s">
        <v>2</v>
      </c>
      <c r="D1613" s="146" t="s">
        <v>827</v>
      </c>
      <c r="E1613" s="543">
        <v>3.25</v>
      </c>
    </row>
    <row r="1614" spans="1:5" ht="12.75">
      <c r="A1614" s="146">
        <v>1923</v>
      </c>
      <c r="B1614" s="102" t="s">
        <v>39110</v>
      </c>
      <c r="C1614" s="146" t="s">
        <v>2</v>
      </c>
      <c r="D1614" s="146" t="s">
        <v>827</v>
      </c>
      <c r="E1614" s="543">
        <v>5.92</v>
      </c>
    </row>
    <row r="1615" spans="1:5" ht="12.75">
      <c r="A1615" s="146">
        <v>1929</v>
      </c>
      <c r="B1615" s="102" t="s">
        <v>39111</v>
      </c>
      <c r="C1615" s="146" t="s">
        <v>2</v>
      </c>
      <c r="D1615" s="146" t="s">
        <v>827</v>
      </c>
      <c r="E1615" s="543">
        <v>7.18</v>
      </c>
    </row>
    <row r="1616" spans="1:5" ht="12.75">
      <c r="A1616" s="146">
        <v>1930</v>
      </c>
      <c r="B1616" s="102" t="s">
        <v>39112</v>
      </c>
      <c r="C1616" s="146" t="s">
        <v>2</v>
      </c>
      <c r="D1616" s="146" t="s">
        <v>827</v>
      </c>
      <c r="E1616" s="543">
        <v>12.28</v>
      </c>
    </row>
    <row r="1617" spans="1:5" ht="12.75">
      <c r="A1617" s="146">
        <v>1924</v>
      </c>
      <c r="B1617" s="102" t="s">
        <v>39113</v>
      </c>
      <c r="C1617" s="146" t="s">
        <v>2</v>
      </c>
      <c r="D1617" s="146" t="s">
        <v>827</v>
      </c>
      <c r="E1617" s="543">
        <v>19.82</v>
      </c>
    </row>
    <row r="1618" spans="1:5" ht="12.75">
      <c r="A1618" s="146">
        <v>1922</v>
      </c>
      <c r="B1618" s="102" t="s">
        <v>39114</v>
      </c>
      <c r="C1618" s="146" t="s">
        <v>2</v>
      </c>
      <c r="D1618" s="146" t="s">
        <v>827</v>
      </c>
      <c r="E1618" s="543">
        <v>41</v>
      </c>
    </row>
    <row r="1619" spans="1:5" ht="12.75">
      <c r="A1619" s="146">
        <v>1953</v>
      </c>
      <c r="B1619" s="102" t="s">
        <v>39115</v>
      </c>
      <c r="C1619" s="146" t="s">
        <v>2</v>
      </c>
      <c r="D1619" s="146" t="s">
        <v>827</v>
      </c>
      <c r="E1619" s="543">
        <v>50.05</v>
      </c>
    </row>
    <row r="1620" spans="1:5" ht="12.75">
      <c r="A1620" s="146">
        <v>1962</v>
      </c>
      <c r="B1620" s="102" t="s">
        <v>39116</v>
      </c>
      <c r="C1620" s="146" t="s">
        <v>2</v>
      </c>
      <c r="D1620" s="146" t="s">
        <v>827</v>
      </c>
      <c r="E1620" s="543">
        <v>243.13</v>
      </c>
    </row>
    <row r="1621" spans="1:5" ht="12.75">
      <c r="A1621" s="146">
        <v>1955</v>
      </c>
      <c r="B1621" s="102" t="s">
        <v>39117</v>
      </c>
      <c r="C1621" s="146" t="s">
        <v>2</v>
      </c>
      <c r="D1621" s="146" t="s">
        <v>827</v>
      </c>
      <c r="E1621" s="543">
        <v>2.8</v>
      </c>
    </row>
    <row r="1622" spans="1:5" ht="12.75">
      <c r="A1622" s="146">
        <v>1956</v>
      </c>
      <c r="B1622" s="102" t="s">
        <v>39118</v>
      </c>
      <c r="C1622" s="146" t="s">
        <v>2</v>
      </c>
      <c r="D1622" s="146" t="s">
        <v>827</v>
      </c>
      <c r="E1622" s="543">
        <v>3.95</v>
      </c>
    </row>
    <row r="1623" spans="1:5" ht="12.75">
      <c r="A1623" s="146">
        <v>1957</v>
      </c>
      <c r="B1623" s="102" t="s">
        <v>39119</v>
      </c>
      <c r="C1623" s="146" t="s">
        <v>2</v>
      </c>
      <c r="D1623" s="146" t="s">
        <v>827</v>
      </c>
      <c r="E1623" s="543">
        <v>8.5500000000000007</v>
      </c>
    </row>
    <row r="1624" spans="1:5" ht="12.75">
      <c r="A1624" s="146">
        <v>1958</v>
      </c>
      <c r="B1624" s="102" t="s">
        <v>39120</v>
      </c>
      <c r="C1624" s="146" t="s">
        <v>2</v>
      </c>
      <c r="D1624" s="146" t="s">
        <v>827</v>
      </c>
      <c r="E1624" s="543">
        <v>15.92</v>
      </c>
    </row>
    <row r="1625" spans="1:5" ht="12.75">
      <c r="A1625" s="146">
        <v>1959</v>
      </c>
      <c r="B1625" s="102" t="s">
        <v>39121</v>
      </c>
      <c r="C1625" s="146" t="s">
        <v>2</v>
      </c>
      <c r="D1625" s="146" t="s">
        <v>827</v>
      </c>
      <c r="E1625" s="543">
        <v>17.28</v>
      </c>
    </row>
    <row r="1626" spans="1:5" ht="12.75">
      <c r="A1626" s="146">
        <v>1925</v>
      </c>
      <c r="B1626" s="102" t="s">
        <v>39122</v>
      </c>
      <c r="C1626" s="146" t="s">
        <v>2</v>
      </c>
      <c r="D1626" s="146" t="s">
        <v>827</v>
      </c>
      <c r="E1626" s="543">
        <v>45.15</v>
      </c>
    </row>
    <row r="1627" spans="1:5" ht="12.75">
      <c r="A1627" s="146">
        <v>1960</v>
      </c>
      <c r="B1627" s="102" t="s">
        <v>39123</v>
      </c>
      <c r="C1627" s="146" t="s">
        <v>2</v>
      </c>
      <c r="D1627" s="146" t="s">
        <v>827</v>
      </c>
      <c r="E1627" s="543">
        <v>69.33</v>
      </c>
    </row>
    <row r="1628" spans="1:5" ht="12.75">
      <c r="A1628" s="146">
        <v>1961</v>
      </c>
      <c r="B1628" s="102" t="s">
        <v>39124</v>
      </c>
      <c r="C1628" s="146" t="s">
        <v>2</v>
      </c>
      <c r="D1628" s="146" t="s">
        <v>827</v>
      </c>
      <c r="E1628" s="543">
        <v>88.82</v>
      </c>
    </row>
    <row r="1629" spans="1:5" ht="12.75">
      <c r="A1629" s="146">
        <v>38423</v>
      </c>
      <c r="B1629" s="102" t="s">
        <v>39125</v>
      </c>
      <c r="C1629" s="146" t="s">
        <v>2</v>
      </c>
      <c r="D1629" s="146" t="s">
        <v>827</v>
      </c>
      <c r="E1629" s="543">
        <v>46.4</v>
      </c>
    </row>
    <row r="1630" spans="1:5" ht="12.75">
      <c r="A1630" s="146">
        <v>39866</v>
      </c>
      <c r="B1630" s="102" t="s">
        <v>39126</v>
      </c>
      <c r="C1630" s="146" t="s">
        <v>2</v>
      </c>
      <c r="D1630" s="146" t="s">
        <v>827</v>
      </c>
      <c r="E1630" s="543"/>
    </row>
    <row r="1631" spans="1:5" ht="12.75">
      <c r="A1631" s="146">
        <v>39867</v>
      </c>
      <c r="B1631" s="102" t="s">
        <v>39127</v>
      </c>
      <c r="C1631" s="146" t="s">
        <v>2</v>
      </c>
      <c r="D1631" s="146" t="s">
        <v>827</v>
      </c>
      <c r="E1631" s="543"/>
    </row>
    <row r="1632" spans="1:5" ht="12.75">
      <c r="A1632" s="146">
        <v>39868</v>
      </c>
      <c r="B1632" s="102" t="s">
        <v>39128</v>
      </c>
      <c r="C1632" s="146" t="s">
        <v>2</v>
      </c>
      <c r="D1632" s="146" t="s">
        <v>827</v>
      </c>
      <c r="E1632" s="543"/>
    </row>
    <row r="1633" spans="1:5" ht="12.75">
      <c r="A1633" s="146">
        <v>37999</v>
      </c>
      <c r="B1633" s="102" t="s">
        <v>39129</v>
      </c>
      <c r="C1633" s="146" t="s">
        <v>2</v>
      </c>
      <c r="D1633" s="146" t="s">
        <v>827</v>
      </c>
      <c r="E1633" s="543">
        <v>10.55</v>
      </c>
    </row>
    <row r="1634" spans="1:5" ht="12.75">
      <c r="A1634" s="146">
        <v>38000</v>
      </c>
      <c r="B1634" s="102" t="s">
        <v>39130</v>
      </c>
      <c r="C1634" s="146" t="s">
        <v>2</v>
      </c>
      <c r="D1634" s="146" t="s">
        <v>827</v>
      </c>
      <c r="E1634" s="543">
        <v>12.32</v>
      </c>
    </row>
    <row r="1635" spans="1:5" ht="12.75">
      <c r="A1635" s="146">
        <v>38129</v>
      </c>
      <c r="B1635" s="102" t="s">
        <v>39131</v>
      </c>
      <c r="C1635" s="146" t="s">
        <v>2</v>
      </c>
      <c r="D1635" s="146" t="s">
        <v>827</v>
      </c>
      <c r="E1635" s="543">
        <v>6.52</v>
      </c>
    </row>
    <row r="1636" spans="1:5" ht="12.75">
      <c r="A1636" s="146">
        <v>38025</v>
      </c>
      <c r="B1636" s="102" t="s">
        <v>39132</v>
      </c>
      <c r="C1636" s="146" t="s">
        <v>2</v>
      </c>
      <c r="D1636" s="146" t="s">
        <v>827</v>
      </c>
      <c r="E1636" s="543">
        <v>8.85</v>
      </c>
    </row>
    <row r="1637" spans="1:5" ht="12.75">
      <c r="A1637" s="146">
        <v>38026</v>
      </c>
      <c r="B1637" s="102" t="s">
        <v>39133</v>
      </c>
      <c r="C1637" s="146" t="s">
        <v>2</v>
      </c>
      <c r="D1637" s="146" t="s">
        <v>827</v>
      </c>
      <c r="E1637" s="543">
        <v>21.85</v>
      </c>
    </row>
    <row r="1638" spans="1:5" ht="12.75">
      <c r="A1638" s="146">
        <v>1858</v>
      </c>
      <c r="B1638" s="102" t="s">
        <v>39134</v>
      </c>
      <c r="C1638" s="146" t="s">
        <v>2</v>
      </c>
      <c r="D1638" s="146" t="s">
        <v>827</v>
      </c>
      <c r="E1638" s="543">
        <v>71.900000000000006</v>
      </c>
    </row>
    <row r="1639" spans="1:5" ht="12.75">
      <c r="A1639" s="146">
        <v>1844</v>
      </c>
      <c r="B1639" s="102" t="s">
        <v>39135</v>
      </c>
      <c r="C1639" s="146" t="s">
        <v>2</v>
      </c>
      <c r="D1639" s="146" t="s">
        <v>827</v>
      </c>
      <c r="E1639" s="543">
        <v>164.66</v>
      </c>
    </row>
    <row r="1640" spans="1:5" ht="12.75">
      <c r="A1640" s="146">
        <v>1863</v>
      </c>
      <c r="B1640" s="102" t="s">
        <v>39136</v>
      </c>
      <c r="C1640" s="146" t="s">
        <v>2</v>
      </c>
      <c r="D1640" s="146" t="s">
        <v>827</v>
      </c>
      <c r="E1640" s="543">
        <v>76.510000000000005</v>
      </c>
    </row>
    <row r="1641" spans="1:5" ht="12.75">
      <c r="A1641" s="146">
        <v>1865</v>
      </c>
      <c r="B1641" s="102" t="s">
        <v>39137</v>
      </c>
      <c r="C1641" s="146" t="s">
        <v>2</v>
      </c>
      <c r="D1641" s="146" t="s">
        <v>827</v>
      </c>
      <c r="E1641" s="543">
        <v>199.35</v>
      </c>
    </row>
    <row r="1642" spans="1:5" ht="12.75">
      <c r="A1642" s="146">
        <v>36355</v>
      </c>
      <c r="B1642" s="102" t="s">
        <v>39138</v>
      </c>
      <c r="C1642" s="146" t="s">
        <v>2</v>
      </c>
      <c r="D1642" s="146" t="s">
        <v>827</v>
      </c>
      <c r="E1642" s="543"/>
    </row>
    <row r="1643" spans="1:5" ht="12.75">
      <c r="A1643" s="146">
        <v>36356</v>
      </c>
      <c r="B1643" s="102" t="s">
        <v>39139</v>
      </c>
      <c r="C1643" s="146" t="s">
        <v>2</v>
      </c>
      <c r="D1643" s="146" t="s">
        <v>827</v>
      </c>
      <c r="E1643" s="543"/>
    </row>
    <row r="1644" spans="1:5" ht="12.75">
      <c r="A1644" s="146">
        <v>1940</v>
      </c>
      <c r="B1644" s="102" t="s">
        <v>39140</v>
      </c>
      <c r="C1644" s="146" t="s">
        <v>2</v>
      </c>
      <c r="D1644" s="146" t="s">
        <v>827</v>
      </c>
      <c r="E1644" s="543">
        <v>44.12</v>
      </c>
    </row>
    <row r="1645" spans="1:5" ht="12.75">
      <c r="A1645" s="146">
        <v>1939</v>
      </c>
      <c r="B1645" s="102" t="s">
        <v>39141</v>
      </c>
      <c r="C1645" s="146" t="s">
        <v>2</v>
      </c>
      <c r="D1645" s="146" t="s">
        <v>827</v>
      </c>
      <c r="E1645" s="543">
        <v>12.1</v>
      </c>
    </row>
    <row r="1646" spans="1:5" ht="12.75">
      <c r="A1646" s="146">
        <v>1937</v>
      </c>
      <c r="B1646" s="102" t="s">
        <v>39142</v>
      </c>
      <c r="C1646" s="146" t="s">
        <v>2</v>
      </c>
      <c r="D1646" s="146" t="s">
        <v>827</v>
      </c>
      <c r="E1646" s="543">
        <v>7.45</v>
      </c>
    </row>
    <row r="1647" spans="1:5" ht="12.75">
      <c r="A1647" s="146">
        <v>1938</v>
      </c>
      <c r="B1647" s="102" t="s">
        <v>39143</v>
      </c>
      <c r="C1647" s="146" t="s">
        <v>2</v>
      </c>
      <c r="D1647" s="146" t="s">
        <v>827</v>
      </c>
      <c r="E1647" s="543">
        <v>8.4700000000000006</v>
      </c>
    </row>
    <row r="1648" spans="1:5" ht="12.75">
      <c r="A1648" s="146">
        <v>1966</v>
      </c>
      <c r="B1648" s="102" t="s">
        <v>39144</v>
      </c>
      <c r="C1648" s="146" t="s">
        <v>2</v>
      </c>
      <c r="D1648" s="146" t="s">
        <v>827</v>
      </c>
      <c r="E1648" s="543">
        <v>30.51</v>
      </c>
    </row>
    <row r="1649" spans="1:5" ht="12.75">
      <c r="A1649" s="146">
        <v>1933</v>
      </c>
      <c r="B1649" s="102" t="s">
        <v>39145</v>
      </c>
      <c r="C1649" s="146" t="s">
        <v>2</v>
      </c>
      <c r="D1649" s="146" t="s">
        <v>827</v>
      </c>
      <c r="E1649" s="543">
        <v>6.57</v>
      </c>
    </row>
    <row r="1650" spans="1:5" ht="12.75">
      <c r="A1650" s="146">
        <v>1932</v>
      </c>
      <c r="B1650" s="102" t="s">
        <v>39146</v>
      </c>
      <c r="C1650" s="146" t="s">
        <v>2</v>
      </c>
      <c r="D1650" s="146" t="s">
        <v>827</v>
      </c>
      <c r="E1650" s="543">
        <v>15.05</v>
      </c>
    </row>
    <row r="1651" spans="1:5" ht="12.75">
      <c r="A1651" s="146">
        <v>1951</v>
      </c>
      <c r="B1651" s="102" t="s">
        <v>39147</v>
      </c>
      <c r="C1651" s="146" t="s">
        <v>2</v>
      </c>
      <c r="D1651" s="146" t="s">
        <v>827</v>
      </c>
      <c r="E1651" s="543">
        <v>31.39</v>
      </c>
    </row>
    <row r="1652" spans="1:5" ht="12.75">
      <c r="A1652" s="146">
        <v>1970</v>
      </c>
      <c r="B1652" s="102" t="s">
        <v>39148</v>
      </c>
      <c r="C1652" s="146" t="s">
        <v>2</v>
      </c>
      <c r="D1652" s="146" t="s">
        <v>827</v>
      </c>
      <c r="E1652" s="543">
        <v>76.27</v>
      </c>
    </row>
    <row r="1653" spans="1:5" ht="12.75">
      <c r="A1653" s="146">
        <v>1967</v>
      </c>
      <c r="B1653" s="102" t="s">
        <v>39149</v>
      </c>
      <c r="C1653" s="146" t="s">
        <v>2</v>
      </c>
      <c r="D1653" s="146" t="s">
        <v>827</v>
      </c>
      <c r="E1653" s="543">
        <v>9.06</v>
      </c>
    </row>
    <row r="1654" spans="1:5" ht="12.75">
      <c r="A1654" s="146">
        <v>1968</v>
      </c>
      <c r="B1654" s="102" t="s">
        <v>39150</v>
      </c>
      <c r="C1654" s="146" t="s">
        <v>2</v>
      </c>
      <c r="D1654" s="146" t="s">
        <v>827</v>
      </c>
      <c r="E1654" s="543">
        <v>17.899999999999999</v>
      </c>
    </row>
    <row r="1655" spans="1:5" ht="12.75">
      <c r="A1655" s="146">
        <v>1969</v>
      </c>
      <c r="B1655" s="102" t="s">
        <v>39151</v>
      </c>
      <c r="C1655" s="146" t="s">
        <v>2</v>
      </c>
      <c r="D1655" s="146" t="s">
        <v>827</v>
      </c>
      <c r="E1655" s="543">
        <v>58.27</v>
      </c>
    </row>
    <row r="1656" spans="1:5" ht="12.75">
      <c r="A1656" s="146">
        <v>1827</v>
      </c>
      <c r="B1656" s="102" t="s">
        <v>39152</v>
      </c>
      <c r="C1656" s="146" t="s">
        <v>2</v>
      </c>
      <c r="D1656" s="146" t="s">
        <v>827</v>
      </c>
      <c r="E1656" s="543"/>
    </row>
    <row r="1657" spans="1:5" ht="12.75">
      <c r="A1657" s="146">
        <v>1831</v>
      </c>
      <c r="B1657" s="102" t="s">
        <v>39153</v>
      </c>
      <c r="C1657" s="146" t="s">
        <v>2</v>
      </c>
      <c r="D1657" s="146" t="s">
        <v>827</v>
      </c>
      <c r="E1657" s="543"/>
    </row>
    <row r="1658" spans="1:5" ht="12.75">
      <c r="A1658" s="146">
        <v>1825</v>
      </c>
      <c r="B1658" s="102" t="s">
        <v>39154</v>
      </c>
      <c r="C1658" s="146" t="s">
        <v>2</v>
      </c>
      <c r="D1658" s="146" t="s">
        <v>827</v>
      </c>
      <c r="E1658" s="543"/>
    </row>
    <row r="1659" spans="1:5" ht="12.75">
      <c r="A1659" s="146">
        <v>1828</v>
      </c>
      <c r="B1659" s="102" t="s">
        <v>39155</v>
      </c>
      <c r="C1659" s="146" t="s">
        <v>2</v>
      </c>
      <c r="D1659" s="146" t="s">
        <v>827</v>
      </c>
      <c r="E1659" s="543"/>
    </row>
    <row r="1660" spans="1:5" ht="12.75">
      <c r="A1660" s="146">
        <v>1845</v>
      </c>
      <c r="B1660" s="102" t="s">
        <v>39156</v>
      </c>
      <c r="C1660" s="146" t="s">
        <v>2</v>
      </c>
      <c r="D1660" s="146" t="s">
        <v>827</v>
      </c>
      <c r="E1660" s="543"/>
    </row>
    <row r="1661" spans="1:5" ht="12.75">
      <c r="A1661" s="146">
        <v>1824</v>
      </c>
      <c r="B1661" s="102" t="s">
        <v>39157</v>
      </c>
      <c r="C1661" s="146" t="s">
        <v>2</v>
      </c>
      <c r="D1661" s="146" t="s">
        <v>827</v>
      </c>
      <c r="E1661" s="543"/>
    </row>
    <row r="1662" spans="1:5" ht="12.75">
      <c r="A1662" s="146">
        <v>42693</v>
      </c>
      <c r="B1662" s="102" t="s">
        <v>39158</v>
      </c>
      <c r="C1662" s="146" t="s">
        <v>2</v>
      </c>
      <c r="D1662" s="146" t="s">
        <v>827</v>
      </c>
      <c r="E1662" s="543">
        <v>560</v>
      </c>
    </row>
    <row r="1663" spans="1:5" ht="12.75">
      <c r="A1663" s="146">
        <v>42695</v>
      </c>
      <c r="B1663" s="102" t="s">
        <v>39159</v>
      </c>
      <c r="C1663" s="146" t="s">
        <v>2</v>
      </c>
      <c r="D1663" s="146" t="s">
        <v>827</v>
      </c>
      <c r="E1663" s="543">
        <v>391.25</v>
      </c>
    </row>
    <row r="1664" spans="1:5" ht="12.75">
      <c r="A1664" s="146">
        <v>42694</v>
      </c>
      <c r="B1664" s="102" t="s">
        <v>39160</v>
      </c>
      <c r="C1664" s="146" t="s">
        <v>2</v>
      </c>
      <c r="D1664" s="146" t="s">
        <v>827</v>
      </c>
      <c r="E1664" s="543">
        <v>749.4</v>
      </c>
    </row>
    <row r="1665" spans="1:5" ht="12.75">
      <c r="A1665" s="146">
        <v>20097</v>
      </c>
      <c r="B1665" s="102" t="s">
        <v>39161</v>
      </c>
      <c r="C1665" s="146" t="s">
        <v>2</v>
      </c>
      <c r="D1665" s="146" t="s">
        <v>827</v>
      </c>
      <c r="E1665" s="543">
        <v>32.49</v>
      </c>
    </row>
    <row r="1666" spans="1:5" ht="12.75">
      <c r="A1666" s="146">
        <v>20098</v>
      </c>
      <c r="B1666" s="102" t="s">
        <v>39162</v>
      </c>
      <c r="C1666" s="146" t="s">
        <v>2</v>
      </c>
      <c r="D1666" s="146" t="s">
        <v>827</v>
      </c>
      <c r="E1666" s="543">
        <v>132.80000000000001</v>
      </c>
    </row>
    <row r="1667" spans="1:5" ht="12.75">
      <c r="A1667" s="146">
        <v>20096</v>
      </c>
      <c r="B1667" s="102" t="s">
        <v>39163</v>
      </c>
      <c r="C1667" s="146" t="s">
        <v>2</v>
      </c>
      <c r="D1667" s="146" t="s">
        <v>827</v>
      </c>
      <c r="E1667" s="543">
        <v>33.630000000000003</v>
      </c>
    </row>
    <row r="1668" spans="1:5" ht="12.75">
      <c r="A1668" s="146">
        <v>44472</v>
      </c>
      <c r="B1668" s="102" t="s">
        <v>39164</v>
      </c>
      <c r="C1668" s="146" t="s">
        <v>2</v>
      </c>
      <c r="D1668" s="146" t="s">
        <v>827</v>
      </c>
      <c r="E1668" s="543"/>
    </row>
    <row r="1669" spans="1:5" ht="12.75">
      <c r="A1669" s="146">
        <v>38369</v>
      </c>
      <c r="B1669" s="102" t="s">
        <v>39165</v>
      </c>
      <c r="C1669" s="146" t="s">
        <v>2</v>
      </c>
      <c r="D1669" s="146" t="s">
        <v>827</v>
      </c>
      <c r="E1669" s="543">
        <v>20.5</v>
      </c>
    </row>
    <row r="1670" spans="1:5" ht="12.75">
      <c r="A1670" s="146">
        <v>38370</v>
      </c>
      <c r="B1670" s="102" t="s">
        <v>39166</v>
      </c>
      <c r="C1670" s="146" t="s">
        <v>2</v>
      </c>
      <c r="D1670" s="146" t="s">
        <v>827</v>
      </c>
      <c r="E1670" s="543">
        <v>20.5</v>
      </c>
    </row>
    <row r="1671" spans="1:5" ht="12.75">
      <c r="A1671" s="146">
        <v>38372</v>
      </c>
      <c r="B1671" s="102" t="s">
        <v>39167</v>
      </c>
      <c r="C1671" s="146" t="s">
        <v>2</v>
      </c>
      <c r="D1671" s="146" t="s">
        <v>827</v>
      </c>
      <c r="E1671" s="543">
        <v>22.84</v>
      </c>
    </row>
    <row r="1672" spans="1:5" ht="12.75">
      <c r="A1672" s="146">
        <v>2358</v>
      </c>
      <c r="B1672" s="102" t="s">
        <v>39168</v>
      </c>
      <c r="C1672" s="146" t="s">
        <v>5</v>
      </c>
      <c r="D1672" s="146" t="s">
        <v>827</v>
      </c>
      <c r="E1672" s="543">
        <v>12.79</v>
      </c>
    </row>
    <row r="1673" spans="1:5" ht="12.75">
      <c r="A1673" s="146">
        <v>40807</v>
      </c>
      <c r="B1673" s="102" t="s">
        <v>39169</v>
      </c>
      <c r="C1673" s="146" t="s">
        <v>2233</v>
      </c>
      <c r="D1673" s="146" t="s">
        <v>827</v>
      </c>
      <c r="E1673" s="543">
        <v>2247.67</v>
      </c>
    </row>
    <row r="1674" spans="1:5" ht="12.75">
      <c r="A1674" s="146">
        <v>44330</v>
      </c>
      <c r="B1674" s="102" t="s">
        <v>39170</v>
      </c>
      <c r="C1674" s="146" t="s">
        <v>9</v>
      </c>
      <c r="D1674" s="146" t="s">
        <v>827</v>
      </c>
      <c r="E1674" s="543">
        <v>9.44</v>
      </c>
    </row>
    <row r="1675" spans="1:5" ht="12.75">
      <c r="A1675" s="146">
        <v>43144</v>
      </c>
      <c r="B1675" s="102" t="s">
        <v>39171</v>
      </c>
      <c r="C1675" s="146" t="s">
        <v>3</v>
      </c>
      <c r="D1675" s="146" t="s">
        <v>827</v>
      </c>
      <c r="E1675" s="543">
        <v>31.51</v>
      </c>
    </row>
    <row r="1676" spans="1:5" ht="12.75">
      <c r="A1676" s="146">
        <v>39397</v>
      </c>
      <c r="B1676" s="102" t="s">
        <v>39172</v>
      </c>
      <c r="C1676" s="146" t="s">
        <v>9</v>
      </c>
      <c r="D1676" s="146" t="s">
        <v>827</v>
      </c>
      <c r="E1676" s="543">
        <v>14.36</v>
      </c>
    </row>
    <row r="1677" spans="1:5" ht="12.75">
      <c r="A1677" s="146">
        <v>2692</v>
      </c>
      <c r="B1677" s="102" t="s">
        <v>39173</v>
      </c>
      <c r="C1677" s="146" t="s">
        <v>9</v>
      </c>
      <c r="D1677" s="146" t="s">
        <v>827</v>
      </c>
      <c r="E1677" s="543">
        <v>5.79</v>
      </c>
    </row>
    <row r="1678" spans="1:5" ht="12.75">
      <c r="A1678" s="146">
        <v>44329</v>
      </c>
      <c r="B1678" s="102" t="s">
        <v>39174</v>
      </c>
      <c r="C1678" s="146" t="s">
        <v>9</v>
      </c>
      <c r="D1678" s="146" t="s">
        <v>827</v>
      </c>
      <c r="E1678" s="543">
        <v>12.37</v>
      </c>
    </row>
    <row r="1679" spans="1:5" ht="12.75">
      <c r="A1679" s="146">
        <v>5318</v>
      </c>
      <c r="B1679" s="102" t="s">
        <v>39175</v>
      </c>
      <c r="C1679" s="146" t="s">
        <v>9</v>
      </c>
      <c r="D1679" s="146" t="s">
        <v>3270</v>
      </c>
      <c r="E1679" s="543">
        <v>20</v>
      </c>
    </row>
    <row r="1680" spans="1:5" ht="12.75">
      <c r="A1680" s="146">
        <v>5330</v>
      </c>
      <c r="B1680" s="102" t="s">
        <v>39176</v>
      </c>
      <c r="C1680" s="146" t="s">
        <v>9</v>
      </c>
      <c r="D1680" s="146" t="s">
        <v>827</v>
      </c>
      <c r="E1680" s="543">
        <v>45.59</v>
      </c>
    </row>
    <row r="1681" spans="1:5" ht="12.75">
      <c r="A1681" s="146">
        <v>44532</v>
      </c>
      <c r="B1681" s="102" t="s">
        <v>39177</v>
      </c>
      <c r="C1681" s="146" t="s">
        <v>2</v>
      </c>
      <c r="D1681" s="146" t="s">
        <v>827</v>
      </c>
      <c r="E1681" s="543">
        <v>19.28</v>
      </c>
    </row>
    <row r="1682" spans="1:5" ht="12.75">
      <c r="A1682" s="146">
        <v>44531</v>
      </c>
      <c r="B1682" s="102" t="s">
        <v>39178</v>
      </c>
      <c r="C1682" s="146" t="s">
        <v>2</v>
      </c>
      <c r="D1682" s="146" t="s">
        <v>827</v>
      </c>
      <c r="E1682" s="543">
        <v>61.27</v>
      </c>
    </row>
    <row r="1683" spans="1:5" ht="12.75">
      <c r="A1683" s="146">
        <v>13887</v>
      </c>
      <c r="B1683" s="102" t="s">
        <v>39179</v>
      </c>
      <c r="C1683" s="146" t="s">
        <v>2</v>
      </c>
      <c r="D1683" s="146" t="s">
        <v>827</v>
      </c>
      <c r="E1683" s="543">
        <v>351.82</v>
      </c>
    </row>
    <row r="1684" spans="1:5" ht="12.75">
      <c r="A1684" s="146">
        <v>38140</v>
      </c>
      <c r="B1684" s="102" t="s">
        <v>39180</v>
      </c>
      <c r="C1684" s="146" t="s">
        <v>2</v>
      </c>
      <c r="D1684" s="146" t="s">
        <v>3270</v>
      </c>
      <c r="E1684" s="543">
        <v>14.86</v>
      </c>
    </row>
    <row r="1685" spans="1:5" ht="12.75">
      <c r="A1685" s="146">
        <v>44495</v>
      </c>
      <c r="B1685" s="102" t="s">
        <v>39181</v>
      </c>
      <c r="C1685" s="146" t="s">
        <v>2</v>
      </c>
      <c r="D1685" s="146" t="s">
        <v>827</v>
      </c>
      <c r="E1685" s="543">
        <v>15.66</v>
      </c>
    </row>
    <row r="1686" spans="1:5" ht="12.75">
      <c r="A1686" s="146">
        <v>44533</v>
      </c>
      <c r="B1686" s="102" t="s">
        <v>39182</v>
      </c>
      <c r="C1686" s="146" t="s">
        <v>2</v>
      </c>
      <c r="D1686" s="146" t="s">
        <v>827</v>
      </c>
      <c r="E1686" s="543">
        <v>14.79</v>
      </c>
    </row>
    <row r="1687" spans="1:5" ht="12.75">
      <c r="A1687" s="146">
        <v>44534</v>
      </c>
      <c r="B1687" s="102" t="s">
        <v>39183</v>
      </c>
      <c r="C1687" s="146" t="s">
        <v>2</v>
      </c>
      <c r="D1687" s="146" t="s">
        <v>827</v>
      </c>
      <c r="E1687" s="543">
        <v>3.85</v>
      </c>
    </row>
    <row r="1688" spans="1:5" ht="12.75">
      <c r="A1688" s="146">
        <v>34729</v>
      </c>
      <c r="B1688" s="102" t="s">
        <v>39184</v>
      </c>
      <c r="C1688" s="146" t="s">
        <v>2</v>
      </c>
      <c r="D1688" s="146" t="s">
        <v>827</v>
      </c>
      <c r="E1688" s="543">
        <v>1104.8499999999999</v>
      </c>
    </row>
    <row r="1689" spans="1:5" ht="12.75">
      <c r="A1689" s="146">
        <v>34734</v>
      </c>
      <c r="B1689" s="102" t="s">
        <v>39185</v>
      </c>
      <c r="C1689" s="146" t="s">
        <v>2</v>
      </c>
      <c r="D1689" s="146" t="s">
        <v>827</v>
      </c>
      <c r="E1689" s="543">
        <v>1710.66</v>
      </c>
    </row>
    <row r="1690" spans="1:5" ht="12.75">
      <c r="A1690" s="146">
        <v>34738</v>
      </c>
      <c r="B1690" s="102" t="s">
        <v>39186</v>
      </c>
      <c r="C1690" s="146" t="s">
        <v>2</v>
      </c>
      <c r="D1690" s="146" t="s">
        <v>827</v>
      </c>
      <c r="E1690" s="543">
        <v>3996.64</v>
      </c>
    </row>
    <row r="1691" spans="1:5" ht="12.75">
      <c r="A1691" s="146">
        <v>34623</v>
      </c>
      <c r="B1691" s="102" t="s">
        <v>39187</v>
      </c>
      <c r="C1691" s="146" t="s">
        <v>2</v>
      </c>
      <c r="D1691" s="146" t="s">
        <v>827</v>
      </c>
      <c r="E1691" s="543">
        <v>47.89</v>
      </c>
    </row>
    <row r="1692" spans="1:5" ht="12.75">
      <c r="A1692" s="146">
        <v>34616</v>
      </c>
      <c r="B1692" s="102" t="s">
        <v>39188</v>
      </c>
      <c r="C1692" s="146" t="s">
        <v>2</v>
      </c>
      <c r="D1692" s="146" t="s">
        <v>827</v>
      </c>
      <c r="E1692" s="543">
        <v>48.64</v>
      </c>
    </row>
    <row r="1693" spans="1:5" ht="12.75">
      <c r="A1693" s="146">
        <v>34628</v>
      </c>
      <c r="B1693" s="102" t="s">
        <v>39189</v>
      </c>
      <c r="C1693" s="146" t="s">
        <v>2</v>
      </c>
      <c r="D1693" s="146" t="s">
        <v>827</v>
      </c>
      <c r="E1693" s="543">
        <v>68.599999999999994</v>
      </c>
    </row>
    <row r="1694" spans="1:5" ht="12.75">
      <c r="A1694" s="146">
        <v>34686</v>
      </c>
      <c r="B1694" s="102" t="s">
        <v>39190</v>
      </c>
      <c r="C1694" s="146" t="s">
        <v>2</v>
      </c>
      <c r="D1694" s="146" t="s">
        <v>827</v>
      </c>
      <c r="E1694" s="543">
        <v>12.58</v>
      </c>
    </row>
    <row r="1695" spans="1:5" ht="12.75">
      <c r="A1695" s="146">
        <v>34653</v>
      </c>
      <c r="B1695" s="102" t="s">
        <v>39191</v>
      </c>
      <c r="C1695" s="146" t="s">
        <v>2</v>
      </c>
      <c r="D1695" s="146" t="s">
        <v>827</v>
      </c>
      <c r="E1695" s="543">
        <v>8.48</v>
      </c>
    </row>
    <row r="1696" spans="1:5" ht="12.75">
      <c r="A1696" s="146">
        <v>34688</v>
      </c>
      <c r="B1696" s="102" t="s">
        <v>39192</v>
      </c>
      <c r="C1696" s="146" t="s">
        <v>2</v>
      </c>
      <c r="D1696" s="146" t="s">
        <v>827</v>
      </c>
      <c r="E1696" s="543">
        <v>15.38</v>
      </c>
    </row>
    <row r="1697" spans="1:5" ht="12.75">
      <c r="A1697" s="146">
        <v>34709</v>
      </c>
      <c r="B1697" s="102" t="s">
        <v>39193</v>
      </c>
      <c r="C1697" s="146" t="s">
        <v>2</v>
      </c>
      <c r="D1697" s="146" t="s">
        <v>827</v>
      </c>
      <c r="E1697" s="543">
        <v>59.59</v>
      </c>
    </row>
    <row r="1698" spans="1:5" ht="12.75">
      <c r="A1698" s="146">
        <v>34714</v>
      </c>
      <c r="B1698" s="102" t="s">
        <v>39194</v>
      </c>
      <c r="C1698" s="146" t="s">
        <v>2</v>
      </c>
      <c r="D1698" s="146" t="s">
        <v>827</v>
      </c>
      <c r="E1698" s="543">
        <v>71.17</v>
      </c>
    </row>
    <row r="1699" spans="1:5" ht="12.75">
      <c r="A1699" s="146">
        <v>2391</v>
      </c>
      <c r="B1699" s="102" t="s">
        <v>39195</v>
      </c>
      <c r="C1699" s="146" t="s">
        <v>2</v>
      </c>
      <c r="D1699" s="146" t="s">
        <v>827</v>
      </c>
      <c r="E1699" s="543">
        <v>325.06</v>
      </c>
    </row>
    <row r="1700" spans="1:5" ht="12.75">
      <c r="A1700" s="146">
        <v>2374</v>
      </c>
      <c r="B1700" s="102" t="s">
        <v>39196</v>
      </c>
      <c r="C1700" s="146" t="s">
        <v>2</v>
      </c>
      <c r="D1700" s="146" t="s">
        <v>827</v>
      </c>
      <c r="E1700" s="543">
        <v>368.77</v>
      </c>
    </row>
    <row r="1701" spans="1:5" ht="12.75">
      <c r="A1701" s="146">
        <v>2377</v>
      </c>
      <c r="B1701" s="102" t="s">
        <v>39197</v>
      </c>
      <c r="C1701" s="146" t="s">
        <v>2</v>
      </c>
      <c r="D1701" s="146" t="s">
        <v>827</v>
      </c>
      <c r="E1701" s="543">
        <v>517.53</v>
      </c>
    </row>
    <row r="1702" spans="1:5" ht="12.75">
      <c r="A1702" s="146">
        <v>2393</v>
      </c>
      <c r="B1702" s="102" t="s">
        <v>39198</v>
      </c>
      <c r="C1702" s="146" t="s">
        <v>2</v>
      </c>
      <c r="D1702" s="146" t="s">
        <v>827</v>
      </c>
      <c r="E1702" s="543">
        <v>866.67</v>
      </c>
    </row>
    <row r="1703" spans="1:5" ht="12.75">
      <c r="A1703" s="146">
        <v>34705</v>
      </c>
      <c r="B1703" s="102" t="s">
        <v>39199</v>
      </c>
      <c r="C1703" s="146" t="s">
        <v>2</v>
      </c>
      <c r="D1703" s="146" t="s">
        <v>827</v>
      </c>
      <c r="E1703" s="543">
        <v>758.03</v>
      </c>
    </row>
    <row r="1704" spans="1:5" ht="12.75">
      <c r="A1704" s="146">
        <v>34707</v>
      </c>
      <c r="B1704" s="102" t="s">
        <v>39200</v>
      </c>
      <c r="C1704" s="146" t="s">
        <v>2</v>
      </c>
      <c r="D1704" s="146" t="s">
        <v>827</v>
      </c>
      <c r="E1704" s="543">
        <v>1404.64</v>
      </c>
    </row>
    <row r="1705" spans="1:5" ht="12.75">
      <c r="A1705" s="146">
        <v>34544</v>
      </c>
      <c r="B1705" s="102" t="s">
        <v>39201</v>
      </c>
      <c r="C1705" s="146" t="s">
        <v>2</v>
      </c>
      <c r="D1705" s="146" t="s">
        <v>827</v>
      </c>
      <c r="E1705" s="543">
        <v>1404.49</v>
      </c>
    </row>
    <row r="1706" spans="1:5" ht="12.75">
      <c r="A1706" s="146">
        <v>2378</v>
      </c>
      <c r="B1706" s="102" t="s">
        <v>39202</v>
      </c>
      <c r="C1706" s="146" t="s">
        <v>2</v>
      </c>
      <c r="D1706" s="146" t="s">
        <v>827</v>
      </c>
      <c r="E1706" s="543">
        <v>1190.49</v>
      </c>
    </row>
    <row r="1707" spans="1:5" ht="12.75">
      <c r="A1707" s="146">
        <v>2379</v>
      </c>
      <c r="B1707" s="102" t="s">
        <v>39203</v>
      </c>
      <c r="C1707" s="146" t="s">
        <v>2</v>
      </c>
      <c r="D1707" s="146" t="s">
        <v>827</v>
      </c>
      <c r="E1707" s="543">
        <v>1190.49</v>
      </c>
    </row>
    <row r="1708" spans="1:5" ht="12.75">
      <c r="A1708" s="146">
        <v>2376</v>
      </c>
      <c r="B1708" s="102" t="s">
        <v>39204</v>
      </c>
      <c r="C1708" s="146" t="s">
        <v>2</v>
      </c>
      <c r="D1708" s="146" t="s">
        <v>827</v>
      </c>
      <c r="E1708" s="543">
        <v>1960.72</v>
      </c>
    </row>
    <row r="1709" spans="1:5" ht="12.75">
      <c r="A1709" s="146">
        <v>2394</v>
      </c>
      <c r="B1709" s="102" t="s">
        <v>39205</v>
      </c>
      <c r="C1709" s="146" t="s">
        <v>2</v>
      </c>
      <c r="D1709" s="146" t="s">
        <v>827</v>
      </c>
      <c r="E1709" s="543">
        <v>4191.67</v>
      </c>
    </row>
    <row r="1710" spans="1:5" ht="12.75">
      <c r="A1710" s="146">
        <v>2388</v>
      </c>
      <c r="B1710" s="102" t="s">
        <v>39206</v>
      </c>
      <c r="C1710" s="146" t="s">
        <v>2</v>
      </c>
      <c r="D1710" s="146" t="s">
        <v>827</v>
      </c>
      <c r="E1710" s="543">
        <v>59.14</v>
      </c>
    </row>
    <row r="1711" spans="1:5" ht="12.75">
      <c r="A1711" s="146">
        <v>34606</v>
      </c>
      <c r="B1711" s="102" t="s">
        <v>39207</v>
      </c>
      <c r="C1711" s="146" t="s">
        <v>2</v>
      </c>
      <c r="D1711" s="146" t="s">
        <v>827</v>
      </c>
      <c r="E1711" s="543">
        <v>90.72</v>
      </c>
    </row>
    <row r="1712" spans="1:5" ht="12.75">
      <c r="A1712" s="146">
        <v>2370</v>
      </c>
      <c r="B1712" s="102" t="s">
        <v>39208</v>
      </c>
      <c r="C1712" s="146" t="s">
        <v>2</v>
      </c>
      <c r="D1712" s="146" t="s">
        <v>3270</v>
      </c>
      <c r="E1712" s="543">
        <v>10.99</v>
      </c>
    </row>
    <row r="1713" spans="1:5" ht="12.75">
      <c r="A1713" s="146">
        <v>2386</v>
      </c>
      <c r="B1713" s="102" t="s">
        <v>39209</v>
      </c>
      <c r="C1713" s="146" t="s">
        <v>2</v>
      </c>
      <c r="D1713" s="146" t="s">
        <v>827</v>
      </c>
      <c r="E1713" s="543">
        <v>18.43</v>
      </c>
    </row>
    <row r="1714" spans="1:5" ht="12.75">
      <c r="A1714" s="146">
        <v>34689</v>
      </c>
      <c r="B1714" s="102" t="s">
        <v>39210</v>
      </c>
      <c r="C1714" s="146" t="s">
        <v>2</v>
      </c>
      <c r="D1714" s="146" t="s">
        <v>827</v>
      </c>
      <c r="E1714" s="543">
        <v>28.88</v>
      </c>
    </row>
    <row r="1715" spans="1:5" ht="12.75">
      <c r="A1715" s="146">
        <v>2392</v>
      </c>
      <c r="B1715" s="102" t="s">
        <v>39211</v>
      </c>
      <c r="C1715" s="146" t="s">
        <v>2</v>
      </c>
      <c r="D1715" s="146" t="s">
        <v>827</v>
      </c>
      <c r="E1715" s="543">
        <v>73.77</v>
      </c>
    </row>
    <row r="1716" spans="1:5" ht="12.75">
      <c r="A1716" s="146">
        <v>2373</v>
      </c>
      <c r="B1716" s="102" t="s">
        <v>39212</v>
      </c>
      <c r="C1716" s="146" t="s">
        <v>2</v>
      </c>
      <c r="D1716" s="146" t="s">
        <v>827</v>
      </c>
      <c r="E1716" s="543">
        <v>103.94</v>
      </c>
    </row>
    <row r="1717" spans="1:5" ht="12.75">
      <c r="A1717" s="146">
        <v>39465</v>
      </c>
      <c r="B1717" s="102" t="s">
        <v>39213</v>
      </c>
      <c r="C1717" s="146" t="s">
        <v>2</v>
      </c>
      <c r="D1717" s="146" t="s">
        <v>827</v>
      </c>
      <c r="E1717" s="543">
        <v>63.49</v>
      </c>
    </row>
    <row r="1718" spans="1:5" ht="12.75">
      <c r="A1718" s="146">
        <v>39466</v>
      </c>
      <c r="B1718" s="102" t="s">
        <v>39214</v>
      </c>
      <c r="C1718" s="146" t="s">
        <v>2</v>
      </c>
      <c r="D1718" s="146" t="s">
        <v>827</v>
      </c>
      <c r="E1718" s="543">
        <v>71.430000000000007</v>
      </c>
    </row>
    <row r="1719" spans="1:5" ht="12.75">
      <c r="A1719" s="146">
        <v>39467</v>
      </c>
      <c r="B1719" s="102" t="s">
        <v>39215</v>
      </c>
      <c r="C1719" s="146" t="s">
        <v>2</v>
      </c>
      <c r="D1719" s="146" t="s">
        <v>827</v>
      </c>
      <c r="E1719" s="543">
        <v>91.37</v>
      </c>
    </row>
    <row r="1720" spans="1:5" ht="12.75">
      <c r="A1720" s="146">
        <v>39468</v>
      </c>
      <c r="B1720" s="102" t="s">
        <v>39216</v>
      </c>
      <c r="C1720" s="146" t="s">
        <v>2</v>
      </c>
      <c r="D1720" s="146" t="s">
        <v>827</v>
      </c>
      <c r="E1720" s="543">
        <v>162.41</v>
      </c>
    </row>
    <row r="1721" spans="1:5" ht="12.75">
      <c r="A1721" s="146">
        <v>39469</v>
      </c>
      <c r="B1721" s="102" t="s">
        <v>39217</v>
      </c>
      <c r="C1721" s="146" t="s">
        <v>2</v>
      </c>
      <c r="D1721" s="146" t="s">
        <v>827</v>
      </c>
      <c r="E1721" s="543">
        <v>66.150000000000006</v>
      </c>
    </row>
    <row r="1722" spans="1:5" ht="12.75">
      <c r="A1722" s="146">
        <v>39470</v>
      </c>
      <c r="B1722" s="102" t="s">
        <v>39218</v>
      </c>
      <c r="C1722" s="146" t="s">
        <v>2</v>
      </c>
      <c r="D1722" s="146" t="s">
        <v>827</v>
      </c>
      <c r="E1722" s="543">
        <v>81.28</v>
      </c>
    </row>
    <row r="1723" spans="1:5" ht="12.75">
      <c r="A1723" s="146">
        <v>39471</v>
      </c>
      <c r="B1723" s="102" t="s">
        <v>39219</v>
      </c>
      <c r="C1723" s="146" t="s">
        <v>2</v>
      </c>
      <c r="D1723" s="146" t="s">
        <v>827</v>
      </c>
      <c r="E1723" s="543">
        <v>97.68</v>
      </c>
    </row>
    <row r="1724" spans="1:5" ht="12.75">
      <c r="A1724" s="146">
        <v>39472</v>
      </c>
      <c r="B1724" s="102" t="s">
        <v>39220</v>
      </c>
      <c r="C1724" s="146" t="s">
        <v>2</v>
      </c>
      <c r="D1724" s="146" t="s">
        <v>827</v>
      </c>
      <c r="E1724" s="543">
        <v>169.73</v>
      </c>
    </row>
    <row r="1725" spans="1:5" ht="12.75">
      <c r="A1725" s="146">
        <v>39473</v>
      </c>
      <c r="B1725" s="102" t="s">
        <v>39221</v>
      </c>
      <c r="C1725" s="146" t="s">
        <v>2</v>
      </c>
      <c r="D1725" s="146" t="s">
        <v>827</v>
      </c>
      <c r="E1725" s="543">
        <v>109.64</v>
      </c>
    </row>
    <row r="1726" spans="1:5" ht="12.75">
      <c r="A1726" s="146">
        <v>39474</v>
      </c>
      <c r="B1726" s="102" t="s">
        <v>39222</v>
      </c>
      <c r="C1726" s="146" t="s">
        <v>2</v>
      </c>
      <c r="D1726" s="146" t="s">
        <v>827</v>
      </c>
      <c r="E1726" s="543">
        <v>116.89</v>
      </c>
    </row>
    <row r="1727" spans="1:5" ht="12.75">
      <c r="A1727" s="146">
        <v>39475</v>
      </c>
      <c r="B1727" s="102" t="s">
        <v>39223</v>
      </c>
      <c r="C1727" s="146" t="s">
        <v>2</v>
      </c>
      <c r="D1727" s="146" t="s">
        <v>827</v>
      </c>
      <c r="E1727" s="543">
        <v>132.62</v>
      </c>
    </row>
    <row r="1728" spans="1:5" ht="12.75">
      <c r="A1728" s="146">
        <v>39476</v>
      </c>
      <c r="B1728" s="102" t="s">
        <v>39224</v>
      </c>
      <c r="C1728" s="146" t="s">
        <v>2</v>
      </c>
      <c r="D1728" s="146" t="s">
        <v>827</v>
      </c>
      <c r="E1728" s="543">
        <v>249.65</v>
      </c>
    </row>
    <row r="1729" spans="1:5" ht="12.75">
      <c r="A1729" s="146">
        <v>39477</v>
      </c>
      <c r="B1729" s="102" t="s">
        <v>39225</v>
      </c>
      <c r="C1729" s="146" t="s">
        <v>2</v>
      </c>
      <c r="D1729" s="146" t="s">
        <v>827</v>
      </c>
      <c r="E1729" s="543">
        <v>122.32</v>
      </c>
    </row>
    <row r="1730" spans="1:5" ht="12.75">
      <c r="A1730" s="146">
        <v>39478</v>
      </c>
      <c r="B1730" s="102" t="s">
        <v>39226</v>
      </c>
      <c r="C1730" s="146" t="s">
        <v>2</v>
      </c>
      <c r="D1730" s="146" t="s">
        <v>827</v>
      </c>
      <c r="E1730" s="543">
        <v>126.11</v>
      </c>
    </row>
    <row r="1731" spans="1:5" ht="12.75">
      <c r="A1731" s="146">
        <v>39479</v>
      </c>
      <c r="B1731" s="102" t="s">
        <v>39227</v>
      </c>
      <c r="C1731" s="146" t="s">
        <v>2</v>
      </c>
      <c r="D1731" s="146" t="s">
        <v>827</v>
      </c>
      <c r="E1731" s="543">
        <v>148.58000000000001</v>
      </c>
    </row>
    <row r="1732" spans="1:5" ht="12.75">
      <c r="A1732" s="146">
        <v>39480</v>
      </c>
      <c r="B1732" s="102" t="s">
        <v>39228</v>
      </c>
      <c r="C1732" s="146" t="s">
        <v>2</v>
      </c>
      <c r="D1732" s="146" t="s">
        <v>827</v>
      </c>
      <c r="E1732" s="543">
        <v>306.58999999999997</v>
      </c>
    </row>
    <row r="1733" spans="1:5" ht="12.75">
      <c r="A1733" s="146">
        <v>39459</v>
      </c>
      <c r="B1733" s="102" t="s">
        <v>39229</v>
      </c>
      <c r="C1733" s="146" t="s">
        <v>2</v>
      </c>
      <c r="D1733" s="146" t="s">
        <v>827</v>
      </c>
      <c r="E1733" s="543">
        <v>260.22000000000003</v>
      </c>
    </row>
    <row r="1734" spans="1:5" ht="12.75">
      <c r="A1734" s="146">
        <v>39445</v>
      </c>
      <c r="B1734" s="102" t="s">
        <v>39230</v>
      </c>
      <c r="C1734" s="146" t="s">
        <v>2</v>
      </c>
      <c r="D1734" s="146" t="s">
        <v>827</v>
      </c>
      <c r="E1734" s="543">
        <v>130.65</v>
      </c>
    </row>
    <row r="1735" spans="1:5" ht="12.75">
      <c r="A1735" s="146">
        <v>39446</v>
      </c>
      <c r="B1735" s="102" t="s">
        <v>39231</v>
      </c>
      <c r="C1735" s="146" t="s">
        <v>2</v>
      </c>
      <c r="D1735" s="146" t="s">
        <v>827</v>
      </c>
      <c r="E1735" s="543">
        <v>132.97999999999999</v>
      </c>
    </row>
    <row r="1736" spans="1:5" ht="12.75">
      <c r="A1736" s="146">
        <v>39447</v>
      </c>
      <c r="B1736" s="102" t="s">
        <v>39232</v>
      </c>
      <c r="C1736" s="146" t="s">
        <v>2</v>
      </c>
      <c r="D1736" s="146" t="s">
        <v>827</v>
      </c>
      <c r="E1736" s="543">
        <v>142.21</v>
      </c>
    </row>
    <row r="1737" spans="1:5" ht="12.75">
      <c r="A1737" s="146">
        <v>39448</v>
      </c>
      <c r="B1737" s="102" t="s">
        <v>39233</v>
      </c>
      <c r="C1737" s="146" t="s">
        <v>2</v>
      </c>
      <c r="D1737" s="146" t="s">
        <v>827</v>
      </c>
      <c r="E1737" s="543">
        <v>242.49</v>
      </c>
    </row>
    <row r="1738" spans="1:5" ht="12.75">
      <c r="A1738" s="146">
        <v>39450</v>
      </c>
      <c r="B1738" s="102" t="s">
        <v>39234</v>
      </c>
      <c r="C1738" s="146" t="s">
        <v>2</v>
      </c>
      <c r="D1738" s="146" t="s">
        <v>827</v>
      </c>
      <c r="E1738" s="543">
        <v>147.94</v>
      </c>
    </row>
    <row r="1739" spans="1:5" ht="12.75">
      <c r="A1739" s="146">
        <v>39451</v>
      </c>
      <c r="B1739" s="102" t="s">
        <v>39235</v>
      </c>
      <c r="C1739" s="146" t="s">
        <v>2</v>
      </c>
      <c r="D1739" s="146" t="s">
        <v>827</v>
      </c>
      <c r="E1739" s="543">
        <v>161.36000000000001</v>
      </c>
    </row>
    <row r="1740" spans="1:5" ht="12.75">
      <c r="A1740" s="146">
        <v>39452</v>
      </c>
      <c r="B1740" s="102" t="s">
        <v>39236</v>
      </c>
      <c r="C1740" s="146" t="s">
        <v>2</v>
      </c>
      <c r="D1740" s="146" t="s">
        <v>827</v>
      </c>
      <c r="E1740" s="543">
        <v>162.33000000000001</v>
      </c>
    </row>
    <row r="1741" spans="1:5" ht="12.75">
      <c r="A1741" s="146">
        <v>39523</v>
      </c>
      <c r="B1741" s="102" t="s">
        <v>39237</v>
      </c>
      <c r="C1741" s="146" t="s">
        <v>2</v>
      </c>
      <c r="D1741" s="146" t="s">
        <v>827</v>
      </c>
      <c r="E1741" s="543">
        <v>271.66000000000003</v>
      </c>
    </row>
    <row r="1742" spans="1:5" ht="12.75">
      <c r="A1742" s="146">
        <v>39449</v>
      </c>
      <c r="B1742" s="102" t="s">
        <v>39238</v>
      </c>
      <c r="C1742" s="146" t="s">
        <v>2</v>
      </c>
      <c r="D1742" s="146" t="s">
        <v>827</v>
      </c>
      <c r="E1742" s="543">
        <v>300.83999999999997</v>
      </c>
    </row>
    <row r="1743" spans="1:5" ht="12.75">
      <c r="A1743" s="146">
        <v>39455</v>
      </c>
      <c r="B1743" s="102" t="s">
        <v>39239</v>
      </c>
      <c r="C1743" s="146" t="s">
        <v>2</v>
      </c>
      <c r="D1743" s="146" t="s">
        <v>827</v>
      </c>
      <c r="E1743" s="543">
        <v>148.86000000000001</v>
      </c>
    </row>
    <row r="1744" spans="1:5" ht="12.75">
      <c r="A1744" s="146">
        <v>39456</v>
      </c>
      <c r="B1744" s="102" t="s">
        <v>39240</v>
      </c>
      <c r="C1744" s="146" t="s">
        <v>2</v>
      </c>
      <c r="D1744" s="146" t="s">
        <v>827</v>
      </c>
      <c r="E1744" s="543">
        <v>148.97</v>
      </c>
    </row>
    <row r="1745" spans="1:5" ht="12.75">
      <c r="A1745" s="146">
        <v>39457</v>
      </c>
      <c r="B1745" s="102" t="s">
        <v>39241</v>
      </c>
      <c r="C1745" s="146" t="s">
        <v>2</v>
      </c>
      <c r="D1745" s="146" t="s">
        <v>827</v>
      </c>
      <c r="E1745" s="543">
        <v>162.4</v>
      </c>
    </row>
    <row r="1746" spans="1:5" ht="12.75">
      <c r="A1746" s="146">
        <v>39458</v>
      </c>
      <c r="B1746" s="102" t="s">
        <v>39242</v>
      </c>
      <c r="C1746" s="146" t="s">
        <v>2</v>
      </c>
      <c r="D1746" s="146" t="s">
        <v>827</v>
      </c>
      <c r="E1746" s="543">
        <v>303.06</v>
      </c>
    </row>
    <row r="1747" spans="1:5" ht="12.75">
      <c r="A1747" s="146">
        <v>39464</v>
      </c>
      <c r="B1747" s="102" t="s">
        <v>39243</v>
      </c>
      <c r="C1747" s="146" t="s">
        <v>2</v>
      </c>
      <c r="D1747" s="146" t="s">
        <v>827</v>
      </c>
      <c r="E1747" s="543">
        <v>487.34</v>
      </c>
    </row>
    <row r="1748" spans="1:5" ht="12.75">
      <c r="A1748" s="146">
        <v>39460</v>
      </c>
      <c r="B1748" s="102" t="s">
        <v>39244</v>
      </c>
      <c r="C1748" s="146" t="s">
        <v>2</v>
      </c>
      <c r="D1748" s="146" t="s">
        <v>827</v>
      </c>
      <c r="E1748" s="543">
        <v>184.83</v>
      </c>
    </row>
    <row r="1749" spans="1:5" ht="12.75">
      <c r="A1749" s="146">
        <v>39461</v>
      </c>
      <c r="B1749" s="102" t="s">
        <v>39245</v>
      </c>
      <c r="C1749" s="146" t="s">
        <v>2</v>
      </c>
      <c r="D1749" s="146" t="s">
        <v>827</v>
      </c>
      <c r="E1749" s="543">
        <v>216.58</v>
      </c>
    </row>
    <row r="1750" spans="1:5" ht="12.75">
      <c r="A1750" s="146">
        <v>39462</v>
      </c>
      <c r="B1750" s="102" t="s">
        <v>39246</v>
      </c>
      <c r="C1750" s="146" t="s">
        <v>2</v>
      </c>
      <c r="D1750" s="146" t="s">
        <v>827</v>
      </c>
      <c r="E1750" s="543">
        <v>208.73</v>
      </c>
    </row>
    <row r="1751" spans="1:5" ht="12.75">
      <c r="A1751" s="146">
        <v>39463</v>
      </c>
      <c r="B1751" s="102" t="s">
        <v>39247</v>
      </c>
      <c r="C1751" s="146" t="s">
        <v>2</v>
      </c>
      <c r="D1751" s="146" t="s">
        <v>827</v>
      </c>
      <c r="E1751" s="543">
        <v>483.56</v>
      </c>
    </row>
    <row r="1752" spans="1:5" ht="12.75">
      <c r="A1752" s="146">
        <v>26039</v>
      </c>
      <c r="B1752" s="102" t="s">
        <v>39248</v>
      </c>
      <c r="C1752" s="146" t="s">
        <v>2</v>
      </c>
      <c r="D1752" s="146" t="s">
        <v>827</v>
      </c>
      <c r="E1752" s="543"/>
    </row>
    <row r="1753" spans="1:5" ht="12.75">
      <c r="A1753" s="146">
        <v>2401</v>
      </c>
      <c r="B1753" s="102" t="s">
        <v>39249</v>
      </c>
      <c r="C1753" s="146" t="s">
        <v>2</v>
      </c>
      <c r="D1753" s="146" t="s">
        <v>827</v>
      </c>
      <c r="E1753" s="543"/>
    </row>
    <row r="1754" spans="1:5" ht="12.75">
      <c r="A1754" s="146">
        <v>38870</v>
      </c>
      <c r="B1754" s="102" t="s">
        <v>39250</v>
      </c>
      <c r="C1754" s="146" t="s">
        <v>2</v>
      </c>
      <c r="D1754" s="146" t="s">
        <v>827</v>
      </c>
      <c r="E1754" s="543"/>
    </row>
    <row r="1755" spans="1:5" ht="12.75">
      <c r="A1755" s="146">
        <v>38869</v>
      </c>
      <c r="B1755" s="102" t="s">
        <v>39251</v>
      </c>
      <c r="C1755" s="146" t="s">
        <v>2</v>
      </c>
      <c r="D1755" s="146" t="s">
        <v>827</v>
      </c>
      <c r="E1755" s="543"/>
    </row>
    <row r="1756" spans="1:5" ht="12.75">
      <c r="A1756" s="146">
        <v>38872</v>
      </c>
      <c r="B1756" s="102" t="s">
        <v>39252</v>
      </c>
      <c r="C1756" s="146" t="s">
        <v>2</v>
      </c>
      <c r="D1756" s="146" t="s">
        <v>827</v>
      </c>
      <c r="E1756" s="543"/>
    </row>
    <row r="1757" spans="1:5" ht="12.75">
      <c r="A1757" s="146">
        <v>38871</v>
      </c>
      <c r="B1757" s="102" t="s">
        <v>39253</v>
      </c>
      <c r="C1757" s="146" t="s">
        <v>2</v>
      </c>
      <c r="D1757" s="146" t="s">
        <v>827</v>
      </c>
      <c r="E1757" s="543"/>
    </row>
    <row r="1758" spans="1:5" ht="12.75">
      <c r="A1758" s="146">
        <v>39283</v>
      </c>
      <c r="B1758" s="102" t="s">
        <v>39254</v>
      </c>
      <c r="C1758" s="146" t="s">
        <v>2</v>
      </c>
      <c r="D1758" s="146" t="s">
        <v>827</v>
      </c>
      <c r="E1758" s="543"/>
    </row>
    <row r="1759" spans="1:5" ht="12.75">
      <c r="A1759" s="146">
        <v>39285</v>
      </c>
      <c r="B1759" s="102" t="s">
        <v>39255</v>
      </c>
      <c r="C1759" s="146" t="s">
        <v>2</v>
      </c>
      <c r="D1759" s="146" t="s">
        <v>827</v>
      </c>
      <c r="E1759" s="543"/>
    </row>
    <row r="1760" spans="1:5" ht="12.75">
      <c r="A1760" s="146">
        <v>39286</v>
      </c>
      <c r="B1760" s="102" t="s">
        <v>39256</v>
      </c>
      <c r="C1760" s="146" t="s">
        <v>2</v>
      </c>
      <c r="D1760" s="146" t="s">
        <v>827</v>
      </c>
      <c r="E1760" s="543"/>
    </row>
    <row r="1761" spans="1:5" ht="12.75">
      <c r="A1761" s="146">
        <v>39288</v>
      </c>
      <c r="B1761" s="102" t="s">
        <v>39257</v>
      </c>
      <c r="C1761" s="146" t="s">
        <v>2</v>
      </c>
      <c r="D1761" s="146" t="s">
        <v>827</v>
      </c>
      <c r="E1761" s="543"/>
    </row>
    <row r="1762" spans="1:5" ht="12.75">
      <c r="A1762" s="146">
        <v>44476</v>
      </c>
      <c r="B1762" s="102" t="s">
        <v>39258</v>
      </c>
      <c r="C1762" s="146" t="s">
        <v>4</v>
      </c>
      <c r="D1762" s="146" t="s">
        <v>827</v>
      </c>
      <c r="E1762" s="543">
        <v>397.32</v>
      </c>
    </row>
    <row r="1763" spans="1:5" ht="12.75">
      <c r="A1763" s="146">
        <v>10629</v>
      </c>
      <c r="B1763" s="102" t="s">
        <v>39259</v>
      </c>
      <c r="C1763" s="146" t="s">
        <v>4</v>
      </c>
      <c r="D1763" s="146" t="s">
        <v>827</v>
      </c>
      <c r="E1763" s="543">
        <v>289.61</v>
      </c>
    </row>
    <row r="1764" spans="1:5" ht="12.75">
      <c r="A1764" s="146">
        <v>10698</v>
      </c>
      <c r="B1764" s="102" t="s">
        <v>39260</v>
      </c>
      <c r="C1764" s="146" t="s">
        <v>4</v>
      </c>
      <c r="D1764" s="146" t="s">
        <v>827</v>
      </c>
      <c r="E1764" s="543"/>
    </row>
    <row r="1765" spans="1:5" ht="12.75">
      <c r="A1765" s="146">
        <v>40521</v>
      </c>
      <c r="B1765" s="102" t="s">
        <v>39261</v>
      </c>
      <c r="C1765" s="146" t="s">
        <v>2</v>
      </c>
      <c r="D1765" s="146" t="s">
        <v>827</v>
      </c>
      <c r="E1765" s="543"/>
    </row>
    <row r="1766" spans="1:5" ht="12.75">
      <c r="A1766" s="146">
        <v>2432</v>
      </c>
      <c r="B1766" s="102" t="s">
        <v>39262</v>
      </c>
      <c r="C1766" s="146" t="s">
        <v>2</v>
      </c>
      <c r="D1766" s="146" t="s">
        <v>827</v>
      </c>
      <c r="E1766" s="543">
        <v>22.91</v>
      </c>
    </row>
    <row r="1767" spans="1:5" ht="12.75">
      <c r="A1767" s="146">
        <v>2418</v>
      </c>
      <c r="B1767" s="102" t="s">
        <v>39263</v>
      </c>
      <c r="C1767" s="146" t="s">
        <v>2</v>
      </c>
      <c r="D1767" s="146" t="s">
        <v>3270</v>
      </c>
      <c r="E1767" s="543">
        <v>10.63</v>
      </c>
    </row>
    <row r="1768" spans="1:5" ht="12.75">
      <c r="A1768" s="146">
        <v>2433</v>
      </c>
      <c r="B1768" s="102" t="s">
        <v>39264</v>
      </c>
      <c r="C1768" s="146" t="s">
        <v>2</v>
      </c>
      <c r="D1768" s="146" t="s">
        <v>827</v>
      </c>
      <c r="E1768" s="543">
        <v>7.76</v>
      </c>
    </row>
    <row r="1769" spans="1:5" ht="12.75">
      <c r="A1769" s="146">
        <v>2420</v>
      </c>
      <c r="B1769" s="102" t="s">
        <v>39265</v>
      </c>
      <c r="C1769" s="146" t="s">
        <v>2</v>
      </c>
      <c r="D1769" s="146" t="s">
        <v>827</v>
      </c>
      <c r="E1769" s="543">
        <v>13.33</v>
      </c>
    </row>
    <row r="1770" spans="1:5" ht="12.75">
      <c r="A1770" s="146">
        <v>11447</v>
      </c>
      <c r="B1770" s="102" t="s">
        <v>39266</v>
      </c>
      <c r="C1770" s="146" t="s">
        <v>2</v>
      </c>
      <c r="D1770" s="146" t="s">
        <v>827</v>
      </c>
      <c r="E1770" s="543">
        <v>26.35</v>
      </c>
    </row>
    <row r="1771" spans="1:5" ht="12.75">
      <c r="A1771" s="146">
        <v>11451</v>
      </c>
      <c r="B1771" s="102" t="s">
        <v>39267</v>
      </c>
      <c r="C1771" s="146" t="s">
        <v>2</v>
      </c>
      <c r="D1771" s="146" t="s">
        <v>827</v>
      </c>
      <c r="E1771" s="543">
        <v>70.63</v>
      </c>
    </row>
    <row r="1772" spans="1:5" ht="12.75">
      <c r="A1772" s="146">
        <v>11116</v>
      </c>
      <c r="B1772" s="102" t="s">
        <v>39268</v>
      </c>
      <c r="C1772" s="146" t="s">
        <v>2</v>
      </c>
      <c r="D1772" s="146" t="s">
        <v>827</v>
      </c>
      <c r="E1772" s="543"/>
    </row>
    <row r="1773" spans="1:5" ht="12.75">
      <c r="A1773" s="146">
        <v>38411</v>
      </c>
      <c r="B1773" s="102" t="s">
        <v>39269</v>
      </c>
      <c r="C1773" s="146" t="s">
        <v>2</v>
      </c>
      <c r="D1773" s="146" t="s">
        <v>827</v>
      </c>
      <c r="E1773" s="543">
        <v>1523.99</v>
      </c>
    </row>
    <row r="1774" spans="1:5" ht="12.75">
      <c r="A1774" s="146">
        <v>38189</v>
      </c>
      <c r="B1774" s="102" t="s">
        <v>39270</v>
      </c>
      <c r="C1774" s="146" t="s">
        <v>2</v>
      </c>
      <c r="D1774" s="146" t="s">
        <v>827</v>
      </c>
      <c r="E1774" s="543">
        <v>136.91999999999999</v>
      </c>
    </row>
    <row r="1775" spans="1:5" ht="12.75">
      <c r="A1775" s="146">
        <v>38190</v>
      </c>
      <c r="B1775" s="102" t="s">
        <v>39271</v>
      </c>
      <c r="C1775" s="146" t="s">
        <v>2</v>
      </c>
      <c r="D1775" s="146" t="s">
        <v>827</v>
      </c>
      <c r="E1775" s="543">
        <v>288.45</v>
      </c>
    </row>
    <row r="1776" spans="1:5" ht="12.75">
      <c r="A1776" s="146">
        <v>7608</v>
      </c>
      <c r="B1776" s="102" t="s">
        <v>39272</v>
      </c>
      <c r="C1776" s="146" t="s">
        <v>2</v>
      </c>
      <c r="D1776" s="146" t="s">
        <v>827</v>
      </c>
      <c r="E1776" s="543">
        <v>12.73</v>
      </c>
    </row>
    <row r="1777" spans="1:5" ht="12.75">
      <c r="A1777" s="146">
        <v>1370</v>
      </c>
      <c r="B1777" s="102" t="s">
        <v>39273</v>
      </c>
      <c r="C1777" s="146" t="s">
        <v>2</v>
      </c>
      <c r="D1777" s="146" t="s">
        <v>827</v>
      </c>
      <c r="E1777" s="543">
        <v>115.68</v>
      </c>
    </row>
    <row r="1778" spans="1:5" ht="12.75">
      <c r="A1778" s="146">
        <v>36516</v>
      </c>
      <c r="B1778" s="102" t="s">
        <v>39274</v>
      </c>
      <c r="C1778" s="146" t="s">
        <v>2</v>
      </c>
      <c r="D1778" s="146" t="s">
        <v>827</v>
      </c>
      <c r="E1778" s="543"/>
    </row>
    <row r="1779" spans="1:5" ht="12.75">
      <c r="A1779" s="146">
        <v>34777</v>
      </c>
      <c r="B1779" s="102" t="s">
        <v>39275</v>
      </c>
      <c r="C1779" s="146" t="s">
        <v>2</v>
      </c>
      <c r="D1779" s="146" t="s">
        <v>827</v>
      </c>
      <c r="E1779" s="543">
        <v>2.1</v>
      </c>
    </row>
    <row r="1780" spans="1:5" ht="12.75">
      <c r="A1780" s="146">
        <v>7272</v>
      </c>
      <c r="B1780" s="102" t="s">
        <v>39276</v>
      </c>
      <c r="C1780" s="146" t="s">
        <v>2</v>
      </c>
      <c r="D1780" s="146" t="s">
        <v>827</v>
      </c>
      <c r="E1780" s="543">
        <v>1.58</v>
      </c>
    </row>
    <row r="1781" spans="1:5" ht="12.75">
      <c r="A1781" s="146">
        <v>10605</v>
      </c>
      <c r="B1781" s="102" t="s">
        <v>39277</v>
      </c>
      <c r="C1781" s="146" t="s">
        <v>2</v>
      </c>
      <c r="D1781" s="146" t="s">
        <v>827</v>
      </c>
      <c r="E1781" s="543">
        <v>5.46</v>
      </c>
    </row>
    <row r="1782" spans="1:5" ht="12.75">
      <c r="A1782" s="146">
        <v>10604</v>
      </c>
      <c r="B1782" s="102" t="s">
        <v>39278</v>
      </c>
      <c r="C1782" s="146" t="s">
        <v>2</v>
      </c>
      <c r="D1782" s="146" t="s">
        <v>827</v>
      </c>
      <c r="E1782" s="543">
        <v>12.73</v>
      </c>
    </row>
    <row r="1783" spans="1:5" ht="12.75">
      <c r="A1783" s="146">
        <v>672</v>
      </c>
      <c r="B1783" s="102" t="s">
        <v>39279</v>
      </c>
      <c r="C1783" s="146" t="s">
        <v>2</v>
      </c>
      <c r="D1783" s="146" t="s">
        <v>827</v>
      </c>
      <c r="E1783" s="543">
        <v>17.510000000000002</v>
      </c>
    </row>
    <row r="1784" spans="1:5" ht="12.75">
      <c r="A1784" s="146">
        <v>668</v>
      </c>
      <c r="B1784" s="102" t="s">
        <v>39280</v>
      </c>
      <c r="C1784" s="146" t="s">
        <v>2</v>
      </c>
      <c r="D1784" s="146" t="s">
        <v>827</v>
      </c>
      <c r="E1784" s="543">
        <v>21.13</v>
      </c>
    </row>
    <row r="1785" spans="1:5" ht="12.75">
      <c r="A1785" s="146">
        <v>10578</v>
      </c>
      <c r="B1785" s="102" t="s">
        <v>39281</v>
      </c>
      <c r="C1785" s="146" t="s">
        <v>2</v>
      </c>
      <c r="D1785" s="146" t="s">
        <v>827</v>
      </c>
      <c r="E1785" s="543">
        <v>24.62</v>
      </c>
    </row>
    <row r="1786" spans="1:5" ht="12.75">
      <c r="A1786" s="146">
        <v>666</v>
      </c>
      <c r="B1786" s="102" t="s">
        <v>39282</v>
      </c>
      <c r="C1786" s="146" t="s">
        <v>2</v>
      </c>
      <c r="D1786" s="146" t="s">
        <v>827</v>
      </c>
      <c r="E1786" s="543">
        <v>27.37</v>
      </c>
    </row>
    <row r="1787" spans="1:5" ht="12.75">
      <c r="A1787" s="146">
        <v>665</v>
      </c>
      <c r="B1787" s="102" t="s">
        <v>39283</v>
      </c>
      <c r="C1787" s="146" t="s">
        <v>2</v>
      </c>
      <c r="D1787" s="146" t="s">
        <v>827</v>
      </c>
      <c r="E1787" s="543">
        <v>36.61</v>
      </c>
    </row>
    <row r="1788" spans="1:5" ht="12.75">
      <c r="A1788" s="146">
        <v>10577</v>
      </c>
      <c r="B1788" s="102" t="s">
        <v>39284</v>
      </c>
      <c r="C1788" s="146" t="s">
        <v>2</v>
      </c>
      <c r="D1788" s="146" t="s">
        <v>827</v>
      </c>
      <c r="E1788" s="543">
        <v>32.47</v>
      </c>
    </row>
    <row r="1789" spans="1:5" ht="12.75">
      <c r="A1789" s="146">
        <v>10583</v>
      </c>
      <c r="B1789" s="102" t="s">
        <v>39285</v>
      </c>
      <c r="C1789" s="146" t="s">
        <v>2</v>
      </c>
      <c r="D1789" s="146" t="s">
        <v>827</v>
      </c>
      <c r="E1789" s="543">
        <v>16.87</v>
      </c>
    </row>
    <row r="1790" spans="1:5" ht="12.75">
      <c r="A1790" s="146">
        <v>10579</v>
      </c>
      <c r="B1790" s="102" t="s">
        <v>39286</v>
      </c>
      <c r="C1790" s="146" t="s">
        <v>2</v>
      </c>
      <c r="D1790" s="146" t="s">
        <v>827</v>
      </c>
      <c r="E1790" s="543">
        <v>29.4</v>
      </c>
    </row>
    <row r="1791" spans="1:5" ht="12.75">
      <c r="A1791" s="146">
        <v>10582</v>
      </c>
      <c r="B1791" s="102" t="s">
        <v>39287</v>
      </c>
      <c r="C1791" s="146" t="s">
        <v>2</v>
      </c>
      <c r="D1791" s="146" t="s">
        <v>827</v>
      </c>
      <c r="E1791" s="543">
        <v>14.85</v>
      </c>
    </row>
    <row r="1792" spans="1:5" ht="12.75">
      <c r="A1792" s="146">
        <v>2436</v>
      </c>
      <c r="B1792" s="102" t="s">
        <v>39288</v>
      </c>
      <c r="C1792" s="146" t="s">
        <v>5</v>
      </c>
      <c r="D1792" s="146" t="s">
        <v>3270</v>
      </c>
      <c r="E1792" s="543">
        <v>28.04</v>
      </c>
    </row>
    <row r="1793" spans="1:5" ht="12.75">
      <c r="A1793" s="146">
        <v>40918</v>
      </c>
      <c r="B1793" s="102" t="s">
        <v>39289</v>
      </c>
      <c r="C1793" s="146" t="s">
        <v>2233</v>
      </c>
      <c r="D1793" s="146" t="s">
        <v>827</v>
      </c>
      <c r="E1793" s="543">
        <v>4919.7299999999996</v>
      </c>
    </row>
    <row r="1794" spans="1:5" ht="12.75">
      <c r="A1794" s="146">
        <v>10998</v>
      </c>
      <c r="B1794" s="102" t="s">
        <v>39290</v>
      </c>
      <c r="C1794" s="146" t="s">
        <v>3</v>
      </c>
      <c r="D1794" s="146" t="s">
        <v>827</v>
      </c>
      <c r="E1794" s="543">
        <v>29.15</v>
      </c>
    </row>
    <row r="1795" spans="1:5" ht="12.75">
      <c r="A1795" s="146">
        <v>11002</v>
      </c>
      <c r="B1795" s="102" t="s">
        <v>39291</v>
      </c>
      <c r="C1795" s="146" t="s">
        <v>3</v>
      </c>
      <c r="D1795" s="146" t="s">
        <v>827</v>
      </c>
      <c r="E1795" s="543">
        <v>26.7</v>
      </c>
    </row>
    <row r="1796" spans="1:5" ht="12.75">
      <c r="A1796" s="146">
        <v>10999</v>
      </c>
      <c r="B1796" s="102" t="s">
        <v>39292</v>
      </c>
      <c r="C1796" s="146" t="s">
        <v>3</v>
      </c>
      <c r="D1796" s="146" t="s">
        <v>827</v>
      </c>
      <c r="E1796" s="543">
        <v>25.66</v>
      </c>
    </row>
    <row r="1797" spans="1:5" ht="12.75">
      <c r="A1797" s="146">
        <v>10997</v>
      </c>
      <c r="B1797" s="102" t="s">
        <v>39293</v>
      </c>
      <c r="C1797" s="146" t="s">
        <v>3</v>
      </c>
      <c r="D1797" s="146" t="s">
        <v>3270</v>
      </c>
      <c r="E1797" s="543">
        <v>27.81</v>
      </c>
    </row>
    <row r="1798" spans="1:5" ht="12.75">
      <c r="A1798" s="146">
        <v>2685</v>
      </c>
      <c r="B1798" s="102" t="s">
        <v>39294</v>
      </c>
      <c r="C1798" s="146" t="s">
        <v>1</v>
      </c>
      <c r="D1798" s="146" t="s">
        <v>827</v>
      </c>
      <c r="E1798" s="543">
        <v>6.81</v>
      </c>
    </row>
    <row r="1799" spans="1:5" ht="12.75">
      <c r="A1799" s="146">
        <v>2680</v>
      </c>
      <c r="B1799" s="102" t="s">
        <v>39295</v>
      </c>
      <c r="C1799" s="146" t="s">
        <v>1</v>
      </c>
      <c r="D1799" s="146" t="s">
        <v>827</v>
      </c>
      <c r="E1799" s="543">
        <v>9.9600000000000009</v>
      </c>
    </row>
    <row r="1800" spans="1:5" ht="12.75">
      <c r="A1800" s="146">
        <v>2684</v>
      </c>
      <c r="B1800" s="102" t="s">
        <v>39296</v>
      </c>
      <c r="C1800" s="146" t="s">
        <v>1</v>
      </c>
      <c r="D1800" s="146" t="s">
        <v>827</v>
      </c>
      <c r="E1800" s="543">
        <v>9.07</v>
      </c>
    </row>
    <row r="1801" spans="1:5" ht="12.75">
      <c r="A1801" s="146">
        <v>2673</v>
      </c>
      <c r="B1801" s="102" t="s">
        <v>39297</v>
      </c>
      <c r="C1801" s="146" t="s">
        <v>1</v>
      </c>
      <c r="D1801" s="146" t="s">
        <v>3270</v>
      </c>
      <c r="E1801" s="543">
        <v>3.5</v>
      </c>
    </row>
    <row r="1802" spans="1:5" ht="12.75">
      <c r="A1802" s="146">
        <v>2681</v>
      </c>
      <c r="B1802" s="102" t="s">
        <v>39298</v>
      </c>
      <c r="C1802" s="146" t="s">
        <v>1</v>
      </c>
      <c r="D1802" s="146" t="s">
        <v>827</v>
      </c>
      <c r="E1802" s="543">
        <v>16.28</v>
      </c>
    </row>
    <row r="1803" spans="1:5" ht="12.75">
      <c r="A1803" s="146">
        <v>2682</v>
      </c>
      <c r="B1803" s="102" t="s">
        <v>39299</v>
      </c>
      <c r="C1803" s="146" t="s">
        <v>1</v>
      </c>
      <c r="D1803" s="146" t="s">
        <v>827</v>
      </c>
      <c r="E1803" s="543">
        <v>23.76</v>
      </c>
    </row>
    <row r="1804" spans="1:5" ht="12.75">
      <c r="A1804" s="146">
        <v>2686</v>
      </c>
      <c r="B1804" s="102" t="s">
        <v>39300</v>
      </c>
      <c r="C1804" s="146" t="s">
        <v>1</v>
      </c>
      <c r="D1804" s="146" t="s">
        <v>827</v>
      </c>
      <c r="E1804" s="543">
        <v>29.8</v>
      </c>
    </row>
    <row r="1805" spans="1:5" ht="12.75">
      <c r="A1805" s="146">
        <v>2674</v>
      </c>
      <c r="B1805" s="102" t="s">
        <v>39301</v>
      </c>
      <c r="C1805" s="146" t="s">
        <v>1</v>
      </c>
      <c r="D1805" s="146" t="s">
        <v>827</v>
      </c>
      <c r="E1805" s="543">
        <v>4.3600000000000003</v>
      </c>
    </row>
    <row r="1806" spans="1:5" ht="12.75">
      <c r="A1806" s="146">
        <v>2683</v>
      </c>
      <c r="B1806" s="102" t="s">
        <v>39302</v>
      </c>
      <c r="C1806" s="146" t="s">
        <v>1</v>
      </c>
      <c r="D1806" s="146" t="s">
        <v>827</v>
      </c>
      <c r="E1806" s="543">
        <v>46.95</v>
      </c>
    </row>
    <row r="1807" spans="1:5" ht="12.75">
      <c r="A1807" s="146">
        <v>2676</v>
      </c>
      <c r="B1807" s="102" t="s">
        <v>39303</v>
      </c>
      <c r="C1807" s="146" t="s">
        <v>1</v>
      </c>
      <c r="D1807" s="146" t="s">
        <v>827</v>
      </c>
      <c r="E1807" s="543">
        <v>2.0299999999999998</v>
      </c>
    </row>
    <row r="1808" spans="1:5" ht="12.75">
      <c r="A1808" s="146">
        <v>2678</v>
      </c>
      <c r="B1808" s="102" t="s">
        <v>39304</v>
      </c>
      <c r="C1808" s="146" t="s">
        <v>1</v>
      </c>
      <c r="D1808" s="146" t="s">
        <v>827</v>
      </c>
      <c r="E1808" s="543">
        <v>2.5499999999999998</v>
      </c>
    </row>
    <row r="1809" spans="1:5" ht="12.75">
      <c r="A1809" s="146">
        <v>2679</v>
      </c>
      <c r="B1809" s="102" t="s">
        <v>39305</v>
      </c>
      <c r="C1809" s="146" t="s">
        <v>1</v>
      </c>
      <c r="D1809" s="146" t="s">
        <v>827</v>
      </c>
      <c r="E1809" s="543">
        <v>3.93</v>
      </c>
    </row>
    <row r="1810" spans="1:5" ht="12.75">
      <c r="A1810" s="146">
        <v>12070</v>
      </c>
      <c r="B1810" s="102" t="s">
        <v>39306</v>
      </c>
      <c r="C1810" s="146" t="s">
        <v>1</v>
      </c>
      <c r="D1810" s="146" t="s">
        <v>827</v>
      </c>
      <c r="E1810" s="543">
        <v>5.47</v>
      </c>
    </row>
    <row r="1811" spans="1:5" ht="12.75">
      <c r="A1811" s="146">
        <v>2675</v>
      </c>
      <c r="B1811" s="102" t="s">
        <v>39307</v>
      </c>
      <c r="C1811" s="146" t="s">
        <v>1</v>
      </c>
      <c r="D1811" s="146" t="s">
        <v>827</v>
      </c>
      <c r="E1811" s="543">
        <v>7.11</v>
      </c>
    </row>
    <row r="1812" spans="1:5" ht="12.75">
      <c r="A1812" s="146">
        <v>12067</v>
      </c>
      <c r="B1812" s="102" t="s">
        <v>39308</v>
      </c>
      <c r="C1812" s="146" t="s">
        <v>1</v>
      </c>
      <c r="D1812" s="146" t="s">
        <v>827</v>
      </c>
      <c r="E1812" s="543">
        <v>9.64</v>
      </c>
    </row>
    <row r="1813" spans="1:5" ht="12.75">
      <c r="A1813" s="146">
        <v>21128</v>
      </c>
      <c r="B1813" s="102" t="s">
        <v>39309</v>
      </c>
      <c r="C1813" s="146" t="s">
        <v>1</v>
      </c>
      <c r="D1813" s="146" t="s">
        <v>3270</v>
      </c>
      <c r="E1813" s="543">
        <v>7.53</v>
      </c>
    </row>
    <row r="1814" spans="1:5" ht="12.75">
      <c r="A1814" s="146">
        <v>40400</v>
      </c>
      <c r="B1814" s="102" t="s">
        <v>39310</v>
      </c>
      <c r="C1814" s="146" t="s">
        <v>1</v>
      </c>
      <c r="D1814" s="146" t="s">
        <v>827</v>
      </c>
      <c r="E1814" s="543">
        <v>2.0499999999999998</v>
      </c>
    </row>
    <row r="1815" spans="1:5" ht="12.75">
      <c r="A1815" s="146">
        <v>40401</v>
      </c>
      <c r="B1815" s="102" t="s">
        <v>39311</v>
      </c>
      <c r="C1815" s="146" t="s">
        <v>1</v>
      </c>
      <c r="D1815" s="146" t="s">
        <v>827</v>
      </c>
      <c r="E1815" s="543">
        <v>3.01</v>
      </c>
    </row>
    <row r="1816" spans="1:5" ht="12.75">
      <c r="A1816" s="146">
        <v>40402</v>
      </c>
      <c r="B1816" s="102" t="s">
        <v>39312</v>
      </c>
      <c r="C1816" s="146" t="s">
        <v>1</v>
      </c>
      <c r="D1816" s="146" t="s">
        <v>827</v>
      </c>
      <c r="E1816" s="543">
        <v>3.87</v>
      </c>
    </row>
    <row r="1817" spans="1:5" ht="12.75">
      <c r="A1817" s="146">
        <v>21137</v>
      </c>
      <c r="B1817" s="102" t="s">
        <v>39313</v>
      </c>
      <c r="C1817" s="146" t="s">
        <v>1</v>
      </c>
      <c r="D1817" s="146" t="s">
        <v>827</v>
      </c>
      <c r="E1817" s="543">
        <v>7.7</v>
      </c>
    </row>
    <row r="1818" spans="1:5" ht="12.75">
      <c r="A1818" s="146">
        <v>2504</v>
      </c>
      <c r="B1818" s="102" t="s">
        <v>39314</v>
      </c>
      <c r="C1818" s="146" t="s">
        <v>1</v>
      </c>
      <c r="D1818" s="146" t="s">
        <v>827</v>
      </c>
      <c r="E1818" s="543">
        <v>8.35</v>
      </c>
    </row>
    <row r="1819" spans="1:5" ht="12.75">
      <c r="A1819" s="146">
        <v>2501</v>
      </c>
      <c r="B1819" s="102" t="s">
        <v>39315</v>
      </c>
      <c r="C1819" s="146" t="s">
        <v>1</v>
      </c>
      <c r="D1819" s="146" t="s">
        <v>827</v>
      </c>
      <c r="E1819" s="543">
        <v>10.95</v>
      </c>
    </row>
    <row r="1820" spans="1:5" ht="12.75">
      <c r="A1820" s="146">
        <v>2502</v>
      </c>
      <c r="B1820" s="102" t="s">
        <v>39316</v>
      </c>
      <c r="C1820" s="146" t="s">
        <v>1</v>
      </c>
      <c r="D1820" s="146" t="s">
        <v>827</v>
      </c>
      <c r="E1820" s="543">
        <v>16.53</v>
      </c>
    </row>
    <row r="1821" spans="1:5" ht="12.75">
      <c r="A1821" s="146">
        <v>2503</v>
      </c>
      <c r="B1821" s="102" t="s">
        <v>39317</v>
      </c>
      <c r="C1821" s="146" t="s">
        <v>1</v>
      </c>
      <c r="D1821" s="146" t="s">
        <v>827</v>
      </c>
      <c r="E1821" s="543">
        <v>21.28</v>
      </c>
    </row>
    <row r="1822" spans="1:5" ht="12.75">
      <c r="A1822" s="146">
        <v>2500</v>
      </c>
      <c r="B1822" s="102" t="s">
        <v>39318</v>
      </c>
      <c r="C1822" s="146" t="s">
        <v>1</v>
      </c>
      <c r="D1822" s="146" t="s">
        <v>827</v>
      </c>
      <c r="E1822" s="543">
        <v>28.34</v>
      </c>
    </row>
    <row r="1823" spans="1:5" ht="12.75">
      <c r="A1823" s="146">
        <v>2505</v>
      </c>
      <c r="B1823" s="102" t="s">
        <v>39319</v>
      </c>
      <c r="C1823" s="146" t="s">
        <v>1</v>
      </c>
      <c r="D1823" s="146" t="s">
        <v>827</v>
      </c>
      <c r="E1823" s="543">
        <v>44.17</v>
      </c>
    </row>
    <row r="1824" spans="1:5" ht="12.75">
      <c r="A1824" s="146">
        <v>12056</v>
      </c>
      <c r="B1824" s="102" t="s">
        <v>39320</v>
      </c>
      <c r="C1824" s="146" t="s">
        <v>1</v>
      </c>
      <c r="D1824" s="146" t="s">
        <v>827</v>
      </c>
      <c r="E1824" s="543">
        <v>17.84</v>
      </c>
    </row>
    <row r="1825" spans="1:5" ht="12.75">
      <c r="A1825" s="146">
        <v>12057</v>
      </c>
      <c r="B1825" s="102" t="s">
        <v>39321</v>
      </c>
      <c r="C1825" s="146" t="s">
        <v>1</v>
      </c>
      <c r="D1825" s="146" t="s">
        <v>827</v>
      </c>
      <c r="E1825" s="543">
        <v>15.16</v>
      </c>
    </row>
    <row r="1826" spans="1:5" ht="12.75">
      <c r="A1826" s="146">
        <v>12058</v>
      </c>
      <c r="B1826" s="102" t="s">
        <v>39322</v>
      </c>
      <c r="C1826" s="146" t="s">
        <v>1</v>
      </c>
      <c r="D1826" s="146" t="s">
        <v>827</v>
      </c>
      <c r="E1826" s="543">
        <v>9.4499999999999993</v>
      </c>
    </row>
    <row r="1827" spans="1:5" ht="12.75">
      <c r="A1827" s="146">
        <v>12059</v>
      </c>
      <c r="B1827" s="102" t="s">
        <v>39323</v>
      </c>
      <c r="C1827" s="146" t="s">
        <v>1</v>
      </c>
      <c r="D1827" s="146" t="s">
        <v>827</v>
      </c>
      <c r="E1827" s="543">
        <v>5.32</v>
      </c>
    </row>
    <row r="1828" spans="1:5" ht="12.75">
      <c r="A1828" s="146">
        <v>12060</v>
      </c>
      <c r="B1828" s="102" t="s">
        <v>39324</v>
      </c>
      <c r="C1828" s="146" t="s">
        <v>1</v>
      </c>
      <c r="D1828" s="146" t="s">
        <v>827</v>
      </c>
      <c r="E1828" s="543">
        <v>39.380000000000003</v>
      </c>
    </row>
    <row r="1829" spans="1:5" ht="12.75">
      <c r="A1829" s="146">
        <v>12061</v>
      </c>
      <c r="B1829" s="102" t="s">
        <v>39325</v>
      </c>
      <c r="C1829" s="146" t="s">
        <v>1</v>
      </c>
      <c r="D1829" s="146" t="s">
        <v>827</v>
      </c>
      <c r="E1829" s="543">
        <v>24.05</v>
      </c>
    </row>
    <row r="1830" spans="1:5" ht="12.75">
      <c r="A1830" s="146">
        <v>12062</v>
      </c>
      <c r="B1830" s="102" t="s">
        <v>39326</v>
      </c>
      <c r="C1830" s="146" t="s">
        <v>1</v>
      </c>
      <c r="D1830" s="146" t="s">
        <v>827</v>
      </c>
      <c r="E1830" s="543">
        <v>44.35</v>
      </c>
    </row>
    <row r="1831" spans="1:5" ht="12.75">
      <c r="A1831" s="146">
        <v>2687</v>
      </c>
      <c r="B1831" s="102" t="s">
        <v>39327</v>
      </c>
      <c r="C1831" s="146" t="s">
        <v>1</v>
      </c>
      <c r="D1831" s="146" t="s">
        <v>827</v>
      </c>
      <c r="E1831" s="543">
        <v>1.77</v>
      </c>
    </row>
    <row r="1832" spans="1:5" ht="12.75">
      <c r="A1832" s="146">
        <v>2689</v>
      </c>
      <c r="B1832" s="102" t="s">
        <v>39328</v>
      </c>
      <c r="C1832" s="146" t="s">
        <v>1</v>
      </c>
      <c r="D1832" s="146" t="s">
        <v>827</v>
      </c>
      <c r="E1832" s="543">
        <v>2.11</v>
      </c>
    </row>
    <row r="1833" spans="1:5" ht="12.75">
      <c r="A1833" s="146">
        <v>2688</v>
      </c>
      <c r="B1833" s="102" t="s">
        <v>39329</v>
      </c>
      <c r="C1833" s="146" t="s">
        <v>1</v>
      </c>
      <c r="D1833" s="146" t="s">
        <v>827</v>
      </c>
      <c r="E1833" s="543">
        <v>2.29</v>
      </c>
    </row>
    <row r="1834" spans="1:5" ht="12.75">
      <c r="A1834" s="146">
        <v>2690</v>
      </c>
      <c r="B1834" s="102" t="s">
        <v>39330</v>
      </c>
      <c r="C1834" s="146" t="s">
        <v>1</v>
      </c>
      <c r="D1834" s="146" t="s">
        <v>827</v>
      </c>
      <c r="E1834" s="543">
        <v>3.92</v>
      </c>
    </row>
    <row r="1835" spans="1:5" ht="12.75">
      <c r="A1835" s="146">
        <v>39243</v>
      </c>
      <c r="B1835" s="102" t="s">
        <v>39331</v>
      </c>
      <c r="C1835" s="146" t="s">
        <v>1</v>
      </c>
      <c r="D1835" s="146" t="s">
        <v>827</v>
      </c>
      <c r="E1835" s="543">
        <v>2.58</v>
      </c>
    </row>
    <row r="1836" spans="1:5" ht="12.75">
      <c r="A1836" s="146">
        <v>39244</v>
      </c>
      <c r="B1836" s="102" t="s">
        <v>39332</v>
      </c>
      <c r="C1836" s="146" t="s">
        <v>1</v>
      </c>
      <c r="D1836" s="146" t="s">
        <v>827</v>
      </c>
      <c r="E1836" s="543">
        <v>3.49</v>
      </c>
    </row>
    <row r="1837" spans="1:5" ht="12.75">
      <c r="A1837" s="146">
        <v>39245</v>
      </c>
      <c r="B1837" s="102" t="s">
        <v>39333</v>
      </c>
      <c r="C1837" s="146" t="s">
        <v>1</v>
      </c>
      <c r="D1837" s="146" t="s">
        <v>827</v>
      </c>
      <c r="E1837" s="543">
        <v>6.72</v>
      </c>
    </row>
    <row r="1838" spans="1:5" ht="12.75">
      <c r="A1838" s="146">
        <v>39255</v>
      </c>
      <c r="B1838" s="102" t="s">
        <v>39334</v>
      </c>
      <c r="C1838" s="146" t="s">
        <v>1</v>
      </c>
      <c r="D1838" s="146" t="s">
        <v>827</v>
      </c>
      <c r="E1838" s="543">
        <v>18.600000000000001</v>
      </c>
    </row>
    <row r="1839" spans="1:5" ht="12.75">
      <c r="A1839" s="146">
        <v>39254</v>
      </c>
      <c r="B1839" s="102" t="s">
        <v>39335</v>
      </c>
      <c r="C1839" s="146" t="s">
        <v>1</v>
      </c>
      <c r="D1839" s="146" t="s">
        <v>827</v>
      </c>
      <c r="E1839" s="543">
        <v>10.050000000000001</v>
      </c>
    </row>
    <row r="1840" spans="1:5" ht="12.75">
      <c r="A1840" s="146">
        <v>39253</v>
      </c>
      <c r="B1840" s="102" t="s">
        <v>39336</v>
      </c>
      <c r="C1840" s="146" t="s">
        <v>1</v>
      </c>
      <c r="D1840" s="146" t="s">
        <v>827</v>
      </c>
      <c r="E1840" s="543">
        <v>12.81</v>
      </c>
    </row>
    <row r="1841" spans="1:5" ht="12.75">
      <c r="A1841" s="146">
        <v>39246</v>
      </c>
      <c r="B1841" s="102" t="s">
        <v>39337</v>
      </c>
      <c r="C1841" s="146" t="s">
        <v>1</v>
      </c>
      <c r="D1841" s="146" t="s">
        <v>827</v>
      </c>
      <c r="E1841" s="543">
        <v>5.24</v>
      </c>
    </row>
    <row r="1842" spans="1:5" ht="12.75">
      <c r="A1842" s="146">
        <v>39247</v>
      </c>
      <c r="B1842" s="102" t="s">
        <v>39338</v>
      </c>
      <c r="C1842" s="146" t="s">
        <v>1</v>
      </c>
      <c r="D1842" s="146" t="s">
        <v>827</v>
      </c>
      <c r="E1842" s="543">
        <v>4.5599999999999996</v>
      </c>
    </row>
    <row r="1843" spans="1:5" ht="12.75">
      <c r="A1843" s="146">
        <v>2446</v>
      </c>
      <c r="B1843" s="102" t="s">
        <v>39339</v>
      </c>
      <c r="C1843" s="146" t="s">
        <v>1</v>
      </c>
      <c r="D1843" s="146" t="s">
        <v>3270</v>
      </c>
      <c r="E1843" s="543">
        <v>7.52</v>
      </c>
    </row>
    <row r="1844" spans="1:5" ht="12.75">
      <c r="A1844" s="146">
        <v>2442</v>
      </c>
      <c r="B1844" s="102" t="s">
        <v>39340</v>
      </c>
      <c r="C1844" s="146" t="s">
        <v>1</v>
      </c>
      <c r="D1844" s="146" t="s">
        <v>827</v>
      </c>
      <c r="E1844" s="543">
        <v>10.53</v>
      </c>
    </row>
    <row r="1845" spans="1:5" ht="12.75">
      <c r="A1845" s="146">
        <v>39248</v>
      </c>
      <c r="B1845" s="102" t="s">
        <v>39341</v>
      </c>
      <c r="C1845" s="146" t="s">
        <v>1</v>
      </c>
      <c r="D1845" s="146" t="s">
        <v>827</v>
      </c>
      <c r="E1845" s="543">
        <v>14.68</v>
      </c>
    </row>
    <row r="1846" spans="1:5" ht="12.75">
      <c r="A1846" s="146">
        <v>2438</v>
      </c>
      <c r="B1846" s="102" t="s">
        <v>39342</v>
      </c>
      <c r="C1846" s="146" t="s">
        <v>5</v>
      </c>
      <c r="D1846" s="146" t="s">
        <v>827</v>
      </c>
      <c r="E1846" s="543">
        <v>32.22</v>
      </c>
    </row>
    <row r="1847" spans="1:5" ht="12.75">
      <c r="A1847" s="146">
        <v>40922</v>
      </c>
      <c r="B1847" s="102" t="s">
        <v>39343</v>
      </c>
      <c r="C1847" s="146" t="s">
        <v>2233</v>
      </c>
      <c r="D1847" s="146" t="s">
        <v>827</v>
      </c>
      <c r="E1847" s="543">
        <v>5657.09</v>
      </c>
    </row>
    <row r="1848" spans="1:5" ht="12.75">
      <c r="A1848" s="146">
        <v>36486</v>
      </c>
      <c r="B1848" s="102" t="s">
        <v>39344</v>
      </c>
      <c r="C1848" s="146" t="s">
        <v>2</v>
      </c>
      <c r="D1848" s="146" t="s">
        <v>827</v>
      </c>
      <c r="E1848" s="543"/>
    </row>
    <row r="1849" spans="1:5" ht="12.75">
      <c r="A1849" s="146">
        <v>37777</v>
      </c>
      <c r="B1849" s="102" t="s">
        <v>39345</v>
      </c>
      <c r="C1849" s="146" t="s">
        <v>2</v>
      </c>
      <c r="D1849" s="146" t="s">
        <v>827</v>
      </c>
      <c r="E1849" s="543"/>
    </row>
    <row r="1850" spans="1:5" ht="12.75">
      <c r="A1850" s="146">
        <v>12624</v>
      </c>
      <c r="B1850" s="102" t="s">
        <v>39346</v>
      </c>
      <c r="C1850" s="146" t="s">
        <v>2</v>
      </c>
      <c r="D1850" s="146" t="s">
        <v>827</v>
      </c>
      <c r="E1850" s="543">
        <v>41.95</v>
      </c>
    </row>
    <row r="1851" spans="1:5" ht="12.75">
      <c r="A1851" s="146">
        <v>517</v>
      </c>
      <c r="B1851" s="102" t="s">
        <v>39347</v>
      </c>
      <c r="C1851" s="146" t="s">
        <v>9</v>
      </c>
      <c r="D1851" s="146" t="s">
        <v>827</v>
      </c>
      <c r="E1851" s="543"/>
    </row>
    <row r="1852" spans="1:5" ht="12.75">
      <c r="A1852" s="146">
        <v>37534</v>
      </c>
      <c r="B1852" s="102" t="s">
        <v>39348</v>
      </c>
      <c r="C1852" s="146" t="s">
        <v>3</v>
      </c>
      <c r="D1852" s="146" t="s">
        <v>827</v>
      </c>
      <c r="E1852" s="543"/>
    </row>
    <row r="1853" spans="1:5" ht="12.75">
      <c r="A1853" s="146">
        <v>37535</v>
      </c>
      <c r="B1853" s="102" t="s">
        <v>39349</v>
      </c>
      <c r="C1853" s="146" t="s">
        <v>3</v>
      </c>
      <c r="D1853" s="146" t="s">
        <v>827</v>
      </c>
      <c r="E1853" s="543"/>
    </row>
    <row r="1854" spans="1:5" ht="12.75">
      <c r="A1854" s="146">
        <v>37533</v>
      </c>
      <c r="B1854" s="102" t="s">
        <v>39350</v>
      </c>
      <c r="C1854" s="146" t="s">
        <v>3</v>
      </c>
      <c r="D1854" s="146" t="s">
        <v>827</v>
      </c>
      <c r="E1854" s="543"/>
    </row>
    <row r="1855" spans="1:5" ht="12.75">
      <c r="A1855" s="146">
        <v>37537</v>
      </c>
      <c r="B1855" s="102" t="s">
        <v>39351</v>
      </c>
      <c r="C1855" s="146" t="s">
        <v>3</v>
      </c>
      <c r="D1855" s="146" t="s">
        <v>827</v>
      </c>
      <c r="E1855" s="543"/>
    </row>
    <row r="1856" spans="1:5" ht="12.75">
      <c r="A1856" s="146">
        <v>37536</v>
      </c>
      <c r="B1856" s="102" t="s">
        <v>39352</v>
      </c>
      <c r="C1856" s="146" t="s">
        <v>3</v>
      </c>
      <c r="D1856" s="146" t="s">
        <v>827</v>
      </c>
      <c r="E1856" s="543"/>
    </row>
    <row r="1857" spans="1:5" ht="12.75">
      <c r="A1857" s="146">
        <v>37532</v>
      </c>
      <c r="B1857" s="102" t="s">
        <v>39353</v>
      </c>
      <c r="C1857" s="146" t="s">
        <v>3</v>
      </c>
      <c r="D1857" s="146" t="s">
        <v>3270</v>
      </c>
      <c r="E1857" s="543"/>
    </row>
    <row r="1858" spans="1:5" ht="12.75">
      <c r="A1858" s="146">
        <v>2696</v>
      </c>
      <c r="B1858" s="102" t="s">
        <v>39354</v>
      </c>
      <c r="C1858" s="146" t="s">
        <v>5</v>
      </c>
      <c r="D1858" s="146" t="s">
        <v>3270</v>
      </c>
      <c r="E1858" s="543">
        <v>21.25</v>
      </c>
    </row>
    <row r="1859" spans="1:5" ht="12.75">
      <c r="A1859" s="146">
        <v>40928</v>
      </c>
      <c r="B1859" s="102" t="s">
        <v>39355</v>
      </c>
      <c r="C1859" s="146" t="s">
        <v>2233</v>
      </c>
      <c r="D1859" s="146" t="s">
        <v>827</v>
      </c>
      <c r="E1859" s="543">
        <v>3728.8</v>
      </c>
    </row>
    <row r="1860" spans="1:5" ht="12.75">
      <c r="A1860" s="146">
        <v>4083</v>
      </c>
      <c r="B1860" s="102" t="s">
        <v>39356</v>
      </c>
      <c r="C1860" s="146" t="s">
        <v>5</v>
      </c>
      <c r="D1860" s="146" t="s">
        <v>3270</v>
      </c>
      <c r="E1860" s="543">
        <v>35.479999999999997</v>
      </c>
    </row>
    <row r="1861" spans="1:5" ht="12.75">
      <c r="A1861" s="146">
        <v>40818</v>
      </c>
      <c r="B1861" s="102" t="s">
        <v>39357</v>
      </c>
      <c r="C1861" s="146" t="s">
        <v>2233</v>
      </c>
      <c r="D1861" s="146" t="s">
        <v>827</v>
      </c>
      <c r="E1861" s="543">
        <v>6224.81</v>
      </c>
    </row>
    <row r="1862" spans="1:5" ht="12.75">
      <c r="A1862" s="146">
        <v>43146</v>
      </c>
      <c r="B1862" s="102" t="s">
        <v>39358</v>
      </c>
      <c r="C1862" s="146" t="s">
        <v>3</v>
      </c>
      <c r="D1862" s="146" t="s">
        <v>827</v>
      </c>
      <c r="E1862" s="543">
        <v>7.42</v>
      </c>
    </row>
    <row r="1863" spans="1:5" ht="12.75">
      <c r="A1863" s="146">
        <v>2705</v>
      </c>
      <c r="B1863" s="102" t="s">
        <v>39359</v>
      </c>
      <c r="C1863" s="146" t="s">
        <v>26851</v>
      </c>
      <c r="D1863" s="146" t="s">
        <v>827</v>
      </c>
      <c r="E1863" s="543">
        <v>0.86</v>
      </c>
    </row>
    <row r="1864" spans="1:5" ht="12.75">
      <c r="A1864" s="146">
        <v>14250</v>
      </c>
      <c r="B1864" s="102" t="s">
        <v>39360</v>
      </c>
      <c r="C1864" s="146" t="s">
        <v>26851</v>
      </c>
      <c r="D1864" s="146" t="s">
        <v>3270</v>
      </c>
      <c r="E1864" s="543">
        <v>0.88</v>
      </c>
    </row>
    <row r="1865" spans="1:5" ht="12.75">
      <c r="A1865" s="146">
        <v>11683</v>
      </c>
      <c r="B1865" s="102" t="s">
        <v>39361</v>
      </c>
      <c r="C1865" s="146" t="s">
        <v>2</v>
      </c>
      <c r="D1865" s="146" t="s">
        <v>827</v>
      </c>
      <c r="E1865" s="543">
        <v>50.11</v>
      </c>
    </row>
    <row r="1866" spans="1:5" ht="12.75">
      <c r="A1866" s="146">
        <v>11684</v>
      </c>
      <c r="B1866" s="102" t="s">
        <v>39362</v>
      </c>
      <c r="C1866" s="146" t="s">
        <v>2</v>
      </c>
      <c r="D1866" s="146" t="s">
        <v>827</v>
      </c>
      <c r="E1866" s="543">
        <v>54.84</v>
      </c>
    </row>
    <row r="1867" spans="1:5" ht="12.75">
      <c r="A1867" s="146">
        <v>6141</v>
      </c>
      <c r="B1867" s="102" t="s">
        <v>39363</v>
      </c>
      <c r="C1867" s="146" t="s">
        <v>2</v>
      </c>
      <c r="D1867" s="146" t="s">
        <v>827</v>
      </c>
      <c r="E1867" s="543">
        <v>5.08</v>
      </c>
    </row>
    <row r="1868" spans="1:5" ht="12.75">
      <c r="A1868" s="146">
        <v>11681</v>
      </c>
      <c r="B1868" s="102" t="s">
        <v>39364</v>
      </c>
      <c r="C1868" s="146" t="s">
        <v>2</v>
      </c>
      <c r="D1868" s="146" t="s">
        <v>827</v>
      </c>
      <c r="E1868" s="543">
        <v>6.41</v>
      </c>
    </row>
    <row r="1869" spans="1:5" ht="12.75">
      <c r="A1869" s="146">
        <v>2706</v>
      </c>
      <c r="B1869" s="102" t="s">
        <v>39365</v>
      </c>
      <c r="C1869" s="146" t="s">
        <v>5</v>
      </c>
      <c r="D1869" s="146" t="s">
        <v>3270</v>
      </c>
      <c r="E1869" s="543">
        <v>127.2</v>
      </c>
    </row>
    <row r="1870" spans="1:5" ht="12.75">
      <c r="A1870" s="146">
        <v>40811</v>
      </c>
      <c r="B1870" s="102" t="s">
        <v>39366</v>
      </c>
      <c r="C1870" s="146" t="s">
        <v>2233</v>
      </c>
      <c r="D1870" s="146" t="s">
        <v>827</v>
      </c>
      <c r="E1870" s="543">
        <v>22315.73</v>
      </c>
    </row>
    <row r="1871" spans="1:5" ht="12.75">
      <c r="A1871" s="146">
        <v>2707</v>
      </c>
      <c r="B1871" s="102" t="s">
        <v>39367</v>
      </c>
      <c r="C1871" s="146" t="s">
        <v>5</v>
      </c>
      <c r="D1871" s="146" t="s">
        <v>827</v>
      </c>
      <c r="E1871" s="543">
        <v>136.66</v>
      </c>
    </row>
    <row r="1872" spans="1:5" ht="12.75">
      <c r="A1872" s="146">
        <v>40813</v>
      </c>
      <c r="B1872" s="102" t="s">
        <v>39368</v>
      </c>
      <c r="C1872" s="146" t="s">
        <v>2233</v>
      </c>
      <c r="D1872" s="146" t="s">
        <v>827</v>
      </c>
      <c r="E1872" s="543">
        <v>23975.03</v>
      </c>
    </row>
    <row r="1873" spans="1:5" ht="12.75">
      <c r="A1873" s="146">
        <v>2708</v>
      </c>
      <c r="B1873" s="102" t="s">
        <v>39369</v>
      </c>
      <c r="C1873" s="146" t="s">
        <v>5</v>
      </c>
      <c r="D1873" s="146" t="s">
        <v>827</v>
      </c>
      <c r="E1873" s="543">
        <v>159.78</v>
      </c>
    </row>
    <row r="1874" spans="1:5" ht="12.75">
      <c r="A1874" s="146">
        <v>40814</v>
      </c>
      <c r="B1874" s="102" t="s">
        <v>39370</v>
      </c>
      <c r="C1874" s="146" t="s">
        <v>2233</v>
      </c>
      <c r="D1874" s="146" t="s">
        <v>827</v>
      </c>
      <c r="E1874" s="543">
        <v>28033.72</v>
      </c>
    </row>
    <row r="1875" spans="1:5" ht="12.75">
      <c r="A1875" s="146">
        <v>38403</v>
      </c>
      <c r="B1875" s="102" t="s">
        <v>39371</v>
      </c>
      <c r="C1875" s="146" t="s">
        <v>2</v>
      </c>
      <c r="D1875" s="146" t="s">
        <v>827</v>
      </c>
      <c r="E1875" s="543">
        <v>50.74</v>
      </c>
    </row>
    <row r="1876" spans="1:5" ht="12.75">
      <c r="A1876" s="146">
        <v>43482</v>
      </c>
      <c r="B1876" s="102" t="s">
        <v>39372</v>
      </c>
      <c r="C1876" s="146" t="s">
        <v>5</v>
      </c>
      <c r="D1876" s="146" t="s">
        <v>3270</v>
      </c>
      <c r="E1876" s="543">
        <v>0.81</v>
      </c>
    </row>
    <row r="1877" spans="1:5" ht="12.75">
      <c r="A1877" s="146">
        <v>43494</v>
      </c>
      <c r="B1877" s="102" t="s">
        <v>39373</v>
      </c>
      <c r="C1877" s="146" t="s">
        <v>2233</v>
      </c>
      <c r="D1877" s="146" t="s">
        <v>3270</v>
      </c>
      <c r="E1877" s="543">
        <v>153.54</v>
      </c>
    </row>
    <row r="1878" spans="1:5" ht="12.75">
      <c r="A1878" s="146">
        <v>43483</v>
      </c>
      <c r="B1878" s="102" t="s">
        <v>39374</v>
      </c>
      <c r="C1878" s="146" t="s">
        <v>5</v>
      </c>
      <c r="D1878" s="146" t="s">
        <v>3270</v>
      </c>
      <c r="E1878" s="543">
        <v>1.43</v>
      </c>
    </row>
    <row r="1879" spans="1:5" ht="12.75">
      <c r="A1879" s="146">
        <v>43495</v>
      </c>
      <c r="B1879" s="102" t="s">
        <v>39375</v>
      </c>
      <c r="C1879" s="146" t="s">
        <v>2233</v>
      </c>
      <c r="D1879" s="146" t="s">
        <v>3270</v>
      </c>
      <c r="E1879" s="543">
        <v>270.51</v>
      </c>
    </row>
    <row r="1880" spans="1:5" ht="12.75">
      <c r="A1880" s="146">
        <v>43484</v>
      </c>
      <c r="B1880" s="102" t="s">
        <v>39376</v>
      </c>
      <c r="C1880" s="146" t="s">
        <v>5</v>
      </c>
      <c r="D1880" s="146" t="s">
        <v>3270</v>
      </c>
      <c r="E1880" s="543">
        <v>1.26</v>
      </c>
    </row>
    <row r="1881" spans="1:5" ht="12.75">
      <c r="A1881" s="146">
        <v>43496</v>
      </c>
      <c r="B1881" s="102" t="s">
        <v>39377</v>
      </c>
      <c r="C1881" s="146" t="s">
        <v>2233</v>
      </c>
      <c r="D1881" s="146" t="s">
        <v>3270</v>
      </c>
      <c r="E1881" s="543">
        <v>238.02</v>
      </c>
    </row>
    <row r="1882" spans="1:5" ht="12.75">
      <c r="A1882" s="146">
        <v>43485</v>
      </c>
      <c r="B1882" s="102" t="s">
        <v>39378</v>
      </c>
      <c r="C1882" s="146" t="s">
        <v>5</v>
      </c>
      <c r="D1882" s="146" t="s">
        <v>3270</v>
      </c>
      <c r="E1882" s="543">
        <v>1.1299999999999999</v>
      </c>
    </row>
    <row r="1883" spans="1:5" ht="12.75">
      <c r="A1883" s="146">
        <v>43497</v>
      </c>
      <c r="B1883" s="102" t="s">
        <v>39379</v>
      </c>
      <c r="C1883" s="146" t="s">
        <v>2233</v>
      </c>
      <c r="D1883" s="146" t="s">
        <v>3270</v>
      </c>
      <c r="E1883" s="543">
        <v>212.45</v>
      </c>
    </row>
    <row r="1884" spans="1:5" ht="12.75">
      <c r="A1884" s="146">
        <v>43487</v>
      </c>
      <c r="B1884" s="102" t="s">
        <v>39380</v>
      </c>
      <c r="C1884" s="146" t="s">
        <v>5</v>
      </c>
      <c r="D1884" s="146" t="s">
        <v>3270</v>
      </c>
      <c r="E1884" s="543">
        <v>1.28</v>
      </c>
    </row>
    <row r="1885" spans="1:5" ht="12.75">
      <c r="A1885" s="146">
        <v>43499</v>
      </c>
      <c r="B1885" s="102" t="s">
        <v>39381</v>
      </c>
      <c r="C1885" s="146" t="s">
        <v>2233</v>
      </c>
      <c r="D1885" s="146" t="s">
        <v>3270</v>
      </c>
      <c r="E1885" s="543">
        <v>241.99</v>
      </c>
    </row>
    <row r="1886" spans="1:5" ht="12.75">
      <c r="A1886" s="146">
        <v>43486</v>
      </c>
      <c r="B1886" s="102" t="s">
        <v>39382</v>
      </c>
      <c r="C1886" s="146" t="s">
        <v>5</v>
      </c>
      <c r="D1886" s="146" t="s">
        <v>3270</v>
      </c>
      <c r="E1886" s="543">
        <v>0.77</v>
      </c>
    </row>
    <row r="1887" spans="1:5" ht="12.75">
      <c r="A1887" s="146">
        <v>43498</v>
      </c>
      <c r="B1887" s="102" t="s">
        <v>39383</v>
      </c>
      <c r="C1887" s="146" t="s">
        <v>2233</v>
      </c>
      <c r="D1887" s="146" t="s">
        <v>3270</v>
      </c>
      <c r="E1887" s="543">
        <v>146</v>
      </c>
    </row>
    <row r="1888" spans="1:5" ht="12.75">
      <c r="A1888" s="146">
        <v>43488</v>
      </c>
      <c r="B1888" s="102" t="s">
        <v>39384</v>
      </c>
      <c r="C1888" s="146" t="s">
        <v>5</v>
      </c>
      <c r="D1888" s="146" t="s">
        <v>3270</v>
      </c>
      <c r="E1888" s="543">
        <v>0.89</v>
      </c>
    </row>
    <row r="1889" spans="1:5" ht="12.75">
      <c r="A1889" s="146">
        <v>43500</v>
      </c>
      <c r="B1889" s="102" t="s">
        <v>39385</v>
      </c>
      <c r="C1889" s="146" t="s">
        <v>2233</v>
      </c>
      <c r="D1889" s="146" t="s">
        <v>3270</v>
      </c>
      <c r="E1889" s="543">
        <v>167.95</v>
      </c>
    </row>
    <row r="1890" spans="1:5" ht="12.75">
      <c r="A1890" s="146">
        <v>43489</v>
      </c>
      <c r="B1890" s="102" t="s">
        <v>39386</v>
      </c>
      <c r="C1890" s="146" t="s">
        <v>5</v>
      </c>
      <c r="D1890" s="146" t="s">
        <v>3270</v>
      </c>
      <c r="E1890" s="543">
        <v>1.31</v>
      </c>
    </row>
    <row r="1891" spans="1:5" ht="12.75">
      <c r="A1891" s="146">
        <v>43501</v>
      </c>
      <c r="B1891" s="102" t="s">
        <v>39387</v>
      </c>
      <c r="C1891" s="146" t="s">
        <v>2233</v>
      </c>
      <c r="D1891" s="146" t="s">
        <v>3270</v>
      </c>
      <c r="E1891" s="543">
        <v>247.11</v>
      </c>
    </row>
    <row r="1892" spans="1:5" ht="12.75">
      <c r="A1892" s="146">
        <v>43490</v>
      </c>
      <c r="B1892" s="102" t="s">
        <v>39388</v>
      </c>
      <c r="C1892" s="146" t="s">
        <v>5</v>
      </c>
      <c r="D1892" s="146" t="s">
        <v>3270</v>
      </c>
      <c r="E1892" s="543">
        <v>1.85</v>
      </c>
    </row>
    <row r="1893" spans="1:5" ht="12.75">
      <c r="A1893" s="146">
        <v>43502</v>
      </c>
      <c r="B1893" s="102" t="s">
        <v>39389</v>
      </c>
      <c r="C1893" s="146" t="s">
        <v>2233</v>
      </c>
      <c r="D1893" s="146" t="s">
        <v>3270</v>
      </c>
      <c r="E1893" s="543">
        <v>348.39</v>
      </c>
    </row>
    <row r="1894" spans="1:5" ht="12.75">
      <c r="A1894" s="146">
        <v>43491</v>
      </c>
      <c r="B1894" s="102" t="s">
        <v>39390</v>
      </c>
      <c r="C1894" s="146" t="s">
        <v>5</v>
      </c>
      <c r="D1894" s="146" t="s">
        <v>3270</v>
      </c>
      <c r="E1894" s="543">
        <v>1.39</v>
      </c>
    </row>
    <row r="1895" spans="1:5" ht="12.75">
      <c r="A1895" s="146">
        <v>43503</v>
      </c>
      <c r="B1895" s="102" t="s">
        <v>39391</v>
      </c>
      <c r="C1895" s="146" t="s">
        <v>2233</v>
      </c>
      <c r="D1895" s="146" t="s">
        <v>3270</v>
      </c>
      <c r="E1895" s="543">
        <v>261.93</v>
      </c>
    </row>
    <row r="1896" spans="1:5" ht="12.75">
      <c r="A1896" s="146">
        <v>43492</v>
      </c>
      <c r="B1896" s="102" t="s">
        <v>39392</v>
      </c>
      <c r="C1896" s="146" t="s">
        <v>5</v>
      </c>
      <c r="D1896" s="146" t="s">
        <v>3270</v>
      </c>
      <c r="E1896" s="543">
        <v>1.82</v>
      </c>
    </row>
    <row r="1897" spans="1:5" ht="12.75">
      <c r="A1897" s="146">
        <v>43504</v>
      </c>
      <c r="B1897" s="102" t="s">
        <v>39393</v>
      </c>
      <c r="C1897" s="146" t="s">
        <v>2233</v>
      </c>
      <c r="D1897" s="146" t="s">
        <v>3270</v>
      </c>
      <c r="E1897" s="543">
        <v>342.83</v>
      </c>
    </row>
    <row r="1898" spans="1:5" ht="12.75">
      <c r="A1898" s="146">
        <v>43493</v>
      </c>
      <c r="B1898" s="102" t="s">
        <v>39394</v>
      </c>
      <c r="C1898" s="146" t="s">
        <v>5</v>
      </c>
      <c r="D1898" s="146" t="s">
        <v>3270</v>
      </c>
      <c r="E1898" s="543">
        <v>0.74</v>
      </c>
    </row>
    <row r="1899" spans="1:5" ht="12.75">
      <c r="A1899" s="146">
        <v>43505</v>
      </c>
      <c r="B1899" s="102" t="s">
        <v>39395</v>
      </c>
      <c r="C1899" s="146" t="s">
        <v>2233</v>
      </c>
      <c r="D1899" s="146" t="s">
        <v>3270</v>
      </c>
      <c r="E1899" s="543">
        <v>138.97999999999999</v>
      </c>
    </row>
    <row r="1900" spans="1:5" ht="12.75">
      <c r="A1900" s="146">
        <v>37774</v>
      </c>
      <c r="B1900" s="102" t="s">
        <v>39396</v>
      </c>
      <c r="C1900" s="146" t="s">
        <v>2</v>
      </c>
      <c r="D1900" s="146" t="s">
        <v>827</v>
      </c>
      <c r="E1900" s="543"/>
    </row>
    <row r="1901" spans="1:5" ht="12.75">
      <c r="A1901" s="146">
        <v>38629</v>
      </c>
      <c r="B1901" s="102" t="s">
        <v>39397</v>
      </c>
      <c r="C1901" s="146" t="s">
        <v>2</v>
      </c>
      <c r="D1901" s="146" t="s">
        <v>827</v>
      </c>
      <c r="E1901" s="543">
        <v>3067287.53</v>
      </c>
    </row>
    <row r="1902" spans="1:5" ht="12.75">
      <c r="A1902" s="146">
        <v>38630</v>
      </c>
      <c r="B1902" s="102" t="s">
        <v>39398</v>
      </c>
      <c r="C1902" s="146" t="s">
        <v>2</v>
      </c>
      <c r="D1902" s="146" t="s">
        <v>827</v>
      </c>
      <c r="E1902" s="543">
        <v>2060588.03</v>
      </c>
    </row>
    <row r="1903" spans="1:5" ht="12.75">
      <c r="A1903" s="146">
        <v>38476</v>
      </c>
      <c r="B1903" s="102" t="s">
        <v>39399</v>
      </c>
      <c r="C1903" s="146" t="s">
        <v>2</v>
      </c>
      <c r="D1903" s="146" t="s">
        <v>827</v>
      </c>
      <c r="E1903" s="543">
        <v>381.38</v>
      </c>
    </row>
    <row r="1904" spans="1:5" ht="12.75">
      <c r="A1904" s="146">
        <v>38477</v>
      </c>
      <c r="B1904" s="102" t="s">
        <v>39400</v>
      </c>
      <c r="C1904" s="146" t="s">
        <v>2</v>
      </c>
      <c r="D1904" s="146" t="s">
        <v>827</v>
      </c>
      <c r="E1904" s="543">
        <v>1080.07</v>
      </c>
    </row>
    <row r="1905" spans="1:5" ht="12.75">
      <c r="A1905" s="146">
        <v>45112</v>
      </c>
      <c r="B1905" s="102" t="s">
        <v>39401</v>
      </c>
      <c r="C1905" s="146" t="s">
        <v>2</v>
      </c>
      <c r="D1905" s="146" t="s">
        <v>827</v>
      </c>
      <c r="E1905" s="543">
        <v>1158336.33</v>
      </c>
    </row>
    <row r="1906" spans="1:5" ht="12.75">
      <c r="A1906" s="146">
        <v>14525</v>
      </c>
      <c r="B1906" s="102" t="s">
        <v>39402</v>
      </c>
      <c r="C1906" s="146" t="s">
        <v>2</v>
      </c>
      <c r="D1906" s="146" t="s">
        <v>827</v>
      </c>
      <c r="E1906" s="543">
        <v>1007063.03</v>
      </c>
    </row>
    <row r="1907" spans="1:5" ht="12.75">
      <c r="A1907" s="146">
        <v>36408</v>
      </c>
      <c r="B1907" s="102" t="s">
        <v>39403</v>
      </c>
      <c r="C1907" s="146" t="s">
        <v>2</v>
      </c>
      <c r="D1907" s="146" t="s">
        <v>827</v>
      </c>
      <c r="E1907" s="543">
        <v>1229429.44</v>
      </c>
    </row>
    <row r="1908" spans="1:5" ht="12.75">
      <c r="A1908" s="146">
        <v>2723</v>
      </c>
      <c r="B1908" s="102" t="s">
        <v>39404</v>
      </c>
      <c r="C1908" s="146" t="s">
        <v>2</v>
      </c>
      <c r="D1908" s="146" t="s">
        <v>827</v>
      </c>
      <c r="E1908" s="543">
        <v>748348.31</v>
      </c>
    </row>
    <row r="1909" spans="1:5" ht="12.75">
      <c r="A1909" s="146">
        <v>10685</v>
      </c>
      <c r="B1909" s="102" t="s">
        <v>39405</v>
      </c>
      <c r="C1909" s="146" t="s">
        <v>2</v>
      </c>
      <c r="D1909" s="146" t="s">
        <v>3270</v>
      </c>
      <c r="E1909" s="543">
        <v>890000</v>
      </c>
    </row>
    <row r="1910" spans="1:5" ht="12.75">
      <c r="A1910" s="146">
        <v>40636</v>
      </c>
      <c r="B1910" s="102" t="s">
        <v>39406</v>
      </c>
      <c r="C1910" s="146" t="s">
        <v>2</v>
      </c>
      <c r="D1910" s="146" t="s">
        <v>827</v>
      </c>
      <c r="E1910" s="543">
        <v>1232426.3400000001</v>
      </c>
    </row>
    <row r="1911" spans="1:5" ht="12.75">
      <c r="A1911" s="146">
        <v>4111</v>
      </c>
      <c r="B1911" s="102" t="s">
        <v>39407</v>
      </c>
      <c r="C1911" s="146" t="s">
        <v>2</v>
      </c>
      <c r="D1911" s="146" t="s">
        <v>827</v>
      </c>
      <c r="E1911" s="543">
        <v>67.81</v>
      </c>
    </row>
    <row r="1912" spans="1:5" ht="12.75">
      <c r="A1912" s="146">
        <v>44538</v>
      </c>
      <c r="B1912" s="102" t="s">
        <v>39408</v>
      </c>
      <c r="C1912" s="146" t="s">
        <v>2</v>
      </c>
      <c r="D1912" s="146" t="s">
        <v>827</v>
      </c>
      <c r="E1912" s="543">
        <v>35.6</v>
      </c>
    </row>
    <row r="1913" spans="1:5" ht="12.75">
      <c r="A1913" s="146">
        <v>12</v>
      </c>
      <c r="B1913" s="102" t="s">
        <v>39409</v>
      </c>
      <c r="C1913" s="146" t="s">
        <v>2</v>
      </c>
      <c r="D1913" s="146" t="s">
        <v>3270</v>
      </c>
      <c r="E1913" s="543">
        <v>12.35</v>
      </c>
    </row>
    <row r="1914" spans="1:5" ht="12.75">
      <c r="A1914" s="146">
        <v>37554</v>
      </c>
      <c r="B1914" s="102" t="s">
        <v>39410</v>
      </c>
      <c r="C1914" s="146" t="s">
        <v>2</v>
      </c>
      <c r="D1914" s="146" t="s">
        <v>827</v>
      </c>
      <c r="E1914" s="543">
        <v>223.13</v>
      </c>
    </row>
    <row r="1915" spans="1:5" ht="12.75">
      <c r="A1915" s="146">
        <v>37555</v>
      </c>
      <c r="B1915" s="102" t="s">
        <v>39411</v>
      </c>
      <c r="C1915" s="146" t="s">
        <v>2</v>
      </c>
      <c r="D1915" s="146" t="s">
        <v>827</v>
      </c>
      <c r="E1915" s="543">
        <v>271.42</v>
      </c>
    </row>
    <row r="1916" spans="1:5" ht="12.75">
      <c r="A1916" s="146">
        <v>10902</v>
      </c>
      <c r="B1916" s="102" t="s">
        <v>39412</v>
      </c>
      <c r="C1916" s="146" t="s">
        <v>2</v>
      </c>
      <c r="D1916" s="146" t="s">
        <v>827</v>
      </c>
      <c r="E1916" s="543">
        <v>68.11</v>
      </c>
    </row>
    <row r="1917" spans="1:5" ht="12.75">
      <c r="A1917" s="146">
        <v>20965</v>
      </c>
      <c r="B1917" s="102" t="s">
        <v>39413</v>
      </c>
      <c r="C1917" s="146" t="s">
        <v>2</v>
      </c>
      <c r="D1917" s="146" t="s">
        <v>827</v>
      </c>
      <c r="E1917" s="543">
        <v>68.739999999999995</v>
      </c>
    </row>
    <row r="1918" spans="1:5" ht="12.75">
      <c r="A1918" s="146">
        <v>20966</v>
      </c>
      <c r="B1918" s="102" t="s">
        <v>39414</v>
      </c>
      <c r="C1918" s="146" t="s">
        <v>2</v>
      </c>
      <c r="D1918" s="146" t="s">
        <v>827</v>
      </c>
      <c r="E1918" s="543">
        <v>74.010000000000005</v>
      </c>
    </row>
    <row r="1919" spans="1:5" ht="12.75">
      <c r="A1919" s="146">
        <v>10903</v>
      </c>
      <c r="B1919" s="102" t="s">
        <v>39415</v>
      </c>
      <c r="C1919" s="146" t="s">
        <v>2</v>
      </c>
      <c r="D1919" s="146" t="s">
        <v>827</v>
      </c>
      <c r="E1919" s="543">
        <v>112.19</v>
      </c>
    </row>
    <row r="1920" spans="1:5" ht="12.75">
      <c r="A1920" s="146">
        <v>20967</v>
      </c>
      <c r="B1920" s="102" t="s">
        <v>39416</v>
      </c>
      <c r="C1920" s="146" t="s">
        <v>2</v>
      </c>
      <c r="D1920" s="146" t="s">
        <v>827</v>
      </c>
      <c r="E1920" s="543">
        <v>112.19</v>
      </c>
    </row>
    <row r="1921" spans="1:5" ht="12.75">
      <c r="A1921" s="146">
        <v>20968</v>
      </c>
      <c r="B1921" s="102" t="s">
        <v>39417</v>
      </c>
      <c r="C1921" s="146" t="s">
        <v>2</v>
      </c>
      <c r="D1921" s="146" t="s">
        <v>827</v>
      </c>
      <c r="E1921" s="543">
        <v>123.04</v>
      </c>
    </row>
    <row r="1922" spans="1:5" ht="12.75">
      <c r="A1922" s="146">
        <v>11359</v>
      </c>
      <c r="B1922" s="102" t="s">
        <v>39418</v>
      </c>
      <c r="C1922" s="146" t="s">
        <v>2</v>
      </c>
      <c r="D1922" s="146" t="s">
        <v>3270</v>
      </c>
      <c r="E1922" s="543"/>
    </row>
    <row r="1923" spans="1:5" ht="12.75">
      <c r="A1923" s="146">
        <v>39017</v>
      </c>
      <c r="B1923" s="102" t="s">
        <v>39419</v>
      </c>
      <c r="C1923" s="146" t="s">
        <v>2</v>
      </c>
      <c r="D1923" s="146" t="s">
        <v>827</v>
      </c>
      <c r="E1923" s="543">
        <v>0.16</v>
      </c>
    </row>
    <row r="1924" spans="1:5" ht="12.75">
      <c r="A1924" s="146">
        <v>39315</v>
      </c>
      <c r="B1924" s="102" t="s">
        <v>39420</v>
      </c>
      <c r="C1924" s="146" t="s">
        <v>2</v>
      </c>
      <c r="D1924" s="146" t="s">
        <v>827</v>
      </c>
      <c r="E1924" s="543">
        <v>0.25</v>
      </c>
    </row>
    <row r="1925" spans="1:5" ht="12.75">
      <c r="A1925" s="146">
        <v>39016</v>
      </c>
      <c r="B1925" s="102" t="s">
        <v>39421</v>
      </c>
      <c r="C1925" s="146" t="s">
        <v>2</v>
      </c>
      <c r="D1925" s="146" t="s">
        <v>827</v>
      </c>
      <c r="E1925" s="543">
        <v>0.26</v>
      </c>
    </row>
    <row r="1926" spans="1:5" ht="12.75">
      <c r="A1926" s="146">
        <v>39481</v>
      </c>
      <c r="B1926" s="102" t="s">
        <v>39422</v>
      </c>
      <c r="C1926" s="146" t="s">
        <v>2</v>
      </c>
      <c r="D1926" s="146" t="s">
        <v>827</v>
      </c>
      <c r="E1926" s="543">
        <v>1.25</v>
      </c>
    </row>
    <row r="1927" spans="1:5" ht="12.75">
      <c r="A1927" s="146">
        <v>39013</v>
      </c>
      <c r="B1927" s="102" t="s">
        <v>39423</v>
      </c>
      <c r="C1927" s="146" t="s">
        <v>2</v>
      </c>
      <c r="D1927" s="146" t="s">
        <v>827</v>
      </c>
      <c r="E1927" s="543">
        <v>1.07</v>
      </c>
    </row>
    <row r="1928" spans="1:5" ht="12.75">
      <c r="A1928" s="146">
        <v>44919</v>
      </c>
      <c r="B1928" s="102" t="s">
        <v>39424</v>
      </c>
      <c r="C1928" s="146" t="s">
        <v>2</v>
      </c>
      <c r="D1928" s="146" t="s">
        <v>827</v>
      </c>
      <c r="E1928" s="543">
        <v>2</v>
      </c>
    </row>
    <row r="1929" spans="1:5" ht="12.75">
      <c r="A1929" s="146">
        <v>40433</v>
      </c>
      <c r="B1929" s="102" t="s">
        <v>39425</v>
      </c>
      <c r="C1929" s="146" t="s">
        <v>2</v>
      </c>
      <c r="D1929" s="146" t="s">
        <v>827</v>
      </c>
      <c r="E1929" s="543">
        <v>1.1100000000000001</v>
      </c>
    </row>
    <row r="1930" spans="1:5" ht="12.75">
      <c r="A1930" s="146">
        <v>20219</v>
      </c>
      <c r="B1930" s="102" t="s">
        <v>39426</v>
      </c>
      <c r="C1930" s="146" t="s">
        <v>2</v>
      </c>
      <c r="D1930" s="146" t="s">
        <v>3270</v>
      </c>
      <c r="E1930" s="543"/>
    </row>
    <row r="1931" spans="1:5" ht="12.75">
      <c r="A1931" s="146">
        <v>36484</v>
      </c>
      <c r="B1931" s="102" t="s">
        <v>39427</v>
      </c>
      <c r="C1931" s="146" t="s">
        <v>2</v>
      </c>
      <c r="D1931" s="146" t="s">
        <v>827</v>
      </c>
      <c r="E1931" s="543"/>
    </row>
    <row r="1932" spans="1:5" ht="12.75">
      <c r="A1932" s="146">
        <v>38368</v>
      </c>
      <c r="B1932" s="102" t="s">
        <v>39428</v>
      </c>
      <c r="C1932" s="146" t="s">
        <v>2</v>
      </c>
      <c r="D1932" s="146" t="s">
        <v>827</v>
      </c>
      <c r="E1932" s="543">
        <v>8.8800000000000008</v>
      </c>
    </row>
    <row r="1933" spans="1:5" ht="12.75">
      <c r="A1933" s="146">
        <v>38367</v>
      </c>
      <c r="B1933" s="102" t="s">
        <v>39429</v>
      </c>
      <c r="C1933" s="146" t="s">
        <v>2</v>
      </c>
      <c r="D1933" s="146" t="s">
        <v>827</v>
      </c>
      <c r="E1933" s="543">
        <v>20.49</v>
      </c>
    </row>
    <row r="1934" spans="1:5" ht="12.75">
      <c r="A1934" s="146">
        <v>38091</v>
      </c>
      <c r="B1934" s="102" t="s">
        <v>39430</v>
      </c>
      <c r="C1934" s="146" t="s">
        <v>2</v>
      </c>
      <c r="D1934" s="146" t="s">
        <v>827</v>
      </c>
      <c r="E1934" s="543">
        <v>2.98</v>
      </c>
    </row>
    <row r="1935" spans="1:5" ht="12.75">
      <c r="A1935" s="146">
        <v>38095</v>
      </c>
      <c r="B1935" s="102" t="s">
        <v>39431</v>
      </c>
      <c r="C1935" s="146" t="s">
        <v>2</v>
      </c>
      <c r="D1935" s="146" t="s">
        <v>827</v>
      </c>
      <c r="E1935" s="543">
        <v>6.31</v>
      </c>
    </row>
    <row r="1936" spans="1:5" ht="12.75">
      <c r="A1936" s="146">
        <v>38092</v>
      </c>
      <c r="B1936" s="102" t="s">
        <v>39432</v>
      </c>
      <c r="C1936" s="146" t="s">
        <v>2</v>
      </c>
      <c r="D1936" s="146" t="s">
        <v>827</v>
      </c>
      <c r="E1936" s="543">
        <v>2.83</v>
      </c>
    </row>
    <row r="1937" spans="1:5" ht="12.75">
      <c r="A1937" s="146">
        <v>38093</v>
      </c>
      <c r="B1937" s="102" t="s">
        <v>39433</v>
      </c>
      <c r="C1937" s="146" t="s">
        <v>2</v>
      </c>
      <c r="D1937" s="146" t="s">
        <v>827</v>
      </c>
      <c r="E1937" s="543">
        <v>2.92</v>
      </c>
    </row>
    <row r="1938" spans="1:5" ht="12.75">
      <c r="A1938" s="146">
        <v>38096</v>
      </c>
      <c r="B1938" s="102" t="s">
        <v>39434</v>
      </c>
      <c r="C1938" s="146" t="s">
        <v>2</v>
      </c>
      <c r="D1938" s="146" t="s">
        <v>827</v>
      </c>
      <c r="E1938" s="543">
        <v>6.78</v>
      </c>
    </row>
    <row r="1939" spans="1:5" ht="12.75">
      <c r="A1939" s="146">
        <v>38094</v>
      </c>
      <c r="B1939" s="102" t="s">
        <v>39435</v>
      </c>
      <c r="C1939" s="146" t="s">
        <v>2</v>
      </c>
      <c r="D1939" s="146" t="s">
        <v>827</v>
      </c>
      <c r="E1939" s="543">
        <v>3.58</v>
      </c>
    </row>
    <row r="1940" spans="1:5" ht="12.75">
      <c r="A1940" s="146">
        <v>38097</v>
      </c>
      <c r="B1940" s="102" t="s">
        <v>39436</v>
      </c>
      <c r="C1940" s="146" t="s">
        <v>2</v>
      </c>
      <c r="D1940" s="146" t="s">
        <v>827</v>
      </c>
      <c r="E1940" s="543">
        <v>7.27</v>
      </c>
    </row>
    <row r="1941" spans="1:5" ht="12.75">
      <c r="A1941" s="146">
        <v>38098</v>
      </c>
      <c r="B1941" s="102" t="s">
        <v>39437</v>
      </c>
      <c r="C1941" s="146" t="s">
        <v>2</v>
      </c>
      <c r="D1941" s="146" t="s">
        <v>827</v>
      </c>
      <c r="E1941" s="543">
        <v>7.27</v>
      </c>
    </row>
    <row r="1942" spans="1:5" ht="12.75">
      <c r="A1942" s="146">
        <v>11186</v>
      </c>
      <c r="B1942" s="102" t="s">
        <v>39438</v>
      </c>
      <c r="C1942" s="146" t="s">
        <v>4</v>
      </c>
      <c r="D1942" s="146" t="s">
        <v>827</v>
      </c>
      <c r="E1942" s="543">
        <v>427.13</v>
      </c>
    </row>
    <row r="1943" spans="1:5" ht="12.75">
      <c r="A1943" s="146">
        <v>11558</v>
      </c>
      <c r="B1943" s="102" t="s">
        <v>39439</v>
      </c>
      <c r="C1943" s="146" t="s">
        <v>26393</v>
      </c>
      <c r="D1943" s="146" t="s">
        <v>827</v>
      </c>
      <c r="E1943" s="543">
        <v>13.96</v>
      </c>
    </row>
    <row r="1944" spans="1:5" ht="12.75">
      <c r="A1944" s="146">
        <v>11557</v>
      </c>
      <c r="B1944" s="102" t="s">
        <v>39440</v>
      </c>
      <c r="C1944" s="146" t="s">
        <v>26393</v>
      </c>
      <c r="D1944" s="146" t="s">
        <v>827</v>
      </c>
      <c r="E1944" s="543">
        <v>35.35</v>
      </c>
    </row>
    <row r="1945" spans="1:5" ht="12.75">
      <c r="A1945" s="146">
        <v>2759</v>
      </c>
      <c r="B1945" s="102" t="s">
        <v>39441</v>
      </c>
      <c r="C1945" s="146" t="s">
        <v>2</v>
      </c>
      <c r="D1945" s="146" t="s">
        <v>3270</v>
      </c>
      <c r="E1945" s="543"/>
    </row>
    <row r="1946" spans="1:5" ht="12.75">
      <c r="A1946" s="146">
        <v>38124</v>
      </c>
      <c r="B1946" s="102" t="s">
        <v>39442</v>
      </c>
      <c r="C1946" s="146" t="s">
        <v>2</v>
      </c>
      <c r="D1946" s="146" t="s">
        <v>3270</v>
      </c>
      <c r="E1946" s="543">
        <v>28.48</v>
      </c>
    </row>
    <row r="1947" spans="1:5" ht="12.75">
      <c r="A1947" s="146">
        <v>38380</v>
      </c>
      <c r="B1947" s="102" t="s">
        <v>39443</v>
      </c>
      <c r="C1947" s="146" t="s">
        <v>2</v>
      </c>
      <c r="D1947" s="146" t="s">
        <v>827</v>
      </c>
      <c r="E1947" s="543">
        <v>32.56</v>
      </c>
    </row>
    <row r="1948" spans="1:5" ht="12.75">
      <c r="A1948" s="146">
        <v>42429</v>
      </c>
      <c r="B1948" s="102" t="s">
        <v>39444</v>
      </c>
      <c r="C1948" s="146" t="s">
        <v>2</v>
      </c>
      <c r="D1948" s="146" t="s">
        <v>827</v>
      </c>
      <c r="E1948" s="543"/>
    </row>
    <row r="1949" spans="1:5" ht="12.75">
      <c r="A1949" s="146">
        <v>39616</v>
      </c>
      <c r="B1949" s="102" t="s">
        <v>39445</v>
      </c>
      <c r="C1949" s="146" t="s">
        <v>2</v>
      </c>
      <c r="D1949" s="146" t="s">
        <v>3270</v>
      </c>
      <c r="E1949" s="543"/>
    </row>
    <row r="1950" spans="1:5" ht="12.75">
      <c r="A1950" s="146">
        <v>39618</v>
      </c>
      <c r="B1950" s="102" t="s">
        <v>39446</v>
      </c>
      <c r="C1950" s="146" t="s">
        <v>2</v>
      </c>
      <c r="D1950" s="146" t="s">
        <v>827</v>
      </c>
      <c r="E1950" s="543"/>
    </row>
    <row r="1951" spans="1:5" ht="12.75">
      <c r="A1951" s="146">
        <v>39619</v>
      </c>
      <c r="B1951" s="102" t="s">
        <v>39447</v>
      </c>
      <c r="C1951" s="146" t="s">
        <v>2</v>
      </c>
      <c r="D1951" s="146" t="s">
        <v>827</v>
      </c>
      <c r="E1951" s="543"/>
    </row>
    <row r="1952" spans="1:5" ht="12.75">
      <c r="A1952" s="146">
        <v>39613</v>
      </c>
      <c r="B1952" s="102" t="s">
        <v>39448</v>
      </c>
      <c r="C1952" s="146" t="s">
        <v>2</v>
      </c>
      <c r="D1952" s="146" t="s">
        <v>827</v>
      </c>
      <c r="E1952" s="543"/>
    </row>
    <row r="1953" spans="1:5" ht="12.75">
      <c r="A1953" s="146">
        <v>39614</v>
      </c>
      <c r="B1953" s="102" t="s">
        <v>39449</v>
      </c>
      <c r="C1953" s="146" t="s">
        <v>2</v>
      </c>
      <c r="D1953" s="146" t="s">
        <v>827</v>
      </c>
      <c r="E1953" s="543"/>
    </row>
    <row r="1954" spans="1:5" ht="12.75">
      <c r="A1954" s="146">
        <v>38538</v>
      </c>
      <c r="B1954" s="102" t="s">
        <v>39450</v>
      </c>
      <c r="C1954" s="146" t="s">
        <v>1</v>
      </c>
      <c r="D1954" s="146" t="s">
        <v>3270</v>
      </c>
      <c r="E1954" s="543"/>
    </row>
    <row r="1955" spans="1:5" ht="12.75">
      <c r="A1955" s="146">
        <v>38539</v>
      </c>
      <c r="B1955" s="102" t="s">
        <v>39451</v>
      </c>
      <c r="C1955" s="146" t="s">
        <v>1</v>
      </c>
      <c r="D1955" s="146" t="s">
        <v>827</v>
      </c>
      <c r="E1955" s="543"/>
    </row>
    <row r="1956" spans="1:5" ht="12.75">
      <c r="A1956" s="146">
        <v>38540</v>
      </c>
      <c r="B1956" s="102" t="s">
        <v>39452</v>
      </c>
      <c r="C1956" s="146" t="s">
        <v>1</v>
      </c>
      <c r="D1956" s="146" t="s">
        <v>827</v>
      </c>
      <c r="E1956" s="543"/>
    </row>
    <row r="1957" spans="1:5" ht="12.75">
      <c r="A1957" s="146">
        <v>38384</v>
      </c>
      <c r="B1957" s="102" t="s">
        <v>39453</v>
      </c>
      <c r="C1957" s="146" t="s">
        <v>2</v>
      </c>
      <c r="D1957" s="146" t="s">
        <v>827</v>
      </c>
      <c r="E1957" s="543">
        <v>23.02</v>
      </c>
    </row>
    <row r="1958" spans="1:5" ht="12.75">
      <c r="A1958" s="146">
        <v>13</v>
      </c>
      <c r="B1958" s="102" t="s">
        <v>39454</v>
      </c>
      <c r="C1958" s="146" t="s">
        <v>3</v>
      </c>
      <c r="D1958" s="146" t="s">
        <v>827</v>
      </c>
      <c r="E1958" s="543">
        <v>19.010000000000002</v>
      </c>
    </row>
    <row r="1959" spans="1:5" ht="12.75">
      <c r="A1959" s="146">
        <v>2762</v>
      </c>
      <c r="B1959" s="102" t="s">
        <v>39455</v>
      </c>
      <c r="C1959" s="146" t="s">
        <v>1</v>
      </c>
      <c r="D1959" s="146" t="s">
        <v>827</v>
      </c>
      <c r="E1959" s="543"/>
    </row>
    <row r="1960" spans="1:5" ht="12.75">
      <c r="A1960" s="146">
        <v>21142</v>
      </c>
      <c r="B1960" s="102" t="s">
        <v>39456</v>
      </c>
      <c r="C1960" s="146" t="s">
        <v>2</v>
      </c>
      <c r="D1960" s="146" t="s">
        <v>827</v>
      </c>
      <c r="E1960" s="543">
        <v>35.35</v>
      </c>
    </row>
    <row r="1961" spans="1:5" ht="12.75">
      <c r="A1961" s="146">
        <v>4223</v>
      </c>
      <c r="B1961" s="102" t="s">
        <v>39457</v>
      </c>
      <c r="C1961" s="146" t="s">
        <v>9</v>
      </c>
      <c r="D1961" s="146" t="s">
        <v>3270</v>
      </c>
      <c r="E1961" s="543">
        <v>4.53</v>
      </c>
    </row>
    <row r="1962" spans="1:5" ht="12.75">
      <c r="A1962" s="146">
        <v>37372</v>
      </c>
      <c r="B1962" s="102" t="s">
        <v>39458</v>
      </c>
      <c r="C1962" s="146" t="s">
        <v>5</v>
      </c>
      <c r="D1962" s="146" t="s">
        <v>3270</v>
      </c>
      <c r="E1962" s="543">
        <v>1.43</v>
      </c>
    </row>
    <row r="1963" spans="1:5" ht="12.75">
      <c r="A1963" s="146">
        <v>40863</v>
      </c>
      <c r="B1963" s="102" t="s">
        <v>39459</v>
      </c>
      <c r="C1963" s="146" t="s">
        <v>2233</v>
      </c>
      <c r="D1963" s="146" t="s">
        <v>3270</v>
      </c>
      <c r="E1963" s="543">
        <v>270.51</v>
      </c>
    </row>
    <row r="1964" spans="1:5" ht="12.75">
      <c r="A1964" s="146">
        <v>38475</v>
      </c>
      <c r="B1964" s="102" t="s">
        <v>39460</v>
      </c>
      <c r="C1964" s="146" t="s">
        <v>2</v>
      </c>
      <c r="D1964" s="146" t="s">
        <v>827</v>
      </c>
      <c r="E1964" s="543">
        <v>37.24</v>
      </c>
    </row>
    <row r="1965" spans="1:5" ht="12.75">
      <c r="A1965" s="146">
        <v>38474</v>
      </c>
      <c r="B1965" s="102" t="s">
        <v>39461</v>
      </c>
      <c r="C1965" s="146" t="s">
        <v>2</v>
      </c>
      <c r="D1965" s="146" t="s">
        <v>827</v>
      </c>
      <c r="E1965" s="543">
        <v>46.04</v>
      </c>
    </row>
    <row r="1966" spans="1:5" ht="12.75">
      <c r="A1966" s="146">
        <v>10886</v>
      </c>
      <c r="B1966" s="102" t="s">
        <v>39462</v>
      </c>
      <c r="C1966" s="146" t="s">
        <v>2</v>
      </c>
      <c r="D1966" s="146" t="s">
        <v>827</v>
      </c>
      <c r="E1966" s="543">
        <v>210.87</v>
      </c>
    </row>
    <row r="1967" spans="1:5" ht="12.75">
      <c r="A1967" s="146">
        <v>10888</v>
      </c>
      <c r="B1967" s="102" t="s">
        <v>39463</v>
      </c>
      <c r="C1967" s="146" t="s">
        <v>2</v>
      </c>
      <c r="D1967" s="146" t="s">
        <v>827</v>
      </c>
      <c r="E1967" s="543">
        <v>667.38</v>
      </c>
    </row>
    <row r="1968" spans="1:5" ht="12.75">
      <c r="A1968" s="146">
        <v>10889</v>
      </c>
      <c r="B1968" s="102" t="s">
        <v>39464</v>
      </c>
      <c r="C1968" s="146" t="s">
        <v>2</v>
      </c>
      <c r="D1968" s="146" t="s">
        <v>827</v>
      </c>
      <c r="E1968" s="543">
        <v>723</v>
      </c>
    </row>
    <row r="1969" spans="1:5" ht="12.75">
      <c r="A1969" s="146">
        <v>10890</v>
      </c>
      <c r="B1969" s="102" t="s">
        <v>39465</v>
      </c>
      <c r="C1969" s="146" t="s">
        <v>2</v>
      </c>
      <c r="D1969" s="146" t="s">
        <v>827</v>
      </c>
      <c r="E1969" s="543">
        <v>333.69</v>
      </c>
    </row>
    <row r="1970" spans="1:5" ht="12.75">
      <c r="A1970" s="146">
        <v>10891</v>
      </c>
      <c r="B1970" s="102" t="s">
        <v>39466</v>
      </c>
      <c r="C1970" s="146" t="s">
        <v>2</v>
      </c>
      <c r="D1970" s="146" t="s">
        <v>827</v>
      </c>
      <c r="E1970" s="543">
        <v>203.92</v>
      </c>
    </row>
    <row r="1971" spans="1:5" ht="12.75">
      <c r="A1971" s="146">
        <v>10892</v>
      </c>
      <c r="B1971" s="102" t="s">
        <v>39467</v>
      </c>
      <c r="C1971" s="146" t="s">
        <v>2</v>
      </c>
      <c r="D1971" s="146" t="s">
        <v>3270</v>
      </c>
      <c r="E1971" s="543">
        <v>241</v>
      </c>
    </row>
    <row r="1972" spans="1:5" ht="12.75">
      <c r="A1972" s="146">
        <v>20977</v>
      </c>
      <c r="B1972" s="102" t="s">
        <v>39468</v>
      </c>
      <c r="C1972" s="146" t="s">
        <v>2</v>
      </c>
      <c r="D1972" s="146" t="s">
        <v>827</v>
      </c>
      <c r="E1972" s="543">
        <v>287.33999999999997</v>
      </c>
    </row>
    <row r="1973" spans="1:5" ht="12.75">
      <c r="A1973" s="146">
        <v>3073</v>
      </c>
      <c r="B1973" s="102" t="s">
        <v>39469</v>
      </c>
      <c r="C1973" s="146" t="s">
        <v>2</v>
      </c>
      <c r="D1973" s="146" t="s">
        <v>827</v>
      </c>
      <c r="E1973" s="543"/>
    </row>
    <row r="1974" spans="1:5" ht="12.75">
      <c r="A1974" s="146">
        <v>3074</v>
      </c>
      <c r="B1974" s="102" t="s">
        <v>39470</v>
      </c>
      <c r="C1974" s="146" t="s">
        <v>2</v>
      </c>
      <c r="D1974" s="146" t="s">
        <v>827</v>
      </c>
      <c r="E1974" s="543"/>
    </row>
    <row r="1975" spans="1:5" ht="12.75">
      <c r="A1975" s="146">
        <v>3076</v>
      </c>
      <c r="B1975" s="102" t="s">
        <v>39471</v>
      </c>
      <c r="C1975" s="146" t="s">
        <v>2</v>
      </c>
      <c r="D1975" s="146" t="s">
        <v>827</v>
      </c>
      <c r="E1975" s="543"/>
    </row>
    <row r="1976" spans="1:5" ht="12.75">
      <c r="A1976" s="146">
        <v>3075</v>
      </c>
      <c r="B1976" s="102" t="s">
        <v>39472</v>
      </c>
      <c r="C1976" s="146" t="s">
        <v>2</v>
      </c>
      <c r="D1976" s="146" t="s">
        <v>827</v>
      </c>
      <c r="E1976" s="543"/>
    </row>
    <row r="1977" spans="1:5" ht="12.75">
      <c r="A1977" s="146">
        <v>10781</v>
      </c>
      <c r="B1977" s="102" t="s">
        <v>39473</v>
      </c>
      <c r="C1977" s="146" t="s">
        <v>2</v>
      </c>
      <c r="D1977" s="146" t="s">
        <v>827</v>
      </c>
      <c r="E1977" s="543"/>
    </row>
    <row r="1978" spans="1:5" ht="12.75">
      <c r="A1978" s="146">
        <v>11480</v>
      </c>
      <c r="B1978" s="102" t="s">
        <v>39474</v>
      </c>
      <c r="C1978" s="146" t="s">
        <v>26460</v>
      </c>
      <c r="D1978" s="146" t="s">
        <v>827</v>
      </c>
      <c r="E1978" s="543">
        <v>100.34</v>
      </c>
    </row>
    <row r="1979" spans="1:5" ht="12.75">
      <c r="A1979" s="146">
        <v>43612</v>
      </c>
      <c r="B1979" s="102" t="s">
        <v>39475</v>
      </c>
      <c r="C1979" s="146" t="s">
        <v>26460</v>
      </c>
      <c r="D1979" s="146" t="s">
        <v>827</v>
      </c>
      <c r="E1979" s="543">
        <v>78.97</v>
      </c>
    </row>
    <row r="1980" spans="1:5" ht="12.75">
      <c r="A1980" s="146">
        <v>43613</v>
      </c>
      <c r="B1980" s="102" t="s">
        <v>39476</v>
      </c>
      <c r="C1980" s="146" t="s">
        <v>26460</v>
      </c>
      <c r="D1980" s="146" t="s">
        <v>827</v>
      </c>
      <c r="E1980" s="543">
        <v>65.38</v>
      </c>
    </row>
    <row r="1981" spans="1:5" ht="12.75">
      <c r="A1981" s="146">
        <v>11469</v>
      </c>
      <c r="B1981" s="102" t="s">
        <v>39477</v>
      </c>
      <c r="C1981" s="146" t="s">
        <v>2</v>
      </c>
      <c r="D1981" s="146" t="s">
        <v>827</v>
      </c>
      <c r="E1981" s="543">
        <v>10.71</v>
      </c>
    </row>
    <row r="1982" spans="1:5" ht="12.75">
      <c r="A1982" s="146">
        <v>11468</v>
      </c>
      <c r="B1982" s="102" t="s">
        <v>39478</v>
      </c>
      <c r="C1982" s="146" t="s">
        <v>2</v>
      </c>
      <c r="D1982" s="146" t="s">
        <v>827</v>
      </c>
      <c r="E1982" s="543">
        <v>10.72</v>
      </c>
    </row>
    <row r="1983" spans="1:5" ht="12.75">
      <c r="A1983" s="146">
        <v>11484</v>
      </c>
      <c r="B1983" s="102" t="s">
        <v>39479</v>
      </c>
      <c r="C1983" s="146" t="s">
        <v>2</v>
      </c>
      <c r="D1983" s="146" t="s">
        <v>827</v>
      </c>
      <c r="E1983" s="543">
        <v>47.07</v>
      </c>
    </row>
    <row r="1984" spans="1:5" ht="12.75">
      <c r="A1984" s="146">
        <v>38155</v>
      </c>
      <c r="B1984" s="102" t="s">
        <v>39480</v>
      </c>
      <c r="C1984" s="146" t="s">
        <v>2</v>
      </c>
      <c r="D1984" s="146" t="s">
        <v>827</v>
      </c>
      <c r="E1984" s="543">
        <v>73.08</v>
      </c>
    </row>
    <row r="1985" spans="1:5" ht="12.75">
      <c r="A1985" s="146">
        <v>11467</v>
      </c>
      <c r="B1985" s="102" t="s">
        <v>39481</v>
      </c>
      <c r="C1985" s="146" t="s">
        <v>2</v>
      </c>
      <c r="D1985" s="146" t="s">
        <v>827</v>
      </c>
      <c r="E1985" s="543">
        <v>16.7</v>
      </c>
    </row>
    <row r="1986" spans="1:5" ht="12.75">
      <c r="A1986" s="146">
        <v>38153</v>
      </c>
      <c r="B1986" s="102" t="s">
        <v>39482</v>
      </c>
      <c r="C1986" s="146" t="s">
        <v>26460</v>
      </c>
      <c r="D1986" s="146" t="s">
        <v>827</v>
      </c>
      <c r="E1986" s="543">
        <v>42.66</v>
      </c>
    </row>
    <row r="1987" spans="1:5" ht="12.75">
      <c r="A1987" s="146">
        <v>43607</v>
      </c>
      <c r="B1987" s="102" t="s">
        <v>39483</v>
      </c>
      <c r="C1987" s="146" t="s">
        <v>26460</v>
      </c>
      <c r="D1987" s="146" t="s">
        <v>827</v>
      </c>
      <c r="E1987" s="543">
        <v>80.680000000000007</v>
      </c>
    </row>
    <row r="1988" spans="1:5" ht="12.75">
      <c r="A1988" s="146">
        <v>3080</v>
      </c>
      <c r="B1988" s="102" t="s">
        <v>39484</v>
      </c>
      <c r="C1988" s="146" t="s">
        <v>26460</v>
      </c>
      <c r="D1988" s="146" t="s">
        <v>3270</v>
      </c>
      <c r="E1988" s="543">
        <v>54.25</v>
      </c>
    </row>
    <row r="1989" spans="1:5" ht="12.75">
      <c r="A1989" s="146">
        <v>3081</v>
      </c>
      <c r="B1989" s="102" t="s">
        <v>39485</v>
      </c>
      <c r="C1989" s="146" t="s">
        <v>26460</v>
      </c>
      <c r="D1989" s="146" t="s">
        <v>827</v>
      </c>
      <c r="E1989" s="543">
        <v>107.33</v>
      </c>
    </row>
    <row r="1990" spans="1:5" ht="12.75">
      <c r="A1990" s="146">
        <v>3090</v>
      </c>
      <c r="B1990" s="102" t="s">
        <v>39486</v>
      </c>
      <c r="C1990" s="146" t="s">
        <v>26460</v>
      </c>
      <c r="D1990" s="146" t="s">
        <v>827</v>
      </c>
      <c r="E1990" s="543">
        <v>48.42</v>
      </c>
    </row>
    <row r="1991" spans="1:5" ht="12.75">
      <c r="A1991" s="146">
        <v>43611</v>
      </c>
      <c r="B1991" s="102" t="s">
        <v>39487</v>
      </c>
      <c r="C1991" s="146" t="s">
        <v>26460</v>
      </c>
      <c r="D1991" s="146" t="s">
        <v>827</v>
      </c>
      <c r="E1991" s="543">
        <v>80.349999999999994</v>
      </c>
    </row>
    <row r="1992" spans="1:5" ht="12.75">
      <c r="A1992" s="146">
        <v>3103</v>
      </c>
      <c r="B1992" s="102" t="s">
        <v>39488</v>
      </c>
      <c r="C1992" s="146" t="s">
        <v>2</v>
      </c>
      <c r="D1992" s="146" t="s">
        <v>827</v>
      </c>
      <c r="E1992" s="543">
        <v>40.15</v>
      </c>
    </row>
    <row r="1993" spans="1:5" ht="12.75">
      <c r="A1993" s="146">
        <v>3097</v>
      </c>
      <c r="B1993" s="102" t="s">
        <v>39489</v>
      </c>
      <c r="C1993" s="146" t="s">
        <v>26460</v>
      </c>
      <c r="D1993" s="146" t="s">
        <v>827</v>
      </c>
      <c r="E1993" s="543">
        <v>60.74</v>
      </c>
    </row>
    <row r="1994" spans="1:5" ht="12.75">
      <c r="A1994" s="146">
        <v>3099</v>
      </c>
      <c r="B1994" s="102" t="s">
        <v>39490</v>
      </c>
      <c r="C1994" s="146" t="s">
        <v>26460</v>
      </c>
      <c r="D1994" s="146" t="s">
        <v>827</v>
      </c>
      <c r="E1994" s="543">
        <v>97.26</v>
      </c>
    </row>
    <row r="1995" spans="1:5" ht="12.75">
      <c r="A1995" s="146">
        <v>38151</v>
      </c>
      <c r="B1995" s="102" t="s">
        <v>39491</v>
      </c>
      <c r="C1995" s="146" t="s">
        <v>26460</v>
      </c>
      <c r="D1995" s="146" t="s">
        <v>827</v>
      </c>
      <c r="E1995" s="543">
        <v>70.510000000000005</v>
      </c>
    </row>
    <row r="1996" spans="1:5" ht="12.75">
      <c r="A1996" s="146">
        <v>38152</v>
      </c>
      <c r="B1996" s="102" t="s">
        <v>39492</v>
      </c>
      <c r="C1996" s="146" t="s">
        <v>26460</v>
      </c>
      <c r="D1996" s="146" t="s">
        <v>827</v>
      </c>
      <c r="E1996" s="543">
        <v>113.74</v>
      </c>
    </row>
    <row r="1997" spans="1:5" ht="12.75">
      <c r="A1997" s="146">
        <v>43610</v>
      </c>
      <c r="B1997" s="102" t="s">
        <v>39493</v>
      </c>
      <c r="C1997" s="146" t="s">
        <v>26460</v>
      </c>
      <c r="D1997" s="146" t="s">
        <v>827</v>
      </c>
      <c r="E1997" s="543">
        <v>60.27</v>
      </c>
    </row>
    <row r="1998" spans="1:5" ht="12.75">
      <c r="A1998" s="146">
        <v>3093</v>
      </c>
      <c r="B1998" s="102" t="s">
        <v>39494</v>
      </c>
      <c r="C1998" s="146" t="s">
        <v>26460</v>
      </c>
      <c r="D1998" s="146" t="s">
        <v>827</v>
      </c>
      <c r="E1998" s="543">
        <v>97.26</v>
      </c>
    </row>
    <row r="1999" spans="1:5" ht="12.75">
      <c r="A1999" s="146">
        <v>38165</v>
      </c>
      <c r="B1999" s="102" t="s">
        <v>39495</v>
      </c>
      <c r="C1999" s="146" t="s">
        <v>26460</v>
      </c>
      <c r="D1999" s="146" t="s">
        <v>827</v>
      </c>
      <c r="E1999" s="543">
        <v>67.180000000000007</v>
      </c>
    </row>
    <row r="2000" spans="1:5" ht="12.75">
      <c r="A2000" s="146">
        <v>38177</v>
      </c>
      <c r="B2000" s="102" t="s">
        <v>39496</v>
      </c>
      <c r="C2000" s="146" t="s">
        <v>2</v>
      </c>
      <c r="D2000" s="146" t="s">
        <v>827</v>
      </c>
      <c r="E2000" s="543">
        <v>19.96</v>
      </c>
    </row>
    <row r="2001" spans="1:5" ht="12.75">
      <c r="A2001" s="146">
        <v>11458</v>
      </c>
      <c r="B2001" s="102" t="s">
        <v>39497</v>
      </c>
      <c r="C2001" s="146" t="s">
        <v>2</v>
      </c>
      <c r="D2001" s="146" t="s">
        <v>827</v>
      </c>
      <c r="E2001" s="543">
        <v>23.83</v>
      </c>
    </row>
    <row r="2002" spans="1:5" ht="12.75">
      <c r="A2002" s="146">
        <v>3108</v>
      </c>
      <c r="B2002" s="102" t="s">
        <v>39498</v>
      </c>
      <c r="C2002" s="146" t="s">
        <v>2</v>
      </c>
      <c r="D2002" s="146" t="s">
        <v>827</v>
      </c>
      <c r="E2002" s="543">
        <v>101.31</v>
      </c>
    </row>
    <row r="2003" spans="1:5" ht="12.75">
      <c r="A2003" s="146">
        <v>3105</v>
      </c>
      <c r="B2003" s="102" t="s">
        <v>39499</v>
      </c>
      <c r="C2003" s="146" t="s">
        <v>2</v>
      </c>
      <c r="D2003" s="146" t="s">
        <v>827</v>
      </c>
      <c r="E2003" s="543">
        <v>132.5</v>
      </c>
    </row>
    <row r="2004" spans="1:5" ht="12.75">
      <c r="A2004" s="146">
        <v>38178</v>
      </c>
      <c r="B2004" s="102" t="s">
        <v>39500</v>
      </c>
      <c r="C2004" s="146" t="s">
        <v>2</v>
      </c>
      <c r="D2004" s="146" t="s">
        <v>827</v>
      </c>
      <c r="E2004" s="543">
        <v>21.96</v>
      </c>
    </row>
    <row r="2005" spans="1:5" ht="12.75">
      <c r="A2005" s="146">
        <v>43575</v>
      </c>
      <c r="B2005" s="102" t="s">
        <v>39501</v>
      </c>
      <c r="C2005" s="146" t="s">
        <v>2</v>
      </c>
      <c r="D2005" s="146" t="s">
        <v>827</v>
      </c>
      <c r="E2005" s="543">
        <v>47.59</v>
      </c>
    </row>
    <row r="2006" spans="1:5" ht="12.75">
      <c r="A2006" s="146">
        <v>43577</v>
      </c>
      <c r="B2006" s="102" t="s">
        <v>39502</v>
      </c>
      <c r="C2006" s="146" t="s">
        <v>2</v>
      </c>
      <c r="D2006" s="146" t="s">
        <v>827</v>
      </c>
      <c r="E2006" s="543">
        <v>82.73</v>
      </c>
    </row>
    <row r="2007" spans="1:5" ht="12.75">
      <c r="A2007" s="146">
        <v>43458</v>
      </c>
      <c r="B2007" s="102" t="s">
        <v>39503</v>
      </c>
      <c r="C2007" s="146" t="s">
        <v>5</v>
      </c>
      <c r="D2007" s="146" t="s">
        <v>3270</v>
      </c>
      <c r="E2007" s="543">
        <v>0.06</v>
      </c>
    </row>
    <row r="2008" spans="1:5" ht="12.75">
      <c r="A2008" s="146">
        <v>43470</v>
      </c>
      <c r="B2008" s="102" t="s">
        <v>39504</v>
      </c>
      <c r="C2008" s="146" t="s">
        <v>2233</v>
      </c>
      <c r="D2008" s="146" t="s">
        <v>3270</v>
      </c>
      <c r="E2008" s="543">
        <v>11.14</v>
      </c>
    </row>
    <row r="2009" spans="1:5" ht="12.75">
      <c r="A2009" s="146">
        <v>43459</v>
      </c>
      <c r="B2009" s="102" t="s">
        <v>39505</v>
      </c>
      <c r="C2009" s="146" t="s">
        <v>5</v>
      </c>
      <c r="D2009" s="146" t="s">
        <v>3270</v>
      </c>
      <c r="E2009" s="543">
        <v>0.44</v>
      </c>
    </row>
    <row r="2010" spans="1:5" ht="12.75">
      <c r="A2010" s="146">
        <v>43471</v>
      </c>
      <c r="B2010" s="102" t="s">
        <v>39506</v>
      </c>
      <c r="C2010" s="146" t="s">
        <v>2233</v>
      </c>
      <c r="D2010" s="146" t="s">
        <v>3270</v>
      </c>
      <c r="E2010" s="543">
        <v>82.31</v>
      </c>
    </row>
    <row r="2011" spans="1:5" ht="12.75">
      <c r="A2011" s="146">
        <v>43460</v>
      </c>
      <c r="B2011" s="102" t="s">
        <v>39507</v>
      </c>
      <c r="C2011" s="146" t="s">
        <v>5</v>
      </c>
      <c r="D2011" s="146" t="s">
        <v>3270</v>
      </c>
      <c r="E2011" s="543">
        <v>0.86</v>
      </c>
    </row>
    <row r="2012" spans="1:5" ht="12.75">
      <c r="A2012" s="146">
        <v>43472</v>
      </c>
      <c r="B2012" s="102" t="s">
        <v>39508</v>
      </c>
      <c r="C2012" s="146" t="s">
        <v>2233</v>
      </c>
      <c r="D2012" s="146" t="s">
        <v>3270</v>
      </c>
      <c r="E2012" s="543">
        <v>161.72999999999999</v>
      </c>
    </row>
    <row r="2013" spans="1:5" ht="12.75">
      <c r="A2013" s="146">
        <v>43461</v>
      </c>
      <c r="B2013" s="102" t="s">
        <v>39509</v>
      </c>
      <c r="C2013" s="146" t="s">
        <v>5</v>
      </c>
      <c r="D2013" s="146" t="s">
        <v>3270</v>
      </c>
      <c r="E2013" s="543">
        <v>0.31</v>
      </c>
    </row>
    <row r="2014" spans="1:5" ht="12.75">
      <c r="A2014" s="146">
        <v>43473</v>
      </c>
      <c r="B2014" s="102" t="s">
        <v>39510</v>
      </c>
      <c r="C2014" s="146" t="s">
        <v>2233</v>
      </c>
      <c r="D2014" s="146" t="s">
        <v>3270</v>
      </c>
      <c r="E2014" s="543">
        <v>59.01</v>
      </c>
    </row>
    <row r="2015" spans="1:5" ht="12.75">
      <c r="A2015" s="146">
        <v>43463</v>
      </c>
      <c r="B2015" s="102" t="s">
        <v>39511</v>
      </c>
      <c r="C2015" s="146" t="s">
        <v>5</v>
      </c>
      <c r="D2015" s="146" t="s">
        <v>3270</v>
      </c>
      <c r="E2015" s="543">
        <v>0.08</v>
      </c>
    </row>
    <row r="2016" spans="1:5" ht="12.75">
      <c r="A2016" s="146">
        <v>43475</v>
      </c>
      <c r="B2016" s="102" t="s">
        <v>39512</v>
      </c>
      <c r="C2016" s="146" t="s">
        <v>2233</v>
      </c>
      <c r="D2016" s="146" t="s">
        <v>3270</v>
      </c>
      <c r="E2016" s="543">
        <v>15.46</v>
      </c>
    </row>
    <row r="2017" spans="1:5" ht="12.75">
      <c r="A2017" s="146">
        <v>43462</v>
      </c>
      <c r="B2017" s="102" t="s">
        <v>39513</v>
      </c>
      <c r="C2017" s="146" t="s">
        <v>5</v>
      </c>
      <c r="D2017" s="146" t="s">
        <v>3270</v>
      </c>
      <c r="E2017" s="543">
        <v>0.01</v>
      </c>
    </row>
    <row r="2018" spans="1:5" ht="12.75">
      <c r="A2018" s="146">
        <v>43474</v>
      </c>
      <c r="B2018" s="102" t="s">
        <v>39514</v>
      </c>
      <c r="C2018" s="146" t="s">
        <v>2233</v>
      </c>
      <c r="D2018" s="146" t="s">
        <v>3270</v>
      </c>
      <c r="E2018" s="543">
        <v>2.35</v>
      </c>
    </row>
    <row r="2019" spans="1:5" ht="12.75">
      <c r="A2019" s="146">
        <v>43464</v>
      </c>
      <c r="B2019" s="102" t="s">
        <v>39515</v>
      </c>
      <c r="C2019" s="146" t="s">
        <v>5</v>
      </c>
      <c r="D2019" s="146" t="s">
        <v>3270</v>
      </c>
      <c r="E2019" s="543">
        <v>0.01</v>
      </c>
    </row>
    <row r="2020" spans="1:5" ht="12.75">
      <c r="A2020" s="146">
        <v>43476</v>
      </c>
      <c r="B2020" s="102" t="s">
        <v>39516</v>
      </c>
      <c r="C2020" s="146" t="s">
        <v>2233</v>
      </c>
      <c r="D2020" s="146" t="s">
        <v>3270</v>
      </c>
      <c r="E2020" s="543">
        <v>0.01</v>
      </c>
    </row>
    <row r="2021" spans="1:5" ht="12.75">
      <c r="A2021" s="146">
        <v>43465</v>
      </c>
      <c r="B2021" s="102" t="s">
        <v>39517</v>
      </c>
      <c r="C2021" s="146" t="s">
        <v>5</v>
      </c>
      <c r="D2021" s="146" t="s">
        <v>3270</v>
      </c>
      <c r="E2021" s="543">
        <v>0.78</v>
      </c>
    </row>
    <row r="2022" spans="1:5" ht="12.75">
      <c r="A2022" s="146">
        <v>43477</v>
      </c>
      <c r="B2022" s="102" t="s">
        <v>39518</v>
      </c>
      <c r="C2022" s="146" t="s">
        <v>2233</v>
      </c>
      <c r="D2022" s="146" t="s">
        <v>3270</v>
      </c>
      <c r="E2022" s="543">
        <v>147.87</v>
      </c>
    </row>
    <row r="2023" spans="1:5" ht="12.75">
      <c r="A2023" s="146">
        <v>43466</v>
      </c>
      <c r="B2023" s="102" t="s">
        <v>39519</v>
      </c>
      <c r="C2023" s="146" t="s">
        <v>5</v>
      </c>
      <c r="D2023" s="146" t="s">
        <v>3270</v>
      </c>
      <c r="E2023" s="543">
        <v>2.0499999999999998</v>
      </c>
    </row>
    <row r="2024" spans="1:5" ht="12.75">
      <c r="A2024" s="146">
        <v>43478</v>
      </c>
      <c r="B2024" s="102" t="s">
        <v>39520</v>
      </c>
      <c r="C2024" s="146" t="s">
        <v>2233</v>
      </c>
      <c r="D2024" s="146" t="s">
        <v>3270</v>
      </c>
      <c r="E2024" s="543">
        <v>387.36</v>
      </c>
    </row>
    <row r="2025" spans="1:5" ht="12.75">
      <c r="A2025" s="146">
        <v>43467</v>
      </c>
      <c r="B2025" s="102" t="s">
        <v>39521</v>
      </c>
      <c r="C2025" s="146" t="s">
        <v>5</v>
      </c>
      <c r="D2025" s="146" t="s">
        <v>3270</v>
      </c>
      <c r="E2025" s="543">
        <v>0.61</v>
      </c>
    </row>
    <row r="2026" spans="1:5" ht="12.75">
      <c r="A2026" s="146">
        <v>43479</v>
      </c>
      <c r="B2026" s="102" t="s">
        <v>39522</v>
      </c>
      <c r="C2026" s="146" t="s">
        <v>2233</v>
      </c>
      <c r="D2026" s="146" t="s">
        <v>3270</v>
      </c>
      <c r="E2026" s="543">
        <v>114.77</v>
      </c>
    </row>
    <row r="2027" spans="1:5" ht="12.75">
      <c r="A2027" s="146">
        <v>43468</v>
      </c>
      <c r="B2027" s="102" t="s">
        <v>39523</v>
      </c>
      <c r="C2027" s="146" t="s">
        <v>5</v>
      </c>
      <c r="D2027" s="146" t="s">
        <v>3270</v>
      </c>
      <c r="E2027" s="543">
        <v>1.21</v>
      </c>
    </row>
    <row r="2028" spans="1:5" ht="12.75">
      <c r="A2028" s="146">
        <v>43480</v>
      </c>
      <c r="B2028" s="102" t="s">
        <v>39524</v>
      </c>
      <c r="C2028" s="146" t="s">
        <v>2233</v>
      </c>
      <c r="D2028" s="146" t="s">
        <v>3270</v>
      </c>
      <c r="E2028" s="543">
        <v>228.92</v>
      </c>
    </row>
    <row r="2029" spans="1:5" ht="12.75">
      <c r="A2029" s="146">
        <v>43469</v>
      </c>
      <c r="B2029" s="102" t="s">
        <v>39525</v>
      </c>
      <c r="C2029" s="146" t="s">
        <v>5</v>
      </c>
      <c r="D2029" s="146" t="s">
        <v>3270</v>
      </c>
      <c r="E2029" s="543">
        <v>0.05</v>
      </c>
    </row>
    <row r="2030" spans="1:5" ht="12.75">
      <c r="A2030" s="146">
        <v>43481</v>
      </c>
      <c r="B2030" s="102" t="s">
        <v>39526</v>
      </c>
      <c r="C2030" s="146" t="s">
        <v>2233</v>
      </c>
      <c r="D2030" s="146" t="s">
        <v>3270</v>
      </c>
      <c r="E2030" s="543">
        <v>9.89</v>
      </c>
    </row>
    <row r="2031" spans="1:5" ht="12.75">
      <c r="A2031" s="146">
        <v>3119</v>
      </c>
      <c r="B2031" s="102" t="s">
        <v>39527</v>
      </c>
      <c r="C2031" s="146" t="s">
        <v>2</v>
      </c>
      <c r="D2031" s="146" t="s">
        <v>827</v>
      </c>
      <c r="E2031" s="543">
        <v>2.58</v>
      </c>
    </row>
    <row r="2032" spans="1:5" ht="12.75">
      <c r="A2032" s="146">
        <v>3122</v>
      </c>
      <c r="B2032" s="102" t="s">
        <v>39528</v>
      </c>
      <c r="C2032" s="146" t="s">
        <v>2</v>
      </c>
      <c r="D2032" s="146" t="s">
        <v>827</v>
      </c>
      <c r="E2032" s="543">
        <v>5.25</v>
      </c>
    </row>
    <row r="2033" spans="1:5" ht="12.75">
      <c r="A2033" s="146">
        <v>3121</v>
      </c>
      <c r="B2033" s="102" t="s">
        <v>39529</v>
      </c>
      <c r="C2033" s="146" t="s">
        <v>2</v>
      </c>
      <c r="D2033" s="146" t="s">
        <v>827</v>
      </c>
      <c r="E2033" s="543">
        <v>5.95</v>
      </c>
    </row>
    <row r="2034" spans="1:5" ht="12.75">
      <c r="A2034" s="146">
        <v>3120</v>
      </c>
      <c r="B2034" s="102" t="s">
        <v>39530</v>
      </c>
      <c r="C2034" s="146" t="s">
        <v>2</v>
      </c>
      <c r="D2034" s="146" t="s">
        <v>827</v>
      </c>
      <c r="E2034" s="543">
        <v>11.28</v>
      </c>
    </row>
    <row r="2035" spans="1:5" ht="12.75">
      <c r="A2035" s="146">
        <v>11455</v>
      </c>
      <c r="B2035" s="102" t="s">
        <v>39531</v>
      </c>
      <c r="C2035" s="146" t="s">
        <v>2</v>
      </c>
      <c r="D2035" s="146" t="s">
        <v>827</v>
      </c>
      <c r="E2035" s="543">
        <v>16.309999999999999</v>
      </c>
    </row>
    <row r="2036" spans="1:5" ht="12.75">
      <c r="A2036" s="146">
        <v>11456</v>
      </c>
      <c r="B2036" s="102" t="s">
        <v>39532</v>
      </c>
      <c r="C2036" s="146" t="s">
        <v>2</v>
      </c>
      <c r="D2036" s="146" t="s">
        <v>827</v>
      </c>
      <c r="E2036" s="543">
        <v>19.5</v>
      </c>
    </row>
    <row r="2037" spans="1:5" ht="12.75">
      <c r="A2037" s="146">
        <v>3107</v>
      </c>
      <c r="B2037" s="102" t="s">
        <v>39533</v>
      </c>
      <c r="C2037" s="146" t="s">
        <v>2</v>
      </c>
      <c r="D2037" s="146" t="s">
        <v>827</v>
      </c>
      <c r="E2037" s="543">
        <v>8.2200000000000006</v>
      </c>
    </row>
    <row r="2038" spans="1:5" ht="12.75">
      <c r="A2038" s="146">
        <v>43583</v>
      </c>
      <c r="B2038" s="102" t="s">
        <v>39534</v>
      </c>
      <c r="C2038" s="146" t="s">
        <v>2</v>
      </c>
      <c r="D2038" s="146" t="s">
        <v>827</v>
      </c>
      <c r="E2038" s="543">
        <v>9.2799999999999994</v>
      </c>
    </row>
    <row r="2039" spans="1:5" ht="12.75">
      <c r="A2039" s="146">
        <v>43586</v>
      </c>
      <c r="B2039" s="102" t="s">
        <v>39535</v>
      </c>
      <c r="C2039" s="146" t="s">
        <v>2</v>
      </c>
      <c r="D2039" s="146" t="s">
        <v>827</v>
      </c>
      <c r="E2039" s="543">
        <v>9.51</v>
      </c>
    </row>
    <row r="2040" spans="1:5" ht="12.75">
      <c r="A2040" s="146">
        <v>11461</v>
      </c>
      <c r="B2040" s="102" t="s">
        <v>39536</v>
      </c>
      <c r="C2040" s="146" t="s">
        <v>2</v>
      </c>
      <c r="D2040" s="146" t="s">
        <v>827</v>
      </c>
      <c r="E2040" s="543">
        <v>10.36</v>
      </c>
    </row>
    <row r="2041" spans="1:5" ht="12.75">
      <c r="A2041" s="146">
        <v>43587</v>
      </c>
      <c r="B2041" s="102" t="s">
        <v>39537</v>
      </c>
      <c r="C2041" s="146" t="s">
        <v>2</v>
      </c>
      <c r="D2041" s="146" t="s">
        <v>827</v>
      </c>
      <c r="E2041" s="543">
        <v>11.95</v>
      </c>
    </row>
    <row r="2042" spans="1:5" ht="12.75">
      <c r="A2042" s="146">
        <v>3106</v>
      </c>
      <c r="B2042" s="102" t="s">
        <v>39538</v>
      </c>
      <c r="C2042" s="146" t="s">
        <v>2</v>
      </c>
      <c r="D2042" s="146" t="s">
        <v>827</v>
      </c>
      <c r="E2042" s="543">
        <v>15.17</v>
      </c>
    </row>
    <row r="2043" spans="1:5" ht="12.75">
      <c r="A2043" s="146">
        <v>44539</v>
      </c>
      <c r="B2043" s="102" t="s">
        <v>39539</v>
      </c>
      <c r="C2043" s="146" t="s">
        <v>3</v>
      </c>
      <c r="D2043" s="146" t="s">
        <v>827</v>
      </c>
      <c r="E2043" s="543">
        <v>2.61</v>
      </c>
    </row>
    <row r="2044" spans="1:5" ht="12.75">
      <c r="A2044" s="146">
        <v>3123</v>
      </c>
      <c r="B2044" s="102" t="s">
        <v>39540</v>
      </c>
      <c r="C2044" s="146" t="s">
        <v>3</v>
      </c>
      <c r="D2044" s="146" t="s">
        <v>3270</v>
      </c>
      <c r="E2044" s="543">
        <v>2.44</v>
      </c>
    </row>
    <row r="2045" spans="1:5" ht="12.75">
      <c r="A2045" s="146">
        <v>38125</v>
      </c>
      <c r="B2045" s="102" t="s">
        <v>39541</v>
      </c>
      <c r="C2045" s="146" t="s">
        <v>3</v>
      </c>
      <c r="D2045" s="146" t="s">
        <v>827</v>
      </c>
      <c r="E2045" s="543">
        <v>1.5</v>
      </c>
    </row>
    <row r="2046" spans="1:5" ht="12.75">
      <c r="A2046" s="146">
        <v>39014</v>
      </c>
      <c r="B2046" s="102" t="s">
        <v>39542</v>
      </c>
      <c r="C2046" s="146" t="s">
        <v>3</v>
      </c>
      <c r="D2046" s="146" t="s">
        <v>827</v>
      </c>
      <c r="E2046" s="543"/>
    </row>
    <row r="2047" spans="1:5" ht="12.75">
      <c r="A2047" s="146">
        <v>39365</v>
      </c>
      <c r="B2047" s="102" t="s">
        <v>39543</v>
      </c>
      <c r="C2047" s="146" t="s">
        <v>2</v>
      </c>
      <c r="D2047" s="146" t="s">
        <v>827</v>
      </c>
      <c r="E2047" s="543">
        <v>1974.57</v>
      </c>
    </row>
    <row r="2048" spans="1:5" ht="12.75">
      <c r="A2048" s="146">
        <v>39366</v>
      </c>
      <c r="B2048" s="102" t="s">
        <v>39544</v>
      </c>
      <c r="C2048" s="146" t="s">
        <v>2</v>
      </c>
      <c r="D2048" s="146" t="s">
        <v>827</v>
      </c>
      <c r="E2048" s="543">
        <v>2995.74</v>
      </c>
    </row>
    <row r="2049" spans="1:5" ht="12.75">
      <c r="A2049" s="146">
        <v>39367</v>
      </c>
      <c r="B2049" s="102" t="s">
        <v>39545</v>
      </c>
      <c r="C2049" s="146" t="s">
        <v>2</v>
      </c>
      <c r="D2049" s="146" t="s">
        <v>827</v>
      </c>
      <c r="E2049" s="543">
        <v>5133</v>
      </c>
    </row>
    <row r="2050" spans="1:5" ht="12.75">
      <c r="A2050" s="146">
        <v>37394</v>
      </c>
      <c r="B2050" s="102" t="s">
        <v>39546</v>
      </c>
      <c r="C2050" s="146" t="s">
        <v>39547</v>
      </c>
      <c r="D2050" s="146" t="s">
        <v>827</v>
      </c>
      <c r="E2050" s="543"/>
    </row>
    <row r="2051" spans="1:5" ht="12.75">
      <c r="A2051" s="146">
        <v>14146</v>
      </c>
      <c r="B2051" s="102" t="s">
        <v>39548</v>
      </c>
      <c r="C2051" s="146" t="s">
        <v>39547</v>
      </c>
      <c r="D2051" s="146" t="s">
        <v>3270</v>
      </c>
      <c r="E2051" s="543"/>
    </row>
    <row r="2052" spans="1:5" ht="12.75">
      <c r="A2052" s="146">
        <v>938</v>
      </c>
      <c r="B2052" s="102" t="s">
        <v>39549</v>
      </c>
      <c r="C2052" s="146" t="s">
        <v>1</v>
      </c>
      <c r="D2052" s="146" t="s">
        <v>827</v>
      </c>
      <c r="E2052" s="543">
        <v>1.71</v>
      </c>
    </row>
    <row r="2053" spans="1:5" ht="12.75">
      <c r="A2053" s="146">
        <v>937</v>
      </c>
      <c r="B2053" s="102" t="s">
        <v>39550</v>
      </c>
      <c r="C2053" s="146" t="s">
        <v>1</v>
      </c>
      <c r="D2053" s="146" t="s">
        <v>827</v>
      </c>
      <c r="E2053" s="543">
        <v>9.9700000000000006</v>
      </c>
    </row>
    <row r="2054" spans="1:5" ht="12.75">
      <c r="A2054" s="146">
        <v>939</v>
      </c>
      <c r="B2054" s="102" t="s">
        <v>39551</v>
      </c>
      <c r="C2054" s="146" t="s">
        <v>1</v>
      </c>
      <c r="D2054" s="146" t="s">
        <v>827</v>
      </c>
      <c r="E2054" s="543">
        <v>2.77</v>
      </c>
    </row>
    <row r="2055" spans="1:5" ht="12.75">
      <c r="A2055" s="146">
        <v>944</v>
      </c>
      <c r="B2055" s="102" t="s">
        <v>39552</v>
      </c>
      <c r="C2055" s="146" t="s">
        <v>1</v>
      </c>
      <c r="D2055" s="146" t="s">
        <v>827</v>
      </c>
      <c r="E2055" s="543">
        <v>4.37</v>
      </c>
    </row>
    <row r="2056" spans="1:5" ht="12.75">
      <c r="A2056" s="146">
        <v>940</v>
      </c>
      <c r="B2056" s="102" t="s">
        <v>39553</v>
      </c>
      <c r="C2056" s="146" t="s">
        <v>1</v>
      </c>
      <c r="D2056" s="146" t="s">
        <v>827</v>
      </c>
      <c r="E2056" s="543">
        <v>6.31</v>
      </c>
    </row>
    <row r="2057" spans="1:5" ht="12.75">
      <c r="A2057" s="146">
        <v>44397</v>
      </c>
      <c r="B2057" s="102" t="s">
        <v>39554</v>
      </c>
      <c r="C2057" s="146" t="s">
        <v>1</v>
      </c>
      <c r="D2057" s="146" t="s">
        <v>827</v>
      </c>
      <c r="E2057" s="543">
        <v>4.4400000000000004</v>
      </c>
    </row>
    <row r="2058" spans="1:5" ht="12.75">
      <c r="A2058" s="146">
        <v>406</v>
      </c>
      <c r="B2058" s="102" t="s">
        <v>39555</v>
      </c>
      <c r="C2058" s="146" t="s">
        <v>2</v>
      </c>
      <c r="D2058" s="146" t="s">
        <v>827</v>
      </c>
      <c r="E2058" s="543">
        <v>103.06</v>
      </c>
    </row>
    <row r="2059" spans="1:5" ht="12.75">
      <c r="A2059" s="146">
        <v>42529</v>
      </c>
      <c r="B2059" s="102" t="s">
        <v>39556</v>
      </c>
      <c r="C2059" s="146" t="s">
        <v>1</v>
      </c>
      <c r="D2059" s="146" t="s">
        <v>827</v>
      </c>
      <c r="E2059" s="543">
        <v>0.93</v>
      </c>
    </row>
    <row r="2060" spans="1:5" ht="12.75">
      <c r="A2060" s="146">
        <v>39634</v>
      </c>
      <c r="B2060" s="102" t="s">
        <v>39557</v>
      </c>
      <c r="C2060" s="146" t="s">
        <v>1</v>
      </c>
      <c r="D2060" s="146" t="s">
        <v>827</v>
      </c>
      <c r="E2060" s="543">
        <v>9.25</v>
      </c>
    </row>
    <row r="2061" spans="1:5" ht="12.75">
      <c r="A2061" s="146">
        <v>39701</v>
      </c>
      <c r="B2061" s="102" t="s">
        <v>39558</v>
      </c>
      <c r="C2061" s="146" t="s">
        <v>2</v>
      </c>
      <c r="D2061" s="146" t="s">
        <v>827</v>
      </c>
      <c r="E2061" s="543">
        <v>114.49</v>
      </c>
    </row>
    <row r="2062" spans="1:5" ht="12.75">
      <c r="A2062" s="146">
        <v>12815</v>
      </c>
      <c r="B2062" s="102" t="s">
        <v>39559</v>
      </c>
      <c r="C2062" s="146" t="s">
        <v>2</v>
      </c>
      <c r="D2062" s="146" t="s">
        <v>827</v>
      </c>
      <c r="E2062" s="543">
        <v>10.130000000000001</v>
      </c>
    </row>
    <row r="2063" spans="1:5" ht="12.75">
      <c r="A2063" s="146">
        <v>39431</v>
      </c>
      <c r="B2063" s="102" t="s">
        <v>39560</v>
      </c>
      <c r="C2063" s="146" t="s">
        <v>1</v>
      </c>
      <c r="D2063" s="146" t="s">
        <v>827</v>
      </c>
      <c r="E2063" s="543">
        <v>0.31</v>
      </c>
    </row>
    <row r="2064" spans="1:5" ht="12.75">
      <c r="A2064" s="146">
        <v>39432</v>
      </c>
      <c r="B2064" s="102" t="s">
        <v>39561</v>
      </c>
      <c r="C2064" s="146" t="s">
        <v>1</v>
      </c>
      <c r="D2064" s="146" t="s">
        <v>827</v>
      </c>
      <c r="E2064" s="543">
        <v>2.77</v>
      </c>
    </row>
    <row r="2065" spans="1:5" ht="12.75">
      <c r="A2065" s="146">
        <v>20111</v>
      </c>
      <c r="B2065" s="102" t="s">
        <v>39562</v>
      </c>
      <c r="C2065" s="146" t="s">
        <v>2</v>
      </c>
      <c r="D2065" s="146" t="s">
        <v>3270</v>
      </c>
      <c r="E2065" s="543">
        <v>11.45</v>
      </c>
    </row>
    <row r="2066" spans="1:5" ht="12.75">
      <c r="A2066" s="146">
        <v>21127</v>
      </c>
      <c r="B2066" s="102" t="s">
        <v>39563</v>
      </c>
      <c r="C2066" s="146" t="s">
        <v>2</v>
      </c>
      <c r="D2066" s="146" t="s">
        <v>827</v>
      </c>
      <c r="E2066" s="543">
        <v>4.33</v>
      </c>
    </row>
    <row r="2067" spans="1:5" ht="12.75">
      <c r="A2067" s="146">
        <v>404</v>
      </c>
      <c r="B2067" s="102" t="s">
        <v>39564</v>
      </c>
      <c r="C2067" s="146" t="s">
        <v>1</v>
      </c>
      <c r="D2067" s="146" t="s">
        <v>827</v>
      </c>
      <c r="E2067" s="543">
        <v>1.56</v>
      </c>
    </row>
    <row r="2068" spans="1:5" ht="12.75">
      <c r="A2068" s="146">
        <v>14151</v>
      </c>
      <c r="B2068" s="102" t="s">
        <v>39565</v>
      </c>
      <c r="C2068" s="146" t="s">
        <v>2</v>
      </c>
      <c r="D2068" s="146" t="s">
        <v>827</v>
      </c>
      <c r="E2068" s="543"/>
    </row>
    <row r="2069" spans="1:5" ht="12.75">
      <c r="A2069" s="146">
        <v>14153</v>
      </c>
      <c r="B2069" s="102" t="s">
        <v>39566</v>
      </c>
      <c r="C2069" s="146" t="s">
        <v>2</v>
      </c>
      <c r="D2069" s="146" t="s">
        <v>827</v>
      </c>
      <c r="E2069" s="543"/>
    </row>
    <row r="2070" spans="1:5" ht="12.75">
      <c r="A2070" s="146">
        <v>14152</v>
      </c>
      <c r="B2070" s="102" t="s">
        <v>39567</v>
      </c>
      <c r="C2070" s="146" t="s">
        <v>2</v>
      </c>
      <c r="D2070" s="146" t="s">
        <v>827</v>
      </c>
      <c r="E2070" s="543"/>
    </row>
    <row r="2071" spans="1:5" ht="12.75">
      <c r="A2071" s="146">
        <v>14154</v>
      </c>
      <c r="B2071" s="102" t="s">
        <v>39568</v>
      </c>
      <c r="C2071" s="146" t="s">
        <v>2</v>
      </c>
      <c r="D2071" s="146" t="s">
        <v>827</v>
      </c>
      <c r="E2071" s="543"/>
    </row>
    <row r="2072" spans="1:5" ht="12.75">
      <c r="A2072" s="146">
        <v>3143</v>
      </c>
      <c r="B2072" s="102" t="s">
        <v>39569</v>
      </c>
      <c r="C2072" s="146" t="s">
        <v>2</v>
      </c>
      <c r="D2072" s="146" t="s">
        <v>827</v>
      </c>
      <c r="E2072" s="543">
        <v>10.8</v>
      </c>
    </row>
    <row r="2073" spans="1:5" ht="12.75">
      <c r="A2073" s="146">
        <v>3146</v>
      </c>
      <c r="B2073" s="102" t="s">
        <v>39570</v>
      </c>
      <c r="C2073" s="146" t="s">
        <v>2</v>
      </c>
      <c r="D2073" s="146" t="s">
        <v>3270</v>
      </c>
      <c r="E2073" s="543">
        <v>4.75</v>
      </c>
    </row>
    <row r="2074" spans="1:5" ht="12.75">
      <c r="A2074" s="146">
        <v>3148</v>
      </c>
      <c r="B2074" s="102" t="s">
        <v>39571</v>
      </c>
      <c r="C2074" s="146" t="s">
        <v>2</v>
      </c>
      <c r="D2074" s="146" t="s">
        <v>827</v>
      </c>
      <c r="E2074" s="543">
        <v>17.510000000000002</v>
      </c>
    </row>
    <row r="2075" spans="1:5" ht="12.75">
      <c r="A2075" s="146">
        <v>4310</v>
      </c>
      <c r="B2075" s="102" t="s">
        <v>39572</v>
      </c>
      <c r="C2075" s="146" t="s">
        <v>2</v>
      </c>
      <c r="D2075" s="146" t="s">
        <v>827</v>
      </c>
      <c r="E2075" s="543">
        <v>3.38</v>
      </c>
    </row>
    <row r="2076" spans="1:5" ht="12.75">
      <c r="A2076" s="146">
        <v>4311</v>
      </c>
      <c r="B2076" s="102" t="s">
        <v>39573</v>
      </c>
      <c r="C2076" s="146" t="s">
        <v>2</v>
      </c>
      <c r="D2076" s="146" t="s">
        <v>827</v>
      </c>
      <c r="E2076" s="543">
        <v>2.38</v>
      </c>
    </row>
    <row r="2077" spans="1:5" ht="12.75">
      <c r="A2077" s="146">
        <v>4312</v>
      </c>
      <c r="B2077" s="102" t="s">
        <v>39574</v>
      </c>
      <c r="C2077" s="146" t="s">
        <v>2</v>
      </c>
      <c r="D2077" s="146" t="s">
        <v>827</v>
      </c>
      <c r="E2077" s="543">
        <v>3.33</v>
      </c>
    </row>
    <row r="2078" spans="1:5" ht="12.75">
      <c r="A2078" s="146">
        <v>13261</v>
      </c>
      <c r="B2078" s="102" t="s">
        <v>39575</v>
      </c>
      <c r="C2078" s="146" t="s">
        <v>2</v>
      </c>
      <c r="D2078" s="146" t="s">
        <v>827</v>
      </c>
      <c r="E2078" s="543">
        <v>2.92</v>
      </c>
    </row>
    <row r="2079" spans="1:5" ht="12.75">
      <c r="A2079" s="146">
        <v>3272</v>
      </c>
      <c r="B2079" s="102" t="s">
        <v>39576</v>
      </c>
      <c r="C2079" s="146" t="s">
        <v>2</v>
      </c>
      <c r="D2079" s="146" t="s">
        <v>827</v>
      </c>
      <c r="E2079" s="543"/>
    </row>
    <row r="2080" spans="1:5" ht="12.75">
      <c r="A2080" s="146">
        <v>3265</v>
      </c>
      <c r="B2080" s="102" t="s">
        <v>39577</v>
      </c>
      <c r="C2080" s="146" t="s">
        <v>2</v>
      </c>
      <c r="D2080" s="146" t="s">
        <v>827</v>
      </c>
      <c r="E2080" s="543"/>
    </row>
    <row r="2081" spans="1:5" ht="12.75">
      <c r="A2081" s="146">
        <v>3264</v>
      </c>
      <c r="B2081" s="102" t="s">
        <v>39578</v>
      </c>
      <c r="C2081" s="146" t="s">
        <v>2</v>
      </c>
      <c r="D2081" s="146" t="s">
        <v>827</v>
      </c>
      <c r="E2081" s="543"/>
    </row>
    <row r="2082" spans="1:5" ht="12.75">
      <c r="A2082" s="146">
        <v>3262</v>
      </c>
      <c r="B2082" s="102" t="s">
        <v>39579</v>
      </c>
      <c r="C2082" s="146" t="s">
        <v>2</v>
      </c>
      <c r="D2082" s="146" t="s">
        <v>827</v>
      </c>
      <c r="E2082" s="543"/>
    </row>
    <row r="2083" spans="1:5" ht="12.75">
      <c r="A2083" s="146">
        <v>3267</v>
      </c>
      <c r="B2083" s="102" t="s">
        <v>39580</v>
      </c>
      <c r="C2083" s="146" t="s">
        <v>2</v>
      </c>
      <c r="D2083" s="146" t="s">
        <v>827</v>
      </c>
      <c r="E2083" s="543"/>
    </row>
    <row r="2084" spans="1:5" ht="12.75">
      <c r="A2084" s="146">
        <v>3266</v>
      </c>
      <c r="B2084" s="102" t="s">
        <v>39581</v>
      </c>
      <c r="C2084" s="146" t="s">
        <v>2</v>
      </c>
      <c r="D2084" s="146" t="s">
        <v>827</v>
      </c>
      <c r="E2084" s="543"/>
    </row>
    <row r="2085" spans="1:5" ht="12.75">
      <c r="A2085" s="146">
        <v>3268</v>
      </c>
      <c r="B2085" s="102" t="s">
        <v>39582</v>
      </c>
      <c r="C2085" s="146" t="s">
        <v>2</v>
      </c>
      <c r="D2085" s="146" t="s">
        <v>827</v>
      </c>
      <c r="E2085" s="543"/>
    </row>
    <row r="2086" spans="1:5" ht="12.75">
      <c r="A2086" s="146">
        <v>3263</v>
      </c>
      <c r="B2086" s="102" t="s">
        <v>39583</v>
      </c>
      <c r="C2086" s="146" t="s">
        <v>2</v>
      </c>
      <c r="D2086" s="146" t="s">
        <v>827</v>
      </c>
      <c r="E2086" s="543"/>
    </row>
    <row r="2087" spans="1:5" ht="12.75">
      <c r="A2087" s="146">
        <v>3271</v>
      </c>
      <c r="B2087" s="102" t="s">
        <v>39584</v>
      </c>
      <c r="C2087" s="146" t="s">
        <v>2</v>
      </c>
      <c r="D2087" s="146" t="s">
        <v>827</v>
      </c>
      <c r="E2087" s="543"/>
    </row>
    <row r="2088" spans="1:5" ht="12.75">
      <c r="A2088" s="146">
        <v>3270</v>
      </c>
      <c r="B2088" s="102" t="s">
        <v>39585</v>
      </c>
      <c r="C2088" s="146" t="s">
        <v>2</v>
      </c>
      <c r="D2088" s="146" t="s">
        <v>827</v>
      </c>
      <c r="E2088" s="543"/>
    </row>
    <row r="2089" spans="1:5" ht="12.75">
      <c r="A2089" s="146">
        <v>3275</v>
      </c>
      <c r="B2089" s="102" t="s">
        <v>39586</v>
      </c>
      <c r="C2089" s="146" t="s">
        <v>4</v>
      </c>
      <c r="D2089" s="146" t="s">
        <v>827</v>
      </c>
      <c r="E2089" s="543">
        <v>115.51</v>
      </c>
    </row>
    <row r="2090" spans="1:5" ht="12.75">
      <c r="A2090" s="146">
        <v>39512</v>
      </c>
      <c r="B2090" s="102" t="s">
        <v>39587</v>
      </c>
      <c r="C2090" s="146" t="s">
        <v>4</v>
      </c>
      <c r="D2090" s="146" t="s">
        <v>827</v>
      </c>
      <c r="E2090" s="543">
        <v>76.92</v>
      </c>
    </row>
    <row r="2091" spans="1:5" ht="12.75">
      <c r="A2091" s="146">
        <v>39511</v>
      </c>
      <c r="B2091" s="102" t="s">
        <v>39588</v>
      </c>
      <c r="C2091" s="146" t="s">
        <v>4</v>
      </c>
      <c r="D2091" s="146" t="s">
        <v>827</v>
      </c>
      <c r="E2091" s="543">
        <v>83.9</v>
      </c>
    </row>
    <row r="2092" spans="1:5" ht="12.75">
      <c r="A2092" s="146">
        <v>39513</v>
      </c>
      <c r="B2092" s="102" t="s">
        <v>39589</v>
      </c>
      <c r="C2092" s="146" t="s">
        <v>4</v>
      </c>
      <c r="D2092" s="146" t="s">
        <v>827</v>
      </c>
      <c r="E2092" s="543">
        <v>89.99</v>
      </c>
    </row>
    <row r="2093" spans="1:5" ht="12.75">
      <c r="A2093" s="146">
        <v>3286</v>
      </c>
      <c r="B2093" s="102" t="s">
        <v>39590</v>
      </c>
      <c r="C2093" s="146" t="s">
        <v>4</v>
      </c>
      <c r="D2093" s="146" t="s">
        <v>827</v>
      </c>
      <c r="E2093" s="543">
        <v>132.35</v>
      </c>
    </row>
    <row r="2094" spans="1:5" ht="12.75">
      <c r="A2094" s="146">
        <v>3287</v>
      </c>
      <c r="B2094" s="102" t="s">
        <v>39591</v>
      </c>
      <c r="C2094" s="146" t="s">
        <v>4</v>
      </c>
      <c r="D2094" s="146" t="s">
        <v>827</v>
      </c>
      <c r="E2094" s="543">
        <v>200</v>
      </c>
    </row>
    <row r="2095" spans="1:5" ht="12.75">
      <c r="A2095" s="146">
        <v>3283</v>
      </c>
      <c r="B2095" s="102" t="s">
        <v>39592</v>
      </c>
      <c r="C2095" s="146" t="s">
        <v>4</v>
      </c>
      <c r="D2095" s="146" t="s">
        <v>827</v>
      </c>
      <c r="E2095" s="543">
        <v>42.01</v>
      </c>
    </row>
    <row r="2096" spans="1:5" ht="12.75">
      <c r="A2096" s="146">
        <v>11587</v>
      </c>
      <c r="B2096" s="102" t="s">
        <v>39593</v>
      </c>
      <c r="C2096" s="146" t="s">
        <v>4</v>
      </c>
      <c r="D2096" s="146" t="s">
        <v>827</v>
      </c>
      <c r="E2096" s="543">
        <v>79.209999999999994</v>
      </c>
    </row>
    <row r="2097" spans="1:5" ht="12.75">
      <c r="A2097" s="146">
        <v>36225</v>
      </c>
      <c r="B2097" s="102" t="s">
        <v>39594</v>
      </c>
      <c r="C2097" s="146" t="s">
        <v>4</v>
      </c>
      <c r="D2097" s="146" t="s">
        <v>827</v>
      </c>
      <c r="E2097" s="543">
        <v>32.18</v>
      </c>
    </row>
    <row r="2098" spans="1:5" ht="12.75">
      <c r="A2098" s="146">
        <v>36230</v>
      </c>
      <c r="B2098" s="102" t="s">
        <v>39595</v>
      </c>
      <c r="C2098" s="146" t="s">
        <v>4</v>
      </c>
      <c r="D2098" s="146" t="s">
        <v>3270</v>
      </c>
      <c r="E2098" s="543">
        <v>23.64</v>
      </c>
    </row>
    <row r="2099" spans="1:5" ht="12.75">
      <c r="A2099" s="146">
        <v>36238</v>
      </c>
      <c r="B2099" s="102" t="s">
        <v>39596</v>
      </c>
      <c r="C2099" s="146" t="s">
        <v>4</v>
      </c>
      <c r="D2099" s="146" t="s">
        <v>827</v>
      </c>
      <c r="E2099" s="543">
        <v>23.1</v>
      </c>
    </row>
    <row r="2100" spans="1:5" ht="12.75">
      <c r="A2100" s="146">
        <v>39363</v>
      </c>
      <c r="B2100" s="102" t="s">
        <v>39597</v>
      </c>
      <c r="C2100" s="146" t="s">
        <v>2</v>
      </c>
      <c r="D2100" s="146" t="s">
        <v>827</v>
      </c>
      <c r="E2100" s="543">
        <v>5820.35</v>
      </c>
    </row>
    <row r="2101" spans="1:5" ht="12.75">
      <c r="A2101" s="146">
        <v>39361</v>
      </c>
      <c r="B2101" s="102" t="s">
        <v>39598</v>
      </c>
      <c r="C2101" s="146" t="s">
        <v>2</v>
      </c>
      <c r="D2101" s="146" t="s">
        <v>827</v>
      </c>
      <c r="E2101" s="543">
        <v>1778.16</v>
      </c>
    </row>
    <row r="2102" spans="1:5" ht="12.75">
      <c r="A2102" s="146">
        <v>39362</v>
      </c>
      <c r="B2102" s="102" t="s">
        <v>39599</v>
      </c>
      <c r="C2102" s="146" t="s">
        <v>2</v>
      </c>
      <c r="D2102" s="146" t="s">
        <v>827</v>
      </c>
      <c r="E2102" s="543">
        <v>3141.21</v>
      </c>
    </row>
    <row r="2103" spans="1:5" ht="12.75">
      <c r="A2103" s="146">
        <v>39364</v>
      </c>
      <c r="B2103" s="102" t="s">
        <v>39600</v>
      </c>
      <c r="C2103" s="146" t="s">
        <v>2</v>
      </c>
      <c r="D2103" s="146" t="s">
        <v>827</v>
      </c>
      <c r="E2103" s="543">
        <v>12276.66</v>
      </c>
    </row>
    <row r="2104" spans="1:5" ht="12.75">
      <c r="A2104" s="146">
        <v>14576</v>
      </c>
      <c r="B2104" s="102" t="s">
        <v>39601</v>
      </c>
      <c r="C2104" s="146" t="s">
        <v>2</v>
      </c>
      <c r="D2104" s="146" t="s">
        <v>827</v>
      </c>
      <c r="E2104" s="543"/>
    </row>
    <row r="2105" spans="1:5" ht="12.75">
      <c r="A2105" s="146">
        <v>13877</v>
      </c>
      <c r="B2105" s="102" t="s">
        <v>39602</v>
      </c>
      <c r="C2105" s="146" t="s">
        <v>2</v>
      </c>
      <c r="D2105" s="146" t="s">
        <v>827</v>
      </c>
      <c r="E2105" s="543"/>
    </row>
    <row r="2106" spans="1:5" ht="12.75">
      <c r="A2106" s="146">
        <v>7307</v>
      </c>
      <c r="B2106" s="102" t="s">
        <v>39603</v>
      </c>
      <c r="C2106" s="146" t="s">
        <v>9</v>
      </c>
      <c r="D2106" s="146" t="s">
        <v>827</v>
      </c>
      <c r="E2106" s="543">
        <v>48.36</v>
      </c>
    </row>
    <row r="2107" spans="1:5" ht="12.75">
      <c r="A2107" s="146">
        <v>38122</v>
      </c>
      <c r="B2107" s="102" t="s">
        <v>39604</v>
      </c>
      <c r="C2107" s="146" t="s">
        <v>9</v>
      </c>
      <c r="D2107" s="146" t="s">
        <v>827</v>
      </c>
      <c r="E2107" s="543">
        <v>23.18</v>
      </c>
    </row>
    <row r="2108" spans="1:5" ht="12.75">
      <c r="A2108" s="146">
        <v>43653</v>
      </c>
      <c r="B2108" s="102" t="s">
        <v>39605</v>
      </c>
      <c r="C2108" s="146" t="s">
        <v>9</v>
      </c>
      <c r="D2108" s="146" t="s">
        <v>827</v>
      </c>
      <c r="E2108" s="543">
        <v>51.15</v>
      </c>
    </row>
    <row r="2109" spans="1:5" ht="12.75">
      <c r="A2109" s="146">
        <v>45334</v>
      </c>
      <c r="B2109" s="102" t="s">
        <v>39606</v>
      </c>
      <c r="C2109" s="146" t="s">
        <v>2</v>
      </c>
      <c r="D2109" s="146" t="s">
        <v>827</v>
      </c>
      <c r="E2109" s="543">
        <v>10.119999999999999</v>
      </c>
    </row>
    <row r="2110" spans="1:5" ht="12.75">
      <c r="A2110" s="146">
        <v>12344</v>
      </c>
      <c r="B2110" s="102" t="s">
        <v>39607</v>
      </c>
      <c r="C2110" s="146" t="s">
        <v>2</v>
      </c>
      <c r="D2110" s="146" t="s">
        <v>827</v>
      </c>
      <c r="E2110" s="543">
        <v>3.28</v>
      </c>
    </row>
    <row r="2111" spans="1:5" ht="12.75">
      <c r="A2111" s="146">
        <v>12343</v>
      </c>
      <c r="B2111" s="102" t="s">
        <v>39608</v>
      </c>
      <c r="C2111" s="146" t="s">
        <v>2</v>
      </c>
      <c r="D2111" s="146" t="s">
        <v>827</v>
      </c>
      <c r="E2111" s="543">
        <v>5.08</v>
      </c>
    </row>
    <row r="2112" spans="1:5" ht="12.75">
      <c r="A2112" s="146">
        <v>3295</v>
      </c>
      <c r="B2112" s="102" t="s">
        <v>39609</v>
      </c>
      <c r="C2112" s="146" t="s">
        <v>2</v>
      </c>
      <c r="D2112" s="146" t="s">
        <v>827</v>
      </c>
      <c r="E2112" s="543">
        <v>17.75</v>
      </c>
    </row>
    <row r="2113" spans="1:5" ht="12.75">
      <c r="A2113" s="146">
        <v>3302</v>
      </c>
      <c r="B2113" s="102" t="s">
        <v>39610</v>
      </c>
      <c r="C2113" s="146" t="s">
        <v>2</v>
      </c>
      <c r="D2113" s="146" t="s">
        <v>827</v>
      </c>
      <c r="E2113" s="543">
        <v>18.559999999999999</v>
      </c>
    </row>
    <row r="2114" spans="1:5" ht="12.75">
      <c r="A2114" s="146">
        <v>3297</v>
      </c>
      <c r="B2114" s="102" t="s">
        <v>39611</v>
      </c>
      <c r="C2114" s="146" t="s">
        <v>2</v>
      </c>
      <c r="D2114" s="146" t="s">
        <v>827</v>
      </c>
      <c r="E2114" s="543">
        <v>19.809999999999999</v>
      </c>
    </row>
    <row r="2115" spans="1:5" ht="12.75">
      <c r="A2115" s="146">
        <v>3294</v>
      </c>
      <c r="B2115" s="102" t="s">
        <v>39612</v>
      </c>
      <c r="C2115" s="146" t="s">
        <v>2</v>
      </c>
      <c r="D2115" s="146" t="s">
        <v>827</v>
      </c>
      <c r="E2115" s="543">
        <v>20.12</v>
      </c>
    </row>
    <row r="2116" spans="1:5" ht="12.75">
      <c r="A2116" s="146">
        <v>3292</v>
      </c>
      <c r="B2116" s="102" t="s">
        <v>39613</v>
      </c>
      <c r="C2116" s="146" t="s">
        <v>2</v>
      </c>
      <c r="D2116" s="146" t="s">
        <v>3270</v>
      </c>
      <c r="E2116" s="543">
        <v>18.899999999999999</v>
      </c>
    </row>
    <row r="2117" spans="1:5" ht="12.75">
      <c r="A2117" s="146">
        <v>3298</v>
      </c>
      <c r="B2117" s="102" t="s">
        <v>39614</v>
      </c>
      <c r="C2117" s="146" t="s">
        <v>2</v>
      </c>
      <c r="D2117" s="146" t="s">
        <v>827</v>
      </c>
      <c r="E2117" s="543">
        <v>44.29</v>
      </c>
    </row>
    <row r="2118" spans="1:5" ht="12.75">
      <c r="A2118" s="146">
        <v>34802</v>
      </c>
      <c r="B2118" s="102" t="s">
        <v>39615</v>
      </c>
      <c r="C2118" s="146" t="s">
        <v>2</v>
      </c>
      <c r="D2118" s="146" t="s">
        <v>827</v>
      </c>
      <c r="E2118" s="543">
        <v>1767.21</v>
      </c>
    </row>
    <row r="2119" spans="1:5" ht="12.75">
      <c r="A2119" s="146">
        <v>11588</v>
      </c>
      <c r="B2119" s="102" t="s">
        <v>39616</v>
      </c>
      <c r="C2119" s="146" t="s">
        <v>2</v>
      </c>
      <c r="D2119" s="146" t="s">
        <v>827</v>
      </c>
      <c r="E2119" s="543">
        <v>1906.53</v>
      </c>
    </row>
    <row r="2120" spans="1:5" ht="12.75">
      <c r="A2120" s="146">
        <v>34383</v>
      </c>
      <c r="B2120" s="102" t="s">
        <v>39617</v>
      </c>
      <c r="C2120" s="146" t="s">
        <v>2</v>
      </c>
      <c r="D2120" s="146" t="s">
        <v>827</v>
      </c>
      <c r="E2120" s="543">
        <v>2097.3200000000002</v>
      </c>
    </row>
    <row r="2121" spans="1:5" ht="12.75">
      <c r="A2121" s="146">
        <v>40451</v>
      </c>
      <c r="B2121" s="102" t="s">
        <v>39618</v>
      </c>
      <c r="C2121" s="146" t="s">
        <v>4</v>
      </c>
      <c r="D2121" s="146" t="s">
        <v>827</v>
      </c>
      <c r="E2121" s="543">
        <v>169.53</v>
      </c>
    </row>
    <row r="2122" spans="1:5" ht="12.75">
      <c r="A2122" s="146">
        <v>40453</v>
      </c>
      <c r="B2122" s="102" t="s">
        <v>39619</v>
      </c>
      <c r="C2122" s="146" t="s">
        <v>4</v>
      </c>
      <c r="D2122" s="146" t="s">
        <v>827</v>
      </c>
      <c r="E2122" s="543">
        <v>183.43</v>
      </c>
    </row>
    <row r="2123" spans="1:5" ht="12.75">
      <c r="A2123" s="146">
        <v>40452</v>
      </c>
      <c r="B2123" s="102" t="s">
        <v>39620</v>
      </c>
      <c r="C2123" s="146" t="s">
        <v>4</v>
      </c>
      <c r="D2123" s="146" t="s">
        <v>827</v>
      </c>
      <c r="E2123" s="543">
        <v>201.21</v>
      </c>
    </row>
    <row r="2124" spans="1:5" ht="12.75">
      <c r="A2124" s="146">
        <v>11594</v>
      </c>
      <c r="B2124" s="102" t="s">
        <v>39621</v>
      </c>
      <c r="C2124" s="146" t="s">
        <v>2</v>
      </c>
      <c r="D2124" s="146" t="s">
        <v>827</v>
      </c>
      <c r="E2124" s="543">
        <v>607.66999999999996</v>
      </c>
    </row>
    <row r="2125" spans="1:5" ht="12.75">
      <c r="A2125" s="146">
        <v>3311</v>
      </c>
      <c r="B2125" s="102" t="s">
        <v>39622</v>
      </c>
      <c r="C2125" s="146" t="s">
        <v>7</v>
      </c>
      <c r="D2125" s="146" t="s">
        <v>827</v>
      </c>
      <c r="E2125" s="543">
        <v>607.66999999999996</v>
      </c>
    </row>
    <row r="2126" spans="1:5" ht="12.75">
      <c r="A2126" s="146">
        <v>11599</v>
      </c>
      <c r="B2126" s="102" t="s">
        <v>39623</v>
      </c>
      <c r="C2126" s="146" t="s">
        <v>2</v>
      </c>
      <c r="D2126" s="146" t="s">
        <v>827</v>
      </c>
      <c r="E2126" s="543">
        <v>808.12</v>
      </c>
    </row>
    <row r="2127" spans="1:5" ht="12.75">
      <c r="A2127" s="146">
        <v>11593</v>
      </c>
      <c r="B2127" s="102" t="s">
        <v>39624</v>
      </c>
      <c r="C2127" s="146" t="s">
        <v>2</v>
      </c>
      <c r="D2127" s="146" t="s">
        <v>827</v>
      </c>
      <c r="E2127" s="543">
        <v>1132.94</v>
      </c>
    </row>
    <row r="2128" spans="1:5" ht="12.75">
      <c r="A2128" s="146">
        <v>3314</v>
      </c>
      <c r="B2128" s="102" t="s">
        <v>39625</v>
      </c>
      <c r="C2128" s="146" t="s">
        <v>7</v>
      </c>
      <c r="D2128" s="146" t="s">
        <v>827</v>
      </c>
      <c r="E2128" s="543">
        <v>810.29</v>
      </c>
    </row>
    <row r="2129" spans="1:5" ht="12.75">
      <c r="A2129" s="146">
        <v>11597</v>
      </c>
      <c r="B2129" s="102" t="s">
        <v>39626</v>
      </c>
      <c r="C2129" s="146" t="s">
        <v>2</v>
      </c>
      <c r="D2129" s="146" t="s">
        <v>827</v>
      </c>
      <c r="E2129" s="543">
        <v>942.26</v>
      </c>
    </row>
    <row r="2130" spans="1:5" ht="12.75">
      <c r="A2130" s="146">
        <v>3309</v>
      </c>
      <c r="B2130" s="102" t="s">
        <v>39627</v>
      </c>
      <c r="C2130" s="146" t="s">
        <v>7</v>
      </c>
      <c r="D2130" s="146" t="s">
        <v>827</v>
      </c>
      <c r="E2130" s="543">
        <v>643.48</v>
      </c>
    </row>
    <row r="2131" spans="1:5" ht="12.75">
      <c r="A2131" s="146">
        <v>40440</v>
      </c>
      <c r="B2131" s="102" t="s">
        <v>39628</v>
      </c>
      <c r="C2131" s="146" t="s">
        <v>7</v>
      </c>
      <c r="D2131" s="146" t="s">
        <v>827</v>
      </c>
      <c r="E2131" s="543">
        <v>843.99</v>
      </c>
    </row>
    <row r="2132" spans="1:5" ht="12.75">
      <c r="A2132" s="146">
        <v>40441</v>
      </c>
      <c r="B2132" s="102" t="s">
        <v>39629</v>
      </c>
      <c r="C2132" s="146" t="s">
        <v>7</v>
      </c>
      <c r="D2132" s="146" t="s">
        <v>827</v>
      </c>
      <c r="E2132" s="543">
        <v>538.84</v>
      </c>
    </row>
    <row r="2133" spans="1:5" ht="12.75">
      <c r="A2133" s="146">
        <v>34612</v>
      </c>
      <c r="B2133" s="102" t="s">
        <v>39630</v>
      </c>
      <c r="C2133" s="146" t="s">
        <v>2</v>
      </c>
      <c r="D2133" s="146" t="s">
        <v>827</v>
      </c>
      <c r="E2133" s="543">
        <v>1165.4100000000001</v>
      </c>
    </row>
    <row r="2134" spans="1:5" ht="12.75">
      <c r="A2134" s="146">
        <v>34635</v>
      </c>
      <c r="B2134" s="102" t="s">
        <v>39631</v>
      </c>
      <c r="C2134" s="146" t="s">
        <v>2</v>
      </c>
      <c r="D2134" s="146" t="s">
        <v>827</v>
      </c>
      <c r="E2134" s="543">
        <v>1498.66</v>
      </c>
    </row>
    <row r="2135" spans="1:5" ht="12.75">
      <c r="A2135" s="146">
        <v>34633</v>
      </c>
      <c r="B2135" s="102" t="s">
        <v>39632</v>
      </c>
      <c r="C2135" s="146" t="s">
        <v>2</v>
      </c>
      <c r="D2135" s="146" t="s">
        <v>827</v>
      </c>
      <c r="E2135" s="543">
        <v>1651.92</v>
      </c>
    </row>
    <row r="2136" spans="1:5" ht="12.75">
      <c r="A2136" s="146">
        <v>40449</v>
      </c>
      <c r="B2136" s="102" t="s">
        <v>39633</v>
      </c>
      <c r="C2136" s="146" t="s">
        <v>7</v>
      </c>
      <c r="D2136" s="146" t="s">
        <v>827</v>
      </c>
      <c r="E2136" s="543">
        <v>452.99</v>
      </c>
    </row>
    <row r="2137" spans="1:5" ht="12.75">
      <c r="A2137" s="146">
        <v>11592</v>
      </c>
      <c r="B2137" s="102" t="s">
        <v>39634</v>
      </c>
      <c r="C2137" s="146" t="s">
        <v>2</v>
      </c>
      <c r="D2137" s="146" t="s">
        <v>827</v>
      </c>
      <c r="E2137" s="543">
        <v>810.29</v>
      </c>
    </row>
    <row r="2138" spans="1:5" ht="12.75">
      <c r="A2138" s="146">
        <v>34800</v>
      </c>
      <c r="B2138" s="102" t="s">
        <v>39635</v>
      </c>
      <c r="C2138" s="146" t="s">
        <v>7</v>
      </c>
      <c r="D2138" s="146" t="s">
        <v>827</v>
      </c>
      <c r="E2138" s="543">
        <v>566.46</v>
      </c>
    </row>
    <row r="2139" spans="1:5" ht="12.75">
      <c r="A2139" s="146">
        <v>11596</v>
      </c>
      <c r="B2139" s="102" t="s">
        <v>39636</v>
      </c>
      <c r="C2139" s="146" t="s">
        <v>2</v>
      </c>
      <c r="D2139" s="146" t="s">
        <v>827</v>
      </c>
      <c r="E2139" s="543">
        <v>643.48</v>
      </c>
    </row>
    <row r="2140" spans="1:5" ht="12.75">
      <c r="A2140" s="146">
        <v>40438</v>
      </c>
      <c r="B2140" s="102" t="s">
        <v>39637</v>
      </c>
      <c r="C2140" s="146" t="s">
        <v>7</v>
      </c>
      <c r="D2140" s="146" t="s">
        <v>827</v>
      </c>
      <c r="E2140" s="543">
        <v>377.39</v>
      </c>
    </row>
    <row r="2141" spans="1:5" ht="12.75">
      <c r="A2141" s="146">
        <v>40436</v>
      </c>
      <c r="B2141" s="102" t="s">
        <v>39638</v>
      </c>
      <c r="C2141" s="146" t="s">
        <v>7</v>
      </c>
      <c r="D2141" s="146" t="s">
        <v>827</v>
      </c>
      <c r="E2141" s="543">
        <v>470.57</v>
      </c>
    </row>
    <row r="2142" spans="1:5" ht="12.75">
      <c r="A2142" s="146">
        <v>4315</v>
      </c>
      <c r="B2142" s="102" t="s">
        <v>39639</v>
      </c>
      <c r="C2142" s="146" t="s">
        <v>2</v>
      </c>
      <c r="D2142" s="146" t="s">
        <v>827</v>
      </c>
      <c r="E2142" s="543">
        <v>2.4500000000000002</v>
      </c>
    </row>
    <row r="2143" spans="1:5" ht="12.75">
      <c r="A2143" s="146">
        <v>402</v>
      </c>
      <c r="B2143" s="102" t="s">
        <v>39640</v>
      </c>
      <c r="C2143" s="146" t="s">
        <v>2</v>
      </c>
      <c r="D2143" s="146" t="s">
        <v>827</v>
      </c>
      <c r="E2143" s="543">
        <v>17.36</v>
      </c>
    </row>
    <row r="2144" spans="1:5" ht="12.75">
      <c r="A2144" s="146">
        <v>4226</v>
      </c>
      <c r="B2144" s="102" t="s">
        <v>39641</v>
      </c>
      <c r="C2144" s="146" t="s">
        <v>3</v>
      </c>
      <c r="D2144" s="146" t="s">
        <v>3270</v>
      </c>
      <c r="E2144" s="543">
        <v>7.64</v>
      </c>
    </row>
    <row r="2145" spans="1:5" ht="12.75">
      <c r="A2145" s="146">
        <v>4222</v>
      </c>
      <c r="B2145" s="102" t="s">
        <v>10</v>
      </c>
      <c r="C2145" s="146" t="s">
        <v>9</v>
      </c>
      <c r="D2145" s="146" t="s">
        <v>3270</v>
      </c>
      <c r="E2145" s="543">
        <v>6.27</v>
      </c>
    </row>
    <row r="2146" spans="1:5" ht="12.75">
      <c r="A2146" s="146">
        <v>34804</v>
      </c>
      <c r="B2146" s="102" t="s">
        <v>39642</v>
      </c>
      <c r="C2146" s="146" t="s">
        <v>4</v>
      </c>
      <c r="D2146" s="146" t="s">
        <v>827</v>
      </c>
      <c r="E2146" s="543">
        <v>68.400000000000006</v>
      </c>
    </row>
    <row r="2147" spans="1:5" ht="12.75">
      <c r="A2147" s="146">
        <v>4013</v>
      </c>
      <c r="B2147" s="102" t="s">
        <v>39643</v>
      </c>
      <c r="C2147" s="146" t="s">
        <v>4</v>
      </c>
      <c r="D2147" s="146" t="s">
        <v>827</v>
      </c>
      <c r="E2147" s="543">
        <v>8.07</v>
      </c>
    </row>
    <row r="2148" spans="1:5" ht="12.75">
      <c r="A2148" s="146">
        <v>4011</v>
      </c>
      <c r="B2148" s="102" t="s">
        <v>39644</v>
      </c>
      <c r="C2148" s="146" t="s">
        <v>4</v>
      </c>
      <c r="D2148" s="146" t="s">
        <v>827</v>
      </c>
      <c r="E2148" s="543">
        <v>9.02</v>
      </c>
    </row>
    <row r="2149" spans="1:5" ht="12.75">
      <c r="A2149" s="146">
        <v>4021</v>
      </c>
      <c r="B2149" s="102" t="s">
        <v>39645</v>
      </c>
      <c r="C2149" s="146" t="s">
        <v>4</v>
      </c>
      <c r="D2149" s="146" t="s">
        <v>827</v>
      </c>
      <c r="E2149" s="543">
        <v>11.25</v>
      </c>
    </row>
    <row r="2150" spans="1:5" ht="12.75">
      <c r="A2150" s="146">
        <v>4019</v>
      </c>
      <c r="B2150" s="102" t="s">
        <v>39646</v>
      </c>
      <c r="C2150" s="146" t="s">
        <v>4</v>
      </c>
      <c r="D2150" s="146" t="s">
        <v>827</v>
      </c>
      <c r="E2150" s="543">
        <v>13.5</v>
      </c>
    </row>
    <row r="2151" spans="1:5" ht="12.75">
      <c r="A2151" s="146">
        <v>4012</v>
      </c>
      <c r="B2151" s="102" t="s">
        <v>39647</v>
      </c>
      <c r="C2151" s="146" t="s">
        <v>4</v>
      </c>
      <c r="D2151" s="146" t="s">
        <v>827</v>
      </c>
      <c r="E2151" s="543">
        <v>18.09</v>
      </c>
    </row>
    <row r="2152" spans="1:5" ht="12.75">
      <c r="A2152" s="146">
        <v>4020</v>
      </c>
      <c r="B2152" s="102" t="s">
        <v>39648</v>
      </c>
      <c r="C2152" s="146" t="s">
        <v>4</v>
      </c>
      <c r="D2152" s="146" t="s">
        <v>827</v>
      </c>
      <c r="E2152" s="543">
        <v>22.66</v>
      </c>
    </row>
    <row r="2153" spans="1:5" ht="12.75">
      <c r="A2153" s="146">
        <v>4018</v>
      </c>
      <c r="B2153" s="102" t="s">
        <v>39649</v>
      </c>
      <c r="C2153" s="146" t="s">
        <v>4</v>
      </c>
      <c r="D2153" s="146" t="s">
        <v>827</v>
      </c>
      <c r="E2153" s="543">
        <v>27.14</v>
      </c>
    </row>
    <row r="2154" spans="1:5" ht="12.75">
      <c r="A2154" s="146">
        <v>36498</v>
      </c>
      <c r="B2154" s="102" t="s">
        <v>39650</v>
      </c>
      <c r="C2154" s="146" t="s">
        <v>2</v>
      </c>
      <c r="D2154" s="146" t="s">
        <v>827</v>
      </c>
      <c r="E2154" s="543"/>
    </row>
    <row r="2155" spans="1:5" ht="12.75">
      <c r="A2155" s="146">
        <v>12872</v>
      </c>
      <c r="B2155" s="102" t="s">
        <v>39651</v>
      </c>
      <c r="C2155" s="146" t="s">
        <v>5</v>
      </c>
      <c r="D2155" s="146" t="s">
        <v>827</v>
      </c>
      <c r="E2155" s="543">
        <v>15.89</v>
      </c>
    </row>
    <row r="2156" spans="1:5" ht="12.75">
      <c r="A2156" s="146">
        <v>41075</v>
      </c>
      <c r="B2156" s="102" t="s">
        <v>39652</v>
      </c>
      <c r="C2156" s="146" t="s">
        <v>2233</v>
      </c>
      <c r="D2156" s="146" t="s">
        <v>827</v>
      </c>
      <c r="E2156" s="543">
        <v>2789.87</v>
      </c>
    </row>
    <row r="2157" spans="1:5" ht="12.75">
      <c r="A2157" s="146">
        <v>44324</v>
      </c>
      <c r="B2157" s="102" t="s">
        <v>39653</v>
      </c>
      <c r="C2157" s="146" t="s">
        <v>3</v>
      </c>
      <c r="D2157" s="146" t="s">
        <v>827</v>
      </c>
      <c r="E2157" s="543">
        <v>2.74</v>
      </c>
    </row>
    <row r="2158" spans="1:5" ht="12.75">
      <c r="A2158" s="146">
        <v>3315</v>
      </c>
      <c r="B2158" s="102" t="s">
        <v>39654</v>
      </c>
      <c r="C2158" s="146" t="s">
        <v>3</v>
      </c>
      <c r="D2158" s="146" t="s">
        <v>827</v>
      </c>
      <c r="E2158" s="543">
        <v>0.79</v>
      </c>
    </row>
    <row r="2159" spans="1:5" ht="12.75">
      <c r="A2159" s="146">
        <v>36870</v>
      </c>
      <c r="B2159" s="102" t="s">
        <v>39655</v>
      </c>
      <c r="C2159" s="146" t="s">
        <v>3</v>
      </c>
      <c r="D2159" s="146" t="s">
        <v>827</v>
      </c>
      <c r="E2159" s="543">
        <v>0.61</v>
      </c>
    </row>
    <row r="2160" spans="1:5" ht="12.75">
      <c r="A2160" s="146">
        <v>5092</v>
      </c>
      <c r="B2160" s="102" t="s">
        <v>39656</v>
      </c>
      <c r="C2160" s="146" t="s">
        <v>26393</v>
      </c>
      <c r="D2160" s="146" t="s">
        <v>827</v>
      </c>
      <c r="E2160" s="543">
        <v>17.09</v>
      </c>
    </row>
    <row r="2161" spans="1:5" ht="12.75">
      <c r="A2161" s="146">
        <v>11462</v>
      </c>
      <c r="B2161" s="102" t="s">
        <v>39657</v>
      </c>
      <c r="C2161" s="146" t="s">
        <v>26393</v>
      </c>
      <c r="D2161" s="146" t="s">
        <v>827</v>
      </c>
      <c r="E2161" s="543">
        <v>17.48</v>
      </c>
    </row>
    <row r="2162" spans="1:5" ht="12.75">
      <c r="A2162" s="146">
        <v>36529</v>
      </c>
      <c r="B2162" s="102" t="s">
        <v>39658</v>
      </c>
      <c r="C2162" s="146" t="s">
        <v>2</v>
      </c>
      <c r="D2162" s="146" t="s">
        <v>827</v>
      </c>
      <c r="E2162" s="543"/>
    </row>
    <row r="2163" spans="1:5" ht="12.75">
      <c r="A2163" s="146">
        <v>3318</v>
      </c>
      <c r="B2163" s="102" t="s">
        <v>39659</v>
      </c>
      <c r="C2163" s="146" t="s">
        <v>2</v>
      </c>
      <c r="D2163" s="146" t="s">
        <v>3270</v>
      </c>
      <c r="E2163" s="543"/>
    </row>
    <row r="2164" spans="1:5" ht="12.75">
      <c r="A2164" s="146">
        <v>3324</v>
      </c>
      <c r="B2164" s="102" t="s">
        <v>39660</v>
      </c>
      <c r="C2164" s="146" t="s">
        <v>4</v>
      </c>
      <c r="D2164" s="146" t="s">
        <v>827</v>
      </c>
      <c r="E2164" s="543">
        <v>10.57</v>
      </c>
    </row>
    <row r="2165" spans="1:5" ht="12.75">
      <c r="A2165" s="146">
        <v>3322</v>
      </c>
      <c r="B2165" s="102" t="s">
        <v>39661</v>
      </c>
      <c r="C2165" s="146" t="s">
        <v>4</v>
      </c>
      <c r="D2165" s="146" t="s">
        <v>3270</v>
      </c>
      <c r="E2165" s="543">
        <v>14.8</v>
      </c>
    </row>
    <row r="2166" spans="1:5" ht="12.75">
      <c r="A2166" s="146">
        <v>5076</v>
      </c>
      <c r="B2166" s="102" t="s">
        <v>39662</v>
      </c>
      <c r="C2166" s="146" t="s">
        <v>3</v>
      </c>
      <c r="D2166" s="146" t="s">
        <v>827</v>
      </c>
      <c r="E2166" s="543">
        <v>20.55</v>
      </c>
    </row>
    <row r="2167" spans="1:5" ht="12.75">
      <c r="A2167" s="146">
        <v>5077</v>
      </c>
      <c r="B2167" s="102" t="s">
        <v>39663</v>
      </c>
      <c r="C2167" s="146" t="s">
        <v>3</v>
      </c>
      <c r="D2167" s="146" t="s">
        <v>827</v>
      </c>
      <c r="E2167" s="543">
        <v>22.71</v>
      </c>
    </row>
    <row r="2168" spans="1:5" ht="12.75">
      <c r="A2168" s="146">
        <v>11837</v>
      </c>
      <c r="B2168" s="102" t="s">
        <v>39664</v>
      </c>
      <c r="C2168" s="146" t="s">
        <v>2</v>
      </c>
      <c r="D2168" s="146" t="s">
        <v>827</v>
      </c>
      <c r="E2168" s="543">
        <v>64.87</v>
      </c>
    </row>
    <row r="2169" spans="1:5" ht="12.75">
      <c r="A2169" s="146">
        <v>415</v>
      </c>
      <c r="B2169" s="102" t="s">
        <v>39665</v>
      </c>
      <c r="C2169" s="146" t="s">
        <v>2</v>
      </c>
      <c r="D2169" s="146" t="s">
        <v>827</v>
      </c>
      <c r="E2169" s="543">
        <v>26.6</v>
      </c>
    </row>
    <row r="2170" spans="1:5" ht="12.75">
      <c r="A2170" s="146">
        <v>38055</v>
      </c>
      <c r="B2170" s="102" t="s">
        <v>39666</v>
      </c>
      <c r="C2170" s="146" t="s">
        <v>2</v>
      </c>
      <c r="D2170" s="146" t="s">
        <v>827</v>
      </c>
      <c r="E2170" s="543">
        <v>5.88</v>
      </c>
    </row>
    <row r="2171" spans="1:5" ht="12.75">
      <c r="A2171" s="146">
        <v>416</v>
      </c>
      <c r="B2171" s="102" t="s">
        <v>39667</v>
      </c>
      <c r="C2171" s="146" t="s">
        <v>2</v>
      </c>
      <c r="D2171" s="146" t="s">
        <v>827</v>
      </c>
      <c r="E2171" s="543">
        <v>9.74</v>
      </c>
    </row>
    <row r="2172" spans="1:5" ht="12.75">
      <c r="A2172" s="146">
        <v>425</v>
      </c>
      <c r="B2172" s="102" t="s">
        <v>39668</v>
      </c>
      <c r="C2172" s="146" t="s">
        <v>2</v>
      </c>
      <c r="D2172" s="146" t="s">
        <v>827</v>
      </c>
      <c r="E2172" s="543">
        <v>6.03</v>
      </c>
    </row>
    <row r="2173" spans="1:5" ht="12.75">
      <c r="A2173" s="146">
        <v>426</v>
      </c>
      <c r="B2173" s="102" t="s">
        <v>39669</v>
      </c>
      <c r="C2173" s="146" t="s">
        <v>2</v>
      </c>
      <c r="D2173" s="146" t="s">
        <v>827</v>
      </c>
      <c r="E2173" s="543">
        <v>33.24</v>
      </c>
    </row>
    <row r="2174" spans="1:5" ht="12.75">
      <c r="A2174" s="146">
        <v>38056</v>
      </c>
      <c r="B2174" s="102" t="s">
        <v>39670</v>
      </c>
      <c r="C2174" s="146" t="s">
        <v>2</v>
      </c>
      <c r="D2174" s="146" t="s">
        <v>827</v>
      </c>
      <c r="E2174" s="543">
        <v>32.46</v>
      </c>
    </row>
    <row r="2175" spans="1:5" ht="12.75">
      <c r="A2175" s="146">
        <v>1564</v>
      </c>
      <c r="B2175" s="102" t="s">
        <v>39671</v>
      </c>
      <c r="C2175" s="146" t="s">
        <v>2</v>
      </c>
      <c r="D2175" s="146" t="s">
        <v>827</v>
      </c>
      <c r="E2175" s="543">
        <v>12.39</v>
      </c>
    </row>
    <row r="2176" spans="1:5" ht="12.75">
      <c r="A2176" s="146">
        <v>11032</v>
      </c>
      <c r="B2176" s="102" t="s">
        <v>39672</v>
      </c>
      <c r="C2176" s="146" t="s">
        <v>2</v>
      </c>
      <c r="D2176" s="146" t="s">
        <v>827</v>
      </c>
      <c r="E2176" s="543">
        <v>13.8</v>
      </c>
    </row>
    <row r="2177" spans="1:5" ht="12.75">
      <c r="A2177" s="146">
        <v>36786</v>
      </c>
      <c r="B2177" s="102" t="s">
        <v>39673</v>
      </c>
      <c r="C2177" s="146" t="s">
        <v>828</v>
      </c>
      <c r="D2177" s="146" t="s">
        <v>827</v>
      </c>
      <c r="E2177" s="543"/>
    </row>
    <row r="2178" spans="1:5" ht="12.75">
      <c r="A2178" s="146">
        <v>36785</v>
      </c>
      <c r="B2178" s="102" t="s">
        <v>39674</v>
      </c>
      <c r="C2178" s="146" t="s">
        <v>828</v>
      </c>
      <c r="D2178" s="146" t="s">
        <v>827</v>
      </c>
      <c r="E2178" s="543"/>
    </row>
    <row r="2179" spans="1:5" ht="12.75">
      <c r="A2179" s="146">
        <v>36782</v>
      </c>
      <c r="B2179" s="102" t="s">
        <v>39675</v>
      </c>
      <c r="C2179" s="146" t="s">
        <v>828</v>
      </c>
      <c r="D2179" s="146" t="s">
        <v>827</v>
      </c>
      <c r="E2179" s="543"/>
    </row>
    <row r="2180" spans="1:5" ht="12.75">
      <c r="A2180" s="146">
        <v>44481</v>
      </c>
      <c r="B2180" s="102" t="s">
        <v>39676</v>
      </c>
      <c r="C2180" s="146" t="s">
        <v>828</v>
      </c>
      <c r="D2180" s="146" t="s">
        <v>3270</v>
      </c>
      <c r="E2180" s="543"/>
    </row>
    <row r="2181" spans="1:5" ht="12.75">
      <c r="A2181" s="146">
        <v>4824</v>
      </c>
      <c r="B2181" s="102" t="s">
        <v>39677</v>
      </c>
      <c r="C2181" s="146" t="s">
        <v>3</v>
      </c>
      <c r="D2181" s="146" t="s">
        <v>827</v>
      </c>
      <c r="E2181" s="543">
        <v>0.27</v>
      </c>
    </row>
    <row r="2182" spans="1:5" ht="12.75">
      <c r="A2182" s="146">
        <v>11795</v>
      </c>
      <c r="B2182" s="102" t="s">
        <v>39678</v>
      </c>
      <c r="C2182" s="146" t="s">
        <v>4</v>
      </c>
      <c r="D2182" s="146" t="s">
        <v>827</v>
      </c>
      <c r="E2182" s="543">
        <v>358.49</v>
      </c>
    </row>
    <row r="2183" spans="1:5" ht="12.75">
      <c r="A2183" s="146">
        <v>134</v>
      </c>
      <c r="B2183" s="102" t="s">
        <v>39679</v>
      </c>
      <c r="C2183" s="146" t="s">
        <v>3</v>
      </c>
      <c r="D2183" s="146" t="s">
        <v>827</v>
      </c>
      <c r="E2183" s="543">
        <v>1.42</v>
      </c>
    </row>
    <row r="2184" spans="1:5" ht="12.75">
      <c r="A2184" s="146">
        <v>4229</v>
      </c>
      <c r="B2184" s="102" t="s">
        <v>39680</v>
      </c>
      <c r="C2184" s="146" t="s">
        <v>3</v>
      </c>
      <c r="D2184" s="146" t="s">
        <v>827</v>
      </c>
      <c r="E2184" s="543">
        <v>46.1</v>
      </c>
    </row>
    <row r="2185" spans="1:5" ht="12.75">
      <c r="A2185" s="146">
        <v>11731</v>
      </c>
      <c r="B2185" s="102" t="s">
        <v>39681</v>
      </c>
      <c r="C2185" s="146" t="s">
        <v>2</v>
      </c>
      <c r="D2185" s="146" t="s">
        <v>827</v>
      </c>
      <c r="E2185" s="543">
        <v>10.63</v>
      </c>
    </row>
    <row r="2186" spans="1:5" ht="12.75">
      <c r="A2186" s="146">
        <v>11732</v>
      </c>
      <c r="B2186" s="102" t="s">
        <v>39682</v>
      </c>
      <c r="C2186" s="146" t="s">
        <v>2</v>
      </c>
      <c r="D2186" s="146" t="s">
        <v>827</v>
      </c>
      <c r="E2186" s="543">
        <v>27.86</v>
      </c>
    </row>
    <row r="2187" spans="1:5" ht="12.75">
      <c r="A2187" s="146">
        <v>11244</v>
      </c>
      <c r="B2187" s="102" t="s">
        <v>39683</v>
      </c>
      <c r="C2187" s="146" t="s">
        <v>2</v>
      </c>
      <c r="D2187" s="146" t="s">
        <v>827</v>
      </c>
      <c r="E2187" s="543"/>
    </row>
    <row r="2188" spans="1:5" ht="12.75">
      <c r="A2188" s="146">
        <v>11235</v>
      </c>
      <c r="B2188" s="102" t="s">
        <v>39684</v>
      </c>
      <c r="C2188" s="146" t="s">
        <v>2</v>
      </c>
      <c r="D2188" s="146" t="s">
        <v>827</v>
      </c>
      <c r="E2188" s="543"/>
    </row>
    <row r="2189" spans="1:5" ht="12.75">
      <c r="A2189" s="146">
        <v>11236</v>
      </c>
      <c r="B2189" s="102" t="s">
        <v>39685</v>
      </c>
      <c r="C2189" s="146" t="s">
        <v>2</v>
      </c>
      <c r="D2189" s="146" t="s">
        <v>827</v>
      </c>
      <c r="E2189" s="543"/>
    </row>
    <row r="2190" spans="1:5" ht="12.75">
      <c r="A2190" s="146">
        <v>11245</v>
      </c>
      <c r="B2190" s="102" t="s">
        <v>39686</v>
      </c>
      <c r="C2190" s="146" t="s">
        <v>2</v>
      </c>
      <c r="D2190" s="146" t="s">
        <v>827</v>
      </c>
      <c r="E2190" s="543"/>
    </row>
    <row r="2191" spans="1:5" ht="12.75">
      <c r="A2191" s="146">
        <v>36494</v>
      </c>
      <c r="B2191" s="102" t="s">
        <v>39687</v>
      </c>
      <c r="C2191" s="146" t="s">
        <v>2</v>
      </c>
      <c r="D2191" s="146" t="s">
        <v>827</v>
      </c>
      <c r="E2191" s="543"/>
    </row>
    <row r="2192" spans="1:5" ht="12.75">
      <c r="A2192" s="146">
        <v>36493</v>
      </c>
      <c r="B2192" s="102" t="s">
        <v>39688</v>
      </c>
      <c r="C2192" s="146" t="s">
        <v>2</v>
      </c>
      <c r="D2192" s="146" t="s">
        <v>827</v>
      </c>
      <c r="E2192" s="543"/>
    </row>
    <row r="2193" spans="1:5" ht="12.75">
      <c r="A2193" s="146">
        <v>36492</v>
      </c>
      <c r="B2193" s="102" t="s">
        <v>39689</v>
      </c>
      <c r="C2193" s="146" t="s">
        <v>2</v>
      </c>
      <c r="D2193" s="146" t="s">
        <v>827</v>
      </c>
      <c r="E2193" s="543"/>
    </row>
    <row r="2194" spans="1:5" ht="12.75">
      <c r="A2194" s="146">
        <v>36499</v>
      </c>
      <c r="B2194" s="102" t="s">
        <v>39690</v>
      </c>
      <c r="C2194" s="146" t="s">
        <v>2</v>
      </c>
      <c r="D2194" s="146" t="s">
        <v>827</v>
      </c>
      <c r="E2194" s="543"/>
    </row>
    <row r="2195" spans="1:5" ht="12.75">
      <c r="A2195" s="146">
        <v>13533</v>
      </c>
      <c r="B2195" s="102" t="s">
        <v>39691</v>
      </c>
      <c r="C2195" s="146" t="s">
        <v>2</v>
      </c>
      <c r="D2195" s="146" t="s">
        <v>827</v>
      </c>
      <c r="E2195" s="543"/>
    </row>
    <row r="2196" spans="1:5" ht="12.75">
      <c r="A2196" s="146">
        <v>13333</v>
      </c>
      <c r="B2196" s="102" t="s">
        <v>39692</v>
      </c>
      <c r="C2196" s="146" t="s">
        <v>2</v>
      </c>
      <c r="D2196" s="146" t="s">
        <v>827</v>
      </c>
      <c r="E2196" s="543"/>
    </row>
    <row r="2197" spans="1:5" ht="12.75">
      <c r="A2197" s="146">
        <v>39585</v>
      </c>
      <c r="B2197" s="102" t="s">
        <v>39693</v>
      </c>
      <c r="C2197" s="146" t="s">
        <v>2</v>
      </c>
      <c r="D2197" s="146" t="s">
        <v>827</v>
      </c>
      <c r="E2197" s="543"/>
    </row>
    <row r="2198" spans="1:5" ht="12.75">
      <c r="A2198" s="146">
        <v>39586</v>
      </c>
      <c r="B2198" s="102" t="s">
        <v>39694</v>
      </c>
      <c r="C2198" s="146" t="s">
        <v>2</v>
      </c>
      <c r="D2198" s="146" t="s">
        <v>827</v>
      </c>
      <c r="E2198" s="543"/>
    </row>
    <row r="2199" spans="1:5" ht="12.75">
      <c r="A2199" s="146">
        <v>39587</v>
      </c>
      <c r="B2199" s="102" t="s">
        <v>39695</v>
      </c>
      <c r="C2199" s="146" t="s">
        <v>2</v>
      </c>
      <c r="D2199" s="146" t="s">
        <v>827</v>
      </c>
      <c r="E2199" s="543"/>
    </row>
    <row r="2200" spans="1:5" ht="12.75">
      <c r="A2200" s="146">
        <v>39588</v>
      </c>
      <c r="B2200" s="102" t="s">
        <v>39696</v>
      </c>
      <c r="C2200" s="146" t="s">
        <v>2</v>
      </c>
      <c r="D2200" s="146" t="s">
        <v>827</v>
      </c>
      <c r="E2200" s="543"/>
    </row>
    <row r="2201" spans="1:5" ht="12.75">
      <c r="A2201" s="146">
        <v>39584</v>
      </c>
      <c r="B2201" s="102" t="s">
        <v>39697</v>
      </c>
      <c r="C2201" s="146" t="s">
        <v>2</v>
      </c>
      <c r="D2201" s="146" t="s">
        <v>827</v>
      </c>
      <c r="E2201" s="543"/>
    </row>
    <row r="2202" spans="1:5" ht="12.75">
      <c r="A2202" s="146">
        <v>39590</v>
      </c>
      <c r="B2202" s="102" t="s">
        <v>39698</v>
      </c>
      <c r="C2202" s="146" t="s">
        <v>2</v>
      </c>
      <c r="D2202" s="146" t="s">
        <v>827</v>
      </c>
      <c r="E2202" s="543"/>
    </row>
    <row r="2203" spans="1:5" ht="12.75">
      <c r="A2203" s="146">
        <v>39592</v>
      </c>
      <c r="B2203" s="102" t="s">
        <v>39699</v>
      </c>
      <c r="C2203" s="146" t="s">
        <v>2</v>
      </c>
      <c r="D2203" s="146" t="s">
        <v>827</v>
      </c>
      <c r="E2203" s="543"/>
    </row>
    <row r="2204" spans="1:5" ht="12.75">
      <c r="A2204" s="146">
        <v>39593</v>
      </c>
      <c r="B2204" s="102" t="s">
        <v>39700</v>
      </c>
      <c r="C2204" s="146" t="s">
        <v>2</v>
      </c>
      <c r="D2204" s="146" t="s">
        <v>827</v>
      </c>
      <c r="E2204" s="543"/>
    </row>
    <row r="2205" spans="1:5" ht="12.75">
      <c r="A2205" s="146">
        <v>14254</v>
      </c>
      <c r="B2205" s="102" t="s">
        <v>39701</v>
      </c>
      <c r="C2205" s="146" t="s">
        <v>2</v>
      </c>
      <c r="D2205" s="146" t="s">
        <v>3270</v>
      </c>
      <c r="E2205" s="543"/>
    </row>
    <row r="2206" spans="1:5" ht="12.75">
      <c r="A2206" s="146">
        <v>44494</v>
      </c>
      <c r="B2206" s="102" t="s">
        <v>39702</v>
      </c>
      <c r="C2206" s="146" t="s">
        <v>2</v>
      </c>
      <c r="D2206" s="146" t="s">
        <v>827</v>
      </c>
      <c r="E2206" s="543"/>
    </row>
    <row r="2207" spans="1:5" ht="12.75">
      <c r="A2207" s="146">
        <v>25019</v>
      </c>
      <c r="B2207" s="102" t="s">
        <v>39703</v>
      </c>
      <c r="C2207" s="146" t="s">
        <v>2</v>
      </c>
      <c r="D2207" s="146" t="s">
        <v>827</v>
      </c>
      <c r="E2207" s="543"/>
    </row>
    <row r="2208" spans="1:5" ht="12.75">
      <c r="A2208" s="146">
        <v>36501</v>
      </c>
      <c r="B2208" s="102" t="s">
        <v>39704</v>
      </c>
      <c r="C2208" s="146" t="s">
        <v>2</v>
      </c>
      <c r="D2208" s="146" t="s">
        <v>827</v>
      </c>
      <c r="E2208" s="543"/>
    </row>
    <row r="2209" spans="1:5" ht="12.75">
      <c r="A2209" s="146">
        <v>44493</v>
      </c>
      <c r="B2209" s="102" t="s">
        <v>39705</v>
      </c>
      <c r="C2209" s="146" t="s">
        <v>2</v>
      </c>
      <c r="D2209" s="146" t="s">
        <v>827</v>
      </c>
      <c r="E2209" s="543"/>
    </row>
    <row r="2210" spans="1:5" ht="12.75">
      <c r="A2210" s="146">
        <v>36500</v>
      </c>
      <c r="B2210" s="102" t="s">
        <v>39706</v>
      </c>
      <c r="C2210" s="146" t="s">
        <v>2</v>
      </c>
      <c r="D2210" s="146" t="s">
        <v>827</v>
      </c>
      <c r="E2210" s="543"/>
    </row>
    <row r="2211" spans="1:5" ht="12.75">
      <c r="A2211" s="146">
        <v>20017</v>
      </c>
      <c r="B2211" s="102" t="s">
        <v>39707</v>
      </c>
      <c r="C2211" s="146" t="s">
        <v>1</v>
      </c>
      <c r="D2211" s="146" t="s">
        <v>827</v>
      </c>
      <c r="E2211" s="543">
        <v>7.27</v>
      </c>
    </row>
    <row r="2212" spans="1:5" ht="12.75">
      <c r="A2212" s="146">
        <v>20007</v>
      </c>
      <c r="B2212" s="102" t="s">
        <v>39708</v>
      </c>
      <c r="C2212" s="146" t="s">
        <v>1</v>
      </c>
      <c r="D2212" s="146" t="s">
        <v>827</v>
      </c>
      <c r="E2212" s="543">
        <v>4.34</v>
      </c>
    </row>
    <row r="2213" spans="1:5" ht="12.75">
      <c r="A2213" s="146">
        <v>39831</v>
      </c>
      <c r="B2213" s="102" t="s">
        <v>39709</v>
      </c>
      <c r="C2213" s="146" t="s">
        <v>37944</v>
      </c>
      <c r="D2213" s="146" t="s">
        <v>827</v>
      </c>
      <c r="E2213" s="543"/>
    </row>
    <row r="2214" spans="1:5" ht="12.75">
      <c r="A2214" s="146">
        <v>36888</v>
      </c>
      <c r="B2214" s="102" t="s">
        <v>39710</v>
      </c>
      <c r="C2214" s="146" t="s">
        <v>1</v>
      </c>
      <c r="D2214" s="146" t="s">
        <v>827</v>
      </c>
      <c r="E2214" s="543">
        <v>19.489999999999998</v>
      </c>
    </row>
    <row r="2215" spans="1:5" ht="12.75">
      <c r="A2215" s="146">
        <v>39836</v>
      </c>
      <c r="B2215" s="102" t="s">
        <v>39711</v>
      </c>
      <c r="C2215" s="146" t="s">
        <v>37944</v>
      </c>
      <c r="D2215" s="146" t="s">
        <v>827</v>
      </c>
      <c r="E2215" s="543"/>
    </row>
    <row r="2216" spans="1:5" ht="12.75">
      <c r="A2216" s="146">
        <v>39830</v>
      </c>
      <c r="B2216" s="102" t="s">
        <v>39712</v>
      </c>
      <c r="C2216" s="146" t="s">
        <v>37944</v>
      </c>
      <c r="D2216" s="146" t="s">
        <v>827</v>
      </c>
      <c r="E2216" s="543"/>
    </row>
    <row r="2217" spans="1:5" ht="12.75">
      <c r="A2217" s="146">
        <v>36497</v>
      </c>
      <c r="B2217" s="102" t="s">
        <v>39713</v>
      </c>
      <c r="C2217" s="146" t="s">
        <v>2</v>
      </c>
      <c r="D2217" s="146" t="s">
        <v>827</v>
      </c>
      <c r="E2217" s="543">
        <v>2251.08</v>
      </c>
    </row>
    <row r="2218" spans="1:5" ht="12.75">
      <c r="A2218" s="146">
        <v>40527</v>
      </c>
      <c r="B2218" s="102" t="s">
        <v>39714</v>
      </c>
      <c r="C2218" s="146" t="s">
        <v>2</v>
      </c>
      <c r="D2218" s="146" t="s">
        <v>827</v>
      </c>
      <c r="E2218" s="543">
        <v>1971.85</v>
      </c>
    </row>
    <row r="2219" spans="1:5" ht="12.75">
      <c r="A2219" s="146">
        <v>36487</v>
      </c>
      <c r="B2219" s="102" t="s">
        <v>39715</v>
      </c>
      <c r="C2219" s="146" t="s">
        <v>2</v>
      </c>
      <c r="D2219" s="146" t="s">
        <v>827</v>
      </c>
      <c r="E2219" s="543">
        <v>3919.48</v>
      </c>
    </row>
    <row r="2220" spans="1:5" ht="12.75">
      <c r="A2220" s="146">
        <v>44475</v>
      </c>
      <c r="B2220" s="102" t="s">
        <v>39716</v>
      </c>
      <c r="C2220" s="146" t="s">
        <v>2</v>
      </c>
      <c r="D2220" s="146" t="s">
        <v>827</v>
      </c>
      <c r="E2220" s="543"/>
    </row>
    <row r="2221" spans="1:5" ht="12.75">
      <c r="A2221" s="146">
        <v>44474</v>
      </c>
      <c r="B2221" s="102" t="s">
        <v>39717</v>
      </c>
      <c r="C2221" s="146" t="s">
        <v>2</v>
      </c>
      <c r="D2221" s="146" t="s">
        <v>827</v>
      </c>
      <c r="E2221" s="543"/>
    </row>
    <row r="2222" spans="1:5" ht="12.75">
      <c r="A2222" s="146">
        <v>44490</v>
      </c>
      <c r="B2222" s="102" t="s">
        <v>39718</v>
      </c>
      <c r="C2222" s="146" t="s">
        <v>2</v>
      </c>
      <c r="D2222" s="146" t="s">
        <v>827</v>
      </c>
      <c r="E2222" s="543"/>
    </row>
    <row r="2223" spans="1:5" ht="12.75">
      <c r="A2223" s="146">
        <v>37776</v>
      </c>
      <c r="B2223" s="102" t="s">
        <v>39719</v>
      </c>
      <c r="C2223" s="146" t="s">
        <v>2</v>
      </c>
      <c r="D2223" s="146" t="s">
        <v>827</v>
      </c>
      <c r="E2223" s="543"/>
    </row>
    <row r="2224" spans="1:5" ht="12.75">
      <c r="A2224" s="146">
        <v>37775</v>
      </c>
      <c r="B2224" s="102" t="s">
        <v>39720</v>
      </c>
      <c r="C2224" s="146" t="s">
        <v>2</v>
      </c>
      <c r="D2224" s="146" t="s">
        <v>827</v>
      </c>
      <c r="E2224" s="543"/>
    </row>
    <row r="2225" spans="1:5" ht="12.75">
      <c r="A2225" s="146">
        <v>36491</v>
      </c>
      <c r="B2225" s="102" t="s">
        <v>39721</v>
      </c>
      <c r="C2225" s="146" t="s">
        <v>2</v>
      </c>
      <c r="D2225" s="146" t="s">
        <v>827</v>
      </c>
      <c r="E2225" s="543"/>
    </row>
    <row r="2226" spans="1:5" ht="12.75">
      <c r="A2226" s="146">
        <v>10712</v>
      </c>
      <c r="B2226" s="102" t="s">
        <v>39722</v>
      </c>
      <c r="C2226" s="146" t="s">
        <v>2</v>
      </c>
      <c r="D2226" s="146" t="s">
        <v>827</v>
      </c>
      <c r="E2226" s="543"/>
    </row>
    <row r="2227" spans="1:5" ht="12.75">
      <c r="A2227" s="146">
        <v>3363</v>
      </c>
      <c r="B2227" s="102" t="s">
        <v>39723</v>
      </c>
      <c r="C2227" s="146" t="s">
        <v>2</v>
      </c>
      <c r="D2227" s="146" t="s">
        <v>3270</v>
      </c>
      <c r="E2227" s="543"/>
    </row>
    <row r="2228" spans="1:5" ht="12.75">
      <c r="A2228" s="146">
        <v>3365</v>
      </c>
      <c r="B2228" s="102" t="s">
        <v>39724</v>
      </c>
      <c r="C2228" s="146" t="s">
        <v>2</v>
      </c>
      <c r="D2228" s="146" t="s">
        <v>827</v>
      </c>
      <c r="E2228" s="543"/>
    </row>
    <row r="2229" spans="1:5" ht="12.75">
      <c r="A2229" s="146">
        <v>7569</v>
      </c>
      <c r="B2229" s="102" t="s">
        <v>39725</v>
      </c>
      <c r="C2229" s="146" t="s">
        <v>2</v>
      </c>
      <c r="D2229" s="146" t="s">
        <v>827</v>
      </c>
      <c r="E2229" s="543">
        <v>81.099999999999994</v>
      </c>
    </row>
    <row r="2230" spans="1:5" ht="12.75">
      <c r="A2230" s="146">
        <v>3378</v>
      </c>
      <c r="B2230" s="102" t="s">
        <v>39726</v>
      </c>
      <c r="C2230" s="146" t="s">
        <v>2</v>
      </c>
      <c r="D2230" s="146" t="s">
        <v>827</v>
      </c>
      <c r="E2230" s="543">
        <v>94.15</v>
      </c>
    </row>
    <row r="2231" spans="1:5" ht="12.75">
      <c r="A2231" s="146">
        <v>3380</v>
      </c>
      <c r="B2231" s="102" t="s">
        <v>39727</v>
      </c>
      <c r="C2231" s="146" t="s">
        <v>2</v>
      </c>
      <c r="D2231" s="146" t="s">
        <v>3270</v>
      </c>
      <c r="E2231" s="543">
        <v>65.91</v>
      </c>
    </row>
    <row r="2232" spans="1:5" ht="12.75">
      <c r="A2232" s="146">
        <v>3379</v>
      </c>
      <c r="B2232" s="102" t="s">
        <v>39728</v>
      </c>
      <c r="C2232" s="146" t="s">
        <v>2</v>
      </c>
      <c r="D2232" s="146" t="s">
        <v>827</v>
      </c>
      <c r="E2232" s="543">
        <v>63.63</v>
      </c>
    </row>
    <row r="2233" spans="1:5" ht="12.75">
      <c r="A2233" s="146">
        <v>11991</v>
      </c>
      <c r="B2233" s="102" t="s">
        <v>39729</v>
      </c>
      <c r="C2233" s="146" t="s">
        <v>2</v>
      </c>
      <c r="D2233" s="146" t="s">
        <v>827</v>
      </c>
      <c r="E2233" s="543">
        <v>73.88</v>
      </c>
    </row>
    <row r="2234" spans="1:5" ht="12.75">
      <c r="A2234" s="146">
        <v>44305</v>
      </c>
      <c r="B2234" s="102" t="s">
        <v>39730</v>
      </c>
      <c r="C2234" s="146" t="s">
        <v>2</v>
      </c>
      <c r="D2234" s="146" t="s">
        <v>827</v>
      </c>
      <c r="E2234" s="543">
        <v>2001.34</v>
      </c>
    </row>
    <row r="2235" spans="1:5" ht="12.75">
      <c r="A2235" s="146">
        <v>34349</v>
      </c>
      <c r="B2235" s="102" t="s">
        <v>39731</v>
      </c>
      <c r="C2235" s="146" t="s">
        <v>2</v>
      </c>
      <c r="D2235" s="146" t="s">
        <v>827</v>
      </c>
      <c r="E2235" s="543">
        <v>38.86</v>
      </c>
    </row>
    <row r="2236" spans="1:5" ht="12.75">
      <c r="A2236" s="146">
        <v>11029</v>
      </c>
      <c r="B2236" s="102" t="s">
        <v>39732</v>
      </c>
      <c r="C2236" s="146" t="s">
        <v>26460</v>
      </c>
      <c r="D2236" s="146" t="s">
        <v>827</v>
      </c>
      <c r="E2236" s="543">
        <v>2.11</v>
      </c>
    </row>
    <row r="2237" spans="1:5" ht="12.75">
      <c r="A2237" s="146">
        <v>4316</v>
      </c>
      <c r="B2237" s="102" t="s">
        <v>39733</v>
      </c>
      <c r="C2237" s="146" t="s">
        <v>2</v>
      </c>
      <c r="D2237" s="146" t="s">
        <v>827</v>
      </c>
      <c r="E2237" s="543">
        <v>2.14</v>
      </c>
    </row>
    <row r="2238" spans="1:5" ht="12.75">
      <c r="A2238" s="146">
        <v>4313</v>
      </c>
      <c r="B2238" s="102" t="s">
        <v>39734</v>
      </c>
      <c r="C2238" s="146" t="s">
        <v>26460</v>
      </c>
      <c r="D2238" s="146" t="s">
        <v>827</v>
      </c>
      <c r="E2238" s="543">
        <v>3.07</v>
      </c>
    </row>
    <row r="2239" spans="1:5" ht="12.75">
      <c r="A2239" s="146">
        <v>4317</v>
      </c>
      <c r="B2239" s="102" t="s">
        <v>39735</v>
      </c>
      <c r="C2239" s="146" t="s">
        <v>2</v>
      </c>
      <c r="D2239" s="146" t="s">
        <v>827</v>
      </c>
      <c r="E2239" s="543">
        <v>3.49</v>
      </c>
    </row>
    <row r="2240" spans="1:5" ht="12.75">
      <c r="A2240" s="146">
        <v>4314</v>
      </c>
      <c r="B2240" s="102" t="s">
        <v>39736</v>
      </c>
      <c r="C2240" s="146" t="s">
        <v>26460</v>
      </c>
      <c r="D2240" s="146" t="s">
        <v>827</v>
      </c>
      <c r="E2240" s="543">
        <v>4.09</v>
      </c>
    </row>
    <row r="2241" spans="1:5" ht="12.75">
      <c r="A2241" s="146">
        <v>10921</v>
      </c>
      <c r="B2241" s="102" t="s">
        <v>39737</v>
      </c>
      <c r="C2241" s="146" t="s">
        <v>2</v>
      </c>
      <c r="D2241" s="146" t="s">
        <v>3270</v>
      </c>
      <c r="E2241" s="543"/>
    </row>
    <row r="2242" spans="1:5" ht="12.75">
      <c r="A2242" s="146">
        <v>10922</v>
      </c>
      <c r="B2242" s="102" t="s">
        <v>39738</v>
      </c>
      <c r="C2242" s="146" t="s">
        <v>2</v>
      </c>
      <c r="D2242" s="146" t="s">
        <v>827</v>
      </c>
      <c r="E2242" s="543"/>
    </row>
    <row r="2243" spans="1:5" ht="12.75">
      <c r="A2243" s="146">
        <v>10923</v>
      </c>
      <c r="B2243" s="102" t="s">
        <v>39739</v>
      </c>
      <c r="C2243" s="146" t="s">
        <v>2</v>
      </c>
      <c r="D2243" s="146" t="s">
        <v>827</v>
      </c>
      <c r="E2243" s="543"/>
    </row>
    <row r="2244" spans="1:5" ht="12.75">
      <c r="A2244" s="146">
        <v>10924</v>
      </c>
      <c r="B2244" s="102" t="s">
        <v>39740</v>
      </c>
      <c r="C2244" s="146" t="s">
        <v>2</v>
      </c>
      <c r="D2244" s="146" t="s">
        <v>827</v>
      </c>
      <c r="E2244" s="543"/>
    </row>
    <row r="2245" spans="1:5" ht="12.75">
      <c r="A2245" s="146">
        <v>37772</v>
      </c>
      <c r="B2245" s="102" t="s">
        <v>39741</v>
      </c>
      <c r="C2245" s="146" t="s">
        <v>2</v>
      </c>
      <c r="D2245" s="146" t="s">
        <v>827</v>
      </c>
      <c r="E2245" s="543"/>
    </row>
    <row r="2246" spans="1:5" ht="12.75">
      <c r="A2246" s="146">
        <v>37771</v>
      </c>
      <c r="B2246" s="102" t="s">
        <v>39742</v>
      </c>
      <c r="C2246" s="146" t="s">
        <v>2</v>
      </c>
      <c r="D2246" s="146" t="s">
        <v>827</v>
      </c>
      <c r="E2246" s="543"/>
    </row>
    <row r="2247" spans="1:5" ht="12.75">
      <c r="A2247" s="146">
        <v>12772</v>
      </c>
      <c r="B2247" s="102" t="s">
        <v>39743</v>
      </c>
      <c r="C2247" s="146" t="s">
        <v>2</v>
      </c>
      <c r="D2247" s="146" t="s">
        <v>827</v>
      </c>
      <c r="E2247" s="543"/>
    </row>
    <row r="2248" spans="1:5" ht="12.75">
      <c r="A2248" s="146">
        <v>12770</v>
      </c>
      <c r="B2248" s="102" t="s">
        <v>39744</v>
      </c>
      <c r="C2248" s="146" t="s">
        <v>2</v>
      </c>
      <c r="D2248" s="146" t="s">
        <v>827</v>
      </c>
      <c r="E2248" s="543"/>
    </row>
    <row r="2249" spans="1:5" ht="12.75">
      <c r="A2249" s="146">
        <v>12775</v>
      </c>
      <c r="B2249" s="102" t="s">
        <v>39745</v>
      </c>
      <c r="C2249" s="146" t="s">
        <v>2</v>
      </c>
      <c r="D2249" s="146" t="s">
        <v>827</v>
      </c>
      <c r="E2249" s="543"/>
    </row>
    <row r="2250" spans="1:5" ht="12.75">
      <c r="A2250" s="146">
        <v>12768</v>
      </c>
      <c r="B2250" s="102" t="s">
        <v>39746</v>
      </c>
      <c r="C2250" s="146" t="s">
        <v>2</v>
      </c>
      <c r="D2250" s="146" t="s">
        <v>827</v>
      </c>
      <c r="E2250" s="543"/>
    </row>
    <row r="2251" spans="1:5" ht="12.75">
      <c r="A2251" s="146">
        <v>12769</v>
      </c>
      <c r="B2251" s="102" t="s">
        <v>39747</v>
      </c>
      <c r="C2251" s="146" t="s">
        <v>2</v>
      </c>
      <c r="D2251" s="146" t="s">
        <v>3270</v>
      </c>
      <c r="E2251" s="543"/>
    </row>
    <row r="2252" spans="1:5" ht="12.75">
      <c r="A2252" s="146">
        <v>12773</v>
      </c>
      <c r="B2252" s="102" t="s">
        <v>39748</v>
      </c>
      <c r="C2252" s="146" t="s">
        <v>2</v>
      </c>
      <c r="D2252" s="146" t="s">
        <v>827</v>
      </c>
      <c r="E2252" s="543"/>
    </row>
    <row r="2253" spans="1:5" ht="12.75">
      <c r="A2253" s="146">
        <v>12774</v>
      </c>
      <c r="B2253" s="102" t="s">
        <v>39749</v>
      </c>
      <c r="C2253" s="146" t="s">
        <v>2</v>
      </c>
      <c r="D2253" s="146" t="s">
        <v>827</v>
      </c>
      <c r="E2253" s="543"/>
    </row>
    <row r="2254" spans="1:5" ht="12.75">
      <c r="A2254" s="146">
        <v>12776</v>
      </c>
      <c r="B2254" s="102" t="s">
        <v>39750</v>
      </c>
      <c r="C2254" s="146" t="s">
        <v>2</v>
      </c>
      <c r="D2254" s="146" t="s">
        <v>827</v>
      </c>
      <c r="E2254" s="543"/>
    </row>
    <row r="2255" spans="1:5" ht="12.75">
      <c r="A2255" s="146">
        <v>12777</v>
      </c>
      <c r="B2255" s="102" t="s">
        <v>39751</v>
      </c>
      <c r="C2255" s="146" t="s">
        <v>2</v>
      </c>
      <c r="D2255" s="146" t="s">
        <v>827</v>
      </c>
      <c r="E2255" s="543"/>
    </row>
    <row r="2256" spans="1:5" ht="12.75">
      <c r="A2256" s="146">
        <v>12873</v>
      </c>
      <c r="B2256" s="102" t="s">
        <v>39752</v>
      </c>
      <c r="C2256" s="146" t="s">
        <v>5</v>
      </c>
      <c r="D2256" s="146" t="s">
        <v>827</v>
      </c>
      <c r="E2256" s="543">
        <v>20.32</v>
      </c>
    </row>
    <row r="2257" spans="1:5" ht="12.75">
      <c r="A2257" s="146">
        <v>41076</v>
      </c>
      <c r="B2257" s="102" t="s">
        <v>39753</v>
      </c>
      <c r="C2257" s="146" t="s">
        <v>2233</v>
      </c>
      <c r="D2257" s="146" t="s">
        <v>827</v>
      </c>
      <c r="E2257" s="543">
        <v>3568.9</v>
      </c>
    </row>
    <row r="2258" spans="1:5" ht="12.75">
      <c r="A2258" s="146">
        <v>140</v>
      </c>
      <c r="B2258" s="102" t="s">
        <v>39754</v>
      </c>
      <c r="C2258" s="146" t="s">
        <v>3</v>
      </c>
      <c r="D2258" s="146" t="s">
        <v>827</v>
      </c>
      <c r="E2258" s="543">
        <v>15.85</v>
      </c>
    </row>
    <row r="2259" spans="1:5" ht="12.75">
      <c r="A2259" s="146">
        <v>151</v>
      </c>
      <c r="B2259" s="102" t="s">
        <v>39755</v>
      </c>
      <c r="C2259" s="146" t="s">
        <v>9</v>
      </c>
      <c r="D2259" s="146" t="s">
        <v>827</v>
      </c>
      <c r="E2259" s="543">
        <v>23.39</v>
      </c>
    </row>
    <row r="2260" spans="1:5" ht="12.75">
      <c r="A2260" s="146">
        <v>7340</v>
      </c>
      <c r="B2260" s="102" t="s">
        <v>39756</v>
      </c>
      <c r="C2260" s="146" t="s">
        <v>9</v>
      </c>
      <c r="D2260" s="146" t="s">
        <v>827</v>
      </c>
      <c r="E2260" s="543"/>
    </row>
    <row r="2261" spans="1:5" ht="12.75">
      <c r="A2261" s="146">
        <v>40929</v>
      </c>
      <c r="B2261" s="102" t="s">
        <v>39757</v>
      </c>
      <c r="C2261" s="146" t="s">
        <v>2233</v>
      </c>
      <c r="D2261" s="146" t="s">
        <v>827</v>
      </c>
      <c r="E2261" s="543">
        <v>5260.62</v>
      </c>
    </row>
    <row r="2262" spans="1:5" ht="12.75">
      <c r="A2262" s="146">
        <v>2701</v>
      </c>
      <c r="B2262" s="102" t="s">
        <v>39758</v>
      </c>
      <c r="C2262" s="146" t="s">
        <v>5</v>
      </c>
      <c r="D2262" s="146" t="s">
        <v>827</v>
      </c>
      <c r="E2262" s="543">
        <v>29.97</v>
      </c>
    </row>
    <row r="2263" spans="1:5" ht="12.75">
      <c r="A2263" s="146">
        <v>38064</v>
      </c>
      <c r="B2263" s="102" t="s">
        <v>39759</v>
      </c>
      <c r="C2263" s="146" t="s">
        <v>2</v>
      </c>
      <c r="D2263" s="146" t="s">
        <v>827</v>
      </c>
      <c r="E2263" s="543">
        <v>24.48</v>
      </c>
    </row>
    <row r="2264" spans="1:5" ht="12.75">
      <c r="A2264" s="146">
        <v>38114</v>
      </c>
      <c r="B2264" s="102" t="s">
        <v>39760</v>
      </c>
      <c r="C2264" s="146" t="s">
        <v>2</v>
      </c>
      <c r="D2264" s="146" t="s">
        <v>827</v>
      </c>
      <c r="E2264" s="543">
        <v>21.89</v>
      </c>
    </row>
    <row r="2265" spans="1:5" ht="12.75">
      <c r="A2265" s="146">
        <v>38115</v>
      </c>
      <c r="B2265" s="102" t="s">
        <v>39761</v>
      </c>
      <c r="C2265" s="146" t="s">
        <v>2</v>
      </c>
      <c r="D2265" s="146" t="s">
        <v>827</v>
      </c>
      <c r="E2265" s="543">
        <v>23.38</v>
      </c>
    </row>
    <row r="2266" spans="1:5" ht="12.75">
      <c r="A2266" s="146">
        <v>38065</v>
      </c>
      <c r="B2266" s="102" t="s">
        <v>39762</v>
      </c>
      <c r="C2266" s="146" t="s">
        <v>2</v>
      </c>
      <c r="D2266" s="146" t="s">
        <v>827</v>
      </c>
      <c r="E2266" s="543">
        <v>34.729999999999997</v>
      </c>
    </row>
    <row r="2267" spans="1:5" ht="12.75">
      <c r="A2267" s="146">
        <v>38078</v>
      </c>
      <c r="B2267" s="102" t="s">
        <v>39763</v>
      </c>
      <c r="C2267" s="146" t="s">
        <v>2</v>
      </c>
      <c r="D2267" s="146" t="s">
        <v>827</v>
      </c>
      <c r="E2267" s="543">
        <v>20.260000000000002</v>
      </c>
    </row>
    <row r="2268" spans="1:5" ht="12.75">
      <c r="A2268" s="146">
        <v>38113</v>
      </c>
      <c r="B2268" s="102" t="s">
        <v>39764</v>
      </c>
      <c r="C2268" s="146" t="s">
        <v>2</v>
      </c>
      <c r="D2268" s="146" t="s">
        <v>827</v>
      </c>
      <c r="E2268" s="543">
        <v>11.01</v>
      </c>
    </row>
    <row r="2269" spans="1:5" ht="12.75">
      <c r="A2269" s="146">
        <v>38063</v>
      </c>
      <c r="B2269" s="102" t="s">
        <v>39765</v>
      </c>
      <c r="C2269" s="146" t="s">
        <v>2</v>
      </c>
      <c r="D2269" s="146" t="s">
        <v>827</v>
      </c>
      <c r="E2269" s="543">
        <v>11.81</v>
      </c>
    </row>
    <row r="2270" spans="1:5" ht="12.75">
      <c r="A2270" s="146">
        <v>38073</v>
      </c>
      <c r="B2270" s="102" t="s">
        <v>39766</v>
      </c>
      <c r="C2270" s="146" t="s">
        <v>2</v>
      </c>
      <c r="D2270" s="146" t="s">
        <v>827</v>
      </c>
      <c r="E2270" s="543">
        <v>28.65</v>
      </c>
    </row>
    <row r="2271" spans="1:5" ht="12.75">
      <c r="A2271" s="146">
        <v>38080</v>
      </c>
      <c r="B2271" s="102" t="s">
        <v>39767</v>
      </c>
      <c r="C2271" s="146" t="s">
        <v>2</v>
      </c>
      <c r="D2271" s="146" t="s">
        <v>827</v>
      </c>
      <c r="E2271" s="543">
        <v>35.19</v>
      </c>
    </row>
    <row r="2272" spans="1:5" ht="12.75">
      <c r="A2272" s="146">
        <v>38069</v>
      </c>
      <c r="B2272" s="102" t="s">
        <v>39768</v>
      </c>
      <c r="C2272" s="146" t="s">
        <v>2</v>
      </c>
      <c r="D2272" s="146" t="s">
        <v>827</v>
      </c>
      <c r="E2272" s="543">
        <v>19.25</v>
      </c>
    </row>
    <row r="2273" spans="1:5" ht="12.75">
      <c r="A2273" s="146">
        <v>38077</v>
      </c>
      <c r="B2273" s="102" t="s">
        <v>39769</v>
      </c>
      <c r="C2273" s="146" t="s">
        <v>2</v>
      </c>
      <c r="D2273" s="146" t="s">
        <v>827</v>
      </c>
      <c r="E2273" s="543">
        <v>18.809999999999999</v>
      </c>
    </row>
    <row r="2274" spans="1:5" ht="12.75">
      <c r="A2274" s="146">
        <v>38112</v>
      </c>
      <c r="B2274" s="102" t="s">
        <v>39770</v>
      </c>
      <c r="C2274" s="146" t="s">
        <v>2</v>
      </c>
      <c r="D2274" s="146" t="s">
        <v>827</v>
      </c>
      <c r="E2274" s="543">
        <v>8.4499999999999993</v>
      </c>
    </row>
    <row r="2275" spans="1:5" ht="12.75">
      <c r="A2275" s="146">
        <v>38062</v>
      </c>
      <c r="B2275" s="102" t="s">
        <v>39771</v>
      </c>
      <c r="C2275" s="146" t="s">
        <v>2</v>
      </c>
      <c r="D2275" s="146" t="s">
        <v>827</v>
      </c>
      <c r="E2275" s="543">
        <v>8.67</v>
      </c>
    </row>
    <row r="2276" spans="1:5" ht="12.75">
      <c r="A2276" s="146">
        <v>12129</v>
      </c>
      <c r="B2276" s="102" t="s">
        <v>39772</v>
      </c>
      <c r="C2276" s="146" t="s">
        <v>2</v>
      </c>
      <c r="D2276" s="146" t="s">
        <v>827</v>
      </c>
      <c r="E2276" s="543">
        <v>15.32</v>
      </c>
    </row>
    <row r="2277" spans="1:5" ht="12.75">
      <c r="A2277" s="146">
        <v>12128</v>
      </c>
      <c r="B2277" s="102" t="s">
        <v>39773</v>
      </c>
      <c r="C2277" s="146" t="s">
        <v>2</v>
      </c>
      <c r="D2277" s="146" t="s">
        <v>827</v>
      </c>
      <c r="E2277" s="543">
        <v>11.59</v>
      </c>
    </row>
    <row r="2278" spans="1:5" ht="12.75">
      <c r="A2278" s="146">
        <v>38081</v>
      </c>
      <c r="B2278" s="102" t="s">
        <v>39774</v>
      </c>
      <c r="C2278" s="146" t="s">
        <v>2</v>
      </c>
      <c r="D2278" s="146" t="s">
        <v>827</v>
      </c>
      <c r="E2278" s="543">
        <v>29.85</v>
      </c>
    </row>
    <row r="2279" spans="1:5" ht="12.75">
      <c r="A2279" s="146">
        <v>38070</v>
      </c>
      <c r="B2279" s="102" t="s">
        <v>39775</v>
      </c>
      <c r="C2279" s="146" t="s">
        <v>2</v>
      </c>
      <c r="D2279" s="146" t="s">
        <v>827</v>
      </c>
      <c r="E2279" s="543">
        <v>20.57</v>
      </c>
    </row>
    <row r="2280" spans="1:5" ht="12.75">
      <c r="A2280" s="146">
        <v>38074</v>
      </c>
      <c r="B2280" s="102" t="s">
        <v>39776</v>
      </c>
      <c r="C2280" s="146" t="s">
        <v>2</v>
      </c>
      <c r="D2280" s="146" t="s">
        <v>827</v>
      </c>
      <c r="E2280" s="543">
        <v>31.27</v>
      </c>
    </row>
    <row r="2281" spans="1:5" ht="12.75">
      <c r="A2281" s="146">
        <v>38072</v>
      </c>
      <c r="B2281" s="102" t="s">
        <v>39777</v>
      </c>
      <c r="C2281" s="146" t="s">
        <v>2</v>
      </c>
      <c r="D2281" s="146" t="s">
        <v>827</v>
      </c>
      <c r="E2281" s="543">
        <v>25.79</v>
      </c>
    </row>
    <row r="2282" spans="1:5" ht="12.75">
      <c r="A2282" s="146">
        <v>38079</v>
      </c>
      <c r="B2282" s="102" t="s">
        <v>39778</v>
      </c>
      <c r="C2282" s="146" t="s">
        <v>2</v>
      </c>
      <c r="D2282" s="146" t="s">
        <v>827</v>
      </c>
      <c r="E2282" s="543">
        <v>26.84</v>
      </c>
    </row>
    <row r="2283" spans="1:5" ht="12.75">
      <c r="A2283" s="146">
        <v>38068</v>
      </c>
      <c r="B2283" s="102" t="s">
        <v>39779</v>
      </c>
      <c r="C2283" s="146" t="s">
        <v>2</v>
      </c>
      <c r="D2283" s="146" t="s">
        <v>827</v>
      </c>
      <c r="E2283" s="543">
        <v>17.809999999999999</v>
      </c>
    </row>
    <row r="2284" spans="1:5" ht="12.75">
      <c r="A2284" s="146">
        <v>38071</v>
      </c>
      <c r="B2284" s="102" t="s">
        <v>39780</v>
      </c>
      <c r="C2284" s="146" t="s">
        <v>2</v>
      </c>
      <c r="D2284" s="146" t="s">
        <v>827</v>
      </c>
      <c r="E2284" s="543">
        <v>21.29</v>
      </c>
    </row>
    <row r="2285" spans="1:5" ht="12.75">
      <c r="A2285" s="146">
        <v>38412</v>
      </c>
      <c r="B2285" s="102" t="s">
        <v>39781</v>
      </c>
      <c r="C2285" s="146" t="s">
        <v>2</v>
      </c>
      <c r="D2285" s="146" t="s">
        <v>3270</v>
      </c>
      <c r="E2285" s="543">
        <v>988.18</v>
      </c>
    </row>
    <row r="2286" spans="1:5" ht="12.75">
      <c r="A2286" s="146">
        <v>3405</v>
      </c>
      <c r="B2286" s="102" t="s">
        <v>39782</v>
      </c>
      <c r="C2286" s="146" t="s">
        <v>2</v>
      </c>
      <c r="D2286" s="146" t="s">
        <v>827</v>
      </c>
      <c r="E2286" s="543">
        <v>117.25</v>
      </c>
    </row>
    <row r="2287" spans="1:5" ht="12.75">
      <c r="A2287" s="146">
        <v>3394</v>
      </c>
      <c r="B2287" s="102" t="s">
        <v>39783</v>
      </c>
      <c r="C2287" s="146" t="s">
        <v>2</v>
      </c>
      <c r="D2287" s="146" t="s">
        <v>827</v>
      </c>
      <c r="E2287" s="543">
        <v>618.94000000000005</v>
      </c>
    </row>
    <row r="2288" spans="1:5" ht="12.75">
      <c r="A2288" s="146">
        <v>3393</v>
      </c>
      <c r="B2288" s="102" t="s">
        <v>39784</v>
      </c>
      <c r="C2288" s="146" t="s">
        <v>2</v>
      </c>
      <c r="D2288" s="146" t="s">
        <v>827</v>
      </c>
      <c r="E2288" s="543">
        <v>1053.81</v>
      </c>
    </row>
    <row r="2289" spans="1:5" ht="12.75">
      <c r="A2289" s="146">
        <v>3406</v>
      </c>
      <c r="B2289" s="102" t="s">
        <v>39785</v>
      </c>
      <c r="C2289" s="146" t="s">
        <v>2</v>
      </c>
      <c r="D2289" s="146" t="s">
        <v>3270</v>
      </c>
      <c r="E2289" s="543">
        <v>35.89</v>
      </c>
    </row>
    <row r="2290" spans="1:5" ht="12.75">
      <c r="A2290" s="146">
        <v>3395</v>
      </c>
      <c r="B2290" s="102" t="s">
        <v>39786</v>
      </c>
      <c r="C2290" s="146" t="s">
        <v>2</v>
      </c>
      <c r="D2290" s="146" t="s">
        <v>827</v>
      </c>
      <c r="E2290" s="543">
        <v>151.4</v>
      </c>
    </row>
    <row r="2291" spans="1:5" ht="12.75">
      <c r="A2291" s="146">
        <v>3398</v>
      </c>
      <c r="B2291" s="102" t="s">
        <v>39787</v>
      </c>
      <c r="C2291" s="146" t="s">
        <v>2</v>
      </c>
      <c r="D2291" s="146" t="s">
        <v>827</v>
      </c>
      <c r="E2291" s="543">
        <v>7.19</v>
      </c>
    </row>
    <row r="2292" spans="1:5" ht="12.75">
      <c r="A2292" s="146">
        <v>40662</v>
      </c>
      <c r="B2292" s="102" t="s">
        <v>39788</v>
      </c>
      <c r="C2292" s="146" t="s">
        <v>2</v>
      </c>
      <c r="D2292" s="146" t="s">
        <v>827</v>
      </c>
      <c r="E2292" s="543"/>
    </row>
    <row r="2293" spans="1:5" ht="12.75">
      <c r="A2293" s="146">
        <v>3437</v>
      </c>
      <c r="B2293" s="102" t="s">
        <v>39789</v>
      </c>
      <c r="C2293" s="146" t="s">
        <v>4</v>
      </c>
      <c r="D2293" s="146" t="s">
        <v>827</v>
      </c>
      <c r="E2293" s="543"/>
    </row>
    <row r="2294" spans="1:5" ht="12.75">
      <c r="A2294" s="146">
        <v>11190</v>
      </c>
      <c r="B2294" s="102" t="s">
        <v>39790</v>
      </c>
      <c r="C2294" s="146" t="s">
        <v>2</v>
      </c>
      <c r="D2294" s="146" t="s">
        <v>3270</v>
      </c>
      <c r="E2294" s="543"/>
    </row>
    <row r="2295" spans="1:5" ht="12.75">
      <c r="A2295" s="146">
        <v>34377</v>
      </c>
      <c r="B2295" s="102" t="s">
        <v>39791</v>
      </c>
      <c r="C2295" s="146" t="s">
        <v>2</v>
      </c>
      <c r="D2295" s="146" t="s">
        <v>827</v>
      </c>
      <c r="E2295" s="543">
        <v>137.26</v>
      </c>
    </row>
    <row r="2296" spans="1:5" ht="12.75">
      <c r="A2296" s="146">
        <v>40659</v>
      </c>
      <c r="B2296" s="102" t="s">
        <v>39792</v>
      </c>
      <c r="C2296" s="146" t="s">
        <v>4</v>
      </c>
      <c r="D2296" s="146" t="s">
        <v>827</v>
      </c>
      <c r="E2296" s="543"/>
    </row>
    <row r="2297" spans="1:5" ht="12.75">
      <c r="A2297" s="146">
        <v>40660</v>
      </c>
      <c r="B2297" s="102" t="s">
        <v>39793</v>
      </c>
      <c r="C2297" s="146" t="s">
        <v>4</v>
      </c>
      <c r="D2297" s="146" t="s">
        <v>827</v>
      </c>
      <c r="E2297" s="543"/>
    </row>
    <row r="2298" spans="1:5" ht="12.75">
      <c r="A2298" s="146">
        <v>40661</v>
      </c>
      <c r="B2298" s="102" t="s">
        <v>39794</v>
      </c>
      <c r="C2298" s="146" t="s">
        <v>4</v>
      </c>
      <c r="D2298" s="146" t="s">
        <v>827</v>
      </c>
      <c r="E2298" s="543"/>
    </row>
    <row r="2299" spans="1:5" ht="12.75">
      <c r="A2299" s="146">
        <v>3428</v>
      </c>
      <c r="B2299" s="102" t="s">
        <v>39795</v>
      </c>
      <c r="C2299" s="146" t="s">
        <v>4</v>
      </c>
      <c r="D2299" s="146" t="s">
        <v>3270</v>
      </c>
      <c r="E2299" s="543"/>
    </row>
    <row r="2300" spans="1:5" ht="12.75">
      <c r="A2300" s="146">
        <v>3429</v>
      </c>
      <c r="B2300" s="102" t="s">
        <v>39796</v>
      </c>
      <c r="C2300" s="146" t="s">
        <v>4</v>
      </c>
      <c r="D2300" s="146" t="s">
        <v>827</v>
      </c>
      <c r="E2300" s="543"/>
    </row>
    <row r="2301" spans="1:5" ht="12.75">
      <c r="A2301" s="146">
        <v>11199</v>
      </c>
      <c r="B2301" s="102" t="s">
        <v>39797</v>
      </c>
      <c r="C2301" s="146" t="s">
        <v>2</v>
      </c>
      <c r="D2301" s="146" t="s">
        <v>827</v>
      </c>
      <c r="E2301" s="543"/>
    </row>
    <row r="2302" spans="1:5" ht="12.75">
      <c r="A2302" s="146">
        <v>36896</v>
      </c>
      <c r="B2302" s="102" t="s">
        <v>39798</v>
      </c>
      <c r="C2302" s="146" t="s">
        <v>2</v>
      </c>
      <c r="D2302" s="146" t="s">
        <v>3270</v>
      </c>
      <c r="E2302" s="543">
        <v>265.85000000000002</v>
      </c>
    </row>
    <row r="2303" spans="1:5" ht="12.75">
      <c r="A2303" s="146">
        <v>34367</v>
      </c>
      <c r="B2303" s="102" t="s">
        <v>39799</v>
      </c>
      <c r="C2303" s="146" t="s">
        <v>2</v>
      </c>
      <c r="D2303" s="146" t="s">
        <v>827</v>
      </c>
      <c r="E2303" s="543">
        <v>342.64</v>
      </c>
    </row>
    <row r="2304" spans="1:5" ht="12.75">
      <c r="A2304" s="146">
        <v>36897</v>
      </c>
      <c r="B2304" s="102" t="s">
        <v>39800</v>
      </c>
      <c r="C2304" s="146" t="s">
        <v>2</v>
      </c>
      <c r="D2304" s="146" t="s">
        <v>827</v>
      </c>
      <c r="E2304" s="543">
        <v>414.85</v>
      </c>
    </row>
    <row r="2305" spans="1:5" ht="12.75">
      <c r="A2305" s="146">
        <v>34369</v>
      </c>
      <c r="B2305" s="102" t="s">
        <v>39801</v>
      </c>
      <c r="C2305" s="146" t="s">
        <v>2</v>
      </c>
      <c r="D2305" s="146" t="s">
        <v>827</v>
      </c>
      <c r="E2305" s="543">
        <v>477.42</v>
      </c>
    </row>
    <row r="2306" spans="1:5" ht="12.75">
      <c r="A2306" s="146">
        <v>34364</v>
      </c>
      <c r="B2306" s="102" t="s">
        <v>39802</v>
      </c>
      <c r="C2306" s="146" t="s">
        <v>2</v>
      </c>
      <c r="D2306" s="146" t="s">
        <v>827</v>
      </c>
      <c r="E2306" s="543">
        <v>450.39</v>
      </c>
    </row>
    <row r="2307" spans="1:5" ht="12.75">
      <c r="A2307" s="146">
        <v>3421</v>
      </c>
      <c r="B2307" s="102" t="s">
        <v>39803</v>
      </c>
      <c r="C2307" s="146" t="s">
        <v>4</v>
      </c>
      <c r="D2307" s="146" t="s">
        <v>827</v>
      </c>
      <c r="E2307" s="543"/>
    </row>
    <row r="2308" spans="1:5" ht="12.75">
      <c r="A2308" s="146">
        <v>599</v>
      </c>
      <c r="B2308" s="102" t="s">
        <v>39804</v>
      </c>
      <c r="C2308" s="146" t="s">
        <v>4</v>
      </c>
      <c r="D2308" s="146" t="s">
        <v>827</v>
      </c>
      <c r="E2308" s="543">
        <v>484.85</v>
      </c>
    </row>
    <row r="2309" spans="1:5" ht="12.75">
      <c r="A2309" s="146">
        <v>44053</v>
      </c>
      <c r="B2309" s="102" t="s">
        <v>39805</v>
      </c>
      <c r="C2309" s="146" t="s">
        <v>2</v>
      </c>
      <c r="D2309" s="146" t="s">
        <v>827</v>
      </c>
      <c r="E2309" s="543">
        <v>1076.1400000000001</v>
      </c>
    </row>
    <row r="2310" spans="1:5" ht="12.75">
      <c r="A2310" s="146">
        <v>3423</v>
      </c>
      <c r="B2310" s="102" t="s">
        <v>39806</v>
      </c>
      <c r="C2310" s="146" t="s">
        <v>4</v>
      </c>
      <c r="D2310" s="146" t="s">
        <v>827</v>
      </c>
      <c r="E2310" s="543"/>
    </row>
    <row r="2311" spans="1:5" ht="12.75">
      <c r="A2311" s="146">
        <v>34797</v>
      </c>
      <c r="B2311" s="102" t="s">
        <v>39807</v>
      </c>
      <c r="C2311" s="146" t="s">
        <v>2</v>
      </c>
      <c r="D2311" s="146" t="s">
        <v>827</v>
      </c>
      <c r="E2311" s="543"/>
    </row>
    <row r="2312" spans="1:5" ht="12.75">
      <c r="A2312" s="146">
        <v>34381</v>
      </c>
      <c r="B2312" s="102" t="s">
        <v>39808</v>
      </c>
      <c r="C2312" s="146" t="s">
        <v>2</v>
      </c>
      <c r="D2312" s="146" t="s">
        <v>827</v>
      </c>
      <c r="E2312" s="543">
        <v>195.77</v>
      </c>
    </row>
    <row r="2313" spans="1:5" ht="12.75">
      <c r="A2313" s="146">
        <v>44054</v>
      </c>
      <c r="B2313" s="102" t="s">
        <v>39809</v>
      </c>
      <c r="C2313" s="146" t="s">
        <v>2</v>
      </c>
      <c r="D2313" s="146" t="s">
        <v>827</v>
      </c>
      <c r="E2313" s="543">
        <v>386.05</v>
      </c>
    </row>
    <row r="2314" spans="1:5" ht="12.75">
      <c r="A2314" s="146">
        <v>44399</v>
      </c>
      <c r="B2314" s="102" t="s">
        <v>39810</v>
      </c>
      <c r="C2314" s="146" t="s">
        <v>2</v>
      </c>
      <c r="D2314" s="146" t="s">
        <v>827</v>
      </c>
      <c r="E2314" s="543">
        <v>527.48</v>
      </c>
    </row>
    <row r="2315" spans="1:5" ht="12.75">
      <c r="A2315" s="146">
        <v>44503</v>
      </c>
      <c r="B2315" s="102" t="s">
        <v>39811</v>
      </c>
      <c r="C2315" s="146" t="s">
        <v>5</v>
      </c>
      <c r="D2315" s="146" t="s">
        <v>827</v>
      </c>
      <c r="E2315" s="543">
        <v>17.04</v>
      </c>
    </row>
    <row r="2316" spans="1:5" ht="12.75">
      <c r="A2316" s="146">
        <v>41077</v>
      </c>
      <c r="B2316" s="102" t="s">
        <v>39812</v>
      </c>
      <c r="C2316" s="146" t="s">
        <v>2233</v>
      </c>
      <c r="D2316" s="146" t="s">
        <v>827</v>
      </c>
      <c r="E2316" s="543">
        <v>2992.76</v>
      </c>
    </row>
    <row r="2317" spans="1:5" ht="12.75">
      <c r="A2317" s="146">
        <v>37963</v>
      </c>
      <c r="B2317" s="102" t="s">
        <v>39813</v>
      </c>
      <c r="C2317" s="146" t="s">
        <v>2</v>
      </c>
      <c r="D2317" s="146" t="s">
        <v>827</v>
      </c>
      <c r="E2317" s="543">
        <v>5.46</v>
      </c>
    </row>
    <row r="2318" spans="1:5" ht="12.75">
      <c r="A2318" s="146">
        <v>37964</v>
      </c>
      <c r="B2318" s="102" t="s">
        <v>39814</v>
      </c>
      <c r="C2318" s="146" t="s">
        <v>2</v>
      </c>
      <c r="D2318" s="146" t="s">
        <v>827</v>
      </c>
      <c r="E2318" s="543">
        <v>7.31</v>
      </c>
    </row>
    <row r="2319" spans="1:5" ht="12.75">
      <c r="A2319" s="146">
        <v>37965</v>
      </c>
      <c r="B2319" s="102" t="s">
        <v>39815</v>
      </c>
      <c r="C2319" s="146" t="s">
        <v>2</v>
      </c>
      <c r="D2319" s="146" t="s">
        <v>827</v>
      </c>
      <c r="E2319" s="543">
        <v>10.54</v>
      </c>
    </row>
    <row r="2320" spans="1:5" ht="12.75">
      <c r="A2320" s="146">
        <v>37966</v>
      </c>
      <c r="B2320" s="102" t="s">
        <v>39816</v>
      </c>
      <c r="C2320" s="146" t="s">
        <v>2</v>
      </c>
      <c r="D2320" s="146" t="s">
        <v>827</v>
      </c>
      <c r="E2320" s="543">
        <v>18.5</v>
      </c>
    </row>
    <row r="2321" spans="1:5" ht="12.75">
      <c r="A2321" s="146">
        <v>37967</v>
      </c>
      <c r="B2321" s="102" t="s">
        <v>39817</v>
      </c>
      <c r="C2321" s="146" t="s">
        <v>2</v>
      </c>
      <c r="D2321" s="146" t="s">
        <v>827</v>
      </c>
      <c r="E2321" s="543">
        <v>31.09</v>
      </c>
    </row>
    <row r="2322" spans="1:5" ht="12.75">
      <c r="A2322" s="146">
        <v>37968</v>
      </c>
      <c r="B2322" s="102" t="s">
        <v>39818</v>
      </c>
      <c r="C2322" s="146" t="s">
        <v>2</v>
      </c>
      <c r="D2322" s="146" t="s">
        <v>827</v>
      </c>
      <c r="E2322" s="543">
        <v>66.02</v>
      </c>
    </row>
    <row r="2323" spans="1:5" ht="12.75">
      <c r="A2323" s="146">
        <v>37969</v>
      </c>
      <c r="B2323" s="102" t="s">
        <v>39819</v>
      </c>
      <c r="C2323" s="146" t="s">
        <v>2</v>
      </c>
      <c r="D2323" s="146" t="s">
        <v>827</v>
      </c>
      <c r="E2323" s="543">
        <v>166.81</v>
      </c>
    </row>
    <row r="2324" spans="1:5" ht="12.75">
      <c r="A2324" s="146">
        <v>37970</v>
      </c>
      <c r="B2324" s="102" t="s">
        <v>39820</v>
      </c>
      <c r="C2324" s="146" t="s">
        <v>2</v>
      </c>
      <c r="D2324" s="146" t="s">
        <v>827</v>
      </c>
      <c r="E2324" s="543">
        <v>241.34</v>
      </c>
    </row>
    <row r="2325" spans="1:5" ht="12.75">
      <c r="A2325" s="146">
        <v>44251</v>
      </c>
      <c r="B2325" s="102" t="s">
        <v>39821</v>
      </c>
      <c r="C2325" s="146" t="s">
        <v>2</v>
      </c>
      <c r="D2325" s="146" t="s">
        <v>827</v>
      </c>
      <c r="E2325" s="543">
        <v>278.77</v>
      </c>
    </row>
    <row r="2326" spans="1:5" ht="12.75">
      <c r="A2326" s="146">
        <v>21118</v>
      </c>
      <c r="B2326" s="102" t="s">
        <v>39822</v>
      </c>
      <c r="C2326" s="146" t="s">
        <v>2</v>
      </c>
      <c r="D2326" s="146" t="s">
        <v>827</v>
      </c>
      <c r="E2326" s="543">
        <v>4.34</v>
      </c>
    </row>
    <row r="2327" spans="1:5" ht="12.75">
      <c r="A2327" s="146">
        <v>37956</v>
      </c>
      <c r="B2327" s="102" t="s">
        <v>39823</v>
      </c>
      <c r="C2327" s="146" t="s">
        <v>2</v>
      </c>
      <c r="D2327" s="146" t="s">
        <v>827</v>
      </c>
      <c r="E2327" s="543">
        <v>5.33</v>
      </c>
    </row>
    <row r="2328" spans="1:5" ht="12.75">
      <c r="A2328" s="146">
        <v>37957</v>
      </c>
      <c r="B2328" s="102" t="s">
        <v>39824</v>
      </c>
      <c r="C2328" s="146" t="s">
        <v>2</v>
      </c>
      <c r="D2328" s="146" t="s">
        <v>827</v>
      </c>
      <c r="E2328" s="543">
        <v>11.35</v>
      </c>
    </row>
    <row r="2329" spans="1:5" ht="12.75">
      <c r="A2329" s="146">
        <v>37958</v>
      </c>
      <c r="B2329" s="102" t="s">
        <v>39825</v>
      </c>
      <c r="C2329" s="146" t="s">
        <v>2</v>
      </c>
      <c r="D2329" s="146" t="s">
        <v>827</v>
      </c>
      <c r="E2329" s="543">
        <v>20.52</v>
      </c>
    </row>
    <row r="2330" spans="1:5" ht="12.75">
      <c r="A2330" s="146">
        <v>37959</v>
      </c>
      <c r="B2330" s="102" t="s">
        <v>39826</v>
      </c>
      <c r="C2330" s="146" t="s">
        <v>2</v>
      </c>
      <c r="D2330" s="146" t="s">
        <v>827</v>
      </c>
      <c r="E2330" s="543">
        <v>31.59</v>
      </c>
    </row>
    <row r="2331" spans="1:5" ht="12.75">
      <c r="A2331" s="146">
        <v>37960</v>
      </c>
      <c r="B2331" s="102" t="s">
        <v>39827</v>
      </c>
      <c r="C2331" s="146" t="s">
        <v>2</v>
      </c>
      <c r="D2331" s="146" t="s">
        <v>827</v>
      </c>
      <c r="E2331" s="543">
        <v>80.709999999999994</v>
      </c>
    </row>
    <row r="2332" spans="1:5" ht="12.75">
      <c r="A2332" s="146">
        <v>37961</v>
      </c>
      <c r="B2332" s="102" t="s">
        <v>39828</v>
      </c>
      <c r="C2332" s="146" t="s">
        <v>2</v>
      </c>
      <c r="D2332" s="146" t="s">
        <v>827</v>
      </c>
      <c r="E2332" s="543">
        <v>173.46</v>
      </c>
    </row>
    <row r="2333" spans="1:5" ht="12.75">
      <c r="A2333" s="146">
        <v>37962</v>
      </c>
      <c r="B2333" s="102" t="s">
        <v>39829</v>
      </c>
      <c r="C2333" s="146" t="s">
        <v>2</v>
      </c>
      <c r="D2333" s="146" t="s">
        <v>827</v>
      </c>
      <c r="E2333" s="543">
        <v>199.98</v>
      </c>
    </row>
    <row r="2334" spans="1:5" ht="12.75">
      <c r="A2334" s="146">
        <v>3533</v>
      </c>
      <c r="B2334" s="102" t="s">
        <v>39830</v>
      </c>
      <c r="C2334" s="146" t="s">
        <v>2</v>
      </c>
      <c r="D2334" s="146" t="s">
        <v>827</v>
      </c>
      <c r="E2334" s="543">
        <v>3.62</v>
      </c>
    </row>
    <row r="2335" spans="1:5" ht="12.75">
      <c r="A2335" s="146">
        <v>3538</v>
      </c>
      <c r="B2335" s="102" t="s">
        <v>39831</v>
      </c>
      <c r="C2335" s="146" t="s">
        <v>2</v>
      </c>
      <c r="D2335" s="146" t="s">
        <v>827</v>
      </c>
      <c r="E2335" s="543">
        <v>6.86</v>
      </c>
    </row>
    <row r="2336" spans="1:5" ht="12.75">
      <c r="A2336" s="146">
        <v>3498</v>
      </c>
      <c r="B2336" s="102" t="s">
        <v>39832</v>
      </c>
      <c r="C2336" s="146" t="s">
        <v>2</v>
      </c>
      <c r="D2336" s="146" t="s">
        <v>827</v>
      </c>
      <c r="E2336" s="543">
        <v>6.65</v>
      </c>
    </row>
    <row r="2337" spans="1:5" ht="12.75">
      <c r="A2337" s="146">
        <v>3496</v>
      </c>
      <c r="B2337" s="102" t="s">
        <v>39833</v>
      </c>
      <c r="C2337" s="146" t="s">
        <v>2</v>
      </c>
      <c r="D2337" s="146" t="s">
        <v>827</v>
      </c>
      <c r="E2337" s="543">
        <v>4.45</v>
      </c>
    </row>
    <row r="2338" spans="1:5" ht="12.75">
      <c r="A2338" s="146">
        <v>38429</v>
      </c>
      <c r="B2338" s="102" t="s">
        <v>39834</v>
      </c>
      <c r="C2338" s="146" t="s">
        <v>2</v>
      </c>
      <c r="D2338" s="146" t="s">
        <v>827</v>
      </c>
      <c r="E2338" s="543">
        <v>14.77</v>
      </c>
    </row>
    <row r="2339" spans="1:5" ht="12.75">
      <c r="A2339" s="146">
        <v>38431</v>
      </c>
      <c r="B2339" s="102" t="s">
        <v>39835</v>
      </c>
      <c r="C2339" s="146" t="s">
        <v>2</v>
      </c>
      <c r="D2339" s="146" t="s">
        <v>827</v>
      </c>
      <c r="E2339" s="543">
        <v>18.53</v>
      </c>
    </row>
    <row r="2340" spans="1:5" ht="12.75">
      <c r="A2340" s="146">
        <v>38430</v>
      </c>
      <c r="B2340" s="102" t="s">
        <v>39836</v>
      </c>
      <c r="C2340" s="146" t="s">
        <v>2</v>
      </c>
      <c r="D2340" s="146" t="s">
        <v>827</v>
      </c>
      <c r="E2340" s="543">
        <v>28.72</v>
      </c>
    </row>
    <row r="2341" spans="1:5" ht="12.75">
      <c r="A2341" s="146">
        <v>36348</v>
      </c>
      <c r="B2341" s="102" t="s">
        <v>39837</v>
      </c>
      <c r="C2341" s="146" t="s">
        <v>2</v>
      </c>
      <c r="D2341" s="146" t="s">
        <v>827</v>
      </c>
      <c r="E2341" s="543"/>
    </row>
    <row r="2342" spans="1:5" ht="12.75">
      <c r="A2342" s="146">
        <v>36349</v>
      </c>
      <c r="B2342" s="102" t="s">
        <v>39838</v>
      </c>
      <c r="C2342" s="146" t="s">
        <v>2</v>
      </c>
      <c r="D2342" s="146" t="s">
        <v>827</v>
      </c>
      <c r="E2342" s="543"/>
    </row>
    <row r="2343" spans="1:5" ht="12.75">
      <c r="A2343" s="146">
        <v>38987</v>
      </c>
      <c r="B2343" s="102" t="s">
        <v>39839</v>
      </c>
      <c r="C2343" s="146" t="s">
        <v>2</v>
      </c>
      <c r="D2343" s="146" t="s">
        <v>827</v>
      </c>
      <c r="E2343" s="543"/>
    </row>
    <row r="2344" spans="1:5" ht="12.75">
      <c r="A2344" s="146">
        <v>38988</v>
      </c>
      <c r="B2344" s="102" t="s">
        <v>39840</v>
      </c>
      <c r="C2344" s="146" t="s">
        <v>2</v>
      </c>
      <c r="D2344" s="146" t="s">
        <v>827</v>
      </c>
      <c r="E2344" s="543"/>
    </row>
    <row r="2345" spans="1:5" ht="12.75">
      <c r="A2345" s="146">
        <v>38989</v>
      </c>
      <c r="B2345" s="102" t="s">
        <v>39841</v>
      </c>
      <c r="C2345" s="146" t="s">
        <v>2</v>
      </c>
      <c r="D2345" s="146" t="s">
        <v>827</v>
      </c>
      <c r="E2345" s="543"/>
    </row>
    <row r="2346" spans="1:5" ht="12.75">
      <c r="A2346" s="146">
        <v>38990</v>
      </c>
      <c r="B2346" s="102" t="s">
        <v>39842</v>
      </c>
      <c r="C2346" s="146" t="s">
        <v>2</v>
      </c>
      <c r="D2346" s="146" t="s">
        <v>827</v>
      </c>
      <c r="E2346" s="543"/>
    </row>
    <row r="2347" spans="1:5" ht="12.75">
      <c r="A2347" s="146">
        <v>38991</v>
      </c>
      <c r="B2347" s="102" t="s">
        <v>39843</v>
      </c>
      <c r="C2347" s="146" t="s">
        <v>2</v>
      </c>
      <c r="D2347" s="146" t="s">
        <v>827</v>
      </c>
      <c r="E2347" s="543"/>
    </row>
    <row r="2348" spans="1:5" ht="12.75">
      <c r="A2348" s="146">
        <v>38433</v>
      </c>
      <c r="B2348" s="102" t="s">
        <v>39844</v>
      </c>
      <c r="C2348" s="146" t="s">
        <v>2</v>
      </c>
      <c r="D2348" s="146" t="s">
        <v>827</v>
      </c>
      <c r="E2348" s="543"/>
    </row>
    <row r="2349" spans="1:5" ht="12.75">
      <c r="A2349" s="146">
        <v>38440</v>
      </c>
      <c r="B2349" s="102" t="s">
        <v>39845</v>
      </c>
      <c r="C2349" s="146" t="s">
        <v>2</v>
      </c>
      <c r="D2349" s="146" t="s">
        <v>827</v>
      </c>
      <c r="E2349" s="543"/>
    </row>
    <row r="2350" spans="1:5" ht="12.75">
      <c r="A2350" s="146">
        <v>36359</v>
      </c>
      <c r="B2350" s="102" t="s">
        <v>39846</v>
      </c>
      <c r="C2350" s="146" t="s">
        <v>2</v>
      </c>
      <c r="D2350" s="146" t="s">
        <v>827</v>
      </c>
      <c r="E2350" s="543"/>
    </row>
    <row r="2351" spans="1:5" ht="12.75">
      <c r="A2351" s="146">
        <v>36360</v>
      </c>
      <c r="B2351" s="102" t="s">
        <v>39847</v>
      </c>
      <c r="C2351" s="146" t="s">
        <v>2</v>
      </c>
      <c r="D2351" s="146" t="s">
        <v>827</v>
      </c>
      <c r="E2351" s="543"/>
    </row>
    <row r="2352" spans="1:5" ht="12.75">
      <c r="A2352" s="146">
        <v>38434</v>
      </c>
      <c r="B2352" s="102" t="s">
        <v>39848</v>
      </c>
      <c r="C2352" s="146" t="s">
        <v>2</v>
      </c>
      <c r="D2352" s="146" t="s">
        <v>827</v>
      </c>
      <c r="E2352" s="543"/>
    </row>
    <row r="2353" spans="1:5" ht="12.75">
      <c r="A2353" s="146">
        <v>38435</v>
      </c>
      <c r="B2353" s="102" t="s">
        <v>39849</v>
      </c>
      <c r="C2353" s="146" t="s">
        <v>2</v>
      </c>
      <c r="D2353" s="146" t="s">
        <v>827</v>
      </c>
      <c r="E2353" s="543"/>
    </row>
    <row r="2354" spans="1:5" ht="12.75">
      <c r="A2354" s="146">
        <v>38436</v>
      </c>
      <c r="B2354" s="102" t="s">
        <v>39850</v>
      </c>
      <c r="C2354" s="146" t="s">
        <v>2</v>
      </c>
      <c r="D2354" s="146" t="s">
        <v>827</v>
      </c>
      <c r="E2354" s="543"/>
    </row>
    <row r="2355" spans="1:5" ht="12.75">
      <c r="A2355" s="146">
        <v>38437</v>
      </c>
      <c r="B2355" s="102" t="s">
        <v>39851</v>
      </c>
      <c r="C2355" s="146" t="s">
        <v>2</v>
      </c>
      <c r="D2355" s="146" t="s">
        <v>827</v>
      </c>
      <c r="E2355" s="543"/>
    </row>
    <row r="2356" spans="1:5" ht="12.75">
      <c r="A2356" s="146">
        <v>38438</v>
      </c>
      <c r="B2356" s="102" t="s">
        <v>39852</v>
      </c>
      <c r="C2356" s="146" t="s">
        <v>2</v>
      </c>
      <c r="D2356" s="146" t="s">
        <v>827</v>
      </c>
      <c r="E2356" s="543"/>
    </row>
    <row r="2357" spans="1:5" ht="12.75">
      <c r="A2357" s="146">
        <v>38439</v>
      </c>
      <c r="B2357" s="102" t="s">
        <v>39853</v>
      </c>
      <c r="C2357" s="146" t="s">
        <v>2</v>
      </c>
      <c r="D2357" s="146" t="s">
        <v>827</v>
      </c>
      <c r="E2357" s="543"/>
    </row>
    <row r="2358" spans="1:5" ht="12.75">
      <c r="A2358" s="146">
        <v>10836</v>
      </c>
      <c r="B2358" s="102" t="s">
        <v>39854</v>
      </c>
      <c r="C2358" s="146" t="s">
        <v>2</v>
      </c>
      <c r="D2358" s="146" t="s">
        <v>827</v>
      </c>
      <c r="E2358" s="543">
        <v>26.57</v>
      </c>
    </row>
    <row r="2359" spans="1:5" ht="12.75">
      <c r="A2359" s="146">
        <v>3510</v>
      </c>
      <c r="B2359" s="102" t="s">
        <v>39855</v>
      </c>
      <c r="C2359" s="146" t="s">
        <v>2</v>
      </c>
      <c r="D2359" s="146" t="s">
        <v>827</v>
      </c>
      <c r="E2359" s="543">
        <v>16.690000000000001</v>
      </c>
    </row>
    <row r="2360" spans="1:5" ht="12.75">
      <c r="A2360" s="146">
        <v>10835</v>
      </c>
      <c r="B2360" s="102" t="s">
        <v>39856</v>
      </c>
      <c r="C2360" s="146" t="s">
        <v>2</v>
      </c>
      <c r="D2360" s="146" t="s">
        <v>827</v>
      </c>
      <c r="E2360" s="543">
        <v>7.42</v>
      </c>
    </row>
    <row r="2361" spans="1:5" ht="12.75">
      <c r="A2361" s="146">
        <v>3485</v>
      </c>
      <c r="B2361" s="102" t="s">
        <v>39857</v>
      </c>
      <c r="C2361" s="146" t="s">
        <v>2</v>
      </c>
      <c r="D2361" s="146" t="s">
        <v>827</v>
      </c>
      <c r="E2361" s="543">
        <v>17.55</v>
      </c>
    </row>
    <row r="2362" spans="1:5" ht="12.75">
      <c r="A2362" s="146">
        <v>3475</v>
      </c>
      <c r="B2362" s="102" t="s">
        <v>39858</v>
      </c>
      <c r="C2362" s="146" t="s">
        <v>2</v>
      </c>
      <c r="D2362" s="146" t="s">
        <v>827</v>
      </c>
      <c r="E2362" s="543">
        <v>6.35</v>
      </c>
    </row>
    <row r="2363" spans="1:5" ht="12.75">
      <c r="A2363" s="146">
        <v>3534</v>
      </c>
      <c r="B2363" s="102" t="s">
        <v>39859</v>
      </c>
      <c r="C2363" s="146" t="s">
        <v>2</v>
      </c>
      <c r="D2363" s="146" t="s">
        <v>827</v>
      </c>
      <c r="E2363" s="543">
        <v>10.06</v>
      </c>
    </row>
    <row r="2364" spans="1:5" ht="12.75">
      <c r="A2364" s="146">
        <v>3482</v>
      </c>
      <c r="B2364" s="102" t="s">
        <v>39860</v>
      </c>
      <c r="C2364" s="146" t="s">
        <v>2</v>
      </c>
      <c r="D2364" s="146" t="s">
        <v>827</v>
      </c>
      <c r="E2364" s="543">
        <v>7.2</v>
      </c>
    </row>
    <row r="2365" spans="1:5" ht="12.75">
      <c r="A2365" s="146">
        <v>3543</v>
      </c>
      <c r="B2365" s="102" t="s">
        <v>39861</v>
      </c>
      <c r="C2365" s="146" t="s">
        <v>2</v>
      </c>
      <c r="D2365" s="146" t="s">
        <v>827</v>
      </c>
      <c r="E2365" s="543">
        <v>2.34</v>
      </c>
    </row>
    <row r="2366" spans="1:5" ht="12.75">
      <c r="A2366" s="146">
        <v>3505</v>
      </c>
      <c r="B2366" s="102" t="s">
        <v>39862</v>
      </c>
      <c r="C2366" s="146" t="s">
        <v>2</v>
      </c>
      <c r="D2366" s="146" t="s">
        <v>827</v>
      </c>
      <c r="E2366" s="543">
        <v>3.47</v>
      </c>
    </row>
    <row r="2367" spans="1:5" ht="12.75">
      <c r="A2367" s="146">
        <v>3521</v>
      </c>
      <c r="B2367" s="102" t="s">
        <v>39863</v>
      </c>
      <c r="C2367" s="146" t="s">
        <v>2</v>
      </c>
      <c r="D2367" s="146" t="s">
        <v>827</v>
      </c>
      <c r="E2367" s="543">
        <v>2.62</v>
      </c>
    </row>
    <row r="2368" spans="1:5" ht="12.75">
      <c r="A2368" s="146">
        <v>3531</v>
      </c>
      <c r="B2368" s="102" t="s">
        <v>39864</v>
      </c>
      <c r="C2368" s="146" t="s">
        <v>2</v>
      </c>
      <c r="D2368" s="146" t="s">
        <v>827</v>
      </c>
      <c r="E2368" s="543">
        <v>4.99</v>
      </c>
    </row>
    <row r="2369" spans="1:5" ht="12.75">
      <c r="A2369" s="146">
        <v>3522</v>
      </c>
      <c r="B2369" s="102" t="s">
        <v>39865</v>
      </c>
      <c r="C2369" s="146" t="s">
        <v>2</v>
      </c>
      <c r="D2369" s="146" t="s">
        <v>827</v>
      </c>
      <c r="E2369" s="543">
        <v>3.22</v>
      </c>
    </row>
    <row r="2370" spans="1:5" ht="12.75">
      <c r="A2370" s="146">
        <v>3527</v>
      </c>
      <c r="B2370" s="102" t="s">
        <v>39866</v>
      </c>
      <c r="C2370" s="146" t="s">
        <v>2</v>
      </c>
      <c r="D2370" s="146" t="s">
        <v>827</v>
      </c>
      <c r="E2370" s="543">
        <v>16.91</v>
      </c>
    </row>
    <row r="2371" spans="1:5" ht="12.75">
      <c r="A2371" s="146">
        <v>3530</v>
      </c>
      <c r="B2371" s="102" t="s">
        <v>39867</v>
      </c>
      <c r="C2371" s="146" t="s">
        <v>2</v>
      </c>
      <c r="D2371" s="146" t="s">
        <v>827</v>
      </c>
      <c r="E2371" s="543">
        <v>273.89999999999998</v>
      </c>
    </row>
    <row r="2372" spans="1:5" ht="12.75">
      <c r="A2372" s="146">
        <v>3542</v>
      </c>
      <c r="B2372" s="102" t="s">
        <v>39868</v>
      </c>
      <c r="C2372" s="146" t="s">
        <v>2</v>
      </c>
      <c r="D2372" s="146" t="s">
        <v>827</v>
      </c>
      <c r="E2372" s="543">
        <v>0.78</v>
      </c>
    </row>
    <row r="2373" spans="1:5" ht="12.75">
      <c r="A2373" s="146">
        <v>3529</v>
      </c>
      <c r="B2373" s="102" t="s">
        <v>39869</v>
      </c>
      <c r="C2373" s="146" t="s">
        <v>2</v>
      </c>
      <c r="D2373" s="146" t="s">
        <v>827</v>
      </c>
      <c r="E2373" s="543">
        <v>0.96</v>
      </c>
    </row>
    <row r="2374" spans="1:5" ht="12.75">
      <c r="A2374" s="146">
        <v>3536</v>
      </c>
      <c r="B2374" s="102" t="s">
        <v>39870</v>
      </c>
      <c r="C2374" s="146" t="s">
        <v>2</v>
      </c>
      <c r="D2374" s="146" t="s">
        <v>827</v>
      </c>
      <c r="E2374" s="543">
        <v>3.21</v>
      </c>
    </row>
    <row r="2375" spans="1:5" ht="12.75">
      <c r="A2375" s="146">
        <v>3535</v>
      </c>
      <c r="B2375" s="102" t="s">
        <v>39871</v>
      </c>
      <c r="C2375" s="146" t="s">
        <v>2</v>
      </c>
      <c r="D2375" s="146" t="s">
        <v>827</v>
      </c>
      <c r="E2375" s="543">
        <v>7.82</v>
      </c>
    </row>
    <row r="2376" spans="1:5" ht="12.75">
      <c r="A2376" s="146">
        <v>3540</v>
      </c>
      <c r="B2376" s="102" t="s">
        <v>39872</v>
      </c>
      <c r="C2376" s="146" t="s">
        <v>2</v>
      </c>
      <c r="D2376" s="146" t="s">
        <v>827</v>
      </c>
      <c r="E2376" s="543">
        <v>6.61</v>
      </c>
    </row>
    <row r="2377" spans="1:5" ht="12.75">
      <c r="A2377" s="146">
        <v>3539</v>
      </c>
      <c r="B2377" s="102" t="s">
        <v>39873</v>
      </c>
      <c r="C2377" s="146" t="s">
        <v>2</v>
      </c>
      <c r="D2377" s="146" t="s">
        <v>827</v>
      </c>
      <c r="E2377" s="543">
        <v>38.340000000000003</v>
      </c>
    </row>
    <row r="2378" spans="1:5" ht="12.75">
      <c r="A2378" s="146">
        <v>3513</v>
      </c>
      <c r="B2378" s="102" t="s">
        <v>39874</v>
      </c>
      <c r="C2378" s="146" t="s">
        <v>2</v>
      </c>
      <c r="D2378" s="146" t="s">
        <v>827</v>
      </c>
      <c r="E2378" s="543">
        <v>135.16999999999999</v>
      </c>
    </row>
    <row r="2379" spans="1:5" ht="12.75">
      <c r="A2379" s="146">
        <v>3516</v>
      </c>
      <c r="B2379" s="102" t="s">
        <v>39875</v>
      </c>
      <c r="C2379" s="146" t="s">
        <v>2</v>
      </c>
      <c r="D2379" s="146" t="s">
        <v>827</v>
      </c>
      <c r="E2379" s="543">
        <v>3.06</v>
      </c>
    </row>
    <row r="2380" spans="1:5" ht="12.75">
      <c r="A2380" s="146">
        <v>3517</v>
      </c>
      <c r="B2380" s="102" t="s">
        <v>39876</v>
      </c>
      <c r="C2380" s="146" t="s">
        <v>2</v>
      </c>
      <c r="D2380" s="146" t="s">
        <v>827</v>
      </c>
      <c r="E2380" s="543">
        <v>2.76</v>
      </c>
    </row>
    <row r="2381" spans="1:5" ht="12.75">
      <c r="A2381" s="146">
        <v>3515</v>
      </c>
      <c r="B2381" s="102" t="s">
        <v>39877</v>
      </c>
      <c r="C2381" s="146" t="s">
        <v>2</v>
      </c>
      <c r="D2381" s="146" t="s">
        <v>827</v>
      </c>
      <c r="E2381" s="543">
        <v>8.6300000000000008</v>
      </c>
    </row>
    <row r="2382" spans="1:5" ht="12.75">
      <c r="A2382" s="146">
        <v>20147</v>
      </c>
      <c r="B2382" s="102" t="s">
        <v>39878</v>
      </c>
      <c r="C2382" s="146" t="s">
        <v>2</v>
      </c>
      <c r="D2382" s="146" t="s">
        <v>827</v>
      </c>
      <c r="E2382" s="543">
        <v>7.09</v>
      </c>
    </row>
    <row r="2383" spans="1:5" ht="12.75">
      <c r="A2383" s="146">
        <v>3524</v>
      </c>
      <c r="B2383" s="102" t="s">
        <v>39879</v>
      </c>
      <c r="C2383" s="146" t="s">
        <v>2</v>
      </c>
      <c r="D2383" s="146" t="s">
        <v>827</v>
      </c>
      <c r="E2383" s="543">
        <v>10.68</v>
      </c>
    </row>
    <row r="2384" spans="1:5" ht="12.75">
      <c r="A2384" s="146">
        <v>3532</v>
      </c>
      <c r="B2384" s="102" t="s">
        <v>39880</v>
      </c>
      <c r="C2384" s="146" t="s">
        <v>2</v>
      </c>
      <c r="D2384" s="146" t="s">
        <v>827</v>
      </c>
      <c r="E2384" s="543">
        <v>24.67</v>
      </c>
    </row>
    <row r="2385" spans="1:5" ht="12.75">
      <c r="A2385" s="146">
        <v>3528</v>
      </c>
      <c r="B2385" s="102" t="s">
        <v>39881</v>
      </c>
      <c r="C2385" s="146" t="s">
        <v>2</v>
      </c>
      <c r="D2385" s="146" t="s">
        <v>827</v>
      </c>
      <c r="E2385" s="543">
        <v>11.96</v>
      </c>
    </row>
    <row r="2386" spans="1:5" ht="12.75">
      <c r="A2386" s="146">
        <v>37952</v>
      </c>
      <c r="B2386" s="102" t="s">
        <v>39882</v>
      </c>
      <c r="C2386" s="146" t="s">
        <v>2</v>
      </c>
      <c r="D2386" s="146" t="s">
        <v>827</v>
      </c>
      <c r="E2386" s="543">
        <v>85.73</v>
      </c>
    </row>
    <row r="2387" spans="1:5" ht="12.75">
      <c r="A2387" s="146">
        <v>37951</v>
      </c>
      <c r="B2387" s="102" t="s">
        <v>39883</v>
      </c>
      <c r="C2387" s="146" t="s">
        <v>2</v>
      </c>
      <c r="D2387" s="146" t="s">
        <v>827</v>
      </c>
      <c r="E2387" s="543">
        <v>3.22</v>
      </c>
    </row>
    <row r="2388" spans="1:5" ht="12.75">
      <c r="A2388" s="146">
        <v>3518</v>
      </c>
      <c r="B2388" s="102" t="s">
        <v>39884</v>
      </c>
      <c r="C2388" s="146" t="s">
        <v>2</v>
      </c>
      <c r="D2388" s="146" t="s">
        <v>827</v>
      </c>
      <c r="E2388" s="543">
        <v>4.96</v>
      </c>
    </row>
    <row r="2389" spans="1:5" ht="12.75">
      <c r="A2389" s="146">
        <v>3519</v>
      </c>
      <c r="B2389" s="102" t="s">
        <v>39885</v>
      </c>
      <c r="C2389" s="146" t="s">
        <v>2</v>
      </c>
      <c r="D2389" s="146" t="s">
        <v>827</v>
      </c>
      <c r="E2389" s="543">
        <v>10.37</v>
      </c>
    </row>
    <row r="2390" spans="1:5" ht="12.75">
      <c r="A2390" s="146">
        <v>3520</v>
      </c>
      <c r="B2390" s="102" t="s">
        <v>39886</v>
      </c>
      <c r="C2390" s="146" t="s">
        <v>2</v>
      </c>
      <c r="D2390" s="146" t="s">
        <v>827</v>
      </c>
      <c r="E2390" s="543">
        <v>10.87</v>
      </c>
    </row>
    <row r="2391" spans="1:5" ht="12.75">
      <c r="A2391" s="146">
        <v>37950</v>
      </c>
      <c r="B2391" s="102" t="s">
        <v>39887</v>
      </c>
      <c r="C2391" s="146" t="s">
        <v>2</v>
      </c>
      <c r="D2391" s="146" t="s">
        <v>827</v>
      </c>
      <c r="E2391" s="543">
        <v>78.92</v>
      </c>
    </row>
    <row r="2392" spans="1:5" ht="12.75">
      <c r="A2392" s="146">
        <v>37949</v>
      </c>
      <c r="B2392" s="102" t="s">
        <v>39888</v>
      </c>
      <c r="C2392" s="146" t="s">
        <v>2</v>
      </c>
      <c r="D2392" s="146" t="s">
        <v>827</v>
      </c>
      <c r="E2392" s="543">
        <v>2.91</v>
      </c>
    </row>
    <row r="2393" spans="1:5" ht="12.75">
      <c r="A2393" s="146">
        <v>3526</v>
      </c>
      <c r="B2393" s="102" t="s">
        <v>39889</v>
      </c>
      <c r="C2393" s="146" t="s">
        <v>2</v>
      </c>
      <c r="D2393" s="146" t="s">
        <v>827</v>
      </c>
      <c r="E2393" s="543">
        <v>4</v>
      </c>
    </row>
    <row r="2394" spans="1:5" ht="12.75">
      <c r="A2394" s="146">
        <v>3509</v>
      </c>
      <c r="B2394" s="102" t="s">
        <v>39890</v>
      </c>
      <c r="C2394" s="146" t="s">
        <v>2</v>
      </c>
      <c r="D2394" s="146" t="s">
        <v>827</v>
      </c>
      <c r="E2394" s="543">
        <v>9.1</v>
      </c>
    </row>
    <row r="2395" spans="1:5" ht="12.75">
      <c r="A2395" s="146">
        <v>20151</v>
      </c>
      <c r="B2395" s="102" t="s">
        <v>39891</v>
      </c>
      <c r="C2395" s="146" t="s">
        <v>2</v>
      </c>
      <c r="D2395" s="146" t="s">
        <v>827</v>
      </c>
      <c r="E2395" s="543">
        <v>26.73</v>
      </c>
    </row>
    <row r="2396" spans="1:5" ht="12.75">
      <c r="A2396" s="146">
        <v>20152</v>
      </c>
      <c r="B2396" s="102" t="s">
        <v>39892</v>
      </c>
      <c r="C2396" s="146" t="s">
        <v>2</v>
      </c>
      <c r="D2396" s="146" t="s">
        <v>827</v>
      </c>
      <c r="E2396" s="543">
        <v>96.74</v>
      </c>
    </row>
    <row r="2397" spans="1:5" ht="12.75">
      <c r="A2397" s="146">
        <v>20148</v>
      </c>
      <c r="B2397" s="102" t="s">
        <v>39893</v>
      </c>
      <c r="C2397" s="146" t="s">
        <v>2</v>
      </c>
      <c r="D2397" s="146" t="s">
        <v>827</v>
      </c>
      <c r="E2397" s="543">
        <v>5.26</v>
      </c>
    </row>
    <row r="2398" spans="1:5" ht="12.75">
      <c r="A2398" s="146">
        <v>20149</v>
      </c>
      <c r="B2398" s="102" t="s">
        <v>39894</v>
      </c>
      <c r="C2398" s="146" t="s">
        <v>2</v>
      </c>
      <c r="D2398" s="146" t="s">
        <v>827</v>
      </c>
      <c r="E2398" s="543">
        <v>8.7799999999999994</v>
      </c>
    </row>
    <row r="2399" spans="1:5" ht="12.75">
      <c r="A2399" s="146">
        <v>20150</v>
      </c>
      <c r="B2399" s="102" t="s">
        <v>39895</v>
      </c>
      <c r="C2399" s="146" t="s">
        <v>2</v>
      </c>
      <c r="D2399" s="146" t="s">
        <v>827</v>
      </c>
      <c r="E2399" s="543">
        <v>22.62</v>
      </c>
    </row>
    <row r="2400" spans="1:5" ht="12.75">
      <c r="A2400" s="146">
        <v>20157</v>
      </c>
      <c r="B2400" s="102" t="s">
        <v>39896</v>
      </c>
      <c r="C2400" s="146" t="s">
        <v>2</v>
      </c>
      <c r="D2400" s="146" t="s">
        <v>827</v>
      </c>
      <c r="E2400" s="543">
        <v>25.39</v>
      </c>
    </row>
    <row r="2401" spans="1:5" ht="12.75">
      <c r="A2401" s="146">
        <v>20158</v>
      </c>
      <c r="B2401" s="102" t="s">
        <v>39897</v>
      </c>
      <c r="C2401" s="146" t="s">
        <v>2</v>
      </c>
      <c r="D2401" s="146" t="s">
        <v>827</v>
      </c>
      <c r="E2401" s="543">
        <v>100.84</v>
      </c>
    </row>
    <row r="2402" spans="1:5" ht="12.75">
      <c r="A2402" s="146">
        <v>20154</v>
      </c>
      <c r="B2402" s="102" t="s">
        <v>39898</v>
      </c>
      <c r="C2402" s="146" t="s">
        <v>2</v>
      </c>
      <c r="D2402" s="146" t="s">
        <v>827</v>
      </c>
      <c r="E2402" s="543">
        <v>5.15</v>
      </c>
    </row>
    <row r="2403" spans="1:5" ht="12.75">
      <c r="A2403" s="146">
        <v>20155</v>
      </c>
      <c r="B2403" s="102" t="s">
        <v>39899</v>
      </c>
      <c r="C2403" s="146" t="s">
        <v>2</v>
      </c>
      <c r="D2403" s="146" t="s">
        <v>827</v>
      </c>
      <c r="E2403" s="543">
        <v>7.84</v>
      </c>
    </row>
    <row r="2404" spans="1:5" ht="12.75">
      <c r="A2404" s="146">
        <v>20156</v>
      </c>
      <c r="B2404" s="102" t="s">
        <v>39900</v>
      </c>
      <c r="C2404" s="146" t="s">
        <v>2</v>
      </c>
      <c r="D2404" s="146" t="s">
        <v>827</v>
      </c>
      <c r="E2404" s="543">
        <v>22.03</v>
      </c>
    </row>
    <row r="2405" spans="1:5" ht="12.75">
      <c r="A2405" s="146">
        <v>3499</v>
      </c>
      <c r="B2405" s="102" t="s">
        <v>39901</v>
      </c>
      <c r="C2405" s="146" t="s">
        <v>2</v>
      </c>
      <c r="D2405" s="146" t="s">
        <v>827</v>
      </c>
      <c r="E2405" s="543">
        <v>1.5</v>
      </c>
    </row>
    <row r="2406" spans="1:5" ht="12.75">
      <c r="A2406" s="146">
        <v>3500</v>
      </c>
      <c r="B2406" s="102" t="s">
        <v>39902</v>
      </c>
      <c r="C2406" s="146" t="s">
        <v>2</v>
      </c>
      <c r="D2406" s="146" t="s">
        <v>827</v>
      </c>
      <c r="E2406" s="543">
        <v>1.99</v>
      </c>
    </row>
    <row r="2407" spans="1:5" ht="12.75">
      <c r="A2407" s="146">
        <v>3501</v>
      </c>
      <c r="B2407" s="102" t="s">
        <v>39903</v>
      </c>
      <c r="C2407" s="146" t="s">
        <v>2</v>
      </c>
      <c r="D2407" s="146" t="s">
        <v>827</v>
      </c>
      <c r="E2407" s="543">
        <v>5.49</v>
      </c>
    </row>
    <row r="2408" spans="1:5" ht="12.75">
      <c r="A2408" s="146">
        <v>3502</v>
      </c>
      <c r="B2408" s="102" t="s">
        <v>39904</v>
      </c>
      <c r="C2408" s="146" t="s">
        <v>2</v>
      </c>
      <c r="D2408" s="146" t="s">
        <v>827</v>
      </c>
      <c r="E2408" s="543">
        <v>7.89</v>
      </c>
    </row>
    <row r="2409" spans="1:5" ht="12.75">
      <c r="A2409" s="146">
        <v>3503</v>
      </c>
      <c r="B2409" s="102" t="s">
        <v>39905</v>
      </c>
      <c r="C2409" s="146" t="s">
        <v>2</v>
      </c>
      <c r="D2409" s="146" t="s">
        <v>827</v>
      </c>
      <c r="E2409" s="543">
        <v>9.91</v>
      </c>
    </row>
    <row r="2410" spans="1:5" ht="12.75">
      <c r="A2410" s="146">
        <v>3477</v>
      </c>
      <c r="B2410" s="102" t="s">
        <v>39906</v>
      </c>
      <c r="C2410" s="146" t="s">
        <v>2</v>
      </c>
      <c r="D2410" s="146" t="s">
        <v>827</v>
      </c>
      <c r="E2410" s="543">
        <v>36.020000000000003</v>
      </c>
    </row>
    <row r="2411" spans="1:5" ht="12.75">
      <c r="A2411" s="146">
        <v>3478</v>
      </c>
      <c r="B2411" s="102" t="s">
        <v>39907</v>
      </c>
      <c r="C2411" s="146" t="s">
        <v>2</v>
      </c>
      <c r="D2411" s="146" t="s">
        <v>827</v>
      </c>
      <c r="E2411" s="543">
        <v>86.37</v>
      </c>
    </row>
    <row r="2412" spans="1:5" ht="12.75">
      <c r="A2412" s="146">
        <v>3525</v>
      </c>
      <c r="B2412" s="102" t="s">
        <v>39908</v>
      </c>
      <c r="C2412" s="146" t="s">
        <v>2</v>
      </c>
      <c r="D2412" s="146" t="s">
        <v>827</v>
      </c>
      <c r="E2412" s="543">
        <v>106.59</v>
      </c>
    </row>
    <row r="2413" spans="1:5" ht="12.75">
      <c r="A2413" s="146">
        <v>3511</v>
      </c>
      <c r="B2413" s="102" t="s">
        <v>39909</v>
      </c>
      <c r="C2413" s="146" t="s">
        <v>2</v>
      </c>
      <c r="D2413" s="146" t="s">
        <v>827</v>
      </c>
      <c r="E2413" s="543">
        <v>113.06</v>
      </c>
    </row>
    <row r="2414" spans="1:5" ht="12.75">
      <c r="A2414" s="146">
        <v>38913</v>
      </c>
      <c r="B2414" s="102" t="s">
        <v>39910</v>
      </c>
      <c r="C2414" s="146" t="s">
        <v>2</v>
      </c>
      <c r="D2414" s="146" t="s">
        <v>827</v>
      </c>
      <c r="E2414" s="543"/>
    </row>
    <row r="2415" spans="1:5" ht="12.75">
      <c r="A2415" s="146">
        <v>38914</v>
      </c>
      <c r="B2415" s="102" t="s">
        <v>39911</v>
      </c>
      <c r="C2415" s="146" t="s">
        <v>2</v>
      </c>
      <c r="D2415" s="146" t="s">
        <v>827</v>
      </c>
      <c r="E2415" s="543"/>
    </row>
    <row r="2416" spans="1:5" ht="12.75">
      <c r="A2416" s="146">
        <v>38915</v>
      </c>
      <c r="B2416" s="102" t="s">
        <v>39912</v>
      </c>
      <c r="C2416" s="146" t="s">
        <v>2</v>
      </c>
      <c r="D2416" s="146" t="s">
        <v>827</v>
      </c>
      <c r="E2416" s="543"/>
    </row>
    <row r="2417" spans="1:5" ht="12.75">
      <c r="A2417" s="146">
        <v>38916</v>
      </c>
      <c r="B2417" s="102" t="s">
        <v>39913</v>
      </c>
      <c r="C2417" s="146" t="s">
        <v>2</v>
      </c>
      <c r="D2417" s="146" t="s">
        <v>827</v>
      </c>
      <c r="E2417" s="543"/>
    </row>
    <row r="2418" spans="1:5" ht="12.75">
      <c r="A2418" s="146">
        <v>39300</v>
      </c>
      <c r="B2418" s="102" t="s">
        <v>39914</v>
      </c>
      <c r="C2418" s="146" t="s">
        <v>2</v>
      </c>
      <c r="D2418" s="146" t="s">
        <v>827</v>
      </c>
      <c r="E2418" s="543"/>
    </row>
    <row r="2419" spans="1:5" ht="12.75">
      <c r="A2419" s="146">
        <v>39301</v>
      </c>
      <c r="B2419" s="102" t="s">
        <v>39915</v>
      </c>
      <c r="C2419" s="146" t="s">
        <v>2</v>
      </c>
      <c r="D2419" s="146" t="s">
        <v>827</v>
      </c>
      <c r="E2419" s="543"/>
    </row>
    <row r="2420" spans="1:5" ht="12.75">
      <c r="A2420" s="146">
        <v>39302</v>
      </c>
      <c r="B2420" s="102" t="s">
        <v>39916</v>
      </c>
      <c r="C2420" s="146" t="s">
        <v>2</v>
      </c>
      <c r="D2420" s="146" t="s">
        <v>827</v>
      </c>
      <c r="E2420" s="543"/>
    </row>
    <row r="2421" spans="1:5" ht="12.75">
      <c r="A2421" s="146">
        <v>38941</v>
      </c>
      <c r="B2421" s="102" t="s">
        <v>39917</v>
      </c>
      <c r="C2421" s="146" t="s">
        <v>2</v>
      </c>
      <c r="D2421" s="146" t="s">
        <v>827</v>
      </c>
      <c r="E2421" s="543"/>
    </row>
    <row r="2422" spans="1:5" ht="12.75">
      <c r="A2422" s="146">
        <v>38923</v>
      </c>
      <c r="B2422" s="102" t="s">
        <v>39918</v>
      </c>
      <c r="C2422" s="146" t="s">
        <v>2</v>
      </c>
      <c r="D2422" s="146" t="s">
        <v>827</v>
      </c>
      <c r="E2422" s="543"/>
    </row>
    <row r="2423" spans="1:5" ht="12.75">
      <c r="A2423" s="146">
        <v>38925</v>
      </c>
      <c r="B2423" s="102" t="s">
        <v>39919</v>
      </c>
      <c r="C2423" s="146" t="s">
        <v>2</v>
      </c>
      <c r="D2423" s="146" t="s">
        <v>827</v>
      </c>
      <c r="E2423" s="543"/>
    </row>
    <row r="2424" spans="1:5" ht="12.75">
      <c r="A2424" s="146">
        <v>38926</v>
      </c>
      <c r="B2424" s="102" t="s">
        <v>39920</v>
      </c>
      <c r="C2424" s="146" t="s">
        <v>2</v>
      </c>
      <c r="D2424" s="146" t="s">
        <v>827</v>
      </c>
      <c r="E2424" s="543"/>
    </row>
    <row r="2425" spans="1:5" ht="12.75">
      <c r="A2425" s="146">
        <v>38927</v>
      </c>
      <c r="B2425" s="102" t="s">
        <v>39921</v>
      </c>
      <c r="C2425" s="146" t="s">
        <v>2</v>
      </c>
      <c r="D2425" s="146" t="s">
        <v>827</v>
      </c>
      <c r="E2425" s="543"/>
    </row>
    <row r="2426" spans="1:5" ht="12.75">
      <c r="A2426" s="146">
        <v>39304</v>
      </c>
      <c r="B2426" s="102" t="s">
        <v>39922</v>
      </c>
      <c r="C2426" s="146" t="s">
        <v>2</v>
      </c>
      <c r="D2426" s="146" t="s">
        <v>827</v>
      </c>
      <c r="E2426" s="543"/>
    </row>
    <row r="2427" spans="1:5" ht="12.75">
      <c r="A2427" s="146">
        <v>39305</v>
      </c>
      <c r="B2427" s="102" t="s">
        <v>39923</v>
      </c>
      <c r="C2427" s="146" t="s">
        <v>2</v>
      </c>
      <c r="D2427" s="146" t="s">
        <v>827</v>
      </c>
      <c r="E2427" s="543"/>
    </row>
    <row r="2428" spans="1:5" ht="12.75">
      <c r="A2428" s="146">
        <v>39306</v>
      </c>
      <c r="B2428" s="102" t="s">
        <v>39924</v>
      </c>
      <c r="C2428" s="146" t="s">
        <v>2</v>
      </c>
      <c r="D2428" s="146" t="s">
        <v>827</v>
      </c>
      <c r="E2428" s="543"/>
    </row>
    <row r="2429" spans="1:5" ht="12.75">
      <c r="A2429" s="146">
        <v>38928</v>
      </c>
      <c r="B2429" s="102" t="s">
        <v>39925</v>
      </c>
      <c r="C2429" s="146" t="s">
        <v>2</v>
      </c>
      <c r="D2429" s="146" t="s">
        <v>827</v>
      </c>
      <c r="E2429" s="543"/>
    </row>
    <row r="2430" spans="1:5" ht="12.75">
      <c r="A2430" s="146">
        <v>38917</v>
      </c>
      <c r="B2430" s="102" t="s">
        <v>39926</v>
      </c>
      <c r="C2430" s="146" t="s">
        <v>2</v>
      </c>
      <c r="D2430" s="146" t="s">
        <v>827</v>
      </c>
      <c r="E2430" s="543"/>
    </row>
    <row r="2431" spans="1:5" ht="12.75">
      <c r="A2431" s="146">
        <v>38919</v>
      </c>
      <c r="B2431" s="102" t="s">
        <v>39927</v>
      </c>
      <c r="C2431" s="146" t="s">
        <v>2</v>
      </c>
      <c r="D2431" s="146" t="s">
        <v>827</v>
      </c>
      <c r="E2431" s="543"/>
    </row>
    <row r="2432" spans="1:5" ht="12.75">
      <c r="A2432" s="146">
        <v>38922</v>
      </c>
      <c r="B2432" s="102" t="s">
        <v>39928</v>
      </c>
      <c r="C2432" s="146" t="s">
        <v>2</v>
      </c>
      <c r="D2432" s="146" t="s">
        <v>827</v>
      </c>
      <c r="E2432" s="543"/>
    </row>
    <row r="2433" spans="1:5" ht="12.75">
      <c r="A2433" s="146">
        <v>12032</v>
      </c>
      <c r="B2433" s="102" t="s">
        <v>39929</v>
      </c>
      <c r="C2433" s="146" t="s">
        <v>37944</v>
      </c>
      <c r="D2433" s="146" t="s">
        <v>827</v>
      </c>
      <c r="E2433" s="543">
        <v>53.19</v>
      </c>
    </row>
    <row r="2434" spans="1:5" ht="12.75">
      <c r="A2434" s="146">
        <v>12030</v>
      </c>
      <c r="B2434" s="102" t="s">
        <v>39930</v>
      </c>
      <c r="C2434" s="146" t="s">
        <v>37944</v>
      </c>
      <c r="D2434" s="146" t="s">
        <v>827</v>
      </c>
      <c r="E2434" s="543">
        <v>49.98</v>
      </c>
    </row>
    <row r="2435" spans="1:5" ht="12.75">
      <c r="A2435" s="146">
        <v>14157</v>
      </c>
      <c r="B2435" s="102" t="s">
        <v>39931</v>
      </c>
      <c r="C2435" s="146" t="s">
        <v>2</v>
      </c>
      <c r="D2435" s="146" t="s">
        <v>827</v>
      </c>
      <c r="E2435" s="543"/>
    </row>
    <row r="2436" spans="1:5" ht="12.75">
      <c r="A2436" s="146">
        <v>10908</v>
      </c>
      <c r="B2436" s="102" t="s">
        <v>39932</v>
      </c>
      <c r="C2436" s="146" t="s">
        <v>2</v>
      </c>
      <c r="D2436" s="146" t="s">
        <v>827</v>
      </c>
      <c r="E2436" s="543">
        <v>24.96</v>
      </c>
    </row>
    <row r="2437" spans="1:5" ht="12.75">
      <c r="A2437" s="146">
        <v>10909</v>
      </c>
      <c r="B2437" s="102" t="s">
        <v>39933</v>
      </c>
      <c r="C2437" s="146" t="s">
        <v>2</v>
      </c>
      <c r="D2437" s="146" t="s">
        <v>827</v>
      </c>
      <c r="E2437" s="543">
        <v>29.04</v>
      </c>
    </row>
    <row r="2438" spans="1:5" ht="12.75">
      <c r="A2438" s="146">
        <v>3669</v>
      </c>
      <c r="B2438" s="102" t="s">
        <v>39934</v>
      </c>
      <c r="C2438" s="146" t="s">
        <v>2</v>
      </c>
      <c r="D2438" s="146" t="s">
        <v>827</v>
      </c>
      <c r="E2438" s="543">
        <v>17.84</v>
      </c>
    </row>
    <row r="2439" spans="1:5" ht="12.75">
      <c r="A2439" s="146">
        <v>20139</v>
      </c>
      <c r="B2439" s="102" t="s">
        <v>39935</v>
      </c>
      <c r="C2439" s="146" t="s">
        <v>2</v>
      </c>
      <c r="D2439" s="146" t="s">
        <v>827</v>
      </c>
      <c r="E2439" s="543">
        <v>153.41</v>
      </c>
    </row>
    <row r="2440" spans="1:5" ht="12.75">
      <c r="A2440" s="146">
        <v>3668</v>
      </c>
      <c r="B2440" s="102" t="s">
        <v>39936</v>
      </c>
      <c r="C2440" s="146" t="s">
        <v>2</v>
      </c>
      <c r="D2440" s="146" t="s">
        <v>827</v>
      </c>
      <c r="E2440" s="543">
        <v>54.8</v>
      </c>
    </row>
    <row r="2441" spans="1:5" ht="12.75">
      <c r="A2441" s="146">
        <v>10911</v>
      </c>
      <c r="B2441" s="102" t="s">
        <v>39937</v>
      </c>
      <c r="C2441" s="146" t="s">
        <v>2</v>
      </c>
      <c r="D2441" s="146" t="s">
        <v>827</v>
      </c>
      <c r="E2441" s="543">
        <v>24.02</v>
      </c>
    </row>
    <row r="2442" spans="1:5" ht="12.75">
      <c r="A2442" s="146">
        <v>3659</v>
      </c>
      <c r="B2442" s="102" t="s">
        <v>39938</v>
      </c>
      <c r="C2442" s="146" t="s">
        <v>2</v>
      </c>
      <c r="D2442" s="146" t="s">
        <v>827</v>
      </c>
      <c r="E2442" s="543">
        <v>24.48</v>
      </c>
    </row>
    <row r="2443" spans="1:5" ht="12.75">
      <c r="A2443" s="146">
        <v>3660</v>
      </c>
      <c r="B2443" s="102" t="s">
        <v>39939</v>
      </c>
      <c r="C2443" s="146" t="s">
        <v>2</v>
      </c>
      <c r="D2443" s="146" t="s">
        <v>827</v>
      </c>
      <c r="E2443" s="543">
        <v>31.65</v>
      </c>
    </row>
    <row r="2444" spans="1:5" ht="12.75">
      <c r="A2444" s="146">
        <v>20144</v>
      </c>
      <c r="B2444" s="102" t="s">
        <v>39940</v>
      </c>
      <c r="C2444" s="146" t="s">
        <v>2</v>
      </c>
      <c r="D2444" s="146" t="s">
        <v>827</v>
      </c>
      <c r="E2444" s="543">
        <v>70.88</v>
      </c>
    </row>
    <row r="2445" spans="1:5" ht="12.75">
      <c r="A2445" s="146">
        <v>20143</v>
      </c>
      <c r="B2445" s="102" t="s">
        <v>39941</v>
      </c>
      <c r="C2445" s="146" t="s">
        <v>2</v>
      </c>
      <c r="D2445" s="146" t="s">
        <v>827</v>
      </c>
      <c r="E2445" s="543">
        <v>90.69</v>
      </c>
    </row>
    <row r="2446" spans="1:5" ht="12.75">
      <c r="A2446" s="146">
        <v>20145</v>
      </c>
      <c r="B2446" s="102" t="s">
        <v>39942</v>
      </c>
      <c r="C2446" s="146" t="s">
        <v>2</v>
      </c>
      <c r="D2446" s="146" t="s">
        <v>827</v>
      </c>
      <c r="E2446" s="543">
        <v>174.94</v>
      </c>
    </row>
    <row r="2447" spans="1:5" ht="12.75">
      <c r="A2447" s="146">
        <v>20146</v>
      </c>
      <c r="B2447" s="102" t="s">
        <v>39943</v>
      </c>
      <c r="C2447" s="146" t="s">
        <v>2</v>
      </c>
      <c r="D2447" s="146" t="s">
        <v>827</v>
      </c>
      <c r="E2447" s="543">
        <v>239.13</v>
      </c>
    </row>
    <row r="2448" spans="1:5" ht="12.75">
      <c r="A2448" s="146">
        <v>20140</v>
      </c>
      <c r="B2448" s="102" t="s">
        <v>39944</v>
      </c>
      <c r="C2448" s="146" t="s">
        <v>2</v>
      </c>
      <c r="D2448" s="146" t="s">
        <v>827</v>
      </c>
      <c r="E2448" s="543">
        <v>11.22</v>
      </c>
    </row>
    <row r="2449" spans="1:5" ht="12.75">
      <c r="A2449" s="146">
        <v>20141</v>
      </c>
      <c r="B2449" s="102" t="s">
        <v>39945</v>
      </c>
      <c r="C2449" s="146" t="s">
        <v>2</v>
      </c>
      <c r="D2449" s="146" t="s">
        <v>827</v>
      </c>
      <c r="E2449" s="543">
        <v>27.48</v>
      </c>
    </row>
    <row r="2450" spans="1:5" ht="12.75">
      <c r="A2450" s="146">
        <v>20142</v>
      </c>
      <c r="B2450" s="102" t="s">
        <v>39946</v>
      </c>
      <c r="C2450" s="146" t="s">
        <v>2</v>
      </c>
      <c r="D2450" s="146" t="s">
        <v>827</v>
      </c>
      <c r="E2450" s="543">
        <v>48.33</v>
      </c>
    </row>
    <row r="2451" spans="1:5" ht="12.75">
      <c r="A2451" s="146">
        <v>3670</v>
      </c>
      <c r="B2451" s="102" t="s">
        <v>39947</v>
      </c>
      <c r="C2451" s="146" t="s">
        <v>2</v>
      </c>
      <c r="D2451" s="146" t="s">
        <v>827</v>
      </c>
      <c r="E2451" s="543">
        <v>31.43</v>
      </c>
    </row>
    <row r="2452" spans="1:5" ht="12.75">
      <c r="A2452" s="146">
        <v>3666</v>
      </c>
      <c r="B2452" s="102" t="s">
        <v>39948</v>
      </c>
      <c r="C2452" s="146" t="s">
        <v>2</v>
      </c>
      <c r="D2452" s="146" t="s">
        <v>827</v>
      </c>
      <c r="E2452" s="543">
        <v>4.95</v>
      </c>
    </row>
    <row r="2453" spans="1:5" ht="12.75">
      <c r="A2453" s="146">
        <v>3662</v>
      </c>
      <c r="B2453" s="102" t="s">
        <v>39949</v>
      </c>
      <c r="C2453" s="146" t="s">
        <v>2</v>
      </c>
      <c r="D2453" s="146" t="s">
        <v>827</v>
      </c>
      <c r="E2453" s="543">
        <v>12.9</v>
      </c>
    </row>
    <row r="2454" spans="1:5" ht="12.75">
      <c r="A2454" s="146">
        <v>3658</v>
      </c>
      <c r="B2454" s="102" t="s">
        <v>39950</v>
      </c>
      <c r="C2454" s="146" t="s">
        <v>2</v>
      </c>
      <c r="D2454" s="146" t="s">
        <v>827</v>
      </c>
      <c r="E2454" s="543">
        <v>24.44</v>
      </c>
    </row>
    <row r="2455" spans="1:5" ht="12.75">
      <c r="A2455" s="146">
        <v>42696</v>
      </c>
      <c r="B2455" s="102" t="s">
        <v>39951</v>
      </c>
      <c r="C2455" s="146" t="s">
        <v>2</v>
      </c>
      <c r="D2455" s="146" t="s">
        <v>827</v>
      </c>
      <c r="E2455" s="543">
        <v>193.78</v>
      </c>
    </row>
    <row r="2456" spans="1:5" ht="12.75">
      <c r="A2456" s="146">
        <v>39875</v>
      </c>
      <c r="B2456" s="102" t="s">
        <v>39952</v>
      </c>
      <c r="C2456" s="146" t="s">
        <v>2</v>
      </c>
      <c r="D2456" s="146" t="s">
        <v>827</v>
      </c>
      <c r="E2456" s="543"/>
    </row>
    <row r="2457" spans="1:5" ht="12.75">
      <c r="A2457" s="146">
        <v>39876</v>
      </c>
      <c r="B2457" s="102" t="s">
        <v>39953</v>
      </c>
      <c r="C2457" s="146" t="s">
        <v>2</v>
      </c>
      <c r="D2457" s="146" t="s">
        <v>827</v>
      </c>
      <c r="E2457" s="543"/>
    </row>
    <row r="2458" spans="1:5" ht="12.75">
      <c r="A2458" s="146">
        <v>39877</v>
      </c>
      <c r="B2458" s="102" t="s">
        <v>39954</v>
      </c>
      <c r="C2458" s="146" t="s">
        <v>2</v>
      </c>
      <c r="D2458" s="146" t="s">
        <v>827</v>
      </c>
      <c r="E2458" s="543"/>
    </row>
    <row r="2459" spans="1:5" ht="12.75">
      <c r="A2459" s="146">
        <v>39878</v>
      </c>
      <c r="B2459" s="102" t="s">
        <v>39955</v>
      </c>
      <c r="C2459" s="146" t="s">
        <v>2</v>
      </c>
      <c r="D2459" s="146" t="s">
        <v>827</v>
      </c>
      <c r="E2459" s="543"/>
    </row>
    <row r="2460" spans="1:5" ht="12.75">
      <c r="A2460" s="146">
        <v>39872</v>
      </c>
      <c r="B2460" s="102" t="s">
        <v>39956</v>
      </c>
      <c r="C2460" s="146" t="s">
        <v>2</v>
      </c>
      <c r="D2460" s="146" t="s">
        <v>827</v>
      </c>
      <c r="E2460" s="543"/>
    </row>
    <row r="2461" spans="1:5" ht="12.75">
      <c r="A2461" s="146">
        <v>39873</v>
      </c>
      <c r="B2461" s="102" t="s">
        <v>39957</v>
      </c>
      <c r="C2461" s="146" t="s">
        <v>2</v>
      </c>
      <c r="D2461" s="146" t="s">
        <v>827</v>
      </c>
      <c r="E2461" s="543"/>
    </row>
    <row r="2462" spans="1:5" ht="12.75">
      <c r="A2462" s="146">
        <v>39874</v>
      </c>
      <c r="B2462" s="102" t="s">
        <v>39958</v>
      </c>
      <c r="C2462" s="146" t="s">
        <v>2</v>
      </c>
      <c r="D2462" s="146" t="s">
        <v>827</v>
      </c>
      <c r="E2462" s="543"/>
    </row>
    <row r="2463" spans="1:5" ht="12.75">
      <c r="A2463" s="146">
        <v>3674</v>
      </c>
      <c r="B2463" s="102" t="s">
        <v>39959</v>
      </c>
      <c r="C2463" s="146" t="s">
        <v>1</v>
      </c>
      <c r="D2463" s="146" t="s">
        <v>827</v>
      </c>
      <c r="E2463" s="543"/>
    </row>
    <row r="2464" spans="1:5" ht="12.75">
      <c r="A2464" s="146">
        <v>3681</v>
      </c>
      <c r="B2464" s="102" t="s">
        <v>39960</v>
      </c>
      <c r="C2464" s="146" t="s">
        <v>1</v>
      </c>
      <c r="D2464" s="146" t="s">
        <v>827</v>
      </c>
      <c r="E2464" s="543"/>
    </row>
    <row r="2465" spans="1:5" ht="12.75">
      <c r="A2465" s="146">
        <v>3676</v>
      </c>
      <c r="B2465" s="102" t="s">
        <v>39961</v>
      </c>
      <c r="C2465" s="146" t="s">
        <v>1</v>
      </c>
      <c r="D2465" s="146" t="s">
        <v>827</v>
      </c>
      <c r="E2465" s="543"/>
    </row>
    <row r="2466" spans="1:5" ht="12.75">
      <c r="A2466" s="146">
        <v>3679</v>
      </c>
      <c r="B2466" s="102" t="s">
        <v>39962</v>
      </c>
      <c r="C2466" s="146" t="s">
        <v>1</v>
      </c>
      <c r="D2466" s="146" t="s">
        <v>827</v>
      </c>
      <c r="E2466" s="543"/>
    </row>
    <row r="2467" spans="1:5" ht="12.75">
      <c r="A2467" s="146">
        <v>3672</v>
      </c>
      <c r="B2467" s="102" t="s">
        <v>39963</v>
      </c>
      <c r="C2467" s="146" t="s">
        <v>1</v>
      </c>
      <c r="D2467" s="146" t="s">
        <v>827</v>
      </c>
      <c r="E2467" s="543"/>
    </row>
    <row r="2468" spans="1:5" ht="12.75">
      <c r="A2468" s="146">
        <v>3671</v>
      </c>
      <c r="B2468" s="102" t="s">
        <v>39964</v>
      </c>
      <c r="C2468" s="146" t="s">
        <v>1</v>
      </c>
      <c r="D2468" s="146" t="s">
        <v>3270</v>
      </c>
      <c r="E2468" s="543"/>
    </row>
    <row r="2469" spans="1:5" ht="12.75">
      <c r="A2469" s="146">
        <v>3673</v>
      </c>
      <c r="B2469" s="102" t="s">
        <v>39965</v>
      </c>
      <c r="C2469" s="146" t="s">
        <v>1</v>
      </c>
      <c r="D2469" s="146" t="s">
        <v>827</v>
      </c>
      <c r="E2469" s="543"/>
    </row>
    <row r="2470" spans="1:5" ht="12.75">
      <c r="A2470" s="146">
        <v>38394</v>
      </c>
      <c r="B2470" s="102" t="s">
        <v>39966</v>
      </c>
      <c r="C2470" s="146" t="s">
        <v>2</v>
      </c>
      <c r="D2470" s="146" t="s">
        <v>827</v>
      </c>
      <c r="E2470" s="543">
        <v>363.23</v>
      </c>
    </row>
    <row r="2471" spans="1:5" ht="12.75">
      <c r="A2471" s="146">
        <v>3729</v>
      </c>
      <c r="B2471" s="102" t="s">
        <v>39967</v>
      </c>
      <c r="C2471" s="146" t="s">
        <v>2</v>
      </c>
      <c r="D2471" s="146" t="s">
        <v>827</v>
      </c>
      <c r="E2471" s="543">
        <v>183.65</v>
      </c>
    </row>
    <row r="2472" spans="1:5" ht="12.75">
      <c r="A2472" s="146">
        <v>39357</v>
      </c>
      <c r="B2472" s="102" t="s">
        <v>39968</v>
      </c>
      <c r="C2472" s="146" t="s">
        <v>2</v>
      </c>
      <c r="D2472" s="146" t="s">
        <v>827</v>
      </c>
      <c r="E2472" s="543"/>
    </row>
    <row r="2473" spans="1:5" ht="12.75">
      <c r="A2473" s="146">
        <v>39358</v>
      </c>
      <c r="B2473" s="102" t="s">
        <v>39969</v>
      </c>
      <c r="C2473" s="146" t="s">
        <v>2</v>
      </c>
      <c r="D2473" s="146" t="s">
        <v>827</v>
      </c>
      <c r="E2473" s="543"/>
    </row>
    <row r="2474" spans="1:5" ht="12.75">
      <c r="A2474" s="146">
        <v>39355</v>
      </c>
      <c r="B2474" s="102" t="s">
        <v>39970</v>
      </c>
      <c r="C2474" s="146" t="s">
        <v>2</v>
      </c>
      <c r="D2474" s="146" t="s">
        <v>827</v>
      </c>
      <c r="E2474" s="543"/>
    </row>
    <row r="2475" spans="1:5" ht="12.75">
      <c r="A2475" s="146">
        <v>39356</v>
      </c>
      <c r="B2475" s="102" t="s">
        <v>39971</v>
      </c>
      <c r="C2475" s="146" t="s">
        <v>2</v>
      </c>
      <c r="D2475" s="146" t="s">
        <v>827</v>
      </c>
      <c r="E2475" s="543"/>
    </row>
    <row r="2476" spans="1:5" ht="12.75">
      <c r="A2476" s="146">
        <v>39353</v>
      </c>
      <c r="B2476" s="102" t="s">
        <v>39972</v>
      </c>
      <c r="C2476" s="146" t="s">
        <v>2</v>
      </c>
      <c r="D2476" s="146" t="s">
        <v>827</v>
      </c>
      <c r="E2476" s="543"/>
    </row>
    <row r="2477" spans="1:5" ht="12.75">
      <c r="A2477" s="146">
        <v>39354</v>
      </c>
      <c r="B2477" s="102" t="s">
        <v>39973</v>
      </c>
      <c r="C2477" s="146" t="s">
        <v>2</v>
      </c>
      <c r="D2477" s="146" t="s">
        <v>827</v>
      </c>
      <c r="E2477" s="543"/>
    </row>
    <row r="2478" spans="1:5" ht="12.75">
      <c r="A2478" s="146">
        <v>39398</v>
      </c>
      <c r="B2478" s="102" t="s">
        <v>39974</v>
      </c>
      <c r="C2478" s="146" t="s">
        <v>2</v>
      </c>
      <c r="D2478" s="146" t="s">
        <v>827</v>
      </c>
      <c r="E2478" s="543">
        <v>106.4</v>
      </c>
    </row>
    <row r="2479" spans="1:5" ht="12.75">
      <c r="A2479" s="146">
        <v>13343</v>
      </c>
      <c r="B2479" s="102" t="s">
        <v>39975</v>
      </c>
      <c r="C2479" s="146" t="s">
        <v>2</v>
      </c>
      <c r="D2479" s="146" t="s">
        <v>827</v>
      </c>
      <c r="E2479" s="543"/>
    </row>
    <row r="2480" spans="1:5" ht="12.75">
      <c r="A2480" s="146">
        <v>12118</v>
      </c>
      <c r="B2480" s="102" t="s">
        <v>39976</v>
      </c>
      <c r="C2480" s="146" t="s">
        <v>2</v>
      </c>
      <c r="D2480" s="146" t="s">
        <v>827</v>
      </c>
      <c r="E2480" s="543">
        <v>27.82</v>
      </c>
    </row>
    <row r="2481" spans="1:5" ht="12.75">
      <c r="A2481" s="146">
        <v>39482</v>
      </c>
      <c r="B2481" s="102" t="s">
        <v>39977</v>
      </c>
      <c r="C2481" s="146" t="s">
        <v>2</v>
      </c>
      <c r="D2481" s="146" t="s">
        <v>827</v>
      </c>
      <c r="E2481" s="543">
        <v>591.55999999999995</v>
      </c>
    </row>
    <row r="2482" spans="1:5" ht="12.75">
      <c r="A2482" s="146">
        <v>39486</v>
      </c>
      <c r="B2482" s="102" t="s">
        <v>39978</v>
      </c>
      <c r="C2482" s="146" t="s">
        <v>2</v>
      </c>
      <c r="D2482" s="146" t="s">
        <v>827</v>
      </c>
      <c r="E2482" s="543">
        <v>482.79</v>
      </c>
    </row>
    <row r="2483" spans="1:5" ht="12.75">
      <c r="A2483" s="146">
        <v>39484</v>
      </c>
      <c r="B2483" s="102" t="s">
        <v>39979</v>
      </c>
      <c r="C2483" s="146" t="s">
        <v>2</v>
      </c>
      <c r="D2483" s="146" t="s">
        <v>827</v>
      </c>
      <c r="E2483" s="543">
        <v>591.55999999999995</v>
      </c>
    </row>
    <row r="2484" spans="1:5" ht="12.75">
      <c r="A2484" s="146">
        <v>39488</v>
      </c>
      <c r="B2484" s="102" t="s">
        <v>39980</v>
      </c>
      <c r="C2484" s="146" t="s">
        <v>2</v>
      </c>
      <c r="D2484" s="146" t="s">
        <v>827</v>
      </c>
      <c r="E2484" s="543">
        <v>490.7</v>
      </c>
    </row>
    <row r="2485" spans="1:5" ht="12.75">
      <c r="A2485" s="146">
        <v>39485</v>
      </c>
      <c r="B2485" s="102" t="s">
        <v>39981</v>
      </c>
      <c r="C2485" s="146" t="s">
        <v>2</v>
      </c>
      <c r="D2485" s="146" t="s">
        <v>827</v>
      </c>
      <c r="E2485" s="543">
        <v>591.55999999999995</v>
      </c>
    </row>
    <row r="2486" spans="1:5" ht="12.75">
      <c r="A2486" s="146">
        <v>39489</v>
      </c>
      <c r="B2486" s="102" t="s">
        <v>39982</v>
      </c>
      <c r="C2486" s="146" t="s">
        <v>2</v>
      </c>
      <c r="D2486" s="146" t="s">
        <v>827</v>
      </c>
      <c r="E2486" s="543">
        <v>499.02</v>
      </c>
    </row>
    <row r="2487" spans="1:5" ht="12.75">
      <c r="A2487" s="146">
        <v>39490</v>
      </c>
      <c r="B2487" s="102" t="s">
        <v>39983</v>
      </c>
      <c r="C2487" s="146" t="s">
        <v>2</v>
      </c>
      <c r="D2487" s="146" t="s">
        <v>827</v>
      </c>
      <c r="E2487" s="543">
        <v>743.6</v>
      </c>
    </row>
    <row r="2488" spans="1:5" ht="12.75">
      <c r="A2488" s="146">
        <v>39494</v>
      </c>
      <c r="B2488" s="102" t="s">
        <v>39984</v>
      </c>
      <c r="C2488" s="146" t="s">
        <v>2</v>
      </c>
      <c r="D2488" s="146" t="s">
        <v>827</v>
      </c>
      <c r="E2488" s="543">
        <v>533.97</v>
      </c>
    </row>
    <row r="2489" spans="1:5" ht="12.75">
      <c r="A2489" s="146">
        <v>39495</v>
      </c>
      <c r="B2489" s="102" t="s">
        <v>39985</v>
      </c>
      <c r="C2489" s="146" t="s">
        <v>2</v>
      </c>
      <c r="D2489" s="146" t="s">
        <v>827</v>
      </c>
      <c r="E2489" s="543">
        <v>601.71</v>
      </c>
    </row>
    <row r="2490" spans="1:5" ht="12.75">
      <c r="A2490" s="146">
        <v>39496</v>
      </c>
      <c r="B2490" s="102" t="s">
        <v>39986</v>
      </c>
      <c r="C2490" s="146" t="s">
        <v>2</v>
      </c>
      <c r="D2490" s="146" t="s">
        <v>827</v>
      </c>
      <c r="E2490" s="543">
        <v>661.88</v>
      </c>
    </row>
    <row r="2491" spans="1:5" ht="12.75">
      <c r="A2491" s="146">
        <v>39492</v>
      </c>
      <c r="B2491" s="102" t="s">
        <v>39987</v>
      </c>
      <c r="C2491" s="146" t="s">
        <v>2</v>
      </c>
      <c r="D2491" s="146" t="s">
        <v>827</v>
      </c>
      <c r="E2491" s="543">
        <v>766.28</v>
      </c>
    </row>
    <row r="2492" spans="1:5" ht="12.75">
      <c r="A2492" s="146">
        <v>39497</v>
      </c>
      <c r="B2492" s="102" t="s">
        <v>39988</v>
      </c>
      <c r="C2492" s="146" t="s">
        <v>2</v>
      </c>
      <c r="D2492" s="146" t="s">
        <v>827</v>
      </c>
      <c r="E2492" s="543">
        <v>692.15</v>
      </c>
    </row>
    <row r="2493" spans="1:5" ht="12.75">
      <c r="A2493" s="146">
        <v>39493</v>
      </c>
      <c r="B2493" s="102" t="s">
        <v>39989</v>
      </c>
      <c r="C2493" s="146" t="s">
        <v>2</v>
      </c>
      <c r="D2493" s="146" t="s">
        <v>827</v>
      </c>
      <c r="E2493" s="543">
        <v>821.91</v>
      </c>
    </row>
    <row r="2494" spans="1:5" ht="12.75">
      <c r="A2494" s="146">
        <v>43628</v>
      </c>
      <c r="B2494" s="102" t="s">
        <v>39990</v>
      </c>
      <c r="C2494" s="146" t="s">
        <v>2</v>
      </c>
      <c r="D2494" s="146" t="s">
        <v>827</v>
      </c>
      <c r="E2494" s="543">
        <v>871.77</v>
      </c>
    </row>
    <row r="2495" spans="1:5" ht="12.75">
      <c r="A2495" s="146">
        <v>39500</v>
      </c>
      <c r="B2495" s="102" t="s">
        <v>39991</v>
      </c>
      <c r="C2495" s="146" t="s">
        <v>2</v>
      </c>
      <c r="D2495" s="146" t="s">
        <v>827</v>
      </c>
      <c r="E2495" s="543">
        <v>896.77</v>
      </c>
    </row>
    <row r="2496" spans="1:5" ht="12.75">
      <c r="A2496" s="146">
        <v>39498</v>
      </c>
      <c r="B2496" s="102" t="s">
        <v>39992</v>
      </c>
      <c r="C2496" s="146" t="s">
        <v>2</v>
      </c>
      <c r="D2496" s="146" t="s">
        <v>827</v>
      </c>
      <c r="E2496" s="543">
        <v>1106.01</v>
      </c>
    </row>
    <row r="2497" spans="1:5" ht="12.75">
      <c r="A2497" s="146">
        <v>43621</v>
      </c>
      <c r="B2497" s="102" t="s">
        <v>39993</v>
      </c>
      <c r="C2497" s="146" t="s">
        <v>2</v>
      </c>
      <c r="D2497" s="146" t="s">
        <v>827</v>
      </c>
      <c r="E2497" s="543">
        <v>926.26</v>
      </c>
    </row>
    <row r="2498" spans="1:5" ht="12.75">
      <c r="A2498" s="146">
        <v>39501</v>
      </c>
      <c r="B2498" s="102" t="s">
        <v>39994</v>
      </c>
      <c r="C2498" s="146" t="s">
        <v>2</v>
      </c>
      <c r="D2498" s="146" t="s">
        <v>827</v>
      </c>
      <c r="E2498" s="543">
        <v>921.05</v>
      </c>
    </row>
    <row r="2499" spans="1:5" ht="12.75">
      <c r="A2499" s="146">
        <v>39499</v>
      </c>
      <c r="B2499" s="102" t="s">
        <v>39995</v>
      </c>
      <c r="C2499" s="146" t="s">
        <v>2</v>
      </c>
      <c r="D2499" s="146" t="s">
        <v>827</v>
      </c>
      <c r="E2499" s="543">
        <v>1121.72</v>
      </c>
    </row>
    <row r="2500" spans="1:5" ht="12.75">
      <c r="A2500" s="146">
        <v>3733</v>
      </c>
      <c r="B2500" s="102" t="s">
        <v>39996</v>
      </c>
      <c r="C2500" s="146" t="s">
        <v>4</v>
      </c>
      <c r="D2500" s="146" t="s">
        <v>827</v>
      </c>
      <c r="E2500" s="543"/>
    </row>
    <row r="2501" spans="1:5" ht="12.75">
      <c r="A2501" s="146">
        <v>3731</v>
      </c>
      <c r="B2501" s="102" t="s">
        <v>39997</v>
      </c>
      <c r="C2501" s="146" t="s">
        <v>4</v>
      </c>
      <c r="D2501" s="146" t="s">
        <v>3270</v>
      </c>
      <c r="E2501" s="543"/>
    </row>
    <row r="2502" spans="1:5" ht="12.75">
      <c r="A2502" s="146">
        <v>38137</v>
      </c>
      <c r="B2502" s="102" t="s">
        <v>39998</v>
      </c>
      <c r="C2502" s="146" t="s">
        <v>4</v>
      </c>
      <c r="D2502" s="146" t="s">
        <v>827</v>
      </c>
      <c r="E2502" s="543"/>
    </row>
    <row r="2503" spans="1:5" ht="12.75">
      <c r="A2503" s="146">
        <v>38138</v>
      </c>
      <c r="B2503" s="102" t="s">
        <v>39999</v>
      </c>
      <c r="C2503" s="146" t="s">
        <v>4</v>
      </c>
      <c r="D2503" s="146" t="s">
        <v>827</v>
      </c>
      <c r="E2503" s="543"/>
    </row>
    <row r="2504" spans="1:5" ht="12.75">
      <c r="A2504" s="146">
        <v>3745</v>
      </c>
      <c r="B2504" s="102" t="s">
        <v>40000</v>
      </c>
      <c r="C2504" s="146" t="s">
        <v>4</v>
      </c>
      <c r="D2504" s="146" t="s">
        <v>827</v>
      </c>
      <c r="E2504" s="543"/>
    </row>
    <row r="2505" spans="1:5" ht="12.75">
      <c r="A2505" s="146">
        <v>3736</v>
      </c>
      <c r="B2505" s="102" t="s">
        <v>40001</v>
      </c>
      <c r="C2505" s="146" t="s">
        <v>4</v>
      </c>
      <c r="D2505" s="146" t="s">
        <v>3270</v>
      </c>
      <c r="E2505" s="543"/>
    </row>
    <row r="2506" spans="1:5" ht="12.75">
      <c r="A2506" s="146">
        <v>3741</v>
      </c>
      <c r="B2506" s="102" t="s">
        <v>40002</v>
      </c>
      <c r="C2506" s="146" t="s">
        <v>4</v>
      </c>
      <c r="D2506" s="146" t="s">
        <v>827</v>
      </c>
      <c r="E2506" s="543"/>
    </row>
    <row r="2507" spans="1:5" ht="12.75">
      <c r="A2507" s="146">
        <v>3747</v>
      </c>
      <c r="B2507" s="102" t="s">
        <v>40003</v>
      </c>
      <c r="C2507" s="146" t="s">
        <v>4</v>
      </c>
      <c r="D2507" s="146" t="s">
        <v>827</v>
      </c>
      <c r="E2507" s="543"/>
    </row>
    <row r="2508" spans="1:5" ht="12.75">
      <c r="A2508" s="146">
        <v>3743</v>
      </c>
      <c r="B2508" s="102" t="s">
        <v>40004</v>
      </c>
      <c r="C2508" s="146" t="s">
        <v>4</v>
      </c>
      <c r="D2508" s="146" t="s">
        <v>827</v>
      </c>
      <c r="E2508" s="543"/>
    </row>
    <row r="2509" spans="1:5" ht="12.75">
      <c r="A2509" s="146">
        <v>3744</v>
      </c>
      <c r="B2509" s="102" t="s">
        <v>40005</v>
      </c>
      <c r="C2509" s="146" t="s">
        <v>4</v>
      </c>
      <c r="D2509" s="146" t="s">
        <v>827</v>
      </c>
      <c r="E2509" s="543"/>
    </row>
    <row r="2510" spans="1:5" ht="12.75">
      <c r="A2510" s="146">
        <v>3739</v>
      </c>
      <c r="B2510" s="102" t="s">
        <v>40006</v>
      </c>
      <c r="C2510" s="146" t="s">
        <v>4</v>
      </c>
      <c r="D2510" s="146" t="s">
        <v>827</v>
      </c>
      <c r="E2510" s="543"/>
    </row>
    <row r="2511" spans="1:5" ht="12.75">
      <c r="A2511" s="146">
        <v>3737</v>
      </c>
      <c r="B2511" s="102" t="s">
        <v>40007</v>
      </c>
      <c r="C2511" s="146" t="s">
        <v>4</v>
      </c>
      <c r="D2511" s="146" t="s">
        <v>827</v>
      </c>
      <c r="E2511" s="543"/>
    </row>
    <row r="2512" spans="1:5" ht="12.75">
      <c r="A2512" s="146">
        <v>3738</v>
      </c>
      <c r="B2512" s="102" t="s">
        <v>40008</v>
      </c>
      <c r="C2512" s="146" t="s">
        <v>4</v>
      </c>
      <c r="D2512" s="146" t="s">
        <v>827</v>
      </c>
      <c r="E2512" s="543"/>
    </row>
    <row r="2513" spans="1:5" ht="12.75">
      <c r="A2513" s="146">
        <v>11649</v>
      </c>
      <c r="B2513" s="102" t="s">
        <v>40009</v>
      </c>
      <c r="C2513" s="146" t="s">
        <v>2</v>
      </c>
      <c r="D2513" s="146" t="s">
        <v>827</v>
      </c>
      <c r="E2513" s="543"/>
    </row>
    <row r="2514" spans="1:5" ht="12.75">
      <c r="A2514" s="146">
        <v>11650</v>
      </c>
      <c r="B2514" s="102" t="s">
        <v>40010</v>
      </c>
      <c r="C2514" s="146" t="s">
        <v>2</v>
      </c>
      <c r="D2514" s="146" t="s">
        <v>827</v>
      </c>
      <c r="E2514" s="543"/>
    </row>
    <row r="2515" spans="1:5" ht="12.75">
      <c r="A2515" s="146">
        <v>3742</v>
      </c>
      <c r="B2515" s="102" t="s">
        <v>40011</v>
      </c>
      <c r="C2515" s="146" t="s">
        <v>4</v>
      </c>
      <c r="D2515" s="146" t="s">
        <v>827</v>
      </c>
      <c r="E2515" s="543"/>
    </row>
    <row r="2516" spans="1:5" ht="12.75">
      <c r="A2516" s="146">
        <v>3746</v>
      </c>
      <c r="B2516" s="102" t="s">
        <v>40012</v>
      </c>
      <c r="C2516" s="146" t="s">
        <v>4</v>
      </c>
      <c r="D2516" s="146" t="s">
        <v>827</v>
      </c>
      <c r="E2516" s="543"/>
    </row>
    <row r="2517" spans="1:5" ht="12.75">
      <c r="A2517" s="146">
        <v>21106</v>
      </c>
      <c r="B2517" s="102" t="s">
        <v>40013</v>
      </c>
      <c r="C2517" s="146" t="s">
        <v>3</v>
      </c>
      <c r="D2517" s="146" t="s">
        <v>827</v>
      </c>
      <c r="E2517" s="543">
        <v>77.099999999999994</v>
      </c>
    </row>
    <row r="2518" spans="1:5" ht="12.75">
      <c r="A2518" s="146">
        <v>38194</v>
      </c>
      <c r="B2518" s="102" t="s">
        <v>40014</v>
      </c>
      <c r="C2518" s="146" t="s">
        <v>2</v>
      </c>
      <c r="D2518" s="146" t="s">
        <v>3270</v>
      </c>
      <c r="E2518" s="543">
        <v>5.15</v>
      </c>
    </row>
    <row r="2519" spans="1:5" ht="12.75">
      <c r="A2519" s="146">
        <v>38193</v>
      </c>
      <c r="B2519" s="102" t="s">
        <v>40015</v>
      </c>
      <c r="C2519" s="146" t="s">
        <v>2</v>
      </c>
      <c r="D2519" s="146" t="s">
        <v>827</v>
      </c>
      <c r="E2519" s="543">
        <v>4.47</v>
      </c>
    </row>
    <row r="2520" spans="1:5" ht="12.75">
      <c r="A2520" s="146">
        <v>39388</v>
      </c>
      <c r="B2520" s="102" t="s">
        <v>40016</v>
      </c>
      <c r="C2520" s="146" t="s">
        <v>2</v>
      </c>
      <c r="D2520" s="146" t="s">
        <v>827</v>
      </c>
      <c r="E2520" s="543">
        <v>6.33</v>
      </c>
    </row>
    <row r="2521" spans="1:5" ht="12.75">
      <c r="A2521" s="146">
        <v>39387</v>
      </c>
      <c r="B2521" s="102" t="s">
        <v>40017</v>
      </c>
      <c r="C2521" s="146" t="s">
        <v>2</v>
      </c>
      <c r="D2521" s="146" t="s">
        <v>827</v>
      </c>
      <c r="E2521" s="543">
        <v>9.8699999999999992</v>
      </c>
    </row>
    <row r="2522" spans="1:5" ht="12.75">
      <c r="A2522" s="146">
        <v>39386</v>
      </c>
      <c r="B2522" s="102" t="s">
        <v>40018</v>
      </c>
      <c r="C2522" s="146" t="s">
        <v>2</v>
      </c>
      <c r="D2522" s="146" t="s">
        <v>827</v>
      </c>
      <c r="E2522" s="543">
        <v>6.88</v>
      </c>
    </row>
    <row r="2523" spans="1:5" ht="12.75">
      <c r="A2523" s="146">
        <v>746</v>
      </c>
      <c r="B2523" s="102" t="s">
        <v>40019</v>
      </c>
      <c r="C2523" s="146" t="s">
        <v>2</v>
      </c>
      <c r="D2523" s="146" t="s">
        <v>3270</v>
      </c>
      <c r="E2523" s="543">
        <v>2414.9</v>
      </c>
    </row>
    <row r="2524" spans="1:5" ht="12.75">
      <c r="A2524" s="146">
        <v>20269</v>
      </c>
      <c r="B2524" s="102" t="s">
        <v>40020</v>
      </c>
      <c r="C2524" s="146" t="s">
        <v>2</v>
      </c>
      <c r="D2524" s="146" t="s">
        <v>827</v>
      </c>
      <c r="E2524" s="543">
        <v>115.26</v>
      </c>
    </row>
    <row r="2525" spans="1:5" ht="12.75">
      <c r="A2525" s="146">
        <v>20270</v>
      </c>
      <c r="B2525" s="102" t="s">
        <v>40021</v>
      </c>
      <c r="C2525" s="146" t="s">
        <v>2</v>
      </c>
      <c r="D2525" s="146" t="s">
        <v>827</v>
      </c>
      <c r="E2525" s="543">
        <v>127.36</v>
      </c>
    </row>
    <row r="2526" spans="1:5" ht="12.75">
      <c r="A2526" s="146">
        <v>11696</v>
      </c>
      <c r="B2526" s="102" t="s">
        <v>40022</v>
      </c>
      <c r="C2526" s="146" t="s">
        <v>2</v>
      </c>
      <c r="D2526" s="146" t="s">
        <v>827</v>
      </c>
      <c r="E2526" s="543">
        <v>203.87</v>
      </c>
    </row>
    <row r="2527" spans="1:5" ht="12.75">
      <c r="A2527" s="146">
        <v>10427</v>
      </c>
      <c r="B2527" s="102" t="s">
        <v>40023</v>
      </c>
      <c r="C2527" s="146" t="s">
        <v>2</v>
      </c>
      <c r="D2527" s="146" t="s">
        <v>827</v>
      </c>
      <c r="E2527" s="543">
        <v>570.53</v>
      </c>
    </row>
    <row r="2528" spans="1:5" ht="12.75">
      <c r="A2528" s="146">
        <v>10428</v>
      </c>
      <c r="B2528" s="102" t="s">
        <v>40024</v>
      </c>
      <c r="C2528" s="146" t="s">
        <v>2</v>
      </c>
      <c r="D2528" s="146" t="s">
        <v>827</v>
      </c>
      <c r="E2528" s="543">
        <v>587.82000000000005</v>
      </c>
    </row>
    <row r="2529" spans="1:5" ht="12.75">
      <c r="A2529" s="146">
        <v>36521</v>
      </c>
      <c r="B2529" s="102" t="s">
        <v>40025</v>
      </c>
      <c r="C2529" s="146" t="s">
        <v>2</v>
      </c>
      <c r="D2529" s="146" t="s">
        <v>827</v>
      </c>
      <c r="E2529" s="543">
        <v>183.41</v>
      </c>
    </row>
    <row r="2530" spans="1:5" ht="12.75">
      <c r="A2530" s="146">
        <v>36794</v>
      </c>
      <c r="B2530" s="102" t="s">
        <v>40026</v>
      </c>
      <c r="C2530" s="146" t="s">
        <v>2</v>
      </c>
      <c r="D2530" s="146" t="s">
        <v>827</v>
      </c>
      <c r="E2530" s="543">
        <v>195.25</v>
      </c>
    </row>
    <row r="2531" spans="1:5" ht="12.75">
      <c r="A2531" s="146">
        <v>10426</v>
      </c>
      <c r="B2531" s="102" t="s">
        <v>40027</v>
      </c>
      <c r="C2531" s="146" t="s">
        <v>2</v>
      </c>
      <c r="D2531" s="146" t="s">
        <v>827</v>
      </c>
      <c r="E2531" s="543">
        <v>218.64</v>
      </c>
    </row>
    <row r="2532" spans="1:5" ht="12.75">
      <c r="A2532" s="146">
        <v>10425</v>
      </c>
      <c r="B2532" s="102" t="s">
        <v>40028</v>
      </c>
      <c r="C2532" s="146" t="s">
        <v>2</v>
      </c>
      <c r="D2532" s="146" t="s">
        <v>827</v>
      </c>
      <c r="E2532" s="543">
        <v>110.92</v>
      </c>
    </row>
    <row r="2533" spans="1:5" ht="12.75">
      <c r="A2533" s="146">
        <v>10431</v>
      </c>
      <c r="B2533" s="102" t="s">
        <v>40029</v>
      </c>
      <c r="C2533" s="146" t="s">
        <v>2</v>
      </c>
      <c r="D2533" s="146" t="s">
        <v>827</v>
      </c>
      <c r="E2533" s="543">
        <v>379.75</v>
      </c>
    </row>
    <row r="2534" spans="1:5" ht="12.75">
      <c r="A2534" s="146">
        <v>10429</v>
      </c>
      <c r="B2534" s="102" t="s">
        <v>40030</v>
      </c>
      <c r="C2534" s="146" t="s">
        <v>2</v>
      </c>
      <c r="D2534" s="146" t="s">
        <v>827</v>
      </c>
      <c r="E2534" s="543">
        <v>187.34</v>
      </c>
    </row>
    <row r="2535" spans="1:5" ht="12.75">
      <c r="A2535" s="146">
        <v>10853</v>
      </c>
      <c r="B2535" s="102" t="s">
        <v>40031</v>
      </c>
      <c r="C2535" s="146" t="s">
        <v>2</v>
      </c>
      <c r="D2535" s="146" t="s">
        <v>827</v>
      </c>
      <c r="E2535" s="543">
        <v>121.79</v>
      </c>
    </row>
    <row r="2536" spans="1:5" ht="12.75">
      <c r="A2536" s="146">
        <v>5093</v>
      </c>
      <c r="B2536" s="102" t="s">
        <v>40032</v>
      </c>
      <c r="C2536" s="146" t="s">
        <v>26393</v>
      </c>
      <c r="D2536" s="146" t="s">
        <v>827</v>
      </c>
      <c r="E2536" s="543">
        <v>16.899999999999999</v>
      </c>
    </row>
    <row r="2537" spans="1:5" ht="12.75">
      <c r="A2537" s="146">
        <v>44331</v>
      </c>
      <c r="B2537" s="102" t="s">
        <v>40033</v>
      </c>
      <c r="C2537" s="146" t="s">
        <v>9</v>
      </c>
      <c r="D2537" s="146" t="s">
        <v>827</v>
      </c>
      <c r="E2537" s="543">
        <v>49.27</v>
      </c>
    </row>
    <row r="2538" spans="1:5" ht="12.75">
      <c r="A2538" s="146">
        <v>37768</v>
      </c>
      <c r="B2538" s="102" t="s">
        <v>40034</v>
      </c>
      <c r="C2538" s="146" t="s">
        <v>2</v>
      </c>
      <c r="D2538" s="146" t="s">
        <v>3270</v>
      </c>
      <c r="E2538" s="543"/>
    </row>
    <row r="2539" spans="1:5" ht="12.75">
      <c r="A2539" s="146">
        <v>37773</v>
      </c>
      <c r="B2539" s="102" t="s">
        <v>40035</v>
      </c>
      <c r="C2539" s="146" t="s">
        <v>2</v>
      </c>
      <c r="D2539" s="146" t="s">
        <v>827</v>
      </c>
      <c r="E2539" s="543"/>
    </row>
    <row r="2540" spans="1:5" ht="12.75">
      <c r="A2540" s="146">
        <v>37769</v>
      </c>
      <c r="B2540" s="102" t="s">
        <v>40036</v>
      </c>
      <c r="C2540" s="146" t="s">
        <v>2</v>
      </c>
      <c r="D2540" s="146" t="s">
        <v>827</v>
      </c>
      <c r="E2540" s="543"/>
    </row>
    <row r="2541" spans="1:5" ht="12.75">
      <c r="A2541" s="146">
        <v>37770</v>
      </c>
      <c r="B2541" s="102" t="s">
        <v>40037</v>
      </c>
      <c r="C2541" s="146" t="s">
        <v>2</v>
      </c>
      <c r="D2541" s="146" t="s">
        <v>827</v>
      </c>
      <c r="E2541" s="543"/>
    </row>
    <row r="2542" spans="1:5" ht="12.75">
      <c r="A2542" s="146">
        <v>38382</v>
      </c>
      <c r="B2542" s="102" t="s">
        <v>40038</v>
      </c>
      <c r="C2542" s="146" t="s">
        <v>2</v>
      </c>
      <c r="D2542" s="146" t="s">
        <v>827</v>
      </c>
      <c r="E2542" s="543">
        <v>13.22</v>
      </c>
    </row>
    <row r="2543" spans="1:5" ht="12.75">
      <c r="A2543" s="146">
        <v>38383</v>
      </c>
      <c r="B2543" s="102" t="s">
        <v>40039</v>
      </c>
      <c r="C2543" s="146" t="s">
        <v>2</v>
      </c>
      <c r="D2543" s="146" t="s">
        <v>827</v>
      </c>
      <c r="E2543" s="543">
        <v>2.4700000000000002</v>
      </c>
    </row>
    <row r="2544" spans="1:5" ht="12.75">
      <c r="A2544" s="146">
        <v>3768</v>
      </c>
      <c r="B2544" s="102" t="s">
        <v>40040</v>
      </c>
      <c r="C2544" s="146" t="s">
        <v>2</v>
      </c>
      <c r="D2544" s="146" t="s">
        <v>827</v>
      </c>
      <c r="E2544" s="543">
        <v>5.25</v>
      </c>
    </row>
    <row r="2545" spans="1:5" ht="12.75">
      <c r="A2545" s="146">
        <v>3767</v>
      </c>
      <c r="B2545" s="102" t="s">
        <v>40041</v>
      </c>
      <c r="C2545" s="146" t="s">
        <v>2</v>
      </c>
      <c r="D2545" s="146" t="s">
        <v>827</v>
      </c>
      <c r="E2545" s="543">
        <v>1.76</v>
      </c>
    </row>
    <row r="2546" spans="1:5" ht="12.75">
      <c r="A2546" s="146">
        <v>13192</v>
      </c>
      <c r="B2546" s="102" t="s">
        <v>40042</v>
      </c>
      <c r="C2546" s="146" t="s">
        <v>2</v>
      </c>
      <c r="D2546" s="146" t="s">
        <v>827</v>
      </c>
      <c r="E2546" s="543"/>
    </row>
    <row r="2547" spans="1:5" ht="12.75">
      <c r="A2547" s="146">
        <v>38413</v>
      </c>
      <c r="B2547" s="102" t="s">
        <v>40043</v>
      </c>
      <c r="C2547" s="146" t="s">
        <v>2</v>
      </c>
      <c r="D2547" s="146" t="s">
        <v>827</v>
      </c>
      <c r="E2547" s="543"/>
    </row>
    <row r="2548" spans="1:5" ht="12.75">
      <c r="A2548" s="146">
        <v>42440</v>
      </c>
      <c r="B2548" s="102" t="s">
        <v>40044</v>
      </c>
      <c r="C2548" s="146" t="s">
        <v>2</v>
      </c>
      <c r="D2548" s="146" t="s">
        <v>827</v>
      </c>
      <c r="E2548" s="543"/>
    </row>
    <row r="2549" spans="1:5" ht="12.75">
      <c r="A2549" s="146">
        <v>20193</v>
      </c>
      <c r="B2549" s="102" t="s">
        <v>40045</v>
      </c>
      <c r="C2549" s="146" t="s">
        <v>829</v>
      </c>
      <c r="D2549" s="146" t="s">
        <v>827</v>
      </c>
      <c r="E2549" s="543">
        <v>19.5</v>
      </c>
    </row>
    <row r="2550" spans="1:5" ht="12.75">
      <c r="A2550" s="146">
        <v>10527</v>
      </c>
      <c r="B2550" s="102" t="s">
        <v>40046</v>
      </c>
      <c r="C2550" s="146" t="s">
        <v>40047</v>
      </c>
      <c r="D2550" s="146" t="s">
        <v>3270</v>
      </c>
      <c r="E2550" s="543">
        <v>26</v>
      </c>
    </row>
    <row r="2551" spans="1:5" ht="12.75">
      <c r="A2551" s="146">
        <v>41805</v>
      </c>
      <c r="B2551" s="102" t="s">
        <v>40048</v>
      </c>
      <c r="C2551" s="146" t="s">
        <v>2233</v>
      </c>
      <c r="D2551" s="146" t="s">
        <v>827</v>
      </c>
      <c r="E2551" s="543">
        <v>747.5</v>
      </c>
    </row>
    <row r="2552" spans="1:5" ht="12.75">
      <c r="A2552" s="146">
        <v>40271</v>
      </c>
      <c r="B2552" s="102" t="s">
        <v>40049</v>
      </c>
      <c r="C2552" s="146" t="s">
        <v>11938</v>
      </c>
      <c r="D2552" s="146" t="s">
        <v>827</v>
      </c>
      <c r="E2552" s="543">
        <v>19.899999999999999</v>
      </c>
    </row>
    <row r="2553" spans="1:5" ht="12.75">
      <c r="A2553" s="146">
        <v>40287</v>
      </c>
      <c r="B2553" s="102" t="s">
        <v>40050</v>
      </c>
      <c r="C2553" s="146" t="s">
        <v>2233</v>
      </c>
      <c r="D2553" s="146" t="s">
        <v>827</v>
      </c>
      <c r="E2553" s="543">
        <v>7.66</v>
      </c>
    </row>
    <row r="2554" spans="1:5" ht="12.75">
      <c r="A2554" s="146">
        <v>4084</v>
      </c>
      <c r="B2554" s="102" t="s">
        <v>40051</v>
      </c>
      <c r="C2554" s="146" t="s">
        <v>5</v>
      </c>
      <c r="D2554" s="146" t="s">
        <v>827</v>
      </c>
      <c r="E2554" s="543">
        <v>3.06</v>
      </c>
    </row>
    <row r="2555" spans="1:5" ht="12.75">
      <c r="A2555" s="146">
        <v>743</v>
      </c>
      <c r="B2555" s="102" t="s">
        <v>40052</v>
      </c>
      <c r="C2555" s="146" t="s">
        <v>5</v>
      </c>
      <c r="D2555" s="146" t="s">
        <v>3270</v>
      </c>
      <c r="E2555" s="543">
        <v>3.06</v>
      </c>
    </row>
    <row r="2556" spans="1:5" ht="12.75">
      <c r="A2556" s="146">
        <v>40293</v>
      </c>
      <c r="B2556" s="102" t="s">
        <v>40053</v>
      </c>
      <c r="C2556" s="146" t="s">
        <v>5</v>
      </c>
      <c r="D2556" s="146" t="s">
        <v>827</v>
      </c>
      <c r="E2556" s="543">
        <v>3.67</v>
      </c>
    </row>
    <row r="2557" spans="1:5" ht="12.75">
      <c r="A2557" s="146">
        <v>40294</v>
      </c>
      <c r="B2557" s="102" t="s">
        <v>40054</v>
      </c>
      <c r="C2557" s="146" t="s">
        <v>5</v>
      </c>
      <c r="D2557" s="146" t="s">
        <v>827</v>
      </c>
      <c r="E2557" s="543">
        <v>3.06</v>
      </c>
    </row>
    <row r="2558" spans="1:5" ht="12.75">
      <c r="A2558" s="146">
        <v>4085</v>
      </c>
      <c r="B2558" s="102" t="s">
        <v>40055</v>
      </c>
      <c r="C2558" s="146" t="s">
        <v>5</v>
      </c>
      <c r="D2558" s="146" t="s">
        <v>827</v>
      </c>
      <c r="E2558" s="543">
        <v>4.28</v>
      </c>
    </row>
    <row r="2559" spans="1:5" ht="12.75">
      <c r="A2559" s="146">
        <v>10779</v>
      </c>
      <c r="B2559" s="102" t="s">
        <v>40056</v>
      </c>
      <c r="C2559" s="146" t="s">
        <v>2233</v>
      </c>
      <c r="D2559" s="146" t="s">
        <v>827</v>
      </c>
      <c r="E2559" s="543">
        <v>1500</v>
      </c>
    </row>
    <row r="2560" spans="1:5" ht="12.75">
      <c r="A2560" s="146">
        <v>10777</v>
      </c>
      <c r="B2560" s="102" t="s">
        <v>40057</v>
      </c>
      <c r="C2560" s="146" t="s">
        <v>2233</v>
      </c>
      <c r="D2560" s="146" t="s">
        <v>827</v>
      </c>
      <c r="E2560" s="543">
        <v>1362.5</v>
      </c>
    </row>
    <row r="2561" spans="1:5" ht="12.75">
      <c r="A2561" s="146">
        <v>10775</v>
      </c>
      <c r="B2561" s="102" t="s">
        <v>40058</v>
      </c>
      <c r="C2561" s="146" t="s">
        <v>2233</v>
      </c>
      <c r="D2561" s="146" t="s">
        <v>3270</v>
      </c>
      <c r="E2561" s="543">
        <v>1200</v>
      </c>
    </row>
    <row r="2562" spans="1:5" ht="12.75">
      <c r="A2562" s="146">
        <v>10776</v>
      </c>
      <c r="B2562" s="102" t="s">
        <v>40059</v>
      </c>
      <c r="C2562" s="146" t="s">
        <v>2233</v>
      </c>
      <c r="D2562" s="146" t="s">
        <v>827</v>
      </c>
      <c r="E2562" s="543">
        <v>937.5</v>
      </c>
    </row>
    <row r="2563" spans="1:5" ht="12.75">
      <c r="A2563" s="146">
        <v>10778</v>
      </c>
      <c r="B2563" s="102" t="s">
        <v>40060</v>
      </c>
      <c r="C2563" s="146" t="s">
        <v>2233</v>
      </c>
      <c r="D2563" s="146" t="s">
        <v>827</v>
      </c>
      <c r="E2563" s="543">
        <v>1500</v>
      </c>
    </row>
    <row r="2564" spans="1:5" ht="12.75">
      <c r="A2564" s="146">
        <v>40339</v>
      </c>
      <c r="B2564" s="102" t="s">
        <v>40061</v>
      </c>
      <c r="C2564" s="146" t="s">
        <v>11938</v>
      </c>
      <c r="D2564" s="146" t="s">
        <v>827</v>
      </c>
      <c r="E2564" s="543">
        <v>6.98</v>
      </c>
    </row>
    <row r="2565" spans="1:5" ht="12.75">
      <c r="A2565" s="146">
        <v>10749</v>
      </c>
      <c r="B2565" s="102" t="s">
        <v>40062</v>
      </c>
      <c r="C2565" s="146" t="s">
        <v>11938</v>
      </c>
      <c r="D2565" s="146" t="s">
        <v>827</v>
      </c>
      <c r="E2565" s="543">
        <v>23.07</v>
      </c>
    </row>
    <row r="2566" spans="1:5" ht="12.75">
      <c r="A2566" s="146">
        <v>40290</v>
      </c>
      <c r="B2566" s="102" t="s">
        <v>40063</v>
      </c>
      <c r="C2566" s="146" t="s">
        <v>11938</v>
      </c>
      <c r="D2566" s="146" t="s">
        <v>827</v>
      </c>
      <c r="E2566" s="543">
        <v>12.48</v>
      </c>
    </row>
    <row r="2567" spans="1:5" ht="12.75">
      <c r="A2567" s="146">
        <v>3346</v>
      </c>
      <c r="B2567" s="102" t="s">
        <v>40064</v>
      </c>
      <c r="C2567" s="146" t="s">
        <v>5</v>
      </c>
      <c r="D2567" s="146" t="s">
        <v>3270</v>
      </c>
      <c r="E2567" s="543"/>
    </row>
    <row r="2568" spans="1:5" ht="12.75">
      <c r="A2568" s="146">
        <v>3348</v>
      </c>
      <c r="B2568" s="102" t="s">
        <v>40065</v>
      </c>
      <c r="C2568" s="146" t="s">
        <v>5</v>
      </c>
      <c r="D2568" s="146" t="s">
        <v>827</v>
      </c>
      <c r="E2568" s="543"/>
    </row>
    <row r="2569" spans="1:5" ht="12.75">
      <c r="A2569" s="146">
        <v>39833</v>
      </c>
      <c r="B2569" s="102" t="s">
        <v>40066</v>
      </c>
      <c r="C2569" s="146" t="s">
        <v>5</v>
      </c>
      <c r="D2569" s="146" t="s">
        <v>827</v>
      </c>
      <c r="E2569" s="543"/>
    </row>
    <row r="2570" spans="1:5" ht="12.75">
      <c r="A2570" s="146">
        <v>7252</v>
      </c>
      <c r="B2570" s="102" t="s">
        <v>40067</v>
      </c>
      <c r="C2570" s="146" t="s">
        <v>5</v>
      </c>
      <c r="D2570" s="146" t="s">
        <v>827</v>
      </c>
      <c r="E2570" s="543"/>
    </row>
    <row r="2571" spans="1:5" ht="12.75">
      <c r="A2571" s="146">
        <v>7247</v>
      </c>
      <c r="B2571" s="102" t="s">
        <v>40068</v>
      </c>
      <c r="C2571" s="146" t="s">
        <v>5</v>
      </c>
      <c r="D2571" s="146" t="s">
        <v>3270</v>
      </c>
      <c r="E2571" s="543"/>
    </row>
    <row r="2572" spans="1:5" ht="12.75">
      <c r="A2572" s="146">
        <v>40291</v>
      </c>
      <c r="B2572" s="102" t="s">
        <v>40069</v>
      </c>
      <c r="C2572" s="146" t="s">
        <v>11938</v>
      </c>
      <c r="D2572" s="146" t="s">
        <v>827</v>
      </c>
      <c r="E2572" s="543">
        <v>650</v>
      </c>
    </row>
    <row r="2573" spans="1:5" ht="12.75">
      <c r="A2573" s="146">
        <v>40275</v>
      </c>
      <c r="B2573" s="102" t="s">
        <v>40070</v>
      </c>
      <c r="C2573" s="146" t="s">
        <v>11938</v>
      </c>
      <c r="D2573" s="146" t="s">
        <v>827</v>
      </c>
      <c r="E2573" s="543">
        <v>20.8</v>
      </c>
    </row>
    <row r="2574" spans="1:5" ht="12.75">
      <c r="A2574" s="146">
        <v>42408</v>
      </c>
      <c r="B2574" s="102" t="s">
        <v>40071</v>
      </c>
      <c r="C2574" s="146" t="s">
        <v>4</v>
      </c>
      <c r="D2574" s="146" t="s">
        <v>827</v>
      </c>
      <c r="E2574" s="543">
        <v>1.54</v>
      </c>
    </row>
    <row r="2575" spans="1:5" ht="12.75">
      <c r="A2575" s="146">
        <v>3777</v>
      </c>
      <c r="B2575" s="102" t="s">
        <v>40072</v>
      </c>
      <c r="C2575" s="146" t="s">
        <v>4</v>
      </c>
      <c r="D2575" s="146" t="s">
        <v>3270</v>
      </c>
      <c r="E2575" s="543">
        <v>1.1100000000000001</v>
      </c>
    </row>
    <row r="2576" spans="1:5" ht="12.75">
      <c r="A2576" s="146">
        <v>44699</v>
      </c>
      <c r="B2576" s="102" t="s">
        <v>40073</v>
      </c>
      <c r="C2576" s="146" t="s">
        <v>3</v>
      </c>
      <c r="D2576" s="146" t="s">
        <v>827</v>
      </c>
      <c r="E2576" s="543">
        <v>49.42</v>
      </c>
    </row>
    <row r="2577" spans="1:5" ht="12.75">
      <c r="A2577" s="146">
        <v>3798</v>
      </c>
      <c r="B2577" s="102" t="s">
        <v>40074</v>
      </c>
      <c r="C2577" s="146" t="s">
        <v>2</v>
      </c>
      <c r="D2577" s="146" t="s">
        <v>827</v>
      </c>
      <c r="E2577" s="543"/>
    </row>
    <row r="2578" spans="1:5" ht="12.75">
      <c r="A2578" s="146">
        <v>38769</v>
      </c>
      <c r="B2578" s="102" t="s">
        <v>40075</v>
      </c>
      <c r="C2578" s="146" t="s">
        <v>2</v>
      </c>
      <c r="D2578" s="146" t="s">
        <v>827</v>
      </c>
      <c r="E2578" s="543"/>
    </row>
    <row r="2579" spans="1:5" ht="12.75">
      <c r="A2579" s="146">
        <v>38774</v>
      </c>
      <c r="B2579" s="102" t="s">
        <v>40076</v>
      </c>
      <c r="C2579" s="146" t="s">
        <v>2</v>
      </c>
      <c r="D2579" s="146" t="s">
        <v>827</v>
      </c>
      <c r="E2579" s="543">
        <v>12.93</v>
      </c>
    </row>
    <row r="2580" spans="1:5" ht="12.75">
      <c r="A2580" s="146">
        <v>42247</v>
      </c>
      <c r="B2580" s="102" t="s">
        <v>40077</v>
      </c>
      <c r="C2580" s="146" t="s">
        <v>2</v>
      </c>
      <c r="D2580" s="146" t="s">
        <v>827</v>
      </c>
      <c r="E2580" s="543">
        <v>441.6</v>
      </c>
    </row>
    <row r="2581" spans="1:5" ht="12.75">
      <c r="A2581" s="146">
        <v>42248</v>
      </c>
      <c r="B2581" s="102" t="s">
        <v>40078</v>
      </c>
      <c r="C2581" s="146" t="s">
        <v>2</v>
      </c>
      <c r="D2581" s="146" t="s">
        <v>827</v>
      </c>
      <c r="E2581" s="543">
        <v>512.96</v>
      </c>
    </row>
    <row r="2582" spans="1:5" ht="12.75">
      <c r="A2582" s="146">
        <v>42249</v>
      </c>
      <c r="B2582" s="102" t="s">
        <v>40079</v>
      </c>
      <c r="C2582" s="146" t="s">
        <v>2</v>
      </c>
      <c r="D2582" s="146" t="s">
        <v>827</v>
      </c>
      <c r="E2582" s="543">
        <v>849.79</v>
      </c>
    </row>
    <row r="2583" spans="1:5" ht="12.75">
      <c r="A2583" s="146">
        <v>42244</v>
      </c>
      <c r="B2583" s="102" t="s">
        <v>40080</v>
      </c>
      <c r="C2583" s="146" t="s">
        <v>2</v>
      </c>
      <c r="D2583" s="146" t="s">
        <v>827</v>
      </c>
      <c r="E2583" s="543">
        <v>132.71</v>
      </c>
    </row>
    <row r="2584" spans="1:5" ht="12.75">
      <c r="A2584" s="146">
        <v>42245</v>
      </c>
      <c r="B2584" s="102" t="s">
        <v>40081</v>
      </c>
      <c r="C2584" s="146" t="s">
        <v>2</v>
      </c>
      <c r="D2584" s="146" t="s">
        <v>827</v>
      </c>
      <c r="E2584" s="543">
        <v>244.89</v>
      </c>
    </row>
    <row r="2585" spans="1:5" ht="12.75">
      <c r="A2585" s="146">
        <v>42246</v>
      </c>
      <c r="B2585" s="102" t="s">
        <v>40082</v>
      </c>
      <c r="C2585" s="146" t="s">
        <v>2</v>
      </c>
      <c r="D2585" s="146" t="s">
        <v>827</v>
      </c>
      <c r="E2585" s="543">
        <v>271.08</v>
      </c>
    </row>
    <row r="2586" spans="1:5" ht="12.75">
      <c r="A2586" s="146">
        <v>42243</v>
      </c>
      <c r="B2586" s="102" t="s">
        <v>40083</v>
      </c>
      <c r="C2586" s="146" t="s">
        <v>2</v>
      </c>
      <c r="D2586" s="146" t="s">
        <v>827</v>
      </c>
      <c r="E2586" s="543">
        <v>326.88</v>
      </c>
    </row>
    <row r="2587" spans="1:5" ht="12.75">
      <c r="A2587" s="146">
        <v>38889</v>
      </c>
      <c r="B2587" s="102" t="s">
        <v>40084</v>
      </c>
      <c r="C2587" s="146" t="s">
        <v>2</v>
      </c>
      <c r="D2587" s="146" t="s">
        <v>827</v>
      </c>
      <c r="E2587" s="543"/>
    </row>
    <row r="2588" spans="1:5" ht="12.75">
      <c r="A2588" s="146">
        <v>38784</v>
      </c>
      <c r="B2588" s="102" t="s">
        <v>40085</v>
      </c>
      <c r="C2588" s="146" t="s">
        <v>2</v>
      </c>
      <c r="D2588" s="146" t="s">
        <v>827</v>
      </c>
      <c r="E2588" s="543"/>
    </row>
    <row r="2589" spans="1:5" ht="12.75">
      <c r="A2589" s="146">
        <v>3780</v>
      </c>
      <c r="B2589" s="102" t="s">
        <v>40086</v>
      </c>
      <c r="C2589" s="146" t="s">
        <v>2</v>
      </c>
      <c r="D2589" s="146" t="s">
        <v>3270</v>
      </c>
      <c r="E2589" s="543"/>
    </row>
    <row r="2590" spans="1:5" ht="12.75">
      <c r="A2590" s="146">
        <v>38773</v>
      </c>
      <c r="B2590" s="102" t="s">
        <v>40087</v>
      </c>
      <c r="C2590" s="146" t="s">
        <v>2</v>
      </c>
      <c r="D2590" s="146" t="s">
        <v>827</v>
      </c>
      <c r="E2590" s="543"/>
    </row>
    <row r="2591" spans="1:5" ht="12.75">
      <c r="A2591" s="146">
        <v>12271</v>
      </c>
      <c r="B2591" s="102" t="s">
        <v>40088</v>
      </c>
      <c r="C2591" s="146" t="s">
        <v>2</v>
      </c>
      <c r="D2591" s="146" t="s">
        <v>827</v>
      </c>
      <c r="E2591" s="543"/>
    </row>
    <row r="2592" spans="1:5" ht="12.75">
      <c r="A2592" s="146">
        <v>39385</v>
      </c>
      <c r="B2592" s="102" t="s">
        <v>40089</v>
      </c>
      <c r="C2592" s="146" t="s">
        <v>2</v>
      </c>
      <c r="D2592" s="146" t="s">
        <v>827</v>
      </c>
      <c r="E2592" s="543">
        <v>11.83</v>
      </c>
    </row>
    <row r="2593" spans="1:5" ht="12.75">
      <c r="A2593" s="146">
        <v>39389</v>
      </c>
      <c r="B2593" s="102" t="s">
        <v>40090</v>
      </c>
      <c r="C2593" s="146" t="s">
        <v>2</v>
      </c>
      <c r="D2593" s="146" t="s">
        <v>827</v>
      </c>
      <c r="E2593" s="543">
        <v>12.84</v>
      </c>
    </row>
    <row r="2594" spans="1:5" ht="12.75">
      <c r="A2594" s="146">
        <v>39390</v>
      </c>
      <c r="B2594" s="102" t="s">
        <v>40091</v>
      </c>
      <c r="C2594" s="146" t="s">
        <v>2</v>
      </c>
      <c r="D2594" s="146" t="s">
        <v>827</v>
      </c>
      <c r="E2594" s="543">
        <v>26.91</v>
      </c>
    </row>
    <row r="2595" spans="1:5" ht="12.75">
      <c r="A2595" s="146">
        <v>39391</v>
      </c>
      <c r="B2595" s="102" t="s">
        <v>40092</v>
      </c>
      <c r="C2595" s="146" t="s">
        <v>2</v>
      </c>
      <c r="D2595" s="146" t="s">
        <v>827</v>
      </c>
      <c r="E2595" s="543">
        <v>30.21</v>
      </c>
    </row>
    <row r="2596" spans="1:5" ht="12.75">
      <c r="A2596" s="146">
        <v>3803</v>
      </c>
      <c r="B2596" s="102" t="s">
        <v>40093</v>
      </c>
      <c r="C2596" s="146" t="s">
        <v>2</v>
      </c>
      <c r="D2596" s="146" t="s">
        <v>827</v>
      </c>
      <c r="E2596" s="543"/>
    </row>
    <row r="2597" spans="1:5" ht="12.75">
      <c r="A2597" s="146">
        <v>38770</v>
      </c>
      <c r="B2597" s="102" t="s">
        <v>40094</v>
      </c>
      <c r="C2597" s="146" t="s">
        <v>2</v>
      </c>
      <c r="D2597" s="146" t="s">
        <v>827</v>
      </c>
      <c r="E2597" s="543"/>
    </row>
    <row r="2598" spans="1:5" ht="12.75">
      <c r="A2598" s="146">
        <v>12267</v>
      </c>
      <c r="B2598" s="102" t="s">
        <v>40095</v>
      </c>
      <c r="C2598" s="146" t="s">
        <v>2</v>
      </c>
      <c r="D2598" s="146" t="s">
        <v>827</v>
      </c>
      <c r="E2598" s="543"/>
    </row>
    <row r="2599" spans="1:5" ht="12.75">
      <c r="A2599" s="146">
        <v>43265</v>
      </c>
      <c r="B2599" s="102" t="s">
        <v>40096</v>
      </c>
      <c r="C2599" s="146" t="s">
        <v>2</v>
      </c>
      <c r="D2599" s="146" t="s">
        <v>827</v>
      </c>
      <c r="E2599" s="543">
        <v>37</v>
      </c>
    </row>
    <row r="2600" spans="1:5" ht="12.75">
      <c r="A2600" s="146">
        <v>12266</v>
      </c>
      <c r="B2600" s="102" t="s">
        <v>40097</v>
      </c>
      <c r="C2600" s="146" t="s">
        <v>2</v>
      </c>
      <c r="D2600" s="146" t="s">
        <v>827</v>
      </c>
      <c r="E2600" s="543"/>
    </row>
    <row r="2601" spans="1:5" ht="12.75">
      <c r="A2601" s="146">
        <v>39378</v>
      </c>
      <c r="B2601" s="102" t="s">
        <v>40098</v>
      </c>
      <c r="C2601" s="146" t="s">
        <v>2</v>
      </c>
      <c r="D2601" s="146" t="s">
        <v>827</v>
      </c>
      <c r="E2601" s="543"/>
    </row>
    <row r="2602" spans="1:5" ht="12.75">
      <c r="A2602" s="146">
        <v>43543</v>
      </c>
      <c r="B2602" s="102" t="s">
        <v>40099</v>
      </c>
      <c r="C2602" s="146" t="s">
        <v>2</v>
      </c>
      <c r="D2602" s="146" t="s">
        <v>827</v>
      </c>
      <c r="E2602" s="543"/>
    </row>
    <row r="2603" spans="1:5" ht="12.75">
      <c r="A2603" s="146">
        <v>38775</v>
      </c>
      <c r="B2603" s="102" t="s">
        <v>40100</v>
      </c>
      <c r="C2603" s="146" t="s">
        <v>2</v>
      </c>
      <c r="D2603" s="146" t="s">
        <v>827</v>
      </c>
      <c r="E2603" s="543"/>
    </row>
    <row r="2604" spans="1:5" ht="12.75">
      <c r="A2604" s="146">
        <v>44252</v>
      </c>
      <c r="B2604" s="102" t="s">
        <v>40101</v>
      </c>
      <c r="C2604" s="146" t="s">
        <v>2</v>
      </c>
      <c r="D2604" s="146" t="s">
        <v>827</v>
      </c>
      <c r="E2604" s="543">
        <v>228.15</v>
      </c>
    </row>
    <row r="2605" spans="1:5" ht="12.75">
      <c r="A2605" s="146">
        <v>21119</v>
      </c>
      <c r="B2605" s="102" t="s">
        <v>40102</v>
      </c>
      <c r="C2605" s="146" t="s">
        <v>2</v>
      </c>
      <c r="D2605" s="146" t="s">
        <v>827</v>
      </c>
      <c r="E2605" s="543">
        <v>2.29</v>
      </c>
    </row>
    <row r="2606" spans="1:5" ht="12.75">
      <c r="A2606" s="146">
        <v>37974</v>
      </c>
      <c r="B2606" s="102" t="s">
        <v>40103</v>
      </c>
      <c r="C2606" s="146" t="s">
        <v>2</v>
      </c>
      <c r="D2606" s="146" t="s">
        <v>827</v>
      </c>
      <c r="E2606" s="543">
        <v>2.96</v>
      </c>
    </row>
    <row r="2607" spans="1:5" ht="12.75">
      <c r="A2607" s="146">
        <v>37975</v>
      </c>
      <c r="B2607" s="102" t="s">
        <v>40104</v>
      </c>
      <c r="C2607" s="146" t="s">
        <v>2</v>
      </c>
      <c r="D2607" s="146" t="s">
        <v>827</v>
      </c>
      <c r="E2607" s="543">
        <v>6.59</v>
      </c>
    </row>
    <row r="2608" spans="1:5" ht="12.75">
      <c r="A2608" s="146">
        <v>37976</v>
      </c>
      <c r="B2608" s="102" t="s">
        <v>40105</v>
      </c>
      <c r="C2608" s="146" t="s">
        <v>2</v>
      </c>
      <c r="D2608" s="146" t="s">
        <v>827</v>
      </c>
      <c r="E2608" s="543">
        <v>14.67</v>
      </c>
    </row>
    <row r="2609" spans="1:5" ht="12.75">
      <c r="A2609" s="146">
        <v>37977</v>
      </c>
      <c r="B2609" s="102" t="s">
        <v>40106</v>
      </c>
      <c r="C2609" s="146" t="s">
        <v>2</v>
      </c>
      <c r="D2609" s="146" t="s">
        <v>827</v>
      </c>
      <c r="E2609" s="543">
        <v>20.3</v>
      </c>
    </row>
    <row r="2610" spans="1:5" ht="12.75">
      <c r="A2610" s="146">
        <v>37978</v>
      </c>
      <c r="B2610" s="102" t="s">
        <v>40107</v>
      </c>
      <c r="C2610" s="146" t="s">
        <v>2</v>
      </c>
      <c r="D2610" s="146" t="s">
        <v>827</v>
      </c>
      <c r="E2610" s="543">
        <v>40.25</v>
      </c>
    </row>
    <row r="2611" spans="1:5" ht="12.75">
      <c r="A2611" s="146">
        <v>37979</v>
      </c>
      <c r="B2611" s="102" t="s">
        <v>40108</v>
      </c>
      <c r="C2611" s="146" t="s">
        <v>2</v>
      </c>
      <c r="D2611" s="146" t="s">
        <v>827</v>
      </c>
      <c r="E2611" s="543">
        <v>170.8</v>
      </c>
    </row>
    <row r="2612" spans="1:5" ht="12.75">
      <c r="A2612" s="146">
        <v>37980</v>
      </c>
      <c r="B2612" s="102" t="s">
        <v>40109</v>
      </c>
      <c r="C2612" s="146" t="s">
        <v>2</v>
      </c>
      <c r="D2612" s="146" t="s">
        <v>827</v>
      </c>
      <c r="E2612" s="543">
        <v>196.2</v>
      </c>
    </row>
    <row r="2613" spans="1:5" ht="12.75">
      <c r="A2613" s="146">
        <v>36147</v>
      </c>
      <c r="B2613" s="102" t="s">
        <v>40110</v>
      </c>
      <c r="C2613" s="146" t="s">
        <v>26393</v>
      </c>
      <c r="D2613" s="146" t="s">
        <v>827</v>
      </c>
      <c r="E2613" s="543">
        <v>367.44</v>
      </c>
    </row>
    <row r="2614" spans="1:5" ht="12.75">
      <c r="A2614" s="146">
        <v>12731</v>
      </c>
      <c r="B2614" s="102" t="s">
        <v>40111</v>
      </c>
      <c r="C2614" s="146" t="s">
        <v>2</v>
      </c>
      <c r="D2614" s="146" t="s">
        <v>827</v>
      </c>
      <c r="E2614" s="543"/>
    </row>
    <row r="2615" spans="1:5" ht="12.75">
      <c r="A2615" s="146">
        <v>12723</v>
      </c>
      <c r="B2615" s="102" t="s">
        <v>40112</v>
      </c>
      <c r="C2615" s="146" t="s">
        <v>2</v>
      </c>
      <c r="D2615" s="146" t="s">
        <v>827</v>
      </c>
      <c r="E2615" s="543"/>
    </row>
    <row r="2616" spans="1:5" ht="12.75">
      <c r="A2616" s="146">
        <v>12724</v>
      </c>
      <c r="B2616" s="102" t="s">
        <v>40113</v>
      </c>
      <c r="C2616" s="146" t="s">
        <v>2</v>
      </c>
      <c r="D2616" s="146" t="s">
        <v>827</v>
      </c>
      <c r="E2616" s="543"/>
    </row>
    <row r="2617" spans="1:5" ht="12.75">
      <c r="A2617" s="146">
        <v>12725</v>
      </c>
      <c r="B2617" s="102" t="s">
        <v>40114</v>
      </c>
      <c r="C2617" s="146" t="s">
        <v>2</v>
      </c>
      <c r="D2617" s="146" t="s">
        <v>827</v>
      </c>
      <c r="E2617" s="543"/>
    </row>
    <row r="2618" spans="1:5" ht="12.75">
      <c r="A2618" s="146">
        <v>12726</v>
      </c>
      <c r="B2618" s="102" t="s">
        <v>40115</v>
      </c>
      <c r="C2618" s="146" t="s">
        <v>2</v>
      </c>
      <c r="D2618" s="146" t="s">
        <v>827</v>
      </c>
      <c r="E2618" s="543"/>
    </row>
    <row r="2619" spans="1:5" ht="12.75">
      <c r="A2619" s="146">
        <v>12727</v>
      </c>
      <c r="B2619" s="102" t="s">
        <v>40116</v>
      </c>
      <c r="C2619" s="146" t="s">
        <v>2</v>
      </c>
      <c r="D2619" s="146" t="s">
        <v>827</v>
      </c>
      <c r="E2619" s="543"/>
    </row>
    <row r="2620" spans="1:5" ht="12.75">
      <c r="A2620" s="146">
        <v>12728</v>
      </c>
      <c r="B2620" s="102" t="s">
        <v>40117</v>
      </c>
      <c r="C2620" s="146" t="s">
        <v>2</v>
      </c>
      <c r="D2620" s="146" t="s">
        <v>827</v>
      </c>
      <c r="E2620" s="543"/>
    </row>
    <row r="2621" spans="1:5" ht="12.75">
      <c r="A2621" s="146">
        <v>12729</v>
      </c>
      <c r="B2621" s="102" t="s">
        <v>40118</v>
      </c>
      <c r="C2621" s="146" t="s">
        <v>2</v>
      </c>
      <c r="D2621" s="146" t="s">
        <v>827</v>
      </c>
      <c r="E2621" s="543"/>
    </row>
    <row r="2622" spans="1:5" ht="12.75">
      <c r="A2622" s="146">
        <v>12730</v>
      </c>
      <c r="B2622" s="102" t="s">
        <v>40119</v>
      </c>
      <c r="C2622" s="146" t="s">
        <v>2</v>
      </c>
      <c r="D2622" s="146" t="s">
        <v>827</v>
      </c>
      <c r="E2622" s="543"/>
    </row>
    <row r="2623" spans="1:5" ht="12.75">
      <c r="A2623" s="146">
        <v>3840</v>
      </c>
      <c r="B2623" s="102" t="s">
        <v>40120</v>
      </c>
      <c r="C2623" s="146" t="s">
        <v>2</v>
      </c>
      <c r="D2623" s="146" t="s">
        <v>827</v>
      </c>
      <c r="E2623" s="543"/>
    </row>
    <row r="2624" spans="1:5" ht="12.75">
      <c r="A2624" s="146">
        <v>3838</v>
      </c>
      <c r="B2624" s="102" t="s">
        <v>40121</v>
      </c>
      <c r="C2624" s="146" t="s">
        <v>2</v>
      </c>
      <c r="D2624" s="146" t="s">
        <v>827</v>
      </c>
      <c r="E2624" s="543"/>
    </row>
    <row r="2625" spans="1:5" ht="12.75">
      <c r="A2625" s="146">
        <v>3844</v>
      </c>
      <c r="B2625" s="102" t="s">
        <v>40122</v>
      </c>
      <c r="C2625" s="146" t="s">
        <v>2</v>
      </c>
      <c r="D2625" s="146" t="s">
        <v>827</v>
      </c>
      <c r="E2625" s="543"/>
    </row>
    <row r="2626" spans="1:5" ht="12.75">
      <c r="A2626" s="146">
        <v>3839</v>
      </c>
      <c r="B2626" s="102" t="s">
        <v>40123</v>
      </c>
      <c r="C2626" s="146" t="s">
        <v>2</v>
      </c>
      <c r="D2626" s="146" t="s">
        <v>827</v>
      </c>
      <c r="E2626" s="543"/>
    </row>
    <row r="2627" spans="1:5" ht="12.75">
      <c r="A2627" s="146">
        <v>3843</v>
      </c>
      <c r="B2627" s="102" t="s">
        <v>40124</v>
      </c>
      <c r="C2627" s="146" t="s">
        <v>2</v>
      </c>
      <c r="D2627" s="146" t="s">
        <v>827</v>
      </c>
      <c r="E2627" s="543"/>
    </row>
    <row r="2628" spans="1:5" ht="12.75">
      <c r="A2628" s="146">
        <v>3900</v>
      </c>
      <c r="B2628" s="102" t="s">
        <v>40125</v>
      </c>
      <c r="C2628" s="146" t="s">
        <v>2</v>
      </c>
      <c r="D2628" s="146" t="s">
        <v>827</v>
      </c>
      <c r="E2628" s="543">
        <v>61.75</v>
      </c>
    </row>
    <row r="2629" spans="1:5" ht="12.75">
      <c r="A2629" s="146">
        <v>3846</v>
      </c>
      <c r="B2629" s="102" t="s">
        <v>40126</v>
      </c>
      <c r="C2629" s="146" t="s">
        <v>2</v>
      </c>
      <c r="D2629" s="146" t="s">
        <v>827</v>
      </c>
      <c r="E2629" s="543">
        <v>18.55</v>
      </c>
    </row>
    <row r="2630" spans="1:5" ht="12.75">
      <c r="A2630" s="146">
        <v>3886</v>
      </c>
      <c r="B2630" s="102" t="s">
        <v>40127</v>
      </c>
      <c r="C2630" s="146" t="s">
        <v>2</v>
      </c>
      <c r="D2630" s="146" t="s">
        <v>827</v>
      </c>
      <c r="E2630" s="543">
        <v>24.63</v>
      </c>
    </row>
    <row r="2631" spans="1:5" ht="12.75">
      <c r="A2631" s="146">
        <v>3854</v>
      </c>
      <c r="B2631" s="102" t="s">
        <v>40128</v>
      </c>
      <c r="C2631" s="146" t="s">
        <v>2</v>
      </c>
      <c r="D2631" s="146" t="s">
        <v>827</v>
      </c>
      <c r="E2631" s="543">
        <v>14.04</v>
      </c>
    </row>
    <row r="2632" spans="1:5" ht="12.75">
      <c r="A2632" s="146">
        <v>3873</v>
      </c>
      <c r="B2632" s="102" t="s">
        <v>40129</v>
      </c>
      <c r="C2632" s="146" t="s">
        <v>2</v>
      </c>
      <c r="D2632" s="146" t="s">
        <v>827</v>
      </c>
      <c r="E2632" s="543">
        <v>16.34</v>
      </c>
    </row>
    <row r="2633" spans="1:5" ht="12.75">
      <c r="A2633" s="146">
        <v>38021</v>
      </c>
      <c r="B2633" s="102" t="s">
        <v>40130</v>
      </c>
      <c r="C2633" s="146" t="s">
        <v>2</v>
      </c>
      <c r="D2633" s="146" t="s">
        <v>827</v>
      </c>
      <c r="E2633" s="543">
        <v>29.02</v>
      </c>
    </row>
    <row r="2634" spans="1:5" ht="12.75">
      <c r="A2634" s="146">
        <v>43838</v>
      </c>
      <c r="B2634" s="102" t="s">
        <v>40131</v>
      </c>
      <c r="C2634" s="146" t="s">
        <v>2</v>
      </c>
      <c r="D2634" s="146" t="s">
        <v>827</v>
      </c>
      <c r="E2634" s="543">
        <v>37.51</v>
      </c>
    </row>
    <row r="2635" spans="1:5" ht="12.75">
      <c r="A2635" s="146">
        <v>3847</v>
      </c>
      <c r="B2635" s="102" t="s">
        <v>40132</v>
      </c>
      <c r="C2635" s="146" t="s">
        <v>2</v>
      </c>
      <c r="D2635" s="146" t="s">
        <v>827</v>
      </c>
      <c r="E2635" s="543">
        <v>37.82</v>
      </c>
    </row>
    <row r="2636" spans="1:5" ht="12.75">
      <c r="A2636" s="146">
        <v>38022</v>
      </c>
      <c r="B2636" s="102" t="s">
        <v>40133</v>
      </c>
      <c r="C2636" s="146" t="s">
        <v>2</v>
      </c>
      <c r="D2636" s="146" t="s">
        <v>827</v>
      </c>
      <c r="E2636" s="543">
        <v>51.99</v>
      </c>
    </row>
    <row r="2637" spans="1:5" ht="12.75">
      <c r="A2637" s="146">
        <v>3826</v>
      </c>
      <c r="B2637" s="102" t="s">
        <v>40134</v>
      </c>
      <c r="C2637" s="146" t="s">
        <v>2</v>
      </c>
      <c r="D2637" s="146" t="s">
        <v>827</v>
      </c>
      <c r="E2637" s="543"/>
    </row>
    <row r="2638" spans="1:5" ht="12.75">
      <c r="A2638" s="146">
        <v>3825</v>
      </c>
      <c r="B2638" s="102" t="s">
        <v>40135</v>
      </c>
      <c r="C2638" s="146" t="s">
        <v>2</v>
      </c>
      <c r="D2638" s="146" t="s">
        <v>827</v>
      </c>
      <c r="E2638" s="543"/>
    </row>
    <row r="2639" spans="1:5" ht="12.75">
      <c r="A2639" s="146">
        <v>3827</v>
      </c>
      <c r="B2639" s="102" t="s">
        <v>40136</v>
      </c>
      <c r="C2639" s="146" t="s">
        <v>2</v>
      </c>
      <c r="D2639" s="146" t="s">
        <v>827</v>
      </c>
      <c r="E2639" s="543"/>
    </row>
    <row r="2640" spans="1:5" ht="12.75">
      <c r="A2640" s="146">
        <v>3830</v>
      </c>
      <c r="B2640" s="102" t="s">
        <v>40137</v>
      </c>
      <c r="C2640" s="146" t="s">
        <v>2</v>
      </c>
      <c r="D2640" s="146" t="s">
        <v>827</v>
      </c>
      <c r="E2640" s="543">
        <v>258.64</v>
      </c>
    </row>
    <row r="2641" spans="1:5" ht="12.75">
      <c r="A2641" s="146">
        <v>37981</v>
      </c>
      <c r="B2641" s="102" t="s">
        <v>40138</v>
      </c>
      <c r="C2641" s="146" t="s">
        <v>2</v>
      </c>
      <c r="D2641" s="146" t="s">
        <v>827</v>
      </c>
      <c r="E2641" s="543">
        <v>8.5399999999999991</v>
      </c>
    </row>
    <row r="2642" spans="1:5" ht="12.75">
      <c r="A2642" s="146">
        <v>37982</v>
      </c>
      <c r="B2642" s="102" t="s">
        <v>40139</v>
      </c>
      <c r="C2642" s="146" t="s">
        <v>2</v>
      </c>
      <c r="D2642" s="146" t="s">
        <v>827</v>
      </c>
      <c r="E2642" s="543">
        <v>12.4</v>
      </c>
    </row>
    <row r="2643" spans="1:5" ht="12.75">
      <c r="A2643" s="146">
        <v>37983</v>
      </c>
      <c r="B2643" s="102" t="s">
        <v>40140</v>
      </c>
      <c r="C2643" s="146" t="s">
        <v>2</v>
      </c>
      <c r="D2643" s="146" t="s">
        <v>827</v>
      </c>
      <c r="E2643" s="543">
        <v>18.329999999999998</v>
      </c>
    </row>
    <row r="2644" spans="1:5" ht="12.75">
      <c r="A2644" s="146">
        <v>37984</v>
      </c>
      <c r="B2644" s="102" t="s">
        <v>40141</v>
      </c>
      <c r="C2644" s="146" t="s">
        <v>2</v>
      </c>
      <c r="D2644" s="146" t="s">
        <v>827</v>
      </c>
      <c r="E2644" s="543">
        <v>25.75</v>
      </c>
    </row>
    <row r="2645" spans="1:5" ht="12.75">
      <c r="A2645" s="146">
        <v>37985</v>
      </c>
      <c r="B2645" s="102" t="s">
        <v>40142</v>
      </c>
      <c r="C2645" s="146" t="s">
        <v>2</v>
      </c>
      <c r="D2645" s="146" t="s">
        <v>827</v>
      </c>
      <c r="E2645" s="543">
        <v>36.590000000000003</v>
      </c>
    </row>
    <row r="2646" spans="1:5" ht="12.75">
      <c r="A2646" s="146">
        <v>20165</v>
      </c>
      <c r="B2646" s="102" t="s">
        <v>40143</v>
      </c>
      <c r="C2646" s="146" t="s">
        <v>2</v>
      </c>
      <c r="D2646" s="146" t="s">
        <v>827</v>
      </c>
      <c r="E2646" s="543">
        <v>32.06</v>
      </c>
    </row>
    <row r="2647" spans="1:5" ht="12.75">
      <c r="A2647" s="146">
        <v>20166</v>
      </c>
      <c r="B2647" s="102" t="s">
        <v>40144</v>
      </c>
      <c r="C2647" s="146" t="s">
        <v>2</v>
      </c>
      <c r="D2647" s="146" t="s">
        <v>827</v>
      </c>
      <c r="E2647" s="543">
        <v>97.92</v>
      </c>
    </row>
    <row r="2648" spans="1:5" ht="12.75">
      <c r="A2648" s="146">
        <v>20164</v>
      </c>
      <c r="B2648" s="102" t="s">
        <v>40145</v>
      </c>
      <c r="C2648" s="146" t="s">
        <v>2</v>
      </c>
      <c r="D2648" s="146" t="s">
        <v>827</v>
      </c>
      <c r="E2648" s="543">
        <v>15.4</v>
      </c>
    </row>
    <row r="2649" spans="1:5" ht="12.75">
      <c r="A2649" s="146">
        <v>3893</v>
      </c>
      <c r="B2649" s="102" t="s">
        <v>40146</v>
      </c>
      <c r="C2649" s="146" t="s">
        <v>2</v>
      </c>
      <c r="D2649" s="146" t="s">
        <v>827</v>
      </c>
      <c r="E2649" s="543">
        <v>24.14</v>
      </c>
    </row>
    <row r="2650" spans="1:5" ht="12.75">
      <c r="A2650" s="146">
        <v>3848</v>
      </c>
      <c r="B2650" s="102" t="s">
        <v>40147</v>
      </c>
      <c r="C2650" s="146" t="s">
        <v>2</v>
      </c>
      <c r="D2650" s="146" t="s">
        <v>827</v>
      </c>
      <c r="E2650" s="543">
        <v>14.72</v>
      </c>
    </row>
    <row r="2651" spans="1:5" ht="12.75">
      <c r="A2651" s="146">
        <v>3895</v>
      </c>
      <c r="B2651" s="102" t="s">
        <v>40148</v>
      </c>
      <c r="C2651" s="146" t="s">
        <v>2</v>
      </c>
      <c r="D2651" s="146" t="s">
        <v>827</v>
      </c>
      <c r="E2651" s="543">
        <v>16.350000000000001</v>
      </c>
    </row>
    <row r="2652" spans="1:5" ht="12.75">
      <c r="A2652" s="146">
        <v>12404</v>
      </c>
      <c r="B2652" s="102" t="s">
        <v>40149</v>
      </c>
      <c r="C2652" s="146" t="s">
        <v>2</v>
      </c>
      <c r="D2652" s="146" t="s">
        <v>827</v>
      </c>
      <c r="E2652" s="543"/>
    </row>
    <row r="2653" spans="1:5" ht="12.75">
      <c r="A2653" s="146">
        <v>3939</v>
      </c>
      <c r="B2653" s="102" t="s">
        <v>40150</v>
      </c>
      <c r="C2653" s="146" t="s">
        <v>2</v>
      </c>
      <c r="D2653" s="146" t="s">
        <v>827</v>
      </c>
      <c r="E2653" s="543"/>
    </row>
    <row r="2654" spans="1:5" ht="12.75">
      <c r="A2654" s="146">
        <v>3911</v>
      </c>
      <c r="B2654" s="102" t="s">
        <v>40151</v>
      </c>
      <c r="C2654" s="146" t="s">
        <v>2</v>
      </c>
      <c r="D2654" s="146" t="s">
        <v>827</v>
      </c>
      <c r="E2654" s="543"/>
    </row>
    <row r="2655" spans="1:5" ht="12.75">
      <c r="A2655" s="146">
        <v>3910</v>
      </c>
      <c r="B2655" s="102" t="s">
        <v>40152</v>
      </c>
      <c r="C2655" s="146" t="s">
        <v>2</v>
      </c>
      <c r="D2655" s="146" t="s">
        <v>827</v>
      </c>
      <c r="E2655" s="543"/>
    </row>
    <row r="2656" spans="1:5" ht="12.75">
      <c r="A2656" s="146">
        <v>3908</v>
      </c>
      <c r="B2656" s="102" t="s">
        <v>40153</v>
      </c>
      <c r="C2656" s="146" t="s">
        <v>2</v>
      </c>
      <c r="D2656" s="146" t="s">
        <v>827</v>
      </c>
      <c r="E2656" s="543"/>
    </row>
    <row r="2657" spans="1:5" ht="12.75">
      <c r="A2657" s="146">
        <v>3913</v>
      </c>
      <c r="B2657" s="102" t="s">
        <v>40154</v>
      </c>
      <c r="C2657" s="146" t="s">
        <v>2</v>
      </c>
      <c r="D2657" s="146" t="s">
        <v>827</v>
      </c>
      <c r="E2657" s="543"/>
    </row>
    <row r="2658" spans="1:5" ht="12.75">
      <c r="A2658" s="146">
        <v>3912</v>
      </c>
      <c r="B2658" s="102" t="s">
        <v>40155</v>
      </c>
      <c r="C2658" s="146" t="s">
        <v>2</v>
      </c>
      <c r="D2658" s="146" t="s">
        <v>827</v>
      </c>
      <c r="E2658" s="543"/>
    </row>
    <row r="2659" spans="1:5" ht="12.75">
      <c r="A2659" s="146">
        <v>3914</v>
      </c>
      <c r="B2659" s="102" t="s">
        <v>40156</v>
      </c>
      <c r="C2659" s="146" t="s">
        <v>2</v>
      </c>
      <c r="D2659" s="146" t="s">
        <v>827</v>
      </c>
      <c r="E2659" s="543"/>
    </row>
    <row r="2660" spans="1:5" ht="12.75">
      <c r="A2660" s="146">
        <v>3909</v>
      </c>
      <c r="B2660" s="102" t="s">
        <v>40157</v>
      </c>
      <c r="C2660" s="146" t="s">
        <v>2</v>
      </c>
      <c r="D2660" s="146" t="s">
        <v>827</v>
      </c>
      <c r="E2660" s="543"/>
    </row>
    <row r="2661" spans="1:5" ht="12.75">
      <c r="A2661" s="146">
        <v>3915</v>
      </c>
      <c r="B2661" s="102" t="s">
        <v>40158</v>
      </c>
      <c r="C2661" s="146" t="s">
        <v>2</v>
      </c>
      <c r="D2661" s="146" t="s">
        <v>827</v>
      </c>
      <c r="E2661" s="543"/>
    </row>
    <row r="2662" spans="1:5" ht="12.75">
      <c r="A2662" s="146">
        <v>3916</v>
      </c>
      <c r="B2662" s="102" t="s">
        <v>40159</v>
      </c>
      <c r="C2662" s="146" t="s">
        <v>2</v>
      </c>
      <c r="D2662" s="146" t="s">
        <v>827</v>
      </c>
      <c r="E2662" s="543"/>
    </row>
    <row r="2663" spans="1:5" ht="12.75">
      <c r="A2663" s="146">
        <v>3917</v>
      </c>
      <c r="B2663" s="102" t="s">
        <v>40160</v>
      </c>
      <c r="C2663" s="146" t="s">
        <v>2</v>
      </c>
      <c r="D2663" s="146" t="s">
        <v>827</v>
      </c>
      <c r="E2663" s="543"/>
    </row>
    <row r="2664" spans="1:5" ht="12.75">
      <c r="A2664" s="146">
        <v>1904</v>
      </c>
      <c r="B2664" s="102" t="s">
        <v>40161</v>
      </c>
      <c r="C2664" s="146" t="s">
        <v>2</v>
      </c>
      <c r="D2664" s="146" t="s">
        <v>827</v>
      </c>
      <c r="E2664" s="543">
        <v>0.99</v>
      </c>
    </row>
    <row r="2665" spans="1:5" ht="12.75">
      <c r="A2665" s="146">
        <v>1899</v>
      </c>
      <c r="B2665" s="102" t="s">
        <v>40162</v>
      </c>
      <c r="C2665" s="146" t="s">
        <v>2</v>
      </c>
      <c r="D2665" s="146" t="s">
        <v>827</v>
      </c>
      <c r="E2665" s="543">
        <v>1.1200000000000001</v>
      </c>
    </row>
    <row r="2666" spans="1:5" ht="12.75">
      <c r="A2666" s="146">
        <v>1900</v>
      </c>
      <c r="B2666" s="102" t="s">
        <v>40163</v>
      </c>
      <c r="C2666" s="146" t="s">
        <v>2</v>
      </c>
      <c r="D2666" s="146" t="s">
        <v>827</v>
      </c>
      <c r="E2666" s="543">
        <v>1.82</v>
      </c>
    </row>
    <row r="2667" spans="1:5" ht="12.75">
      <c r="A2667" s="146">
        <v>12407</v>
      </c>
      <c r="B2667" s="102" t="s">
        <v>40164</v>
      </c>
      <c r="C2667" s="146" t="s">
        <v>2</v>
      </c>
      <c r="D2667" s="146" t="s">
        <v>827</v>
      </c>
      <c r="E2667" s="543"/>
    </row>
    <row r="2668" spans="1:5" ht="12.75">
      <c r="A2668" s="146">
        <v>12408</v>
      </c>
      <c r="B2668" s="102" t="s">
        <v>40165</v>
      </c>
      <c r="C2668" s="146" t="s">
        <v>2</v>
      </c>
      <c r="D2668" s="146" t="s">
        <v>827</v>
      </c>
      <c r="E2668" s="543"/>
    </row>
    <row r="2669" spans="1:5" ht="12.75">
      <c r="A2669" s="146">
        <v>12409</v>
      </c>
      <c r="B2669" s="102" t="s">
        <v>40166</v>
      </c>
      <c r="C2669" s="146" t="s">
        <v>2</v>
      </c>
      <c r="D2669" s="146" t="s">
        <v>827</v>
      </c>
      <c r="E2669" s="543"/>
    </row>
    <row r="2670" spans="1:5" ht="12.75">
      <c r="A2670" s="146">
        <v>12410</v>
      </c>
      <c r="B2670" s="102" t="s">
        <v>40167</v>
      </c>
      <c r="C2670" s="146" t="s">
        <v>2</v>
      </c>
      <c r="D2670" s="146" t="s">
        <v>827</v>
      </c>
      <c r="E2670" s="543"/>
    </row>
    <row r="2671" spans="1:5" ht="12.75">
      <c r="A2671" s="146">
        <v>3936</v>
      </c>
      <c r="B2671" s="102" t="s">
        <v>40168</v>
      </c>
      <c r="C2671" s="146" t="s">
        <v>2</v>
      </c>
      <c r="D2671" s="146" t="s">
        <v>827</v>
      </c>
      <c r="E2671" s="543"/>
    </row>
    <row r="2672" spans="1:5" ht="12.75">
      <c r="A2672" s="146">
        <v>3924</v>
      </c>
      <c r="B2672" s="102" t="s">
        <v>40169</v>
      </c>
      <c r="C2672" s="146" t="s">
        <v>2</v>
      </c>
      <c r="D2672" s="146" t="s">
        <v>827</v>
      </c>
      <c r="E2672" s="543"/>
    </row>
    <row r="2673" spans="1:5" ht="12.75">
      <c r="A2673" s="146">
        <v>3922</v>
      </c>
      <c r="B2673" s="102" t="s">
        <v>40170</v>
      </c>
      <c r="C2673" s="146" t="s">
        <v>2</v>
      </c>
      <c r="D2673" s="146" t="s">
        <v>827</v>
      </c>
      <c r="E2673" s="543"/>
    </row>
    <row r="2674" spans="1:5" ht="12.75">
      <c r="A2674" s="146">
        <v>3923</v>
      </c>
      <c r="B2674" s="102" t="s">
        <v>40171</v>
      </c>
      <c r="C2674" s="146" t="s">
        <v>2</v>
      </c>
      <c r="D2674" s="146" t="s">
        <v>827</v>
      </c>
      <c r="E2674" s="543"/>
    </row>
    <row r="2675" spans="1:5" ht="12.75">
      <c r="A2675" s="146">
        <v>3921</v>
      </c>
      <c r="B2675" s="102" t="s">
        <v>40172</v>
      </c>
      <c r="C2675" s="146" t="s">
        <v>2</v>
      </c>
      <c r="D2675" s="146" t="s">
        <v>827</v>
      </c>
      <c r="E2675" s="543"/>
    </row>
    <row r="2676" spans="1:5" ht="12.75">
      <c r="A2676" s="146">
        <v>3937</v>
      </c>
      <c r="B2676" s="102" t="s">
        <v>40173</v>
      </c>
      <c r="C2676" s="146" t="s">
        <v>2</v>
      </c>
      <c r="D2676" s="146" t="s">
        <v>827</v>
      </c>
      <c r="E2676" s="543"/>
    </row>
    <row r="2677" spans="1:5" ht="12.75">
      <c r="A2677" s="146">
        <v>3920</v>
      </c>
      <c r="B2677" s="102" t="s">
        <v>40174</v>
      </c>
      <c r="C2677" s="146" t="s">
        <v>2</v>
      </c>
      <c r="D2677" s="146" t="s">
        <v>827</v>
      </c>
      <c r="E2677" s="543"/>
    </row>
    <row r="2678" spans="1:5" ht="12.75">
      <c r="A2678" s="146">
        <v>3938</v>
      </c>
      <c r="B2678" s="102" t="s">
        <v>40175</v>
      </c>
      <c r="C2678" s="146" t="s">
        <v>2</v>
      </c>
      <c r="D2678" s="146" t="s">
        <v>827</v>
      </c>
      <c r="E2678" s="543"/>
    </row>
    <row r="2679" spans="1:5" ht="12.75">
      <c r="A2679" s="146">
        <v>3919</v>
      </c>
      <c r="B2679" s="102" t="s">
        <v>40176</v>
      </c>
      <c r="C2679" s="146" t="s">
        <v>2</v>
      </c>
      <c r="D2679" s="146" t="s">
        <v>827</v>
      </c>
      <c r="E2679" s="543"/>
    </row>
    <row r="2680" spans="1:5" ht="12.75">
      <c r="A2680" s="146">
        <v>3927</v>
      </c>
      <c r="B2680" s="102" t="s">
        <v>40177</v>
      </c>
      <c r="C2680" s="146" t="s">
        <v>2</v>
      </c>
      <c r="D2680" s="146" t="s">
        <v>827</v>
      </c>
      <c r="E2680" s="543"/>
    </row>
    <row r="2681" spans="1:5" ht="12.75">
      <c r="A2681" s="146">
        <v>3928</v>
      </c>
      <c r="B2681" s="102" t="s">
        <v>40178</v>
      </c>
      <c r="C2681" s="146" t="s">
        <v>2</v>
      </c>
      <c r="D2681" s="146" t="s">
        <v>827</v>
      </c>
      <c r="E2681" s="543"/>
    </row>
    <row r="2682" spans="1:5" ht="12.75">
      <c r="A2682" s="146">
        <v>3926</v>
      </c>
      <c r="B2682" s="102" t="s">
        <v>40179</v>
      </c>
      <c r="C2682" s="146" t="s">
        <v>2</v>
      </c>
      <c r="D2682" s="146" t="s">
        <v>827</v>
      </c>
      <c r="E2682" s="543"/>
    </row>
    <row r="2683" spans="1:5" ht="12.75">
      <c r="A2683" s="146">
        <v>3935</v>
      </c>
      <c r="B2683" s="102" t="s">
        <v>40180</v>
      </c>
      <c r="C2683" s="146" t="s">
        <v>2</v>
      </c>
      <c r="D2683" s="146" t="s">
        <v>827</v>
      </c>
      <c r="E2683" s="543"/>
    </row>
    <row r="2684" spans="1:5" ht="12.75">
      <c r="A2684" s="146">
        <v>3925</v>
      </c>
      <c r="B2684" s="102" t="s">
        <v>40181</v>
      </c>
      <c r="C2684" s="146" t="s">
        <v>2</v>
      </c>
      <c r="D2684" s="146" t="s">
        <v>827</v>
      </c>
      <c r="E2684" s="543"/>
    </row>
    <row r="2685" spans="1:5" ht="12.75">
      <c r="A2685" s="146">
        <v>3929</v>
      </c>
      <c r="B2685" s="102" t="s">
        <v>40182</v>
      </c>
      <c r="C2685" s="146" t="s">
        <v>2</v>
      </c>
      <c r="D2685" s="146" t="s">
        <v>827</v>
      </c>
      <c r="E2685" s="543"/>
    </row>
    <row r="2686" spans="1:5" ht="12.75">
      <c r="A2686" s="146">
        <v>3931</v>
      </c>
      <c r="B2686" s="102" t="s">
        <v>40183</v>
      </c>
      <c r="C2686" s="146" t="s">
        <v>2</v>
      </c>
      <c r="D2686" s="146" t="s">
        <v>827</v>
      </c>
      <c r="E2686" s="543"/>
    </row>
    <row r="2687" spans="1:5" ht="12.75">
      <c r="A2687" s="146">
        <v>3930</v>
      </c>
      <c r="B2687" s="102" t="s">
        <v>40184</v>
      </c>
      <c r="C2687" s="146" t="s">
        <v>2</v>
      </c>
      <c r="D2687" s="146" t="s">
        <v>827</v>
      </c>
      <c r="E2687" s="543"/>
    </row>
    <row r="2688" spans="1:5" ht="12.75">
      <c r="A2688" s="146">
        <v>12406</v>
      </c>
      <c r="B2688" s="102" t="s">
        <v>40185</v>
      </c>
      <c r="C2688" s="146" t="s">
        <v>2</v>
      </c>
      <c r="D2688" s="146" t="s">
        <v>827</v>
      </c>
      <c r="E2688" s="543"/>
    </row>
    <row r="2689" spans="1:5" ht="12.75">
      <c r="A2689" s="146">
        <v>3932</v>
      </c>
      <c r="B2689" s="102" t="s">
        <v>40186</v>
      </c>
      <c r="C2689" s="146" t="s">
        <v>2</v>
      </c>
      <c r="D2689" s="146" t="s">
        <v>827</v>
      </c>
      <c r="E2689" s="543"/>
    </row>
    <row r="2690" spans="1:5" ht="12.75">
      <c r="A2690" s="146">
        <v>3933</v>
      </c>
      <c r="B2690" s="102" t="s">
        <v>40187</v>
      </c>
      <c r="C2690" s="146" t="s">
        <v>2</v>
      </c>
      <c r="D2690" s="146" t="s">
        <v>827</v>
      </c>
      <c r="E2690" s="543"/>
    </row>
    <row r="2691" spans="1:5" ht="12.75">
      <c r="A2691" s="146">
        <v>3934</v>
      </c>
      <c r="B2691" s="102" t="s">
        <v>40188</v>
      </c>
      <c r="C2691" s="146" t="s">
        <v>2</v>
      </c>
      <c r="D2691" s="146" t="s">
        <v>827</v>
      </c>
      <c r="E2691" s="543"/>
    </row>
    <row r="2692" spans="1:5" ht="12.75">
      <c r="A2692" s="146">
        <v>40355</v>
      </c>
      <c r="B2692" s="102" t="s">
        <v>40189</v>
      </c>
      <c r="C2692" s="146" t="s">
        <v>2</v>
      </c>
      <c r="D2692" s="146" t="s">
        <v>827</v>
      </c>
      <c r="E2692" s="543">
        <v>10.039999999999999</v>
      </c>
    </row>
    <row r="2693" spans="1:5" ht="12.75">
      <c r="A2693" s="146">
        <v>40364</v>
      </c>
      <c r="B2693" s="102" t="s">
        <v>40190</v>
      </c>
      <c r="C2693" s="146" t="s">
        <v>2</v>
      </c>
      <c r="D2693" s="146" t="s">
        <v>827</v>
      </c>
      <c r="E2693" s="543">
        <v>47.06</v>
      </c>
    </row>
    <row r="2694" spans="1:5" ht="12.75">
      <c r="A2694" s="146">
        <v>40361</v>
      </c>
      <c r="B2694" s="102" t="s">
        <v>40191</v>
      </c>
      <c r="C2694" s="146" t="s">
        <v>2</v>
      </c>
      <c r="D2694" s="146" t="s">
        <v>827</v>
      </c>
      <c r="E2694" s="543">
        <v>36.799999999999997</v>
      </c>
    </row>
    <row r="2695" spans="1:5" ht="12.75">
      <c r="A2695" s="146">
        <v>40358</v>
      </c>
      <c r="B2695" s="102" t="s">
        <v>40192</v>
      </c>
      <c r="C2695" s="146" t="s">
        <v>2</v>
      </c>
      <c r="D2695" s="146" t="s">
        <v>827</v>
      </c>
      <c r="E2695" s="543">
        <v>14.03</v>
      </c>
    </row>
    <row r="2696" spans="1:5" ht="12.75">
      <c r="A2696" s="146">
        <v>40370</v>
      </c>
      <c r="B2696" s="102" t="s">
        <v>40193</v>
      </c>
      <c r="C2696" s="146" t="s">
        <v>2</v>
      </c>
      <c r="D2696" s="146" t="s">
        <v>827</v>
      </c>
      <c r="E2696" s="543">
        <v>149.32</v>
      </c>
    </row>
    <row r="2697" spans="1:5" ht="12.75">
      <c r="A2697" s="146">
        <v>40367</v>
      </c>
      <c r="B2697" s="102" t="s">
        <v>40194</v>
      </c>
      <c r="C2697" s="146" t="s">
        <v>2</v>
      </c>
      <c r="D2697" s="146" t="s">
        <v>827</v>
      </c>
      <c r="E2697" s="543">
        <v>74.22</v>
      </c>
    </row>
    <row r="2698" spans="1:5" ht="12.75">
      <c r="A2698" s="146">
        <v>40373</v>
      </c>
      <c r="B2698" s="102" t="s">
        <v>40195</v>
      </c>
      <c r="C2698" s="146" t="s">
        <v>2</v>
      </c>
      <c r="D2698" s="146" t="s">
        <v>827</v>
      </c>
      <c r="E2698" s="543">
        <v>201.92</v>
      </c>
    </row>
    <row r="2699" spans="1:5" ht="12.75">
      <c r="A2699" s="146">
        <v>3907</v>
      </c>
      <c r="B2699" s="102" t="s">
        <v>40196</v>
      </c>
      <c r="C2699" s="146" t="s">
        <v>2</v>
      </c>
      <c r="D2699" s="146" t="s">
        <v>827</v>
      </c>
      <c r="E2699" s="543">
        <v>7.11</v>
      </c>
    </row>
    <row r="2700" spans="1:5" ht="12.75">
      <c r="A2700" s="146">
        <v>3889</v>
      </c>
      <c r="B2700" s="102" t="s">
        <v>40197</v>
      </c>
      <c r="C2700" s="146" t="s">
        <v>2</v>
      </c>
      <c r="D2700" s="146" t="s">
        <v>827</v>
      </c>
      <c r="E2700" s="543">
        <v>5.0599999999999996</v>
      </c>
    </row>
    <row r="2701" spans="1:5" ht="12.75">
      <c r="A2701" s="146">
        <v>3868</v>
      </c>
      <c r="B2701" s="102" t="s">
        <v>40198</v>
      </c>
      <c r="C2701" s="146" t="s">
        <v>2</v>
      </c>
      <c r="D2701" s="146" t="s">
        <v>827</v>
      </c>
      <c r="E2701" s="543">
        <v>1.86</v>
      </c>
    </row>
    <row r="2702" spans="1:5" ht="12.75">
      <c r="A2702" s="146">
        <v>3869</v>
      </c>
      <c r="B2702" s="102" t="s">
        <v>40199</v>
      </c>
      <c r="C2702" s="146" t="s">
        <v>2</v>
      </c>
      <c r="D2702" s="146" t="s">
        <v>827</v>
      </c>
      <c r="E2702" s="543">
        <v>4.1100000000000003</v>
      </c>
    </row>
    <row r="2703" spans="1:5" ht="12.75">
      <c r="A2703" s="146">
        <v>3872</v>
      </c>
      <c r="B2703" s="102" t="s">
        <v>40200</v>
      </c>
      <c r="C2703" s="146" t="s">
        <v>2</v>
      </c>
      <c r="D2703" s="146" t="s">
        <v>827</v>
      </c>
      <c r="E2703" s="543">
        <v>7.02</v>
      </c>
    </row>
    <row r="2704" spans="1:5" ht="12.75">
      <c r="A2704" s="146">
        <v>3850</v>
      </c>
      <c r="B2704" s="102" t="s">
        <v>40201</v>
      </c>
      <c r="C2704" s="146" t="s">
        <v>2</v>
      </c>
      <c r="D2704" s="146" t="s">
        <v>827</v>
      </c>
      <c r="E2704" s="543">
        <v>16.190000000000001</v>
      </c>
    </row>
    <row r="2705" spans="1:5" ht="12.75">
      <c r="A2705" s="146">
        <v>38023</v>
      </c>
      <c r="B2705" s="102" t="s">
        <v>40202</v>
      </c>
      <c r="C2705" s="146" t="s">
        <v>2</v>
      </c>
      <c r="D2705" s="146" t="s">
        <v>827</v>
      </c>
      <c r="E2705" s="543">
        <v>8.24</v>
      </c>
    </row>
    <row r="2706" spans="1:5" ht="12.75">
      <c r="A2706" s="146">
        <v>37986</v>
      </c>
      <c r="B2706" s="102" t="s">
        <v>40203</v>
      </c>
      <c r="C2706" s="146" t="s">
        <v>2</v>
      </c>
      <c r="D2706" s="146" t="s">
        <v>827</v>
      </c>
      <c r="E2706" s="543">
        <v>2.92</v>
      </c>
    </row>
    <row r="2707" spans="1:5" ht="12.75">
      <c r="A2707" s="146">
        <v>21120</v>
      </c>
      <c r="B2707" s="102" t="s">
        <v>40204</v>
      </c>
      <c r="C2707" s="146" t="s">
        <v>2</v>
      </c>
      <c r="D2707" s="146" t="s">
        <v>827</v>
      </c>
      <c r="E2707" s="543">
        <v>14.89</v>
      </c>
    </row>
    <row r="2708" spans="1:5" ht="12.75">
      <c r="A2708" s="146">
        <v>39318</v>
      </c>
      <c r="B2708" s="102" t="s">
        <v>40205</v>
      </c>
      <c r="C2708" s="146" t="s">
        <v>2</v>
      </c>
      <c r="D2708" s="146" t="s">
        <v>827</v>
      </c>
      <c r="E2708" s="543">
        <v>13.84</v>
      </c>
    </row>
    <row r="2709" spans="1:5" ht="12.75">
      <c r="A2709" s="146">
        <v>37987</v>
      </c>
      <c r="B2709" s="102" t="s">
        <v>40206</v>
      </c>
      <c r="C2709" s="146" t="s">
        <v>2</v>
      </c>
      <c r="D2709" s="146" t="s">
        <v>827</v>
      </c>
      <c r="E2709" s="543">
        <v>145.54</v>
      </c>
    </row>
    <row r="2710" spans="1:5" ht="12.75">
      <c r="A2710" s="146">
        <v>37988</v>
      </c>
      <c r="B2710" s="102" t="s">
        <v>40207</v>
      </c>
      <c r="C2710" s="146" t="s">
        <v>2</v>
      </c>
      <c r="D2710" s="146" t="s">
        <v>827</v>
      </c>
      <c r="E2710" s="543">
        <v>231.27</v>
      </c>
    </row>
    <row r="2711" spans="1:5" ht="12.75">
      <c r="A2711" s="146">
        <v>40366</v>
      </c>
      <c r="B2711" s="102" t="s">
        <v>40208</v>
      </c>
      <c r="C2711" s="146" t="s">
        <v>2</v>
      </c>
      <c r="D2711" s="146" t="s">
        <v>827</v>
      </c>
      <c r="E2711" s="543">
        <v>36.71</v>
      </c>
    </row>
    <row r="2712" spans="1:5" ht="12.75">
      <c r="A2712" s="146">
        <v>40363</v>
      </c>
      <c r="B2712" s="102" t="s">
        <v>40209</v>
      </c>
      <c r="C2712" s="146" t="s">
        <v>2</v>
      </c>
      <c r="D2712" s="146" t="s">
        <v>827</v>
      </c>
      <c r="E2712" s="543">
        <v>28.71</v>
      </c>
    </row>
    <row r="2713" spans="1:5" ht="12.75">
      <c r="A2713" s="146">
        <v>40360</v>
      </c>
      <c r="B2713" s="102" t="s">
        <v>40210</v>
      </c>
      <c r="C2713" s="146" t="s">
        <v>2</v>
      </c>
      <c r="D2713" s="146" t="s">
        <v>827</v>
      </c>
      <c r="E2713" s="543">
        <v>18.82</v>
      </c>
    </row>
    <row r="2714" spans="1:5" ht="12.75">
      <c r="A2714" s="146">
        <v>40354</v>
      </c>
      <c r="B2714" s="102" t="s">
        <v>40211</v>
      </c>
      <c r="C2714" s="146" t="s">
        <v>2</v>
      </c>
      <c r="D2714" s="146" t="s">
        <v>3270</v>
      </c>
      <c r="E2714" s="543">
        <v>12.5</v>
      </c>
    </row>
    <row r="2715" spans="1:5" ht="12.75">
      <c r="A2715" s="146">
        <v>40372</v>
      </c>
      <c r="B2715" s="102" t="s">
        <v>40212</v>
      </c>
      <c r="C2715" s="146" t="s">
        <v>2</v>
      </c>
      <c r="D2715" s="146" t="s">
        <v>827</v>
      </c>
      <c r="E2715" s="543">
        <v>116.24</v>
      </c>
    </row>
    <row r="2716" spans="1:5" ht="12.75">
      <c r="A2716" s="146">
        <v>40369</v>
      </c>
      <c r="B2716" s="102" t="s">
        <v>40213</v>
      </c>
      <c r="C2716" s="146" t="s">
        <v>2</v>
      </c>
      <c r="D2716" s="146" t="s">
        <v>827</v>
      </c>
      <c r="E2716" s="543">
        <v>57.85</v>
      </c>
    </row>
    <row r="2717" spans="1:5" ht="12.75">
      <c r="A2717" s="146">
        <v>40375</v>
      </c>
      <c r="B2717" s="102" t="s">
        <v>40214</v>
      </c>
      <c r="C2717" s="146" t="s">
        <v>2</v>
      </c>
      <c r="D2717" s="146" t="s">
        <v>827</v>
      </c>
      <c r="E2717" s="543">
        <v>157.36000000000001</v>
      </c>
    </row>
    <row r="2718" spans="1:5" ht="12.75">
      <c r="A2718" s="146">
        <v>40357</v>
      </c>
      <c r="B2718" s="102" t="s">
        <v>40215</v>
      </c>
      <c r="C2718" s="146" t="s">
        <v>2</v>
      </c>
      <c r="D2718" s="146" t="s">
        <v>827</v>
      </c>
      <c r="E2718" s="543">
        <v>14.03</v>
      </c>
    </row>
    <row r="2719" spans="1:5" ht="12.75">
      <c r="A2719" s="146">
        <v>1893</v>
      </c>
      <c r="B2719" s="102" t="s">
        <v>40216</v>
      </c>
      <c r="C2719" s="146" t="s">
        <v>2</v>
      </c>
      <c r="D2719" s="146" t="s">
        <v>827</v>
      </c>
      <c r="E2719" s="543">
        <v>3.74</v>
      </c>
    </row>
    <row r="2720" spans="1:5" ht="12.75">
      <c r="A2720" s="146">
        <v>1902</v>
      </c>
      <c r="B2720" s="102" t="s">
        <v>40217</v>
      </c>
      <c r="C2720" s="146" t="s">
        <v>2</v>
      </c>
      <c r="D2720" s="146" t="s">
        <v>827</v>
      </c>
      <c r="E2720" s="543">
        <v>2.72</v>
      </c>
    </row>
    <row r="2721" spans="1:5" ht="12.75">
      <c r="A2721" s="146">
        <v>1892</v>
      </c>
      <c r="B2721" s="102" t="s">
        <v>40218</v>
      </c>
      <c r="C2721" s="146" t="s">
        <v>2</v>
      </c>
      <c r="D2721" s="146" t="s">
        <v>827</v>
      </c>
      <c r="E2721" s="543">
        <v>1.75</v>
      </c>
    </row>
    <row r="2722" spans="1:5" ht="12.75">
      <c r="A2722" s="146">
        <v>1901</v>
      </c>
      <c r="B2722" s="102" t="s">
        <v>40219</v>
      </c>
      <c r="C2722" s="146" t="s">
        <v>2</v>
      </c>
      <c r="D2722" s="146" t="s">
        <v>827</v>
      </c>
      <c r="E2722" s="543">
        <v>0.85</v>
      </c>
    </row>
    <row r="2723" spans="1:5" ht="12.75">
      <c r="A2723" s="146">
        <v>1907</v>
      </c>
      <c r="B2723" s="102" t="s">
        <v>40220</v>
      </c>
      <c r="C2723" s="146" t="s">
        <v>2</v>
      </c>
      <c r="D2723" s="146" t="s">
        <v>827</v>
      </c>
      <c r="E2723" s="543">
        <v>12.05</v>
      </c>
    </row>
    <row r="2724" spans="1:5" ht="12.75">
      <c r="A2724" s="146">
        <v>1894</v>
      </c>
      <c r="B2724" s="102" t="s">
        <v>40221</v>
      </c>
      <c r="C2724" s="146" t="s">
        <v>2</v>
      </c>
      <c r="D2724" s="146" t="s">
        <v>827</v>
      </c>
      <c r="E2724" s="543">
        <v>5.42</v>
      </c>
    </row>
    <row r="2725" spans="1:5" ht="12.75">
      <c r="A2725" s="146">
        <v>1896</v>
      </c>
      <c r="B2725" s="102" t="s">
        <v>40222</v>
      </c>
      <c r="C2725" s="146" t="s">
        <v>2</v>
      </c>
      <c r="D2725" s="146" t="s">
        <v>827</v>
      </c>
      <c r="E2725" s="543">
        <v>16.18</v>
      </c>
    </row>
    <row r="2726" spans="1:5" ht="12.75">
      <c r="A2726" s="146">
        <v>1891</v>
      </c>
      <c r="B2726" s="102" t="s">
        <v>40223</v>
      </c>
      <c r="C2726" s="146" t="s">
        <v>2</v>
      </c>
      <c r="D2726" s="146" t="s">
        <v>827</v>
      </c>
      <c r="E2726" s="543">
        <v>1.26</v>
      </c>
    </row>
    <row r="2727" spans="1:5" ht="12.75">
      <c r="A2727" s="146">
        <v>1895</v>
      </c>
      <c r="B2727" s="102" t="s">
        <v>40224</v>
      </c>
      <c r="C2727" s="146" t="s">
        <v>2</v>
      </c>
      <c r="D2727" s="146" t="s">
        <v>827</v>
      </c>
      <c r="E2727" s="543">
        <v>28.43</v>
      </c>
    </row>
    <row r="2728" spans="1:5" ht="12.75">
      <c r="A2728" s="146">
        <v>2641</v>
      </c>
      <c r="B2728" s="102" t="s">
        <v>40225</v>
      </c>
      <c r="C2728" s="146" t="s">
        <v>2</v>
      </c>
      <c r="D2728" s="146" t="s">
        <v>827</v>
      </c>
      <c r="E2728" s="543">
        <v>20.23</v>
      </c>
    </row>
    <row r="2729" spans="1:5" ht="12.75">
      <c r="A2729" s="146">
        <v>2636</v>
      </c>
      <c r="B2729" s="102" t="s">
        <v>40226</v>
      </c>
      <c r="C2729" s="146" t="s">
        <v>2</v>
      </c>
      <c r="D2729" s="146" t="s">
        <v>827</v>
      </c>
      <c r="E2729" s="543">
        <v>1.3</v>
      </c>
    </row>
    <row r="2730" spans="1:5" ht="12.75">
      <c r="A2730" s="146">
        <v>2637</v>
      </c>
      <c r="B2730" s="102" t="s">
        <v>40227</v>
      </c>
      <c r="C2730" s="146" t="s">
        <v>2</v>
      </c>
      <c r="D2730" s="146" t="s">
        <v>827</v>
      </c>
      <c r="E2730" s="543">
        <v>1.38</v>
      </c>
    </row>
    <row r="2731" spans="1:5" ht="12.75">
      <c r="A2731" s="146">
        <v>2638</v>
      </c>
      <c r="B2731" s="102" t="s">
        <v>40228</v>
      </c>
      <c r="C2731" s="146" t="s">
        <v>2</v>
      </c>
      <c r="D2731" s="146" t="s">
        <v>827</v>
      </c>
      <c r="E2731" s="543">
        <v>1.61</v>
      </c>
    </row>
    <row r="2732" spans="1:5" ht="12.75">
      <c r="A2732" s="146">
        <v>2639</v>
      </c>
      <c r="B2732" s="102" t="s">
        <v>40229</v>
      </c>
      <c r="C2732" s="146" t="s">
        <v>2</v>
      </c>
      <c r="D2732" s="146" t="s">
        <v>827</v>
      </c>
      <c r="E2732" s="543">
        <v>2.86</v>
      </c>
    </row>
    <row r="2733" spans="1:5" ht="12.75">
      <c r="A2733" s="146">
        <v>2644</v>
      </c>
      <c r="B2733" s="102" t="s">
        <v>40230</v>
      </c>
      <c r="C2733" s="146" t="s">
        <v>2</v>
      </c>
      <c r="D2733" s="146" t="s">
        <v>827</v>
      </c>
      <c r="E2733" s="543">
        <v>4.1399999999999997</v>
      </c>
    </row>
    <row r="2734" spans="1:5" ht="12.75">
      <c r="A2734" s="146">
        <v>2640</v>
      </c>
      <c r="B2734" s="102" t="s">
        <v>40231</v>
      </c>
      <c r="C2734" s="146" t="s">
        <v>2</v>
      </c>
      <c r="D2734" s="146" t="s">
        <v>827</v>
      </c>
      <c r="E2734" s="543">
        <v>8.42</v>
      </c>
    </row>
    <row r="2735" spans="1:5" ht="12.75">
      <c r="A2735" s="146">
        <v>2642</v>
      </c>
      <c r="B2735" s="102" t="s">
        <v>40232</v>
      </c>
      <c r="C2735" s="146" t="s">
        <v>2</v>
      </c>
      <c r="D2735" s="146" t="s">
        <v>827</v>
      </c>
      <c r="E2735" s="543">
        <v>12.82</v>
      </c>
    </row>
    <row r="2736" spans="1:5" ht="12.75">
      <c r="A2736" s="146">
        <v>2643</v>
      </c>
      <c r="B2736" s="102" t="s">
        <v>40233</v>
      </c>
      <c r="C2736" s="146" t="s">
        <v>2</v>
      </c>
      <c r="D2736" s="146" t="s">
        <v>827</v>
      </c>
      <c r="E2736" s="543">
        <v>5.77</v>
      </c>
    </row>
    <row r="2737" spans="1:5" ht="12.75">
      <c r="A2737" s="146">
        <v>44281</v>
      </c>
      <c r="B2737" s="102" t="s">
        <v>40234</v>
      </c>
      <c r="C2737" s="146" t="s">
        <v>2</v>
      </c>
      <c r="D2737" s="146" t="s">
        <v>827</v>
      </c>
      <c r="E2737" s="543">
        <v>285.14999999999998</v>
      </c>
    </row>
    <row r="2738" spans="1:5" ht="12.75">
      <c r="A2738" s="146">
        <v>39855</v>
      </c>
      <c r="B2738" s="102" t="s">
        <v>40235</v>
      </c>
      <c r="C2738" s="146" t="s">
        <v>2</v>
      </c>
      <c r="D2738" s="146" t="s">
        <v>827</v>
      </c>
      <c r="E2738" s="543"/>
    </row>
    <row r="2739" spans="1:5" ht="12.75">
      <c r="A2739" s="146">
        <v>39856</v>
      </c>
      <c r="B2739" s="102" t="s">
        <v>40236</v>
      </c>
      <c r="C2739" s="146" t="s">
        <v>2</v>
      </c>
      <c r="D2739" s="146" t="s">
        <v>827</v>
      </c>
      <c r="E2739" s="543"/>
    </row>
    <row r="2740" spans="1:5" ht="12.75">
      <c r="A2740" s="146">
        <v>39857</v>
      </c>
      <c r="B2740" s="102" t="s">
        <v>40237</v>
      </c>
      <c r="C2740" s="146" t="s">
        <v>2</v>
      </c>
      <c r="D2740" s="146" t="s">
        <v>827</v>
      </c>
      <c r="E2740" s="543"/>
    </row>
    <row r="2741" spans="1:5" ht="12.75">
      <c r="A2741" s="146">
        <v>39858</v>
      </c>
      <c r="B2741" s="102" t="s">
        <v>40238</v>
      </c>
      <c r="C2741" s="146" t="s">
        <v>2</v>
      </c>
      <c r="D2741" s="146" t="s">
        <v>827</v>
      </c>
      <c r="E2741" s="543"/>
    </row>
    <row r="2742" spans="1:5" ht="12.75">
      <c r="A2742" s="146">
        <v>39859</v>
      </c>
      <c r="B2742" s="102" t="s">
        <v>40239</v>
      </c>
      <c r="C2742" s="146" t="s">
        <v>2</v>
      </c>
      <c r="D2742" s="146" t="s">
        <v>827</v>
      </c>
      <c r="E2742" s="543"/>
    </row>
    <row r="2743" spans="1:5" ht="12.75">
      <c r="A2743" s="146">
        <v>39860</v>
      </c>
      <c r="B2743" s="102" t="s">
        <v>40240</v>
      </c>
      <c r="C2743" s="146" t="s">
        <v>2</v>
      </c>
      <c r="D2743" s="146" t="s">
        <v>827</v>
      </c>
      <c r="E2743" s="543"/>
    </row>
    <row r="2744" spans="1:5" ht="12.75">
      <c r="A2744" s="146">
        <v>39861</v>
      </c>
      <c r="B2744" s="102" t="s">
        <v>40241</v>
      </c>
      <c r="C2744" s="146" t="s">
        <v>2</v>
      </c>
      <c r="D2744" s="146" t="s">
        <v>827</v>
      </c>
      <c r="E2744" s="543"/>
    </row>
    <row r="2745" spans="1:5" ht="12.75">
      <c r="A2745" s="146">
        <v>3867</v>
      </c>
      <c r="B2745" s="102" t="s">
        <v>40242</v>
      </c>
      <c r="C2745" s="146" t="s">
        <v>2</v>
      </c>
      <c r="D2745" s="146" t="s">
        <v>827</v>
      </c>
      <c r="E2745" s="543">
        <v>98.62</v>
      </c>
    </row>
    <row r="2746" spans="1:5" ht="12.75">
      <c r="A2746" s="146">
        <v>3861</v>
      </c>
      <c r="B2746" s="102" t="s">
        <v>40243</v>
      </c>
      <c r="C2746" s="146" t="s">
        <v>2</v>
      </c>
      <c r="D2746" s="146" t="s">
        <v>827</v>
      </c>
      <c r="E2746" s="543">
        <v>1.02</v>
      </c>
    </row>
    <row r="2747" spans="1:5" ht="12.75">
      <c r="A2747" s="146">
        <v>3904</v>
      </c>
      <c r="B2747" s="102" t="s">
        <v>40244</v>
      </c>
      <c r="C2747" s="146" t="s">
        <v>2</v>
      </c>
      <c r="D2747" s="146" t="s">
        <v>827</v>
      </c>
      <c r="E2747" s="543">
        <v>1.0900000000000001</v>
      </c>
    </row>
    <row r="2748" spans="1:5" ht="12.75">
      <c r="A2748" s="146">
        <v>3903</v>
      </c>
      <c r="B2748" s="102" t="s">
        <v>40245</v>
      </c>
      <c r="C2748" s="146" t="s">
        <v>2</v>
      </c>
      <c r="D2748" s="146" t="s">
        <v>827</v>
      </c>
      <c r="E2748" s="543">
        <v>2.65</v>
      </c>
    </row>
    <row r="2749" spans="1:5" ht="12.75">
      <c r="A2749" s="146">
        <v>3862</v>
      </c>
      <c r="B2749" s="102" t="s">
        <v>40246</v>
      </c>
      <c r="C2749" s="146" t="s">
        <v>2</v>
      </c>
      <c r="D2749" s="146" t="s">
        <v>827</v>
      </c>
      <c r="E2749" s="543">
        <v>5.64</v>
      </c>
    </row>
    <row r="2750" spans="1:5" ht="12.75">
      <c r="A2750" s="146">
        <v>3863</v>
      </c>
      <c r="B2750" s="102" t="s">
        <v>40247</v>
      </c>
      <c r="C2750" s="146" t="s">
        <v>2</v>
      </c>
      <c r="D2750" s="146" t="s">
        <v>827</v>
      </c>
      <c r="E2750" s="543">
        <v>5.78</v>
      </c>
    </row>
    <row r="2751" spans="1:5" ht="12.75">
      <c r="A2751" s="146">
        <v>3864</v>
      </c>
      <c r="B2751" s="102" t="s">
        <v>40248</v>
      </c>
      <c r="C2751" s="146" t="s">
        <v>2</v>
      </c>
      <c r="D2751" s="146" t="s">
        <v>827</v>
      </c>
      <c r="E2751" s="543">
        <v>17.690000000000001</v>
      </c>
    </row>
    <row r="2752" spans="1:5" ht="12.75">
      <c r="A2752" s="146">
        <v>3865</v>
      </c>
      <c r="B2752" s="102" t="s">
        <v>40249</v>
      </c>
      <c r="C2752" s="146" t="s">
        <v>2</v>
      </c>
      <c r="D2752" s="146" t="s">
        <v>827</v>
      </c>
      <c r="E2752" s="543">
        <v>25.87</v>
      </c>
    </row>
    <row r="2753" spans="1:5" ht="12.75">
      <c r="A2753" s="146">
        <v>3866</v>
      </c>
      <c r="B2753" s="102" t="s">
        <v>40250</v>
      </c>
      <c r="C2753" s="146" t="s">
        <v>2</v>
      </c>
      <c r="D2753" s="146" t="s">
        <v>827</v>
      </c>
      <c r="E2753" s="543">
        <v>58.08</v>
      </c>
    </row>
    <row r="2754" spans="1:5" ht="12.75">
      <c r="A2754" s="146">
        <v>3878</v>
      </c>
      <c r="B2754" s="102" t="s">
        <v>40251</v>
      </c>
      <c r="C2754" s="146" t="s">
        <v>2</v>
      </c>
      <c r="D2754" s="146" t="s">
        <v>827</v>
      </c>
      <c r="E2754" s="543">
        <v>15.84</v>
      </c>
    </row>
    <row r="2755" spans="1:5" ht="12.75">
      <c r="A2755" s="146">
        <v>3876</v>
      </c>
      <c r="B2755" s="102" t="s">
        <v>40252</v>
      </c>
      <c r="C2755" s="146" t="s">
        <v>2</v>
      </c>
      <c r="D2755" s="146" t="s">
        <v>827</v>
      </c>
      <c r="E2755" s="543">
        <v>6.3</v>
      </c>
    </row>
    <row r="2756" spans="1:5" ht="12.75">
      <c r="A2756" s="146">
        <v>3883</v>
      </c>
      <c r="B2756" s="102" t="s">
        <v>40253</v>
      </c>
      <c r="C2756" s="146" t="s">
        <v>2</v>
      </c>
      <c r="D2756" s="146" t="s">
        <v>827</v>
      </c>
      <c r="E2756" s="543">
        <v>2.0299999999999998</v>
      </c>
    </row>
    <row r="2757" spans="1:5" ht="12.75">
      <c r="A2757" s="146">
        <v>3884</v>
      </c>
      <c r="B2757" s="102" t="s">
        <v>40254</v>
      </c>
      <c r="C2757" s="146" t="s">
        <v>2</v>
      </c>
      <c r="D2757" s="146" t="s">
        <v>827</v>
      </c>
      <c r="E2757" s="543">
        <v>3.21</v>
      </c>
    </row>
    <row r="2758" spans="1:5" ht="12.75">
      <c r="A2758" s="146">
        <v>12892</v>
      </c>
      <c r="B2758" s="102" t="s">
        <v>40255</v>
      </c>
      <c r="C2758" s="146" t="s">
        <v>26393</v>
      </c>
      <c r="D2758" s="146" t="s">
        <v>827</v>
      </c>
      <c r="E2758" s="543">
        <v>12.78</v>
      </c>
    </row>
    <row r="2759" spans="1:5" ht="12.75">
      <c r="A2759" s="146">
        <v>38447</v>
      </c>
      <c r="B2759" s="102" t="s">
        <v>40256</v>
      </c>
      <c r="C2759" s="146" t="s">
        <v>2</v>
      </c>
      <c r="D2759" s="146" t="s">
        <v>827</v>
      </c>
      <c r="E2759" s="543"/>
    </row>
    <row r="2760" spans="1:5" ht="12.75">
      <c r="A2760" s="146">
        <v>36320</v>
      </c>
      <c r="B2760" s="102" t="s">
        <v>40257</v>
      </c>
      <c r="C2760" s="146" t="s">
        <v>2</v>
      </c>
      <c r="D2760" s="146" t="s">
        <v>827</v>
      </c>
      <c r="E2760" s="543"/>
    </row>
    <row r="2761" spans="1:5" ht="12.75">
      <c r="A2761" s="146">
        <v>36324</v>
      </c>
      <c r="B2761" s="102" t="s">
        <v>40258</v>
      </c>
      <c r="C2761" s="146" t="s">
        <v>2</v>
      </c>
      <c r="D2761" s="146" t="s">
        <v>827</v>
      </c>
      <c r="E2761" s="543"/>
    </row>
    <row r="2762" spans="1:5" ht="12.75">
      <c r="A2762" s="146">
        <v>38441</v>
      </c>
      <c r="B2762" s="102" t="s">
        <v>40259</v>
      </c>
      <c r="C2762" s="146" t="s">
        <v>2</v>
      </c>
      <c r="D2762" s="146" t="s">
        <v>827</v>
      </c>
      <c r="E2762" s="543"/>
    </row>
    <row r="2763" spans="1:5" ht="12.75">
      <c r="A2763" s="146">
        <v>38442</v>
      </c>
      <c r="B2763" s="102" t="s">
        <v>40260</v>
      </c>
      <c r="C2763" s="146" t="s">
        <v>2</v>
      </c>
      <c r="D2763" s="146" t="s">
        <v>827</v>
      </c>
      <c r="E2763" s="543"/>
    </row>
    <row r="2764" spans="1:5" ht="12.75">
      <c r="A2764" s="146">
        <v>38443</v>
      </c>
      <c r="B2764" s="102" t="s">
        <v>40261</v>
      </c>
      <c r="C2764" s="146" t="s">
        <v>2</v>
      </c>
      <c r="D2764" s="146" t="s">
        <v>827</v>
      </c>
      <c r="E2764" s="543"/>
    </row>
    <row r="2765" spans="1:5" ht="12.75">
      <c r="A2765" s="146">
        <v>38444</v>
      </c>
      <c r="B2765" s="102" t="s">
        <v>40262</v>
      </c>
      <c r="C2765" s="146" t="s">
        <v>2</v>
      </c>
      <c r="D2765" s="146" t="s">
        <v>827</v>
      </c>
      <c r="E2765" s="543"/>
    </row>
    <row r="2766" spans="1:5" ht="12.75">
      <c r="A2766" s="146">
        <v>38445</v>
      </c>
      <c r="B2766" s="102" t="s">
        <v>40263</v>
      </c>
      <c r="C2766" s="146" t="s">
        <v>2</v>
      </c>
      <c r="D2766" s="146" t="s">
        <v>827</v>
      </c>
      <c r="E2766" s="543"/>
    </row>
    <row r="2767" spans="1:5" ht="12.75">
      <c r="A2767" s="146">
        <v>38446</v>
      </c>
      <c r="B2767" s="102" t="s">
        <v>40264</v>
      </c>
      <c r="C2767" s="146" t="s">
        <v>2</v>
      </c>
      <c r="D2767" s="146" t="s">
        <v>827</v>
      </c>
      <c r="E2767" s="543"/>
    </row>
    <row r="2768" spans="1:5" ht="12.75">
      <c r="A2768" s="146">
        <v>3837</v>
      </c>
      <c r="B2768" s="102" t="s">
        <v>40265</v>
      </c>
      <c r="C2768" s="146" t="s">
        <v>2</v>
      </c>
      <c r="D2768" s="146" t="s">
        <v>827</v>
      </c>
      <c r="E2768" s="543"/>
    </row>
    <row r="2769" spans="1:5" ht="12.75">
      <c r="A2769" s="146">
        <v>3845</v>
      </c>
      <c r="B2769" s="102" t="s">
        <v>40266</v>
      </c>
      <c r="C2769" s="146" t="s">
        <v>2</v>
      </c>
      <c r="D2769" s="146" t="s">
        <v>827</v>
      </c>
      <c r="E2769" s="543"/>
    </row>
    <row r="2770" spans="1:5" ht="12.75">
      <c r="A2770" s="146">
        <v>11045</v>
      </c>
      <c r="B2770" s="102" t="s">
        <v>40267</v>
      </c>
      <c r="C2770" s="146" t="s">
        <v>2</v>
      </c>
      <c r="D2770" s="146" t="s">
        <v>827</v>
      </c>
      <c r="E2770" s="543"/>
    </row>
    <row r="2771" spans="1:5" ht="12.75">
      <c r="A2771" s="146">
        <v>20170</v>
      </c>
      <c r="B2771" s="102" t="s">
        <v>40268</v>
      </c>
      <c r="C2771" s="146" t="s">
        <v>2</v>
      </c>
      <c r="D2771" s="146" t="s">
        <v>827</v>
      </c>
      <c r="E2771" s="543">
        <v>17.760000000000002</v>
      </c>
    </row>
    <row r="2772" spans="1:5" ht="12.75">
      <c r="A2772" s="146">
        <v>20171</v>
      </c>
      <c r="B2772" s="102" t="s">
        <v>40269</v>
      </c>
      <c r="C2772" s="146" t="s">
        <v>2</v>
      </c>
      <c r="D2772" s="146" t="s">
        <v>827</v>
      </c>
      <c r="E2772" s="543">
        <v>51.21</v>
      </c>
    </row>
    <row r="2773" spans="1:5" ht="12.75">
      <c r="A2773" s="146">
        <v>20167</v>
      </c>
      <c r="B2773" s="102" t="s">
        <v>40270</v>
      </c>
      <c r="C2773" s="146" t="s">
        <v>2</v>
      </c>
      <c r="D2773" s="146" t="s">
        <v>827</v>
      </c>
      <c r="E2773" s="543">
        <v>6.44</v>
      </c>
    </row>
    <row r="2774" spans="1:5" ht="12.75">
      <c r="A2774" s="146">
        <v>20168</v>
      </c>
      <c r="B2774" s="102" t="s">
        <v>40271</v>
      </c>
      <c r="C2774" s="146" t="s">
        <v>2</v>
      </c>
      <c r="D2774" s="146" t="s">
        <v>827</v>
      </c>
      <c r="E2774" s="543">
        <v>13.25</v>
      </c>
    </row>
    <row r="2775" spans="1:5" ht="12.75">
      <c r="A2775" s="146">
        <v>20169</v>
      </c>
      <c r="B2775" s="102" t="s">
        <v>40272</v>
      </c>
      <c r="C2775" s="146" t="s">
        <v>2</v>
      </c>
      <c r="D2775" s="146" t="s">
        <v>827</v>
      </c>
      <c r="E2775" s="543">
        <v>15.47</v>
      </c>
    </row>
    <row r="2776" spans="1:5" ht="12.75">
      <c r="A2776" s="146">
        <v>3899</v>
      </c>
      <c r="B2776" s="102" t="s">
        <v>40273</v>
      </c>
      <c r="C2776" s="146" t="s">
        <v>2</v>
      </c>
      <c r="D2776" s="146" t="s">
        <v>827</v>
      </c>
      <c r="E2776" s="543">
        <v>8.58</v>
      </c>
    </row>
    <row r="2777" spans="1:5" ht="12.75">
      <c r="A2777" s="146">
        <v>38676</v>
      </c>
      <c r="B2777" s="102" t="s">
        <v>40274</v>
      </c>
      <c r="C2777" s="146" t="s">
        <v>2</v>
      </c>
      <c r="D2777" s="146" t="s">
        <v>827</v>
      </c>
      <c r="E2777" s="543">
        <v>42.92</v>
      </c>
    </row>
    <row r="2778" spans="1:5" ht="12.75">
      <c r="A2778" s="146">
        <v>3897</v>
      </c>
      <c r="B2778" s="102" t="s">
        <v>40275</v>
      </c>
      <c r="C2778" s="146" t="s">
        <v>2</v>
      </c>
      <c r="D2778" s="146" t="s">
        <v>827</v>
      </c>
      <c r="E2778" s="543">
        <v>2.09</v>
      </c>
    </row>
    <row r="2779" spans="1:5" ht="12.75">
      <c r="A2779" s="146">
        <v>3875</v>
      </c>
      <c r="B2779" s="102" t="s">
        <v>40276</v>
      </c>
      <c r="C2779" s="146" t="s">
        <v>2</v>
      </c>
      <c r="D2779" s="146" t="s">
        <v>827</v>
      </c>
      <c r="E2779" s="543">
        <v>4.33</v>
      </c>
    </row>
    <row r="2780" spans="1:5" ht="12.75">
      <c r="A2780" s="146">
        <v>3898</v>
      </c>
      <c r="B2780" s="102" t="s">
        <v>40277</v>
      </c>
      <c r="C2780" s="146" t="s">
        <v>2</v>
      </c>
      <c r="D2780" s="146" t="s">
        <v>827</v>
      </c>
      <c r="E2780" s="543">
        <v>8.7799999999999994</v>
      </c>
    </row>
    <row r="2781" spans="1:5" ht="12.75">
      <c r="A2781" s="146">
        <v>3855</v>
      </c>
      <c r="B2781" s="102" t="s">
        <v>40278</v>
      </c>
      <c r="C2781" s="146" t="s">
        <v>2</v>
      </c>
      <c r="D2781" s="146" t="s">
        <v>827</v>
      </c>
      <c r="E2781" s="543">
        <v>6.84</v>
      </c>
    </row>
    <row r="2782" spans="1:5" ht="12.75">
      <c r="A2782" s="146">
        <v>3874</v>
      </c>
      <c r="B2782" s="102" t="s">
        <v>40279</v>
      </c>
      <c r="C2782" s="146" t="s">
        <v>2</v>
      </c>
      <c r="D2782" s="146" t="s">
        <v>827</v>
      </c>
      <c r="E2782" s="543">
        <v>7.93</v>
      </c>
    </row>
    <row r="2783" spans="1:5" ht="12.75">
      <c r="A2783" s="146">
        <v>3870</v>
      </c>
      <c r="B2783" s="102" t="s">
        <v>40280</v>
      </c>
      <c r="C2783" s="146" t="s">
        <v>2</v>
      </c>
      <c r="D2783" s="146" t="s">
        <v>827</v>
      </c>
      <c r="E2783" s="543">
        <v>8.6999999999999993</v>
      </c>
    </row>
    <row r="2784" spans="1:5" ht="12.75">
      <c r="A2784" s="146">
        <v>38678</v>
      </c>
      <c r="B2784" s="102" t="s">
        <v>40281</v>
      </c>
      <c r="C2784" s="146" t="s">
        <v>2</v>
      </c>
      <c r="D2784" s="146" t="s">
        <v>827</v>
      </c>
      <c r="E2784" s="543">
        <v>23.01</v>
      </c>
    </row>
    <row r="2785" spans="1:5" ht="12.75">
      <c r="A2785" s="146">
        <v>3859</v>
      </c>
      <c r="B2785" s="102" t="s">
        <v>40282</v>
      </c>
      <c r="C2785" s="146" t="s">
        <v>2</v>
      </c>
      <c r="D2785" s="146" t="s">
        <v>827</v>
      </c>
      <c r="E2785" s="543">
        <v>1.75</v>
      </c>
    </row>
    <row r="2786" spans="1:5" ht="12.75">
      <c r="A2786" s="146">
        <v>3856</v>
      </c>
      <c r="B2786" s="102" t="s">
        <v>40283</v>
      </c>
      <c r="C2786" s="146" t="s">
        <v>2</v>
      </c>
      <c r="D2786" s="146" t="s">
        <v>827</v>
      </c>
      <c r="E2786" s="543">
        <v>2.4300000000000002</v>
      </c>
    </row>
    <row r="2787" spans="1:5" ht="12.75">
      <c r="A2787" s="146">
        <v>3906</v>
      </c>
      <c r="B2787" s="102" t="s">
        <v>40284</v>
      </c>
      <c r="C2787" s="146" t="s">
        <v>2</v>
      </c>
      <c r="D2787" s="146" t="s">
        <v>827</v>
      </c>
      <c r="E2787" s="543">
        <v>2.0099999999999998</v>
      </c>
    </row>
    <row r="2788" spans="1:5" ht="12.75">
      <c r="A2788" s="146">
        <v>3860</v>
      </c>
      <c r="B2788" s="102" t="s">
        <v>40285</v>
      </c>
      <c r="C2788" s="146" t="s">
        <v>2</v>
      </c>
      <c r="D2788" s="146" t="s">
        <v>827</v>
      </c>
      <c r="E2788" s="543">
        <v>5.97</v>
      </c>
    </row>
    <row r="2789" spans="1:5" ht="12.75">
      <c r="A2789" s="146">
        <v>3905</v>
      </c>
      <c r="B2789" s="102" t="s">
        <v>40286</v>
      </c>
      <c r="C2789" s="146" t="s">
        <v>2</v>
      </c>
      <c r="D2789" s="146" t="s">
        <v>827</v>
      </c>
      <c r="E2789" s="543">
        <v>13.67</v>
      </c>
    </row>
    <row r="2790" spans="1:5" ht="12.75">
      <c r="A2790" s="146">
        <v>3871</v>
      </c>
      <c r="B2790" s="102" t="s">
        <v>40287</v>
      </c>
      <c r="C2790" s="146" t="s">
        <v>2</v>
      </c>
      <c r="D2790" s="146" t="s">
        <v>827</v>
      </c>
      <c r="E2790" s="543">
        <v>24.2</v>
      </c>
    </row>
    <row r="2791" spans="1:5" ht="12.75">
      <c r="A2791" s="146">
        <v>37427</v>
      </c>
      <c r="B2791" s="102" t="s">
        <v>40288</v>
      </c>
      <c r="C2791" s="146" t="s">
        <v>2</v>
      </c>
      <c r="D2791" s="146" t="s">
        <v>827</v>
      </c>
      <c r="E2791" s="543"/>
    </row>
    <row r="2792" spans="1:5" ht="12.75">
      <c r="A2792" s="146">
        <v>37424</v>
      </c>
      <c r="B2792" s="102" t="s">
        <v>40289</v>
      </c>
      <c r="C2792" s="146" t="s">
        <v>2</v>
      </c>
      <c r="D2792" s="146" t="s">
        <v>827</v>
      </c>
      <c r="E2792" s="543"/>
    </row>
    <row r="2793" spans="1:5" ht="12.75">
      <c r="A2793" s="146">
        <v>37428</v>
      </c>
      <c r="B2793" s="102" t="s">
        <v>40290</v>
      </c>
      <c r="C2793" s="146" t="s">
        <v>2</v>
      </c>
      <c r="D2793" s="146" t="s">
        <v>827</v>
      </c>
      <c r="E2793" s="543"/>
    </row>
    <row r="2794" spans="1:5" ht="12.75">
      <c r="A2794" s="146">
        <v>37425</v>
      </c>
      <c r="B2794" s="102" t="s">
        <v>40291</v>
      </c>
      <c r="C2794" s="146" t="s">
        <v>2</v>
      </c>
      <c r="D2794" s="146" t="s">
        <v>827</v>
      </c>
      <c r="E2794" s="543"/>
    </row>
    <row r="2795" spans="1:5" ht="12.75">
      <c r="A2795" s="146">
        <v>37429</v>
      </c>
      <c r="B2795" s="102" t="s">
        <v>40292</v>
      </c>
      <c r="C2795" s="146" t="s">
        <v>2</v>
      </c>
      <c r="D2795" s="146" t="s">
        <v>827</v>
      </c>
      <c r="E2795" s="543"/>
    </row>
    <row r="2796" spans="1:5" ht="12.75">
      <c r="A2796" s="146">
        <v>37426</v>
      </c>
      <c r="B2796" s="102" t="s">
        <v>40293</v>
      </c>
      <c r="C2796" s="146" t="s">
        <v>2</v>
      </c>
      <c r="D2796" s="146" t="s">
        <v>827</v>
      </c>
      <c r="E2796" s="543"/>
    </row>
    <row r="2797" spans="1:5" ht="12.75">
      <c r="A2797" s="146">
        <v>39292</v>
      </c>
      <c r="B2797" s="102" t="s">
        <v>40294</v>
      </c>
      <c r="C2797" s="146" t="s">
        <v>2</v>
      </c>
      <c r="D2797" s="146" t="s">
        <v>827</v>
      </c>
      <c r="E2797" s="543"/>
    </row>
    <row r="2798" spans="1:5" ht="12.75">
      <c r="A2798" s="146">
        <v>39293</v>
      </c>
      <c r="B2798" s="102" t="s">
        <v>40295</v>
      </c>
      <c r="C2798" s="146" t="s">
        <v>2</v>
      </c>
      <c r="D2798" s="146" t="s">
        <v>827</v>
      </c>
      <c r="E2798" s="543"/>
    </row>
    <row r="2799" spans="1:5" ht="12.75">
      <c r="A2799" s="146">
        <v>39294</v>
      </c>
      <c r="B2799" s="102" t="s">
        <v>40296</v>
      </c>
      <c r="C2799" s="146" t="s">
        <v>2</v>
      </c>
      <c r="D2799" s="146" t="s">
        <v>827</v>
      </c>
      <c r="E2799" s="543"/>
    </row>
    <row r="2800" spans="1:5" ht="12.75">
      <c r="A2800" s="146">
        <v>39295</v>
      </c>
      <c r="B2800" s="102" t="s">
        <v>40297</v>
      </c>
      <c r="C2800" s="146" t="s">
        <v>2</v>
      </c>
      <c r="D2800" s="146" t="s">
        <v>827</v>
      </c>
      <c r="E2800" s="543"/>
    </row>
    <row r="2801" spans="1:5" ht="12.75">
      <c r="A2801" s="146">
        <v>39312</v>
      </c>
      <c r="B2801" s="102" t="s">
        <v>40298</v>
      </c>
      <c r="C2801" s="146" t="s">
        <v>2</v>
      </c>
      <c r="D2801" s="146" t="s">
        <v>827</v>
      </c>
      <c r="E2801" s="543"/>
    </row>
    <row r="2802" spans="1:5" ht="12.75">
      <c r="A2802" s="146">
        <v>39313</v>
      </c>
      <c r="B2802" s="102" t="s">
        <v>40299</v>
      </c>
      <c r="C2802" s="146" t="s">
        <v>2</v>
      </c>
      <c r="D2802" s="146" t="s">
        <v>827</v>
      </c>
      <c r="E2802" s="543"/>
    </row>
    <row r="2803" spans="1:5" ht="12.75">
      <c r="A2803" s="146">
        <v>39314</v>
      </c>
      <c r="B2803" s="102" t="s">
        <v>40300</v>
      </c>
      <c r="C2803" s="146" t="s">
        <v>2</v>
      </c>
      <c r="D2803" s="146" t="s">
        <v>827</v>
      </c>
      <c r="E2803" s="543"/>
    </row>
    <row r="2804" spans="1:5" ht="12.75">
      <c r="A2804" s="146">
        <v>39296</v>
      </c>
      <c r="B2804" s="102" t="s">
        <v>40301</v>
      </c>
      <c r="C2804" s="146" t="s">
        <v>2</v>
      </c>
      <c r="D2804" s="146" t="s">
        <v>827</v>
      </c>
      <c r="E2804" s="543"/>
    </row>
    <row r="2805" spans="1:5" ht="12.75">
      <c r="A2805" s="146">
        <v>39297</v>
      </c>
      <c r="B2805" s="102" t="s">
        <v>40302</v>
      </c>
      <c r="C2805" s="146" t="s">
        <v>2</v>
      </c>
      <c r="D2805" s="146" t="s">
        <v>827</v>
      </c>
      <c r="E2805" s="543"/>
    </row>
    <row r="2806" spans="1:5" ht="12.75">
      <c r="A2806" s="146">
        <v>39298</v>
      </c>
      <c r="B2806" s="102" t="s">
        <v>40303</v>
      </c>
      <c r="C2806" s="146" t="s">
        <v>2</v>
      </c>
      <c r="D2806" s="146" t="s">
        <v>827</v>
      </c>
      <c r="E2806" s="543"/>
    </row>
    <row r="2807" spans="1:5" ht="12.75">
      <c r="A2807" s="146">
        <v>39299</v>
      </c>
      <c r="B2807" s="102" t="s">
        <v>40304</v>
      </c>
      <c r="C2807" s="146" t="s">
        <v>2</v>
      </c>
      <c r="D2807" s="146" t="s">
        <v>827</v>
      </c>
      <c r="E2807" s="543"/>
    </row>
    <row r="2808" spans="1:5" ht="12.75">
      <c r="A2808" s="146">
        <v>39308</v>
      </c>
      <c r="B2808" s="102" t="s">
        <v>40305</v>
      </c>
      <c r="C2808" s="146" t="s">
        <v>2</v>
      </c>
      <c r="D2808" s="146" t="s">
        <v>827</v>
      </c>
      <c r="E2808" s="543"/>
    </row>
    <row r="2809" spans="1:5" ht="12.75">
      <c r="A2809" s="146">
        <v>39309</v>
      </c>
      <c r="B2809" s="102" t="s">
        <v>40306</v>
      </c>
      <c r="C2809" s="146" t="s">
        <v>2</v>
      </c>
      <c r="D2809" s="146" t="s">
        <v>827</v>
      </c>
      <c r="E2809" s="543"/>
    </row>
    <row r="2810" spans="1:5" ht="12.75">
      <c r="A2810" s="146">
        <v>39310</v>
      </c>
      <c r="B2810" s="102" t="s">
        <v>40307</v>
      </c>
      <c r="C2810" s="146" t="s">
        <v>2</v>
      </c>
      <c r="D2810" s="146" t="s">
        <v>827</v>
      </c>
      <c r="E2810" s="543"/>
    </row>
    <row r="2811" spans="1:5" ht="12.75">
      <c r="A2811" s="146">
        <v>39311</v>
      </c>
      <c r="B2811" s="102" t="s">
        <v>40308</v>
      </c>
      <c r="C2811" s="146" t="s">
        <v>2</v>
      </c>
      <c r="D2811" s="146" t="s">
        <v>827</v>
      </c>
      <c r="E2811" s="543"/>
    </row>
    <row r="2812" spans="1:5" ht="12.75">
      <c r="A2812" s="146">
        <v>11519</v>
      </c>
      <c r="B2812" s="102" t="s">
        <v>40309</v>
      </c>
      <c r="C2812" s="146" t="s">
        <v>26393</v>
      </c>
      <c r="D2812" s="146" t="s">
        <v>827</v>
      </c>
      <c r="E2812" s="543">
        <v>40.6</v>
      </c>
    </row>
    <row r="2813" spans="1:5" ht="12.75">
      <c r="A2813" s="146">
        <v>11520</v>
      </c>
      <c r="B2813" s="102" t="s">
        <v>40310</v>
      </c>
      <c r="C2813" s="146" t="s">
        <v>26393</v>
      </c>
      <c r="D2813" s="146" t="s">
        <v>827</v>
      </c>
      <c r="E2813" s="543">
        <v>18.77</v>
      </c>
    </row>
    <row r="2814" spans="1:5" ht="12.75">
      <c r="A2814" s="146">
        <v>11518</v>
      </c>
      <c r="B2814" s="102" t="s">
        <v>40311</v>
      </c>
      <c r="C2814" s="146" t="s">
        <v>26393</v>
      </c>
      <c r="D2814" s="146" t="s">
        <v>827</v>
      </c>
      <c r="E2814" s="543">
        <v>68.25</v>
      </c>
    </row>
    <row r="2815" spans="1:5" ht="12.75">
      <c r="A2815" s="146">
        <v>38473</v>
      </c>
      <c r="B2815" s="102" t="s">
        <v>40312</v>
      </c>
      <c r="C2815" s="146" t="s">
        <v>2</v>
      </c>
      <c r="D2815" s="146" t="s">
        <v>827</v>
      </c>
      <c r="E2815" s="543">
        <v>154.96</v>
      </c>
    </row>
    <row r="2816" spans="1:5" ht="12.75">
      <c r="A2816" s="146">
        <v>4244</v>
      </c>
      <c r="B2816" s="102" t="s">
        <v>40313</v>
      </c>
      <c r="C2816" s="146" t="s">
        <v>5</v>
      </c>
      <c r="D2816" s="146" t="s">
        <v>827</v>
      </c>
      <c r="E2816" s="543">
        <v>24.18</v>
      </c>
    </row>
    <row r="2817" spans="1:5" ht="12.75">
      <c r="A2817" s="146">
        <v>40977</v>
      </c>
      <c r="B2817" s="102" t="s">
        <v>40314</v>
      </c>
      <c r="C2817" s="146" t="s">
        <v>2233</v>
      </c>
      <c r="D2817" s="146" t="s">
        <v>827</v>
      </c>
      <c r="E2817" s="543">
        <v>4243.2700000000004</v>
      </c>
    </row>
    <row r="2818" spans="1:5" ht="12.75">
      <c r="A2818" s="146">
        <v>4115</v>
      </c>
      <c r="B2818" s="102" t="s">
        <v>40315</v>
      </c>
      <c r="C2818" s="146" t="s">
        <v>1</v>
      </c>
      <c r="D2818" s="146" t="s">
        <v>827</v>
      </c>
      <c r="E2818" s="543"/>
    </row>
    <row r="2819" spans="1:5" ht="12.75">
      <c r="A2819" s="146">
        <v>4119</v>
      </c>
      <c r="B2819" s="102" t="s">
        <v>40316</v>
      </c>
      <c r="C2819" s="146" t="s">
        <v>1</v>
      </c>
      <c r="D2819" s="146" t="s">
        <v>827</v>
      </c>
      <c r="E2819" s="543"/>
    </row>
    <row r="2820" spans="1:5" ht="12.75">
      <c r="A2820" s="146">
        <v>2794</v>
      </c>
      <c r="B2820" s="102" t="s">
        <v>40317</v>
      </c>
      <c r="C2820" s="146" t="s">
        <v>1</v>
      </c>
      <c r="D2820" s="146" t="s">
        <v>827</v>
      </c>
      <c r="E2820" s="543"/>
    </row>
    <row r="2821" spans="1:5" ht="12.75">
      <c r="A2821" s="146">
        <v>2788</v>
      </c>
      <c r="B2821" s="102" t="s">
        <v>40318</v>
      </c>
      <c r="C2821" s="146" t="s">
        <v>1</v>
      </c>
      <c r="D2821" s="146" t="s">
        <v>827</v>
      </c>
      <c r="E2821" s="543"/>
    </row>
    <row r="2822" spans="1:5" ht="12.75">
      <c r="A2822" s="146">
        <v>4006</v>
      </c>
      <c r="B2822" s="102" t="s">
        <v>40319</v>
      </c>
      <c r="C2822" s="146" t="s">
        <v>7</v>
      </c>
      <c r="D2822" s="146" t="s">
        <v>827</v>
      </c>
      <c r="E2822" s="543">
        <v>1805.36</v>
      </c>
    </row>
    <row r="2823" spans="1:5" ht="12.75">
      <c r="A2823" s="146">
        <v>36151</v>
      </c>
      <c r="B2823" s="102" t="s">
        <v>40320</v>
      </c>
      <c r="C2823" s="146" t="s">
        <v>2</v>
      </c>
      <c r="D2823" s="146" t="s">
        <v>827</v>
      </c>
      <c r="E2823" s="543">
        <v>28.4</v>
      </c>
    </row>
    <row r="2824" spans="1:5" ht="12.75">
      <c r="A2824" s="146">
        <v>37461</v>
      </c>
      <c r="B2824" s="102" t="s">
        <v>40321</v>
      </c>
      <c r="C2824" s="146" t="s">
        <v>1</v>
      </c>
      <c r="D2824" s="146" t="s">
        <v>827</v>
      </c>
      <c r="E2824" s="543">
        <v>17.489999999999998</v>
      </c>
    </row>
    <row r="2825" spans="1:5" ht="12.75">
      <c r="A2825" s="146">
        <v>37460</v>
      </c>
      <c r="B2825" s="102" t="s">
        <v>40322</v>
      </c>
      <c r="C2825" s="146" t="s">
        <v>1</v>
      </c>
      <c r="D2825" s="146" t="s">
        <v>827</v>
      </c>
      <c r="E2825" s="543">
        <v>23.88</v>
      </c>
    </row>
    <row r="2826" spans="1:5" ht="12.75">
      <c r="A2826" s="146">
        <v>37458</v>
      </c>
      <c r="B2826" s="102" t="s">
        <v>40323</v>
      </c>
      <c r="C2826" s="146" t="s">
        <v>1</v>
      </c>
      <c r="D2826" s="146" t="s">
        <v>3270</v>
      </c>
      <c r="E2826" s="543">
        <v>7</v>
      </c>
    </row>
    <row r="2827" spans="1:5" ht="12.75">
      <c r="A2827" s="146">
        <v>37454</v>
      </c>
      <c r="B2827" s="102" t="s">
        <v>40324</v>
      </c>
      <c r="C2827" s="146" t="s">
        <v>1</v>
      </c>
      <c r="D2827" s="146" t="s">
        <v>827</v>
      </c>
      <c r="E2827" s="543">
        <v>1.84</v>
      </c>
    </row>
    <row r="2828" spans="1:5" ht="12.75">
      <c r="A2828" s="146">
        <v>37455</v>
      </c>
      <c r="B2828" s="102" t="s">
        <v>40325</v>
      </c>
      <c r="C2828" s="146" t="s">
        <v>1</v>
      </c>
      <c r="D2828" s="146" t="s">
        <v>827</v>
      </c>
      <c r="E2828" s="543">
        <v>3.09</v>
      </c>
    </row>
    <row r="2829" spans="1:5" ht="12.75">
      <c r="A2829" s="146">
        <v>37459</v>
      </c>
      <c r="B2829" s="102" t="s">
        <v>40326</v>
      </c>
      <c r="C2829" s="146" t="s">
        <v>1</v>
      </c>
      <c r="D2829" s="146" t="s">
        <v>827</v>
      </c>
      <c r="E2829" s="543">
        <v>9.83</v>
      </c>
    </row>
    <row r="2830" spans="1:5" ht="12.75">
      <c r="A2830" s="146">
        <v>37457</v>
      </c>
      <c r="B2830" s="102" t="s">
        <v>40327</v>
      </c>
      <c r="C2830" s="146" t="s">
        <v>1</v>
      </c>
      <c r="D2830" s="146" t="s">
        <v>827</v>
      </c>
      <c r="E2830" s="543">
        <v>4.71</v>
      </c>
    </row>
    <row r="2831" spans="1:5" ht="12.75">
      <c r="A2831" s="146">
        <v>37456</v>
      </c>
      <c r="B2831" s="102" t="s">
        <v>40328</v>
      </c>
      <c r="C2831" s="146" t="s">
        <v>1</v>
      </c>
      <c r="D2831" s="146" t="s">
        <v>827</v>
      </c>
      <c r="E2831" s="543">
        <v>2.48</v>
      </c>
    </row>
    <row r="2832" spans="1:5" ht="12.75">
      <c r="A2832" s="146">
        <v>21029</v>
      </c>
      <c r="B2832" s="102" t="s">
        <v>40329</v>
      </c>
      <c r="C2832" s="146" t="s">
        <v>2</v>
      </c>
      <c r="D2832" s="146" t="s">
        <v>3270</v>
      </c>
      <c r="E2832" s="543">
        <v>415.09</v>
      </c>
    </row>
    <row r="2833" spans="1:5" ht="12.75">
      <c r="A2833" s="146">
        <v>21030</v>
      </c>
      <c r="B2833" s="102" t="s">
        <v>40330</v>
      </c>
      <c r="C2833" s="146" t="s">
        <v>2</v>
      </c>
      <c r="D2833" s="146" t="s">
        <v>827</v>
      </c>
      <c r="E2833" s="543">
        <v>511.67</v>
      </c>
    </row>
    <row r="2834" spans="1:5" ht="12.75">
      <c r="A2834" s="146">
        <v>21031</v>
      </c>
      <c r="B2834" s="102" t="s">
        <v>40331</v>
      </c>
      <c r="C2834" s="146" t="s">
        <v>2</v>
      </c>
      <c r="D2834" s="146" t="s">
        <v>827</v>
      </c>
      <c r="E2834" s="543">
        <v>637.01</v>
      </c>
    </row>
    <row r="2835" spans="1:5" ht="12.75">
      <c r="A2835" s="146">
        <v>21032</v>
      </c>
      <c r="B2835" s="102" t="s">
        <v>40332</v>
      </c>
      <c r="C2835" s="146" t="s">
        <v>2</v>
      </c>
      <c r="D2835" s="146" t="s">
        <v>827</v>
      </c>
      <c r="E2835" s="543">
        <v>680.17</v>
      </c>
    </row>
    <row r="2836" spans="1:5" ht="12.75">
      <c r="A2836" s="146">
        <v>37527</v>
      </c>
      <c r="B2836" s="102" t="s">
        <v>40333</v>
      </c>
      <c r="C2836" s="146" t="s">
        <v>2</v>
      </c>
      <c r="D2836" s="146" t="s">
        <v>827</v>
      </c>
      <c r="E2836" s="543">
        <v>614.41</v>
      </c>
    </row>
    <row r="2837" spans="1:5" ht="12.75">
      <c r="A2837" s="146">
        <v>37528</v>
      </c>
      <c r="B2837" s="102" t="s">
        <v>40334</v>
      </c>
      <c r="C2837" s="146" t="s">
        <v>2</v>
      </c>
      <c r="D2837" s="146" t="s">
        <v>827</v>
      </c>
      <c r="E2837" s="543">
        <v>732.57</v>
      </c>
    </row>
    <row r="2838" spans="1:5" ht="12.75">
      <c r="A2838" s="146">
        <v>37529</v>
      </c>
      <c r="B2838" s="102" t="s">
        <v>40335</v>
      </c>
      <c r="C2838" s="146" t="s">
        <v>2</v>
      </c>
      <c r="D2838" s="146" t="s">
        <v>827</v>
      </c>
      <c r="E2838" s="543">
        <v>739.76</v>
      </c>
    </row>
    <row r="2839" spans="1:5" ht="12.75">
      <c r="A2839" s="146">
        <v>37530</v>
      </c>
      <c r="B2839" s="102" t="s">
        <v>40336</v>
      </c>
      <c r="C2839" s="146" t="s">
        <v>2</v>
      </c>
      <c r="D2839" s="146" t="s">
        <v>827</v>
      </c>
      <c r="E2839" s="543">
        <v>965.8</v>
      </c>
    </row>
    <row r="2840" spans="1:5" ht="12.75">
      <c r="A2840" s="146">
        <v>21034</v>
      </c>
      <c r="B2840" s="102" t="s">
        <v>40337</v>
      </c>
      <c r="C2840" s="146" t="s">
        <v>2</v>
      </c>
      <c r="D2840" s="146" t="s">
        <v>827</v>
      </c>
      <c r="E2840" s="543">
        <v>824.01</v>
      </c>
    </row>
    <row r="2841" spans="1:5" ht="12.75">
      <c r="A2841" s="146">
        <v>37531</v>
      </c>
      <c r="B2841" s="102" t="s">
        <v>40338</v>
      </c>
      <c r="C2841" s="146" t="s">
        <v>2</v>
      </c>
      <c r="D2841" s="146" t="s">
        <v>827</v>
      </c>
      <c r="E2841" s="543">
        <v>1037.72</v>
      </c>
    </row>
    <row r="2842" spans="1:5" ht="12.75">
      <c r="A2842" s="146">
        <v>21036</v>
      </c>
      <c r="B2842" s="102" t="s">
        <v>40339</v>
      </c>
      <c r="C2842" s="146" t="s">
        <v>2</v>
      </c>
      <c r="D2842" s="146" t="s">
        <v>827</v>
      </c>
      <c r="E2842" s="543">
        <v>1261.7</v>
      </c>
    </row>
    <row r="2843" spans="1:5" ht="12.75">
      <c r="A2843" s="146">
        <v>21037</v>
      </c>
      <c r="B2843" s="102" t="s">
        <v>40340</v>
      </c>
      <c r="C2843" s="146" t="s">
        <v>2</v>
      </c>
      <c r="D2843" s="146" t="s">
        <v>827</v>
      </c>
      <c r="E2843" s="543">
        <v>1438.43</v>
      </c>
    </row>
    <row r="2844" spans="1:5" ht="12.75">
      <c r="A2844" s="146">
        <v>20185</v>
      </c>
      <c r="B2844" s="102" t="s">
        <v>40341</v>
      </c>
      <c r="C2844" s="146" t="s">
        <v>1</v>
      </c>
      <c r="D2844" s="146" t="s">
        <v>827</v>
      </c>
      <c r="E2844" s="543">
        <v>28.43</v>
      </c>
    </row>
    <row r="2845" spans="1:5" ht="12.75">
      <c r="A2845" s="146">
        <v>20260</v>
      </c>
      <c r="B2845" s="102" t="s">
        <v>40342</v>
      </c>
      <c r="C2845" s="146" t="s">
        <v>2</v>
      </c>
      <c r="D2845" s="146" t="s">
        <v>827</v>
      </c>
      <c r="E2845" s="543">
        <v>22.86</v>
      </c>
    </row>
    <row r="2846" spans="1:5" ht="12.75">
      <c r="A2846" s="146">
        <v>37523</v>
      </c>
      <c r="B2846" s="102" t="s">
        <v>40343</v>
      </c>
      <c r="C2846" s="146" t="s">
        <v>2</v>
      </c>
      <c r="D2846" s="146" t="s">
        <v>827</v>
      </c>
      <c r="E2846" s="543"/>
    </row>
    <row r="2847" spans="1:5" ht="12.75">
      <c r="A2847" s="146">
        <v>37515</v>
      </c>
      <c r="B2847" s="102" t="s">
        <v>40344</v>
      </c>
      <c r="C2847" s="146" t="s">
        <v>2</v>
      </c>
      <c r="D2847" s="146" t="s">
        <v>3270</v>
      </c>
      <c r="E2847" s="543"/>
    </row>
    <row r="2848" spans="1:5" ht="12.75">
      <c r="A2848" s="146">
        <v>12899</v>
      </c>
      <c r="B2848" s="102" t="s">
        <v>40345</v>
      </c>
      <c r="C2848" s="146" t="s">
        <v>2</v>
      </c>
      <c r="D2848" s="146" t="s">
        <v>827</v>
      </c>
      <c r="E2848" s="543"/>
    </row>
    <row r="2849" spans="1:5" ht="12.75">
      <c r="A2849" s="146">
        <v>12898</v>
      </c>
      <c r="B2849" s="102" t="s">
        <v>40346</v>
      </c>
      <c r="C2849" s="146" t="s">
        <v>2</v>
      </c>
      <c r="D2849" s="146" t="s">
        <v>3270</v>
      </c>
      <c r="E2849" s="543"/>
    </row>
    <row r="2850" spans="1:5" ht="12.75">
      <c r="A2850" s="146">
        <v>39699</v>
      </c>
      <c r="B2850" s="102" t="s">
        <v>40347</v>
      </c>
      <c r="C2850" s="146" t="s">
        <v>4</v>
      </c>
      <c r="D2850" s="146" t="s">
        <v>827</v>
      </c>
      <c r="E2850" s="543">
        <v>14.74</v>
      </c>
    </row>
    <row r="2851" spans="1:5" ht="12.75">
      <c r="A2851" s="146">
        <v>39696</v>
      </c>
      <c r="B2851" s="102" t="s">
        <v>40348</v>
      </c>
      <c r="C2851" s="146" t="s">
        <v>4</v>
      </c>
      <c r="D2851" s="146" t="s">
        <v>3270</v>
      </c>
      <c r="E2851" s="543">
        <v>4.45</v>
      </c>
    </row>
    <row r="2852" spans="1:5" ht="12.75">
      <c r="A2852" s="146">
        <v>42528</v>
      </c>
      <c r="B2852" s="102" t="s">
        <v>40349</v>
      </c>
      <c r="C2852" s="146" t="s">
        <v>4</v>
      </c>
      <c r="D2852" s="146" t="s">
        <v>827</v>
      </c>
      <c r="E2852" s="543">
        <v>6.33</v>
      </c>
    </row>
    <row r="2853" spans="1:5" ht="12.75">
      <c r="A2853" s="146">
        <v>39700</v>
      </c>
      <c r="B2853" s="102" t="s">
        <v>40350</v>
      </c>
      <c r="C2853" s="146" t="s">
        <v>4</v>
      </c>
      <c r="D2853" s="146" t="s">
        <v>827</v>
      </c>
      <c r="E2853" s="543">
        <v>31.02</v>
      </c>
    </row>
    <row r="2854" spans="1:5" ht="12.75">
      <c r="A2854" s="146">
        <v>4014</v>
      </c>
      <c r="B2854" s="102" t="s">
        <v>40351</v>
      </c>
      <c r="C2854" s="146" t="s">
        <v>4</v>
      </c>
      <c r="D2854" s="146" t="s">
        <v>827</v>
      </c>
      <c r="E2854" s="543">
        <v>63.86</v>
      </c>
    </row>
    <row r="2855" spans="1:5" ht="12.75">
      <c r="A2855" s="146">
        <v>4015</v>
      </c>
      <c r="B2855" s="102" t="s">
        <v>40352</v>
      </c>
      <c r="C2855" s="146" t="s">
        <v>4</v>
      </c>
      <c r="D2855" s="146" t="s">
        <v>827</v>
      </c>
      <c r="E2855" s="543">
        <v>78.42</v>
      </c>
    </row>
    <row r="2856" spans="1:5" ht="12.75">
      <c r="A2856" s="146">
        <v>4017</v>
      </c>
      <c r="B2856" s="102" t="s">
        <v>40353</v>
      </c>
      <c r="C2856" s="146" t="s">
        <v>4</v>
      </c>
      <c r="D2856" s="146" t="s">
        <v>827</v>
      </c>
      <c r="E2856" s="543">
        <v>114.11</v>
      </c>
    </row>
    <row r="2857" spans="1:5" ht="12.75">
      <c r="A2857" s="146">
        <v>11621</v>
      </c>
      <c r="B2857" s="102" t="s">
        <v>40354</v>
      </c>
      <c r="C2857" s="146" t="s">
        <v>4</v>
      </c>
      <c r="D2857" s="146" t="s">
        <v>827</v>
      </c>
      <c r="E2857" s="543">
        <v>61.72</v>
      </c>
    </row>
    <row r="2858" spans="1:5" ht="12.75">
      <c r="A2858" s="146">
        <v>4016</v>
      </c>
      <c r="B2858" s="102" t="s">
        <v>40355</v>
      </c>
      <c r="C2858" s="146" t="s">
        <v>4</v>
      </c>
      <c r="D2858" s="146" t="s">
        <v>3270</v>
      </c>
      <c r="E2858" s="543">
        <v>45.07</v>
      </c>
    </row>
    <row r="2859" spans="1:5" ht="12.75">
      <c r="A2859" s="146">
        <v>38544</v>
      </c>
      <c r="B2859" s="102" t="s">
        <v>40356</v>
      </c>
      <c r="C2859" s="146" t="s">
        <v>4</v>
      </c>
      <c r="D2859" s="146" t="s">
        <v>827</v>
      </c>
      <c r="E2859" s="543">
        <v>11.56</v>
      </c>
    </row>
    <row r="2860" spans="1:5" ht="12.75">
      <c r="A2860" s="146">
        <v>38545</v>
      </c>
      <c r="B2860" s="102" t="s">
        <v>40357</v>
      </c>
      <c r="C2860" s="146" t="s">
        <v>4</v>
      </c>
      <c r="D2860" s="146" t="s">
        <v>827</v>
      </c>
      <c r="E2860" s="543">
        <v>7.43</v>
      </c>
    </row>
    <row r="2861" spans="1:5" ht="12.75">
      <c r="A2861" s="146">
        <v>42527</v>
      </c>
      <c r="B2861" s="102" t="s">
        <v>40358</v>
      </c>
      <c r="C2861" s="146" t="s">
        <v>4</v>
      </c>
      <c r="D2861" s="146" t="s">
        <v>827</v>
      </c>
      <c r="E2861" s="543">
        <v>16.72</v>
      </c>
    </row>
    <row r="2862" spans="1:5" ht="12.75">
      <c r="A2862" s="146">
        <v>39323</v>
      </c>
      <c r="B2862" s="102" t="s">
        <v>40359</v>
      </c>
      <c r="C2862" s="146" t="s">
        <v>4</v>
      </c>
      <c r="D2862" s="146" t="s">
        <v>827</v>
      </c>
      <c r="E2862" s="543">
        <v>28.35</v>
      </c>
    </row>
    <row r="2863" spans="1:5" ht="12.75">
      <c r="A2863" s="146">
        <v>626</v>
      </c>
      <c r="B2863" s="102" t="s">
        <v>40360</v>
      </c>
      <c r="C2863" s="146" t="s">
        <v>3</v>
      </c>
      <c r="D2863" s="146" t="s">
        <v>3270</v>
      </c>
      <c r="E2863" s="543"/>
    </row>
    <row r="2864" spans="1:5" ht="12.75">
      <c r="A2864" s="146">
        <v>44504</v>
      </c>
      <c r="B2864" s="102" t="s">
        <v>40361</v>
      </c>
      <c r="C2864" s="146" t="s">
        <v>4</v>
      </c>
      <c r="D2864" s="146" t="s">
        <v>827</v>
      </c>
      <c r="E2864" s="543"/>
    </row>
    <row r="2865" spans="1:5" ht="12.75">
      <c r="A2865" s="146">
        <v>44505</v>
      </c>
      <c r="B2865" s="102" t="s">
        <v>40362</v>
      </c>
      <c r="C2865" s="146" t="s">
        <v>4</v>
      </c>
      <c r="D2865" s="146" t="s">
        <v>827</v>
      </c>
      <c r="E2865" s="543"/>
    </row>
    <row r="2866" spans="1:5" ht="12.75">
      <c r="A2866" s="146">
        <v>44506</v>
      </c>
      <c r="B2866" s="102" t="s">
        <v>40363</v>
      </c>
      <c r="C2866" s="146" t="s">
        <v>4</v>
      </c>
      <c r="D2866" s="146" t="s">
        <v>827</v>
      </c>
      <c r="E2866" s="543"/>
    </row>
    <row r="2867" spans="1:5" ht="12.75">
      <c r="A2867" s="146">
        <v>44507</v>
      </c>
      <c r="B2867" s="102" t="s">
        <v>40364</v>
      </c>
      <c r="C2867" s="146" t="s">
        <v>4</v>
      </c>
      <c r="D2867" s="146" t="s">
        <v>827</v>
      </c>
      <c r="E2867" s="543"/>
    </row>
    <row r="2868" spans="1:5" ht="12.75">
      <c r="A2868" s="146">
        <v>44508</v>
      </c>
      <c r="B2868" s="102" t="s">
        <v>40365</v>
      </c>
      <c r="C2868" s="146" t="s">
        <v>4</v>
      </c>
      <c r="D2868" s="146" t="s">
        <v>827</v>
      </c>
      <c r="E2868" s="543"/>
    </row>
    <row r="2869" spans="1:5" ht="12.75">
      <c r="A2869" s="146">
        <v>44509</v>
      </c>
      <c r="B2869" s="102" t="s">
        <v>40366</v>
      </c>
      <c r="C2869" s="146" t="s">
        <v>4</v>
      </c>
      <c r="D2869" s="146" t="s">
        <v>827</v>
      </c>
      <c r="E2869" s="543"/>
    </row>
    <row r="2870" spans="1:5" ht="12.75">
      <c r="A2870" s="146">
        <v>44510</v>
      </c>
      <c r="B2870" s="102" t="s">
        <v>40367</v>
      </c>
      <c r="C2870" s="146" t="s">
        <v>4</v>
      </c>
      <c r="D2870" s="146" t="s">
        <v>827</v>
      </c>
      <c r="E2870" s="543"/>
    </row>
    <row r="2871" spans="1:5" ht="12.75">
      <c r="A2871" s="146">
        <v>44512</v>
      </c>
      <c r="B2871" s="102" t="s">
        <v>40368</v>
      </c>
      <c r="C2871" s="146" t="s">
        <v>4</v>
      </c>
      <c r="D2871" s="146" t="s">
        <v>827</v>
      </c>
      <c r="E2871" s="543"/>
    </row>
    <row r="2872" spans="1:5" ht="12.75">
      <c r="A2872" s="146">
        <v>44513</v>
      </c>
      <c r="B2872" s="102" t="s">
        <v>40369</v>
      </c>
      <c r="C2872" s="146" t="s">
        <v>4</v>
      </c>
      <c r="D2872" s="146" t="s">
        <v>827</v>
      </c>
      <c r="E2872" s="543"/>
    </row>
    <row r="2873" spans="1:5" ht="12.75">
      <c r="A2873" s="146">
        <v>44514</v>
      </c>
      <c r="B2873" s="102" t="s">
        <v>40370</v>
      </c>
      <c r="C2873" s="146" t="s">
        <v>4</v>
      </c>
      <c r="D2873" s="146" t="s">
        <v>827</v>
      </c>
      <c r="E2873" s="543"/>
    </row>
    <row r="2874" spans="1:5" ht="12.75">
      <c r="A2874" s="146">
        <v>44515</v>
      </c>
      <c r="B2874" s="102" t="s">
        <v>40371</v>
      </c>
      <c r="C2874" s="146" t="s">
        <v>4</v>
      </c>
      <c r="D2874" s="146" t="s">
        <v>827</v>
      </c>
      <c r="E2874" s="543"/>
    </row>
    <row r="2875" spans="1:5" ht="12.75">
      <c r="A2875" s="146">
        <v>44511</v>
      </c>
      <c r="B2875" s="102" t="s">
        <v>40372</v>
      </c>
      <c r="C2875" s="146" t="s">
        <v>4</v>
      </c>
      <c r="D2875" s="146" t="s">
        <v>827</v>
      </c>
      <c r="E2875" s="543"/>
    </row>
    <row r="2876" spans="1:5" ht="12.75">
      <c r="A2876" s="146">
        <v>44516</v>
      </c>
      <c r="B2876" s="102" t="s">
        <v>40373</v>
      </c>
      <c r="C2876" s="146" t="s">
        <v>4</v>
      </c>
      <c r="D2876" s="146" t="s">
        <v>827</v>
      </c>
      <c r="E2876" s="543"/>
    </row>
    <row r="2877" spans="1:5" ht="12.75">
      <c r="A2877" s="146">
        <v>44517</v>
      </c>
      <c r="B2877" s="102" t="s">
        <v>40374</v>
      </c>
      <c r="C2877" s="146" t="s">
        <v>4</v>
      </c>
      <c r="D2877" s="146" t="s">
        <v>827</v>
      </c>
      <c r="E2877" s="543"/>
    </row>
    <row r="2878" spans="1:5" ht="12.75">
      <c r="A2878" s="146">
        <v>11479</v>
      </c>
      <c r="B2878" s="102" t="s">
        <v>40375</v>
      </c>
      <c r="C2878" s="146" t="s">
        <v>2</v>
      </c>
      <c r="D2878" s="146" t="s">
        <v>827</v>
      </c>
      <c r="E2878" s="543">
        <v>28.51</v>
      </c>
    </row>
    <row r="2879" spans="1:5" ht="12.75">
      <c r="A2879" s="146">
        <v>11481</v>
      </c>
      <c r="B2879" s="102" t="s">
        <v>40376</v>
      </c>
      <c r="C2879" s="146" t="s">
        <v>2</v>
      </c>
      <c r="D2879" s="146" t="s">
        <v>827</v>
      </c>
      <c r="E2879" s="543">
        <v>25.79</v>
      </c>
    </row>
    <row r="2880" spans="1:5" ht="12.75">
      <c r="A2880" s="146">
        <v>43609</v>
      </c>
      <c r="B2880" s="102" t="s">
        <v>40377</v>
      </c>
      <c r="C2880" s="146" t="s">
        <v>2</v>
      </c>
      <c r="D2880" s="146" t="s">
        <v>827</v>
      </c>
      <c r="E2880" s="543">
        <v>25.79</v>
      </c>
    </row>
    <row r="2881" spans="1:5" ht="12.75">
      <c r="A2881" s="146">
        <v>11478</v>
      </c>
      <c r="B2881" s="102" t="s">
        <v>40378</v>
      </c>
      <c r="C2881" s="146" t="s">
        <v>2</v>
      </c>
      <c r="D2881" s="146" t="s">
        <v>827</v>
      </c>
      <c r="E2881" s="543">
        <v>48.91</v>
      </c>
    </row>
    <row r="2882" spans="1:5" ht="12.75">
      <c r="A2882" s="146">
        <v>43608</v>
      </c>
      <c r="B2882" s="102" t="s">
        <v>40379</v>
      </c>
      <c r="C2882" s="146" t="s">
        <v>2</v>
      </c>
      <c r="D2882" s="146" t="s">
        <v>827</v>
      </c>
      <c r="E2882" s="543">
        <v>37.32</v>
      </c>
    </row>
    <row r="2883" spans="1:5" ht="12.75">
      <c r="A2883" s="146">
        <v>11476</v>
      </c>
      <c r="B2883" s="102" t="s">
        <v>40380</v>
      </c>
      <c r="C2883" s="146" t="s">
        <v>2</v>
      </c>
      <c r="D2883" s="146" t="s">
        <v>827</v>
      </c>
      <c r="E2883" s="543">
        <v>37.32</v>
      </c>
    </row>
    <row r="2884" spans="1:5" ht="12.75">
      <c r="A2884" s="146">
        <v>40637</v>
      </c>
      <c r="B2884" s="102" t="s">
        <v>40381</v>
      </c>
      <c r="C2884" s="146" t="s">
        <v>2</v>
      </c>
      <c r="D2884" s="146" t="s">
        <v>827</v>
      </c>
      <c r="E2884" s="543"/>
    </row>
    <row r="2885" spans="1:5" ht="12.75">
      <c r="A2885" s="146">
        <v>13836</v>
      </c>
      <c r="B2885" s="102" t="s">
        <v>40382</v>
      </c>
      <c r="C2885" s="146" t="s">
        <v>2</v>
      </c>
      <c r="D2885" s="146" t="s">
        <v>827</v>
      </c>
      <c r="E2885" s="543"/>
    </row>
    <row r="2886" spans="1:5" ht="12.75">
      <c r="A2886" s="146">
        <v>14534</v>
      </c>
      <c r="B2886" s="102" t="s">
        <v>40383</v>
      </c>
      <c r="C2886" s="146" t="s">
        <v>2</v>
      </c>
      <c r="D2886" s="146" t="s">
        <v>827</v>
      </c>
      <c r="E2886" s="543"/>
    </row>
    <row r="2887" spans="1:5" ht="12.75">
      <c r="A2887" s="146">
        <v>14619</v>
      </c>
      <c r="B2887" s="102" t="s">
        <v>40384</v>
      </c>
      <c r="C2887" s="146" t="s">
        <v>2</v>
      </c>
      <c r="D2887" s="146" t="s">
        <v>827</v>
      </c>
      <c r="E2887" s="543"/>
    </row>
    <row r="2888" spans="1:5" ht="12.75">
      <c r="A2888" s="146">
        <v>14535</v>
      </c>
      <c r="B2888" s="102" t="s">
        <v>40385</v>
      </c>
      <c r="C2888" s="146" t="s">
        <v>2</v>
      </c>
      <c r="D2888" s="146" t="s">
        <v>827</v>
      </c>
      <c r="E2888" s="543"/>
    </row>
    <row r="2889" spans="1:5" ht="12.75">
      <c r="A2889" s="146">
        <v>39813</v>
      </c>
      <c r="B2889" s="102" t="s">
        <v>40386</v>
      </c>
      <c r="C2889" s="146" t="s">
        <v>2</v>
      </c>
      <c r="D2889" s="146" t="s">
        <v>827</v>
      </c>
      <c r="E2889" s="543"/>
    </row>
    <row r="2890" spans="1:5" ht="12.75">
      <c r="A2890" s="146">
        <v>12868</v>
      </c>
      <c r="B2890" s="102" t="s">
        <v>40387</v>
      </c>
      <c r="C2890" s="146" t="s">
        <v>5</v>
      </c>
      <c r="D2890" s="146" t="s">
        <v>827</v>
      </c>
      <c r="E2890" s="543">
        <v>23.4</v>
      </c>
    </row>
    <row r="2891" spans="1:5" ht="12.75">
      <c r="A2891" s="146">
        <v>40916</v>
      </c>
      <c r="B2891" s="102" t="s">
        <v>40388</v>
      </c>
      <c r="C2891" s="146" t="s">
        <v>2233</v>
      </c>
      <c r="D2891" s="146" t="s">
        <v>827</v>
      </c>
      <c r="E2891" s="543">
        <v>4105.55</v>
      </c>
    </row>
    <row r="2892" spans="1:5" ht="12.75">
      <c r="A2892" s="146">
        <v>4755</v>
      </c>
      <c r="B2892" s="102" t="s">
        <v>40389</v>
      </c>
      <c r="C2892" s="146" t="s">
        <v>5</v>
      </c>
      <c r="D2892" s="146" t="s">
        <v>827</v>
      </c>
      <c r="E2892" s="543">
        <v>22.33</v>
      </c>
    </row>
    <row r="2893" spans="1:5" ht="12.75">
      <c r="A2893" s="146">
        <v>41067</v>
      </c>
      <c r="B2893" s="102" t="s">
        <v>40390</v>
      </c>
      <c r="C2893" s="146" t="s">
        <v>2233</v>
      </c>
      <c r="D2893" s="146" t="s">
        <v>827</v>
      </c>
      <c r="E2893" s="543">
        <v>3921.86</v>
      </c>
    </row>
    <row r="2894" spans="1:5" ht="12.75">
      <c r="A2894" s="146">
        <v>38463</v>
      </c>
      <c r="B2894" s="102" t="s">
        <v>40391</v>
      </c>
      <c r="C2894" s="146" t="s">
        <v>2</v>
      </c>
      <c r="D2894" s="146" t="s">
        <v>827</v>
      </c>
      <c r="E2894" s="543">
        <v>37.64</v>
      </c>
    </row>
    <row r="2895" spans="1:5" ht="12.75">
      <c r="A2895" s="146">
        <v>40703</v>
      </c>
      <c r="B2895" s="102" t="s">
        <v>33753</v>
      </c>
      <c r="C2895" s="146" t="s">
        <v>2</v>
      </c>
      <c r="D2895" s="146" t="s">
        <v>3270</v>
      </c>
      <c r="E2895" s="543"/>
    </row>
    <row r="2896" spans="1:5" ht="12.75">
      <c r="A2896" s="146">
        <v>14531</v>
      </c>
      <c r="B2896" s="102" t="s">
        <v>40392</v>
      </c>
      <c r="C2896" s="146" t="s">
        <v>2</v>
      </c>
      <c r="D2896" s="146" t="s">
        <v>827</v>
      </c>
      <c r="E2896" s="543"/>
    </row>
    <row r="2897" spans="1:5" ht="12.75">
      <c r="A2897" s="146">
        <v>36533</v>
      </c>
      <c r="B2897" s="102" t="s">
        <v>40393</v>
      </c>
      <c r="C2897" s="146" t="s">
        <v>2</v>
      </c>
      <c r="D2897" s="146" t="s">
        <v>827</v>
      </c>
      <c r="E2897" s="543"/>
    </row>
    <row r="2898" spans="1:5" ht="12.75">
      <c r="A2898" s="146">
        <v>11616</v>
      </c>
      <c r="B2898" s="102" t="s">
        <v>40394</v>
      </c>
      <c r="C2898" s="146" t="s">
        <v>2</v>
      </c>
      <c r="D2898" s="146" t="s">
        <v>827</v>
      </c>
      <c r="E2898" s="543"/>
    </row>
    <row r="2899" spans="1:5" ht="12.75">
      <c r="A2899" s="146">
        <v>41898</v>
      </c>
      <c r="B2899" s="102" t="s">
        <v>32602</v>
      </c>
      <c r="C2899" s="146" t="s">
        <v>2</v>
      </c>
      <c r="D2899" s="146" t="s">
        <v>827</v>
      </c>
      <c r="E2899" s="543"/>
    </row>
    <row r="2900" spans="1:5" ht="12.75">
      <c r="A2900" s="146">
        <v>13447</v>
      </c>
      <c r="B2900" s="102" t="s">
        <v>40395</v>
      </c>
      <c r="C2900" s="146" t="s">
        <v>2</v>
      </c>
      <c r="D2900" s="146" t="s">
        <v>827</v>
      </c>
      <c r="E2900" s="543"/>
    </row>
    <row r="2901" spans="1:5" ht="12.75">
      <c r="A2901" s="146">
        <v>14529</v>
      </c>
      <c r="B2901" s="102" t="s">
        <v>40396</v>
      </c>
      <c r="C2901" s="146" t="s">
        <v>2</v>
      </c>
      <c r="D2901" s="146" t="s">
        <v>827</v>
      </c>
      <c r="E2901" s="543"/>
    </row>
    <row r="2902" spans="1:5" ht="12.75">
      <c r="A2902" s="146">
        <v>10747</v>
      </c>
      <c r="B2902" s="102" t="s">
        <v>40397</v>
      </c>
      <c r="C2902" s="146" t="s">
        <v>2</v>
      </c>
      <c r="D2902" s="146" t="s">
        <v>827</v>
      </c>
      <c r="E2902" s="543"/>
    </row>
    <row r="2903" spans="1:5" ht="12.75">
      <c r="A2903" s="146">
        <v>36141</v>
      </c>
      <c r="B2903" s="102" t="s">
        <v>40398</v>
      </c>
      <c r="C2903" s="146" t="s">
        <v>2</v>
      </c>
      <c r="D2903" s="146" t="s">
        <v>827</v>
      </c>
      <c r="E2903" s="543">
        <v>38.340000000000003</v>
      </c>
    </row>
    <row r="2904" spans="1:5" ht="12.75">
      <c r="A2904" s="146">
        <v>43651</v>
      </c>
      <c r="B2904" s="102" t="s">
        <v>40399</v>
      </c>
      <c r="C2904" s="146" t="s">
        <v>3</v>
      </c>
      <c r="D2904" s="146" t="s">
        <v>827</v>
      </c>
      <c r="E2904" s="543">
        <v>9.35</v>
      </c>
    </row>
    <row r="2905" spans="1:5" ht="12.75">
      <c r="A2905" s="146">
        <v>43626</v>
      </c>
      <c r="B2905" s="102" t="s">
        <v>40400</v>
      </c>
      <c r="C2905" s="146" t="s">
        <v>3</v>
      </c>
      <c r="D2905" s="146" t="s">
        <v>3270</v>
      </c>
      <c r="E2905" s="543">
        <v>5.2</v>
      </c>
    </row>
    <row r="2906" spans="1:5" ht="12.75">
      <c r="A2906" s="146">
        <v>39434</v>
      </c>
      <c r="B2906" s="102" t="s">
        <v>40401</v>
      </c>
      <c r="C2906" s="146" t="s">
        <v>3</v>
      </c>
      <c r="D2906" s="146" t="s">
        <v>827</v>
      </c>
      <c r="E2906" s="543">
        <v>3.46</v>
      </c>
    </row>
    <row r="2907" spans="1:5" ht="12.75">
      <c r="A2907" s="146">
        <v>39433</v>
      </c>
      <c r="B2907" s="102" t="s">
        <v>40402</v>
      </c>
      <c r="C2907" s="146" t="s">
        <v>3</v>
      </c>
      <c r="D2907" s="146" t="s">
        <v>827</v>
      </c>
      <c r="E2907" s="543">
        <v>2.75</v>
      </c>
    </row>
    <row r="2908" spans="1:5" ht="12.75">
      <c r="A2908" s="146">
        <v>4049</v>
      </c>
      <c r="B2908" s="102" t="s">
        <v>40403</v>
      </c>
      <c r="C2908" s="146" t="s">
        <v>9</v>
      </c>
      <c r="D2908" s="146" t="s">
        <v>827</v>
      </c>
      <c r="E2908" s="543">
        <v>104.37</v>
      </c>
    </row>
    <row r="2909" spans="1:5" ht="12.75">
      <c r="A2909" s="146">
        <v>38120</v>
      </c>
      <c r="B2909" s="102" t="s">
        <v>40404</v>
      </c>
      <c r="C2909" s="146" t="s">
        <v>3</v>
      </c>
      <c r="D2909" s="146" t="s">
        <v>827</v>
      </c>
      <c r="E2909" s="543"/>
    </row>
    <row r="2910" spans="1:5" ht="12.75">
      <c r="A2910" s="146">
        <v>43652</v>
      </c>
      <c r="B2910" s="102" t="s">
        <v>40405</v>
      </c>
      <c r="C2910" s="146" t="s">
        <v>3</v>
      </c>
      <c r="D2910" s="146" t="s">
        <v>827</v>
      </c>
      <c r="E2910" s="543">
        <v>20.95</v>
      </c>
    </row>
    <row r="2911" spans="1:5" ht="12.75">
      <c r="A2911" s="146">
        <v>10498</v>
      </c>
      <c r="B2911" s="102" t="s">
        <v>11</v>
      </c>
      <c r="C2911" s="146" t="s">
        <v>3</v>
      </c>
      <c r="D2911" s="146" t="s">
        <v>827</v>
      </c>
      <c r="E2911" s="543">
        <v>9.48</v>
      </c>
    </row>
    <row r="2912" spans="1:5" ht="12.75">
      <c r="A2912" s="146">
        <v>4823</v>
      </c>
      <c r="B2912" s="102" t="s">
        <v>40406</v>
      </c>
      <c r="C2912" s="146" t="s">
        <v>3</v>
      </c>
      <c r="D2912" s="146" t="s">
        <v>827</v>
      </c>
      <c r="E2912" s="543">
        <v>36.369999999999997</v>
      </c>
    </row>
    <row r="2913" spans="1:5" ht="12.75">
      <c r="A2913" s="146">
        <v>38877</v>
      </c>
      <c r="B2913" s="102" t="s">
        <v>40407</v>
      </c>
      <c r="C2913" s="146" t="s">
        <v>3</v>
      </c>
      <c r="D2913" s="146" t="s">
        <v>827</v>
      </c>
      <c r="E2913" s="543">
        <v>6.55</v>
      </c>
    </row>
    <row r="2914" spans="1:5" ht="12.75">
      <c r="A2914" s="146">
        <v>34546</v>
      </c>
      <c r="B2914" s="102" t="s">
        <v>40408</v>
      </c>
      <c r="C2914" s="146" t="s">
        <v>3</v>
      </c>
      <c r="D2914" s="146" t="s">
        <v>827</v>
      </c>
      <c r="E2914" s="543">
        <v>6.73</v>
      </c>
    </row>
    <row r="2915" spans="1:5" ht="12.75">
      <c r="A2915" s="146">
        <v>41387</v>
      </c>
      <c r="B2915" s="102" t="s">
        <v>40409</v>
      </c>
      <c r="C2915" s="146" t="s">
        <v>1</v>
      </c>
      <c r="D2915" s="146" t="s">
        <v>827</v>
      </c>
      <c r="E2915" s="543">
        <v>49.68</v>
      </c>
    </row>
    <row r="2916" spans="1:5" ht="12.75">
      <c r="A2916" s="146">
        <v>41388</v>
      </c>
      <c r="B2916" s="102" t="s">
        <v>40410</v>
      </c>
      <c r="C2916" s="146" t="s">
        <v>1</v>
      </c>
      <c r="D2916" s="146" t="s">
        <v>827</v>
      </c>
      <c r="E2916" s="543">
        <v>59.6</v>
      </c>
    </row>
    <row r="2917" spans="1:5" ht="12.75">
      <c r="A2917" s="146">
        <v>41380</v>
      </c>
      <c r="B2917" s="102" t="s">
        <v>40411</v>
      </c>
      <c r="C2917" s="146" t="s">
        <v>2</v>
      </c>
      <c r="D2917" s="146" t="s">
        <v>827</v>
      </c>
      <c r="E2917" s="543">
        <v>396.57</v>
      </c>
    </row>
    <row r="2918" spans="1:5" ht="12.75">
      <c r="A2918" s="146">
        <v>41381</v>
      </c>
      <c r="B2918" s="102" t="s">
        <v>40412</v>
      </c>
      <c r="C2918" s="146" t="s">
        <v>2</v>
      </c>
      <c r="D2918" s="146" t="s">
        <v>827</v>
      </c>
      <c r="E2918" s="543">
        <v>415.46</v>
      </c>
    </row>
    <row r="2919" spans="1:5" ht="12.75">
      <c r="A2919" s="146">
        <v>41382</v>
      </c>
      <c r="B2919" s="102" t="s">
        <v>40413</v>
      </c>
      <c r="C2919" s="146" t="s">
        <v>2</v>
      </c>
      <c r="D2919" s="146" t="s">
        <v>827</v>
      </c>
      <c r="E2919" s="543">
        <v>402.14</v>
      </c>
    </row>
    <row r="2920" spans="1:5" ht="12.75">
      <c r="A2920" s="146">
        <v>41383</v>
      </c>
      <c r="B2920" s="102" t="s">
        <v>40414</v>
      </c>
      <c r="C2920" s="146" t="s">
        <v>2</v>
      </c>
      <c r="D2920" s="146" t="s">
        <v>827</v>
      </c>
      <c r="E2920" s="543">
        <v>545.82000000000005</v>
      </c>
    </row>
    <row r="2921" spans="1:5" ht="12.75">
      <c r="A2921" s="146">
        <v>41385</v>
      </c>
      <c r="B2921" s="102" t="s">
        <v>40415</v>
      </c>
      <c r="C2921" s="146" t="s">
        <v>2</v>
      </c>
      <c r="D2921" s="146" t="s">
        <v>827</v>
      </c>
      <c r="E2921" s="543">
        <v>679.21</v>
      </c>
    </row>
    <row r="2922" spans="1:5" ht="12.75">
      <c r="A2922" s="146">
        <v>4058</v>
      </c>
      <c r="B2922" s="102" t="s">
        <v>40416</v>
      </c>
      <c r="C2922" s="146" t="s">
        <v>5</v>
      </c>
      <c r="D2922" s="146" t="s">
        <v>827</v>
      </c>
      <c r="E2922" s="543">
        <v>34.200000000000003</v>
      </c>
    </row>
    <row r="2923" spans="1:5" ht="12.75">
      <c r="A2923" s="146">
        <v>40974</v>
      </c>
      <c r="B2923" s="102" t="s">
        <v>40417</v>
      </c>
      <c r="C2923" s="146" t="s">
        <v>2233</v>
      </c>
      <c r="D2923" s="146" t="s">
        <v>827</v>
      </c>
      <c r="E2923" s="543">
        <v>6003.95</v>
      </c>
    </row>
    <row r="2924" spans="1:5" ht="12.75">
      <c r="A2924" s="146">
        <v>34794</v>
      </c>
      <c r="B2924" s="102" t="s">
        <v>40418</v>
      </c>
      <c r="C2924" s="146" t="s">
        <v>5</v>
      </c>
      <c r="D2924" s="146" t="s">
        <v>827</v>
      </c>
      <c r="E2924" s="543">
        <v>23.85</v>
      </c>
    </row>
    <row r="2925" spans="1:5" ht="12.75">
      <c r="A2925" s="146">
        <v>40925</v>
      </c>
      <c r="B2925" s="102" t="s">
        <v>40419</v>
      </c>
      <c r="C2925" s="146" t="s">
        <v>2233</v>
      </c>
      <c r="D2925" s="146" t="s">
        <v>827</v>
      </c>
      <c r="E2925" s="543">
        <v>4187.22</v>
      </c>
    </row>
    <row r="2926" spans="1:5" ht="12.75">
      <c r="A2926" s="146">
        <v>13741</v>
      </c>
      <c r="B2926" s="102" t="s">
        <v>40420</v>
      </c>
      <c r="C2926" s="146" t="s">
        <v>2</v>
      </c>
      <c r="D2926" s="146" t="s">
        <v>827</v>
      </c>
      <c r="E2926" s="543">
        <v>2659.42</v>
      </c>
    </row>
    <row r="2927" spans="1:5" ht="12.75">
      <c r="A2927" s="146">
        <v>3288</v>
      </c>
      <c r="B2927" s="102" t="s">
        <v>40421</v>
      </c>
      <c r="C2927" s="146" t="s">
        <v>1</v>
      </c>
      <c r="D2927" s="146" t="s">
        <v>3270</v>
      </c>
      <c r="E2927" s="543">
        <v>10</v>
      </c>
    </row>
    <row r="2928" spans="1:5" ht="12.75">
      <c r="A2928" s="146">
        <v>13587</v>
      </c>
      <c r="B2928" s="102" t="s">
        <v>40422</v>
      </c>
      <c r="C2928" s="146" t="s">
        <v>1</v>
      </c>
      <c r="D2928" s="146" t="s">
        <v>827</v>
      </c>
      <c r="E2928" s="543">
        <v>6.04</v>
      </c>
    </row>
    <row r="2929" spans="1:5" ht="12.75">
      <c r="A2929" s="146">
        <v>38598</v>
      </c>
      <c r="B2929" s="102" t="s">
        <v>40423</v>
      </c>
      <c r="C2929" s="146" t="s">
        <v>2</v>
      </c>
      <c r="D2929" s="146" t="s">
        <v>827</v>
      </c>
      <c r="E2929" s="543">
        <v>3.54</v>
      </c>
    </row>
    <row r="2930" spans="1:5" ht="12.75">
      <c r="A2930" s="146">
        <v>38595</v>
      </c>
      <c r="B2930" s="102" t="s">
        <v>40424</v>
      </c>
      <c r="C2930" s="146" t="s">
        <v>2</v>
      </c>
      <c r="D2930" s="146" t="s">
        <v>827</v>
      </c>
      <c r="E2930" s="543">
        <v>3</v>
      </c>
    </row>
    <row r="2931" spans="1:5" ht="12.75">
      <c r="A2931" s="146">
        <v>38592</v>
      </c>
      <c r="B2931" s="102" t="s">
        <v>40425</v>
      </c>
      <c r="C2931" s="146" t="s">
        <v>2</v>
      </c>
      <c r="D2931" s="146" t="s">
        <v>827</v>
      </c>
      <c r="E2931" s="543">
        <v>3.03</v>
      </c>
    </row>
    <row r="2932" spans="1:5" ht="12.75">
      <c r="A2932" s="146">
        <v>38588</v>
      </c>
      <c r="B2932" s="102" t="s">
        <v>40426</v>
      </c>
      <c r="C2932" s="146" t="s">
        <v>2</v>
      </c>
      <c r="D2932" s="146" t="s">
        <v>827</v>
      </c>
      <c r="E2932" s="543">
        <v>2.4300000000000002</v>
      </c>
    </row>
    <row r="2933" spans="1:5" ht="12.75">
      <c r="A2933" s="146">
        <v>38593</v>
      </c>
      <c r="B2933" s="102" t="s">
        <v>40427</v>
      </c>
      <c r="C2933" s="146" t="s">
        <v>2</v>
      </c>
      <c r="D2933" s="146" t="s">
        <v>827</v>
      </c>
      <c r="E2933" s="543">
        <v>3.35</v>
      </c>
    </row>
    <row r="2934" spans="1:5" ht="12.75">
      <c r="A2934" s="146">
        <v>38589</v>
      </c>
      <c r="B2934" s="102" t="s">
        <v>40428</v>
      </c>
      <c r="C2934" s="146" t="s">
        <v>2</v>
      </c>
      <c r="D2934" s="146" t="s">
        <v>827</v>
      </c>
      <c r="E2934" s="543">
        <v>2.54</v>
      </c>
    </row>
    <row r="2935" spans="1:5" ht="12.75">
      <c r="A2935" s="146">
        <v>38594</v>
      </c>
      <c r="B2935" s="102" t="s">
        <v>40429</v>
      </c>
      <c r="C2935" s="146" t="s">
        <v>2</v>
      </c>
      <c r="D2935" s="146" t="s">
        <v>827</v>
      </c>
      <c r="E2935" s="543">
        <v>5.28</v>
      </c>
    </row>
    <row r="2936" spans="1:5" ht="12.75">
      <c r="A2936" s="146">
        <v>34774</v>
      </c>
      <c r="B2936" s="102" t="s">
        <v>40430</v>
      </c>
      <c r="C2936" s="146" t="s">
        <v>2</v>
      </c>
      <c r="D2936" s="146" t="s">
        <v>827</v>
      </c>
      <c r="E2936" s="543">
        <v>2.37</v>
      </c>
    </row>
    <row r="2937" spans="1:5" ht="12.75">
      <c r="A2937" s="146">
        <v>34771</v>
      </c>
      <c r="B2937" s="102" t="s">
        <v>40431</v>
      </c>
      <c r="C2937" s="146" t="s">
        <v>2</v>
      </c>
      <c r="D2937" s="146" t="s">
        <v>827</v>
      </c>
      <c r="E2937" s="543">
        <v>2.86</v>
      </c>
    </row>
    <row r="2938" spans="1:5" ht="12.75">
      <c r="A2938" s="146">
        <v>34764</v>
      </c>
      <c r="B2938" s="102" t="s">
        <v>40432</v>
      </c>
      <c r="C2938" s="146" t="s">
        <v>2</v>
      </c>
      <c r="D2938" s="146" t="s">
        <v>827</v>
      </c>
      <c r="E2938" s="543">
        <v>1.87</v>
      </c>
    </row>
    <row r="2939" spans="1:5" ht="12.75">
      <c r="A2939" s="146">
        <v>34773</v>
      </c>
      <c r="B2939" s="102" t="s">
        <v>40433</v>
      </c>
      <c r="C2939" s="146" t="s">
        <v>2</v>
      </c>
      <c r="D2939" s="146" t="s">
        <v>827</v>
      </c>
      <c r="E2939" s="543">
        <v>2.5</v>
      </c>
    </row>
    <row r="2940" spans="1:5" ht="12.75">
      <c r="A2940" s="146">
        <v>34769</v>
      </c>
      <c r="B2940" s="102" t="s">
        <v>40434</v>
      </c>
      <c r="C2940" s="146" t="s">
        <v>2</v>
      </c>
      <c r="D2940" s="146" t="s">
        <v>827</v>
      </c>
      <c r="E2940" s="543">
        <v>3.09</v>
      </c>
    </row>
    <row r="2941" spans="1:5" ht="12.75">
      <c r="A2941" s="146">
        <v>34763</v>
      </c>
      <c r="B2941" s="102" t="s">
        <v>40435</v>
      </c>
      <c r="C2941" s="146" t="s">
        <v>2</v>
      </c>
      <c r="D2941" s="146" t="s">
        <v>827</v>
      </c>
      <c r="E2941" s="543">
        <v>1.91</v>
      </c>
    </row>
    <row r="2942" spans="1:5" ht="12.75">
      <c r="A2942" s="146">
        <v>34788</v>
      </c>
      <c r="B2942" s="102" t="s">
        <v>40436</v>
      </c>
      <c r="C2942" s="146" t="s">
        <v>2</v>
      </c>
      <c r="D2942" s="146" t="s">
        <v>827</v>
      </c>
      <c r="E2942" s="543">
        <v>0.86</v>
      </c>
    </row>
    <row r="2943" spans="1:5" ht="12.75">
      <c r="A2943" s="146">
        <v>34781</v>
      </c>
      <c r="B2943" s="102" t="s">
        <v>40437</v>
      </c>
      <c r="C2943" s="146" t="s">
        <v>2</v>
      </c>
      <c r="D2943" s="146" t="s">
        <v>827</v>
      </c>
      <c r="E2943" s="543">
        <v>1.19</v>
      </c>
    </row>
    <row r="2944" spans="1:5" ht="12.75">
      <c r="A2944" s="146">
        <v>41682</v>
      </c>
      <c r="B2944" s="102" t="s">
        <v>40438</v>
      </c>
      <c r="C2944" s="146" t="s">
        <v>2</v>
      </c>
      <c r="D2944" s="146" t="s">
        <v>827</v>
      </c>
      <c r="E2944" s="543">
        <v>42</v>
      </c>
    </row>
    <row r="2945" spans="1:5" ht="12.75">
      <c r="A2945" s="146">
        <v>41683</v>
      </c>
      <c r="B2945" s="102" t="s">
        <v>40439</v>
      </c>
      <c r="C2945" s="146" t="s">
        <v>2</v>
      </c>
      <c r="D2945" s="146" t="s">
        <v>827</v>
      </c>
      <c r="E2945" s="543">
        <v>30.9</v>
      </c>
    </row>
    <row r="2946" spans="1:5" ht="12.75">
      <c r="A2946" s="146">
        <v>41680</v>
      </c>
      <c r="B2946" s="102" t="s">
        <v>40440</v>
      </c>
      <c r="C2946" s="146" t="s">
        <v>2</v>
      </c>
      <c r="D2946" s="146" t="s">
        <v>827</v>
      </c>
      <c r="E2946" s="543">
        <v>16.63</v>
      </c>
    </row>
    <row r="2947" spans="1:5" ht="12.75">
      <c r="A2947" s="146">
        <v>41679</v>
      </c>
      <c r="B2947" s="102" t="s">
        <v>40441</v>
      </c>
      <c r="C2947" s="146" t="s">
        <v>2</v>
      </c>
      <c r="D2947" s="146" t="s">
        <v>827</v>
      </c>
      <c r="E2947" s="543">
        <v>38.03</v>
      </c>
    </row>
    <row r="2948" spans="1:5" ht="12.75">
      <c r="A2948" s="146">
        <v>41681</v>
      </c>
      <c r="B2948" s="102" t="s">
        <v>40442</v>
      </c>
      <c r="C2948" s="146" t="s">
        <v>2</v>
      </c>
      <c r="D2948" s="146" t="s">
        <v>827</v>
      </c>
      <c r="E2948" s="543">
        <v>26.02</v>
      </c>
    </row>
    <row r="2949" spans="1:5" ht="12.75">
      <c r="A2949" s="146">
        <v>43386</v>
      </c>
      <c r="B2949" s="102" t="s">
        <v>40443</v>
      </c>
      <c r="C2949" s="146" t="s">
        <v>2</v>
      </c>
      <c r="D2949" s="146" t="s">
        <v>827</v>
      </c>
      <c r="E2949" s="543">
        <v>59.42</v>
      </c>
    </row>
    <row r="2950" spans="1:5" ht="12.75">
      <c r="A2950" s="146">
        <v>4059</v>
      </c>
      <c r="B2950" s="102" t="s">
        <v>40444</v>
      </c>
      <c r="C2950" s="146" t="s">
        <v>1</v>
      </c>
      <c r="D2950" s="146" t="s">
        <v>827</v>
      </c>
      <c r="E2950" s="543">
        <v>42</v>
      </c>
    </row>
    <row r="2951" spans="1:5" ht="12.75">
      <c r="A2951" s="146">
        <v>4062</v>
      </c>
      <c r="B2951" s="102" t="s">
        <v>40445</v>
      </c>
      <c r="C2951" s="146" t="s">
        <v>2</v>
      </c>
      <c r="D2951" s="146" t="s">
        <v>827</v>
      </c>
      <c r="E2951" s="543">
        <v>42</v>
      </c>
    </row>
    <row r="2952" spans="1:5" ht="12.75">
      <c r="A2952" s="146">
        <v>4061</v>
      </c>
      <c r="B2952" s="102" t="s">
        <v>40446</v>
      </c>
      <c r="C2952" s="146" t="s">
        <v>2</v>
      </c>
      <c r="D2952" s="146" t="s">
        <v>827</v>
      </c>
      <c r="E2952" s="543">
        <v>52.29</v>
      </c>
    </row>
    <row r="2953" spans="1:5" ht="12.75">
      <c r="A2953" s="146">
        <v>41315</v>
      </c>
      <c r="B2953" s="102" t="s">
        <v>40447</v>
      </c>
      <c r="C2953" s="146" t="s">
        <v>3</v>
      </c>
      <c r="D2953" s="146" t="s">
        <v>827</v>
      </c>
      <c r="E2953" s="543">
        <v>73.89</v>
      </c>
    </row>
    <row r="2954" spans="1:5" ht="12.75">
      <c r="A2954" s="146">
        <v>43148</v>
      </c>
      <c r="B2954" s="102" t="s">
        <v>40448</v>
      </c>
      <c r="C2954" s="146" t="s">
        <v>3</v>
      </c>
      <c r="D2954" s="146" t="s">
        <v>827</v>
      </c>
      <c r="E2954" s="543">
        <v>50.15</v>
      </c>
    </row>
    <row r="2955" spans="1:5" ht="12.75">
      <c r="A2955" s="146">
        <v>43147</v>
      </c>
      <c r="B2955" s="102" t="s">
        <v>40449</v>
      </c>
      <c r="C2955" s="146" t="s">
        <v>3</v>
      </c>
      <c r="D2955" s="146" t="s">
        <v>827</v>
      </c>
      <c r="E2955" s="543">
        <v>19.420000000000002</v>
      </c>
    </row>
    <row r="2956" spans="1:5" ht="12.75">
      <c r="A2956" s="146">
        <v>10608</v>
      </c>
      <c r="B2956" s="102" t="s">
        <v>40450</v>
      </c>
      <c r="C2956" s="146" t="s">
        <v>2</v>
      </c>
      <c r="D2956" s="146" t="s">
        <v>3270</v>
      </c>
      <c r="E2956" s="543"/>
    </row>
    <row r="2957" spans="1:5" ht="12.75">
      <c r="A2957" s="146">
        <v>4069</v>
      </c>
      <c r="B2957" s="102" t="s">
        <v>40451</v>
      </c>
      <c r="C2957" s="146" t="s">
        <v>5</v>
      </c>
      <c r="D2957" s="146" t="s">
        <v>827</v>
      </c>
      <c r="E2957" s="543">
        <v>57.86</v>
      </c>
    </row>
    <row r="2958" spans="1:5" ht="12.75">
      <c r="A2958" s="146">
        <v>40819</v>
      </c>
      <c r="B2958" s="102" t="s">
        <v>40452</v>
      </c>
      <c r="C2958" s="146" t="s">
        <v>2233</v>
      </c>
      <c r="D2958" s="146" t="s">
        <v>827</v>
      </c>
      <c r="E2958" s="543">
        <v>10154.17</v>
      </c>
    </row>
    <row r="2959" spans="1:5" ht="12.75">
      <c r="A2959" s="146">
        <v>34361</v>
      </c>
      <c r="B2959" s="102" t="s">
        <v>40453</v>
      </c>
      <c r="C2959" s="146" t="s">
        <v>3</v>
      </c>
      <c r="D2959" s="146" t="s">
        <v>827</v>
      </c>
      <c r="E2959" s="543">
        <v>14.14</v>
      </c>
    </row>
    <row r="2960" spans="1:5" ht="12.75">
      <c r="A2960" s="146">
        <v>36512</v>
      </c>
      <c r="B2960" s="102" t="s">
        <v>40454</v>
      </c>
      <c r="C2960" s="146" t="s">
        <v>2</v>
      </c>
      <c r="D2960" s="146" t="s">
        <v>827</v>
      </c>
      <c r="E2960" s="543"/>
    </row>
    <row r="2961" spans="1:5" ht="12.75">
      <c r="A2961" s="146">
        <v>44478</v>
      </c>
      <c r="B2961" s="102" t="s">
        <v>40455</v>
      </c>
      <c r="C2961" s="146" t="s">
        <v>3</v>
      </c>
      <c r="D2961" s="146" t="s">
        <v>827</v>
      </c>
      <c r="E2961" s="543">
        <v>12.41</v>
      </c>
    </row>
    <row r="2962" spans="1:5" ht="12.75">
      <c r="A2962" s="146">
        <v>44477</v>
      </c>
      <c r="B2962" s="102" t="s">
        <v>40456</v>
      </c>
      <c r="C2962" s="146" t="s">
        <v>3</v>
      </c>
      <c r="D2962" s="146" t="s">
        <v>827</v>
      </c>
      <c r="E2962" s="543">
        <v>12.41</v>
      </c>
    </row>
    <row r="2963" spans="1:5" ht="12.75">
      <c r="A2963" s="146">
        <v>11697</v>
      </c>
      <c r="B2963" s="102" t="s">
        <v>40457</v>
      </c>
      <c r="C2963" s="146" t="s">
        <v>2</v>
      </c>
      <c r="D2963" s="146" t="s">
        <v>827</v>
      </c>
      <c r="E2963" s="543">
        <v>833.28</v>
      </c>
    </row>
    <row r="2964" spans="1:5" ht="12.75">
      <c r="A2964" s="146">
        <v>11698</v>
      </c>
      <c r="B2964" s="102" t="s">
        <v>40458</v>
      </c>
      <c r="C2964" s="146" t="s">
        <v>2</v>
      </c>
      <c r="D2964" s="146" t="s">
        <v>827</v>
      </c>
      <c r="E2964" s="543">
        <v>994.06</v>
      </c>
    </row>
    <row r="2965" spans="1:5" ht="12.75">
      <c r="A2965" s="146">
        <v>11699</v>
      </c>
      <c r="B2965" s="102" t="s">
        <v>40459</v>
      </c>
      <c r="C2965" s="146" t="s">
        <v>2</v>
      </c>
      <c r="D2965" s="146" t="s">
        <v>827</v>
      </c>
      <c r="E2965" s="543">
        <v>1098.6600000000001</v>
      </c>
    </row>
    <row r="2966" spans="1:5" ht="12.75">
      <c r="A2966" s="146">
        <v>10432</v>
      </c>
      <c r="B2966" s="102" t="s">
        <v>40460</v>
      </c>
      <c r="C2966" s="146" t="s">
        <v>2</v>
      </c>
      <c r="D2966" s="146" t="s">
        <v>827</v>
      </c>
      <c r="E2966" s="543">
        <v>426.56</v>
      </c>
    </row>
    <row r="2967" spans="1:5" ht="12.75">
      <c r="A2967" s="146">
        <v>44020</v>
      </c>
      <c r="B2967" s="102" t="s">
        <v>40461</v>
      </c>
      <c r="C2967" s="146" t="s">
        <v>2</v>
      </c>
      <c r="D2967" s="146" t="s">
        <v>827</v>
      </c>
      <c r="E2967" s="543">
        <v>1052.3800000000001</v>
      </c>
    </row>
    <row r="2968" spans="1:5" ht="12.75">
      <c r="A2968" s="146">
        <v>41419</v>
      </c>
      <c r="B2968" s="102" t="s">
        <v>40462</v>
      </c>
      <c r="C2968" s="146" t="s">
        <v>2</v>
      </c>
      <c r="D2968" s="146" t="s">
        <v>827</v>
      </c>
      <c r="E2968" s="543">
        <v>7.43</v>
      </c>
    </row>
    <row r="2969" spans="1:5" ht="12.75">
      <c r="A2969" s="146">
        <v>41420</v>
      </c>
      <c r="B2969" s="102" t="s">
        <v>40463</v>
      </c>
      <c r="C2969" s="146" t="s">
        <v>2</v>
      </c>
      <c r="D2969" s="146" t="s">
        <v>827</v>
      </c>
      <c r="E2969" s="543">
        <v>10.11</v>
      </c>
    </row>
    <row r="2970" spans="1:5" ht="12.75">
      <c r="A2970" s="146">
        <v>41421</v>
      </c>
      <c r="B2970" s="102" t="s">
        <v>40464</v>
      </c>
      <c r="C2970" s="146" t="s">
        <v>2</v>
      </c>
      <c r="D2970" s="146" t="s">
        <v>827</v>
      </c>
      <c r="E2970" s="543">
        <v>10.08</v>
      </c>
    </row>
    <row r="2971" spans="1:5" ht="12.75">
      <c r="A2971" s="146">
        <v>41422</v>
      </c>
      <c r="B2971" s="102" t="s">
        <v>40465</v>
      </c>
      <c r="C2971" s="146" t="s">
        <v>2</v>
      </c>
      <c r="D2971" s="146" t="s">
        <v>827</v>
      </c>
      <c r="E2971" s="543">
        <v>13.81</v>
      </c>
    </row>
    <row r="2972" spans="1:5" ht="12.75">
      <c r="A2972" s="146">
        <v>41425</v>
      </c>
      <c r="B2972" s="102" t="s">
        <v>40466</v>
      </c>
      <c r="C2972" s="146" t="s">
        <v>2</v>
      </c>
      <c r="D2972" s="146" t="s">
        <v>827</v>
      </c>
      <c r="E2972" s="543">
        <v>7.06</v>
      </c>
    </row>
    <row r="2973" spans="1:5" ht="12.75">
      <c r="A2973" s="146">
        <v>41426</v>
      </c>
      <c r="B2973" s="102" t="s">
        <v>40467</v>
      </c>
      <c r="C2973" s="146" t="s">
        <v>2</v>
      </c>
      <c r="D2973" s="146" t="s">
        <v>827</v>
      </c>
      <c r="E2973" s="543">
        <v>12.74</v>
      </c>
    </row>
    <row r="2974" spans="1:5" ht="12.75">
      <c r="A2974" s="146">
        <v>41414</v>
      </c>
      <c r="B2974" s="102" t="s">
        <v>40468</v>
      </c>
      <c r="C2974" s="146" t="s">
        <v>2</v>
      </c>
      <c r="D2974" s="146" t="s">
        <v>827</v>
      </c>
      <c r="E2974" s="543">
        <v>23.38</v>
      </c>
    </row>
    <row r="2975" spans="1:5" ht="12.75">
      <c r="A2975" s="146">
        <v>41415</v>
      </c>
      <c r="B2975" s="102" t="s">
        <v>40469</v>
      </c>
      <c r="C2975" s="146" t="s">
        <v>2</v>
      </c>
      <c r="D2975" s="146" t="s">
        <v>827</v>
      </c>
      <c r="E2975" s="543">
        <v>27.23</v>
      </c>
    </row>
    <row r="2976" spans="1:5" ht="12.75">
      <c r="A2976" s="146">
        <v>37514</v>
      </c>
      <c r="B2976" s="102" t="s">
        <v>40470</v>
      </c>
      <c r="C2976" s="146" t="s">
        <v>2</v>
      </c>
      <c r="D2976" s="146" t="s">
        <v>3270</v>
      </c>
      <c r="E2976" s="543">
        <v>325000</v>
      </c>
    </row>
    <row r="2977" spans="1:5" ht="12.75">
      <c r="A2977" s="146">
        <v>37519</v>
      </c>
      <c r="B2977" s="102" t="s">
        <v>40471</v>
      </c>
      <c r="C2977" s="146" t="s">
        <v>2</v>
      </c>
      <c r="D2977" s="146" t="s">
        <v>827</v>
      </c>
      <c r="E2977" s="543">
        <v>501570.35</v>
      </c>
    </row>
    <row r="2978" spans="1:5" ht="12.75">
      <c r="A2978" s="146">
        <v>37520</v>
      </c>
      <c r="B2978" s="102" t="s">
        <v>40472</v>
      </c>
      <c r="C2978" s="146" t="s">
        <v>2</v>
      </c>
      <c r="D2978" s="146" t="s">
        <v>827</v>
      </c>
      <c r="E2978" s="543">
        <v>493347.88</v>
      </c>
    </row>
    <row r="2979" spans="1:5" ht="12.75">
      <c r="A2979" s="146">
        <v>37521</v>
      </c>
      <c r="B2979" s="102" t="s">
        <v>40473</v>
      </c>
      <c r="C2979" s="146" t="s">
        <v>2</v>
      </c>
      <c r="D2979" s="146" t="s">
        <v>827</v>
      </c>
      <c r="E2979" s="543">
        <v>601884.43000000005</v>
      </c>
    </row>
    <row r="2980" spans="1:5" ht="12.75">
      <c r="A2980" s="146">
        <v>37522</v>
      </c>
      <c r="B2980" s="102" t="s">
        <v>40474</v>
      </c>
      <c r="C2980" s="146" t="s">
        <v>2</v>
      </c>
      <c r="D2980" s="146" t="s">
        <v>827</v>
      </c>
      <c r="E2980" s="543">
        <v>619992.57999999996</v>
      </c>
    </row>
    <row r="2981" spans="1:5" ht="12.75">
      <c r="A2981" s="146">
        <v>37546</v>
      </c>
      <c r="B2981" s="102" t="s">
        <v>40475</v>
      </c>
      <c r="C2981" s="146" t="s">
        <v>2</v>
      </c>
      <c r="D2981" s="146" t="s">
        <v>827</v>
      </c>
      <c r="E2981" s="543">
        <v>11527.21</v>
      </c>
    </row>
    <row r="2982" spans="1:5" ht="12.75">
      <c r="A2982" s="146">
        <v>37544</v>
      </c>
      <c r="B2982" s="102" t="s">
        <v>40476</v>
      </c>
      <c r="C2982" s="146" t="s">
        <v>2</v>
      </c>
      <c r="D2982" s="146" t="s">
        <v>827</v>
      </c>
      <c r="E2982" s="543">
        <v>12191.96</v>
      </c>
    </row>
    <row r="2983" spans="1:5" ht="12.75">
      <c r="A2983" s="146">
        <v>37545</v>
      </c>
      <c r="B2983" s="102" t="s">
        <v>40477</v>
      </c>
      <c r="C2983" s="146" t="s">
        <v>2</v>
      </c>
      <c r="D2983" s="146" t="s">
        <v>827</v>
      </c>
      <c r="E2983" s="543">
        <v>14506.8</v>
      </c>
    </row>
    <row r="2984" spans="1:5" ht="12.75">
      <c r="A2984" s="146">
        <v>36793</v>
      </c>
      <c r="B2984" s="102" t="s">
        <v>40478</v>
      </c>
      <c r="C2984" s="146" t="s">
        <v>2</v>
      </c>
      <c r="D2984" s="146" t="s">
        <v>827</v>
      </c>
      <c r="E2984" s="543">
        <v>697.16</v>
      </c>
    </row>
    <row r="2985" spans="1:5" ht="12.75">
      <c r="A2985" s="146">
        <v>11769</v>
      </c>
      <c r="B2985" s="102" t="s">
        <v>40479</v>
      </c>
      <c r="C2985" s="146" t="s">
        <v>2</v>
      </c>
      <c r="D2985" s="146" t="s">
        <v>827</v>
      </c>
      <c r="E2985" s="543">
        <v>308.08999999999997</v>
      </c>
    </row>
    <row r="2986" spans="1:5" ht="12.75">
      <c r="A2986" s="146">
        <v>11771</v>
      </c>
      <c r="B2986" s="102" t="s">
        <v>40480</v>
      </c>
      <c r="C2986" s="146" t="s">
        <v>2</v>
      </c>
      <c r="D2986" s="146" t="s">
        <v>827</v>
      </c>
      <c r="E2986" s="543">
        <v>377.37</v>
      </c>
    </row>
    <row r="2987" spans="1:5" ht="12.75">
      <c r="A2987" s="146">
        <v>39919</v>
      </c>
      <c r="B2987" s="102" t="s">
        <v>40481</v>
      </c>
      <c r="C2987" s="146" t="s">
        <v>2</v>
      </c>
      <c r="D2987" s="146" t="s">
        <v>827</v>
      </c>
      <c r="E2987" s="543">
        <v>57700.07</v>
      </c>
    </row>
    <row r="2988" spans="1:5" ht="12.75">
      <c r="A2988" s="146">
        <v>38385</v>
      </c>
      <c r="B2988" s="102" t="s">
        <v>40482</v>
      </c>
      <c r="C2988" s="146" t="s">
        <v>2</v>
      </c>
      <c r="D2988" s="146" t="s">
        <v>827</v>
      </c>
      <c r="E2988" s="543">
        <v>54.17</v>
      </c>
    </row>
    <row r="2989" spans="1:5" ht="12.75">
      <c r="A2989" s="146">
        <v>36800</v>
      </c>
      <c r="B2989" s="102" t="s">
        <v>40483</v>
      </c>
      <c r="C2989" s="146" t="s">
        <v>2</v>
      </c>
      <c r="D2989" s="146" t="s">
        <v>827</v>
      </c>
      <c r="E2989" s="543">
        <v>185.12</v>
      </c>
    </row>
    <row r="2990" spans="1:5" ht="12.75">
      <c r="A2990" s="146">
        <v>37587</v>
      </c>
      <c r="B2990" s="102" t="s">
        <v>40484</v>
      </c>
      <c r="C2990" s="146" t="s">
        <v>2</v>
      </c>
      <c r="D2990" s="146" t="s">
        <v>827</v>
      </c>
      <c r="E2990" s="543">
        <v>406.72</v>
      </c>
    </row>
    <row r="2991" spans="1:5" ht="12.75">
      <c r="A2991" s="146">
        <v>11561</v>
      </c>
      <c r="B2991" s="102" t="s">
        <v>40485</v>
      </c>
      <c r="C2991" s="146" t="s">
        <v>2</v>
      </c>
      <c r="D2991" s="146" t="s">
        <v>827</v>
      </c>
      <c r="E2991" s="543">
        <v>225.57</v>
      </c>
    </row>
    <row r="2992" spans="1:5" ht="12.75">
      <c r="A2992" s="146">
        <v>43604</v>
      </c>
      <c r="B2992" s="102" t="s">
        <v>40486</v>
      </c>
      <c r="C2992" s="146" t="s">
        <v>2</v>
      </c>
      <c r="D2992" s="146" t="s">
        <v>827</v>
      </c>
      <c r="E2992" s="543">
        <v>120.25</v>
      </c>
    </row>
    <row r="2993" spans="1:5" ht="12.75">
      <c r="A2993" s="146">
        <v>11560</v>
      </c>
      <c r="B2993" s="102" t="s">
        <v>40487</v>
      </c>
      <c r="C2993" s="146" t="s">
        <v>2</v>
      </c>
      <c r="D2993" s="146" t="s">
        <v>827</v>
      </c>
      <c r="E2993" s="543">
        <v>174.1</v>
      </c>
    </row>
    <row r="2994" spans="1:5" ht="12.75">
      <c r="A2994" s="146">
        <v>11499</v>
      </c>
      <c r="B2994" s="102" t="s">
        <v>40488</v>
      </c>
      <c r="C2994" s="146" t="s">
        <v>2</v>
      </c>
      <c r="D2994" s="146" t="s">
        <v>827</v>
      </c>
      <c r="E2994" s="543">
        <v>673.84</v>
      </c>
    </row>
    <row r="2995" spans="1:5" ht="12.75">
      <c r="A2995" s="146">
        <v>34761</v>
      </c>
      <c r="B2995" s="102" t="s">
        <v>40489</v>
      </c>
      <c r="C2995" s="146" t="s">
        <v>5</v>
      </c>
      <c r="D2995" s="146" t="s">
        <v>827</v>
      </c>
      <c r="E2995" s="543">
        <v>26.43</v>
      </c>
    </row>
    <row r="2996" spans="1:5" ht="12.75">
      <c r="A2996" s="146">
        <v>40924</v>
      </c>
      <c r="B2996" s="102" t="s">
        <v>40490</v>
      </c>
      <c r="C2996" s="146" t="s">
        <v>2233</v>
      </c>
      <c r="D2996" s="146" t="s">
        <v>827</v>
      </c>
      <c r="E2996" s="543">
        <v>4640.3500000000004</v>
      </c>
    </row>
    <row r="2997" spans="1:5" ht="12.75">
      <c r="A2997" s="146">
        <v>40983</v>
      </c>
      <c r="B2997" s="102" t="s">
        <v>40491</v>
      </c>
      <c r="C2997" s="146" t="s">
        <v>2233</v>
      </c>
      <c r="D2997" s="146" t="s">
        <v>827</v>
      </c>
      <c r="E2997" s="543">
        <v>4501.95</v>
      </c>
    </row>
    <row r="2998" spans="1:5" ht="12.75">
      <c r="A2998" s="146">
        <v>44497</v>
      </c>
      <c r="B2998" s="102" t="s">
        <v>40492</v>
      </c>
      <c r="C2998" s="146" t="s">
        <v>5</v>
      </c>
      <c r="D2998" s="146" t="s">
        <v>827</v>
      </c>
      <c r="E2998" s="543">
        <v>25.65</v>
      </c>
    </row>
    <row r="2999" spans="1:5" ht="12.75">
      <c r="A2999" s="146">
        <v>2437</v>
      </c>
      <c r="B2999" s="102" t="s">
        <v>40493</v>
      </c>
      <c r="C2999" s="146" t="s">
        <v>5</v>
      </c>
      <c r="D2999" s="146" t="s">
        <v>827</v>
      </c>
      <c r="E2999" s="543">
        <v>34.200000000000003</v>
      </c>
    </row>
    <row r="3000" spans="1:5" ht="12.75">
      <c r="A3000" s="146">
        <v>40921</v>
      </c>
      <c r="B3000" s="102" t="s">
        <v>40494</v>
      </c>
      <c r="C3000" s="146" t="s">
        <v>2233</v>
      </c>
      <c r="D3000" s="146" t="s">
        <v>827</v>
      </c>
      <c r="E3000" s="543">
        <v>6003.35</v>
      </c>
    </row>
    <row r="3001" spans="1:5" ht="12.75">
      <c r="A3001" s="146">
        <v>14252</v>
      </c>
      <c r="B3001" s="102" t="s">
        <v>40495</v>
      </c>
      <c r="C3001" s="146" t="s">
        <v>2</v>
      </c>
      <c r="D3001" s="146" t="s">
        <v>827</v>
      </c>
      <c r="E3001" s="543">
        <v>2969.55</v>
      </c>
    </row>
    <row r="3002" spans="1:5" ht="12.75">
      <c r="A3002" s="146">
        <v>730</v>
      </c>
      <c r="B3002" s="102" t="s">
        <v>40496</v>
      </c>
      <c r="C3002" s="146" t="s">
        <v>2</v>
      </c>
      <c r="D3002" s="146" t="s">
        <v>827</v>
      </c>
      <c r="E3002" s="543">
        <v>7934.1</v>
      </c>
    </row>
    <row r="3003" spans="1:5" ht="12.75">
      <c r="A3003" s="146">
        <v>723</v>
      </c>
      <c r="B3003" s="102" t="s">
        <v>40497</v>
      </c>
      <c r="C3003" s="146" t="s">
        <v>2</v>
      </c>
      <c r="D3003" s="146" t="s">
        <v>827</v>
      </c>
      <c r="E3003" s="543">
        <v>3943.52</v>
      </c>
    </row>
    <row r="3004" spans="1:5" ht="12.75">
      <c r="A3004" s="146">
        <v>36502</v>
      </c>
      <c r="B3004" s="102" t="s">
        <v>40498</v>
      </c>
      <c r="C3004" s="146" t="s">
        <v>2</v>
      </c>
      <c r="D3004" s="146" t="s">
        <v>827</v>
      </c>
      <c r="E3004" s="543">
        <v>3706.44</v>
      </c>
    </row>
    <row r="3005" spans="1:5" ht="12.75">
      <c r="A3005" s="146">
        <v>36503</v>
      </c>
      <c r="B3005" s="102" t="s">
        <v>40499</v>
      </c>
      <c r="C3005" s="146" t="s">
        <v>2</v>
      </c>
      <c r="D3005" s="146" t="s">
        <v>827</v>
      </c>
      <c r="E3005" s="543">
        <v>4570.4799999999996</v>
      </c>
    </row>
    <row r="3006" spans="1:5" ht="12.75">
      <c r="A3006" s="146">
        <v>4090</v>
      </c>
      <c r="B3006" s="102" t="s">
        <v>40500</v>
      </c>
      <c r="C3006" s="146" t="s">
        <v>2</v>
      </c>
      <c r="D3006" s="146" t="s">
        <v>3270</v>
      </c>
      <c r="E3006" s="543">
        <v>1250000</v>
      </c>
    </row>
    <row r="3007" spans="1:5" ht="12.75">
      <c r="A3007" s="146">
        <v>13227</v>
      </c>
      <c r="B3007" s="102" t="s">
        <v>40501</v>
      </c>
      <c r="C3007" s="146" t="s">
        <v>2</v>
      </c>
      <c r="D3007" s="146" t="s">
        <v>827</v>
      </c>
      <c r="E3007" s="543">
        <v>1553280.87</v>
      </c>
    </row>
    <row r="3008" spans="1:5" ht="12.75">
      <c r="A3008" s="146">
        <v>10597</v>
      </c>
      <c r="B3008" s="102" t="s">
        <v>40502</v>
      </c>
      <c r="C3008" s="146" t="s">
        <v>2</v>
      </c>
      <c r="D3008" s="146" t="s">
        <v>827</v>
      </c>
      <c r="E3008" s="543">
        <v>1635028.5</v>
      </c>
    </row>
    <row r="3009" spans="1:5" ht="12.75">
      <c r="A3009" s="146">
        <v>39628</v>
      </c>
      <c r="B3009" s="102" t="s">
        <v>40503</v>
      </c>
      <c r="C3009" s="146" t="s">
        <v>2</v>
      </c>
      <c r="D3009" s="146" t="s">
        <v>827</v>
      </c>
      <c r="E3009" s="543"/>
    </row>
    <row r="3010" spans="1:5" ht="12.75">
      <c r="A3010" s="146">
        <v>39404</v>
      </c>
      <c r="B3010" s="102" t="s">
        <v>40504</v>
      </c>
      <c r="C3010" s="146" t="s">
        <v>2</v>
      </c>
      <c r="D3010" s="146" t="s">
        <v>827</v>
      </c>
      <c r="E3010" s="543"/>
    </row>
    <row r="3011" spans="1:5" ht="12.75">
      <c r="A3011" s="146">
        <v>39402</v>
      </c>
      <c r="B3011" s="102" t="s">
        <v>40505</v>
      </c>
      <c r="C3011" s="146" t="s">
        <v>2</v>
      </c>
      <c r="D3011" s="146" t="s">
        <v>827</v>
      </c>
      <c r="E3011" s="543"/>
    </row>
    <row r="3012" spans="1:5" ht="12.75">
      <c r="A3012" s="146">
        <v>39403</v>
      </c>
      <c r="B3012" s="102" t="s">
        <v>40506</v>
      </c>
      <c r="C3012" s="146" t="s">
        <v>2</v>
      </c>
      <c r="D3012" s="146" t="s">
        <v>827</v>
      </c>
      <c r="E3012" s="543"/>
    </row>
    <row r="3013" spans="1:5" ht="12.75">
      <c r="A3013" s="146">
        <v>4093</v>
      </c>
      <c r="B3013" s="102" t="s">
        <v>40507</v>
      </c>
      <c r="C3013" s="146" t="s">
        <v>5</v>
      </c>
      <c r="D3013" s="146" t="s">
        <v>3270</v>
      </c>
      <c r="E3013" s="543">
        <v>22.18</v>
      </c>
    </row>
    <row r="3014" spans="1:5" ht="12.75">
      <c r="A3014" s="146">
        <v>10512</v>
      </c>
      <c r="B3014" s="102" t="s">
        <v>40508</v>
      </c>
      <c r="C3014" s="146" t="s">
        <v>2233</v>
      </c>
      <c r="D3014" s="146" t="s">
        <v>827</v>
      </c>
      <c r="E3014" s="543">
        <v>3892.41</v>
      </c>
    </row>
    <row r="3015" spans="1:5" ht="12.75">
      <c r="A3015" s="146">
        <v>4243</v>
      </c>
      <c r="B3015" s="102" t="s">
        <v>40509</v>
      </c>
      <c r="C3015" s="146" t="s">
        <v>5</v>
      </c>
      <c r="D3015" s="146" t="s">
        <v>827</v>
      </c>
      <c r="E3015" s="543">
        <v>27.24</v>
      </c>
    </row>
    <row r="3016" spans="1:5" ht="12.75">
      <c r="A3016" s="146">
        <v>20020</v>
      </c>
      <c r="B3016" s="102" t="s">
        <v>40510</v>
      </c>
      <c r="C3016" s="146" t="s">
        <v>5</v>
      </c>
      <c r="D3016" s="146" t="s">
        <v>827</v>
      </c>
      <c r="E3016" s="543">
        <v>23.05</v>
      </c>
    </row>
    <row r="3017" spans="1:5" ht="12.75">
      <c r="A3017" s="146">
        <v>41038</v>
      </c>
      <c r="B3017" s="102" t="s">
        <v>40511</v>
      </c>
      <c r="C3017" s="146" t="s">
        <v>2233</v>
      </c>
      <c r="D3017" s="146" t="s">
        <v>827</v>
      </c>
      <c r="E3017" s="543">
        <v>4045</v>
      </c>
    </row>
    <row r="3018" spans="1:5" ht="12.75">
      <c r="A3018" s="146">
        <v>4094</v>
      </c>
      <c r="B3018" s="102" t="s">
        <v>40512</v>
      </c>
      <c r="C3018" s="146" t="s">
        <v>5</v>
      </c>
      <c r="D3018" s="146" t="s">
        <v>827</v>
      </c>
      <c r="E3018" s="543">
        <v>27.58</v>
      </c>
    </row>
    <row r="3019" spans="1:5" ht="12.75">
      <c r="A3019" s="146">
        <v>40988</v>
      </c>
      <c r="B3019" s="102" t="s">
        <v>40513</v>
      </c>
      <c r="C3019" s="146" t="s">
        <v>2233</v>
      </c>
      <c r="D3019" s="146" t="s">
        <v>827</v>
      </c>
      <c r="E3019" s="543">
        <v>4841.45</v>
      </c>
    </row>
    <row r="3020" spans="1:5" ht="12.75">
      <c r="A3020" s="146">
        <v>4095</v>
      </c>
      <c r="B3020" s="102" t="s">
        <v>40514</v>
      </c>
      <c r="C3020" s="146" t="s">
        <v>5</v>
      </c>
      <c r="D3020" s="146" t="s">
        <v>827</v>
      </c>
      <c r="E3020" s="543">
        <v>18.47</v>
      </c>
    </row>
    <row r="3021" spans="1:5" ht="12.75">
      <c r="A3021" s="146">
        <v>40990</v>
      </c>
      <c r="B3021" s="102" t="s">
        <v>40515</v>
      </c>
      <c r="C3021" s="146" t="s">
        <v>2233</v>
      </c>
      <c r="D3021" s="146" t="s">
        <v>827</v>
      </c>
      <c r="E3021" s="543">
        <v>3242.27</v>
      </c>
    </row>
    <row r="3022" spans="1:5" ht="12.75">
      <c r="A3022" s="146">
        <v>4096</v>
      </c>
      <c r="B3022" s="102" t="s">
        <v>40516</v>
      </c>
      <c r="C3022" s="146" t="s">
        <v>5</v>
      </c>
      <c r="D3022" s="146" t="s">
        <v>827</v>
      </c>
      <c r="E3022" s="543">
        <v>24.05</v>
      </c>
    </row>
    <row r="3023" spans="1:5" ht="12.75">
      <c r="A3023" s="146">
        <v>40992</v>
      </c>
      <c r="B3023" s="102" t="s">
        <v>40517</v>
      </c>
      <c r="C3023" s="146" t="s">
        <v>2233</v>
      </c>
      <c r="D3023" s="146" t="s">
        <v>827</v>
      </c>
      <c r="E3023" s="543">
        <v>4221.34</v>
      </c>
    </row>
    <row r="3024" spans="1:5" ht="12.75">
      <c r="A3024" s="146">
        <v>4114</v>
      </c>
      <c r="B3024" s="102" t="s">
        <v>40518</v>
      </c>
      <c r="C3024" s="146" t="s">
        <v>2</v>
      </c>
      <c r="D3024" s="146" t="s">
        <v>827</v>
      </c>
      <c r="E3024" s="543">
        <v>96.27</v>
      </c>
    </row>
    <row r="3025" spans="1:5" ht="12.75">
      <c r="A3025" s="146">
        <v>36797</v>
      </c>
      <c r="B3025" s="102" t="s">
        <v>40519</v>
      </c>
      <c r="C3025" s="146" t="s">
        <v>2</v>
      </c>
      <c r="D3025" s="146" t="s">
        <v>827</v>
      </c>
      <c r="E3025" s="543">
        <v>85.71</v>
      </c>
    </row>
    <row r="3026" spans="1:5" ht="12.75">
      <c r="A3026" s="146">
        <v>4107</v>
      </c>
      <c r="B3026" s="102" t="s">
        <v>40520</v>
      </c>
      <c r="C3026" s="146" t="s">
        <v>2</v>
      </c>
      <c r="D3026" s="146" t="s">
        <v>827</v>
      </c>
      <c r="E3026" s="543">
        <v>80.819999999999993</v>
      </c>
    </row>
    <row r="3027" spans="1:5" ht="12.75">
      <c r="A3027" s="146">
        <v>4102</v>
      </c>
      <c r="B3027" s="102" t="s">
        <v>40521</v>
      </c>
      <c r="C3027" s="146" t="s">
        <v>2</v>
      </c>
      <c r="D3027" s="146" t="s">
        <v>3270</v>
      </c>
      <c r="E3027" s="543">
        <v>98.65</v>
      </c>
    </row>
    <row r="3028" spans="1:5" ht="12.75">
      <c r="A3028" s="146">
        <v>36799</v>
      </c>
      <c r="B3028" s="102" t="s">
        <v>40522</v>
      </c>
      <c r="C3028" s="146" t="s">
        <v>2</v>
      </c>
      <c r="D3028" s="146" t="s">
        <v>827</v>
      </c>
      <c r="E3028" s="543">
        <v>83.19</v>
      </c>
    </row>
    <row r="3029" spans="1:5" ht="12.75">
      <c r="A3029" s="146">
        <v>2747</v>
      </c>
      <c r="B3029" s="102" t="s">
        <v>40523</v>
      </c>
      <c r="C3029" s="146" t="s">
        <v>1</v>
      </c>
      <c r="D3029" s="146" t="s">
        <v>827</v>
      </c>
      <c r="E3029" s="543"/>
    </row>
    <row r="3030" spans="1:5" ht="12.75">
      <c r="A3030" s="146">
        <v>21138</v>
      </c>
      <c r="B3030" s="102" t="s">
        <v>40524</v>
      </c>
      <c r="C3030" s="146" t="s">
        <v>1</v>
      </c>
      <c r="D3030" s="146" t="s">
        <v>3270</v>
      </c>
      <c r="E3030" s="543"/>
    </row>
    <row r="3031" spans="1:5" ht="12.75">
      <c r="A3031" s="146">
        <v>10826</v>
      </c>
      <c r="B3031" s="102" t="s">
        <v>40525</v>
      </c>
      <c r="C3031" s="146" t="s">
        <v>2</v>
      </c>
      <c r="D3031" s="146" t="s">
        <v>827</v>
      </c>
      <c r="E3031" s="543">
        <v>90.51</v>
      </c>
    </row>
    <row r="3032" spans="1:5" ht="12.75">
      <c r="A3032" s="146">
        <v>365</v>
      </c>
      <c r="B3032" s="102" t="s">
        <v>40526</v>
      </c>
      <c r="C3032" s="146" t="s">
        <v>2</v>
      </c>
      <c r="D3032" s="146" t="s">
        <v>827</v>
      </c>
      <c r="E3032" s="543">
        <v>56.12</v>
      </c>
    </row>
    <row r="3033" spans="1:5" ht="12.75">
      <c r="A3033" s="146">
        <v>38639</v>
      </c>
      <c r="B3033" s="102" t="s">
        <v>40527</v>
      </c>
      <c r="C3033" s="146" t="s">
        <v>2</v>
      </c>
      <c r="D3033" s="146" t="s">
        <v>827</v>
      </c>
      <c r="E3033" s="543">
        <v>217.24</v>
      </c>
    </row>
    <row r="3034" spans="1:5" ht="12.75">
      <c r="A3034" s="146">
        <v>38640</v>
      </c>
      <c r="B3034" s="102" t="s">
        <v>40528</v>
      </c>
      <c r="C3034" s="146" t="s">
        <v>2</v>
      </c>
      <c r="D3034" s="146" t="s">
        <v>827</v>
      </c>
      <c r="E3034" s="543">
        <v>3.25</v>
      </c>
    </row>
    <row r="3035" spans="1:5" ht="12.75">
      <c r="A3035" s="146">
        <v>358</v>
      </c>
      <c r="B3035" s="102" t="s">
        <v>40529</v>
      </c>
      <c r="C3035" s="146" t="s">
        <v>2</v>
      </c>
      <c r="D3035" s="146" t="s">
        <v>827</v>
      </c>
      <c r="E3035" s="543">
        <v>66.98</v>
      </c>
    </row>
    <row r="3036" spans="1:5" ht="12.75">
      <c r="A3036" s="146">
        <v>359</v>
      </c>
      <c r="B3036" s="102" t="s">
        <v>40530</v>
      </c>
      <c r="C3036" s="146" t="s">
        <v>2</v>
      </c>
      <c r="D3036" s="146" t="s">
        <v>827</v>
      </c>
      <c r="E3036" s="543">
        <v>137.58000000000001</v>
      </c>
    </row>
    <row r="3037" spans="1:5" ht="12.75">
      <c r="A3037" s="146">
        <v>38641</v>
      </c>
      <c r="B3037" s="102" t="s">
        <v>40531</v>
      </c>
      <c r="C3037" s="146" t="s">
        <v>2</v>
      </c>
      <c r="D3037" s="146" t="s">
        <v>827</v>
      </c>
      <c r="E3037" s="543">
        <v>135.77000000000001</v>
      </c>
    </row>
    <row r="3038" spans="1:5" ht="12.75">
      <c r="A3038" s="146">
        <v>360</v>
      </c>
      <c r="B3038" s="102" t="s">
        <v>40532</v>
      </c>
      <c r="C3038" s="146" t="s">
        <v>2</v>
      </c>
      <c r="D3038" s="146" t="s">
        <v>3270</v>
      </c>
      <c r="E3038" s="543">
        <v>3.15</v>
      </c>
    </row>
    <row r="3039" spans="1:5" ht="12.75">
      <c r="A3039" s="146">
        <v>42430</v>
      </c>
      <c r="B3039" s="102" t="s">
        <v>40533</v>
      </c>
      <c r="C3039" s="146" t="s">
        <v>2</v>
      </c>
      <c r="D3039" s="146" t="s">
        <v>827</v>
      </c>
      <c r="E3039" s="543"/>
    </row>
    <row r="3040" spans="1:5" ht="12.75">
      <c r="A3040" s="146">
        <v>4209</v>
      </c>
      <c r="B3040" s="102" t="s">
        <v>40534</v>
      </c>
      <c r="C3040" s="146" t="s">
        <v>2</v>
      </c>
      <c r="D3040" s="146" t="s">
        <v>827</v>
      </c>
      <c r="E3040" s="543"/>
    </row>
    <row r="3041" spans="1:5" ht="12.75">
      <c r="A3041" s="146">
        <v>4180</v>
      </c>
      <c r="B3041" s="102" t="s">
        <v>40535</v>
      </c>
      <c r="C3041" s="146" t="s">
        <v>2</v>
      </c>
      <c r="D3041" s="146" t="s">
        <v>827</v>
      </c>
      <c r="E3041" s="543"/>
    </row>
    <row r="3042" spans="1:5" ht="12.75">
      <c r="A3042" s="146">
        <v>4179</v>
      </c>
      <c r="B3042" s="102" t="s">
        <v>40536</v>
      </c>
      <c r="C3042" s="146" t="s">
        <v>2</v>
      </c>
      <c r="D3042" s="146" t="s">
        <v>827</v>
      </c>
      <c r="E3042" s="543"/>
    </row>
    <row r="3043" spans="1:5" ht="12.75">
      <c r="A3043" s="146">
        <v>4177</v>
      </c>
      <c r="B3043" s="102" t="s">
        <v>40537</v>
      </c>
      <c r="C3043" s="146" t="s">
        <v>2</v>
      </c>
      <c r="D3043" s="146" t="s">
        <v>827</v>
      </c>
      <c r="E3043" s="543"/>
    </row>
    <row r="3044" spans="1:5" ht="12.75">
      <c r="A3044" s="146">
        <v>4208</v>
      </c>
      <c r="B3044" s="102" t="s">
        <v>40538</v>
      </c>
      <c r="C3044" s="146" t="s">
        <v>2</v>
      </c>
      <c r="D3044" s="146" t="s">
        <v>827</v>
      </c>
      <c r="E3044" s="543"/>
    </row>
    <row r="3045" spans="1:5" ht="12.75">
      <c r="A3045" s="146">
        <v>4181</v>
      </c>
      <c r="B3045" s="102" t="s">
        <v>40539</v>
      </c>
      <c r="C3045" s="146" t="s">
        <v>2</v>
      </c>
      <c r="D3045" s="146" t="s">
        <v>827</v>
      </c>
      <c r="E3045" s="543"/>
    </row>
    <row r="3046" spans="1:5" ht="12.75">
      <c r="A3046" s="146">
        <v>4182</v>
      </c>
      <c r="B3046" s="102" t="s">
        <v>40540</v>
      </c>
      <c r="C3046" s="146" t="s">
        <v>2</v>
      </c>
      <c r="D3046" s="146" t="s">
        <v>827</v>
      </c>
      <c r="E3046" s="543"/>
    </row>
    <row r="3047" spans="1:5" ht="12.75">
      <c r="A3047" s="146">
        <v>4178</v>
      </c>
      <c r="B3047" s="102" t="s">
        <v>40541</v>
      </c>
      <c r="C3047" s="146" t="s">
        <v>2</v>
      </c>
      <c r="D3047" s="146" t="s">
        <v>827</v>
      </c>
      <c r="E3047" s="543"/>
    </row>
    <row r="3048" spans="1:5" ht="12.75">
      <c r="A3048" s="146">
        <v>4183</v>
      </c>
      <c r="B3048" s="102" t="s">
        <v>40542</v>
      </c>
      <c r="C3048" s="146" t="s">
        <v>2</v>
      </c>
      <c r="D3048" s="146" t="s">
        <v>827</v>
      </c>
      <c r="E3048" s="543"/>
    </row>
    <row r="3049" spans="1:5" ht="12.75">
      <c r="A3049" s="146">
        <v>4184</v>
      </c>
      <c r="B3049" s="102" t="s">
        <v>40543</v>
      </c>
      <c r="C3049" s="146" t="s">
        <v>2</v>
      </c>
      <c r="D3049" s="146" t="s">
        <v>827</v>
      </c>
      <c r="E3049" s="543"/>
    </row>
    <row r="3050" spans="1:5" ht="12.75">
      <c r="A3050" s="146">
        <v>4185</v>
      </c>
      <c r="B3050" s="102" t="s">
        <v>40544</v>
      </c>
      <c r="C3050" s="146" t="s">
        <v>2</v>
      </c>
      <c r="D3050" s="146" t="s">
        <v>827</v>
      </c>
      <c r="E3050" s="543"/>
    </row>
    <row r="3051" spans="1:5" ht="12.75">
      <c r="A3051" s="146">
        <v>4205</v>
      </c>
      <c r="B3051" s="102" t="s">
        <v>40545</v>
      </c>
      <c r="C3051" s="146" t="s">
        <v>2</v>
      </c>
      <c r="D3051" s="146" t="s">
        <v>827</v>
      </c>
      <c r="E3051" s="543"/>
    </row>
    <row r="3052" spans="1:5" ht="12.75">
      <c r="A3052" s="146">
        <v>4192</v>
      </c>
      <c r="B3052" s="102" t="s">
        <v>40546</v>
      </c>
      <c r="C3052" s="146" t="s">
        <v>2</v>
      </c>
      <c r="D3052" s="146" t="s">
        <v>827</v>
      </c>
      <c r="E3052" s="543"/>
    </row>
    <row r="3053" spans="1:5" ht="12.75">
      <c r="A3053" s="146">
        <v>4191</v>
      </c>
      <c r="B3053" s="102" t="s">
        <v>40547</v>
      </c>
      <c r="C3053" s="146" t="s">
        <v>2</v>
      </c>
      <c r="D3053" s="146" t="s">
        <v>827</v>
      </c>
      <c r="E3053" s="543"/>
    </row>
    <row r="3054" spans="1:5" ht="12.75">
      <c r="A3054" s="146">
        <v>4206</v>
      </c>
      <c r="B3054" s="102" t="s">
        <v>40548</v>
      </c>
      <c r="C3054" s="146" t="s">
        <v>2</v>
      </c>
      <c r="D3054" s="146" t="s">
        <v>827</v>
      </c>
      <c r="E3054" s="543"/>
    </row>
    <row r="3055" spans="1:5" ht="12.75">
      <c r="A3055" s="146">
        <v>4207</v>
      </c>
      <c r="B3055" s="102" t="s">
        <v>40549</v>
      </c>
      <c r="C3055" s="146" t="s">
        <v>2</v>
      </c>
      <c r="D3055" s="146" t="s">
        <v>827</v>
      </c>
      <c r="E3055" s="543"/>
    </row>
    <row r="3056" spans="1:5" ht="12.75">
      <c r="A3056" s="146">
        <v>4190</v>
      </c>
      <c r="B3056" s="102" t="s">
        <v>40550</v>
      </c>
      <c r="C3056" s="146" t="s">
        <v>2</v>
      </c>
      <c r="D3056" s="146" t="s">
        <v>827</v>
      </c>
      <c r="E3056" s="543"/>
    </row>
    <row r="3057" spans="1:5" ht="12.75">
      <c r="A3057" s="146">
        <v>4188</v>
      </c>
      <c r="B3057" s="102" t="s">
        <v>40551</v>
      </c>
      <c r="C3057" s="146" t="s">
        <v>2</v>
      </c>
      <c r="D3057" s="146" t="s">
        <v>827</v>
      </c>
      <c r="E3057" s="543"/>
    </row>
    <row r="3058" spans="1:5" ht="12.75">
      <c r="A3058" s="146">
        <v>4189</v>
      </c>
      <c r="B3058" s="102" t="s">
        <v>40552</v>
      </c>
      <c r="C3058" s="146" t="s">
        <v>2</v>
      </c>
      <c r="D3058" s="146" t="s">
        <v>827</v>
      </c>
      <c r="E3058" s="543"/>
    </row>
    <row r="3059" spans="1:5" ht="12.75">
      <c r="A3059" s="146">
        <v>4186</v>
      </c>
      <c r="B3059" s="102" t="s">
        <v>40553</v>
      </c>
      <c r="C3059" s="146" t="s">
        <v>2</v>
      </c>
      <c r="D3059" s="146" t="s">
        <v>827</v>
      </c>
      <c r="E3059" s="543"/>
    </row>
    <row r="3060" spans="1:5" ht="12.75">
      <c r="A3060" s="146">
        <v>4197</v>
      </c>
      <c r="B3060" s="102" t="s">
        <v>40554</v>
      </c>
      <c r="C3060" s="146" t="s">
        <v>2</v>
      </c>
      <c r="D3060" s="146" t="s">
        <v>827</v>
      </c>
      <c r="E3060" s="543"/>
    </row>
    <row r="3061" spans="1:5" ht="12.75">
      <c r="A3061" s="146">
        <v>4194</v>
      </c>
      <c r="B3061" s="102" t="s">
        <v>40555</v>
      </c>
      <c r="C3061" s="146" t="s">
        <v>2</v>
      </c>
      <c r="D3061" s="146" t="s">
        <v>827</v>
      </c>
      <c r="E3061" s="543"/>
    </row>
    <row r="3062" spans="1:5" ht="12.75">
      <c r="A3062" s="146">
        <v>4193</v>
      </c>
      <c r="B3062" s="102" t="s">
        <v>40556</v>
      </c>
      <c r="C3062" s="146" t="s">
        <v>2</v>
      </c>
      <c r="D3062" s="146" t="s">
        <v>827</v>
      </c>
      <c r="E3062" s="543"/>
    </row>
    <row r="3063" spans="1:5" ht="12.75">
      <c r="A3063" s="146">
        <v>4204</v>
      </c>
      <c r="B3063" s="102" t="s">
        <v>40557</v>
      </c>
      <c r="C3063" s="146" t="s">
        <v>2</v>
      </c>
      <c r="D3063" s="146" t="s">
        <v>827</v>
      </c>
      <c r="E3063" s="543"/>
    </row>
    <row r="3064" spans="1:5" ht="12.75">
      <c r="A3064" s="146">
        <v>4202</v>
      </c>
      <c r="B3064" s="102" t="s">
        <v>40558</v>
      </c>
      <c r="C3064" s="146" t="s">
        <v>2</v>
      </c>
      <c r="D3064" s="146" t="s">
        <v>827</v>
      </c>
      <c r="E3064" s="543"/>
    </row>
    <row r="3065" spans="1:5" ht="12.75">
      <c r="A3065" s="146">
        <v>4203</v>
      </c>
      <c r="B3065" s="102" t="s">
        <v>40559</v>
      </c>
      <c r="C3065" s="146" t="s">
        <v>2</v>
      </c>
      <c r="D3065" s="146" t="s">
        <v>827</v>
      </c>
      <c r="E3065" s="543"/>
    </row>
    <row r="3066" spans="1:5" ht="12.75">
      <c r="A3066" s="146">
        <v>4187</v>
      </c>
      <c r="B3066" s="102" t="s">
        <v>40560</v>
      </c>
      <c r="C3066" s="146" t="s">
        <v>2</v>
      </c>
      <c r="D3066" s="146" t="s">
        <v>827</v>
      </c>
      <c r="E3066" s="543"/>
    </row>
    <row r="3067" spans="1:5" ht="12.75">
      <c r="A3067" s="146">
        <v>40368</v>
      </c>
      <c r="B3067" s="102" t="s">
        <v>40561</v>
      </c>
      <c r="C3067" s="146" t="s">
        <v>2</v>
      </c>
      <c r="D3067" s="146" t="s">
        <v>827</v>
      </c>
      <c r="E3067" s="543">
        <v>44.97</v>
      </c>
    </row>
    <row r="3068" spans="1:5" ht="12.75">
      <c r="A3068" s="146">
        <v>40365</v>
      </c>
      <c r="B3068" s="102" t="s">
        <v>40562</v>
      </c>
      <c r="C3068" s="146" t="s">
        <v>2</v>
      </c>
      <c r="D3068" s="146" t="s">
        <v>827</v>
      </c>
      <c r="E3068" s="543">
        <v>30.34</v>
      </c>
    </row>
    <row r="3069" spans="1:5" ht="12.75">
      <c r="A3069" s="146">
        <v>40362</v>
      </c>
      <c r="B3069" s="102" t="s">
        <v>40563</v>
      </c>
      <c r="C3069" s="146" t="s">
        <v>2</v>
      </c>
      <c r="D3069" s="146" t="s">
        <v>827</v>
      </c>
      <c r="E3069" s="543">
        <v>20.09</v>
      </c>
    </row>
    <row r="3070" spans="1:5" ht="12.75">
      <c r="A3070" s="146">
        <v>40356</v>
      </c>
      <c r="B3070" s="102" t="s">
        <v>40564</v>
      </c>
      <c r="C3070" s="146" t="s">
        <v>2</v>
      </c>
      <c r="D3070" s="146" t="s">
        <v>827</v>
      </c>
      <c r="E3070" s="543">
        <v>10.36</v>
      </c>
    </row>
    <row r="3071" spans="1:5" ht="12.75">
      <c r="A3071" s="146">
        <v>40374</v>
      </c>
      <c r="B3071" s="102" t="s">
        <v>40565</v>
      </c>
      <c r="C3071" s="146" t="s">
        <v>2</v>
      </c>
      <c r="D3071" s="146" t="s">
        <v>827</v>
      </c>
      <c r="E3071" s="543">
        <v>117.54</v>
      </c>
    </row>
    <row r="3072" spans="1:5" ht="12.75">
      <c r="A3072" s="146">
        <v>40371</v>
      </c>
      <c r="B3072" s="102" t="s">
        <v>40566</v>
      </c>
      <c r="C3072" s="146" t="s">
        <v>2</v>
      </c>
      <c r="D3072" s="146" t="s">
        <v>827</v>
      </c>
      <c r="E3072" s="543">
        <v>73.989999999999995</v>
      </c>
    </row>
    <row r="3073" spans="1:5" ht="12.75">
      <c r="A3073" s="146">
        <v>40359</v>
      </c>
      <c r="B3073" s="102" t="s">
        <v>40567</v>
      </c>
      <c r="C3073" s="146" t="s">
        <v>2</v>
      </c>
      <c r="D3073" s="146" t="s">
        <v>827</v>
      </c>
      <c r="E3073" s="543">
        <v>13.39</v>
      </c>
    </row>
    <row r="3074" spans="1:5" ht="12.75">
      <c r="A3074" s="146">
        <v>7595</v>
      </c>
      <c r="B3074" s="102" t="s">
        <v>40568</v>
      </c>
      <c r="C3074" s="146" t="s">
        <v>5</v>
      </c>
      <c r="D3074" s="146" t="s">
        <v>827</v>
      </c>
      <c r="E3074" s="543">
        <v>17.11</v>
      </c>
    </row>
    <row r="3075" spans="1:5" ht="12.75">
      <c r="A3075" s="146">
        <v>41094</v>
      </c>
      <c r="B3075" s="102" t="s">
        <v>40569</v>
      </c>
      <c r="C3075" s="146" t="s">
        <v>2233</v>
      </c>
      <c r="D3075" s="146" t="s">
        <v>827</v>
      </c>
      <c r="E3075" s="543">
        <v>3003.5</v>
      </c>
    </row>
    <row r="3076" spans="1:5" ht="12.75">
      <c r="A3076" s="146">
        <v>39609</v>
      </c>
      <c r="B3076" s="102" t="s">
        <v>40570</v>
      </c>
      <c r="C3076" s="146" t="s">
        <v>2</v>
      </c>
      <c r="D3076" s="146" t="s">
        <v>827</v>
      </c>
      <c r="E3076" s="543"/>
    </row>
    <row r="3077" spans="1:5" ht="12.75">
      <c r="A3077" s="146">
        <v>39610</v>
      </c>
      <c r="B3077" s="102" t="s">
        <v>40571</v>
      </c>
      <c r="C3077" s="146" t="s">
        <v>2</v>
      </c>
      <c r="D3077" s="146" t="s">
        <v>827</v>
      </c>
      <c r="E3077" s="543"/>
    </row>
    <row r="3078" spans="1:5" ht="12.75">
      <c r="A3078" s="146">
        <v>39611</v>
      </c>
      <c r="B3078" s="102" t="s">
        <v>40572</v>
      </c>
      <c r="C3078" s="146" t="s">
        <v>2</v>
      </c>
      <c r="D3078" s="146" t="s">
        <v>827</v>
      </c>
      <c r="E3078" s="543"/>
    </row>
    <row r="3079" spans="1:5" ht="12.75">
      <c r="A3079" s="146">
        <v>39612</v>
      </c>
      <c r="B3079" s="102" t="s">
        <v>40573</v>
      </c>
      <c r="C3079" s="146" t="s">
        <v>2</v>
      </c>
      <c r="D3079" s="146" t="s">
        <v>827</v>
      </c>
      <c r="E3079" s="543"/>
    </row>
    <row r="3080" spans="1:5" ht="12.75">
      <c r="A3080" s="146">
        <v>39608</v>
      </c>
      <c r="B3080" s="102" t="s">
        <v>40574</v>
      </c>
      <c r="C3080" s="146" t="s">
        <v>2</v>
      </c>
      <c r="D3080" s="146" t="s">
        <v>827</v>
      </c>
      <c r="E3080" s="543"/>
    </row>
    <row r="3081" spans="1:5" ht="12.75">
      <c r="A3081" s="146">
        <v>38175</v>
      </c>
      <c r="B3081" s="102" t="s">
        <v>40575</v>
      </c>
      <c r="C3081" s="146" t="s">
        <v>2</v>
      </c>
      <c r="D3081" s="146" t="s">
        <v>827</v>
      </c>
      <c r="E3081" s="543">
        <v>4.5199999999999996</v>
      </c>
    </row>
    <row r="3082" spans="1:5" ht="12.75">
      <c r="A3082" s="146">
        <v>38176</v>
      </c>
      <c r="B3082" s="102" t="s">
        <v>40576</v>
      </c>
      <c r="C3082" s="146" t="s">
        <v>2</v>
      </c>
      <c r="D3082" s="146" t="s">
        <v>827</v>
      </c>
      <c r="E3082" s="543">
        <v>13.3</v>
      </c>
    </row>
    <row r="3083" spans="1:5" ht="12.75">
      <c r="A3083" s="146">
        <v>36152</v>
      </c>
      <c r="B3083" s="102" t="s">
        <v>40577</v>
      </c>
      <c r="C3083" s="146" t="s">
        <v>2</v>
      </c>
      <c r="D3083" s="146" t="s">
        <v>827</v>
      </c>
      <c r="E3083" s="543">
        <v>5.53</v>
      </c>
    </row>
    <row r="3084" spans="1:5" ht="12.75">
      <c r="A3084" s="146">
        <v>4221</v>
      </c>
      <c r="B3084" s="102" t="s">
        <v>40578</v>
      </c>
      <c r="C3084" s="146" t="s">
        <v>9</v>
      </c>
      <c r="D3084" s="146" t="s">
        <v>3270</v>
      </c>
      <c r="E3084" s="543">
        <v>6.19</v>
      </c>
    </row>
    <row r="3085" spans="1:5" ht="12.75">
      <c r="A3085" s="146">
        <v>4227</v>
      </c>
      <c r="B3085" s="102" t="s">
        <v>40579</v>
      </c>
      <c r="C3085" s="146" t="s">
        <v>9</v>
      </c>
      <c r="D3085" s="146" t="s">
        <v>827</v>
      </c>
      <c r="E3085" s="543">
        <v>28.86</v>
      </c>
    </row>
    <row r="3086" spans="1:5" ht="12.75">
      <c r="A3086" s="146">
        <v>38170</v>
      </c>
      <c r="B3086" s="102" t="s">
        <v>40580</v>
      </c>
      <c r="C3086" s="146" t="s">
        <v>2</v>
      </c>
      <c r="D3086" s="146" t="s">
        <v>827</v>
      </c>
      <c r="E3086" s="543">
        <v>19.77</v>
      </c>
    </row>
    <row r="3087" spans="1:5" ht="12.75">
      <c r="A3087" s="146">
        <v>4252</v>
      </c>
      <c r="B3087" s="102" t="s">
        <v>40581</v>
      </c>
      <c r="C3087" s="146" t="s">
        <v>5</v>
      </c>
      <c r="D3087" s="146" t="s">
        <v>827</v>
      </c>
      <c r="E3087" s="543">
        <v>29.17</v>
      </c>
    </row>
    <row r="3088" spans="1:5" ht="12.75">
      <c r="A3088" s="146">
        <v>40980</v>
      </c>
      <c r="B3088" s="102" t="s">
        <v>40582</v>
      </c>
      <c r="C3088" s="146" t="s">
        <v>2233</v>
      </c>
      <c r="D3088" s="146" t="s">
        <v>827</v>
      </c>
      <c r="E3088" s="543">
        <v>5121.29</v>
      </c>
    </row>
    <row r="3089" spans="1:5" ht="12.75">
      <c r="A3089" s="146">
        <v>41031</v>
      </c>
      <c r="B3089" s="102" t="s">
        <v>40583</v>
      </c>
      <c r="C3089" s="146" t="s">
        <v>2233</v>
      </c>
      <c r="D3089" s="146" t="s">
        <v>827</v>
      </c>
      <c r="E3089" s="543">
        <v>4779.3999999999996</v>
      </c>
    </row>
    <row r="3090" spans="1:5" ht="12.75">
      <c r="A3090" s="146">
        <v>37666</v>
      </c>
      <c r="B3090" s="102" t="s">
        <v>40584</v>
      </c>
      <c r="C3090" s="146" t="s">
        <v>5</v>
      </c>
      <c r="D3090" s="146" t="s">
        <v>827</v>
      </c>
      <c r="E3090" s="543">
        <v>23.27</v>
      </c>
    </row>
    <row r="3091" spans="1:5" ht="12.75">
      <c r="A3091" s="146">
        <v>40986</v>
      </c>
      <c r="B3091" s="102" t="s">
        <v>40585</v>
      </c>
      <c r="C3091" s="146" t="s">
        <v>2233</v>
      </c>
      <c r="D3091" s="146" t="s">
        <v>827</v>
      </c>
      <c r="E3091" s="543">
        <v>4084.64</v>
      </c>
    </row>
    <row r="3092" spans="1:5" ht="12.75">
      <c r="A3092" s="146">
        <v>4250</v>
      </c>
      <c r="B3092" s="102" t="s">
        <v>40586</v>
      </c>
      <c r="C3092" s="146" t="s">
        <v>5</v>
      </c>
      <c r="D3092" s="146" t="s">
        <v>827</v>
      </c>
      <c r="E3092" s="543">
        <v>16.54</v>
      </c>
    </row>
    <row r="3093" spans="1:5" ht="12.75">
      <c r="A3093" s="146">
        <v>40978</v>
      </c>
      <c r="B3093" s="102" t="s">
        <v>40587</v>
      </c>
      <c r="C3093" s="146" t="s">
        <v>2233</v>
      </c>
      <c r="D3093" s="146" t="s">
        <v>827</v>
      </c>
      <c r="E3093" s="543">
        <v>2903.89</v>
      </c>
    </row>
    <row r="3094" spans="1:5" ht="12.75">
      <c r="A3094" s="146">
        <v>44501</v>
      </c>
      <c r="B3094" s="102" t="s">
        <v>40588</v>
      </c>
      <c r="C3094" s="146" t="s">
        <v>5</v>
      </c>
      <c r="D3094" s="146" t="s">
        <v>827</v>
      </c>
      <c r="E3094" s="543">
        <v>27.24</v>
      </c>
    </row>
    <row r="3095" spans="1:5" ht="12.75">
      <c r="A3095" s="146">
        <v>41043</v>
      </c>
      <c r="B3095" s="102" t="s">
        <v>40589</v>
      </c>
      <c r="C3095" s="146" t="s">
        <v>2233</v>
      </c>
      <c r="D3095" s="146" t="s">
        <v>827</v>
      </c>
      <c r="E3095" s="543">
        <v>4779.3999999999996</v>
      </c>
    </row>
    <row r="3096" spans="1:5" ht="12.75">
      <c r="A3096" s="146">
        <v>4234</v>
      </c>
      <c r="B3096" s="102" t="s">
        <v>40590</v>
      </c>
      <c r="C3096" s="146" t="s">
        <v>5</v>
      </c>
      <c r="D3096" s="146" t="s">
        <v>3270</v>
      </c>
      <c r="E3096" s="543">
        <v>29.84</v>
      </c>
    </row>
    <row r="3097" spans="1:5" ht="12.75">
      <c r="A3097" s="146">
        <v>40987</v>
      </c>
      <c r="B3097" s="102" t="s">
        <v>40591</v>
      </c>
      <c r="C3097" s="146" t="s">
        <v>2233</v>
      </c>
      <c r="D3097" s="146" t="s">
        <v>827</v>
      </c>
      <c r="E3097" s="543">
        <v>5235.54</v>
      </c>
    </row>
    <row r="3098" spans="1:5" ht="12.75">
      <c r="A3098" s="146">
        <v>4253</v>
      </c>
      <c r="B3098" s="102" t="s">
        <v>40592</v>
      </c>
      <c r="C3098" s="146" t="s">
        <v>5</v>
      </c>
      <c r="D3098" s="146" t="s">
        <v>827</v>
      </c>
      <c r="E3098" s="543">
        <v>22.66</v>
      </c>
    </row>
    <row r="3099" spans="1:5" ht="12.75">
      <c r="A3099" s="146">
        <v>40981</v>
      </c>
      <c r="B3099" s="102" t="s">
        <v>40593</v>
      </c>
      <c r="C3099" s="146" t="s">
        <v>2233</v>
      </c>
      <c r="D3099" s="146" t="s">
        <v>827</v>
      </c>
      <c r="E3099" s="543">
        <v>3978.24</v>
      </c>
    </row>
    <row r="3100" spans="1:5" ht="12.75">
      <c r="A3100" s="146">
        <v>4254</v>
      </c>
      <c r="B3100" s="102" t="s">
        <v>40594</v>
      </c>
      <c r="C3100" s="146" t="s">
        <v>5</v>
      </c>
      <c r="D3100" s="146" t="s">
        <v>827</v>
      </c>
      <c r="E3100" s="543">
        <v>39.82</v>
      </c>
    </row>
    <row r="3101" spans="1:5" ht="12.75">
      <c r="A3101" s="146">
        <v>41036</v>
      </c>
      <c r="B3101" s="102" t="s">
        <v>40595</v>
      </c>
      <c r="C3101" s="146" t="s">
        <v>2233</v>
      </c>
      <c r="D3101" s="146" t="s">
        <v>827</v>
      </c>
      <c r="E3101" s="543">
        <v>6986.95</v>
      </c>
    </row>
    <row r="3102" spans="1:5" ht="12.75">
      <c r="A3102" s="146">
        <v>4251</v>
      </c>
      <c r="B3102" s="102" t="s">
        <v>40596</v>
      </c>
      <c r="C3102" s="146" t="s">
        <v>5</v>
      </c>
      <c r="D3102" s="146" t="s">
        <v>827</v>
      </c>
      <c r="E3102" s="543">
        <v>17.71</v>
      </c>
    </row>
    <row r="3103" spans="1:5" ht="12.75">
      <c r="A3103" s="146">
        <v>40979</v>
      </c>
      <c r="B3103" s="102" t="s">
        <v>40597</v>
      </c>
      <c r="C3103" s="146" t="s">
        <v>2233</v>
      </c>
      <c r="D3103" s="146" t="s">
        <v>827</v>
      </c>
      <c r="E3103" s="543">
        <v>3108.86</v>
      </c>
    </row>
    <row r="3104" spans="1:5" ht="12.75">
      <c r="A3104" s="146">
        <v>4230</v>
      </c>
      <c r="B3104" s="102" t="s">
        <v>40598</v>
      </c>
      <c r="C3104" s="146" t="s">
        <v>5</v>
      </c>
      <c r="D3104" s="146" t="s">
        <v>827</v>
      </c>
      <c r="E3104" s="543">
        <v>31.12</v>
      </c>
    </row>
    <row r="3105" spans="1:5" ht="12.75">
      <c r="A3105" s="146">
        <v>40998</v>
      </c>
      <c r="B3105" s="102" t="s">
        <v>40599</v>
      </c>
      <c r="C3105" s="146" t="s">
        <v>2233</v>
      </c>
      <c r="D3105" s="146" t="s">
        <v>827</v>
      </c>
      <c r="E3105" s="543">
        <v>5460.3</v>
      </c>
    </row>
    <row r="3106" spans="1:5" ht="12.75">
      <c r="A3106" s="146">
        <v>4257</v>
      </c>
      <c r="B3106" s="102" t="s">
        <v>40600</v>
      </c>
      <c r="C3106" s="146" t="s">
        <v>5</v>
      </c>
      <c r="D3106" s="146" t="s">
        <v>827</v>
      </c>
      <c r="E3106" s="543">
        <v>20.36</v>
      </c>
    </row>
    <row r="3107" spans="1:5" ht="12.75">
      <c r="A3107" s="146">
        <v>40982</v>
      </c>
      <c r="B3107" s="102" t="s">
        <v>40601</v>
      </c>
      <c r="C3107" s="146" t="s">
        <v>2233</v>
      </c>
      <c r="D3107" s="146" t="s">
        <v>827</v>
      </c>
      <c r="E3107" s="543">
        <v>3574.34</v>
      </c>
    </row>
    <row r="3108" spans="1:5" ht="12.75">
      <c r="A3108" s="146">
        <v>4240</v>
      </c>
      <c r="B3108" s="102" t="s">
        <v>40602</v>
      </c>
      <c r="C3108" s="146" t="s">
        <v>5</v>
      </c>
      <c r="D3108" s="146" t="s">
        <v>827</v>
      </c>
      <c r="E3108" s="543">
        <v>36.409999999999997</v>
      </c>
    </row>
    <row r="3109" spans="1:5" ht="12.75">
      <c r="A3109" s="146">
        <v>41026</v>
      </c>
      <c r="B3109" s="102" t="s">
        <v>40603</v>
      </c>
      <c r="C3109" s="146" t="s">
        <v>2233</v>
      </c>
      <c r="D3109" s="146" t="s">
        <v>827</v>
      </c>
      <c r="E3109" s="543">
        <v>6389.17</v>
      </c>
    </row>
    <row r="3110" spans="1:5" ht="12.75">
      <c r="A3110" s="146">
        <v>4239</v>
      </c>
      <c r="B3110" s="102" t="s">
        <v>40604</v>
      </c>
      <c r="C3110" s="146" t="s">
        <v>5</v>
      </c>
      <c r="D3110" s="146" t="s">
        <v>827</v>
      </c>
      <c r="E3110" s="543">
        <v>36.409999999999997</v>
      </c>
    </row>
    <row r="3111" spans="1:5" ht="12.75">
      <c r="A3111" s="146">
        <v>41024</v>
      </c>
      <c r="B3111" s="102" t="s">
        <v>40605</v>
      </c>
      <c r="C3111" s="146" t="s">
        <v>2233</v>
      </c>
      <c r="D3111" s="146" t="s">
        <v>827</v>
      </c>
      <c r="E3111" s="543">
        <v>6389.17</v>
      </c>
    </row>
    <row r="3112" spans="1:5" ht="12.75">
      <c r="A3112" s="146">
        <v>4248</v>
      </c>
      <c r="B3112" s="102" t="s">
        <v>40606</v>
      </c>
      <c r="C3112" s="146" t="s">
        <v>5</v>
      </c>
      <c r="D3112" s="146" t="s">
        <v>827</v>
      </c>
      <c r="E3112" s="543">
        <v>27.24</v>
      </c>
    </row>
    <row r="3113" spans="1:5" ht="12.75">
      <c r="A3113" s="146">
        <v>41033</v>
      </c>
      <c r="B3113" s="102" t="s">
        <v>40607</v>
      </c>
      <c r="C3113" s="146" t="s">
        <v>2233</v>
      </c>
      <c r="D3113" s="146" t="s">
        <v>827</v>
      </c>
      <c r="E3113" s="543">
        <v>4779.3999999999996</v>
      </c>
    </row>
    <row r="3114" spans="1:5" ht="12.75">
      <c r="A3114" s="146">
        <v>44500</v>
      </c>
      <c r="B3114" s="102" t="s">
        <v>40608</v>
      </c>
      <c r="C3114" s="146" t="s">
        <v>5</v>
      </c>
      <c r="D3114" s="146" t="s">
        <v>827</v>
      </c>
      <c r="E3114" s="543">
        <v>27.24</v>
      </c>
    </row>
    <row r="3115" spans="1:5" ht="12.75">
      <c r="A3115" s="146">
        <v>41040</v>
      </c>
      <c r="B3115" s="102" t="s">
        <v>40609</v>
      </c>
      <c r="C3115" s="146" t="s">
        <v>2233</v>
      </c>
      <c r="D3115" s="146" t="s">
        <v>827</v>
      </c>
      <c r="E3115" s="543">
        <v>4779.3999999999996</v>
      </c>
    </row>
    <row r="3116" spans="1:5" ht="12.75">
      <c r="A3116" s="146">
        <v>4238</v>
      </c>
      <c r="B3116" s="102" t="s">
        <v>40610</v>
      </c>
      <c r="C3116" s="146" t="s">
        <v>5</v>
      </c>
      <c r="D3116" s="146" t="s">
        <v>827</v>
      </c>
      <c r="E3116" s="543">
        <v>22.29</v>
      </c>
    </row>
    <row r="3117" spans="1:5" ht="12.75">
      <c r="A3117" s="146">
        <v>41012</v>
      </c>
      <c r="B3117" s="102" t="s">
        <v>40611</v>
      </c>
      <c r="C3117" s="146" t="s">
        <v>2233</v>
      </c>
      <c r="D3117" s="146" t="s">
        <v>827</v>
      </c>
      <c r="E3117" s="543">
        <v>3911.73</v>
      </c>
    </row>
    <row r="3118" spans="1:5" ht="12.75">
      <c r="A3118" s="146">
        <v>4233</v>
      </c>
      <c r="B3118" s="102" t="s">
        <v>40612</v>
      </c>
      <c r="C3118" s="146" t="s">
        <v>5</v>
      </c>
      <c r="D3118" s="146" t="s">
        <v>827</v>
      </c>
      <c r="E3118" s="543">
        <v>36.409999999999997</v>
      </c>
    </row>
    <row r="3119" spans="1:5" ht="12.75">
      <c r="A3119" s="146">
        <v>41001</v>
      </c>
      <c r="B3119" s="102" t="s">
        <v>40613</v>
      </c>
      <c r="C3119" s="146" t="s">
        <v>2233</v>
      </c>
      <c r="D3119" s="146" t="s">
        <v>827</v>
      </c>
      <c r="E3119" s="543">
        <v>6389.17</v>
      </c>
    </row>
    <row r="3120" spans="1:5" ht="12.75">
      <c r="A3120" s="146">
        <v>2</v>
      </c>
      <c r="B3120" s="102" t="s">
        <v>40614</v>
      </c>
      <c r="C3120" s="146" t="s">
        <v>7</v>
      </c>
      <c r="D3120" s="146" t="s">
        <v>827</v>
      </c>
      <c r="E3120" s="543">
        <v>19.72</v>
      </c>
    </row>
    <row r="3121" spans="1:5" ht="12.75">
      <c r="A3121" s="146">
        <v>14221</v>
      </c>
      <c r="B3121" s="102" t="s">
        <v>40615</v>
      </c>
      <c r="C3121" s="146" t="s">
        <v>2</v>
      </c>
      <c r="D3121" s="146" t="s">
        <v>827</v>
      </c>
      <c r="E3121" s="543">
        <v>617293.31000000006</v>
      </c>
    </row>
    <row r="3122" spans="1:5" ht="12.75">
      <c r="A3122" s="146">
        <v>36517</v>
      </c>
      <c r="B3122" s="102" t="s">
        <v>40616</v>
      </c>
      <c r="C3122" s="146" t="s">
        <v>2</v>
      </c>
      <c r="D3122" s="146" t="s">
        <v>827</v>
      </c>
      <c r="E3122" s="543">
        <v>594960</v>
      </c>
    </row>
    <row r="3123" spans="1:5" ht="12.75">
      <c r="A3123" s="146">
        <v>4262</v>
      </c>
      <c r="B3123" s="102" t="s">
        <v>12255</v>
      </c>
      <c r="C3123" s="146" t="s">
        <v>2</v>
      </c>
      <c r="D3123" s="146" t="s">
        <v>3270</v>
      </c>
      <c r="E3123" s="543">
        <v>670000</v>
      </c>
    </row>
    <row r="3124" spans="1:5" ht="12.75">
      <c r="A3124" s="146">
        <v>4263</v>
      </c>
      <c r="B3124" s="102" t="s">
        <v>40617</v>
      </c>
      <c r="C3124" s="146" t="s">
        <v>2</v>
      </c>
      <c r="D3124" s="146" t="s">
        <v>827</v>
      </c>
      <c r="E3124" s="543">
        <v>929066.62</v>
      </c>
    </row>
    <row r="3125" spans="1:5" ht="12.75">
      <c r="A3125" s="146">
        <v>36518</v>
      </c>
      <c r="B3125" s="102" t="s">
        <v>40618</v>
      </c>
      <c r="C3125" s="146" t="s">
        <v>2</v>
      </c>
      <c r="D3125" s="146" t="s">
        <v>827</v>
      </c>
      <c r="E3125" s="543">
        <v>1057706.6200000001</v>
      </c>
    </row>
    <row r="3126" spans="1:5" ht="12.75">
      <c r="A3126" s="146">
        <v>38402</v>
      </c>
      <c r="B3126" s="102" t="s">
        <v>40619</v>
      </c>
      <c r="C3126" s="146" t="s">
        <v>2</v>
      </c>
      <c r="D3126" s="146" t="s">
        <v>827</v>
      </c>
      <c r="E3126" s="543">
        <v>11.95</v>
      </c>
    </row>
    <row r="3127" spans="1:5" ht="12.75">
      <c r="A3127" s="146">
        <v>3412</v>
      </c>
      <c r="B3127" s="102" t="s">
        <v>40620</v>
      </c>
      <c r="C3127" s="146" t="s">
        <v>4</v>
      </c>
      <c r="D3127" s="146" t="s">
        <v>827</v>
      </c>
      <c r="E3127" s="543">
        <v>17.489999999999998</v>
      </c>
    </row>
    <row r="3128" spans="1:5" ht="12.75">
      <c r="A3128" s="146">
        <v>3413</v>
      </c>
      <c r="B3128" s="102" t="s">
        <v>40621</v>
      </c>
      <c r="C3128" s="146" t="s">
        <v>4</v>
      </c>
      <c r="D3128" s="146" t="s">
        <v>827</v>
      </c>
      <c r="E3128" s="543">
        <v>39.380000000000003</v>
      </c>
    </row>
    <row r="3129" spans="1:5" ht="12.75">
      <c r="A3129" s="146">
        <v>39744</v>
      </c>
      <c r="B3129" s="102" t="s">
        <v>40622</v>
      </c>
      <c r="C3129" s="146" t="s">
        <v>4</v>
      </c>
      <c r="D3129" s="146" t="s">
        <v>827</v>
      </c>
      <c r="E3129" s="543">
        <v>30.58</v>
      </c>
    </row>
    <row r="3130" spans="1:5" ht="12.75">
      <c r="A3130" s="146">
        <v>39745</v>
      </c>
      <c r="B3130" s="102" t="s">
        <v>40623</v>
      </c>
      <c r="C3130" s="146" t="s">
        <v>4</v>
      </c>
      <c r="D3130" s="146" t="s">
        <v>827</v>
      </c>
      <c r="E3130" s="543">
        <v>64.540000000000006</v>
      </c>
    </row>
    <row r="3131" spans="1:5" ht="12.75">
      <c r="A3131" s="146">
        <v>39637</v>
      </c>
      <c r="B3131" s="102" t="s">
        <v>40624</v>
      </c>
      <c r="C3131" s="146" t="s">
        <v>4</v>
      </c>
      <c r="D3131" s="146" t="s">
        <v>827</v>
      </c>
      <c r="E3131" s="543">
        <v>91.59</v>
      </c>
    </row>
    <row r="3132" spans="1:5" ht="12.75">
      <c r="A3132" s="146">
        <v>39638</v>
      </c>
      <c r="B3132" s="102" t="s">
        <v>40625</v>
      </c>
      <c r="C3132" s="146" t="s">
        <v>4</v>
      </c>
      <c r="D3132" s="146" t="s">
        <v>827</v>
      </c>
      <c r="E3132" s="543">
        <v>103.64</v>
      </c>
    </row>
    <row r="3133" spans="1:5" ht="12.75">
      <c r="A3133" s="146">
        <v>39639</v>
      </c>
      <c r="B3133" s="102" t="s">
        <v>40626</v>
      </c>
      <c r="C3133" s="146" t="s">
        <v>4</v>
      </c>
      <c r="D3133" s="146" t="s">
        <v>827</v>
      </c>
      <c r="E3133" s="543">
        <v>156.36000000000001</v>
      </c>
    </row>
    <row r="3134" spans="1:5" ht="12.75">
      <c r="A3134" s="146">
        <v>39517</v>
      </c>
      <c r="B3134" s="102" t="s">
        <v>40627</v>
      </c>
      <c r="C3134" s="146" t="s">
        <v>4</v>
      </c>
      <c r="D3134" s="146" t="s">
        <v>827</v>
      </c>
      <c r="E3134" s="543"/>
    </row>
    <row r="3135" spans="1:5" ht="12.75">
      <c r="A3135" s="146">
        <v>39518</v>
      </c>
      <c r="B3135" s="102" t="s">
        <v>40628</v>
      </c>
      <c r="C3135" s="146" t="s">
        <v>4</v>
      </c>
      <c r="D3135" s="146" t="s">
        <v>827</v>
      </c>
      <c r="E3135" s="543"/>
    </row>
    <row r="3136" spans="1:5" ht="12.75">
      <c r="A3136" s="146">
        <v>38366</v>
      </c>
      <c r="B3136" s="102" t="s">
        <v>40629</v>
      </c>
      <c r="C3136" s="146" t="s">
        <v>4</v>
      </c>
      <c r="D3136" s="146" t="s">
        <v>827</v>
      </c>
      <c r="E3136" s="543">
        <v>6.55</v>
      </c>
    </row>
    <row r="3137" spans="1:5" ht="12.75">
      <c r="A3137" s="146">
        <v>11703</v>
      </c>
      <c r="B3137" s="102" t="s">
        <v>40630</v>
      </c>
      <c r="C3137" s="146" t="s">
        <v>2</v>
      </c>
      <c r="D3137" s="146" t="s">
        <v>827</v>
      </c>
      <c r="E3137" s="543">
        <v>41.4</v>
      </c>
    </row>
    <row r="3138" spans="1:5" ht="12.75">
      <c r="A3138" s="146">
        <v>37400</v>
      </c>
      <c r="B3138" s="102" t="s">
        <v>40631</v>
      </c>
      <c r="C3138" s="146" t="s">
        <v>2</v>
      </c>
      <c r="D3138" s="146" t="s">
        <v>827</v>
      </c>
      <c r="E3138" s="543">
        <v>66.540000000000006</v>
      </c>
    </row>
    <row r="3139" spans="1:5" ht="12.75">
      <c r="A3139" s="146">
        <v>25400</v>
      </c>
      <c r="B3139" s="102" t="s">
        <v>40632</v>
      </c>
      <c r="C3139" s="146" t="s">
        <v>2</v>
      </c>
      <c r="D3139" s="146" t="s">
        <v>827</v>
      </c>
      <c r="E3139" s="543">
        <v>3450.87</v>
      </c>
    </row>
    <row r="3140" spans="1:5" ht="12.75">
      <c r="A3140" s="146">
        <v>4276</v>
      </c>
      <c r="B3140" s="102" t="s">
        <v>40633</v>
      </c>
      <c r="C3140" s="146" t="s">
        <v>2</v>
      </c>
      <c r="D3140" s="146" t="s">
        <v>827</v>
      </c>
      <c r="E3140" s="543">
        <v>188.19</v>
      </c>
    </row>
    <row r="3141" spans="1:5" ht="12.75">
      <c r="A3141" s="146">
        <v>4273</v>
      </c>
      <c r="B3141" s="102" t="s">
        <v>40634</v>
      </c>
      <c r="C3141" s="146" t="s">
        <v>2</v>
      </c>
      <c r="D3141" s="146" t="s">
        <v>827</v>
      </c>
      <c r="E3141" s="543">
        <v>341.68</v>
      </c>
    </row>
    <row r="3142" spans="1:5" ht="12.75">
      <c r="A3142" s="146">
        <v>4274</v>
      </c>
      <c r="B3142" s="102" t="s">
        <v>40635</v>
      </c>
      <c r="C3142" s="146" t="s">
        <v>2</v>
      </c>
      <c r="D3142" s="146" t="s">
        <v>3270</v>
      </c>
      <c r="E3142" s="543">
        <v>125</v>
      </c>
    </row>
    <row r="3143" spans="1:5" ht="12.75">
      <c r="A3143" s="146">
        <v>39438</v>
      </c>
      <c r="B3143" s="102" t="s">
        <v>40636</v>
      </c>
      <c r="C3143" s="146" t="s">
        <v>2</v>
      </c>
      <c r="D3143" s="146" t="s">
        <v>827</v>
      </c>
      <c r="E3143" s="543"/>
    </row>
    <row r="3144" spans="1:5" ht="12.75">
      <c r="A3144" s="146">
        <v>4379</v>
      </c>
      <c r="B3144" s="102" t="s">
        <v>40637</v>
      </c>
      <c r="C3144" s="146" t="s">
        <v>2</v>
      </c>
      <c r="D3144" s="146" t="s">
        <v>827</v>
      </c>
      <c r="E3144" s="543"/>
    </row>
    <row r="3145" spans="1:5" ht="12.75">
      <c r="A3145" s="146">
        <v>4377</v>
      </c>
      <c r="B3145" s="102" t="s">
        <v>40638</v>
      </c>
      <c r="C3145" s="146" t="s">
        <v>2</v>
      </c>
      <c r="D3145" s="146" t="s">
        <v>827</v>
      </c>
      <c r="E3145" s="543"/>
    </row>
    <row r="3146" spans="1:5" ht="12.75">
      <c r="A3146" s="146">
        <v>4356</v>
      </c>
      <c r="B3146" s="102" t="s">
        <v>40639</v>
      </c>
      <c r="C3146" s="146" t="s">
        <v>2</v>
      </c>
      <c r="D3146" s="146" t="s">
        <v>827</v>
      </c>
      <c r="E3146" s="543"/>
    </row>
    <row r="3147" spans="1:5" ht="12.75">
      <c r="A3147" s="146">
        <v>13246</v>
      </c>
      <c r="B3147" s="102" t="s">
        <v>40640</v>
      </c>
      <c r="C3147" s="146" t="s">
        <v>2</v>
      </c>
      <c r="D3147" s="146" t="s">
        <v>827</v>
      </c>
      <c r="E3147" s="543"/>
    </row>
    <row r="3148" spans="1:5" ht="12.75">
      <c r="A3148" s="146">
        <v>13294</v>
      </c>
      <c r="B3148" s="102" t="s">
        <v>40641</v>
      </c>
      <c r="C3148" s="146" t="s">
        <v>2</v>
      </c>
      <c r="D3148" s="146" t="s">
        <v>827</v>
      </c>
      <c r="E3148" s="543"/>
    </row>
    <row r="3149" spans="1:5" ht="12.75">
      <c r="A3149" s="146">
        <v>11963</v>
      </c>
      <c r="B3149" s="102" t="s">
        <v>40642</v>
      </c>
      <c r="C3149" s="146" t="s">
        <v>2</v>
      </c>
      <c r="D3149" s="146" t="s">
        <v>827</v>
      </c>
      <c r="E3149" s="543"/>
    </row>
    <row r="3150" spans="1:5" ht="12.75">
      <c r="A3150" s="146">
        <v>11964</v>
      </c>
      <c r="B3150" s="102" t="s">
        <v>40643</v>
      </c>
      <c r="C3150" s="146" t="s">
        <v>2</v>
      </c>
      <c r="D3150" s="146" t="s">
        <v>827</v>
      </c>
      <c r="E3150" s="543"/>
    </row>
    <row r="3151" spans="1:5" ht="12.75">
      <c r="A3151" s="146">
        <v>4346</v>
      </c>
      <c r="B3151" s="102" t="s">
        <v>40644</v>
      </c>
      <c r="C3151" s="146" t="s">
        <v>2</v>
      </c>
      <c r="D3151" s="146" t="s">
        <v>827</v>
      </c>
      <c r="E3151" s="543"/>
    </row>
    <row r="3152" spans="1:5" ht="12.75">
      <c r="A3152" s="146">
        <v>11955</v>
      </c>
      <c r="B3152" s="102" t="s">
        <v>40645</v>
      </c>
      <c r="C3152" s="146" t="s">
        <v>2</v>
      </c>
      <c r="D3152" s="146" t="s">
        <v>827</v>
      </c>
      <c r="E3152" s="543"/>
    </row>
    <row r="3153" spans="1:5" ht="12.75">
      <c r="A3153" s="146">
        <v>11960</v>
      </c>
      <c r="B3153" s="102" t="s">
        <v>40646</v>
      </c>
      <c r="C3153" s="146" t="s">
        <v>2</v>
      </c>
      <c r="D3153" s="146" t="s">
        <v>827</v>
      </c>
      <c r="E3153" s="543"/>
    </row>
    <row r="3154" spans="1:5" ht="12.75">
      <c r="A3154" s="146">
        <v>4333</v>
      </c>
      <c r="B3154" s="102" t="s">
        <v>40647</v>
      </c>
      <c r="C3154" s="146" t="s">
        <v>2</v>
      </c>
      <c r="D3154" s="146" t="s">
        <v>827</v>
      </c>
      <c r="E3154" s="543"/>
    </row>
    <row r="3155" spans="1:5" ht="12.75">
      <c r="A3155" s="146">
        <v>4358</v>
      </c>
      <c r="B3155" s="102" t="s">
        <v>40648</v>
      </c>
      <c r="C3155" s="146" t="s">
        <v>2</v>
      </c>
      <c r="D3155" s="146" t="s">
        <v>827</v>
      </c>
      <c r="E3155" s="543"/>
    </row>
    <row r="3156" spans="1:5" ht="12.75">
      <c r="A3156" s="146">
        <v>39435</v>
      </c>
      <c r="B3156" s="102" t="s">
        <v>40649</v>
      </c>
      <c r="C3156" s="146" t="s">
        <v>2</v>
      </c>
      <c r="D3156" s="146" t="s">
        <v>827</v>
      </c>
      <c r="E3156" s="543"/>
    </row>
    <row r="3157" spans="1:5" ht="12.75">
      <c r="A3157" s="146">
        <v>39436</v>
      </c>
      <c r="B3157" s="102" t="s">
        <v>40650</v>
      </c>
      <c r="C3157" s="146" t="s">
        <v>2</v>
      </c>
      <c r="D3157" s="146" t="s">
        <v>827</v>
      </c>
      <c r="E3157" s="543"/>
    </row>
    <row r="3158" spans="1:5" ht="12.75">
      <c r="A3158" s="146">
        <v>39437</v>
      </c>
      <c r="B3158" s="102" t="s">
        <v>40651</v>
      </c>
      <c r="C3158" s="146" t="s">
        <v>2</v>
      </c>
      <c r="D3158" s="146" t="s">
        <v>827</v>
      </c>
      <c r="E3158" s="543"/>
    </row>
    <row r="3159" spans="1:5" ht="12.75">
      <c r="A3159" s="146">
        <v>39439</v>
      </c>
      <c r="B3159" s="102" t="s">
        <v>40652</v>
      </c>
      <c r="C3159" s="146" t="s">
        <v>2</v>
      </c>
      <c r="D3159" s="146" t="s">
        <v>827</v>
      </c>
      <c r="E3159" s="543"/>
    </row>
    <row r="3160" spans="1:5" ht="12.75">
      <c r="A3160" s="146">
        <v>39440</v>
      </c>
      <c r="B3160" s="102" t="s">
        <v>40653</v>
      </c>
      <c r="C3160" s="146" t="s">
        <v>2</v>
      </c>
      <c r="D3160" s="146" t="s">
        <v>827</v>
      </c>
      <c r="E3160" s="543"/>
    </row>
    <row r="3161" spans="1:5" ht="12.75">
      <c r="A3161" s="146">
        <v>39441</v>
      </c>
      <c r="B3161" s="102" t="s">
        <v>40654</v>
      </c>
      <c r="C3161" s="146" t="s">
        <v>2</v>
      </c>
      <c r="D3161" s="146" t="s">
        <v>827</v>
      </c>
      <c r="E3161" s="543"/>
    </row>
    <row r="3162" spans="1:5" ht="12.75">
      <c r="A3162" s="146">
        <v>39442</v>
      </c>
      <c r="B3162" s="102" t="s">
        <v>40655</v>
      </c>
      <c r="C3162" s="146" t="s">
        <v>2</v>
      </c>
      <c r="D3162" s="146" t="s">
        <v>827</v>
      </c>
      <c r="E3162" s="543"/>
    </row>
    <row r="3163" spans="1:5" ht="12.75">
      <c r="A3163" s="146">
        <v>39443</v>
      </c>
      <c r="B3163" s="102" t="s">
        <v>40656</v>
      </c>
      <c r="C3163" s="146" t="s">
        <v>2</v>
      </c>
      <c r="D3163" s="146" t="s">
        <v>827</v>
      </c>
      <c r="E3163" s="543"/>
    </row>
    <row r="3164" spans="1:5" ht="12.75">
      <c r="A3164" s="146">
        <v>4329</v>
      </c>
      <c r="B3164" s="102" t="s">
        <v>40657</v>
      </c>
      <c r="C3164" s="146" t="s">
        <v>2</v>
      </c>
      <c r="D3164" s="146" t="s">
        <v>3270</v>
      </c>
      <c r="E3164" s="543"/>
    </row>
    <row r="3165" spans="1:5" ht="12.75">
      <c r="A3165" s="146">
        <v>436</v>
      </c>
      <c r="B3165" s="102" t="s">
        <v>40658</v>
      </c>
      <c r="C3165" s="146" t="s">
        <v>2</v>
      </c>
      <c r="D3165" s="146" t="s">
        <v>827</v>
      </c>
      <c r="E3165" s="543"/>
    </row>
    <row r="3166" spans="1:5" ht="12.75">
      <c r="A3166" s="146">
        <v>442</v>
      </c>
      <c r="B3166" s="102" t="s">
        <v>40659</v>
      </c>
      <c r="C3166" s="146" t="s">
        <v>2</v>
      </c>
      <c r="D3166" s="146" t="s">
        <v>827</v>
      </c>
      <c r="E3166" s="543"/>
    </row>
    <row r="3167" spans="1:5" ht="12.75">
      <c r="A3167" s="146">
        <v>4383</v>
      </c>
      <c r="B3167" s="102" t="s">
        <v>40660</v>
      </c>
      <c r="C3167" s="146" t="s">
        <v>2</v>
      </c>
      <c r="D3167" s="146" t="s">
        <v>827</v>
      </c>
      <c r="E3167" s="543"/>
    </row>
    <row r="3168" spans="1:5" ht="12.75">
      <c r="A3168" s="146">
        <v>4344</v>
      </c>
      <c r="B3168" s="102" t="s">
        <v>40661</v>
      </c>
      <c r="C3168" s="146" t="s">
        <v>2</v>
      </c>
      <c r="D3168" s="146" t="s">
        <v>827</v>
      </c>
      <c r="E3168" s="543"/>
    </row>
    <row r="3169" spans="1:5" ht="12.75">
      <c r="A3169" s="146">
        <v>4335</v>
      </c>
      <c r="B3169" s="102" t="s">
        <v>40662</v>
      </c>
      <c r="C3169" s="146" t="s">
        <v>2</v>
      </c>
      <c r="D3169" s="146" t="s">
        <v>827</v>
      </c>
      <c r="E3169" s="543"/>
    </row>
    <row r="3170" spans="1:5" ht="12.75">
      <c r="A3170" s="146">
        <v>4334</v>
      </c>
      <c r="B3170" s="102" t="s">
        <v>40663</v>
      </c>
      <c r="C3170" s="146" t="s">
        <v>2</v>
      </c>
      <c r="D3170" s="146" t="s">
        <v>827</v>
      </c>
      <c r="E3170" s="543"/>
    </row>
    <row r="3171" spans="1:5" ht="12.75">
      <c r="A3171" s="146">
        <v>11953</v>
      </c>
      <c r="B3171" s="102" t="s">
        <v>40664</v>
      </c>
      <c r="C3171" s="146" t="s">
        <v>2</v>
      </c>
      <c r="D3171" s="146" t="s">
        <v>827</v>
      </c>
      <c r="E3171" s="543"/>
    </row>
    <row r="3172" spans="1:5" ht="12.75">
      <c r="A3172" s="146">
        <v>4343</v>
      </c>
      <c r="B3172" s="102" t="s">
        <v>40665</v>
      </c>
      <c r="C3172" s="146" t="s">
        <v>2</v>
      </c>
      <c r="D3172" s="146" t="s">
        <v>827</v>
      </c>
      <c r="E3172" s="543"/>
    </row>
    <row r="3173" spans="1:5" ht="12.75">
      <c r="A3173" s="146">
        <v>430</v>
      </c>
      <c r="B3173" s="102" t="s">
        <v>40666</v>
      </c>
      <c r="C3173" s="146" t="s">
        <v>2</v>
      </c>
      <c r="D3173" s="146" t="s">
        <v>827</v>
      </c>
      <c r="E3173" s="543"/>
    </row>
    <row r="3174" spans="1:5" ht="12.75">
      <c r="A3174" s="146">
        <v>441</v>
      </c>
      <c r="B3174" s="102" t="s">
        <v>40667</v>
      </c>
      <c r="C3174" s="146" t="s">
        <v>2</v>
      </c>
      <c r="D3174" s="146" t="s">
        <v>827</v>
      </c>
      <c r="E3174" s="543"/>
    </row>
    <row r="3175" spans="1:5" ht="12.75">
      <c r="A3175" s="146">
        <v>431</v>
      </c>
      <c r="B3175" s="102" t="s">
        <v>40668</v>
      </c>
      <c r="C3175" s="146" t="s">
        <v>2</v>
      </c>
      <c r="D3175" s="146" t="s">
        <v>827</v>
      </c>
      <c r="E3175" s="543"/>
    </row>
    <row r="3176" spans="1:5" ht="12.75">
      <c r="A3176" s="146">
        <v>432</v>
      </c>
      <c r="B3176" s="102" t="s">
        <v>40669</v>
      </c>
      <c r="C3176" s="146" t="s">
        <v>2</v>
      </c>
      <c r="D3176" s="146" t="s">
        <v>827</v>
      </c>
      <c r="E3176" s="543"/>
    </row>
    <row r="3177" spans="1:5" ht="12.75">
      <c r="A3177" s="146">
        <v>429</v>
      </c>
      <c r="B3177" s="102" t="s">
        <v>40670</v>
      </c>
      <c r="C3177" s="146" t="s">
        <v>2</v>
      </c>
      <c r="D3177" s="146" t="s">
        <v>827</v>
      </c>
      <c r="E3177" s="543"/>
    </row>
    <row r="3178" spans="1:5" ht="12.75">
      <c r="A3178" s="146">
        <v>439</v>
      </c>
      <c r="B3178" s="102" t="s">
        <v>40671</v>
      </c>
      <c r="C3178" s="146" t="s">
        <v>2</v>
      </c>
      <c r="D3178" s="146" t="s">
        <v>827</v>
      </c>
      <c r="E3178" s="543"/>
    </row>
    <row r="3179" spans="1:5" ht="12.75">
      <c r="A3179" s="146">
        <v>433</v>
      </c>
      <c r="B3179" s="102" t="s">
        <v>40672</v>
      </c>
      <c r="C3179" s="146" t="s">
        <v>2</v>
      </c>
      <c r="D3179" s="146" t="s">
        <v>827</v>
      </c>
      <c r="E3179" s="543"/>
    </row>
    <row r="3180" spans="1:5" ht="12.75">
      <c r="A3180" s="146">
        <v>437</v>
      </c>
      <c r="B3180" s="102" t="s">
        <v>40673</v>
      </c>
      <c r="C3180" s="146" t="s">
        <v>2</v>
      </c>
      <c r="D3180" s="146" t="s">
        <v>827</v>
      </c>
      <c r="E3180" s="543"/>
    </row>
    <row r="3181" spans="1:5" ht="12.75">
      <c r="A3181" s="146">
        <v>11790</v>
      </c>
      <c r="B3181" s="102" t="s">
        <v>40674</v>
      </c>
      <c r="C3181" s="146" t="s">
        <v>2</v>
      </c>
      <c r="D3181" s="146" t="s">
        <v>827</v>
      </c>
      <c r="E3181" s="543"/>
    </row>
    <row r="3182" spans="1:5" ht="12.75">
      <c r="A3182" s="146">
        <v>428</v>
      </c>
      <c r="B3182" s="102" t="s">
        <v>40675</v>
      </c>
      <c r="C3182" s="146" t="s">
        <v>2</v>
      </c>
      <c r="D3182" s="146" t="s">
        <v>3270</v>
      </c>
      <c r="E3182" s="543"/>
    </row>
    <row r="3183" spans="1:5" ht="12.75">
      <c r="A3183" s="146">
        <v>4351</v>
      </c>
      <c r="B3183" s="102" t="s">
        <v>40676</v>
      </c>
      <c r="C3183" s="146" t="s">
        <v>2</v>
      </c>
      <c r="D3183" s="146" t="s">
        <v>827</v>
      </c>
      <c r="E3183" s="543"/>
    </row>
    <row r="3184" spans="1:5" ht="12.75">
      <c r="A3184" s="146">
        <v>4384</v>
      </c>
      <c r="B3184" s="102" t="s">
        <v>40677</v>
      </c>
      <c r="C3184" s="146" t="s">
        <v>2</v>
      </c>
      <c r="D3184" s="146" t="s">
        <v>827</v>
      </c>
      <c r="E3184" s="543"/>
    </row>
    <row r="3185" spans="1:5" ht="12.75">
      <c r="A3185" s="146">
        <v>11054</v>
      </c>
      <c r="B3185" s="102" t="s">
        <v>40678</v>
      </c>
      <c r="C3185" s="146" t="s">
        <v>2</v>
      </c>
      <c r="D3185" s="146" t="s">
        <v>827</v>
      </c>
      <c r="E3185" s="543">
        <v>0.05</v>
      </c>
    </row>
    <row r="3186" spans="1:5" ht="12.75">
      <c r="A3186" s="146">
        <v>11055</v>
      </c>
      <c r="B3186" s="102" t="s">
        <v>40679</v>
      </c>
      <c r="C3186" s="146" t="s">
        <v>2</v>
      </c>
      <c r="D3186" s="146" t="s">
        <v>827</v>
      </c>
      <c r="E3186" s="543">
        <v>0.08</v>
      </c>
    </row>
    <row r="3187" spans="1:5" ht="12.75">
      <c r="A3187" s="146">
        <v>11056</v>
      </c>
      <c r="B3187" s="102" t="s">
        <v>40680</v>
      </c>
      <c r="C3187" s="146" t="s">
        <v>2</v>
      </c>
      <c r="D3187" s="146" t="s">
        <v>827</v>
      </c>
      <c r="E3187" s="543">
        <v>0.09</v>
      </c>
    </row>
    <row r="3188" spans="1:5" ht="12.75">
      <c r="A3188" s="146">
        <v>11057</v>
      </c>
      <c r="B3188" s="102" t="s">
        <v>40681</v>
      </c>
      <c r="C3188" s="146" t="s">
        <v>2</v>
      </c>
      <c r="D3188" s="146" t="s">
        <v>827</v>
      </c>
      <c r="E3188" s="543">
        <v>0.19</v>
      </c>
    </row>
    <row r="3189" spans="1:5" ht="12.75">
      <c r="A3189" s="146">
        <v>11059</v>
      </c>
      <c r="B3189" s="102" t="s">
        <v>40682</v>
      </c>
      <c r="C3189" s="146" t="s">
        <v>2</v>
      </c>
      <c r="D3189" s="146" t="s">
        <v>827</v>
      </c>
      <c r="E3189" s="543">
        <v>0.36</v>
      </c>
    </row>
    <row r="3190" spans="1:5" ht="12.75">
      <c r="A3190" s="146">
        <v>11058</v>
      </c>
      <c r="B3190" s="102" t="s">
        <v>40683</v>
      </c>
      <c r="C3190" s="146" t="s">
        <v>2</v>
      </c>
      <c r="D3190" s="146" t="s">
        <v>827</v>
      </c>
      <c r="E3190" s="543">
        <v>0.47</v>
      </c>
    </row>
    <row r="3191" spans="1:5" ht="12.75">
      <c r="A3191" s="146">
        <v>4320</v>
      </c>
      <c r="B3191" s="102" t="s">
        <v>40684</v>
      </c>
      <c r="C3191" s="146" t="s">
        <v>2</v>
      </c>
      <c r="D3191" s="146" t="s">
        <v>827</v>
      </c>
      <c r="E3191" s="543">
        <v>3.78</v>
      </c>
    </row>
    <row r="3192" spans="1:5" ht="12.75">
      <c r="A3192" s="146">
        <v>4318</v>
      </c>
      <c r="B3192" s="102" t="s">
        <v>40685</v>
      </c>
      <c r="C3192" s="146" t="s">
        <v>2</v>
      </c>
      <c r="D3192" s="146" t="s">
        <v>827</v>
      </c>
      <c r="E3192" s="543">
        <v>1.84</v>
      </c>
    </row>
    <row r="3193" spans="1:5" ht="12.75">
      <c r="A3193" s="146">
        <v>4380</v>
      </c>
      <c r="B3193" s="102" t="s">
        <v>40686</v>
      </c>
      <c r="C3193" s="146" t="s">
        <v>2</v>
      </c>
      <c r="D3193" s="146" t="s">
        <v>827</v>
      </c>
      <c r="E3193" s="543">
        <v>1.59</v>
      </c>
    </row>
    <row r="3194" spans="1:5" ht="12.75">
      <c r="A3194" s="146">
        <v>4299</v>
      </c>
      <c r="B3194" s="102" t="s">
        <v>40687</v>
      </c>
      <c r="C3194" s="146" t="s">
        <v>2</v>
      </c>
      <c r="D3194" s="146" t="s">
        <v>3270</v>
      </c>
      <c r="E3194" s="543">
        <v>1.5</v>
      </c>
    </row>
    <row r="3195" spans="1:5" ht="12.75">
      <c r="A3195" s="146">
        <v>4304</v>
      </c>
      <c r="B3195" s="102" t="s">
        <v>40688</v>
      </c>
      <c r="C3195" s="146" t="s">
        <v>2</v>
      </c>
      <c r="D3195" s="146" t="s">
        <v>827</v>
      </c>
      <c r="E3195" s="543">
        <v>2.04</v>
      </c>
    </row>
    <row r="3196" spans="1:5" ht="12.75">
      <c r="A3196" s="146">
        <v>4305</v>
      </c>
      <c r="B3196" s="102" t="s">
        <v>40689</v>
      </c>
      <c r="C3196" s="146" t="s">
        <v>2</v>
      </c>
      <c r="D3196" s="146" t="s">
        <v>827</v>
      </c>
      <c r="E3196" s="543">
        <v>2.38</v>
      </c>
    </row>
    <row r="3197" spans="1:5" ht="12.75">
      <c r="A3197" s="146">
        <v>4306</v>
      </c>
      <c r="B3197" s="102" t="s">
        <v>40690</v>
      </c>
      <c r="C3197" s="146" t="s">
        <v>2</v>
      </c>
      <c r="D3197" s="146" t="s">
        <v>827</v>
      </c>
      <c r="E3197" s="543">
        <v>2.76</v>
      </c>
    </row>
    <row r="3198" spans="1:5" ht="12.75">
      <c r="A3198" s="146">
        <v>4308</v>
      </c>
      <c r="B3198" s="102" t="s">
        <v>40691</v>
      </c>
      <c r="C3198" s="146" t="s">
        <v>2</v>
      </c>
      <c r="D3198" s="146" t="s">
        <v>827</v>
      </c>
      <c r="E3198" s="543">
        <v>5.71</v>
      </c>
    </row>
    <row r="3199" spans="1:5" ht="12.75">
      <c r="A3199" s="146">
        <v>4302</v>
      </c>
      <c r="B3199" s="102" t="s">
        <v>40692</v>
      </c>
      <c r="C3199" s="146" t="s">
        <v>2</v>
      </c>
      <c r="D3199" s="146" t="s">
        <v>827</v>
      </c>
      <c r="E3199" s="543">
        <v>4.28</v>
      </c>
    </row>
    <row r="3200" spans="1:5" ht="12.75">
      <c r="A3200" s="146">
        <v>4300</v>
      </c>
      <c r="B3200" s="102" t="s">
        <v>40693</v>
      </c>
      <c r="C3200" s="146" t="s">
        <v>2</v>
      </c>
      <c r="D3200" s="146" t="s">
        <v>827</v>
      </c>
      <c r="E3200" s="543">
        <v>1.02</v>
      </c>
    </row>
    <row r="3201" spans="1:5" ht="12.75">
      <c r="A3201" s="146">
        <v>4301</v>
      </c>
      <c r="B3201" s="102" t="s">
        <v>40694</v>
      </c>
      <c r="C3201" s="146" t="s">
        <v>2</v>
      </c>
      <c r="D3201" s="146" t="s">
        <v>827</v>
      </c>
      <c r="E3201" s="543">
        <v>1.24</v>
      </c>
    </row>
    <row r="3202" spans="1:5" ht="12.75">
      <c r="A3202" s="146">
        <v>40547</v>
      </c>
      <c r="B3202" s="102" t="s">
        <v>40695</v>
      </c>
      <c r="C3202" s="146" t="s">
        <v>39547</v>
      </c>
      <c r="D3202" s="146" t="s">
        <v>827</v>
      </c>
      <c r="E3202" s="543"/>
    </row>
    <row r="3203" spans="1:5" ht="12.75">
      <c r="A3203" s="146">
        <v>11962</v>
      </c>
      <c r="B3203" s="102" t="s">
        <v>40696</v>
      </c>
      <c r="C3203" s="146" t="s">
        <v>2</v>
      </c>
      <c r="D3203" s="146" t="s">
        <v>827</v>
      </c>
      <c r="E3203" s="543"/>
    </row>
    <row r="3204" spans="1:5" ht="12.75">
      <c r="A3204" s="146">
        <v>4332</v>
      </c>
      <c r="B3204" s="102" t="s">
        <v>40697</v>
      </c>
      <c r="C3204" s="146" t="s">
        <v>2</v>
      </c>
      <c r="D3204" s="146" t="s">
        <v>827</v>
      </c>
      <c r="E3204" s="543"/>
    </row>
    <row r="3205" spans="1:5" ht="12.75">
      <c r="A3205" s="146">
        <v>4331</v>
      </c>
      <c r="B3205" s="102" t="s">
        <v>40698</v>
      </c>
      <c r="C3205" s="146" t="s">
        <v>2</v>
      </c>
      <c r="D3205" s="146" t="s">
        <v>827</v>
      </c>
      <c r="E3205" s="543"/>
    </row>
    <row r="3206" spans="1:5" ht="12.75">
      <c r="A3206" s="146">
        <v>4336</v>
      </c>
      <c r="B3206" s="102" t="s">
        <v>40699</v>
      </c>
      <c r="C3206" s="146" t="s">
        <v>2</v>
      </c>
      <c r="D3206" s="146" t="s">
        <v>827</v>
      </c>
      <c r="E3206" s="543"/>
    </row>
    <row r="3207" spans="1:5" ht="12.75">
      <c r="A3207" s="146">
        <v>11948</v>
      </c>
      <c r="B3207" s="102" t="s">
        <v>40700</v>
      </c>
      <c r="C3207" s="146" t="s">
        <v>2</v>
      </c>
      <c r="D3207" s="146" t="s">
        <v>827</v>
      </c>
      <c r="E3207" s="543"/>
    </row>
    <row r="3208" spans="1:5" ht="12.75">
      <c r="A3208" s="146">
        <v>4382</v>
      </c>
      <c r="B3208" s="102" t="s">
        <v>40701</v>
      </c>
      <c r="C3208" s="146" t="s">
        <v>2</v>
      </c>
      <c r="D3208" s="146" t="s">
        <v>827</v>
      </c>
      <c r="E3208" s="543"/>
    </row>
    <row r="3209" spans="1:5" ht="12.75">
      <c r="A3209" s="146">
        <v>4354</v>
      </c>
      <c r="B3209" s="102" t="s">
        <v>40702</v>
      </c>
      <c r="C3209" s="146" t="s">
        <v>2</v>
      </c>
      <c r="D3209" s="146" t="s">
        <v>827</v>
      </c>
      <c r="E3209" s="543"/>
    </row>
    <row r="3210" spans="1:5" ht="12.75">
      <c r="A3210" s="146">
        <v>40839</v>
      </c>
      <c r="B3210" s="102" t="s">
        <v>40703</v>
      </c>
      <c r="C3210" s="146" t="s">
        <v>39547</v>
      </c>
      <c r="D3210" s="146" t="s">
        <v>827</v>
      </c>
      <c r="E3210" s="543"/>
    </row>
    <row r="3211" spans="1:5" ht="12.75">
      <c r="A3211" s="146">
        <v>40552</v>
      </c>
      <c r="B3211" s="102" t="s">
        <v>40704</v>
      </c>
      <c r="C3211" s="146" t="s">
        <v>39547</v>
      </c>
      <c r="D3211" s="146" t="s">
        <v>827</v>
      </c>
      <c r="E3211" s="543"/>
    </row>
    <row r="3212" spans="1:5" ht="12.75">
      <c r="A3212" s="146">
        <v>40549</v>
      </c>
      <c r="B3212" s="102" t="s">
        <v>40705</v>
      </c>
      <c r="C3212" s="146" t="s">
        <v>39547</v>
      </c>
      <c r="D3212" s="146" t="s">
        <v>827</v>
      </c>
      <c r="E3212" s="543"/>
    </row>
    <row r="3213" spans="1:5" ht="12.75">
      <c r="A3213" s="146">
        <v>4385</v>
      </c>
      <c r="B3213" s="102" t="s">
        <v>40706</v>
      </c>
      <c r="C3213" s="146" t="s">
        <v>40707</v>
      </c>
      <c r="D3213" s="146" t="s">
        <v>827</v>
      </c>
      <c r="E3213" s="543">
        <v>5271.46</v>
      </c>
    </row>
    <row r="3214" spans="1:5" ht="12.75">
      <c r="A3214" s="146">
        <v>20078</v>
      </c>
      <c r="B3214" s="102" t="s">
        <v>40708</v>
      </c>
      <c r="C3214" s="146" t="s">
        <v>2</v>
      </c>
      <c r="D3214" s="146" t="s">
        <v>827</v>
      </c>
      <c r="E3214" s="543">
        <v>31.25</v>
      </c>
    </row>
    <row r="3215" spans="1:5" ht="12.75">
      <c r="A3215" s="146">
        <v>39897</v>
      </c>
      <c r="B3215" s="102" t="s">
        <v>40709</v>
      </c>
      <c r="C3215" s="146" t="s">
        <v>2</v>
      </c>
      <c r="D3215" s="146" t="s">
        <v>827</v>
      </c>
      <c r="E3215" s="543"/>
    </row>
    <row r="3216" spans="1:5" ht="12.75">
      <c r="A3216" s="146">
        <v>118</v>
      </c>
      <c r="B3216" s="102" t="s">
        <v>40710</v>
      </c>
      <c r="C3216" s="146" t="s">
        <v>2</v>
      </c>
      <c r="D3216" s="146" t="s">
        <v>827</v>
      </c>
      <c r="E3216" s="543">
        <v>66.06</v>
      </c>
    </row>
    <row r="3217" spans="1:5" ht="12.75">
      <c r="A3217" s="146">
        <v>4396</v>
      </c>
      <c r="B3217" s="102" t="s">
        <v>40711</v>
      </c>
      <c r="C3217" s="146" t="s">
        <v>4</v>
      </c>
      <c r="D3217" s="146" t="s">
        <v>827</v>
      </c>
      <c r="E3217" s="543">
        <v>233.53</v>
      </c>
    </row>
    <row r="3218" spans="1:5" ht="12.75">
      <c r="A3218" s="146">
        <v>36881</v>
      </c>
      <c r="B3218" s="102" t="s">
        <v>40712</v>
      </c>
      <c r="C3218" s="146" t="s">
        <v>4</v>
      </c>
      <c r="D3218" s="146" t="s">
        <v>827</v>
      </c>
      <c r="E3218" s="543">
        <v>170.49</v>
      </c>
    </row>
    <row r="3219" spans="1:5" ht="12.75">
      <c r="A3219" s="146">
        <v>4397</v>
      </c>
      <c r="B3219" s="102" t="s">
        <v>40713</v>
      </c>
      <c r="C3219" s="146" t="s">
        <v>4</v>
      </c>
      <c r="D3219" s="146" t="s">
        <v>827</v>
      </c>
      <c r="E3219" s="543">
        <v>237.42</v>
      </c>
    </row>
    <row r="3220" spans="1:5" ht="12.75">
      <c r="A3220" s="146">
        <v>36882</v>
      </c>
      <c r="B3220" s="102" t="s">
        <v>40714</v>
      </c>
      <c r="C3220" s="146" t="s">
        <v>4</v>
      </c>
      <c r="D3220" s="146" t="s">
        <v>827</v>
      </c>
      <c r="E3220" s="543">
        <v>173.84</v>
      </c>
    </row>
    <row r="3221" spans="1:5" ht="12.75">
      <c r="A3221" s="146">
        <v>4751</v>
      </c>
      <c r="B3221" s="102" t="s">
        <v>40715</v>
      </c>
      <c r="C3221" s="146" t="s">
        <v>5</v>
      </c>
      <c r="D3221" s="146" t="s">
        <v>827</v>
      </c>
      <c r="E3221" s="543">
        <v>22.18</v>
      </c>
    </row>
    <row r="3222" spans="1:5" ht="12.75">
      <c r="A3222" s="146">
        <v>41066</v>
      </c>
      <c r="B3222" s="102" t="s">
        <v>40716</v>
      </c>
      <c r="C3222" s="146" t="s">
        <v>2233</v>
      </c>
      <c r="D3222" s="146" t="s">
        <v>827</v>
      </c>
      <c r="E3222" s="543">
        <v>3892.98</v>
      </c>
    </row>
    <row r="3223" spans="1:5" ht="12.75">
      <c r="A3223" s="146">
        <v>39604</v>
      </c>
      <c r="B3223" s="102" t="s">
        <v>40717</v>
      </c>
      <c r="C3223" s="146" t="s">
        <v>2</v>
      </c>
      <c r="D3223" s="146" t="s">
        <v>827</v>
      </c>
      <c r="E3223" s="543">
        <v>11.43</v>
      </c>
    </row>
    <row r="3224" spans="1:5" ht="12.75">
      <c r="A3224" s="146">
        <v>39605</v>
      </c>
      <c r="B3224" s="102" t="s">
        <v>40718</v>
      </c>
      <c r="C3224" s="146" t="s">
        <v>2</v>
      </c>
      <c r="D3224" s="146" t="s">
        <v>827</v>
      </c>
      <c r="E3224" s="543">
        <v>12.42</v>
      </c>
    </row>
    <row r="3225" spans="1:5" ht="12.75">
      <c r="A3225" s="146">
        <v>39606</v>
      </c>
      <c r="B3225" s="102" t="s">
        <v>40719</v>
      </c>
      <c r="C3225" s="146" t="s">
        <v>2</v>
      </c>
      <c r="D3225" s="146" t="s">
        <v>827</v>
      </c>
      <c r="E3225" s="543">
        <v>21.75</v>
      </c>
    </row>
    <row r="3226" spans="1:5" ht="12.75">
      <c r="A3226" s="146">
        <v>39607</v>
      </c>
      <c r="B3226" s="102" t="s">
        <v>40720</v>
      </c>
      <c r="C3226" s="146" t="s">
        <v>2</v>
      </c>
      <c r="D3226" s="146" t="s">
        <v>827</v>
      </c>
      <c r="E3226" s="543">
        <v>29.42</v>
      </c>
    </row>
    <row r="3227" spans="1:5" ht="12.75">
      <c r="A3227" s="146">
        <v>39594</v>
      </c>
      <c r="B3227" s="102" t="s">
        <v>40721</v>
      </c>
      <c r="C3227" s="146" t="s">
        <v>2</v>
      </c>
      <c r="D3227" s="146" t="s">
        <v>3270</v>
      </c>
      <c r="E3227" s="543">
        <v>323.68</v>
      </c>
    </row>
    <row r="3228" spans="1:5" ht="12.75">
      <c r="A3228" s="146">
        <v>39596</v>
      </c>
      <c r="B3228" s="102" t="s">
        <v>40722</v>
      </c>
      <c r="C3228" s="146" t="s">
        <v>2</v>
      </c>
      <c r="D3228" s="146" t="s">
        <v>827</v>
      </c>
      <c r="E3228" s="543">
        <v>866.84</v>
      </c>
    </row>
    <row r="3229" spans="1:5" ht="12.75">
      <c r="A3229" s="146">
        <v>39595</v>
      </c>
      <c r="B3229" s="102" t="s">
        <v>40723</v>
      </c>
      <c r="C3229" s="146" t="s">
        <v>2</v>
      </c>
      <c r="D3229" s="146" t="s">
        <v>827</v>
      </c>
      <c r="E3229" s="543">
        <v>1947.67</v>
      </c>
    </row>
    <row r="3230" spans="1:5" ht="12.75">
      <c r="A3230" s="146">
        <v>39597</v>
      </c>
      <c r="B3230" s="102" t="s">
        <v>40724</v>
      </c>
      <c r="C3230" s="146" t="s">
        <v>2</v>
      </c>
      <c r="D3230" s="146" t="s">
        <v>827</v>
      </c>
      <c r="E3230" s="543">
        <v>3055.19</v>
      </c>
    </row>
    <row r="3231" spans="1:5" ht="12.75">
      <c r="A3231" s="146">
        <v>10731</v>
      </c>
      <c r="B3231" s="102" t="s">
        <v>40725</v>
      </c>
      <c r="C3231" s="146" t="s">
        <v>4</v>
      </c>
      <c r="D3231" s="146" t="s">
        <v>3270</v>
      </c>
      <c r="E3231" s="543"/>
    </row>
    <row r="3232" spans="1:5" ht="12.75">
      <c r="A3232" s="146">
        <v>4704</v>
      </c>
      <c r="B3232" s="102" t="s">
        <v>40726</v>
      </c>
      <c r="C3232" s="146" t="s">
        <v>4</v>
      </c>
      <c r="D3232" s="146" t="s">
        <v>827</v>
      </c>
      <c r="E3232" s="543"/>
    </row>
    <row r="3233" spans="1:5" ht="12.75">
      <c r="A3233" s="146">
        <v>10730</v>
      </c>
      <c r="B3233" s="102" t="s">
        <v>40727</v>
      </c>
      <c r="C3233" s="146" t="s">
        <v>4</v>
      </c>
      <c r="D3233" s="146" t="s">
        <v>827</v>
      </c>
      <c r="E3233" s="543"/>
    </row>
    <row r="3234" spans="1:5" ht="12.75">
      <c r="A3234" s="146">
        <v>4720</v>
      </c>
      <c r="B3234" s="102" t="s">
        <v>40728</v>
      </c>
      <c r="C3234" s="146" t="s">
        <v>7</v>
      </c>
      <c r="D3234" s="146" t="s">
        <v>827</v>
      </c>
      <c r="E3234" s="543">
        <v>163.08000000000001</v>
      </c>
    </row>
    <row r="3235" spans="1:5" ht="12.75">
      <c r="A3235" s="146">
        <v>4721</v>
      </c>
      <c r="B3235" s="102" t="s">
        <v>40729</v>
      </c>
      <c r="C3235" s="146" t="s">
        <v>7</v>
      </c>
      <c r="D3235" s="146" t="s">
        <v>827</v>
      </c>
      <c r="E3235" s="543">
        <v>141.25</v>
      </c>
    </row>
    <row r="3236" spans="1:5" ht="12.75">
      <c r="A3236" s="146">
        <v>4718</v>
      </c>
      <c r="B3236" s="102" t="s">
        <v>40730</v>
      </c>
      <c r="C3236" s="146" t="s">
        <v>7</v>
      </c>
      <c r="D3236" s="146" t="s">
        <v>3270</v>
      </c>
      <c r="E3236" s="543">
        <v>142</v>
      </c>
    </row>
    <row r="3237" spans="1:5" ht="12.75">
      <c r="A3237" s="146">
        <v>4722</v>
      </c>
      <c r="B3237" s="102" t="s">
        <v>40731</v>
      </c>
      <c r="C3237" s="146" t="s">
        <v>7</v>
      </c>
      <c r="D3237" s="146" t="s">
        <v>827</v>
      </c>
      <c r="E3237" s="543">
        <v>133.43</v>
      </c>
    </row>
    <row r="3238" spans="1:5" ht="12.75">
      <c r="A3238" s="146">
        <v>4730</v>
      </c>
      <c r="B3238" s="102" t="s">
        <v>40732</v>
      </c>
      <c r="C3238" s="146" t="s">
        <v>7</v>
      </c>
      <c r="D3238" s="146" t="s">
        <v>827</v>
      </c>
      <c r="E3238" s="543">
        <v>132.77000000000001</v>
      </c>
    </row>
    <row r="3239" spans="1:5" ht="12.75">
      <c r="A3239" s="146">
        <v>13186</v>
      </c>
      <c r="B3239" s="102" t="s">
        <v>40733</v>
      </c>
      <c r="C3239" s="146" t="s">
        <v>7</v>
      </c>
      <c r="D3239" s="146" t="s">
        <v>827</v>
      </c>
      <c r="E3239" s="543">
        <v>153.19999999999999</v>
      </c>
    </row>
    <row r="3240" spans="1:5" ht="12.75">
      <c r="A3240" s="146">
        <v>10737</v>
      </c>
      <c r="B3240" s="102" t="s">
        <v>40734</v>
      </c>
      <c r="C3240" s="146" t="s">
        <v>4</v>
      </c>
      <c r="D3240" s="146" t="s">
        <v>827</v>
      </c>
      <c r="E3240" s="543"/>
    </row>
    <row r="3241" spans="1:5" ht="12.75">
      <c r="A3241" s="146">
        <v>10734</v>
      </c>
      <c r="B3241" s="102" t="s">
        <v>40735</v>
      </c>
      <c r="C3241" s="146" t="s">
        <v>4</v>
      </c>
      <c r="D3241" s="146" t="s">
        <v>827</v>
      </c>
      <c r="E3241" s="543"/>
    </row>
    <row r="3242" spans="1:5" ht="12.75">
      <c r="A3242" s="146">
        <v>4708</v>
      </c>
      <c r="B3242" s="102" t="s">
        <v>40736</v>
      </c>
      <c r="C3242" s="146" t="s">
        <v>4</v>
      </c>
      <c r="D3242" s="146" t="s">
        <v>827</v>
      </c>
      <c r="E3242" s="543"/>
    </row>
    <row r="3243" spans="1:5" ht="12.75">
      <c r="A3243" s="146">
        <v>4712</v>
      </c>
      <c r="B3243" s="102" t="s">
        <v>40737</v>
      </c>
      <c r="C3243" s="146" t="s">
        <v>4</v>
      </c>
      <c r="D3243" s="146" t="s">
        <v>827</v>
      </c>
      <c r="E3243" s="543"/>
    </row>
    <row r="3244" spans="1:5" ht="12.75">
      <c r="A3244" s="146">
        <v>4710</v>
      </c>
      <c r="B3244" s="102" t="s">
        <v>40738</v>
      </c>
      <c r="C3244" s="146" t="s">
        <v>4</v>
      </c>
      <c r="D3244" s="146" t="s">
        <v>827</v>
      </c>
      <c r="E3244" s="543"/>
    </row>
    <row r="3245" spans="1:5" ht="12.75">
      <c r="A3245" s="146">
        <v>4750</v>
      </c>
      <c r="B3245" s="102" t="s">
        <v>40739</v>
      </c>
      <c r="C3245" s="146" t="s">
        <v>5</v>
      </c>
      <c r="D3245" s="146" t="s">
        <v>3270</v>
      </c>
      <c r="E3245" s="543">
        <v>22.18</v>
      </c>
    </row>
    <row r="3246" spans="1:5" ht="12.75">
      <c r="A3246" s="146">
        <v>41065</v>
      </c>
      <c r="B3246" s="102" t="s">
        <v>40740</v>
      </c>
      <c r="C3246" s="146" t="s">
        <v>2233</v>
      </c>
      <c r="D3246" s="146" t="s">
        <v>827</v>
      </c>
      <c r="E3246" s="543">
        <v>3892.41</v>
      </c>
    </row>
    <row r="3247" spans="1:5" ht="12.75">
      <c r="A3247" s="146">
        <v>34747</v>
      </c>
      <c r="B3247" s="102" t="s">
        <v>40741</v>
      </c>
      <c r="C3247" s="146" t="s">
        <v>1</v>
      </c>
      <c r="D3247" s="146" t="s">
        <v>827</v>
      </c>
      <c r="E3247" s="543">
        <v>44.87</v>
      </c>
    </row>
    <row r="3248" spans="1:5" ht="12.75">
      <c r="A3248" s="146">
        <v>4826</v>
      </c>
      <c r="B3248" s="102" t="s">
        <v>40742</v>
      </c>
      <c r="C3248" s="146" t="s">
        <v>1</v>
      </c>
      <c r="D3248" s="146" t="s">
        <v>827</v>
      </c>
      <c r="E3248" s="543">
        <v>48.24</v>
      </c>
    </row>
    <row r="3249" spans="1:5" ht="12.75">
      <c r="A3249" s="146">
        <v>41975</v>
      </c>
      <c r="B3249" s="102" t="s">
        <v>40743</v>
      </c>
      <c r="C3249" s="146" t="s">
        <v>4</v>
      </c>
      <c r="D3249" s="146" t="s">
        <v>827</v>
      </c>
      <c r="E3249" s="543"/>
    </row>
    <row r="3250" spans="1:5" ht="12.75">
      <c r="A3250" s="146">
        <v>4825</v>
      </c>
      <c r="B3250" s="102" t="s">
        <v>40744</v>
      </c>
      <c r="C3250" s="146" t="s">
        <v>1</v>
      </c>
      <c r="D3250" s="146" t="s">
        <v>827</v>
      </c>
      <c r="E3250" s="543">
        <v>66.78</v>
      </c>
    </row>
    <row r="3251" spans="1:5" ht="12.75">
      <c r="A3251" s="146">
        <v>34744</v>
      </c>
      <c r="B3251" s="102" t="s">
        <v>40745</v>
      </c>
      <c r="C3251" s="146" t="s">
        <v>4</v>
      </c>
      <c r="D3251" s="146" t="s">
        <v>827</v>
      </c>
      <c r="E3251" s="543"/>
    </row>
    <row r="3252" spans="1:5" ht="12.75">
      <c r="A3252" s="146">
        <v>39430</v>
      </c>
      <c r="B3252" s="102" t="s">
        <v>40746</v>
      </c>
      <c r="C3252" s="146" t="s">
        <v>2</v>
      </c>
      <c r="D3252" s="146" t="s">
        <v>827</v>
      </c>
      <c r="E3252" s="543">
        <v>1.51</v>
      </c>
    </row>
    <row r="3253" spans="1:5" ht="12.75">
      <c r="A3253" s="146">
        <v>39573</v>
      </c>
      <c r="B3253" s="102" t="s">
        <v>40747</v>
      </c>
      <c r="C3253" s="146" t="s">
        <v>2</v>
      </c>
      <c r="D3253" s="146" t="s">
        <v>827</v>
      </c>
      <c r="E3253" s="543">
        <v>1.49</v>
      </c>
    </row>
    <row r="3254" spans="1:5" ht="12.75">
      <c r="A3254" s="146">
        <v>38410</v>
      </c>
      <c r="B3254" s="102" t="s">
        <v>40748</v>
      </c>
      <c r="C3254" s="146" t="s">
        <v>2</v>
      </c>
      <c r="D3254" s="146" t="s">
        <v>827</v>
      </c>
      <c r="E3254" s="543">
        <v>13498.2</v>
      </c>
    </row>
    <row r="3255" spans="1:5" ht="12.75">
      <c r="A3255" s="146">
        <v>43082</v>
      </c>
      <c r="B3255" s="102" t="s">
        <v>40749</v>
      </c>
      <c r="C3255" s="146" t="s">
        <v>3</v>
      </c>
      <c r="D3255" s="146" t="s">
        <v>3270</v>
      </c>
      <c r="E3255" s="543"/>
    </row>
    <row r="3256" spans="1:5" ht="12.75">
      <c r="A3256" s="146">
        <v>43083</v>
      </c>
      <c r="B3256" s="102" t="s">
        <v>40750</v>
      </c>
      <c r="C3256" s="146" t="s">
        <v>3</v>
      </c>
      <c r="D3256" s="146" t="s">
        <v>827</v>
      </c>
      <c r="E3256" s="543"/>
    </row>
    <row r="3257" spans="1:5" ht="12.75">
      <c r="A3257" s="146">
        <v>40535</v>
      </c>
      <c r="B3257" s="102" t="s">
        <v>40751</v>
      </c>
      <c r="C3257" s="146" t="s">
        <v>3</v>
      </c>
      <c r="D3257" s="146" t="s">
        <v>827</v>
      </c>
      <c r="E3257" s="543"/>
    </row>
    <row r="3258" spans="1:5" ht="12.75">
      <c r="A3258" s="146">
        <v>40598</v>
      </c>
      <c r="B3258" s="102" t="s">
        <v>40752</v>
      </c>
      <c r="C3258" s="146" t="s">
        <v>3</v>
      </c>
      <c r="D3258" s="146" t="s">
        <v>827</v>
      </c>
      <c r="E3258" s="543"/>
    </row>
    <row r="3259" spans="1:5" ht="12.75">
      <c r="A3259" s="146">
        <v>43692</v>
      </c>
      <c r="B3259" s="102" t="s">
        <v>40753</v>
      </c>
      <c r="C3259" s="146" t="s">
        <v>3</v>
      </c>
      <c r="D3259" s="146" t="s">
        <v>827</v>
      </c>
      <c r="E3259" s="543"/>
    </row>
    <row r="3260" spans="1:5" ht="12.75">
      <c r="A3260" s="146">
        <v>43665</v>
      </c>
      <c r="B3260" s="102" t="s">
        <v>40754</v>
      </c>
      <c r="C3260" s="146" t="s">
        <v>3</v>
      </c>
      <c r="D3260" s="146" t="s">
        <v>827</v>
      </c>
      <c r="E3260" s="543"/>
    </row>
    <row r="3261" spans="1:5" ht="12.75">
      <c r="A3261" s="146">
        <v>10966</v>
      </c>
      <c r="B3261" s="102" t="s">
        <v>40755</v>
      </c>
      <c r="C3261" s="146" t="s">
        <v>3</v>
      </c>
      <c r="D3261" s="146" t="s">
        <v>827</v>
      </c>
      <c r="E3261" s="543"/>
    </row>
    <row r="3262" spans="1:5" ht="12.75">
      <c r="A3262" s="146">
        <v>39427</v>
      </c>
      <c r="B3262" s="102" t="s">
        <v>40756</v>
      </c>
      <c r="C3262" s="146" t="s">
        <v>1</v>
      </c>
      <c r="D3262" s="146" t="s">
        <v>827</v>
      </c>
      <c r="E3262" s="543">
        <v>4.0199999999999996</v>
      </c>
    </row>
    <row r="3263" spans="1:5" ht="12.75">
      <c r="A3263" s="146">
        <v>39424</v>
      </c>
      <c r="B3263" s="102" t="s">
        <v>40757</v>
      </c>
      <c r="C3263" s="146" t="s">
        <v>1</v>
      </c>
      <c r="D3263" s="146" t="s">
        <v>827</v>
      </c>
      <c r="E3263" s="543">
        <v>2.39</v>
      </c>
    </row>
    <row r="3264" spans="1:5" ht="12.75">
      <c r="A3264" s="146">
        <v>39425</v>
      </c>
      <c r="B3264" s="102" t="s">
        <v>40758</v>
      </c>
      <c r="C3264" s="146" t="s">
        <v>1</v>
      </c>
      <c r="D3264" s="146" t="s">
        <v>827</v>
      </c>
      <c r="E3264" s="543">
        <v>2.36</v>
      </c>
    </row>
    <row r="3265" spans="1:5" ht="12.75">
      <c r="A3265" s="146">
        <v>40664</v>
      </c>
      <c r="B3265" s="102" t="s">
        <v>40759</v>
      </c>
      <c r="C3265" s="146" t="s">
        <v>3</v>
      </c>
      <c r="D3265" s="146" t="s">
        <v>827</v>
      </c>
      <c r="E3265" s="543"/>
    </row>
    <row r="3266" spans="1:5" ht="12.75">
      <c r="A3266" s="146">
        <v>34360</v>
      </c>
      <c r="B3266" s="102" t="s">
        <v>40760</v>
      </c>
      <c r="C3266" s="146" t="s">
        <v>3</v>
      </c>
      <c r="D3266" s="146" t="s">
        <v>827</v>
      </c>
      <c r="E3266" s="543"/>
    </row>
    <row r="3267" spans="1:5" ht="12.75">
      <c r="A3267" s="146">
        <v>20259</v>
      </c>
      <c r="B3267" s="102" t="s">
        <v>40761</v>
      </c>
      <c r="C3267" s="146" t="s">
        <v>1</v>
      </c>
      <c r="D3267" s="146" t="s">
        <v>827</v>
      </c>
      <c r="E3267" s="543"/>
    </row>
    <row r="3268" spans="1:5" ht="12.75">
      <c r="A3268" s="146">
        <v>14077</v>
      </c>
      <c r="B3268" s="102" t="s">
        <v>40762</v>
      </c>
      <c r="C3268" s="146" t="s">
        <v>1</v>
      </c>
      <c r="D3268" s="146" t="s">
        <v>827</v>
      </c>
      <c r="E3268" s="543"/>
    </row>
    <row r="3269" spans="1:5" ht="12.75">
      <c r="A3269" s="146">
        <v>3678</v>
      </c>
      <c r="B3269" s="102" t="s">
        <v>40763</v>
      </c>
      <c r="C3269" s="146" t="s">
        <v>1</v>
      </c>
      <c r="D3269" s="146" t="s">
        <v>827</v>
      </c>
      <c r="E3269" s="543"/>
    </row>
    <row r="3270" spans="1:5" ht="12.75">
      <c r="A3270" s="146">
        <v>11552</v>
      </c>
      <c r="B3270" s="102" t="s">
        <v>40764</v>
      </c>
      <c r="C3270" s="146" t="s">
        <v>1</v>
      </c>
      <c r="D3270" s="146" t="s">
        <v>827</v>
      </c>
      <c r="E3270" s="543">
        <v>6.97</v>
      </c>
    </row>
    <row r="3271" spans="1:5" ht="12.75">
      <c r="A3271" s="146">
        <v>585</v>
      </c>
      <c r="B3271" s="102" t="s">
        <v>40765</v>
      </c>
      <c r="C3271" s="146" t="s">
        <v>3</v>
      </c>
      <c r="D3271" s="146" t="s">
        <v>827</v>
      </c>
      <c r="E3271" s="543"/>
    </row>
    <row r="3272" spans="1:5" ht="12.75">
      <c r="A3272" s="146">
        <v>39418</v>
      </c>
      <c r="B3272" s="102" t="s">
        <v>40766</v>
      </c>
      <c r="C3272" s="146" t="s">
        <v>1</v>
      </c>
      <c r="D3272" s="146" t="s">
        <v>827</v>
      </c>
      <c r="E3272" s="543">
        <v>4.4800000000000004</v>
      </c>
    </row>
    <row r="3273" spans="1:5" ht="12.75">
      <c r="A3273" s="146">
        <v>39419</v>
      </c>
      <c r="B3273" s="102" t="s">
        <v>40767</v>
      </c>
      <c r="C3273" s="146" t="s">
        <v>1</v>
      </c>
      <c r="D3273" s="146" t="s">
        <v>827</v>
      </c>
      <c r="E3273" s="543">
        <v>5.46</v>
      </c>
    </row>
    <row r="3274" spans="1:5" ht="12.75">
      <c r="A3274" s="146">
        <v>39420</v>
      </c>
      <c r="B3274" s="102" t="s">
        <v>40768</v>
      </c>
      <c r="C3274" s="146" t="s">
        <v>1</v>
      </c>
      <c r="D3274" s="146" t="s">
        <v>827</v>
      </c>
      <c r="E3274" s="543">
        <v>6.03</v>
      </c>
    </row>
    <row r="3275" spans="1:5" ht="12.75">
      <c r="A3275" s="146">
        <v>39571</v>
      </c>
      <c r="B3275" s="102" t="s">
        <v>40769</v>
      </c>
      <c r="C3275" s="146" t="s">
        <v>1</v>
      </c>
      <c r="D3275" s="146" t="s">
        <v>827</v>
      </c>
      <c r="E3275" s="543">
        <v>3.64</v>
      </c>
    </row>
    <row r="3276" spans="1:5" ht="12.75">
      <c r="A3276" s="146">
        <v>39421</v>
      </c>
      <c r="B3276" s="102" t="s">
        <v>40770</v>
      </c>
      <c r="C3276" s="146" t="s">
        <v>1</v>
      </c>
      <c r="D3276" s="146" t="s">
        <v>827</v>
      </c>
      <c r="E3276" s="543">
        <v>5.31</v>
      </c>
    </row>
    <row r="3277" spans="1:5" ht="12.75">
      <c r="A3277" s="146">
        <v>39422</v>
      </c>
      <c r="B3277" s="102" t="s">
        <v>40771</v>
      </c>
      <c r="C3277" s="146" t="s">
        <v>1</v>
      </c>
      <c r="D3277" s="146" t="s">
        <v>3270</v>
      </c>
      <c r="E3277" s="543">
        <v>6.2</v>
      </c>
    </row>
    <row r="3278" spans="1:5" ht="12.75">
      <c r="A3278" s="146">
        <v>39423</v>
      </c>
      <c r="B3278" s="102" t="s">
        <v>40772</v>
      </c>
      <c r="C3278" s="146" t="s">
        <v>1</v>
      </c>
      <c r="D3278" s="146" t="s">
        <v>827</v>
      </c>
      <c r="E3278" s="543">
        <v>7.2</v>
      </c>
    </row>
    <row r="3279" spans="1:5" ht="12.75">
      <c r="A3279" s="146">
        <v>39426</v>
      </c>
      <c r="B3279" s="102" t="s">
        <v>40773</v>
      </c>
      <c r="C3279" s="146" t="s">
        <v>1</v>
      </c>
      <c r="D3279" s="146" t="s">
        <v>827</v>
      </c>
      <c r="E3279" s="543">
        <v>16.18</v>
      </c>
    </row>
    <row r="3280" spans="1:5" ht="12.75">
      <c r="A3280" s="146">
        <v>39429</v>
      </c>
      <c r="B3280" s="102" t="s">
        <v>40774</v>
      </c>
      <c r="C3280" s="146" t="s">
        <v>1</v>
      </c>
      <c r="D3280" s="146" t="s">
        <v>827</v>
      </c>
      <c r="E3280" s="543">
        <v>5.0999999999999996</v>
      </c>
    </row>
    <row r="3281" spans="1:5" ht="12.75">
      <c r="A3281" s="146">
        <v>39428</v>
      </c>
      <c r="B3281" s="102" t="s">
        <v>40775</v>
      </c>
      <c r="C3281" s="146" t="s">
        <v>1</v>
      </c>
      <c r="D3281" s="146" t="s">
        <v>827</v>
      </c>
      <c r="E3281" s="543">
        <v>3.9</v>
      </c>
    </row>
    <row r="3282" spans="1:5" ht="12.75">
      <c r="A3282" s="146">
        <v>39572</v>
      </c>
      <c r="B3282" s="102" t="s">
        <v>40776</v>
      </c>
      <c r="C3282" s="146" t="s">
        <v>1</v>
      </c>
      <c r="D3282" s="146" t="s">
        <v>827</v>
      </c>
      <c r="E3282" s="543">
        <v>3.37</v>
      </c>
    </row>
    <row r="3283" spans="1:5" ht="12.75">
      <c r="A3283" s="146">
        <v>39570</v>
      </c>
      <c r="B3283" s="102" t="s">
        <v>40777</v>
      </c>
      <c r="C3283" s="146" t="s">
        <v>1</v>
      </c>
      <c r="D3283" s="146" t="s">
        <v>827</v>
      </c>
      <c r="E3283" s="543">
        <v>3.58</v>
      </c>
    </row>
    <row r="3284" spans="1:5" ht="12.75">
      <c r="A3284" s="146">
        <v>39569</v>
      </c>
      <c r="B3284" s="102" t="s">
        <v>40778</v>
      </c>
      <c r="C3284" s="146" t="s">
        <v>1</v>
      </c>
      <c r="D3284" s="146" t="s">
        <v>827</v>
      </c>
      <c r="E3284" s="543">
        <v>3.54</v>
      </c>
    </row>
    <row r="3285" spans="1:5" ht="12.75">
      <c r="A3285" s="146">
        <v>39328</v>
      </c>
      <c r="B3285" s="102" t="s">
        <v>40779</v>
      </c>
      <c r="C3285" s="146" t="s">
        <v>1</v>
      </c>
      <c r="D3285" s="146" t="s">
        <v>827</v>
      </c>
      <c r="E3285" s="543">
        <v>3.65</v>
      </c>
    </row>
    <row r="3286" spans="1:5" ht="12.75">
      <c r="A3286" s="146">
        <v>39029</v>
      </c>
      <c r="B3286" s="102" t="s">
        <v>40780</v>
      </c>
      <c r="C3286" s="146" t="s">
        <v>1</v>
      </c>
      <c r="D3286" s="146" t="s">
        <v>827</v>
      </c>
      <c r="E3286" s="543">
        <v>11.42</v>
      </c>
    </row>
    <row r="3287" spans="1:5" ht="12.75">
      <c r="A3287" s="146">
        <v>39028</v>
      </c>
      <c r="B3287" s="102" t="s">
        <v>40781</v>
      </c>
      <c r="C3287" s="146" t="s">
        <v>1</v>
      </c>
      <c r="D3287" s="146" t="s">
        <v>827</v>
      </c>
      <c r="E3287" s="543">
        <v>6.65</v>
      </c>
    </row>
    <row r="3288" spans="1:5" ht="12.75">
      <c r="A3288" s="146">
        <v>38541</v>
      </c>
      <c r="B3288" s="102" t="s">
        <v>40782</v>
      </c>
      <c r="C3288" s="146" t="s">
        <v>2</v>
      </c>
      <c r="D3288" s="146" t="s">
        <v>827</v>
      </c>
      <c r="E3288" s="543">
        <v>4810810.8</v>
      </c>
    </row>
    <row r="3289" spans="1:5" ht="12.75">
      <c r="A3289" s="146">
        <v>38542</v>
      </c>
      <c r="B3289" s="102" t="s">
        <v>40783</v>
      </c>
      <c r="C3289" s="146" t="s">
        <v>2</v>
      </c>
      <c r="D3289" s="146" t="s">
        <v>827</v>
      </c>
      <c r="E3289" s="543">
        <v>7376576.5800000001</v>
      </c>
    </row>
    <row r="3290" spans="1:5" ht="12.75">
      <c r="A3290" s="146">
        <v>45080</v>
      </c>
      <c r="B3290" s="102" t="s">
        <v>40784</v>
      </c>
      <c r="C3290" s="146" t="s">
        <v>2</v>
      </c>
      <c r="D3290" s="146" t="s">
        <v>827</v>
      </c>
      <c r="E3290" s="543">
        <v>15975.32</v>
      </c>
    </row>
    <row r="3291" spans="1:5" ht="12.75">
      <c r="A3291" s="146">
        <v>38543</v>
      </c>
      <c r="B3291" s="102" t="s">
        <v>40785</v>
      </c>
      <c r="C3291" s="146" t="s">
        <v>2</v>
      </c>
      <c r="D3291" s="146" t="s">
        <v>827</v>
      </c>
      <c r="E3291" s="543">
        <v>1502048.19</v>
      </c>
    </row>
    <row r="3292" spans="1:5" ht="12.75">
      <c r="A3292" s="146">
        <v>44002</v>
      </c>
      <c r="B3292" s="102" t="s">
        <v>40786</v>
      </c>
      <c r="C3292" s="146" t="s">
        <v>2</v>
      </c>
      <c r="D3292" s="146" t="s">
        <v>827</v>
      </c>
      <c r="E3292" s="543">
        <v>7015979.5499999998</v>
      </c>
    </row>
    <row r="3293" spans="1:5" ht="12.75">
      <c r="A3293" s="146">
        <v>43886</v>
      </c>
      <c r="B3293" s="102" t="s">
        <v>40787</v>
      </c>
      <c r="C3293" s="146" t="s">
        <v>2</v>
      </c>
      <c r="D3293" s="146" t="s">
        <v>827</v>
      </c>
      <c r="E3293" s="543">
        <v>3404988.16</v>
      </c>
    </row>
    <row r="3294" spans="1:5" ht="12.75">
      <c r="A3294" s="146">
        <v>40406</v>
      </c>
      <c r="B3294" s="102" t="s">
        <v>40788</v>
      </c>
      <c r="C3294" s="146" t="s">
        <v>2</v>
      </c>
      <c r="D3294" s="146" t="s">
        <v>827</v>
      </c>
      <c r="E3294" s="543"/>
    </row>
    <row r="3295" spans="1:5" ht="12.75">
      <c r="A3295" s="146">
        <v>40789</v>
      </c>
      <c r="B3295" s="102" t="s">
        <v>40789</v>
      </c>
      <c r="C3295" s="146" t="s">
        <v>2</v>
      </c>
      <c r="D3295" s="146" t="s">
        <v>827</v>
      </c>
      <c r="E3295" s="543"/>
    </row>
    <row r="3296" spans="1:5" ht="12.75">
      <c r="A3296" s="146">
        <v>40791</v>
      </c>
      <c r="B3296" s="102" t="s">
        <v>40790</v>
      </c>
      <c r="C3296" s="146" t="s">
        <v>2</v>
      </c>
      <c r="D3296" s="146" t="s">
        <v>827</v>
      </c>
      <c r="E3296" s="543"/>
    </row>
    <row r="3297" spans="1:5" ht="12.75">
      <c r="A3297" s="146">
        <v>44003</v>
      </c>
      <c r="B3297" s="102" t="s">
        <v>40791</v>
      </c>
      <c r="C3297" s="146" t="s">
        <v>2</v>
      </c>
      <c r="D3297" s="146" t="s">
        <v>827</v>
      </c>
      <c r="E3297" s="543">
        <v>9749909.9499999993</v>
      </c>
    </row>
    <row r="3298" spans="1:5" ht="12.75">
      <c r="A3298" s="146">
        <v>44548</v>
      </c>
      <c r="B3298" s="102" t="s">
        <v>40792</v>
      </c>
      <c r="C3298" s="146" t="s">
        <v>2</v>
      </c>
      <c r="D3298" s="146" t="s">
        <v>827</v>
      </c>
      <c r="E3298" s="543">
        <v>2981751.24</v>
      </c>
    </row>
    <row r="3299" spans="1:5" ht="12.75">
      <c r="A3299" s="146">
        <v>44550</v>
      </c>
      <c r="B3299" s="102" t="s">
        <v>40793</v>
      </c>
      <c r="C3299" s="146" t="s">
        <v>2</v>
      </c>
      <c r="D3299" s="146" t="s">
        <v>827</v>
      </c>
      <c r="E3299" s="543">
        <v>9354781.9900000002</v>
      </c>
    </row>
    <row r="3300" spans="1:5" ht="12.75">
      <c r="A3300" s="146">
        <v>44549</v>
      </c>
      <c r="B3300" s="102" t="s">
        <v>40794</v>
      </c>
      <c r="C3300" s="146" t="s">
        <v>2</v>
      </c>
      <c r="D3300" s="146" t="s">
        <v>827</v>
      </c>
      <c r="E3300" s="543">
        <v>6840684.3499999996</v>
      </c>
    </row>
    <row r="3301" spans="1:5" ht="12.75">
      <c r="A3301" s="146">
        <v>11651</v>
      </c>
      <c r="B3301" s="102" t="s">
        <v>40795</v>
      </c>
      <c r="C3301" s="146" t="s">
        <v>2</v>
      </c>
      <c r="D3301" s="146" t="s">
        <v>827</v>
      </c>
      <c r="E3301" s="543"/>
    </row>
    <row r="3302" spans="1:5" ht="12.75">
      <c r="A3302" s="146">
        <v>41982</v>
      </c>
      <c r="B3302" s="102" t="s">
        <v>40796</v>
      </c>
      <c r="C3302" s="146" t="s">
        <v>2</v>
      </c>
      <c r="D3302" s="146" t="s">
        <v>827</v>
      </c>
      <c r="E3302" s="543">
        <v>1817417.38</v>
      </c>
    </row>
    <row r="3303" spans="1:5" ht="12.75">
      <c r="A3303" s="146">
        <v>39012</v>
      </c>
      <c r="B3303" s="102" t="s">
        <v>40797</v>
      </c>
      <c r="C3303" s="146" t="s">
        <v>2</v>
      </c>
      <c r="D3303" s="146" t="s">
        <v>827</v>
      </c>
      <c r="E3303" s="543">
        <v>1066396.3899999999</v>
      </c>
    </row>
    <row r="3304" spans="1:5" ht="12.75">
      <c r="A3304" s="146">
        <v>40435</v>
      </c>
      <c r="B3304" s="102" t="s">
        <v>40798</v>
      </c>
      <c r="C3304" s="146" t="s">
        <v>2</v>
      </c>
      <c r="D3304" s="146" t="s">
        <v>827</v>
      </c>
      <c r="E3304" s="543">
        <v>1076826.21</v>
      </c>
    </row>
    <row r="3305" spans="1:5" ht="12.75">
      <c r="A3305" s="146">
        <v>13617</v>
      </c>
      <c r="B3305" s="102" t="s">
        <v>40799</v>
      </c>
      <c r="C3305" s="146" t="s">
        <v>2</v>
      </c>
      <c r="D3305" s="146" t="s">
        <v>827</v>
      </c>
      <c r="E3305" s="543">
        <v>98491.31</v>
      </c>
    </row>
    <row r="3306" spans="1:5" ht="12.75">
      <c r="A3306" s="146">
        <v>35274</v>
      </c>
      <c r="B3306" s="102" t="s">
        <v>40800</v>
      </c>
      <c r="C3306" s="146" t="s">
        <v>1</v>
      </c>
      <c r="D3306" s="146" t="s">
        <v>827</v>
      </c>
      <c r="E3306" s="543">
        <v>51.38</v>
      </c>
    </row>
    <row r="3307" spans="1:5" ht="12.75">
      <c r="A3307" s="146">
        <v>35275</v>
      </c>
      <c r="B3307" s="102" t="s">
        <v>40801</v>
      </c>
      <c r="C3307" s="146" t="s">
        <v>1</v>
      </c>
      <c r="D3307" s="146" t="s">
        <v>827</v>
      </c>
      <c r="E3307" s="543">
        <v>109.06</v>
      </c>
    </row>
    <row r="3308" spans="1:5" ht="12.75">
      <c r="A3308" s="146">
        <v>35276</v>
      </c>
      <c r="B3308" s="102" t="s">
        <v>40802</v>
      </c>
      <c r="C3308" s="146" t="s">
        <v>1</v>
      </c>
      <c r="D3308" s="146" t="s">
        <v>827</v>
      </c>
      <c r="E3308" s="543">
        <v>189.76</v>
      </c>
    </row>
    <row r="3309" spans="1:5" ht="12.75">
      <c r="A3309" s="146">
        <v>11091</v>
      </c>
      <c r="B3309" s="102" t="s">
        <v>40803</v>
      </c>
      <c r="C3309" s="146" t="s">
        <v>2</v>
      </c>
      <c r="D3309" s="146" t="s">
        <v>827</v>
      </c>
      <c r="E3309" s="543">
        <v>1.83</v>
      </c>
    </row>
    <row r="3310" spans="1:5" ht="12.75">
      <c r="A3310" s="146">
        <v>37586</v>
      </c>
      <c r="B3310" s="102" t="s">
        <v>40804</v>
      </c>
      <c r="C3310" s="146" t="s">
        <v>39547</v>
      </c>
      <c r="D3310" s="146" t="s">
        <v>827</v>
      </c>
      <c r="E3310" s="543"/>
    </row>
    <row r="3311" spans="1:5" ht="12.75">
      <c r="A3311" s="146">
        <v>37395</v>
      </c>
      <c r="B3311" s="102" t="s">
        <v>40805</v>
      </c>
      <c r="C3311" s="146" t="s">
        <v>39547</v>
      </c>
      <c r="D3311" s="146" t="s">
        <v>827</v>
      </c>
      <c r="E3311" s="543"/>
    </row>
    <row r="3312" spans="1:5" ht="12.75">
      <c r="A3312" s="146">
        <v>14147</v>
      </c>
      <c r="B3312" s="102" t="s">
        <v>40806</v>
      </c>
      <c r="C3312" s="146" t="s">
        <v>39547</v>
      </c>
      <c r="D3312" s="146" t="s">
        <v>827</v>
      </c>
      <c r="E3312" s="543"/>
    </row>
    <row r="3313" spans="1:5" ht="12.75">
      <c r="A3313" s="146">
        <v>37396</v>
      </c>
      <c r="B3313" s="102" t="s">
        <v>40807</v>
      </c>
      <c r="C3313" s="146" t="s">
        <v>39547</v>
      </c>
      <c r="D3313" s="146" t="s">
        <v>827</v>
      </c>
      <c r="E3313" s="543"/>
    </row>
    <row r="3314" spans="1:5" ht="12.75">
      <c r="A3314" s="146">
        <v>37397</v>
      </c>
      <c r="B3314" s="102" t="s">
        <v>40808</v>
      </c>
      <c r="C3314" s="146" t="s">
        <v>39547</v>
      </c>
      <c r="D3314" s="146" t="s">
        <v>827</v>
      </c>
      <c r="E3314" s="543"/>
    </row>
    <row r="3315" spans="1:5" ht="12.75">
      <c r="A3315" s="146">
        <v>43606</v>
      </c>
      <c r="B3315" s="102" t="s">
        <v>40809</v>
      </c>
      <c r="C3315" s="146" t="s">
        <v>2</v>
      </c>
      <c r="D3315" s="146" t="s">
        <v>827</v>
      </c>
      <c r="E3315" s="543">
        <v>8.36</v>
      </c>
    </row>
    <row r="3316" spans="1:5" ht="12.75">
      <c r="A3316" s="146">
        <v>444</v>
      </c>
      <c r="B3316" s="102" t="s">
        <v>40810</v>
      </c>
      <c r="C3316" s="146" t="s">
        <v>2</v>
      </c>
      <c r="D3316" s="146" t="s">
        <v>827</v>
      </c>
      <c r="E3316" s="543">
        <v>34.4</v>
      </c>
    </row>
    <row r="3317" spans="1:5" ht="12.75">
      <c r="A3317" s="146">
        <v>445</v>
      </c>
      <c r="B3317" s="102" t="s">
        <v>40811</v>
      </c>
      <c r="C3317" s="146" t="s">
        <v>2</v>
      </c>
      <c r="D3317" s="146" t="s">
        <v>827</v>
      </c>
      <c r="E3317" s="543">
        <v>47.08</v>
      </c>
    </row>
    <row r="3318" spans="1:5" ht="12.75">
      <c r="A3318" s="146">
        <v>4783</v>
      </c>
      <c r="B3318" s="102" t="s">
        <v>40812</v>
      </c>
      <c r="C3318" s="146" t="s">
        <v>5</v>
      </c>
      <c r="D3318" s="146" t="s">
        <v>3270</v>
      </c>
      <c r="E3318" s="543">
        <v>22.14</v>
      </c>
    </row>
    <row r="3319" spans="1:5" ht="12.75">
      <c r="A3319" s="146">
        <v>41079</v>
      </c>
      <c r="B3319" s="102" t="s">
        <v>40813</v>
      </c>
      <c r="C3319" s="146" t="s">
        <v>2233</v>
      </c>
      <c r="D3319" s="146" t="s">
        <v>827</v>
      </c>
      <c r="E3319" s="543">
        <v>3884.8</v>
      </c>
    </row>
    <row r="3320" spans="1:5" ht="12.75">
      <c r="A3320" s="146">
        <v>12874</v>
      </c>
      <c r="B3320" s="102" t="s">
        <v>40814</v>
      </c>
      <c r="C3320" s="146" t="s">
        <v>5</v>
      </c>
      <c r="D3320" s="146" t="s">
        <v>827</v>
      </c>
      <c r="E3320" s="543">
        <v>20.399999999999999</v>
      </c>
    </row>
    <row r="3321" spans="1:5" ht="12.75">
      <c r="A3321" s="146">
        <v>41082</v>
      </c>
      <c r="B3321" s="102" t="s">
        <v>40815</v>
      </c>
      <c r="C3321" s="146" t="s">
        <v>2233</v>
      </c>
      <c r="D3321" s="146" t="s">
        <v>827</v>
      </c>
      <c r="E3321" s="543">
        <v>3582.59</v>
      </c>
    </row>
    <row r="3322" spans="1:5" ht="12.75">
      <c r="A3322" s="146">
        <v>4785</v>
      </c>
      <c r="B3322" s="102" t="s">
        <v>40816</v>
      </c>
      <c r="C3322" s="146" t="s">
        <v>5</v>
      </c>
      <c r="D3322" s="146" t="s">
        <v>827</v>
      </c>
      <c r="E3322" s="543">
        <v>22.14</v>
      </c>
    </row>
    <row r="3323" spans="1:5" ht="12.75">
      <c r="A3323" s="146">
        <v>41081</v>
      </c>
      <c r="B3323" s="102" t="s">
        <v>40817</v>
      </c>
      <c r="C3323" s="146" t="s">
        <v>2233</v>
      </c>
      <c r="D3323" s="146" t="s">
        <v>827</v>
      </c>
      <c r="E3323" s="543">
        <v>3884.8</v>
      </c>
    </row>
    <row r="3324" spans="1:5" ht="12.75">
      <c r="A3324" s="146">
        <v>4801</v>
      </c>
      <c r="B3324" s="102" t="s">
        <v>40818</v>
      </c>
      <c r="C3324" s="146" t="s">
        <v>4</v>
      </c>
      <c r="D3324" s="146" t="s">
        <v>827</v>
      </c>
      <c r="E3324" s="543">
        <v>70.260000000000005</v>
      </c>
    </row>
    <row r="3325" spans="1:5" ht="12.75">
      <c r="A3325" s="146">
        <v>4794</v>
      </c>
      <c r="B3325" s="102" t="s">
        <v>40819</v>
      </c>
      <c r="C3325" s="146" t="s">
        <v>4</v>
      </c>
      <c r="D3325" s="146" t="s">
        <v>827</v>
      </c>
      <c r="E3325" s="543">
        <v>320</v>
      </c>
    </row>
    <row r="3326" spans="1:5" ht="12.75">
      <c r="A3326" s="146">
        <v>4796</v>
      </c>
      <c r="B3326" s="102" t="s">
        <v>40820</v>
      </c>
      <c r="C3326" s="146" t="s">
        <v>4</v>
      </c>
      <c r="D3326" s="146" t="s">
        <v>827</v>
      </c>
      <c r="E3326" s="543">
        <v>194.37</v>
      </c>
    </row>
    <row r="3327" spans="1:5" ht="12.75">
      <c r="A3327" s="146">
        <v>4800</v>
      </c>
      <c r="B3327" s="102" t="s">
        <v>40821</v>
      </c>
      <c r="C3327" s="146" t="s">
        <v>4</v>
      </c>
      <c r="D3327" s="146" t="s">
        <v>827</v>
      </c>
      <c r="E3327" s="543">
        <v>53.45</v>
      </c>
    </row>
    <row r="3328" spans="1:5" ht="12.75">
      <c r="A3328" s="146">
        <v>4795</v>
      </c>
      <c r="B3328" s="102" t="s">
        <v>40822</v>
      </c>
      <c r="C3328" s="146" t="s">
        <v>4</v>
      </c>
      <c r="D3328" s="146" t="s">
        <v>827</v>
      </c>
      <c r="E3328" s="543">
        <v>311.51</v>
      </c>
    </row>
    <row r="3329" spans="1:5" ht="12.75">
      <c r="A3329" s="146">
        <v>39694</v>
      </c>
      <c r="B3329" s="102" t="s">
        <v>40823</v>
      </c>
      <c r="C3329" s="146" t="s">
        <v>4</v>
      </c>
      <c r="D3329" s="146" t="s">
        <v>827</v>
      </c>
      <c r="E3329" s="543">
        <v>371.3</v>
      </c>
    </row>
    <row r="3330" spans="1:5" ht="12.75">
      <c r="A3330" s="146">
        <v>1292</v>
      </c>
      <c r="B3330" s="102" t="s">
        <v>40824</v>
      </c>
      <c r="C3330" s="146" t="s">
        <v>4</v>
      </c>
      <c r="D3330" s="146" t="s">
        <v>827</v>
      </c>
      <c r="E3330" s="543">
        <v>34.46</v>
      </c>
    </row>
    <row r="3331" spans="1:5" ht="12.75">
      <c r="A3331" s="146">
        <v>1287</v>
      </c>
      <c r="B3331" s="102" t="s">
        <v>40825</v>
      </c>
      <c r="C3331" s="146" t="s">
        <v>4</v>
      </c>
      <c r="D3331" s="146" t="s">
        <v>827</v>
      </c>
      <c r="E3331" s="543">
        <v>27.59</v>
      </c>
    </row>
    <row r="3332" spans="1:5" ht="12.75">
      <c r="A3332" s="146">
        <v>4786</v>
      </c>
      <c r="B3332" s="102" t="s">
        <v>40826</v>
      </c>
      <c r="C3332" s="146" t="s">
        <v>4</v>
      </c>
      <c r="D3332" s="146" t="s">
        <v>3270</v>
      </c>
      <c r="E3332" s="543"/>
    </row>
    <row r="3333" spans="1:5" ht="12.75">
      <c r="A3333" s="146">
        <v>10840</v>
      </c>
      <c r="B3333" s="102" t="s">
        <v>40827</v>
      </c>
      <c r="C3333" s="146" t="s">
        <v>4</v>
      </c>
      <c r="D3333" s="146" t="s">
        <v>3270</v>
      </c>
      <c r="E3333" s="543">
        <v>237.5</v>
      </c>
    </row>
    <row r="3334" spans="1:5" ht="12.75">
      <c r="A3334" s="146">
        <v>10841</v>
      </c>
      <c r="B3334" s="102" t="s">
        <v>40828</v>
      </c>
      <c r="C3334" s="146" t="s">
        <v>4</v>
      </c>
      <c r="D3334" s="146" t="s">
        <v>827</v>
      </c>
      <c r="E3334" s="543">
        <v>179.24</v>
      </c>
    </row>
    <row r="3335" spans="1:5" ht="12.75">
      <c r="A3335" s="146">
        <v>44540</v>
      </c>
      <c r="B3335" s="102" t="s">
        <v>40829</v>
      </c>
      <c r="C3335" s="146" t="s">
        <v>4</v>
      </c>
      <c r="D3335" s="146" t="s">
        <v>827</v>
      </c>
      <c r="E3335" s="543">
        <v>229.03</v>
      </c>
    </row>
    <row r="3336" spans="1:5" ht="12.75">
      <c r="A3336" s="146">
        <v>10842</v>
      </c>
      <c r="B3336" s="102" t="s">
        <v>40830</v>
      </c>
      <c r="C3336" s="146" t="s">
        <v>4</v>
      </c>
      <c r="D3336" s="146" t="s">
        <v>827</v>
      </c>
      <c r="E3336" s="543">
        <v>258.89999999999998</v>
      </c>
    </row>
    <row r="3337" spans="1:5" ht="12.75">
      <c r="A3337" s="146">
        <v>45190</v>
      </c>
      <c r="B3337" s="102" t="s">
        <v>40831</v>
      </c>
      <c r="C3337" s="146" t="s">
        <v>4</v>
      </c>
      <c r="D3337" s="146" t="s">
        <v>3270</v>
      </c>
      <c r="E3337" s="543">
        <v>56.9</v>
      </c>
    </row>
    <row r="3338" spans="1:5" ht="12.75">
      <c r="A3338" s="146">
        <v>45191</v>
      </c>
      <c r="B3338" s="102" t="s">
        <v>40832</v>
      </c>
      <c r="C3338" s="146" t="s">
        <v>4</v>
      </c>
      <c r="D3338" s="146" t="s">
        <v>827</v>
      </c>
      <c r="E3338" s="543">
        <v>96.53</v>
      </c>
    </row>
    <row r="3339" spans="1:5" ht="12.75">
      <c r="A3339" s="146">
        <v>38180</v>
      </c>
      <c r="B3339" s="102" t="s">
        <v>40833</v>
      </c>
      <c r="C3339" s="146" t="s">
        <v>4</v>
      </c>
      <c r="D3339" s="146" t="s">
        <v>827</v>
      </c>
      <c r="E3339" s="543">
        <v>156.49</v>
      </c>
    </row>
    <row r="3340" spans="1:5" ht="12.75">
      <c r="A3340" s="146">
        <v>40648</v>
      </c>
      <c r="B3340" s="102" t="s">
        <v>40834</v>
      </c>
      <c r="C3340" s="146" t="s">
        <v>4</v>
      </c>
      <c r="D3340" s="146" t="s">
        <v>827</v>
      </c>
      <c r="E3340" s="543"/>
    </row>
    <row r="3341" spans="1:5" ht="12.75">
      <c r="A3341" s="146">
        <v>40649</v>
      </c>
      <c r="B3341" s="102" t="s">
        <v>40835</v>
      </c>
      <c r="C3341" s="146" t="s">
        <v>4</v>
      </c>
      <c r="D3341" s="146" t="s">
        <v>827</v>
      </c>
      <c r="E3341" s="543"/>
    </row>
    <row r="3342" spans="1:5" ht="12.75">
      <c r="A3342" s="146">
        <v>40650</v>
      </c>
      <c r="B3342" s="102" t="s">
        <v>40836</v>
      </c>
      <c r="C3342" s="146" t="s">
        <v>4</v>
      </c>
      <c r="D3342" s="146" t="s">
        <v>827</v>
      </c>
      <c r="E3342" s="543"/>
    </row>
    <row r="3343" spans="1:5" ht="12.75">
      <c r="A3343" s="146">
        <v>40651</v>
      </c>
      <c r="B3343" s="102" t="s">
        <v>40837</v>
      </c>
      <c r="C3343" s="146" t="s">
        <v>4</v>
      </c>
      <c r="D3343" s="146" t="s">
        <v>827</v>
      </c>
      <c r="E3343" s="543"/>
    </row>
    <row r="3344" spans="1:5" ht="12.75">
      <c r="A3344" s="146">
        <v>40652</v>
      </c>
      <c r="B3344" s="102" t="s">
        <v>40838</v>
      </c>
      <c r="C3344" s="146" t="s">
        <v>4</v>
      </c>
      <c r="D3344" s="146" t="s">
        <v>827</v>
      </c>
      <c r="E3344" s="543"/>
    </row>
    <row r="3345" spans="1:5" ht="12.75">
      <c r="A3345" s="146">
        <v>40647</v>
      </c>
      <c r="B3345" s="102" t="s">
        <v>40839</v>
      </c>
      <c r="C3345" s="146" t="s">
        <v>4</v>
      </c>
      <c r="D3345" s="146" t="s">
        <v>827</v>
      </c>
      <c r="E3345" s="543"/>
    </row>
    <row r="3346" spans="1:5" ht="12.75">
      <c r="A3346" s="146">
        <v>40653</v>
      </c>
      <c r="B3346" s="102" t="s">
        <v>40840</v>
      </c>
      <c r="C3346" s="146" t="s">
        <v>4</v>
      </c>
      <c r="D3346" s="146" t="s">
        <v>827</v>
      </c>
      <c r="E3346" s="543"/>
    </row>
    <row r="3347" spans="1:5" ht="12.75">
      <c r="A3347" s="146">
        <v>38135</v>
      </c>
      <c r="B3347" s="102" t="s">
        <v>40841</v>
      </c>
      <c r="C3347" s="146" t="s">
        <v>4</v>
      </c>
      <c r="D3347" s="146" t="s">
        <v>827</v>
      </c>
      <c r="E3347" s="543"/>
    </row>
    <row r="3348" spans="1:5" ht="12.75">
      <c r="A3348" s="146">
        <v>36178</v>
      </c>
      <c r="B3348" s="102" t="s">
        <v>40842</v>
      </c>
      <c r="C3348" s="146" t="s">
        <v>2</v>
      </c>
      <c r="D3348" s="146" t="s">
        <v>827</v>
      </c>
      <c r="E3348" s="543">
        <v>16.22</v>
      </c>
    </row>
    <row r="3349" spans="1:5" ht="12.75">
      <c r="A3349" s="146">
        <v>38181</v>
      </c>
      <c r="B3349" s="102" t="s">
        <v>40843</v>
      </c>
      <c r="C3349" s="146" t="s">
        <v>4</v>
      </c>
      <c r="D3349" s="146" t="s">
        <v>827</v>
      </c>
      <c r="E3349" s="543">
        <v>213.63</v>
      </c>
    </row>
    <row r="3350" spans="1:5" ht="12.75">
      <c r="A3350" s="146">
        <v>38182</v>
      </c>
      <c r="B3350" s="102" t="s">
        <v>40844</v>
      </c>
      <c r="C3350" s="146" t="s">
        <v>4</v>
      </c>
      <c r="D3350" s="146" t="s">
        <v>827</v>
      </c>
      <c r="E3350" s="543">
        <v>203.49</v>
      </c>
    </row>
    <row r="3351" spans="1:5" ht="12.75">
      <c r="A3351" s="146">
        <v>38186</v>
      </c>
      <c r="B3351" s="102" t="s">
        <v>40845</v>
      </c>
      <c r="C3351" s="146" t="s">
        <v>4</v>
      </c>
      <c r="D3351" s="146" t="s">
        <v>827</v>
      </c>
      <c r="E3351" s="543">
        <v>528.95000000000005</v>
      </c>
    </row>
    <row r="3352" spans="1:5" ht="12.75">
      <c r="A3352" s="146">
        <v>38185</v>
      </c>
      <c r="B3352" s="102" t="s">
        <v>40846</v>
      </c>
      <c r="C3352" s="146" t="s">
        <v>4</v>
      </c>
      <c r="D3352" s="146" t="s">
        <v>827</v>
      </c>
      <c r="E3352" s="543">
        <v>470.95</v>
      </c>
    </row>
    <row r="3353" spans="1:5" ht="12.75">
      <c r="A3353" s="146">
        <v>40654</v>
      </c>
      <c r="B3353" s="102" t="s">
        <v>40847</v>
      </c>
      <c r="C3353" s="146" t="s">
        <v>4</v>
      </c>
      <c r="D3353" s="146" t="s">
        <v>827</v>
      </c>
      <c r="E3353" s="543"/>
    </row>
    <row r="3354" spans="1:5" ht="12.75">
      <c r="A3354" s="146">
        <v>44541</v>
      </c>
      <c r="B3354" s="102" t="s">
        <v>40848</v>
      </c>
      <c r="C3354" s="146" t="s">
        <v>4</v>
      </c>
      <c r="D3354" s="146" t="s">
        <v>827</v>
      </c>
      <c r="E3354" s="543">
        <v>189.2</v>
      </c>
    </row>
    <row r="3355" spans="1:5" ht="12.75">
      <c r="A3355" s="146">
        <v>4822</v>
      </c>
      <c r="B3355" s="102" t="s">
        <v>40849</v>
      </c>
      <c r="C3355" s="146" t="s">
        <v>4</v>
      </c>
      <c r="D3355" s="146" t="s">
        <v>827</v>
      </c>
      <c r="E3355" s="543">
        <v>184.85</v>
      </c>
    </row>
    <row r="3356" spans="1:5" ht="12.75">
      <c r="A3356" s="146">
        <v>4818</v>
      </c>
      <c r="B3356" s="102" t="s">
        <v>40850</v>
      </c>
      <c r="C3356" s="146" t="s">
        <v>4</v>
      </c>
      <c r="D3356" s="146" t="s">
        <v>3270</v>
      </c>
      <c r="E3356" s="543">
        <v>190</v>
      </c>
    </row>
    <row r="3357" spans="1:5" ht="12.75">
      <c r="A3357" s="146">
        <v>39567</v>
      </c>
      <c r="B3357" s="102" t="s">
        <v>40851</v>
      </c>
      <c r="C3357" s="146" t="s">
        <v>4</v>
      </c>
      <c r="D3357" s="146" t="s">
        <v>827</v>
      </c>
      <c r="E3357" s="543">
        <v>41.92</v>
      </c>
    </row>
    <row r="3358" spans="1:5" ht="12.75">
      <c r="A3358" s="146">
        <v>39566</v>
      </c>
      <c r="B3358" s="102" t="s">
        <v>40852</v>
      </c>
      <c r="C3358" s="146" t="s">
        <v>4</v>
      </c>
      <c r="D3358" s="146" t="s">
        <v>827</v>
      </c>
      <c r="E3358" s="543">
        <v>44.37</v>
      </c>
    </row>
    <row r="3359" spans="1:5" ht="12.75">
      <c r="A3359" s="146">
        <v>39416</v>
      </c>
      <c r="B3359" s="102" t="s">
        <v>40853</v>
      </c>
      <c r="C3359" s="146" t="s">
        <v>4</v>
      </c>
      <c r="D3359" s="146" t="s">
        <v>827</v>
      </c>
      <c r="E3359" s="543">
        <v>27.04</v>
      </c>
    </row>
    <row r="3360" spans="1:5" ht="12.75">
      <c r="A3360" s="146">
        <v>39417</v>
      </c>
      <c r="B3360" s="102" t="s">
        <v>40854</v>
      </c>
      <c r="C3360" s="146" t="s">
        <v>4</v>
      </c>
      <c r="D3360" s="146" t="s">
        <v>827</v>
      </c>
      <c r="E3360" s="543">
        <v>26.38</v>
      </c>
    </row>
    <row r="3361" spans="1:5" ht="12.75">
      <c r="A3361" s="146">
        <v>43742</v>
      </c>
      <c r="B3361" s="102" t="s">
        <v>40855</v>
      </c>
      <c r="C3361" s="146" t="s">
        <v>4</v>
      </c>
      <c r="D3361" s="146" t="s">
        <v>827</v>
      </c>
      <c r="E3361" s="543">
        <v>28.45</v>
      </c>
    </row>
    <row r="3362" spans="1:5" ht="12.75">
      <c r="A3362" s="146">
        <v>39414</v>
      </c>
      <c r="B3362" s="102" t="s">
        <v>40856</v>
      </c>
      <c r="C3362" s="146" t="s">
        <v>4</v>
      </c>
      <c r="D3362" s="146" t="s">
        <v>827</v>
      </c>
      <c r="E3362" s="543">
        <v>25.61</v>
      </c>
    </row>
    <row r="3363" spans="1:5" ht="12.75">
      <c r="A3363" s="146">
        <v>39415</v>
      </c>
      <c r="B3363" s="102" t="s">
        <v>40857</v>
      </c>
      <c r="C3363" s="146" t="s">
        <v>4</v>
      </c>
      <c r="D3363" s="146" t="s">
        <v>827</v>
      </c>
      <c r="E3363" s="543">
        <v>22.07</v>
      </c>
    </row>
    <row r="3364" spans="1:5" ht="12.75">
      <c r="A3364" s="146">
        <v>43740</v>
      </c>
      <c r="B3364" s="102" t="s">
        <v>40858</v>
      </c>
      <c r="C3364" s="146" t="s">
        <v>4</v>
      </c>
      <c r="D3364" s="146" t="s">
        <v>827</v>
      </c>
      <c r="E3364" s="543">
        <v>26.96</v>
      </c>
    </row>
    <row r="3365" spans="1:5" ht="12.75">
      <c r="A3365" s="146">
        <v>39412</v>
      </c>
      <c r="B3365" s="102" t="s">
        <v>40859</v>
      </c>
      <c r="C3365" s="146" t="s">
        <v>4</v>
      </c>
      <c r="D3365" s="146" t="s">
        <v>3270</v>
      </c>
      <c r="E3365" s="543">
        <v>18.489999999999998</v>
      </c>
    </row>
    <row r="3366" spans="1:5" ht="12.75">
      <c r="A3366" s="146">
        <v>39413</v>
      </c>
      <c r="B3366" s="102" t="s">
        <v>40860</v>
      </c>
      <c r="C3366" s="146" t="s">
        <v>4</v>
      </c>
      <c r="D3366" s="146" t="s">
        <v>827</v>
      </c>
      <c r="E3366" s="543">
        <v>19.989999999999998</v>
      </c>
    </row>
    <row r="3367" spans="1:5" ht="12.75">
      <c r="A3367" s="146">
        <v>43741</v>
      </c>
      <c r="B3367" s="102" t="s">
        <v>40861</v>
      </c>
      <c r="C3367" s="146" t="s">
        <v>4</v>
      </c>
      <c r="D3367" s="146" t="s">
        <v>827</v>
      </c>
      <c r="E3367" s="543">
        <v>21.31</v>
      </c>
    </row>
    <row r="3368" spans="1:5" ht="12.75">
      <c r="A3368" s="146">
        <v>11062</v>
      </c>
      <c r="B3368" s="102" t="s">
        <v>40862</v>
      </c>
      <c r="C3368" s="146" t="s">
        <v>4</v>
      </c>
      <c r="D3368" s="146" t="s">
        <v>827</v>
      </c>
      <c r="E3368" s="543">
        <v>47.67</v>
      </c>
    </row>
    <row r="3369" spans="1:5" ht="12.75">
      <c r="A3369" s="146">
        <v>11063</v>
      </c>
      <c r="B3369" s="102" t="s">
        <v>40863</v>
      </c>
      <c r="C3369" s="146" t="s">
        <v>4</v>
      </c>
      <c r="D3369" s="146" t="s">
        <v>827</v>
      </c>
      <c r="E3369" s="543">
        <v>29.17</v>
      </c>
    </row>
    <row r="3370" spans="1:5" ht="12.75">
      <c r="A3370" s="146">
        <v>13521</v>
      </c>
      <c r="B3370" s="102" t="s">
        <v>40864</v>
      </c>
      <c r="C3370" s="146" t="s">
        <v>2</v>
      </c>
      <c r="D3370" s="146" t="s">
        <v>827</v>
      </c>
      <c r="E3370" s="543"/>
    </row>
    <row r="3371" spans="1:5" ht="12.75">
      <c r="A3371" s="146">
        <v>10851</v>
      </c>
      <c r="B3371" s="102" t="s">
        <v>40865</v>
      </c>
      <c r="C3371" s="146" t="s">
        <v>2</v>
      </c>
      <c r="D3371" s="146" t="s">
        <v>827</v>
      </c>
      <c r="E3371" s="543"/>
    </row>
    <row r="3372" spans="1:5" ht="12.75">
      <c r="A3372" s="146">
        <v>39515</v>
      </c>
      <c r="B3372" s="102" t="s">
        <v>40866</v>
      </c>
      <c r="C3372" s="146" t="s">
        <v>2</v>
      </c>
      <c r="D3372" s="146" t="s">
        <v>827</v>
      </c>
      <c r="E3372" s="543">
        <v>35.630000000000003</v>
      </c>
    </row>
    <row r="3373" spans="1:5" ht="12.75">
      <c r="A3373" s="146">
        <v>39516</v>
      </c>
      <c r="B3373" s="102" t="s">
        <v>40867</v>
      </c>
      <c r="C3373" s="146" t="s">
        <v>2</v>
      </c>
      <c r="D3373" s="146" t="s">
        <v>827</v>
      </c>
      <c r="E3373" s="543">
        <v>30.04</v>
      </c>
    </row>
    <row r="3374" spans="1:5" ht="12.75">
      <c r="A3374" s="146">
        <v>39514</v>
      </c>
      <c r="B3374" s="102" t="s">
        <v>40868</v>
      </c>
      <c r="C3374" s="146" t="s">
        <v>2</v>
      </c>
      <c r="D3374" s="146" t="s">
        <v>3270</v>
      </c>
      <c r="E3374" s="543">
        <v>18.690000000000001</v>
      </c>
    </row>
    <row r="3375" spans="1:5" ht="12.75">
      <c r="A3375" s="146">
        <v>4812</v>
      </c>
      <c r="B3375" s="102" t="s">
        <v>40869</v>
      </c>
      <c r="C3375" s="146" t="s">
        <v>4</v>
      </c>
      <c r="D3375" s="146" t="s">
        <v>827</v>
      </c>
      <c r="E3375" s="543">
        <v>11.09</v>
      </c>
    </row>
    <row r="3376" spans="1:5" ht="12.75">
      <c r="A3376" s="146">
        <v>10849</v>
      </c>
      <c r="B3376" s="102" t="s">
        <v>40870</v>
      </c>
      <c r="C3376" s="146" t="s">
        <v>2</v>
      </c>
      <c r="D3376" s="146" t="s">
        <v>827</v>
      </c>
      <c r="E3376" s="543"/>
    </row>
    <row r="3377" spans="1:5" ht="12.75">
      <c r="A3377" s="146">
        <v>10848</v>
      </c>
      <c r="B3377" s="102" t="s">
        <v>40871</v>
      </c>
      <c r="C3377" s="146" t="s">
        <v>2</v>
      </c>
      <c r="D3377" s="146" t="s">
        <v>827</v>
      </c>
      <c r="E3377" s="543"/>
    </row>
    <row r="3378" spans="1:5" ht="12.75">
      <c r="A3378" s="146">
        <v>4813</v>
      </c>
      <c r="B3378" s="102" t="s">
        <v>40872</v>
      </c>
      <c r="C3378" s="146" t="s">
        <v>4</v>
      </c>
      <c r="D3378" s="146" t="s">
        <v>3270</v>
      </c>
      <c r="E3378" s="543"/>
    </row>
    <row r="3379" spans="1:5" ht="12.75">
      <c r="A3379" s="146">
        <v>37560</v>
      </c>
      <c r="B3379" s="102" t="s">
        <v>40873</v>
      </c>
      <c r="C3379" s="146" t="s">
        <v>2</v>
      </c>
      <c r="D3379" s="146" t="s">
        <v>827</v>
      </c>
      <c r="E3379" s="543">
        <v>39.33</v>
      </c>
    </row>
    <row r="3380" spans="1:5" ht="12.75">
      <c r="A3380" s="146">
        <v>37557</v>
      </c>
      <c r="B3380" s="102" t="s">
        <v>40874</v>
      </c>
      <c r="C3380" s="146" t="s">
        <v>2</v>
      </c>
      <c r="D3380" s="146" t="s">
        <v>827</v>
      </c>
      <c r="E3380" s="543">
        <v>11.94</v>
      </c>
    </row>
    <row r="3381" spans="1:5" ht="12.75">
      <c r="A3381" s="146">
        <v>37556</v>
      </c>
      <c r="B3381" s="102" t="s">
        <v>40875</v>
      </c>
      <c r="C3381" s="146" t="s">
        <v>2</v>
      </c>
      <c r="D3381" s="146" t="s">
        <v>827</v>
      </c>
      <c r="E3381" s="543">
        <v>23.11</v>
      </c>
    </row>
    <row r="3382" spans="1:5" ht="12.75">
      <c r="A3382" s="146">
        <v>37559</v>
      </c>
      <c r="B3382" s="102" t="s">
        <v>40876</v>
      </c>
      <c r="C3382" s="146" t="s">
        <v>2</v>
      </c>
      <c r="D3382" s="146" t="s">
        <v>827</v>
      </c>
      <c r="E3382" s="543">
        <v>28.34</v>
      </c>
    </row>
    <row r="3383" spans="1:5" ht="12.75">
      <c r="A3383" s="146">
        <v>37539</v>
      </c>
      <c r="B3383" s="102" t="s">
        <v>40877</v>
      </c>
      <c r="C3383" s="146" t="s">
        <v>2</v>
      </c>
      <c r="D3383" s="146" t="s">
        <v>3270</v>
      </c>
      <c r="E3383" s="543">
        <v>19.98</v>
      </c>
    </row>
    <row r="3384" spans="1:5" ht="12.75">
      <c r="A3384" s="146">
        <v>37558</v>
      </c>
      <c r="B3384" s="102" t="s">
        <v>40878</v>
      </c>
      <c r="C3384" s="146" t="s">
        <v>2</v>
      </c>
      <c r="D3384" s="146" t="s">
        <v>827</v>
      </c>
      <c r="E3384" s="543">
        <v>37.25</v>
      </c>
    </row>
    <row r="3385" spans="1:5" ht="12.75">
      <c r="A3385" s="146">
        <v>34723</v>
      </c>
      <c r="B3385" s="102" t="s">
        <v>40879</v>
      </c>
      <c r="C3385" s="146" t="s">
        <v>4</v>
      </c>
      <c r="D3385" s="146" t="s">
        <v>827</v>
      </c>
      <c r="E3385" s="543"/>
    </row>
    <row r="3386" spans="1:5" ht="12.75">
      <c r="A3386" s="146">
        <v>34721</v>
      </c>
      <c r="B3386" s="102" t="s">
        <v>40880</v>
      </c>
      <c r="C3386" s="146" t="s">
        <v>4</v>
      </c>
      <c r="D3386" s="146" t="s">
        <v>827</v>
      </c>
      <c r="E3386" s="543"/>
    </row>
    <row r="3387" spans="1:5" ht="12.75">
      <c r="A3387" s="146">
        <v>4309</v>
      </c>
      <c r="B3387" s="102" t="s">
        <v>40881</v>
      </c>
      <c r="C3387" s="146" t="s">
        <v>2</v>
      </c>
      <c r="D3387" s="146" t="s">
        <v>827</v>
      </c>
      <c r="E3387" s="543">
        <v>8.2100000000000009</v>
      </c>
    </row>
    <row r="3388" spans="1:5" ht="12.75">
      <c r="A3388" s="146">
        <v>4307</v>
      </c>
      <c r="B3388" s="102" t="s">
        <v>40882</v>
      </c>
      <c r="C3388" s="146" t="s">
        <v>2</v>
      </c>
      <c r="D3388" s="146" t="s">
        <v>827</v>
      </c>
      <c r="E3388" s="543">
        <v>14.04</v>
      </c>
    </row>
    <row r="3389" spans="1:5" ht="12.75">
      <c r="A3389" s="146">
        <v>10850</v>
      </c>
      <c r="B3389" s="102" t="s">
        <v>40883</v>
      </c>
      <c r="C3389" s="146" t="s">
        <v>2</v>
      </c>
      <c r="D3389" s="146" t="s">
        <v>827</v>
      </c>
      <c r="E3389" s="543"/>
    </row>
    <row r="3390" spans="1:5" ht="12.75">
      <c r="A3390" s="146">
        <v>42438</v>
      </c>
      <c r="B3390" s="102" t="s">
        <v>40884</v>
      </c>
      <c r="C3390" s="146" t="s">
        <v>2</v>
      </c>
      <c r="D3390" s="146" t="s">
        <v>827</v>
      </c>
      <c r="E3390" s="543"/>
    </row>
    <row r="3391" spans="1:5" ht="12.75">
      <c r="A3391" s="146">
        <v>4792</v>
      </c>
      <c r="B3391" s="102" t="s">
        <v>40885</v>
      </c>
      <c r="C3391" s="146" t="s">
        <v>4</v>
      </c>
      <c r="D3391" s="146" t="s">
        <v>827</v>
      </c>
      <c r="E3391" s="543">
        <v>150.22</v>
      </c>
    </row>
    <row r="3392" spans="1:5" ht="12.75">
      <c r="A3392" s="146">
        <v>4790</v>
      </c>
      <c r="B3392" s="102" t="s">
        <v>40886</v>
      </c>
      <c r="C3392" s="146" t="s">
        <v>4</v>
      </c>
      <c r="D3392" s="146" t="s">
        <v>3270</v>
      </c>
      <c r="E3392" s="543">
        <v>90.32</v>
      </c>
    </row>
    <row r="3393" spans="1:5" ht="12.75">
      <c r="A3393" s="146">
        <v>40671</v>
      </c>
      <c r="B3393" s="102" t="s">
        <v>40887</v>
      </c>
      <c r="C3393" s="146" t="s">
        <v>4</v>
      </c>
      <c r="D3393" s="146" t="s">
        <v>827</v>
      </c>
      <c r="E3393" s="543">
        <v>106.44</v>
      </c>
    </row>
    <row r="3394" spans="1:5" ht="12.75">
      <c r="A3394" s="146">
        <v>7552</v>
      </c>
      <c r="B3394" s="102" t="s">
        <v>40888</v>
      </c>
      <c r="C3394" s="146" t="s">
        <v>2</v>
      </c>
      <c r="D3394" s="146" t="s">
        <v>827</v>
      </c>
      <c r="E3394" s="543">
        <v>18.82</v>
      </c>
    </row>
    <row r="3395" spans="1:5" ht="12.75">
      <c r="A3395" s="146">
        <v>4893</v>
      </c>
      <c r="B3395" s="102" t="s">
        <v>40889</v>
      </c>
      <c r="C3395" s="146" t="s">
        <v>2</v>
      </c>
      <c r="D3395" s="146" t="s">
        <v>827</v>
      </c>
      <c r="E3395" s="543"/>
    </row>
    <row r="3396" spans="1:5" ht="12.75">
      <c r="A3396" s="146">
        <v>4894</v>
      </c>
      <c r="B3396" s="102" t="s">
        <v>40890</v>
      </c>
      <c r="C3396" s="146" t="s">
        <v>2</v>
      </c>
      <c r="D3396" s="146" t="s">
        <v>827</v>
      </c>
      <c r="E3396" s="543"/>
    </row>
    <row r="3397" spans="1:5" ht="12.75">
      <c r="A3397" s="146">
        <v>4890</v>
      </c>
      <c r="B3397" s="102" t="s">
        <v>40891</v>
      </c>
      <c r="C3397" s="146" t="s">
        <v>2</v>
      </c>
      <c r="D3397" s="146" t="s">
        <v>827</v>
      </c>
      <c r="E3397" s="543"/>
    </row>
    <row r="3398" spans="1:5" ht="12.75">
      <c r="A3398" s="146">
        <v>4888</v>
      </c>
      <c r="B3398" s="102" t="s">
        <v>40892</v>
      </c>
      <c r="C3398" s="146" t="s">
        <v>2</v>
      </c>
      <c r="D3398" s="146" t="s">
        <v>827</v>
      </c>
      <c r="E3398" s="543"/>
    </row>
    <row r="3399" spans="1:5" ht="12.75">
      <c r="A3399" s="146">
        <v>12411</v>
      </c>
      <c r="B3399" s="102" t="s">
        <v>40893</v>
      </c>
      <c r="C3399" s="146" t="s">
        <v>2</v>
      </c>
      <c r="D3399" s="146" t="s">
        <v>827</v>
      </c>
      <c r="E3399" s="543"/>
    </row>
    <row r="3400" spans="1:5" ht="12.75">
      <c r="A3400" s="146">
        <v>4891</v>
      </c>
      <c r="B3400" s="102" t="s">
        <v>40894</v>
      </c>
      <c r="C3400" s="146" t="s">
        <v>2</v>
      </c>
      <c r="D3400" s="146" t="s">
        <v>827</v>
      </c>
      <c r="E3400" s="543"/>
    </row>
    <row r="3401" spans="1:5" ht="12.75">
      <c r="A3401" s="146">
        <v>4892</v>
      </c>
      <c r="B3401" s="102" t="s">
        <v>40895</v>
      </c>
      <c r="C3401" s="146" t="s">
        <v>2</v>
      </c>
      <c r="D3401" s="146" t="s">
        <v>827</v>
      </c>
      <c r="E3401" s="543"/>
    </row>
    <row r="3402" spans="1:5" ht="12.75">
      <c r="A3402" s="146">
        <v>4889</v>
      </c>
      <c r="B3402" s="102" t="s">
        <v>40896</v>
      </c>
      <c r="C3402" s="146" t="s">
        <v>2</v>
      </c>
      <c r="D3402" s="146" t="s">
        <v>827</v>
      </c>
      <c r="E3402" s="543"/>
    </row>
    <row r="3403" spans="1:5" ht="12.75">
      <c r="A3403" s="146">
        <v>12412</v>
      </c>
      <c r="B3403" s="102" t="s">
        <v>40897</v>
      </c>
      <c r="C3403" s="146" t="s">
        <v>2</v>
      </c>
      <c r="D3403" s="146" t="s">
        <v>827</v>
      </c>
      <c r="E3403" s="543"/>
    </row>
    <row r="3404" spans="1:5" ht="12.75">
      <c r="A3404" s="146">
        <v>4907</v>
      </c>
      <c r="B3404" s="102" t="s">
        <v>40898</v>
      </c>
      <c r="C3404" s="146" t="s">
        <v>2</v>
      </c>
      <c r="D3404" s="146" t="s">
        <v>827</v>
      </c>
      <c r="E3404" s="543">
        <v>27.88</v>
      </c>
    </row>
    <row r="3405" spans="1:5" ht="12.75">
      <c r="A3405" s="146">
        <v>4902</v>
      </c>
      <c r="B3405" s="102" t="s">
        <v>40899</v>
      </c>
      <c r="C3405" s="146" t="s">
        <v>2</v>
      </c>
      <c r="D3405" s="146" t="s">
        <v>827</v>
      </c>
      <c r="E3405" s="543">
        <v>72.31</v>
      </c>
    </row>
    <row r="3406" spans="1:5" ht="12.75">
      <c r="A3406" s="146">
        <v>4741</v>
      </c>
      <c r="B3406" s="102" t="s">
        <v>40900</v>
      </c>
      <c r="C3406" s="146" t="s">
        <v>7</v>
      </c>
      <c r="D3406" s="146" t="s">
        <v>827</v>
      </c>
      <c r="E3406" s="543">
        <v>133.43</v>
      </c>
    </row>
    <row r="3407" spans="1:5" ht="12.75">
      <c r="A3407" s="146">
        <v>4752</v>
      </c>
      <c r="B3407" s="102" t="s">
        <v>40901</v>
      </c>
      <c r="C3407" s="146" t="s">
        <v>5</v>
      </c>
      <c r="D3407" s="146" t="s">
        <v>827</v>
      </c>
      <c r="E3407" s="543">
        <v>21.45</v>
      </c>
    </row>
    <row r="3408" spans="1:5" ht="12.75">
      <c r="A3408" s="146">
        <v>41091</v>
      </c>
      <c r="B3408" s="102" t="s">
        <v>40902</v>
      </c>
      <c r="C3408" s="146" t="s">
        <v>2233</v>
      </c>
      <c r="D3408" s="146" t="s">
        <v>827</v>
      </c>
      <c r="E3408" s="543">
        <v>3763.85</v>
      </c>
    </row>
    <row r="3409" spans="1:5" ht="12.75">
      <c r="A3409" s="146">
        <v>13954</v>
      </c>
      <c r="B3409" s="102" t="s">
        <v>40903</v>
      </c>
      <c r="C3409" s="146" t="s">
        <v>2</v>
      </c>
      <c r="D3409" s="146" t="s">
        <v>827</v>
      </c>
      <c r="E3409" s="543"/>
    </row>
    <row r="3410" spans="1:5" ht="12.75">
      <c r="A3410" s="146">
        <v>3411</v>
      </c>
      <c r="B3410" s="102" t="s">
        <v>40904</v>
      </c>
      <c r="C3410" s="146" t="s">
        <v>3</v>
      </c>
      <c r="D3410" s="146" t="s">
        <v>827</v>
      </c>
      <c r="E3410" s="543">
        <v>49.1</v>
      </c>
    </row>
    <row r="3411" spans="1:5" ht="12.75">
      <c r="A3411" s="146">
        <v>39995</v>
      </c>
      <c r="B3411" s="102" t="s">
        <v>40905</v>
      </c>
      <c r="C3411" s="146" t="s">
        <v>7</v>
      </c>
      <c r="D3411" s="146" t="s">
        <v>827</v>
      </c>
      <c r="E3411" s="543">
        <v>377.77</v>
      </c>
    </row>
    <row r="3412" spans="1:5" ht="12.75">
      <c r="A3412" s="146">
        <v>11615</v>
      </c>
      <c r="B3412" s="102" t="s">
        <v>40906</v>
      </c>
      <c r="C3412" s="146" t="s">
        <v>4</v>
      </c>
      <c r="D3412" s="146" t="s">
        <v>827</v>
      </c>
      <c r="E3412" s="543">
        <v>3.2</v>
      </c>
    </row>
    <row r="3413" spans="1:5" ht="12.75">
      <c r="A3413" s="146">
        <v>3408</v>
      </c>
      <c r="B3413" s="102" t="s">
        <v>40907</v>
      </c>
      <c r="C3413" s="146" t="s">
        <v>4</v>
      </c>
      <c r="D3413" s="146" t="s">
        <v>3270</v>
      </c>
      <c r="E3413" s="543">
        <v>8.51</v>
      </c>
    </row>
    <row r="3414" spans="1:5" ht="12.75">
      <c r="A3414" s="146">
        <v>3409</v>
      </c>
      <c r="B3414" s="102" t="s">
        <v>40908</v>
      </c>
      <c r="C3414" s="146" t="s">
        <v>4</v>
      </c>
      <c r="D3414" s="146" t="s">
        <v>827</v>
      </c>
      <c r="E3414" s="543">
        <v>21.27</v>
      </c>
    </row>
    <row r="3415" spans="1:5" ht="12.75">
      <c r="A3415" s="146">
        <v>11427</v>
      </c>
      <c r="B3415" s="102" t="s">
        <v>40909</v>
      </c>
      <c r="C3415" s="146" t="s">
        <v>3</v>
      </c>
      <c r="D3415" s="146" t="s">
        <v>827</v>
      </c>
      <c r="E3415" s="543"/>
    </row>
    <row r="3416" spans="1:5" ht="12.75">
      <c r="A3416" s="146">
        <v>4491</v>
      </c>
      <c r="B3416" s="102" t="s">
        <v>40910</v>
      </c>
      <c r="C3416" s="146" t="s">
        <v>1</v>
      </c>
      <c r="D3416" s="146" t="s">
        <v>827</v>
      </c>
      <c r="E3416" s="543">
        <v>8.02</v>
      </c>
    </row>
    <row r="3417" spans="1:5" ht="12.75">
      <c r="A3417" s="146">
        <v>2745</v>
      </c>
      <c r="B3417" s="102" t="s">
        <v>40911</v>
      </c>
      <c r="C3417" s="146" t="s">
        <v>1</v>
      </c>
      <c r="D3417" s="146" t="s">
        <v>827</v>
      </c>
      <c r="E3417" s="543"/>
    </row>
    <row r="3418" spans="1:5" ht="12.75">
      <c r="A3418" s="146">
        <v>14439</v>
      </c>
      <c r="B3418" s="102" t="s">
        <v>40912</v>
      </c>
      <c r="C3418" s="146" t="s">
        <v>1</v>
      </c>
      <c r="D3418" s="146" t="s">
        <v>827</v>
      </c>
      <c r="E3418" s="543"/>
    </row>
    <row r="3419" spans="1:5" ht="12.75">
      <c r="A3419" s="146">
        <v>44496</v>
      </c>
      <c r="B3419" s="102" t="s">
        <v>40913</v>
      </c>
      <c r="C3419" s="146" t="s">
        <v>2</v>
      </c>
      <c r="D3419" s="146" t="s">
        <v>827</v>
      </c>
      <c r="E3419" s="543">
        <v>98.87</v>
      </c>
    </row>
    <row r="3420" spans="1:5" ht="12.75">
      <c r="A3420" s="146">
        <v>12362</v>
      </c>
      <c r="B3420" s="102" t="s">
        <v>40914</v>
      </c>
      <c r="C3420" s="146" t="s">
        <v>2</v>
      </c>
      <c r="D3420" s="146" t="s">
        <v>827</v>
      </c>
      <c r="E3420" s="543">
        <v>18.690000000000001</v>
      </c>
    </row>
    <row r="3421" spans="1:5" ht="12.75">
      <c r="A3421" s="146">
        <v>421</v>
      </c>
      <c r="B3421" s="102" t="s">
        <v>40915</v>
      </c>
      <c r="C3421" s="146" t="s">
        <v>2</v>
      </c>
      <c r="D3421" s="146" t="s">
        <v>827</v>
      </c>
      <c r="E3421" s="543"/>
    </row>
    <row r="3422" spans="1:5" ht="12.75">
      <c r="A3422" s="146">
        <v>14148</v>
      </c>
      <c r="B3422" s="102" t="s">
        <v>40916</v>
      </c>
      <c r="C3422" s="146" t="s">
        <v>2</v>
      </c>
      <c r="D3422" s="146" t="s">
        <v>827</v>
      </c>
      <c r="E3422" s="543"/>
    </row>
    <row r="3423" spans="1:5" ht="12.75">
      <c r="A3423" s="146">
        <v>4341</v>
      </c>
      <c r="B3423" s="102" t="s">
        <v>40917</v>
      </c>
      <c r="C3423" s="146" t="s">
        <v>2</v>
      </c>
      <c r="D3423" s="146" t="s">
        <v>827</v>
      </c>
      <c r="E3423" s="543"/>
    </row>
    <row r="3424" spans="1:5" ht="12.75">
      <c r="A3424" s="146">
        <v>4337</v>
      </c>
      <c r="B3424" s="102" t="s">
        <v>40918</v>
      </c>
      <c r="C3424" s="146" t="s">
        <v>2</v>
      </c>
      <c r="D3424" s="146" t="s">
        <v>827</v>
      </c>
      <c r="E3424" s="543"/>
    </row>
    <row r="3425" spans="1:5" ht="12.75">
      <c r="A3425" s="146">
        <v>11971</v>
      </c>
      <c r="B3425" s="102" t="s">
        <v>40919</v>
      </c>
      <c r="C3425" s="146" t="s">
        <v>2</v>
      </c>
      <c r="D3425" s="146" t="s">
        <v>827</v>
      </c>
      <c r="E3425" s="543"/>
    </row>
    <row r="3426" spans="1:5" ht="12.75">
      <c r="A3426" s="146">
        <v>4339</v>
      </c>
      <c r="B3426" s="102" t="s">
        <v>40920</v>
      </c>
      <c r="C3426" s="146" t="s">
        <v>2</v>
      </c>
      <c r="D3426" s="146" t="s">
        <v>827</v>
      </c>
      <c r="E3426" s="543"/>
    </row>
    <row r="3427" spans="1:5" ht="12.75">
      <c r="A3427" s="146">
        <v>39997</v>
      </c>
      <c r="B3427" s="102" t="s">
        <v>40921</v>
      </c>
      <c r="C3427" s="146" t="s">
        <v>2</v>
      </c>
      <c r="D3427" s="146" t="s">
        <v>827</v>
      </c>
      <c r="E3427" s="543"/>
    </row>
    <row r="3428" spans="1:5" ht="12.75">
      <c r="A3428" s="146">
        <v>4342</v>
      </c>
      <c r="B3428" s="102" t="s">
        <v>40922</v>
      </c>
      <c r="C3428" s="146" t="s">
        <v>2</v>
      </c>
      <c r="D3428" s="146" t="s">
        <v>827</v>
      </c>
      <c r="E3428" s="543"/>
    </row>
    <row r="3429" spans="1:5" ht="12.75">
      <c r="A3429" s="146">
        <v>4330</v>
      </c>
      <c r="B3429" s="102" t="s">
        <v>40923</v>
      </c>
      <c r="C3429" s="146" t="s">
        <v>2</v>
      </c>
      <c r="D3429" s="146" t="s">
        <v>827</v>
      </c>
      <c r="E3429" s="543"/>
    </row>
    <row r="3430" spans="1:5" ht="12.75">
      <c r="A3430" s="146">
        <v>4340</v>
      </c>
      <c r="B3430" s="102" t="s">
        <v>40924</v>
      </c>
      <c r="C3430" s="146" t="s">
        <v>2</v>
      </c>
      <c r="D3430" s="146" t="s">
        <v>827</v>
      </c>
      <c r="E3430" s="543"/>
    </row>
    <row r="3431" spans="1:5" ht="12.75">
      <c r="A3431" s="146">
        <v>5088</v>
      </c>
      <c r="B3431" s="102" t="s">
        <v>40925</v>
      </c>
      <c r="C3431" s="146" t="s">
        <v>2</v>
      </c>
      <c r="D3431" s="146" t="s">
        <v>827</v>
      </c>
      <c r="E3431" s="543">
        <v>6.52</v>
      </c>
    </row>
    <row r="3432" spans="1:5" ht="12.75">
      <c r="A3432" s="146">
        <v>11154</v>
      </c>
      <c r="B3432" s="102" t="s">
        <v>40926</v>
      </c>
      <c r="C3432" s="146" t="s">
        <v>2</v>
      </c>
      <c r="D3432" s="146" t="s">
        <v>827</v>
      </c>
      <c r="E3432" s="543"/>
    </row>
    <row r="3433" spans="1:5" ht="12.75">
      <c r="A3433" s="146">
        <v>4989</v>
      </c>
      <c r="B3433" s="102" t="s">
        <v>40927</v>
      </c>
      <c r="C3433" s="146" t="s">
        <v>2</v>
      </c>
      <c r="D3433" s="146" t="s">
        <v>827</v>
      </c>
      <c r="E3433" s="543">
        <v>312.64</v>
      </c>
    </row>
    <row r="3434" spans="1:5" ht="12.75">
      <c r="A3434" s="146">
        <v>4982</v>
      </c>
      <c r="B3434" s="102" t="s">
        <v>40928</v>
      </c>
      <c r="C3434" s="146" t="s">
        <v>2</v>
      </c>
      <c r="D3434" s="146" t="s">
        <v>827</v>
      </c>
      <c r="E3434" s="543">
        <v>293.24</v>
      </c>
    </row>
    <row r="3435" spans="1:5" ht="12.75">
      <c r="A3435" s="146">
        <v>4962</v>
      </c>
      <c r="B3435" s="102" t="s">
        <v>40929</v>
      </c>
      <c r="C3435" s="146" t="s">
        <v>2</v>
      </c>
      <c r="D3435" s="146" t="s">
        <v>827</v>
      </c>
      <c r="E3435" s="543">
        <v>231.26</v>
      </c>
    </row>
    <row r="3436" spans="1:5" ht="12.75">
      <c r="A3436" s="146">
        <v>4981</v>
      </c>
      <c r="B3436" s="102" t="s">
        <v>40930</v>
      </c>
      <c r="C3436" s="146" t="s">
        <v>2</v>
      </c>
      <c r="D3436" s="146" t="s">
        <v>3270</v>
      </c>
      <c r="E3436" s="543">
        <v>205.88</v>
      </c>
    </row>
    <row r="3437" spans="1:5" ht="12.75">
      <c r="A3437" s="146">
        <v>4964</v>
      </c>
      <c r="B3437" s="102" t="s">
        <v>40931</v>
      </c>
      <c r="C3437" s="146" t="s">
        <v>2</v>
      </c>
      <c r="D3437" s="146" t="s">
        <v>827</v>
      </c>
      <c r="E3437" s="543">
        <v>261.18</v>
      </c>
    </row>
    <row r="3438" spans="1:5" ht="12.75">
      <c r="A3438" s="146">
        <v>4992</v>
      </c>
      <c r="B3438" s="102" t="s">
        <v>40932</v>
      </c>
      <c r="C3438" s="146" t="s">
        <v>2</v>
      </c>
      <c r="D3438" s="146" t="s">
        <v>827</v>
      </c>
      <c r="E3438" s="543">
        <v>255.13</v>
      </c>
    </row>
    <row r="3439" spans="1:5" ht="12.75">
      <c r="A3439" s="146">
        <v>4987</v>
      </c>
      <c r="B3439" s="102" t="s">
        <v>40933</v>
      </c>
      <c r="C3439" s="146" t="s">
        <v>2</v>
      </c>
      <c r="D3439" s="146" t="s">
        <v>827</v>
      </c>
      <c r="E3439" s="543">
        <v>291.89</v>
      </c>
    </row>
    <row r="3440" spans="1:5" ht="12.75">
      <c r="A3440" s="146">
        <v>4930</v>
      </c>
      <c r="B3440" s="102" t="s">
        <v>40934</v>
      </c>
      <c r="C3440" s="146" t="s">
        <v>4</v>
      </c>
      <c r="D3440" s="146" t="s">
        <v>827</v>
      </c>
      <c r="E3440" s="543"/>
    </row>
    <row r="3441" spans="1:5" ht="12.75">
      <c r="A3441" s="146">
        <v>4998</v>
      </c>
      <c r="B3441" s="102" t="s">
        <v>40935</v>
      </c>
      <c r="C3441" s="146" t="s">
        <v>4</v>
      </c>
      <c r="D3441" s="146" t="s">
        <v>827</v>
      </c>
      <c r="E3441" s="543"/>
    </row>
    <row r="3442" spans="1:5" ht="12.75">
      <c r="A3442" s="146">
        <v>39021</v>
      </c>
      <c r="B3442" s="102" t="s">
        <v>40936</v>
      </c>
      <c r="C3442" s="146" t="s">
        <v>2</v>
      </c>
      <c r="D3442" s="146" t="s">
        <v>827</v>
      </c>
      <c r="E3442" s="543"/>
    </row>
    <row r="3443" spans="1:5" ht="12.75">
      <c r="A3443" s="146">
        <v>39022</v>
      </c>
      <c r="B3443" s="102" t="s">
        <v>40937</v>
      </c>
      <c r="C3443" s="146" t="s">
        <v>2</v>
      </c>
      <c r="D3443" s="146" t="s">
        <v>3270</v>
      </c>
      <c r="E3443" s="543"/>
    </row>
    <row r="3444" spans="1:5" ht="12.75">
      <c r="A3444" s="146">
        <v>39024</v>
      </c>
      <c r="B3444" s="102" t="s">
        <v>40938</v>
      </c>
      <c r="C3444" s="146" t="s">
        <v>2</v>
      </c>
      <c r="D3444" s="146" t="s">
        <v>827</v>
      </c>
      <c r="E3444" s="543">
        <v>709.03</v>
      </c>
    </row>
    <row r="3445" spans="1:5" ht="12.75">
      <c r="A3445" s="146">
        <v>4914</v>
      </c>
      <c r="B3445" s="102" t="s">
        <v>40939</v>
      </c>
      <c r="C3445" s="146" t="s">
        <v>4</v>
      </c>
      <c r="D3445" s="146" t="s">
        <v>827</v>
      </c>
      <c r="E3445" s="543">
        <v>574.9</v>
      </c>
    </row>
    <row r="3446" spans="1:5" ht="12.75">
      <c r="A3446" s="146">
        <v>4917</v>
      </c>
      <c r="B3446" s="102" t="s">
        <v>40940</v>
      </c>
      <c r="C3446" s="146" t="s">
        <v>4</v>
      </c>
      <c r="D3446" s="146" t="s">
        <v>3270</v>
      </c>
      <c r="E3446" s="543">
        <v>397.03</v>
      </c>
    </row>
    <row r="3447" spans="1:5" ht="12.75">
      <c r="A3447" s="146">
        <v>39025</v>
      </c>
      <c r="B3447" s="102" t="s">
        <v>40941</v>
      </c>
      <c r="C3447" s="146" t="s">
        <v>2</v>
      </c>
      <c r="D3447" s="146" t="s">
        <v>827</v>
      </c>
      <c r="E3447" s="543">
        <v>727.03</v>
      </c>
    </row>
    <row r="3448" spans="1:5" ht="12.75">
      <c r="A3448" s="146">
        <v>4922</v>
      </c>
      <c r="B3448" s="102" t="s">
        <v>40942</v>
      </c>
      <c r="C3448" s="146" t="s">
        <v>4</v>
      </c>
      <c r="D3448" s="146" t="s">
        <v>827</v>
      </c>
      <c r="E3448" s="543">
        <v>368.28</v>
      </c>
    </row>
    <row r="3449" spans="1:5" ht="12.75">
      <c r="A3449" s="146">
        <v>4911</v>
      </c>
      <c r="B3449" s="102" t="s">
        <v>40943</v>
      </c>
      <c r="C3449" s="146" t="s">
        <v>4</v>
      </c>
      <c r="D3449" s="146" t="s">
        <v>827</v>
      </c>
      <c r="E3449" s="543">
        <v>313.32</v>
      </c>
    </row>
    <row r="3450" spans="1:5" ht="12.75">
      <c r="A3450" s="146">
        <v>37518</v>
      </c>
      <c r="B3450" s="102" t="s">
        <v>40944</v>
      </c>
      <c r="C3450" s="146" t="s">
        <v>4</v>
      </c>
      <c r="D3450" s="146" t="s">
        <v>827</v>
      </c>
      <c r="E3450" s="543">
        <v>509.14</v>
      </c>
    </row>
    <row r="3451" spans="1:5" ht="12.75">
      <c r="A3451" s="146">
        <v>4910</v>
      </c>
      <c r="B3451" s="102" t="s">
        <v>40945</v>
      </c>
      <c r="C3451" s="146" t="s">
        <v>4</v>
      </c>
      <c r="D3451" s="146" t="s">
        <v>827</v>
      </c>
      <c r="E3451" s="543">
        <v>429.21</v>
      </c>
    </row>
    <row r="3452" spans="1:5" ht="12.75">
      <c r="A3452" s="146">
        <v>4943</v>
      </c>
      <c r="B3452" s="102" t="s">
        <v>40946</v>
      </c>
      <c r="C3452" s="146" t="s">
        <v>4</v>
      </c>
      <c r="D3452" s="146" t="s">
        <v>827</v>
      </c>
      <c r="E3452" s="543">
        <v>639.41999999999996</v>
      </c>
    </row>
    <row r="3453" spans="1:5" ht="12.75">
      <c r="A3453" s="146">
        <v>5002</v>
      </c>
      <c r="B3453" s="102" t="s">
        <v>40947</v>
      </c>
      <c r="C3453" s="146" t="s">
        <v>4</v>
      </c>
      <c r="D3453" s="146" t="s">
        <v>827</v>
      </c>
      <c r="E3453" s="543"/>
    </row>
    <row r="3454" spans="1:5" ht="12.75">
      <c r="A3454" s="146">
        <v>4977</v>
      </c>
      <c r="B3454" s="102" t="s">
        <v>40948</v>
      </c>
      <c r="C3454" s="146" t="s">
        <v>4</v>
      </c>
      <c r="D3454" s="146" t="s">
        <v>827</v>
      </c>
      <c r="E3454" s="543"/>
    </row>
    <row r="3455" spans="1:5" ht="12.75">
      <c r="A3455" s="146">
        <v>11364</v>
      </c>
      <c r="B3455" s="102" t="s">
        <v>40949</v>
      </c>
      <c r="C3455" s="146" t="s">
        <v>2</v>
      </c>
      <c r="D3455" s="146" t="s">
        <v>827</v>
      </c>
      <c r="E3455" s="543">
        <v>176.87</v>
      </c>
    </row>
    <row r="3456" spans="1:5" ht="12.75">
      <c r="A3456" s="146">
        <v>11365</v>
      </c>
      <c r="B3456" s="102" t="s">
        <v>40950</v>
      </c>
      <c r="C3456" s="146" t="s">
        <v>2</v>
      </c>
      <c r="D3456" s="146" t="s">
        <v>827</v>
      </c>
      <c r="E3456" s="543">
        <v>183.54</v>
      </c>
    </row>
    <row r="3457" spans="1:5" ht="12.75">
      <c r="A3457" s="146">
        <v>11366</v>
      </c>
      <c r="B3457" s="102" t="s">
        <v>40951</v>
      </c>
      <c r="C3457" s="146" t="s">
        <v>2</v>
      </c>
      <c r="D3457" s="146" t="s">
        <v>827</v>
      </c>
      <c r="E3457" s="543">
        <v>195.11</v>
      </c>
    </row>
    <row r="3458" spans="1:5" ht="12.75">
      <c r="A3458" s="146">
        <v>43777</v>
      </c>
      <c r="B3458" s="102" t="s">
        <v>40952</v>
      </c>
      <c r="C3458" s="146" t="s">
        <v>2</v>
      </c>
      <c r="D3458" s="146" t="s">
        <v>827</v>
      </c>
      <c r="E3458" s="543">
        <v>229.18</v>
      </c>
    </row>
    <row r="3459" spans="1:5" ht="12.75">
      <c r="A3459" s="146">
        <v>20322</v>
      </c>
      <c r="B3459" s="102" t="s">
        <v>40953</v>
      </c>
      <c r="C3459" s="146" t="s">
        <v>2</v>
      </c>
      <c r="D3459" s="146" t="s">
        <v>827</v>
      </c>
      <c r="E3459" s="543">
        <v>212.75</v>
      </c>
    </row>
    <row r="3460" spans="1:5" ht="12.75">
      <c r="A3460" s="146">
        <v>10553</v>
      </c>
      <c r="B3460" s="102" t="s">
        <v>40954</v>
      </c>
      <c r="C3460" s="146" t="s">
        <v>2</v>
      </c>
      <c r="D3460" s="146" t="s">
        <v>827</v>
      </c>
      <c r="E3460" s="543">
        <v>193.18</v>
      </c>
    </row>
    <row r="3461" spans="1:5" ht="12.75">
      <c r="A3461" s="146">
        <v>5020</v>
      </c>
      <c r="B3461" s="102" t="s">
        <v>40955</v>
      </c>
      <c r="C3461" s="146" t="s">
        <v>2</v>
      </c>
      <c r="D3461" s="146" t="s">
        <v>827</v>
      </c>
      <c r="E3461" s="543">
        <v>203.67</v>
      </c>
    </row>
    <row r="3462" spans="1:5" ht="12.75">
      <c r="A3462" s="146">
        <v>10554</v>
      </c>
      <c r="B3462" s="102" t="s">
        <v>40956</v>
      </c>
      <c r="C3462" s="146" t="s">
        <v>2</v>
      </c>
      <c r="D3462" s="146" t="s">
        <v>827</v>
      </c>
      <c r="E3462" s="543">
        <v>194.89</v>
      </c>
    </row>
    <row r="3463" spans="1:5" ht="12.75">
      <c r="A3463" s="146">
        <v>10555</v>
      </c>
      <c r="B3463" s="102" t="s">
        <v>40957</v>
      </c>
      <c r="C3463" s="146" t="s">
        <v>2</v>
      </c>
      <c r="D3463" s="146" t="s">
        <v>827</v>
      </c>
      <c r="E3463" s="543">
        <v>212.53</v>
      </c>
    </row>
    <row r="3464" spans="1:5" ht="12.75">
      <c r="A3464" s="146">
        <v>10556</v>
      </c>
      <c r="B3464" s="102" t="s">
        <v>40958</v>
      </c>
      <c r="C3464" s="146" t="s">
        <v>2</v>
      </c>
      <c r="D3464" s="146" t="s">
        <v>827</v>
      </c>
      <c r="E3464" s="543">
        <v>282.58999999999997</v>
      </c>
    </row>
    <row r="3465" spans="1:5" ht="12.75">
      <c r="A3465" s="146">
        <v>39502</v>
      </c>
      <c r="B3465" s="102" t="s">
        <v>40959</v>
      </c>
      <c r="C3465" s="146" t="s">
        <v>2</v>
      </c>
      <c r="D3465" s="146" t="s">
        <v>827</v>
      </c>
      <c r="E3465" s="543">
        <v>396.82</v>
      </c>
    </row>
    <row r="3466" spans="1:5" ht="12.75">
      <c r="A3466" s="146">
        <v>39504</v>
      </c>
      <c r="B3466" s="102" t="s">
        <v>40960</v>
      </c>
      <c r="C3466" s="146" t="s">
        <v>2</v>
      </c>
      <c r="D3466" s="146" t="s">
        <v>827</v>
      </c>
      <c r="E3466" s="543">
        <v>438.81</v>
      </c>
    </row>
    <row r="3467" spans="1:5" ht="12.75">
      <c r="A3467" s="146">
        <v>39503</v>
      </c>
      <c r="B3467" s="102" t="s">
        <v>40961</v>
      </c>
      <c r="C3467" s="146" t="s">
        <v>2</v>
      </c>
      <c r="D3467" s="146" t="s">
        <v>827</v>
      </c>
      <c r="E3467" s="543">
        <v>461.83</v>
      </c>
    </row>
    <row r="3468" spans="1:5" ht="12.75">
      <c r="A3468" s="146">
        <v>39505</v>
      </c>
      <c r="B3468" s="102" t="s">
        <v>40962</v>
      </c>
      <c r="C3468" s="146" t="s">
        <v>2</v>
      </c>
      <c r="D3468" s="146" t="s">
        <v>827</v>
      </c>
      <c r="E3468" s="543">
        <v>497.69</v>
      </c>
    </row>
    <row r="3469" spans="1:5" ht="12.75">
      <c r="A3469" s="146">
        <v>5028</v>
      </c>
      <c r="B3469" s="102" t="s">
        <v>40963</v>
      </c>
      <c r="C3469" s="146" t="s">
        <v>4</v>
      </c>
      <c r="D3469" s="146" t="s">
        <v>827</v>
      </c>
      <c r="E3469" s="543"/>
    </row>
    <row r="3470" spans="1:5" ht="12.75">
      <c r="A3470" s="146">
        <v>4969</v>
      </c>
      <c r="B3470" s="102" t="s">
        <v>40964</v>
      </c>
      <c r="C3470" s="146" t="s">
        <v>4</v>
      </c>
      <c r="D3470" s="146" t="s">
        <v>3270</v>
      </c>
      <c r="E3470" s="543"/>
    </row>
    <row r="3471" spans="1:5" ht="12.75">
      <c r="A3471" s="146">
        <v>44471</v>
      </c>
      <c r="B3471" s="102" t="s">
        <v>40965</v>
      </c>
      <c r="C3471" s="146" t="s">
        <v>2</v>
      </c>
      <c r="D3471" s="146" t="s">
        <v>827</v>
      </c>
      <c r="E3471" s="543"/>
    </row>
    <row r="3472" spans="1:5" ht="12.75">
      <c r="A3472" s="146">
        <v>4944</v>
      </c>
      <c r="B3472" s="102" t="s">
        <v>40966</v>
      </c>
      <c r="C3472" s="146" t="s">
        <v>4</v>
      </c>
      <c r="D3472" s="146" t="s">
        <v>827</v>
      </c>
      <c r="E3472" s="543">
        <v>955.94</v>
      </c>
    </row>
    <row r="3473" spans="1:5" ht="12.75">
      <c r="A3473" s="146">
        <v>21102</v>
      </c>
      <c r="B3473" s="102" t="s">
        <v>40967</v>
      </c>
      <c r="C3473" s="146" t="s">
        <v>2</v>
      </c>
      <c r="D3473" s="146" t="s">
        <v>827</v>
      </c>
      <c r="E3473" s="543">
        <v>49.25</v>
      </c>
    </row>
    <row r="3474" spans="1:5" ht="12.75">
      <c r="A3474" s="146">
        <v>21101</v>
      </c>
      <c r="B3474" s="102" t="s">
        <v>40968</v>
      </c>
      <c r="C3474" s="146" t="s">
        <v>2</v>
      </c>
      <c r="D3474" s="146" t="s">
        <v>827</v>
      </c>
      <c r="E3474" s="543">
        <v>31.63</v>
      </c>
    </row>
    <row r="3475" spans="1:5" ht="12.75">
      <c r="A3475" s="146">
        <v>34713</v>
      </c>
      <c r="B3475" s="102" t="s">
        <v>40969</v>
      </c>
      <c r="C3475" s="146" t="s">
        <v>4</v>
      </c>
      <c r="D3475" s="146" t="s">
        <v>827</v>
      </c>
      <c r="E3475" s="543">
        <v>494.85</v>
      </c>
    </row>
    <row r="3476" spans="1:5" ht="12.75">
      <c r="A3476" s="146">
        <v>37563</v>
      </c>
      <c r="B3476" s="102" t="s">
        <v>40970</v>
      </c>
      <c r="C3476" s="146" t="s">
        <v>4</v>
      </c>
      <c r="D3476" s="146" t="s">
        <v>827</v>
      </c>
      <c r="E3476" s="543"/>
    </row>
    <row r="3477" spans="1:5" ht="12.75">
      <c r="A3477" s="146">
        <v>4948</v>
      </c>
      <c r="B3477" s="102" t="s">
        <v>40971</v>
      </c>
      <c r="C3477" s="146" t="s">
        <v>4</v>
      </c>
      <c r="D3477" s="146" t="s">
        <v>827</v>
      </c>
      <c r="E3477" s="543"/>
    </row>
    <row r="3478" spans="1:5" ht="12.75">
      <c r="A3478" s="146">
        <v>37561</v>
      </c>
      <c r="B3478" s="102" t="s">
        <v>40972</v>
      </c>
      <c r="C3478" s="146" t="s">
        <v>4</v>
      </c>
      <c r="D3478" s="146" t="s">
        <v>827</v>
      </c>
      <c r="E3478" s="543"/>
    </row>
    <row r="3479" spans="1:5" ht="12.75">
      <c r="A3479" s="146">
        <v>37562</v>
      </c>
      <c r="B3479" s="102" t="s">
        <v>40973</v>
      </c>
      <c r="C3479" s="146" t="s">
        <v>4</v>
      </c>
      <c r="D3479" s="146" t="s">
        <v>827</v>
      </c>
      <c r="E3479" s="543"/>
    </row>
    <row r="3480" spans="1:5" ht="12.75">
      <c r="A3480" s="146">
        <v>14164</v>
      </c>
      <c r="B3480" s="102" t="s">
        <v>40974</v>
      </c>
      <c r="C3480" s="146" t="s">
        <v>2</v>
      </c>
      <c r="D3480" s="146" t="s">
        <v>827</v>
      </c>
      <c r="E3480" s="543"/>
    </row>
    <row r="3481" spans="1:5" ht="12.75">
      <c r="A3481" s="146">
        <v>14163</v>
      </c>
      <c r="B3481" s="102" t="s">
        <v>40975</v>
      </c>
      <c r="C3481" s="146" t="s">
        <v>2</v>
      </c>
      <c r="D3481" s="146" t="s">
        <v>827</v>
      </c>
      <c r="E3481" s="543"/>
    </row>
    <row r="3482" spans="1:5" ht="12.75">
      <c r="A3482" s="146">
        <v>5051</v>
      </c>
      <c r="B3482" s="102" t="s">
        <v>40976</v>
      </c>
      <c r="C3482" s="146" t="s">
        <v>2</v>
      </c>
      <c r="D3482" s="146" t="s">
        <v>827</v>
      </c>
      <c r="E3482" s="543"/>
    </row>
    <row r="3483" spans="1:5" ht="12.75">
      <c r="A3483" s="146">
        <v>5052</v>
      </c>
      <c r="B3483" s="102" t="s">
        <v>40977</v>
      </c>
      <c r="C3483" s="146" t="s">
        <v>2</v>
      </c>
      <c r="D3483" s="146" t="s">
        <v>3270</v>
      </c>
      <c r="E3483" s="543"/>
    </row>
    <row r="3484" spans="1:5" ht="12.75">
      <c r="A3484" s="146">
        <v>14162</v>
      </c>
      <c r="B3484" s="102" t="s">
        <v>40978</v>
      </c>
      <c r="C3484" s="146" t="s">
        <v>2</v>
      </c>
      <c r="D3484" s="146" t="s">
        <v>827</v>
      </c>
      <c r="E3484" s="543"/>
    </row>
    <row r="3485" spans="1:5" ht="12.75">
      <c r="A3485" s="146">
        <v>14166</v>
      </c>
      <c r="B3485" s="102" t="s">
        <v>40979</v>
      </c>
      <c r="C3485" s="146" t="s">
        <v>2</v>
      </c>
      <c r="D3485" s="146" t="s">
        <v>827</v>
      </c>
      <c r="E3485" s="543"/>
    </row>
    <row r="3486" spans="1:5" ht="12.75">
      <c r="A3486" s="146">
        <v>14165</v>
      </c>
      <c r="B3486" s="102" t="s">
        <v>40980</v>
      </c>
      <c r="C3486" s="146" t="s">
        <v>2</v>
      </c>
      <c r="D3486" s="146" t="s">
        <v>827</v>
      </c>
      <c r="E3486" s="543"/>
    </row>
    <row r="3487" spans="1:5" ht="12.75">
      <c r="A3487" s="146">
        <v>5050</v>
      </c>
      <c r="B3487" s="102" t="s">
        <v>40981</v>
      </c>
      <c r="C3487" s="146" t="s">
        <v>2</v>
      </c>
      <c r="D3487" s="146" t="s">
        <v>827</v>
      </c>
      <c r="E3487" s="543"/>
    </row>
    <row r="3488" spans="1:5" ht="12.75">
      <c r="A3488" s="146">
        <v>12366</v>
      </c>
      <c r="B3488" s="102" t="s">
        <v>40982</v>
      </c>
      <c r="C3488" s="146" t="s">
        <v>2</v>
      </c>
      <c r="D3488" s="146" t="s">
        <v>827</v>
      </c>
      <c r="E3488" s="543">
        <v>1421.6</v>
      </c>
    </row>
    <row r="3489" spans="1:5" ht="12.75">
      <c r="A3489" s="146">
        <v>5045</v>
      </c>
      <c r="B3489" s="102" t="s">
        <v>40983</v>
      </c>
      <c r="C3489" s="146" t="s">
        <v>2</v>
      </c>
      <c r="D3489" s="146" t="s">
        <v>827</v>
      </c>
      <c r="E3489" s="543">
        <v>1963.86</v>
      </c>
    </row>
    <row r="3490" spans="1:5" ht="12.75">
      <c r="A3490" s="146">
        <v>5035</v>
      </c>
      <c r="B3490" s="102" t="s">
        <v>40984</v>
      </c>
      <c r="C3490" s="146" t="s">
        <v>2</v>
      </c>
      <c r="D3490" s="146" t="s">
        <v>827</v>
      </c>
      <c r="E3490" s="543">
        <v>2257.9699999999998</v>
      </c>
    </row>
    <row r="3491" spans="1:5" ht="12.75">
      <c r="A3491" s="146">
        <v>41180</v>
      </c>
      <c r="B3491" s="102" t="s">
        <v>40985</v>
      </c>
      <c r="C3491" s="146" t="s">
        <v>2</v>
      </c>
      <c r="D3491" s="146" t="s">
        <v>827</v>
      </c>
      <c r="E3491" s="543">
        <v>5075.8900000000003</v>
      </c>
    </row>
    <row r="3492" spans="1:5" ht="12.75">
      <c r="A3492" s="146">
        <v>41181</v>
      </c>
      <c r="B3492" s="102" t="s">
        <v>40986</v>
      </c>
      <c r="C3492" s="146" t="s">
        <v>2</v>
      </c>
      <c r="D3492" s="146" t="s">
        <v>827</v>
      </c>
      <c r="E3492" s="543">
        <v>6720.32</v>
      </c>
    </row>
    <row r="3493" spans="1:5" ht="12.75">
      <c r="A3493" s="146">
        <v>41182</v>
      </c>
      <c r="B3493" s="102" t="s">
        <v>40987</v>
      </c>
      <c r="C3493" s="146" t="s">
        <v>2</v>
      </c>
      <c r="D3493" s="146" t="s">
        <v>827</v>
      </c>
      <c r="E3493" s="543">
        <v>9640.85</v>
      </c>
    </row>
    <row r="3494" spans="1:5" ht="12.75">
      <c r="A3494" s="146">
        <v>41183</v>
      </c>
      <c r="B3494" s="102" t="s">
        <v>40988</v>
      </c>
      <c r="C3494" s="146" t="s">
        <v>2</v>
      </c>
      <c r="D3494" s="146" t="s">
        <v>827</v>
      </c>
      <c r="E3494" s="543">
        <v>12036.8</v>
      </c>
    </row>
    <row r="3495" spans="1:5" ht="12.75">
      <c r="A3495" s="146">
        <v>41184</v>
      </c>
      <c r="B3495" s="102" t="s">
        <v>40989</v>
      </c>
      <c r="C3495" s="146" t="s">
        <v>2</v>
      </c>
      <c r="D3495" s="146" t="s">
        <v>827</v>
      </c>
      <c r="E3495" s="543">
        <v>18326.77</v>
      </c>
    </row>
    <row r="3496" spans="1:5" ht="12.75">
      <c r="A3496" s="146">
        <v>41185</v>
      </c>
      <c r="B3496" s="102" t="s">
        <v>40990</v>
      </c>
      <c r="C3496" s="146" t="s">
        <v>2</v>
      </c>
      <c r="D3496" s="146" t="s">
        <v>827</v>
      </c>
      <c r="E3496" s="543">
        <v>6796.39</v>
      </c>
    </row>
    <row r="3497" spans="1:5" ht="12.75">
      <c r="A3497" s="146">
        <v>41186</v>
      </c>
      <c r="B3497" s="102" t="s">
        <v>40991</v>
      </c>
      <c r="C3497" s="146" t="s">
        <v>2</v>
      </c>
      <c r="D3497" s="146" t="s">
        <v>827</v>
      </c>
      <c r="E3497" s="543">
        <v>9524.35</v>
      </c>
    </row>
    <row r="3498" spans="1:5" ht="12.75">
      <c r="A3498" s="146">
        <v>41187</v>
      </c>
      <c r="B3498" s="102" t="s">
        <v>40992</v>
      </c>
      <c r="C3498" s="146" t="s">
        <v>2</v>
      </c>
      <c r="D3498" s="146" t="s">
        <v>827</v>
      </c>
      <c r="E3498" s="543">
        <v>12772.95</v>
      </c>
    </row>
    <row r="3499" spans="1:5" ht="12.75">
      <c r="A3499" s="146">
        <v>41188</v>
      </c>
      <c r="B3499" s="102" t="s">
        <v>40993</v>
      </c>
      <c r="C3499" s="146" t="s">
        <v>2</v>
      </c>
      <c r="D3499" s="146" t="s">
        <v>827</v>
      </c>
      <c r="E3499" s="543">
        <v>16333.75</v>
      </c>
    </row>
    <row r="3500" spans="1:5" ht="12.75">
      <c r="A3500" s="146">
        <v>5036</v>
      </c>
      <c r="B3500" s="102" t="s">
        <v>40994</v>
      </c>
      <c r="C3500" s="146" t="s">
        <v>2</v>
      </c>
      <c r="D3500" s="146" t="s">
        <v>827</v>
      </c>
      <c r="E3500" s="543">
        <v>3464.14</v>
      </c>
    </row>
    <row r="3501" spans="1:5" ht="12.75">
      <c r="A3501" s="146">
        <v>41189</v>
      </c>
      <c r="B3501" s="102" t="s">
        <v>40995</v>
      </c>
      <c r="C3501" s="146" t="s">
        <v>2</v>
      </c>
      <c r="D3501" s="146" t="s">
        <v>827</v>
      </c>
      <c r="E3501" s="543">
        <v>20998.75</v>
      </c>
    </row>
    <row r="3502" spans="1:5" ht="12.75">
      <c r="A3502" s="146">
        <v>41190</v>
      </c>
      <c r="B3502" s="102" t="s">
        <v>40996</v>
      </c>
      <c r="C3502" s="146" t="s">
        <v>2</v>
      </c>
      <c r="D3502" s="146" t="s">
        <v>827</v>
      </c>
      <c r="E3502" s="543">
        <v>7302.63</v>
      </c>
    </row>
    <row r="3503" spans="1:5" ht="12.75">
      <c r="A3503" s="146">
        <v>41191</v>
      </c>
      <c r="B3503" s="102" t="s">
        <v>40997</v>
      </c>
      <c r="C3503" s="146" t="s">
        <v>2</v>
      </c>
      <c r="D3503" s="146" t="s">
        <v>827</v>
      </c>
      <c r="E3503" s="543">
        <v>11198.31</v>
      </c>
    </row>
    <row r="3504" spans="1:5" ht="12.75">
      <c r="A3504" s="146">
        <v>41192</v>
      </c>
      <c r="B3504" s="102" t="s">
        <v>40998</v>
      </c>
      <c r="C3504" s="146" t="s">
        <v>2</v>
      </c>
      <c r="D3504" s="146" t="s">
        <v>827</v>
      </c>
      <c r="E3504" s="543">
        <v>11674.15</v>
      </c>
    </row>
    <row r="3505" spans="1:5" ht="12.75">
      <c r="A3505" s="146">
        <v>41193</v>
      </c>
      <c r="B3505" s="102" t="s">
        <v>40999</v>
      </c>
      <c r="C3505" s="146" t="s">
        <v>2</v>
      </c>
      <c r="D3505" s="146" t="s">
        <v>827</v>
      </c>
      <c r="E3505" s="543">
        <v>19075.18</v>
      </c>
    </row>
    <row r="3506" spans="1:5" ht="12.75">
      <c r="A3506" s="146">
        <v>41194</v>
      </c>
      <c r="B3506" s="102" t="s">
        <v>41000</v>
      </c>
      <c r="C3506" s="146" t="s">
        <v>2</v>
      </c>
      <c r="D3506" s="146" t="s">
        <v>827</v>
      </c>
      <c r="E3506" s="543">
        <v>22761.01</v>
      </c>
    </row>
    <row r="3507" spans="1:5" ht="12.75">
      <c r="A3507" s="146">
        <v>5044</v>
      </c>
      <c r="B3507" s="102" t="s">
        <v>41001</v>
      </c>
      <c r="C3507" s="146" t="s">
        <v>2</v>
      </c>
      <c r="D3507" s="146" t="s">
        <v>827</v>
      </c>
      <c r="E3507" s="543">
        <v>1224.78</v>
      </c>
    </row>
    <row r="3508" spans="1:5" ht="12.75">
      <c r="A3508" s="146">
        <v>5059</v>
      </c>
      <c r="B3508" s="102" t="s">
        <v>41002</v>
      </c>
      <c r="C3508" s="146" t="s">
        <v>2</v>
      </c>
      <c r="D3508" s="146" t="s">
        <v>827</v>
      </c>
      <c r="E3508" s="543">
        <v>1464.68</v>
      </c>
    </row>
    <row r="3509" spans="1:5" ht="12.75">
      <c r="A3509" s="146">
        <v>41201</v>
      </c>
      <c r="B3509" s="102" t="s">
        <v>41003</v>
      </c>
      <c r="C3509" s="146" t="s">
        <v>2</v>
      </c>
      <c r="D3509" s="146" t="s">
        <v>827</v>
      </c>
      <c r="E3509" s="543">
        <v>2972.45</v>
      </c>
    </row>
    <row r="3510" spans="1:5" ht="12.75">
      <c r="A3510" s="146">
        <v>41199</v>
      </c>
      <c r="B3510" s="102" t="s">
        <v>41004</v>
      </c>
      <c r="C3510" s="146" t="s">
        <v>2</v>
      </c>
      <c r="D3510" s="146" t="s">
        <v>827</v>
      </c>
      <c r="E3510" s="543">
        <v>955.16</v>
      </c>
    </row>
    <row r="3511" spans="1:5" ht="12.75">
      <c r="A3511" s="146">
        <v>5057</v>
      </c>
      <c r="B3511" s="102" t="s">
        <v>41005</v>
      </c>
      <c r="C3511" s="146" t="s">
        <v>2</v>
      </c>
      <c r="D3511" s="146" t="s">
        <v>827</v>
      </c>
      <c r="E3511" s="543">
        <v>1293.1099999999999</v>
      </c>
    </row>
    <row r="3512" spans="1:5" ht="12.75">
      <c r="A3512" s="146">
        <v>41200</v>
      </c>
      <c r="B3512" s="102" t="s">
        <v>41006</v>
      </c>
      <c r="C3512" s="146" t="s">
        <v>2</v>
      </c>
      <c r="D3512" s="146" t="s">
        <v>827</v>
      </c>
      <c r="E3512" s="543">
        <v>1859.08</v>
      </c>
    </row>
    <row r="3513" spans="1:5" ht="12.75">
      <c r="A3513" s="146">
        <v>41205</v>
      </c>
      <c r="B3513" s="102" t="s">
        <v>41007</v>
      </c>
      <c r="C3513" s="146" t="s">
        <v>2</v>
      </c>
      <c r="D3513" s="146" t="s">
        <v>827</v>
      </c>
      <c r="E3513" s="543">
        <v>3444.83</v>
      </c>
    </row>
    <row r="3514" spans="1:5" ht="12.75">
      <c r="A3514" s="146">
        <v>41202</v>
      </c>
      <c r="B3514" s="102" t="s">
        <v>41008</v>
      </c>
      <c r="C3514" s="146" t="s">
        <v>2</v>
      </c>
      <c r="D3514" s="146" t="s">
        <v>827</v>
      </c>
      <c r="E3514" s="543">
        <v>1005.22</v>
      </c>
    </row>
    <row r="3515" spans="1:5" ht="12.75">
      <c r="A3515" s="146">
        <v>41206</v>
      </c>
      <c r="B3515" s="102" t="s">
        <v>41009</v>
      </c>
      <c r="C3515" s="146" t="s">
        <v>2</v>
      </c>
      <c r="D3515" s="146" t="s">
        <v>827</v>
      </c>
      <c r="E3515" s="543">
        <v>4541.8599999999997</v>
      </c>
    </row>
    <row r="3516" spans="1:5" ht="12.75">
      <c r="A3516" s="146">
        <v>12372</v>
      </c>
      <c r="B3516" s="102" t="s">
        <v>41010</v>
      </c>
      <c r="C3516" s="146" t="s">
        <v>2</v>
      </c>
      <c r="D3516" s="146" t="s">
        <v>827</v>
      </c>
      <c r="E3516" s="543">
        <v>1055.49</v>
      </c>
    </row>
    <row r="3517" spans="1:5" ht="12.75">
      <c r="A3517" s="146">
        <v>41207</v>
      </c>
      <c r="B3517" s="102" t="s">
        <v>41011</v>
      </c>
      <c r="C3517" s="146" t="s">
        <v>2</v>
      </c>
      <c r="D3517" s="146" t="s">
        <v>827</v>
      </c>
      <c r="E3517" s="543">
        <v>6114.24</v>
      </c>
    </row>
    <row r="3518" spans="1:5" ht="12.75">
      <c r="A3518" s="146">
        <v>41203</v>
      </c>
      <c r="B3518" s="102" t="s">
        <v>41012</v>
      </c>
      <c r="C3518" s="146" t="s">
        <v>2</v>
      </c>
      <c r="D3518" s="146" t="s">
        <v>827</v>
      </c>
      <c r="E3518" s="543">
        <v>1610.26</v>
      </c>
    </row>
    <row r="3519" spans="1:5" ht="12.75">
      <c r="A3519" s="146">
        <v>41204</v>
      </c>
      <c r="B3519" s="102" t="s">
        <v>41013</v>
      </c>
      <c r="C3519" s="146" t="s">
        <v>2</v>
      </c>
      <c r="D3519" s="146" t="s">
        <v>827</v>
      </c>
      <c r="E3519" s="543">
        <v>2276.5</v>
      </c>
    </row>
    <row r="3520" spans="1:5" ht="12.75">
      <c r="A3520" s="146">
        <v>41210</v>
      </c>
      <c r="B3520" s="102" t="s">
        <v>41014</v>
      </c>
      <c r="C3520" s="146" t="s">
        <v>2</v>
      </c>
      <c r="D3520" s="146" t="s">
        <v>827</v>
      </c>
      <c r="E3520" s="543">
        <v>3802.83</v>
      </c>
    </row>
    <row r="3521" spans="1:5" ht="12.75">
      <c r="A3521" s="146">
        <v>41208</v>
      </c>
      <c r="B3521" s="102" t="s">
        <v>41015</v>
      </c>
      <c r="C3521" s="146" t="s">
        <v>2</v>
      </c>
      <c r="D3521" s="146" t="s">
        <v>827</v>
      </c>
      <c r="E3521" s="543">
        <v>1331.21</v>
      </c>
    </row>
    <row r="3522" spans="1:5" ht="12.75">
      <c r="A3522" s="146">
        <v>41211</v>
      </c>
      <c r="B3522" s="102" t="s">
        <v>41016</v>
      </c>
      <c r="C3522" s="146" t="s">
        <v>2</v>
      </c>
      <c r="D3522" s="146" t="s">
        <v>827</v>
      </c>
      <c r="E3522" s="543">
        <v>5358.13</v>
      </c>
    </row>
    <row r="3523" spans="1:5" ht="12.75">
      <c r="A3523" s="146">
        <v>13339</v>
      </c>
      <c r="B3523" s="102" t="s">
        <v>41017</v>
      </c>
      <c r="C3523" s="146" t="s">
        <v>2</v>
      </c>
      <c r="D3523" s="146" t="s">
        <v>827</v>
      </c>
      <c r="E3523" s="543">
        <v>1804.11</v>
      </c>
    </row>
    <row r="3524" spans="1:5" ht="12.75">
      <c r="A3524" s="146">
        <v>41213</v>
      </c>
      <c r="B3524" s="102" t="s">
        <v>41018</v>
      </c>
      <c r="C3524" s="146" t="s">
        <v>2</v>
      </c>
      <c r="D3524" s="146" t="s">
        <v>827</v>
      </c>
      <c r="E3524" s="543">
        <v>11106.1</v>
      </c>
    </row>
    <row r="3525" spans="1:5" ht="12.75">
      <c r="A3525" s="146">
        <v>41209</v>
      </c>
      <c r="B3525" s="102" t="s">
        <v>41019</v>
      </c>
      <c r="C3525" s="146" t="s">
        <v>2</v>
      </c>
      <c r="D3525" s="146" t="s">
        <v>827</v>
      </c>
      <c r="E3525" s="543">
        <v>2482.2399999999998</v>
      </c>
    </row>
    <row r="3526" spans="1:5" ht="12.75">
      <c r="A3526" s="146">
        <v>41216</v>
      </c>
      <c r="B3526" s="102" t="s">
        <v>41020</v>
      </c>
      <c r="C3526" s="146" t="s">
        <v>2</v>
      </c>
      <c r="D3526" s="146" t="s">
        <v>827</v>
      </c>
      <c r="E3526" s="543">
        <v>4649.5600000000004</v>
      </c>
    </row>
    <row r="3527" spans="1:5" ht="12.75">
      <c r="A3527" s="146">
        <v>41217</v>
      </c>
      <c r="B3527" s="102" t="s">
        <v>41021</v>
      </c>
      <c r="C3527" s="146" t="s">
        <v>2</v>
      </c>
      <c r="D3527" s="146" t="s">
        <v>827</v>
      </c>
      <c r="E3527" s="543">
        <v>7454.89</v>
      </c>
    </row>
    <row r="3528" spans="1:5" ht="12.75">
      <c r="A3528" s="146">
        <v>41218</v>
      </c>
      <c r="B3528" s="102" t="s">
        <v>41022</v>
      </c>
      <c r="C3528" s="146" t="s">
        <v>2</v>
      </c>
      <c r="D3528" s="146" t="s">
        <v>827</v>
      </c>
      <c r="E3528" s="543">
        <v>9997.23</v>
      </c>
    </row>
    <row r="3529" spans="1:5" ht="12.75">
      <c r="A3529" s="146">
        <v>41214</v>
      </c>
      <c r="B3529" s="102" t="s">
        <v>41023</v>
      </c>
      <c r="C3529" s="146" t="s">
        <v>2</v>
      </c>
      <c r="D3529" s="146" t="s">
        <v>827</v>
      </c>
      <c r="E3529" s="543">
        <v>2107.9</v>
      </c>
    </row>
    <row r="3530" spans="1:5" ht="12.75">
      <c r="A3530" s="146">
        <v>41215</v>
      </c>
      <c r="B3530" s="102" t="s">
        <v>41024</v>
      </c>
      <c r="C3530" s="146" t="s">
        <v>2</v>
      </c>
      <c r="D3530" s="146" t="s">
        <v>827</v>
      </c>
      <c r="E3530" s="543">
        <v>3173.73</v>
      </c>
    </row>
    <row r="3531" spans="1:5" ht="12.75">
      <c r="A3531" s="146">
        <v>41221</v>
      </c>
      <c r="B3531" s="102" t="s">
        <v>41025</v>
      </c>
      <c r="C3531" s="146" t="s">
        <v>2</v>
      </c>
      <c r="D3531" s="146" t="s">
        <v>827</v>
      </c>
      <c r="E3531" s="543">
        <v>9189.58</v>
      </c>
    </row>
    <row r="3532" spans="1:5" ht="12.75">
      <c r="A3532" s="146">
        <v>41222</v>
      </c>
      <c r="B3532" s="102" t="s">
        <v>41026</v>
      </c>
      <c r="C3532" s="146" t="s">
        <v>2</v>
      </c>
      <c r="D3532" s="146" t="s">
        <v>827</v>
      </c>
      <c r="E3532" s="543">
        <v>13150.39</v>
      </c>
    </row>
    <row r="3533" spans="1:5" ht="12.75">
      <c r="A3533" s="146">
        <v>41195</v>
      </c>
      <c r="B3533" s="102" t="s">
        <v>41027</v>
      </c>
      <c r="C3533" s="146" t="s">
        <v>2</v>
      </c>
      <c r="D3533" s="146" t="s">
        <v>827</v>
      </c>
      <c r="E3533" s="543">
        <v>675.89</v>
      </c>
    </row>
    <row r="3534" spans="1:5" ht="12.75">
      <c r="A3534" s="146">
        <v>41198</v>
      </c>
      <c r="B3534" s="102" t="s">
        <v>41028</v>
      </c>
      <c r="C3534" s="146" t="s">
        <v>2</v>
      </c>
      <c r="D3534" s="146" t="s">
        <v>827</v>
      </c>
      <c r="E3534" s="543">
        <v>2641.23</v>
      </c>
    </row>
    <row r="3535" spans="1:5" ht="12.75">
      <c r="A3535" s="146">
        <v>41196</v>
      </c>
      <c r="B3535" s="102" t="s">
        <v>41029</v>
      </c>
      <c r="C3535" s="146" t="s">
        <v>2</v>
      </c>
      <c r="D3535" s="146" t="s">
        <v>827</v>
      </c>
      <c r="E3535" s="543">
        <v>837.81</v>
      </c>
    </row>
    <row r="3536" spans="1:5" ht="12.75">
      <c r="A3536" s="146">
        <v>5033</v>
      </c>
      <c r="B3536" s="102" t="s">
        <v>41030</v>
      </c>
      <c r="C3536" s="146" t="s">
        <v>2</v>
      </c>
      <c r="D3536" s="146" t="s">
        <v>3270</v>
      </c>
      <c r="E3536" s="543">
        <v>1100</v>
      </c>
    </row>
    <row r="3537" spans="1:5" ht="12.75">
      <c r="A3537" s="146">
        <v>41197</v>
      </c>
      <c r="B3537" s="102" t="s">
        <v>41031</v>
      </c>
      <c r="C3537" s="146" t="s">
        <v>2</v>
      </c>
      <c r="D3537" s="146" t="s">
        <v>827</v>
      </c>
      <c r="E3537" s="543">
        <v>1633.91</v>
      </c>
    </row>
    <row r="3538" spans="1:5" ht="12.75">
      <c r="A3538" s="146">
        <v>12388</v>
      </c>
      <c r="B3538" s="102" t="s">
        <v>41032</v>
      </c>
      <c r="C3538" s="146" t="s">
        <v>2</v>
      </c>
      <c r="D3538" s="146" t="s">
        <v>827</v>
      </c>
      <c r="E3538" s="543"/>
    </row>
    <row r="3539" spans="1:5" ht="12.75">
      <c r="A3539" s="146">
        <v>2731</v>
      </c>
      <c r="B3539" s="102" t="s">
        <v>41033</v>
      </c>
      <c r="C3539" s="146" t="s">
        <v>1</v>
      </c>
      <c r="D3539" s="146" t="s">
        <v>827</v>
      </c>
      <c r="E3539" s="543"/>
    </row>
    <row r="3540" spans="1:5" ht="12.75">
      <c r="A3540" s="146">
        <v>41457</v>
      </c>
      <c r="B3540" s="102" t="s">
        <v>41034</v>
      </c>
      <c r="C3540" s="146" t="s">
        <v>2</v>
      </c>
      <c r="D3540" s="146" t="s">
        <v>827</v>
      </c>
      <c r="E3540" s="543">
        <v>1473.89</v>
      </c>
    </row>
    <row r="3541" spans="1:5" ht="12.75">
      <c r="A3541" s="146">
        <v>41458</v>
      </c>
      <c r="B3541" s="102" t="s">
        <v>41035</v>
      </c>
      <c r="C3541" s="146" t="s">
        <v>2</v>
      </c>
      <c r="D3541" s="146" t="s">
        <v>827</v>
      </c>
      <c r="E3541" s="543">
        <v>2057.62</v>
      </c>
    </row>
    <row r="3542" spans="1:5" ht="12.75">
      <c r="A3542" s="146">
        <v>41459</v>
      </c>
      <c r="B3542" s="102" t="s">
        <v>41036</v>
      </c>
      <c r="C3542" s="146" t="s">
        <v>2</v>
      </c>
      <c r="D3542" s="146" t="s">
        <v>827</v>
      </c>
      <c r="E3542" s="543">
        <v>2870.22</v>
      </c>
    </row>
    <row r="3543" spans="1:5" ht="12.75">
      <c r="A3543" s="146">
        <v>41461</v>
      </c>
      <c r="B3543" s="102" t="s">
        <v>41037</v>
      </c>
      <c r="C3543" s="146" t="s">
        <v>2</v>
      </c>
      <c r="D3543" s="146" t="s">
        <v>827</v>
      </c>
      <c r="E3543" s="543">
        <v>3913.4</v>
      </c>
    </row>
    <row r="3544" spans="1:5" ht="12.75">
      <c r="A3544" s="146">
        <v>44537</v>
      </c>
      <c r="B3544" s="102" t="s">
        <v>41038</v>
      </c>
      <c r="C3544" s="146" t="s">
        <v>1869</v>
      </c>
      <c r="D3544" s="146" t="s">
        <v>827</v>
      </c>
      <c r="E3544" s="543">
        <v>293.67</v>
      </c>
    </row>
    <row r="3545" spans="1:5" ht="12.75">
      <c r="A3545" s="146">
        <v>11844</v>
      </c>
      <c r="B3545" s="102" t="s">
        <v>41039</v>
      </c>
      <c r="C3545" s="146" t="s">
        <v>1</v>
      </c>
      <c r="D3545" s="146" t="s">
        <v>827</v>
      </c>
      <c r="E3545" s="543">
        <v>53.8</v>
      </c>
    </row>
    <row r="3546" spans="1:5" ht="12.75">
      <c r="A3546" s="146">
        <v>4465</v>
      </c>
      <c r="B3546" s="102" t="s">
        <v>41040</v>
      </c>
      <c r="C3546" s="146" t="s">
        <v>1</v>
      </c>
      <c r="D3546" s="146" t="s">
        <v>827</v>
      </c>
      <c r="E3546" s="543">
        <v>44.71</v>
      </c>
    </row>
    <row r="3547" spans="1:5" ht="12.75">
      <c r="A3547" s="146">
        <v>35273</v>
      </c>
      <c r="B3547" s="102" t="s">
        <v>41041</v>
      </c>
      <c r="C3547" s="146" t="s">
        <v>1</v>
      </c>
      <c r="D3547" s="146" t="s">
        <v>827</v>
      </c>
      <c r="E3547" s="543">
        <v>53.62</v>
      </c>
    </row>
    <row r="3548" spans="1:5" ht="12.75">
      <c r="A3548" s="146">
        <v>4470</v>
      </c>
      <c r="B3548" s="102" t="s">
        <v>41042</v>
      </c>
      <c r="C3548" s="146" t="s">
        <v>1</v>
      </c>
      <c r="D3548" s="146" t="s">
        <v>827</v>
      </c>
      <c r="E3548" s="543">
        <v>123.75</v>
      </c>
    </row>
    <row r="3549" spans="1:5" ht="12.75">
      <c r="A3549" s="146">
        <v>20204</v>
      </c>
      <c r="B3549" s="102" t="s">
        <v>41043</v>
      </c>
      <c r="C3549" s="146" t="s">
        <v>1</v>
      </c>
      <c r="D3549" s="146" t="s">
        <v>827</v>
      </c>
      <c r="E3549" s="543">
        <v>82.5</v>
      </c>
    </row>
    <row r="3550" spans="1:5" ht="12.75">
      <c r="A3550" s="146">
        <v>20208</v>
      </c>
      <c r="B3550" s="102" t="s">
        <v>41044</v>
      </c>
      <c r="C3550" s="146" t="s">
        <v>1</v>
      </c>
      <c r="D3550" s="146" t="s">
        <v>827</v>
      </c>
      <c r="E3550" s="543">
        <v>111.38</v>
      </c>
    </row>
    <row r="3551" spans="1:5" ht="12.75">
      <c r="A3551" s="146">
        <v>4437</v>
      </c>
      <c r="B3551" s="102" t="s">
        <v>41045</v>
      </c>
      <c r="C3551" s="146" t="s">
        <v>1</v>
      </c>
      <c r="D3551" s="146" t="s">
        <v>827</v>
      </c>
      <c r="E3551" s="543">
        <v>92.81</v>
      </c>
    </row>
    <row r="3552" spans="1:5" ht="12.75">
      <c r="A3552" s="146">
        <v>14580</v>
      </c>
      <c r="B3552" s="102" t="s">
        <v>41046</v>
      </c>
      <c r="C3552" s="146" t="s">
        <v>1</v>
      </c>
      <c r="D3552" s="146" t="s">
        <v>827</v>
      </c>
      <c r="E3552" s="543">
        <v>92.81</v>
      </c>
    </row>
    <row r="3553" spans="1:5" ht="12.75">
      <c r="A3553" s="146">
        <v>5065</v>
      </c>
      <c r="B3553" s="102" t="s">
        <v>41047</v>
      </c>
      <c r="C3553" s="146" t="s">
        <v>3</v>
      </c>
      <c r="D3553" s="146" t="s">
        <v>827</v>
      </c>
      <c r="E3553" s="543">
        <v>38.700000000000003</v>
      </c>
    </row>
    <row r="3554" spans="1:5" ht="12.75">
      <c r="A3554" s="146">
        <v>5072</v>
      </c>
      <c r="B3554" s="102" t="s">
        <v>41048</v>
      </c>
      <c r="C3554" s="146" t="s">
        <v>3</v>
      </c>
      <c r="D3554" s="146" t="s">
        <v>827</v>
      </c>
      <c r="E3554" s="543">
        <v>35.799999999999997</v>
      </c>
    </row>
    <row r="3555" spans="1:5" ht="12.75">
      <c r="A3555" s="146">
        <v>5066</v>
      </c>
      <c r="B3555" s="102" t="s">
        <v>41049</v>
      </c>
      <c r="C3555" s="146" t="s">
        <v>3</v>
      </c>
      <c r="D3555" s="146" t="s">
        <v>827</v>
      </c>
      <c r="E3555" s="543">
        <v>26.81</v>
      </c>
    </row>
    <row r="3556" spans="1:5" ht="12.75">
      <c r="A3556" s="146">
        <v>5063</v>
      </c>
      <c r="B3556" s="102" t="s">
        <v>41050</v>
      </c>
      <c r="C3556" s="146" t="s">
        <v>3</v>
      </c>
      <c r="D3556" s="146" t="s">
        <v>827</v>
      </c>
      <c r="E3556" s="543">
        <v>24.27</v>
      </c>
    </row>
    <row r="3557" spans="1:5" ht="12.75">
      <c r="A3557" s="146">
        <v>20247</v>
      </c>
      <c r="B3557" s="102" t="s">
        <v>41051</v>
      </c>
      <c r="C3557" s="146" t="s">
        <v>3</v>
      </c>
      <c r="D3557" s="146" t="s">
        <v>827</v>
      </c>
      <c r="E3557" s="543">
        <v>22.53</v>
      </c>
    </row>
    <row r="3558" spans="1:5" ht="12.75">
      <c r="A3558" s="146">
        <v>5074</v>
      </c>
      <c r="B3558" s="102" t="s">
        <v>41052</v>
      </c>
      <c r="C3558" s="146" t="s">
        <v>3</v>
      </c>
      <c r="D3558" s="146" t="s">
        <v>827</v>
      </c>
      <c r="E3558" s="543">
        <v>22.79</v>
      </c>
    </row>
    <row r="3559" spans="1:5" ht="12.75">
      <c r="A3559" s="146">
        <v>5067</v>
      </c>
      <c r="B3559" s="102" t="s">
        <v>41053</v>
      </c>
      <c r="C3559" s="146" t="s">
        <v>3</v>
      </c>
      <c r="D3559" s="146" t="s">
        <v>827</v>
      </c>
      <c r="E3559" s="543">
        <v>21.68</v>
      </c>
    </row>
    <row r="3560" spans="1:5" ht="12.75">
      <c r="A3560" s="146">
        <v>5078</v>
      </c>
      <c r="B3560" s="102" t="s">
        <v>41054</v>
      </c>
      <c r="C3560" s="146" t="s">
        <v>3</v>
      </c>
      <c r="D3560" s="146" t="s">
        <v>827</v>
      </c>
      <c r="E3560" s="543">
        <v>21.44</v>
      </c>
    </row>
    <row r="3561" spans="1:5" ht="12.75">
      <c r="A3561" s="146">
        <v>5068</v>
      </c>
      <c r="B3561" s="102" t="s">
        <v>41055</v>
      </c>
      <c r="C3561" s="146" t="s">
        <v>3</v>
      </c>
      <c r="D3561" s="146" t="s">
        <v>827</v>
      </c>
      <c r="E3561" s="543">
        <v>20.34</v>
      </c>
    </row>
    <row r="3562" spans="1:5" ht="12.75">
      <c r="A3562" s="146">
        <v>5073</v>
      </c>
      <c r="B3562" s="102" t="s">
        <v>41056</v>
      </c>
      <c r="C3562" s="146" t="s">
        <v>3</v>
      </c>
      <c r="D3562" s="146" t="s">
        <v>827</v>
      </c>
      <c r="E3562" s="543">
        <v>20.74</v>
      </c>
    </row>
    <row r="3563" spans="1:5" ht="12.75">
      <c r="A3563" s="146">
        <v>5069</v>
      </c>
      <c r="B3563" s="102" t="s">
        <v>41057</v>
      </c>
      <c r="C3563" s="146" t="s">
        <v>3</v>
      </c>
      <c r="D3563" s="146" t="s">
        <v>827</v>
      </c>
      <c r="E3563" s="543">
        <v>20.74</v>
      </c>
    </row>
    <row r="3564" spans="1:5" ht="12.75">
      <c r="A3564" s="146">
        <v>5070</v>
      </c>
      <c r="B3564" s="102" t="s">
        <v>41058</v>
      </c>
      <c r="C3564" s="146" t="s">
        <v>3</v>
      </c>
      <c r="D3564" s="146" t="s">
        <v>827</v>
      </c>
      <c r="E3564" s="543">
        <v>20.96</v>
      </c>
    </row>
    <row r="3565" spans="1:5" ht="12.75">
      <c r="A3565" s="146">
        <v>5071</v>
      </c>
      <c r="B3565" s="102" t="s">
        <v>41059</v>
      </c>
      <c r="C3565" s="146" t="s">
        <v>3</v>
      </c>
      <c r="D3565" s="146" t="s">
        <v>827</v>
      </c>
      <c r="E3565" s="543">
        <v>20.34</v>
      </c>
    </row>
    <row r="3566" spans="1:5" ht="12.75">
      <c r="A3566" s="146">
        <v>5061</v>
      </c>
      <c r="B3566" s="102" t="s">
        <v>41060</v>
      </c>
      <c r="C3566" s="146" t="s">
        <v>3</v>
      </c>
      <c r="D3566" s="146" t="s">
        <v>3270</v>
      </c>
      <c r="E3566" s="543">
        <v>20</v>
      </c>
    </row>
    <row r="3567" spans="1:5" ht="12.75">
      <c r="A3567" s="146">
        <v>5075</v>
      </c>
      <c r="B3567" s="102" t="s">
        <v>41061</v>
      </c>
      <c r="C3567" s="146" t="s">
        <v>3</v>
      </c>
      <c r="D3567" s="146" t="s">
        <v>827</v>
      </c>
      <c r="E3567" s="543">
        <v>20.34</v>
      </c>
    </row>
    <row r="3568" spans="1:5" ht="12.75">
      <c r="A3568" s="146">
        <v>39027</v>
      </c>
      <c r="B3568" s="102" t="s">
        <v>41062</v>
      </c>
      <c r="C3568" s="146" t="s">
        <v>3</v>
      </c>
      <c r="D3568" s="146" t="s">
        <v>827</v>
      </c>
      <c r="E3568" s="543">
        <v>20.32</v>
      </c>
    </row>
    <row r="3569" spans="1:5" ht="12.75">
      <c r="A3569" s="146">
        <v>5062</v>
      </c>
      <c r="B3569" s="102" t="s">
        <v>41063</v>
      </c>
      <c r="C3569" s="146" t="s">
        <v>3</v>
      </c>
      <c r="D3569" s="146" t="s">
        <v>827</v>
      </c>
      <c r="E3569" s="543">
        <v>20.61</v>
      </c>
    </row>
    <row r="3570" spans="1:5" ht="12.75">
      <c r="A3570" s="146">
        <v>40568</v>
      </c>
      <c r="B3570" s="102" t="s">
        <v>41064</v>
      </c>
      <c r="C3570" s="146" t="s">
        <v>3</v>
      </c>
      <c r="D3570" s="146" t="s">
        <v>827</v>
      </c>
      <c r="E3570" s="543">
        <v>20.5</v>
      </c>
    </row>
    <row r="3571" spans="1:5" ht="12.75">
      <c r="A3571" s="146">
        <v>40304</v>
      </c>
      <c r="B3571" s="102" t="s">
        <v>41065</v>
      </c>
      <c r="C3571" s="146" t="s">
        <v>3</v>
      </c>
      <c r="D3571" s="146" t="s">
        <v>827</v>
      </c>
      <c r="E3571" s="543">
        <v>25.11</v>
      </c>
    </row>
    <row r="3572" spans="1:5" ht="12.75">
      <c r="A3572" s="146">
        <v>39026</v>
      </c>
      <c r="B3572" s="102" t="s">
        <v>41066</v>
      </c>
      <c r="C3572" s="146" t="s">
        <v>3</v>
      </c>
      <c r="D3572" s="146" t="s">
        <v>827</v>
      </c>
      <c r="E3572" s="543">
        <v>22.88</v>
      </c>
    </row>
    <row r="3573" spans="1:5" ht="12.75">
      <c r="A3573" s="146">
        <v>42431</v>
      </c>
      <c r="B3573" s="102" t="s">
        <v>41067</v>
      </c>
      <c r="C3573" s="146" t="s">
        <v>2</v>
      </c>
      <c r="D3573" s="146" t="s">
        <v>827</v>
      </c>
      <c r="E3573" s="543"/>
    </row>
    <row r="3574" spans="1:5" ht="12.75">
      <c r="A3574" s="146">
        <v>44074</v>
      </c>
      <c r="B3574" s="102" t="s">
        <v>41068</v>
      </c>
      <c r="C3574" s="146" t="s">
        <v>9</v>
      </c>
      <c r="D3574" s="146" t="s">
        <v>827</v>
      </c>
      <c r="E3574" s="543">
        <v>469.07</v>
      </c>
    </row>
    <row r="3575" spans="1:5" ht="12.75">
      <c r="A3575" s="146">
        <v>44072</v>
      </c>
      <c r="B3575" s="102" t="s">
        <v>41069</v>
      </c>
      <c r="C3575" s="146" t="s">
        <v>9</v>
      </c>
      <c r="D3575" s="146" t="s">
        <v>827</v>
      </c>
      <c r="E3575" s="543">
        <v>139.29</v>
      </c>
    </row>
    <row r="3576" spans="1:5" ht="12.75">
      <c r="A3576" s="146">
        <v>511</v>
      </c>
      <c r="B3576" s="102" t="s">
        <v>41070</v>
      </c>
      <c r="C3576" s="146" t="s">
        <v>9</v>
      </c>
      <c r="D3576" s="146" t="s">
        <v>3270</v>
      </c>
      <c r="E3576" s="543"/>
    </row>
    <row r="3577" spans="1:5" ht="12.75">
      <c r="A3577" s="146">
        <v>37540</v>
      </c>
      <c r="B3577" s="102" t="s">
        <v>41071</v>
      </c>
      <c r="C3577" s="146" t="s">
        <v>2</v>
      </c>
      <c r="D3577" s="146" t="s">
        <v>827</v>
      </c>
      <c r="E3577" s="543">
        <v>75002.929999999993</v>
      </c>
    </row>
    <row r="3578" spans="1:5" ht="12.75">
      <c r="A3578" s="146">
        <v>37548</v>
      </c>
      <c r="B3578" s="102" t="s">
        <v>41072</v>
      </c>
      <c r="C3578" s="146" t="s">
        <v>2</v>
      </c>
      <c r="D3578" s="146" t="s">
        <v>827</v>
      </c>
      <c r="E3578" s="543">
        <v>99416</v>
      </c>
    </row>
    <row r="3579" spans="1:5" ht="12.75">
      <c r="A3579" s="146">
        <v>39828</v>
      </c>
      <c r="B3579" s="102" t="s">
        <v>41073</v>
      </c>
      <c r="C3579" s="146" t="s">
        <v>2</v>
      </c>
      <c r="D3579" s="146" t="s">
        <v>827</v>
      </c>
      <c r="E3579" s="543">
        <v>596.4</v>
      </c>
    </row>
    <row r="3580" spans="1:5" ht="12.75">
      <c r="A3580" s="146">
        <v>38392</v>
      </c>
      <c r="B3580" s="102" t="s">
        <v>41074</v>
      </c>
      <c r="C3580" s="146" t="s">
        <v>2</v>
      </c>
      <c r="D3580" s="146" t="s">
        <v>827</v>
      </c>
      <c r="E3580" s="543">
        <v>64.12</v>
      </c>
    </row>
    <row r="3581" spans="1:5" ht="12.75">
      <c r="A3581" s="146">
        <v>11735</v>
      </c>
      <c r="B3581" s="102" t="s">
        <v>41075</v>
      </c>
      <c r="C3581" s="146" t="s">
        <v>2</v>
      </c>
      <c r="D3581" s="146" t="s">
        <v>827</v>
      </c>
      <c r="E3581" s="543">
        <v>9.7899999999999991</v>
      </c>
    </row>
    <row r="3582" spans="1:5" ht="12.75">
      <c r="A3582" s="146">
        <v>11737</v>
      </c>
      <c r="B3582" s="102" t="s">
        <v>41076</v>
      </c>
      <c r="C3582" s="146" t="s">
        <v>2</v>
      </c>
      <c r="D3582" s="146" t="s">
        <v>827</v>
      </c>
      <c r="E3582" s="543">
        <v>13.88</v>
      </c>
    </row>
    <row r="3583" spans="1:5" ht="12.75">
      <c r="A3583" s="146">
        <v>11738</v>
      </c>
      <c r="B3583" s="102" t="s">
        <v>41077</v>
      </c>
      <c r="C3583" s="146" t="s">
        <v>2</v>
      </c>
      <c r="D3583" s="146" t="s">
        <v>827</v>
      </c>
      <c r="E3583" s="543">
        <v>17.5</v>
      </c>
    </row>
    <row r="3584" spans="1:5" ht="12.75">
      <c r="A3584" s="146">
        <v>36143</v>
      </c>
      <c r="B3584" s="102" t="s">
        <v>41078</v>
      </c>
      <c r="C3584" s="146" t="s">
        <v>2</v>
      </c>
      <c r="D3584" s="146" t="s">
        <v>827</v>
      </c>
      <c r="E3584" s="543">
        <v>29.11</v>
      </c>
    </row>
    <row r="3585" spans="1:5" ht="12.75">
      <c r="A3585" s="146">
        <v>36142</v>
      </c>
      <c r="B3585" s="102" t="s">
        <v>41079</v>
      </c>
      <c r="C3585" s="146" t="s">
        <v>2</v>
      </c>
      <c r="D3585" s="146" t="s">
        <v>827</v>
      </c>
      <c r="E3585" s="543">
        <v>2.13</v>
      </c>
    </row>
    <row r="3586" spans="1:5" ht="12.75">
      <c r="A3586" s="146">
        <v>36146</v>
      </c>
      <c r="B3586" s="102" t="s">
        <v>41080</v>
      </c>
      <c r="C3586" s="146" t="s">
        <v>2</v>
      </c>
      <c r="D3586" s="146" t="s">
        <v>827</v>
      </c>
      <c r="E3586" s="543">
        <v>241.4</v>
      </c>
    </row>
    <row r="3587" spans="1:5" ht="12.75">
      <c r="A3587" s="146">
        <v>39015</v>
      </c>
      <c r="B3587" s="102" t="s">
        <v>41081</v>
      </c>
      <c r="C3587" s="146" t="s">
        <v>2</v>
      </c>
      <c r="D3587" s="146" t="s">
        <v>3270</v>
      </c>
      <c r="E3587" s="543">
        <v>0.7</v>
      </c>
    </row>
    <row r="3588" spans="1:5" ht="12.75">
      <c r="A3588" s="146">
        <v>38377</v>
      </c>
      <c r="B3588" s="102" t="s">
        <v>41082</v>
      </c>
      <c r="C3588" s="146" t="s">
        <v>2</v>
      </c>
      <c r="D3588" s="146" t="s">
        <v>827</v>
      </c>
      <c r="E3588" s="543">
        <v>41.18</v>
      </c>
    </row>
    <row r="3589" spans="1:5" ht="12.75">
      <c r="A3589" s="146">
        <v>38376</v>
      </c>
      <c r="B3589" s="102" t="s">
        <v>41083</v>
      </c>
      <c r="C3589" s="146" t="s">
        <v>2</v>
      </c>
      <c r="D3589" s="146" t="s">
        <v>827</v>
      </c>
      <c r="E3589" s="543">
        <v>46.95</v>
      </c>
    </row>
    <row r="3590" spans="1:5" ht="12.75">
      <c r="A3590" s="146">
        <v>38116</v>
      </c>
      <c r="B3590" s="102" t="s">
        <v>41084</v>
      </c>
      <c r="C3590" s="146" t="s">
        <v>2</v>
      </c>
      <c r="D3590" s="146" t="s">
        <v>827</v>
      </c>
      <c r="E3590" s="543">
        <v>7.08</v>
      </c>
    </row>
    <row r="3591" spans="1:5" ht="12.75">
      <c r="A3591" s="146">
        <v>38066</v>
      </c>
      <c r="B3591" s="102" t="s">
        <v>41085</v>
      </c>
      <c r="C3591" s="146" t="s">
        <v>2</v>
      </c>
      <c r="D3591" s="146" t="s">
        <v>827</v>
      </c>
      <c r="E3591" s="543">
        <v>11.69</v>
      </c>
    </row>
    <row r="3592" spans="1:5" ht="12.75">
      <c r="A3592" s="146">
        <v>38117</v>
      </c>
      <c r="B3592" s="102" t="s">
        <v>41086</v>
      </c>
      <c r="C3592" s="146" t="s">
        <v>2</v>
      </c>
      <c r="D3592" s="146" t="s">
        <v>827</v>
      </c>
      <c r="E3592" s="543">
        <v>12.05</v>
      </c>
    </row>
    <row r="3593" spans="1:5" ht="12.75">
      <c r="A3593" s="146">
        <v>38067</v>
      </c>
      <c r="B3593" s="102" t="s">
        <v>41087</v>
      </c>
      <c r="C3593" s="146" t="s">
        <v>2</v>
      </c>
      <c r="D3593" s="146" t="s">
        <v>827</v>
      </c>
      <c r="E3593" s="543">
        <v>16.45</v>
      </c>
    </row>
    <row r="3594" spans="1:5" ht="12.75">
      <c r="A3594" s="146">
        <v>44313</v>
      </c>
      <c r="B3594" s="102" t="s">
        <v>41088</v>
      </c>
      <c r="C3594" s="146" t="s">
        <v>2</v>
      </c>
      <c r="D3594" s="146" t="s">
        <v>827</v>
      </c>
      <c r="E3594" s="543">
        <v>1022.34</v>
      </c>
    </row>
    <row r="3595" spans="1:5" ht="12.75">
      <c r="A3595" s="146">
        <v>11522</v>
      </c>
      <c r="B3595" s="102" t="s">
        <v>41089</v>
      </c>
      <c r="C3595" s="146" t="s">
        <v>2</v>
      </c>
      <c r="D3595" s="146" t="s">
        <v>827</v>
      </c>
      <c r="E3595" s="543">
        <v>12.64</v>
      </c>
    </row>
    <row r="3596" spans="1:5" ht="12.75">
      <c r="A3596" s="146">
        <v>43600</v>
      </c>
      <c r="B3596" s="102" t="s">
        <v>41090</v>
      </c>
      <c r="C3596" s="146" t="s">
        <v>2</v>
      </c>
      <c r="D3596" s="146" t="s">
        <v>827</v>
      </c>
      <c r="E3596" s="543">
        <v>50.66</v>
      </c>
    </row>
    <row r="3597" spans="1:5" ht="12.75">
      <c r="A3597" s="146">
        <v>5080</v>
      </c>
      <c r="B3597" s="102" t="s">
        <v>41091</v>
      </c>
      <c r="C3597" s="146" t="s">
        <v>2</v>
      </c>
      <c r="D3597" s="146" t="s">
        <v>827</v>
      </c>
      <c r="E3597" s="543">
        <v>19.760000000000002</v>
      </c>
    </row>
    <row r="3598" spans="1:5" ht="12.75">
      <c r="A3598" s="146">
        <v>38168</v>
      </c>
      <c r="B3598" s="102" t="s">
        <v>41092</v>
      </c>
      <c r="C3598" s="146" t="s">
        <v>2</v>
      </c>
      <c r="D3598" s="146" t="s">
        <v>827</v>
      </c>
      <c r="E3598" s="543">
        <v>137.94</v>
      </c>
    </row>
    <row r="3599" spans="1:5" ht="12.75">
      <c r="A3599" s="146">
        <v>43601</v>
      </c>
      <c r="B3599" s="102" t="s">
        <v>41093</v>
      </c>
      <c r="C3599" s="146" t="s">
        <v>2</v>
      </c>
      <c r="D3599" s="146" t="s">
        <v>827</v>
      </c>
      <c r="E3599" s="543">
        <v>68.97</v>
      </c>
    </row>
    <row r="3600" spans="1:5" ht="12.75">
      <c r="A3600" s="146">
        <v>13393</v>
      </c>
      <c r="B3600" s="102" t="s">
        <v>41094</v>
      </c>
      <c r="C3600" s="146" t="s">
        <v>2</v>
      </c>
      <c r="D3600" s="146" t="s">
        <v>827</v>
      </c>
      <c r="E3600" s="543">
        <v>325.10000000000002</v>
      </c>
    </row>
    <row r="3601" spans="1:5" ht="12.75">
      <c r="A3601" s="146">
        <v>13395</v>
      </c>
      <c r="B3601" s="102" t="s">
        <v>41095</v>
      </c>
      <c r="C3601" s="146" t="s">
        <v>2</v>
      </c>
      <c r="D3601" s="146" t="s">
        <v>827</v>
      </c>
      <c r="E3601" s="543">
        <v>455.59</v>
      </c>
    </row>
    <row r="3602" spans="1:5" ht="12.75">
      <c r="A3602" s="146">
        <v>12039</v>
      </c>
      <c r="B3602" s="102" t="s">
        <v>41096</v>
      </c>
      <c r="C3602" s="146" t="s">
        <v>2</v>
      </c>
      <c r="D3602" s="146" t="s">
        <v>827</v>
      </c>
      <c r="E3602" s="543">
        <v>478.78</v>
      </c>
    </row>
    <row r="3603" spans="1:5" ht="12.75">
      <c r="A3603" s="146">
        <v>13396</v>
      </c>
      <c r="B3603" s="102" t="s">
        <v>41097</v>
      </c>
      <c r="C3603" s="146" t="s">
        <v>2</v>
      </c>
      <c r="D3603" s="146" t="s">
        <v>827</v>
      </c>
      <c r="E3603" s="543">
        <v>672.41</v>
      </c>
    </row>
    <row r="3604" spans="1:5" ht="12.75">
      <c r="A3604" s="146">
        <v>12041</v>
      </c>
      <c r="B3604" s="102" t="s">
        <v>41098</v>
      </c>
      <c r="C3604" s="146" t="s">
        <v>2</v>
      </c>
      <c r="D3604" s="146" t="s">
        <v>827</v>
      </c>
      <c r="E3604" s="543">
        <v>549.05999999999995</v>
      </c>
    </row>
    <row r="3605" spans="1:5" ht="12.75">
      <c r="A3605" s="146">
        <v>12043</v>
      </c>
      <c r="B3605" s="102" t="s">
        <v>41099</v>
      </c>
      <c r="C3605" s="146" t="s">
        <v>2</v>
      </c>
      <c r="D3605" s="146" t="s">
        <v>827</v>
      </c>
      <c r="E3605" s="543">
        <v>1159.26</v>
      </c>
    </row>
    <row r="3606" spans="1:5" ht="12.75">
      <c r="A3606" s="146">
        <v>39762</v>
      </c>
      <c r="B3606" s="102" t="s">
        <v>41100</v>
      </c>
      <c r="C3606" s="146" t="s">
        <v>2</v>
      </c>
      <c r="D3606" s="146" t="s">
        <v>827</v>
      </c>
      <c r="E3606" s="543">
        <v>551.84</v>
      </c>
    </row>
    <row r="3607" spans="1:5" ht="12.75">
      <c r="A3607" s="146">
        <v>12042</v>
      </c>
      <c r="B3607" s="102" t="s">
        <v>41101</v>
      </c>
      <c r="C3607" s="146" t="s">
        <v>2</v>
      </c>
      <c r="D3607" s="146" t="s">
        <v>827</v>
      </c>
      <c r="E3607" s="543">
        <v>805.67</v>
      </c>
    </row>
    <row r="3608" spans="1:5" ht="12.75">
      <c r="A3608" s="146">
        <v>39763</v>
      </c>
      <c r="B3608" s="102" t="s">
        <v>41102</v>
      </c>
      <c r="C3608" s="146" t="s">
        <v>2</v>
      </c>
      <c r="D3608" s="146" t="s">
        <v>827</v>
      </c>
      <c r="E3608" s="543">
        <v>942.93</v>
      </c>
    </row>
    <row r="3609" spans="1:5" ht="12.75">
      <c r="A3609" s="146">
        <v>39760</v>
      </c>
      <c r="B3609" s="102" t="s">
        <v>41103</v>
      </c>
      <c r="C3609" s="146" t="s">
        <v>2</v>
      </c>
      <c r="D3609" s="146" t="s">
        <v>827</v>
      </c>
      <c r="E3609" s="543">
        <v>939.83</v>
      </c>
    </row>
    <row r="3610" spans="1:5" ht="12.75">
      <c r="A3610" s="146">
        <v>39756</v>
      </c>
      <c r="B3610" s="102" t="s">
        <v>41104</v>
      </c>
      <c r="C3610" s="146" t="s">
        <v>2</v>
      </c>
      <c r="D3610" s="146" t="s">
        <v>827</v>
      </c>
      <c r="E3610" s="543">
        <v>337.45</v>
      </c>
    </row>
    <row r="3611" spans="1:5" ht="12.75">
      <c r="A3611" s="146">
        <v>12038</v>
      </c>
      <c r="B3611" s="102" t="s">
        <v>41105</v>
      </c>
      <c r="C3611" s="146" t="s">
        <v>2</v>
      </c>
      <c r="D3611" s="146" t="s">
        <v>827</v>
      </c>
      <c r="E3611" s="543">
        <v>421.66</v>
      </c>
    </row>
    <row r="3612" spans="1:5" ht="12.75">
      <c r="A3612" s="146">
        <v>39757</v>
      </c>
      <c r="B3612" s="102" t="s">
        <v>41106</v>
      </c>
      <c r="C3612" s="146" t="s">
        <v>2</v>
      </c>
      <c r="D3612" s="146" t="s">
        <v>827</v>
      </c>
      <c r="E3612" s="543">
        <v>389.9</v>
      </c>
    </row>
    <row r="3613" spans="1:5" ht="12.75">
      <c r="A3613" s="146">
        <v>39758</v>
      </c>
      <c r="B3613" s="102" t="s">
        <v>41107</v>
      </c>
      <c r="C3613" s="146" t="s">
        <v>2</v>
      </c>
      <c r="D3613" s="146" t="s">
        <v>827</v>
      </c>
      <c r="E3613" s="543">
        <v>568.23</v>
      </c>
    </row>
    <row r="3614" spans="1:5" ht="12.75">
      <c r="A3614" s="146">
        <v>39759</v>
      </c>
      <c r="B3614" s="102" t="s">
        <v>41108</v>
      </c>
      <c r="C3614" s="146" t="s">
        <v>2</v>
      </c>
      <c r="D3614" s="146" t="s">
        <v>827</v>
      </c>
      <c r="E3614" s="543">
        <v>701.77</v>
      </c>
    </row>
    <row r="3615" spans="1:5" ht="12.75">
      <c r="A3615" s="146">
        <v>39761</v>
      </c>
      <c r="B3615" s="102" t="s">
        <v>41109</v>
      </c>
      <c r="C3615" s="146" t="s">
        <v>2</v>
      </c>
      <c r="D3615" s="146" t="s">
        <v>827</v>
      </c>
      <c r="E3615" s="543">
        <v>843.55</v>
      </c>
    </row>
    <row r="3616" spans="1:5" ht="12.75">
      <c r="A3616" s="146">
        <v>39805</v>
      </c>
      <c r="B3616" s="102" t="s">
        <v>41110</v>
      </c>
      <c r="C3616" s="146" t="s">
        <v>2</v>
      </c>
      <c r="D3616" s="146" t="s">
        <v>827</v>
      </c>
      <c r="E3616" s="543">
        <v>155.76</v>
      </c>
    </row>
    <row r="3617" spans="1:5" ht="12.75">
      <c r="A3617" s="146">
        <v>39806</v>
      </c>
      <c r="B3617" s="102" t="s">
        <v>41111</v>
      </c>
      <c r="C3617" s="146" t="s">
        <v>2</v>
      </c>
      <c r="D3617" s="146" t="s">
        <v>827</v>
      </c>
      <c r="E3617" s="543">
        <v>288.58</v>
      </c>
    </row>
    <row r="3618" spans="1:5" ht="12.75">
      <c r="A3618" s="146">
        <v>39807</v>
      </c>
      <c r="B3618" s="102" t="s">
        <v>41112</v>
      </c>
      <c r="C3618" s="146" t="s">
        <v>2</v>
      </c>
      <c r="D3618" s="146" t="s">
        <v>827</v>
      </c>
      <c r="E3618" s="543">
        <v>625.42999999999995</v>
      </c>
    </row>
    <row r="3619" spans="1:5" ht="12.75">
      <c r="A3619" s="146">
        <v>43100</v>
      </c>
      <c r="B3619" s="102" t="s">
        <v>41113</v>
      </c>
      <c r="C3619" s="146" t="s">
        <v>2</v>
      </c>
      <c r="D3619" s="146" t="s">
        <v>827</v>
      </c>
      <c r="E3619" s="543">
        <v>488.95</v>
      </c>
    </row>
    <row r="3620" spans="1:5" ht="12.75">
      <c r="A3620" s="146">
        <v>39804</v>
      </c>
      <c r="B3620" s="102" t="s">
        <v>41114</v>
      </c>
      <c r="C3620" s="146" t="s">
        <v>2</v>
      </c>
      <c r="D3620" s="146" t="s">
        <v>827</v>
      </c>
      <c r="E3620" s="543">
        <v>91.46</v>
      </c>
    </row>
    <row r="3621" spans="1:5" ht="12.75">
      <c r="A3621" s="146">
        <v>39796</v>
      </c>
      <c r="B3621" s="102" t="s">
        <v>41115</v>
      </c>
      <c r="C3621" s="146" t="s">
        <v>2</v>
      </c>
      <c r="D3621" s="146" t="s">
        <v>827</v>
      </c>
      <c r="E3621" s="543">
        <v>94.73</v>
      </c>
    </row>
    <row r="3622" spans="1:5" ht="12.75">
      <c r="A3622" s="146">
        <v>39797</v>
      </c>
      <c r="B3622" s="102" t="s">
        <v>41116</v>
      </c>
      <c r="C3622" s="146" t="s">
        <v>2</v>
      </c>
      <c r="D3622" s="146" t="s">
        <v>3270</v>
      </c>
      <c r="E3622" s="543">
        <v>148.71</v>
      </c>
    </row>
    <row r="3623" spans="1:5" ht="12.75">
      <c r="A3623" s="146">
        <v>39798</v>
      </c>
      <c r="B3623" s="102" t="s">
        <v>41117</v>
      </c>
      <c r="C3623" s="146" t="s">
        <v>2</v>
      </c>
      <c r="D3623" s="146" t="s">
        <v>827</v>
      </c>
      <c r="E3623" s="543">
        <v>255.08</v>
      </c>
    </row>
    <row r="3624" spans="1:5" ht="12.75">
      <c r="A3624" s="146">
        <v>39794</v>
      </c>
      <c r="B3624" s="102" t="s">
        <v>41118</v>
      </c>
      <c r="C3624" s="146" t="s">
        <v>2</v>
      </c>
      <c r="D3624" s="146" t="s">
        <v>827</v>
      </c>
      <c r="E3624" s="543">
        <v>40.21</v>
      </c>
    </row>
    <row r="3625" spans="1:5" ht="12.75">
      <c r="A3625" s="146">
        <v>39795</v>
      </c>
      <c r="B3625" s="102" t="s">
        <v>41119</v>
      </c>
      <c r="C3625" s="146" t="s">
        <v>2</v>
      </c>
      <c r="D3625" s="146" t="s">
        <v>827</v>
      </c>
      <c r="E3625" s="543">
        <v>63.53</v>
      </c>
    </row>
    <row r="3626" spans="1:5" ht="12.75">
      <c r="A3626" s="146">
        <v>39801</v>
      </c>
      <c r="B3626" s="102" t="s">
        <v>41120</v>
      </c>
      <c r="C3626" s="146" t="s">
        <v>2</v>
      </c>
      <c r="D3626" s="146" t="s">
        <v>827</v>
      </c>
      <c r="E3626" s="543">
        <v>134.13999999999999</v>
      </c>
    </row>
    <row r="3627" spans="1:5" ht="12.75">
      <c r="A3627" s="146">
        <v>39802</v>
      </c>
      <c r="B3627" s="102" t="s">
        <v>41121</v>
      </c>
      <c r="C3627" s="146" t="s">
        <v>2</v>
      </c>
      <c r="D3627" s="146" t="s">
        <v>827</v>
      </c>
      <c r="E3627" s="543">
        <v>196.63</v>
      </c>
    </row>
    <row r="3628" spans="1:5" ht="12.75">
      <c r="A3628" s="146">
        <v>39803</v>
      </c>
      <c r="B3628" s="102" t="s">
        <v>41122</v>
      </c>
      <c r="C3628" s="146" t="s">
        <v>2</v>
      </c>
      <c r="D3628" s="146" t="s">
        <v>827</v>
      </c>
      <c r="E3628" s="543">
        <v>274.31</v>
      </c>
    </row>
    <row r="3629" spans="1:5" ht="12.75">
      <c r="A3629" s="146">
        <v>39799</v>
      </c>
      <c r="B3629" s="102" t="s">
        <v>41123</v>
      </c>
      <c r="C3629" s="146" t="s">
        <v>2</v>
      </c>
      <c r="D3629" s="146" t="s">
        <v>827</v>
      </c>
      <c r="E3629" s="543">
        <v>46.87</v>
      </c>
    </row>
    <row r="3630" spans="1:5" ht="12.75">
      <c r="A3630" s="146">
        <v>39800</v>
      </c>
      <c r="B3630" s="102" t="s">
        <v>41124</v>
      </c>
      <c r="C3630" s="146" t="s">
        <v>2</v>
      </c>
      <c r="D3630" s="146" t="s">
        <v>827</v>
      </c>
      <c r="E3630" s="543">
        <v>79.84</v>
      </c>
    </row>
    <row r="3631" spans="1:5" ht="12.75">
      <c r="A3631" s="146">
        <v>43837</v>
      </c>
      <c r="B3631" s="102" t="s">
        <v>41125</v>
      </c>
      <c r="C3631" s="146" t="s">
        <v>2</v>
      </c>
      <c r="D3631" s="146" t="s">
        <v>827</v>
      </c>
      <c r="E3631" s="543">
        <v>1294.48</v>
      </c>
    </row>
    <row r="3632" spans="1:5" ht="12.75">
      <c r="A3632" s="146">
        <v>43836</v>
      </c>
      <c r="B3632" s="102" t="s">
        <v>41126</v>
      </c>
      <c r="C3632" s="146" t="s">
        <v>2</v>
      </c>
      <c r="D3632" s="146" t="s">
        <v>827</v>
      </c>
      <c r="E3632" s="543">
        <v>2634.05</v>
      </c>
    </row>
    <row r="3633" spans="1:5" ht="12.75">
      <c r="A3633" s="146">
        <v>21059</v>
      </c>
      <c r="B3633" s="102" t="s">
        <v>41127</v>
      </c>
      <c r="C3633" s="146" t="s">
        <v>2</v>
      </c>
      <c r="D3633" s="146" t="s">
        <v>827</v>
      </c>
      <c r="E3633" s="543"/>
    </row>
    <row r="3634" spans="1:5" ht="12.75">
      <c r="A3634" s="146">
        <v>11234</v>
      </c>
      <c r="B3634" s="102" t="s">
        <v>41128</v>
      </c>
      <c r="C3634" s="146" t="s">
        <v>2</v>
      </c>
      <c r="D3634" s="146" t="s">
        <v>827</v>
      </c>
      <c r="E3634" s="543"/>
    </row>
    <row r="3635" spans="1:5" ht="12.75">
      <c r="A3635" s="146">
        <v>21060</v>
      </c>
      <c r="B3635" s="102" t="s">
        <v>41129</v>
      </c>
      <c r="C3635" s="146" t="s">
        <v>2</v>
      </c>
      <c r="D3635" s="146" t="s">
        <v>827</v>
      </c>
      <c r="E3635" s="543"/>
    </row>
    <row r="3636" spans="1:5" ht="12.75">
      <c r="A3636" s="146">
        <v>21061</v>
      </c>
      <c r="B3636" s="102" t="s">
        <v>41130</v>
      </c>
      <c r="C3636" s="146" t="s">
        <v>2</v>
      </c>
      <c r="D3636" s="146" t="s">
        <v>827</v>
      </c>
      <c r="E3636" s="543"/>
    </row>
    <row r="3637" spans="1:5" ht="12.75">
      <c r="A3637" s="146">
        <v>21062</v>
      </c>
      <c r="B3637" s="102" t="s">
        <v>41131</v>
      </c>
      <c r="C3637" s="146" t="s">
        <v>2</v>
      </c>
      <c r="D3637" s="146" t="s">
        <v>827</v>
      </c>
      <c r="E3637" s="543"/>
    </row>
    <row r="3638" spans="1:5" ht="12.75">
      <c r="A3638" s="146">
        <v>11708</v>
      </c>
      <c r="B3638" s="102" t="s">
        <v>41132</v>
      </c>
      <c r="C3638" s="146" t="s">
        <v>2</v>
      </c>
      <c r="D3638" s="146" t="s">
        <v>827</v>
      </c>
      <c r="E3638" s="543"/>
    </row>
    <row r="3639" spans="1:5" ht="12.75">
      <c r="A3639" s="146">
        <v>11709</v>
      </c>
      <c r="B3639" s="102" t="s">
        <v>41133</v>
      </c>
      <c r="C3639" s="146" t="s">
        <v>2</v>
      </c>
      <c r="D3639" s="146" t="s">
        <v>827</v>
      </c>
      <c r="E3639" s="543"/>
    </row>
    <row r="3640" spans="1:5" ht="12.75">
      <c r="A3640" s="146">
        <v>11710</v>
      </c>
      <c r="B3640" s="102" t="s">
        <v>41134</v>
      </c>
      <c r="C3640" s="146" t="s">
        <v>2</v>
      </c>
      <c r="D3640" s="146" t="s">
        <v>827</v>
      </c>
      <c r="E3640" s="543"/>
    </row>
    <row r="3641" spans="1:5" ht="12.75">
      <c r="A3641" s="146">
        <v>11707</v>
      </c>
      <c r="B3641" s="102" t="s">
        <v>41135</v>
      </c>
      <c r="C3641" s="146" t="s">
        <v>2</v>
      </c>
      <c r="D3641" s="146" t="s">
        <v>827</v>
      </c>
      <c r="E3641" s="543"/>
    </row>
    <row r="3642" spans="1:5" ht="12.75">
      <c r="A3642" s="146">
        <v>5102</v>
      </c>
      <c r="B3642" s="102" t="s">
        <v>41136</v>
      </c>
      <c r="C3642" s="146" t="s">
        <v>2</v>
      </c>
      <c r="D3642" s="146" t="s">
        <v>827</v>
      </c>
      <c r="E3642" s="543">
        <v>13.75</v>
      </c>
    </row>
    <row r="3643" spans="1:5" ht="12.75">
      <c r="A3643" s="146">
        <v>11711</v>
      </c>
      <c r="B3643" s="102" t="s">
        <v>41137</v>
      </c>
      <c r="C3643" s="146" t="s">
        <v>2</v>
      </c>
      <c r="D3643" s="146" t="s">
        <v>827</v>
      </c>
      <c r="E3643" s="543">
        <v>11.46</v>
      </c>
    </row>
    <row r="3644" spans="1:5" ht="12.75">
      <c r="A3644" s="146">
        <v>11739</v>
      </c>
      <c r="B3644" s="102" t="s">
        <v>41138</v>
      </c>
      <c r="C3644" s="146" t="s">
        <v>2</v>
      </c>
      <c r="D3644" s="146" t="s">
        <v>827</v>
      </c>
      <c r="E3644" s="543">
        <v>9.8000000000000007</v>
      </c>
    </row>
    <row r="3645" spans="1:5" ht="12.75">
      <c r="A3645" s="146">
        <v>11741</v>
      </c>
      <c r="B3645" s="102" t="s">
        <v>41139</v>
      </c>
      <c r="C3645" s="146" t="s">
        <v>2</v>
      </c>
      <c r="D3645" s="146" t="s">
        <v>827</v>
      </c>
      <c r="E3645" s="543">
        <v>12.48</v>
      </c>
    </row>
    <row r="3646" spans="1:5" ht="12.75">
      <c r="A3646" s="146">
        <v>11745</v>
      </c>
      <c r="B3646" s="102" t="s">
        <v>41140</v>
      </c>
      <c r="C3646" s="146" t="s">
        <v>2</v>
      </c>
      <c r="D3646" s="146" t="s">
        <v>827</v>
      </c>
      <c r="E3646" s="543">
        <v>16.440000000000001</v>
      </c>
    </row>
    <row r="3647" spans="1:5" ht="12.75">
      <c r="A3647" s="146">
        <v>11743</v>
      </c>
      <c r="B3647" s="102" t="s">
        <v>41141</v>
      </c>
      <c r="C3647" s="146" t="s">
        <v>2</v>
      </c>
      <c r="D3647" s="146" t="s">
        <v>827</v>
      </c>
      <c r="E3647" s="543">
        <v>10.48</v>
      </c>
    </row>
    <row r="3648" spans="1:5" ht="12.75">
      <c r="A3648" s="146">
        <v>5104</v>
      </c>
      <c r="B3648" s="102" t="s">
        <v>41142</v>
      </c>
      <c r="C3648" s="146" t="s">
        <v>3</v>
      </c>
      <c r="D3648" s="146" t="s">
        <v>827</v>
      </c>
      <c r="E3648" s="543"/>
    </row>
    <row r="3649" spans="1:5" ht="12.75">
      <c r="A3649" s="146">
        <v>44530</v>
      </c>
      <c r="B3649" s="102" t="s">
        <v>41143</v>
      </c>
      <c r="C3649" s="146" t="s">
        <v>2</v>
      </c>
      <c r="D3649" s="146" t="s">
        <v>827</v>
      </c>
      <c r="E3649" s="543">
        <v>35.119999999999997</v>
      </c>
    </row>
    <row r="3650" spans="1:5" ht="12.75">
      <c r="A3650" s="146">
        <v>2710</v>
      </c>
      <c r="B3650" s="102" t="s">
        <v>41144</v>
      </c>
      <c r="C3650" s="146" t="s">
        <v>2</v>
      </c>
      <c r="D3650" s="146" t="s">
        <v>827</v>
      </c>
      <c r="E3650" s="543">
        <v>28.05</v>
      </c>
    </row>
    <row r="3651" spans="1:5" ht="12.75">
      <c r="A3651" s="146">
        <v>14575</v>
      </c>
      <c r="B3651" s="102" t="s">
        <v>41145</v>
      </c>
      <c r="C3651" s="146" t="s">
        <v>2</v>
      </c>
      <c r="D3651" s="146" t="s">
        <v>827</v>
      </c>
      <c r="E3651" s="543"/>
    </row>
    <row r="3652" spans="1:5" ht="12.75">
      <c r="A3652" s="146">
        <v>20043</v>
      </c>
      <c r="B3652" s="102" t="s">
        <v>41146</v>
      </c>
      <c r="C3652" s="146" t="s">
        <v>2</v>
      </c>
      <c r="D3652" s="146" t="s">
        <v>827</v>
      </c>
      <c r="E3652" s="543">
        <v>11.74</v>
      </c>
    </row>
    <row r="3653" spans="1:5" ht="12.75">
      <c r="A3653" s="146">
        <v>20044</v>
      </c>
      <c r="B3653" s="102" t="s">
        <v>41147</v>
      </c>
      <c r="C3653" s="146" t="s">
        <v>2</v>
      </c>
      <c r="D3653" s="146" t="s">
        <v>827</v>
      </c>
      <c r="E3653" s="543">
        <v>13.61</v>
      </c>
    </row>
    <row r="3654" spans="1:5" ht="12.75">
      <c r="A3654" s="146">
        <v>20042</v>
      </c>
      <c r="B3654" s="102" t="s">
        <v>41148</v>
      </c>
      <c r="C3654" s="146" t="s">
        <v>2</v>
      </c>
      <c r="D3654" s="146" t="s">
        <v>827</v>
      </c>
      <c r="E3654" s="543">
        <v>10.19</v>
      </c>
    </row>
    <row r="3655" spans="1:5" ht="12.75">
      <c r="A3655" s="146">
        <v>20046</v>
      </c>
      <c r="B3655" s="102" t="s">
        <v>41149</v>
      </c>
      <c r="C3655" s="146" t="s">
        <v>2</v>
      </c>
      <c r="D3655" s="146" t="s">
        <v>827</v>
      </c>
      <c r="E3655" s="543">
        <v>24.11</v>
      </c>
    </row>
    <row r="3656" spans="1:5" ht="12.75">
      <c r="A3656" s="146">
        <v>20047</v>
      </c>
      <c r="B3656" s="102" t="s">
        <v>41150</v>
      </c>
      <c r="C3656" s="146" t="s">
        <v>2</v>
      </c>
      <c r="D3656" s="146" t="s">
        <v>827</v>
      </c>
      <c r="E3656" s="543">
        <v>72.290000000000006</v>
      </c>
    </row>
    <row r="3657" spans="1:5" ht="12.75">
      <c r="A3657" s="146">
        <v>20045</v>
      </c>
      <c r="B3657" s="102" t="s">
        <v>41151</v>
      </c>
      <c r="C3657" s="146" t="s">
        <v>2</v>
      </c>
      <c r="D3657" s="146" t="s">
        <v>827</v>
      </c>
      <c r="E3657" s="543">
        <v>12.2</v>
      </c>
    </row>
    <row r="3658" spans="1:5" ht="12.75">
      <c r="A3658" s="146">
        <v>20972</v>
      </c>
      <c r="B3658" s="102" t="s">
        <v>41152</v>
      </c>
      <c r="C3658" s="146" t="s">
        <v>2</v>
      </c>
      <c r="D3658" s="146" t="s">
        <v>827</v>
      </c>
      <c r="E3658" s="543">
        <v>135.71</v>
      </c>
    </row>
    <row r="3659" spans="1:5" ht="12.75">
      <c r="A3659" s="146">
        <v>11321</v>
      </c>
      <c r="B3659" s="102" t="s">
        <v>41153</v>
      </c>
      <c r="C3659" s="146" t="s">
        <v>2</v>
      </c>
      <c r="D3659" s="146" t="s">
        <v>827</v>
      </c>
      <c r="E3659" s="543"/>
    </row>
    <row r="3660" spans="1:5" ht="12.75">
      <c r="A3660" s="146">
        <v>11323</v>
      </c>
      <c r="B3660" s="102" t="s">
        <v>41154</v>
      </c>
      <c r="C3660" s="146" t="s">
        <v>2</v>
      </c>
      <c r="D3660" s="146" t="s">
        <v>827</v>
      </c>
      <c r="E3660" s="543"/>
    </row>
    <row r="3661" spans="1:5" ht="12.75">
      <c r="A3661" s="146">
        <v>20327</v>
      </c>
      <c r="B3661" s="102" t="s">
        <v>41155</v>
      </c>
      <c r="C3661" s="146" t="s">
        <v>2</v>
      </c>
      <c r="D3661" s="146" t="s">
        <v>827</v>
      </c>
      <c r="E3661" s="543"/>
    </row>
    <row r="3662" spans="1:5" ht="12.75">
      <c r="A3662" s="146">
        <v>6034</v>
      </c>
      <c r="B3662" s="102" t="s">
        <v>41156</v>
      </c>
      <c r="C3662" s="146" t="s">
        <v>2</v>
      </c>
      <c r="D3662" s="146" t="s">
        <v>827</v>
      </c>
      <c r="E3662" s="543">
        <v>15.38</v>
      </c>
    </row>
    <row r="3663" spans="1:5" ht="12.75">
      <c r="A3663" s="146">
        <v>6036</v>
      </c>
      <c r="B3663" s="102" t="s">
        <v>41157</v>
      </c>
      <c r="C3663" s="146" t="s">
        <v>2</v>
      </c>
      <c r="D3663" s="146" t="s">
        <v>827</v>
      </c>
      <c r="E3663" s="543">
        <v>20.95</v>
      </c>
    </row>
    <row r="3664" spans="1:5" ht="12.75">
      <c r="A3664" s="146">
        <v>6031</v>
      </c>
      <c r="B3664" s="102" t="s">
        <v>41158</v>
      </c>
      <c r="C3664" s="146" t="s">
        <v>2</v>
      </c>
      <c r="D3664" s="146" t="s">
        <v>3270</v>
      </c>
      <c r="E3664" s="543">
        <v>24.62</v>
      </c>
    </row>
    <row r="3665" spans="1:5" ht="12.75">
      <c r="A3665" s="146">
        <v>6029</v>
      </c>
      <c r="B3665" s="102" t="s">
        <v>41159</v>
      </c>
      <c r="C3665" s="146" t="s">
        <v>2</v>
      </c>
      <c r="D3665" s="146" t="s">
        <v>827</v>
      </c>
      <c r="E3665" s="543">
        <v>24.88</v>
      </c>
    </row>
    <row r="3666" spans="1:5" ht="12.75">
      <c r="A3666" s="146">
        <v>6033</v>
      </c>
      <c r="B3666" s="102" t="s">
        <v>41160</v>
      </c>
      <c r="C3666" s="146" t="s">
        <v>2</v>
      </c>
      <c r="D3666" s="146" t="s">
        <v>827</v>
      </c>
      <c r="E3666" s="543">
        <v>32.79</v>
      </c>
    </row>
    <row r="3667" spans="1:5" ht="12.75">
      <c r="A3667" s="146">
        <v>11672</v>
      </c>
      <c r="B3667" s="102" t="s">
        <v>41161</v>
      </c>
      <c r="C3667" s="146" t="s">
        <v>2</v>
      </c>
      <c r="D3667" s="146" t="s">
        <v>827</v>
      </c>
      <c r="E3667" s="543">
        <v>71.33</v>
      </c>
    </row>
    <row r="3668" spans="1:5" ht="12.75">
      <c r="A3668" s="146">
        <v>11669</v>
      </c>
      <c r="B3668" s="102" t="s">
        <v>41162</v>
      </c>
      <c r="C3668" s="146" t="s">
        <v>2</v>
      </c>
      <c r="D3668" s="146" t="s">
        <v>827</v>
      </c>
      <c r="E3668" s="543">
        <v>67.930000000000007</v>
      </c>
    </row>
    <row r="3669" spans="1:5" ht="12.75">
      <c r="A3669" s="146">
        <v>20055</v>
      </c>
      <c r="B3669" s="102" t="s">
        <v>41163</v>
      </c>
      <c r="C3669" s="146" t="s">
        <v>2</v>
      </c>
      <c r="D3669" s="146" t="s">
        <v>827</v>
      </c>
      <c r="E3669" s="543">
        <v>50.88</v>
      </c>
    </row>
    <row r="3670" spans="1:5" ht="12.75">
      <c r="A3670" s="146">
        <v>11670</v>
      </c>
      <c r="B3670" s="102" t="s">
        <v>41164</v>
      </c>
      <c r="C3670" s="146" t="s">
        <v>2</v>
      </c>
      <c r="D3670" s="146" t="s">
        <v>827</v>
      </c>
      <c r="E3670" s="543">
        <v>26.02</v>
      </c>
    </row>
    <row r="3671" spans="1:5" ht="12.75">
      <c r="A3671" s="146">
        <v>11671</v>
      </c>
      <c r="B3671" s="102" t="s">
        <v>41165</v>
      </c>
      <c r="C3671" s="146" t="s">
        <v>2</v>
      </c>
      <c r="D3671" s="146" t="s">
        <v>827</v>
      </c>
      <c r="E3671" s="543">
        <v>109.17</v>
      </c>
    </row>
    <row r="3672" spans="1:5" ht="12.75">
      <c r="A3672" s="146">
        <v>6032</v>
      </c>
      <c r="B3672" s="102" t="s">
        <v>41166</v>
      </c>
      <c r="C3672" s="146" t="s">
        <v>2</v>
      </c>
      <c r="D3672" s="146" t="s">
        <v>827</v>
      </c>
      <c r="E3672" s="543">
        <v>31.18</v>
      </c>
    </row>
    <row r="3673" spans="1:5" ht="12.75">
      <c r="A3673" s="146">
        <v>11673</v>
      </c>
      <c r="B3673" s="102" t="s">
        <v>41167</v>
      </c>
      <c r="C3673" s="146" t="s">
        <v>2</v>
      </c>
      <c r="D3673" s="146" t="s">
        <v>827</v>
      </c>
      <c r="E3673" s="543">
        <v>24.56</v>
      </c>
    </row>
    <row r="3674" spans="1:5" ht="12.75">
      <c r="A3674" s="146">
        <v>11674</v>
      </c>
      <c r="B3674" s="102" t="s">
        <v>41168</v>
      </c>
      <c r="C3674" s="146" t="s">
        <v>2</v>
      </c>
      <c r="D3674" s="146" t="s">
        <v>827</v>
      </c>
      <c r="E3674" s="543">
        <v>31.62</v>
      </c>
    </row>
    <row r="3675" spans="1:5" ht="12.75">
      <c r="A3675" s="146">
        <v>11675</v>
      </c>
      <c r="B3675" s="102" t="s">
        <v>41169</v>
      </c>
      <c r="C3675" s="146" t="s">
        <v>2</v>
      </c>
      <c r="D3675" s="146" t="s">
        <v>827</v>
      </c>
      <c r="E3675" s="543">
        <v>50.2</v>
      </c>
    </row>
    <row r="3676" spans="1:5" ht="12.75">
      <c r="A3676" s="146">
        <v>11676</v>
      </c>
      <c r="B3676" s="102" t="s">
        <v>41170</v>
      </c>
      <c r="C3676" s="146" t="s">
        <v>2</v>
      </c>
      <c r="D3676" s="146" t="s">
        <v>827</v>
      </c>
      <c r="E3676" s="543">
        <v>67.14</v>
      </c>
    </row>
    <row r="3677" spans="1:5" ht="12.75">
      <c r="A3677" s="146">
        <v>11677</v>
      </c>
      <c r="B3677" s="102" t="s">
        <v>41171</v>
      </c>
      <c r="C3677" s="146" t="s">
        <v>2</v>
      </c>
      <c r="D3677" s="146" t="s">
        <v>827</v>
      </c>
      <c r="E3677" s="543">
        <v>69.34</v>
      </c>
    </row>
    <row r="3678" spans="1:5" ht="12.75">
      <c r="A3678" s="146">
        <v>11678</v>
      </c>
      <c r="B3678" s="102" t="s">
        <v>41172</v>
      </c>
      <c r="C3678" s="146" t="s">
        <v>2</v>
      </c>
      <c r="D3678" s="146" t="s">
        <v>827</v>
      </c>
      <c r="E3678" s="543">
        <v>126.99</v>
      </c>
    </row>
    <row r="3679" spans="1:5" ht="12.75">
      <c r="A3679" s="146">
        <v>6038</v>
      </c>
      <c r="B3679" s="102" t="s">
        <v>41173</v>
      </c>
      <c r="C3679" s="146" t="s">
        <v>2</v>
      </c>
      <c r="D3679" s="146" t="s">
        <v>827</v>
      </c>
      <c r="E3679" s="543">
        <v>8.06</v>
      </c>
    </row>
    <row r="3680" spans="1:5" ht="12.75">
      <c r="A3680" s="146">
        <v>11718</v>
      </c>
      <c r="B3680" s="102" t="s">
        <v>41174</v>
      </c>
      <c r="C3680" s="146" t="s">
        <v>2</v>
      </c>
      <c r="D3680" s="146" t="s">
        <v>827</v>
      </c>
      <c r="E3680" s="543">
        <v>22.97</v>
      </c>
    </row>
    <row r="3681" spans="1:5" ht="12.75">
      <c r="A3681" s="146">
        <v>6037</v>
      </c>
      <c r="B3681" s="102" t="s">
        <v>41175</v>
      </c>
      <c r="C3681" s="146" t="s">
        <v>2</v>
      </c>
      <c r="D3681" s="146" t="s">
        <v>827</v>
      </c>
      <c r="E3681" s="543">
        <v>16.760000000000002</v>
      </c>
    </row>
    <row r="3682" spans="1:5" ht="12.75">
      <c r="A3682" s="146">
        <v>11719</v>
      </c>
      <c r="B3682" s="102" t="s">
        <v>41176</v>
      </c>
      <c r="C3682" s="146" t="s">
        <v>2</v>
      </c>
      <c r="D3682" s="146" t="s">
        <v>827</v>
      </c>
      <c r="E3682" s="543">
        <v>18.64</v>
      </c>
    </row>
    <row r="3683" spans="1:5" ht="12.75">
      <c r="A3683" s="146">
        <v>6010</v>
      </c>
      <c r="B3683" s="102" t="s">
        <v>41177</v>
      </c>
      <c r="C3683" s="146" t="s">
        <v>2</v>
      </c>
      <c r="D3683" s="146" t="s">
        <v>827</v>
      </c>
      <c r="E3683" s="543">
        <v>110.84</v>
      </c>
    </row>
    <row r="3684" spans="1:5" ht="12.75">
      <c r="A3684" s="146">
        <v>6017</v>
      </c>
      <c r="B3684" s="102" t="s">
        <v>41178</v>
      </c>
      <c r="C3684" s="146" t="s">
        <v>2</v>
      </c>
      <c r="D3684" s="146" t="s">
        <v>827</v>
      </c>
      <c r="E3684" s="543">
        <v>87.79</v>
      </c>
    </row>
    <row r="3685" spans="1:5" ht="12.75">
      <c r="A3685" s="146">
        <v>6019</v>
      </c>
      <c r="B3685" s="102" t="s">
        <v>41179</v>
      </c>
      <c r="C3685" s="146" t="s">
        <v>2</v>
      </c>
      <c r="D3685" s="146" t="s">
        <v>827</v>
      </c>
      <c r="E3685" s="543">
        <v>64.42</v>
      </c>
    </row>
    <row r="3686" spans="1:5" ht="12.75">
      <c r="A3686" s="146">
        <v>6020</v>
      </c>
      <c r="B3686" s="102" t="s">
        <v>41180</v>
      </c>
      <c r="C3686" s="146" t="s">
        <v>2</v>
      </c>
      <c r="D3686" s="146" t="s">
        <v>827</v>
      </c>
      <c r="E3686" s="543">
        <v>38.69</v>
      </c>
    </row>
    <row r="3687" spans="1:5" ht="12.75">
      <c r="A3687" s="146">
        <v>6011</v>
      </c>
      <c r="B3687" s="102" t="s">
        <v>41181</v>
      </c>
      <c r="C3687" s="146" t="s">
        <v>2</v>
      </c>
      <c r="D3687" s="146" t="s">
        <v>827</v>
      </c>
      <c r="E3687" s="543">
        <v>320.17</v>
      </c>
    </row>
    <row r="3688" spans="1:5" ht="12.75">
      <c r="A3688" s="146">
        <v>6028</v>
      </c>
      <c r="B3688" s="102" t="s">
        <v>41182</v>
      </c>
      <c r="C3688" s="146" t="s">
        <v>2</v>
      </c>
      <c r="D3688" s="146" t="s">
        <v>827</v>
      </c>
      <c r="E3688" s="543">
        <v>154.38</v>
      </c>
    </row>
    <row r="3689" spans="1:5" ht="12.75">
      <c r="A3689" s="146">
        <v>6012</v>
      </c>
      <c r="B3689" s="102" t="s">
        <v>41183</v>
      </c>
      <c r="C3689" s="146" t="s">
        <v>2</v>
      </c>
      <c r="D3689" s="146" t="s">
        <v>827</v>
      </c>
      <c r="E3689" s="543">
        <v>387.62</v>
      </c>
    </row>
    <row r="3690" spans="1:5" ht="12.75">
      <c r="A3690" s="146">
        <v>6016</v>
      </c>
      <c r="B3690" s="102" t="s">
        <v>41184</v>
      </c>
      <c r="C3690" s="146" t="s">
        <v>2</v>
      </c>
      <c r="D3690" s="146" t="s">
        <v>827</v>
      </c>
      <c r="E3690" s="543">
        <v>40.81</v>
      </c>
    </row>
    <row r="3691" spans="1:5" ht="12.75">
      <c r="A3691" s="146">
        <v>6027</v>
      </c>
      <c r="B3691" s="102" t="s">
        <v>41185</v>
      </c>
      <c r="C3691" s="146" t="s">
        <v>2</v>
      </c>
      <c r="D3691" s="146" t="s">
        <v>827</v>
      </c>
      <c r="E3691" s="543">
        <v>807.67</v>
      </c>
    </row>
    <row r="3692" spans="1:5" ht="12.75">
      <c r="A3692" s="146">
        <v>6015</v>
      </c>
      <c r="B3692" s="102" t="s">
        <v>41186</v>
      </c>
      <c r="C3692" s="146" t="s">
        <v>2</v>
      </c>
      <c r="D3692" s="146" t="s">
        <v>827</v>
      </c>
      <c r="E3692" s="543">
        <v>177.23</v>
      </c>
    </row>
    <row r="3693" spans="1:5" ht="12.75">
      <c r="A3693" s="146">
        <v>6014</v>
      </c>
      <c r="B3693" s="102" t="s">
        <v>41187</v>
      </c>
      <c r="C3693" s="146" t="s">
        <v>2</v>
      </c>
      <c r="D3693" s="146" t="s">
        <v>827</v>
      </c>
      <c r="E3693" s="543">
        <v>169.45</v>
      </c>
    </row>
    <row r="3694" spans="1:5" ht="12.75">
      <c r="A3694" s="146">
        <v>6013</v>
      </c>
      <c r="B3694" s="102" t="s">
        <v>41188</v>
      </c>
      <c r="C3694" s="146" t="s">
        <v>2</v>
      </c>
      <c r="D3694" s="146" t="s">
        <v>827</v>
      </c>
      <c r="E3694" s="543">
        <v>121.87</v>
      </c>
    </row>
    <row r="3695" spans="1:5" ht="12.75">
      <c r="A3695" s="146">
        <v>6006</v>
      </c>
      <c r="B3695" s="102" t="s">
        <v>41189</v>
      </c>
      <c r="C3695" s="146" t="s">
        <v>2</v>
      </c>
      <c r="D3695" s="146" t="s">
        <v>827</v>
      </c>
      <c r="E3695" s="543">
        <v>88.25</v>
      </c>
    </row>
    <row r="3696" spans="1:5" ht="12.75">
      <c r="A3696" s="146">
        <v>6005</v>
      </c>
      <c r="B3696" s="102" t="s">
        <v>41190</v>
      </c>
      <c r="C3696" s="146" t="s">
        <v>2</v>
      </c>
      <c r="D3696" s="146" t="s">
        <v>3270</v>
      </c>
      <c r="E3696" s="543">
        <v>99.56</v>
      </c>
    </row>
    <row r="3697" spans="1:5" ht="12.75">
      <c r="A3697" s="146">
        <v>11756</v>
      </c>
      <c r="B3697" s="102" t="s">
        <v>41191</v>
      </c>
      <c r="C3697" s="146" t="s">
        <v>2</v>
      </c>
      <c r="D3697" s="146" t="s">
        <v>827</v>
      </c>
      <c r="E3697" s="543">
        <v>47.55</v>
      </c>
    </row>
    <row r="3698" spans="1:5" ht="12.75">
      <c r="A3698" s="146">
        <v>10904</v>
      </c>
      <c r="B3698" s="102" t="s">
        <v>41192</v>
      </c>
      <c r="C3698" s="146" t="s">
        <v>2</v>
      </c>
      <c r="D3698" s="146" t="s">
        <v>3270</v>
      </c>
      <c r="E3698" s="543">
        <v>190</v>
      </c>
    </row>
    <row r="3699" spans="1:5" ht="12.75">
      <c r="A3699" s="146">
        <v>11752</v>
      </c>
      <c r="B3699" s="102" t="s">
        <v>41193</v>
      </c>
      <c r="C3699" s="146" t="s">
        <v>2</v>
      </c>
      <c r="D3699" s="146" t="s">
        <v>827</v>
      </c>
      <c r="E3699" s="543">
        <v>27.42</v>
      </c>
    </row>
    <row r="3700" spans="1:5" ht="12.75">
      <c r="A3700" s="146">
        <v>11753</v>
      </c>
      <c r="B3700" s="102" t="s">
        <v>41194</v>
      </c>
      <c r="C3700" s="146" t="s">
        <v>2</v>
      </c>
      <c r="D3700" s="146" t="s">
        <v>827</v>
      </c>
      <c r="E3700" s="543">
        <v>32.729999999999997</v>
      </c>
    </row>
    <row r="3701" spans="1:5" ht="12.75">
      <c r="A3701" s="146">
        <v>6021</v>
      </c>
      <c r="B3701" s="102" t="s">
        <v>41195</v>
      </c>
      <c r="C3701" s="146" t="s">
        <v>2</v>
      </c>
      <c r="D3701" s="146" t="s">
        <v>827</v>
      </c>
      <c r="E3701" s="543">
        <v>90.84</v>
      </c>
    </row>
    <row r="3702" spans="1:5" ht="12.75">
      <c r="A3702" s="146">
        <v>6024</v>
      </c>
      <c r="B3702" s="102" t="s">
        <v>41196</v>
      </c>
      <c r="C3702" s="146" t="s">
        <v>2</v>
      </c>
      <c r="D3702" s="146" t="s">
        <v>827</v>
      </c>
      <c r="E3702" s="543">
        <v>93.9</v>
      </c>
    </row>
    <row r="3703" spans="1:5" ht="12.75">
      <c r="A3703" s="146">
        <v>38379</v>
      </c>
      <c r="B3703" s="102" t="s">
        <v>41197</v>
      </c>
      <c r="C3703" s="146" t="s">
        <v>1</v>
      </c>
      <c r="D3703" s="146" t="s">
        <v>827</v>
      </c>
      <c r="E3703" s="543">
        <v>55.09</v>
      </c>
    </row>
    <row r="3704" spans="1:5" ht="12.75">
      <c r="A3704" s="146">
        <v>13897</v>
      </c>
      <c r="B3704" s="102" t="s">
        <v>41198</v>
      </c>
      <c r="C3704" s="146" t="s">
        <v>2</v>
      </c>
      <c r="D3704" s="146" t="s">
        <v>827</v>
      </c>
      <c r="E3704" s="543"/>
    </row>
    <row r="3705" spans="1:5" ht="12.75">
      <c r="A3705" s="146">
        <v>10640</v>
      </c>
      <c r="B3705" s="102" t="s">
        <v>41199</v>
      </c>
      <c r="C3705" s="146" t="s">
        <v>2</v>
      </c>
      <c r="D3705" s="146" t="s">
        <v>827</v>
      </c>
      <c r="E3705" s="543"/>
    </row>
    <row r="3706" spans="1:5" ht="12.75">
      <c r="A3706" s="146">
        <v>34357</v>
      </c>
      <c r="B3706" s="102" t="s">
        <v>41200</v>
      </c>
      <c r="C3706" s="146" t="s">
        <v>3</v>
      </c>
      <c r="D3706" s="146" t="s">
        <v>827</v>
      </c>
      <c r="E3706" s="543">
        <v>4.22</v>
      </c>
    </row>
    <row r="3707" spans="1:5" ht="12.75">
      <c r="A3707" s="146">
        <v>37329</v>
      </c>
      <c r="B3707" s="102" t="s">
        <v>41201</v>
      </c>
      <c r="C3707" s="146" t="s">
        <v>3</v>
      </c>
      <c r="D3707" s="146" t="s">
        <v>827</v>
      </c>
      <c r="E3707" s="543">
        <v>89.04</v>
      </c>
    </row>
    <row r="3708" spans="1:5" ht="12.75">
      <c r="A3708" s="146">
        <v>2510</v>
      </c>
      <c r="B3708" s="102" t="s">
        <v>41202</v>
      </c>
      <c r="C3708" s="146" t="s">
        <v>2</v>
      </c>
      <c r="D3708" s="146" t="s">
        <v>827</v>
      </c>
      <c r="E3708" s="543"/>
    </row>
    <row r="3709" spans="1:5" ht="12.75">
      <c r="A3709" s="146">
        <v>12359</v>
      </c>
      <c r="B3709" s="102" t="s">
        <v>41203</v>
      </c>
      <c r="C3709" s="146" t="s">
        <v>2</v>
      </c>
      <c r="D3709" s="146" t="s">
        <v>827</v>
      </c>
      <c r="E3709" s="543">
        <v>129.71</v>
      </c>
    </row>
    <row r="3710" spans="1:5" ht="12.75">
      <c r="A3710" s="146">
        <v>7353</v>
      </c>
      <c r="B3710" s="102" t="s">
        <v>41204</v>
      </c>
      <c r="C3710" s="146" t="s">
        <v>9</v>
      </c>
      <c r="D3710" s="146" t="s">
        <v>827</v>
      </c>
      <c r="E3710" s="543">
        <v>30.4</v>
      </c>
    </row>
    <row r="3711" spans="1:5" ht="12.75">
      <c r="A3711" s="146">
        <v>36144</v>
      </c>
      <c r="B3711" s="102" t="s">
        <v>41205</v>
      </c>
      <c r="C3711" s="146" t="s">
        <v>2</v>
      </c>
      <c r="D3711" s="146" t="s">
        <v>827</v>
      </c>
      <c r="E3711" s="543">
        <v>1.59</v>
      </c>
    </row>
    <row r="3712" spans="1:5" ht="12.75">
      <c r="A3712" s="146">
        <v>10518</v>
      </c>
      <c r="B3712" s="102" t="s">
        <v>41206</v>
      </c>
      <c r="C3712" s="146" t="s">
        <v>2</v>
      </c>
      <c r="D3712" s="146" t="s">
        <v>827</v>
      </c>
      <c r="E3712" s="543"/>
    </row>
    <row r="3713" spans="1:5" ht="12.75">
      <c r="A3713" s="146">
        <v>36530</v>
      </c>
      <c r="B3713" s="102" t="s">
        <v>27312</v>
      </c>
      <c r="C3713" s="146" t="s">
        <v>2</v>
      </c>
      <c r="D3713" s="146" t="s">
        <v>827</v>
      </c>
      <c r="E3713" s="543">
        <v>428707.3</v>
      </c>
    </row>
    <row r="3714" spans="1:5" ht="12.75">
      <c r="A3714" s="146">
        <v>6046</v>
      </c>
      <c r="B3714" s="102" t="s">
        <v>41207</v>
      </c>
      <c r="C3714" s="146" t="s">
        <v>2</v>
      </c>
      <c r="D3714" s="146" t="s">
        <v>3270</v>
      </c>
      <c r="E3714" s="543">
        <v>465000</v>
      </c>
    </row>
    <row r="3715" spans="1:5" ht="12.75">
      <c r="A3715" s="146">
        <v>36531</v>
      </c>
      <c r="B3715" s="102" t="s">
        <v>41208</v>
      </c>
      <c r="C3715" s="146" t="s">
        <v>2</v>
      </c>
      <c r="D3715" s="146" t="s">
        <v>827</v>
      </c>
      <c r="E3715" s="543">
        <v>482012.15999999997</v>
      </c>
    </row>
    <row r="3716" spans="1:5" ht="12.75">
      <c r="A3716" s="146">
        <v>34684</v>
      </c>
      <c r="B3716" s="102" t="s">
        <v>41209</v>
      </c>
      <c r="C3716" s="146" t="s">
        <v>4</v>
      </c>
      <c r="D3716" s="146" t="s">
        <v>827</v>
      </c>
      <c r="E3716" s="543"/>
    </row>
    <row r="3717" spans="1:5" ht="12.75">
      <c r="A3717" s="146">
        <v>34683</v>
      </c>
      <c r="B3717" s="102" t="s">
        <v>41210</v>
      </c>
      <c r="C3717" s="146" t="s">
        <v>4</v>
      </c>
      <c r="D3717" s="146" t="s">
        <v>827</v>
      </c>
      <c r="E3717" s="543"/>
    </row>
    <row r="3718" spans="1:5" ht="12.75">
      <c r="A3718" s="146">
        <v>44954</v>
      </c>
      <c r="B3718" s="102" t="s">
        <v>41211</v>
      </c>
      <c r="C3718" s="146" t="s">
        <v>4</v>
      </c>
      <c r="D3718" s="146" t="s">
        <v>827</v>
      </c>
      <c r="E3718" s="543">
        <v>91.77</v>
      </c>
    </row>
    <row r="3719" spans="1:5" ht="12.75">
      <c r="A3719" s="146">
        <v>44955</v>
      </c>
      <c r="B3719" s="102" t="s">
        <v>41212</v>
      </c>
      <c r="C3719" s="146" t="s">
        <v>4</v>
      </c>
      <c r="D3719" s="146" t="s">
        <v>827</v>
      </c>
      <c r="E3719" s="543">
        <v>134.11000000000001</v>
      </c>
    </row>
    <row r="3720" spans="1:5" ht="12.75">
      <c r="A3720" s="146">
        <v>10515</v>
      </c>
      <c r="B3720" s="102" t="s">
        <v>41213</v>
      </c>
      <c r="C3720" s="146" t="s">
        <v>4</v>
      </c>
      <c r="D3720" s="146" t="s">
        <v>827</v>
      </c>
      <c r="E3720" s="543">
        <v>45.56</v>
      </c>
    </row>
    <row r="3721" spans="1:5" ht="12.75">
      <c r="A3721" s="146">
        <v>153</v>
      </c>
      <c r="B3721" s="102" t="s">
        <v>41214</v>
      </c>
      <c r="C3721" s="146" t="s">
        <v>9</v>
      </c>
      <c r="D3721" s="146" t="s">
        <v>827</v>
      </c>
      <c r="E3721" s="543">
        <v>81.33</v>
      </c>
    </row>
    <row r="3722" spans="1:5" ht="12.75">
      <c r="A3722" s="146">
        <v>34682</v>
      </c>
      <c r="B3722" s="102" t="s">
        <v>41215</v>
      </c>
      <c r="C3722" s="146" t="s">
        <v>4</v>
      </c>
      <c r="D3722" s="146" t="s">
        <v>827</v>
      </c>
      <c r="E3722" s="543"/>
    </row>
    <row r="3723" spans="1:5" ht="12.75">
      <c r="A3723" s="146">
        <v>536</v>
      </c>
      <c r="B3723" s="102" t="s">
        <v>41216</v>
      </c>
      <c r="C3723" s="146" t="s">
        <v>4</v>
      </c>
      <c r="D3723" s="146" t="s">
        <v>827</v>
      </c>
      <c r="E3723" s="543">
        <v>25.66</v>
      </c>
    </row>
    <row r="3724" spans="1:5" ht="12.75">
      <c r="A3724" s="146">
        <v>20205</v>
      </c>
      <c r="B3724" s="102" t="s">
        <v>41217</v>
      </c>
      <c r="C3724" s="146" t="s">
        <v>1</v>
      </c>
      <c r="D3724" s="146" t="s">
        <v>827</v>
      </c>
      <c r="E3724" s="543">
        <v>3.43</v>
      </c>
    </row>
    <row r="3725" spans="1:5" ht="12.75">
      <c r="A3725" s="146">
        <v>4412</v>
      </c>
      <c r="B3725" s="102" t="s">
        <v>41218</v>
      </c>
      <c r="C3725" s="146" t="s">
        <v>1</v>
      </c>
      <c r="D3725" s="146" t="s">
        <v>827</v>
      </c>
      <c r="E3725" s="543">
        <v>2.06</v>
      </c>
    </row>
    <row r="3726" spans="1:5" ht="12.75">
      <c r="A3726" s="146">
        <v>4408</v>
      </c>
      <c r="B3726" s="102" t="s">
        <v>41219</v>
      </c>
      <c r="C3726" s="146" t="s">
        <v>1</v>
      </c>
      <c r="D3726" s="146" t="s">
        <v>827</v>
      </c>
      <c r="E3726" s="543">
        <v>2.57</v>
      </c>
    </row>
    <row r="3727" spans="1:5" ht="12.75">
      <c r="A3727" s="146">
        <v>36250</v>
      </c>
      <c r="B3727" s="102" t="s">
        <v>41220</v>
      </c>
      <c r="C3727" s="146" t="s">
        <v>1</v>
      </c>
      <c r="D3727" s="146" t="s">
        <v>827</v>
      </c>
      <c r="E3727" s="543">
        <v>4.3899999999999997</v>
      </c>
    </row>
    <row r="3728" spans="1:5" ht="12.75">
      <c r="A3728" s="146">
        <v>10857</v>
      </c>
      <c r="B3728" s="102" t="s">
        <v>41221</v>
      </c>
      <c r="C3728" s="146" t="s">
        <v>1</v>
      </c>
      <c r="D3728" s="146" t="s">
        <v>827</v>
      </c>
      <c r="E3728" s="543"/>
    </row>
    <row r="3729" spans="1:5" ht="12.75">
      <c r="A3729" s="146">
        <v>4803</v>
      </c>
      <c r="B3729" s="102" t="s">
        <v>41222</v>
      </c>
      <c r="C3729" s="146" t="s">
        <v>1</v>
      </c>
      <c r="D3729" s="146" t="s">
        <v>827</v>
      </c>
      <c r="E3729" s="543">
        <v>28.57</v>
      </c>
    </row>
    <row r="3730" spans="1:5" ht="12.75">
      <c r="A3730" s="146">
        <v>6186</v>
      </c>
      <c r="B3730" s="102" t="s">
        <v>41223</v>
      </c>
      <c r="C3730" s="146" t="s">
        <v>1</v>
      </c>
      <c r="D3730" s="146" t="s">
        <v>827</v>
      </c>
      <c r="E3730" s="543">
        <v>13.88</v>
      </c>
    </row>
    <row r="3731" spans="1:5" ht="12.75">
      <c r="A3731" s="146">
        <v>4829</v>
      </c>
      <c r="B3731" s="102" t="s">
        <v>41224</v>
      </c>
      <c r="C3731" s="146" t="s">
        <v>1</v>
      </c>
      <c r="D3731" s="146" t="s">
        <v>827</v>
      </c>
      <c r="E3731" s="543">
        <v>22.62</v>
      </c>
    </row>
    <row r="3732" spans="1:5" ht="12.75">
      <c r="A3732" s="146">
        <v>39829</v>
      </c>
      <c r="B3732" s="102" t="s">
        <v>41225</v>
      </c>
      <c r="C3732" s="146" t="s">
        <v>1</v>
      </c>
      <c r="D3732" s="146" t="s">
        <v>3270</v>
      </c>
      <c r="E3732" s="543"/>
    </row>
    <row r="3733" spans="1:5" ht="12.75">
      <c r="A3733" s="146">
        <v>20231</v>
      </c>
      <c r="B3733" s="102" t="s">
        <v>41226</v>
      </c>
      <c r="C3733" s="146" t="s">
        <v>1</v>
      </c>
      <c r="D3733" s="146" t="s">
        <v>827</v>
      </c>
      <c r="E3733" s="543">
        <v>35.35</v>
      </c>
    </row>
    <row r="3734" spans="1:5" ht="12.75">
      <c r="A3734" s="146">
        <v>4804</v>
      </c>
      <c r="B3734" s="102" t="s">
        <v>41227</v>
      </c>
      <c r="C3734" s="146" t="s">
        <v>1</v>
      </c>
      <c r="D3734" s="146" t="s">
        <v>827</v>
      </c>
      <c r="E3734" s="543">
        <v>21.93</v>
      </c>
    </row>
    <row r="3735" spans="1:5" ht="12.75">
      <c r="A3735" s="146">
        <v>34680</v>
      </c>
      <c r="B3735" s="102" t="s">
        <v>41228</v>
      </c>
      <c r="C3735" s="146" t="s">
        <v>1</v>
      </c>
      <c r="D3735" s="146" t="s">
        <v>827</v>
      </c>
      <c r="E3735" s="543"/>
    </row>
    <row r="3736" spans="1:5" ht="12.75">
      <c r="A3736" s="146">
        <v>11573</v>
      </c>
      <c r="B3736" s="102" t="s">
        <v>41229</v>
      </c>
      <c r="C3736" s="146" t="s">
        <v>2</v>
      </c>
      <c r="D3736" s="146" t="s">
        <v>827</v>
      </c>
      <c r="E3736" s="543">
        <v>5.66</v>
      </c>
    </row>
    <row r="3737" spans="1:5" ht="12.75">
      <c r="A3737" s="146">
        <v>38401</v>
      </c>
      <c r="B3737" s="102" t="s">
        <v>41230</v>
      </c>
      <c r="C3737" s="146" t="s">
        <v>2</v>
      </c>
      <c r="D3737" s="146" t="s">
        <v>827</v>
      </c>
      <c r="E3737" s="543">
        <v>14.23</v>
      </c>
    </row>
    <row r="3738" spans="1:5" ht="12.75">
      <c r="A3738" s="146">
        <v>11575</v>
      </c>
      <c r="B3738" s="102" t="s">
        <v>41231</v>
      </c>
      <c r="C3738" s="146" t="s">
        <v>2</v>
      </c>
      <c r="D3738" s="146" t="s">
        <v>827</v>
      </c>
      <c r="E3738" s="543">
        <v>54.56</v>
      </c>
    </row>
    <row r="3739" spans="1:5" ht="12.75">
      <c r="A3739" s="146">
        <v>38179</v>
      </c>
      <c r="B3739" s="102" t="s">
        <v>41232</v>
      </c>
      <c r="C3739" s="146" t="s">
        <v>2</v>
      </c>
      <c r="D3739" s="146" t="s">
        <v>827</v>
      </c>
      <c r="E3739" s="543">
        <v>45.11</v>
      </c>
    </row>
    <row r="3740" spans="1:5" ht="12.75">
      <c r="A3740" s="146">
        <v>20256</v>
      </c>
      <c r="B3740" s="102" t="s">
        <v>41233</v>
      </c>
      <c r="C3740" s="146" t="s">
        <v>2</v>
      </c>
      <c r="D3740" s="146" t="s">
        <v>827</v>
      </c>
      <c r="E3740" s="543">
        <v>0.35</v>
      </c>
    </row>
    <row r="3741" spans="1:5" ht="12.75">
      <c r="A3741" s="146">
        <v>14511</v>
      </c>
      <c r="B3741" s="102" t="s">
        <v>41234</v>
      </c>
      <c r="C3741" s="146" t="s">
        <v>2</v>
      </c>
      <c r="D3741" s="146" t="s">
        <v>827</v>
      </c>
      <c r="E3741" s="543"/>
    </row>
    <row r="3742" spans="1:5" ht="12.75">
      <c r="A3742" s="146">
        <v>10642</v>
      </c>
      <c r="B3742" s="102" t="s">
        <v>41235</v>
      </c>
      <c r="C3742" s="146" t="s">
        <v>2</v>
      </c>
      <c r="D3742" s="146" t="s">
        <v>3270</v>
      </c>
      <c r="E3742" s="543"/>
    </row>
    <row r="3743" spans="1:5" ht="12.75">
      <c r="A3743" s="146">
        <v>14489</v>
      </c>
      <c r="B3743" s="102" t="s">
        <v>41236</v>
      </c>
      <c r="C3743" s="146" t="s">
        <v>2</v>
      </c>
      <c r="D3743" s="146" t="s">
        <v>827</v>
      </c>
      <c r="E3743" s="543"/>
    </row>
    <row r="3744" spans="1:5" ht="12.75">
      <c r="A3744" s="146">
        <v>14513</v>
      </c>
      <c r="B3744" s="102" t="s">
        <v>41237</v>
      </c>
      <c r="C3744" s="146" t="s">
        <v>2</v>
      </c>
      <c r="D3744" s="146" t="s">
        <v>827</v>
      </c>
      <c r="E3744" s="543"/>
    </row>
    <row r="3745" spans="1:5" ht="12.75">
      <c r="A3745" s="146">
        <v>13600</v>
      </c>
      <c r="B3745" s="102" t="s">
        <v>41238</v>
      </c>
      <c r="C3745" s="146" t="s">
        <v>2</v>
      </c>
      <c r="D3745" s="146" t="s">
        <v>827</v>
      </c>
      <c r="E3745" s="543"/>
    </row>
    <row r="3746" spans="1:5" ht="12.75">
      <c r="A3746" s="146">
        <v>10646</v>
      </c>
      <c r="B3746" s="102" t="s">
        <v>41239</v>
      </c>
      <c r="C3746" s="146" t="s">
        <v>2</v>
      </c>
      <c r="D3746" s="146" t="s">
        <v>827</v>
      </c>
      <c r="E3746" s="543"/>
    </row>
    <row r="3747" spans="1:5" ht="12.75">
      <c r="A3747" s="146">
        <v>6070</v>
      </c>
      <c r="B3747" s="102" t="s">
        <v>41240</v>
      </c>
      <c r="C3747" s="146" t="s">
        <v>2</v>
      </c>
      <c r="D3747" s="146" t="s">
        <v>827</v>
      </c>
      <c r="E3747" s="543"/>
    </row>
    <row r="3748" spans="1:5" ht="12.75">
      <c r="A3748" s="146">
        <v>6069</v>
      </c>
      <c r="B3748" s="102" t="s">
        <v>41241</v>
      </c>
      <c r="C3748" s="146" t="s">
        <v>2</v>
      </c>
      <c r="D3748" s="146" t="s">
        <v>827</v>
      </c>
      <c r="E3748" s="543"/>
    </row>
    <row r="3749" spans="1:5" ht="12.75">
      <c r="A3749" s="146">
        <v>14626</v>
      </c>
      <c r="B3749" s="102" t="s">
        <v>41242</v>
      </c>
      <c r="C3749" s="146" t="s">
        <v>2</v>
      </c>
      <c r="D3749" s="146" t="s">
        <v>827</v>
      </c>
      <c r="E3749" s="543"/>
    </row>
    <row r="3750" spans="1:5" ht="12.75">
      <c r="A3750" s="146">
        <v>6067</v>
      </c>
      <c r="B3750" s="102" t="s">
        <v>41243</v>
      </c>
      <c r="C3750" s="146" t="s">
        <v>2</v>
      </c>
      <c r="D3750" s="146" t="s">
        <v>827</v>
      </c>
      <c r="E3750" s="543"/>
    </row>
    <row r="3751" spans="1:5" ht="12.75">
      <c r="A3751" s="146">
        <v>38393</v>
      </c>
      <c r="B3751" s="102" t="s">
        <v>41244</v>
      </c>
      <c r="C3751" s="146" t="s">
        <v>2</v>
      </c>
      <c r="D3751" s="146" t="s">
        <v>3270</v>
      </c>
      <c r="E3751" s="543">
        <v>17.96</v>
      </c>
    </row>
    <row r="3752" spans="1:5" ht="12.75">
      <c r="A3752" s="146">
        <v>38390</v>
      </c>
      <c r="B3752" s="102" t="s">
        <v>41245</v>
      </c>
      <c r="C3752" s="146" t="s">
        <v>2</v>
      </c>
      <c r="D3752" s="146" t="s">
        <v>827</v>
      </c>
      <c r="E3752" s="543">
        <v>39.83</v>
      </c>
    </row>
    <row r="3753" spans="1:5" ht="12.75">
      <c r="A3753" s="146">
        <v>11578</v>
      </c>
      <c r="B3753" s="102" t="s">
        <v>41246</v>
      </c>
      <c r="C3753" s="146" t="s">
        <v>2</v>
      </c>
      <c r="D3753" s="146" t="s">
        <v>827</v>
      </c>
      <c r="E3753" s="543">
        <v>11.78</v>
      </c>
    </row>
    <row r="3754" spans="1:5" ht="12.75">
      <c r="A3754" s="146">
        <v>11577</v>
      </c>
      <c r="B3754" s="102" t="s">
        <v>41247</v>
      </c>
      <c r="C3754" s="146" t="s">
        <v>2</v>
      </c>
      <c r="D3754" s="146" t="s">
        <v>827</v>
      </c>
      <c r="E3754" s="543">
        <v>11.24</v>
      </c>
    </row>
    <row r="3755" spans="1:5" ht="12.75">
      <c r="A3755" s="146">
        <v>42432</v>
      </c>
      <c r="B3755" s="102" t="s">
        <v>41248</v>
      </c>
      <c r="C3755" s="146" t="s">
        <v>2</v>
      </c>
      <c r="D3755" s="146" t="s">
        <v>827</v>
      </c>
      <c r="E3755" s="543"/>
    </row>
    <row r="3756" spans="1:5" ht="12.75">
      <c r="A3756" s="146">
        <v>42437</v>
      </c>
      <c r="B3756" s="102" t="s">
        <v>41249</v>
      </c>
      <c r="C3756" s="146" t="s">
        <v>2</v>
      </c>
      <c r="D3756" s="146" t="s">
        <v>827</v>
      </c>
      <c r="E3756" s="543"/>
    </row>
    <row r="3757" spans="1:5" ht="12.75">
      <c r="A3757" s="146">
        <v>1116</v>
      </c>
      <c r="B3757" s="102" t="s">
        <v>41250</v>
      </c>
      <c r="C3757" s="146" t="s">
        <v>1</v>
      </c>
      <c r="D3757" s="146" t="s">
        <v>827</v>
      </c>
      <c r="E3757" s="543">
        <v>18.68</v>
      </c>
    </row>
    <row r="3758" spans="1:5" ht="12.75">
      <c r="A3758" s="146">
        <v>1115</v>
      </c>
      <c r="B3758" s="102" t="s">
        <v>41251</v>
      </c>
      <c r="C3758" s="146" t="s">
        <v>1</v>
      </c>
      <c r="D3758" s="146" t="s">
        <v>827</v>
      </c>
      <c r="E3758" s="543">
        <v>22.38</v>
      </c>
    </row>
    <row r="3759" spans="1:5" ht="12.75">
      <c r="A3759" s="146">
        <v>1113</v>
      </c>
      <c r="B3759" s="102" t="s">
        <v>41252</v>
      </c>
      <c r="C3759" s="146" t="s">
        <v>1</v>
      </c>
      <c r="D3759" s="146" t="s">
        <v>827</v>
      </c>
      <c r="E3759" s="543">
        <v>26.16</v>
      </c>
    </row>
    <row r="3760" spans="1:5" ht="12.75">
      <c r="A3760" s="146">
        <v>1114</v>
      </c>
      <c r="B3760" s="102" t="s">
        <v>41253</v>
      </c>
      <c r="C3760" s="146" t="s">
        <v>1</v>
      </c>
      <c r="D3760" s="146" t="s">
        <v>827</v>
      </c>
      <c r="E3760" s="543">
        <v>31.17</v>
      </c>
    </row>
    <row r="3761" spans="1:5" ht="12.75">
      <c r="A3761" s="146">
        <v>40873</v>
      </c>
      <c r="B3761" s="102" t="s">
        <v>41254</v>
      </c>
      <c r="C3761" s="146" t="s">
        <v>1</v>
      </c>
      <c r="D3761" s="146" t="s">
        <v>827</v>
      </c>
      <c r="E3761" s="543">
        <v>24.39</v>
      </c>
    </row>
    <row r="3762" spans="1:5" ht="12.75">
      <c r="A3762" s="146">
        <v>20214</v>
      </c>
      <c r="B3762" s="102" t="s">
        <v>41255</v>
      </c>
      <c r="C3762" s="146" t="s">
        <v>2</v>
      </c>
      <c r="D3762" s="146" t="s">
        <v>827</v>
      </c>
      <c r="E3762" s="543">
        <v>53.47</v>
      </c>
    </row>
    <row r="3763" spans="1:5" ht="12.75">
      <c r="A3763" s="146">
        <v>7237</v>
      </c>
      <c r="B3763" s="102" t="s">
        <v>41256</v>
      </c>
      <c r="C3763" s="146" t="s">
        <v>2</v>
      </c>
      <c r="D3763" s="146" t="s">
        <v>827</v>
      </c>
      <c r="E3763" s="543">
        <v>52.34</v>
      </c>
    </row>
    <row r="3764" spans="1:5" ht="12.75">
      <c r="A3764" s="146">
        <v>11757</v>
      </c>
      <c r="B3764" s="102" t="s">
        <v>41257</v>
      </c>
      <c r="C3764" s="146" t="s">
        <v>2</v>
      </c>
      <c r="D3764" s="146" t="s">
        <v>3270</v>
      </c>
      <c r="E3764" s="543">
        <v>40.36</v>
      </c>
    </row>
    <row r="3765" spans="1:5" ht="12.75">
      <c r="A3765" s="146">
        <v>11758</v>
      </c>
      <c r="B3765" s="102" t="s">
        <v>41258</v>
      </c>
      <c r="C3765" s="146" t="s">
        <v>2</v>
      </c>
      <c r="D3765" s="146" t="s">
        <v>3270</v>
      </c>
      <c r="E3765" s="543">
        <v>63.91</v>
      </c>
    </row>
    <row r="3766" spans="1:5" ht="12.75">
      <c r="A3766" s="146">
        <v>37526</v>
      </c>
      <c r="B3766" s="102" t="s">
        <v>41259</v>
      </c>
      <c r="C3766" s="146" t="s">
        <v>2</v>
      </c>
      <c r="D3766" s="146" t="s">
        <v>827</v>
      </c>
      <c r="E3766" s="543"/>
    </row>
    <row r="3767" spans="1:5" ht="12.75">
      <c r="A3767" s="146">
        <v>6076</v>
      </c>
      <c r="B3767" s="102" t="s">
        <v>41260</v>
      </c>
      <c r="C3767" s="146" t="s">
        <v>7</v>
      </c>
      <c r="D3767" s="146" t="s">
        <v>3270</v>
      </c>
      <c r="E3767" s="543"/>
    </row>
    <row r="3768" spans="1:5" ht="12.75">
      <c r="A3768" s="146">
        <v>13109</v>
      </c>
      <c r="B3768" s="102" t="s">
        <v>41261</v>
      </c>
      <c r="C3768" s="146" t="s">
        <v>2</v>
      </c>
      <c r="D3768" s="146" t="s">
        <v>827</v>
      </c>
      <c r="E3768" s="543"/>
    </row>
    <row r="3769" spans="1:5" ht="12.75">
      <c r="A3769" s="146">
        <v>13110</v>
      </c>
      <c r="B3769" s="102" t="s">
        <v>41262</v>
      </c>
      <c r="C3769" s="146" t="s">
        <v>2</v>
      </c>
      <c r="D3769" s="146" t="s">
        <v>827</v>
      </c>
      <c r="E3769" s="543"/>
    </row>
    <row r="3770" spans="1:5" ht="12.75">
      <c r="A3770" s="146">
        <v>7581</v>
      </c>
      <c r="B3770" s="102" t="s">
        <v>41263</v>
      </c>
      <c r="C3770" s="146" t="s">
        <v>2</v>
      </c>
      <c r="D3770" s="146" t="s">
        <v>827</v>
      </c>
      <c r="E3770" s="543">
        <v>4.93</v>
      </c>
    </row>
    <row r="3771" spans="1:5" ht="12.75">
      <c r="A3771" s="146">
        <v>4509</v>
      </c>
      <c r="B3771" s="102" t="s">
        <v>41264</v>
      </c>
      <c r="C3771" s="146" t="s">
        <v>1</v>
      </c>
      <c r="D3771" s="146" t="s">
        <v>827</v>
      </c>
      <c r="E3771" s="543">
        <v>4.07</v>
      </c>
    </row>
    <row r="3772" spans="1:5" ht="12.75">
      <c r="A3772" s="146">
        <v>4512</v>
      </c>
      <c r="B3772" s="102" t="s">
        <v>41265</v>
      </c>
      <c r="C3772" s="146" t="s">
        <v>1</v>
      </c>
      <c r="D3772" s="146" t="s">
        <v>827</v>
      </c>
      <c r="E3772" s="543">
        <v>1.94</v>
      </c>
    </row>
    <row r="3773" spans="1:5" ht="12.75">
      <c r="A3773" s="146">
        <v>4517</v>
      </c>
      <c r="B3773" s="102" t="s">
        <v>41266</v>
      </c>
      <c r="C3773" s="146" t="s">
        <v>1</v>
      </c>
      <c r="D3773" s="146" t="s">
        <v>827</v>
      </c>
      <c r="E3773" s="543">
        <v>2.8</v>
      </c>
    </row>
    <row r="3774" spans="1:5" ht="12.75">
      <c r="A3774" s="146">
        <v>20206</v>
      </c>
      <c r="B3774" s="102" t="s">
        <v>41267</v>
      </c>
      <c r="C3774" s="146" t="s">
        <v>1</v>
      </c>
      <c r="D3774" s="146" t="s">
        <v>827</v>
      </c>
      <c r="E3774" s="543">
        <v>9.2799999999999994</v>
      </c>
    </row>
    <row r="3775" spans="1:5" ht="12.75">
      <c r="A3775" s="146">
        <v>4460</v>
      </c>
      <c r="B3775" s="102" t="s">
        <v>41268</v>
      </c>
      <c r="C3775" s="146" t="s">
        <v>1</v>
      </c>
      <c r="D3775" s="146" t="s">
        <v>827</v>
      </c>
      <c r="E3775" s="543">
        <v>9.52</v>
      </c>
    </row>
    <row r="3776" spans="1:5" ht="12.75">
      <c r="A3776" s="146">
        <v>4415</v>
      </c>
      <c r="B3776" s="102" t="s">
        <v>41269</v>
      </c>
      <c r="C3776" s="146" t="s">
        <v>1</v>
      </c>
      <c r="D3776" s="146" t="s">
        <v>827</v>
      </c>
      <c r="E3776" s="543">
        <v>5.0999999999999996</v>
      </c>
    </row>
    <row r="3777" spans="1:5" ht="12.75">
      <c r="A3777" s="146">
        <v>4417</v>
      </c>
      <c r="B3777" s="102" t="s">
        <v>41270</v>
      </c>
      <c r="C3777" s="146" t="s">
        <v>1</v>
      </c>
      <c r="D3777" s="146" t="s">
        <v>827</v>
      </c>
      <c r="E3777" s="543">
        <v>7.34</v>
      </c>
    </row>
    <row r="3778" spans="1:5" ht="12.75">
      <c r="A3778" s="146">
        <v>37373</v>
      </c>
      <c r="B3778" s="102" t="s">
        <v>41271</v>
      </c>
      <c r="C3778" s="146" t="s">
        <v>5</v>
      </c>
      <c r="D3778" s="146" t="s">
        <v>3270</v>
      </c>
      <c r="E3778" s="543">
        <v>0.08</v>
      </c>
    </row>
    <row r="3779" spans="1:5" ht="12.75">
      <c r="A3779" s="146">
        <v>40864</v>
      </c>
      <c r="B3779" s="102" t="s">
        <v>41272</v>
      </c>
      <c r="C3779" s="146" t="s">
        <v>2233</v>
      </c>
      <c r="D3779" s="146" t="s">
        <v>3270</v>
      </c>
      <c r="E3779" s="543">
        <v>15.46</v>
      </c>
    </row>
    <row r="3780" spans="1:5" ht="12.75">
      <c r="A3780" s="146">
        <v>4734</v>
      </c>
      <c r="B3780" s="102" t="s">
        <v>41273</v>
      </c>
      <c r="C3780" s="146" t="s">
        <v>7</v>
      </c>
      <c r="D3780" s="146" t="s">
        <v>827</v>
      </c>
      <c r="E3780" s="543">
        <v>464.34</v>
      </c>
    </row>
    <row r="3781" spans="1:5" ht="12.75">
      <c r="A3781" s="146">
        <v>6085</v>
      </c>
      <c r="B3781" s="102" t="s">
        <v>41274</v>
      </c>
      <c r="C3781" s="146" t="s">
        <v>9</v>
      </c>
      <c r="D3781" s="146" t="s">
        <v>3270</v>
      </c>
      <c r="E3781" s="543">
        <v>12.95</v>
      </c>
    </row>
    <row r="3782" spans="1:5" ht="12.75">
      <c r="A3782" s="146">
        <v>38396</v>
      </c>
      <c r="B3782" s="102" t="s">
        <v>41275</v>
      </c>
      <c r="C3782" s="146" t="s">
        <v>2</v>
      </c>
      <c r="D3782" s="146" t="s">
        <v>827</v>
      </c>
      <c r="E3782" s="543">
        <v>635.64</v>
      </c>
    </row>
    <row r="3783" spans="1:5" ht="12.75">
      <c r="A3783" s="146">
        <v>11622</v>
      </c>
      <c r="B3783" s="102" t="s">
        <v>41276</v>
      </c>
      <c r="C3783" s="146" t="s">
        <v>3</v>
      </c>
      <c r="D3783" s="146" t="s">
        <v>827</v>
      </c>
      <c r="E3783" s="543">
        <v>61.28</v>
      </c>
    </row>
    <row r="3784" spans="1:5" ht="12.75">
      <c r="A3784" s="146">
        <v>43143</v>
      </c>
      <c r="B3784" s="102" t="s">
        <v>41277</v>
      </c>
      <c r="C3784" s="146" t="s">
        <v>9</v>
      </c>
      <c r="D3784" s="146" t="s">
        <v>827</v>
      </c>
      <c r="E3784" s="543">
        <v>23.14</v>
      </c>
    </row>
    <row r="3785" spans="1:5" ht="12.75">
      <c r="A3785" s="146">
        <v>7317</v>
      </c>
      <c r="B3785" s="102" t="s">
        <v>41278</v>
      </c>
      <c r="C3785" s="146" t="s">
        <v>3</v>
      </c>
      <c r="D3785" s="146" t="s">
        <v>827</v>
      </c>
      <c r="E3785" s="543"/>
    </row>
    <row r="3786" spans="1:5" ht="12.75">
      <c r="A3786" s="146">
        <v>142</v>
      </c>
      <c r="B3786" s="102" t="s">
        <v>41279</v>
      </c>
      <c r="C3786" s="146" t="s">
        <v>41280</v>
      </c>
      <c r="D3786" s="146" t="s">
        <v>827</v>
      </c>
      <c r="E3786" s="543">
        <v>28.92</v>
      </c>
    </row>
    <row r="3787" spans="1:5" ht="12.75">
      <c r="A3787" s="146">
        <v>43142</v>
      </c>
      <c r="B3787" s="102" t="s">
        <v>41281</v>
      </c>
      <c r="C3787" s="146" t="s">
        <v>9</v>
      </c>
      <c r="D3787" s="146" t="s">
        <v>827</v>
      </c>
      <c r="E3787" s="543">
        <v>131.36000000000001</v>
      </c>
    </row>
    <row r="3788" spans="1:5" ht="12.75">
      <c r="A3788" s="146">
        <v>38123</v>
      </c>
      <c r="B3788" s="102" t="s">
        <v>41282</v>
      </c>
      <c r="C3788" s="146" t="s">
        <v>3</v>
      </c>
      <c r="D3788" s="146" t="s">
        <v>827</v>
      </c>
      <c r="E3788" s="543">
        <v>81.87</v>
      </c>
    </row>
    <row r="3789" spans="1:5" ht="12.75">
      <c r="A3789" s="146">
        <v>42699</v>
      </c>
      <c r="B3789" s="102" t="s">
        <v>41283</v>
      </c>
      <c r="C3789" s="146" t="s">
        <v>2</v>
      </c>
      <c r="D3789" s="146" t="s">
        <v>827</v>
      </c>
      <c r="E3789" s="543">
        <v>42.24</v>
      </c>
    </row>
    <row r="3790" spans="1:5" ht="12.75">
      <c r="A3790" s="146">
        <v>37743</v>
      </c>
      <c r="B3790" s="102" t="s">
        <v>41284</v>
      </c>
      <c r="C3790" s="146" t="s">
        <v>2</v>
      </c>
      <c r="D3790" s="146" t="s">
        <v>827</v>
      </c>
      <c r="E3790" s="543">
        <v>251463.67</v>
      </c>
    </row>
    <row r="3791" spans="1:5" ht="12.75">
      <c r="A3791" s="146">
        <v>37744</v>
      </c>
      <c r="B3791" s="102" t="s">
        <v>41285</v>
      </c>
      <c r="C3791" s="146" t="s">
        <v>2</v>
      </c>
      <c r="D3791" s="146" t="s">
        <v>827</v>
      </c>
      <c r="E3791" s="543">
        <v>295673.96999999997</v>
      </c>
    </row>
    <row r="3792" spans="1:5" ht="12.75">
      <c r="A3792" s="146">
        <v>37741</v>
      </c>
      <c r="B3792" s="102" t="s">
        <v>41286</v>
      </c>
      <c r="C3792" s="146" t="s">
        <v>2</v>
      </c>
      <c r="D3792" s="146" t="s">
        <v>827</v>
      </c>
      <c r="E3792" s="543">
        <v>228654.54</v>
      </c>
    </row>
    <row r="3793" spans="1:5" ht="12.75">
      <c r="A3793" s="146">
        <v>39396</v>
      </c>
      <c r="B3793" s="102" t="s">
        <v>41287</v>
      </c>
      <c r="C3793" s="146" t="s">
        <v>2</v>
      </c>
      <c r="D3793" s="146" t="s">
        <v>827</v>
      </c>
      <c r="E3793" s="543"/>
    </row>
    <row r="3794" spans="1:5" ht="12.75">
      <c r="A3794" s="146">
        <v>39392</v>
      </c>
      <c r="B3794" s="102" t="s">
        <v>41288</v>
      </c>
      <c r="C3794" s="146" t="s">
        <v>2</v>
      </c>
      <c r="D3794" s="146" t="s">
        <v>827</v>
      </c>
      <c r="E3794" s="543"/>
    </row>
    <row r="3795" spans="1:5" ht="12.75">
      <c r="A3795" s="146">
        <v>39393</v>
      </c>
      <c r="B3795" s="102" t="s">
        <v>41289</v>
      </c>
      <c r="C3795" s="146" t="s">
        <v>2</v>
      </c>
      <c r="D3795" s="146" t="s">
        <v>827</v>
      </c>
      <c r="E3795" s="543"/>
    </row>
    <row r="3796" spans="1:5" ht="12.75">
      <c r="A3796" s="146">
        <v>39394</v>
      </c>
      <c r="B3796" s="102" t="s">
        <v>41290</v>
      </c>
      <c r="C3796" s="146" t="s">
        <v>2</v>
      </c>
      <c r="D3796" s="146" t="s">
        <v>827</v>
      </c>
      <c r="E3796" s="543"/>
    </row>
    <row r="3797" spans="1:5" ht="12.75">
      <c r="A3797" s="146">
        <v>39395</v>
      </c>
      <c r="B3797" s="102" t="s">
        <v>41291</v>
      </c>
      <c r="C3797" s="146" t="s">
        <v>2</v>
      </c>
      <c r="D3797" s="146" t="s">
        <v>827</v>
      </c>
      <c r="E3797" s="543"/>
    </row>
    <row r="3798" spans="1:5" ht="12.75">
      <c r="A3798" s="146">
        <v>14618</v>
      </c>
      <c r="B3798" s="102" t="s">
        <v>41292</v>
      </c>
      <c r="C3798" s="146" t="s">
        <v>2</v>
      </c>
      <c r="D3798" s="146" t="s">
        <v>827</v>
      </c>
      <c r="E3798" s="543"/>
    </row>
    <row r="3799" spans="1:5" ht="12.75">
      <c r="A3799" s="146">
        <v>40269</v>
      </c>
      <c r="B3799" s="102" t="s">
        <v>41293</v>
      </c>
      <c r="C3799" s="146" t="s">
        <v>2</v>
      </c>
      <c r="D3799" s="146" t="s">
        <v>827</v>
      </c>
      <c r="E3799" s="543"/>
    </row>
    <row r="3800" spans="1:5" ht="12.75">
      <c r="A3800" s="146">
        <v>6110</v>
      </c>
      <c r="B3800" s="102" t="s">
        <v>41294</v>
      </c>
      <c r="C3800" s="146" t="s">
        <v>5</v>
      </c>
      <c r="D3800" s="146" t="s">
        <v>827</v>
      </c>
      <c r="E3800" s="543">
        <v>26.11</v>
      </c>
    </row>
    <row r="3801" spans="1:5" ht="12.75">
      <c r="A3801" s="146">
        <v>40910</v>
      </c>
      <c r="B3801" s="102" t="s">
        <v>41295</v>
      </c>
      <c r="C3801" s="146" t="s">
        <v>2233</v>
      </c>
      <c r="D3801" s="146" t="s">
        <v>827</v>
      </c>
      <c r="E3801" s="543">
        <v>4583.91</v>
      </c>
    </row>
    <row r="3802" spans="1:5" ht="12.75">
      <c r="A3802" s="146">
        <v>6111</v>
      </c>
      <c r="B3802" s="102" t="s">
        <v>41296</v>
      </c>
      <c r="C3802" s="146" t="s">
        <v>5</v>
      </c>
      <c r="D3802" s="146" t="s">
        <v>3270</v>
      </c>
      <c r="E3802" s="543">
        <v>15.07</v>
      </c>
    </row>
    <row r="3803" spans="1:5" ht="12.75">
      <c r="A3803" s="146">
        <v>41084</v>
      </c>
      <c r="B3803" s="102" t="s">
        <v>41297</v>
      </c>
      <c r="C3803" s="146" t="s">
        <v>2233</v>
      </c>
      <c r="D3803" s="146" t="s">
        <v>827</v>
      </c>
      <c r="E3803" s="543">
        <v>2644.4</v>
      </c>
    </row>
    <row r="3804" spans="1:5" ht="12.75">
      <c r="A3804" s="146">
        <v>44535</v>
      </c>
      <c r="B3804" s="102" t="s">
        <v>41298</v>
      </c>
      <c r="C3804" s="146" t="s">
        <v>7</v>
      </c>
      <c r="D3804" s="146" t="s">
        <v>827</v>
      </c>
      <c r="E3804" s="543">
        <v>59.89</v>
      </c>
    </row>
    <row r="3805" spans="1:5" ht="12.75">
      <c r="A3805" s="146">
        <v>44945</v>
      </c>
      <c r="B3805" s="102" t="s">
        <v>41299</v>
      </c>
      <c r="C3805" s="146" t="s">
        <v>2</v>
      </c>
      <c r="D3805" s="146" t="s">
        <v>3270</v>
      </c>
      <c r="E3805" s="543">
        <v>8.4</v>
      </c>
    </row>
    <row r="3806" spans="1:5" ht="12.75">
      <c r="A3806" s="146">
        <v>38637</v>
      </c>
      <c r="B3806" s="102" t="s">
        <v>41300</v>
      </c>
      <c r="C3806" s="146" t="s">
        <v>2</v>
      </c>
      <c r="D3806" s="146" t="s">
        <v>827</v>
      </c>
      <c r="E3806" s="543">
        <v>274.61</v>
      </c>
    </row>
    <row r="3807" spans="1:5" ht="12.75">
      <c r="A3807" s="146">
        <v>6150</v>
      </c>
      <c r="B3807" s="102" t="s">
        <v>41301</v>
      </c>
      <c r="C3807" s="146" t="s">
        <v>2</v>
      </c>
      <c r="D3807" s="146" t="s">
        <v>827</v>
      </c>
      <c r="E3807" s="543">
        <v>277.97000000000003</v>
      </c>
    </row>
    <row r="3808" spans="1:5" ht="12.75">
      <c r="A3808" s="146">
        <v>6136</v>
      </c>
      <c r="B3808" s="102" t="s">
        <v>41302</v>
      </c>
      <c r="C3808" s="146" t="s">
        <v>2</v>
      </c>
      <c r="D3808" s="146" t="s">
        <v>3270</v>
      </c>
      <c r="E3808" s="543">
        <v>218.5</v>
      </c>
    </row>
    <row r="3809" spans="1:5" ht="12.75">
      <c r="A3809" s="146">
        <v>38638</v>
      </c>
      <c r="B3809" s="102" t="s">
        <v>41303</v>
      </c>
      <c r="C3809" s="146" t="s">
        <v>2</v>
      </c>
      <c r="D3809" s="146" t="s">
        <v>827</v>
      </c>
      <c r="E3809" s="543">
        <v>231.41</v>
      </c>
    </row>
    <row r="3810" spans="1:5" ht="12.75">
      <c r="A3810" s="146">
        <v>20262</v>
      </c>
      <c r="B3810" s="102" t="s">
        <v>41304</v>
      </c>
      <c r="C3810" s="146" t="s">
        <v>2</v>
      </c>
      <c r="D3810" s="146" t="s">
        <v>827</v>
      </c>
      <c r="E3810" s="543">
        <v>15.38</v>
      </c>
    </row>
    <row r="3811" spans="1:5" ht="12.75">
      <c r="A3811" s="146">
        <v>6145</v>
      </c>
      <c r="B3811" s="102" t="s">
        <v>41305</v>
      </c>
      <c r="C3811" s="146" t="s">
        <v>2</v>
      </c>
      <c r="D3811" s="146" t="s">
        <v>827</v>
      </c>
      <c r="E3811" s="543">
        <v>16.989999999999998</v>
      </c>
    </row>
    <row r="3812" spans="1:5" ht="12.75">
      <c r="A3812" s="146">
        <v>6149</v>
      </c>
      <c r="B3812" s="102" t="s">
        <v>41306</v>
      </c>
      <c r="C3812" s="146" t="s">
        <v>2</v>
      </c>
      <c r="D3812" s="146" t="s">
        <v>827</v>
      </c>
      <c r="E3812" s="543">
        <v>11.23</v>
      </c>
    </row>
    <row r="3813" spans="1:5" ht="12.75">
      <c r="A3813" s="146">
        <v>6146</v>
      </c>
      <c r="B3813" s="102" t="s">
        <v>41307</v>
      </c>
      <c r="C3813" s="146" t="s">
        <v>2</v>
      </c>
      <c r="D3813" s="146" t="s">
        <v>827</v>
      </c>
      <c r="E3813" s="543">
        <v>16.149999999999999</v>
      </c>
    </row>
    <row r="3814" spans="1:5" ht="12.75">
      <c r="A3814" s="146">
        <v>44536</v>
      </c>
      <c r="B3814" s="102" t="s">
        <v>41308</v>
      </c>
      <c r="C3814" s="146" t="s">
        <v>3</v>
      </c>
      <c r="D3814" s="146" t="s">
        <v>827</v>
      </c>
      <c r="E3814" s="543">
        <v>2.4300000000000002</v>
      </c>
    </row>
    <row r="3815" spans="1:5" ht="12.75">
      <c r="A3815" s="146">
        <v>39961</v>
      </c>
      <c r="B3815" s="102" t="s">
        <v>41309</v>
      </c>
      <c r="C3815" s="146" t="s">
        <v>2</v>
      </c>
      <c r="D3815" s="146" t="s">
        <v>827</v>
      </c>
      <c r="E3815" s="543">
        <v>19.11</v>
      </c>
    </row>
    <row r="3816" spans="1:5" ht="12.75">
      <c r="A3816" s="146">
        <v>42433</v>
      </c>
      <c r="B3816" s="102" t="s">
        <v>41310</v>
      </c>
      <c r="C3816" s="146" t="s">
        <v>2</v>
      </c>
      <c r="D3816" s="146" t="s">
        <v>827</v>
      </c>
      <c r="E3816" s="543"/>
    </row>
    <row r="3817" spans="1:5" ht="12.75">
      <c r="A3817" s="146">
        <v>42434</v>
      </c>
      <c r="B3817" s="102" t="s">
        <v>41311</v>
      </c>
      <c r="C3817" s="146" t="s">
        <v>2</v>
      </c>
      <c r="D3817" s="146" t="s">
        <v>827</v>
      </c>
      <c r="E3817" s="543"/>
    </row>
    <row r="3818" spans="1:5" ht="12.75">
      <c r="A3818" s="146">
        <v>42435</v>
      </c>
      <c r="B3818" s="102" t="s">
        <v>41312</v>
      </c>
      <c r="C3818" s="146" t="s">
        <v>2</v>
      </c>
      <c r="D3818" s="146" t="s">
        <v>827</v>
      </c>
      <c r="E3818" s="543"/>
    </row>
    <row r="3819" spans="1:5" ht="12.75">
      <c r="A3819" s="146">
        <v>38061</v>
      </c>
      <c r="B3819" s="102" t="s">
        <v>41313</v>
      </c>
      <c r="C3819" s="146" t="s">
        <v>2</v>
      </c>
      <c r="D3819" s="146" t="s">
        <v>827</v>
      </c>
      <c r="E3819" s="543">
        <v>44.56</v>
      </c>
    </row>
    <row r="3820" spans="1:5" ht="12.75">
      <c r="A3820" s="146">
        <v>20250</v>
      </c>
      <c r="B3820" s="102" t="s">
        <v>41314</v>
      </c>
      <c r="C3820" s="146" t="s">
        <v>3</v>
      </c>
      <c r="D3820" s="146" t="s">
        <v>3270</v>
      </c>
      <c r="E3820" s="543"/>
    </row>
    <row r="3821" spans="1:5" ht="12.75">
      <c r="A3821" s="146">
        <v>13388</v>
      </c>
      <c r="B3821" s="102" t="s">
        <v>41315</v>
      </c>
      <c r="C3821" s="146" t="s">
        <v>3</v>
      </c>
      <c r="D3821" s="146" t="s">
        <v>827</v>
      </c>
      <c r="E3821" s="543">
        <v>135.33000000000001</v>
      </c>
    </row>
    <row r="3822" spans="1:5" ht="12.75">
      <c r="A3822" s="146">
        <v>39914</v>
      </c>
      <c r="B3822" s="102" t="s">
        <v>41316</v>
      </c>
      <c r="C3822" s="146" t="s">
        <v>3</v>
      </c>
      <c r="D3822" s="146" t="s">
        <v>827</v>
      </c>
      <c r="E3822" s="543"/>
    </row>
    <row r="3823" spans="1:5" ht="12.75">
      <c r="A3823" s="146">
        <v>12732</v>
      </c>
      <c r="B3823" s="102" t="s">
        <v>41317</v>
      </c>
      <c r="C3823" s="146" t="s">
        <v>2</v>
      </c>
      <c r="D3823" s="146" t="s">
        <v>827</v>
      </c>
      <c r="E3823" s="543"/>
    </row>
    <row r="3824" spans="1:5" ht="12.75">
      <c r="A3824" s="146">
        <v>6160</v>
      </c>
      <c r="B3824" s="102" t="s">
        <v>41318</v>
      </c>
      <c r="C3824" s="146" t="s">
        <v>5</v>
      </c>
      <c r="D3824" s="146" t="s">
        <v>3270</v>
      </c>
      <c r="E3824" s="543">
        <v>24.81</v>
      </c>
    </row>
    <row r="3825" spans="1:5" ht="12.75">
      <c r="A3825" s="146">
        <v>41087</v>
      </c>
      <c r="B3825" s="102" t="s">
        <v>41319</v>
      </c>
      <c r="C3825" s="146" t="s">
        <v>2233</v>
      </c>
      <c r="D3825" s="146" t="s">
        <v>827</v>
      </c>
      <c r="E3825" s="543">
        <v>4352.8</v>
      </c>
    </row>
    <row r="3826" spans="1:5" ht="12.75">
      <c r="A3826" s="146">
        <v>6166</v>
      </c>
      <c r="B3826" s="102" t="s">
        <v>41320</v>
      </c>
      <c r="C3826" s="146" t="s">
        <v>5</v>
      </c>
      <c r="D3826" s="146" t="s">
        <v>827</v>
      </c>
      <c r="E3826" s="543">
        <v>29.15</v>
      </c>
    </row>
    <row r="3827" spans="1:5" ht="12.75">
      <c r="A3827" s="146">
        <v>41088</v>
      </c>
      <c r="B3827" s="102" t="s">
        <v>41321</v>
      </c>
      <c r="C3827" s="146" t="s">
        <v>2233</v>
      </c>
      <c r="D3827" s="146" t="s">
        <v>827</v>
      </c>
      <c r="E3827" s="543">
        <v>5115.1000000000004</v>
      </c>
    </row>
    <row r="3828" spans="1:5" ht="12.75">
      <c r="A3828" s="146">
        <v>20232</v>
      </c>
      <c r="B3828" s="102" t="s">
        <v>41322</v>
      </c>
      <c r="C3828" s="146" t="s">
        <v>1</v>
      </c>
      <c r="D3828" s="146" t="s">
        <v>827</v>
      </c>
      <c r="E3828" s="543">
        <v>50.03</v>
      </c>
    </row>
    <row r="3829" spans="1:5" ht="12.75">
      <c r="A3829" s="146">
        <v>10856</v>
      </c>
      <c r="B3829" s="102" t="s">
        <v>41323</v>
      </c>
      <c r="C3829" s="146" t="s">
        <v>1</v>
      </c>
      <c r="D3829" s="146" t="s">
        <v>827</v>
      </c>
      <c r="E3829" s="543"/>
    </row>
    <row r="3830" spans="1:5" ht="12.75">
      <c r="A3830" s="146">
        <v>4828</v>
      </c>
      <c r="B3830" s="102" t="s">
        <v>41324</v>
      </c>
      <c r="C3830" s="146" t="s">
        <v>1</v>
      </c>
      <c r="D3830" s="146" t="s">
        <v>827</v>
      </c>
      <c r="E3830" s="543">
        <v>33.76</v>
      </c>
    </row>
    <row r="3831" spans="1:5" ht="12.75">
      <c r="A3831" s="146">
        <v>20249</v>
      </c>
      <c r="B3831" s="102" t="s">
        <v>41325</v>
      </c>
      <c r="C3831" s="146" t="s">
        <v>1</v>
      </c>
      <c r="D3831" s="146" t="s">
        <v>827</v>
      </c>
      <c r="E3831" s="543">
        <v>18.48</v>
      </c>
    </row>
    <row r="3832" spans="1:5" ht="12.75">
      <c r="A3832" s="146">
        <v>11609</v>
      </c>
      <c r="B3832" s="102" t="s">
        <v>41326</v>
      </c>
      <c r="C3832" s="146" t="s">
        <v>9</v>
      </c>
      <c r="D3832" s="146" t="s">
        <v>827</v>
      </c>
      <c r="E3832" s="543">
        <v>10.18</v>
      </c>
    </row>
    <row r="3833" spans="1:5" ht="12.75">
      <c r="A3833" s="146">
        <v>20083</v>
      </c>
      <c r="B3833" s="102" t="s">
        <v>41327</v>
      </c>
      <c r="C3833" s="146" t="s">
        <v>2</v>
      </c>
      <c r="D3833" s="146" t="s">
        <v>827</v>
      </c>
      <c r="E3833" s="543">
        <v>85.78</v>
      </c>
    </row>
    <row r="3834" spans="1:5" ht="12.75">
      <c r="A3834" s="146">
        <v>10691</v>
      </c>
      <c r="B3834" s="102" t="s">
        <v>41328</v>
      </c>
      <c r="C3834" s="146" t="s">
        <v>9</v>
      </c>
      <c r="D3834" s="146" t="s">
        <v>827</v>
      </c>
      <c r="E3834" s="543">
        <v>59.03</v>
      </c>
    </row>
    <row r="3835" spans="1:5" ht="12.75">
      <c r="A3835" s="146">
        <v>12295</v>
      </c>
      <c r="B3835" s="102" t="s">
        <v>41329</v>
      </c>
      <c r="C3835" s="146" t="s">
        <v>2</v>
      </c>
      <c r="D3835" s="146" t="s">
        <v>827</v>
      </c>
      <c r="E3835" s="543">
        <v>2.99</v>
      </c>
    </row>
    <row r="3836" spans="1:5" ht="12.75">
      <c r="A3836" s="146">
        <v>12296</v>
      </c>
      <c r="B3836" s="102" t="s">
        <v>41330</v>
      </c>
      <c r="C3836" s="146" t="s">
        <v>2</v>
      </c>
      <c r="D3836" s="146" t="s">
        <v>827</v>
      </c>
      <c r="E3836" s="543">
        <v>3.87</v>
      </c>
    </row>
    <row r="3837" spans="1:5" ht="12.75">
      <c r="A3837" s="146">
        <v>12294</v>
      </c>
      <c r="B3837" s="102" t="s">
        <v>41331</v>
      </c>
      <c r="C3837" s="146" t="s">
        <v>2</v>
      </c>
      <c r="D3837" s="146" t="s">
        <v>827</v>
      </c>
      <c r="E3837" s="543">
        <v>9.3000000000000007</v>
      </c>
    </row>
    <row r="3838" spans="1:5" ht="12.75">
      <c r="A3838" s="146">
        <v>14543</v>
      </c>
      <c r="B3838" s="102" t="s">
        <v>41332</v>
      </c>
      <c r="C3838" s="146" t="s">
        <v>2</v>
      </c>
      <c r="D3838" s="146" t="s">
        <v>827</v>
      </c>
      <c r="E3838" s="543">
        <v>6.64</v>
      </c>
    </row>
    <row r="3839" spans="1:5" ht="12.75">
      <c r="A3839" s="146">
        <v>13329</v>
      </c>
      <c r="B3839" s="102" t="s">
        <v>41333</v>
      </c>
      <c r="C3839" s="146" t="s">
        <v>2</v>
      </c>
      <c r="D3839" s="146" t="s">
        <v>3270</v>
      </c>
      <c r="E3839" s="543">
        <v>3.9</v>
      </c>
    </row>
    <row r="3840" spans="1:5" ht="12.75">
      <c r="A3840" s="146">
        <v>21047</v>
      </c>
      <c r="B3840" s="102" t="s">
        <v>41334</v>
      </c>
      <c r="C3840" s="146" t="s">
        <v>2</v>
      </c>
      <c r="D3840" s="146" t="s">
        <v>827</v>
      </c>
      <c r="E3840" s="543">
        <v>58.76</v>
      </c>
    </row>
    <row r="3841" spans="1:5" ht="12.75">
      <c r="A3841" s="146">
        <v>21042</v>
      </c>
      <c r="B3841" s="102" t="s">
        <v>41335</v>
      </c>
      <c r="C3841" s="146" t="s">
        <v>2</v>
      </c>
      <c r="D3841" s="146" t="s">
        <v>827</v>
      </c>
      <c r="E3841" s="543">
        <v>45.29</v>
      </c>
    </row>
    <row r="3842" spans="1:5" ht="12.75">
      <c r="A3842" s="146">
        <v>21043</v>
      </c>
      <c r="B3842" s="102" t="s">
        <v>41336</v>
      </c>
      <c r="C3842" s="146" t="s">
        <v>2</v>
      </c>
      <c r="D3842" s="146" t="s">
        <v>827</v>
      </c>
      <c r="E3842" s="543">
        <v>57.21</v>
      </c>
    </row>
    <row r="3843" spans="1:5" ht="12.75">
      <c r="A3843" s="146">
        <v>21044</v>
      </c>
      <c r="B3843" s="102" t="s">
        <v>41337</v>
      </c>
      <c r="C3843" s="146" t="s">
        <v>2</v>
      </c>
      <c r="D3843" s="146" t="s">
        <v>827</v>
      </c>
      <c r="E3843" s="543">
        <v>39.85</v>
      </c>
    </row>
    <row r="3844" spans="1:5" ht="12.75">
      <c r="A3844" s="146">
        <v>21045</v>
      </c>
      <c r="B3844" s="102" t="s">
        <v>41338</v>
      </c>
      <c r="C3844" s="146" t="s">
        <v>2</v>
      </c>
      <c r="D3844" s="146" t="s">
        <v>827</v>
      </c>
      <c r="E3844" s="543">
        <v>54.59</v>
      </c>
    </row>
    <row r="3845" spans="1:5" ht="12.75">
      <c r="A3845" s="146">
        <v>21041</v>
      </c>
      <c r="B3845" s="102" t="s">
        <v>41339</v>
      </c>
      <c r="C3845" s="146" t="s">
        <v>2</v>
      </c>
      <c r="D3845" s="146" t="s">
        <v>827</v>
      </c>
      <c r="E3845" s="543">
        <v>47.08</v>
      </c>
    </row>
    <row r="3846" spans="1:5" ht="12.75">
      <c r="A3846" s="146">
        <v>21040</v>
      </c>
      <c r="B3846" s="102" t="s">
        <v>41340</v>
      </c>
      <c r="C3846" s="146" t="s">
        <v>2</v>
      </c>
      <c r="D3846" s="146" t="s">
        <v>3270</v>
      </c>
      <c r="E3846" s="543">
        <v>39</v>
      </c>
    </row>
    <row r="3847" spans="1:5" ht="12.75">
      <c r="A3847" s="146">
        <v>14149</v>
      </c>
      <c r="B3847" s="102" t="s">
        <v>41341</v>
      </c>
      <c r="C3847" s="146" t="s">
        <v>39547</v>
      </c>
      <c r="D3847" s="146" t="s">
        <v>827</v>
      </c>
      <c r="E3847" s="543"/>
    </row>
    <row r="3848" spans="1:5" ht="12.75">
      <c r="A3848" s="146">
        <v>38099</v>
      </c>
      <c r="B3848" s="102" t="s">
        <v>41342</v>
      </c>
      <c r="C3848" s="146" t="s">
        <v>2</v>
      </c>
      <c r="D3848" s="146" t="s">
        <v>827</v>
      </c>
      <c r="E3848" s="543">
        <v>1.86</v>
      </c>
    </row>
    <row r="3849" spans="1:5" ht="12.75">
      <c r="A3849" s="146">
        <v>38100</v>
      </c>
      <c r="B3849" s="102" t="s">
        <v>41343</v>
      </c>
      <c r="C3849" s="146" t="s">
        <v>2</v>
      </c>
      <c r="D3849" s="146" t="s">
        <v>827</v>
      </c>
      <c r="E3849" s="543">
        <v>3.04</v>
      </c>
    </row>
    <row r="3850" spans="1:5" ht="12.75">
      <c r="A3850" s="146">
        <v>7576</v>
      </c>
      <c r="B3850" s="102" t="s">
        <v>41344</v>
      </c>
      <c r="C3850" s="146" t="s">
        <v>2</v>
      </c>
      <c r="D3850" s="146" t="s">
        <v>827</v>
      </c>
      <c r="E3850" s="543">
        <v>202.53</v>
      </c>
    </row>
    <row r="3851" spans="1:5" ht="12.75">
      <c r="A3851" s="146">
        <v>3384</v>
      </c>
      <c r="B3851" s="102" t="s">
        <v>41345</v>
      </c>
      <c r="C3851" s="146" t="s">
        <v>2</v>
      </c>
      <c r="D3851" s="146" t="s">
        <v>827</v>
      </c>
      <c r="E3851" s="543">
        <v>7.55</v>
      </c>
    </row>
    <row r="3852" spans="1:5" ht="12.75">
      <c r="A3852" s="146">
        <v>7572</v>
      </c>
      <c r="B3852" s="102" t="s">
        <v>41346</v>
      </c>
      <c r="C3852" s="146" t="s">
        <v>2</v>
      </c>
      <c r="D3852" s="146" t="s">
        <v>827</v>
      </c>
      <c r="E3852" s="543">
        <v>7.28</v>
      </c>
    </row>
    <row r="3853" spans="1:5" ht="12.75">
      <c r="A3853" s="146">
        <v>3396</v>
      </c>
      <c r="B3853" s="102" t="s">
        <v>41347</v>
      </c>
      <c r="C3853" s="146" t="s">
        <v>2</v>
      </c>
      <c r="D3853" s="146" t="s">
        <v>827</v>
      </c>
      <c r="E3853" s="543">
        <v>4.92</v>
      </c>
    </row>
    <row r="3854" spans="1:5" ht="12.75">
      <c r="A3854" s="146">
        <v>37590</v>
      </c>
      <c r="B3854" s="102" t="s">
        <v>41348</v>
      </c>
      <c r="C3854" s="146" t="s">
        <v>2</v>
      </c>
      <c r="D3854" s="146" t="s">
        <v>827</v>
      </c>
      <c r="E3854" s="543"/>
    </row>
    <row r="3855" spans="1:5" ht="12.75">
      <c r="A3855" s="146">
        <v>37591</v>
      </c>
      <c r="B3855" s="102" t="s">
        <v>41349</v>
      </c>
      <c r="C3855" s="146" t="s">
        <v>2</v>
      </c>
      <c r="D3855" s="146" t="s">
        <v>827</v>
      </c>
      <c r="E3855" s="543"/>
    </row>
    <row r="3856" spans="1:5" ht="12.75">
      <c r="A3856" s="146">
        <v>12626</v>
      </c>
      <c r="B3856" s="102" t="s">
        <v>41350</v>
      </c>
      <c r="C3856" s="146" t="s">
        <v>2</v>
      </c>
      <c r="D3856" s="146" t="s">
        <v>827</v>
      </c>
      <c r="E3856" s="543">
        <v>53.43</v>
      </c>
    </row>
    <row r="3857" spans="1:5" ht="12.75">
      <c r="A3857" s="146">
        <v>11033</v>
      </c>
      <c r="B3857" s="102" t="s">
        <v>41351</v>
      </c>
      <c r="C3857" s="146" t="s">
        <v>2</v>
      </c>
      <c r="D3857" s="146" t="s">
        <v>827</v>
      </c>
      <c r="E3857" s="543">
        <v>7.85</v>
      </c>
    </row>
    <row r="3858" spans="1:5" ht="12.75">
      <c r="A3858" s="146">
        <v>390</v>
      </c>
      <c r="B3858" s="102" t="s">
        <v>41352</v>
      </c>
      <c r="C3858" s="146" t="s">
        <v>2</v>
      </c>
      <c r="D3858" s="146" t="s">
        <v>827</v>
      </c>
      <c r="E3858" s="543">
        <v>8.91</v>
      </c>
    </row>
    <row r="3859" spans="1:5" ht="12.75">
      <c r="A3859" s="146">
        <v>42436</v>
      </c>
      <c r="B3859" s="102" t="s">
        <v>41353</v>
      </c>
      <c r="C3859" s="146" t="s">
        <v>2</v>
      </c>
      <c r="D3859" s="146" t="s">
        <v>827</v>
      </c>
      <c r="E3859" s="543"/>
    </row>
    <row r="3860" spans="1:5" ht="12.75">
      <c r="A3860" s="146">
        <v>6194</v>
      </c>
      <c r="B3860" s="102" t="s">
        <v>41354</v>
      </c>
      <c r="C3860" s="146" t="s">
        <v>1</v>
      </c>
      <c r="D3860" s="146" t="s">
        <v>827</v>
      </c>
      <c r="E3860" s="543">
        <v>5.72</v>
      </c>
    </row>
    <row r="3861" spans="1:5" ht="12.75">
      <c r="A3861" s="146">
        <v>10567</v>
      </c>
      <c r="B3861" s="102" t="s">
        <v>41355</v>
      </c>
      <c r="C3861" s="146" t="s">
        <v>1</v>
      </c>
      <c r="D3861" s="146" t="s">
        <v>827</v>
      </c>
      <c r="E3861" s="543">
        <v>9.06</v>
      </c>
    </row>
    <row r="3862" spans="1:5" ht="12.75">
      <c r="A3862" s="146">
        <v>6212</v>
      </c>
      <c r="B3862" s="102" t="s">
        <v>41356</v>
      </c>
      <c r="C3862" s="146" t="s">
        <v>1</v>
      </c>
      <c r="D3862" s="146" t="s">
        <v>3270</v>
      </c>
      <c r="E3862" s="543">
        <v>13.3</v>
      </c>
    </row>
    <row r="3863" spans="1:5" ht="12.75">
      <c r="A3863" s="146">
        <v>3993</v>
      </c>
      <c r="B3863" s="102" t="s">
        <v>41357</v>
      </c>
      <c r="C3863" s="146" t="s">
        <v>4</v>
      </c>
      <c r="D3863" s="146" t="s">
        <v>827</v>
      </c>
      <c r="E3863" s="543">
        <v>123.31</v>
      </c>
    </row>
    <row r="3864" spans="1:5" ht="12.75">
      <c r="A3864" s="146">
        <v>3990</v>
      </c>
      <c r="B3864" s="102" t="s">
        <v>41358</v>
      </c>
      <c r="C3864" s="146" t="s">
        <v>1</v>
      </c>
      <c r="D3864" s="146" t="s">
        <v>827</v>
      </c>
      <c r="E3864" s="543">
        <v>23.2</v>
      </c>
    </row>
    <row r="3865" spans="1:5" ht="12.75">
      <c r="A3865" s="146">
        <v>3992</v>
      </c>
      <c r="B3865" s="102" t="s">
        <v>41359</v>
      </c>
      <c r="C3865" s="146" t="s">
        <v>1</v>
      </c>
      <c r="D3865" s="146" t="s">
        <v>827</v>
      </c>
      <c r="E3865" s="543">
        <v>31.32</v>
      </c>
    </row>
    <row r="3866" spans="1:5" ht="12.75">
      <c r="A3866" s="146">
        <v>6178</v>
      </c>
      <c r="B3866" s="102" t="s">
        <v>41360</v>
      </c>
      <c r="C3866" s="146" t="s">
        <v>4</v>
      </c>
      <c r="D3866" s="146" t="s">
        <v>827</v>
      </c>
      <c r="E3866" s="543">
        <v>231.64</v>
      </c>
    </row>
    <row r="3867" spans="1:5" ht="12.75">
      <c r="A3867" s="146">
        <v>6180</v>
      </c>
      <c r="B3867" s="102" t="s">
        <v>41361</v>
      </c>
      <c r="C3867" s="146" t="s">
        <v>4</v>
      </c>
      <c r="D3867" s="146" t="s">
        <v>3270</v>
      </c>
      <c r="E3867" s="543">
        <v>250</v>
      </c>
    </row>
    <row r="3868" spans="1:5" ht="12.75">
      <c r="A3868" s="146">
        <v>6182</v>
      </c>
      <c r="B3868" s="102" t="s">
        <v>41362</v>
      </c>
      <c r="C3868" s="146" t="s">
        <v>4</v>
      </c>
      <c r="D3868" s="146" t="s">
        <v>827</v>
      </c>
      <c r="E3868" s="543">
        <v>310.31</v>
      </c>
    </row>
    <row r="3869" spans="1:5" ht="12.75">
      <c r="A3869" s="146">
        <v>43614</v>
      </c>
      <c r="B3869" s="102" t="s">
        <v>41363</v>
      </c>
      <c r="C3869" s="146" t="s">
        <v>1</v>
      </c>
      <c r="D3869" s="146" t="s">
        <v>827</v>
      </c>
      <c r="E3869" s="543">
        <v>15.67</v>
      </c>
    </row>
    <row r="3870" spans="1:5" ht="12.75">
      <c r="A3870" s="146">
        <v>6193</v>
      </c>
      <c r="B3870" s="102" t="s">
        <v>41364</v>
      </c>
      <c r="C3870" s="146" t="s">
        <v>1</v>
      </c>
      <c r="D3870" s="146" t="s">
        <v>827</v>
      </c>
      <c r="E3870" s="543">
        <v>19.07</v>
      </c>
    </row>
    <row r="3871" spans="1:5" ht="12.75">
      <c r="A3871" s="146">
        <v>6189</v>
      </c>
      <c r="B3871" s="102" t="s">
        <v>41365</v>
      </c>
      <c r="C3871" s="146" t="s">
        <v>1</v>
      </c>
      <c r="D3871" s="146" t="s">
        <v>827</v>
      </c>
      <c r="E3871" s="543">
        <v>27.84</v>
      </c>
    </row>
    <row r="3872" spans="1:5" ht="12.75">
      <c r="A3872" s="146">
        <v>6214</v>
      </c>
      <c r="B3872" s="102" t="s">
        <v>41366</v>
      </c>
      <c r="C3872" s="146" t="s">
        <v>4</v>
      </c>
      <c r="D3872" s="146" t="s">
        <v>827</v>
      </c>
      <c r="E3872" s="543">
        <v>145.1</v>
      </c>
    </row>
    <row r="3873" spans="1:5" ht="12.75">
      <c r="A3873" s="146">
        <v>36153</v>
      </c>
      <c r="B3873" s="102" t="s">
        <v>41367</v>
      </c>
      <c r="C3873" s="146" t="s">
        <v>2</v>
      </c>
      <c r="D3873" s="146" t="s">
        <v>827</v>
      </c>
      <c r="E3873" s="543">
        <v>189.92</v>
      </c>
    </row>
    <row r="3874" spans="1:5" ht="12.75">
      <c r="A3874" s="146">
        <v>10740</v>
      </c>
      <c r="B3874" s="102" t="s">
        <v>41368</v>
      </c>
      <c r="C3874" s="146" t="s">
        <v>2</v>
      </c>
      <c r="D3874" s="146" t="s">
        <v>827</v>
      </c>
      <c r="E3874" s="543">
        <v>8739.49</v>
      </c>
    </row>
    <row r="3875" spans="1:5" ht="12.75">
      <c r="A3875" s="146">
        <v>13914</v>
      </c>
      <c r="B3875" s="102" t="s">
        <v>41369</v>
      </c>
      <c r="C3875" s="146" t="s">
        <v>2</v>
      </c>
      <c r="D3875" s="146" t="s">
        <v>827</v>
      </c>
      <c r="E3875" s="543">
        <v>632.33000000000004</v>
      </c>
    </row>
    <row r="3876" spans="1:5" ht="12.75">
      <c r="A3876" s="146">
        <v>10742</v>
      </c>
      <c r="B3876" s="102" t="s">
        <v>41370</v>
      </c>
      <c r="C3876" s="146" t="s">
        <v>2</v>
      </c>
      <c r="D3876" s="146" t="s">
        <v>3270</v>
      </c>
      <c r="E3876" s="543">
        <v>922.27</v>
      </c>
    </row>
    <row r="3877" spans="1:5" ht="12.75">
      <c r="A3877" s="146">
        <v>38465</v>
      </c>
      <c r="B3877" s="102" t="s">
        <v>41371</v>
      </c>
      <c r="C3877" s="146" t="s">
        <v>2</v>
      </c>
      <c r="D3877" s="146" t="s">
        <v>827</v>
      </c>
      <c r="E3877" s="543">
        <v>38.380000000000003</v>
      </c>
    </row>
    <row r="3878" spans="1:5" ht="12.75">
      <c r="A3878" s="146">
        <v>7543</v>
      </c>
      <c r="B3878" s="102" t="s">
        <v>41372</v>
      </c>
      <c r="C3878" s="146" t="s">
        <v>2</v>
      </c>
      <c r="D3878" s="146" t="s">
        <v>827</v>
      </c>
      <c r="E3878" s="543">
        <v>5.63</v>
      </c>
    </row>
    <row r="3879" spans="1:5" ht="12.75">
      <c r="A3879" s="146">
        <v>43427</v>
      </c>
      <c r="B3879" s="102" t="s">
        <v>41373</v>
      </c>
      <c r="C3879" s="146" t="s">
        <v>2</v>
      </c>
      <c r="D3879" s="146" t="s">
        <v>827</v>
      </c>
      <c r="E3879" s="543">
        <v>1827.03</v>
      </c>
    </row>
    <row r="3880" spans="1:5" ht="12.75">
      <c r="A3880" s="146">
        <v>41613</v>
      </c>
      <c r="B3880" s="102" t="s">
        <v>41374</v>
      </c>
      <c r="C3880" s="146" t="s">
        <v>2</v>
      </c>
      <c r="D3880" s="146" t="s">
        <v>827</v>
      </c>
      <c r="E3880" s="543">
        <v>117.44</v>
      </c>
    </row>
    <row r="3881" spans="1:5" ht="12.75">
      <c r="A3881" s="146">
        <v>41614</v>
      </c>
      <c r="B3881" s="102" t="s">
        <v>41375</v>
      </c>
      <c r="C3881" s="146" t="s">
        <v>2</v>
      </c>
      <c r="D3881" s="146" t="s">
        <v>827</v>
      </c>
      <c r="E3881" s="543">
        <v>149.63999999999999</v>
      </c>
    </row>
    <row r="3882" spans="1:5" ht="12.75">
      <c r="A3882" s="146">
        <v>41615</v>
      </c>
      <c r="B3882" s="102" t="s">
        <v>41376</v>
      </c>
      <c r="C3882" s="146" t="s">
        <v>2</v>
      </c>
      <c r="D3882" s="146" t="s">
        <v>827</v>
      </c>
      <c r="E3882" s="543">
        <v>231.29</v>
      </c>
    </row>
    <row r="3883" spans="1:5" ht="12.75">
      <c r="A3883" s="146">
        <v>41616</v>
      </c>
      <c r="B3883" s="102" t="s">
        <v>41377</v>
      </c>
      <c r="C3883" s="146" t="s">
        <v>2</v>
      </c>
      <c r="D3883" s="146" t="s">
        <v>827</v>
      </c>
      <c r="E3883" s="543">
        <v>345.58</v>
      </c>
    </row>
    <row r="3884" spans="1:5" ht="12.75">
      <c r="A3884" s="146">
        <v>41617</v>
      </c>
      <c r="B3884" s="102" t="s">
        <v>41378</v>
      </c>
      <c r="C3884" s="146" t="s">
        <v>2</v>
      </c>
      <c r="D3884" s="146" t="s">
        <v>827</v>
      </c>
      <c r="E3884" s="543">
        <v>687.15</v>
      </c>
    </row>
    <row r="3885" spans="1:5" ht="12.75">
      <c r="A3885" s="146">
        <v>41618</v>
      </c>
      <c r="B3885" s="102" t="s">
        <v>41379</v>
      </c>
      <c r="C3885" s="146" t="s">
        <v>2</v>
      </c>
      <c r="D3885" s="146" t="s">
        <v>827</v>
      </c>
      <c r="E3885" s="543">
        <v>1265</v>
      </c>
    </row>
    <row r="3886" spans="1:5" ht="12.75">
      <c r="A3886" s="146">
        <v>43428</v>
      </c>
      <c r="B3886" s="102" t="s">
        <v>41380</v>
      </c>
      <c r="C3886" s="146" t="s">
        <v>2</v>
      </c>
      <c r="D3886" s="146" t="s">
        <v>827</v>
      </c>
      <c r="E3886" s="543">
        <v>2221.9899999999998</v>
      </c>
    </row>
    <row r="3887" spans="1:5" ht="12.75">
      <c r="A3887" s="146">
        <v>41619</v>
      </c>
      <c r="B3887" s="102" t="s">
        <v>41381</v>
      </c>
      <c r="C3887" s="146" t="s">
        <v>2</v>
      </c>
      <c r="D3887" s="146" t="s">
        <v>827</v>
      </c>
      <c r="E3887" s="543">
        <v>143.96</v>
      </c>
    </row>
    <row r="3888" spans="1:5" ht="12.75">
      <c r="A3888" s="146">
        <v>41620</v>
      </c>
      <c r="B3888" s="102" t="s">
        <v>41382</v>
      </c>
      <c r="C3888" s="146" t="s">
        <v>2</v>
      </c>
      <c r="D3888" s="146" t="s">
        <v>827</v>
      </c>
      <c r="E3888" s="543">
        <v>181.85</v>
      </c>
    </row>
    <row r="3889" spans="1:5" ht="12.75">
      <c r="A3889" s="146">
        <v>41622</v>
      </c>
      <c r="B3889" s="102" t="s">
        <v>41383</v>
      </c>
      <c r="C3889" s="146" t="s">
        <v>2</v>
      </c>
      <c r="D3889" s="146" t="s">
        <v>827</v>
      </c>
      <c r="E3889" s="543">
        <v>315.39</v>
      </c>
    </row>
    <row r="3890" spans="1:5" ht="12.75">
      <c r="A3890" s="146">
        <v>41623</v>
      </c>
      <c r="B3890" s="102" t="s">
        <v>41384</v>
      </c>
      <c r="C3890" s="146" t="s">
        <v>2</v>
      </c>
      <c r="D3890" s="146" t="s">
        <v>827</v>
      </c>
      <c r="E3890" s="543">
        <v>484.93</v>
      </c>
    </row>
    <row r="3891" spans="1:5" ht="12.75">
      <c r="A3891" s="146">
        <v>41624</v>
      </c>
      <c r="B3891" s="102" t="s">
        <v>41385</v>
      </c>
      <c r="C3891" s="146" t="s">
        <v>2</v>
      </c>
      <c r="D3891" s="146" t="s">
        <v>827</v>
      </c>
      <c r="E3891" s="543">
        <v>909.25</v>
      </c>
    </row>
    <row r="3892" spans="1:5" ht="12.75">
      <c r="A3892" s="146">
        <v>41625</v>
      </c>
      <c r="B3892" s="102" t="s">
        <v>41386</v>
      </c>
      <c r="C3892" s="146" t="s">
        <v>2</v>
      </c>
      <c r="D3892" s="146" t="s">
        <v>827</v>
      </c>
      <c r="E3892" s="543">
        <v>1398.93</v>
      </c>
    </row>
    <row r="3893" spans="1:5" ht="12.75">
      <c r="A3893" s="146">
        <v>39346</v>
      </c>
      <c r="B3893" s="102" t="s">
        <v>41387</v>
      </c>
      <c r="C3893" s="146" t="s">
        <v>2</v>
      </c>
      <c r="D3893" s="146" t="s">
        <v>827</v>
      </c>
      <c r="E3893" s="543">
        <v>3.48</v>
      </c>
    </row>
    <row r="3894" spans="1:5" ht="12.75">
      <c r="A3894" s="146">
        <v>39350</v>
      </c>
      <c r="B3894" s="102" t="s">
        <v>41388</v>
      </c>
      <c r="C3894" s="146" t="s">
        <v>2</v>
      </c>
      <c r="D3894" s="146" t="s">
        <v>827</v>
      </c>
      <c r="E3894" s="543">
        <v>3.74</v>
      </c>
    </row>
    <row r="3895" spans="1:5" ht="12.75">
      <c r="A3895" s="146">
        <v>39351</v>
      </c>
      <c r="B3895" s="102" t="s">
        <v>41389</v>
      </c>
      <c r="C3895" s="146" t="s">
        <v>2</v>
      </c>
      <c r="D3895" s="146" t="s">
        <v>827</v>
      </c>
      <c r="E3895" s="543">
        <v>4.33</v>
      </c>
    </row>
    <row r="3896" spans="1:5" ht="12.75">
      <c r="A3896" s="146">
        <v>39352</v>
      </c>
      <c r="B3896" s="102" t="s">
        <v>41390</v>
      </c>
      <c r="C3896" s="146" t="s">
        <v>2</v>
      </c>
      <c r="D3896" s="146" t="s">
        <v>827</v>
      </c>
      <c r="E3896" s="543">
        <v>3.48</v>
      </c>
    </row>
    <row r="3897" spans="1:5" ht="12.75">
      <c r="A3897" s="146">
        <v>38837</v>
      </c>
      <c r="B3897" s="102" t="s">
        <v>41391</v>
      </c>
      <c r="C3897" s="146" t="s">
        <v>2</v>
      </c>
      <c r="D3897" s="146" t="s">
        <v>827</v>
      </c>
      <c r="E3897" s="543"/>
    </row>
    <row r="3898" spans="1:5" ht="12.75">
      <c r="A3898" s="146">
        <v>38836</v>
      </c>
      <c r="B3898" s="102" t="s">
        <v>41392</v>
      </c>
      <c r="C3898" s="146" t="s">
        <v>2</v>
      </c>
      <c r="D3898" s="146" t="s">
        <v>827</v>
      </c>
      <c r="E3898" s="543"/>
    </row>
    <row r="3899" spans="1:5" ht="12.75">
      <c r="A3899" s="146">
        <v>2666</v>
      </c>
      <c r="B3899" s="102" t="s">
        <v>41393</v>
      </c>
      <c r="C3899" s="146" t="s">
        <v>2</v>
      </c>
      <c r="D3899" s="146" t="s">
        <v>827</v>
      </c>
      <c r="E3899" s="543">
        <v>7.59</v>
      </c>
    </row>
    <row r="3900" spans="1:5" ht="12.75">
      <c r="A3900" s="146">
        <v>2668</v>
      </c>
      <c r="B3900" s="102" t="s">
        <v>41394</v>
      </c>
      <c r="C3900" s="146" t="s">
        <v>2</v>
      </c>
      <c r="D3900" s="146" t="s">
        <v>827</v>
      </c>
      <c r="E3900" s="543">
        <v>8.67</v>
      </c>
    </row>
    <row r="3901" spans="1:5" ht="12.75">
      <c r="A3901" s="146">
        <v>2664</v>
      </c>
      <c r="B3901" s="102" t="s">
        <v>41395</v>
      </c>
      <c r="C3901" s="146" t="s">
        <v>2</v>
      </c>
      <c r="D3901" s="146" t="s">
        <v>827</v>
      </c>
      <c r="E3901" s="543">
        <v>12.78</v>
      </c>
    </row>
    <row r="3902" spans="1:5" ht="12.75">
      <c r="A3902" s="146">
        <v>2662</v>
      </c>
      <c r="B3902" s="102" t="s">
        <v>41396</v>
      </c>
      <c r="C3902" s="146" t="s">
        <v>2</v>
      </c>
      <c r="D3902" s="146" t="s">
        <v>827</v>
      </c>
      <c r="E3902" s="543">
        <v>15.68</v>
      </c>
    </row>
    <row r="3903" spans="1:5" ht="12.75">
      <c r="A3903" s="146">
        <v>20964</v>
      </c>
      <c r="B3903" s="102" t="s">
        <v>41397</v>
      </c>
      <c r="C3903" s="146" t="s">
        <v>2</v>
      </c>
      <c r="D3903" s="146" t="s">
        <v>827</v>
      </c>
      <c r="E3903" s="543">
        <v>74.19</v>
      </c>
    </row>
    <row r="3904" spans="1:5" ht="12.75">
      <c r="A3904" s="146">
        <v>10905</v>
      </c>
      <c r="B3904" s="102" t="s">
        <v>41398</v>
      </c>
      <c r="C3904" s="146" t="s">
        <v>2</v>
      </c>
      <c r="D3904" s="146" t="s">
        <v>827</v>
      </c>
      <c r="E3904" s="543">
        <v>99.52</v>
      </c>
    </row>
    <row r="3905" spans="1:5" ht="12.75">
      <c r="A3905" s="146">
        <v>11289</v>
      </c>
      <c r="B3905" s="102" t="s">
        <v>41399</v>
      </c>
      <c r="C3905" s="146" t="s">
        <v>2</v>
      </c>
      <c r="D3905" s="146" t="s">
        <v>827</v>
      </c>
      <c r="E3905" s="543"/>
    </row>
    <row r="3906" spans="1:5" ht="12.75">
      <c r="A3906" s="146">
        <v>11241</v>
      </c>
      <c r="B3906" s="102" t="s">
        <v>41400</v>
      </c>
      <c r="C3906" s="146" t="s">
        <v>2</v>
      </c>
      <c r="D3906" s="146" t="s">
        <v>827</v>
      </c>
      <c r="E3906" s="543"/>
    </row>
    <row r="3907" spans="1:5" ht="12.75">
      <c r="A3907" s="146">
        <v>11301</v>
      </c>
      <c r="B3907" s="102" t="s">
        <v>41401</v>
      </c>
      <c r="C3907" s="146" t="s">
        <v>2</v>
      </c>
      <c r="D3907" s="146" t="s">
        <v>827</v>
      </c>
      <c r="E3907" s="543"/>
    </row>
    <row r="3908" spans="1:5" ht="12.75">
      <c r="A3908" s="146">
        <v>21090</v>
      </c>
      <c r="B3908" s="102" t="s">
        <v>41402</v>
      </c>
      <c r="C3908" s="146" t="s">
        <v>2</v>
      </c>
      <c r="D3908" s="146" t="s">
        <v>827</v>
      </c>
      <c r="E3908" s="543"/>
    </row>
    <row r="3909" spans="1:5" ht="12.75">
      <c r="A3909" s="146">
        <v>11315</v>
      </c>
      <c r="B3909" s="102" t="s">
        <v>41403</v>
      </c>
      <c r="C3909" s="146" t="s">
        <v>2</v>
      </c>
      <c r="D3909" s="146" t="s">
        <v>827</v>
      </c>
      <c r="E3909" s="543"/>
    </row>
    <row r="3910" spans="1:5" ht="12.75">
      <c r="A3910" s="146">
        <v>21071</v>
      </c>
      <c r="B3910" s="102" t="s">
        <v>41404</v>
      </c>
      <c r="C3910" s="146" t="s">
        <v>2</v>
      </c>
      <c r="D3910" s="146" t="s">
        <v>827</v>
      </c>
      <c r="E3910" s="543"/>
    </row>
    <row r="3911" spans="1:5" ht="12.75">
      <c r="A3911" s="146">
        <v>14112</v>
      </c>
      <c r="B3911" s="102" t="s">
        <v>41405</v>
      </c>
      <c r="C3911" s="146" t="s">
        <v>2</v>
      </c>
      <c r="D3911" s="146" t="s">
        <v>827</v>
      </c>
      <c r="E3911" s="543"/>
    </row>
    <row r="3912" spans="1:5" ht="12.75">
      <c r="A3912" s="146">
        <v>11316</v>
      </c>
      <c r="B3912" s="102" t="s">
        <v>41406</v>
      </c>
      <c r="C3912" s="146" t="s">
        <v>2</v>
      </c>
      <c r="D3912" s="146" t="s">
        <v>827</v>
      </c>
      <c r="E3912" s="543"/>
    </row>
    <row r="3913" spans="1:5" ht="12.75">
      <c r="A3913" s="146">
        <v>6243</v>
      </c>
      <c r="B3913" s="102" t="s">
        <v>41407</v>
      </c>
      <c r="C3913" s="146" t="s">
        <v>2</v>
      </c>
      <c r="D3913" s="146" t="s">
        <v>3270</v>
      </c>
      <c r="E3913" s="543"/>
    </row>
    <row r="3914" spans="1:5" ht="12.75">
      <c r="A3914" s="146">
        <v>6240</v>
      </c>
      <c r="B3914" s="102" t="s">
        <v>41408</v>
      </c>
      <c r="C3914" s="146" t="s">
        <v>2</v>
      </c>
      <c r="D3914" s="146" t="s">
        <v>827</v>
      </c>
      <c r="E3914" s="543"/>
    </row>
    <row r="3915" spans="1:5" ht="12.75">
      <c r="A3915" s="146">
        <v>11296</v>
      </c>
      <c r="B3915" s="102" t="s">
        <v>41409</v>
      </c>
      <c r="C3915" s="146" t="s">
        <v>2</v>
      </c>
      <c r="D3915" s="146" t="s">
        <v>827</v>
      </c>
      <c r="E3915" s="543"/>
    </row>
    <row r="3916" spans="1:5" ht="12.75">
      <c r="A3916" s="146">
        <v>11299</v>
      </c>
      <c r="B3916" s="102" t="s">
        <v>41410</v>
      </c>
      <c r="C3916" s="146" t="s">
        <v>2</v>
      </c>
      <c r="D3916" s="146" t="s">
        <v>827</v>
      </c>
      <c r="E3916" s="543"/>
    </row>
    <row r="3917" spans="1:5" ht="12.75">
      <c r="A3917" s="146">
        <v>11688</v>
      </c>
      <c r="B3917" s="102" t="s">
        <v>41411</v>
      </c>
      <c r="C3917" s="146" t="s">
        <v>2</v>
      </c>
      <c r="D3917" s="146" t="s">
        <v>827</v>
      </c>
      <c r="E3917" s="543">
        <v>596.62</v>
      </c>
    </row>
    <row r="3918" spans="1:5" ht="12.75">
      <c r="A3918" s="146">
        <v>37736</v>
      </c>
      <c r="B3918" s="102" t="s">
        <v>41412</v>
      </c>
      <c r="C3918" s="146" t="s">
        <v>2</v>
      </c>
      <c r="D3918" s="146" t="s">
        <v>3270</v>
      </c>
      <c r="E3918" s="543"/>
    </row>
    <row r="3919" spans="1:5" ht="12.75">
      <c r="A3919" s="146">
        <v>37739</v>
      </c>
      <c r="B3919" s="102" t="s">
        <v>41413</v>
      </c>
      <c r="C3919" s="146" t="s">
        <v>2</v>
      </c>
      <c r="D3919" s="146" t="s">
        <v>827</v>
      </c>
      <c r="E3919" s="543"/>
    </row>
    <row r="3920" spans="1:5" ht="12.75">
      <c r="A3920" s="146">
        <v>37740</v>
      </c>
      <c r="B3920" s="102" t="s">
        <v>41414</v>
      </c>
      <c r="C3920" s="146" t="s">
        <v>2</v>
      </c>
      <c r="D3920" s="146" t="s">
        <v>827</v>
      </c>
      <c r="E3920" s="543"/>
    </row>
    <row r="3921" spans="1:5" ht="12.75">
      <c r="A3921" s="146">
        <v>37738</v>
      </c>
      <c r="B3921" s="102" t="s">
        <v>12256</v>
      </c>
      <c r="C3921" s="146" t="s">
        <v>2</v>
      </c>
      <c r="D3921" s="146" t="s">
        <v>827</v>
      </c>
      <c r="E3921" s="543"/>
    </row>
    <row r="3922" spans="1:5" ht="12.75">
      <c r="A3922" s="146">
        <v>37737</v>
      </c>
      <c r="B3922" s="102" t="s">
        <v>41415</v>
      </c>
      <c r="C3922" s="146" t="s">
        <v>2</v>
      </c>
      <c r="D3922" s="146" t="s">
        <v>827</v>
      </c>
      <c r="E3922" s="543"/>
    </row>
    <row r="3923" spans="1:5" ht="12.75">
      <c r="A3923" s="146">
        <v>25014</v>
      </c>
      <c r="B3923" s="102" t="s">
        <v>41416</v>
      </c>
      <c r="C3923" s="146" t="s">
        <v>2</v>
      </c>
      <c r="D3923" s="146" t="s">
        <v>827</v>
      </c>
      <c r="E3923" s="543"/>
    </row>
    <row r="3924" spans="1:5" ht="12.75">
      <c r="A3924" s="146">
        <v>25013</v>
      </c>
      <c r="B3924" s="102" t="s">
        <v>41417</v>
      </c>
      <c r="C3924" s="146" t="s">
        <v>2</v>
      </c>
      <c r="D3924" s="146" t="s">
        <v>827</v>
      </c>
      <c r="E3924" s="543"/>
    </row>
    <row r="3925" spans="1:5" ht="12.75">
      <c r="A3925" s="146">
        <v>14405</v>
      </c>
      <c r="B3925" s="102" t="s">
        <v>41418</v>
      </c>
      <c r="C3925" s="146" t="s">
        <v>2</v>
      </c>
      <c r="D3925" s="146" t="s">
        <v>827</v>
      </c>
      <c r="E3925" s="543"/>
    </row>
    <row r="3926" spans="1:5" ht="12.75">
      <c r="A3926" s="146">
        <v>20271</v>
      </c>
      <c r="B3926" s="102" t="s">
        <v>41419</v>
      </c>
      <c r="C3926" s="146" t="s">
        <v>2</v>
      </c>
      <c r="D3926" s="146" t="s">
        <v>827</v>
      </c>
      <c r="E3926" s="543">
        <v>639.11</v>
      </c>
    </row>
    <row r="3927" spans="1:5" ht="12.75">
      <c r="A3927" s="146">
        <v>10423</v>
      </c>
      <c r="B3927" s="102" t="s">
        <v>41420</v>
      </c>
      <c r="C3927" s="146" t="s">
        <v>2</v>
      </c>
      <c r="D3927" s="146" t="s">
        <v>827</v>
      </c>
      <c r="E3927" s="543">
        <v>469.25</v>
      </c>
    </row>
    <row r="3928" spans="1:5" ht="12.75">
      <c r="A3928" s="146">
        <v>36790</v>
      </c>
      <c r="B3928" s="102" t="s">
        <v>41421</v>
      </c>
      <c r="C3928" s="146" t="s">
        <v>2</v>
      </c>
      <c r="D3928" s="146" t="s">
        <v>827</v>
      </c>
      <c r="E3928" s="543">
        <v>230.34</v>
      </c>
    </row>
    <row r="3929" spans="1:5" ht="12.75">
      <c r="A3929" s="146">
        <v>37589</v>
      </c>
      <c r="B3929" s="102" t="s">
        <v>41422</v>
      </c>
      <c r="C3929" s="146" t="s">
        <v>2</v>
      </c>
      <c r="D3929" s="146" t="s">
        <v>827</v>
      </c>
      <c r="E3929" s="543">
        <v>282.23</v>
      </c>
    </row>
    <row r="3930" spans="1:5" ht="12.75">
      <c r="A3930" s="146">
        <v>11690</v>
      </c>
      <c r="B3930" s="102" t="s">
        <v>41423</v>
      </c>
      <c r="C3930" s="146" t="s">
        <v>2</v>
      </c>
      <c r="D3930" s="146" t="s">
        <v>827</v>
      </c>
      <c r="E3930" s="543">
        <v>149.93</v>
      </c>
    </row>
    <row r="3931" spans="1:5" ht="12.75">
      <c r="A3931" s="146">
        <v>20234</v>
      </c>
      <c r="B3931" s="102" t="s">
        <v>41424</v>
      </c>
      <c r="C3931" s="146" t="s">
        <v>2</v>
      </c>
      <c r="D3931" s="146" t="s">
        <v>827</v>
      </c>
      <c r="E3931" s="543">
        <v>189.73</v>
      </c>
    </row>
    <row r="3932" spans="1:5" ht="12.75">
      <c r="A3932" s="146">
        <v>44480</v>
      </c>
      <c r="B3932" s="102" t="s">
        <v>41425</v>
      </c>
      <c r="C3932" s="146" t="s">
        <v>7</v>
      </c>
      <c r="D3932" s="146" t="s">
        <v>827</v>
      </c>
      <c r="E3932" s="543">
        <v>16.649999999999999</v>
      </c>
    </row>
    <row r="3933" spans="1:5" ht="12.75">
      <c r="A3933" s="146">
        <v>11457</v>
      </c>
      <c r="B3933" s="102" t="s">
        <v>41426</v>
      </c>
      <c r="C3933" s="146" t="s">
        <v>2</v>
      </c>
      <c r="D3933" s="146" t="s">
        <v>827</v>
      </c>
      <c r="E3933" s="543">
        <v>44.6</v>
      </c>
    </row>
    <row r="3934" spans="1:5" ht="12.75">
      <c r="A3934" s="146">
        <v>44073</v>
      </c>
      <c r="B3934" s="102" t="s">
        <v>41427</v>
      </c>
      <c r="C3934" s="146" t="s">
        <v>1</v>
      </c>
      <c r="D3934" s="146" t="s">
        <v>827</v>
      </c>
      <c r="E3934" s="543">
        <v>0.7</v>
      </c>
    </row>
    <row r="3935" spans="1:5" ht="12.75">
      <c r="A3935" s="146">
        <v>3593</v>
      </c>
      <c r="B3935" s="102" t="s">
        <v>41428</v>
      </c>
      <c r="C3935" s="146" t="s">
        <v>2</v>
      </c>
      <c r="D3935" s="146" t="s">
        <v>827</v>
      </c>
      <c r="E3935" s="543"/>
    </row>
    <row r="3936" spans="1:5" ht="12.75">
      <c r="A3936" s="146">
        <v>3588</v>
      </c>
      <c r="B3936" s="102" t="s">
        <v>41429</v>
      </c>
      <c r="C3936" s="146" t="s">
        <v>2</v>
      </c>
      <c r="D3936" s="146" t="s">
        <v>827</v>
      </c>
      <c r="E3936" s="543"/>
    </row>
    <row r="3937" spans="1:5" ht="12.75">
      <c r="A3937" s="146">
        <v>3587</v>
      </c>
      <c r="B3937" s="102" t="s">
        <v>41430</v>
      </c>
      <c r="C3937" s="146" t="s">
        <v>2</v>
      </c>
      <c r="D3937" s="146" t="s">
        <v>827</v>
      </c>
      <c r="E3937" s="543"/>
    </row>
    <row r="3938" spans="1:5" ht="12.75">
      <c r="A3938" s="146">
        <v>3585</v>
      </c>
      <c r="B3938" s="102" t="s">
        <v>41431</v>
      </c>
      <c r="C3938" s="146" t="s">
        <v>2</v>
      </c>
      <c r="D3938" s="146" t="s">
        <v>827</v>
      </c>
      <c r="E3938" s="543"/>
    </row>
    <row r="3939" spans="1:5" ht="12.75">
      <c r="A3939" s="146">
        <v>3590</v>
      </c>
      <c r="B3939" s="102" t="s">
        <v>41432</v>
      </c>
      <c r="C3939" s="146" t="s">
        <v>2</v>
      </c>
      <c r="D3939" s="146" t="s">
        <v>827</v>
      </c>
      <c r="E3939" s="543"/>
    </row>
    <row r="3940" spans="1:5" ht="12.75">
      <c r="A3940" s="146">
        <v>3589</v>
      </c>
      <c r="B3940" s="102" t="s">
        <v>41433</v>
      </c>
      <c r="C3940" s="146" t="s">
        <v>2</v>
      </c>
      <c r="D3940" s="146" t="s">
        <v>827</v>
      </c>
      <c r="E3940" s="543"/>
    </row>
    <row r="3941" spans="1:5" ht="12.75">
      <c r="A3941" s="146">
        <v>3592</v>
      </c>
      <c r="B3941" s="102" t="s">
        <v>41434</v>
      </c>
      <c r="C3941" s="146" t="s">
        <v>2</v>
      </c>
      <c r="D3941" s="146" t="s">
        <v>827</v>
      </c>
      <c r="E3941" s="543"/>
    </row>
    <row r="3942" spans="1:5" ht="12.75">
      <c r="A3942" s="146">
        <v>3586</v>
      </c>
      <c r="B3942" s="102" t="s">
        <v>41435</v>
      </c>
      <c r="C3942" s="146" t="s">
        <v>2</v>
      </c>
      <c r="D3942" s="146" t="s">
        <v>827</v>
      </c>
      <c r="E3942" s="543"/>
    </row>
    <row r="3943" spans="1:5" ht="12.75">
      <c r="A3943" s="146">
        <v>3591</v>
      </c>
      <c r="B3943" s="102" t="s">
        <v>41436</v>
      </c>
      <c r="C3943" s="146" t="s">
        <v>2</v>
      </c>
      <c r="D3943" s="146" t="s">
        <v>827</v>
      </c>
      <c r="E3943" s="543"/>
    </row>
    <row r="3944" spans="1:5" ht="12.75">
      <c r="A3944" s="146">
        <v>40396</v>
      </c>
      <c r="B3944" s="102" t="s">
        <v>41437</v>
      </c>
      <c r="C3944" s="146" t="s">
        <v>2</v>
      </c>
      <c r="D3944" s="146" t="s">
        <v>827</v>
      </c>
      <c r="E3944" s="543">
        <v>104.45</v>
      </c>
    </row>
    <row r="3945" spans="1:5" ht="12.75">
      <c r="A3945" s="146">
        <v>40395</v>
      </c>
      <c r="B3945" s="102" t="s">
        <v>41438</v>
      </c>
      <c r="C3945" s="146" t="s">
        <v>2</v>
      </c>
      <c r="D3945" s="146" t="s">
        <v>827</v>
      </c>
      <c r="E3945" s="543">
        <v>80.16</v>
      </c>
    </row>
    <row r="3946" spans="1:5" ht="12.75">
      <c r="A3946" s="146">
        <v>40394</v>
      </c>
      <c r="B3946" s="102" t="s">
        <v>41439</v>
      </c>
      <c r="C3946" s="146" t="s">
        <v>2</v>
      </c>
      <c r="D3946" s="146" t="s">
        <v>827</v>
      </c>
      <c r="E3946" s="543">
        <v>52.19</v>
      </c>
    </row>
    <row r="3947" spans="1:5" ht="12.75">
      <c r="A3947" s="146">
        <v>40392</v>
      </c>
      <c r="B3947" s="102" t="s">
        <v>41440</v>
      </c>
      <c r="C3947" s="146" t="s">
        <v>2</v>
      </c>
      <c r="D3947" s="146" t="s">
        <v>827</v>
      </c>
      <c r="E3947" s="543">
        <v>25.79</v>
      </c>
    </row>
    <row r="3948" spans="1:5" ht="12.75">
      <c r="A3948" s="146">
        <v>40398</v>
      </c>
      <c r="B3948" s="102" t="s">
        <v>41441</v>
      </c>
      <c r="C3948" s="146" t="s">
        <v>2</v>
      </c>
      <c r="D3948" s="146" t="s">
        <v>827</v>
      </c>
      <c r="E3948" s="543">
        <v>335.12</v>
      </c>
    </row>
    <row r="3949" spans="1:5" ht="12.75">
      <c r="A3949" s="146">
        <v>40397</v>
      </c>
      <c r="B3949" s="102" t="s">
        <v>41442</v>
      </c>
      <c r="C3949" s="146" t="s">
        <v>2</v>
      </c>
      <c r="D3949" s="146" t="s">
        <v>827</v>
      </c>
      <c r="E3949" s="543">
        <v>171.62</v>
      </c>
    </row>
    <row r="3950" spans="1:5" ht="12.75">
      <c r="A3950" s="146">
        <v>40399</v>
      </c>
      <c r="B3950" s="102" t="s">
        <v>41443</v>
      </c>
      <c r="C3950" s="146" t="s">
        <v>2</v>
      </c>
      <c r="D3950" s="146" t="s">
        <v>827</v>
      </c>
      <c r="E3950" s="543">
        <v>548.24</v>
      </c>
    </row>
    <row r="3951" spans="1:5" ht="12.75">
      <c r="A3951" s="146">
        <v>40393</v>
      </c>
      <c r="B3951" s="102" t="s">
        <v>41444</v>
      </c>
      <c r="C3951" s="146" t="s">
        <v>2</v>
      </c>
      <c r="D3951" s="146" t="s">
        <v>827</v>
      </c>
      <c r="E3951" s="543">
        <v>33.22</v>
      </c>
    </row>
    <row r="3952" spans="1:5" ht="12.75">
      <c r="A3952" s="146">
        <v>44253</v>
      </c>
      <c r="B3952" s="102" t="s">
        <v>41445</v>
      </c>
      <c r="C3952" s="146" t="s">
        <v>2</v>
      </c>
      <c r="D3952" s="146" t="s">
        <v>827</v>
      </c>
      <c r="E3952" s="543">
        <v>337.02</v>
      </c>
    </row>
    <row r="3953" spans="1:5" ht="12.75">
      <c r="A3953" s="146">
        <v>21121</v>
      </c>
      <c r="B3953" s="102" t="s">
        <v>41446</v>
      </c>
      <c r="C3953" s="146" t="s">
        <v>2</v>
      </c>
      <c r="D3953" s="146" t="s">
        <v>827</v>
      </c>
      <c r="E3953" s="543">
        <v>4.83</v>
      </c>
    </row>
    <row r="3954" spans="1:5" ht="12.75">
      <c r="A3954" s="146">
        <v>38010</v>
      </c>
      <c r="B3954" s="102" t="s">
        <v>41447</v>
      </c>
      <c r="C3954" s="146" t="s">
        <v>2</v>
      </c>
      <c r="D3954" s="146" t="s">
        <v>827</v>
      </c>
      <c r="E3954" s="543">
        <v>6.02</v>
      </c>
    </row>
    <row r="3955" spans="1:5" ht="12.75">
      <c r="A3955" s="146">
        <v>38011</v>
      </c>
      <c r="B3955" s="102" t="s">
        <v>41448</v>
      </c>
      <c r="C3955" s="146" t="s">
        <v>2</v>
      </c>
      <c r="D3955" s="146" t="s">
        <v>827</v>
      </c>
      <c r="E3955" s="543">
        <v>12.06</v>
      </c>
    </row>
    <row r="3956" spans="1:5" ht="12.75">
      <c r="A3956" s="146">
        <v>38012</v>
      </c>
      <c r="B3956" s="102" t="s">
        <v>41449</v>
      </c>
      <c r="C3956" s="146" t="s">
        <v>2</v>
      </c>
      <c r="D3956" s="146" t="s">
        <v>827</v>
      </c>
      <c r="E3956" s="543">
        <v>46</v>
      </c>
    </row>
    <row r="3957" spans="1:5" ht="12.75">
      <c r="A3957" s="146">
        <v>38013</v>
      </c>
      <c r="B3957" s="102" t="s">
        <v>41450</v>
      </c>
      <c r="C3957" s="146" t="s">
        <v>2</v>
      </c>
      <c r="D3957" s="146" t="s">
        <v>827</v>
      </c>
      <c r="E3957" s="543">
        <v>59.1</v>
      </c>
    </row>
    <row r="3958" spans="1:5" ht="12.75">
      <c r="A3958" s="146">
        <v>38014</v>
      </c>
      <c r="B3958" s="102" t="s">
        <v>41451</v>
      </c>
      <c r="C3958" s="146" t="s">
        <v>2</v>
      </c>
      <c r="D3958" s="146" t="s">
        <v>827</v>
      </c>
      <c r="E3958" s="543">
        <v>98.7</v>
      </c>
    </row>
    <row r="3959" spans="1:5" ht="12.75">
      <c r="A3959" s="146">
        <v>38015</v>
      </c>
      <c r="B3959" s="102" t="s">
        <v>41452</v>
      </c>
      <c r="C3959" s="146" t="s">
        <v>2</v>
      </c>
      <c r="D3959" s="146" t="s">
        <v>827</v>
      </c>
      <c r="E3959" s="543">
        <v>232.03</v>
      </c>
    </row>
    <row r="3960" spans="1:5" ht="12.75">
      <c r="A3960" s="146">
        <v>38016</v>
      </c>
      <c r="B3960" s="102" t="s">
        <v>41453</v>
      </c>
      <c r="C3960" s="146" t="s">
        <v>2</v>
      </c>
      <c r="D3960" s="146" t="s">
        <v>827</v>
      </c>
      <c r="E3960" s="543">
        <v>269.83</v>
      </c>
    </row>
    <row r="3961" spans="1:5" ht="12.75">
      <c r="A3961" s="146">
        <v>12741</v>
      </c>
      <c r="B3961" s="102" t="s">
        <v>41454</v>
      </c>
      <c r="C3961" s="146" t="s">
        <v>2</v>
      </c>
      <c r="D3961" s="146" t="s">
        <v>827</v>
      </c>
      <c r="E3961" s="543"/>
    </row>
    <row r="3962" spans="1:5" ht="12.75">
      <c r="A3962" s="146">
        <v>12733</v>
      </c>
      <c r="B3962" s="102" t="s">
        <v>41455</v>
      </c>
      <c r="C3962" s="146" t="s">
        <v>2</v>
      </c>
      <c r="D3962" s="146" t="s">
        <v>827</v>
      </c>
      <c r="E3962" s="543"/>
    </row>
    <row r="3963" spans="1:5" ht="12.75">
      <c r="A3963" s="146">
        <v>12734</v>
      </c>
      <c r="B3963" s="102" t="s">
        <v>41456</v>
      </c>
      <c r="C3963" s="146" t="s">
        <v>2</v>
      </c>
      <c r="D3963" s="146" t="s">
        <v>827</v>
      </c>
      <c r="E3963" s="543"/>
    </row>
    <row r="3964" spans="1:5" ht="12.75">
      <c r="A3964" s="146">
        <v>12735</v>
      </c>
      <c r="B3964" s="102" t="s">
        <v>41457</v>
      </c>
      <c r="C3964" s="146" t="s">
        <v>2</v>
      </c>
      <c r="D3964" s="146" t="s">
        <v>827</v>
      </c>
      <c r="E3964" s="543"/>
    </row>
    <row r="3965" spans="1:5" ht="12.75">
      <c r="A3965" s="146">
        <v>12736</v>
      </c>
      <c r="B3965" s="102" t="s">
        <v>41458</v>
      </c>
      <c r="C3965" s="146" t="s">
        <v>2</v>
      </c>
      <c r="D3965" s="146" t="s">
        <v>827</v>
      </c>
      <c r="E3965" s="543"/>
    </row>
    <row r="3966" spans="1:5" ht="12.75">
      <c r="A3966" s="146">
        <v>12737</v>
      </c>
      <c r="B3966" s="102" t="s">
        <v>41459</v>
      </c>
      <c r="C3966" s="146" t="s">
        <v>2</v>
      </c>
      <c r="D3966" s="146" t="s">
        <v>827</v>
      </c>
      <c r="E3966" s="543"/>
    </row>
    <row r="3967" spans="1:5" ht="12.75">
      <c r="A3967" s="146">
        <v>12738</v>
      </c>
      <c r="B3967" s="102" t="s">
        <v>41460</v>
      </c>
      <c r="C3967" s="146" t="s">
        <v>2</v>
      </c>
      <c r="D3967" s="146" t="s">
        <v>827</v>
      </c>
      <c r="E3967" s="543"/>
    </row>
    <row r="3968" spans="1:5" ht="12.75">
      <c r="A3968" s="146">
        <v>12739</v>
      </c>
      <c r="B3968" s="102" t="s">
        <v>41461</v>
      </c>
      <c r="C3968" s="146" t="s">
        <v>2</v>
      </c>
      <c r="D3968" s="146" t="s">
        <v>827</v>
      </c>
      <c r="E3968" s="543"/>
    </row>
    <row r="3969" spans="1:5" ht="12.75">
      <c r="A3969" s="146">
        <v>12740</v>
      </c>
      <c r="B3969" s="102" t="s">
        <v>41462</v>
      </c>
      <c r="C3969" s="146" t="s">
        <v>2</v>
      </c>
      <c r="D3969" s="146" t="s">
        <v>827</v>
      </c>
      <c r="E3969" s="543"/>
    </row>
    <row r="3970" spans="1:5" ht="12.75">
      <c r="A3970" s="146">
        <v>6297</v>
      </c>
      <c r="B3970" s="102" t="s">
        <v>41463</v>
      </c>
      <c r="C3970" s="146" t="s">
        <v>2</v>
      </c>
      <c r="D3970" s="146" t="s">
        <v>827</v>
      </c>
      <c r="E3970" s="543"/>
    </row>
    <row r="3971" spans="1:5" ht="12.75">
      <c r="A3971" s="146">
        <v>6296</v>
      </c>
      <c r="B3971" s="102" t="s">
        <v>41464</v>
      </c>
      <c r="C3971" s="146" t="s">
        <v>2</v>
      </c>
      <c r="D3971" s="146" t="s">
        <v>827</v>
      </c>
      <c r="E3971" s="543"/>
    </row>
    <row r="3972" spans="1:5" ht="12.75">
      <c r="A3972" s="146">
        <v>6323</v>
      </c>
      <c r="B3972" s="102" t="s">
        <v>41465</v>
      </c>
      <c r="C3972" s="146" t="s">
        <v>2</v>
      </c>
      <c r="D3972" s="146" t="s">
        <v>827</v>
      </c>
      <c r="E3972" s="543"/>
    </row>
    <row r="3973" spans="1:5" ht="12.75">
      <c r="A3973" s="146">
        <v>6294</v>
      </c>
      <c r="B3973" s="102" t="s">
        <v>41466</v>
      </c>
      <c r="C3973" s="146" t="s">
        <v>2</v>
      </c>
      <c r="D3973" s="146" t="s">
        <v>827</v>
      </c>
      <c r="E3973" s="543"/>
    </row>
    <row r="3974" spans="1:5" ht="12.75">
      <c r="A3974" s="146">
        <v>6299</v>
      </c>
      <c r="B3974" s="102" t="s">
        <v>41467</v>
      </c>
      <c r="C3974" s="146" t="s">
        <v>2</v>
      </c>
      <c r="D3974" s="146" t="s">
        <v>827</v>
      </c>
      <c r="E3974" s="543"/>
    </row>
    <row r="3975" spans="1:5" ht="12.75">
      <c r="A3975" s="146">
        <v>6298</v>
      </c>
      <c r="B3975" s="102" t="s">
        <v>41468</v>
      </c>
      <c r="C3975" s="146" t="s">
        <v>2</v>
      </c>
      <c r="D3975" s="146" t="s">
        <v>827</v>
      </c>
      <c r="E3975" s="543"/>
    </row>
    <row r="3976" spans="1:5" ht="12.75">
      <c r="A3976" s="146">
        <v>6322</v>
      </c>
      <c r="B3976" s="102" t="s">
        <v>41469</v>
      </c>
      <c r="C3976" s="146" t="s">
        <v>2</v>
      </c>
      <c r="D3976" s="146" t="s">
        <v>827</v>
      </c>
      <c r="E3976" s="543"/>
    </row>
    <row r="3977" spans="1:5" ht="12.75">
      <c r="A3977" s="146">
        <v>6295</v>
      </c>
      <c r="B3977" s="102" t="s">
        <v>41470</v>
      </c>
      <c r="C3977" s="146" t="s">
        <v>2</v>
      </c>
      <c r="D3977" s="146" t="s">
        <v>827</v>
      </c>
      <c r="E3977" s="543"/>
    </row>
    <row r="3978" spans="1:5" ht="12.75">
      <c r="A3978" s="146">
        <v>6300</v>
      </c>
      <c r="B3978" s="102" t="s">
        <v>41471</v>
      </c>
      <c r="C3978" s="146" t="s">
        <v>2</v>
      </c>
      <c r="D3978" s="146" t="s">
        <v>827</v>
      </c>
      <c r="E3978" s="543"/>
    </row>
    <row r="3979" spans="1:5" ht="12.75">
      <c r="A3979" s="146">
        <v>6321</v>
      </c>
      <c r="B3979" s="102" t="s">
        <v>41472</v>
      </c>
      <c r="C3979" s="146" t="s">
        <v>2</v>
      </c>
      <c r="D3979" s="146" t="s">
        <v>827</v>
      </c>
      <c r="E3979" s="543"/>
    </row>
    <row r="3980" spans="1:5" ht="12.75">
      <c r="A3980" s="146">
        <v>6301</v>
      </c>
      <c r="B3980" s="102" t="s">
        <v>41473</v>
      </c>
      <c r="C3980" s="146" t="s">
        <v>2</v>
      </c>
      <c r="D3980" s="146" t="s">
        <v>827</v>
      </c>
      <c r="E3980" s="543"/>
    </row>
    <row r="3981" spans="1:5" ht="12.75">
      <c r="A3981" s="146">
        <v>7105</v>
      </c>
      <c r="B3981" s="102" t="s">
        <v>41474</v>
      </c>
      <c r="C3981" s="146" t="s">
        <v>2</v>
      </c>
      <c r="D3981" s="146" t="s">
        <v>827</v>
      </c>
      <c r="E3981" s="543">
        <v>53.69</v>
      </c>
    </row>
    <row r="3982" spans="1:5" ht="12.75">
      <c r="A3982" s="146">
        <v>20183</v>
      </c>
      <c r="B3982" s="102" t="s">
        <v>41475</v>
      </c>
      <c r="C3982" s="146" t="s">
        <v>2</v>
      </c>
      <c r="D3982" s="146" t="s">
        <v>827</v>
      </c>
      <c r="E3982" s="543">
        <v>66.150000000000006</v>
      </c>
    </row>
    <row r="3983" spans="1:5" ht="12.75">
      <c r="A3983" s="146">
        <v>38448</v>
      </c>
      <c r="B3983" s="102" t="s">
        <v>41476</v>
      </c>
      <c r="C3983" s="146" t="s">
        <v>2</v>
      </c>
      <c r="D3983" s="146" t="s">
        <v>827</v>
      </c>
      <c r="E3983" s="543">
        <v>300.19</v>
      </c>
    </row>
    <row r="3984" spans="1:5" ht="12.75">
      <c r="A3984" s="146">
        <v>20182</v>
      </c>
      <c r="B3984" s="102" t="s">
        <v>41477</v>
      </c>
      <c r="C3984" s="146" t="s">
        <v>2</v>
      </c>
      <c r="D3984" s="146" t="s">
        <v>827</v>
      </c>
      <c r="E3984" s="543">
        <v>38.46</v>
      </c>
    </row>
    <row r="3985" spans="1:5" ht="12.75">
      <c r="A3985" s="146">
        <v>7119</v>
      </c>
      <c r="B3985" s="102" t="s">
        <v>41478</v>
      </c>
      <c r="C3985" s="146" t="s">
        <v>2</v>
      </c>
      <c r="D3985" s="146" t="s">
        <v>827</v>
      </c>
      <c r="E3985" s="543">
        <v>14.93</v>
      </c>
    </row>
    <row r="3986" spans="1:5" ht="12.75">
      <c r="A3986" s="146">
        <v>7126</v>
      </c>
      <c r="B3986" s="102" t="s">
        <v>41479</v>
      </c>
      <c r="C3986" s="146" t="s">
        <v>2</v>
      </c>
      <c r="D3986" s="146" t="s">
        <v>827</v>
      </c>
      <c r="E3986" s="543">
        <v>30.48</v>
      </c>
    </row>
    <row r="3987" spans="1:5" ht="12.75">
      <c r="A3987" s="146">
        <v>7120</v>
      </c>
      <c r="B3987" s="102" t="s">
        <v>41480</v>
      </c>
      <c r="C3987" s="146" t="s">
        <v>2</v>
      </c>
      <c r="D3987" s="146" t="s">
        <v>827</v>
      </c>
      <c r="E3987" s="543">
        <v>11.46</v>
      </c>
    </row>
    <row r="3988" spans="1:5" ht="12.75">
      <c r="A3988" s="146">
        <v>6319</v>
      </c>
      <c r="B3988" s="102" t="s">
        <v>41481</v>
      </c>
      <c r="C3988" s="146" t="s">
        <v>2</v>
      </c>
      <c r="D3988" s="146" t="s">
        <v>827</v>
      </c>
      <c r="E3988" s="543"/>
    </row>
    <row r="3989" spans="1:5" ht="12.75">
      <c r="A3989" s="146">
        <v>6304</v>
      </c>
      <c r="B3989" s="102" t="s">
        <v>41482</v>
      </c>
      <c r="C3989" s="146" t="s">
        <v>2</v>
      </c>
      <c r="D3989" s="146" t="s">
        <v>827</v>
      </c>
      <c r="E3989" s="543"/>
    </row>
    <row r="3990" spans="1:5" ht="12.75">
      <c r="A3990" s="146">
        <v>21116</v>
      </c>
      <c r="B3990" s="102" t="s">
        <v>41483</v>
      </c>
      <c r="C3990" s="146" t="s">
        <v>2</v>
      </c>
      <c r="D3990" s="146" t="s">
        <v>827</v>
      </c>
      <c r="E3990" s="543"/>
    </row>
    <row r="3991" spans="1:5" ht="12.75">
      <c r="A3991" s="146">
        <v>6320</v>
      </c>
      <c r="B3991" s="102" t="s">
        <v>41484</v>
      </c>
      <c r="C3991" s="146" t="s">
        <v>2</v>
      </c>
      <c r="D3991" s="146" t="s">
        <v>827</v>
      </c>
      <c r="E3991" s="543"/>
    </row>
    <row r="3992" spans="1:5" ht="12.75">
      <c r="A3992" s="146">
        <v>6303</v>
      </c>
      <c r="B3992" s="102" t="s">
        <v>41485</v>
      </c>
      <c r="C3992" s="146" t="s">
        <v>2</v>
      </c>
      <c r="D3992" s="146" t="s">
        <v>827</v>
      </c>
      <c r="E3992" s="543"/>
    </row>
    <row r="3993" spans="1:5" ht="12.75">
      <c r="A3993" s="146">
        <v>6308</v>
      </c>
      <c r="B3993" s="102" t="s">
        <v>41486</v>
      </c>
      <c r="C3993" s="146" t="s">
        <v>2</v>
      </c>
      <c r="D3993" s="146" t="s">
        <v>827</v>
      </c>
      <c r="E3993" s="543"/>
    </row>
    <row r="3994" spans="1:5" ht="12.75">
      <c r="A3994" s="146">
        <v>6317</v>
      </c>
      <c r="B3994" s="102" t="s">
        <v>41487</v>
      </c>
      <c r="C3994" s="146" t="s">
        <v>2</v>
      </c>
      <c r="D3994" s="146" t="s">
        <v>827</v>
      </c>
      <c r="E3994" s="543"/>
    </row>
    <row r="3995" spans="1:5" ht="12.75">
      <c r="A3995" s="146">
        <v>6307</v>
      </c>
      <c r="B3995" s="102" t="s">
        <v>41488</v>
      </c>
      <c r="C3995" s="146" t="s">
        <v>2</v>
      </c>
      <c r="D3995" s="146" t="s">
        <v>827</v>
      </c>
      <c r="E3995" s="543"/>
    </row>
    <row r="3996" spans="1:5" ht="12.75">
      <c r="A3996" s="146">
        <v>6309</v>
      </c>
      <c r="B3996" s="102" t="s">
        <v>41489</v>
      </c>
      <c r="C3996" s="146" t="s">
        <v>2</v>
      </c>
      <c r="D3996" s="146" t="s">
        <v>827</v>
      </c>
      <c r="E3996" s="543"/>
    </row>
    <row r="3997" spans="1:5" ht="12.75">
      <c r="A3997" s="146">
        <v>6318</v>
      </c>
      <c r="B3997" s="102" t="s">
        <v>41490</v>
      </c>
      <c r="C3997" s="146" t="s">
        <v>2</v>
      </c>
      <c r="D3997" s="146" t="s">
        <v>827</v>
      </c>
      <c r="E3997" s="543"/>
    </row>
    <row r="3998" spans="1:5" ht="12.75">
      <c r="A3998" s="146">
        <v>6306</v>
      </c>
      <c r="B3998" s="102" t="s">
        <v>41491</v>
      </c>
      <c r="C3998" s="146" t="s">
        <v>2</v>
      </c>
      <c r="D3998" s="146" t="s">
        <v>827</v>
      </c>
      <c r="E3998" s="543"/>
    </row>
    <row r="3999" spans="1:5" ht="12.75">
      <c r="A3999" s="146">
        <v>6305</v>
      </c>
      <c r="B3999" s="102" t="s">
        <v>41492</v>
      </c>
      <c r="C3999" s="146" t="s">
        <v>2</v>
      </c>
      <c r="D3999" s="146" t="s">
        <v>827</v>
      </c>
      <c r="E3999" s="543"/>
    </row>
    <row r="4000" spans="1:5" ht="12.75">
      <c r="A4000" s="146">
        <v>6312</v>
      </c>
      <c r="B4000" s="102" t="s">
        <v>41493</v>
      </c>
      <c r="C4000" s="146" t="s">
        <v>2</v>
      </c>
      <c r="D4000" s="146" t="s">
        <v>827</v>
      </c>
      <c r="E4000" s="543"/>
    </row>
    <row r="4001" spans="1:5" ht="12.75">
      <c r="A4001" s="146">
        <v>6311</v>
      </c>
      <c r="B4001" s="102" t="s">
        <v>41494</v>
      </c>
      <c r="C4001" s="146" t="s">
        <v>2</v>
      </c>
      <c r="D4001" s="146" t="s">
        <v>827</v>
      </c>
      <c r="E4001" s="543"/>
    </row>
    <row r="4002" spans="1:5" ht="12.75">
      <c r="A4002" s="146">
        <v>6310</v>
      </c>
      <c r="B4002" s="102" t="s">
        <v>41495</v>
      </c>
      <c r="C4002" s="146" t="s">
        <v>2</v>
      </c>
      <c r="D4002" s="146" t="s">
        <v>827</v>
      </c>
      <c r="E4002" s="543"/>
    </row>
    <row r="4003" spans="1:5" ht="12.75">
      <c r="A4003" s="146">
        <v>6314</v>
      </c>
      <c r="B4003" s="102" t="s">
        <v>41496</v>
      </c>
      <c r="C4003" s="146" t="s">
        <v>2</v>
      </c>
      <c r="D4003" s="146" t="s">
        <v>827</v>
      </c>
      <c r="E4003" s="543"/>
    </row>
    <row r="4004" spans="1:5" ht="12.75">
      <c r="A4004" s="146">
        <v>6313</v>
      </c>
      <c r="B4004" s="102" t="s">
        <v>41497</v>
      </c>
      <c r="C4004" s="146" t="s">
        <v>2</v>
      </c>
      <c r="D4004" s="146" t="s">
        <v>827</v>
      </c>
      <c r="E4004" s="543"/>
    </row>
    <row r="4005" spans="1:5" ht="12.75">
      <c r="A4005" s="146">
        <v>6302</v>
      </c>
      <c r="B4005" s="102" t="s">
        <v>41498</v>
      </c>
      <c r="C4005" s="146" t="s">
        <v>2</v>
      </c>
      <c r="D4005" s="146" t="s">
        <v>827</v>
      </c>
      <c r="E4005" s="543"/>
    </row>
    <row r="4006" spans="1:5" ht="12.75">
      <c r="A4006" s="146">
        <v>6315</v>
      </c>
      <c r="B4006" s="102" t="s">
        <v>41499</v>
      </c>
      <c r="C4006" s="146" t="s">
        <v>2</v>
      </c>
      <c r="D4006" s="146" t="s">
        <v>827</v>
      </c>
      <c r="E4006" s="543"/>
    </row>
    <row r="4007" spans="1:5" ht="12.75">
      <c r="A4007" s="146">
        <v>6316</v>
      </c>
      <c r="B4007" s="102" t="s">
        <v>41500</v>
      </c>
      <c r="C4007" s="146" t="s">
        <v>2</v>
      </c>
      <c r="D4007" s="146" t="s">
        <v>827</v>
      </c>
      <c r="E4007" s="543"/>
    </row>
    <row r="4008" spans="1:5" ht="12.75">
      <c r="A4008" s="146">
        <v>39324</v>
      </c>
      <c r="B4008" s="102" t="s">
        <v>41501</v>
      </c>
      <c r="C4008" s="146" t="s">
        <v>2</v>
      </c>
      <c r="D4008" s="146" t="s">
        <v>827</v>
      </c>
      <c r="E4008" s="543">
        <v>6.29</v>
      </c>
    </row>
    <row r="4009" spans="1:5" ht="12.75">
      <c r="A4009" s="146">
        <v>39325</v>
      </c>
      <c r="B4009" s="102" t="s">
        <v>41502</v>
      </c>
      <c r="C4009" s="146" t="s">
        <v>2</v>
      </c>
      <c r="D4009" s="146" t="s">
        <v>827</v>
      </c>
      <c r="E4009" s="543">
        <v>9.48</v>
      </c>
    </row>
    <row r="4010" spans="1:5" ht="12.75">
      <c r="A4010" s="146">
        <v>39326</v>
      </c>
      <c r="B4010" s="102" t="s">
        <v>41503</v>
      </c>
      <c r="C4010" s="146" t="s">
        <v>2</v>
      </c>
      <c r="D4010" s="146" t="s">
        <v>827</v>
      </c>
      <c r="E4010" s="543">
        <v>34.020000000000003</v>
      </c>
    </row>
    <row r="4011" spans="1:5" ht="12.75">
      <c r="A4011" s="146">
        <v>39327</v>
      </c>
      <c r="B4011" s="102" t="s">
        <v>41504</v>
      </c>
      <c r="C4011" s="146" t="s">
        <v>2</v>
      </c>
      <c r="D4011" s="146" t="s">
        <v>827</v>
      </c>
      <c r="E4011" s="543">
        <v>51.33</v>
      </c>
    </row>
    <row r="4012" spans="1:5" ht="12.75">
      <c r="A4012" s="146">
        <v>11378</v>
      </c>
      <c r="B4012" s="102" t="s">
        <v>41505</v>
      </c>
      <c r="C4012" s="146" t="s">
        <v>2</v>
      </c>
      <c r="D4012" s="146" t="s">
        <v>827</v>
      </c>
      <c r="E4012" s="543"/>
    </row>
    <row r="4013" spans="1:5" ht="12.75">
      <c r="A4013" s="146">
        <v>11379</v>
      </c>
      <c r="B4013" s="102" t="s">
        <v>41506</v>
      </c>
      <c r="C4013" s="146" t="s">
        <v>2</v>
      </c>
      <c r="D4013" s="146" t="s">
        <v>827</v>
      </c>
      <c r="E4013" s="543"/>
    </row>
    <row r="4014" spans="1:5" ht="12.75">
      <c r="A4014" s="146">
        <v>11493</v>
      </c>
      <c r="B4014" s="102" t="s">
        <v>41507</v>
      </c>
      <c r="C4014" s="146" t="s">
        <v>2</v>
      </c>
      <c r="D4014" s="146" t="s">
        <v>827</v>
      </c>
      <c r="E4014" s="543"/>
    </row>
    <row r="4015" spans="1:5" ht="12.75">
      <c r="A4015" s="146">
        <v>7106</v>
      </c>
      <c r="B4015" s="102" t="s">
        <v>41508</v>
      </c>
      <c r="C4015" s="146" t="s">
        <v>2</v>
      </c>
      <c r="D4015" s="146" t="s">
        <v>827</v>
      </c>
      <c r="E4015" s="543">
        <v>188.57</v>
      </c>
    </row>
    <row r="4016" spans="1:5" ht="12.75">
      <c r="A4016" s="146">
        <v>7104</v>
      </c>
      <c r="B4016" s="102" t="s">
        <v>41509</v>
      </c>
      <c r="C4016" s="146" t="s">
        <v>2</v>
      </c>
      <c r="D4016" s="146" t="s">
        <v>827</v>
      </c>
      <c r="E4016" s="543">
        <v>5.08</v>
      </c>
    </row>
    <row r="4017" spans="1:5" ht="12.75">
      <c r="A4017" s="146">
        <v>7136</v>
      </c>
      <c r="B4017" s="102" t="s">
        <v>41510</v>
      </c>
      <c r="C4017" s="146" t="s">
        <v>2</v>
      </c>
      <c r="D4017" s="146" t="s">
        <v>827</v>
      </c>
      <c r="E4017" s="543">
        <v>8.85</v>
      </c>
    </row>
    <row r="4018" spans="1:5" ht="12.75">
      <c r="A4018" s="146">
        <v>7128</v>
      </c>
      <c r="B4018" s="102" t="s">
        <v>41511</v>
      </c>
      <c r="C4018" s="146" t="s">
        <v>2</v>
      </c>
      <c r="D4018" s="146" t="s">
        <v>827</v>
      </c>
      <c r="E4018" s="543">
        <v>11.48</v>
      </c>
    </row>
    <row r="4019" spans="1:5" ht="12.75">
      <c r="A4019" s="146">
        <v>7108</v>
      </c>
      <c r="B4019" s="102" t="s">
        <v>41512</v>
      </c>
      <c r="C4019" s="146" t="s">
        <v>2</v>
      </c>
      <c r="D4019" s="146" t="s">
        <v>827</v>
      </c>
      <c r="E4019" s="543">
        <v>11.46</v>
      </c>
    </row>
    <row r="4020" spans="1:5" ht="12.75">
      <c r="A4020" s="146">
        <v>7129</v>
      </c>
      <c r="B4020" s="102" t="s">
        <v>41513</v>
      </c>
      <c r="C4020" s="146" t="s">
        <v>2</v>
      </c>
      <c r="D4020" s="146" t="s">
        <v>827</v>
      </c>
      <c r="E4020" s="543">
        <v>13.48</v>
      </c>
    </row>
    <row r="4021" spans="1:5" ht="12.75">
      <c r="A4021" s="146">
        <v>7130</v>
      </c>
      <c r="B4021" s="102" t="s">
        <v>41514</v>
      </c>
      <c r="C4021" s="146" t="s">
        <v>2</v>
      </c>
      <c r="D4021" s="146" t="s">
        <v>827</v>
      </c>
      <c r="E4021" s="543">
        <v>19.59</v>
      </c>
    </row>
    <row r="4022" spans="1:5" ht="12.75">
      <c r="A4022" s="146">
        <v>7131</v>
      </c>
      <c r="B4022" s="102" t="s">
        <v>41515</v>
      </c>
      <c r="C4022" s="146" t="s">
        <v>2</v>
      </c>
      <c r="D4022" s="146" t="s">
        <v>827</v>
      </c>
      <c r="E4022" s="543">
        <v>23.96</v>
      </c>
    </row>
    <row r="4023" spans="1:5" ht="12.75">
      <c r="A4023" s="146">
        <v>7132</v>
      </c>
      <c r="B4023" s="102" t="s">
        <v>41516</v>
      </c>
      <c r="C4023" s="146" t="s">
        <v>2</v>
      </c>
      <c r="D4023" s="146" t="s">
        <v>827</v>
      </c>
      <c r="E4023" s="543">
        <v>56.41</v>
      </c>
    </row>
    <row r="4024" spans="1:5" ht="12.75">
      <c r="A4024" s="146">
        <v>7133</v>
      </c>
      <c r="B4024" s="102" t="s">
        <v>41517</v>
      </c>
      <c r="C4024" s="146" t="s">
        <v>2</v>
      </c>
      <c r="D4024" s="146" t="s">
        <v>827</v>
      </c>
      <c r="E4024" s="543">
        <v>130.34</v>
      </c>
    </row>
    <row r="4025" spans="1:5" ht="12.75">
      <c r="A4025" s="146">
        <v>37422</v>
      </c>
      <c r="B4025" s="102" t="s">
        <v>41518</v>
      </c>
      <c r="C4025" s="146" t="s">
        <v>2</v>
      </c>
      <c r="D4025" s="146" t="s">
        <v>827</v>
      </c>
      <c r="E4025" s="543"/>
    </row>
    <row r="4026" spans="1:5" ht="12.75">
      <c r="A4026" s="146">
        <v>37420</v>
      </c>
      <c r="B4026" s="102" t="s">
        <v>41519</v>
      </c>
      <c r="C4026" s="146" t="s">
        <v>2</v>
      </c>
      <c r="D4026" s="146" t="s">
        <v>827</v>
      </c>
      <c r="E4026" s="543"/>
    </row>
    <row r="4027" spans="1:5" ht="12.75">
      <c r="A4027" s="146">
        <v>37421</v>
      </c>
      <c r="B4027" s="102" t="s">
        <v>41520</v>
      </c>
      <c r="C4027" s="146" t="s">
        <v>2</v>
      </c>
      <c r="D4027" s="146" t="s">
        <v>827</v>
      </c>
      <c r="E4027" s="543"/>
    </row>
    <row r="4028" spans="1:5" ht="12.75">
      <c r="A4028" s="146">
        <v>37443</v>
      </c>
      <c r="B4028" s="102" t="s">
        <v>41521</v>
      </c>
      <c r="C4028" s="146" t="s">
        <v>2</v>
      </c>
      <c r="D4028" s="146" t="s">
        <v>827</v>
      </c>
      <c r="E4028" s="543"/>
    </row>
    <row r="4029" spans="1:5" ht="12.75">
      <c r="A4029" s="146">
        <v>37444</v>
      </c>
      <c r="B4029" s="102" t="s">
        <v>41522</v>
      </c>
      <c r="C4029" s="146" t="s">
        <v>2</v>
      </c>
      <c r="D4029" s="146" t="s">
        <v>827</v>
      </c>
      <c r="E4029" s="543"/>
    </row>
    <row r="4030" spans="1:5" ht="12.75">
      <c r="A4030" s="146">
        <v>37445</v>
      </c>
      <c r="B4030" s="102" t="s">
        <v>41523</v>
      </c>
      <c r="C4030" s="146" t="s">
        <v>2</v>
      </c>
      <c r="D4030" s="146" t="s">
        <v>827</v>
      </c>
      <c r="E4030" s="543"/>
    </row>
    <row r="4031" spans="1:5" ht="12.75">
      <c r="A4031" s="146">
        <v>37446</v>
      </c>
      <c r="B4031" s="102" t="s">
        <v>41524</v>
      </c>
      <c r="C4031" s="146" t="s">
        <v>2</v>
      </c>
      <c r="D4031" s="146" t="s">
        <v>827</v>
      </c>
      <c r="E4031" s="543"/>
    </row>
    <row r="4032" spans="1:5" ht="12.75">
      <c r="A4032" s="146">
        <v>37447</v>
      </c>
      <c r="B4032" s="102" t="s">
        <v>41525</v>
      </c>
      <c r="C4032" s="146" t="s">
        <v>2</v>
      </c>
      <c r="D4032" s="146" t="s">
        <v>827</v>
      </c>
      <c r="E4032" s="543"/>
    </row>
    <row r="4033" spans="1:5" ht="12.75">
      <c r="A4033" s="146">
        <v>37448</v>
      </c>
      <c r="B4033" s="102" t="s">
        <v>41526</v>
      </c>
      <c r="C4033" s="146" t="s">
        <v>2</v>
      </c>
      <c r="D4033" s="146" t="s">
        <v>827</v>
      </c>
      <c r="E4033" s="543"/>
    </row>
    <row r="4034" spans="1:5" ht="12.75">
      <c r="A4034" s="146">
        <v>37440</v>
      </c>
      <c r="B4034" s="102" t="s">
        <v>41527</v>
      </c>
      <c r="C4034" s="146" t="s">
        <v>2</v>
      </c>
      <c r="D4034" s="146" t="s">
        <v>827</v>
      </c>
      <c r="E4034" s="543"/>
    </row>
    <row r="4035" spans="1:5" ht="12.75">
      <c r="A4035" s="146">
        <v>37441</v>
      </c>
      <c r="B4035" s="102" t="s">
        <v>41528</v>
      </c>
      <c r="C4035" s="146" t="s">
        <v>2</v>
      </c>
      <c r="D4035" s="146" t="s">
        <v>827</v>
      </c>
      <c r="E4035" s="543"/>
    </row>
    <row r="4036" spans="1:5" ht="12.75">
      <c r="A4036" s="146">
        <v>37442</v>
      </c>
      <c r="B4036" s="102" t="s">
        <v>41529</v>
      </c>
      <c r="C4036" s="146" t="s">
        <v>2</v>
      </c>
      <c r="D4036" s="146" t="s">
        <v>827</v>
      </c>
      <c r="E4036" s="543"/>
    </row>
    <row r="4037" spans="1:5" ht="12.75">
      <c r="A4037" s="146">
        <v>38017</v>
      </c>
      <c r="B4037" s="102" t="s">
        <v>41530</v>
      </c>
      <c r="C4037" s="146" t="s">
        <v>2</v>
      </c>
      <c r="D4037" s="146" t="s">
        <v>827</v>
      </c>
      <c r="E4037" s="543">
        <v>12.86</v>
      </c>
    </row>
    <row r="4038" spans="1:5" ht="12.75">
      <c r="A4038" s="146">
        <v>38018</v>
      </c>
      <c r="B4038" s="102" t="s">
        <v>41531</v>
      </c>
      <c r="C4038" s="146" t="s">
        <v>2</v>
      </c>
      <c r="D4038" s="146" t="s">
        <v>827</v>
      </c>
      <c r="E4038" s="543">
        <v>14.46</v>
      </c>
    </row>
    <row r="4039" spans="1:5" ht="12.75">
      <c r="A4039" s="146">
        <v>39895</v>
      </c>
      <c r="B4039" s="102" t="s">
        <v>41532</v>
      </c>
      <c r="C4039" s="146" t="s">
        <v>2</v>
      </c>
      <c r="D4039" s="146" t="s">
        <v>827</v>
      </c>
      <c r="E4039" s="543"/>
    </row>
    <row r="4040" spans="1:5" ht="12.75">
      <c r="A4040" s="146">
        <v>39896</v>
      </c>
      <c r="B4040" s="102" t="s">
        <v>41533</v>
      </c>
      <c r="C4040" s="146" t="s">
        <v>2</v>
      </c>
      <c r="D4040" s="146" t="s">
        <v>827</v>
      </c>
      <c r="E4040" s="543"/>
    </row>
    <row r="4041" spans="1:5" ht="12.75">
      <c r="A4041" s="146">
        <v>38873</v>
      </c>
      <c r="B4041" s="102" t="s">
        <v>41534</v>
      </c>
      <c r="C4041" s="146" t="s">
        <v>2</v>
      </c>
      <c r="D4041" s="146" t="s">
        <v>827</v>
      </c>
      <c r="E4041" s="543"/>
    </row>
    <row r="4042" spans="1:5" ht="12.75">
      <c r="A4042" s="146">
        <v>38874</v>
      </c>
      <c r="B4042" s="102" t="s">
        <v>41535</v>
      </c>
      <c r="C4042" s="146" t="s">
        <v>2</v>
      </c>
      <c r="D4042" s="146" t="s">
        <v>827</v>
      </c>
      <c r="E4042" s="543"/>
    </row>
    <row r="4043" spans="1:5" ht="12.75">
      <c r="A4043" s="146">
        <v>38875</v>
      </c>
      <c r="B4043" s="102" t="s">
        <v>41536</v>
      </c>
      <c r="C4043" s="146" t="s">
        <v>2</v>
      </c>
      <c r="D4043" s="146" t="s">
        <v>827</v>
      </c>
      <c r="E4043" s="543"/>
    </row>
    <row r="4044" spans="1:5" ht="12.75">
      <c r="A4044" s="146">
        <v>38876</v>
      </c>
      <c r="B4044" s="102" t="s">
        <v>41537</v>
      </c>
      <c r="C4044" s="146" t="s">
        <v>2</v>
      </c>
      <c r="D4044" s="146" t="s">
        <v>827</v>
      </c>
      <c r="E4044" s="543"/>
    </row>
    <row r="4045" spans="1:5" ht="12.75">
      <c r="A4045" s="146">
        <v>39000</v>
      </c>
      <c r="B4045" s="102" t="s">
        <v>41538</v>
      </c>
      <c r="C4045" s="146" t="s">
        <v>2</v>
      </c>
      <c r="D4045" s="146" t="s">
        <v>827</v>
      </c>
      <c r="E4045" s="543"/>
    </row>
    <row r="4046" spans="1:5" ht="12.75">
      <c r="A4046" s="146">
        <v>38674</v>
      </c>
      <c r="B4046" s="102" t="s">
        <v>41539</v>
      </c>
      <c r="C4046" s="146" t="s">
        <v>2</v>
      </c>
      <c r="D4046" s="146" t="s">
        <v>827</v>
      </c>
      <c r="E4046" s="543">
        <v>43.28</v>
      </c>
    </row>
    <row r="4047" spans="1:5" ht="12.75">
      <c r="A4047" s="146">
        <v>38019</v>
      </c>
      <c r="B4047" s="102" t="s">
        <v>41540</v>
      </c>
      <c r="C4047" s="146" t="s">
        <v>2</v>
      </c>
      <c r="D4047" s="146" t="s">
        <v>827</v>
      </c>
      <c r="E4047" s="543">
        <v>9.16</v>
      </c>
    </row>
    <row r="4048" spans="1:5" ht="12.75">
      <c r="A4048" s="146">
        <v>38020</v>
      </c>
      <c r="B4048" s="102" t="s">
        <v>41541</v>
      </c>
      <c r="C4048" s="146" t="s">
        <v>2</v>
      </c>
      <c r="D4048" s="146" t="s">
        <v>827</v>
      </c>
      <c r="E4048" s="543">
        <v>11.28</v>
      </c>
    </row>
    <row r="4049" spans="1:5" ht="12.75">
      <c r="A4049" s="146">
        <v>38454</v>
      </c>
      <c r="B4049" s="102" t="s">
        <v>41542</v>
      </c>
      <c r="C4049" s="146" t="s">
        <v>2</v>
      </c>
      <c r="D4049" s="146" t="s">
        <v>827</v>
      </c>
      <c r="E4049" s="543"/>
    </row>
    <row r="4050" spans="1:5" ht="12.75">
      <c r="A4050" s="146">
        <v>38455</v>
      </c>
      <c r="B4050" s="102" t="s">
        <v>41543</v>
      </c>
      <c r="C4050" s="146" t="s">
        <v>2</v>
      </c>
      <c r="D4050" s="146" t="s">
        <v>827</v>
      </c>
      <c r="E4050" s="543"/>
    </row>
    <row r="4051" spans="1:5" ht="12.75">
      <c r="A4051" s="146">
        <v>38462</v>
      </c>
      <c r="B4051" s="102" t="s">
        <v>41544</v>
      </c>
      <c r="C4051" s="146" t="s">
        <v>2</v>
      </c>
      <c r="D4051" s="146" t="s">
        <v>827</v>
      </c>
      <c r="E4051" s="543"/>
    </row>
    <row r="4052" spans="1:5" ht="12.75">
      <c r="A4052" s="146">
        <v>36362</v>
      </c>
      <c r="B4052" s="102" t="s">
        <v>41545</v>
      </c>
      <c r="C4052" s="146" t="s">
        <v>2</v>
      </c>
      <c r="D4052" s="146" t="s">
        <v>827</v>
      </c>
      <c r="E4052" s="543"/>
    </row>
    <row r="4053" spans="1:5" ht="12.75">
      <c r="A4053" s="146">
        <v>36298</v>
      </c>
      <c r="B4053" s="102" t="s">
        <v>41546</v>
      </c>
      <c r="C4053" s="146" t="s">
        <v>2</v>
      </c>
      <c r="D4053" s="146" t="s">
        <v>827</v>
      </c>
      <c r="E4053" s="543"/>
    </row>
    <row r="4054" spans="1:5" ht="12.75">
      <c r="A4054" s="146">
        <v>38456</v>
      </c>
      <c r="B4054" s="102" t="s">
        <v>41547</v>
      </c>
      <c r="C4054" s="146" t="s">
        <v>2</v>
      </c>
      <c r="D4054" s="146" t="s">
        <v>827</v>
      </c>
      <c r="E4054" s="543"/>
    </row>
    <row r="4055" spans="1:5" ht="12.75">
      <c r="A4055" s="146">
        <v>38457</v>
      </c>
      <c r="B4055" s="102" t="s">
        <v>41548</v>
      </c>
      <c r="C4055" s="146" t="s">
        <v>2</v>
      </c>
      <c r="D4055" s="146" t="s">
        <v>827</v>
      </c>
      <c r="E4055" s="543"/>
    </row>
    <row r="4056" spans="1:5" ht="12.75">
      <c r="A4056" s="146">
        <v>38458</v>
      </c>
      <c r="B4056" s="102" t="s">
        <v>41549</v>
      </c>
      <c r="C4056" s="146" t="s">
        <v>2</v>
      </c>
      <c r="D4056" s="146" t="s">
        <v>827</v>
      </c>
      <c r="E4056" s="543"/>
    </row>
    <row r="4057" spans="1:5" ht="12.75">
      <c r="A4057" s="146">
        <v>38459</v>
      </c>
      <c r="B4057" s="102" t="s">
        <v>41550</v>
      </c>
      <c r="C4057" s="146" t="s">
        <v>2</v>
      </c>
      <c r="D4057" s="146" t="s">
        <v>827</v>
      </c>
      <c r="E4057" s="543"/>
    </row>
    <row r="4058" spans="1:5" ht="12.75">
      <c r="A4058" s="146">
        <v>38460</v>
      </c>
      <c r="B4058" s="102" t="s">
        <v>41551</v>
      </c>
      <c r="C4058" s="146" t="s">
        <v>2</v>
      </c>
      <c r="D4058" s="146" t="s">
        <v>827</v>
      </c>
      <c r="E4058" s="543"/>
    </row>
    <row r="4059" spans="1:5" ht="12.75">
      <c r="A4059" s="146">
        <v>38461</v>
      </c>
      <c r="B4059" s="102" t="s">
        <v>41552</v>
      </c>
      <c r="C4059" s="146" t="s">
        <v>2</v>
      </c>
      <c r="D4059" s="146" t="s">
        <v>827</v>
      </c>
      <c r="E4059" s="543"/>
    </row>
    <row r="4060" spans="1:5" ht="12.75">
      <c r="A4060" s="146">
        <v>7094</v>
      </c>
      <c r="B4060" s="102" t="s">
        <v>41553</v>
      </c>
      <c r="C4060" s="146" t="s">
        <v>2</v>
      </c>
      <c r="D4060" s="146" t="s">
        <v>827</v>
      </c>
      <c r="E4060" s="543">
        <v>16.59</v>
      </c>
    </row>
    <row r="4061" spans="1:5" ht="12.75">
      <c r="A4061" s="146">
        <v>7116</v>
      </c>
      <c r="B4061" s="102" t="s">
        <v>41554</v>
      </c>
      <c r="C4061" s="146" t="s">
        <v>2</v>
      </c>
      <c r="D4061" s="146" t="s">
        <v>827</v>
      </c>
      <c r="E4061" s="543">
        <v>4.8099999999999996</v>
      </c>
    </row>
    <row r="4062" spans="1:5" ht="12.75">
      <c r="A4062" s="146">
        <v>7118</v>
      </c>
      <c r="B4062" s="102" t="s">
        <v>41555</v>
      </c>
      <c r="C4062" s="146" t="s">
        <v>2</v>
      </c>
      <c r="D4062" s="146" t="s">
        <v>827</v>
      </c>
      <c r="E4062" s="543">
        <v>34.119999999999997</v>
      </c>
    </row>
    <row r="4063" spans="1:5" ht="12.75">
      <c r="A4063" s="146">
        <v>7098</v>
      </c>
      <c r="B4063" s="102" t="s">
        <v>41556</v>
      </c>
      <c r="C4063" s="146" t="s">
        <v>2</v>
      </c>
      <c r="D4063" s="146" t="s">
        <v>827</v>
      </c>
      <c r="E4063" s="543">
        <v>5.07</v>
      </c>
    </row>
    <row r="4064" spans="1:5" ht="12.75">
      <c r="A4064" s="146">
        <v>7110</v>
      </c>
      <c r="B4064" s="102" t="s">
        <v>41557</v>
      </c>
      <c r="C4064" s="146" t="s">
        <v>2</v>
      </c>
      <c r="D4064" s="146" t="s">
        <v>827</v>
      </c>
      <c r="E4064" s="543">
        <v>64.88</v>
      </c>
    </row>
    <row r="4065" spans="1:5" ht="12.75">
      <c r="A4065" s="146">
        <v>7123</v>
      </c>
      <c r="B4065" s="102" t="s">
        <v>41558</v>
      </c>
      <c r="C4065" s="146" t="s">
        <v>2</v>
      </c>
      <c r="D4065" s="146" t="s">
        <v>827</v>
      </c>
      <c r="E4065" s="543">
        <v>6.13</v>
      </c>
    </row>
    <row r="4066" spans="1:5" ht="12.75">
      <c r="A4066" s="146">
        <v>7121</v>
      </c>
      <c r="B4066" s="102" t="s">
        <v>41559</v>
      </c>
      <c r="C4066" s="146" t="s">
        <v>2</v>
      </c>
      <c r="D4066" s="146" t="s">
        <v>827</v>
      </c>
      <c r="E4066" s="543">
        <v>12.13</v>
      </c>
    </row>
    <row r="4067" spans="1:5" ht="12.75">
      <c r="A4067" s="146">
        <v>7137</v>
      </c>
      <c r="B4067" s="102" t="s">
        <v>41560</v>
      </c>
      <c r="C4067" s="146" t="s">
        <v>2</v>
      </c>
      <c r="D4067" s="146" t="s">
        <v>827</v>
      </c>
      <c r="E4067" s="543">
        <v>13.25</v>
      </c>
    </row>
    <row r="4068" spans="1:5" ht="12.75">
      <c r="A4068" s="146">
        <v>7122</v>
      </c>
      <c r="B4068" s="102" t="s">
        <v>41561</v>
      </c>
      <c r="C4068" s="146" t="s">
        <v>2</v>
      </c>
      <c r="D4068" s="146" t="s">
        <v>827</v>
      </c>
      <c r="E4068" s="543">
        <v>14.59</v>
      </c>
    </row>
    <row r="4069" spans="1:5" ht="12.75">
      <c r="A4069" s="146">
        <v>7114</v>
      </c>
      <c r="B4069" s="102" t="s">
        <v>41562</v>
      </c>
      <c r="C4069" s="146" t="s">
        <v>2</v>
      </c>
      <c r="D4069" s="146" t="s">
        <v>827</v>
      </c>
      <c r="E4069" s="543">
        <v>16.97</v>
      </c>
    </row>
    <row r="4070" spans="1:5" ht="12.75">
      <c r="A4070" s="146">
        <v>7109</v>
      </c>
      <c r="B4070" s="102" t="s">
        <v>41563</v>
      </c>
      <c r="C4070" s="146" t="s">
        <v>2</v>
      </c>
      <c r="D4070" s="146" t="s">
        <v>827</v>
      </c>
      <c r="E4070" s="543">
        <v>3.36</v>
      </c>
    </row>
    <row r="4071" spans="1:5" ht="12.75">
      <c r="A4071" s="146">
        <v>7135</v>
      </c>
      <c r="B4071" s="102" t="s">
        <v>41564</v>
      </c>
      <c r="C4071" s="146" t="s">
        <v>2</v>
      </c>
      <c r="D4071" s="146" t="s">
        <v>827</v>
      </c>
      <c r="E4071" s="543">
        <v>6.89</v>
      </c>
    </row>
    <row r="4072" spans="1:5" ht="12.75">
      <c r="A4072" s="146">
        <v>37947</v>
      </c>
      <c r="B4072" s="102" t="s">
        <v>41565</v>
      </c>
      <c r="C4072" s="146" t="s">
        <v>2</v>
      </c>
      <c r="D4072" s="146" t="s">
        <v>827</v>
      </c>
      <c r="E4072" s="543">
        <v>5.6</v>
      </c>
    </row>
    <row r="4073" spans="1:5" ht="12.75">
      <c r="A4073" s="146">
        <v>7103</v>
      </c>
      <c r="B4073" s="102" t="s">
        <v>41566</v>
      </c>
      <c r="C4073" s="146" t="s">
        <v>2</v>
      </c>
      <c r="D4073" s="146" t="s">
        <v>827</v>
      </c>
      <c r="E4073" s="543">
        <v>18.239999999999998</v>
      </c>
    </row>
    <row r="4074" spans="1:5" ht="12.75">
      <c r="A4074" s="146">
        <v>40419</v>
      </c>
      <c r="B4074" s="102" t="s">
        <v>41567</v>
      </c>
      <c r="C4074" s="146" t="s">
        <v>2</v>
      </c>
      <c r="D4074" s="146" t="s">
        <v>827</v>
      </c>
      <c r="E4074" s="543"/>
    </row>
    <row r="4075" spans="1:5" ht="12.75">
      <c r="A4075" s="146">
        <v>40420</v>
      </c>
      <c r="B4075" s="102" t="s">
        <v>41568</v>
      </c>
      <c r="C4075" s="146" t="s">
        <v>2</v>
      </c>
      <c r="D4075" s="146" t="s">
        <v>827</v>
      </c>
      <c r="E4075" s="543"/>
    </row>
    <row r="4076" spans="1:5" ht="12.75">
      <c r="A4076" s="146">
        <v>40421</v>
      </c>
      <c r="B4076" s="102" t="s">
        <v>41569</v>
      </c>
      <c r="C4076" s="146" t="s">
        <v>2</v>
      </c>
      <c r="D4076" s="146" t="s">
        <v>827</v>
      </c>
      <c r="E4076" s="543"/>
    </row>
    <row r="4077" spans="1:5" ht="12.75">
      <c r="A4077" s="146">
        <v>38905</v>
      </c>
      <c r="B4077" s="102" t="s">
        <v>41570</v>
      </c>
      <c r="C4077" s="146" t="s">
        <v>2</v>
      </c>
      <c r="D4077" s="146" t="s">
        <v>827</v>
      </c>
      <c r="E4077" s="543"/>
    </row>
    <row r="4078" spans="1:5" ht="12.75">
      <c r="A4078" s="146">
        <v>38907</v>
      </c>
      <c r="B4078" s="102" t="s">
        <v>41571</v>
      </c>
      <c r="C4078" s="146" t="s">
        <v>2</v>
      </c>
      <c r="D4078" s="146" t="s">
        <v>827</v>
      </c>
      <c r="E4078" s="543"/>
    </row>
    <row r="4079" spans="1:5" ht="12.75">
      <c r="A4079" s="146">
        <v>38910</v>
      </c>
      <c r="B4079" s="102" t="s">
        <v>41572</v>
      </c>
      <c r="C4079" s="146" t="s">
        <v>2</v>
      </c>
      <c r="D4079" s="146" t="s">
        <v>827</v>
      </c>
      <c r="E4079" s="543"/>
    </row>
    <row r="4080" spans="1:5" ht="12.75">
      <c r="A4080" s="146">
        <v>11655</v>
      </c>
      <c r="B4080" s="102" t="s">
        <v>41573</v>
      </c>
      <c r="C4080" s="146" t="s">
        <v>2</v>
      </c>
      <c r="D4080" s="146" t="s">
        <v>827</v>
      </c>
      <c r="E4080" s="543">
        <v>22.25</v>
      </c>
    </row>
    <row r="4081" spans="1:5" ht="12.75">
      <c r="A4081" s="146">
        <v>11656</v>
      </c>
      <c r="B4081" s="102" t="s">
        <v>41574</v>
      </c>
      <c r="C4081" s="146" t="s">
        <v>2</v>
      </c>
      <c r="D4081" s="146" t="s">
        <v>827</v>
      </c>
      <c r="E4081" s="543">
        <v>25.55</v>
      </c>
    </row>
    <row r="4082" spans="1:5" ht="12.75">
      <c r="A4082" s="146">
        <v>7091</v>
      </c>
      <c r="B4082" s="102" t="s">
        <v>41575</v>
      </c>
      <c r="C4082" s="146" t="s">
        <v>2</v>
      </c>
      <c r="D4082" s="146" t="s">
        <v>827</v>
      </c>
      <c r="E4082" s="543">
        <v>20.93</v>
      </c>
    </row>
    <row r="4083" spans="1:5" ht="12.75">
      <c r="A4083" s="146">
        <v>37948</v>
      </c>
      <c r="B4083" s="102" t="s">
        <v>41576</v>
      </c>
      <c r="C4083" s="146" t="s">
        <v>2</v>
      </c>
      <c r="D4083" s="146" t="s">
        <v>827</v>
      </c>
      <c r="E4083" s="543">
        <v>4.8499999999999996</v>
      </c>
    </row>
    <row r="4084" spans="1:5" ht="12.75">
      <c r="A4084" s="146">
        <v>7097</v>
      </c>
      <c r="B4084" s="102" t="s">
        <v>41577</v>
      </c>
      <c r="C4084" s="146" t="s">
        <v>2</v>
      </c>
      <c r="D4084" s="146" t="s">
        <v>827</v>
      </c>
      <c r="E4084" s="543">
        <v>9.83</v>
      </c>
    </row>
    <row r="4085" spans="1:5" ht="12.75">
      <c r="A4085" s="146">
        <v>11658</v>
      </c>
      <c r="B4085" s="102" t="s">
        <v>41578</v>
      </c>
      <c r="C4085" s="146" t="s">
        <v>2</v>
      </c>
      <c r="D4085" s="146" t="s">
        <v>827</v>
      </c>
      <c r="E4085" s="543">
        <v>21.73</v>
      </c>
    </row>
    <row r="4086" spans="1:5" ht="12.75">
      <c r="A4086" s="146">
        <v>7146</v>
      </c>
      <c r="B4086" s="102" t="s">
        <v>41579</v>
      </c>
      <c r="C4086" s="146" t="s">
        <v>2</v>
      </c>
      <c r="D4086" s="146" t="s">
        <v>827</v>
      </c>
      <c r="E4086" s="543">
        <v>222.05</v>
      </c>
    </row>
    <row r="4087" spans="1:5" ht="12.75">
      <c r="A4087" s="146">
        <v>7138</v>
      </c>
      <c r="B4087" s="102" t="s">
        <v>41580</v>
      </c>
      <c r="C4087" s="146" t="s">
        <v>2</v>
      </c>
      <c r="D4087" s="146" t="s">
        <v>827</v>
      </c>
      <c r="E4087" s="543">
        <v>1.41</v>
      </c>
    </row>
    <row r="4088" spans="1:5" ht="12.75">
      <c r="A4088" s="146">
        <v>7139</v>
      </c>
      <c r="B4088" s="102" t="s">
        <v>41581</v>
      </c>
      <c r="C4088" s="146" t="s">
        <v>2</v>
      </c>
      <c r="D4088" s="146" t="s">
        <v>827</v>
      </c>
      <c r="E4088" s="543">
        <v>1.59</v>
      </c>
    </row>
    <row r="4089" spans="1:5" ht="12.75">
      <c r="A4089" s="146">
        <v>7140</v>
      </c>
      <c r="B4089" s="102" t="s">
        <v>41582</v>
      </c>
      <c r="C4089" s="146" t="s">
        <v>2</v>
      </c>
      <c r="D4089" s="146" t="s">
        <v>827</v>
      </c>
      <c r="E4089" s="543">
        <v>5</v>
      </c>
    </row>
    <row r="4090" spans="1:5" ht="12.75">
      <c r="A4090" s="146">
        <v>7141</v>
      </c>
      <c r="B4090" s="102" t="s">
        <v>41583</v>
      </c>
      <c r="C4090" s="146" t="s">
        <v>2</v>
      </c>
      <c r="D4090" s="146" t="s">
        <v>827</v>
      </c>
      <c r="E4090" s="543">
        <v>12.22</v>
      </c>
    </row>
    <row r="4091" spans="1:5" ht="12.75">
      <c r="A4091" s="146">
        <v>7143</v>
      </c>
      <c r="B4091" s="102" t="s">
        <v>41584</v>
      </c>
      <c r="C4091" s="146" t="s">
        <v>2</v>
      </c>
      <c r="D4091" s="146" t="s">
        <v>827</v>
      </c>
      <c r="E4091" s="543">
        <v>41</v>
      </c>
    </row>
    <row r="4092" spans="1:5" ht="12.75">
      <c r="A4092" s="146">
        <v>7144</v>
      </c>
      <c r="B4092" s="102" t="s">
        <v>41585</v>
      </c>
      <c r="C4092" s="146" t="s">
        <v>2</v>
      </c>
      <c r="D4092" s="146" t="s">
        <v>827</v>
      </c>
      <c r="E4092" s="543">
        <v>76.05</v>
      </c>
    </row>
    <row r="4093" spans="1:5" ht="12.75">
      <c r="A4093" s="146">
        <v>7145</v>
      </c>
      <c r="B4093" s="102" t="s">
        <v>41586</v>
      </c>
      <c r="C4093" s="146" t="s">
        <v>2</v>
      </c>
      <c r="D4093" s="146" t="s">
        <v>827</v>
      </c>
      <c r="E4093" s="543">
        <v>103.41</v>
      </c>
    </row>
    <row r="4094" spans="1:5" ht="12.75">
      <c r="A4094" s="146">
        <v>7142</v>
      </c>
      <c r="B4094" s="102" t="s">
        <v>41587</v>
      </c>
      <c r="C4094" s="146" t="s">
        <v>2</v>
      </c>
      <c r="D4094" s="146" t="s">
        <v>827</v>
      </c>
      <c r="E4094" s="543">
        <v>12.77</v>
      </c>
    </row>
    <row r="4095" spans="1:5" ht="12.75">
      <c r="A4095" s="146">
        <v>39322</v>
      </c>
      <c r="B4095" s="102" t="s">
        <v>41588</v>
      </c>
      <c r="C4095" s="146" t="s">
        <v>2</v>
      </c>
      <c r="D4095" s="146" t="s">
        <v>827</v>
      </c>
      <c r="E4095" s="543"/>
    </row>
    <row r="4096" spans="1:5" ht="12.75">
      <c r="A4096" s="146">
        <v>39289</v>
      </c>
      <c r="B4096" s="102" t="s">
        <v>41589</v>
      </c>
      <c r="C4096" s="146" t="s">
        <v>2</v>
      </c>
      <c r="D4096" s="146" t="s">
        <v>827</v>
      </c>
      <c r="E4096" s="543"/>
    </row>
    <row r="4097" spans="1:5" ht="12.75">
      <c r="A4097" s="146">
        <v>39290</v>
      </c>
      <c r="B4097" s="102" t="s">
        <v>41590</v>
      </c>
      <c r="C4097" s="146" t="s">
        <v>2</v>
      </c>
      <c r="D4097" s="146" t="s">
        <v>827</v>
      </c>
      <c r="E4097" s="543"/>
    </row>
    <row r="4098" spans="1:5" ht="12.75">
      <c r="A4098" s="146">
        <v>39291</v>
      </c>
      <c r="B4098" s="102" t="s">
        <v>41591</v>
      </c>
      <c r="C4098" s="146" t="s">
        <v>2</v>
      </c>
      <c r="D4098" s="146" t="s">
        <v>827</v>
      </c>
      <c r="E4098" s="543"/>
    </row>
    <row r="4099" spans="1:5" ht="12.75">
      <c r="A4099" s="146">
        <v>41892</v>
      </c>
      <c r="B4099" s="102" t="s">
        <v>41592</v>
      </c>
      <c r="C4099" s="146" t="s">
        <v>2</v>
      </c>
      <c r="D4099" s="146" t="s">
        <v>827</v>
      </c>
      <c r="E4099" s="543"/>
    </row>
    <row r="4100" spans="1:5" ht="12.75">
      <c r="A4100" s="146">
        <v>7048</v>
      </c>
      <c r="B4100" s="102" t="s">
        <v>41593</v>
      </c>
      <c r="C4100" s="146" t="s">
        <v>2</v>
      </c>
      <c r="D4100" s="146" t="s">
        <v>827</v>
      </c>
      <c r="E4100" s="543"/>
    </row>
    <row r="4101" spans="1:5" ht="12.75">
      <c r="A4101" s="146">
        <v>7088</v>
      </c>
      <c r="B4101" s="102" t="s">
        <v>41594</v>
      </c>
      <c r="C4101" s="146" t="s">
        <v>2</v>
      </c>
      <c r="D4101" s="146" t="s">
        <v>827</v>
      </c>
      <c r="E4101" s="543"/>
    </row>
    <row r="4102" spans="1:5" ht="12.75">
      <c r="A4102" s="146">
        <v>7070</v>
      </c>
      <c r="B4102" s="102" t="s">
        <v>41595</v>
      </c>
      <c r="C4102" s="146" t="s">
        <v>2</v>
      </c>
      <c r="D4102" s="146" t="s">
        <v>827</v>
      </c>
      <c r="E4102" s="543">
        <v>269.26</v>
      </c>
    </row>
    <row r="4103" spans="1:5" ht="12.75">
      <c r="A4103" s="146">
        <v>20179</v>
      </c>
      <c r="B4103" s="102" t="s">
        <v>41596</v>
      </c>
      <c r="C4103" s="146" t="s">
        <v>2</v>
      </c>
      <c r="D4103" s="146" t="s">
        <v>827</v>
      </c>
      <c r="E4103" s="543">
        <v>57.27</v>
      </c>
    </row>
    <row r="4104" spans="1:5" ht="12.75">
      <c r="A4104" s="146">
        <v>20178</v>
      </c>
      <c r="B4104" s="102" t="s">
        <v>41597</v>
      </c>
      <c r="C4104" s="146" t="s">
        <v>2</v>
      </c>
      <c r="D4104" s="146" t="s">
        <v>827</v>
      </c>
      <c r="E4104" s="543">
        <v>68.650000000000006</v>
      </c>
    </row>
    <row r="4105" spans="1:5" ht="12.75">
      <c r="A4105" s="146">
        <v>20180</v>
      </c>
      <c r="B4105" s="102" t="s">
        <v>41598</v>
      </c>
      <c r="C4105" s="146" t="s">
        <v>2</v>
      </c>
      <c r="D4105" s="146" t="s">
        <v>827</v>
      </c>
      <c r="E4105" s="543">
        <v>113.3</v>
      </c>
    </row>
    <row r="4106" spans="1:5" ht="12.75">
      <c r="A4106" s="146">
        <v>20181</v>
      </c>
      <c r="B4106" s="102" t="s">
        <v>41599</v>
      </c>
      <c r="C4106" s="146" t="s">
        <v>2</v>
      </c>
      <c r="D4106" s="146" t="s">
        <v>827</v>
      </c>
      <c r="E4106" s="543">
        <v>151.69999999999999</v>
      </c>
    </row>
    <row r="4107" spans="1:5" ht="12.75">
      <c r="A4107" s="146">
        <v>20177</v>
      </c>
      <c r="B4107" s="102" t="s">
        <v>41600</v>
      </c>
      <c r="C4107" s="146" t="s">
        <v>2</v>
      </c>
      <c r="D4107" s="146" t="s">
        <v>827</v>
      </c>
      <c r="E4107" s="543">
        <v>37.520000000000003</v>
      </c>
    </row>
    <row r="4108" spans="1:5" ht="12.75">
      <c r="A4108" s="146">
        <v>40945</v>
      </c>
      <c r="B4108" s="102" t="s">
        <v>41601</v>
      </c>
      <c r="C4108" s="146" t="s">
        <v>5</v>
      </c>
      <c r="D4108" s="146" t="s">
        <v>827</v>
      </c>
      <c r="E4108" s="543">
        <v>16.07</v>
      </c>
    </row>
    <row r="4109" spans="1:5" ht="12.75">
      <c r="A4109" s="146">
        <v>40946</v>
      </c>
      <c r="B4109" s="102" t="s">
        <v>41602</v>
      </c>
      <c r="C4109" s="146" t="s">
        <v>2233</v>
      </c>
      <c r="D4109" s="146" t="s">
        <v>827</v>
      </c>
      <c r="E4109" s="543">
        <v>2822.95</v>
      </c>
    </row>
    <row r="4110" spans="1:5" ht="12.75">
      <c r="A4110" s="146">
        <v>7153</v>
      </c>
      <c r="B4110" s="102" t="s">
        <v>41603</v>
      </c>
      <c r="C4110" s="146" t="s">
        <v>5</v>
      </c>
      <c r="D4110" s="146" t="s">
        <v>827</v>
      </c>
      <c r="E4110" s="543">
        <v>45.69</v>
      </c>
    </row>
    <row r="4111" spans="1:5" ht="12.75">
      <c r="A4111" s="146">
        <v>41089</v>
      </c>
      <c r="B4111" s="102" t="s">
        <v>41604</v>
      </c>
      <c r="C4111" s="146" t="s">
        <v>2233</v>
      </c>
      <c r="D4111" s="146" t="s">
        <v>827</v>
      </c>
      <c r="E4111" s="543">
        <v>8017.21</v>
      </c>
    </row>
    <row r="4112" spans="1:5" ht="12.75">
      <c r="A4112" s="146">
        <v>40943</v>
      </c>
      <c r="B4112" s="102" t="s">
        <v>41605</v>
      </c>
      <c r="C4112" s="146" t="s">
        <v>5</v>
      </c>
      <c r="D4112" s="146" t="s">
        <v>827</v>
      </c>
      <c r="E4112" s="543">
        <v>32.42</v>
      </c>
    </row>
    <row r="4113" spans="1:5" ht="12.75">
      <c r="A4113" s="146">
        <v>40944</v>
      </c>
      <c r="B4113" s="102" t="s">
        <v>41606</v>
      </c>
      <c r="C4113" s="146" t="s">
        <v>2233</v>
      </c>
      <c r="D4113" s="146" t="s">
        <v>827</v>
      </c>
      <c r="E4113" s="543">
        <v>5691.74</v>
      </c>
    </row>
    <row r="4114" spans="1:5" ht="12.75">
      <c r="A4114" s="146">
        <v>6175</v>
      </c>
      <c r="B4114" s="102" t="s">
        <v>41607</v>
      </c>
      <c r="C4114" s="146" t="s">
        <v>5</v>
      </c>
      <c r="D4114" s="146" t="s">
        <v>827</v>
      </c>
      <c r="E4114" s="543">
        <v>51.72</v>
      </c>
    </row>
    <row r="4115" spans="1:5" ht="12.75">
      <c r="A4115" s="146">
        <v>41092</v>
      </c>
      <c r="B4115" s="102" t="s">
        <v>41608</v>
      </c>
      <c r="C4115" s="146" t="s">
        <v>2233</v>
      </c>
      <c r="D4115" s="146" t="s">
        <v>827</v>
      </c>
      <c r="E4115" s="543">
        <v>9077.0499999999993</v>
      </c>
    </row>
    <row r="4116" spans="1:5" ht="12.75">
      <c r="A4116" s="146">
        <v>37712</v>
      </c>
      <c r="B4116" s="102" t="s">
        <v>41609</v>
      </c>
      <c r="C4116" s="146" t="s">
        <v>4</v>
      </c>
      <c r="D4116" s="146" t="s">
        <v>827</v>
      </c>
      <c r="E4116" s="543">
        <v>92.59</v>
      </c>
    </row>
    <row r="4117" spans="1:5" ht="12.75">
      <c r="A4117" s="146">
        <v>34558</v>
      </c>
      <c r="B4117" s="102" t="s">
        <v>41610</v>
      </c>
      <c r="C4117" s="146" t="s">
        <v>1</v>
      </c>
      <c r="D4117" s="146" t="s">
        <v>827</v>
      </c>
      <c r="E4117" s="543">
        <v>3.92</v>
      </c>
    </row>
    <row r="4118" spans="1:5" ht="12.75">
      <c r="A4118" s="146">
        <v>34547</v>
      </c>
      <c r="B4118" s="102" t="s">
        <v>41611</v>
      </c>
      <c r="C4118" s="146" t="s">
        <v>1</v>
      </c>
      <c r="D4118" s="146" t="s">
        <v>827</v>
      </c>
      <c r="E4118" s="543">
        <v>4.82</v>
      </c>
    </row>
    <row r="4119" spans="1:5" ht="12.75">
      <c r="A4119" s="146">
        <v>34548</v>
      </c>
      <c r="B4119" s="102" t="s">
        <v>41612</v>
      </c>
      <c r="C4119" s="146" t="s">
        <v>1</v>
      </c>
      <c r="D4119" s="146" t="s">
        <v>827</v>
      </c>
      <c r="E4119" s="543">
        <v>7.92</v>
      </c>
    </row>
    <row r="4120" spans="1:5" ht="12.75">
      <c r="A4120" s="146">
        <v>34550</v>
      </c>
      <c r="B4120" s="102" t="s">
        <v>41613</v>
      </c>
      <c r="C4120" s="146" t="s">
        <v>1</v>
      </c>
      <c r="D4120" s="146" t="s">
        <v>827</v>
      </c>
      <c r="E4120" s="543">
        <v>2.09</v>
      </c>
    </row>
    <row r="4121" spans="1:5" ht="12.75">
      <c r="A4121" s="146">
        <v>34557</v>
      </c>
      <c r="B4121" s="102" t="s">
        <v>41614</v>
      </c>
      <c r="C4121" s="146" t="s">
        <v>1</v>
      </c>
      <c r="D4121" s="146" t="s">
        <v>827</v>
      </c>
      <c r="E4121" s="543">
        <v>3.05</v>
      </c>
    </row>
    <row r="4122" spans="1:5" ht="12.75">
      <c r="A4122" s="146">
        <v>37411</v>
      </c>
      <c r="B4122" s="102" t="s">
        <v>41615</v>
      </c>
      <c r="C4122" s="146" t="s">
        <v>4</v>
      </c>
      <c r="D4122" s="146" t="s">
        <v>827</v>
      </c>
      <c r="E4122" s="543">
        <v>22.35</v>
      </c>
    </row>
    <row r="4123" spans="1:5" ht="12.75">
      <c r="A4123" s="146">
        <v>39508</v>
      </c>
      <c r="B4123" s="102" t="s">
        <v>41616</v>
      </c>
      <c r="C4123" s="146" t="s">
        <v>4</v>
      </c>
      <c r="D4123" s="146" t="s">
        <v>827</v>
      </c>
      <c r="E4123" s="543">
        <v>12.55</v>
      </c>
    </row>
    <row r="4124" spans="1:5" ht="12.75">
      <c r="A4124" s="146">
        <v>39507</v>
      </c>
      <c r="B4124" s="102" t="s">
        <v>41617</v>
      </c>
      <c r="C4124" s="146" t="s">
        <v>4</v>
      </c>
      <c r="D4124" s="146" t="s">
        <v>827</v>
      </c>
      <c r="E4124" s="543">
        <v>18.73</v>
      </c>
    </row>
    <row r="4125" spans="1:5" ht="12.75">
      <c r="A4125" s="146">
        <v>7155</v>
      </c>
      <c r="B4125" s="102" t="s">
        <v>41618</v>
      </c>
      <c r="C4125" s="146" t="s">
        <v>4</v>
      </c>
      <c r="D4125" s="146" t="s">
        <v>827</v>
      </c>
      <c r="E4125" s="543">
        <v>24.04</v>
      </c>
    </row>
    <row r="4126" spans="1:5" ht="12.75">
      <c r="A4126" s="146">
        <v>42406</v>
      </c>
      <c r="B4126" s="102" t="s">
        <v>41619</v>
      </c>
      <c r="C4126" s="146" t="s">
        <v>4</v>
      </c>
      <c r="D4126" s="146" t="s">
        <v>827</v>
      </c>
      <c r="E4126" s="543">
        <v>27.56</v>
      </c>
    </row>
    <row r="4127" spans="1:5" ht="12.75">
      <c r="A4127" s="146">
        <v>7156</v>
      </c>
      <c r="B4127" s="102" t="s">
        <v>41620</v>
      </c>
      <c r="C4127" s="146" t="s">
        <v>4</v>
      </c>
      <c r="D4127" s="146" t="s">
        <v>3270</v>
      </c>
      <c r="E4127" s="543">
        <v>34.49</v>
      </c>
    </row>
    <row r="4128" spans="1:5" ht="12.75">
      <c r="A4128" s="146">
        <v>43127</v>
      </c>
      <c r="B4128" s="102" t="s">
        <v>41621</v>
      </c>
      <c r="C4128" s="146" t="s">
        <v>4</v>
      </c>
      <c r="D4128" s="146" t="s">
        <v>827</v>
      </c>
      <c r="E4128" s="543">
        <v>49.36</v>
      </c>
    </row>
    <row r="4129" spans="1:5" ht="12.75">
      <c r="A4129" s="146">
        <v>10917</v>
      </c>
      <c r="B4129" s="102" t="s">
        <v>41622</v>
      </c>
      <c r="C4129" s="146" t="s">
        <v>4</v>
      </c>
      <c r="D4129" s="146" t="s">
        <v>827</v>
      </c>
      <c r="E4129" s="543">
        <v>10.42</v>
      </c>
    </row>
    <row r="4130" spans="1:5" ht="12.75">
      <c r="A4130" s="146">
        <v>21141</v>
      </c>
      <c r="B4130" s="102" t="s">
        <v>41623</v>
      </c>
      <c r="C4130" s="146" t="s">
        <v>4</v>
      </c>
      <c r="D4130" s="146" t="s">
        <v>827</v>
      </c>
      <c r="E4130" s="543">
        <v>16.13</v>
      </c>
    </row>
    <row r="4131" spans="1:5" ht="12.75">
      <c r="A4131" s="146">
        <v>39509</v>
      </c>
      <c r="B4131" s="102" t="s">
        <v>41624</v>
      </c>
      <c r="C4131" s="146" t="s">
        <v>4</v>
      </c>
      <c r="D4131" s="146" t="s">
        <v>827</v>
      </c>
      <c r="E4131" s="543">
        <v>15.51</v>
      </c>
    </row>
    <row r="4132" spans="1:5" ht="12.75">
      <c r="A4132" s="146">
        <v>44529</v>
      </c>
      <c r="B4132" s="102" t="s">
        <v>41625</v>
      </c>
      <c r="C4132" s="146" t="s">
        <v>4</v>
      </c>
      <c r="D4132" s="146" t="s">
        <v>827</v>
      </c>
      <c r="E4132" s="543"/>
    </row>
    <row r="4133" spans="1:5" ht="12.75">
      <c r="A4133" s="146">
        <v>7167</v>
      </c>
      <c r="B4133" s="102" t="s">
        <v>41626</v>
      </c>
      <c r="C4133" s="146" t="s">
        <v>4</v>
      </c>
      <c r="D4133" s="146" t="s">
        <v>827</v>
      </c>
      <c r="E4133" s="543"/>
    </row>
    <row r="4134" spans="1:5" ht="12.75">
      <c r="A4134" s="146">
        <v>10928</v>
      </c>
      <c r="B4134" s="102" t="s">
        <v>41627</v>
      </c>
      <c r="C4134" s="146" t="s">
        <v>4</v>
      </c>
      <c r="D4134" s="146" t="s">
        <v>827</v>
      </c>
      <c r="E4134" s="543"/>
    </row>
    <row r="4135" spans="1:5" ht="12.75">
      <c r="A4135" s="146">
        <v>10933</v>
      </c>
      <c r="B4135" s="102" t="s">
        <v>41628</v>
      </c>
      <c r="C4135" s="146" t="s">
        <v>4</v>
      </c>
      <c r="D4135" s="146" t="s">
        <v>827</v>
      </c>
      <c r="E4135" s="543"/>
    </row>
    <row r="4136" spans="1:5" ht="12.75">
      <c r="A4136" s="146">
        <v>7158</v>
      </c>
      <c r="B4136" s="102" t="s">
        <v>41629</v>
      </c>
      <c r="C4136" s="146" t="s">
        <v>4</v>
      </c>
      <c r="D4136" s="146" t="s">
        <v>3270</v>
      </c>
      <c r="E4136" s="543"/>
    </row>
    <row r="4137" spans="1:5" ht="12.75">
      <c r="A4137" s="146">
        <v>10927</v>
      </c>
      <c r="B4137" s="102" t="s">
        <v>41630</v>
      </c>
      <c r="C4137" s="146" t="s">
        <v>4</v>
      </c>
      <c r="D4137" s="146" t="s">
        <v>827</v>
      </c>
      <c r="E4137" s="543"/>
    </row>
    <row r="4138" spans="1:5" ht="12.75">
      <c r="A4138" s="146">
        <v>7162</v>
      </c>
      <c r="B4138" s="102" t="s">
        <v>41631</v>
      </c>
      <c r="C4138" s="146" t="s">
        <v>4</v>
      </c>
      <c r="D4138" s="146" t="s">
        <v>827</v>
      </c>
      <c r="E4138" s="543"/>
    </row>
    <row r="4139" spans="1:5" ht="12.75">
      <c r="A4139" s="146">
        <v>10932</v>
      </c>
      <c r="B4139" s="102" t="s">
        <v>41632</v>
      </c>
      <c r="C4139" s="146" t="s">
        <v>4</v>
      </c>
      <c r="D4139" s="146" t="s">
        <v>827</v>
      </c>
      <c r="E4139" s="543"/>
    </row>
    <row r="4140" spans="1:5" ht="12.75">
      <c r="A4140" s="146">
        <v>10937</v>
      </c>
      <c r="B4140" s="102" t="s">
        <v>41633</v>
      </c>
      <c r="C4140" s="146" t="s">
        <v>4</v>
      </c>
      <c r="D4140" s="146" t="s">
        <v>827</v>
      </c>
      <c r="E4140" s="543"/>
    </row>
    <row r="4141" spans="1:5" ht="12.75">
      <c r="A4141" s="146">
        <v>10935</v>
      </c>
      <c r="B4141" s="102" t="s">
        <v>41634</v>
      </c>
      <c r="C4141" s="146" t="s">
        <v>4</v>
      </c>
      <c r="D4141" s="146" t="s">
        <v>827</v>
      </c>
      <c r="E4141" s="543"/>
    </row>
    <row r="4142" spans="1:5" ht="12.75">
      <c r="A4142" s="146">
        <v>10931</v>
      </c>
      <c r="B4142" s="102" t="s">
        <v>41635</v>
      </c>
      <c r="C4142" s="146" t="s">
        <v>4</v>
      </c>
      <c r="D4142" s="146" t="s">
        <v>827</v>
      </c>
      <c r="E4142" s="543"/>
    </row>
    <row r="4143" spans="1:5" ht="12.75">
      <c r="A4143" s="146">
        <v>7164</v>
      </c>
      <c r="B4143" s="102" t="s">
        <v>41636</v>
      </c>
      <c r="C4143" s="146" t="s">
        <v>4</v>
      </c>
      <c r="D4143" s="146" t="s">
        <v>827</v>
      </c>
      <c r="E4143" s="543"/>
    </row>
    <row r="4144" spans="1:5" ht="12.75">
      <c r="A4144" s="146">
        <v>36887</v>
      </c>
      <c r="B4144" s="102" t="s">
        <v>41637</v>
      </c>
      <c r="C4144" s="146" t="s">
        <v>4</v>
      </c>
      <c r="D4144" s="146" t="s">
        <v>827</v>
      </c>
      <c r="E4144" s="543">
        <v>8.74</v>
      </c>
    </row>
    <row r="4145" spans="1:5" ht="12.75">
      <c r="A4145" s="146">
        <v>34630</v>
      </c>
      <c r="B4145" s="102" t="s">
        <v>41638</v>
      </c>
      <c r="C4145" s="146" t="s">
        <v>2</v>
      </c>
      <c r="D4145" s="146" t="s">
        <v>827</v>
      </c>
      <c r="E4145" s="543">
        <v>1504.83</v>
      </c>
    </row>
    <row r="4146" spans="1:5" ht="12.75">
      <c r="A4146" s="146">
        <v>7161</v>
      </c>
      <c r="B4146" s="102" t="s">
        <v>41639</v>
      </c>
      <c r="C4146" s="146" t="s">
        <v>4</v>
      </c>
      <c r="D4146" s="146" t="s">
        <v>827</v>
      </c>
      <c r="E4146" s="543"/>
    </row>
    <row r="4147" spans="1:5" ht="12.75">
      <c r="A4147" s="146">
        <v>7170</v>
      </c>
      <c r="B4147" s="102" t="s">
        <v>41640</v>
      </c>
      <c r="C4147" s="146" t="s">
        <v>4</v>
      </c>
      <c r="D4147" s="146" t="s">
        <v>827</v>
      </c>
      <c r="E4147" s="543">
        <v>2.11</v>
      </c>
    </row>
    <row r="4148" spans="1:5" ht="12.75">
      <c r="A4148" s="146">
        <v>37524</v>
      </c>
      <c r="B4148" s="102" t="s">
        <v>41641</v>
      </c>
      <c r="C4148" s="146" t="s">
        <v>1</v>
      </c>
      <c r="D4148" s="146" t="s">
        <v>3270</v>
      </c>
      <c r="E4148" s="543">
        <v>1.93</v>
      </c>
    </row>
    <row r="4149" spans="1:5" ht="12.75">
      <c r="A4149" s="146">
        <v>37525</v>
      </c>
      <c r="B4149" s="102" t="s">
        <v>41642</v>
      </c>
      <c r="C4149" s="146" t="s">
        <v>1</v>
      </c>
      <c r="D4149" s="146" t="s">
        <v>827</v>
      </c>
      <c r="E4149" s="543">
        <v>2.64</v>
      </c>
    </row>
    <row r="4150" spans="1:5" ht="12.75">
      <c r="A4150" s="146">
        <v>36789</v>
      </c>
      <c r="B4150" s="102" t="s">
        <v>41643</v>
      </c>
      <c r="C4150" s="146" t="s">
        <v>2</v>
      </c>
      <c r="D4150" s="146" t="s">
        <v>827</v>
      </c>
      <c r="E4150" s="543">
        <v>1.31</v>
      </c>
    </row>
    <row r="4151" spans="1:5" ht="12.75">
      <c r="A4151" s="146">
        <v>7173</v>
      </c>
      <c r="B4151" s="102" t="s">
        <v>41644</v>
      </c>
      <c r="C4151" s="146" t="s">
        <v>40707</v>
      </c>
      <c r="D4151" s="146" t="s">
        <v>3270</v>
      </c>
      <c r="E4151" s="543">
        <v>850</v>
      </c>
    </row>
    <row r="4152" spans="1:5" ht="12.75">
      <c r="A4152" s="146">
        <v>7175</v>
      </c>
      <c r="B4152" s="102" t="s">
        <v>41645</v>
      </c>
      <c r="C4152" s="146" t="s">
        <v>2</v>
      </c>
      <c r="D4152" s="146" t="s">
        <v>827</v>
      </c>
      <c r="E4152" s="543">
        <v>0.96</v>
      </c>
    </row>
    <row r="4153" spans="1:5" ht="12.75">
      <c r="A4153" s="146">
        <v>40741</v>
      </c>
      <c r="B4153" s="102" t="s">
        <v>41646</v>
      </c>
      <c r="C4153" s="146" t="s">
        <v>2</v>
      </c>
      <c r="D4153" s="146" t="s">
        <v>827</v>
      </c>
      <c r="E4153" s="543">
        <v>3.23</v>
      </c>
    </row>
    <row r="4154" spans="1:5" ht="12.75">
      <c r="A4154" s="146">
        <v>7184</v>
      </c>
      <c r="B4154" s="102" t="s">
        <v>41647</v>
      </c>
      <c r="C4154" s="146" t="s">
        <v>4</v>
      </c>
      <c r="D4154" s="146" t="s">
        <v>3270</v>
      </c>
      <c r="E4154" s="543"/>
    </row>
    <row r="4155" spans="1:5" ht="12.75">
      <c r="A4155" s="146">
        <v>34458</v>
      </c>
      <c r="B4155" s="102" t="s">
        <v>41648</v>
      </c>
      <c r="C4155" s="146" t="s">
        <v>2</v>
      </c>
      <c r="D4155" s="146" t="s">
        <v>827</v>
      </c>
      <c r="E4155" s="543">
        <v>146.02000000000001</v>
      </c>
    </row>
    <row r="4156" spans="1:5" ht="12.75">
      <c r="A4156" s="146">
        <v>34464</v>
      </c>
      <c r="B4156" s="102" t="s">
        <v>41649</v>
      </c>
      <c r="C4156" s="146" t="s">
        <v>2</v>
      </c>
      <c r="D4156" s="146" t="s">
        <v>827</v>
      </c>
      <c r="E4156" s="543">
        <v>217.36</v>
      </c>
    </row>
    <row r="4157" spans="1:5" ht="12.75">
      <c r="A4157" s="146">
        <v>34468</v>
      </c>
      <c r="B4157" s="102" t="s">
        <v>41650</v>
      </c>
      <c r="C4157" s="146" t="s">
        <v>2</v>
      </c>
      <c r="D4157" s="146" t="s">
        <v>827</v>
      </c>
      <c r="E4157" s="543">
        <v>274.02999999999997</v>
      </c>
    </row>
    <row r="4158" spans="1:5" ht="12.75">
      <c r="A4158" s="146">
        <v>34473</v>
      </c>
      <c r="B4158" s="102" t="s">
        <v>41651</v>
      </c>
      <c r="C4158" s="146" t="s">
        <v>2</v>
      </c>
      <c r="D4158" s="146" t="s">
        <v>827</v>
      </c>
      <c r="E4158" s="543">
        <v>166.23</v>
      </c>
    </row>
    <row r="4159" spans="1:5" ht="12.75">
      <c r="A4159" s="146">
        <v>34480</v>
      </c>
      <c r="B4159" s="102" t="s">
        <v>41652</v>
      </c>
      <c r="C4159" s="146" t="s">
        <v>2</v>
      </c>
      <c r="D4159" s="146" t="s">
        <v>827</v>
      </c>
      <c r="E4159" s="543">
        <v>307.20999999999998</v>
      </c>
    </row>
    <row r="4160" spans="1:5" ht="12.75">
      <c r="A4160" s="146">
        <v>34486</v>
      </c>
      <c r="B4160" s="102" t="s">
        <v>41653</v>
      </c>
      <c r="C4160" s="146" t="s">
        <v>2</v>
      </c>
      <c r="D4160" s="146" t="s">
        <v>827</v>
      </c>
      <c r="E4160" s="543">
        <v>363.72</v>
      </c>
    </row>
    <row r="4161" spans="1:5" ht="12.75">
      <c r="A4161" s="146">
        <v>7190</v>
      </c>
      <c r="B4161" s="102" t="s">
        <v>41654</v>
      </c>
      <c r="C4161" s="146" t="s">
        <v>2</v>
      </c>
      <c r="D4161" s="146" t="s">
        <v>827</v>
      </c>
      <c r="E4161" s="543">
        <v>12.14</v>
      </c>
    </row>
    <row r="4162" spans="1:5" ht="12.75">
      <c r="A4162" s="146">
        <v>34417</v>
      </c>
      <c r="B4162" s="102" t="s">
        <v>41655</v>
      </c>
      <c r="C4162" s="146" t="s">
        <v>2</v>
      </c>
      <c r="D4162" s="146" t="s">
        <v>827</v>
      </c>
      <c r="E4162" s="543">
        <v>19.43</v>
      </c>
    </row>
    <row r="4163" spans="1:5" ht="12.75">
      <c r="A4163" s="146">
        <v>7213</v>
      </c>
      <c r="B4163" s="102" t="s">
        <v>41656</v>
      </c>
      <c r="C4163" s="146" t="s">
        <v>4</v>
      </c>
      <c r="D4163" s="146" t="s">
        <v>827</v>
      </c>
      <c r="E4163" s="543">
        <v>17.82</v>
      </c>
    </row>
    <row r="4164" spans="1:5" ht="12.75">
      <c r="A4164" s="146">
        <v>7195</v>
      </c>
      <c r="B4164" s="102" t="s">
        <v>41657</v>
      </c>
      <c r="C4164" s="146" t="s">
        <v>2</v>
      </c>
      <c r="D4164" s="146" t="s">
        <v>827</v>
      </c>
      <c r="E4164" s="543">
        <v>52.32</v>
      </c>
    </row>
    <row r="4165" spans="1:5" ht="12.75">
      <c r="A4165" s="146">
        <v>7186</v>
      </c>
      <c r="B4165" s="102" t="s">
        <v>41658</v>
      </c>
      <c r="C4165" s="146" t="s">
        <v>2</v>
      </c>
      <c r="D4165" s="146" t="s">
        <v>3270</v>
      </c>
      <c r="E4165" s="543">
        <v>57</v>
      </c>
    </row>
    <row r="4166" spans="1:5" ht="12.75">
      <c r="A4166" s="146">
        <v>7194</v>
      </c>
      <c r="B4166" s="102" t="s">
        <v>41659</v>
      </c>
      <c r="C4166" s="146" t="s">
        <v>4</v>
      </c>
      <c r="D4166" s="146" t="s">
        <v>827</v>
      </c>
      <c r="E4166" s="543">
        <v>26.28</v>
      </c>
    </row>
    <row r="4167" spans="1:5" ht="12.75">
      <c r="A4167" s="146">
        <v>7197</v>
      </c>
      <c r="B4167" s="102" t="s">
        <v>41660</v>
      </c>
      <c r="C4167" s="146" t="s">
        <v>2</v>
      </c>
      <c r="D4167" s="146" t="s">
        <v>827</v>
      </c>
      <c r="E4167" s="543">
        <v>110.92</v>
      </c>
    </row>
    <row r="4168" spans="1:5" ht="12.75">
      <c r="A4168" s="146">
        <v>7192</v>
      </c>
      <c r="B4168" s="102" t="s">
        <v>41661</v>
      </c>
      <c r="C4168" s="146" t="s">
        <v>2</v>
      </c>
      <c r="D4168" s="146" t="s">
        <v>827</v>
      </c>
      <c r="E4168" s="543">
        <v>99.38</v>
      </c>
    </row>
    <row r="4169" spans="1:5" ht="12.75">
      <c r="A4169" s="146">
        <v>7193</v>
      </c>
      <c r="B4169" s="102" t="s">
        <v>41662</v>
      </c>
      <c r="C4169" s="146" t="s">
        <v>2</v>
      </c>
      <c r="D4169" s="146" t="s">
        <v>827</v>
      </c>
      <c r="E4169" s="543">
        <v>111.88</v>
      </c>
    </row>
    <row r="4170" spans="1:5" ht="12.75">
      <c r="A4170" s="146">
        <v>7189</v>
      </c>
      <c r="B4170" s="102" t="s">
        <v>41663</v>
      </c>
      <c r="C4170" s="146" t="s">
        <v>2</v>
      </c>
      <c r="D4170" s="146" t="s">
        <v>827</v>
      </c>
      <c r="E4170" s="543">
        <v>130.02000000000001</v>
      </c>
    </row>
    <row r="4171" spans="1:5" ht="12.75">
      <c r="A4171" s="146">
        <v>34402</v>
      </c>
      <c r="B4171" s="102" t="s">
        <v>41664</v>
      </c>
      <c r="C4171" s="146" t="s">
        <v>2</v>
      </c>
      <c r="D4171" s="146" t="s">
        <v>827</v>
      </c>
      <c r="E4171" s="543">
        <v>183.56</v>
      </c>
    </row>
    <row r="4172" spans="1:5" ht="12.75">
      <c r="A4172" s="146">
        <v>7245</v>
      </c>
      <c r="B4172" s="102" t="s">
        <v>41665</v>
      </c>
      <c r="C4172" s="146" t="s">
        <v>2</v>
      </c>
      <c r="D4172" s="146" t="s">
        <v>827</v>
      </c>
      <c r="E4172" s="543">
        <v>45.57</v>
      </c>
    </row>
    <row r="4173" spans="1:5" ht="12.75">
      <c r="A4173" s="146">
        <v>34425</v>
      </c>
      <c r="B4173" s="102" t="s">
        <v>41666</v>
      </c>
      <c r="C4173" s="146" t="s">
        <v>2</v>
      </c>
      <c r="D4173" s="146" t="s">
        <v>827</v>
      </c>
      <c r="E4173" s="543">
        <v>117.92</v>
      </c>
    </row>
    <row r="4174" spans="1:5" ht="12.75">
      <c r="A4174" s="146">
        <v>7223</v>
      </c>
      <c r="B4174" s="102" t="s">
        <v>41667</v>
      </c>
      <c r="C4174" s="146" t="s">
        <v>2</v>
      </c>
      <c r="D4174" s="146" t="s">
        <v>827</v>
      </c>
      <c r="E4174" s="543">
        <v>131.41</v>
      </c>
    </row>
    <row r="4175" spans="1:5" ht="12.75">
      <c r="A4175" s="146">
        <v>7234</v>
      </c>
      <c r="B4175" s="102" t="s">
        <v>41668</v>
      </c>
      <c r="C4175" s="146" t="s">
        <v>2</v>
      </c>
      <c r="D4175" s="146" t="s">
        <v>827</v>
      </c>
      <c r="E4175" s="543">
        <v>198.29</v>
      </c>
    </row>
    <row r="4176" spans="1:5" ht="12.75">
      <c r="A4176" s="146">
        <v>7224</v>
      </c>
      <c r="B4176" s="102" t="s">
        <v>41669</v>
      </c>
      <c r="C4176" s="146" t="s">
        <v>2</v>
      </c>
      <c r="D4176" s="146" t="s">
        <v>827</v>
      </c>
      <c r="E4176" s="543">
        <v>241.57</v>
      </c>
    </row>
    <row r="4177" spans="1:5" ht="12.75">
      <c r="A4177" s="146">
        <v>7225</v>
      </c>
      <c r="B4177" s="102" t="s">
        <v>41670</v>
      </c>
      <c r="C4177" s="146" t="s">
        <v>2</v>
      </c>
      <c r="D4177" s="146" t="s">
        <v>827</v>
      </c>
      <c r="E4177" s="543">
        <v>259.02999999999997</v>
      </c>
    </row>
    <row r="4178" spans="1:5" ht="12.75">
      <c r="A4178" s="146">
        <v>7226</v>
      </c>
      <c r="B4178" s="102" t="s">
        <v>41671</v>
      </c>
      <c r="C4178" s="146" t="s">
        <v>2</v>
      </c>
      <c r="D4178" s="146" t="s">
        <v>827</v>
      </c>
      <c r="E4178" s="543">
        <v>276.42</v>
      </c>
    </row>
    <row r="4179" spans="1:5" ht="12.75">
      <c r="A4179" s="146">
        <v>7227</v>
      </c>
      <c r="B4179" s="102" t="s">
        <v>41672</v>
      </c>
      <c r="C4179" s="146" t="s">
        <v>2</v>
      </c>
      <c r="D4179" s="146" t="s">
        <v>827</v>
      </c>
      <c r="E4179" s="543">
        <v>314.64</v>
      </c>
    </row>
    <row r="4180" spans="1:5" ht="12.75">
      <c r="A4180" s="146">
        <v>7212</v>
      </c>
      <c r="B4180" s="102" t="s">
        <v>41673</v>
      </c>
      <c r="C4180" s="146" t="s">
        <v>2</v>
      </c>
      <c r="D4180" s="146" t="s">
        <v>827</v>
      </c>
      <c r="E4180" s="543">
        <v>345.72</v>
      </c>
    </row>
    <row r="4181" spans="1:5" ht="12.75">
      <c r="A4181" s="146">
        <v>7229</v>
      </c>
      <c r="B4181" s="102" t="s">
        <v>41674</v>
      </c>
      <c r="C4181" s="146" t="s">
        <v>2</v>
      </c>
      <c r="D4181" s="146" t="s">
        <v>827</v>
      </c>
      <c r="E4181" s="543">
        <v>219.14</v>
      </c>
    </row>
    <row r="4182" spans="1:5" ht="12.75">
      <c r="A4182" s="146">
        <v>7230</v>
      </c>
      <c r="B4182" s="102" t="s">
        <v>41675</v>
      </c>
      <c r="C4182" s="146" t="s">
        <v>2</v>
      </c>
      <c r="D4182" s="146" t="s">
        <v>827</v>
      </c>
      <c r="E4182" s="543">
        <v>364.82</v>
      </c>
    </row>
    <row r="4183" spans="1:5" ht="12.75">
      <c r="A4183" s="146">
        <v>7231</v>
      </c>
      <c r="B4183" s="102" t="s">
        <v>41676</v>
      </c>
      <c r="C4183" s="146" t="s">
        <v>2</v>
      </c>
      <c r="D4183" s="146" t="s">
        <v>827</v>
      </c>
      <c r="E4183" s="543">
        <v>517.53</v>
      </c>
    </row>
    <row r="4184" spans="1:5" ht="12.75">
      <c r="A4184" s="146">
        <v>7220</v>
      </c>
      <c r="B4184" s="102" t="s">
        <v>41677</v>
      </c>
      <c r="C4184" s="146" t="s">
        <v>2</v>
      </c>
      <c r="D4184" s="146" t="s">
        <v>827</v>
      </c>
      <c r="E4184" s="543">
        <v>638.84</v>
      </c>
    </row>
    <row r="4185" spans="1:5" ht="12.75">
      <c r="A4185" s="146">
        <v>34447</v>
      </c>
      <c r="B4185" s="102" t="s">
        <v>41678</v>
      </c>
      <c r="C4185" s="146" t="s">
        <v>2</v>
      </c>
      <c r="D4185" s="146" t="s">
        <v>827</v>
      </c>
      <c r="E4185" s="543">
        <v>714.31</v>
      </c>
    </row>
    <row r="4186" spans="1:5" ht="12.75">
      <c r="A4186" s="146">
        <v>7233</v>
      </c>
      <c r="B4186" s="102" t="s">
        <v>41679</v>
      </c>
      <c r="C4186" s="146" t="s">
        <v>2</v>
      </c>
      <c r="D4186" s="146" t="s">
        <v>827</v>
      </c>
      <c r="E4186" s="543">
        <v>819.43</v>
      </c>
    </row>
    <row r="4187" spans="1:5" ht="12.75">
      <c r="A4187" s="146">
        <v>40740</v>
      </c>
      <c r="B4187" s="102" t="s">
        <v>41680</v>
      </c>
      <c r="C4187" s="146" t="s">
        <v>4</v>
      </c>
      <c r="D4187" s="146" t="s">
        <v>827</v>
      </c>
      <c r="E4187" s="543"/>
    </row>
    <row r="4188" spans="1:5" ht="12.75">
      <c r="A4188" s="146">
        <v>25007</v>
      </c>
      <c r="B4188" s="102" t="s">
        <v>41681</v>
      </c>
      <c r="C4188" s="146" t="s">
        <v>4</v>
      </c>
      <c r="D4188" s="146" t="s">
        <v>3270</v>
      </c>
      <c r="E4188" s="543"/>
    </row>
    <row r="4189" spans="1:5" ht="12.75">
      <c r="A4189" s="146">
        <v>43071</v>
      </c>
      <c r="B4189" s="102" t="s">
        <v>41682</v>
      </c>
      <c r="C4189" s="146" t="s">
        <v>4</v>
      </c>
      <c r="D4189" s="146" t="s">
        <v>827</v>
      </c>
      <c r="E4189" s="543"/>
    </row>
    <row r="4190" spans="1:5" ht="12.75">
      <c r="A4190" s="146">
        <v>39520</v>
      </c>
      <c r="B4190" s="102" t="s">
        <v>41683</v>
      </c>
      <c r="C4190" s="146" t="s">
        <v>4</v>
      </c>
      <c r="D4190" s="146" t="s">
        <v>827</v>
      </c>
      <c r="E4190" s="543"/>
    </row>
    <row r="4191" spans="1:5" ht="12.75">
      <c r="A4191" s="146">
        <v>39521</v>
      </c>
      <c r="B4191" s="102" t="s">
        <v>41684</v>
      </c>
      <c r="C4191" s="146" t="s">
        <v>4</v>
      </c>
      <c r="D4191" s="146" t="s">
        <v>827</v>
      </c>
      <c r="E4191" s="543"/>
    </row>
    <row r="4192" spans="1:5" ht="12.75">
      <c r="A4192" s="146">
        <v>39522</v>
      </c>
      <c r="B4192" s="102" t="s">
        <v>41685</v>
      </c>
      <c r="C4192" s="146" t="s">
        <v>4</v>
      </c>
      <c r="D4192" s="146" t="s">
        <v>827</v>
      </c>
      <c r="E4192" s="543"/>
    </row>
    <row r="4193" spans="1:5" ht="12.75">
      <c r="A4193" s="146">
        <v>7243</v>
      </c>
      <c r="B4193" s="102" t="s">
        <v>41686</v>
      </c>
      <c r="C4193" s="146" t="s">
        <v>4</v>
      </c>
      <c r="D4193" s="146" t="s">
        <v>827</v>
      </c>
      <c r="E4193" s="543"/>
    </row>
    <row r="4194" spans="1:5" ht="12.75">
      <c r="A4194" s="146">
        <v>11067</v>
      </c>
      <c r="B4194" s="102" t="s">
        <v>41687</v>
      </c>
      <c r="C4194" s="146" t="s">
        <v>2</v>
      </c>
      <c r="D4194" s="146" t="s">
        <v>827</v>
      </c>
      <c r="E4194" s="543">
        <v>785.28</v>
      </c>
    </row>
    <row r="4195" spans="1:5" ht="12.75">
      <c r="A4195" s="146">
        <v>11068</v>
      </c>
      <c r="B4195" s="102" t="s">
        <v>41688</v>
      </c>
      <c r="C4195" s="146" t="s">
        <v>2</v>
      </c>
      <c r="D4195" s="146" t="s">
        <v>827</v>
      </c>
      <c r="E4195" s="543">
        <v>992.08</v>
      </c>
    </row>
    <row r="4196" spans="1:5" ht="12.75">
      <c r="A4196" s="146">
        <v>7246</v>
      </c>
      <c r="B4196" s="102" t="s">
        <v>41689</v>
      </c>
      <c r="C4196" s="146" t="s">
        <v>2</v>
      </c>
      <c r="D4196" s="146" t="s">
        <v>827</v>
      </c>
      <c r="E4196" s="543">
        <v>50.33</v>
      </c>
    </row>
    <row r="4197" spans="1:5" ht="12.75">
      <c r="A4197" s="146">
        <v>12869</v>
      </c>
      <c r="B4197" s="102" t="s">
        <v>41690</v>
      </c>
      <c r="C4197" s="146" t="s">
        <v>5</v>
      </c>
      <c r="D4197" s="146" t="s">
        <v>827</v>
      </c>
      <c r="E4197" s="543">
        <v>23.64</v>
      </c>
    </row>
    <row r="4198" spans="1:5" ht="12.75">
      <c r="A4198" s="146">
        <v>41097</v>
      </c>
      <c r="B4198" s="102" t="s">
        <v>41691</v>
      </c>
      <c r="C4198" s="146" t="s">
        <v>2233</v>
      </c>
      <c r="D4198" s="146" t="s">
        <v>827</v>
      </c>
      <c r="E4198" s="543">
        <v>4150.67</v>
      </c>
    </row>
    <row r="4199" spans="1:5" ht="12.75">
      <c r="A4199" s="146">
        <v>1574</v>
      </c>
      <c r="B4199" s="102" t="s">
        <v>41692</v>
      </c>
      <c r="C4199" s="146" t="s">
        <v>2</v>
      </c>
      <c r="D4199" s="146" t="s">
        <v>827</v>
      </c>
      <c r="E4199" s="543">
        <v>1.92</v>
      </c>
    </row>
    <row r="4200" spans="1:5" ht="12.75">
      <c r="A4200" s="146">
        <v>1581</v>
      </c>
      <c r="B4200" s="102" t="s">
        <v>41693</v>
      </c>
      <c r="C4200" s="146" t="s">
        <v>2</v>
      </c>
      <c r="D4200" s="146" t="s">
        <v>827</v>
      </c>
      <c r="E4200" s="543">
        <v>13.31</v>
      </c>
    </row>
    <row r="4201" spans="1:5" ht="12.75">
      <c r="A4201" s="146">
        <v>1575</v>
      </c>
      <c r="B4201" s="102" t="s">
        <v>41694</v>
      </c>
      <c r="C4201" s="146" t="s">
        <v>2</v>
      </c>
      <c r="D4201" s="146" t="s">
        <v>827</v>
      </c>
      <c r="E4201" s="543">
        <v>2.2799999999999998</v>
      </c>
    </row>
    <row r="4202" spans="1:5" ht="12.75">
      <c r="A4202" s="146">
        <v>1570</v>
      </c>
      <c r="B4202" s="102" t="s">
        <v>41695</v>
      </c>
      <c r="C4202" s="146" t="s">
        <v>2</v>
      </c>
      <c r="D4202" s="146" t="s">
        <v>827</v>
      </c>
      <c r="E4202" s="543">
        <v>1.1399999999999999</v>
      </c>
    </row>
    <row r="4203" spans="1:5" ht="12.75">
      <c r="A4203" s="146">
        <v>1576</v>
      </c>
      <c r="B4203" s="102" t="s">
        <v>41696</v>
      </c>
      <c r="C4203" s="146" t="s">
        <v>2</v>
      </c>
      <c r="D4203" s="146" t="s">
        <v>827</v>
      </c>
      <c r="E4203" s="543">
        <v>3.15</v>
      </c>
    </row>
    <row r="4204" spans="1:5" ht="12.75">
      <c r="A4204" s="146">
        <v>1577</v>
      </c>
      <c r="B4204" s="102" t="s">
        <v>41697</v>
      </c>
      <c r="C4204" s="146" t="s">
        <v>2</v>
      </c>
      <c r="D4204" s="146" t="s">
        <v>827</v>
      </c>
      <c r="E4204" s="543">
        <v>3.55</v>
      </c>
    </row>
    <row r="4205" spans="1:5" ht="12.75">
      <c r="A4205" s="146">
        <v>1571</v>
      </c>
      <c r="B4205" s="102" t="s">
        <v>41698</v>
      </c>
      <c r="C4205" s="146" t="s">
        <v>2</v>
      </c>
      <c r="D4205" s="146" t="s">
        <v>827</v>
      </c>
      <c r="E4205" s="543">
        <v>1.49</v>
      </c>
    </row>
    <row r="4206" spans="1:5" ht="12.75">
      <c r="A4206" s="146">
        <v>1578</v>
      </c>
      <c r="B4206" s="102" t="s">
        <v>41699</v>
      </c>
      <c r="C4206" s="146" t="s">
        <v>2</v>
      </c>
      <c r="D4206" s="146" t="s">
        <v>827</v>
      </c>
      <c r="E4206" s="543">
        <v>6.17</v>
      </c>
    </row>
    <row r="4207" spans="1:5" ht="12.75">
      <c r="A4207" s="146">
        <v>1573</v>
      </c>
      <c r="B4207" s="102" t="s">
        <v>41700</v>
      </c>
      <c r="C4207" s="146" t="s">
        <v>2</v>
      </c>
      <c r="D4207" s="146" t="s">
        <v>827</v>
      </c>
      <c r="E4207" s="543">
        <v>1.77</v>
      </c>
    </row>
    <row r="4208" spans="1:5" ht="12.75">
      <c r="A4208" s="146">
        <v>1579</v>
      </c>
      <c r="B4208" s="102" t="s">
        <v>41701</v>
      </c>
      <c r="C4208" s="146" t="s">
        <v>2</v>
      </c>
      <c r="D4208" s="146" t="s">
        <v>827</v>
      </c>
      <c r="E4208" s="543">
        <v>7.69</v>
      </c>
    </row>
    <row r="4209" spans="1:5" ht="12.75">
      <c r="A4209" s="146">
        <v>1580</v>
      </c>
      <c r="B4209" s="102" t="s">
        <v>41702</v>
      </c>
      <c r="C4209" s="146" t="s">
        <v>2</v>
      </c>
      <c r="D4209" s="146" t="s">
        <v>827</v>
      </c>
      <c r="E4209" s="543">
        <v>9.4700000000000006</v>
      </c>
    </row>
    <row r="4210" spans="1:5" ht="12.75">
      <c r="A4210" s="146">
        <v>39321</v>
      </c>
      <c r="B4210" s="102" t="s">
        <v>41703</v>
      </c>
      <c r="C4210" s="146" t="s">
        <v>2</v>
      </c>
      <c r="D4210" s="146" t="s">
        <v>827</v>
      </c>
      <c r="E4210" s="543">
        <v>28.69</v>
      </c>
    </row>
    <row r="4211" spans="1:5" ht="12.75">
      <c r="A4211" s="146">
        <v>39319</v>
      </c>
      <c r="B4211" s="102" t="s">
        <v>41704</v>
      </c>
      <c r="C4211" s="146" t="s">
        <v>2</v>
      </c>
      <c r="D4211" s="146" t="s">
        <v>827</v>
      </c>
      <c r="E4211" s="543">
        <v>11.94</v>
      </c>
    </row>
    <row r="4212" spans="1:5" ht="12.75">
      <c r="A4212" s="146">
        <v>39320</v>
      </c>
      <c r="B4212" s="102" t="s">
        <v>41705</v>
      </c>
      <c r="C4212" s="146" t="s">
        <v>2</v>
      </c>
      <c r="D4212" s="146" t="s">
        <v>827</v>
      </c>
      <c r="E4212" s="543">
        <v>22.96</v>
      </c>
    </row>
    <row r="4213" spans="1:5" ht="12.75">
      <c r="A4213" s="146">
        <v>1542</v>
      </c>
      <c r="B4213" s="102" t="s">
        <v>41706</v>
      </c>
      <c r="C4213" s="146" t="s">
        <v>2</v>
      </c>
      <c r="D4213" s="146" t="s">
        <v>827</v>
      </c>
      <c r="E4213" s="543">
        <v>26.23</v>
      </c>
    </row>
    <row r="4214" spans="1:5" ht="12.75">
      <c r="A4214" s="146">
        <v>1591</v>
      </c>
      <c r="B4214" s="102" t="s">
        <v>41707</v>
      </c>
      <c r="C4214" s="146" t="s">
        <v>2</v>
      </c>
      <c r="D4214" s="146" t="s">
        <v>827</v>
      </c>
      <c r="E4214" s="543">
        <v>29.36</v>
      </c>
    </row>
    <row r="4215" spans="1:5" ht="12.75">
      <c r="A4215" s="146">
        <v>1547</v>
      </c>
      <c r="B4215" s="102" t="s">
        <v>41708</v>
      </c>
      <c r="C4215" s="146" t="s">
        <v>2</v>
      </c>
      <c r="D4215" s="146" t="s">
        <v>827</v>
      </c>
      <c r="E4215" s="543">
        <v>153.84</v>
      </c>
    </row>
    <row r="4216" spans="1:5" ht="12.75">
      <c r="A4216" s="146">
        <v>38196</v>
      </c>
      <c r="B4216" s="102" t="s">
        <v>41709</v>
      </c>
      <c r="C4216" s="146" t="s">
        <v>2</v>
      </c>
      <c r="D4216" s="146" t="s">
        <v>827</v>
      </c>
      <c r="E4216" s="543">
        <v>29.96</v>
      </c>
    </row>
    <row r="4217" spans="1:5" ht="12.75">
      <c r="A4217" s="146">
        <v>1543</v>
      </c>
      <c r="B4217" s="102" t="s">
        <v>41710</v>
      </c>
      <c r="C4217" s="146" t="s">
        <v>2</v>
      </c>
      <c r="D4217" s="146" t="s">
        <v>827</v>
      </c>
      <c r="E4217" s="543">
        <v>31.84</v>
      </c>
    </row>
    <row r="4218" spans="1:5" ht="12.75">
      <c r="A4218" s="146">
        <v>1585</v>
      </c>
      <c r="B4218" s="102" t="s">
        <v>41711</v>
      </c>
      <c r="C4218" s="146" t="s">
        <v>2</v>
      </c>
      <c r="D4218" s="146" t="s">
        <v>827</v>
      </c>
      <c r="E4218" s="543">
        <v>6.17</v>
      </c>
    </row>
    <row r="4219" spans="1:5" ht="12.75">
      <c r="A4219" s="146">
        <v>1593</v>
      </c>
      <c r="B4219" s="102" t="s">
        <v>41712</v>
      </c>
      <c r="C4219" s="146" t="s">
        <v>2</v>
      </c>
      <c r="D4219" s="146" t="s">
        <v>827</v>
      </c>
      <c r="E4219" s="543">
        <v>32.74</v>
      </c>
    </row>
    <row r="4220" spans="1:5" ht="12.75">
      <c r="A4220" s="146">
        <v>11838</v>
      </c>
      <c r="B4220" s="102" t="s">
        <v>41713</v>
      </c>
      <c r="C4220" s="146" t="s">
        <v>2</v>
      </c>
      <c r="D4220" s="146" t="s">
        <v>827</v>
      </c>
      <c r="E4220" s="543">
        <v>43.21</v>
      </c>
    </row>
    <row r="4221" spans="1:5" ht="12.75">
      <c r="A4221" s="146">
        <v>1594</v>
      </c>
      <c r="B4221" s="102" t="s">
        <v>41714</v>
      </c>
      <c r="C4221" s="146" t="s">
        <v>2</v>
      </c>
      <c r="D4221" s="146" t="s">
        <v>827</v>
      </c>
      <c r="E4221" s="543">
        <v>43.68</v>
      </c>
    </row>
    <row r="4222" spans="1:5" ht="12.75">
      <c r="A4222" s="146">
        <v>1586</v>
      </c>
      <c r="B4222" s="102" t="s">
        <v>41715</v>
      </c>
      <c r="C4222" s="146" t="s">
        <v>2</v>
      </c>
      <c r="D4222" s="146" t="s">
        <v>827</v>
      </c>
      <c r="E4222" s="543">
        <v>7.8</v>
      </c>
    </row>
    <row r="4223" spans="1:5" ht="12.75">
      <c r="A4223" s="146">
        <v>11839</v>
      </c>
      <c r="B4223" s="102" t="s">
        <v>41716</v>
      </c>
      <c r="C4223" s="146" t="s">
        <v>2</v>
      </c>
      <c r="D4223" s="146" t="s">
        <v>827</v>
      </c>
      <c r="E4223" s="543">
        <v>62.87</v>
      </c>
    </row>
    <row r="4224" spans="1:5" ht="12.75">
      <c r="A4224" s="146">
        <v>1587</v>
      </c>
      <c r="B4224" s="102" t="s">
        <v>41717</v>
      </c>
      <c r="C4224" s="146" t="s">
        <v>2</v>
      </c>
      <c r="D4224" s="146" t="s">
        <v>827</v>
      </c>
      <c r="E4224" s="543">
        <v>7.95</v>
      </c>
    </row>
    <row r="4225" spans="1:5" ht="12.75">
      <c r="A4225" s="146">
        <v>1545</v>
      </c>
      <c r="B4225" s="102" t="s">
        <v>41718</v>
      </c>
      <c r="C4225" s="146" t="s">
        <v>2</v>
      </c>
      <c r="D4225" s="146" t="s">
        <v>827</v>
      </c>
      <c r="E4225" s="543">
        <v>75.44</v>
      </c>
    </row>
    <row r="4226" spans="1:5" ht="12.75">
      <c r="A4226" s="146">
        <v>1588</v>
      </c>
      <c r="B4226" s="102" t="s">
        <v>41719</v>
      </c>
      <c r="C4226" s="146" t="s">
        <v>2</v>
      </c>
      <c r="D4226" s="146" t="s">
        <v>827</v>
      </c>
      <c r="E4226" s="543">
        <v>10.9</v>
      </c>
    </row>
    <row r="4227" spans="1:5" ht="12.75">
      <c r="A4227" s="146">
        <v>1535</v>
      </c>
      <c r="B4227" s="102" t="s">
        <v>41720</v>
      </c>
      <c r="C4227" s="146" t="s">
        <v>2</v>
      </c>
      <c r="D4227" s="146" t="s">
        <v>827</v>
      </c>
      <c r="E4227" s="543">
        <v>6.28</v>
      </c>
    </row>
    <row r="4228" spans="1:5" ht="12.75">
      <c r="A4228" s="146">
        <v>1589</v>
      </c>
      <c r="B4228" s="102" t="s">
        <v>41721</v>
      </c>
      <c r="C4228" s="146" t="s">
        <v>2</v>
      </c>
      <c r="D4228" s="146" t="s">
        <v>827</v>
      </c>
      <c r="E4228" s="543">
        <v>11.25</v>
      </c>
    </row>
    <row r="4229" spans="1:5" ht="12.75">
      <c r="A4229" s="146">
        <v>1546</v>
      </c>
      <c r="B4229" s="102" t="s">
        <v>41722</v>
      </c>
      <c r="C4229" s="146" t="s">
        <v>2</v>
      </c>
      <c r="D4229" s="146" t="s">
        <v>827</v>
      </c>
      <c r="E4229" s="543">
        <v>127.3</v>
      </c>
    </row>
    <row r="4230" spans="1:5" ht="12.75">
      <c r="A4230" s="146">
        <v>1590</v>
      </c>
      <c r="B4230" s="102" t="s">
        <v>41723</v>
      </c>
      <c r="C4230" s="146" t="s">
        <v>2</v>
      </c>
      <c r="D4230" s="146" t="s">
        <v>827</v>
      </c>
      <c r="E4230" s="543">
        <v>19.8</v>
      </c>
    </row>
    <row r="4231" spans="1:5" ht="12.75">
      <c r="A4231" s="146">
        <v>38415</v>
      </c>
      <c r="B4231" s="102" t="s">
        <v>41724</v>
      </c>
      <c r="C4231" s="146" t="s">
        <v>2</v>
      </c>
      <c r="D4231" s="146" t="s">
        <v>827</v>
      </c>
      <c r="E4231" s="543"/>
    </row>
    <row r="4232" spans="1:5" ht="12.75">
      <c r="A4232" s="146">
        <v>38414</v>
      </c>
      <c r="B4232" s="102" t="s">
        <v>41725</v>
      </c>
      <c r="C4232" s="146" t="s">
        <v>2</v>
      </c>
      <c r="D4232" s="146" t="s">
        <v>827</v>
      </c>
      <c r="E4232" s="543"/>
    </row>
    <row r="4233" spans="1:5" ht="12.75">
      <c r="A4233" s="146">
        <v>38128</v>
      </c>
      <c r="B4233" s="102" t="s">
        <v>41726</v>
      </c>
      <c r="C4233" s="146" t="s">
        <v>3</v>
      </c>
      <c r="D4233" s="146" t="s">
        <v>3270</v>
      </c>
      <c r="E4233" s="543">
        <v>0.88</v>
      </c>
    </row>
    <row r="4234" spans="1:5" ht="12.75">
      <c r="A4234" s="146">
        <v>7253</v>
      </c>
      <c r="B4234" s="102" t="s">
        <v>41727</v>
      </c>
      <c r="C4234" s="146" t="s">
        <v>7</v>
      </c>
      <c r="D4234" s="146" t="s">
        <v>827</v>
      </c>
      <c r="E4234" s="543">
        <v>188.57</v>
      </c>
    </row>
    <row r="4235" spans="1:5" ht="12.75">
      <c r="A4235" s="146">
        <v>4806</v>
      </c>
      <c r="B4235" s="102" t="s">
        <v>41728</v>
      </c>
      <c r="C4235" s="146" t="s">
        <v>1</v>
      </c>
      <c r="D4235" s="146" t="s">
        <v>827</v>
      </c>
      <c r="E4235" s="543">
        <v>16.579999999999998</v>
      </c>
    </row>
    <row r="4236" spans="1:5" ht="12.75">
      <c r="A4236" s="146">
        <v>34401</v>
      </c>
      <c r="B4236" s="102" t="s">
        <v>41729</v>
      </c>
      <c r="C4236" s="146" t="s">
        <v>2</v>
      </c>
      <c r="D4236" s="146" t="s">
        <v>827</v>
      </c>
      <c r="E4236" s="543">
        <v>1.1100000000000001</v>
      </c>
    </row>
    <row r="4237" spans="1:5" ht="12.75">
      <c r="A4237" s="146">
        <v>7256</v>
      </c>
      <c r="B4237" s="102" t="s">
        <v>41730</v>
      </c>
      <c r="C4237" s="146" t="s">
        <v>2</v>
      </c>
      <c r="D4237" s="146" t="s">
        <v>827</v>
      </c>
      <c r="E4237" s="543">
        <v>0.79</v>
      </c>
    </row>
    <row r="4238" spans="1:5" ht="12.75">
      <c r="A4238" s="146">
        <v>7260</v>
      </c>
      <c r="B4238" s="102" t="s">
        <v>41731</v>
      </c>
      <c r="C4238" s="146" t="s">
        <v>2</v>
      </c>
      <c r="D4238" s="146" t="s">
        <v>827</v>
      </c>
      <c r="E4238" s="543">
        <v>1.5</v>
      </c>
    </row>
    <row r="4239" spans="1:5" ht="12.75">
      <c r="A4239" s="146">
        <v>7258</v>
      </c>
      <c r="B4239" s="102" t="s">
        <v>41732</v>
      </c>
      <c r="C4239" s="146" t="s">
        <v>2</v>
      </c>
      <c r="D4239" s="146" t="s">
        <v>827</v>
      </c>
      <c r="E4239" s="543">
        <v>0.39</v>
      </c>
    </row>
    <row r="4240" spans="1:5" ht="12.75">
      <c r="A4240" s="146">
        <v>34400</v>
      </c>
      <c r="B4240" s="102" t="s">
        <v>41733</v>
      </c>
      <c r="C4240" s="146" t="s">
        <v>2</v>
      </c>
      <c r="D4240" s="146" t="s">
        <v>827</v>
      </c>
      <c r="E4240" s="543">
        <v>3.09</v>
      </c>
    </row>
    <row r="4241" spans="1:5" ht="12.75">
      <c r="A4241" s="146">
        <v>10617</v>
      </c>
      <c r="B4241" s="102" t="s">
        <v>41734</v>
      </c>
      <c r="C4241" s="146" t="s">
        <v>2</v>
      </c>
      <c r="D4241" s="146" t="s">
        <v>827</v>
      </c>
      <c r="E4241" s="543">
        <v>3.99</v>
      </c>
    </row>
    <row r="4242" spans="1:5" ht="12.75">
      <c r="A4242" s="146">
        <v>44261</v>
      </c>
      <c r="B4242" s="102" t="s">
        <v>41735</v>
      </c>
      <c r="C4242" s="146" t="s">
        <v>2</v>
      </c>
      <c r="D4242" s="146" t="s">
        <v>827</v>
      </c>
      <c r="E4242" s="543">
        <v>190.64</v>
      </c>
    </row>
    <row r="4243" spans="1:5" ht="12.75">
      <c r="A4243" s="146">
        <v>7274</v>
      </c>
      <c r="B4243" s="102" t="s">
        <v>41736</v>
      </c>
      <c r="C4243" s="146" t="s">
        <v>2</v>
      </c>
      <c r="D4243" s="146" t="s">
        <v>827</v>
      </c>
      <c r="E4243" s="543">
        <v>92.29</v>
      </c>
    </row>
    <row r="4244" spans="1:5" ht="12.75">
      <c r="A4244" s="146">
        <v>44326</v>
      </c>
      <c r="B4244" s="102" t="s">
        <v>41737</v>
      </c>
      <c r="C4244" s="146" t="s">
        <v>2</v>
      </c>
      <c r="D4244" s="146" t="s">
        <v>827</v>
      </c>
      <c r="E4244" s="543">
        <v>1993.37</v>
      </c>
    </row>
    <row r="4245" spans="1:5" ht="12.75">
      <c r="A4245" s="146">
        <v>154</v>
      </c>
      <c r="B4245" s="102" t="s">
        <v>41738</v>
      </c>
      <c r="C4245" s="146" t="s">
        <v>9</v>
      </c>
      <c r="D4245" s="146" t="s">
        <v>827</v>
      </c>
      <c r="E4245" s="543">
        <v>61.14</v>
      </c>
    </row>
    <row r="4246" spans="1:5" ht="12.75">
      <c r="A4246" s="146">
        <v>38121</v>
      </c>
      <c r="B4246" s="102" t="s">
        <v>41739</v>
      </c>
      <c r="C4246" s="146" t="s">
        <v>9</v>
      </c>
      <c r="D4246" s="146" t="s">
        <v>827</v>
      </c>
      <c r="E4246" s="543">
        <v>27.09</v>
      </c>
    </row>
    <row r="4247" spans="1:5" ht="12.75">
      <c r="A4247" s="146">
        <v>43776</v>
      </c>
      <c r="B4247" s="102" t="s">
        <v>41740</v>
      </c>
      <c r="C4247" s="146" t="s">
        <v>9</v>
      </c>
      <c r="D4247" s="146" t="s">
        <v>827</v>
      </c>
      <c r="E4247" s="543">
        <v>31.22</v>
      </c>
    </row>
    <row r="4248" spans="1:5" ht="12.75">
      <c r="A4248" s="146">
        <v>7343</v>
      </c>
      <c r="B4248" s="102" t="s">
        <v>41741</v>
      </c>
      <c r="C4248" s="146" t="s">
        <v>9</v>
      </c>
      <c r="D4248" s="146" t="s">
        <v>827</v>
      </c>
      <c r="E4248" s="543">
        <v>39.85</v>
      </c>
    </row>
    <row r="4249" spans="1:5" ht="12.75">
      <c r="A4249" s="146">
        <v>7348</v>
      </c>
      <c r="B4249" s="102" t="s">
        <v>41742</v>
      </c>
      <c r="C4249" s="146" t="s">
        <v>9</v>
      </c>
      <c r="D4249" s="146" t="s">
        <v>827</v>
      </c>
      <c r="E4249" s="543">
        <v>18.399999999999999</v>
      </c>
    </row>
    <row r="4250" spans="1:5" ht="12.75">
      <c r="A4250" s="146">
        <v>7313</v>
      </c>
      <c r="B4250" s="102" t="s">
        <v>41743</v>
      </c>
      <c r="C4250" s="146" t="s">
        <v>9</v>
      </c>
      <c r="D4250" s="146" t="s">
        <v>827</v>
      </c>
      <c r="E4250" s="543"/>
    </row>
    <row r="4251" spans="1:5" ht="12.75">
      <c r="A4251" s="146">
        <v>7319</v>
      </c>
      <c r="B4251" s="102" t="s">
        <v>41744</v>
      </c>
      <c r="C4251" s="146" t="s">
        <v>9</v>
      </c>
      <c r="D4251" s="146" t="s">
        <v>827</v>
      </c>
      <c r="E4251" s="543"/>
    </row>
    <row r="4252" spans="1:5" ht="12.75">
      <c r="A4252" s="146">
        <v>7314</v>
      </c>
      <c r="B4252" s="102" t="s">
        <v>41745</v>
      </c>
      <c r="C4252" s="146" t="s">
        <v>9</v>
      </c>
      <c r="D4252" s="146" t="s">
        <v>827</v>
      </c>
      <c r="E4252" s="543">
        <v>94.69</v>
      </c>
    </row>
    <row r="4253" spans="1:5" ht="12.75">
      <c r="A4253" s="146">
        <v>7304</v>
      </c>
      <c r="B4253" s="102" t="s">
        <v>41746</v>
      </c>
      <c r="C4253" s="146" t="s">
        <v>9</v>
      </c>
      <c r="D4253" s="146" t="s">
        <v>827</v>
      </c>
      <c r="E4253" s="543">
        <v>92.51</v>
      </c>
    </row>
    <row r="4254" spans="1:5" ht="12.75">
      <c r="A4254" s="146">
        <v>43649</v>
      </c>
      <c r="B4254" s="102" t="s">
        <v>41747</v>
      </c>
      <c r="C4254" s="146" t="s">
        <v>9</v>
      </c>
      <c r="D4254" s="146" t="s">
        <v>827</v>
      </c>
      <c r="E4254" s="543">
        <v>47.84</v>
      </c>
    </row>
    <row r="4255" spans="1:5" ht="12.75">
      <c r="A4255" s="146">
        <v>43650</v>
      </c>
      <c r="B4255" s="102" t="s">
        <v>41748</v>
      </c>
      <c r="C4255" s="146" t="s">
        <v>9</v>
      </c>
      <c r="D4255" s="146" t="s">
        <v>827</v>
      </c>
      <c r="E4255" s="543">
        <v>45.21</v>
      </c>
    </row>
    <row r="4256" spans="1:5" ht="12.75">
      <c r="A4256" s="146">
        <v>7311</v>
      </c>
      <c r="B4256" s="102" t="s">
        <v>41749</v>
      </c>
      <c r="C4256" s="146" t="s">
        <v>9</v>
      </c>
      <c r="D4256" s="146" t="s">
        <v>827</v>
      </c>
      <c r="E4256" s="543">
        <v>46.31</v>
      </c>
    </row>
    <row r="4257" spans="1:5" ht="12.75">
      <c r="A4257" s="146">
        <v>7292</v>
      </c>
      <c r="B4257" s="102" t="s">
        <v>41750</v>
      </c>
      <c r="C4257" s="146" t="s">
        <v>9</v>
      </c>
      <c r="D4257" s="146" t="s">
        <v>3270</v>
      </c>
      <c r="E4257" s="543">
        <v>44.84</v>
      </c>
    </row>
    <row r="4258" spans="1:5" ht="12.75">
      <c r="A4258" s="146">
        <v>7293</v>
      </c>
      <c r="B4258" s="102" t="s">
        <v>41751</v>
      </c>
      <c r="C4258" s="146" t="s">
        <v>9</v>
      </c>
      <c r="D4258" s="146" t="s">
        <v>827</v>
      </c>
      <c r="E4258" s="543">
        <v>49.61</v>
      </c>
    </row>
    <row r="4259" spans="1:5" ht="12.75">
      <c r="A4259" s="146">
        <v>7306</v>
      </c>
      <c r="B4259" s="102" t="s">
        <v>41752</v>
      </c>
      <c r="C4259" s="146" t="s">
        <v>9</v>
      </c>
      <c r="D4259" s="146" t="s">
        <v>827</v>
      </c>
      <c r="E4259" s="543">
        <v>54.75</v>
      </c>
    </row>
    <row r="4260" spans="1:5" ht="12.75">
      <c r="A4260" s="146">
        <v>7288</v>
      </c>
      <c r="B4260" s="102" t="s">
        <v>41753</v>
      </c>
      <c r="C4260" s="146" t="s">
        <v>9</v>
      </c>
      <c r="D4260" s="146" t="s">
        <v>827</v>
      </c>
      <c r="E4260" s="543">
        <v>45.46</v>
      </c>
    </row>
    <row r="4261" spans="1:5" ht="12.75">
      <c r="A4261" s="146">
        <v>43625</v>
      </c>
      <c r="B4261" s="102" t="s">
        <v>41754</v>
      </c>
      <c r="C4261" s="146" t="s">
        <v>9</v>
      </c>
      <c r="D4261" s="146" t="s">
        <v>827</v>
      </c>
      <c r="E4261" s="543">
        <v>36.700000000000003</v>
      </c>
    </row>
    <row r="4262" spans="1:5" ht="12.75">
      <c r="A4262" s="146">
        <v>43647</v>
      </c>
      <c r="B4262" s="102" t="s">
        <v>41755</v>
      </c>
      <c r="C4262" s="146" t="s">
        <v>9</v>
      </c>
      <c r="D4262" s="146" t="s">
        <v>827</v>
      </c>
      <c r="E4262" s="543">
        <v>33.340000000000003</v>
      </c>
    </row>
    <row r="4263" spans="1:5" ht="12.75">
      <c r="A4263" s="146">
        <v>43648</v>
      </c>
      <c r="B4263" s="102" t="s">
        <v>41756</v>
      </c>
      <c r="C4263" s="146" t="s">
        <v>9</v>
      </c>
      <c r="D4263" s="146" t="s">
        <v>827</v>
      </c>
      <c r="E4263" s="543">
        <v>32.17</v>
      </c>
    </row>
    <row r="4264" spans="1:5" ht="12.75">
      <c r="A4264" s="146">
        <v>35693</v>
      </c>
      <c r="B4264" s="102" t="s">
        <v>41757</v>
      </c>
      <c r="C4264" s="146" t="s">
        <v>9</v>
      </c>
      <c r="D4264" s="146" t="s">
        <v>827</v>
      </c>
      <c r="E4264" s="543">
        <v>11.44</v>
      </c>
    </row>
    <row r="4265" spans="1:5" ht="12.75">
      <c r="A4265" s="146">
        <v>7356</v>
      </c>
      <c r="B4265" s="102" t="s">
        <v>41758</v>
      </c>
      <c r="C4265" s="146" t="s">
        <v>9</v>
      </c>
      <c r="D4265" s="146" t="s">
        <v>3270</v>
      </c>
      <c r="E4265" s="543">
        <v>27.44</v>
      </c>
    </row>
    <row r="4266" spans="1:5" ht="12.75">
      <c r="A4266" s="146">
        <v>35692</v>
      </c>
      <c r="B4266" s="102" t="s">
        <v>41759</v>
      </c>
      <c r="C4266" s="146" t="s">
        <v>9</v>
      </c>
      <c r="D4266" s="146" t="s">
        <v>827</v>
      </c>
      <c r="E4266" s="543">
        <v>17.96</v>
      </c>
    </row>
    <row r="4267" spans="1:5" ht="12.75">
      <c r="A4267" s="146">
        <v>43624</v>
      </c>
      <c r="B4267" s="102" t="s">
        <v>41760</v>
      </c>
      <c r="C4267" s="146" t="s">
        <v>9</v>
      </c>
      <c r="D4267" s="146" t="s">
        <v>827</v>
      </c>
      <c r="E4267" s="543">
        <v>33.44</v>
      </c>
    </row>
    <row r="4268" spans="1:5" ht="12.75">
      <c r="A4268" s="146">
        <v>7342</v>
      </c>
      <c r="B4268" s="102" t="s">
        <v>41761</v>
      </c>
      <c r="C4268" s="146" t="s">
        <v>3</v>
      </c>
      <c r="D4268" s="146" t="s">
        <v>827</v>
      </c>
      <c r="E4268" s="543"/>
    </row>
    <row r="4269" spans="1:5" ht="12.75">
      <c r="A4269" s="146">
        <v>7350</v>
      </c>
      <c r="B4269" s="102" t="s">
        <v>41762</v>
      </c>
      <c r="C4269" s="146" t="s">
        <v>9</v>
      </c>
      <c r="D4269" s="146" t="s">
        <v>827</v>
      </c>
      <c r="E4269" s="543">
        <v>39.61</v>
      </c>
    </row>
    <row r="4270" spans="1:5" ht="12.75">
      <c r="A4270" s="146">
        <v>39574</v>
      </c>
      <c r="B4270" s="102" t="s">
        <v>41763</v>
      </c>
      <c r="C4270" s="146" t="s">
        <v>2</v>
      </c>
      <c r="D4270" s="146" t="s">
        <v>827</v>
      </c>
      <c r="E4270" s="543">
        <v>3.4</v>
      </c>
    </row>
    <row r="4271" spans="1:5" ht="12.75">
      <c r="A4271" s="146">
        <v>11060</v>
      </c>
      <c r="B4271" s="102" t="s">
        <v>41764</v>
      </c>
      <c r="C4271" s="146" t="s">
        <v>2</v>
      </c>
      <c r="D4271" s="146" t="s">
        <v>827</v>
      </c>
      <c r="E4271" s="543">
        <v>46.54</v>
      </c>
    </row>
    <row r="4272" spans="1:5" ht="12.75">
      <c r="A4272" s="146">
        <v>37401</v>
      </c>
      <c r="B4272" s="102" t="s">
        <v>41765</v>
      </c>
      <c r="C4272" s="146" t="s">
        <v>2</v>
      </c>
      <c r="D4272" s="146" t="s">
        <v>827</v>
      </c>
      <c r="E4272" s="543">
        <v>66.540000000000006</v>
      </c>
    </row>
    <row r="4273" spans="1:5" ht="12.75">
      <c r="A4273" s="146">
        <v>38101</v>
      </c>
      <c r="B4273" s="102" t="s">
        <v>41766</v>
      </c>
      <c r="C4273" s="146" t="s">
        <v>2</v>
      </c>
      <c r="D4273" s="146" t="s">
        <v>827</v>
      </c>
      <c r="E4273" s="543">
        <v>9.61</v>
      </c>
    </row>
    <row r="4274" spans="1:5" ht="12.75">
      <c r="A4274" s="146">
        <v>7528</v>
      </c>
      <c r="B4274" s="102" t="s">
        <v>41767</v>
      </c>
      <c r="C4274" s="146" t="s">
        <v>2</v>
      </c>
      <c r="D4274" s="146" t="s">
        <v>3270</v>
      </c>
      <c r="E4274" s="543">
        <v>11.3</v>
      </c>
    </row>
    <row r="4275" spans="1:5" ht="12.75">
      <c r="A4275" s="146">
        <v>12147</v>
      </c>
      <c r="B4275" s="102" t="s">
        <v>41768</v>
      </c>
      <c r="C4275" s="146" t="s">
        <v>2</v>
      </c>
      <c r="D4275" s="146" t="s">
        <v>827</v>
      </c>
      <c r="E4275" s="543">
        <v>17.23</v>
      </c>
    </row>
    <row r="4276" spans="1:5" ht="12.75">
      <c r="A4276" s="146">
        <v>38075</v>
      </c>
      <c r="B4276" s="102" t="s">
        <v>41769</v>
      </c>
      <c r="C4276" s="146" t="s">
        <v>2</v>
      </c>
      <c r="D4276" s="146" t="s">
        <v>827</v>
      </c>
      <c r="E4276" s="543">
        <v>19.57</v>
      </c>
    </row>
    <row r="4277" spans="1:5" ht="12.75">
      <c r="A4277" s="146">
        <v>38102</v>
      </c>
      <c r="B4277" s="102" t="s">
        <v>41770</v>
      </c>
      <c r="C4277" s="146" t="s">
        <v>2</v>
      </c>
      <c r="D4277" s="146" t="s">
        <v>827</v>
      </c>
      <c r="E4277" s="543">
        <v>12.3</v>
      </c>
    </row>
    <row r="4278" spans="1:5" ht="12.75">
      <c r="A4278" s="146">
        <v>7525</v>
      </c>
      <c r="B4278" s="102" t="s">
        <v>41771</v>
      </c>
      <c r="C4278" s="146" t="s">
        <v>2</v>
      </c>
      <c r="D4278" s="146" t="s">
        <v>827</v>
      </c>
      <c r="E4278" s="543">
        <v>55.64</v>
      </c>
    </row>
    <row r="4279" spans="1:5" ht="12.75">
      <c r="A4279" s="146">
        <v>7524</v>
      </c>
      <c r="B4279" s="102" t="s">
        <v>41772</v>
      </c>
      <c r="C4279" s="146" t="s">
        <v>2</v>
      </c>
      <c r="D4279" s="146" t="s">
        <v>827</v>
      </c>
      <c r="E4279" s="543">
        <v>52.43</v>
      </c>
    </row>
    <row r="4280" spans="1:5" ht="12.75">
      <c r="A4280" s="146">
        <v>38105</v>
      </c>
      <c r="B4280" s="102" t="s">
        <v>41773</v>
      </c>
      <c r="C4280" s="146" t="s">
        <v>2</v>
      </c>
      <c r="D4280" s="146" t="s">
        <v>827</v>
      </c>
      <c r="E4280" s="543">
        <v>13.47</v>
      </c>
    </row>
    <row r="4281" spans="1:5" ht="12.75">
      <c r="A4281" s="146">
        <v>38084</v>
      </c>
      <c r="B4281" s="102" t="s">
        <v>41774</v>
      </c>
      <c r="C4281" s="146" t="s">
        <v>2</v>
      </c>
      <c r="D4281" s="146" t="s">
        <v>827</v>
      </c>
      <c r="E4281" s="543">
        <v>19.13</v>
      </c>
    </row>
    <row r="4282" spans="1:5" ht="12.75">
      <c r="A4282" s="146">
        <v>38103</v>
      </c>
      <c r="B4282" s="102" t="s">
        <v>41775</v>
      </c>
      <c r="C4282" s="146" t="s">
        <v>2</v>
      </c>
      <c r="D4282" s="146" t="s">
        <v>827</v>
      </c>
      <c r="E4282" s="543">
        <v>20.22</v>
      </c>
    </row>
    <row r="4283" spans="1:5" ht="12.75">
      <c r="A4283" s="146">
        <v>38082</v>
      </c>
      <c r="B4283" s="102" t="s">
        <v>41776</v>
      </c>
      <c r="C4283" s="146" t="s">
        <v>2</v>
      </c>
      <c r="D4283" s="146" t="s">
        <v>827</v>
      </c>
      <c r="E4283" s="543">
        <v>24.91</v>
      </c>
    </row>
    <row r="4284" spans="1:5" ht="12.75">
      <c r="A4284" s="146">
        <v>38104</v>
      </c>
      <c r="B4284" s="102" t="s">
        <v>41777</v>
      </c>
      <c r="C4284" s="146" t="s">
        <v>2</v>
      </c>
      <c r="D4284" s="146" t="s">
        <v>827</v>
      </c>
      <c r="E4284" s="543">
        <v>39.590000000000003</v>
      </c>
    </row>
    <row r="4285" spans="1:5" ht="12.75">
      <c r="A4285" s="146">
        <v>38083</v>
      </c>
      <c r="B4285" s="102" t="s">
        <v>41778</v>
      </c>
      <c r="C4285" s="146" t="s">
        <v>2</v>
      </c>
      <c r="D4285" s="146" t="s">
        <v>827</v>
      </c>
      <c r="E4285" s="543">
        <v>43.95</v>
      </c>
    </row>
    <row r="4286" spans="1:5" ht="12.75">
      <c r="A4286" s="146">
        <v>38076</v>
      </c>
      <c r="B4286" s="102" t="s">
        <v>41779</v>
      </c>
      <c r="C4286" s="146" t="s">
        <v>2</v>
      </c>
      <c r="D4286" s="146" t="s">
        <v>827</v>
      </c>
      <c r="E4286" s="543">
        <v>21.94</v>
      </c>
    </row>
    <row r="4287" spans="1:5" ht="12.75">
      <c r="A4287" s="146">
        <v>7592</v>
      </c>
      <c r="B4287" s="102" t="s">
        <v>41780</v>
      </c>
      <c r="C4287" s="146" t="s">
        <v>5</v>
      </c>
      <c r="D4287" s="146" t="s">
        <v>3270</v>
      </c>
      <c r="E4287" s="543">
        <v>20.36</v>
      </c>
    </row>
    <row r="4288" spans="1:5" ht="12.75">
      <c r="A4288" s="146">
        <v>40820</v>
      </c>
      <c r="B4288" s="102" t="s">
        <v>41781</v>
      </c>
      <c r="C4288" s="146" t="s">
        <v>2233</v>
      </c>
      <c r="D4288" s="146" t="s">
        <v>827</v>
      </c>
      <c r="E4288" s="543">
        <v>3572.8</v>
      </c>
    </row>
    <row r="4289" spans="1:5" ht="12.75">
      <c r="A4289" s="146">
        <v>11826</v>
      </c>
      <c r="B4289" s="102" t="s">
        <v>41782</v>
      </c>
      <c r="C4289" s="146" t="s">
        <v>2</v>
      </c>
      <c r="D4289" s="146" t="s">
        <v>827</v>
      </c>
      <c r="E4289" s="543">
        <v>58.22</v>
      </c>
    </row>
    <row r="4290" spans="1:5" ht="12.75">
      <c r="A4290" s="146">
        <v>7606</v>
      </c>
      <c r="B4290" s="102" t="s">
        <v>41783</v>
      </c>
      <c r="C4290" s="146" t="s">
        <v>2</v>
      </c>
      <c r="D4290" s="146" t="s">
        <v>827</v>
      </c>
      <c r="E4290" s="543">
        <v>70.02</v>
      </c>
    </row>
    <row r="4291" spans="1:5" ht="12.75">
      <c r="A4291" s="146">
        <v>11825</v>
      </c>
      <c r="B4291" s="102" t="s">
        <v>41784</v>
      </c>
      <c r="C4291" s="146" t="s">
        <v>2</v>
      </c>
      <c r="D4291" s="146" t="s">
        <v>827</v>
      </c>
      <c r="E4291" s="543">
        <v>73.66</v>
      </c>
    </row>
    <row r="4292" spans="1:5" ht="12.75">
      <c r="A4292" s="146">
        <v>11767</v>
      </c>
      <c r="B4292" s="102" t="s">
        <v>41785</v>
      </c>
      <c r="C4292" s="146" t="s">
        <v>2</v>
      </c>
      <c r="D4292" s="146" t="s">
        <v>827</v>
      </c>
      <c r="E4292" s="543">
        <v>196.18</v>
      </c>
    </row>
    <row r="4293" spans="1:5" ht="12.75">
      <c r="A4293" s="146">
        <v>11763</v>
      </c>
      <c r="B4293" s="102" t="s">
        <v>41786</v>
      </c>
      <c r="C4293" s="146" t="s">
        <v>2</v>
      </c>
      <c r="D4293" s="146" t="s">
        <v>827</v>
      </c>
      <c r="E4293" s="543">
        <v>152.9</v>
      </c>
    </row>
    <row r="4294" spans="1:5" ht="12.75">
      <c r="A4294" s="146">
        <v>11764</v>
      </c>
      <c r="B4294" s="102" t="s">
        <v>41787</v>
      </c>
      <c r="C4294" s="146" t="s">
        <v>2</v>
      </c>
      <c r="D4294" s="146" t="s">
        <v>827</v>
      </c>
      <c r="E4294" s="543">
        <v>125.45</v>
      </c>
    </row>
    <row r="4295" spans="1:5" ht="12.75">
      <c r="A4295" s="146">
        <v>11829</v>
      </c>
      <c r="B4295" s="102" t="s">
        <v>41788</v>
      </c>
      <c r="C4295" s="146" t="s">
        <v>2</v>
      </c>
      <c r="D4295" s="146" t="s">
        <v>827</v>
      </c>
      <c r="E4295" s="543">
        <v>30.32</v>
      </c>
    </row>
    <row r="4296" spans="1:5" ht="12.75">
      <c r="A4296" s="146">
        <v>11830</v>
      </c>
      <c r="B4296" s="102" t="s">
        <v>41789</v>
      </c>
      <c r="C4296" s="146" t="s">
        <v>2</v>
      </c>
      <c r="D4296" s="146" t="s">
        <v>827</v>
      </c>
      <c r="E4296" s="543">
        <v>32.74</v>
      </c>
    </row>
    <row r="4297" spans="1:5" ht="12.75">
      <c r="A4297" s="146">
        <v>11765</v>
      </c>
      <c r="B4297" s="102" t="s">
        <v>41790</v>
      </c>
      <c r="C4297" s="146" t="s">
        <v>2</v>
      </c>
      <c r="D4297" s="146" t="s">
        <v>827</v>
      </c>
      <c r="E4297" s="543">
        <v>83.6</v>
      </c>
    </row>
    <row r="4298" spans="1:5" ht="12.75">
      <c r="A4298" s="146">
        <v>11766</v>
      </c>
      <c r="B4298" s="102" t="s">
        <v>41791</v>
      </c>
      <c r="C4298" s="146" t="s">
        <v>2</v>
      </c>
      <c r="D4298" s="146" t="s">
        <v>827</v>
      </c>
      <c r="E4298" s="543">
        <v>45.73</v>
      </c>
    </row>
    <row r="4299" spans="1:5" ht="12.75">
      <c r="A4299" s="146">
        <v>11824</v>
      </c>
      <c r="B4299" s="102" t="s">
        <v>41792</v>
      </c>
      <c r="C4299" s="146" t="s">
        <v>2</v>
      </c>
      <c r="D4299" s="146" t="s">
        <v>827</v>
      </c>
      <c r="E4299" s="543">
        <v>53.79</v>
      </c>
    </row>
    <row r="4300" spans="1:5" ht="12.75">
      <c r="A4300" s="146">
        <v>44045</v>
      </c>
      <c r="B4300" s="102" t="s">
        <v>41793</v>
      </c>
      <c r="C4300" s="146" t="s">
        <v>2</v>
      </c>
      <c r="D4300" s="146" t="s">
        <v>827</v>
      </c>
      <c r="E4300" s="543">
        <v>260.04000000000002</v>
      </c>
    </row>
    <row r="4301" spans="1:5" ht="12.75">
      <c r="A4301" s="146">
        <v>39702</v>
      </c>
      <c r="B4301" s="102" t="s">
        <v>41794</v>
      </c>
      <c r="C4301" s="146" t="s">
        <v>2</v>
      </c>
      <c r="D4301" s="146" t="s">
        <v>827</v>
      </c>
      <c r="E4301" s="543">
        <v>1727.03</v>
      </c>
    </row>
    <row r="4302" spans="1:5" ht="12.75">
      <c r="A4302" s="146">
        <v>13415</v>
      </c>
      <c r="B4302" s="102" t="s">
        <v>41795</v>
      </c>
      <c r="C4302" s="146" t="s">
        <v>2</v>
      </c>
      <c r="D4302" s="146" t="s">
        <v>3270</v>
      </c>
      <c r="E4302" s="543">
        <v>56.7</v>
      </c>
    </row>
    <row r="4303" spans="1:5" ht="12.75">
      <c r="A4303" s="146">
        <v>7602</v>
      </c>
      <c r="B4303" s="102" t="s">
        <v>41796</v>
      </c>
      <c r="C4303" s="146" t="s">
        <v>2</v>
      </c>
      <c r="D4303" s="146" t="s">
        <v>827</v>
      </c>
      <c r="E4303" s="543">
        <v>36.18</v>
      </c>
    </row>
    <row r="4304" spans="1:5" ht="12.75">
      <c r="A4304" s="146">
        <v>7603</v>
      </c>
      <c r="B4304" s="102" t="s">
        <v>41797</v>
      </c>
      <c r="C4304" s="146" t="s">
        <v>2</v>
      </c>
      <c r="D4304" s="146" t="s">
        <v>827</v>
      </c>
      <c r="E4304" s="543">
        <v>30.69</v>
      </c>
    </row>
    <row r="4305" spans="1:5" ht="12.75">
      <c r="A4305" s="146">
        <v>11777</v>
      </c>
      <c r="B4305" s="102" t="s">
        <v>41798</v>
      </c>
      <c r="C4305" s="146" t="s">
        <v>2</v>
      </c>
      <c r="D4305" s="146" t="s">
        <v>827</v>
      </c>
      <c r="E4305" s="543">
        <v>184.2</v>
      </c>
    </row>
    <row r="4306" spans="1:5" ht="12.75">
      <c r="A4306" s="146">
        <v>13417</v>
      </c>
      <c r="B4306" s="102" t="s">
        <v>41799</v>
      </c>
      <c r="C4306" s="146" t="s">
        <v>2</v>
      </c>
      <c r="D4306" s="146" t="s">
        <v>827</v>
      </c>
      <c r="E4306" s="543">
        <v>73.84</v>
      </c>
    </row>
    <row r="4307" spans="1:5" ht="12.75">
      <c r="A4307" s="146">
        <v>36791</v>
      </c>
      <c r="B4307" s="102" t="s">
        <v>41800</v>
      </c>
      <c r="C4307" s="146" t="s">
        <v>2</v>
      </c>
      <c r="D4307" s="146" t="s">
        <v>827</v>
      </c>
      <c r="E4307" s="543">
        <v>110.83</v>
      </c>
    </row>
    <row r="4308" spans="1:5" ht="12.75">
      <c r="A4308" s="146">
        <v>36795</v>
      </c>
      <c r="B4308" s="102" t="s">
        <v>41801</v>
      </c>
      <c r="C4308" s="146" t="s">
        <v>2</v>
      </c>
      <c r="D4308" s="146" t="s">
        <v>827</v>
      </c>
      <c r="E4308" s="543">
        <v>1401.33</v>
      </c>
    </row>
    <row r="4309" spans="1:5" ht="12.75">
      <c r="A4309" s="146">
        <v>36796</v>
      </c>
      <c r="B4309" s="102" t="s">
        <v>41802</v>
      </c>
      <c r="C4309" s="146" t="s">
        <v>2</v>
      </c>
      <c r="D4309" s="146" t="s">
        <v>827</v>
      </c>
      <c r="E4309" s="543">
        <v>116.45</v>
      </c>
    </row>
    <row r="4310" spans="1:5" ht="12.75">
      <c r="A4310" s="146">
        <v>36792</v>
      </c>
      <c r="B4310" s="102" t="s">
        <v>41803</v>
      </c>
      <c r="C4310" s="146" t="s">
        <v>2</v>
      </c>
      <c r="D4310" s="146" t="s">
        <v>827</v>
      </c>
      <c r="E4310" s="543">
        <v>147.51</v>
      </c>
    </row>
    <row r="4311" spans="1:5" ht="12.75">
      <c r="A4311" s="146">
        <v>11773</v>
      </c>
      <c r="B4311" s="102" t="s">
        <v>41804</v>
      </c>
      <c r="C4311" s="146" t="s">
        <v>2</v>
      </c>
      <c r="D4311" s="146" t="s">
        <v>827</v>
      </c>
      <c r="E4311" s="543">
        <v>98.19</v>
      </c>
    </row>
    <row r="4312" spans="1:5" ht="12.75">
      <c r="A4312" s="146">
        <v>11762</v>
      </c>
      <c r="B4312" s="102" t="s">
        <v>41805</v>
      </c>
      <c r="C4312" s="146" t="s">
        <v>2</v>
      </c>
      <c r="D4312" s="146" t="s">
        <v>827</v>
      </c>
      <c r="E4312" s="543">
        <v>46.57</v>
      </c>
    </row>
    <row r="4313" spans="1:5" ht="12.75">
      <c r="A4313" s="146">
        <v>7604</v>
      </c>
      <c r="B4313" s="102" t="s">
        <v>41806</v>
      </c>
      <c r="C4313" s="146" t="s">
        <v>2</v>
      </c>
      <c r="D4313" s="146" t="s">
        <v>827</v>
      </c>
      <c r="E4313" s="543">
        <v>39.43</v>
      </c>
    </row>
    <row r="4314" spans="1:5" ht="12.75">
      <c r="A4314" s="146">
        <v>13984</v>
      </c>
      <c r="B4314" s="102" t="s">
        <v>41807</v>
      </c>
      <c r="C4314" s="146" t="s">
        <v>2</v>
      </c>
      <c r="D4314" s="146" t="s">
        <v>827</v>
      </c>
      <c r="E4314" s="543">
        <v>57.31</v>
      </c>
    </row>
    <row r="4315" spans="1:5" ht="12.75">
      <c r="A4315" s="146">
        <v>11772</v>
      </c>
      <c r="B4315" s="102" t="s">
        <v>41808</v>
      </c>
      <c r="C4315" s="146" t="s">
        <v>2</v>
      </c>
      <c r="D4315" s="146" t="s">
        <v>827</v>
      </c>
      <c r="E4315" s="543">
        <v>98.5</v>
      </c>
    </row>
    <row r="4316" spans="1:5" ht="12.75">
      <c r="A4316" s="146">
        <v>13983</v>
      </c>
      <c r="B4316" s="102" t="s">
        <v>41809</v>
      </c>
      <c r="C4316" s="146" t="s">
        <v>2</v>
      </c>
      <c r="D4316" s="146" t="s">
        <v>827</v>
      </c>
      <c r="E4316" s="543">
        <v>74.599999999999994</v>
      </c>
    </row>
    <row r="4317" spans="1:5" ht="12.75">
      <c r="A4317" s="146">
        <v>13416</v>
      </c>
      <c r="B4317" s="102" t="s">
        <v>41810</v>
      </c>
      <c r="C4317" s="146" t="s">
        <v>2</v>
      </c>
      <c r="D4317" s="146" t="s">
        <v>827</v>
      </c>
      <c r="E4317" s="543">
        <v>66.260000000000005</v>
      </c>
    </row>
    <row r="4318" spans="1:5" ht="12.75">
      <c r="A4318" s="146">
        <v>40329</v>
      </c>
      <c r="B4318" s="102" t="s">
        <v>41811</v>
      </c>
      <c r="C4318" s="146" t="s">
        <v>2</v>
      </c>
      <c r="D4318" s="146" t="s">
        <v>3270</v>
      </c>
      <c r="E4318" s="543">
        <v>19</v>
      </c>
    </row>
    <row r="4319" spans="1:5" ht="12.75">
      <c r="A4319" s="146">
        <v>11823</v>
      </c>
      <c r="B4319" s="102" t="s">
        <v>41812</v>
      </c>
      <c r="C4319" s="146" t="s">
        <v>2</v>
      </c>
      <c r="D4319" s="146" t="s">
        <v>827</v>
      </c>
      <c r="E4319" s="543">
        <v>8</v>
      </c>
    </row>
    <row r="4320" spans="1:5" ht="12.75">
      <c r="A4320" s="146">
        <v>11822</v>
      </c>
      <c r="B4320" s="102" t="s">
        <v>41813</v>
      </c>
      <c r="C4320" s="146" t="s">
        <v>2</v>
      </c>
      <c r="D4320" s="146" t="s">
        <v>827</v>
      </c>
      <c r="E4320" s="543">
        <v>26.7</v>
      </c>
    </row>
    <row r="4321" spans="1:5" ht="12.75">
      <c r="A4321" s="146">
        <v>11831</v>
      </c>
      <c r="B4321" s="102" t="s">
        <v>41814</v>
      </c>
      <c r="C4321" s="146" t="s">
        <v>2</v>
      </c>
      <c r="D4321" s="146" t="s">
        <v>827</v>
      </c>
      <c r="E4321" s="543">
        <v>16.07</v>
      </c>
    </row>
    <row r="4322" spans="1:5" ht="12.75">
      <c r="A4322" s="146">
        <v>7613</v>
      </c>
      <c r="B4322" s="102" t="s">
        <v>41815</v>
      </c>
      <c r="C4322" s="146" t="s">
        <v>2</v>
      </c>
      <c r="D4322" s="146" t="s">
        <v>827</v>
      </c>
      <c r="E4322" s="543"/>
    </row>
    <row r="4323" spans="1:5" ht="12.75">
      <c r="A4323" s="146">
        <v>7619</v>
      </c>
      <c r="B4323" s="102" t="s">
        <v>41816</v>
      </c>
      <c r="C4323" s="146" t="s">
        <v>2</v>
      </c>
      <c r="D4323" s="146" t="s">
        <v>827</v>
      </c>
      <c r="E4323" s="543"/>
    </row>
    <row r="4324" spans="1:5" ht="12.75">
      <c r="A4324" s="146">
        <v>12076</v>
      </c>
      <c r="B4324" s="102" t="s">
        <v>41817</v>
      </c>
      <c r="C4324" s="146" t="s">
        <v>2</v>
      </c>
      <c r="D4324" s="146" t="s">
        <v>827</v>
      </c>
      <c r="E4324" s="543"/>
    </row>
    <row r="4325" spans="1:5" ht="12.75">
      <c r="A4325" s="146">
        <v>7614</v>
      </c>
      <c r="B4325" s="102" t="s">
        <v>41818</v>
      </c>
      <c r="C4325" s="146" t="s">
        <v>2</v>
      </c>
      <c r="D4325" s="146" t="s">
        <v>827</v>
      </c>
      <c r="E4325" s="543"/>
    </row>
    <row r="4326" spans="1:5" ht="12.75">
      <c r="A4326" s="146">
        <v>7618</v>
      </c>
      <c r="B4326" s="102" t="s">
        <v>41819</v>
      </c>
      <c r="C4326" s="146" t="s">
        <v>2</v>
      </c>
      <c r="D4326" s="146" t="s">
        <v>827</v>
      </c>
      <c r="E4326" s="543"/>
    </row>
    <row r="4327" spans="1:5" ht="12.75">
      <c r="A4327" s="146">
        <v>7620</v>
      </c>
      <c r="B4327" s="102" t="s">
        <v>41820</v>
      </c>
      <c r="C4327" s="146" t="s">
        <v>2</v>
      </c>
      <c r="D4327" s="146" t="s">
        <v>827</v>
      </c>
      <c r="E4327" s="543"/>
    </row>
    <row r="4328" spans="1:5" ht="12.75">
      <c r="A4328" s="146">
        <v>7610</v>
      </c>
      <c r="B4328" s="102" t="s">
        <v>41821</v>
      </c>
      <c r="C4328" s="146" t="s">
        <v>2</v>
      </c>
      <c r="D4328" s="146" t="s">
        <v>827</v>
      </c>
      <c r="E4328" s="543"/>
    </row>
    <row r="4329" spans="1:5" ht="12.75">
      <c r="A4329" s="146">
        <v>7615</v>
      </c>
      <c r="B4329" s="102" t="s">
        <v>41822</v>
      </c>
      <c r="C4329" s="146" t="s">
        <v>2</v>
      </c>
      <c r="D4329" s="146" t="s">
        <v>827</v>
      </c>
      <c r="E4329" s="543"/>
    </row>
    <row r="4330" spans="1:5" ht="12.75">
      <c r="A4330" s="146">
        <v>7617</v>
      </c>
      <c r="B4330" s="102" t="s">
        <v>41823</v>
      </c>
      <c r="C4330" s="146" t="s">
        <v>2</v>
      </c>
      <c r="D4330" s="146" t="s">
        <v>827</v>
      </c>
      <c r="E4330" s="543"/>
    </row>
    <row r="4331" spans="1:5" ht="12.75">
      <c r="A4331" s="146">
        <v>7616</v>
      </c>
      <c r="B4331" s="102" t="s">
        <v>41824</v>
      </c>
      <c r="C4331" s="146" t="s">
        <v>2</v>
      </c>
      <c r="D4331" s="146" t="s">
        <v>827</v>
      </c>
      <c r="E4331" s="543"/>
    </row>
    <row r="4332" spans="1:5" ht="12.75">
      <c r="A4332" s="146">
        <v>7611</v>
      </c>
      <c r="B4332" s="102" t="s">
        <v>41825</v>
      </c>
      <c r="C4332" s="146" t="s">
        <v>2</v>
      </c>
      <c r="D4332" s="146" t="s">
        <v>3270</v>
      </c>
      <c r="E4332" s="543"/>
    </row>
    <row r="4333" spans="1:5" ht="12.75">
      <c r="A4333" s="146">
        <v>7612</v>
      </c>
      <c r="B4333" s="102" t="s">
        <v>41826</v>
      </c>
      <c r="C4333" s="146" t="s">
        <v>2</v>
      </c>
      <c r="D4333" s="146" t="s">
        <v>827</v>
      </c>
      <c r="E4333" s="543"/>
    </row>
    <row r="4334" spans="1:5" ht="12.75">
      <c r="A4334" s="146">
        <v>37371</v>
      </c>
      <c r="B4334" s="102" t="s">
        <v>41827</v>
      </c>
      <c r="C4334" s="146" t="s">
        <v>5</v>
      </c>
      <c r="D4334" s="146" t="s">
        <v>3270</v>
      </c>
      <c r="E4334" s="543">
        <v>0.71</v>
      </c>
    </row>
    <row r="4335" spans="1:5" ht="12.75">
      <c r="A4335" s="146">
        <v>40861</v>
      </c>
      <c r="B4335" s="102" t="s">
        <v>41828</v>
      </c>
      <c r="C4335" s="146" t="s">
        <v>2233</v>
      </c>
      <c r="D4335" s="146" t="s">
        <v>3270</v>
      </c>
      <c r="E4335" s="543">
        <v>134.08000000000001</v>
      </c>
    </row>
    <row r="4336" spans="1:5" ht="12.75">
      <c r="A4336" s="146">
        <v>36509</v>
      </c>
      <c r="B4336" s="102" t="s">
        <v>41829</v>
      </c>
      <c r="C4336" s="146" t="s">
        <v>2</v>
      </c>
      <c r="D4336" s="146" t="s">
        <v>827</v>
      </c>
      <c r="E4336" s="543"/>
    </row>
    <row r="4337" spans="1:5" ht="12.75">
      <c r="A4337" s="146">
        <v>36510</v>
      </c>
      <c r="B4337" s="102" t="s">
        <v>41830</v>
      </c>
      <c r="C4337" s="146" t="s">
        <v>2</v>
      </c>
      <c r="D4337" s="146" t="s">
        <v>827</v>
      </c>
      <c r="E4337" s="543"/>
    </row>
    <row r="4338" spans="1:5" ht="12.75">
      <c r="A4338" s="146">
        <v>25020</v>
      </c>
      <c r="B4338" s="102" t="s">
        <v>41831</v>
      </c>
      <c r="C4338" s="146" t="s">
        <v>2</v>
      </c>
      <c r="D4338" s="146" t="s">
        <v>827</v>
      </c>
      <c r="E4338" s="543"/>
    </row>
    <row r="4339" spans="1:5" ht="12.75">
      <c r="A4339" s="146">
        <v>7622</v>
      </c>
      <c r="B4339" s="102" t="s">
        <v>41832</v>
      </c>
      <c r="C4339" s="146" t="s">
        <v>2</v>
      </c>
      <c r="D4339" s="146" t="s">
        <v>827</v>
      </c>
      <c r="E4339" s="543"/>
    </row>
    <row r="4340" spans="1:5" ht="12.75">
      <c r="A4340" s="146">
        <v>7624</v>
      </c>
      <c r="B4340" s="102" t="s">
        <v>41833</v>
      </c>
      <c r="C4340" s="146" t="s">
        <v>2</v>
      </c>
      <c r="D4340" s="146" t="s">
        <v>3270</v>
      </c>
      <c r="E4340" s="543"/>
    </row>
    <row r="4341" spans="1:5" ht="12.75">
      <c r="A4341" s="146">
        <v>7625</v>
      </c>
      <c r="B4341" s="102" t="s">
        <v>41834</v>
      </c>
      <c r="C4341" s="146" t="s">
        <v>2</v>
      </c>
      <c r="D4341" s="146" t="s">
        <v>827</v>
      </c>
      <c r="E4341" s="543"/>
    </row>
    <row r="4342" spans="1:5" ht="12.75">
      <c r="A4342" s="146">
        <v>7623</v>
      </c>
      <c r="B4342" s="102" t="s">
        <v>41835</v>
      </c>
      <c r="C4342" s="146" t="s">
        <v>2</v>
      </c>
      <c r="D4342" s="146" t="s">
        <v>827</v>
      </c>
      <c r="E4342" s="543"/>
    </row>
    <row r="4343" spans="1:5" ht="12.75">
      <c r="A4343" s="146">
        <v>36508</v>
      </c>
      <c r="B4343" s="102" t="s">
        <v>41836</v>
      </c>
      <c r="C4343" s="146" t="s">
        <v>2</v>
      </c>
      <c r="D4343" s="146" t="s">
        <v>827</v>
      </c>
      <c r="E4343" s="543"/>
    </row>
    <row r="4344" spans="1:5" ht="12.75">
      <c r="A4344" s="146">
        <v>13238</v>
      </c>
      <c r="B4344" s="102" t="s">
        <v>41837</v>
      </c>
      <c r="C4344" s="146" t="s">
        <v>2</v>
      </c>
      <c r="D4344" s="146" t="s">
        <v>827</v>
      </c>
      <c r="E4344" s="543"/>
    </row>
    <row r="4345" spans="1:5" ht="12.75">
      <c r="A4345" s="146">
        <v>36511</v>
      </c>
      <c r="B4345" s="102" t="s">
        <v>41838</v>
      </c>
      <c r="C4345" s="146" t="s">
        <v>2</v>
      </c>
      <c r="D4345" s="146" t="s">
        <v>827</v>
      </c>
      <c r="E4345" s="543"/>
    </row>
    <row r="4346" spans="1:5" ht="12.75">
      <c r="A4346" s="146">
        <v>36515</v>
      </c>
      <c r="B4346" s="102" t="s">
        <v>41839</v>
      </c>
      <c r="C4346" s="146" t="s">
        <v>2</v>
      </c>
      <c r="D4346" s="146" t="s">
        <v>827</v>
      </c>
      <c r="E4346" s="543"/>
    </row>
    <row r="4347" spans="1:5" ht="12.75">
      <c r="A4347" s="146">
        <v>10598</v>
      </c>
      <c r="B4347" s="102" t="s">
        <v>41840</v>
      </c>
      <c r="C4347" s="146" t="s">
        <v>2</v>
      </c>
      <c r="D4347" s="146" t="s">
        <v>827</v>
      </c>
      <c r="E4347" s="543"/>
    </row>
    <row r="4348" spans="1:5" ht="12.75">
      <c r="A4348" s="146">
        <v>7640</v>
      </c>
      <c r="B4348" s="102" t="s">
        <v>41841</v>
      </c>
      <c r="C4348" s="146" t="s">
        <v>2</v>
      </c>
      <c r="D4348" s="146" t="s">
        <v>3270</v>
      </c>
      <c r="E4348" s="543"/>
    </row>
    <row r="4349" spans="1:5" ht="12.75">
      <c r="A4349" s="146">
        <v>36513</v>
      </c>
      <c r="B4349" s="102" t="s">
        <v>41842</v>
      </c>
      <c r="C4349" s="146" t="s">
        <v>2</v>
      </c>
      <c r="D4349" s="146" t="s">
        <v>827</v>
      </c>
      <c r="E4349" s="543"/>
    </row>
    <row r="4350" spans="1:5" ht="12.75">
      <c r="A4350" s="146">
        <v>36514</v>
      </c>
      <c r="B4350" s="102" t="s">
        <v>41843</v>
      </c>
      <c r="C4350" s="146" t="s">
        <v>2</v>
      </c>
      <c r="D4350" s="146" t="s">
        <v>827</v>
      </c>
      <c r="E4350" s="543"/>
    </row>
    <row r="4351" spans="1:5" ht="12.75">
      <c r="A4351" s="146">
        <v>11572</v>
      </c>
      <c r="B4351" s="102" t="s">
        <v>41844</v>
      </c>
      <c r="C4351" s="146" t="s">
        <v>2</v>
      </c>
      <c r="D4351" s="146" t="s">
        <v>827</v>
      </c>
      <c r="E4351" s="543">
        <v>30.32</v>
      </c>
    </row>
    <row r="4352" spans="1:5" ht="12.75">
      <c r="A4352" s="146">
        <v>36149</v>
      </c>
      <c r="B4352" s="102" t="s">
        <v>41845</v>
      </c>
      <c r="C4352" s="146" t="s">
        <v>2</v>
      </c>
      <c r="D4352" s="146" t="s">
        <v>827</v>
      </c>
      <c r="E4352" s="543">
        <v>166.85</v>
      </c>
    </row>
    <row r="4353" spans="1:5" ht="12.75">
      <c r="A4353" s="146">
        <v>42407</v>
      </c>
      <c r="B4353" s="102" t="s">
        <v>41846</v>
      </c>
      <c r="C4353" s="146" t="s">
        <v>1</v>
      </c>
      <c r="D4353" s="146" t="s">
        <v>827</v>
      </c>
      <c r="E4353" s="543">
        <v>7.87</v>
      </c>
    </row>
    <row r="4354" spans="1:5" ht="12.75">
      <c r="A4354" s="146">
        <v>11581</v>
      </c>
      <c r="B4354" s="102" t="s">
        <v>41847</v>
      </c>
      <c r="C4354" s="146" t="s">
        <v>1</v>
      </c>
      <c r="D4354" s="146" t="s">
        <v>827</v>
      </c>
      <c r="E4354" s="543">
        <v>20.010000000000002</v>
      </c>
    </row>
    <row r="4355" spans="1:5" ht="12.75">
      <c r="A4355" s="146">
        <v>43605</v>
      </c>
      <c r="B4355" s="102" t="s">
        <v>41848</v>
      </c>
      <c r="C4355" s="146" t="s">
        <v>1</v>
      </c>
      <c r="D4355" s="146" t="s">
        <v>827</v>
      </c>
      <c r="E4355" s="543">
        <v>40.94</v>
      </c>
    </row>
    <row r="4356" spans="1:5" ht="12.75">
      <c r="A4356" s="146">
        <v>11580</v>
      </c>
      <c r="B4356" s="102" t="s">
        <v>41849</v>
      </c>
      <c r="C4356" s="146" t="s">
        <v>1</v>
      </c>
      <c r="D4356" s="146" t="s">
        <v>827</v>
      </c>
      <c r="E4356" s="543">
        <v>8.0299999999999994</v>
      </c>
    </row>
    <row r="4357" spans="1:5" ht="12.75">
      <c r="A4357" s="146">
        <v>38386</v>
      </c>
      <c r="B4357" s="102" t="s">
        <v>41850</v>
      </c>
      <c r="C4357" s="146" t="s">
        <v>2</v>
      </c>
      <c r="D4357" s="146" t="s">
        <v>827</v>
      </c>
      <c r="E4357" s="543">
        <v>5.81</v>
      </c>
    </row>
    <row r="4358" spans="1:5" ht="12.75">
      <c r="A4358" s="146">
        <v>10743</v>
      </c>
      <c r="B4358" s="102" t="s">
        <v>41851</v>
      </c>
      <c r="C4358" s="146" t="s">
        <v>2</v>
      </c>
      <c r="D4358" s="146" t="s">
        <v>827</v>
      </c>
      <c r="E4358" s="543">
        <v>510.57</v>
      </c>
    </row>
    <row r="4359" spans="1:5" ht="12.75">
      <c r="A4359" s="146">
        <v>39848</v>
      </c>
      <c r="B4359" s="102" t="s">
        <v>41852</v>
      </c>
      <c r="C4359" s="146" t="s">
        <v>1</v>
      </c>
      <c r="D4359" s="146" t="s">
        <v>827</v>
      </c>
      <c r="E4359" s="543"/>
    </row>
    <row r="4360" spans="1:5" ht="12.75">
      <c r="A4360" s="146">
        <v>7667</v>
      </c>
      <c r="B4360" s="102" t="s">
        <v>41853</v>
      </c>
      <c r="C4360" s="146" t="s">
        <v>1</v>
      </c>
      <c r="D4360" s="146" t="s">
        <v>827</v>
      </c>
      <c r="E4360" s="543">
        <v>3601.42</v>
      </c>
    </row>
    <row r="4361" spans="1:5" ht="12.75">
      <c r="A4361" s="146">
        <v>7660</v>
      </c>
      <c r="B4361" s="102" t="s">
        <v>41854</v>
      </c>
      <c r="C4361" s="146" t="s">
        <v>1</v>
      </c>
      <c r="D4361" s="146" t="s">
        <v>827</v>
      </c>
      <c r="E4361" s="543">
        <v>4590.95</v>
      </c>
    </row>
    <row r="4362" spans="1:5" ht="12.75">
      <c r="A4362" s="146">
        <v>7676</v>
      </c>
      <c r="B4362" s="102" t="s">
        <v>41855</v>
      </c>
      <c r="C4362" s="146" t="s">
        <v>1</v>
      </c>
      <c r="D4362" s="146" t="s">
        <v>827</v>
      </c>
      <c r="E4362" s="543">
        <v>4643.41</v>
      </c>
    </row>
    <row r="4363" spans="1:5" ht="12.75">
      <c r="A4363" s="146">
        <v>20999</v>
      </c>
      <c r="B4363" s="102" t="s">
        <v>41856</v>
      </c>
      <c r="C4363" s="146" t="s">
        <v>1</v>
      </c>
      <c r="D4363" s="146" t="s">
        <v>827</v>
      </c>
      <c r="E4363" s="543"/>
    </row>
    <row r="4364" spans="1:5" ht="12.75">
      <c r="A4364" s="146">
        <v>21001</v>
      </c>
      <c r="B4364" s="102" t="s">
        <v>41857</v>
      </c>
      <c r="C4364" s="146" t="s">
        <v>1</v>
      </c>
      <c r="D4364" s="146" t="s">
        <v>3270</v>
      </c>
      <c r="E4364" s="543"/>
    </row>
    <row r="4365" spans="1:5" ht="12.75">
      <c r="A4365" s="146">
        <v>21003</v>
      </c>
      <c r="B4365" s="102" t="s">
        <v>41858</v>
      </c>
      <c r="C4365" s="146" t="s">
        <v>1</v>
      </c>
      <c r="D4365" s="146" t="s">
        <v>827</v>
      </c>
      <c r="E4365" s="543"/>
    </row>
    <row r="4366" spans="1:5" ht="12.75">
      <c r="A4366" s="146">
        <v>21006</v>
      </c>
      <c r="B4366" s="102" t="s">
        <v>41859</v>
      </c>
      <c r="C4366" s="146" t="s">
        <v>1</v>
      </c>
      <c r="D4366" s="146" t="s">
        <v>827</v>
      </c>
      <c r="E4366" s="543"/>
    </row>
    <row r="4367" spans="1:5" ht="12.75">
      <c r="A4367" s="146">
        <v>21019</v>
      </c>
      <c r="B4367" s="102" t="s">
        <v>41860</v>
      </c>
      <c r="C4367" s="146" t="s">
        <v>1</v>
      </c>
      <c r="D4367" s="146" t="s">
        <v>827</v>
      </c>
      <c r="E4367" s="543"/>
    </row>
    <row r="4368" spans="1:5" ht="12.75">
      <c r="A4368" s="146">
        <v>21021</v>
      </c>
      <c r="B4368" s="102" t="s">
        <v>41861</v>
      </c>
      <c r="C4368" s="146" t="s">
        <v>1</v>
      </c>
      <c r="D4368" s="146" t="s">
        <v>827</v>
      </c>
      <c r="E4368" s="543"/>
    </row>
    <row r="4369" spans="1:5" ht="12.75">
      <c r="A4369" s="146">
        <v>21024</v>
      </c>
      <c r="B4369" s="102" t="s">
        <v>41862</v>
      </c>
      <c r="C4369" s="146" t="s">
        <v>1</v>
      </c>
      <c r="D4369" s="146" t="s">
        <v>827</v>
      </c>
      <c r="E4369" s="543"/>
    </row>
    <row r="4370" spans="1:5" ht="12.75">
      <c r="A4370" s="146">
        <v>40624</v>
      </c>
      <c r="B4370" s="102" t="s">
        <v>41863</v>
      </c>
      <c r="C4370" s="146" t="s">
        <v>1</v>
      </c>
      <c r="D4370" s="146" t="s">
        <v>827</v>
      </c>
      <c r="E4370" s="543">
        <v>99.43</v>
      </c>
    </row>
    <row r="4371" spans="1:5" ht="12.75">
      <c r="A4371" s="146">
        <v>42575</v>
      </c>
      <c r="B4371" s="102" t="s">
        <v>41864</v>
      </c>
      <c r="C4371" s="146" t="s">
        <v>1</v>
      </c>
      <c r="D4371" s="146" t="s">
        <v>827</v>
      </c>
      <c r="E4371" s="543">
        <v>91.24</v>
      </c>
    </row>
    <row r="4372" spans="1:5" ht="12.75">
      <c r="A4372" s="146">
        <v>42574</v>
      </c>
      <c r="B4372" s="102" t="s">
        <v>41865</v>
      </c>
      <c r="C4372" s="146" t="s">
        <v>1</v>
      </c>
      <c r="D4372" s="146" t="s">
        <v>827</v>
      </c>
      <c r="E4372" s="543">
        <v>68.09</v>
      </c>
    </row>
    <row r="4373" spans="1:5" ht="12.75">
      <c r="A4373" s="146">
        <v>13127</v>
      </c>
      <c r="B4373" s="102" t="s">
        <v>41866</v>
      </c>
      <c r="C4373" s="146" t="s">
        <v>1</v>
      </c>
      <c r="D4373" s="146" t="s">
        <v>827</v>
      </c>
      <c r="E4373" s="543">
        <v>44.35</v>
      </c>
    </row>
    <row r="4374" spans="1:5" ht="12.75">
      <c r="A4374" s="146">
        <v>13137</v>
      </c>
      <c r="B4374" s="102" t="s">
        <v>41867</v>
      </c>
      <c r="C4374" s="146" t="s">
        <v>1</v>
      </c>
      <c r="D4374" s="146" t="s">
        <v>827</v>
      </c>
      <c r="E4374" s="543">
        <v>58.85</v>
      </c>
    </row>
    <row r="4375" spans="1:5" ht="12.75">
      <c r="A4375" s="146">
        <v>20989</v>
      </c>
      <c r="B4375" s="102" t="s">
        <v>41868</v>
      </c>
      <c r="C4375" s="146" t="s">
        <v>1</v>
      </c>
      <c r="D4375" s="146" t="s">
        <v>827</v>
      </c>
      <c r="E4375" s="543">
        <v>2108.36</v>
      </c>
    </row>
    <row r="4376" spans="1:5" ht="12.75">
      <c r="A4376" s="146">
        <v>21147</v>
      </c>
      <c r="B4376" s="102" t="s">
        <v>41869</v>
      </c>
      <c r="C4376" s="146" t="s">
        <v>1</v>
      </c>
      <c r="D4376" s="146" t="s">
        <v>827</v>
      </c>
      <c r="E4376" s="543">
        <v>197.68</v>
      </c>
    </row>
    <row r="4377" spans="1:5" ht="12.75">
      <c r="A4377" s="146">
        <v>21148</v>
      </c>
      <c r="B4377" s="102" t="s">
        <v>41870</v>
      </c>
      <c r="C4377" s="146" t="s">
        <v>1</v>
      </c>
      <c r="D4377" s="146" t="s">
        <v>3270</v>
      </c>
      <c r="E4377" s="543">
        <v>122.01</v>
      </c>
    </row>
    <row r="4378" spans="1:5" ht="12.75">
      <c r="A4378" s="146">
        <v>20984</v>
      </c>
      <c r="B4378" s="102" t="s">
        <v>41871</v>
      </c>
      <c r="C4378" s="146" t="s">
        <v>1</v>
      </c>
      <c r="D4378" s="146" t="s">
        <v>827</v>
      </c>
      <c r="E4378" s="543">
        <v>4045.54</v>
      </c>
    </row>
    <row r="4379" spans="1:5" ht="12.75">
      <c r="A4379" s="146">
        <v>13042</v>
      </c>
      <c r="B4379" s="102" t="s">
        <v>41872</v>
      </c>
      <c r="C4379" s="146" t="s">
        <v>1</v>
      </c>
      <c r="D4379" s="146" t="s">
        <v>827</v>
      </c>
      <c r="E4379" s="543">
        <v>2241.8200000000002</v>
      </c>
    </row>
    <row r="4380" spans="1:5" ht="12.75">
      <c r="A4380" s="146">
        <v>42576</v>
      </c>
      <c r="B4380" s="102" t="s">
        <v>41873</v>
      </c>
      <c r="C4380" s="146" t="s">
        <v>1</v>
      </c>
      <c r="D4380" s="146" t="s">
        <v>827</v>
      </c>
      <c r="E4380" s="543">
        <v>248.88</v>
      </c>
    </row>
    <row r="4381" spans="1:5" ht="12.75">
      <c r="A4381" s="146">
        <v>21150</v>
      </c>
      <c r="B4381" s="102" t="s">
        <v>41874</v>
      </c>
      <c r="C4381" s="146" t="s">
        <v>1</v>
      </c>
      <c r="D4381" s="146" t="s">
        <v>827</v>
      </c>
      <c r="E4381" s="543">
        <v>60.5</v>
      </c>
    </row>
    <row r="4382" spans="1:5" ht="12.75">
      <c r="A4382" s="146">
        <v>13141</v>
      </c>
      <c r="B4382" s="102" t="s">
        <v>41875</v>
      </c>
      <c r="C4382" s="146" t="s">
        <v>1</v>
      </c>
      <c r="D4382" s="146" t="s">
        <v>827</v>
      </c>
      <c r="E4382" s="543">
        <v>76.22</v>
      </c>
    </row>
    <row r="4383" spans="1:5" ht="12.75">
      <c r="A4383" s="146">
        <v>21151</v>
      </c>
      <c r="B4383" s="102" t="s">
        <v>41876</v>
      </c>
      <c r="C4383" s="146" t="s">
        <v>1</v>
      </c>
      <c r="D4383" s="146" t="s">
        <v>827</v>
      </c>
      <c r="E4383" s="543">
        <v>362.12</v>
      </c>
    </row>
    <row r="4384" spans="1:5" ht="12.75">
      <c r="A4384" s="146">
        <v>13142</v>
      </c>
      <c r="B4384" s="102" t="s">
        <v>41877</v>
      </c>
      <c r="C4384" s="146" t="s">
        <v>1</v>
      </c>
      <c r="D4384" s="146" t="s">
        <v>827</v>
      </c>
      <c r="E4384" s="543">
        <v>517.67999999999995</v>
      </c>
    </row>
    <row r="4385" spans="1:5" ht="12.75">
      <c r="A4385" s="146">
        <v>42577</v>
      </c>
      <c r="B4385" s="102" t="s">
        <v>41878</v>
      </c>
      <c r="C4385" s="146" t="s">
        <v>1</v>
      </c>
      <c r="D4385" s="146" t="s">
        <v>827</v>
      </c>
      <c r="E4385" s="543">
        <v>568.04</v>
      </c>
    </row>
    <row r="4386" spans="1:5" ht="12.75">
      <c r="A4386" s="146">
        <v>20994</v>
      </c>
      <c r="B4386" s="102" t="s">
        <v>41879</v>
      </c>
      <c r="C4386" s="146" t="s">
        <v>1</v>
      </c>
      <c r="D4386" s="146" t="s">
        <v>827</v>
      </c>
      <c r="E4386" s="543">
        <v>976.06</v>
      </c>
    </row>
    <row r="4387" spans="1:5" ht="12.75">
      <c r="A4387" s="146">
        <v>7672</v>
      </c>
      <c r="B4387" s="102" t="s">
        <v>41880</v>
      </c>
      <c r="C4387" s="146" t="s">
        <v>1</v>
      </c>
      <c r="D4387" s="146" t="s">
        <v>827</v>
      </c>
      <c r="E4387" s="543">
        <v>639.42999999999995</v>
      </c>
    </row>
    <row r="4388" spans="1:5" ht="12.75">
      <c r="A4388" s="146">
        <v>20995</v>
      </c>
      <c r="B4388" s="102" t="s">
        <v>41881</v>
      </c>
      <c r="C4388" s="146" t="s">
        <v>1</v>
      </c>
      <c r="D4388" s="146" t="s">
        <v>827</v>
      </c>
      <c r="E4388" s="543">
        <v>1282.73</v>
      </c>
    </row>
    <row r="4389" spans="1:5" ht="12.75">
      <c r="A4389" s="146">
        <v>7690</v>
      </c>
      <c r="B4389" s="102" t="s">
        <v>41882</v>
      </c>
      <c r="C4389" s="146" t="s">
        <v>1</v>
      </c>
      <c r="D4389" s="146" t="s">
        <v>827</v>
      </c>
      <c r="E4389" s="543">
        <v>741.89</v>
      </c>
    </row>
    <row r="4390" spans="1:5" ht="12.75">
      <c r="A4390" s="146">
        <v>20980</v>
      </c>
      <c r="B4390" s="102" t="s">
        <v>41883</v>
      </c>
      <c r="C4390" s="146" t="s">
        <v>1</v>
      </c>
      <c r="D4390" s="146" t="s">
        <v>827</v>
      </c>
      <c r="E4390" s="543">
        <v>809.33</v>
      </c>
    </row>
    <row r="4391" spans="1:5" ht="12.75">
      <c r="A4391" s="146">
        <v>7661</v>
      </c>
      <c r="B4391" s="102" t="s">
        <v>41884</v>
      </c>
      <c r="C4391" s="146" t="s">
        <v>1</v>
      </c>
      <c r="D4391" s="146" t="s">
        <v>827</v>
      </c>
      <c r="E4391" s="543">
        <v>962.77</v>
      </c>
    </row>
    <row r="4392" spans="1:5" ht="12.75">
      <c r="A4392" s="146">
        <v>21016</v>
      </c>
      <c r="B4392" s="102" t="s">
        <v>41885</v>
      </c>
      <c r="C4392" s="146" t="s">
        <v>1</v>
      </c>
      <c r="D4392" s="146" t="s">
        <v>827</v>
      </c>
      <c r="E4392" s="543">
        <v>207.81</v>
      </c>
    </row>
    <row r="4393" spans="1:5" ht="12.75">
      <c r="A4393" s="146">
        <v>21008</v>
      </c>
      <c r="B4393" s="102" t="s">
        <v>41886</v>
      </c>
      <c r="C4393" s="146" t="s">
        <v>1</v>
      </c>
      <c r="D4393" s="146" t="s">
        <v>827</v>
      </c>
      <c r="E4393" s="543">
        <v>24.28</v>
      </c>
    </row>
    <row r="4394" spans="1:5" ht="12.75">
      <c r="A4394" s="146">
        <v>21009</v>
      </c>
      <c r="B4394" s="102" t="s">
        <v>41887</v>
      </c>
      <c r="C4394" s="146" t="s">
        <v>1</v>
      </c>
      <c r="D4394" s="146" t="s">
        <v>827</v>
      </c>
      <c r="E4394" s="543">
        <v>31.61</v>
      </c>
    </row>
    <row r="4395" spans="1:5" ht="12.75">
      <c r="A4395" s="146">
        <v>21010</v>
      </c>
      <c r="B4395" s="102" t="s">
        <v>41888</v>
      </c>
      <c r="C4395" s="146" t="s">
        <v>1</v>
      </c>
      <c r="D4395" s="146" t="s">
        <v>3270</v>
      </c>
      <c r="E4395" s="543">
        <v>42.44</v>
      </c>
    </row>
    <row r="4396" spans="1:5" ht="12.75">
      <c r="A4396" s="146">
        <v>21011</v>
      </c>
      <c r="B4396" s="102" t="s">
        <v>41889</v>
      </c>
      <c r="C4396" s="146" t="s">
        <v>1</v>
      </c>
      <c r="D4396" s="146" t="s">
        <v>827</v>
      </c>
      <c r="E4396" s="543">
        <v>61.86</v>
      </c>
    </row>
    <row r="4397" spans="1:5" ht="12.75">
      <c r="A4397" s="146">
        <v>21012</v>
      </c>
      <c r="B4397" s="102" t="s">
        <v>41890</v>
      </c>
      <c r="C4397" s="146" t="s">
        <v>1</v>
      </c>
      <c r="D4397" s="146" t="s">
        <v>827</v>
      </c>
      <c r="E4397" s="543">
        <v>68.349999999999994</v>
      </c>
    </row>
    <row r="4398" spans="1:5" ht="12.75">
      <c r="A4398" s="146">
        <v>21013</v>
      </c>
      <c r="B4398" s="102" t="s">
        <v>41891</v>
      </c>
      <c r="C4398" s="146" t="s">
        <v>1</v>
      </c>
      <c r="D4398" s="146" t="s">
        <v>827</v>
      </c>
      <c r="E4398" s="543">
        <v>89.2</v>
      </c>
    </row>
    <row r="4399" spans="1:5" ht="12.75">
      <c r="A4399" s="146">
        <v>21014</v>
      </c>
      <c r="B4399" s="102" t="s">
        <v>41892</v>
      </c>
      <c r="C4399" s="146" t="s">
        <v>1</v>
      </c>
      <c r="D4399" s="146" t="s">
        <v>827</v>
      </c>
      <c r="E4399" s="543">
        <v>124.81</v>
      </c>
    </row>
    <row r="4400" spans="1:5" ht="12.75">
      <c r="A4400" s="146">
        <v>21015</v>
      </c>
      <c r="B4400" s="102" t="s">
        <v>41893</v>
      </c>
      <c r="C4400" s="146" t="s">
        <v>1</v>
      </c>
      <c r="D4400" s="146" t="s">
        <v>827</v>
      </c>
      <c r="E4400" s="543">
        <v>143.38999999999999</v>
      </c>
    </row>
    <row r="4401" spans="1:5" ht="12.75">
      <c r="A4401" s="146">
        <v>40626</v>
      </c>
      <c r="B4401" s="102" t="s">
        <v>41894</v>
      </c>
      <c r="C4401" s="146" t="s">
        <v>1</v>
      </c>
      <c r="D4401" s="146" t="s">
        <v>827</v>
      </c>
      <c r="E4401" s="543">
        <v>46.7</v>
      </c>
    </row>
    <row r="4402" spans="1:5" ht="12.75">
      <c r="A4402" s="146">
        <v>7697</v>
      </c>
      <c r="B4402" s="102" t="s">
        <v>41895</v>
      </c>
      <c r="C4402" s="146" t="s">
        <v>1</v>
      </c>
      <c r="D4402" s="146" t="s">
        <v>827</v>
      </c>
      <c r="E4402" s="543">
        <v>68.42</v>
      </c>
    </row>
    <row r="4403" spans="1:5" ht="12.75">
      <c r="A4403" s="146">
        <v>7698</v>
      </c>
      <c r="B4403" s="102" t="s">
        <v>41896</v>
      </c>
      <c r="C4403" s="146" t="s">
        <v>1</v>
      </c>
      <c r="D4403" s="146" t="s">
        <v>827</v>
      </c>
      <c r="E4403" s="543">
        <v>58.9</v>
      </c>
    </row>
    <row r="4404" spans="1:5" ht="12.75">
      <c r="A4404" s="146">
        <v>7691</v>
      </c>
      <c r="B4404" s="102" t="s">
        <v>41897</v>
      </c>
      <c r="C4404" s="146" t="s">
        <v>1</v>
      </c>
      <c r="D4404" s="146" t="s">
        <v>827</v>
      </c>
      <c r="E4404" s="543">
        <v>24.89</v>
      </c>
    </row>
    <row r="4405" spans="1:5" ht="12.75">
      <c r="A4405" s="146">
        <v>7696</v>
      </c>
      <c r="B4405" s="102" t="s">
        <v>41898</v>
      </c>
      <c r="C4405" s="146" t="s">
        <v>1</v>
      </c>
      <c r="D4405" s="146" t="s">
        <v>827</v>
      </c>
      <c r="E4405" s="543">
        <v>98.67</v>
      </c>
    </row>
    <row r="4406" spans="1:5" ht="12.75">
      <c r="A4406" s="146">
        <v>7701</v>
      </c>
      <c r="B4406" s="102" t="s">
        <v>41899</v>
      </c>
      <c r="C4406" s="146" t="s">
        <v>1</v>
      </c>
      <c r="D4406" s="146" t="s">
        <v>827</v>
      </c>
      <c r="E4406" s="543">
        <v>122.45</v>
      </c>
    </row>
    <row r="4407" spans="1:5" ht="12.75">
      <c r="A4407" s="146">
        <v>7694</v>
      </c>
      <c r="B4407" s="102" t="s">
        <v>41900</v>
      </c>
      <c r="C4407" s="146" t="s">
        <v>1</v>
      </c>
      <c r="D4407" s="146" t="s">
        <v>827</v>
      </c>
      <c r="E4407" s="543">
        <v>164.77</v>
      </c>
    </row>
    <row r="4408" spans="1:5" ht="12.75">
      <c r="A4408" s="146">
        <v>7700</v>
      </c>
      <c r="B4408" s="102" t="s">
        <v>41901</v>
      </c>
      <c r="C4408" s="146" t="s">
        <v>1</v>
      </c>
      <c r="D4408" s="146" t="s">
        <v>827</v>
      </c>
      <c r="E4408" s="543">
        <v>31.47</v>
      </c>
    </row>
    <row r="4409" spans="1:5" ht="12.75">
      <c r="A4409" s="146">
        <v>7693</v>
      </c>
      <c r="B4409" s="102" t="s">
        <v>41902</v>
      </c>
      <c r="C4409" s="146" t="s">
        <v>1</v>
      </c>
      <c r="D4409" s="146" t="s">
        <v>827</v>
      </c>
      <c r="E4409" s="543">
        <v>226.93</v>
      </c>
    </row>
    <row r="4410" spans="1:5" ht="12.75">
      <c r="A4410" s="146">
        <v>7692</v>
      </c>
      <c r="B4410" s="102" t="s">
        <v>41903</v>
      </c>
      <c r="C4410" s="146" t="s">
        <v>1</v>
      </c>
      <c r="D4410" s="146" t="s">
        <v>827</v>
      </c>
      <c r="E4410" s="543">
        <v>339.75</v>
      </c>
    </row>
    <row r="4411" spans="1:5" ht="12.75">
      <c r="A4411" s="146">
        <v>7695</v>
      </c>
      <c r="B4411" s="102" t="s">
        <v>41904</v>
      </c>
      <c r="C4411" s="146" t="s">
        <v>1</v>
      </c>
      <c r="D4411" s="146" t="s">
        <v>827</v>
      </c>
      <c r="E4411" s="543">
        <v>368.47</v>
      </c>
    </row>
    <row r="4412" spans="1:5" ht="12.75">
      <c r="A4412" s="146">
        <v>13356</v>
      </c>
      <c r="B4412" s="102" t="s">
        <v>41905</v>
      </c>
      <c r="C4412" s="146" t="s">
        <v>1</v>
      </c>
      <c r="D4412" s="146" t="s">
        <v>827</v>
      </c>
      <c r="E4412" s="543">
        <v>26.72</v>
      </c>
    </row>
    <row r="4413" spans="1:5" ht="12.75">
      <c r="A4413" s="146">
        <v>36365</v>
      </c>
      <c r="B4413" s="102" t="s">
        <v>41906</v>
      </c>
      <c r="C4413" s="146" t="s">
        <v>1</v>
      </c>
      <c r="D4413" s="146" t="s">
        <v>827</v>
      </c>
      <c r="E4413" s="543">
        <v>52.52</v>
      </c>
    </row>
    <row r="4414" spans="1:5" ht="12.75">
      <c r="A4414" s="146">
        <v>41930</v>
      </c>
      <c r="B4414" s="102" t="s">
        <v>41907</v>
      </c>
      <c r="C4414" s="146" t="s">
        <v>1</v>
      </c>
      <c r="D4414" s="146" t="s">
        <v>827</v>
      </c>
      <c r="E4414" s="543">
        <v>174.92</v>
      </c>
    </row>
    <row r="4415" spans="1:5" ht="12.75">
      <c r="A4415" s="146">
        <v>41931</v>
      </c>
      <c r="B4415" s="102" t="s">
        <v>41908</v>
      </c>
      <c r="C4415" s="146" t="s">
        <v>1</v>
      </c>
      <c r="D4415" s="146" t="s">
        <v>827</v>
      </c>
      <c r="E4415" s="543">
        <v>273.95999999999998</v>
      </c>
    </row>
    <row r="4416" spans="1:5" ht="12.75">
      <c r="A4416" s="146">
        <v>41932</v>
      </c>
      <c r="B4416" s="102" t="s">
        <v>41909</v>
      </c>
      <c r="C4416" s="146" t="s">
        <v>1</v>
      </c>
      <c r="D4416" s="146" t="s">
        <v>827</v>
      </c>
      <c r="E4416" s="543">
        <v>421.68</v>
      </c>
    </row>
    <row r="4417" spans="1:5" ht="12.75">
      <c r="A4417" s="146">
        <v>41933</v>
      </c>
      <c r="B4417" s="102" t="s">
        <v>41910</v>
      </c>
      <c r="C4417" s="146" t="s">
        <v>1</v>
      </c>
      <c r="D4417" s="146" t="s">
        <v>827</v>
      </c>
      <c r="E4417" s="543">
        <v>595.92999999999995</v>
      </c>
    </row>
    <row r="4418" spans="1:5" ht="12.75">
      <c r="A4418" s="146">
        <v>41934</v>
      </c>
      <c r="B4418" s="102" t="s">
        <v>41911</v>
      </c>
      <c r="C4418" s="146" t="s">
        <v>1</v>
      </c>
      <c r="D4418" s="146" t="s">
        <v>827</v>
      </c>
      <c r="E4418" s="543">
        <v>694.03</v>
      </c>
    </row>
    <row r="4419" spans="1:5" ht="12.75">
      <c r="A4419" s="146">
        <v>41936</v>
      </c>
      <c r="B4419" s="102" t="s">
        <v>41912</v>
      </c>
      <c r="C4419" s="146" t="s">
        <v>1</v>
      </c>
      <c r="D4419" s="146" t="s">
        <v>827</v>
      </c>
      <c r="E4419" s="543">
        <v>103</v>
      </c>
    </row>
    <row r="4420" spans="1:5" ht="12.75">
      <c r="A4420" s="146">
        <v>44812</v>
      </c>
      <c r="B4420" s="102" t="s">
        <v>41913</v>
      </c>
      <c r="C4420" s="146" t="s">
        <v>1</v>
      </c>
      <c r="D4420" s="146" t="s">
        <v>827</v>
      </c>
      <c r="E4420" s="543">
        <v>524.32000000000005</v>
      </c>
    </row>
    <row r="4421" spans="1:5" ht="12.75">
      <c r="A4421" s="146">
        <v>41785</v>
      </c>
      <c r="B4421" s="102" t="s">
        <v>41914</v>
      </c>
      <c r="C4421" s="146" t="s">
        <v>1</v>
      </c>
      <c r="D4421" s="146" t="s">
        <v>827</v>
      </c>
      <c r="E4421" s="543">
        <v>1943.08</v>
      </c>
    </row>
    <row r="4422" spans="1:5" ht="12.75">
      <c r="A4422" s="146">
        <v>41781</v>
      </c>
      <c r="B4422" s="102" t="s">
        <v>41915</v>
      </c>
      <c r="C4422" s="146" t="s">
        <v>1</v>
      </c>
      <c r="D4422" s="146" t="s">
        <v>827</v>
      </c>
      <c r="E4422" s="543">
        <v>350.85</v>
      </c>
    </row>
    <row r="4423" spans="1:5" ht="12.75">
      <c r="A4423" s="146">
        <v>41783</v>
      </c>
      <c r="B4423" s="102" t="s">
        <v>41916</v>
      </c>
      <c r="C4423" s="146" t="s">
        <v>1</v>
      </c>
      <c r="D4423" s="146" t="s">
        <v>827</v>
      </c>
      <c r="E4423" s="543">
        <v>1261.3499999999999</v>
      </c>
    </row>
    <row r="4424" spans="1:5" ht="12.75">
      <c r="A4424" s="146">
        <v>41786</v>
      </c>
      <c r="B4424" s="102" t="s">
        <v>41917</v>
      </c>
      <c r="C4424" s="146" t="s">
        <v>1</v>
      </c>
      <c r="D4424" s="146" t="s">
        <v>827</v>
      </c>
      <c r="E4424" s="543">
        <v>2685.45</v>
      </c>
    </row>
    <row r="4425" spans="1:5" ht="12.75">
      <c r="A4425" s="146">
        <v>41779</v>
      </c>
      <c r="B4425" s="102" t="s">
        <v>41918</v>
      </c>
      <c r="C4425" s="146" t="s">
        <v>1</v>
      </c>
      <c r="D4425" s="146" t="s">
        <v>827</v>
      </c>
      <c r="E4425" s="543">
        <v>138.18</v>
      </c>
    </row>
    <row r="4426" spans="1:5" ht="12.75">
      <c r="A4426" s="146">
        <v>41780</v>
      </c>
      <c r="B4426" s="102" t="s">
        <v>41919</v>
      </c>
      <c r="C4426" s="146" t="s">
        <v>1</v>
      </c>
      <c r="D4426" s="146" t="s">
        <v>827</v>
      </c>
      <c r="E4426" s="543">
        <v>216.48</v>
      </c>
    </row>
    <row r="4427" spans="1:5" ht="12.75">
      <c r="A4427" s="146">
        <v>41782</v>
      </c>
      <c r="B4427" s="102" t="s">
        <v>41920</v>
      </c>
      <c r="C4427" s="146" t="s">
        <v>1</v>
      </c>
      <c r="D4427" s="146" t="s">
        <v>827</v>
      </c>
      <c r="E4427" s="543">
        <v>775.48</v>
      </c>
    </row>
    <row r="4428" spans="1:5" ht="12.75">
      <c r="A4428" s="146">
        <v>38130</v>
      </c>
      <c r="B4428" s="102" t="s">
        <v>41921</v>
      </c>
      <c r="C4428" s="146" t="s">
        <v>1</v>
      </c>
      <c r="D4428" s="146" t="s">
        <v>827</v>
      </c>
      <c r="E4428" s="543">
        <v>52.43</v>
      </c>
    </row>
    <row r="4429" spans="1:5" ht="12.75">
      <c r="A4429" s="146">
        <v>44260</v>
      </c>
      <c r="B4429" s="102" t="s">
        <v>41922</v>
      </c>
      <c r="C4429" s="146" t="s">
        <v>1</v>
      </c>
      <c r="D4429" s="146" t="s">
        <v>827</v>
      </c>
      <c r="E4429" s="543">
        <v>496.21</v>
      </c>
    </row>
    <row r="4430" spans="1:5" ht="12.75">
      <c r="A4430" s="146">
        <v>21123</v>
      </c>
      <c r="B4430" s="102" t="s">
        <v>41923</v>
      </c>
      <c r="C4430" s="146" t="s">
        <v>1</v>
      </c>
      <c r="D4430" s="146" t="s">
        <v>3270</v>
      </c>
      <c r="E4430" s="543">
        <v>14.59</v>
      </c>
    </row>
    <row r="4431" spans="1:5" ht="12.75">
      <c r="A4431" s="146">
        <v>21124</v>
      </c>
      <c r="B4431" s="102" t="s">
        <v>41924</v>
      </c>
      <c r="C4431" s="146" t="s">
        <v>1</v>
      </c>
      <c r="D4431" s="146" t="s">
        <v>827</v>
      </c>
      <c r="E4431" s="543">
        <v>23.31</v>
      </c>
    </row>
    <row r="4432" spans="1:5" ht="12.75">
      <c r="A4432" s="146">
        <v>21125</v>
      </c>
      <c r="B4432" s="102" t="s">
        <v>41925</v>
      </c>
      <c r="C4432" s="146" t="s">
        <v>1</v>
      </c>
      <c r="D4432" s="146" t="s">
        <v>827</v>
      </c>
      <c r="E4432" s="543">
        <v>40.14</v>
      </c>
    </row>
    <row r="4433" spans="1:5" ht="12.75">
      <c r="A4433" s="146">
        <v>38028</v>
      </c>
      <c r="B4433" s="102" t="s">
        <v>41926</v>
      </c>
      <c r="C4433" s="146" t="s">
        <v>1</v>
      </c>
      <c r="D4433" s="146" t="s">
        <v>827</v>
      </c>
      <c r="E4433" s="543">
        <v>70.19</v>
      </c>
    </row>
    <row r="4434" spans="1:5" ht="12.75">
      <c r="A4434" s="146">
        <v>38029</v>
      </c>
      <c r="B4434" s="102" t="s">
        <v>41927</v>
      </c>
      <c r="C4434" s="146" t="s">
        <v>1</v>
      </c>
      <c r="D4434" s="146" t="s">
        <v>827</v>
      </c>
      <c r="E4434" s="543">
        <v>102.73</v>
      </c>
    </row>
    <row r="4435" spans="1:5" ht="12.75">
      <c r="A4435" s="146">
        <v>38030</v>
      </c>
      <c r="B4435" s="102" t="s">
        <v>41928</v>
      </c>
      <c r="C4435" s="146" t="s">
        <v>1</v>
      </c>
      <c r="D4435" s="146" t="s">
        <v>827</v>
      </c>
      <c r="E4435" s="543">
        <v>166.12</v>
      </c>
    </row>
    <row r="4436" spans="1:5" ht="12.75">
      <c r="A4436" s="146">
        <v>38031</v>
      </c>
      <c r="B4436" s="102" t="s">
        <v>41929</v>
      </c>
      <c r="C4436" s="146" t="s">
        <v>1</v>
      </c>
      <c r="D4436" s="146" t="s">
        <v>827</v>
      </c>
      <c r="E4436" s="543">
        <v>260.73</v>
      </c>
    </row>
    <row r="4437" spans="1:5" ht="12.75">
      <c r="A4437" s="146">
        <v>39735</v>
      </c>
      <c r="B4437" s="102" t="s">
        <v>41930</v>
      </c>
      <c r="C4437" s="146" t="s">
        <v>1</v>
      </c>
      <c r="D4437" s="146" t="s">
        <v>827</v>
      </c>
      <c r="E4437" s="543">
        <v>57.12</v>
      </c>
    </row>
    <row r="4438" spans="1:5" ht="12.75">
      <c r="A4438" s="146">
        <v>39734</v>
      </c>
      <c r="B4438" s="102" t="s">
        <v>41931</v>
      </c>
      <c r="C4438" s="146" t="s">
        <v>1</v>
      </c>
      <c r="D4438" s="146" t="s">
        <v>827</v>
      </c>
      <c r="E4438" s="543">
        <v>67.760000000000005</v>
      </c>
    </row>
    <row r="4439" spans="1:5" ht="12.75">
      <c r="A4439" s="146">
        <v>39736</v>
      </c>
      <c r="B4439" s="102" t="s">
        <v>41932</v>
      </c>
      <c r="C4439" s="146" t="s">
        <v>1</v>
      </c>
      <c r="D4439" s="146" t="s">
        <v>827</v>
      </c>
      <c r="E4439" s="543">
        <v>77.33</v>
      </c>
    </row>
    <row r="4440" spans="1:5" ht="12.75">
      <c r="A4440" s="146">
        <v>39739</v>
      </c>
      <c r="B4440" s="102" t="s">
        <v>41933</v>
      </c>
      <c r="C4440" s="146" t="s">
        <v>1</v>
      </c>
      <c r="D4440" s="146" t="s">
        <v>827</v>
      </c>
      <c r="E4440" s="543">
        <v>53.47</v>
      </c>
    </row>
    <row r="4441" spans="1:5" ht="12.75">
      <c r="A4441" s="146">
        <v>39737</v>
      </c>
      <c r="B4441" s="102" t="s">
        <v>41934</v>
      </c>
      <c r="C4441" s="146" t="s">
        <v>1</v>
      </c>
      <c r="D4441" s="146" t="s">
        <v>827</v>
      </c>
      <c r="E4441" s="543">
        <v>10.4</v>
      </c>
    </row>
    <row r="4442" spans="1:5" ht="12.75">
      <c r="A4442" s="146">
        <v>39738</v>
      </c>
      <c r="B4442" s="102" t="s">
        <v>41935</v>
      </c>
      <c r="C4442" s="146" t="s">
        <v>1</v>
      </c>
      <c r="D4442" s="146" t="s">
        <v>827</v>
      </c>
      <c r="E4442" s="543">
        <v>3.76</v>
      </c>
    </row>
    <row r="4443" spans="1:5" ht="12.75">
      <c r="A4443" s="146">
        <v>39733</v>
      </c>
      <c r="B4443" s="102" t="s">
        <v>41936</v>
      </c>
      <c r="C4443" s="146" t="s">
        <v>1</v>
      </c>
      <c r="D4443" s="146" t="s">
        <v>827</v>
      </c>
      <c r="E4443" s="543">
        <v>92.54</v>
      </c>
    </row>
    <row r="4444" spans="1:5" ht="12.75">
      <c r="A4444" s="146">
        <v>39854</v>
      </c>
      <c r="B4444" s="102" t="s">
        <v>41937</v>
      </c>
      <c r="C4444" s="146" t="s">
        <v>1</v>
      </c>
      <c r="D4444" s="146" t="s">
        <v>827</v>
      </c>
      <c r="E4444" s="543">
        <v>93.85</v>
      </c>
    </row>
    <row r="4445" spans="1:5" ht="12.75">
      <c r="A4445" s="146">
        <v>39740</v>
      </c>
      <c r="B4445" s="102" t="s">
        <v>41938</v>
      </c>
      <c r="C4445" s="146" t="s">
        <v>1</v>
      </c>
      <c r="D4445" s="146" t="s">
        <v>827</v>
      </c>
      <c r="E4445" s="543">
        <v>51.35</v>
      </c>
    </row>
    <row r="4446" spans="1:5" ht="12.75">
      <c r="A4446" s="146">
        <v>39741</v>
      </c>
      <c r="B4446" s="102" t="s">
        <v>41939</v>
      </c>
      <c r="C4446" s="146" t="s">
        <v>1</v>
      </c>
      <c r="D4446" s="146" t="s">
        <v>827</v>
      </c>
      <c r="E4446" s="543">
        <v>9.4600000000000009</v>
      </c>
    </row>
    <row r="4447" spans="1:5" ht="12.75">
      <c r="A4447" s="146">
        <v>39853</v>
      </c>
      <c r="B4447" s="102" t="s">
        <v>41940</v>
      </c>
      <c r="C4447" s="146" t="s">
        <v>1</v>
      </c>
      <c r="D4447" s="146" t="s">
        <v>827</v>
      </c>
      <c r="E4447" s="543">
        <v>12.43</v>
      </c>
    </row>
    <row r="4448" spans="1:5" ht="12.75">
      <c r="A4448" s="146">
        <v>39742</v>
      </c>
      <c r="B4448" s="102" t="s">
        <v>41941</v>
      </c>
      <c r="C4448" s="146" t="s">
        <v>1</v>
      </c>
      <c r="D4448" s="146" t="s">
        <v>827</v>
      </c>
      <c r="E4448" s="543">
        <v>41.27</v>
      </c>
    </row>
    <row r="4449" spans="1:5" ht="12.75">
      <c r="A4449" s="146">
        <v>39751</v>
      </c>
      <c r="B4449" s="102" t="s">
        <v>41942</v>
      </c>
      <c r="C4449" s="146" t="s">
        <v>1</v>
      </c>
      <c r="D4449" s="146" t="s">
        <v>827</v>
      </c>
      <c r="E4449" s="543"/>
    </row>
    <row r="4450" spans="1:5" ht="12.75">
      <c r="A4450" s="146">
        <v>39750</v>
      </c>
      <c r="B4450" s="102" t="s">
        <v>41943</v>
      </c>
      <c r="C4450" s="146" t="s">
        <v>1</v>
      </c>
      <c r="D4450" s="146" t="s">
        <v>827</v>
      </c>
      <c r="E4450" s="543"/>
    </row>
    <row r="4451" spans="1:5" ht="12.75">
      <c r="A4451" s="146">
        <v>39749</v>
      </c>
      <c r="B4451" s="102" t="s">
        <v>41944</v>
      </c>
      <c r="C4451" s="146" t="s">
        <v>1</v>
      </c>
      <c r="D4451" s="146" t="s">
        <v>827</v>
      </c>
      <c r="E4451" s="543"/>
    </row>
    <row r="4452" spans="1:5" ht="12.75">
      <c r="A4452" s="146">
        <v>39747</v>
      </c>
      <c r="B4452" s="102" t="s">
        <v>41945</v>
      </c>
      <c r="C4452" s="146" t="s">
        <v>1</v>
      </c>
      <c r="D4452" s="146" t="s">
        <v>827</v>
      </c>
      <c r="E4452" s="543"/>
    </row>
    <row r="4453" spans="1:5" ht="12.75">
      <c r="A4453" s="146">
        <v>39753</v>
      </c>
      <c r="B4453" s="102" t="s">
        <v>41946</v>
      </c>
      <c r="C4453" s="146" t="s">
        <v>1</v>
      </c>
      <c r="D4453" s="146" t="s">
        <v>827</v>
      </c>
      <c r="E4453" s="543"/>
    </row>
    <row r="4454" spans="1:5" ht="12.75">
      <c r="A4454" s="146">
        <v>39752</v>
      </c>
      <c r="B4454" s="102" t="s">
        <v>41947</v>
      </c>
      <c r="C4454" s="146" t="s">
        <v>1</v>
      </c>
      <c r="D4454" s="146" t="s">
        <v>827</v>
      </c>
      <c r="E4454" s="543"/>
    </row>
    <row r="4455" spans="1:5" ht="12.75">
      <c r="A4455" s="146">
        <v>39754</v>
      </c>
      <c r="B4455" s="102" t="s">
        <v>41948</v>
      </c>
      <c r="C4455" s="146" t="s">
        <v>1</v>
      </c>
      <c r="D4455" s="146" t="s">
        <v>827</v>
      </c>
      <c r="E4455" s="543"/>
    </row>
    <row r="4456" spans="1:5" ht="12.75">
      <c r="A4456" s="146">
        <v>39748</v>
      </c>
      <c r="B4456" s="102" t="s">
        <v>41949</v>
      </c>
      <c r="C4456" s="146" t="s">
        <v>1</v>
      </c>
      <c r="D4456" s="146" t="s">
        <v>827</v>
      </c>
      <c r="E4456" s="543"/>
    </row>
    <row r="4457" spans="1:5" ht="12.75">
      <c r="A4457" s="146">
        <v>39755</v>
      </c>
      <c r="B4457" s="102" t="s">
        <v>41950</v>
      </c>
      <c r="C4457" s="146" t="s">
        <v>1</v>
      </c>
      <c r="D4457" s="146" t="s">
        <v>827</v>
      </c>
      <c r="E4457" s="543"/>
    </row>
    <row r="4458" spans="1:5" ht="12.75">
      <c r="A4458" s="146">
        <v>12742</v>
      </c>
      <c r="B4458" s="102" t="s">
        <v>41951</v>
      </c>
      <c r="C4458" s="146" t="s">
        <v>1</v>
      </c>
      <c r="D4458" s="146" t="s">
        <v>827</v>
      </c>
      <c r="E4458" s="543"/>
    </row>
    <row r="4459" spans="1:5" ht="12.75">
      <c r="A4459" s="146">
        <v>12713</v>
      </c>
      <c r="B4459" s="102" t="s">
        <v>41952</v>
      </c>
      <c r="C4459" s="146" t="s">
        <v>1</v>
      </c>
      <c r="D4459" s="146" t="s">
        <v>3270</v>
      </c>
      <c r="E4459" s="543"/>
    </row>
    <row r="4460" spans="1:5" ht="12.75">
      <c r="A4460" s="146">
        <v>12743</v>
      </c>
      <c r="B4460" s="102" t="s">
        <v>41953</v>
      </c>
      <c r="C4460" s="146" t="s">
        <v>1</v>
      </c>
      <c r="D4460" s="146" t="s">
        <v>827</v>
      </c>
      <c r="E4460" s="543"/>
    </row>
    <row r="4461" spans="1:5" ht="12.75">
      <c r="A4461" s="146">
        <v>12744</v>
      </c>
      <c r="B4461" s="102" t="s">
        <v>41954</v>
      </c>
      <c r="C4461" s="146" t="s">
        <v>1</v>
      </c>
      <c r="D4461" s="146" t="s">
        <v>827</v>
      </c>
      <c r="E4461" s="543"/>
    </row>
    <row r="4462" spans="1:5" ht="12.75">
      <c r="A4462" s="146">
        <v>12745</v>
      </c>
      <c r="B4462" s="102" t="s">
        <v>41955</v>
      </c>
      <c r="C4462" s="146" t="s">
        <v>1</v>
      </c>
      <c r="D4462" s="146" t="s">
        <v>827</v>
      </c>
      <c r="E4462" s="543"/>
    </row>
    <row r="4463" spans="1:5" ht="12.75">
      <c r="A4463" s="146">
        <v>12746</v>
      </c>
      <c r="B4463" s="102" t="s">
        <v>41956</v>
      </c>
      <c r="C4463" s="146" t="s">
        <v>1</v>
      </c>
      <c r="D4463" s="146" t="s">
        <v>827</v>
      </c>
      <c r="E4463" s="543"/>
    </row>
    <row r="4464" spans="1:5" ht="12.75">
      <c r="A4464" s="146">
        <v>12747</v>
      </c>
      <c r="B4464" s="102" t="s">
        <v>41957</v>
      </c>
      <c r="C4464" s="146" t="s">
        <v>1</v>
      </c>
      <c r="D4464" s="146" t="s">
        <v>827</v>
      </c>
      <c r="E4464" s="543"/>
    </row>
    <row r="4465" spans="1:5" ht="12.75">
      <c r="A4465" s="146">
        <v>12748</v>
      </c>
      <c r="B4465" s="102" t="s">
        <v>41958</v>
      </c>
      <c r="C4465" s="146" t="s">
        <v>1</v>
      </c>
      <c r="D4465" s="146" t="s">
        <v>827</v>
      </c>
      <c r="E4465" s="543"/>
    </row>
    <row r="4466" spans="1:5" ht="12.75">
      <c r="A4466" s="146">
        <v>12749</v>
      </c>
      <c r="B4466" s="102" t="s">
        <v>41959</v>
      </c>
      <c r="C4466" s="146" t="s">
        <v>1</v>
      </c>
      <c r="D4466" s="146" t="s">
        <v>827</v>
      </c>
      <c r="E4466" s="543"/>
    </row>
    <row r="4467" spans="1:5" ht="12.75">
      <c r="A4467" s="146">
        <v>39660</v>
      </c>
      <c r="B4467" s="102" t="s">
        <v>41960</v>
      </c>
      <c r="C4467" s="146" t="s">
        <v>1</v>
      </c>
      <c r="D4467" s="146" t="s">
        <v>827</v>
      </c>
      <c r="E4467" s="543"/>
    </row>
    <row r="4468" spans="1:5" ht="12.75">
      <c r="A4468" s="146">
        <v>39662</v>
      </c>
      <c r="B4468" s="102" t="s">
        <v>41961</v>
      </c>
      <c r="C4468" s="146" t="s">
        <v>1</v>
      </c>
      <c r="D4468" s="146" t="s">
        <v>827</v>
      </c>
      <c r="E4468" s="543"/>
    </row>
    <row r="4469" spans="1:5" ht="12.75">
      <c r="A4469" s="146">
        <v>39661</v>
      </c>
      <c r="B4469" s="102" t="s">
        <v>41962</v>
      </c>
      <c r="C4469" s="146" t="s">
        <v>1</v>
      </c>
      <c r="D4469" s="146" t="s">
        <v>827</v>
      </c>
      <c r="E4469" s="543"/>
    </row>
    <row r="4470" spans="1:5" ht="12.75">
      <c r="A4470" s="146">
        <v>39666</v>
      </c>
      <c r="B4470" s="102" t="s">
        <v>41963</v>
      </c>
      <c r="C4470" s="146" t="s">
        <v>1</v>
      </c>
      <c r="D4470" s="146" t="s">
        <v>827</v>
      </c>
      <c r="E4470" s="543"/>
    </row>
    <row r="4471" spans="1:5" ht="12.75">
      <c r="A4471" s="146">
        <v>39664</v>
      </c>
      <c r="B4471" s="102" t="s">
        <v>41964</v>
      </c>
      <c r="C4471" s="146" t="s">
        <v>1</v>
      </c>
      <c r="D4471" s="146" t="s">
        <v>827</v>
      </c>
      <c r="E4471" s="543"/>
    </row>
    <row r="4472" spans="1:5" ht="12.75">
      <c r="A4472" s="146">
        <v>39663</v>
      </c>
      <c r="B4472" s="102" t="s">
        <v>41965</v>
      </c>
      <c r="C4472" s="146" t="s">
        <v>1</v>
      </c>
      <c r="D4472" s="146" t="s">
        <v>827</v>
      </c>
      <c r="E4472" s="543"/>
    </row>
    <row r="4473" spans="1:5" ht="12.75">
      <c r="A4473" s="146">
        <v>39665</v>
      </c>
      <c r="B4473" s="102" t="s">
        <v>41966</v>
      </c>
      <c r="C4473" s="146" t="s">
        <v>1</v>
      </c>
      <c r="D4473" s="146" t="s">
        <v>827</v>
      </c>
      <c r="E4473" s="543"/>
    </row>
    <row r="4474" spans="1:5" ht="12.75">
      <c r="A4474" s="146">
        <v>7753</v>
      </c>
      <c r="B4474" s="102" t="s">
        <v>41967</v>
      </c>
      <c r="C4474" s="146" t="s">
        <v>1</v>
      </c>
      <c r="D4474" s="146" t="s">
        <v>827</v>
      </c>
      <c r="E4474" s="543">
        <v>439.47</v>
      </c>
    </row>
    <row r="4475" spans="1:5" ht="12.75">
      <c r="A4475" s="146">
        <v>13256</v>
      </c>
      <c r="B4475" s="102" t="s">
        <v>41968</v>
      </c>
      <c r="C4475" s="146" t="s">
        <v>1</v>
      </c>
      <c r="D4475" s="146" t="s">
        <v>827</v>
      </c>
      <c r="E4475" s="543">
        <v>615.64</v>
      </c>
    </row>
    <row r="4476" spans="1:5" ht="12.75">
      <c r="A4476" s="146">
        <v>7757</v>
      </c>
      <c r="B4476" s="102" t="s">
        <v>41969</v>
      </c>
      <c r="C4476" s="146" t="s">
        <v>1</v>
      </c>
      <c r="D4476" s="146" t="s">
        <v>827</v>
      </c>
      <c r="E4476" s="543">
        <v>656.36</v>
      </c>
    </row>
    <row r="4477" spans="1:5" ht="12.75">
      <c r="A4477" s="146">
        <v>7758</v>
      </c>
      <c r="B4477" s="102" t="s">
        <v>41970</v>
      </c>
      <c r="C4477" s="146" t="s">
        <v>1</v>
      </c>
      <c r="D4477" s="146" t="s">
        <v>827</v>
      </c>
      <c r="E4477" s="543">
        <v>950.93</v>
      </c>
    </row>
    <row r="4478" spans="1:5" ht="12.75">
      <c r="A4478" s="146">
        <v>7759</v>
      </c>
      <c r="B4478" s="102" t="s">
        <v>41971</v>
      </c>
      <c r="C4478" s="146" t="s">
        <v>1</v>
      </c>
      <c r="D4478" s="146" t="s">
        <v>827</v>
      </c>
      <c r="E4478" s="543">
        <v>2635.02</v>
      </c>
    </row>
    <row r="4479" spans="1:5" ht="12.75">
      <c r="A4479" s="146">
        <v>40334</v>
      </c>
      <c r="B4479" s="102" t="s">
        <v>41972</v>
      </c>
      <c r="C4479" s="146" t="s">
        <v>1</v>
      </c>
      <c r="D4479" s="146" t="s">
        <v>827</v>
      </c>
      <c r="E4479" s="543">
        <v>103.23</v>
      </c>
    </row>
    <row r="4480" spans="1:5" ht="12.75">
      <c r="A4480" s="146">
        <v>7745</v>
      </c>
      <c r="B4480" s="102" t="s">
        <v>41973</v>
      </c>
      <c r="C4480" s="146" t="s">
        <v>1</v>
      </c>
      <c r="D4480" s="146" t="s">
        <v>827</v>
      </c>
      <c r="E4480" s="543">
        <v>116.49</v>
      </c>
    </row>
    <row r="4481" spans="1:5" ht="12.75">
      <c r="A4481" s="146">
        <v>7742</v>
      </c>
      <c r="B4481" s="102" t="s">
        <v>41974</v>
      </c>
      <c r="C4481" s="146" t="s">
        <v>1</v>
      </c>
      <c r="D4481" s="146" t="s">
        <v>827</v>
      </c>
      <c r="E4481" s="543">
        <v>307.25</v>
      </c>
    </row>
    <row r="4482" spans="1:5" ht="12.75">
      <c r="A4482" s="146">
        <v>7750</v>
      </c>
      <c r="B4482" s="102" t="s">
        <v>41975</v>
      </c>
      <c r="C4482" s="146" t="s">
        <v>1</v>
      </c>
      <c r="D4482" s="146" t="s">
        <v>827</v>
      </c>
      <c r="E4482" s="543">
        <v>375.06</v>
      </c>
    </row>
    <row r="4483" spans="1:5" ht="12.75">
      <c r="A4483" s="146">
        <v>7756</v>
      </c>
      <c r="B4483" s="102" t="s">
        <v>41976</v>
      </c>
      <c r="C4483" s="146" t="s">
        <v>1</v>
      </c>
      <c r="D4483" s="146" t="s">
        <v>827</v>
      </c>
      <c r="E4483" s="543">
        <v>430.94</v>
      </c>
    </row>
    <row r="4484" spans="1:5" ht="12.75">
      <c r="A4484" s="146">
        <v>7725</v>
      </c>
      <c r="B4484" s="102" t="s">
        <v>41977</v>
      </c>
      <c r="C4484" s="146" t="s">
        <v>1</v>
      </c>
      <c r="D4484" s="146" t="s">
        <v>3270</v>
      </c>
      <c r="E4484" s="543">
        <v>225.42</v>
      </c>
    </row>
    <row r="4485" spans="1:5" ht="12.75">
      <c r="A4485" s="146">
        <v>7765</v>
      </c>
      <c r="B4485" s="102" t="s">
        <v>41978</v>
      </c>
      <c r="C4485" s="146" t="s">
        <v>1</v>
      </c>
      <c r="D4485" s="146" t="s">
        <v>827</v>
      </c>
      <c r="E4485" s="543">
        <v>483.04</v>
      </c>
    </row>
    <row r="4486" spans="1:5" ht="12.75">
      <c r="A4486" s="146">
        <v>12569</v>
      </c>
      <c r="B4486" s="102" t="s">
        <v>41979</v>
      </c>
      <c r="C4486" s="146" t="s">
        <v>1</v>
      </c>
      <c r="D4486" s="146" t="s">
        <v>827</v>
      </c>
      <c r="E4486" s="543">
        <v>666.78</v>
      </c>
    </row>
    <row r="4487" spans="1:5" ht="12.75">
      <c r="A4487" s="146">
        <v>7766</v>
      </c>
      <c r="B4487" s="102" t="s">
        <v>41980</v>
      </c>
      <c r="C4487" s="146" t="s">
        <v>1</v>
      </c>
      <c r="D4487" s="146" t="s">
        <v>827</v>
      </c>
      <c r="E4487" s="543">
        <v>708.46</v>
      </c>
    </row>
    <row r="4488" spans="1:5" ht="12.75">
      <c r="A4488" s="146">
        <v>7767</v>
      </c>
      <c r="B4488" s="102" t="s">
        <v>41981</v>
      </c>
      <c r="C4488" s="146" t="s">
        <v>1</v>
      </c>
      <c r="D4488" s="146" t="s">
        <v>827</v>
      </c>
      <c r="E4488" s="543">
        <v>1017.23</v>
      </c>
    </row>
    <row r="4489" spans="1:5" ht="12.75">
      <c r="A4489" s="146">
        <v>7727</v>
      </c>
      <c r="B4489" s="102" t="s">
        <v>41982</v>
      </c>
      <c r="C4489" s="146" t="s">
        <v>1</v>
      </c>
      <c r="D4489" s="146" t="s">
        <v>827</v>
      </c>
      <c r="E4489" s="543">
        <v>2955.08</v>
      </c>
    </row>
    <row r="4490" spans="1:5" ht="12.75">
      <c r="A4490" s="146">
        <v>7760</v>
      </c>
      <c r="B4490" s="102" t="s">
        <v>41983</v>
      </c>
      <c r="C4490" s="146" t="s">
        <v>1</v>
      </c>
      <c r="D4490" s="146" t="s">
        <v>827</v>
      </c>
      <c r="E4490" s="543">
        <v>117.44</v>
      </c>
    </row>
    <row r="4491" spans="1:5" ht="12.75">
      <c r="A4491" s="146">
        <v>7761</v>
      </c>
      <c r="B4491" s="102" t="s">
        <v>41984</v>
      </c>
      <c r="C4491" s="146" t="s">
        <v>1</v>
      </c>
      <c r="D4491" s="146" t="s">
        <v>827</v>
      </c>
      <c r="E4491" s="543">
        <v>123.12</v>
      </c>
    </row>
    <row r="4492" spans="1:5" ht="12.75">
      <c r="A4492" s="146">
        <v>7752</v>
      </c>
      <c r="B4492" s="102" t="s">
        <v>41985</v>
      </c>
      <c r="C4492" s="146" t="s">
        <v>1</v>
      </c>
      <c r="D4492" s="146" t="s">
        <v>827</v>
      </c>
      <c r="E4492" s="543">
        <v>149.63999999999999</v>
      </c>
    </row>
    <row r="4493" spans="1:5" ht="12.75">
      <c r="A4493" s="146">
        <v>7762</v>
      </c>
      <c r="B4493" s="102" t="s">
        <v>41986</v>
      </c>
      <c r="C4493" s="146" t="s">
        <v>1</v>
      </c>
      <c r="D4493" s="146" t="s">
        <v>827</v>
      </c>
      <c r="E4493" s="543">
        <v>195.58</v>
      </c>
    </row>
    <row r="4494" spans="1:5" ht="12.75">
      <c r="A4494" s="146">
        <v>7722</v>
      </c>
      <c r="B4494" s="102" t="s">
        <v>41987</v>
      </c>
      <c r="C4494" s="146" t="s">
        <v>1</v>
      </c>
      <c r="D4494" s="146" t="s">
        <v>827</v>
      </c>
      <c r="E4494" s="543">
        <v>299.29000000000002</v>
      </c>
    </row>
    <row r="4495" spans="1:5" ht="12.75">
      <c r="A4495" s="146">
        <v>7763</v>
      </c>
      <c r="B4495" s="102" t="s">
        <v>41988</v>
      </c>
      <c r="C4495" s="146" t="s">
        <v>1</v>
      </c>
      <c r="D4495" s="146" t="s">
        <v>827</v>
      </c>
      <c r="E4495" s="543">
        <v>364.65</v>
      </c>
    </row>
    <row r="4496" spans="1:5" ht="12.75">
      <c r="A4496" s="146">
        <v>7764</v>
      </c>
      <c r="B4496" s="102" t="s">
        <v>41989</v>
      </c>
      <c r="C4496" s="146" t="s">
        <v>1</v>
      </c>
      <c r="D4496" s="146" t="s">
        <v>827</v>
      </c>
      <c r="E4496" s="543">
        <v>435.68</v>
      </c>
    </row>
    <row r="4497" spans="1:5" ht="12.75">
      <c r="A4497" s="146">
        <v>12572</v>
      </c>
      <c r="B4497" s="102" t="s">
        <v>41990</v>
      </c>
      <c r="C4497" s="146" t="s">
        <v>1</v>
      </c>
      <c r="D4497" s="146" t="s">
        <v>827</v>
      </c>
      <c r="E4497" s="543">
        <v>615.64</v>
      </c>
    </row>
    <row r="4498" spans="1:5" ht="12.75">
      <c r="A4498" s="146">
        <v>12573</v>
      </c>
      <c r="B4498" s="102" t="s">
        <v>41991</v>
      </c>
      <c r="C4498" s="146" t="s">
        <v>1</v>
      </c>
      <c r="D4498" s="146" t="s">
        <v>827</v>
      </c>
      <c r="E4498" s="543">
        <v>809.8</v>
      </c>
    </row>
    <row r="4499" spans="1:5" ht="12.75">
      <c r="A4499" s="146">
        <v>12574</v>
      </c>
      <c r="B4499" s="102" t="s">
        <v>41992</v>
      </c>
      <c r="C4499" s="146" t="s">
        <v>1</v>
      </c>
      <c r="D4499" s="146" t="s">
        <v>827</v>
      </c>
      <c r="E4499" s="543">
        <v>979.15</v>
      </c>
    </row>
    <row r="4500" spans="1:5" ht="12.75">
      <c r="A4500" s="146">
        <v>12575</v>
      </c>
      <c r="B4500" s="102" t="s">
        <v>41993</v>
      </c>
      <c r="C4500" s="146" t="s">
        <v>1</v>
      </c>
      <c r="D4500" s="146" t="s">
        <v>827</v>
      </c>
      <c r="E4500" s="543">
        <v>1487.01</v>
      </c>
    </row>
    <row r="4501" spans="1:5" ht="12.75">
      <c r="A4501" s="146">
        <v>12576</v>
      </c>
      <c r="B4501" s="102" t="s">
        <v>41994</v>
      </c>
      <c r="C4501" s="146" t="s">
        <v>1</v>
      </c>
      <c r="D4501" s="146" t="s">
        <v>827</v>
      </c>
      <c r="E4501" s="543">
        <v>179.95</v>
      </c>
    </row>
    <row r="4502" spans="1:5" ht="12.75">
      <c r="A4502" s="146">
        <v>12577</v>
      </c>
      <c r="B4502" s="102" t="s">
        <v>41995</v>
      </c>
      <c r="C4502" s="146" t="s">
        <v>1</v>
      </c>
      <c r="D4502" s="146" t="s">
        <v>827</v>
      </c>
      <c r="E4502" s="543">
        <v>242.46</v>
      </c>
    </row>
    <row r="4503" spans="1:5" ht="12.75">
      <c r="A4503" s="146">
        <v>12578</v>
      </c>
      <c r="B4503" s="102" t="s">
        <v>41996</v>
      </c>
      <c r="C4503" s="146" t="s">
        <v>1</v>
      </c>
      <c r="D4503" s="146" t="s">
        <v>827</v>
      </c>
      <c r="E4503" s="543">
        <v>293.61</v>
      </c>
    </row>
    <row r="4504" spans="1:5" ht="12.75">
      <c r="A4504" s="146">
        <v>12579</v>
      </c>
      <c r="B4504" s="102" t="s">
        <v>41997</v>
      </c>
      <c r="C4504" s="146" t="s">
        <v>1</v>
      </c>
      <c r="D4504" s="146" t="s">
        <v>827</v>
      </c>
      <c r="E4504" s="543">
        <v>505.77</v>
      </c>
    </row>
    <row r="4505" spans="1:5" ht="12.75">
      <c r="A4505" s="146">
        <v>12580</v>
      </c>
      <c r="B4505" s="102" t="s">
        <v>41998</v>
      </c>
      <c r="C4505" s="146" t="s">
        <v>1</v>
      </c>
      <c r="D4505" s="146" t="s">
        <v>827</v>
      </c>
      <c r="E4505" s="543">
        <v>526.99</v>
      </c>
    </row>
    <row r="4506" spans="1:5" ht="12.75">
      <c r="A4506" s="146">
        <v>12581</v>
      </c>
      <c r="B4506" s="102" t="s">
        <v>41999</v>
      </c>
      <c r="C4506" s="146" t="s">
        <v>1</v>
      </c>
      <c r="D4506" s="146" t="s">
        <v>827</v>
      </c>
      <c r="E4506" s="543">
        <v>564.49</v>
      </c>
    </row>
    <row r="4507" spans="1:5" ht="12.75">
      <c r="A4507" s="146">
        <v>7720</v>
      </c>
      <c r="B4507" s="102" t="s">
        <v>42000</v>
      </c>
      <c r="C4507" s="146" t="s">
        <v>1</v>
      </c>
      <c r="D4507" s="146" t="s">
        <v>827</v>
      </c>
      <c r="E4507" s="543">
        <v>882.73</v>
      </c>
    </row>
    <row r="4508" spans="1:5" ht="12.75">
      <c r="A4508" s="146">
        <v>40335</v>
      </c>
      <c r="B4508" s="102" t="s">
        <v>42001</v>
      </c>
      <c r="C4508" s="146" t="s">
        <v>1</v>
      </c>
      <c r="D4508" s="146" t="s">
        <v>827</v>
      </c>
      <c r="E4508" s="543">
        <v>184.69</v>
      </c>
    </row>
    <row r="4509" spans="1:5" ht="12.75">
      <c r="A4509" s="146">
        <v>7740</v>
      </c>
      <c r="B4509" s="102" t="s">
        <v>42002</v>
      </c>
      <c r="C4509" s="146" t="s">
        <v>1</v>
      </c>
      <c r="D4509" s="146" t="s">
        <v>827</v>
      </c>
      <c r="E4509" s="543">
        <v>189.42</v>
      </c>
    </row>
    <row r="4510" spans="1:5" ht="12.75">
      <c r="A4510" s="146">
        <v>7741</v>
      </c>
      <c r="B4510" s="102" t="s">
        <v>42003</v>
      </c>
      <c r="C4510" s="146" t="s">
        <v>1</v>
      </c>
      <c r="D4510" s="146" t="s">
        <v>827</v>
      </c>
      <c r="E4510" s="543">
        <v>350.44</v>
      </c>
    </row>
    <row r="4511" spans="1:5" ht="12.75">
      <c r="A4511" s="146">
        <v>7774</v>
      </c>
      <c r="B4511" s="102" t="s">
        <v>42004</v>
      </c>
      <c r="C4511" s="146" t="s">
        <v>1</v>
      </c>
      <c r="D4511" s="146" t="s">
        <v>827</v>
      </c>
      <c r="E4511" s="543">
        <v>430</v>
      </c>
    </row>
    <row r="4512" spans="1:5" ht="12.75">
      <c r="A4512" s="146">
        <v>7744</v>
      </c>
      <c r="B4512" s="102" t="s">
        <v>42005</v>
      </c>
      <c r="C4512" s="146" t="s">
        <v>1</v>
      </c>
      <c r="D4512" s="146" t="s">
        <v>827</v>
      </c>
      <c r="E4512" s="543">
        <v>561.65</v>
      </c>
    </row>
    <row r="4513" spans="1:5" ht="12.75">
      <c r="A4513" s="146">
        <v>7773</v>
      </c>
      <c r="B4513" s="102" t="s">
        <v>42006</v>
      </c>
      <c r="C4513" s="146" t="s">
        <v>1</v>
      </c>
      <c r="D4513" s="146" t="s">
        <v>827</v>
      </c>
      <c r="E4513" s="543">
        <v>574.05999999999995</v>
      </c>
    </row>
    <row r="4514" spans="1:5" ht="12.75">
      <c r="A4514" s="146">
        <v>7754</v>
      </c>
      <c r="B4514" s="102" t="s">
        <v>42007</v>
      </c>
      <c r="C4514" s="146" t="s">
        <v>1</v>
      </c>
      <c r="D4514" s="146" t="s">
        <v>827</v>
      </c>
      <c r="E4514" s="543">
        <v>870.42</v>
      </c>
    </row>
    <row r="4515" spans="1:5" ht="12.75">
      <c r="A4515" s="146">
        <v>7735</v>
      </c>
      <c r="B4515" s="102" t="s">
        <v>42008</v>
      </c>
      <c r="C4515" s="146" t="s">
        <v>1</v>
      </c>
      <c r="D4515" s="146" t="s">
        <v>827</v>
      </c>
      <c r="E4515" s="543">
        <v>1127.0999999999999</v>
      </c>
    </row>
    <row r="4516" spans="1:5" ht="12.75">
      <c r="A4516" s="146">
        <v>7755</v>
      </c>
      <c r="B4516" s="102" t="s">
        <v>42009</v>
      </c>
      <c r="C4516" s="146" t="s">
        <v>1</v>
      </c>
      <c r="D4516" s="146" t="s">
        <v>827</v>
      </c>
      <c r="E4516" s="543">
        <v>223.52</v>
      </c>
    </row>
    <row r="4517" spans="1:5" ht="12.75">
      <c r="A4517" s="146">
        <v>7776</v>
      </c>
      <c r="B4517" s="102" t="s">
        <v>42010</v>
      </c>
      <c r="C4517" s="146" t="s">
        <v>1</v>
      </c>
      <c r="D4517" s="146" t="s">
        <v>827</v>
      </c>
      <c r="E4517" s="543">
        <v>465.99</v>
      </c>
    </row>
    <row r="4518" spans="1:5" ht="12.75">
      <c r="A4518" s="146">
        <v>7743</v>
      </c>
      <c r="B4518" s="102" t="s">
        <v>42011</v>
      </c>
      <c r="C4518" s="146" t="s">
        <v>1</v>
      </c>
      <c r="D4518" s="146" t="s">
        <v>827</v>
      </c>
      <c r="E4518" s="543">
        <v>493.46</v>
      </c>
    </row>
    <row r="4519" spans="1:5" ht="12.75">
      <c r="A4519" s="146">
        <v>7733</v>
      </c>
      <c r="B4519" s="102" t="s">
        <v>42012</v>
      </c>
      <c r="C4519" s="146" t="s">
        <v>1</v>
      </c>
      <c r="D4519" s="146" t="s">
        <v>827</v>
      </c>
      <c r="E4519" s="543">
        <v>644.04999999999995</v>
      </c>
    </row>
    <row r="4520" spans="1:5" ht="12.75">
      <c r="A4520" s="146">
        <v>7775</v>
      </c>
      <c r="B4520" s="102" t="s">
        <v>42013</v>
      </c>
      <c r="C4520" s="146" t="s">
        <v>1</v>
      </c>
      <c r="D4520" s="146" t="s">
        <v>827</v>
      </c>
      <c r="E4520" s="543">
        <v>705.62</v>
      </c>
    </row>
    <row r="4521" spans="1:5" ht="12.75">
      <c r="A4521" s="146">
        <v>7734</v>
      </c>
      <c r="B4521" s="102" t="s">
        <v>42014</v>
      </c>
      <c r="C4521" s="146" t="s">
        <v>1</v>
      </c>
      <c r="D4521" s="146" t="s">
        <v>827</v>
      </c>
      <c r="E4521" s="543">
        <v>999.23</v>
      </c>
    </row>
    <row r="4522" spans="1:5" ht="12.75">
      <c r="A4522" s="146">
        <v>7714</v>
      </c>
      <c r="B4522" s="102" t="s">
        <v>42015</v>
      </c>
      <c r="C4522" s="146" t="s">
        <v>1</v>
      </c>
      <c r="D4522" s="146" t="s">
        <v>827</v>
      </c>
      <c r="E4522" s="543">
        <v>139.22999999999999</v>
      </c>
    </row>
    <row r="4523" spans="1:5" ht="12.75">
      <c r="A4523" s="146">
        <v>37449</v>
      </c>
      <c r="B4523" s="102" t="s">
        <v>42016</v>
      </c>
      <c r="C4523" s="146" t="s">
        <v>1</v>
      </c>
      <c r="D4523" s="146" t="s">
        <v>827</v>
      </c>
      <c r="E4523" s="543">
        <v>47.56</v>
      </c>
    </row>
    <row r="4524" spans="1:5" ht="12.75">
      <c r="A4524" s="146">
        <v>37450</v>
      </c>
      <c r="B4524" s="102" t="s">
        <v>42017</v>
      </c>
      <c r="C4524" s="146" t="s">
        <v>1</v>
      </c>
      <c r="D4524" s="146" t="s">
        <v>827</v>
      </c>
      <c r="E4524" s="543">
        <v>66.59</v>
      </c>
    </row>
    <row r="4525" spans="1:5" ht="12.75">
      <c r="A4525" s="146">
        <v>37451</v>
      </c>
      <c r="B4525" s="102" t="s">
        <v>42018</v>
      </c>
      <c r="C4525" s="146" t="s">
        <v>1</v>
      </c>
      <c r="D4525" s="146" t="s">
        <v>827</v>
      </c>
      <c r="E4525" s="543">
        <v>92.97</v>
      </c>
    </row>
    <row r="4526" spans="1:5" ht="12.75">
      <c r="A4526" s="146">
        <v>37452</v>
      </c>
      <c r="B4526" s="102" t="s">
        <v>42019</v>
      </c>
      <c r="C4526" s="146" t="s">
        <v>1</v>
      </c>
      <c r="D4526" s="146" t="s">
        <v>827</v>
      </c>
      <c r="E4526" s="543">
        <v>135.13</v>
      </c>
    </row>
    <row r="4527" spans="1:5" ht="12.75">
      <c r="A4527" s="146">
        <v>37453</v>
      </c>
      <c r="B4527" s="102" t="s">
        <v>42020</v>
      </c>
      <c r="C4527" s="146" t="s">
        <v>1</v>
      </c>
      <c r="D4527" s="146" t="s">
        <v>827</v>
      </c>
      <c r="E4527" s="543">
        <v>155.62</v>
      </c>
    </row>
    <row r="4528" spans="1:5" ht="12.75">
      <c r="A4528" s="146">
        <v>7778</v>
      </c>
      <c r="B4528" s="102" t="s">
        <v>42021</v>
      </c>
      <c r="C4528" s="146" t="s">
        <v>1</v>
      </c>
      <c r="D4528" s="146" t="s">
        <v>827</v>
      </c>
      <c r="E4528" s="543">
        <v>58.37</v>
      </c>
    </row>
    <row r="4529" spans="1:5" ht="12.75">
      <c r="A4529" s="146">
        <v>7796</v>
      </c>
      <c r="B4529" s="102" t="s">
        <v>42022</v>
      </c>
      <c r="C4529" s="146" t="s">
        <v>1</v>
      </c>
      <c r="D4529" s="146" t="s">
        <v>3270</v>
      </c>
      <c r="E4529" s="543">
        <v>80</v>
      </c>
    </row>
    <row r="4530" spans="1:5" ht="12.75">
      <c r="A4530" s="146">
        <v>7781</v>
      </c>
      <c r="B4530" s="102" t="s">
        <v>42023</v>
      </c>
      <c r="C4530" s="146" t="s">
        <v>1</v>
      </c>
      <c r="D4530" s="146" t="s">
        <v>827</v>
      </c>
      <c r="E4530" s="543">
        <v>94.54</v>
      </c>
    </row>
    <row r="4531" spans="1:5" ht="12.75">
      <c r="A4531" s="146">
        <v>7795</v>
      </c>
      <c r="B4531" s="102" t="s">
        <v>42024</v>
      </c>
      <c r="C4531" s="146" t="s">
        <v>1</v>
      </c>
      <c r="D4531" s="146" t="s">
        <v>827</v>
      </c>
      <c r="E4531" s="543">
        <v>140.69999999999999</v>
      </c>
    </row>
    <row r="4532" spans="1:5" ht="12.75">
      <c r="A4532" s="146">
        <v>7791</v>
      </c>
      <c r="B4532" s="102" t="s">
        <v>42025</v>
      </c>
      <c r="C4532" s="146" t="s">
        <v>1</v>
      </c>
      <c r="D4532" s="146" t="s">
        <v>827</v>
      </c>
      <c r="E4532" s="543">
        <v>168.43</v>
      </c>
    </row>
    <row r="4533" spans="1:5" ht="12.75">
      <c r="A4533" s="146">
        <v>7783</v>
      </c>
      <c r="B4533" s="102" t="s">
        <v>42026</v>
      </c>
      <c r="C4533" s="146" t="s">
        <v>1</v>
      </c>
      <c r="D4533" s="146" t="s">
        <v>827</v>
      </c>
      <c r="E4533" s="543">
        <v>59.68</v>
      </c>
    </row>
    <row r="4534" spans="1:5" ht="12.75">
      <c r="A4534" s="146">
        <v>7790</v>
      </c>
      <c r="B4534" s="102" t="s">
        <v>42027</v>
      </c>
      <c r="C4534" s="146" t="s">
        <v>1</v>
      </c>
      <c r="D4534" s="146" t="s">
        <v>827</v>
      </c>
      <c r="E4534" s="543">
        <v>94.05</v>
      </c>
    </row>
    <row r="4535" spans="1:5" ht="12.75">
      <c r="A4535" s="146">
        <v>7785</v>
      </c>
      <c r="B4535" s="102" t="s">
        <v>42028</v>
      </c>
      <c r="C4535" s="146" t="s">
        <v>1</v>
      </c>
      <c r="D4535" s="146" t="s">
        <v>827</v>
      </c>
      <c r="E4535" s="543">
        <v>103.78</v>
      </c>
    </row>
    <row r="4536" spans="1:5" ht="12.75">
      <c r="A4536" s="146">
        <v>7792</v>
      </c>
      <c r="B4536" s="102" t="s">
        <v>42029</v>
      </c>
      <c r="C4536" s="146" t="s">
        <v>1</v>
      </c>
      <c r="D4536" s="146" t="s">
        <v>827</v>
      </c>
      <c r="E4536" s="543">
        <v>147.18</v>
      </c>
    </row>
    <row r="4537" spans="1:5" ht="12.75">
      <c r="A4537" s="146">
        <v>7793</v>
      </c>
      <c r="B4537" s="102" t="s">
        <v>42030</v>
      </c>
      <c r="C4537" s="146" t="s">
        <v>1</v>
      </c>
      <c r="D4537" s="146" t="s">
        <v>827</v>
      </c>
      <c r="E4537" s="543">
        <v>173.83</v>
      </c>
    </row>
    <row r="4538" spans="1:5" ht="12.75">
      <c r="A4538" s="146">
        <v>13159</v>
      </c>
      <c r="B4538" s="102" t="s">
        <v>42031</v>
      </c>
      <c r="C4538" s="146" t="s">
        <v>1</v>
      </c>
      <c r="D4538" s="146" t="s">
        <v>827</v>
      </c>
      <c r="E4538" s="543">
        <v>151.35</v>
      </c>
    </row>
    <row r="4539" spans="1:5" ht="12.75">
      <c r="A4539" s="146">
        <v>13168</v>
      </c>
      <c r="B4539" s="102" t="s">
        <v>42032</v>
      </c>
      <c r="C4539" s="146" t="s">
        <v>1</v>
      </c>
      <c r="D4539" s="146" t="s">
        <v>827</v>
      </c>
      <c r="E4539" s="543">
        <v>183.78</v>
      </c>
    </row>
    <row r="4540" spans="1:5" ht="12.75">
      <c r="A4540" s="146">
        <v>13173</v>
      </c>
      <c r="B4540" s="102" t="s">
        <v>42033</v>
      </c>
      <c r="C4540" s="146" t="s">
        <v>1</v>
      </c>
      <c r="D4540" s="146" t="s">
        <v>827</v>
      </c>
      <c r="E4540" s="543">
        <v>248.64</v>
      </c>
    </row>
    <row r="4541" spans="1:5" ht="12.75">
      <c r="A4541" s="146">
        <v>12583</v>
      </c>
      <c r="B4541" s="102" t="s">
        <v>42034</v>
      </c>
      <c r="C4541" s="146" t="s">
        <v>1</v>
      </c>
      <c r="D4541" s="146" t="s">
        <v>827</v>
      </c>
      <c r="E4541" s="543">
        <v>49.72</v>
      </c>
    </row>
    <row r="4542" spans="1:5" ht="12.75">
      <c r="A4542" s="146">
        <v>12584</v>
      </c>
      <c r="B4542" s="102" t="s">
        <v>42035</v>
      </c>
      <c r="C4542" s="146" t="s">
        <v>1</v>
      </c>
      <c r="D4542" s="146" t="s">
        <v>827</v>
      </c>
      <c r="E4542" s="543">
        <v>64.86</v>
      </c>
    </row>
    <row r="4543" spans="1:5" ht="12.75">
      <c r="A4543" s="146">
        <v>12613</v>
      </c>
      <c r="B4543" s="102" t="s">
        <v>42036</v>
      </c>
      <c r="C4543" s="146" t="s">
        <v>2</v>
      </c>
      <c r="D4543" s="146" t="s">
        <v>827</v>
      </c>
      <c r="E4543" s="543">
        <v>20.92</v>
      </c>
    </row>
    <row r="4544" spans="1:5" ht="12.75">
      <c r="A4544" s="146">
        <v>1031</v>
      </c>
      <c r="B4544" s="102" t="s">
        <v>42037</v>
      </c>
      <c r="C4544" s="146" t="s">
        <v>2</v>
      </c>
      <c r="D4544" s="146" t="s">
        <v>827</v>
      </c>
      <c r="E4544" s="543">
        <v>14.6</v>
      </c>
    </row>
    <row r="4545" spans="1:5" ht="12.75">
      <c r="A4545" s="146">
        <v>39707</v>
      </c>
      <c r="B4545" s="102" t="s">
        <v>42038</v>
      </c>
      <c r="C4545" s="146" t="s">
        <v>1</v>
      </c>
      <c r="D4545" s="146" t="s">
        <v>827</v>
      </c>
      <c r="E4545" s="543">
        <v>4.5599999999999996</v>
      </c>
    </row>
    <row r="4546" spans="1:5" ht="12.75">
      <c r="A4546" s="146">
        <v>39708</v>
      </c>
      <c r="B4546" s="102" t="s">
        <v>42039</v>
      </c>
      <c r="C4546" s="146" t="s">
        <v>1</v>
      </c>
      <c r="D4546" s="146" t="s">
        <v>827</v>
      </c>
      <c r="E4546" s="543">
        <v>4.42</v>
      </c>
    </row>
    <row r="4547" spans="1:5" ht="12.75">
      <c r="A4547" s="146">
        <v>39710</v>
      </c>
      <c r="B4547" s="102" t="s">
        <v>42040</v>
      </c>
      <c r="C4547" s="146" t="s">
        <v>1</v>
      </c>
      <c r="D4547" s="146" t="s">
        <v>827</v>
      </c>
      <c r="E4547" s="543">
        <v>3.11</v>
      </c>
    </row>
    <row r="4548" spans="1:5" ht="12.75">
      <c r="A4548" s="146">
        <v>39709</v>
      </c>
      <c r="B4548" s="102" t="s">
        <v>42041</v>
      </c>
      <c r="C4548" s="146" t="s">
        <v>1</v>
      </c>
      <c r="D4548" s="146" t="s">
        <v>827</v>
      </c>
      <c r="E4548" s="543">
        <v>4.32</v>
      </c>
    </row>
    <row r="4549" spans="1:5" ht="12.75">
      <c r="A4549" s="146">
        <v>39711</v>
      </c>
      <c r="B4549" s="102" t="s">
        <v>42042</v>
      </c>
      <c r="C4549" s="146" t="s">
        <v>1</v>
      </c>
      <c r="D4549" s="146" t="s">
        <v>827</v>
      </c>
      <c r="E4549" s="543">
        <v>4.8499999999999996</v>
      </c>
    </row>
    <row r="4550" spans="1:5" ht="12.75">
      <c r="A4550" s="146">
        <v>39714</v>
      </c>
      <c r="B4550" s="102" t="s">
        <v>42043</v>
      </c>
      <c r="C4550" s="146" t="s">
        <v>1</v>
      </c>
      <c r="D4550" s="146" t="s">
        <v>827</v>
      </c>
      <c r="E4550" s="543">
        <v>3.08</v>
      </c>
    </row>
    <row r="4551" spans="1:5" ht="12.75">
      <c r="A4551" s="146">
        <v>39712</v>
      </c>
      <c r="B4551" s="102" t="s">
        <v>42044</v>
      </c>
      <c r="C4551" s="146" t="s">
        <v>1</v>
      </c>
      <c r="D4551" s="146" t="s">
        <v>3270</v>
      </c>
      <c r="E4551" s="543">
        <v>1.7</v>
      </c>
    </row>
    <row r="4552" spans="1:5" ht="12.75">
      <c r="A4552" s="146">
        <v>39713</v>
      </c>
      <c r="B4552" s="102" t="s">
        <v>42045</v>
      </c>
      <c r="C4552" s="146" t="s">
        <v>1</v>
      </c>
      <c r="D4552" s="146" t="s">
        <v>827</v>
      </c>
      <c r="E4552" s="543">
        <v>1.34</v>
      </c>
    </row>
    <row r="4553" spans="1:5" ht="12.75">
      <c r="A4553" s="146">
        <v>39715</v>
      </c>
      <c r="B4553" s="102" t="s">
        <v>42046</v>
      </c>
      <c r="C4553" s="146" t="s">
        <v>1</v>
      </c>
      <c r="D4553" s="146" t="s">
        <v>827</v>
      </c>
      <c r="E4553" s="543">
        <v>2.19</v>
      </c>
    </row>
    <row r="4554" spans="1:5" ht="12.75">
      <c r="A4554" s="146">
        <v>39716</v>
      </c>
      <c r="B4554" s="102" t="s">
        <v>42047</v>
      </c>
      <c r="C4554" s="146" t="s">
        <v>1</v>
      </c>
      <c r="D4554" s="146" t="s">
        <v>827</v>
      </c>
      <c r="E4554" s="543">
        <v>1.66</v>
      </c>
    </row>
    <row r="4555" spans="1:5" ht="12.75">
      <c r="A4555" s="146">
        <v>39718</v>
      </c>
      <c r="B4555" s="102" t="s">
        <v>42048</v>
      </c>
      <c r="C4555" s="146" t="s">
        <v>1</v>
      </c>
      <c r="D4555" s="146" t="s">
        <v>827</v>
      </c>
      <c r="E4555" s="543">
        <v>2.83</v>
      </c>
    </row>
    <row r="4556" spans="1:5" ht="12.75">
      <c r="A4556" s="146">
        <v>9813</v>
      </c>
      <c r="B4556" s="102" t="s">
        <v>42049</v>
      </c>
      <c r="C4556" s="146" t="s">
        <v>1</v>
      </c>
      <c r="D4556" s="146" t="s">
        <v>3270</v>
      </c>
      <c r="E4556" s="543"/>
    </row>
    <row r="4557" spans="1:5" ht="12.75">
      <c r="A4557" s="146">
        <v>9815</v>
      </c>
      <c r="B4557" s="102" t="s">
        <v>42050</v>
      </c>
      <c r="C4557" s="146" t="s">
        <v>1</v>
      </c>
      <c r="D4557" s="146" t="s">
        <v>827</v>
      </c>
      <c r="E4557" s="543"/>
    </row>
    <row r="4558" spans="1:5" ht="12.75">
      <c r="A4558" s="146">
        <v>44543</v>
      </c>
      <c r="B4558" s="102" t="s">
        <v>42051</v>
      </c>
      <c r="C4558" s="146" t="s">
        <v>1</v>
      </c>
      <c r="D4558" s="146" t="s">
        <v>827</v>
      </c>
      <c r="E4558" s="543"/>
    </row>
    <row r="4559" spans="1:5" ht="12.75">
      <c r="A4559" s="146">
        <v>44526</v>
      </c>
      <c r="B4559" s="102" t="s">
        <v>42052</v>
      </c>
      <c r="C4559" s="146" t="s">
        <v>1</v>
      </c>
      <c r="D4559" s="146" t="s">
        <v>827</v>
      </c>
      <c r="E4559" s="543"/>
    </row>
    <row r="4560" spans="1:5" ht="12.75">
      <c r="A4560" s="146">
        <v>44545</v>
      </c>
      <c r="B4560" s="102" t="s">
        <v>42053</v>
      </c>
      <c r="C4560" s="146" t="s">
        <v>1</v>
      </c>
      <c r="D4560" s="146" t="s">
        <v>827</v>
      </c>
      <c r="E4560" s="543"/>
    </row>
    <row r="4561" spans="1:5" ht="12.75">
      <c r="A4561" s="146">
        <v>44525</v>
      </c>
      <c r="B4561" s="102" t="s">
        <v>42054</v>
      </c>
      <c r="C4561" s="146" t="s">
        <v>1</v>
      </c>
      <c r="D4561" s="146" t="s">
        <v>827</v>
      </c>
      <c r="E4561" s="543"/>
    </row>
    <row r="4562" spans="1:5" ht="12.75">
      <c r="A4562" s="146">
        <v>44547</v>
      </c>
      <c r="B4562" s="102" t="s">
        <v>42055</v>
      </c>
      <c r="C4562" s="146" t="s">
        <v>1</v>
      </c>
      <c r="D4562" s="146" t="s">
        <v>827</v>
      </c>
      <c r="E4562" s="543"/>
    </row>
    <row r="4563" spans="1:5" ht="12.75">
      <c r="A4563" s="146">
        <v>44519</v>
      </c>
      <c r="B4563" s="102" t="s">
        <v>42056</v>
      </c>
      <c r="C4563" s="146" t="s">
        <v>1</v>
      </c>
      <c r="D4563" s="146" t="s">
        <v>827</v>
      </c>
      <c r="E4563" s="543"/>
    </row>
    <row r="4564" spans="1:5" ht="12.75">
      <c r="A4564" s="146">
        <v>44520</v>
      </c>
      <c r="B4564" s="102" t="s">
        <v>42057</v>
      </c>
      <c r="C4564" s="146" t="s">
        <v>1</v>
      </c>
      <c r="D4564" s="146" t="s">
        <v>827</v>
      </c>
      <c r="E4564" s="543"/>
    </row>
    <row r="4565" spans="1:5" ht="12.75">
      <c r="A4565" s="146">
        <v>44521</v>
      </c>
      <c r="B4565" s="102" t="s">
        <v>42058</v>
      </c>
      <c r="C4565" s="146" t="s">
        <v>1</v>
      </c>
      <c r="D4565" s="146" t="s">
        <v>827</v>
      </c>
      <c r="E4565" s="543"/>
    </row>
    <row r="4566" spans="1:5" ht="12.75">
      <c r="A4566" s="146">
        <v>44522</v>
      </c>
      <c r="B4566" s="102" t="s">
        <v>42059</v>
      </c>
      <c r="C4566" s="146" t="s">
        <v>1</v>
      </c>
      <c r="D4566" s="146" t="s">
        <v>827</v>
      </c>
      <c r="E4566" s="543"/>
    </row>
    <row r="4567" spans="1:5" ht="12.75">
      <c r="A4567" s="146">
        <v>44523</v>
      </c>
      <c r="B4567" s="102" t="s">
        <v>42060</v>
      </c>
      <c r="C4567" s="146" t="s">
        <v>1</v>
      </c>
      <c r="D4567" s="146" t="s">
        <v>827</v>
      </c>
      <c r="E4567" s="543"/>
    </row>
    <row r="4568" spans="1:5" ht="12.75">
      <c r="A4568" s="146">
        <v>44527</v>
      </c>
      <c r="B4568" s="102" t="s">
        <v>42061</v>
      </c>
      <c r="C4568" s="146" t="s">
        <v>1</v>
      </c>
      <c r="D4568" s="146" t="s">
        <v>827</v>
      </c>
      <c r="E4568" s="543"/>
    </row>
    <row r="4569" spans="1:5" ht="12.75">
      <c r="A4569" s="146">
        <v>44524</v>
      </c>
      <c r="B4569" s="102" t="s">
        <v>42062</v>
      </c>
      <c r="C4569" s="146" t="s">
        <v>1</v>
      </c>
      <c r="D4569" s="146" t="s">
        <v>827</v>
      </c>
      <c r="E4569" s="543"/>
    </row>
    <row r="4570" spans="1:5" ht="12.75">
      <c r="A4570" s="146">
        <v>44542</v>
      </c>
      <c r="B4570" s="102" t="s">
        <v>42063</v>
      </c>
      <c r="C4570" s="146" t="s">
        <v>1</v>
      </c>
      <c r="D4570" s="146" t="s">
        <v>827</v>
      </c>
      <c r="E4570" s="543"/>
    </row>
    <row r="4571" spans="1:5" ht="12.75">
      <c r="A4571" s="146">
        <v>9877</v>
      </c>
      <c r="B4571" s="102" t="s">
        <v>42064</v>
      </c>
      <c r="C4571" s="146" t="s">
        <v>1</v>
      </c>
      <c r="D4571" s="146" t="s">
        <v>827</v>
      </c>
      <c r="E4571" s="543">
        <v>161.80000000000001</v>
      </c>
    </row>
    <row r="4572" spans="1:5" ht="12.75">
      <c r="A4572" s="146">
        <v>9878</v>
      </c>
      <c r="B4572" s="102" t="s">
        <v>42065</v>
      </c>
      <c r="C4572" s="146" t="s">
        <v>1</v>
      </c>
      <c r="D4572" s="146" t="s">
        <v>827</v>
      </c>
      <c r="E4572" s="543">
        <v>199.19</v>
      </c>
    </row>
    <row r="4573" spans="1:5" ht="12.75">
      <c r="A4573" s="146">
        <v>41986</v>
      </c>
      <c r="B4573" s="102" t="s">
        <v>42066</v>
      </c>
      <c r="C4573" s="146" t="s">
        <v>1</v>
      </c>
      <c r="D4573" s="146" t="s">
        <v>827</v>
      </c>
      <c r="E4573" s="543">
        <v>3815.83</v>
      </c>
    </row>
    <row r="4574" spans="1:5" ht="12.75">
      <c r="A4574" s="146">
        <v>43422</v>
      </c>
      <c r="B4574" s="102" t="s">
        <v>42067</v>
      </c>
      <c r="C4574" s="146" t="s">
        <v>1</v>
      </c>
      <c r="D4574" s="146" t="s">
        <v>827</v>
      </c>
      <c r="E4574" s="543">
        <v>4679.74</v>
      </c>
    </row>
    <row r="4575" spans="1:5" ht="12.75">
      <c r="A4575" s="146">
        <v>41987</v>
      </c>
      <c r="B4575" s="102" t="s">
        <v>42068</v>
      </c>
      <c r="C4575" s="146" t="s">
        <v>1</v>
      </c>
      <c r="D4575" s="146" t="s">
        <v>827</v>
      </c>
      <c r="E4575" s="543">
        <v>5424.2</v>
      </c>
    </row>
    <row r="4576" spans="1:5" ht="12.75">
      <c r="A4576" s="146">
        <v>41988</v>
      </c>
      <c r="B4576" s="102" t="s">
        <v>42069</v>
      </c>
      <c r="C4576" s="146" t="s">
        <v>1</v>
      </c>
      <c r="D4576" s="146" t="s">
        <v>827</v>
      </c>
      <c r="E4576" s="543">
        <v>7164.6</v>
      </c>
    </row>
    <row r="4577" spans="1:5" ht="12.75">
      <c r="A4577" s="146">
        <v>41697</v>
      </c>
      <c r="B4577" s="102" t="s">
        <v>42070</v>
      </c>
      <c r="C4577" s="146" t="s">
        <v>1</v>
      </c>
      <c r="D4577" s="146" t="s">
        <v>827</v>
      </c>
      <c r="E4577" s="543">
        <v>1269.9000000000001</v>
      </c>
    </row>
    <row r="4578" spans="1:5" ht="12.75">
      <c r="A4578" s="146">
        <v>41985</v>
      </c>
      <c r="B4578" s="102" t="s">
        <v>42071</v>
      </c>
      <c r="C4578" s="146" t="s">
        <v>1</v>
      </c>
      <c r="D4578" s="146" t="s">
        <v>827</v>
      </c>
      <c r="E4578" s="543">
        <v>1768.64</v>
      </c>
    </row>
    <row r="4579" spans="1:5" ht="12.75">
      <c r="A4579" s="146">
        <v>41699</v>
      </c>
      <c r="B4579" s="102" t="s">
        <v>42072</v>
      </c>
      <c r="C4579" s="146" t="s">
        <v>1</v>
      </c>
      <c r="D4579" s="146" t="s">
        <v>827</v>
      </c>
      <c r="E4579" s="543">
        <v>2518.4499999999998</v>
      </c>
    </row>
    <row r="4580" spans="1:5" ht="12.75">
      <c r="A4580" s="146">
        <v>38053</v>
      </c>
      <c r="B4580" s="102" t="s">
        <v>42073</v>
      </c>
      <c r="C4580" s="146" t="s">
        <v>1</v>
      </c>
      <c r="D4580" s="146" t="s">
        <v>827</v>
      </c>
      <c r="E4580" s="543"/>
    </row>
    <row r="4581" spans="1:5" ht="12.75">
      <c r="A4581" s="146">
        <v>38054</v>
      </c>
      <c r="B4581" s="102" t="s">
        <v>42074</v>
      </c>
      <c r="C4581" s="146" t="s">
        <v>1</v>
      </c>
      <c r="D4581" s="146" t="s">
        <v>827</v>
      </c>
      <c r="E4581" s="543"/>
    </row>
    <row r="4582" spans="1:5" ht="12.75">
      <c r="A4582" s="146">
        <v>38052</v>
      </c>
      <c r="B4582" s="102" t="s">
        <v>42075</v>
      </c>
      <c r="C4582" s="146" t="s">
        <v>1</v>
      </c>
      <c r="D4582" s="146" t="s">
        <v>3270</v>
      </c>
      <c r="E4582" s="543"/>
    </row>
    <row r="4583" spans="1:5" ht="12.75">
      <c r="A4583" s="146">
        <v>38051</v>
      </c>
      <c r="B4583" s="102" t="s">
        <v>42076</v>
      </c>
      <c r="C4583" s="146" t="s">
        <v>1</v>
      </c>
      <c r="D4583" s="146" t="s">
        <v>827</v>
      </c>
      <c r="E4583" s="543"/>
    </row>
    <row r="4584" spans="1:5" ht="12.75">
      <c r="A4584" s="146">
        <v>38787</v>
      </c>
      <c r="B4584" s="102" t="s">
        <v>42077</v>
      </c>
      <c r="C4584" s="146" t="s">
        <v>1</v>
      </c>
      <c r="D4584" s="146" t="s">
        <v>3270</v>
      </c>
      <c r="E4584" s="543"/>
    </row>
    <row r="4585" spans="1:5" ht="12.75">
      <c r="A4585" s="146">
        <v>38825</v>
      </c>
      <c r="B4585" s="102" t="s">
        <v>42078</v>
      </c>
      <c r="C4585" s="146" t="s">
        <v>1</v>
      </c>
      <c r="D4585" s="146" t="s">
        <v>827</v>
      </c>
      <c r="E4585" s="543"/>
    </row>
    <row r="4586" spans="1:5" ht="12.75">
      <c r="A4586" s="146">
        <v>38826</v>
      </c>
      <c r="B4586" s="102" t="s">
        <v>42079</v>
      </c>
      <c r="C4586" s="146" t="s">
        <v>1</v>
      </c>
      <c r="D4586" s="146" t="s">
        <v>827</v>
      </c>
      <c r="E4586" s="543"/>
    </row>
    <row r="4587" spans="1:5" ht="12.75">
      <c r="A4587" s="146">
        <v>38827</v>
      </c>
      <c r="B4587" s="102" t="s">
        <v>42080</v>
      </c>
      <c r="C4587" s="146" t="s">
        <v>1</v>
      </c>
      <c r="D4587" s="146" t="s">
        <v>827</v>
      </c>
      <c r="E4587" s="543"/>
    </row>
    <row r="4588" spans="1:5" ht="12.75">
      <c r="A4588" s="146">
        <v>38828</v>
      </c>
      <c r="B4588" s="102" t="s">
        <v>42081</v>
      </c>
      <c r="C4588" s="146" t="s">
        <v>1</v>
      </c>
      <c r="D4588" s="146" t="s">
        <v>827</v>
      </c>
      <c r="E4588" s="543"/>
    </row>
    <row r="4589" spans="1:5" ht="12.75">
      <c r="A4589" s="146">
        <v>38829</v>
      </c>
      <c r="B4589" s="102" t="s">
        <v>42082</v>
      </c>
      <c r="C4589" s="146" t="s">
        <v>1</v>
      </c>
      <c r="D4589" s="146" t="s">
        <v>827</v>
      </c>
      <c r="E4589" s="543"/>
    </row>
    <row r="4590" spans="1:5" ht="12.75">
      <c r="A4590" s="146">
        <v>38830</v>
      </c>
      <c r="B4590" s="102" t="s">
        <v>42083</v>
      </c>
      <c r="C4590" s="146" t="s">
        <v>1</v>
      </c>
      <c r="D4590" s="146" t="s">
        <v>827</v>
      </c>
      <c r="E4590" s="543"/>
    </row>
    <row r="4591" spans="1:5" ht="12.75">
      <c r="A4591" s="146">
        <v>38831</v>
      </c>
      <c r="B4591" s="102" t="s">
        <v>42084</v>
      </c>
      <c r="C4591" s="146" t="s">
        <v>1</v>
      </c>
      <c r="D4591" s="146" t="s">
        <v>827</v>
      </c>
      <c r="E4591" s="543"/>
    </row>
    <row r="4592" spans="1:5" ht="12.75">
      <c r="A4592" s="146">
        <v>36274</v>
      </c>
      <c r="B4592" s="102" t="s">
        <v>42085</v>
      </c>
      <c r="C4592" s="146" t="s">
        <v>1</v>
      </c>
      <c r="D4592" s="146" t="s">
        <v>3270</v>
      </c>
      <c r="E4592" s="543"/>
    </row>
    <row r="4593" spans="1:5" ht="12.75">
      <c r="A4593" s="146">
        <v>36278</v>
      </c>
      <c r="B4593" s="102" t="s">
        <v>42086</v>
      </c>
      <c r="C4593" s="146" t="s">
        <v>1</v>
      </c>
      <c r="D4593" s="146" t="s">
        <v>827</v>
      </c>
      <c r="E4593" s="543"/>
    </row>
    <row r="4594" spans="1:5" ht="12.75">
      <c r="A4594" s="146">
        <v>38977</v>
      </c>
      <c r="B4594" s="102" t="s">
        <v>42087</v>
      </c>
      <c r="C4594" s="146" t="s">
        <v>1</v>
      </c>
      <c r="D4594" s="146" t="s">
        <v>827</v>
      </c>
      <c r="E4594" s="543"/>
    </row>
    <row r="4595" spans="1:5" ht="12.75">
      <c r="A4595" s="146">
        <v>38971</v>
      </c>
      <c r="B4595" s="102" t="s">
        <v>42088</v>
      </c>
      <c r="C4595" s="146" t="s">
        <v>1</v>
      </c>
      <c r="D4595" s="146" t="s">
        <v>827</v>
      </c>
      <c r="E4595" s="543"/>
    </row>
    <row r="4596" spans="1:5" ht="12.75">
      <c r="A4596" s="146">
        <v>38972</v>
      </c>
      <c r="B4596" s="102" t="s">
        <v>42089</v>
      </c>
      <c r="C4596" s="146" t="s">
        <v>1</v>
      </c>
      <c r="D4596" s="146" t="s">
        <v>827</v>
      </c>
      <c r="E4596" s="543"/>
    </row>
    <row r="4597" spans="1:5" ht="12.75">
      <c r="A4597" s="146">
        <v>38973</v>
      </c>
      <c r="B4597" s="102" t="s">
        <v>42090</v>
      </c>
      <c r="C4597" s="146" t="s">
        <v>1</v>
      </c>
      <c r="D4597" s="146" t="s">
        <v>827</v>
      </c>
      <c r="E4597" s="543"/>
    </row>
    <row r="4598" spans="1:5" ht="12.75">
      <c r="A4598" s="146">
        <v>38974</v>
      </c>
      <c r="B4598" s="102" t="s">
        <v>42091</v>
      </c>
      <c r="C4598" s="146" t="s">
        <v>1</v>
      </c>
      <c r="D4598" s="146" t="s">
        <v>827</v>
      </c>
      <c r="E4598" s="543"/>
    </row>
    <row r="4599" spans="1:5" ht="12.75">
      <c r="A4599" s="146">
        <v>38975</v>
      </c>
      <c r="B4599" s="102" t="s">
        <v>42092</v>
      </c>
      <c r="C4599" s="146" t="s">
        <v>1</v>
      </c>
      <c r="D4599" s="146" t="s">
        <v>827</v>
      </c>
      <c r="E4599" s="543"/>
    </row>
    <row r="4600" spans="1:5" ht="12.75">
      <c r="A4600" s="146">
        <v>38976</v>
      </c>
      <c r="B4600" s="102" t="s">
        <v>42093</v>
      </c>
      <c r="C4600" s="146" t="s">
        <v>1</v>
      </c>
      <c r="D4600" s="146" t="s">
        <v>827</v>
      </c>
      <c r="E4600" s="543"/>
    </row>
    <row r="4601" spans="1:5" ht="12.75">
      <c r="A4601" s="146">
        <v>44176</v>
      </c>
      <c r="B4601" s="102" t="s">
        <v>42094</v>
      </c>
      <c r="C4601" s="146" t="s">
        <v>1</v>
      </c>
      <c r="D4601" s="146" t="s">
        <v>827</v>
      </c>
      <c r="E4601" s="543"/>
    </row>
    <row r="4602" spans="1:5" ht="12.75">
      <c r="A4602" s="146">
        <v>38986</v>
      </c>
      <c r="B4602" s="102" t="s">
        <v>42095</v>
      </c>
      <c r="C4602" s="146" t="s">
        <v>1</v>
      </c>
      <c r="D4602" s="146" t="s">
        <v>827</v>
      </c>
      <c r="E4602" s="543"/>
    </row>
    <row r="4603" spans="1:5" ht="12.75">
      <c r="A4603" s="146">
        <v>38978</v>
      </c>
      <c r="B4603" s="102" t="s">
        <v>42096</v>
      </c>
      <c r="C4603" s="146" t="s">
        <v>1</v>
      </c>
      <c r="D4603" s="146" t="s">
        <v>827</v>
      </c>
      <c r="E4603" s="543"/>
    </row>
    <row r="4604" spans="1:5" ht="12.75">
      <c r="A4604" s="146">
        <v>38979</v>
      </c>
      <c r="B4604" s="102" t="s">
        <v>42097</v>
      </c>
      <c r="C4604" s="146" t="s">
        <v>1</v>
      </c>
      <c r="D4604" s="146" t="s">
        <v>827</v>
      </c>
      <c r="E4604" s="543"/>
    </row>
    <row r="4605" spans="1:5" ht="12.75">
      <c r="A4605" s="146">
        <v>38980</v>
      </c>
      <c r="B4605" s="102" t="s">
        <v>42098</v>
      </c>
      <c r="C4605" s="146" t="s">
        <v>1</v>
      </c>
      <c r="D4605" s="146" t="s">
        <v>827</v>
      </c>
      <c r="E4605" s="543"/>
    </row>
    <row r="4606" spans="1:5" ht="12.75">
      <c r="A4606" s="146">
        <v>38981</v>
      </c>
      <c r="B4606" s="102" t="s">
        <v>42099</v>
      </c>
      <c r="C4606" s="146" t="s">
        <v>1</v>
      </c>
      <c r="D4606" s="146" t="s">
        <v>827</v>
      </c>
      <c r="E4606" s="543"/>
    </row>
    <row r="4607" spans="1:5" ht="12.75">
      <c r="A4607" s="146">
        <v>38982</v>
      </c>
      <c r="B4607" s="102" t="s">
        <v>42100</v>
      </c>
      <c r="C4607" s="146" t="s">
        <v>1</v>
      </c>
      <c r="D4607" s="146" t="s">
        <v>827</v>
      </c>
      <c r="E4607" s="543"/>
    </row>
    <row r="4608" spans="1:5" ht="12.75">
      <c r="A4608" s="146">
        <v>38983</v>
      </c>
      <c r="B4608" s="102" t="s">
        <v>42101</v>
      </c>
      <c r="C4608" s="146" t="s">
        <v>1</v>
      </c>
      <c r="D4608" s="146" t="s">
        <v>827</v>
      </c>
      <c r="E4608" s="543"/>
    </row>
    <row r="4609" spans="1:5" ht="12.75">
      <c r="A4609" s="146">
        <v>38984</v>
      </c>
      <c r="B4609" s="102" t="s">
        <v>42102</v>
      </c>
      <c r="C4609" s="146" t="s">
        <v>1</v>
      </c>
      <c r="D4609" s="146" t="s">
        <v>827</v>
      </c>
      <c r="E4609" s="543"/>
    </row>
    <row r="4610" spans="1:5" ht="12.75">
      <c r="A4610" s="146">
        <v>38985</v>
      </c>
      <c r="B4610" s="102" t="s">
        <v>42103</v>
      </c>
      <c r="C4610" s="146" t="s">
        <v>1</v>
      </c>
      <c r="D4610" s="146" t="s">
        <v>827</v>
      </c>
      <c r="E4610" s="543"/>
    </row>
    <row r="4611" spans="1:5" ht="12.75">
      <c r="A4611" s="146">
        <v>38032</v>
      </c>
      <c r="B4611" s="102" t="s">
        <v>42104</v>
      </c>
      <c r="C4611" s="146" t="s">
        <v>1</v>
      </c>
      <c r="D4611" s="146" t="s">
        <v>827</v>
      </c>
      <c r="E4611" s="543">
        <v>77.05</v>
      </c>
    </row>
    <row r="4612" spans="1:5" ht="12.75">
      <c r="A4612" s="146">
        <v>38033</v>
      </c>
      <c r="B4612" s="102" t="s">
        <v>42105</v>
      </c>
      <c r="C4612" s="146" t="s">
        <v>1</v>
      </c>
      <c r="D4612" s="146" t="s">
        <v>827</v>
      </c>
      <c r="E4612" s="543">
        <v>130.97999999999999</v>
      </c>
    </row>
    <row r="4613" spans="1:5" ht="12.75">
      <c r="A4613" s="146">
        <v>38034</v>
      </c>
      <c r="B4613" s="102" t="s">
        <v>42106</v>
      </c>
      <c r="C4613" s="146" t="s">
        <v>1</v>
      </c>
      <c r="D4613" s="146" t="s">
        <v>827</v>
      </c>
      <c r="E4613" s="543">
        <v>205.18</v>
      </c>
    </row>
    <row r="4614" spans="1:5" ht="12.75">
      <c r="A4614" s="146">
        <v>38035</v>
      </c>
      <c r="B4614" s="102" t="s">
        <v>42107</v>
      </c>
      <c r="C4614" s="146" t="s">
        <v>1</v>
      </c>
      <c r="D4614" s="146" t="s">
        <v>827</v>
      </c>
      <c r="E4614" s="543">
        <v>301.83999999999997</v>
      </c>
    </row>
    <row r="4615" spans="1:5" ht="12.75">
      <c r="A4615" s="146">
        <v>38036</v>
      </c>
      <c r="B4615" s="102" t="s">
        <v>42108</v>
      </c>
      <c r="C4615" s="146" t="s">
        <v>1</v>
      </c>
      <c r="D4615" s="146" t="s">
        <v>827</v>
      </c>
      <c r="E4615" s="543">
        <v>406.62</v>
      </c>
    </row>
    <row r="4616" spans="1:5" ht="12.75">
      <c r="A4616" s="146">
        <v>38037</v>
      </c>
      <c r="B4616" s="102" t="s">
        <v>42109</v>
      </c>
      <c r="C4616" s="146" t="s">
        <v>1</v>
      </c>
      <c r="D4616" s="146" t="s">
        <v>827</v>
      </c>
      <c r="E4616" s="543">
        <v>537.1</v>
      </c>
    </row>
    <row r="4617" spans="1:5" ht="12.75">
      <c r="A4617" s="146">
        <v>9850</v>
      </c>
      <c r="B4617" s="102" t="s">
        <v>42110</v>
      </c>
      <c r="C4617" s="146" t="s">
        <v>1</v>
      </c>
      <c r="D4617" s="146" t="s">
        <v>3270</v>
      </c>
      <c r="E4617" s="543"/>
    </row>
    <row r="4618" spans="1:5" ht="12.75">
      <c r="A4618" s="146">
        <v>9853</v>
      </c>
      <c r="B4618" s="102" t="s">
        <v>42111</v>
      </c>
      <c r="C4618" s="146" t="s">
        <v>1</v>
      </c>
      <c r="D4618" s="146" t="s">
        <v>827</v>
      </c>
      <c r="E4618" s="543"/>
    </row>
    <row r="4619" spans="1:5" ht="12.75">
      <c r="A4619" s="146">
        <v>9854</v>
      </c>
      <c r="B4619" s="102" t="s">
        <v>42112</v>
      </c>
      <c r="C4619" s="146" t="s">
        <v>1</v>
      </c>
      <c r="D4619" s="146" t="s">
        <v>827</v>
      </c>
      <c r="E4619" s="543"/>
    </row>
    <row r="4620" spans="1:5" ht="12.75">
      <c r="A4620" s="146">
        <v>9851</v>
      </c>
      <c r="B4620" s="102" t="s">
        <v>42113</v>
      </c>
      <c r="C4620" s="146" t="s">
        <v>1</v>
      </c>
      <c r="D4620" s="146" t="s">
        <v>827</v>
      </c>
      <c r="E4620" s="543"/>
    </row>
    <row r="4621" spans="1:5" ht="12.75">
      <c r="A4621" s="146">
        <v>9825</v>
      </c>
      <c r="B4621" s="102" t="s">
        <v>42114</v>
      </c>
      <c r="C4621" s="146" t="s">
        <v>1</v>
      </c>
      <c r="D4621" s="146" t="s">
        <v>827</v>
      </c>
      <c r="E4621" s="543"/>
    </row>
    <row r="4622" spans="1:5" ht="12.75">
      <c r="A4622" s="146">
        <v>9828</v>
      </c>
      <c r="B4622" s="102" t="s">
        <v>42115</v>
      </c>
      <c r="C4622" s="146" t="s">
        <v>1</v>
      </c>
      <c r="D4622" s="146" t="s">
        <v>827</v>
      </c>
      <c r="E4622" s="543"/>
    </row>
    <row r="4623" spans="1:5" ht="12.75">
      <c r="A4623" s="146">
        <v>9829</v>
      </c>
      <c r="B4623" s="102" t="s">
        <v>42116</v>
      </c>
      <c r="C4623" s="146" t="s">
        <v>1</v>
      </c>
      <c r="D4623" s="146" t="s">
        <v>827</v>
      </c>
      <c r="E4623" s="543"/>
    </row>
    <row r="4624" spans="1:5" ht="12.75">
      <c r="A4624" s="146">
        <v>9826</v>
      </c>
      <c r="B4624" s="102" t="s">
        <v>42117</v>
      </c>
      <c r="C4624" s="146" t="s">
        <v>1</v>
      </c>
      <c r="D4624" s="146" t="s">
        <v>827</v>
      </c>
      <c r="E4624" s="543"/>
    </row>
    <row r="4625" spans="1:5" ht="12.75">
      <c r="A4625" s="146">
        <v>9827</v>
      </c>
      <c r="B4625" s="102" t="s">
        <v>42118</v>
      </c>
      <c r="C4625" s="146" t="s">
        <v>1</v>
      </c>
      <c r="D4625" s="146" t="s">
        <v>827</v>
      </c>
      <c r="E4625" s="543"/>
    </row>
    <row r="4626" spans="1:5" ht="12.75">
      <c r="A4626" s="146">
        <v>36374</v>
      </c>
      <c r="B4626" s="102" t="s">
        <v>42119</v>
      </c>
      <c r="C4626" s="146" t="s">
        <v>1</v>
      </c>
      <c r="D4626" s="146" t="s">
        <v>827</v>
      </c>
      <c r="E4626" s="543"/>
    </row>
    <row r="4627" spans="1:5" ht="12.75">
      <c r="A4627" s="146">
        <v>36084</v>
      </c>
      <c r="B4627" s="102" t="s">
        <v>42120</v>
      </c>
      <c r="C4627" s="146" t="s">
        <v>1</v>
      </c>
      <c r="D4627" s="146" t="s">
        <v>3270</v>
      </c>
      <c r="E4627" s="543"/>
    </row>
    <row r="4628" spans="1:5" ht="12.75">
      <c r="A4628" s="146">
        <v>36373</v>
      </c>
      <c r="B4628" s="102" t="s">
        <v>42121</v>
      </c>
      <c r="C4628" s="146" t="s">
        <v>1</v>
      </c>
      <c r="D4628" s="146" t="s">
        <v>827</v>
      </c>
      <c r="E4628" s="543"/>
    </row>
    <row r="4629" spans="1:5" ht="12.75">
      <c r="A4629" s="146">
        <v>36377</v>
      </c>
      <c r="B4629" s="102" t="s">
        <v>42122</v>
      </c>
      <c r="C4629" s="146" t="s">
        <v>1</v>
      </c>
      <c r="D4629" s="146" t="s">
        <v>827</v>
      </c>
      <c r="E4629" s="543"/>
    </row>
    <row r="4630" spans="1:5" ht="12.75">
      <c r="A4630" s="146">
        <v>36375</v>
      </c>
      <c r="B4630" s="102" t="s">
        <v>42123</v>
      </c>
      <c r="C4630" s="146" t="s">
        <v>1</v>
      </c>
      <c r="D4630" s="146" t="s">
        <v>827</v>
      </c>
      <c r="E4630" s="543"/>
    </row>
    <row r="4631" spans="1:5" ht="12.75">
      <c r="A4631" s="146">
        <v>36376</v>
      </c>
      <c r="B4631" s="102" t="s">
        <v>42124</v>
      </c>
      <c r="C4631" s="146" t="s">
        <v>1</v>
      </c>
      <c r="D4631" s="146" t="s">
        <v>827</v>
      </c>
      <c r="E4631" s="543"/>
    </row>
    <row r="4632" spans="1:5" ht="12.75">
      <c r="A4632" s="146">
        <v>36380</v>
      </c>
      <c r="B4632" s="102" t="s">
        <v>42125</v>
      </c>
      <c r="C4632" s="146" t="s">
        <v>1</v>
      </c>
      <c r="D4632" s="146" t="s">
        <v>827</v>
      </c>
      <c r="E4632" s="543"/>
    </row>
    <row r="4633" spans="1:5" ht="12.75">
      <c r="A4633" s="146">
        <v>36378</v>
      </c>
      <c r="B4633" s="102" t="s">
        <v>42126</v>
      </c>
      <c r="C4633" s="146" t="s">
        <v>1</v>
      </c>
      <c r="D4633" s="146" t="s">
        <v>827</v>
      </c>
      <c r="E4633" s="543"/>
    </row>
    <row r="4634" spans="1:5" ht="12.75">
      <c r="A4634" s="146">
        <v>36379</v>
      </c>
      <c r="B4634" s="102" t="s">
        <v>42127</v>
      </c>
      <c r="C4634" s="146" t="s">
        <v>1</v>
      </c>
      <c r="D4634" s="146" t="s">
        <v>827</v>
      </c>
      <c r="E4634" s="543"/>
    </row>
    <row r="4635" spans="1:5" ht="12.75">
      <c r="A4635" s="146">
        <v>9859</v>
      </c>
      <c r="B4635" s="102" t="s">
        <v>42128</v>
      </c>
      <c r="C4635" s="146" t="s">
        <v>1</v>
      </c>
      <c r="D4635" s="146" t="s">
        <v>827</v>
      </c>
      <c r="E4635" s="543">
        <v>13.46</v>
      </c>
    </row>
    <row r="4636" spans="1:5" ht="12.75">
      <c r="A4636" s="146">
        <v>9836</v>
      </c>
      <c r="B4636" s="102" t="s">
        <v>42129</v>
      </c>
      <c r="C4636" s="146" t="s">
        <v>1</v>
      </c>
      <c r="D4636" s="146" t="s">
        <v>3270</v>
      </c>
      <c r="E4636" s="543">
        <v>19.5</v>
      </c>
    </row>
    <row r="4637" spans="1:5" ht="12.75">
      <c r="A4637" s="146">
        <v>20065</v>
      </c>
      <c r="B4637" s="102" t="s">
        <v>42130</v>
      </c>
      <c r="C4637" s="146" t="s">
        <v>1</v>
      </c>
      <c r="D4637" s="146" t="s">
        <v>827</v>
      </c>
      <c r="E4637" s="543">
        <v>50.97</v>
      </c>
    </row>
    <row r="4638" spans="1:5" ht="12.75">
      <c r="A4638" s="146">
        <v>9835</v>
      </c>
      <c r="B4638" s="102" t="s">
        <v>42131</v>
      </c>
      <c r="C4638" s="146" t="s">
        <v>1</v>
      </c>
      <c r="D4638" s="146" t="s">
        <v>827</v>
      </c>
      <c r="E4638" s="543">
        <v>8.52</v>
      </c>
    </row>
    <row r="4639" spans="1:5" ht="12.75">
      <c r="A4639" s="146">
        <v>9838</v>
      </c>
      <c r="B4639" s="102" t="s">
        <v>42132</v>
      </c>
      <c r="C4639" s="146" t="s">
        <v>1</v>
      </c>
      <c r="D4639" s="146" t="s">
        <v>827</v>
      </c>
      <c r="E4639" s="543">
        <v>14.07</v>
      </c>
    </row>
    <row r="4640" spans="1:5" ht="12.75">
      <c r="A4640" s="146">
        <v>9837</v>
      </c>
      <c r="B4640" s="102" t="s">
        <v>42133</v>
      </c>
      <c r="C4640" s="146" t="s">
        <v>1</v>
      </c>
      <c r="D4640" s="146" t="s">
        <v>827</v>
      </c>
      <c r="E4640" s="543">
        <v>18.46</v>
      </c>
    </row>
    <row r="4641" spans="1:5" ht="12.75">
      <c r="A4641" s="146">
        <v>44315</v>
      </c>
      <c r="B4641" s="102" t="s">
        <v>42134</v>
      </c>
      <c r="C4641" s="146" t="s">
        <v>1</v>
      </c>
      <c r="D4641" s="146" t="s">
        <v>827</v>
      </c>
      <c r="E4641" s="543">
        <v>76.349999999999994</v>
      </c>
    </row>
    <row r="4642" spans="1:5" ht="12.75">
      <c r="A4642" s="146">
        <v>9862</v>
      </c>
      <c r="B4642" s="102" t="s">
        <v>42135</v>
      </c>
      <c r="C4642" s="146" t="s">
        <v>1</v>
      </c>
      <c r="D4642" s="146" t="s">
        <v>827</v>
      </c>
      <c r="E4642" s="543">
        <v>41.5</v>
      </c>
    </row>
    <row r="4643" spans="1:5" ht="12.75">
      <c r="A4643" s="146">
        <v>9861</v>
      </c>
      <c r="B4643" s="102" t="s">
        <v>42136</v>
      </c>
      <c r="C4643" s="146" t="s">
        <v>1</v>
      </c>
      <c r="D4643" s="146" t="s">
        <v>827</v>
      </c>
      <c r="E4643" s="543">
        <v>32.590000000000003</v>
      </c>
    </row>
    <row r="4644" spans="1:5" ht="12.75">
      <c r="A4644" s="146">
        <v>9866</v>
      </c>
      <c r="B4644" s="102" t="s">
        <v>42137</v>
      </c>
      <c r="C4644" s="146" t="s">
        <v>1</v>
      </c>
      <c r="D4644" s="146" t="s">
        <v>827</v>
      </c>
      <c r="E4644" s="543">
        <v>28.12</v>
      </c>
    </row>
    <row r="4645" spans="1:5" ht="12.75">
      <c r="A4645" s="146">
        <v>9856</v>
      </c>
      <c r="B4645" s="102" t="s">
        <v>42138</v>
      </c>
      <c r="C4645" s="146" t="s">
        <v>1</v>
      </c>
      <c r="D4645" s="146" t="s">
        <v>827</v>
      </c>
      <c r="E4645" s="543">
        <v>10.51</v>
      </c>
    </row>
    <row r="4646" spans="1:5" ht="12.75">
      <c r="A4646" s="146">
        <v>9863</v>
      </c>
      <c r="B4646" s="102" t="s">
        <v>42139</v>
      </c>
      <c r="C4646" s="146" t="s">
        <v>1</v>
      </c>
      <c r="D4646" s="146" t="s">
        <v>827</v>
      </c>
      <c r="E4646" s="543">
        <v>81.36</v>
      </c>
    </row>
    <row r="4647" spans="1:5" ht="12.75">
      <c r="A4647" s="146">
        <v>9860</v>
      </c>
      <c r="B4647" s="102" t="s">
        <v>42140</v>
      </c>
      <c r="C4647" s="146" t="s">
        <v>1</v>
      </c>
      <c r="D4647" s="146" t="s">
        <v>827</v>
      </c>
      <c r="E4647" s="543">
        <v>59.39</v>
      </c>
    </row>
    <row r="4648" spans="1:5" ht="12.75">
      <c r="A4648" s="146">
        <v>9841</v>
      </c>
      <c r="B4648" s="102" t="s">
        <v>42141</v>
      </c>
      <c r="C4648" s="146" t="s">
        <v>1</v>
      </c>
      <c r="D4648" s="146" t="s">
        <v>827</v>
      </c>
      <c r="E4648" s="543">
        <v>36.72</v>
      </c>
    </row>
    <row r="4649" spans="1:5" ht="12.75">
      <c r="A4649" s="146">
        <v>9840</v>
      </c>
      <c r="B4649" s="102" t="s">
        <v>42142</v>
      </c>
      <c r="C4649" s="146" t="s">
        <v>1</v>
      </c>
      <c r="D4649" s="146" t="s">
        <v>827</v>
      </c>
      <c r="E4649" s="543">
        <v>77.569999999999993</v>
      </c>
    </row>
    <row r="4650" spans="1:5" ht="12.75">
      <c r="A4650" s="146">
        <v>20067</v>
      </c>
      <c r="B4650" s="102" t="s">
        <v>42143</v>
      </c>
      <c r="C4650" s="146" t="s">
        <v>1</v>
      </c>
      <c r="D4650" s="146" t="s">
        <v>827</v>
      </c>
      <c r="E4650" s="543">
        <v>11.91</v>
      </c>
    </row>
    <row r="4651" spans="1:5" ht="12.75">
      <c r="A4651" s="146">
        <v>20068</v>
      </c>
      <c r="B4651" s="102" t="s">
        <v>42144</v>
      </c>
      <c r="C4651" s="146" t="s">
        <v>1</v>
      </c>
      <c r="D4651" s="146" t="s">
        <v>827</v>
      </c>
      <c r="E4651" s="543">
        <v>16.77</v>
      </c>
    </row>
    <row r="4652" spans="1:5" ht="12.75">
      <c r="A4652" s="146">
        <v>9839</v>
      </c>
      <c r="B4652" s="102" t="s">
        <v>42145</v>
      </c>
      <c r="C4652" s="146" t="s">
        <v>1</v>
      </c>
      <c r="D4652" s="146" t="s">
        <v>827</v>
      </c>
      <c r="E4652" s="543">
        <v>30.42</v>
      </c>
    </row>
    <row r="4653" spans="1:5" ht="12.75">
      <c r="A4653" s="146">
        <v>9870</v>
      </c>
      <c r="B4653" s="102" t="s">
        <v>42146</v>
      </c>
      <c r="C4653" s="146" t="s">
        <v>1</v>
      </c>
      <c r="D4653" s="146" t="s">
        <v>827</v>
      </c>
      <c r="E4653" s="543">
        <v>121.33</v>
      </c>
    </row>
    <row r="4654" spans="1:5" ht="12.75">
      <c r="A4654" s="146">
        <v>9867</v>
      </c>
      <c r="B4654" s="102" t="s">
        <v>42147</v>
      </c>
      <c r="C4654" s="146" t="s">
        <v>1</v>
      </c>
      <c r="D4654" s="146" t="s">
        <v>827</v>
      </c>
      <c r="E4654" s="543">
        <v>4.87</v>
      </c>
    </row>
    <row r="4655" spans="1:5" ht="12.75">
      <c r="A4655" s="146">
        <v>9868</v>
      </c>
      <c r="B4655" s="102" t="s">
        <v>42148</v>
      </c>
      <c r="C4655" s="146" t="s">
        <v>1</v>
      </c>
      <c r="D4655" s="146" t="s">
        <v>3270</v>
      </c>
      <c r="E4655" s="543">
        <v>5.5</v>
      </c>
    </row>
    <row r="4656" spans="1:5" ht="12.75">
      <c r="A4656" s="146">
        <v>9869</v>
      </c>
      <c r="B4656" s="102" t="s">
        <v>42149</v>
      </c>
      <c r="C4656" s="146" t="s">
        <v>1</v>
      </c>
      <c r="D4656" s="146" t="s">
        <v>827</v>
      </c>
      <c r="E4656" s="543">
        <v>11.87</v>
      </c>
    </row>
    <row r="4657" spans="1:5" ht="12.75">
      <c r="A4657" s="146">
        <v>9874</v>
      </c>
      <c r="B4657" s="102" t="s">
        <v>42150</v>
      </c>
      <c r="C4657" s="146" t="s">
        <v>1</v>
      </c>
      <c r="D4657" s="146" t="s">
        <v>827</v>
      </c>
      <c r="E4657" s="543">
        <v>18.64</v>
      </c>
    </row>
    <row r="4658" spans="1:5" ht="12.75">
      <c r="A4658" s="146">
        <v>9875</v>
      </c>
      <c r="B4658" s="102" t="s">
        <v>42151</v>
      </c>
      <c r="C4658" s="146" t="s">
        <v>1</v>
      </c>
      <c r="D4658" s="146" t="s">
        <v>827</v>
      </c>
      <c r="E4658" s="543">
        <v>20.440000000000001</v>
      </c>
    </row>
    <row r="4659" spans="1:5" ht="12.75">
      <c r="A4659" s="146">
        <v>9873</v>
      </c>
      <c r="B4659" s="102" t="s">
        <v>42152</v>
      </c>
      <c r="C4659" s="146" t="s">
        <v>1</v>
      </c>
      <c r="D4659" s="146" t="s">
        <v>827</v>
      </c>
      <c r="E4659" s="543">
        <v>33.630000000000003</v>
      </c>
    </row>
    <row r="4660" spans="1:5" ht="12.75">
      <c r="A4660" s="146">
        <v>9871</v>
      </c>
      <c r="B4660" s="102" t="s">
        <v>42153</v>
      </c>
      <c r="C4660" s="146" t="s">
        <v>1</v>
      </c>
      <c r="D4660" s="146" t="s">
        <v>827</v>
      </c>
      <c r="E4660" s="543">
        <v>55.73</v>
      </c>
    </row>
    <row r="4661" spans="1:5" ht="12.75">
      <c r="A4661" s="146">
        <v>9872</v>
      </c>
      <c r="B4661" s="102" t="s">
        <v>42154</v>
      </c>
      <c r="C4661" s="146" t="s">
        <v>1</v>
      </c>
      <c r="D4661" s="146" t="s">
        <v>827</v>
      </c>
      <c r="E4661" s="543">
        <v>77.540000000000006</v>
      </c>
    </row>
    <row r="4662" spans="1:5" ht="12.75">
      <c r="A4662" s="146">
        <v>12425</v>
      </c>
      <c r="B4662" s="102" t="s">
        <v>42155</v>
      </c>
      <c r="C4662" s="146" t="s">
        <v>2</v>
      </c>
      <c r="D4662" s="146" t="s">
        <v>827</v>
      </c>
      <c r="E4662" s="543"/>
    </row>
    <row r="4663" spans="1:5" ht="12.75">
      <c r="A4663" s="146">
        <v>12426</v>
      </c>
      <c r="B4663" s="102" t="s">
        <v>42156</v>
      </c>
      <c r="C4663" s="146" t="s">
        <v>2</v>
      </c>
      <c r="D4663" s="146" t="s">
        <v>827</v>
      </c>
      <c r="E4663" s="543"/>
    </row>
    <row r="4664" spans="1:5" ht="12.75">
      <c r="A4664" s="146">
        <v>12427</v>
      </c>
      <c r="B4664" s="102" t="s">
        <v>42157</v>
      </c>
      <c r="C4664" s="146" t="s">
        <v>2</v>
      </c>
      <c r="D4664" s="146" t="s">
        <v>827</v>
      </c>
      <c r="E4664" s="543"/>
    </row>
    <row r="4665" spans="1:5" ht="12.75">
      <c r="A4665" s="146">
        <v>12428</v>
      </c>
      <c r="B4665" s="102" t="s">
        <v>42158</v>
      </c>
      <c r="C4665" s="146" t="s">
        <v>2</v>
      </c>
      <c r="D4665" s="146" t="s">
        <v>827</v>
      </c>
      <c r="E4665" s="543"/>
    </row>
    <row r="4666" spans="1:5" ht="12.75">
      <c r="A4666" s="146">
        <v>12429</v>
      </c>
      <c r="B4666" s="102" t="s">
        <v>42159</v>
      </c>
      <c r="C4666" s="146" t="s">
        <v>2</v>
      </c>
      <c r="D4666" s="146" t="s">
        <v>827</v>
      </c>
      <c r="E4666" s="543"/>
    </row>
    <row r="4667" spans="1:5" ht="12.75">
      <c r="A4667" s="146">
        <v>12430</v>
      </c>
      <c r="B4667" s="102" t="s">
        <v>42160</v>
      </c>
      <c r="C4667" s="146" t="s">
        <v>2</v>
      </c>
      <c r="D4667" s="146" t="s">
        <v>827</v>
      </c>
      <c r="E4667" s="543"/>
    </row>
    <row r="4668" spans="1:5" ht="12.75">
      <c r="A4668" s="146">
        <v>12431</v>
      </c>
      <c r="B4668" s="102" t="s">
        <v>42161</v>
      </c>
      <c r="C4668" s="146" t="s">
        <v>2</v>
      </c>
      <c r="D4668" s="146" t="s">
        <v>827</v>
      </c>
      <c r="E4668" s="543"/>
    </row>
    <row r="4669" spans="1:5" ht="12.75">
      <c r="A4669" s="146">
        <v>12432</v>
      </c>
      <c r="B4669" s="102" t="s">
        <v>42162</v>
      </c>
      <c r="C4669" s="146" t="s">
        <v>2</v>
      </c>
      <c r="D4669" s="146" t="s">
        <v>827</v>
      </c>
      <c r="E4669" s="543"/>
    </row>
    <row r="4670" spans="1:5" ht="12.75">
      <c r="A4670" s="146">
        <v>12433</v>
      </c>
      <c r="B4670" s="102" t="s">
        <v>42163</v>
      </c>
      <c r="C4670" s="146" t="s">
        <v>2</v>
      </c>
      <c r="D4670" s="146" t="s">
        <v>827</v>
      </c>
      <c r="E4670" s="543"/>
    </row>
    <row r="4671" spans="1:5" ht="12.75">
      <c r="A4671" s="146">
        <v>12434</v>
      </c>
      <c r="B4671" s="102" t="s">
        <v>42164</v>
      </c>
      <c r="C4671" s="146" t="s">
        <v>2</v>
      </c>
      <c r="D4671" s="146" t="s">
        <v>827</v>
      </c>
      <c r="E4671" s="543"/>
    </row>
    <row r="4672" spans="1:5" ht="12.75">
      <c r="A4672" s="146">
        <v>12435</v>
      </c>
      <c r="B4672" s="102" t="s">
        <v>42165</v>
      </c>
      <c r="C4672" s="146" t="s">
        <v>2</v>
      </c>
      <c r="D4672" s="146" t="s">
        <v>827</v>
      </c>
      <c r="E4672" s="543"/>
    </row>
    <row r="4673" spans="1:5" ht="12.75">
      <c r="A4673" s="146">
        <v>12437</v>
      </c>
      <c r="B4673" s="102" t="s">
        <v>42166</v>
      </c>
      <c r="C4673" s="146" t="s">
        <v>2</v>
      </c>
      <c r="D4673" s="146" t="s">
        <v>827</v>
      </c>
      <c r="E4673" s="543"/>
    </row>
    <row r="4674" spans="1:5" ht="12.75">
      <c r="A4674" s="146">
        <v>12438</v>
      </c>
      <c r="B4674" s="102" t="s">
        <v>42167</v>
      </c>
      <c r="C4674" s="146" t="s">
        <v>2</v>
      </c>
      <c r="D4674" s="146" t="s">
        <v>827</v>
      </c>
      <c r="E4674" s="543"/>
    </row>
    <row r="4675" spans="1:5" ht="12.75">
      <c r="A4675" s="146">
        <v>12439</v>
      </c>
      <c r="B4675" s="102" t="s">
        <v>42168</v>
      </c>
      <c r="C4675" s="146" t="s">
        <v>2</v>
      </c>
      <c r="D4675" s="146" t="s">
        <v>827</v>
      </c>
      <c r="E4675" s="543"/>
    </row>
    <row r="4676" spans="1:5" ht="12.75">
      <c r="A4676" s="146">
        <v>12436</v>
      </c>
      <c r="B4676" s="102" t="s">
        <v>42169</v>
      </c>
      <c r="C4676" s="146" t="s">
        <v>2</v>
      </c>
      <c r="D4676" s="146" t="s">
        <v>827</v>
      </c>
      <c r="E4676" s="543"/>
    </row>
    <row r="4677" spans="1:5" ht="12.75">
      <c r="A4677" s="146">
        <v>36357</v>
      </c>
      <c r="B4677" s="102" t="s">
        <v>42170</v>
      </c>
      <c r="C4677" s="146" t="s">
        <v>2</v>
      </c>
      <c r="D4677" s="146" t="s">
        <v>827</v>
      </c>
      <c r="E4677" s="543"/>
    </row>
    <row r="4678" spans="1:5" ht="12.75">
      <c r="A4678" s="146">
        <v>12424</v>
      </c>
      <c r="B4678" s="102" t="s">
        <v>42171</v>
      </c>
      <c r="C4678" s="146" t="s">
        <v>2</v>
      </c>
      <c r="D4678" s="146" t="s">
        <v>827</v>
      </c>
      <c r="E4678" s="543"/>
    </row>
    <row r="4679" spans="1:5" ht="12.75">
      <c r="A4679" s="146">
        <v>12440</v>
      </c>
      <c r="B4679" s="102" t="s">
        <v>42172</v>
      </c>
      <c r="C4679" s="146" t="s">
        <v>2</v>
      </c>
      <c r="D4679" s="146" t="s">
        <v>827</v>
      </c>
      <c r="E4679" s="543"/>
    </row>
    <row r="4680" spans="1:5" ht="12.75">
      <c r="A4680" s="146">
        <v>9884</v>
      </c>
      <c r="B4680" s="102" t="s">
        <v>42173</v>
      </c>
      <c r="C4680" s="146" t="s">
        <v>2</v>
      </c>
      <c r="D4680" s="146" t="s">
        <v>827</v>
      </c>
      <c r="E4680" s="543"/>
    </row>
    <row r="4681" spans="1:5" ht="12.75">
      <c r="A4681" s="146">
        <v>9888</v>
      </c>
      <c r="B4681" s="102" t="s">
        <v>42174</v>
      </c>
      <c r="C4681" s="146" t="s">
        <v>2</v>
      </c>
      <c r="D4681" s="146" t="s">
        <v>827</v>
      </c>
      <c r="E4681" s="543"/>
    </row>
    <row r="4682" spans="1:5" ht="12.75">
      <c r="A4682" s="146">
        <v>9886</v>
      </c>
      <c r="B4682" s="102" t="s">
        <v>42175</v>
      </c>
      <c r="C4682" s="146" t="s">
        <v>2</v>
      </c>
      <c r="D4682" s="146" t="s">
        <v>827</v>
      </c>
      <c r="E4682" s="543"/>
    </row>
    <row r="4683" spans="1:5" ht="12.75">
      <c r="A4683" s="146">
        <v>9883</v>
      </c>
      <c r="B4683" s="102" t="s">
        <v>42176</v>
      </c>
      <c r="C4683" s="146" t="s">
        <v>2</v>
      </c>
      <c r="D4683" s="146" t="s">
        <v>827</v>
      </c>
      <c r="E4683" s="543"/>
    </row>
    <row r="4684" spans="1:5" ht="12.75">
      <c r="A4684" s="146">
        <v>9889</v>
      </c>
      <c r="B4684" s="102" t="s">
        <v>42177</v>
      </c>
      <c r="C4684" s="146" t="s">
        <v>2</v>
      </c>
      <c r="D4684" s="146" t="s">
        <v>827</v>
      </c>
      <c r="E4684" s="543"/>
    </row>
    <row r="4685" spans="1:5" ht="12.75">
      <c r="A4685" s="146">
        <v>9887</v>
      </c>
      <c r="B4685" s="102" t="s">
        <v>42178</v>
      </c>
      <c r="C4685" s="146" t="s">
        <v>2</v>
      </c>
      <c r="D4685" s="146" t="s">
        <v>827</v>
      </c>
      <c r="E4685" s="543"/>
    </row>
    <row r="4686" spans="1:5" ht="12.75">
      <c r="A4686" s="146">
        <v>9890</v>
      </c>
      <c r="B4686" s="102" t="s">
        <v>42179</v>
      </c>
      <c r="C4686" s="146" t="s">
        <v>2</v>
      </c>
      <c r="D4686" s="146" t="s">
        <v>827</v>
      </c>
      <c r="E4686" s="543"/>
    </row>
    <row r="4687" spans="1:5" ht="12.75">
      <c r="A4687" s="146">
        <v>9885</v>
      </c>
      <c r="B4687" s="102" t="s">
        <v>42180</v>
      </c>
      <c r="C4687" s="146" t="s">
        <v>2</v>
      </c>
      <c r="D4687" s="146" t="s">
        <v>827</v>
      </c>
      <c r="E4687" s="543"/>
    </row>
    <row r="4688" spans="1:5" ht="12.75">
      <c r="A4688" s="146">
        <v>9891</v>
      </c>
      <c r="B4688" s="102" t="s">
        <v>42181</v>
      </c>
      <c r="C4688" s="146" t="s">
        <v>2</v>
      </c>
      <c r="D4688" s="146" t="s">
        <v>827</v>
      </c>
      <c r="E4688" s="543"/>
    </row>
    <row r="4689" spans="1:5" ht="12.75">
      <c r="A4689" s="146">
        <v>36316</v>
      </c>
      <c r="B4689" s="102" t="s">
        <v>42182</v>
      </c>
      <c r="C4689" s="146" t="s">
        <v>2</v>
      </c>
      <c r="D4689" s="146" t="s">
        <v>827</v>
      </c>
      <c r="E4689" s="543"/>
    </row>
    <row r="4690" spans="1:5" ht="12.75">
      <c r="A4690" s="146">
        <v>36313</v>
      </c>
      <c r="B4690" s="102" t="s">
        <v>42183</v>
      </c>
      <c r="C4690" s="146" t="s">
        <v>2</v>
      </c>
      <c r="D4690" s="146" t="s">
        <v>827</v>
      </c>
      <c r="E4690" s="543"/>
    </row>
    <row r="4691" spans="1:5" ht="12.75">
      <c r="A4691" s="146">
        <v>64</v>
      </c>
      <c r="B4691" s="102" t="s">
        <v>42184</v>
      </c>
      <c r="C4691" s="146" t="s">
        <v>2</v>
      </c>
      <c r="D4691" s="146" t="s">
        <v>827</v>
      </c>
      <c r="E4691" s="543"/>
    </row>
    <row r="4692" spans="1:5" ht="12.75">
      <c r="A4692" s="146">
        <v>37423</v>
      </c>
      <c r="B4692" s="102" t="s">
        <v>42185</v>
      </c>
      <c r="C4692" s="146" t="s">
        <v>2</v>
      </c>
      <c r="D4692" s="146" t="s">
        <v>827</v>
      </c>
      <c r="E4692" s="543"/>
    </row>
    <row r="4693" spans="1:5" ht="12.75">
      <c r="A4693" s="146">
        <v>9892</v>
      </c>
      <c r="B4693" s="102" t="s">
        <v>42186</v>
      </c>
      <c r="C4693" s="146" t="s">
        <v>2</v>
      </c>
      <c r="D4693" s="146" t="s">
        <v>827</v>
      </c>
      <c r="E4693" s="543">
        <v>8.93</v>
      </c>
    </row>
    <row r="4694" spans="1:5" ht="12.75">
      <c r="A4694" s="146">
        <v>9901</v>
      </c>
      <c r="B4694" s="102" t="s">
        <v>42187</v>
      </c>
      <c r="C4694" s="146" t="s">
        <v>2</v>
      </c>
      <c r="D4694" s="146" t="s">
        <v>827</v>
      </c>
      <c r="E4694" s="543">
        <v>43.19</v>
      </c>
    </row>
    <row r="4695" spans="1:5" ht="12.75">
      <c r="A4695" s="146">
        <v>9900</v>
      </c>
      <c r="B4695" s="102" t="s">
        <v>42188</v>
      </c>
      <c r="C4695" s="146" t="s">
        <v>2</v>
      </c>
      <c r="D4695" s="146" t="s">
        <v>827</v>
      </c>
      <c r="E4695" s="543">
        <v>25.02</v>
      </c>
    </row>
    <row r="4696" spans="1:5" ht="12.75">
      <c r="A4696" s="146">
        <v>9899</v>
      </c>
      <c r="B4696" s="102" t="s">
        <v>42189</v>
      </c>
      <c r="C4696" s="146" t="s">
        <v>2</v>
      </c>
      <c r="D4696" s="146" t="s">
        <v>827</v>
      </c>
      <c r="E4696" s="543">
        <v>11.22</v>
      </c>
    </row>
    <row r="4697" spans="1:5" ht="12.75">
      <c r="A4697" s="146">
        <v>9908</v>
      </c>
      <c r="B4697" s="102" t="s">
        <v>42190</v>
      </c>
      <c r="C4697" s="146" t="s">
        <v>2</v>
      </c>
      <c r="D4697" s="146" t="s">
        <v>827</v>
      </c>
      <c r="E4697" s="543">
        <v>504.43</v>
      </c>
    </row>
    <row r="4698" spans="1:5" ht="12.75">
      <c r="A4698" s="146">
        <v>9905</v>
      </c>
      <c r="B4698" s="102" t="s">
        <v>42191</v>
      </c>
      <c r="C4698" s="146" t="s">
        <v>2</v>
      </c>
      <c r="D4698" s="146" t="s">
        <v>827</v>
      </c>
      <c r="E4698" s="543">
        <v>8.7799999999999994</v>
      </c>
    </row>
    <row r="4699" spans="1:5" ht="12.75">
      <c r="A4699" s="146">
        <v>9906</v>
      </c>
      <c r="B4699" s="102" t="s">
        <v>42192</v>
      </c>
      <c r="C4699" s="146" t="s">
        <v>2</v>
      </c>
      <c r="D4699" s="146" t="s">
        <v>827</v>
      </c>
      <c r="E4699" s="543">
        <v>10.58</v>
      </c>
    </row>
    <row r="4700" spans="1:5" ht="12.75">
      <c r="A4700" s="146">
        <v>9895</v>
      </c>
      <c r="B4700" s="102" t="s">
        <v>42193</v>
      </c>
      <c r="C4700" s="146" t="s">
        <v>2</v>
      </c>
      <c r="D4700" s="146" t="s">
        <v>827</v>
      </c>
      <c r="E4700" s="543">
        <v>17.82</v>
      </c>
    </row>
    <row r="4701" spans="1:5" ht="12.75">
      <c r="A4701" s="146">
        <v>9894</v>
      </c>
      <c r="B4701" s="102" t="s">
        <v>42194</v>
      </c>
      <c r="C4701" s="146" t="s">
        <v>2</v>
      </c>
      <c r="D4701" s="146" t="s">
        <v>827</v>
      </c>
      <c r="E4701" s="543">
        <v>34.270000000000003</v>
      </c>
    </row>
    <row r="4702" spans="1:5" ht="12.75">
      <c r="A4702" s="146">
        <v>9897</v>
      </c>
      <c r="B4702" s="102" t="s">
        <v>42195</v>
      </c>
      <c r="C4702" s="146" t="s">
        <v>2</v>
      </c>
      <c r="D4702" s="146" t="s">
        <v>827</v>
      </c>
      <c r="E4702" s="543">
        <v>36.6</v>
      </c>
    </row>
    <row r="4703" spans="1:5" ht="12.75">
      <c r="A4703" s="146">
        <v>9910</v>
      </c>
      <c r="B4703" s="102" t="s">
        <v>42196</v>
      </c>
      <c r="C4703" s="146" t="s">
        <v>2</v>
      </c>
      <c r="D4703" s="146" t="s">
        <v>827</v>
      </c>
      <c r="E4703" s="543">
        <v>95.22</v>
      </c>
    </row>
    <row r="4704" spans="1:5" ht="12.75">
      <c r="A4704" s="146">
        <v>9909</v>
      </c>
      <c r="B4704" s="102" t="s">
        <v>42197</v>
      </c>
      <c r="C4704" s="146" t="s">
        <v>2</v>
      </c>
      <c r="D4704" s="146" t="s">
        <v>827</v>
      </c>
      <c r="E4704" s="543">
        <v>193.91</v>
      </c>
    </row>
    <row r="4705" spans="1:5" ht="12.75">
      <c r="A4705" s="146">
        <v>9907</v>
      </c>
      <c r="B4705" s="102" t="s">
        <v>42198</v>
      </c>
      <c r="C4705" s="146" t="s">
        <v>2</v>
      </c>
      <c r="D4705" s="146" t="s">
        <v>827</v>
      </c>
      <c r="E4705" s="543">
        <v>228.95</v>
      </c>
    </row>
    <row r="4706" spans="1:5" ht="12.75">
      <c r="A4706" s="146">
        <v>20973</v>
      </c>
      <c r="B4706" s="102" t="s">
        <v>42199</v>
      </c>
      <c r="C4706" s="146" t="s">
        <v>2</v>
      </c>
      <c r="D4706" s="146" t="s">
        <v>827</v>
      </c>
      <c r="E4706" s="543">
        <v>116.36</v>
      </c>
    </row>
    <row r="4707" spans="1:5" ht="12.75">
      <c r="A4707" s="146">
        <v>20974</v>
      </c>
      <c r="B4707" s="102" t="s">
        <v>42200</v>
      </c>
      <c r="C4707" s="146" t="s">
        <v>2</v>
      </c>
      <c r="D4707" s="146" t="s">
        <v>827</v>
      </c>
      <c r="E4707" s="543">
        <v>166.47</v>
      </c>
    </row>
    <row r="4708" spans="1:5" ht="12.75">
      <c r="A4708" s="146">
        <v>37989</v>
      </c>
      <c r="B4708" s="102" t="s">
        <v>42201</v>
      </c>
      <c r="C4708" s="146" t="s">
        <v>2</v>
      </c>
      <c r="D4708" s="146" t="s">
        <v>827</v>
      </c>
      <c r="E4708" s="543">
        <v>18.27</v>
      </c>
    </row>
    <row r="4709" spans="1:5" ht="12.75">
      <c r="A4709" s="146">
        <v>37990</v>
      </c>
      <c r="B4709" s="102" t="s">
        <v>42202</v>
      </c>
      <c r="C4709" s="146" t="s">
        <v>2</v>
      </c>
      <c r="D4709" s="146" t="s">
        <v>827</v>
      </c>
      <c r="E4709" s="543">
        <v>20.149999999999999</v>
      </c>
    </row>
    <row r="4710" spans="1:5" ht="12.75">
      <c r="A4710" s="146">
        <v>37991</v>
      </c>
      <c r="B4710" s="102" t="s">
        <v>42203</v>
      </c>
      <c r="C4710" s="146" t="s">
        <v>2</v>
      </c>
      <c r="D4710" s="146" t="s">
        <v>827</v>
      </c>
      <c r="E4710" s="543">
        <v>26.82</v>
      </c>
    </row>
    <row r="4711" spans="1:5" ht="12.75">
      <c r="A4711" s="146">
        <v>37992</v>
      </c>
      <c r="B4711" s="102" t="s">
        <v>42204</v>
      </c>
      <c r="C4711" s="146" t="s">
        <v>2</v>
      </c>
      <c r="D4711" s="146" t="s">
        <v>827</v>
      </c>
      <c r="E4711" s="543">
        <v>41.62</v>
      </c>
    </row>
    <row r="4712" spans="1:5" ht="12.75">
      <c r="A4712" s="146">
        <v>37993</v>
      </c>
      <c r="B4712" s="102" t="s">
        <v>42205</v>
      </c>
      <c r="C4712" s="146" t="s">
        <v>2</v>
      </c>
      <c r="D4712" s="146" t="s">
        <v>827</v>
      </c>
      <c r="E4712" s="543">
        <v>63.15</v>
      </c>
    </row>
    <row r="4713" spans="1:5" ht="12.75">
      <c r="A4713" s="146">
        <v>37994</v>
      </c>
      <c r="B4713" s="102" t="s">
        <v>42206</v>
      </c>
      <c r="C4713" s="146" t="s">
        <v>2</v>
      </c>
      <c r="D4713" s="146" t="s">
        <v>827</v>
      </c>
      <c r="E4713" s="543">
        <v>150.38</v>
      </c>
    </row>
    <row r="4714" spans="1:5" ht="12.75">
      <c r="A4714" s="146">
        <v>37995</v>
      </c>
      <c r="B4714" s="102" t="s">
        <v>42207</v>
      </c>
      <c r="C4714" s="146" t="s">
        <v>2</v>
      </c>
      <c r="D4714" s="146" t="s">
        <v>827</v>
      </c>
      <c r="E4714" s="543">
        <v>196.01</v>
      </c>
    </row>
    <row r="4715" spans="1:5" ht="12.75">
      <c r="A4715" s="146">
        <v>37996</v>
      </c>
      <c r="B4715" s="102" t="s">
        <v>42208</v>
      </c>
      <c r="C4715" s="146" t="s">
        <v>2</v>
      </c>
      <c r="D4715" s="146" t="s">
        <v>827</v>
      </c>
      <c r="E4715" s="543">
        <v>298.47000000000003</v>
      </c>
    </row>
    <row r="4716" spans="1:5" ht="12.75">
      <c r="A4716" s="146">
        <v>13883</v>
      </c>
      <c r="B4716" s="102" t="s">
        <v>42209</v>
      </c>
      <c r="C4716" s="146" t="s">
        <v>2</v>
      </c>
      <c r="D4716" s="146" t="s">
        <v>827</v>
      </c>
      <c r="E4716" s="543"/>
    </row>
    <row r="4717" spans="1:5" ht="12.75">
      <c r="A4717" s="146">
        <v>38604</v>
      </c>
      <c r="B4717" s="102" t="s">
        <v>42210</v>
      </c>
      <c r="C4717" s="146" t="s">
        <v>2</v>
      </c>
      <c r="D4717" s="146" t="s">
        <v>827</v>
      </c>
      <c r="E4717" s="543"/>
    </row>
    <row r="4718" spans="1:5" ht="12.75">
      <c r="A4718" s="146">
        <v>10601</v>
      </c>
      <c r="B4718" s="102" t="s">
        <v>42211</v>
      </c>
      <c r="C4718" s="146" t="s">
        <v>2</v>
      </c>
      <c r="D4718" s="146" t="s">
        <v>827</v>
      </c>
      <c r="E4718" s="543"/>
    </row>
    <row r="4719" spans="1:5" ht="12.75">
      <c r="A4719" s="146">
        <v>44469</v>
      </c>
      <c r="B4719" s="102" t="s">
        <v>42212</v>
      </c>
      <c r="C4719" s="146" t="s">
        <v>2</v>
      </c>
      <c r="D4719" s="146" t="s">
        <v>827</v>
      </c>
      <c r="E4719" s="543"/>
    </row>
    <row r="4720" spans="1:5" ht="12.75">
      <c r="A4720" s="146">
        <v>13894</v>
      </c>
      <c r="B4720" s="102" t="s">
        <v>42213</v>
      </c>
      <c r="C4720" s="146" t="s">
        <v>2</v>
      </c>
      <c r="D4720" s="146" t="s">
        <v>827</v>
      </c>
      <c r="E4720" s="543"/>
    </row>
    <row r="4721" spans="1:5" ht="12.75">
      <c r="A4721" s="146">
        <v>13895</v>
      </c>
      <c r="B4721" s="102" t="s">
        <v>42214</v>
      </c>
      <c r="C4721" s="146" t="s">
        <v>2</v>
      </c>
      <c r="D4721" s="146" t="s">
        <v>827</v>
      </c>
      <c r="E4721" s="543"/>
    </row>
    <row r="4722" spans="1:5" ht="12.75">
      <c r="A4722" s="146">
        <v>13892</v>
      </c>
      <c r="B4722" s="102" t="s">
        <v>42215</v>
      </c>
      <c r="C4722" s="146" t="s">
        <v>2</v>
      </c>
      <c r="D4722" s="146" t="s">
        <v>827</v>
      </c>
      <c r="E4722" s="543"/>
    </row>
    <row r="4723" spans="1:5" ht="12.75">
      <c r="A4723" s="146">
        <v>9914</v>
      </c>
      <c r="B4723" s="102" t="s">
        <v>42216</v>
      </c>
      <c r="C4723" s="146" t="s">
        <v>2</v>
      </c>
      <c r="D4723" s="146" t="s">
        <v>3270</v>
      </c>
      <c r="E4723" s="543"/>
    </row>
    <row r="4724" spans="1:5" ht="12.75">
      <c r="A4724" s="146">
        <v>36485</v>
      </c>
      <c r="B4724" s="102" t="s">
        <v>42217</v>
      </c>
      <c r="C4724" s="146" t="s">
        <v>2</v>
      </c>
      <c r="D4724" s="146" t="s">
        <v>827</v>
      </c>
      <c r="E4724" s="543"/>
    </row>
    <row r="4725" spans="1:5" ht="12.75">
      <c r="A4725" s="146">
        <v>9912</v>
      </c>
      <c r="B4725" s="102" t="s">
        <v>42218</v>
      </c>
      <c r="C4725" s="146" t="s">
        <v>2</v>
      </c>
      <c r="D4725" s="146" t="s">
        <v>3270</v>
      </c>
      <c r="E4725" s="543"/>
    </row>
    <row r="4726" spans="1:5" ht="12.75">
      <c r="A4726" s="146">
        <v>9921</v>
      </c>
      <c r="B4726" s="102" t="s">
        <v>42219</v>
      </c>
      <c r="C4726" s="146" t="s">
        <v>2</v>
      </c>
      <c r="D4726" s="146" t="s">
        <v>827</v>
      </c>
      <c r="E4726" s="543"/>
    </row>
    <row r="4727" spans="1:5" ht="12.75">
      <c r="A4727" s="146">
        <v>21112</v>
      </c>
      <c r="B4727" s="102" t="s">
        <v>42220</v>
      </c>
      <c r="C4727" s="146" t="s">
        <v>2</v>
      </c>
      <c r="D4727" s="146" t="s">
        <v>827</v>
      </c>
      <c r="E4727" s="543">
        <v>258.26</v>
      </c>
    </row>
    <row r="4728" spans="1:5" ht="12.75">
      <c r="A4728" s="146">
        <v>10228</v>
      </c>
      <c r="B4728" s="102" t="s">
        <v>42221</v>
      </c>
      <c r="C4728" s="146" t="s">
        <v>2</v>
      </c>
      <c r="D4728" s="146" t="s">
        <v>3270</v>
      </c>
      <c r="E4728" s="543">
        <v>300.02</v>
      </c>
    </row>
    <row r="4729" spans="1:5" ht="12.75">
      <c r="A4729" s="146">
        <v>11781</v>
      </c>
      <c r="B4729" s="102" t="s">
        <v>42222</v>
      </c>
      <c r="C4729" s="146" t="s">
        <v>2</v>
      </c>
      <c r="D4729" s="146" t="s">
        <v>827</v>
      </c>
      <c r="E4729" s="543">
        <v>243.05</v>
      </c>
    </row>
    <row r="4730" spans="1:5" ht="12.75">
      <c r="A4730" s="146">
        <v>37588</v>
      </c>
      <c r="B4730" s="102" t="s">
        <v>42223</v>
      </c>
      <c r="C4730" s="146" t="s">
        <v>2</v>
      </c>
      <c r="D4730" s="146" t="s">
        <v>827</v>
      </c>
      <c r="E4730" s="543">
        <v>68.739999999999995</v>
      </c>
    </row>
    <row r="4731" spans="1:5" ht="12.75">
      <c r="A4731" s="146">
        <v>11751</v>
      </c>
      <c r="B4731" s="102" t="s">
        <v>42224</v>
      </c>
      <c r="C4731" s="146" t="s">
        <v>2</v>
      </c>
      <c r="D4731" s="146" t="s">
        <v>827</v>
      </c>
      <c r="E4731" s="543">
        <v>162.32</v>
      </c>
    </row>
    <row r="4732" spans="1:5" ht="12.75">
      <c r="A4732" s="146">
        <v>11750</v>
      </c>
      <c r="B4732" s="102" t="s">
        <v>42225</v>
      </c>
      <c r="C4732" s="146" t="s">
        <v>2</v>
      </c>
      <c r="D4732" s="146" t="s">
        <v>827</v>
      </c>
      <c r="E4732" s="543">
        <v>134.69999999999999</v>
      </c>
    </row>
    <row r="4733" spans="1:5" ht="12.75">
      <c r="A4733" s="146">
        <v>11746</v>
      </c>
      <c r="B4733" s="102" t="s">
        <v>42226</v>
      </c>
      <c r="C4733" s="146" t="s">
        <v>2</v>
      </c>
      <c r="D4733" s="146" t="s">
        <v>827</v>
      </c>
      <c r="E4733" s="543">
        <v>90.38</v>
      </c>
    </row>
    <row r="4734" spans="1:5" ht="12.75">
      <c r="A4734" s="146">
        <v>11748</v>
      </c>
      <c r="B4734" s="102" t="s">
        <v>42227</v>
      </c>
      <c r="C4734" s="146" t="s">
        <v>2</v>
      </c>
      <c r="D4734" s="146" t="s">
        <v>827</v>
      </c>
      <c r="E4734" s="543">
        <v>58</v>
      </c>
    </row>
    <row r="4735" spans="1:5" ht="12.75">
      <c r="A4735" s="146">
        <v>11747</v>
      </c>
      <c r="B4735" s="102" t="s">
        <v>42228</v>
      </c>
      <c r="C4735" s="146" t="s">
        <v>2</v>
      </c>
      <c r="D4735" s="146" t="s">
        <v>827</v>
      </c>
      <c r="E4735" s="543">
        <v>250.3</v>
      </c>
    </row>
    <row r="4736" spans="1:5" ht="12.75">
      <c r="A4736" s="146">
        <v>11749</v>
      </c>
      <c r="B4736" s="102" t="s">
        <v>42229</v>
      </c>
      <c r="C4736" s="146" t="s">
        <v>2</v>
      </c>
      <c r="D4736" s="146" t="s">
        <v>827</v>
      </c>
      <c r="E4736" s="543">
        <v>66.94</v>
      </c>
    </row>
    <row r="4737" spans="1:5" ht="12.75">
      <c r="A4737" s="146">
        <v>10236</v>
      </c>
      <c r="B4737" s="102" t="s">
        <v>42230</v>
      </c>
      <c r="C4737" s="146" t="s">
        <v>2</v>
      </c>
      <c r="D4737" s="146" t="s">
        <v>827</v>
      </c>
      <c r="E4737" s="543">
        <v>104.86</v>
      </c>
    </row>
    <row r="4738" spans="1:5" ht="12.75">
      <c r="A4738" s="146">
        <v>10233</v>
      </c>
      <c r="B4738" s="102" t="s">
        <v>42231</v>
      </c>
      <c r="C4738" s="146" t="s">
        <v>2</v>
      </c>
      <c r="D4738" s="146" t="s">
        <v>827</v>
      </c>
      <c r="E4738" s="543">
        <v>98.26</v>
      </c>
    </row>
    <row r="4739" spans="1:5" ht="12.75">
      <c r="A4739" s="146">
        <v>10234</v>
      </c>
      <c r="B4739" s="102" t="s">
        <v>42232</v>
      </c>
      <c r="C4739" s="146" t="s">
        <v>2</v>
      </c>
      <c r="D4739" s="146" t="s">
        <v>827</v>
      </c>
      <c r="E4739" s="543">
        <v>61.9</v>
      </c>
    </row>
    <row r="4740" spans="1:5" ht="12.75">
      <c r="A4740" s="146">
        <v>10231</v>
      </c>
      <c r="B4740" s="102" t="s">
        <v>42233</v>
      </c>
      <c r="C4740" s="146" t="s">
        <v>2</v>
      </c>
      <c r="D4740" s="146" t="s">
        <v>827</v>
      </c>
      <c r="E4740" s="543">
        <v>283.85000000000002</v>
      </c>
    </row>
    <row r="4741" spans="1:5" ht="12.75">
      <c r="A4741" s="146">
        <v>10232</v>
      </c>
      <c r="B4741" s="102" t="s">
        <v>42234</v>
      </c>
      <c r="C4741" s="146" t="s">
        <v>2</v>
      </c>
      <c r="D4741" s="146" t="s">
        <v>827</v>
      </c>
      <c r="E4741" s="543">
        <v>158.84</v>
      </c>
    </row>
    <row r="4742" spans="1:5" ht="12.75">
      <c r="A4742" s="146">
        <v>10235</v>
      </c>
      <c r="B4742" s="102" t="s">
        <v>42235</v>
      </c>
      <c r="C4742" s="146" t="s">
        <v>2</v>
      </c>
      <c r="D4742" s="146" t="s">
        <v>827</v>
      </c>
      <c r="E4742" s="543">
        <v>389.13</v>
      </c>
    </row>
    <row r="4743" spans="1:5" ht="12.75">
      <c r="A4743" s="146">
        <v>10229</v>
      </c>
      <c r="B4743" s="102" t="s">
        <v>42236</v>
      </c>
      <c r="C4743" s="146" t="s">
        <v>2</v>
      </c>
      <c r="D4743" s="146" t="s">
        <v>3270</v>
      </c>
      <c r="E4743" s="543">
        <v>55.98</v>
      </c>
    </row>
    <row r="4744" spans="1:5" ht="12.75">
      <c r="A4744" s="146">
        <v>10230</v>
      </c>
      <c r="B4744" s="102" t="s">
        <v>42237</v>
      </c>
      <c r="C4744" s="146" t="s">
        <v>2</v>
      </c>
      <c r="D4744" s="146" t="s">
        <v>827</v>
      </c>
      <c r="E4744" s="543">
        <v>684.83</v>
      </c>
    </row>
    <row r="4745" spans="1:5" ht="12.75">
      <c r="A4745" s="146">
        <v>10409</v>
      </c>
      <c r="B4745" s="102" t="s">
        <v>42238</v>
      </c>
      <c r="C4745" s="146" t="s">
        <v>2</v>
      </c>
      <c r="D4745" s="146" t="s">
        <v>827</v>
      </c>
      <c r="E4745" s="543">
        <v>203.45</v>
      </c>
    </row>
    <row r="4746" spans="1:5" ht="12.75">
      <c r="A4746" s="146">
        <v>10411</v>
      </c>
      <c r="B4746" s="102" t="s">
        <v>42239</v>
      </c>
      <c r="C4746" s="146" t="s">
        <v>2</v>
      </c>
      <c r="D4746" s="146" t="s">
        <v>827</v>
      </c>
      <c r="E4746" s="543">
        <v>182.05</v>
      </c>
    </row>
    <row r="4747" spans="1:5" ht="12.75">
      <c r="A4747" s="146">
        <v>10410</v>
      </c>
      <c r="B4747" s="102" t="s">
        <v>42240</v>
      </c>
      <c r="C4747" s="146" t="s">
        <v>2</v>
      </c>
      <c r="D4747" s="146" t="s">
        <v>827</v>
      </c>
      <c r="E4747" s="543">
        <v>121.61</v>
      </c>
    </row>
    <row r="4748" spans="1:5" ht="12.75">
      <c r="A4748" s="146">
        <v>10404</v>
      </c>
      <c r="B4748" s="102" t="s">
        <v>42241</v>
      </c>
      <c r="C4748" s="146" t="s">
        <v>2</v>
      </c>
      <c r="D4748" s="146" t="s">
        <v>827</v>
      </c>
      <c r="E4748" s="543">
        <v>73.83</v>
      </c>
    </row>
    <row r="4749" spans="1:5" ht="12.75">
      <c r="A4749" s="146">
        <v>10405</v>
      </c>
      <c r="B4749" s="102" t="s">
        <v>42242</v>
      </c>
      <c r="C4749" s="146" t="s">
        <v>2</v>
      </c>
      <c r="D4749" s="146" t="s">
        <v>827</v>
      </c>
      <c r="E4749" s="543">
        <v>407.62</v>
      </c>
    </row>
    <row r="4750" spans="1:5" ht="12.75">
      <c r="A4750" s="146">
        <v>10408</v>
      </c>
      <c r="B4750" s="102" t="s">
        <v>42243</v>
      </c>
      <c r="C4750" s="146" t="s">
        <v>2</v>
      </c>
      <c r="D4750" s="146" t="s">
        <v>827</v>
      </c>
      <c r="E4750" s="543">
        <v>285.04000000000002</v>
      </c>
    </row>
    <row r="4751" spans="1:5" ht="12.75">
      <c r="A4751" s="146">
        <v>10406</v>
      </c>
      <c r="B4751" s="102" t="s">
        <v>42244</v>
      </c>
      <c r="C4751" s="146" t="s">
        <v>2</v>
      </c>
      <c r="D4751" s="146" t="s">
        <v>827</v>
      </c>
      <c r="E4751" s="543">
        <v>563.01</v>
      </c>
    </row>
    <row r="4752" spans="1:5" ht="12.75">
      <c r="A4752" s="146">
        <v>10412</v>
      </c>
      <c r="B4752" s="102" t="s">
        <v>42245</v>
      </c>
      <c r="C4752" s="146" t="s">
        <v>2</v>
      </c>
      <c r="D4752" s="146" t="s">
        <v>827</v>
      </c>
      <c r="E4752" s="543">
        <v>89.47</v>
      </c>
    </row>
    <row r="4753" spans="1:5" ht="12.75">
      <c r="A4753" s="146">
        <v>10407</v>
      </c>
      <c r="B4753" s="102" t="s">
        <v>42246</v>
      </c>
      <c r="C4753" s="146" t="s">
        <v>2</v>
      </c>
      <c r="D4753" s="146" t="s">
        <v>827</v>
      </c>
      <c r="E4753" s="543">
        <v>873.23</v>
      </c>
    </row>
    <row r="4754" spans="1:5" ht="12.75">
      <c r="A4754" s="146">
        <v>10416</v>
      </c>
      <c r="B4754" s="102" t="s">
        <v>42247</v>
      </c>
      <c r="C4754" s="146" t="s">
        <v>2</v>
      </c>
      <c r="D4754" s="146" t="s">
        <v>827</v>
      </c>
      <c r="E4754" s="543">
        <v>108.31</v>
      </c>
    </row>
    <row r="4755" spans="1:5" ht="12.75">
      <c r="A4755" s="146">
        <v>10419</v>
      </c>
      <c r="B4755" s="102" t="s">
        <v>42248</v>
      </c>
      <c r="C4755" s="146" t="s">
        <v>2</v>
      </c>
      <c r="D4755" s="146" t="s">
        <v>827</v>
      </c>
      <c r="E4755" s="543">
        <v>94.01</v>
      </c>
    </row>
    <row r="4756" spans="1:5" ht="12.75">
      <c r="A4756" s="146">
        <v>10418</v>
      </c>
      <c r="B4756" s="102" t="s">
        <v>42249</v>
      </c>
      <c r="C4756" s="146" t="s">
        <v>2</v>
      </c>
      <c r="D4756" s="146" t="s">
        <v>827</v>
      </c>
      <c r="E4756" s="543">
        <v>62.67</v>
      </c>
    </row>
    <row r="4757" spans="1:5" ht="12.75">
      <c r="A4757" s="146">
        <v>21092</v>
      </c>
      <c r="B4757" s="102" t="s">
        <v>42250</v>
      </c>
      <c r="C4757" s="146" t="s">
        <v>2</v>
      </c>
      <c r="D4757" s="146" t="s">
        <v>827</v>
      </c>
      <c r="E4757" s="543">
        <v>53.75</v>
      </c>
    </row>
    <row r="4758" spans="1:5" ht="12.75">
      <c r="A4758" s="146">
        <v>12657</v>
      </c>
      <c r="B4758" s="102" t="s">
        <v>42251</v>
      </c>
      <c r="C4758" s="146" t="s">
        <v>2</v>
      </c>
      <c r="D4758" s="146" t="s">
        <v>827</v>
      </c>
      <c r="E4758" s="543">
        <v>252.89</v>
      </c>
    </row>
    <row r="4759" spans="1:5" ht="12.75">
      <c r="A4759" s="146">
        <v>10417</v>
      </c>
      <c r="B4759" s="102" t="s">
        <v>42252</v>
      </c>
      <c r="C4759" s="146" t="s">
        <v>2</v>
      </c>
      <c r="D4759" s="146" t="s">
        <v>827</v>
      </c>
      <c r="E4759" s="543">
        <v>157.82</v>
      </c>
    </row>
    <row r="4760" spans="1:5" ht="12.75">
      <c r="A4760" s="146">
        <v>10414</v>
      </c>
      <c r="B4760" s="102" t="s">
        <v>42253</v>
      </c>
      <c r="C4760" s="146" t="s">
        <v>2</v>
      </c>
      <c r="D4760" s="146" t="s">
        <v>827</v>
      </c>
      <c r="E4760" s="543">
        <v>345.34</v>
      </c>
    </row>
    <row r="4761" spans="1:5" ht="12.75">
      <c r="A4761" s="146">
        <v>10413</v>
      </c>
      <c r="B4761" s="102" t="s">
        <v>42254</v>
      </c>
      <c r="C4761" s="146" t="s">
        <v>2</v>
      </c>
      <c r="D4761" s="146" t="s">
        <v>827</v>
      </c>
      <c r="E4761" s="543">
        <v>57.36</v>
      </c>
    </row>
    <row r="4762" spans="1:5" ht="12.75">
      <c r="A4762" s="146">
        <v>10415</v>
      </c>
      <c r="B4762" s="102" t="s">
        <v>42255</v>
      </c>
      <c r="C4762" s="146" t="s">
        <v>2</v>
      </c>
      <c r="D4762" s="146" t="s">
        <v>827</v>
      </c>
      <c r="E4762" s="543">
        <v>599.35</v>
      </c>
    </row>
    <row r="4763" spans="1:5" ht="12.75">
      <c r="A4763" s="146">
        <v>38643</v>
      </c>
      <c r="B4763" s="102" t="s">
        <v>42256</v>
      </c>
      <c r="C4763" s="146" t="s">
        <v>2</v>
      </c>
      <c r="D4763" s="146" t="s">
        <v>827</v>
      </c>
      <c r="E4763" s="543">
        <v>54.62</v>
      </c>
    </row>
    <row r="4764" spans="1:5" ht="12.75">
      <c r="A4764" s="146">
        <v>6157</v>
      </c>
      <c r="B4764" s="102" t="s">
        <v>42257</v>
      </c>
      <c r="C4764" s="146" t="s">
        <v>2</v>
      </c>
      <c r="D4764" s="146" t="s">
        <v>827</v>
      </c>
      <c r="E4764" s="543">
        <v>74.62</v>
      </c>
    </row>
    <row r="4765" spans="1:5" ht="12.75">
      <c r="A4765" s="146">
        <v>6158</v>
      </c>
      <c r="B4765" s="102" t="s">
        <v>42258</v>
      </c>
      <c r="C4765" s="146" t="s">
        <v>2</v>
      </c>
      <c r="D4765" s="146" t="s">
        <v>827</v>
      </c>
      <c r="E4765" s="543">
        <v>7.17</v>
      </c>
    </row>
    <row r="4766" spans="1:5" ht="12.75">
      <c r="A4766" s="146">
        <v>6156</v>
      </c>
      <c r="B4766" s="102" t="s">
        <v>42259</v>
      </c>
      <c r="C4766" s="146" t="s">
        <v>2</v>
      </c>
      <c r="D4766" s="146" t="s">
        <v>827</v>
      </c>
      <c r="E4766" s="543">
        <v>6.15</v>
      </c>
    </row>
    <row r="4767" spans="1:5" ht="12.75">
      <c r="A4767" s="146">
        <v>6153</v>
      </c>
      <c r="B4767" s="102" t="s">
        <v>42260</v>
      </c>
      <c r="C4767" s="146" t="s">
        <v>2</v>
      </c>
      <c r="D4767" s="146" t="s">
        <v>827</v>
      </c>
      <c r="E4767" s="543">
        <v>4.9400000000000004</v>
      </c>
    </row>
    <row r="4768" spans="1:5" ht="12.75">
      <c r="A4768" s="146">
        <v>6154</v>
      </c>
      <c r="B4768" s="102" t="s">
        <v>42261</v>
      </c>
      <c r="C4768" s="146" t="s">
        <v>2</v>
      </c>
      <c r="D4768" s="146" t="s">
        <v>827</v>
      </c>
      <c r="E4768" s="543">
        <v>8.7799999999999994</v>
      </c>
    </row>
    <row r="4769" spans="1:5" ht="12.75">
      <c r="A4769" s="146">
        <v>6155</v>
      </c>
      <c r="B4769" s="102" t="s">
        <v>42262</v>
      </c>
      <c r="C4769" s="146" t="s">
        <v>2</v>
      </c>
      <c r="D4769" s="146" t="s">
        <v>827</v>
      </c>
      <c r="E4769" s="543">
        <v>20.2</v>
      </c>
    </row>
    <row r="4770" spans="1:5" ht="12.75">
      <c r="A4770" s="146">
        <v>43595</v>
      </c>
      <c r="B4770" s="102" t="s">
        <v>42263</v>
      </c>
      <c r="C4770" s="146" t="s">
        <v>2</v>
      </c>
      <c r="D4770" s="146" t="s">
        <v>827</v>
      </c>
      <c r="E4770" s="543">
        <v>18.13</v>
      </c>
    </row>
    <row r="4771" spans="1:5" ht="12.75">
      <c r="A4771" s="146">
        <v>43596</v>
      </c>
      <c r="B4771" s="102" t="s">
        <v>42264</v>
      </c>
      <c r="C4771" s="146" t="s">
        <v>2</v>
      </c>
      <c r="D4771" s="146" t="s">
        <v>827</v>
      </c>
      <c r="E4771" s="543">
        <v>20.95</v>
      </c>
    </row>
    <row r="4772" spans="1:5" ht="12.75">
      <c r="A4772" s="146">
        <v>38108</v>
      </c>
      <c r="B4772" s="102" t="s">
        <v>42265</v>
      </c>
      <c r="C4772" s="146" t="s">
        <v>2</v>
      </c>
      <c r="D4772" s="146" t="s">
        <v>827</v>
      </c>
      <c r="E4772" s="543">
        <v>58.85</v>
      </c>
    </row>
    <row r="4773" spans="1:5" ht="12.75">
      <c r="A4773" s="146">
        <v>38087</v>
      </c>
      <c r="B4773" s="102" t="s">
        <v>42266</v>
      </c>
      <c r="C4773" s="146" t="s">
        <v>2</v>
      </c>
      <c r="D4773" s="146" t="s">
        <v>827</v>
      </c>
      <c r="E4773" s="543">
        <v>75.69</v>
      </c>
    </row>
    <row r="4774" spans="1:5" ht="12.75">
      <c r="A4774" s="146">
        <v>38109</v>
      </c>
      <c r="B4774" s="102" t="s">
        <v>42267</v>
      </c>
      <c r="C4774" s="146" t="s">
        <v>2</v>
      </c>
      <c r="D4774" s="146" t="s">
        <v>827</v>
      </c>
      <c r="E4774" s="543">
        <v>94.05</v>
      </c>
    </row>
    <row r="4775" spans="1:5" ht="12.75">
      <c r="A4775" s="146">
        <v>38088</v>
      </c>
      <c r="B4775" s="102" t="s">
        <v>42268</v>
      </c>
      <c r="C4775" s="146" t="s">
        <v>2</v>
      </c>
      <c r="D4775" s="146" t="s">
        <v>827</v>
      </c>
      <c r="E4775" s="543">
        <v>98.9</v>
      </c>
    </row>
    <row r="4776" spans="1:5" ht="12.75">
      <c r="A4776" s="146">
        <v>38110</v>
      </c>
      <c r="B4776" s="102" t="s">
        <v>42269</v>
      </c>
      <c r="C4776" s="146" t="s">
        <v>2</v>
      </c>
      <c r="D4776" s="146" t="s">
        <v>827</v>
      </c>
      <c r="E4776" s="543">
        <v>36.18</v>
      </c>
    </row>
    <row r="4777" spans="1:5" ht="12.75">
      <c r="A4777" s="146">
        <v>38089</v>
      </c>
      <c r="B4777" s="102" t="s">
        <v>42270</v>
      </c>
      <c r="C4777" s="146" t="s">
        <v>2</v>
      </c>
      <c r="D4777" s="146" t="s">
        <v>827</v>
      </c>
      <c r="E4777" s="543">
        <v>63.04</v>
      </c>
    </row>
    <row r="4778" spans="1:5" ht="12.75">
      <c r="A4778" s="146">
        <v>38111</v>
      </c>
      <c r="B4778" s="102" t="s">
        <v>42271</v>
      </c>
      <c r="C4778" s="146" t="s">
        <v>2</v>
      </c>
      <c r="D4778" s="146" t="s">
        <v>827</v>
      </c>
      <c r="E4778" s="543">
        <v>40.46</v>
      </c>
    </row>
    <row r="4779" spans="1:5" ht="12.75">
      <c r="A4779" s="146">
        <v>38090</v>
      </c>
      <c r="B4779" s="102" t="s">
        <v>42272</v>
      </c>
      <c r="C4779" s="146" t="s">
        <v>2</v>
      </c>
      <c r="D4779" s="146" t="s">
        <v>827</v>
      </c>
      <c r="E4779" s="543">
        <v>65.16</v>
      </c>
    </row>
    <row r="4780" spans="1:5" ht="12.75">
      <c r="A4780" s="146">
        <v>38400</v>
      </c>
      <c r="B4780" s="102" t="s">
        <v>42273</v>
      </c>
      <c r="C4780" s="146" t="s">
        <v>2</v>
      </c>
      <c r="D4780" s="146" t="s">
        <v>827</v>
      </c>
      <c r="E4780" s="543">
        <v>19.91</v>
      </c>
    </row>
    <row r="4781" spans="1:5" ht="12.75">
      <c r="A4781" s="146">
        <v>13726</v>
      </c>
      <c r="B4781" s="102" t="s">
        <v>42274</v>
      </c>
      <c r="C4781" s="146" t="s">
        <v>2</v>
      </c>
      <c r="D4781" s="146" t="s">
        <v>827</v>
      </c>
      <c r="E4781" s="543"/>
    </row>
    <row r="4782" spans="1:5" ht="12.75">
      <c r="A4782" s="146">
        <v>12627</v>
      </c>
      <c r="B4782" s="102" t="s">
        <v>42275</v>
      </c>
      <c r="C4782" s="146" t="s">
        <v>2</v>
      </c>
      <c r="D4782" s="146" t="s">
        <v>827</v>
      </c>
      <c r="E4782" s="543">
        <v>1.68</v>
      </c>
    </row>
    <row r="4783" spans="1:5" ht="12.75">
      <c r="A4783" s="146">
        <v>39996</v>
      </c>
      <c r="B4783" s="102" t="s">
        <v>42276</v>
      </c>
      <c r="C4783" s="146" t="s">
        <v>1</v>
      </c>
      <c r="D4783" s="146" t="s">
        <v>827</v>
      </c>
      <c r="E4783" s="543">
        <v>2.5499999999999998</v>
      </c>
    </row>
    <row r="4784" spans="1:5" ht="12.75">
      <c r="A4784" s="146">
        <v>10478</v>
      </c>
      <c r="B4784" s="102" t="s">
        <v>42277</v>
      </c>
      <c r="C4784" s="146" t="s">
        <v>9</v>
      </c>
      <c r="D4784" s="146" t="s">
        <v>3270</v>
      </c>
      <c r="E4784" s="543">
        <v>40.32</v>
      </c>
    </row>
    <row r="4785" spans="1:5" ht="12.75">
      <c r="A4785" s="146">
        <v>10481</v>
      </c>
      <c r="B4785" s="102" t="s">
        <v>42278</v>
      </c>
      <c r="C4785" s="146" t="s">
        <v>9</v>
      </c>
      <c r="D4785" s="146" t="s">
        <v>827</v>
      </c>
      <c r="E4785" s="543">
        <v>35.86</v>
      </c>
    </row>
    <row r="4786" spans="1:5" ht="12.75">
      <c r="A4786" s="146">
        <v>10475</v>
      </c>
      <c r="B4786" s="102" t="s">
        <v>42279</v>
      </c>
      <c r="C4786" s="146" t="s">
        <v>9</v>
      </c>
      <c r="D4786" s="146" t="s">
        <v>827</v>
      </c>
      <c r="E4786" s="543">
        <v>34.700000000000003</v>
      </c>
    </row>
    <row r="4787" spans="1:5" ht="12.75">
      <c r="A4787" s="146">
        <v>4030</v>
      </c>
      <c r="B4787" s="102" t="s">
        <v>42280</v>
      </c>
      <c r="C4787" s="146" t="s">
        <v>4</v>
      </c>
      <c r="D4787" s="146" t="s">
        <v>827</v>
      </c>
      <c r="E4787" s="543">
        <v>8.3699999999999992</v>
      </c>
    </row>
    <row r="4788" spans="1:5" ht="12.75">
      <c r="A4788" s="146">
        <v>4031</v>
      </c>
      <c r="B4788" s="102" t="s">
        <v>42281</v>
      </c>
      <c r="C4788" s="146" t="s">
        <v>4</v>
      </c>
      <c r="D4788" s="146" t="s">
        <v>827</v>
      </c>
      <c r="E4788" s="543">
        <v>39.340000000000003</v>
      </c>
    </row>
    <row r="4789" spans="1:5" ht="12.75">
      <c r="A4789" s="146">
        <v>39399</v>
      </c>
      <c r="B4789" s="102" t="s">
        <v>42282</v>
      </c>
      <c r="C4789" s="146" t="s">
        <v>2</v>
      </c>
      <c r="D4789" s="146" t="s">
        <v>827</v>
      </c>
      <c r="E4789" s="543"/>
    </row>
    <row r="4790" spans="1:5" ht="12.75">
      <c r="A4790" s="146">
        <v>39400</v>
      </c>
      <c r="B4790" s="102" t="s">
        <v>42283</v>
      </c>
      <c r="C4790" s="146" t="s">
        <v>2</v>
      </c>
      <c r="D4790" s="146" t="s">
        <v>827</v>
      </c>
      <c r="E4790" s="543"/>
    </row>
    <row r="4791" spans="1:5" ht="12.75">
      <c r="A4791" s="146">
        <v>39401</v>
      </c>
      <c r="B4791" s="102" t="s">
        <v>42284</v>
      </c>
      <c r="C4791" s="146" t="s">
        <v>2</v>
      </c>
      <c r="D4791" s="146" t="s">
        <v>827</v>
      </c>
      <c r="E4791" s="543"/>
    </row>
    <row r="4792" spans="1:5" ht="12.75">
      <c r="A4792" s="146">
        <v>11652</v>
      </c>
      <c r="B4792" s="102" t="s">
        <v>42285</v>
      </c>
      <c r="C4792" s="146" t="s">
        <v>2</v>
      </c>
      <c r="D4792" s="146" t="s">
        <v>3270</v>
      </c>
      <c r="E4792" s="543"/>
    </row>
    <row r="4793" spans="1:5" ht="12.75">
      <c r="A4793" s="146">
        <v>13475</v>
      </c>
      <c r="B4793" s="102" t="s">
        <v>42286</v>
      </c>
      <c r="C4793" s="146" t="s">
        <v>2</v>
      </c>
      <c r="D4793" s="146" t="s">
        <v>827</v>
      </c>
      <c r="E4793" s="543"/>
    </row>
    <row r="4794" spans="1:5" ht="12.75">
      <c r="A4794" s="146">
        <v>13896</v>
      </c>
      <c r="B4794" s="102" t="s">
        <v>12257</v>
      </c>
      <c r="C4794" s="146" t="s">
        <v>2</v>
      </c>
      <c r="D4794" s="146" t="s">
        <v>827</v>
      </c>
      <c r="E4794" s="543"/>
    </row>
    <row r="4795" spans="1:5" ht="12.75">
      <c r="A4795" s="146">
        <v>44470</v>
      </c>
      <c r="B4795" s="102" t="s">
        <v>42287</v>
      </c>
      <c r="C4795" s="146" t="s">
        <v>2</v>
      </c>
      <c r="D4795" s="146" t="s">
        <v>827</v>
      </c>
      <c r="E4795" s="543"/>
    </row>
    <row r="4796" spans="1:5" ht="12.75">
      <c r="A4796" s="146">
        <v>13476</v>
      </c>
      <c r="B4796" s="102" t="s">
        <v>42288</v>
      </c>
      <c r="C4796" s="146" t="s">
        <v>2</v>
      </c>
      <c r="D4796" s="146" t="s">
        <v>827</v>
      </c>
      <c r="E4796" s="543"/>
    </row>
    <row r="4797" spans="1:5" ht="12.75">
      <c r="A4797" s="146">
        <v>44491</v>
      </c>
      <c r="B4797" s="102" t="s">
        <v>42289</v>
      </c>
      <c r="C4797" s="146" t="s">
        <v>2</v>
      </c>
      <c r="D4797" s="146" t="s">
        <v>827</v>
      </c>
      <c r="E4797" s="543"/>
    </row>
    <row r="4798" spans="1:5" ht="12.75">
      <c r="A4798" s="146">
        <v>10488</v>
      </c>
      <c r="B4798" s="102" t="s">
        <v>42290</v>
      </c>
      <c r="C4798" s="146" t="s">
        <v>2</v>
      </c>
      <c r="D4798" s="146" t="s">
        <v>3270</v>
      </c>
      <c r="E4798" s="543"/>
    </row>
    <row r="4799" spans="1:5" ht="12.75">
      <c r="A4799" s="146">
        <v>13606</v>
      </c>
      <c r="B4799" s="102" t="s">
        <v>42291</v>
      </c>
      <c r="C4799" s="146" t="s">
        <v>2</v>
      </c>
      <c r="D4799" s="146" t="s">
        <v>827</v>
      </c>
      <c r="E4799" s="543"/>
    </row>
    <row r="4800" spans="1:5" ht="12.75">
      <c r="A4800" s="146">
        <v>10489</v>
      </c>
      <c r="B4800" s="102" t="s">
        <v>42292</v>
      </c>
      <c r="C4800" s="146" t="s">
        <v>5</v>
      </c>
      <c r="D4800" s="146" t="s">
        <v>827</v>
      </c>
      <c r="E4800" s="543">
        <v>18.41</v>
      </c>
    </row>
    <row r="4801" spans="1:5" ht="12.75">
      <c r="A4801" s="146">
        <v>41073</v>
      </c>
      <c r="B4801" s="102" t="s">
        <v>42293</v>
      </c>
      <c r="C4801" s="146" t="s">
        <v>2233</v>
      </c>
      <c r="D4801" s="146" t="s">
        <v>827</v>
      </c>
      <c r="E4801" s="543">
        <v>3234.14</v>
      </c>
    </row>
    <row r="4802" spans="1:5" ht="12.75">
      <c r="A4802" s="146">
        <v>34391</v>
      </c>
      <c r="B4802" s="102" t="s">
        <v>42294</v>
      </c>
      <c r="C4802" s="146" t="s">
        <v>4</v>
      </c>
      <c r="D4802" s="146" t="s">
        <v>827</v>
      </c>
      <c r="E4802" s="543">
        <v>713.33</v>
      </c>
    </row>
    <row r="4803" spans="1:5" ht="12.75">
      <c r="A4803" s="146">
        <v>10496</v>
      </c>
      <c r="B4803" s="102" t="s">
        <v>42295</v>
      </c>
      <c r="C4803" s="146" t="s">
        <v>4</v>
      </c>
      <c r="D4803" s="146" t="s">
        <v>827</v>
      </c>
      <c r="E4803" s="543">
        <v>620.83000000000004</v>
      </c>
    </row>
    <row r="4804" spans="1:5" ht="12.75">
      <c r="A4804" s="146">
        <v>10497</v>
      </c>
      <c r="B4804" s="102" t="s">
        <v>42296</v>
      </c>
      <c r="C4804" s="146" t="s">
        <v>4</v>
      </c>
      <c r="D4804" s="146" t="s">
        <v>827</v>
      </c>
      <c r="E4804" s="543">
        <v>1614.16</v>
      </c>
    </row>
    <row r="4805" spans="1:5" ht="12.75">
      <c r="A4805" s="146">
        <v>10504</v>
      </c>
      <c r="B4805" s="102" t="s">
        <v>42297</v>
      </c>
      <c r="C4805" s="146" t="s">
        <v>4</v>
      </c>
      <c r="D4805" s="146" t="s">
        <v>827</v>
      </c>
      <c r="E4805" s="543">
        <v>1887.33</v>
      </c>
    </row>
    <row r="4806" spans="1:5" ht="12.75">
      <c r="A4806" s="146">
        <v>34390</v>
      </c>
      <c r="B4806" s="102" t="s">
        <v>42298</v>
      </c>
      <c r="C4806" s="146" t="s">
        <v>4</v>
      </c>
      <c r="D4806" s="146" t="s">
        <v>827</v>
      </c>
      <c r="E4806" s="543">
        <v>556.26</v>
      </c>
    </row>
    <row r="4807" spans="1:5" ht="12.75">
      <c r="A4807" s="146">
        <v>34389</v>
      </c>
      <c r="B4807" s="102" t="s">
        <v>42299</v>
      </c>
      <c r="C4807" s="146" t="s">
        <v>4</v>
      </c>
      <c r="D4807" s="146" t="s">
        <v>827</v>
      </c>
      <c r="E4807" s="543">
        <v>173.83</v>
      </c>
    </row>
    <row r="4808" spans="1:5" ht="12.75">
      <c r="A4808" s="146">
        <v>34388</v>
      </c>
      <c r="B4808" s="102" t="s">
        <v>42300</v>
      </c>
      <c r="C4808" s="146" t="s">
        <v>4</v>
      </c>
      <c r="D4808" s="146" t="s">
        <v>827</v>
      </c>
      <c r="E4808" s="543">
        <v>247.06</v>
      </c>
    </row>
    <row r="4809" spans="1:5" ht="12.75">
      <c r="A4809" s="146">
        <v>34387</v>
      </c>
      <c r="B4809" s="102" t="s">
        <v>42301</v>
      </c>
      <c r="C4809" s="146" t="s">
        <v>4</v>
      </c>
      <c r="D4809" s="146" t="s">
        <v>827</v>
      </c>
      <c r="E4809" s="543">
        <v>401.05</v>
      </c>
    </row>
    <row r="4810" spans="1:5" ht="12.75">
      <c r="A4810" s="146">
        <v>11188</v>
      </c>
      <c r="B4810" s="102" t="s">
        <v>42302</v>
      </c>
      <c r="C4810" s="146" t="s">
        <v>4</v>
      </c>
      <c r="D4810" s="146" t="s">
        <v>827</v>
      </c>
      <c r="E4810" s="543">
        <v>198.66</v>
      </c>
    </row>
    <row r="4811" spans="1:5" ht="12.75">
      <c r="A4811" s="146">
        <v>11189</v>
      </c>
      <c r="B4811" s="102" t="s">
        <v>42303</v>
      </c>
      <c r="C4811" s="146" t="s">
        <v>4</v>
      </c>
      <c r="D4811" s="146" t="s">
        <v>827</v>
      </c>
      <c r="E4811" s="543">
        <v>298</v>
      </c>
    </row>
    <row r="4812" spans="1:5" ht="12.75">
      <c r="A4812" s="146">
        <v>21107</v>
      </c>
      <c r="B4812" s="102" t="s">
        <v>42304</v>
      </c>
      <c r="C4812" s="146" t="s">
        <v>4</v>
      </c>
      <c r="D4812" s="146" t="s">
        <v>827</v>
      </c>
      <c r="E4812" s="543">
        <v>214.46</v>
      </c>
    </row>
    <row r="4813" spans="1:5" ht="12.75">
      <c r="A4813" s="146">
        <v>34386</v>
      </c>
      <c r="B4813" s="102" t="s">
        <v>42305</v>
      </c>
      <c r="C4813" s="146" t="s">
        <v>4</v>
      </c>
      <c r="D4813" s="146" t="s">
        <v>827</v>
      </c>
      <c r="E4813" s="543">
        <v>372.5</v>
      </c>
    </row>
    <row r="4814" spans="1:5" ht="12.75">
      <c r="A4814" s="146">
        <v>10490</v>
      </c>
      <c r="B4814" s="102" t="s">
        <v>42306</v>
      </c>
      <c r="C4814" s="146" t="s">
        <v>4</v>
      </c>
      <c r="D4814" s="146" t="s">
        <v>827</v>
      </c>
      <c r="E4814" s="543">
        <v>130.37</v>
      </c>
    </row>
    <row r="4815" spans="1:5" ht="12.75">
      <c r="A4815" s="146">
        <v>10492</v>
      </c>
      <c r="B4815" s="102" t="s">
        <v>42307</v>
      </c>
      <c r="C4815" s="146" t="s">
        <v>4</v>
      </c>
      <c r="D4815" s="146" t="s">
        <v>3270</v>
      </c>
      <c r="E4815" s="543">
        <v>149</v>
      </c>
    </row>
    <row r="4816" spans="1:5" ht="12.75">
      <c r="A4816" s="146">
        <v>10493</v>
      </c>
      <c r="B4816" s="102" t="s">
        <v>42308</v>
      </c>
      <c r="C4816" s="146" t="s">
        <v>4</v>
      </c>
      <c r="D4816" s="146" t="s">
        <v>827</v>
      </c>
      <c r="E4816" s="543">
        <v>173.83</v>
      </c>
    </row>
    <row r="4817" spans="1:5" ht="12.75">
      <c r="A4817" s="146">
        <v>10491</v>
      </c>
      <c r="B4817" s="102" t="s">
        <v>42309</v>
      </c>
      <c r="C4817" s="146" t="s">
        <v>4</v>
      </c>
      <c r="D4817" s="146" t="s">
        <v>827</v>
      </c>
      <c r="E4817" s="543">
        <v>211.08</v>
      </c>
    </row>
    <row r="4818" spans="1:5" ht="12.75">
      <c r="A4818" s="146">
        <v>34385</v>
      </c>
      <c r="B4818" s="102" t="s">
        <v>42310</v>
      </c>
      <c r="C4818" s="146" t="s">
        <v>4</v>
      </c>
      <c r="D4818" s="146" t="s">
        <v>827</v>
      </c>
      <c r="E4818" s="543">
        <v>307.93</v>
      </c>
    </row>
    <row r="4819" spans="1:5" ht="12.75">
      <c r="A4819" s="146">
        <v>10499</v>
      </c>
      <c r="B4819" s="102" t="s">
        <v>42311</v>
      </c>
      <c r="C4819" s="146" t="s">
        <v>4</v>
      </c>
      <c r="D4819" s="146" t="s">
        <v>827</v>
      </c>
      <c r="E4819" s="543">
        <v>124.16</v>
      </c>
    </row>
    <row r="4820" spans="1:5" ht="12.75">
      <c r="A4820" s="146">
        <v>34384</v>
      </c>
      <c r="B4820" s="102" t="s">
        <v>42312</v>
      </c>
      <c r="C4820" s="146" t="s">
        <v>4</v>
      </c>
      <c r="D4820" s="146" t="s">
        <v>827</v>
      </c>
      <c r="E4820" s="543">
        <v>372.5</v>
      </c>
    </row>
    <row r="4821" spans="1:5" ht="12.75">
      <c r="A4821" s="146">
        <v>11185</v>
      </c>
      <c r="B4821" s="102" t="s">
        <v>42313</v>
      </c>
      <c r="C4821" s="146" t="s">
        <v>4</v>
      </c>
      <c r="D4821" s="146" t="s">
        <v>827</v>
      </c>
      <c r="E4821" s="543">
        <v>384.91</v>
      </c>
    </row>
    <row r="4822" spans="1:5" ht="12.75">
      <c r="A4822" s="146">
        <v>10507</v>
      </c>
      <c r="B4822" s="102" t="s">
        <v>42314</v>
      </c>
      <c r="C4822" s="146" t="s">
        <v>4</v>
      </c>
      <c r="D4822" s="146" t="s">
        <v>827</v>
      </c>
      <c r="E4822" s="543">
        <v>482.61</v>
      </c>
    </row>
    <row r="4823" spans="1:5" ht="12.75">
      <c r="A4823" s="146">
        <v>10505</v>
      </c>
      <c r="B4823" s="102" t="s">
        <v>42315</v>
      </c>
      <c r="C4823" s="146" t="s">
        <v>4</v>
      </c>
      <c r="D4823" s="146" t="s">
        <v>827</v>
      </c>
      <c r="E4823" s="543">
        <v>284.77999999999997</v>
      </c>
    </row>
    <row r="4824" spans="1:5" ht="12.75">
      <c r="A4824" s="146">
        <v>10506</v>
      </c>
      <c r="B4824" s="102" t="s">
        <v>42316</v>
      </c>
      <c r="C4824" s="146" t="s">
        <v>4</v>
      </c>
      <c r="D4824" s="146" t="s">
        <v>827</v>
      </c>
      <c r="E4824" s="543">
        <v>371.75</v>
      </c>
    </row>
    <row r="4825" spans="1:5" ht="12.75">
      <c r="A4825" s="146">
        <v>5031</v>
      </c>
      <c r="B4825" s="102" t="s">
        <v>42317</v>
      </c>
      <c r="C4825" s="146" t="s">
        <v>4</v>
      </c>
      <c r="D4825" s="146" t="s">
        <v>3270</v>
      </c>
      <c r="E4825" s="543">
        <v>522</v>
      </c>
    </row>
    <row r="4826" spans="1:5" ht="12.75">
      <c r="A4826" s="146">
        <v>10502</v>
      </c>
      <c r="B4826" s="102" t="s">
        <v>42318</v>
      </c>
      <c r="C4826" s="146" t="s">
        <v>4</v>
      </c>
      <c r="D4826" s="146" t="s">
        <v>827</v>
      </c>
      <c r="E4826" s="543">
        <v>608.25</v>
      </c>
    </row>
    <row r="4827" spans="1:5" ht="12.75">
      <c r="A4827" s="146">
        <v>10501</v>
      </c>
      <c r="B4827" s="102" t="s">
        <v>42319</v>
      </c>
      <c r="C4827" s="146" t="s">
        <v>4</v>
      </c>
      <c r="D4827" s="146" t="s">
        <v>827</v>
      </c>
      <c r="E4827" s="543">
        <v>343.64</v>
      </c>
    </row>
    <row r="4828" spans="1:5" ht="12.75">
      <c r="A4828" s="146">
        <v>10503</v>
      </c>
      <c r="B4828" s="102" t="s">
        <v>42320</v>
      </c>
      <c r="C4828" s="146" t="s">
        <v>4</v>
      </c>
      <c r="D4828" s="146" t="s">
        <v>827</v>
      </c>
      <c r="E4828" s="543">
        <v>464.26</v>
      </c>
    </row>
    <row r="4829" spans="1:5" ht="12.75">
      <c r="A4829" s="146">
        <v>4500</v>
      </c>
      <c r="B4829" s="102" t="s">
        <v>42321</v>
      </c>
      <c r="C4829" s="146" t="s">
        <v>1</v>
      </c>
      <c r="D4829" s="146" t="s">
        <v>827</v>
      </c>
      <c r="E4829" s="543">
        <v>15.46</v>
      </c>
    </row>
    <row r="4830" spans="1:5" ht="12.75">
      <c r="A4830" s="146">
        <v>4448</v>
      </c>
      <c r="B4830" s="102" t="s">
        <v>42322</v>
      </c>
      <c r="C4830" s="146" t="s">
        <v>1</v>
      </c>
      <c r="D4830" s="146" t="s">
        <v>827</v>
      </c>
      <c r="E4830" s="543">
        <v>21.24</v>
      </c>
    </row>
    <row r="4831" spans="1:5" ht="12.75">
      <c r="A4831" s="146">
        <v>20213</v>
      </c>
      <c r="B4831" s="102" t="s">
        <v>42323</v>
      </c>
      <c r="C4831" s="146" t="s">
        <v>1</v>
      </c>
      <c r="D4831" s="146" t="s">
        <v>827</v>
      </c>
      <c r="E4831" s="543">
        <v>26.09</v>
      </c>
    </row>
    <row r="4832" spans="1:5" ht="12.75">
      <c r="A4832" s="146">
        <v>20211</v>
      </c>
      <c r="B4832" s="102" t="s">
        <v>42324</v>
      </c>
      <c r="C4832" s="146" t="s">
        <v>1</v>
      </c>
      <c r="D4832" s="146" t="s">
        <v>827</v>
      </c>
      <c r="E4832" s="543">
        <v>34.54</v>
      </c>
    </row>
    <row r="4833" spans="1:5" ht="12.75">
      <c r="A4833" s="146">
        <v>40270</v>
      </c>
      <c r="B4833" s="102" t="s">
        <v>42325</v>
      </c>
      <c r="C4833" s="146" t="s">
        <v>1</v>
      </c>
      <c r="D4833" s="146" t="s">
        <v>3270</v>
      </c>
      <c r="E4833" s="543"/>
    </row>
    <row r="4834" spans="1:5" ht="12.75">
      <c r="A4834" s="146">
        <v>4425</v>
      </c>
      <c r="B4834" s="102" t="s">
        <v>42326</v>
      </c>
      <c r="C4834" s="146" t="s">
        <v>1</v>
      </c>
      <c r="D4834" s="146" t="s">
        <v>827</v>
      </c>
      <c r="E4834" s="543">
        <v>28.55</v>
      </c>
    </row>
    <row r="4835" spans="1:5" ht="12.75">
      <c r="A4835" s="146">
        <v>4472</v>
      </c>
      <c r="B4835" s="102" t="s">
        <v>42327</v>
      </c>
      <c r="C4835" s="146" t="s">
        <v>1</v>
      </c>
      <c r="D4835" s="146" t="s">
        <v>827</v>
      </c>
      <c r="E4835" s="543">
        <v>35.67</v>
      </c>
    </row>
    <row r="4836" spans="1:5" ht="12.75">
      <c r="A4836" s="146">
        <v>35272</v>
      </c>
      <c r="B4836" s="102" t="s">
        <v>42328</v>
      </c>
      <c r="C4836" s="146" t="s">
        <v>1</v>
      </c>
      <c r="D4836" s="146" t="s">
        <v>827</v>
      </c>
      <c r="E4836" s="543">
        <v>51.56</v>
      </c>
    </row>
    <row r="4837" spans="1:5" ht="12.75">
      <c r="A4837" s="146">
        <v>4481</v>
      </c>
      <c r="B4837" s="102" t="s">
        <v>42329</v>
      </c>
      <c r="C4837" s="146" t="s">
        <v>1</v>
      </c>
      <c r="D4837" s="146" t="s">
        <v>827</v>
      </c>
      <c r="E4837" s="543">
        <v>55.19</v>
      </c>
    </row>
    <row r="4838" spans="1:5" ht="12.75">
      <c r="A4838" s="146">
        <v>34345</v>
      </c>
      <c r="B4838" s="102" t="s">
        <v>42330</v>
      </c>
      <c r="C4838" s="146" t="s">
        <v>5</v>
      </c>
      <c r="D4838" s="146" t="s">
        <v>827</v>
      </c>
      <c r="E4838" s="543">
        <v>15.05</v>
      </c>
    </row>
    <row r="4839" spans="1:5" ht="12.75">
      <c r="A4839" s="146">
        <v>41096</v>
      </c>
      <c r="B4839" s="102" t="s">
        <v>42331</v>
      </c>
      <c r="C4839" s="146" t="s">
        <v>2233</v>
      </c>
      <c r="D4839" s="146" t="s">
        <v>827</v>
      </c>
      <c r="E4839" s="543">
        <v>2641.75</v>
      </c>
    </row>
    <row r="4840" spans="1:5" ht="14.25">
      <c r="A4840"/>
      <c r="B4840"/>
      <c r="C4840"/>
      <c r="D4840"/>
      <c r="E4840" s="475"/>
    </row>
    <row r="4841" spans="1:5" ht="14.25">
      <c r="A4841"/>
      <c r="B4841"/>
      <c r="C4841"/>
      <c r="D4841"/>
      <c r="E4841" s="475"/>
    </row>
    <row r="4842" spans="1:5" ht="14.25">
      <c r="A4842"/>
      <c r="B4842"/>
      <c r="C4842"/>
      <c r="D4842"/>
      <c r="E4842" s="475"/>
    </row>
    <row r="4843" spans="1:5" ht="14.25">
      <c r="A4843"/>
      <c r="B4843"/>
      <c r="C4843"/>
      <c r="D4843"/>
      <c r="E4843" s="475"/>
    </row>
    <row r="4844" spans="1:5" ht="14.25">
      <c r="A4844"/>
      <c r="B4844"/>
      <c r="C4844"/>
      <c r="D4844"/>
      <c r="E4844" s="475"/>
    </row>
    <row r="4845" spans="1:5" ht="14.25">
      <c r="A4845"/>
      <c r="B4845"/>
      <c r="C4845"/>
      <c r="D4845"/>
      <c r="E4845" s="475"/>
    </row>
    <row r="4846" spans="1:5" ht="14.25">
      <c r="A4846"/>
      <c r="B4846"/>
      <c r="C4846"/>
      <c r="D4846"/>
      <c r="E4846" s="475"/>
    </row>
    <row r="4847" spans="1:5" ht="14.25">
      <c r="A4847"/>
      <c r="B4847"/>
      <c r="C4847"/>
      <c r="D4847"/>
      <c r="E4847" s="475"/>
    </row>
    <row r="4848" spans="1:5" ht="14.25">
      <c r="A4848"/>
      <c r="B4848"/>
      <c r="C4848"/>
      <c r="D4848"/>
      <c r="E4848" s="475"/>
    </row>
    <row r="4849" spans="1:5" ht="14.25">
      <c r="A4849"/>
      <c r="B4849"/>
      <c r="C4849"/>
      <c r="D4849"/>
      <c r="E4849" s="253"/>
    </row>
    <row r="4850" spans="1:5" ht="14.25">
      <c r="A4850"/>
      <c r="B4850"/>
      <c r="C4850"/>
      <c r="D4850"/>
      <c r="E4850" s="475"/>
    </row>
    <row r="4851" spans="1:5" ht="14.25">
      <c r="A4851"/>
      <c r="B4851"/>
      <c r="C4851"/>
      <c r="D4851"/>
      <c r="E4851" s="253"/>
    </row>
    <row r="4852" spans="1:5" ht="14.25">
      <c r="A4852"/>
      <c r="B4852"/>
      <c r="C4852"/>
      <c r="D4852"/>
      <c r="E4852" s="253"/>
    </row>
    <row r="4853" spans="1:5" ht="14.25">
      <c r="A4853"/>
      <c r="B4853"/>
      <c r="C4853"/>
      <c r="D4853"/>
      <c r="E4853" s="475"/>
    </row>
    <row r="4854" spans="1:5" ht="14.25">
      <c r="A4854"/>
      <c r="B4854"/>
      <c r="C4854"/>
      <c r="D4854"/>
      <c r="E4854" s="475"/>
    </row>
    <row r="4855" spans="1:5" ht="14.25">
      <c r="A4855"/>
      <c r="B4855"/>
      <c r="C4855"/>
      <c r="D4855"/>
      <c r="E4855" s="253"/>
    </row>
    <row r="4856" spans="1:5" ht="14.25">
      <c r="A4856"/>
      <c r="B4856"/>
      <c r="C4856"/>
      <c r="D4856"/>
      <c r="E4856" s="253"/>
    </row>
    <row r="4857" spans="1:5" ht="14.25">
      <c r="A4857"/>
      <c r="B4857"/>
      <c r="C4857"/>
      <c r="D4857"/>
      <c r="E4857" s="253"/>
    </row>
    <row r="4858" spans="1:5" ht="14.25">
      <c r="A4858"/>
      <c r="B4858"/>
      <c r="C4858"/>
      <c r="D4858"/>
      <c r="E4858" s="253"/>
    </row>
    <row r="4859" spans="1:5" ht="14.25">
      <c r="A4859"/>
      <c r="B4859"/>
      <c r="C4859"/>
      <c r="D4859"/>
      <c r="E4859" s="253"/>
    </row>
    <row r="4860" spans="1:5" ht="14.25">
      <c r="A4860"/>
      <c r="B4860"/>
      <c r="C4860"/>
      <c r="D4860"/>
      <c r="E4860" s="253"/>
    </row>
    <row r="4861" spans="1:5" ht="14.25">
      <c r="A4861"/>
      <c r="B4861"/>
      <c r="C4861"/>
      <c r="D4861"/>
      <c r="E4861" s="253"/>
    </row>
    <row r="4862" spans="1:5" ht="14.25">
      <c r="A4862"/>
      <c r="B4862"/>
      <c r="C4862"/>
      <c r="D4862"/>
      <c r="E4862" s="253"/>
    </row>
    <row r="4863" spans="1:5" ht="14.25">
      <c r="A4863"/>
      <c r="B4863"/>
      <c r="C4863"/>
      <c r="D4863"/>
      <c r="E4863" s="253"/>
    </row>
    <row r="4864" spans="1:5" ht="14.25">
      <c r="A4864"/>
      <c r="B4864"/>
      <c r="C4864"/>
      <c r="D4864"/>
      <c r="E4864" s="253"/>
    </row>
    <row r="4865" spans="1:5" ht="14.25">
      <c r="A4865"/>
      <c r="B4865"/>
      <c r="C4865"/>
      <c r="D4865"/>
      <c r="E4865" s="253"/>
    </row>
    <row r="4866" spans="1:5" ht="14.25">
      <c r="A4866"/>
      <c r="B4866"/>
      <c r="C4866"/>
      <c r="D4866"/>
      <c r="E4866" s="253"/>
    </row>
    <row r="4867" spans="1:5" ht="14.25">
      <c r="A4867"/>
      <c r="B4867"/>
      <c r="C4867"/>
      <c r="D4867"/>
      <c r="E4867" s="253"/>
    </row>
    <row r="4868" spans="1:5" ht="14.25">
      <c r="A4868"/>
      <c r="B4868"/>
      <c r="C4868"/>
      <c r="D4868"/>
      <c r="E4868" s="253"/>
    </row>
    <row r="4869" spans="1:5" ht="14.25">
      <c r="A4869"/>
      <c r="B4869"/>
      <c r="C4869"/>
      <c r="D4869"/>
      <c r="E4869" s="253"/>
    </row>
    <row r="4870" spans="1:5" ht="14.25">
      <c r="A4870"/>
      <c r="B4870"/>
      <c r="C4870"/>
      <c r="D4870"/>
      <c r="E4870" s="253"/>
    </row>
    <row r="4871" spans="1:5" ht="14.25">
      <c r="A4871"/>
      <c r="B4871"/>
      <c r="C4871"/>
      <c r="D4871"/>
      <c r="E4871" s="253"/>
    </row>
    <row r="4872" spans="1:5" ht="14.25">
      <c r="A4872"/>
      <c r="B4872"/>
      <c r="C4872"/>
      <c r="D4872"/>
      <c r="E4872" s="253"/>
    </row>
    <row r="4873" spans="1:5" ht="14.25">
      <c r="A4873"/>
      <c r="B4873"/>
      <c r="C4873"/>
      <c r="D4873"/>
      <c r="E4873" s="253"/>
    </row>
    <row r="4874" spans="1:5" ht="14.25">
      <c r="A4874"/>
      <c r="B4874"/>
      <c r="C4874"/>
      <c r="D4874"/>
      <c r="E4874" s="253"/>
    </row>
    <row r="4875" spans="1:5" ht="14.25">
      <c r="A4875"/>
      <c r="B4875"/>
      <c r="C4875"/>
      <c r="D4875"/>
      <c r="E4875" s="253"/>
    </row>
    <row r="4876" spans="1:5" ht="14.25">
      <c r="A4876"/>
      <c r="B4876"/>
      <c r="C4876"/>
      <c r="D4876"/>
      <c r="E4876" s="253"/>
    </row>
    <row r="4877" spans="1:5" ht="14.25">
      <c r="A4877"/>
      <c r="B4877"/>
      <c r="C4877"/>
      <c r="D4877"/>
      <c r="E4877" s="253"/>
    </row>
    <row r="4878" spans="1:5" ht="14.25">
      <c r="A4878"/>
      <c r="B4878"/>
      <c r="C4878"/>
      <c r="D4878"/>
      <c r="E4878" s="253"/>
    </row>
    <row r="4879" spans="1:5" ht="14.25">
      <c r="A4879"/>
      <c r="B4879"/>
      <c r="C4879"/>
      <c r="D4879"/>
      <c r="E4879" s="253"/>
    </row>
    <row r="4880" spans="1:5" ht="14.25">
      <c r="A4880"/>
      <c r="B4880"/>
      <c r="C4880"/>
      <c r="D4880"/>
      <c r="E4880" s="253"/>
    </row>
    <row r="4881" spans="1:5" ht="14.25">
      <c r="A4881"/>
      <c r="B4881"/>
      <c r="C4881"/>
      <c r="D4881"/>
      <c r="E4881" s="253"/>
    </row>
    <row r="4882" spans="1:5" ht="14.25">
      <c r="A4882"/>
      <c r="B4882"/>
      <c r="C4882"/>
      <c r="D4882"/>
      <c r="E4882" s="253"/>
    </row>
    <row r="4883" spans="1:5" ht="14.25">
      <c r="A4883"/>
      <c r="B4883"/>
      <c r="C4883"/>
      <c r="D4883"/>
      <c r="E4883" s="253"/>
    </row>
    <row r="4884" spans="1:5" ht="14.25">
      <c r="A4884"/>
      <c r="B4884"/>
      <c r="C4884"/>
      <c r="D4884"/>
      <c r="E4884" s="253"/>
    </row>
    <row r="4885" spans="1:5" ht="14.25">
      <c r="A4885"/>
      <c r="B4885"/>
      <c r="C4885"/>
      <c r="D4885"/>
      <c r="E4885" s="253"/>
    </row>
    <row r="4886" spans="1:5" ht="14.25">
      <c r="A4886"/>
      <c r="B4886"/>
      <c r="C4886"/>
      <c r="D4886"/>
      <c r="E4886" s="253"/>
    </row>
    <row r="4887" spans="1:5" ht="14.25">
      <c r="A4887"/>
      <c r="B4887"/>
      <c r="C4887"/>
      <c r="D4887"/>
      <c r="E4887" s="253"/>
    </row>
    <row r="4888" spans="1:5" ht="14.25">
      <c r="A4888"/>
      <c r="B4888"/>
      <c r="C4888"/>
      <c r="D4888"/>
      <c r="E4888" s="475"/>
    </row>
    <row r="4889" spans="1:5" ht="14.25">
      <c r="A4889"/>
      <c r="B4889"/>
      <c r="C4889"/>
      <c r="D4889"/>
      <c r="E4889" s="253"/>
    </row>
    <row r="4890" spans="1:5" ht="14.25">
      <c r="A4890"/>
      <c r="B4890"/>
      <c r="C4890"/>
      <c r="D4890"/>
      <c r="E4890" s="253"/>
    </row>
    <row r="4891" spans="1:5" ht="14.25">
      <c r="A4891"/>
      <c r="B4891"/>
      <c r="C4891"/>
      <c r="D4891"/>
      <c r="E4891" s="253"/>
    </row>
    <row r="4892" spans="1:5" ht="14.25">
      <c r="A4892"/>
      <c r="B4892"/>
      <c r="C4892"/>
      <c r="D4892"/>
      <c r="E4892" s="253"/>
    </row>
    <row r="4893" spans="1:5" ht="14.25">
      <c r="A4893"/>
      <c r="B4893"/>
      <c r="C4893"/>
      <c r="D4893"/>
      <c r="E4893" s="253"/>
    </row>
    <row r="4894" spans="1:5" ht="14.25">
      <c r="A4894"/>
      <c r="B4894"/>
      <c r="C4894"/>
      <c r="D4894"/>
      <c r="E4894" s="253"/>
    </row>
    <row r="4895" spans="1:5" ht="14.25">
      <c r="A4895"/>
      <c r="B4895"/>
      <c r="C4895"/>
      <c r="D4895"/>
      <c r="E4895" s="253"/>
    </row>
    <row r="4896" spans="1:5" ht="14.25">
      <c r="A4896"/>
      <c r="B4896"/>
      <c r="C4896"/>
      <c r="D4896"/>
      <c r="E4896" s="253"/>
    </row>
    <row r="4897" spans="1:5" ht="14.25">
      <c r="A4897"/>
      <c r="B4897"/>
      <c r="C4897"/>
      <c r="D4897"/>
      <c r="E4897" s="253"/>
    </row>
    <row r="4898" spans="1:5" ht="14.25">
      <c r="A4898"/>
      <c r="B4898"/>
      <c r="C4898"/>
      <c r="D4898"/>
      <c r="E4898" s="253"/>
    </row>
    <row r="4899" spans="1:5" ht="14.25">
      <c r="A4899"/>
      <c r="B4899"/>
      <c r="C4899"/>
      <c r="D4899"/>
      <c r="E4899" s="253"/>
    </row>
    <row r="4900" spans="1:5" ht="14.25">
      <c r="A4900"/>
      <c r="B4900"/>
      <c r="C4900"/>
      <c r="D4900"/>
      <c r="E4900" s="253"/>
    </row>
    <row r="4901" spans="1:5" ht="14.25">
      <c r="A4901"/>
      <c r="B4901"/>
      <c r="C4901"/>
      <c r="D4901"/>
      <c r="E4901" s="253"/>
    </row>
    <row r="4902" spans="1:5" ht="14.25">
      <c r="A4902"/>
      <c r="B4902"/>
      <c r="C4902"/>
      <c r="D4902"/>
      <c r="E4902" s="253"/>
    </row>
    <row r="4903" spans="1:5" ht="14.25">
      <c r="A4903"/>
      <c r="B4903"/>
      <c r="C4903"/>
      <c r="D4903"/>
      <c r="E4903" s="253"/>
    </row>
    <row r="4904" spans="1:5" ht="14.25">
      <c r="A4904"/>
      <c r="B4904"/>
      <c r="C4904"/>
      <c r="D4904"/>
      <c r="E4904" s="253"/>
    </row>
    <row r="4905" spans="1:5" ht="14.25">
      <c r="A4905"/>
      <c r="B4905"/>
      <c r="C4905"/>
      <c r="D4905"/>
      <c r="E4905" s="253"/>
    </row>
    <row r="4906" spans="1:5" ht="14.25">
      <c r="A4906"/>
      <c r="B4906"/>
      <c r="C4906"/>
      <c r="D4906"/>
      <c r="E4906" s="253"/>
    </row>
    <row r="4907" spans="1:5" ht="14.25">
      <c r="A4907"/>
      <c r="B4907"/>
      <c r="C4907"/>
      <c r="D4907"/>
      <c r="E4907" s="253"/>
    </row>
    <row r="4908" spans="1:5" ht="14.25">
      <c r="A4908"/>
      <c r="B4908"/>
      <c r="C4908"/>
      <c r="D4908"/>
      <c r="E4908" s="253"/>
    </row>
    <row r="4909" spans="1:5" ht="14.25">
      <c r="A4909"/>
      <c r="B4909"/>
      <c r="C4909"/>
      <c r="D4909"/>
      <c r="E4909" s="253"/>
    </row>
    <row r="4910" spans="1:5" ht="14.25">
      <c r="A4910"/>
      <c r="B4910"/>
      <c r="C4910"/>
      <c r="D4910"/>
      <c r="E4910" s="253"/>
    </row>
    <row r="4911" spans="1:5" ht="14.25">
      <c r="A4911"/>
      <c r="B4911"/>
      <c r="C4911"/>
      <c r="D4911"/>
      <c r="E4911" s="253"/>
    </row>
    <row r="4912" spans="1:5" ht="14.25">
      <c r="A4912"/>
      <c r="B4912"/>
      <c r="C4912"/>
      <c r="D4912"/>
      <c r="E4912" s="475"/>
    </row>
    <row r="4913" spans="1:5" ht="14.25">
      <c r="A4913"/>
      <c r="B4913"/>
      <c r="C4913"/>
      <c r="D4913"/>
      <c r="E4913" s="253"/>
    </row>
    <row r="4914" spans="1:5" ht="14.25">
      <c r="A4914"/>
      <c r="B4914"/>
      <c r="C4914"/>
      <c r="D4914"/>
      <c r="E4914" s="253"/>
    </row>
    <row r="4915" spans="1:5" ht="14.25">
      <c r="A4915"/>
      <c r="B4915"/>
      <c r="C4915"/>
      <c r="D4915"/>
      <c r="E4915" s="253"/>
    </row>
    <row r="4916" spans="1:5" ht="14.25">
      <c r="A4916"/>
      <c r="B4916"/>
      <c r="C4916"/>
      <c r="D4916"/>
      <c r="E4916" s="253"/>
    </row>
    <row r="4917" spans="1:5" ht="14.25">
      <c r="A4917"/>
      <c r="B4917"/>
      <c r="C4917"/>
      <c r="D4917"/>
      <c r="E4917" s="253"/>
    </row>
    <row r="4918" spans="1:5" ht="14.25">
      <c r="A4918"/>
      <c r="B4918"/>
      <c r="C4918"/>
      <c r="D4918"/>
      <c r="E4918" s="253"/>
    </row>
    <row r="4919" spans="1:5" ht="14.25">
      <c r="A4919"/>
      <c r="B4919"/>
      <c r="C4919"/>
      <c r="D4919"/>
      <c r="E4919" s="253"/>
    </row>
    <row r="4920" spans="1:5" ht="14.25">
      <c r="A4920"/>
      <c r="B4920"/>
      <c r="C4920"/>
      <c r="D4920"/>
      <c r="E4920" s="253"/>
    </row>
    <row r="4921" spans="1:5" ht="14.25">
      <c r="A4921"/>
      <c r="B4921"/>
      <c r="C4921"/>
      <c r="D4921"/>
      <c r="E4921" s="253"/>
    </row>
    <row r="4922" spans="1:5" ht="14.25">
      <c r="A4922"/>
      <c r="B4922"/>
      <c r="C4922"/>
      <c r="D4922"/>
      <c r="E4922" s="253"/>
    </row>
    <row r="4923" spans="1:5" ht="14.25">
      <c r="A4923"/>
      <c r="B4923"/>
      <c r="C4923"/>
      <c r="D4923"/>
      <c r="E4923" s="253"/>
    </row>
    <row r="4924" spans="1:5" ht="14.25">
      <c r="A4924"/>
      <c r="B4924"/>
      <c r="C4924"/>
      <c r="D4924"/>
      <c r="E4924" s="253"/>
    </row>
    <row r="4925" spans="1:5" ht="14.25">
      <c r="A4925"/>
      <c r="B4925"/>
      <c r="C4925"/>
      <c r="D4925"/>
      <c r="E4925" s="253"/>
    </row>
    <row r="4926" spans="1:5" ht="14.25">
      <c r="A4926"/>
      <c r="B4926"/>
      <c r="C4926"/>
      <c r="D4926"/>
      <c r="E4926" s="253"/>
    </row>
    <row r="4927" spans="1:5" ht="14.25">
      <c r="A4927"/>
      <c r="B4927"/>
      <c r="C4927"/>
      <c r="D4927"/>
      <c r="E4927" s="253"/>
    </row>
    <row r="4928" spans="1:5" ht="14.25">
      <c r="A4928"/>
      <c r="B4928"/>
      <c r="C4928"/>
      <c r="D4928"/>
      <c r="E4928" s="253"/>
    </row>
    <row r="4929" spans="1:5" ht="14.25">
      <c r="A4929"/>
      <c r="B4929"/>
      <c r="C4929"/>
      <c r="D4929"/>
      <c r="E4929" s="253"/>
    </row>
    <row r="4930" spans="1:5" ht="14.25">
      <c r="A4930"/>
      <c r="B4930"/>
      <c r="C4930"/>
      <c r="D4930"/>
      <c r="E4930" s="253"/>
    </row>
    <row r="4931" spans="1:5" ht="14.25">
      <c r="A4931"/>
      <c r="B4931"/>
      <c r="C4931"/>
      <c r="D4931"/>
      <c r="E4931" s="253"/>
    </row>
    <row r="4932" spans="1:5" ht="14.25">
      <c r="A4932"/>
      <c r="B4932"/>
      <c r="C4932"/>
      <c r="D4932"/>
      <c r="E4932" s="253"/>
    </row>
    <row r="4933" spans="1:5" ht="14.25">
      <c r="A4933"/>
      <c r="B4933"/>
      <c r="C4933"/>
      <c r="D4933"/>
      <c r="E4933" s="253"/>
    </row>
    <row r="4934" spans="1:5" ht="14.25">
      <c r="A4934"/>
      <c r="B4934"/>
      <c r="C4934"/>
      <c r="D4934"/>
      <c r="E4934" s="253"/>
    </row>
    <row r="4935" spans="1:5" ht="14.25">
      <c r="A4935"/>
      <c r="B4935"/>
      <c r="C4935"/>
      <c r="D4935"/>
      <c r="E4935" s="253"/>
    </row>
    <row r="4936" spans="1:5" ht="14.25">
      <c r="A4936"/>
      <c r="B4936"/>
      <c r="C4936"/>
      <c r="D4936"/>
      <c r="E4936" s="253"/>
    </row>
    <row r="4937" spans="1:5" ht="14.25">
      <c r="A4937"/>
      <c r="B4937"/>
      <c r="C4937"/>
      <c r="D4937"/>
      <c r="E4937" s="253"/>
    </row>
    <row r="4938" spans="1:5" ht="14.25">
      <c r="A4938"/>
      <c r="B4938"/>
      <c r="C4938"/>
      <c r="D4938"/>
      <c r="E4938" s="253"/>
    </row>
    <row r="4939" spans="1:5" ht="14.25">
      <c r="A4939"/>
      <c r="B4939"/>
      <c r="C4939"/>
      <c r="D4939"/>
      <c r="E4939" s="253"/>
    </row>
    <row r="4940" spans="1:5" ht="14.25">
      <c r="A4940"/>
      <c r="B4940"/>
      <c r="C4940"/>
      <c r="D4940"/>
      <c r="E4940" s="253"/>
    </row>
    <row r="4941" spans="1:5" ht="14.25">
      <c r="A4941"/>
      <c r="B4941"/>
      <c r="C4941"/>
      <c r="D4941"/>
      <c r="E4941" s="253"/>
    </row>
    <row r="4942" spans="1:5" ht="14.25">
      <c r="A4942"/>
      <c r="B4942"/>
      <c r="C4942"/>
      <c r="D4942"/>
      <c r="E4942" s="253"/>
    </row>
    <row r="4943" spans="1:5" ht="14.25">
      <c r="A4943"/>
      <c r="B4943"/>
      <c r="C4943"/>
      <c r="D4943"/>
      <c r="E4943" s="253"/>
    </row>
    <row r="4944" spans="1:5" ht="14.25">
      <c r="A4944"/>
      <c r="B4944"/>
      <c r="C4944"/>
      <c r="D4944"/>
      <c r="E4944" s="253"/>
    </row>
    <row r="4945" spans="1:5" ht="14.25">
      <c r="A4945"/>
      <c r="B4945"/>
      <c r="C4945"/>
      <c r="D4945"/>
      <c r="E4945" s="253"/>
    </row>
    <row r="4946" spans="1:5" ht="14.25">
      <c r="A4946"/>
      <c r="B4946"/>
      <c r="C4946"/>
      <c r="D4946"/>
      <c r="E4946" s="253"/>
    </row>
    <row r="4947" spans="1:5" ht="14.25">
      <c r="A4947"/>
      <c r="B4947"/>
      <c r="C4947"/>
      <c r="D4947"/>
      <c r="E4947" s="253"/>
    </row>
    <row r="4948" spans="1:5" ht="14.25">
      <c r="A4948"/>
      <c r="B4948"/>
      <c r="C4948"/>
      <c r="D4948"/>
      <c r="E4948" s="253"/>
    </row>
    <row r="4949" spans="1:5" ht="14.25">
      <c r="A4949"/>
      <c r="B4949"/>
      <c r="C4949"/>
      <c r="D4949"/>
      <c r="E4949" s="253"/>
    </row>
    <row r="4950" spans="1:5" ht="14.25">
      <c r="A4950"/>
      <c r="B4950"/>
      <c r="C4950"/>
      <c r="D4950"/>
      <c r="E4950" s="253"/>
    </row>
    <row r="4951" spans="1:5" ht="14.25">
      <c r="A4951"/>
      <c r="B4951"/>
      <c r="C4951"/>
      <c r="D4951"/>
      <c r="E4951" s="253"/>
    </row>
    <row r="4952" spans="1:5" ht="14.25">
      <c r="A4952"/>
      <c r="B4952"/>
      <c r="C4952"/>
      <c r="D4952"/>
      <c r="E4952" s="253"/>
    </row>
    <row r="4953" spans="1:5" ht="14.25">
      <c r="A4953"/>
      <c r="B4953"/>
      <c r="C4953"/>
      <c r="D4953"/>
      <c r="E4953" s="253"/>
    </row>
    <row r="4954" spans="1:5" ht="14.25">
      <c r="A4954"/>
      <c r="B4954"/>
      <c r="C4954"/>
      <c r="D4954"/>
      <c r="E4954" s="253"/>
    </row>
    <row r="4955" spans="1:5" ht="14.25">
      <c r="A4955"/>
      <c r="B4955"/>
      <c r="C4955"/>
      <c r="D4955"/>
      <c r="E4955" s="253"/>
    </row>
    <row r="4956" spans="1:5" ht="14.25">
      <c r="A4956"/>
      <c r="B4956"/>
      <c r="C4956"/>
      <c r="D4956"/>
      <c r="E4956" s="253"/>
    </row>
    <row r="4957" spans="1:5" ht="14.25">
      <c r="A4957"/>
      <c r="B4957"/>
      <c r="C4957"/>
      <c r="D4957"/>
      <c r="E4957" s="253"/>
    </row>
    <row r="4958" spans="1:5" ht="14.25">
      <c r="A4958"/>
      <c r="B4958"/>
      <c r="C4958"/>
      <c r="D4958"/>
      <c r="E4958" s="253"/>
    </row>
    <row r="4959" spans="1:5" ht="14.25">
      <c r="A4959"/>
      <c r="B4959"/>
      <c r="C4959"/>
      <c r="D4959"/>
      <c r="E4959" s="253"/>
    </row>
    <row r="4960" spans="1:5" ht="14.25">
      <c r="A4960"/>
      <c r="B4960"/>
      <c r="C4960"/>
      <c r="D4960"/>
      <c r="E4960" s="253"/>
    </row>
    <row r="4961" spans="1:5" ht="14.25">
      <c r="A4961"/>
      <c r="B4961"/>
      <c r="C4961"/>
      <c r="D4961"/>
      <c r="E4961" s="253"/>
    </row>
    <row r="4962" spans="1:5" ht="14.25">
      <c r="A4962"/>
      <c r="B4962"/>
      <c r="C4962"/>
      <c r="D4962"/>
      <c r="E4962" s="253"/>
    </row>
    <row r="4963" spans="1:5" ht="14.25">
      <c r="A4963"/>
      <c r="B4963"/>
      <c r="C4963"/>
      <c r="D4963"/>
      <c r="E4963" s="253"/>
    </row>
    <row r="4964" spans="1:5" ht="14.25">
      <c r="A4964"/>
      <c r="B4964"/>
      <c r="C4964"/>
      <c r="D4964"/>
      <c r="E4964" s="253"/>
    </row>
    <row r="4965" spans="1:5" ht="14.25">
      <c r="A4965"/>
      <c r="B4965"/>
      <c r="C4965"/>
      <c r="D4965"/>
      <c r="E4965" s="253"/>
    </row>
    <row r="4966" spans="1:5" ht="14.25">
      <c r="A4966"/>
      <c r="B4966"/>
      <c r="C4966"/>
      <c r="D4966"/>
      <c r="E4966" s="253"/>
    </row>
    <row r="4967" spans="1:5" ht="14.25">
      <c r="A4967"/>
      <c r="B4967"/>
      <c r="C4967"/>
      <c r="D4967"/>
      <c r="E4967" s="253"/>
    </row>
    <row r="4968" spans="1:5" ht="14.25">
      <c r="A4968"/>
      <c r="B4968"/>
      <c r="C4968"/>
      <c r="D4968"/>
      <c r="E4968" s="253"/>
    </row>
    <row r="4969" spans="1:5" ht="14.25">
      <c r="A4969"/>
      <c r="B4969"/>
      <c r="C4969"/>
      <c r="D4969"/>
      <c r="E4969" s="253"/>
    </row>
    <row r="4970" spans="1:5" ht="14.25">
      <c r="A4970"/>
      <c r="B4970"/>
      <c r="C4970"/>
      <c r="D4970"/>
      <c r="E4970" s="253"/>
    </row>
    <row r="4971" spans="1:5" ht="14.25">
      <c r="A4971"/>
      <c r="B4971"/>
      <c r="C4971"/>
      <c r="D4971"/>
      <c r="E4971" s="253"/>
    </row>
    <row r="4972" spans="1:5" ht="14.25">
      <c r="A4972"/>
      <c r="B4972"/>
      <c r="C4972"/>
      <c r="D4972"/>
      <c r="E4972" s="253"/>
    </row>
    <row r="4973" spans="1:5" ht="14.25">
      <c r="A4973"/>
      <c r="B4973"/>
      <c r="C4973"/>
      <c r="D4973"/>
      <c r="E4973" s="253"/>
    </row>
    <row r="4974" spans="1:5" ht="14.25">
      <c r="A4974"/>
      <c r="B4974"/>
      <c r="C4974"/>
      <c r="D4974"/>
      <c r="E4974" s="253"/>
    </row>
    <row r="4975" spans="1:5" ht="14.25">
      <c r="A4975"/>
      <c r="B4975"/>
      <c r="C4975"/>
      <c r="D4975"/>
      <c r="E4975" s="253"/>
    </row>
    <row r="4976" spans="1:5" ht="14.25">
      <c r="A4976"/>
      <c r="B4976"/>
      <c r="C4976"/>
      <c r="D4976"/>
      <c r="E4976" s="253"/>
    </row>
    <row r="4977" spans="1:5" ht="14.25">
      <c r="A4977"/>
      <c r="B4977"/>
      <c r="C4977"/>
      <c r="D4977"/>
      <c r="E4977" s="253"/>
    </row>
    <row r="4978" spans="1:5" ht="14.25">
      <c r="A4978"/>
      <c r="B4978"/>
      <c r="C4978"/>
      <c r="D4978"/>
      <c r="E4978" s="253"/>
    </row>
    <row r="4979" spans="1:5" ht="14.25">
      <c r="A4979"/>
      <c r="B4979"/>
      <c r="C4979"/>
      <c r="D4979"/>
      <c r="E4979" s="253"/>
    </row>
    <row r="4980" spans="1:5" ht="14.25">
      <c r="A4980"/>
      <c r="B4980"/>
      <c r="C4980"/>
      <c r="D4980"/>
      <c r="E4980" s="253"/>
    </row>
    <row r="4981" spans="1:5" ht="14.25">
      <c r="A4981"/>
      <c r="B4981"/>
      <c r="C4981"/>
      <c r="D4981"/>
      <c r="E4981" s="253"/>
    </row>
    <row r="4982" spans="1:5" ht="14.25">
      <c r="A4982"/>
      <c r="B4982"/>
      <c r="C4982"/>
      <c r="D4982"/>
      <c r="E4982" s="253"/>
    </row>
    <row r="4983" spans="1:5" ht="14.25">
      <c r="A4983"/>
      <c r="B4983"/>
      <c r="C4983"/>
      <c r="D4983"/>
      <c r="E4983" s="253"/>
    </row>
    <row r="4984" spans="1:5" ht="14.25">
      <c r="A4984"/>
      <c r="B4984"/>
      <c r="C4984"/>
      <c r="D4984"/>
      <c r="E4984" s="253"/>
    </row>
    <row r="4985" spans="1:5" ht="14.25">
      <c r="A4985"/>
      <c r="B4985"/>
      <c r="C4985"/>
      <c r="D4985"/>
      <c r="E4985" s="253"/>
    </row>
    <row r="4986" spans="1:5" ht="14.25">
      <c r="A4986"/>
      <c r="B4986"/>
      <c r="C4986"/>
      <c r="D4986"/>
      <c r="E4986" s="253"/>
    </row>
    <row r="4987" spans="1:5" ht="14.25">
      <c r="A4987"/>
      <c r="B4987"/>
      <c r="C4987"/>
      <c r="D4987"/>
      <c r="E4987" s="253"/>
    </row>
    <row r="4988" spans="1:5" ht="14.25">
      <c r="A4988"/>
      <c r="B4988"/>
      <c r="C4988"/>
      <c r="D4988"/>
      <c r="E4988" s="253"/>
    </row>
    <row r="4989" spans="1:5" ht="14.25">
      <c r="A4989"/>
      <c r="B4989"/>
      <c r="C4989"/>
      <c r="D4989"/>
      <c r="E4989" s="253"/>
    </row>
    <row r="4990" spans="1:5" ht="14.25">
      <c r="A4990"/>
      <c r="B4990"/>
      <c r="C4990"/>
      <c r="D4990"/>
      <c r="E4990" s="253"/>
    </row>
    <row r="4991" spans="1:5" ht="14.25">
      <c r="A4991"/>
      <c r="B4991"/>
      <c r="C4991"/>
      <c r="D4991"/>
      <c r="E4991" s="253"/>
    </row>
    <row r="4992" spans="1:5" ht="14.25">
      <c r="A4992"/>
      <c r="B4992"/>
      <c r="C4992"/>
      <c r="D4992"/>
      <c r="E4992" s="253"/>
    </row>
    <row r="4993" spans="1:5" ht="14.25">
      <c r="A4993"/>
      <c r="B4993"/>
      <c r="C4993"/>
      <c r="D4993"/>
      <c r="E4993" s="253"/>
    </row>
    <row r="4994" spans="1:5" ht="14.25">
      <c r="A4994"/>
      <c r="B4994"/>
      <c r="C4994"/>
      <c r="D4994"/>
      <c r="E4994" s="253"/>
    </row>
    <row r="4995" spans="1:5" ht="14.25">
      <c r="A4995"/>
      <c r="B4995"/>
      <c r="C4995"/>
      <c r="D4995"/>
      <c r="E4995" s="253"/>
    </row>
    <row r="4996" spans="1:5" ht="14.25">
      <c r="A4996"/>
      <c r="B4996"/>
      <c r="C4996"/>
      <c r="D4996"/>
      <c r="E4996" s="253"/>
    </row>
    <row r="4997" spans="1:5" ht="14.25">
      <c r="A4997"/>
      <c r="B4997"/>
      <c r="C4997"/>
      <c r="D4997"/>
      <c r="E4997" s="253"/>
    </row>
    <row r="4998" spans="1:5" ht="14.25">
      <c r="A4998"/>
      <c r="B4998"/>
      <c r="C4998"/>
      <c r="D4998"/>
      <c r="E4998" s="253"/>
    </row>
    <row r="4999" spans="1:5" ht="14.25">
      <c r="A4999"/>
      <c r="B4999"/>
      <c r="C4999"/>
      <c r="D4999"/>
      <c r="E4999" s="253"/>
    </row>
    <row r="5000" spans="1:5" ht="14.25">
      <c r="A5000"/>
      <c r="B5000"/>
      <c r="C5000"/>
      <c r="D5000"/>
      <c r="E5000" s="253"/>
    </row>
    <row r="5001" spans="1:5" ht="14.25">
      <c r="A5001"/>
      <c r="B5001"/>
      <c r="C5001"/>
      <c r="D5001"/>
      <c r="E5001" s="253"/>
    </row>
    <row r="5002" spans="1:5" ht="14.25">
      <c r="A5002"/>
      <c r="B5002"/>
      <c r="C5002"/>
      <c r="D5002"/>
      <c r="E5002" s="253"/>
    </row>
    <row r="5003" spans="1:5" ht="14.25">
      <c r="A5003"/>
      <c r="B5003"/>
      <c r="C5003"/>
      <c r="D5003"/>
      <c r="E5003" s="253"/>
    </row>
    <row r="5004" spans="1:5" ht="14.25">
      <c r="A5004"/>
      <c r="B5004"/>
      <c r="C5004"/>
      <c r="D5004"/>
      <c r="E5004" s="253"/>
    </row>
    <row r="5005" spans="1:5" ht="14.25">
      <c r="A5005"/>
      <c r="B5005"/>
      <c r="C5005"/>
      <c r="D5005"/>
      <c r="E5005" s="253"/>
    </row>
    <row r="5006" spans="1:5" ht="14.25">
      <c r="A5006"/>
      <c r="B5006"/>
      <c r="C5006"/>
      <c r="D5006"/>
      <c r="E5006" s="253"/>
    </row>
    <row r="5007" spans="1:5" ht="14.25">
      <c r="A5007"/>
      <c r="B5007"/>
      <c r="C5007"/>
      <c r="D5007"/>
      <c r="E5007" s="253"/>
    </row>
    <row r="5008" spans="1:5" ht="14.25">
      <c r="A5008"/>
      <c r="B5008"/>
      <c r="C5008"/>
      <c r="D5008"/>
      <c r="E5008" s="253"/>
    </row>
    <row r="5009" spans="1:5" ht="14.25">
      <c r="A5009"/>
      <c r="B5009"/>
      <c r="C5009"/>
      <c r="D5009"/>
      <c r="E5009" s="253"/>
    </row>
    <row r="5010" spans="1:5" ht="14.25">
      <c r="A5010"/>
      <c r="B5010"/>
      <c r="C5010"/>
      <c r="D5010"/>
      <c r="E5010" s="253"/>
    </row>
    <row r="5011" spans="1:5" ht="14.25">
      <c r="A5011"/>
      <c r="B5011"/>
      <c r="C5011"/>
      <c r="D5011"/>
      <c r="E5011" s="253"/>
    </row>
    <row r="5012" spans="1:5" ht="14.25">
      <c r="A5012"/>
      <c r="B5012"/>
      <c r="C5012"/>
      <c r="D5012"/>
      <c r="E5012" s="253"/>
    </row>
    <row r="5013" spans="1:5" ht="14.25">
      <c r="A5013"/>
      <c r="B5013"/>
      <c r="C5013"/>
      <c r="D5013"/>
      <c r="E5013" s="253"/>
    </row>
    <row r="5014" spans="1:5" ht="14.25">
      <c r="A5014"/>
      <c r="B5014"/>
      <c r="C5014"/>
      <c r="D5014"/>
      <c r="E5014" s="253"/>
    </row>
    <row r="5015" spans="1:5" ht="14.25">
      <c r="A5015"/>
      <c r="B5015"/>
      <c r="C5015"/>
      <c r="D5015"/>
      <c r="E5015" s="253"/>
    </row>
    <row r="5016" spans="1:5" ht="14.25">
      <c r="A5016"/>
      <c r="B5016"/>
      <c r="C5016"/>
      <c r="D5016"/>
      <c r="E5016" s="253"/>
    </row>
    <row r="5017" spans="1:5" ht="14.25">
      <c r="A5017"/>
      <c r="B5017"/>
      <c r="C5017"/>
      <c r="D5017"/>
      <c r="E5017" s="253"/>
    </row>
    <row r="5018" spans="1:5" ht="14.25">
      <c r="A5018"/>
      <c r="B5018"/>
      <c r="C5018"/>
      <c r="D5018"/>
      <c r="E5018" s="253"/>
    </row>
    <row r="5019" spans="1:5" ht="14.25">
      <c r="A5019"/>
      <c r="B5019"/>
      <c r="C5019"/>
      <c r="D5019"/>
      <c r="E5019" s="253"/>
    </row>
    <row r="5020" spans="1:5" ht="14.25">
      <c r="A5020"/>
      <c r="B5020"/>
      <c r="C5020"/>
      <c r="D5020"/>
      <c r="E5020" s="253"/>
    </row>
    <row r="5021" spans="1:5" ht="14.25">
      <c r="A5021"/>
      <c r="B5021"/>
      <c r="C5021"/>
      <c r="D5021"/>
      <c r="E5021" s="253"/>
    </row>
    <row r="5022" spans="1:5" ht="14.25">
      <c r="A5022"/>
      <c r="B5022"/>
      <c r="C5022"/>
      <c r="D5022"/>
      <c r="E5022" s="253"/>
    </row>
    <row r="5023" spans="1:5" ht="14.25">
      <c r="A5023"/>
      <c r="B5023"/>
      <c r="C5023"/>
      <c r="D5023"/>
      <c r="E5023" s="253"/>
    </row>
    <row r="5024" spans="1:5" ht="14.25">
      <c r="A5024"/>
      <c r="B5024"/>
      <c r="C5024"/>
      <c r="D5024"/>
      <c r="E5024" s="253"/>
    </row>
    <row r="5025" spans="1:5" ht="14.25">
      <c r="A5025"/>
      <c r="B5025"/>
      <c r="C5025"/>
      <c r="D5025"/>
      <c r="E5025" s="253"/>
    </row>
    <row r="5026" spans="1:5" ht="14.25">
      <c r="A5026"/>
      <c r="B5026"/>
      <c r="C5026"/>
      <c r="D5026"/>
      <c r="E5026" s="253"/>
    </row>
    <row r="5027" spans="1:5" ht="14.25">
      <c r="A5027"/>
      <c r="B5027"/>
      <c r="C5027"/>
      <c r="D5027"/>
      <c r="E5027" s="253"/>
    </row>
    <row r="5028" spans="1:5" ht="14.25">
      <c r="A5028"/>
      <c r="B5028"/>
      <c r="C5028"/>
      <c r="D5028"/>
      <c r="E5028" s="253"/>
    </row>
    <row r="5029" spans="1:5" ht="14.25">
      <c r="A5029"/>
      <c r="B5029"/>
      <c r="C5029"/>
      <c r="D5029"/>
      <c r="E5029" s="253"/>
    </row>
    <row r="5030" spans="1:5" ht="14.25">
      <c r="A5030"/>
      <c r="B5030"/>
      <c r="C5030"/>
      <c r="D5030"/>
      <c r="E5030" s="253"/>
    </row>
    <row r="5031" spans="1:5" ht="14.25">
      <c r="A5031"/>
      <c r="B5031"/>
      <c r="C5031"/>
      <c r="D5031"/>
      <c r="E5031" s="253"/>
    </row>
    <row r="5032" spans="1:5" ht="14.25">
      <c r="A5032"/>
      <c r="B5032"/>
      <c r="C5032"/>
      <c r="D5032"/>
      <c r="E5032" s="253"/>
    </row>
    <row r="5033" spans="1:5" ht="14.25">
      <c r="A5033"/>
      <c r="B5033"/>
      <c r="C5033"/>
      <c r="D5033"/>
      <c r="E5033" s="253"/>
    </row>
    <row r="5034" spans="1:5" ht="14.25">
      <c r="A5034"/>
      <c r="B5034"/>
      <c r="C5034"/>
      <c r="D5034"/>
      <c r="E5034" s="253"/>
    </row>
    <row r="5035" spans="1:5" ht="14.25">
      <c r="A5035"/>
      <c r="B5035"/>
      <c r="C5035"/>
      <c r="D5035"/>
      <c r="E5035" s="253"/>
    </row>
    <row r="5036" spans="1:5" ht="14.25">
      <c r="A5036"/>
      <c r="B5036"/>
      <c r="C5036"/>
      <c r="D5036"/>
      <c r="E5036" s="253"/>
    </row>
    <row r="5037" spans="1:5" ht="14.25">
      <c r="A5037"/>
      <c r="B5037"/>
      <c r="C5037"/>
      <c r="D5037"/>
      <c r="E5037" s="253"/>
    </row>
    <row r="5038" spans="1:5" ht="14.25">
      <c r="A5038"/>
      <c r="B5038"/>
      <c r="C5038"/>
      <c r="D5038"/>
      <c r="E5038" s="253"/>
    </row>
    <row r="5039" spans="1:5" ht="14.25">
      <c r="A5039"/>
      <c r="B5039"/>
      <c r="C5039"/>
      <c r="D5039"/>
      <c r="E5039" s="253"/>
    </row>
    <row r="5040" spans="1:5" ht="14.25">
      <c r="A5040"/>
      <c r="B5040"/>
      <c r="C5040"/>
      <c r="D5040"/>
      <c r="E5040" s="253"/>
    </row>
    <row r="5041" spans="1:5" ht="14.25">
      <c r="A5041"/>
      <c r="B5041"/>
      <c r="C5041"/>
      <c r="D5041"/>
      <c r="E5041" s="253"/>
    </row>
    <row r="5042" spans="1:5" ht="14.25">
      <c r="A5042"/>
      <c r="B5042"/>
      <c r="C5042"/>
      <c r="D5042"/>
      <c r="E5042" s="253"/>
    </row>
    <row r="5043" spans="1:5" ht="14.25">
      <c r="A5043"/>
      <c r="B5043"/>
      <c r="C5043"/>
      <c r="D5043"/>
      <c r="E5043" s="253"/>
    </row>
    <row r="5044" spans="1:5" ht="14.25">
      <c r="A5044"/>
      <c r="B5044"/>
      <c r="C5044"/>
      <c r="D5044"/>
      <c r="E5044" s="253"/>
    </row>
    <row r="5045" spans="1:5" ht="14.25">
      <c r="A5045"/>
      <c r="B5045"/>
      <c r="C5045"/>
      <c r="D5045"/>
      <c r="E5045" s="253"/>
    </row>
    <row r="5046" spans="1:5" ht="14.25">
      <c r="A5046"/>
      <c r="B5046"/>
      <c r="C5046"/>
      <c r="D5046"/>
      <c r="E5046" s="253"/>
    </row>
    <row r="5047" spans="1:5" ht="14.25">
      <c r="A5047"/>
      <c r="B5047"/>
      <c r="C5047"/>
      <c r="D5047"/>
      <c r="E5047" s="253"/>
    </row>
    <row r="5048" spans="1:5" ht="14.25">
      <c r="A5048"/>
      <c r="B5048"/>
      <c r="C5048"/>
      <c r="D5048"/>
      <c r="E5048" s="253"/>
    </row>
    <row r="5049" spans="1:5" ht="14.25">
      <c r="A5049"/>
      <c r="B5049"/>
      <c r="C5049"/>
      <c r="D5049"/>
      <c r="E5049" s="253"/>
    </row>
    <row r="5050" spans="1:5" ht="14.25">
      <c r="A5050"/>
      <c r="B5050"/>
      <c r="C5050"/>
      <c r="D5050"/>
      <c r="E5050" s="253"/>
    </row>
    <row r="5051" spans="1:5" ht="14.25">
      <c r="A5051"/>
      <c r="B5051"/>
      <c r="C5051"/>
      <c r="D5051"/>
      <c r="E5051" s="253"/>
    </row>
    <row r="5052" spans="1:5" ht="14.25">
      <c r="A5052"/>
      <c r="B5052"/>
      <c r="C5052"/>
      <c r="D5052"/>
      <c r="E5052" s="253"/>
    </row>
    <row r="5053" spans="1:5" ht="14.25">
      <c r="A5053"/>
      <c r="B5053"/>
      <c r="C5053"/>
      <c r="D5053"/>
      <c r="E5053" s="253"/>
    </row>
    <row r="5054" spans="1:5" ht="14.25">
      <c r="A5054"/>
      <c r="B5054"/>
      <c r="C5054"/>
      <c r="D5054"/>
      <c r="E5054" s="253"/>
    </row>
    <row r="5055" spans="1:5" ht="14.25">
      <c r="A5055"/>
      <c r="B5055"/>
      <c r="C5055"/>
      <c r="D5055"/>
      <c r="E5055" s="253"/>
    </row>
    <row r="5056" spans="1:5" ht="14.25">
      <c r="A5056"/>
      <c r="B5056"/>
      <c r="C5056"/>
      <c r="D5056"/>
      <c r="E5056" s="253"/>
    </row>
    <row r="5057" spans="1:5" ht="14.25">
      <c r="A5057"/>
      <c r="B5057"/>
      <c r="C5057"/>
      <c r="D5057"/>
      <c r="E5057" s="253"/>
    </row>
    <row r="5058" spans="1:5" ht="14.25">
      <c r="A5058"/>
      <c r="B5058"/>
      <c r="C5058"/>
      <c r="D5058"/>
      <c r="E5058" s="253"/>
    </row>
    <row r="5059" spans="1:5" ht="14.25">
      <c r="A5059"/>
      <c r="B5059"/>
      <c r="C5059"/>
      <c r="D5059"/>
      <c r="E5059" s="253"/>
    </row>
    <row r="5060" spans="1:5" ht="14.25">
      <c r="A5060"/>
      <c r="B5060"/>
      <c r="C5060"/>
      <c r="D5060"/>
      <c r="E5060" s="253"/>
    </row>
    <row r="5061" spans="1:5" ht="14.25">
      <c r="A5061"/>
      <c r="B5061"/>
      <c r="C5061"/>
      <c r="D5061"/>
      <c r="E5061" s="253"/>
    </row>
    <row r="5062" spans="1:5" ht="14.25">
      <c r="A5062"/>
      <c r="B5062"/>
      <c r="C5062"/>
      <c r="D5062"/>
      <c r="E5062" s="253"/>
    </row>
    <row r="5063" spans="1:5" ht="14.25">
      <c r="A5063"/>
      <c r="B5063"/>
      <c r="C5063"/>
      <c r="D5063"/>
      <c r="E5063" s="253"/>
    </row>
    <row r="5064" spans="1:5" ht="14.25">
      <c r="A5064"/>
      <c r="B5064"/>
      <c r="C5064"/>
      <c r="D5064"/>
      <c r="E5064" s="253"/>
    </row>
    <row r="5065" spans="1:5" ht="14.25">
      <c r="A5065"/>
      <c r="B5065"/>
      <c r="C5065"/>
      <c r="D5065"/>
      <c r="E5065" s="253"/>
    </row>
    <row r="5066" spans="1:5" ht="14.25">
      <c r="A5066"/>
      <c r="B5066"/>
      <c r="C5066"/>
      <c r="D5066"/>
      <c r="E5066" s="253"/>
    </row>
    <row r="5067" spans="1:5" ht="14.25">
      <c r="A5067"/>
      <c r="B5067"/>
      <c r="C5067"/>
      <c r="D5067"/>
      <c r="E5067" s="253"/>
    </row>
    <row r="5068" spans="1:5" ht="14.25">
      <c r="A5068"/>
      <c r="B5068"/>
      <c r="C5068"/>
      <c r="D5068"/>
      <c r="E5068" s="253"/>
    </row>
    <row r="5069" spans="1:5" ht="14.25">
      <c r="A5069"/>
      <c r="B5069"/>
      <c r="C5069"/>
      <c r="D5069"/>
      <c r="E5069" s="253"/>
    </row>
    <row r="5070" spans="1:5" ht="14.25">
      <c r="A5070"/>
      <c r="B5070"/>
      <c r="C5070"/>
      <c r="D5070"/>
      <c r="E5070" s="253"/>
    </row>
    <row r="5071" spans="1:5" ht="14.25">
      <c r="A5071"/>
      <c r="B5071"/>
      <c r="C5071"/>
      <c r="D5071"/>
      <c r="E5071" s="253"/>
    </row>
    <row r="5072" spans="1:5" ht="14.25">
      <c r="A5072"/>
      <c r="B5072"/>
      <c r="C5072"/>
      <c r="D5072"/>
      <c r="E5072" s="253"/>
    </row>
    <row r="5073" spans="1:5" ht="14.25">
      <c r="A5073"/>
      <c r="B5073"/>
      <c r="C5073"/>
      <c r="D5073"/>
      <c r="E5073" s="253"/>
    </row>
    <row r="5074" spans="1:5" ht="14.25">
      <c r="A5074"/>
      <c r="B5074"/>
      <c r="C5074"/>
      <c r="D5074"/>
      <c r="E5074" s="253"/>
    </row>
    <row r="5075" spans="1:5" ht="14.25">
      <c r="A5075"/>
      <c r="B5075"/>
      <c r="C5075"/>
      <c r="D5075"/>
      <c r="E5075" s="253"/>
    </row>
    <row r="5076" spans="1:5" ht="14.25">
      <c r="A5076"/>
      <c r="B5076"/>
      <c r="C5076"/>
      <c r="D5076"/>
      <c r="E5076" s="253"/>
    </row>
    <row r="5077" spans="1:5" ht="14.25">
      <c r="A5077"/>
      <c r="B5077"/>
      <c r="C5077"/>
      <c r="D5077"/>
      <c r="E5077" s="253"/>
    </row>
    <row r="5078" spans="1:5" ht="14.25">
      <c r="A5078"/>
      <c r="B5078"/>
      <c r="C5078"/>
      <c r="D5078"/>
      <c r="E5078" s="253"/>
    </row>
    <row r="5079" spans="1:5" ht="14.25">
      <c r="A5079"/>
      <c r="B5079"/>
      <c r="C5079"/>
      <c r="D5079"/>
      <c r="E5079" s="253"/>
    </row>
    <row r="5080" spans="1:5" ht="14.25">
      <c r="A5080"/>
      <c r="B5080"/>
      <c r="C5080"/>
      <c r="D5080"/>
      <c r="E5080" s="253"/>
    </row>
    <row r="5081" spans="1:5" ht="14.25">
      <c r="A5081"/>
      <c r="B5081"/>
      <c r="C5081"/>
      <c r="D5081"/>
      <c r="E5081" s="253"/>
    </row>
    <row r="5082" spans="1:5" ht="14.25">
      <c r="A5082"/>
      <c r="B5082"/>
      <c r="C5082"/>
      <c r="D5082"/>
      <c r="E5082" s="253"/>
    </row>
    <row r="5083" spans="1:5" ht="14.25">
      <c r="A5083"/>
      <c r="B5083"/>
      <c r="C5083"/>
      <c r="D5083"/>
      <c r="E5083" s="253"/>
    </row>
    <row r="5084" spans="1:5" ht="14.25">
      <c r="A5084"/>
      <c r="B5084"/>
      <c r="C5084"/>
      <c r="D5084"/>
      <c r="E5084" s="253"/>
    </row>
    <row r="5085" spans="1:5" ht="14.25">
      <c r="A5085"/>
      <c r="B5085"/>
      <c r="C5085"/>
      <c r="D5085"/>
      <c r="E5085" s="253"/>
    </row>
    <row r="5086" spans="1:5" ht="14.25">
      <c r="A5086"/>
      <c r="B5086"/>
      <c r="C5086"/>
      <c r="D5086"/>
      <c r="E5086" s="253"/>
    </row>
    <row r="5087" spans="1:5" ht="14.25">
      <c r="A5087"/>
      <c r="B5087"/>
      <c r="C5087"/>
      <c r="D5087"/>
      <c r="E5087" s="253"/>
    </row>
    <row r="5088" spans="1:5" ht="14.25">
      <c r="A5088"/>
      <c r="B5088"/>
      <c r="C5088"/>
      <c r="D5088"/>
      <c r="E5088" s="253"/>
    </row>
    <row r="5089" spans="1:5" ht="14.25">
      <c r="A5089"/>
      <c r="B5089"/>
      <c r="C5089"/>
      <c r="D5089"/>
      <c r="E5089" s="253"/>
    </row>
    <row r="5090" spans="1:5" ht="14.25">
      <c r="A5090"/>
      <c r="B5090"/>
      <c r="C5090"/>
      <c r="D5090"/>
      <c r="E5090" s="253"/>
    </row>
    <row r="5091" spans="1:5" ht="14.25">
      <c r="A5091"/>
      <c r="B5091"/>
      <c r="C5091"/>
      <c r="D5091"/>
      <c r="E5091" s="253"/>
    </row>
    <row r="5092" spans="1:5" ht="14.25">
      <c r="A5092"/>
      <c r="B5092"/>
      <c r="C5092"/>
      <c r="D5092"/>
      <c r="E5092" s="253"/>
    </row>
    <row r="5093" spans="1:5" ht="14.25">
      <c r="A5093"/>
      <c r="B5093"/>
      <c r="C5093"/>
      <c r="D5093"/>
      <c r="E5093" s="253"/>
    </row>
    <row r="5094" spans="1:5" ht="14.25">
      <c r="A5094"/>
      <c r="B5094"/>
      <c r="C5094"/>
      <c r="D5094"/>
      <c r="E5094" s="253"/>
    </row>
    <row r="5095" spans="1:5" ht="14.25">
      <c r="A5095"/>
      <c r="B5095"/>
      <c r="C5095"/>
      <c r="D5095"/>
      <c r="E5095" s="253"/>
    </row>
    <row r="5096" spans="1:5" ht="14.25">
      <c r="A5096"/>
      <c r="B5096"/>
      <c r="C5096"/>
      <c r="D5096"/>
      <c r="E5096" s="253"/>
    </row>
    <row r="5097" spans="1:5" ht="14.25">
      <c r="A5097"/>
      <c r="B5097"/>
      <c r="C5097"/>
      <c r="D5097"/>
      <c r="E5097" s="253"/>
    </row>
    <row r="5098" spans="1:5" ht="14.25">
      <c r="A5098"/>
      <c r="B5098"/>
      <c r="C5098"/>
      <c r="D5098"/>
      <c r="E5098" s="253"/>
    </row>
    <row r="5099" spans="1:5" ht="14.25">
      <c r="A5099"/>
      <c r="B5099"/>
      <c r="C5099"/>
      <c r="D5099"/>
      <c r="E5099" s="253"/>
    </row>
    <row r="5100" spans="1:5" ht="14.25">
      <c r="A5100"/>
      <c r="B5100"/>
      <c r="C5100"/>
      <c r="D5100"/>
      <c r="E5100" s="253"/>
    </row>
    <row r="5101" spans="1:5" ht="14.25">
      <c r="A5101"/>
      <c r="B5101"/>
      <c r="C5101"/>
      <c r="D5101"/>
      <c r="E5101" s="253"/>
    </row>
    <row r="5102" spans="1:5" ht="14.25">
      <c r="A5102"/>
      <c r="B5102"/>
      <c r="C5102"/>
      <c r="D5102"/>
      <c r="E5102" s="253"/>
    </row>
    <row r="5103" spans="1:5" ht="14.25">
      <c r="A5103"/>
      <c r="B5103"/>
      <c r="C5103"/>
      <c r="D5103"/>
      <c r="E5103" s="253"/>
    </row>
    <row r="5104" spans="1:5" ht="14.25">
      <c r="A5104"/>
      <c r="B5104"/>
      <c r="C5104"/>
      <c r="D5104"/>
      <c r="E5104" s="253"/>
    </row>
    <row r="5105" spans="1:5" ht="14.25">
      <c r="A5105"/>
      <c r="B5105"/>
      <c r="C5105"/>
      <c r="D5105"/>
      <c r="E5105" s="253"/>
    </row>
    <row r="5106" spans="1:5" ht="14.25">
      <c r="A5106"/>
      <c r="B5106"/>
      <c r="C5106"/>
      <c r="D5106"/>
      <c r="E5106" s="253"/>
    </row>
    <row r="5107" spans="1:5" ht="14.25">
      <c r="A5107"/>
      <c r="B5107"/>
      <c r="C5107"/>
      <c r="D5107"/>
      <c r="E5107" s="253"/>
    </row>
    <row r="5108" spans="1:5" ht="14.25">
      <c r="A5108"/>
      <c r="B5108"/>
      <c r="C5108"/>
      <c r="D5108"/>
      <c r="E5108" s="253"/>
    </row>
    <row r="5109" spans="1:5" ht="14.25">
      <c r="A5109"/>
      <c r="B5109"/>
      <c r="C5109"/>
      <c r="D5109"/>
      <c r="E5109" s="253"/>
    </row>
    <row r="5110" spans="1:5" ht="14.25">
      <c r="A5110"/>
      <c r="B5110"/>
      <c r="C5110"/>
      <c r="D5110"/>
      <c r="E5110" s="253"/>
    </row>
    <row r="5111" spans="1:5" ht="14.25">
      <c r="A5111"/>
      <c r="B5111"/>
      <c r="C5111"/>
      <c r="D5111"/>
      <c r="E5111" s="253"/>
    </row>
    <row r="5112" spans="1:5" ht="14.25">
      <c r="A5112"/>
      <c r="B5112"/>
      <c r="C5112"/>
      <c r="D5112"/>
      <c r="E5112" s="253"/>
    </row>
    <row r="5113" spans="1:5" ht="14.25">
      <c r="A5113"/>
      <c r="B5113"/>
      <c r="C5113"/>
      <c r="D5113"/>
      <c r="E5113" s="253"/>
    </row>
    <row r="5114" spans="1:5" ht="14.25">
      <c r="A5114"/>
      <c r="B5114"/>
      <c r="C5114"/>
      <c r="D5114"/>
      <c r="E5114" s="253"/>
    </row>
    <row r="5115" spans="1:5" ht="14.25">
      <c r="A5115"/>
      <c r="B5115"/>
      <c r="C5115"/>
      <c r="D5115"/>
      <c r="E5115" s="253"/>
    </row>
    <row r="5116" spans="1:5" ht="14.25">
      <c r="A5116"/>
      <c r="B5116"/>
      <c r="C5116"/>
      <c r="D5116"/>
      <c r="E5116" s="253"/>
    </row>
    <row r="5117" spans="1:5" ht="14.25">
      <c r="A5117"/>
      <c r="B5117"/>
      <c r="C5117"/>
      <c r="D5117"/>
      <c r="E5117" s="253"/>
    </row>
    <row r="5118" spans="1:5" ht="14.25">
      <c r="A5118"/>
      <c r="B5118"/>
      <c r="C5118"/>
      <c r="D5118"/>
      <c r="E5118" s="253"/>
    </row>
    <row r="5119" spans="1:5" ht="14.25">
      <c r="A5119"/>
      <c r="B5119"/>
      <c r="C5119"/>
      <c r="D5119"/>
      <c r="E5119" s="253"/>
    </row>
    <row r="5120" spans="1:5" ht="14.25">
      <c r="A5120"/>
      <c r="B5120"/>
      <c r="C5120"/>
      <c r="D5120"/>
      <c r="E5120" s="253"/>
    </row>
    <row r="5121" spans="1:5" ht="14.25">
      <c r="A5121"/>
      <c r="B5121"/>
      <c r="C5121"/>
      <c r="D5121"/>
      <c r="E5121" s="253"/>
    </row>
    <row r="5122" spans="1:5" ht="14.25">
      <c r="A5122"/>
      <c r="B5122"/>
      <c r="C5122"/>
      <c r="D5122"/>
      <c r="E5122" s="253"/>
    </row>
    <row r="5123" spans="1:5" ht="14.25">
      <c r="A5123"/>
      <c r="B5123"/>
      <c r="C5123"/>
      <c r="D5123"/>
      <c r="E5123" s="253"/>
    </row>
    <row r="5124" spans="1:5" ht="14.25">
      <c r="A5124"/>
      <c r="B5124"/>
      <c r="C5124"/>
      <c r="D5124"/>
      <c r="E5124" s="253"/>
    </row>
    <row r="5125" spans="1:5" ht="14.25">
      <c r="A5125"/>
      <c r="B5125"/>
      <c r="C5125"/>
      <c r="D5125"/>
      <c r="E5125" s="253"/>
    </row>
    <row r="5126" spans="1:5" ht="14.25">
      <c r="A5126"/>
      <c r="B5126"/>
      <c r="C5126"/>
      <c r="D5126"/>
      <c r="E5126" s="253"/>
    </row>
    <row r="5127" spans="1:5" ht="14.25">
      <c r="A5127"/>
      <c r="B5127"/>
      <c r="C5127"/>
      <c r="D5127"/>
      <c r="E5127" s="253"/>
    </row>
    <row r="5128" spans="1:5" ht="14.25">
      <c r="A5128"/>
      <c r="B5128"/>
      <c r="C5128"/>
      <c r="D5128"/>
      <c r="E5128" s="253"/>
    </row>
    <row r="5129" spans="1:5" ht="14.25">
      <c r="A5129"/>
      <c r="B5129"/>
      <c r="C5129"/>
      <c r="D5129"/>
      <c r="E5129" s="253"/>
    </row>
    <row r="5130" spans="1:5" ht="14.25">
      <c r="A5130"/>
      <c r="B5130"/>
      <c r="C5130"/>
      <c r="D5130"/>
      <c r="E5130" s="253"/>
    </row>
    <row r="5131" spans="1:5" ht="14.25">
      <c r="A5131"/>
      <c r="B5131"/>
      <c r="C5131"/>
      <c r="D5131"/>
      <c r="E5131" s="253"/>
    </row>
    <row r="5132" spans="1:5" ht="14.25">
      <c r="A5132"/>
      <c r="B5132"/>
      <c r="C5132"/>
      <c r="D5132"/>
      <c r="E5132" s="253"/>
    </row>
    <row r="5133" spans="1:5" ht="14.25">
      <c r="A5133"/>
      <c r="B5133"/>
      <c r="C5133"/>
      <c r="D5133"/>
      <c r="E5133" s="253"/>
    </row>
    <row r="5134" spans="1:5" ht="14.25">
      <c r="A5134"/>
      <c r="B5134"/>
      <c r="C5134"/>
      <c r="D5134"/>
      <c r="E5134" s="253"/>
    </row>
    <row r="5135" spans="1:5" ht="14.25">
      <c r="A5135"/>
      <c r="B5135"/>
      <c r="C5135"/>
      <c r="D5135"/>
      <c r="E5135" s="253"/>
    </row>
    <row r="5136" spans="1:5" ht="14.25">
      <c r="A5136"/>
      <c r="B5136"/>
      <c r="C5136"/>
      <c r="D5136"/>
      <c r="E5136" s="253"/>
    </row>
    <row r="5137" spans="1:5" ht="14.25">
      <c r="A5137"/>
      <c r="B5137"/>
      <c r="C5137"/>
      <c r="D5137"/>
      <c r="E5137" s="253"/>
    </row>
    <row r="5138" spans="1:5" ht="14.25">
      <c r="A5138"/>
      <c r="B5138"/>
      <c r="C5138"/>
      <c r="D5138"/>
      <c r="E5138" s="253"/>
    </row>
    <row r="5139" spans="1:5" ht="14.25">
      <c r="A5139"/>
      <c r="B5139"/>
      <c r="C5139"/>
      <c r="D5139"/>
      <c r="E5139" s="253"/>
    </row>
    <row r="5140" spans="1:5" ht="14.25">
      <c r="A5140"/>
      <c r="B5140"/>
      <c r="C5140"/>
      <c r="D5140"/>
      <c r="E5140" s="253"/>
    </row>
    <row r="5141" spans="1:5" ht="14.25">
      <c r="A5141"/>
      <c r="B5141"/>
      <c r="C5141"/>
      <c r="D5141"/>
      <c r="E5141" s="253"/>
    </row>
    <row r="5142" spans="1:5" ht="14.25">
      <c r="A5142"/>
      <c r="B5142"/>
      <c r="C5142"/>
      <c r="D5142"/>
      <c r="E5142" s="253"/>
    </row>
    <row r="5143" spans="1:5" ht="14.25">
      <c r="A5143"/>
      <c r="B5143"/>
      <c r="C5143"/>
      <c r="D5143"/>
      <c r="E5143" s="253"/>
    </row>
    <row r="5144" spans="1:5" ht="14.25">
      <c r="A5144"/>
      <c r="B5144"/>
      <c r="C5144"/>
      <c r="D5144"/>
      <c r="E5144" s="253"/>
    </row>
    <row r="5145" spans="1:5" ht="14.25">
      <c r="A5145"/>
      <c r="B5145"/>
      <c r="C5145"/>
      <c r="D5145"/>
      <c r="E5145" s="253"/>
    </row>
    <row r="5146" spans="1:5" ht="14.25">
      <c r="A5146"/>
      <c r="B5146"/>
      <c r="C5146"/>
      <c r="D5146"/>
      <c r="E5146" s="253"/>
    </row>
    <row r="5147" spans="1:5" ht="14.25">
      <c r="A5147"/>
      <c r="B5147"/>
      <c r="C5147"/>
      <c r="D5147"/>
      <c r="E5147" s="253"/>
    </row>
    <row r="5148" spans="1:5" ht="14.25">
      <c r="A5148"/>
      <c r="B5148"/>
      <c r="C5148"/>
      <c r="D5148"/>
      <c r="E5148" s="253"/>
    </row>
    <row r="5149" spans="1:5" ht="14.25">
      <c r="A5149"/>
      <c r="B5149"/>
      <c r="C5149"/>
      <c r="D5149"/>
      <c r="E5149" s="253"/>
    </row>
    <row r="5150" spans="1:5" ht="14.25">
      <c r="A5150"/>
      <c r="B5150"/>
      <c r="C5150"/>
      <c r="D5150"/>
      <c r="E5150" s="253"/>
    </row>
    <row r="5151" spans="1:5" ht="14.25">
      <c r="A5151"/>
      <c r="B5151"/>
      <c r="C5151"/>
      <c r="D5151"/>
      <c r="E5151" s="253"/>
    </row>
    <row r="5152" spans="1:5" ht="14.25">
      <c r="A5152"/>
      <c r="B5152"/>
      <c r="C5152"/>
      <c r="D5152"/>
      <c r="E5152" s="253"/>
    </row>
    <row r="5153" spans="1:5" ht="14.25">
      <c r="A5153"/>
      <c r="B5153"/>
      <c r="C5153"/>
      <c r="D5153"/>
      <c r="E5153" s="253"/>
    </row>
    <row r="5154" spans="1:5" ht="14.25">
      <c r="A5154"/>
      <c r="B5154"/>
      <c r="C5154"/>
      <c r="D5154"/>
      <c r="E5154" s="253"/>
    </row>
    <row r="5155" spans="1:5" ht="14.25">
      <c r="A5155"/>
      <c r="B5155"/>
      <c r="C5155"/>
      <c r="D5155"/>
      <c r="E5155" s="253"/>
    </row>
    <row r="5156" spans="1:5" ht="14.25">
      <c r="A5156"/>
      <c r="B5156"/>
      <c r="C5156"/>
      <c r="D5156"/>
      <c r="E5156" s="253"/>
    </row>
    <row r="5157" spans="1:5" ht="14.25">
      <c r="A5157"/>
      <c r="B5157"/>
      <c r="C5157"/>
      <c r="D5157"/>
      <c r="E5157" s="253"/>
    </row>
    <row r="5158" spans="1:5" ht="14.25">
      <c r="A5158"/>
      <c r="B5158"/>
      <c r="C5158"/>
      <c r="D5158"/>
      <c r="E5158" s="253"/>
    </row>
    <row r="5159" spans="1:5" ht="14.25">
      <c r="A5159"/>
      <c r="B5159"/>
      <c r="C5159"/>
      <c r="D5159"/>
      <c r="E5159" s="253"/>
    </row>
    <row r="5160" spans="1:5" ht="14.25">
      <c r="A5160"/>
      <c r="B5160"/>
      <c r="C5160"/>
      <c r="D5160"/>
      <c r="E5160" s="253"/>
    </row>
    <row r="5161" spans="1:5" ht="14.25">
      <c r="A5161"/>
      <c r="B5161"/>
      <c r="C5161"/>
      <c r="D5161"/>
      <c r="E5161" s="253"/>
    </row>
    <row r="5162" spans="1:5" ht="14.25">
      <c r="A5162"/>
      <c r="B5162"/>
      <c r="C5162"/>
      <c r="D5162"/>
      <c r="E5162" s="253"/>
    </row>
    <row r="5163" spans="1:5" ht="14.25">
      <c r="A5163"/>
      <c r="B5163"/>
      <c r="C5163"/>
      <c r="D5163"/>
      <c r="E5163" s="253"/>
    </row>
    <row r="5164" spans="1:5" ht="14.25">
      <c r="A5164"/>
      <c r="B5164"/>
      <c r="C5164"/>
      <c r="D5164"/>
      <c r="E5164" s="253"/>
    </row>
    <row r="5165" spans="1:5" ht="14.25">
      <c r="A5165"/>
      <c r="B5165"/>
      <c r="C5165"/>
      <c r="D5165"/>
      <c r="E5165" s="253"/>
    </row>
    <row r="5166" spans="1:5" ht="14.25">
      <c r="A5166"/>
      <c r="B5166"/>
      <c r="C5166"/>
      <c r="D5166"/>
      <c r="E5166" s="253"/>
    </row>
    <row r="5167" spans="1:5" ht="14.25">
      <c r="A5167"/>
      <c r="B5167"/>
      <c r="C5167"/>
      <c r="D5167"/>
      <c r="E5167" s="253"/>
    </row>
    <row r="5168" spans="1:5" ht="14.25">
      <c r="A5168"/>
      <c r="B5168"/>
      <c r="C5168"/>
      <c r="D5168"/>
      <c r="E5168" s="253"/>
    </row>
    <row r="5169" spans="1:5" ht="14.25">
      <c r="A5169"/>
      <c r="B5169"/>
      <c r="C5169"/>
      <c r="D5169"/>
      <c r="E5169" s="253"/>
    </row>
    <row r="5170" spans="1:5" ht="14.25">
      <c r="A5170"/>
      <c r="B5170"/>
      <c r="C5170"/>
      <c r="D5170"/>
      <c r="E5170" s="253"/>
    </row>
    <row r="5171" spans="1:5" ht="14.25">
      <c r="A5171"/>
      <c r="B5171"/>
      <c r="C5171"/>
      <c r="D5171"/>
      <c r="E5171" s="253"/>
    </row>
    <row r="5172" spans="1:5" ht="14.25">
      <c r="A5172"/>
      <c r="B5172"/>
      <c r="C5172"/>
      <c r="D5172"/>
      <c r="E5172" s="253"/>
    </row>
    <row r="5173" spans="1:5" ht="14.25">
      <c r="A5173"/>
      <c r="B5173"/>
      <c r="C5173"/>
      <c r="D5173"/>
      <c r="E5173" s="253"/>
    </row>
    <row r="5174" spans="1:5" ht="14.25">
      <c r="A5174"/>
      <c r="B5174"/>
      <c r="C5174"/>
      <c r="D5174"/>
      <c r="E5174" s="253"/>
    </row>
    <row r="5175" spans="1:5" ht="14.25">
      <c r="A5175"/>
      <c r="B5175"/>
      <c r="C5175"/>
      <c r="D5175"/>
      <c r="E5175" s="253"/>
    </row>
    <row r="5176" spans="1:5" ht="14.25">
      <c r="A5176"/>
      <c r="B5176"/>
      <c r="C5176"/>
      <c r="D5176"/>
      <c r="E5176" s="253"/>
    </row>
    <row r="5177" spans="1:5" ht="14.25">
      <c r="A5177"/>
      <c r="B5177"/>
      <c r="C5177"/>
      <c r="D5177"/>
      <c r="E5177" s="253"/>
    </row>
    <row r="5178" spans="1:5" ht="14.25">
      <c r="A5178"/>
      <c r="B5178"/>
      <c r="C5178"/>
      <c r="D5178"/>
      <c r="E5178" s="253"/>
    </row>
    <row r="5179" spans="1:5" ht="14.25">
      <c r="A5179"/>
      <c r="B5179"/>
      <c r="C5179"/>
      <c r="D5179"/>
      <c r="E5179" s="253"/>
    </row>
    <row r="5180" spans="1:5" ht="14.25">
      <c r="A5180"/>
      <c r="B5180"/>
      <c r="C5180"/>
      <c r="D5180"/>
      <c r="E5180" s="253"/>
    </row>
    <row r="5181" spans="1:5" ht="14.25">
      <c r="A5181"/>
      <c r="B5181"/>
      <c r="C5181"/>
      <c r="D5181"/>
      <c r="E5181" s="253"/>
    </row>
    <row r="5182" spans="1:5" ht="14.25">
      <c r="A5182"/>
      <c r="B5182"/>
      <c r="C5182"/>
      <c r="D5182"/>
      <c r="E5182" s="253"/>
    </row>
    <row r="5183" spans="1:5" ht="14.25">
      <c r="A5183"/>
      <c r="B5183"/>
      <c r="C5183"/>
      <c r="D5183"/>
      <c r="E5183" s="253"/>
    </row>
    <row r="5184" spans="1:5" ht="14.25">
      <c r="A5184"/>
      <c r="B5184"/>
      <c r="C5184"/>
      <c r="D5184"/>
      <c r="E5184" s="253"/>
    </row>
    <row r="5185" spans="1:5" ht="14.25">
      <c r="A5185"/>
      <c r="B5185"/>
      <c r="C5185"/>
      <c r="D5185"/>
      <c r="E5185" s="253"/>
    </row>
    <row r="5186" spans="1:5" ht="14.25">
      <c r="A5186"/>
      <c r="B5186"/>
      <c r="C5186"/>
      <c r="D5186"/>
      <c r="E5186" s="253"/>
    </row>
    <row r="5187" spans="1:5" ht="14.25">
      <c r="A5187"/>
      <c r="B5187"/>
      <c r="C5187"/>
      <c r="D5187"/>
      <c r="E5187" s="253"/>
    </row>
    <row r="5188" spans="1:5" ht="14.25">
      <c r="A5188"/>
      <c r="B5188"/>
      <c r="C5188"/>
      <c r="D5188"/>
      <c r="E5188" s="253"/>
    </row>
    <row r="5189" spans="1:5" ht="14.25">
      <c r="A5189"/>
      <c r="B5189"/>
      <c r="C5189"/>
      <c r="D5189"/>
      <c r="E5189" s="253"/>
    </row>
    <row r="5190" spans="1:5" ht="14.25">
      <c r="A5190"/>
      <c r="B5190"/>
      <c r="C5190"/>
      <c r="D5190"/>
      <c r="E5190" s="253"/>
    </row>
    <row r="5191" spans="1:5" ht="14.25">
      <c r="A5191"/>
      <c r="B5191"/>
      <c r="C5191"/>
      <c r="D5191"/>
      <c r="E5191" s="253"/>
    </row>
    <row r="5192" spans="1:5" ht="14.25">
      <c r="A5192"/>
      <c r="B5192"/>
      <c r="C5192"/>
      <c r="D5192"/>
      <c r="E5192" s="253"/>
    </row>
    <row r="5193" spans="1:5" ht="14.25">
      <c r="A5193"/>
      <c r="B5193"/>
      <c r="C5193"/>
      <c r="D5193"/>
      <c r="E5193" s="253"/>
    </row>
    <row r="5194" spans="1:5" ht="14.25">
      <c r="A5194"/>
      <c r="B5194"/>
      <c r="C5194"/>
      <c r="D5194"/>
      <c r="E5194" s="253"/>
    </row>
    <row r="5195" spans="1:5" ht="14.25">
      <c r="A5195"/>
      <c r="B5195"/>
      <c r="C5195"/>
      <c r="D5195"/>
      <c r="E5195" s="253"/>
    </row>
    <row r="5196" spans="1:5" ht="14.25">
      <c r="A5196"/>
      <c r="B5196"/>
      <c r="C5196"/>
      <c r="D5196"/>
      <c r="E5196" s="253"/>
    </row>
    <row r="5197" spans="1:5" ht="14.25">
      <c r="A5197"/>
      <c r="B5197"/>
      <c r="C5197"/>
      <c r="D5197"/>
      <c r="E5197" s="253"/>
    </row>
    <row r="5198" spans="1:5" ht="14.25">
      <c r="A5198"/>
      <c r="B5198"/>
      <c r="C5198"/>
      <c r="D5198"/>
      <c r="E5198" s="253"/>
    </row>
    <row r="5199" spans="1:5" ht="14.25">
      <c r="A5199"/>
      <c r="B5199"/>
      <c r="C5199"/>
      <c r="D5199"/>
      <c r="E5199" s="253"/>
    </row>
    <row r="5200" spans="1:5" ht="14.25">
      <c r="A5200"/>
      <c r="B5200"/>
      <c r="C5200"/>
      <c r="D5200"/>
      <c r="E5200" s="253"/>
    </row>
    <row r="5201" spans="1:5" ht="14.25">
      <c r="A5201"/>
      <c r="B5201"/>
      <c r="C5201"/>
      <c r="D5201"/>
      <c r="E5201" s="253"/>
    </row>
    <row r="5202" spans="1:5" ht="14.25">
      <c r="A5202"/>
      <c r="B5202"/>
      <c r="C5202"/>
      <c r="D5202"/>
      <c r="E5202" s="253"/>
    </row>
    <row r="5203" spans="1:5" ht="13.5">
      <c r="A5203" s="180"/>
      <c r="B5203" s="180"/>
      <c r="C5203" s="180"/>
      <c r="D5203" s="180"/>
      <c r="E5203" s="254"/>
    </row>
    <row r="5204" spans="1:5" ht="13.5">
      <c r="A5204" s="180"/>
      <c r="B5204" s="180"/>
      <c r="C5204" s="180"/>
      <c r="D5204" s="180"/>
      <c r="E5204" s="254"/>
    </row>
    <row r="5205" spans="1:5" ht="13.5">
      <c r="A5205" s="180"/>
      <c r="B5205" s="180"/>
      <c r="C5205" s="180"/>
      <c r="D5205" s="180"/>
      <c r="E5205" s="254"/>
    </row>
    <row r="5206" spans="1:5" ht="13.5">
      <c r="A5206" s="180"/>
      <c r="B5206" s="180"/>
      <c r="C5206" s="180"/>
      <c r="D5206" s="180"/>
      <c r="E5206" s="254"/>
    </row>
    <row r="5207" spans="1:5" ht="13.5">
      <c r="A5207" s="180"/>
      <c r="B5207" s="180"/>
      <c r="C5207" s="180"/>
      <c r="D5207" s="180"/>
      <c r="E5207" s="254"/>
    </row>
    <row r="5208" spans="1:5" ht="13.5">
      <c r="A5208" s="180"/>
      <c r="B5208" s="180"/>
      <c r="C5208" s="180"/>
      <c r="D5208" s="180"/>
      <c r="E5208" s="254"/>
    </row>
    <row r="5209" spans="1:5" ht="13.5">
      <c r="A5209" s="180"/>
      <c r="B5209" s="180"/>
      <c r="C5209" s="180"/>
      <c r="D5209" s="180"/>
      <c r="E5209" s="254"/>
    </row>
    <row r="5210" spans="1:5" ht="13.5">
      <c r="A5210" s="180"/>
      <c r="B5210" s="180"/>
      <c r="C5210" s="180"/>
      <c r="D5210" s="180"/>
      <c r="E5210" s="254"/>
    </row>
    <row r="5211" spans="1:5" ht="13.5">
      <c r="A5211" s="180"/>
      <c r="B5211" s="180"/>
      <c r="C5211" s="180"/>
      <c r="D5211" s="180"/>
      <c r="E5211" s="254"/>
    </row>
    <row r="5212" spans="1:5" ht="13.5">
      <c r="A5212" s="180"/>
      <c r="B5212" s="180"/>
      <c r="C5212" s="180"/>
      <c r="D5212" s="180"/>
      <c r="E5212" s="254"/>
    </row>
    <row r="5213" spans="1:5" ht="13.5">
      <c r="A5213" s="180"/>
      <c r="B5213" s="180"/>
      <c r="C5213" s="180"/>
      <c r="D5213" s="180"/>
      <c r="E5213" s="254"/>
    </row>
    <row r="5214" spans="1:5" ht="13.5">
      <c r="A5214" s="180"/>
      <c r="B5214" s="180"/>
      <c r="C5214" s="180"/>
      <c r="D5214" s="180"/>
      <c r="E5214" s="254"/>
    </row>
    <row r="5215" spans="1:5" ht="13.5">
      <c r="A5215" s="180"/>
      <c r="B5215" s="180"/>
      <c r="C5215" s="180"/>
      <c r="D5215" s="180"/>
      <c r="E5215" s="254"/>
    </row>
    <row r="5216" spans="1:5" ht="13.5">
      <c r="A5216" s="180"/>
      <c r="B5216" s="180"/>
      <c r="C5216" s="180"/>
      <c r="D5216" s="180"/>
      <c r="E5216" s="254"/>
    </row>
    <row r="5217" spans="1:5" ht="13.5">
      <c r="A5217" s="180"/>
      <c r="B5217" s="180"/>
      <c r="C5217" s="180"/>
      <c r="D5217" s="180"/>
      <c r="E5217" s="254"/>
    </row>
    <row r="5218" spans="1:5" ht="13.5">
      <c r="A5218" s="180"/>
      <c r="B5218" s="180"/>
      <c r="C5218" s="180"/>
      <c r="D5218" s="180"/>
      <c r="E5218" s="254"/>
    </row>
    <row r="5219" spans="1:5" ht="13.5">
      <c r="A5219" s="180"/>
      <c r="B5219" s="180"/>
      <c r="C5219" s="180"/>
      <c r="D5219" s="180"/>
      <c r="E5219" s="254"/>
    </row>
    <row r="5220" spans="1:5" ht="13.5">
      <c r="A5220" s="180"/>
      <c r="B5220" s="180"/>
      <c r="C5220" s="180"/>
      <c r="D5220" s="180"/>
      <c r="E5220" s="254"/>
    </row>
    <row r="5221" spans="1:5" ht="13.5">
      <c r="A5221" s="180"/>
      <c r="B5221" s="180"/>
      <c r="C5221" s="180"/>
      <c r="D5221" s="180"/>
      <c r="E5221" s="254"/>
    </row>
    <row r="5222" spans="1:5" ht="13.5">
      <c r="A5222" s="180"/>
      <c r="B5222" s="180"/>
      <c r="C5222" s="180"/>
      <c r="D5222" s="180"/>
      <c r="E5222" s="254"/>
    </row>
    <row r="5223" spans="1:5" ht="13.5">
      <c r="A5223" s="180"/>
      <c r="B5223" s="180"/>
      <c r="C5223" s="180"/>
      <c r="D5223" s="180"/>
      <c r="E5223" s="254"/>
    </row>
    <row r="5224" spans="1:5" ht="13.5">
      <c r="A5224" s="180"/>
      <c r="B5224" s="180"/>
      <c r="C5224" s="180"/>
      <c r="D5224" s="180"/>
      <c r="E5224" s="254"/>
    </row>
    <row r="5225" spans="1:5" ht="13.5">
      <c r="A5225" s="180"/>
      <c r="B5225" s="180"/>
      <c r="C5225" s="180"/>
      <c r="D5225" s="180"/>
      <c r="E5225" s="254"/>
    </row>
    <row r="5226" spans="1:5" ht="13.5">
      <c r="A5226" s="180"/>
      <c r="B5226" s="180"/>
      <c r="C5226" s="180"/>
      <c r="D5226" s="180"/>
      <c r="E5226" s="254"/>
    </row>
    <row r="5227" spans="1:5" ht="13.5">
      <c r="A5227" s="180"/>
      <c r="B5227" s="180"/>
      <c r="C5227" s="180"/>
      <c r="D5227" s="180"/>
      <c r="E5227" s="254"/>
    </row>
    <row r="5228" spans="1:5" ht="13.5">
      <c r="A5228" s="180"/>
      <c r="B5228" s="180"/>
      <c r="C5228" s="180"/>
      <c r="D5228" s="180"/>
      <c r="E5228" s="254"/>
    </row>
    <row r="5229" spans="1:5" ht="13.5">
      <c r="A5229" s="180"/>
      <c r="B5229" s="180"/>
      <c r="C5229" s="180"/>
      <c r="D5229" s="180"/>
      <c r="E5229" s="254"/>
    </row>
    <row r="5230" spans="1:5" ht="13.5">
      <c r="A5230" s="180"/>
      <c r="B5230" s="180"/>
      <c r="C5230" s="180"/>
      <c r="D5230" s="180"/>
      <c r="E5230" s="254"/>
    </row>
    <row r="5231" spans="1:5" ht="13.5">
      <c r="A5231" s="180"/>
      <c r="B5231" s="180"/>
      <c r="C5231" s="180"/>
      <c r="D5231" s="180"/>
      <c r="E5231" s="254"/>
    </row>
    <row r="5232" spans="1:5" ht="13.5">
      <c r="A5232" s="180"/>
      <c r="B5232" s="180"/>
      <c r="C5232" s="180"/>
      <c r="D5232" s="180"/>
      <c r="E5232" s="254"/>
    </row>
    <row r="5233" spans="1:5" ht="13.5">
      <c r="A5233" s="180"/>
      <c r="B5233" s="180"/>
      <c r="C5233" s="180"/>
      <c r="D5233" s="180"/>
      <c r="E5233" s="254"/>
    </row>
    <row r="5234" spans="1:5" ht="13.5">
      <c r="A5234" s="180"/>
      <c r="B5234" s="180"/>
      <c r="C5234" s="180"/>
      <c r="D5234" s="180"/>
      <c r="E5234" s="254"/>
    </row>
    <row r="5235" spans="1:5" ht="13.5">
      <c r="A5235" s="180"/>
      <c r="B5235" s="180"/>
      <c r="C5235" s="180"/>
      <c r="D5235" s="180"/>
      <c r="E5235" s="254"/>
    </row>
    <row r="5236" spans="1:5" ht="13.5">
      <c r="A5236" s="180"/>
      <c r="B5236" s="180"/>
      <c r="C5236" s="180"/>
      <c r="D5236" s="180"/>
      <c r="E5236" s="254"/>
    </row>
    <row r="5237" spans="1:5" ht="13.5">
      <c r="A5237" s="180"/>
      <c r="B5237" s="180"/>
      <c r="C5237" s="180"/>
      <c r="D5237" s="180"/>
      <c r="E5237" s="254"/>
    </row>
    <row r="5238" spans="1:5" ht="13.5">
      <c r="A5238" s="180"/>
      <c r="B5238" s="180"/>
      <c r="C5238" s="180"/>
      <c r="D5238" s="180"/>
      <c r="E5238" s="254"/>
    </row>
    <row r="5239" spans="1:5" ht="13.5">
      <c r="A5239" s="180"/>
      <c r="B5239" s="180"/>
      <c r="C5239" s="180"/>
      <c r="D5239" s="180"/>
      <c r="E5239" s="254"/>
    </row>
    <row r="5240" spans="1:5" ht="13.5">
      <c r="A5240" s="180"/>
      <c r="B5240" s="180"/>
      <c r="C5240" s="180"/>
      <c r="D5240" s="180"/>
      <c r="E5240" s="254"/>
    </row>
    <row r="5241" spans="1:5" ht="13.5">
      <c r="A5241" s="180"/>
      <c r="B5241" s="180"/>
      <c r="C5241" s="180"/>
      <c r="D5241" s="180"/>
      <c r="E5241" s="254"/>
    </row>
    <row r="5242" spans="1:5" ht="13.5">
      <c r="A5242" s="180"/>
      <c r="B5242" s="180"/>
      <c r="C5242" s="180"/>
      <c r="D5242" s="180"/>
      <c r="E5242" s="254"/>
    </row>
    <row r="5243" spans="1:5" ht="13.5">
      <c r="A5243" s="180"/>
      <c r="B5243" s="180"/>
      <c r="C5243" s="180"/>
      <c r="D5243" s="180"/>
      <c r="E5243" s="254"/>
    </row>
    <row r="5244" spans="1:5" ht="13.5">
      <c r="A5244" s="180"/>
      <c r="B5244" s="180"/>
      <c r="C5244" s="180"/>
      <c r="D5244" s="180"/>
      <c r="E5244" s="254"/>
    </row>
    <row r="5245" spans="1:5" ht="13.5">
      <c r="A5245" s="180"/>
      <c r="B5245" s="180"/>
      <c r="C5245" s="180"/>
      <c r="D5245" s="180"/>
      <c r="E5245" s="254"/>
    </row>
    <row r="5246" spans="1:5" ht="13.5">
      <c r="A5246" s="180"/>
      <c r="B5246" s="180"/>
      <c r="C5246" s="180"/>
      <c r="D5246" s="180"/>
      <c r="E5246" s="254"/>
    </row>
    <row r="5247" spans="1:5" ht="13.5">
      <c r="A5247" s="180"/>
      <c r="B5247" s="180"/>
      <c r="C5247" s="180"/>
      <c r="D5247" s="180"/>
      <c r="E5247" s="254"/>
    </row>
    <row r="5248" spans="1:5" ht="13.5">
      <c r="A5248" s="180"/>
      <c r="B5248" s="180"/>
      <c r="C5248" s="180"/>
      <c r="D5248" s="180"/>
      <c r="E5248" s="254"/>
    </row>
    <row r="5249" spans="1:5" ht="13.5">
      <c r="A5249" s="180"/>
      <c r="B5249" s="180"/>
      <c r="C5249" s="180"/>
      <c r="D5249" s="180"/>
      <c r="E5249" s="254"/>
    </row>
    <row r="5250" spans="1:5" ht="13.5">
      <c r="A5250" s="180"/>
      <c r="B5250" s="180"/>
      <c r="C5250" s="180"/>
      <c r="D5250" s="180"/>
      <c r="E5250" s="254"/>
    </row>
    <row r="5251" spans="1:5" ht="13.5">
      <c r="A5251" s="180"/>
      <c r="B5251" s="180"/>
      <c r="C5251" s="180"/>
      <c r="D5251" s="180"/>
      <c r="E5251" s="254"/>
    </row>
    <row r="5252" spans="1:5" ht="13.5">
      <c r="A5252" s="180"/>
      <c r="B5252" s="180"/>
      <c r="C5252" s="180"/>
      <c r="D5252" s="180"/>
      <c r="E5252" s="254"/>
    </row>
    <row r="5253" spans="1:5" ht="13.5">
      <c r="A5253" s="180"/>
      <c r="B5253" s="180"/>
      <c r="C5253" s="180"/>
      <c r="D5253" s="180"/>
      <c r="E5253" s="254"/>
    </row>
    <row r="5254" spans="1:5" ht="13.5">
      <c r="A5254" s="180"/>
      <c r="B5254" s="180"/>
      <c r="C5254" s="180"/>
      <c r="D5254" s="180"/>
      <c r="E5254" s="254"/>
    </row>
    <row r="5255" spans="1:5" ht="13.5">
      <c r="A5255" s="180"/>
      <c r="B5255" s="180"/>
      <c r="C5255" s="180"/>
      <c r="D5255" s="180"/>
      <c r="E5255" s="254"/>
    </row>
    <row r="5256" spans="1:5" ht="13.5">
      <c r="A5256" s="180"/>
      <c r="B5256" s="180"/>
      <c r="C5256" s="180"/>
      <c r="D5256" s="180"/>
      <c r="E5256" s="254"/>
    </row>
    <row r="5257" spans="1:5" ht="13.5">
      <c r="A5257" s="180"/>
      <c r="B5257" s="180"/>
      <c r="C5257" s="180"/>
      <c r="D5257" s="180"/>
      <c r="E5257" s="254"/>
    </row>
    <row r="5258" spans="1:5" ht="13.5">
      <c r="A5258" s="180"/>
      <c r="B5258" s="180"/>
      <c r="C5258" s="180"/>
      <c r="D5258" s="180"/>
      <c r="E5258" s="254"/>
    </row>
    <row r="5259" spans="1:5" ht="13.5">
      <c r="A5259" s="180"/>
      <c r="B5259" s="180"/>
      <c r="C5259" s="180"/>
      <c r="D5259" s="180"/>
      <c r="E5259" s="254"/>
    </row>
    <row r="5260" spans="1:5" ht="13.5">
      <c r="A5260" s="180"/>
      <c r="B5260" s="180"/>
      <c r="C5260" s="180"/>
      <c r="D5260" s="180"/>
      <c r="E5260" s="254"/>
    </row>
    <row r="5261" spans="1:5" ht="13.5">
      <c r="A5261" s="180"/>
      <c r="B5261" s="180"/>
      <c r="C5261" s="180"/>
      <c r="D5261" s="180"/>
      <c r="E5261" s="254"/>
    </row>
    <row r="5262" spans="1:5" ht="13.5">
      <c r="A5262" s="180"/>
      <c r="B5262" s="180"/>
      <c r="C5262" s="180"/>
      <c r="D5262" s="180"/>
      <c r="E5262" s="254"/>
    </row>
    <row r="5263" spans="1:5" ht="13.5">
      <c r="A5263" s="180"/>
      <c r="B5263" s="180"/>
      <c r="C5263" s="180"/>
      <c r="D5263" s="180"/>
      <c r="E5263" s="254"/>
    </row>
    <row r="5264" spans="1:5" ht="13.5">
      <c r="A5264" s="180"/>
      <c r="B5264" s="180"/>
      <c r="C5264" s="180"/>
      <c r="D5264" s="180"/>
      <c r="E5264" s="254"/>
    </row>
    <row r="5265" spans="1:5" ht="13.5">
      <c r="A5265" s="180"/>
      <c r="B5265" s="180"/>
      <c r="C5265" s="180"/>
      <c r="D5265" s="180"/>
      <c r="E5265" s="254"/>
    </row>
    <row r="5266" spans="1:5" ht="13.5">
      <c r="A5266" s="180"/>
      <c r="B5266" s="180"/>
      <c r="C5266" s="180"/>
      <c r="D5266" s="180"/>
      <c r="E5266" s="254"/>
    </row>
    <row r="5267" spans="1:5" ht="13.5">
      <c r="A5267" s="180"/>
      <c r="B5267" s="180"/>
      <c r="C5267" s="180"/>
      <c r="D5267" s="180"/>
      <c r="E5267" s="254"/>
    </row>
    <row r="5268" spans="1:5" ht="13.5">
      <c r="A5268" s="180"/>
      <c r="B5268" s="180"/>
      <c r="C5268" s="180"/>
      <c r="D5268" s="180"/>
      <c r="E5268" s="254"/>
    </row>
    <row r="5269" spans="1:5" ht="13.5">
      <c r="A5269" s="180"/>
      <c r="B5269" s="180"/>
      <c r="C5269" s="180"/>
      <c r="D5269" s="180"/>
      <c r="E5269" s="254"/>
    </row>
    <row r="5270" spans="1:5" ht="13.5">
      <c r="A5270" s="180"/>
      <c r="B5270" s="180"/>
      <c r="C5270" s="180"/>
      <c r="D5270" s="180"/>
      <c r="E5270" s="254"/>
    </row>
    <row r="5271" spans="1:5" ht="13.5">
      <c r="A5271" s="180"/>
      <c r="B5271" s="180"/>
      <c r="C5271" s="180"/>
      <c r="D5271" s="180"/>
      <c r="E5271" s="254"/>
    </row>
    <row r="5272" spans="1:5" ht="13.5">
      <c r="A5272" s="180"/>
      <c r="B5272" s="180"/>
      <c r="C5272" s="180"/>
      <c r="D5272" s="180"/>
      <c r="E5272" s="254"/>
    </row>
    <row r="5273" spans="1:5" ht="13.5">
      <c r="A5273" s="180"/>
      <c r="B5273" s="180"/>
      <c r="C5273" s="180"/>
      <c r="D5273" s="180"/>
      <c r="E5273" s="254"/>
    </row>
    <row r="5274" spans="1:5" ht="13.5">
      <c r="A5274" s="180"/>
      <c r="B5274" s="180"/>
      <c r="C5274" s="180"/>
      <c r="D5274" s="180"/>
      <c r="E5274" s="254"/>
    </row>
    <row r="5275" spans="1:5" ht="13.5">
      <c r="A5275" s="180"/>
      <c r="B5275" s="180"/>
      <c r="C5275" s="180"/>
      <c r="D5275" s="180"/>
      <c r="E5275" s="254"/>
    </row>
    <row r="5276" spans="1:5" ht="13.5">
      <c r="A5276" s="180"/>
      <c r="B5276" s="180"/>
      <c r="C5276" s="180"/>
      <c r="D5276" s="180"/>
      <c r="E5276" s="254"/>
    </row>
    <row r="5277" spans="1:5" ht="13.5">
      <c r="A5277" s="180"/>
      <c r="B5277" s="180"/>
      <c r="C5277" s="180"/>
      <c r="D5277" s="180"/>
      <c r="E5277" s="254"/>
    </row>
    <row r="5278" spans="1:5" ht="13.5">
      <c r="A5278" s="180"/>
      <c r="B5278" s="180"/>
      <c r="C5278" s="180"/>
      <c r="D5278" s="180"/>
      <c r="E5278" s="254"/>
    </row>
    <row r="5279" spans="1:5" ht="13.5">
      <c r="A5279" s="180"/>
      <c r="B5279" s="180"/>
      <c r="C5279" s="180"/>
      <c r="D5279" s="180"/>
      <c r="E5279" s="254"/>
    </row>
    <row r="5280" spans="1:5" ht="13.5">
      <c r="A5280" s="180"/>
      <c r="B5280" s="180"/>
      <c r="C5280" s="180"/>
      <c r="D5280" s="180"/>
      <c r="E5280" s="254"/>
    </row>
    <row r="5281" spans="1:5" ht="13.5">
      <c r="A5281" s="180"/>
      <c r="B5281" s="180"/>
      <c r="C5281" s="180"/>
      <c r="D5281" s="180"/>
      <c r="E5281" s="254"/>
    </row>
    <row r="5282" spans="1:5" ht="13.5">
      <c r="A5282" s="180"/>
      <c r="B5282" s="180"/>
      <c r="C5282" s="180"/>
      <c r="D5282" s="180"/>
      <c r="E5282" s="254"/>
    </row>
    <row r="5283" spans="1:5" ht="13.5">
      <c r="A5283" s="180"/>
      <c r="B5283" s="180"/>
      <c r="C5283" s="180"/>
      <c r="D5283" s="180"/>
      <c r="E5283" s="254"/>
    </row>
    <row r="5284" spans="1:5" ht="13.5">
      <c r="A5284" s="180"/>
      <c r="B5284" s="180"/>
      <c r="C5284" s="180"/>
      <c r="D5284" s="180"/>
      <c r="E5284" s="254"/>
    </row>
    <row r="5285" spans="1:5" ht="13.5">
      <c r="A5285" s="180"/>
      <c r="B5285" s="180"/>
      <c r="C5285" s="180"/>
      <c r="D5285" s="180"/>
      <c r="E5285" s="254"/>
    </row>
    <row r="5286" spans="1:5" ht="13.5">
      <c r="A5286" s="180"/>
      <c r="B5286" s="180"/>
      <c r="C5286" s="180"/>
      <c r="D5286" s="180"/>
      <c r="E5286" s="254"/>
    </row>
    <row r="5287" spans="1:5" ht="13.5">
      <c r="A5287" s="180"/>
      <c r="B5287" s="180"/>
      <c r="C5287" s="180"/>
      <c r="D5287" s="180"/>
      <c r="E5287" s="254"/>
    </row>
    <row r="5288" spans="1:5" ht="13.5">
      <c r="A5288" s="180"/>
      <c r="B5288" s="180"/>
      <c r="C5288" s="180"/>
      <c r="D5288" s="180"/>
      <c r="E5288" s="254"/>
    </row>
    <row r="5289" spans="1:5" ht="13.5">
      <c r="A5289" s="180"/>
      <c r="B5289" s="180"/>
      <c r="C5289" s="180"/>
      <c r="D5289" s="180"/>
      <c r="E5289" s="254"/>
    </row>
    <row r="5290" spans="1:5" ht="13.5">
      <c r="A5290" s="180"/>
      <c r="B5290" s="180"/>
      <c r="C5290" s="180"/>
      <c r="D5290" s="180"/>
      <c r="E5290" s="254"/>
    </row>
    <row r="5291" spans="1:5" ht="13.5">
      <c r="A5291" s="180"/>
      <c r="B5291" s="180"/>
      <c r="C5291" s="180"/>
      <c r="D5291" s="180"/>
      <c r="E5291" s="254"/>
    </row>
    <row r="5292" spans="1:5" ht="13.5">
      <c r="A5292" s="180"/>
      <c r="B5292" s="180"/>
      <c r="C5292" s="180"/>
      <c r="D5292" s="180"/>
      <c r="E5292" s="254"/>
    </row>
    <row r="5293" spans="1:5" ht="13.5">
      <c r="A5293" s="180"/>
      <c r="B5293" s="180"/>
      <c r="C5293" s="180"/>
      <c r="D5293" s="180"/>
      <c r="E5293" s="254"/>
    </row>
    <row r="5294" spans="1:5" ht="13.5">
      <c r="A5294" s="180"/>
      <c r="B5294" s="180"/>
      <c r="C5294" s="180"/>
      <c r="D5294" s="180"/>
      <c r="E5294" s="254"/>
    </row>
    <row r="5295" spans="1:5" ht="13.5">
      <c r="A5295" s="180"/>
      <c r="B5295" s="180"/>
      <c r="C5295" s="180"/>
      <c r="D5295" s="180"/>
      <c r="E5295" s="254"/>
    </row>
    <row r="5296" spans="1:5" ht="13.5">
      <c r="A5296" s="180"/>
      <c r="B5296" s="180"/>
      <c r="C5296" s="180"/>
      <c r="D5296" s="180"/>
      <c r="E5296" s="254"/>
    </row>
    <row r="5297" spans="1:5" ht="13.5">
      <c r="A5297" s="180"/>
      <c r="B5297" s="180"/>
      <c r="C5297" s="180"/>
      <c r="D5297" s="180"/>
      <c r="E5297" s="254"/>
    </row>
    <row r="5298" spans="1:5" ht="13.5">
      <c r="A5298" s="180"/>
      <c r="B5298" s="180"/>
      <c r="C5298" s="180"/>
      <c r="D5298" s="180"/>
      <c r="E5298" s="254"/>
    </row>
    <row r="5299" spans="1:5" ht="13.5">
      <c r="A5299" s="180"/>
      <c r="B5299" s="180"/>
      <c r="C5299" s="180"/>
      <c r="D5299" s="180"/>
      <c r="E5299" s="254"/>
    </row>
    <row r="5300" spans="1:5" ht="13.5">
      <c r="A5300" s="180"/>
      <c r="B5300" s="180"/>
      <c r="C5300" s="180"/>
      <c r="D5300" s="180"/>
      <c r="E5300" s="254"/>
    </row>
    <row r="5301" spans="1:5" ht="13.5">
      <c r="A5301" s="180"/>
      <c r="B5301" s="180"/>
      <c r="C5301" s="180"/>
      <c r="D5301" s="180"/>
      <c r="E5301" s="254"/>
    </row>
    <row r="5302" spans="1:5" ht="13.5">
      <c r="A5302" s="180"/>
      <c r="B5302" s="180"/>
      <c r="C5302" s="180"/>
      <c r="D5302" s="180"/>
      <c r="E5302" s="254"/>
    </row>
    <row r="5303" spans="1:5" ht="13.5">
      <c r="A5303" s="180"/>
      <c r="B5303" s="180"/>
      <c r="C5303" s="180"/>
      <c r="D5303" s="180"/>
      <c r="E5303" s="254"/>
    </row>
    <row r="5304" spans="1:5" ht="13.5">
      <c r="A5304" s="180"/>
      <c r="B5304" s="180"/>
      <c r="C5304" s="180"/>
      <c r="D5304" s="180"/>
      <c r="E5304" s="254"/>
    </row>
    <row r="5305" spans="1:5" ht="13.5">
      <c r="A5305" s="180"/>
      <c r="B5305" s="180"/>
      <c r="C5305" s="180"/>
      <c r="D5305" s="180"/>
      <c r="E5305" s="254"/>
    </row>
    <row r="5306" spans="1:5" ht="13.5">
      <c r="A5306" s="180"/>
      <c r="B5306" s="180"/>
      <c r="C5306" s="180"/>
      <c r="D5306" s="180"/>
      <c r="E5306" s="254"/>
    </row>
    <row r="5307" spans="1:5" ht="13.5">
      <c r="A5307" s="180"/>
      <c r="B5307" s="180"/>
      <c r="C5307" s="180"/>
      <c r="D5307" s="180"/>
      <c r="E5307" s="254"/>
    </row>
    <row r="5308" spans="1:5" ht="13.5">
      <c r="A5308" s="180"/>
      <c r="B5308" s="180"/>
      <c r="C5308" s="180"/>
      <c r="D5308" s="180"/>
      <c r="E5308" s="254"/>
    </row>
    <row r="5309" spans="1:5" ht="13.5">
      <c r="A5309" s="180"/>
      <c r="B5309" s="180"/>
      <c r="C5309" s="180"/>
      <c r="D5309" s="180"/>
      <c r="E5309" s="254"/>
    </row>
    <row r="5310" spans="1:5" ht="13.5">
      <c r="A5310" s="180"/>
      <c r="B5310" s="180"/>
      <c r="C5310" s="180"/>
      <c r="D5310" s="180"/>
      <c r="E5310" s="254"/>
    </row>
    <row r="5311" spans="1:5" ht="13.5">
      <c r="A5311" s="180"/>
      <c r="B5311" s="180"/>
      <c r="C5311" s="180"/>
      <c r="D5311" s="180"/>
      <c r="E5311" s="254"/>
    </row>
    <row r="5312" spans="1:5" ht="13.5">
      <c r="A5312" s="180"/>
      <c r="B5312" s="180"/>
      <c r="C5312" s="180"/>
      <c r="D5312" s="180"/>
      <c r="E5312" s="254"/>
    </row>
    <row r="5313" spans="1:5" ht="13.5">
      <c r="A5313" s="180"/>
      <c r="B5313" s="180"/>
      <c r="C5313" s="180"/>
      <c r="D5313" s="180"/>
      <c r="E5313" s="254"/>
    </row>
    <row r="5314" spans="1:5" ht="13.5">
      <c r="A5314" s="180"/>
      <c r="B5314" s="180"/>
      <c r="C5314" s="180"/>
      <c r="D5314" s="180"/>
      <c r="E5314" s="254"/>
    </row>
    <row r="5315" spans="1:5" ht="13.5">
      <c r="A5315" s="180"/>
      <c r="B5315" s="180"/>
      <c r="C5315" s="180"/>
      <c r="D5315" s="180"/>
      <c r="E5315" s="254"/>
    </row>
    <row r="5316" spans="1:5" ht="13.5">
      <c r="A5316" s="180"/>
      <c r="B5316" s="180"/>
      <c r="C5316" s="180"/>
      <c r="D5316" s="180"/>
      <c r="E5316" s="254"/>
    </row>
    <row r="5317" spans="1:5" ht="13.5">
      <c r="A5317" s="180"/>
      <c r="B5317" s="180"/>
      <c r="C5317" s="180"/>
      <c r="D5317" s="180"/>
      <c r="E5317" s="254"/>
    </row>
    <row r="5318" spans="1:5" ht="13.5">
      <c r="A5318" s="180"/>
      <c r="B5318" s="180"/>
      <c r="C5318" s="180"/>
      <c r="D5318" s="180"/>
      <c r="E5318" s="254"/>
    </row>
    <row r="5319" spans="1:5" ht="13.5">
      <c r="A5319" s="180"/>
      <c r="B5319" s="180"/>
      <c r="C5319" s="180"/>
      <c r="D5319" s="180"/>
      <c r="E5319" s="254"/>
    </row>
    <row r="5320" spans="1:5" ht="13.5">
      <c r="A5320" s="180"/>
      <c r="B5320" s="180"/>
      <c r="C5320" s="180"/>
      <c r="D5320" s="180"/>
      <c r="E5320" s="254"/>
    </row>
    <row r="5321" spans="1:5" ht="13.5">
      <c r="A5321" s="180"/>
      <c r="B5321" s="180"/>
      <c r="C5321" s="180"/>
      <c r="D5321" s="180"/>
      <c r="E5321" s="254"/>
    </row>
    <row r="5322" spans="1:5" ht="13.5">
      <c r="A5322" s="180"/>
      <c r="B5322" s="180"/>
      <c r="C5322" s="180"/>
      <c r="D5322" s="180"/>
      <c r="E5322" s="254"/>
    </row>
    <row r="5323" spans="1:5" ht="13.5">
      <c r="A5323" s="180"/>
      <c r="B5323" s="180"/>
      <c r="C5323" s="180"/>
      <c r="D5323" s="180"/>
      <c r="E5323" s="254"/>
    </row>
    <row r="5324" spans="1:5" ht="13.5">
      <c r="A5324" s="180"/>
      <c r="B5324" s="180"/>
      <c r="C5324" s="180"/>
      <c r="D5324" s="180"/>
      <c r="E5324" s="254"/>
    </row>
    <row r="5325" spans="1:5" ht="13.5">
      <c r="A5325" s="180"/>
      <c r="B5325" s="180"/>
      <c r="C5325" s="180"/>
      <c r="D5325" s="180"/>
      <c r="E5325" s="254"/>
    </row>
    <row r="5326" spans="1:5" ht="13.5">
      <c r="A5326" s="180"/>
      <c r="B5326" s="180"/>
      <c r="C5326" s="180"/>
      <c r="D5326" s="180"/>
      <c r="E5326" s="254"/>
    </row>
    <row r="5327" spans="1:5" ht="13.5">
      <c r="A5327" s="180"/>
      <c r="B5327" s="180"/>
      <c r="C5327" s="180"/>
      <c r="D5327" s="180"/>
      <c r="E5327" s="254"/>
    </row>
    <row r="5328" spans="1:5" ht="13.5">
      <c r="A5328" s="180"/>
      <c r="B5328" s="180"/>
      <c r="C5328" s="180"/>
      <c r="D5328" s="180"/>
      <c r="E5328" s="254"/>
    </row>
    <row r="5329" spans="1:5" ht="13.5">
      <c r="A5329" s="180"/>
      <c r="B5329" s="180"/>
      <c r="C5329" s="180"/>
      <c r="D5329" s="180"/>
      <c r="E5329" s="254"/>
    </row>
    <row r="5330" spans="1:5" ht="13.5">
      <c r="A5330" s="180"/>
      <c r="B5330" s="180"/>
      <c r="C5330" s="180"/>
      <c r="D5330" s="180"/>
      <c r="E5330" s="254"/>
    </row>
    <row r="5331" spans="1:5" ht="13.5">
      <c r="A5331" s="180"/>
      <c r="B5331" s="180"/>
      <c r="C5331" s="180"/>
      <c r="D5331" s="180"/>
      <c r="E5331" s="254"/>
    </row>
    <row r="5332" spans="1:5" ht="13.5">
      <c r="A5332" s="180"/>
      <c r="B5332" s="180"/>
      <c r="C5332" s="180"/>
      <c r="D5332" s="180"/>
      <c r="E5332" s="254"/>
    </row>
    <row r="5333" spans="1:5" ht="13.5">
      <c r="A5333" s="180"/>
      <c r="B5333" s="180"/>
      <c r="C5333" s="180"/>
      <c r="D5333" s="180"/>
      <c r="E5333" s="254"/>
    </row>
    <row r="5334" spans="1:5" ht="13.5">
      <c r="A5334" s="180"/>
      <c r="B5334" s="180"/>
      <c r="C5334" s="180"/>
      <c r="D5334" s="180"/>
      <c r="E5334" s="254"/>
    </row>
    <row r="5335" spans="1:5" ht="13.5">
      <c r="A5335" s="180"/>
      <c r="B5335" s="180"/>
      <c r="C5335" s="180"/>
      <c r="D5335" s="180"/>
      <c r="E5335" s="254"/>
    </row>
    <row r="5336" spans="1:5" ht="13.5">
      <c r="A5336" s="180"/>
      <c r="B5336" s="180"/>
      <c r="C5336" s="180"/>
      <c r="D5336" s="180"/>
      <c r="E5336" s="254"/>
    </row>
    <row r="5337" spans="1:5" ht="13.5">
      <c r="A5337" s="180"/>
      <c r="B5337" s="180"/>
      <c r="C5337" s="180"/>
      <c r="D5337" s="180"/>
      <c r="E5337" s="254"/>
    </row>
    <row r="5338" spans="1:5" ht="13.5">
      <c r="A5338" s="180"/>
      <c r="B5338" s="180"/>
      <c r="C5338" s="180"/>
      <c r="D5338" s="180"/>
      <c r="E5338" s="254"/>
    </row>
    <row r="5339" spans="1:5" ht="13.5">
      <c r="A5339" s="180"/>
      <c r="B5339" s="180"/>
      <c r="C5339" s="180"/>
      <c r="D5339" s="180"/>
      <c r="E5339" s="254"/>
    </row>
    <row r="5340" spans="1:5" ht="13.5">
      <c r="A5340" s="180"/>
      <c r="B5340" s="180"/>
      <c r="C5340" s="180"/>
      <c r="D5340" s="180"/>
      <c r="E5340" s="254"/>
    </row>
    <row r="5341" spans="1:5" ht="13.5">
      <c r="A5341" s="180"/>
      <c r="B5341" s="180"/>
      <c r="C5341" s="180"/>
      <c r="D5341" s="180"/>
      <c r="E5341" s="254"/>
    </row>
    <row r="5342" spans="1:5" ht="13.5">
      <c r="A5342" s="180"/>
      <c r="B5342" s="180"/>
      <c r="C5342" s="180"/>
      <c r="D5342" s="180"/>
      <c r="E5342" s="254"/>
    </row>
    <row r="5343" spans="1:5" ht="13.5">
      <c r="A5343" s="180"/>
      <c r="B5343" s="180"/>
      <c r="C5343" s="180"/>
      <c r="D5343" s="180"/>
      <c r="E5343" s="254"/>
    </row>
    <row r="5344" spans="1:5" ht="13.5">
      <c r="A5344" s="180"/>
      <c r="B5344" s="180"/>
      <c r="C5344" s="180"/>
      <c r="D5344" s="180"/>
      <c r="E5344" s="254"/>
    </row>
    <row r="5345" spans="1:5" ht="13.5">
      <c r="A5345" s="180"/>
      <c r="B5345" s="180"/>
      <c r="C5345" s="180"/>
      <c r="D5345" s="180"/>
      <c r="E5345" s="254"/>
    </row>
    <row r="5346" spans="1:5" ht="13.5">
      <c r="A5346" s="180"/>
      <c r="B5346" s="180"/>
      <c r="C5346" s="180"/>
      <c r="D5346" s="180"/>
      <c r="E5346" s="254"/>
    </row>
    <row r="5347" spans="1:5" ht="13.5">
      <c r="A5347" s="180"/>
      <c r="B5347" s="180"/>
      <c r="C5347" s="180"/>
      <c r="D5347" s="180"/>
      <c r="E5347" s="254"/>
    </row>
    <row r="5348" spans="1:5" ht="13.5">
      <c r="A5348" s="180"/>
      <c r="B5348" s="180"/>
      <c r="C5348" s="180"/>
      <c r="D5348" s="180"/>
      <c r="E5348" s="254"/>
    </row>
    <row r="5349" spans="1:5" ht="13.5">
      <c r="A5349" s="180"/>
      <c r="B5349" s="180"/>
      <c r="C5349" s="180"/>
      <c r="D5349" s="180"/>
      <c r="E5349" s="254"/>
    </row>
    <row r="5350" spans="1:5" ht="13.5">
      <c r="A5350" s="180"/>
      <c r="B5350" s="180"/>
      <c r="C5350" s="180"/>
      <c r="D5350" s="180"/>
      <c r="E5350" s="254"/>
    </row>
    <row r="5351" spans="1:5" ht="13.5">
      <c r="A5351" s="180"/>
      <c r="B5351" s="180"/>
      <c r="C5351" s="180"/>
      <c r="D5351" s="180"/>
      <c r="E5351" s="254"/>
    </row>
    <row r="5352" spans="1:5" ht="13.5">
      <c r="A5352" s="180"/>
      <c r="B5352" s="180"/>
      <c r="C5352" s="180"/>
      <c r="D5352" s="180"/>
      <c r="E5352" s="254"/>
    </row>
    <row r="5353" spans="1:5" ht="13.5">
      <c r="A5353" s="180"/>
      <c r="B5353" s="180"/>
      <c r="C5353" s="180"/>
      <c r="D5353" s="180"/>
      <c r="E5353" s="254"/>
    </row>
    <row r="5354" spans="1:5" ht="13.5">
      <c r="A5354" s="180"/>
      <c r="B5354" s="180"/>
      <c r="C5354" s="180"/>
      <c r="D5354" s="180"/>
      <c r="E5354" s="254"/>
    </row>
    <row r="5355" spans="1:5" ht="13.5">
      <c r="A5355" s="180"/>
      <c r="B5355" s="180"/>
      <c r="C5355" s="180"/>
      <c r="D5355" s="180"/>
      <c r="E5355" s="254"/>
    </row>
    <row r="5356" spans="1:5" ht="13.5">
      <c r="A5356" s="180"/>
      <c r="B5356" s="180"/>
      <c r="C5356" s="180"/>
      <c r="D5356" s="180"/>
      <c r="E5356" s="254"/>
    </row>
    <row r="5357" spans="1:5" ht="13.5">
      <c r="A5357" s="180"/>
      <c r="B5357" s="180"/>
      <c r="C5357" s="180"/>
      <c r="D5357" s="180"/>
      <c r="E5357" s="254"/>
    </row>
    <row r="5358" spans="1:5" ht="13.5">
      <c r="A5358" s="180"/>
      <c r="B5358" s="180"/>
      <c r="C5358" s="180"/>
      <c r="D5358" s="180"/>
      <c r="E5358" s="254"/>
    </row>
    <row r="5359" spans="1:5" ht="13.5">
      <c r="A5359" s="180"/>
      <c r="B5359" s="180"/>
      <c r="C5359" s="180"/>
      <c r="D5359" s="180"/>
      <c r="E5359" s="254"/>
    </row>
    <row r="5360" spans="1:5" ht="13.5">
      <c r="A5360" s="180"/>
      <c r="B5360" s="180"/>
      <c r="C5360" s="180"/>
      <c r="D5360" s="180"/>
      <c r="E5360" s="254"/>
    </row>
    <row r="5361" spans="1:5" ht="13.5">
      <c r="A5361" s="180"/>
      <c r="B5361" s="180"/>
      <c r="C5361" s="180"/>
      <c r="D5361" s="180"/>
      <c r="E5361" s="254"/>
    </row>
    <row r="5362" spans="1:5" ht="13.5">
      <c r="A5362" s="180"/>
      <c r="B5362" s="180"/>
      <c r="C5362" s="180"/>
      <c r="D5362" s="180"/>
      <c r="E5362" s="254"/>
    </row>
    <row r="5363" spans="1:5" ht="13.5">
      <c r="A5363" s="180"/>
      <c r="B5363" s="180"/>
      <c r="C5363" s="180"/>
      <c r="D5363" s="180"/>
      <c r="E5363" s="254"/>
    </row>
    <row r="5364" spans="1:5" ht="13.5">
      <c r="A5364" s="180"/>
      <c r="B5364" s="180"/>
      <c r="C5364" s="180"/>
      <c r="D5364" s="180"/>
      <c r="E5364" s="254"/>
    </row>
    <row r="5365" spans="1:5" ht="13.5">
      <c r="A5365" s="180"/>
      <c r="B5365" s="180"/>
      <c r="C5365" s="180"/>
      <c r="D5365" s="180"/>
      <c r="E5365" s="254"/>
    </row>
    <row r="5366" spans="1:5" ht="13.5">
      <c r="A5366" s="180"/>
      <c r="B5366" s="180"/>
      <c r="C5366" s="180"/>
      <c r="D5366" s="180"/>
      <c r="E5366" s="254"/>
    </row>
    <row r="5367" spans="1:5" ht="13.5">
      <c r="A5367" s="180"/>
      <c r="B5367" s="180"/>
      <c r="C5367" s="180"/>
      <c r="D5367" s="180"/>
      <c r="E5367" s="254"/>
    </row>
    <row r="5368" spans="1:5" ht="13.5">
      <c r="A5368" s="180"/>
      <c r="B5368" s="180"/>
      <c r="C5368" s="180"/>
      <c r="D5368" s="180"/>
      <c r="E5368" s="254"/>
    </row>
    <row r="5369" spans="1:5" ht="13.5">
      <c r="A5369" s="180"/>
      <c r="B5369" s="180"/>
      <c r="C5369" s="180"/>
      <c r="D5369" s="180"/>
      <c r="E5369" s="254"/>
    </row>
    <row r="5370" spans="1:5" ht="13.5">
      <c r="A5370" s="180"/>
      <c r="B5370" s="180"/>
      <c r="C5370" s="180"/>
      <c r="D5370" s="180"/>
      <c r="E5370" s="254"/>
    </row>
    <row r="5371" spans="1:5" ht="13.5">
      <c r="A5371" s="180"/>
      <c r="B5371" s="180"/>
      <c r="C5371" s="180"/>
      <c r="D5371" s="180"/>
      <c r="E5371" s="254"/>
    </row>
    <row r="5372" spans="1:5" ht="13.5">
      <c r="A5372" s="180"/>
      <c r="B5372" s="180"/>
      <c r="C5372" s="180"/>
      <c r="D5372" s="180"/>
      <c r="E5372" s="254"/>
    </row>
    <row r="5373" spans="1:5" ht="13.5">
      <c r="A5373" s="180"/>
      <c r="B5373" s="180"/>
      <c r="C5373" s="180"/>
      <c r="D5373" s="180"/>
      <c r="E5373" s="254"/>
    </row>
    <row r="5374" spans="1:5" ht="13.5">
      <c r="A5374" s="180"/>
      <c r="B5374" s="180"/>
      <c r="C5374" s="180"/>
      <c r="D5374" s="180"/>
      <c r="E5374" s="254"/>
    </row>
    <row r="5375" spans="1:5" ht="13.5">
      <c r="A5375" s="180"/>
      <c r="B5375" s="180"/>
      <c r="C5375" s="180"/>
      <c r="D5375" s="180"/>
      <c r="E5375" s="254"/>
    </row>
    <row r="5376" spans="1:5" ht="13.5">
      <c r="A5376" s="180"/>
      <c r="B5376" s="180"/>
      <c r="C5376" s="180"/>
      <c r="D5376" s="180"/>
      <c r="E5376" s="254"/>
    </row>
    <row r="5377" spans="1:5" ht="13.5">
      <c r="A5377" s="180"/>
      <c r="B5377" s="180"/>
      <c r="C5377" s="180"/>
      <c r="D5377" s="180"/>
      <c r="E5377" s="254"/>
    </row>
    <row r="5378" spans="1:5" ht="13.5">
      <c r="A5378" s="180"/>
      <c r="B5378" s="180"/>
      <c r="C5378" s="180"/>
      <c r="D5378" s="180"/>
      <c r="E5378" s="254"/>
    </row>
    <row r="5379" spans="1:5" ht="13.5">
      <c r="A5379" s="180"/>
      <c r="B5379" s="180"/>
      <c r="C5379" s="180"/>
      <c r="D5379" s="180"/>
      <c r="E5379" s="254"/>
    </row>
    <row r="5380" spans="1:5" ht="13.5">
      <c r="A5380" s="180"/>
      <c r="B5380" s="180"/>
      <c r="C5380" s="180"/>
      <c r="D5380" s="180"/>
      <c r="E5380" s="254"/>
    </row>
    <row r="5381" spans="1:5" ht="13.5">
      <c r="A5381" s="180"/>
      <c r="B5381" s="180"/>
      <c r="C5381" s="180"/>
      <c r="D5381" s="180"/>
      <c r="E5381" s="254"/>
    </row>
    <row r="5382" spans="1:5" ht="13.5">
      <c r="A5382" s="180"/>
      <c r="B5382" s="180"/>
      <c r="C5382" s="180"/>
      <c r="D5382" s="180"/>
      <c r="E5382" s="254"/>
    </row>
    <row r="5383" spans="1:5" ht="13.5">
      <c r="A5383" s="180"/>
      <c r="B5383" s="180"/>
      <c r="C5383" s="180"/>
      <c r="D5383" s="180"/>
      <c r="E5383" s="254"/>
    </row>
    <row r="5384" spans="1:5" ht="13.5">
      <c r="A5384" s="180"/>
      <c r="B5384" s="180"/>
      <c r="C5384" s="180"/>
      <c r="D5384" s="180"/>
      <c r="E5384" s="254"/>
    </row>
    <row r="5385" spans="1:5" ht="13.5">
      <c r="A5385" s="180"/>
      <c r="B5385" s="180"/>
      <c r="C5385" s="180"/>
      <c r="D5385" s="180"/>
      <c r="E5385" s="254"/>
    </row>
    <row r="5386" spans="1:5" ht="13.5">
      <c r="A5386" s="180"/>
      <c r="B5386" s="180"/>
      <c r="C5386" s="180"/>
      <c r="D5386" s="180"/>
      <c r="E5386" s="254"/>
    </row>
    <row r="5387" spans="1:5" ht="13.5">
      <c r="A5387" s="180"/>
      <c r="B5387" s="180"/>
      <c r="C5387" s="180"/>
      <c r="D5387" s="180"/>
      <c r="E5387" s="254"/>
    </row>
    <row r="5388" spans="1:5" ht="13.5">
      <c r="A5388" s="180"/>
      <c r="B5388" s="180"/>
      <c r="C5388" s="180"/>
      <c r="D5388" s="180"/>
      <c r="E5388" s="254"/>
    </row>
    <row r="5389" spans="1:5" ht="13.5">
      <c r="A5389" s="180"/>
      <c r="B5389" s="180"/>
      <c r="C5389" s="180"/>
      <c r="D5389" s="180"/>
      <c r="E5389" s="254"/>
    </row>
    <row r="5390" spans="1:5" ht="13.5">
      <c r="A5390" s="180"/>
      <c r="B5390" s="180"/>
      <c r="C5390" s="180"/>
      <c r="D5390" s="180"/>
      <c r="E5390" s="254"/>
    </row>
    <row r="5391" spans="1:5" ht="13.5">
      <c r="A5391" s="180"/>
      <c r="B5391" s="180"/>
      <c r="C5391" s="180"/>
      <c r="D5391" s="180"/>
      <c r="E5391" s="254"/>
    </row>
    <row r="5392" spans="1:5" ht="13.5">
      <c r="A5392" s="180"/>
      <c r="B5392" s="180"/>
      <c r="C5392" s="180"/>
      <c r="D5392" s="180"/>
      <c r="E5392" s="254"/>
    </row>
    <row r="5393" spans="1:5" ht="13.5">
      <c r="A5393" s="180"/>
      <c r="B5393" s="180"/>
      <c r="C5393" s="180"/>
      <c r="D5393" s="180"/>
      <c r="E5393" s="254"/>
    </row>
    <row r="5394" spans="1:5" ht="13.5">
      <c r="A5394" s="180"/>
      <c r="B5394" s="180"/>
      <c r="C5394" s="180"/>
      <c r="D5394" s="180"/>
      <c r="E5394" s="254"/>
    </row>
    <row r="5395" spans="1:5" ht="13.5">
      <c r="A5395" s="180"/>
      <c r="B5395" s="180"/>
      <c r="C5395" s="180"/>
      <c r="D5395" s="180"/>
      <c r="E5395" s="254"/>
    </row>
    <row r="5396" spans="1:5" ht="13.5">
      <c r="A5396" s="180"/>
      <c r="B5396" s="180"/>
      <c r="C5396" s="180"/>
      <c r="D5396" s="180"/>
      <c r="E5396" s="254"/>
    </row>
    <row r="5397" spans="1:5" ht="13.5">
      <c r="A5397" s="180"/>
      <c r="B5397" s="180"/>
      <c r="C5397" s="180"/>
      <c r="D5397" s="180"/>
      <c r="E5397" s="254"/>
    </row>
    <row r="5398" spans="1:5" ht="13.5">
      <c r="A5398" s="180"/>
      <c r="B5398" s="180"/>
      <c r="C5398" s="180"/>
      <c r="D5398" s="180"/>
      <c r="E5398" s="254"/>
    </row>
    <row r="5399" spans="1:5" ht="13.5">
      <c r="A5399" s="180"/>
      <c r="B5399" s="180"/>
      <c r="C5399" s="180"/>
      <c r="D5399" s="180"/>
      <c r="E5399" s="254"/>
    </row>
    <row r="5400" spans="1:5" ht="13.5">
      <c r="A5400" s="180"/>
      <c r="B5400" s="180"/>
      <c r="C5400" s="180"/>
      <c r="D5400" s="180"/>
      <c r="E5400" s="254"/>
    </row>
    <row r="5401" spans="1:5" ht="13.5">
      <c r="A5401" s="180"/>
      <c r="B5401" s="180"/>
      <c r="C5401" s="180"/>
      <c r="D5401" s="180"/>
      <c r="E5401" s="254"/>
    </row>
    <row r="5402" spans="1:5" ht="13.5">
      <c r="A5402" s="180"/>
      <c r="B5402" s="180"/>
      <c r="C5402" s="180"/>
      <c r="D5402" s="180"/>
      <c r="E5402" s="254"/>
    </row>
    <row r="5403" spans="1:5" ht="13.5">
      <c r="A5403" s="180"/>
      <c r="B5403" s="180"/>
      <c r="C5403" s="180"/>
      <c r="D5403" s="180"/>
      <c r="E5403" s="254"/>
    </row>
    <row r="5404" spans="1:5" ht="13.5">
      <c r="A5404" s="180"/>
      <c r="B5404" s="180"/>
      <c r="C5404" s="180"/>
      <c r="D5404" s="180"/>
      <c r="E5404" s="254"/>
    </row>
    <row r="5405" spans="1:5" ht="13.5">
      <c r="A5405" s="180"/>
      <c r="B5405" s="180"/>
      <c r="C5405" s="180"/>
      <c r="D5405" s="180"/>
      <c r="E5405" s="254"/>
    </row>
    <row r="5406" spans="1:5" ht="13.5">
      <c r="A5406" s="180"/>
      <c r="B5406" s="180"/>
      <c r="C5406" s="180"/>
      <c r="D5406" s="180"/>
      <c r="E5406" s="254"/>
    </row>
    <row r="5407" spans="1:5" ht="13.5">
      <c r="A5407" s="180"/>
      <c r="B5407" s="180"/>
      <c r="C5407" s="180"/>
      <c r="D5407" s="180"/>
      <c r="E5407" s="254"/>
    </row>
    <row r="5408" spans="1:5" ht="13.5">
      <c r="A5408" s="180"/>
      <c r="B5408" s="180"/>
      <c r="C5408" s="180"/>
      <c r="D5408" s="180"/>
      <c r="E5408" s="254"/>
    </row>
    <row r="5409" spans="1:5" ht="13.5">
      <c r="A5409" s="180"/>
      <c r="B5409" s="180"/>
      <c r="C5409" s="180"/>
      <c r="D5409" s="180"/>
      <c r="E5409" s="254"/>
    </row>
    <row r="5410" spans="1:5" ht="13.5">
      <c r="A5410" s="180"/>
      <c r="B5410" s="180"/>
      <c r="C5410" s="180"/>
      <c r="D5410" s="180"/>
      <c r="E5410" s="254"/>
    </row>
    <row r="5411" spans="1:5" ht="13.5">
      <c r="A5411" s="180"/>
      <c r="B5411" s="180"/>
      <c r="C5411" s="180"/>
      <c r="D5411" s="180"/>
      <c r="E5411" s="254"/>
    </row>
    <row r="5412" spans="1:5" ht="13.5">
      <c r="A5412" s="180"/>
      <c r="B5412" s="180"/>
      <c r="C5412" s="180"/>
      <c r="D5412" s="180"/>
      <c r="E5412" s="254"/>
    </row>
    <row r="5413" spans="1:5" ht="13.5">
      <c r="A5413" s="180"/>
      <c r="B5413" s="180"/>
      <c r="C5413" s="180"/>
      <c r="D5413" s="180"/>
      <c r="E5413" s="254"/>
    </row>
    <row r="5414" spans="1:5" ht="13.5">
      <c r="A5414" s="180"/>
      <c r="B5414" s="180"/>
      <c r="C5414" s="180"/>
      <c r="D5414" s="180"/>
      <c r="E5414" s="254"/>
    </row>
    <row r="5415" spans="1:5" ht="13.5">
      <c r="A5415" s="180"/>
      <c r="B5415" s="180"/>
      <c r="C5415" s="180"/>
      <c r="D5415" s="180"/>
      <c r="E5415" s="254"/>
    </row>
    <row r="5416" spans="1:5" ht="13.5">
      <c r="A5416" s="180"/>
      <c r="B5416" s="180"/>
      <c r="C5416" s="180"/>
      <c r="D5416" s="180"/>
      <c r="E5416" s="254"/>
    </row>
    <row r="5417" spans="1:5" ht="13.5">
      <c r="A5417" s="180"/>
      <c r="B5417" s="180"/>
      <c r="C5417" s="180"/>
      <c r="D5417" s="180"/>
      <c r="E5417" s="254"/>
    </row>
    <row r="5418" spans="1:5" ht="13.5">
      <c r="A5418" s="180"/>
      <c r="B5418" s="180"/>
      <c r="C5418" s="180"/>
      <c r="D5418" s="180"/>
      <c r="E5418" s="254"/>
    </row>
    <row r="5419" spans="1:5" ht="13.5">
      <c r="A5419" s="180"/>
      <c r="B5419" s="180"/>
      <c r="C5419" s="180"/>
      <c r="D5419" s="180"/>
      <c r="E5419" s="254"/>
    </row>
    <row r="5420" spans="1:5" ht="13.5">
      <c r="A5420" s="180"/>
      <c r="B5420" s="180"/>
      <c r="C5420" s="180"/>
      <c r="D5420" s="180"/>
      <c r="E5420" s="254"/>
    </row>
    <row r="5421" spans="1:5" ht="13.5">
      <c r="A5421" s="180"/>
      <c r="B5421" s="180"/>
      <c r="C5421" s="180"/>
      <c r="D5421" s="180"/>
      <c r="E5421" s="254"/>
    </row>
    <row r="5422" spans="1:5" ht="13.5">
      <c r="A5422" s="180"/>
      <c r="B5422" s="180"/>
      <c r="C5422" s="180"/>
      <c r="D5422" s="180"/>
      <c r="E5422" s="254"/>
    </row>
    <row r="5423" spans="1:5" ht="13.5">
      <c r="A5423" s="180"/>
      <c r="B5423" s="180"/>
      <c r="C5423" s="180"/>
      <c r="D5423" s="180"/>
      <c r="E5423" s="254"/>
    </row>
    <row r="5424" spans="1:5" ht="13.5">
      <c r="A5424" s="180"/>
      <c r="B5424" s="180"/>
      <c r="C5424" s="180"/>
      <c r="D5424" s="180"/>
      <c r="E5424" s="254"/>
    </row>
    <row r="5425" spans="1:5" ht="13.5">
      <c r="A5425" s="180"/>
      <c r="B5425" s="180"/>
      <c r="C5425" s="180"/>
      <c r="D5425" s="180"/>
      <c r="E5425" s="254"/>
    </row>
    <row r="5426" spans="1:5" ht="13.5">
      <c r="A5426" s="180"/>
      <c r="B5426" s="180"/>
      <c r="C5426" s="180"/>
      <c r="D5426" s="180"/>
      <c r="E5426" s="254"/>
    </row>
    <row r="5427" spans="1:5" ht="13.5">
      <c r="A5427" s="180"/>
      <c r="B5427" s="180"/>
      <c r="C5427" s="180"/>
      <c r="D5427" s="180"/>
      <c r="E5427" s="254"/>
    </row>
    <row r="5428" spans="1:5" ht="13.5">
      <c r="A5428" s="180"/>
      <c r="B5428" s="180"/>
      <c r="C5428" s="180"/>
      <c r="D5428" s="180"/>
      <c r="E5428" s="254"/>
    </row>
    <row r="5429" spans="1:5" ht="13.5">
      <c r="A5429" s="180"/>
      <c r="B5429" s="180"/>
      <c r="C5429" s="180"/>
      <c r="D5429" s="180"/>
      <c r="E5429" s="254"/>
    </row>
    <row r="5430" spans="1:5" ht="13.5">
      <c r="A5430" s="180"/>
      <c r="B5430" s="180"/>
      <c r="C5430" s="180"/>
      <c r="D5430" s="180"/>
      <c r="E5430" s="254"/>
    </row>
    <row r="5431" spans="1:5" ht="13.5">
      <c r="A5431" s="180"/>
      <c r="B5431" s="180"/>
      <c r="C5431" s="180"/>
      <c r="D5431" s="180"/>
      <c r="E5431" s="254"/>
    </row>
    <row r="5432" spans="1:5" ht="13.5">
      <c r="A5432" s="180"/>
      <c r="B5432" s="180"/>
      <c r="C5432" s="180"/>
      <c r="D5432" s="180"/>
      <c r="E5432" s="254"/>
    </row>
    <row r="5433" spans="1:5" ht="13.5">
      <c r="A5433" s="180"/>
      <c r="B5433" s="180"/>
      <c r="C5433" s="180"/>
      <c r="D5433" s="180"/>
      <c r="E5433" s="254"/>
    </row>
    <row r="5434" spans="1:5" ht="13.5">
      <c r="A5434" s="180"/>
      <c r="B5434" s="180"/>
      <c r="C5434" s="180"/>
      <c r="D5434" s="180"/>
      <c r="E5434" s="254"/>
    </row>
    <row r="5435" spans="1:5" ht="13.5">
      <c r="A5435" s="180"/>
      <c r="B5435" s="180"/>
      <c r="C5435" s="180"/>
      <c r="D5435" s="180"/>
      <c r="E5435" s="254"/>
    </row>
    <row r="5436" spans="1:5" ht="13.5">
      <c r="A5436" s="180"/>
      <c r="B5436" s="180"/>
      <c r="C5436" s="180"/>
      <c r="D5436" s="180"/>
      <c r="E5436" s="254"/>
    </row>
    <row r="5437" spans="1:5" ht="13.5">
      <c r="A5437" s="180"/>
      <c r="B5437" s="180"/>
      <c r="C5437" s="180"/>
      <c r="D5437" s="180"/>
      <c r="E5437" s="254"/>
    </row>
    <row r="5438" spans="1:5" ht="13.5">
      <c r="A5438" s="180"/>
      <c r="B5438" s="180"/>
      <c r="C5438" s="180"/>
      <c r="D5438" s="180"/>
      <c r="E5438" s="254"/>
    </row>
    <row r="5439" spans="1:5" ht="13.5">
      <c r="A5439" s="180"/>
      <c r="B5439" s="180"/>
      <c r="C5439" s="180"/>
      <c r="D5439" s="180"/>
      <c r="E5439" s="254"/>
    </row>
    <row r="5440" spans="1:5" ht="13.5">
      <c r="A5440" s="180"/>
      <c r="B5440" s="180"/>
      <c r="C5440" s="180"/>
      <c r="D5440" s="180"/>
      <c r="E5440" s="254"/>
    </row>
    <row r="5441" spans="1:5" ht="13.5">
      <c r="A5441" s="180"/>
      <c r="B5441" s="180"/>
      <c r="C5441" s="180"/>
      <c r="D5441" s="180"/>
      <c r="E5441" s="254"/>
    </row>
    <row r="5442" spans="1:5" ht="13.5">
      <c r="A5442" s="180"/>
      <c r="B5442" s="180"/>
      <c r="C5442" s="180"/>
      <c r="D5442" s="180"/>
      <c r="E5442" s="254"/>
    </row>
    <row r="5443" spans="1:5" ht="13.5">
      <c r="A5443" s="180"/>
      <c r="B5443" s="180"/>
      <c r="C5443" s="180"/>
      <c r="D5443" s="180"/>
      <c r="E5443" s="254"/>
    </row>
    <row r="5444" spans="1:5" ht="13.5">
      <c r="A5444" s="180"/>
      <c r="B5444" s="180"/>
      <c r="C5444" s="180"/>
      <c r="D5444" s="180"/>
      <c r="E5444" s="254"/>
    </row>
    <row r="5445" spans="1:5" ht="13.5">
      <c r="A5445" s="180"/>
      <c r="B5445" s="180"/>
      <c r="C5445" s="180"/>
      <c r="D5445" s="180"/>
      <c r="E5445" s="254"/>
    </row>
    <row r="5446" spans="1:5" ht="13.5">
      <c r="A5446" s="180"/>
      <c r="B5446" s="180"/>
      <c r="C5446" s="180"/>
      <c r="D5446" s="180"/>
      <c r="E5446" s="254"/>
    </row>
    <row r="5447" spans="1:5" ht="13.5">
      <c r="A5447" s="180"/>
      <c r="B5447" s="180"/>
      <c r="C5447" s="180"/>
      <c r="D5447" s="180"/>
      <c r="E5447" s="254"/>
    </row>
    <row r="5448" spans="1:5" ht="13.5">
      <c r="A5448" s="180"/>
      <c r="B5448" s="180"/>
      <c r="C5448" s="180"/>
      <c r="D5448" s="180"/>
      <c r="E5448" s="254"/>
    </row>
    <row r="5449" spans="1:5" ht="13.5">
      <c r="A5449" s="180"/>
      <c r="B5449" s="180"/>
      <c r="C5449" s="180"/>
      <c r="D5449" s="180"/>
      <c r="E5449" s="254"/>
    </row>
    <row r="5450" spans="1:5" ht="13.5">
      <c r="A5450" s="180"/>
      <c r="B5450" s="180"/>
      <c r="C5450" s="180"/>
      <c r="D5450" s="180"/>
      <c r="E5450" s="254"/>
    </row>
    <row r="5451" spans="1:5" ht="13.5">
      <c r="A5451" s="180"/>
      <c r="B5451" s="180"/>
      <c r="C5451" s="180"/>
      <c r="D5451" s="180"/>
      <c r="E5451" s="254"/>
    </row>
    <row r="5452" spans="1:5" ht="13.5">
      <c r="A5452" s="180"/>
      <c r="B5452" s="180"/>
      <c r="C5452" s="180"/>
      <c r="D5452" s="180"/>
      <c r="E5452" s="254"/>
    </row>
    <row r="5453" spans="1:5" ht="13.5">
      <c r="A5453" s="180"/>
      <c r="B5453" s="180"/>
      <c r="C5453" s="180"/>
      <c r="D5453" s="180"/>
      <c r="E5453" s="254"/>
    </row>
    <row r="5454" spans="1:5" ht="13.5">
      <c r="A5454" s="180"/>
      <c r="B5454" s="180"/>
      <c r="C5454" s="180"/>
      <c r="D5454" s="180"/>
      <c r="E5454" s="254"/>
    </row>
    <row r="5455" spans="1:5" ht="13.5">
      <c r="A5455" s="180"/>
      <c r="B5455" s="180"/>
      <c r="C5455" s="180"/>
      <c r="D5455" s="180"/>
      <c r="E5455" s="254"/>
    </row>
    <row r="5456" spans="1:5" ht="13.5">
      <c r="A5456" s="180"/>
      <c r="B5456" s="180"/>
      <c r="C5456" s="180"/>
      <c r="D5456" s="180"/>
      <c r="E5456" s="254"/>
    </row>
    <row r="5457" spans="1:5" ht="13.5">
      <c r="A5457" s="180"/>
      <c r="B5457" s="180"/>
      <c r="C5457" s="180"/>
      <c r="D5457" s="180"/>
      <c r="E5457" s="254"/>
    </row>
    <row r="5458" spans="1:5" ht="13.5">
      <c r="A5458" s="180"/>
      <c r="B5458" s="180"/>
      <c r="C5458" s="180"/>
      <c r="D5458" s="180"/>
      <c r="E5458" s="254"/>
    </row>
    <row r="5459" spans="1:5" ht="13.5">
      <c r="A5459" s="180"/>
      <c r="B5459" s="180"/>
      <c r="C5459" s="180"/>
      <c r="D5459" s="180"/>
      <c r="E5459" s="254"/>
    </row>
    <row r="5460" spans="1:5" ht="13.5">
      <c r="A5460" s="180"/>
      <c r="B5460" s="180"/>
      <c r="C5460" s="180"/>
      <c r="D5460" s="180"/>
      <c r="E5460" s="254"/>
    </row>
    <row r="5461" spans="1:5" ht="13.5">
      <c r="A5461" s="180"/>
      <c r="B5461" s="180"/>
      <c r="C5461" s="180"/>
      <c r="D5461" s="180"/>
      <c r="E5461" s="254"/>
    </row>
    <row r="5462" spans="1:5" ht="13.5">
      <c r="A5462" s="180"/>
      <c r="B5462" s="180"/>
      <c r="C5462" s="180"/>
      <c r="D5462" s="180"/>
      <c r="E5462" s="254"/>
    </row>
    <row r="5463" spans="1:5" ht="13.5">
      <c r="A5463" s="180"/>
      <c r="B5463" s="180"/>
      <c r="C5463" s="180"/>
      <c r="D5463" s="180"/>
      <c r="E5463" s="254"/>
    </row>
    <row r="5464" spans="1:5" ht="13.5">
      <c r="A5464" s="180"/>
      <c r="B5464" s="180"/>
      <c r="C5464" s="180"/>
      <c r="D5464" s="180"/>
      <c r="E5464" s="254"/>
    </row>
    <row r="5465" spans="1:5" ht="13.5">
      <c r="A5465" s="180"/>
      <c r="B5465" s="180"/>
      <c r="C5465" s="180"/>
      <c r="D5465" s="180"/>
      <c r="E5465" s="254"/>
    </row>
    <row r="5466" spans="1:5" ht="13.5">
      <c r="A5466" s="180"/>
      <c r="B5466" s="180"/>
      <c r="C5466" s="180"/>
      <c r="D5466" s="180"/>
      <c r="E5466" s="254"/>
    </row>
    <row r="5467" spans="1:5" ht="13.5">
      <c r="A5467" s="180"/>
      <c r="B5467" s="180"/>
      <c r="C5467" s="180"/>
      <c r="D5467" s="180"/>
      <c r="E5467" s="254"/>
    </row>
    <row r="5468" spans="1:5" ht="13.5">
      <c r="A5468" s="180"/>
      <c r="B5468" s="180"/>
      <c r="C5468" s="180"/>
      <c r="D5468" s="180"/>
      <c r="E5468" s="254"/>
    </row>
    <row r="5469" spans="1:5" ht="13.5">
      <c r="A5469" s="180"/>
      <c r="B5469" s="180"/>
      <c r="C5469" s="180"/>
      <c r="D5469" s="180"/>
      <c r="E5469" s="254"/>
    </row>
    <row r="5470" spans="1:5" ht="13.5">
      <c r="A5470" s="180"/>
      <c r="B5470" s="180"/>
      <c r="C5470" s="180"/>
      <c r="D5470" s="180"/>
      <c r="E5470" s="254"/>
    </row>
    <row r="5471" spans="1:5" ht="13.5">
      <c r="A5471" s="180"/>
      <c r="B5471" s="180"/>
      <c r="C5471" s="180"/>
      <c r="D5471" s="180"/>
      <c r="E5471" s="254"/>
    </row>
    <row r="5472" spans="1:5" ht="13.5">
      <c r="A5472" s="180"/>
      <c r="B5472" s="180"/>
      <c r="C5472" s="180"/>
      <c r="D5472" s="180"/>
      <c r="E5472" s="254"/>
    </row>
    <row r="5473" spans="1:5" ht="13.5">
      <c r="A5473" s="180"/>
      <c r="B5473" s="180"/>
      <c r="C5473" s="180"/>
      <c r="D5473" s="180"/>
      <c r="E5473" s="254"/>
    </row>
    <row r="5474" spans="1:5" ht="13.5">
      <c r="A5474" s="180"/>
      <c r="B5474" s="180"/>
      <c r="C5474" s="180"/>
      <c r="D5474" s="180"/>
      <c r="E5474" s="254"/>
    </row>
    <row r="5475" spans="1:5" ht="13.5">
      <c r="A5475" s="180"/>
      <c r="B5475" s="180"/>
      <c r="C5475" s="180"/>
      <c r="D5475" s="180"/>
      <c r="E5475" s="254"/>
    </row>
    <row r="5476" spans="1:5" ht="13.5">
      <c r="A5476" s="180"/>
      <c r="B5476" s="180"/>
      <c r="C5476" s="180"/>
      <c r="D5476" s="180"/>
      <c r="E5476" s="254"/>
    </row>
    <row r="5477" spans="1:5" ht="13.5">
      <c r="A5477" s="180"/>
      <c r="B5477" s="180"/>
      <c r="C5477" s="180"/>
      <c r="D5477" s="180"/>
      <c r="E5477" s="254"/>
    </row>
    <row r="5478" spans="1:5" ht="13.5">
      <c r="A5478" s="180"/>
      <c r="B5478" s="180"/>
      <c r="C5478" s="180"/>
      <c r="D5478" s="180"/>
      <c r="E5478" s="254"/>
    </row>
    <row r="5479" spans="1:5" ht="13.5">
      <c r="A5479" s="180"/>
      <c r="B5479" s="180"/>
      <c r="C5479" s="180"/>
      <c r="D5479" s="180"/>
      <c r="E5479" s="254"/>
    </row>
    <row r="5480" spans="1:5" ht="13.5">
      <c r="A5480" s="180"/>
      <c r="B5480" s="180"/>
      <c r="C5480" s="180"/>
      <c r="D5480" s="180"/>
      <c r="E5480" s="254"/>
    </row>
    <row r="5481" spans="1:5" ht="13.5">
      <c r="A5481" s="180"/>
      <c r="B5481" s="180"/>
      <c r="C5481" s="180"/>
      <c r="D5481" s="180"/>
      <c r="E5481" s="254"/>
    </row>
    <row r="5482" spans="1:5" ht="13.5">
      <c r="A5482" s="180"/>
      <c r="B5482" s="180"/>
      <c r="C5482" s="180"/>
      <c r="D5482" s="180"/>
      <c r="E5482" s="254"/>
    </row>
    <row r="5483" spans="1:5" ht="13.5">
      <c r="A5483" s="180"/>
      <c r="B5483" s="180"/>
      <c r="C5483" s="180"/>
      <c r="D5483" s="180"/>
      <c r="E5483" s="254"/>
    </row>
    <row r="5484" spans="1:5" ht="13.5">
      <c r="A5484" s="180"/>
      <c r="B5484" s="180"/>
      <c r="C5484" s="180"/>
      <c r="D5484" s="180"/>
      <c r="E5484" s="254"/>
    </row>
    <row r="5485" spans="1:5" ht="13.5">
      <c r="A5485" s="180"/>
      <c r="B5485" s="180"/>
      <c r="C5485" s="180"/>
      <c r="D5485" s="180"/>
      <c r="E5485" s="254"/>
    </row>
    <row r="5486" spans="1:5" ht="13.5">
      <c r="A5486" s="180"/>
      <c r="B5486" s="180"/>
      <c r="C5486" s="180"/>
      <c r="D5486" s="180"/>
      <c r="E5486" s="254"/>
    </row>
    <row r="5487" spans="1:5" ht="13.5">
      <c r="A5487" s="180"/>
      <c r="B5487" s="180"/>
      <c r="C5487" s="180"/>
      <c r="D5487" s="180"/>
      <c r="E5487" s="254"/>
    </row>
    <row r="5488" spans="1:5" ht="13.5">
      <c r="A5488" s="180"/>
      <c r="B5488" s="180"/>
      <c r="C5488" s="180"/>
      <c r="D5488" s="180"/>
      <c r="E5488" s="254"/>
    </row>
    <row r="5489" spans="1:5" ht="13.5">
      <c r="A5489" s="180"/>
      <c r="B5489" s="180"/>
      <c r="C5489" s="180"/>
      <c r="D5489" s="180"/>
      <c r="E5489" s="254"/>
    </row>
    <row r="5490" spans="1:5" ht="13.5">
      <c r="A5490" s="180"/>
      <c r="B5490" s="180"/>
      <c r="C5490" s="180"/>
      <c r="D5490" s="180"/>
      <c r="E5490" s="254"/>
    </row>
    <row r="5491" spans="1:5" ht="13.5">
      <c r="A5491" s="180"/>
      <c r="B5491" s="180"/>
      <c r="C5491" s="180"/>
      <c r="D5491" s="180"/>
      <c r="E5491" s="254"/>
    </row>
    <row r="5492" spans="1:5" ht="13.5">
      <c r="A5492" s="180"/>
      <c r="B5492" s="180"/>
      <c r="C5492" s="180"/>
      <c r="D5492" s="180"/>
      <c r="E5492" s="254"/>
    </row>
    <row r="5493" spans="1:5" ht="13.5">
      <c r="A5493" s="180"/>
      <c r="B5493" s="180"/>
      <c r="C5493" s="180"/>
      <c r="D5493" s="180"/>
      <c r="E5493" s="254"/>
    </row>
    <row r="5494" spans="1:5" ht="13.5">
      <c r="A5494" s="180"/>
      <c r="B5494" s="180"/>
      <c r="C5494" s="180"/>
      <c r="D5494" s="180"/>
      <c r="E5494" s="254"/>
    </row>
    <row r="5495" spans="1:5" ht="13.5">
      <c r="A5495" s="180"/>
      <c r="B5495" s="180"/>
      <c r="C5495" s="180"/>
      <c r="D5495" s="180"/>
      <c r="E5495" s="254"/>
    </row>
    <row r="5496" spans="1:5" ht="13.5">
      <c r="A5496" s="180"/>
      <c r="B5496" s="180"/>
      <c r="C5496" s="180"/>
      <c r="D5496" s="180"/>
      <c r="E5496" s="254"/>
    </row>
    <row r="5497" spans="1:5" ht="13.5">
      <c r="A5497" s="180"/>
      <c r="B5497" s="180"/>
      <c r="C5497" s="180"/>
      <c r="D5497" s="180"/>
      <c r="E5497" s="254"/>
    </row>
    <row r="5498" spans="1:5" ht="13.5">
      <c r="A5498" s="180"/>
      <c r="B5498" s="180"/>
      <c r="C5498" s="180"/>
      <c r="D5498" s="180"/>
      <c r="E5498" s="254"/>
    </row>
    <row r="5499" spans="1:5" ht="13.5">
      <c r="A5499" s="180"/>
      <c r="B5499" s="180"/>
      <c r="C5499" s="180"/>
      <c r="D5499" s="180"/>
      <c r="E5499" s="254"/>
    </row>
    <row r="5500" spans="1:5" ht="13.5">
      <c r="A5500" s="180"/>
      <c r="B5500" s="180"/>
      <c r="C5500" s="180"/>
      <c r="D5500" s="180"/>
      <c r="E5500" s="254"/>
    </row>
    <row r="5501" spans="1:5" ht="13.5">
      <c r="A5501" s="180"/>
      <c r="B5501" s="180"/>
      <c r="C5501" s="180"/>
      <c r="D5501" s="180"/>
      <c r="E5501" s="254"/>
    </row>
    <row r="5502" spans="1:5" ht="13.5">
      <c r="A5502" s="180"/>
      <c r="B5502" s="180"/>
      <c r="C5502" s="180"/>
      <c r="D5502" s="180"/>
      <c r="E5502" s="254"/>
    </row>
    <row r="5503" spans="1:5" ht="13.5">
      <c r="A5503" s="180"/>
      <c r="B5503" s="180"/>
      <c r="C5503" s="180"/>
      <c r="D5503" s="180"/>
      <c r="E5503" s="254"/>
    </row>
    <row r="5504" spans="1:5" ht="13.5">
      <c r="A5504" s="180"/>
      <c r="B5504" s="180"/>
      <c r="C5504" s="180"/>
      <c r="D5504" s="180"/>
      <c r="E5504" s="254"/>
    </row>
    <row r="5505" spans="1:5" ht="13.5">
      <c r="A5505" s="180"/>
      <c r="B5505" s="180"/>
      <c r="C5505" s="180"/>
      <c r="D5505" s="180"/>
      <c r="E5505" s="254"/>
    </row>
    <row r="5506" spans="1:5" ht="13.5">
      <c r="A5506" s="180"/>
      <c r="B5506" s="180"/>
      <c r="C5506" s="180"/>
      <c r="D5506" s="180"/>
      <c r="E5506" s="254"/>
    </row>
    <row r="5507" spans="1:5" ht="13.5">
      <c r="A5507" s="180"/>
      <c r="B5507" s="180"/>
      <c r="C5507" s="180"/>
      <c r="D5507" s="180"/>
      <c r="E5507" s="254"/>
    </row>
    <row r="5508" spans="1:5" ht="13.5">
      <c r="A5508" s="180"/>
      <c r="B5508" s="180"/>
      <c r="C5508" s="180"/>
      <c r="D5508" s="180"/>
      <c r="E5508" s="254"/>
    </row>
    <row r="5509" spans="1:5" ht="13.5">
      <c r="A5509" s="180"/>
      <c r="B5509" s="180"/>
      <c r="C5509" s="180"/>
      <c r="D5509" s="180"/>
      <c r="E5509" s="254"/>
    </row>
    <row r="5510" spans="1:5" ht="13.5">
      <c r="A5510" s="180"/>
      <c r="B5510" s="180"/>
      <c r="C5510" s="180"/>
      <c r="D5510" s="180"/>
      <c r="E5510" s="254"/>
    </row>
    <row r="5511" spans="1:5" ht="13.5">
      <c r="A5511" s="180"/>
      <c r="B5511" s="180"/>
      <c r="C5511" s="180"/>
      <c r="D5511" s="180"/>
      <c r="E5511" s="254"/>
    </row>
    <row r="5512" spans="1:5" ht="13.5">
      <c r="A5512" s="180"/>
      <c r="B5512" s="180"/>
      <c r="C5512" s="180"/>
      <c r="D5512" s="180"/>
      <c r="E5512" s="254"/>
    </row>
    <row r="5513" spans="1:5" ht="13.5">
      <c r="A5513" s="180"/>
      <c r="B5513" s="180"/>
      <c r="C5513" s="180"/>
      <c r="D5513" s="180"/>
      <c r="E5513" s="254"/>
    </row>
    <row r="5514" spans="1:5" ht="13.5">
      <c r="A5514" s="180"/>
      <c r="B5514" s="180"/>
      <c r="C5514" s="180"/>
      <c r="D5514" s="180"/>
      <c r="E5514" s="254"/>
    </row>
    <row r="5515" spans="1:5" ht="13.5">
      <c r="A5515" s="180"/>
      <c r="B5515" s="180"/>
      <c r="C5515" s="180"/>
      <c r="D5515" s="180"/>
      <c r="E5515" s="254"/>
    </row>
    <row r="5516" spans="1:5" ht="13.5">
      <c r="A5516" s="180"/>
      <c r="B5516" s="180"/>
      <c r="C5516" s="180"/>
      <c r="D5516" s="180"/>
      <c r="E5516" s="254"/>
    </row>
    <row r="5517" spans="1:5" ht="13.5">
      <c r="A5517" s="180"/>
      <c r="B5517" s="180"/>
      <c r="C5517" s="180"/>
      <c r="D5517" s="180"/>
      <c r="E5517" s="254"/>
    </row>
    <row r="5518" spans="1:5" ht="13.5">
      <c r="A5518" s="180"/>
      <c r="B5518" s="180"/>
      <c r="C5518" s="180"/>
      <c r="D5518" s="180"/>
      <c r="E5518" s="254"/>
    </row>
    <row r="5519" spans="1:5" ht="13.5">
      <c r="A5519" s="180"/>
      <c r="B5519" s="180"/>
      <c r="C5519" s="180"/>
      <c r="D5519" s="180"/>
      <c r="E5519" s="254"/>
    </row>
    <row r="5520" spans="1:5" ht="13.5">
      <c r="A5520" s="180"/>
      <c r="B5520" s="180"/>
      <c r="C5520" s="180"/>
      <c r="D5520" s="180"/>
      <c r="E5520" s="254"/>
    </row>
    <row r="5521" spans="1:5" ht="13.5">
      <c r="A5521" s="180"/>
      <c r="B5521" s="180"/>
      <c r="C5521" s="180"/>
      <c r="D5521" s="180"/>
      <c r="E5521" s="254"/>
    </row>
    <row r="5522" spans="1:5" ht="13.5">
      <c r="A5522" s="180"/>
      <c r="B5522" s="180"/>
      <c r="C5522" s="180"/>
      <c r="D5522" s="180"/>
      <c r="E5522" s="254"/>
    </row>
    <row r="5523" spans="1:5" ht="13.5">
      <c r="A5523" s="180"/>
      <c r="B5523" s="180"/>
      <c r="C5523" s="180"/>
      <c r="D5523" s="180"/>
      <c r="E5523" s="254"/>
    </row>
    <row r="5524" spans="1:5" ht="13.5">
      <c r="A5524" s="180"/>
      <c r="B5524" s="180"/>
      <c r="C5524" s="180"/>
      <c r="D5524" s="180"/>
      <c r="E5524" s="254"/>
    </row>
    <row r="5525" spans="1:5" ht="13.5">
      <c r="A5525" s="180"/>
      <c r="B5525" s="180"/>
      <c r="C5525" s="180"/>
      <c r="D5525" s="180"/>
      <c r="E5525" s="254"/>
    </row>
    <row r="5526" spans="1:5" ht="13.5">
      <c r="A5526" s="180"/>
      <c r="B5526" s="180"/>
      <c r="C5526" s="180"/>
      <c r="D5526" s="180"/>
      <c r="E5526" s="254"/>
    </row>
    <row r="5527" spans="1:5" ht="13.5">
      <c r="A5527" s="180"/>
      <c r="B5527" s="180"/>
      <c r="C5527" s="180"/>
      <c r="D5527" s="180"/>
      <c r="E5527" s="254"/>
    </row>
    <row r="5528" spans="1:5" ht="13.5">
      <c r="A5528" s="180"/>
      <c r="B5528" s="180"/>
      <c r="C5528" s="180"/>
      <c r="D5528" s="180"/>
      <c r="E5528" s="254"/>
    </row>
    <row r="5529" spans="1:5" ht="13.5">
      <c r="A5529" s="180"/>
      <c r="B5529" s="180"/>
      <c r="C5529" s="180"/>
      <c r="D5529" s="180"/>
      <c r="E5529" s="254"/>
    </row>
    <row r="5530" spans="1:5" ht="13.5">
      <c r="A5530" s="180"/>
      <c r="B5530" s="180"/>
      <c r="C5530" s="180"/>
      <c r="D5530" s="180"/>
      <c r="E5530" s="254"/>
    </row>
    <row r="5531" spans="1:5" ht="13.5">
      <c r="A5531" s="180"/>
      <c r="B5531" s="180"/>
      <c r="C5531" s="180"/>
      <c r="D5531" s="180"/>
      <c r="E5531" s="254"/>
    </row>
    <row r="5532" spans="1:5" ht="13.5">
      <c r="A5532" s="180"/>
      <c r="B5532" s="180"/>
      <c r="C5532" s="180"/>
      <c r="D5532" s="180"/>
      <c r="E5532" s="254"/>
    </row>
    <row r="5533" spans="1:5" ht="13.5">
      <c r="A5533" s="180"/>
      <c r="B5533" s="180"/>
      <c r="C5533" s="180"/>
      <c r="D5533" s="180"/>
      <c r="E5533" s="254"/>
    </row>
    <row r="5534" spans="1:5" ht="13.5">
      <c r="A5534" s="180"/>
      <c r="B5534" s="180"/>
      <c r="C5534" s="180"/>
      <c r="D5534" s="180"/>
      <c r="E5534" s="254"/>
    </row>
    <row r="5535" spans="1:5" ht="13.5">
      <c r="A5535" s="180"/>
      <c r="B5535" s="180"/>
      <c r="C5535" s="180"/>
      <c r="D5535" s="180"/>
      <c r="E5535" s="254"/>
    </row>
    <row r="5536" spans="1:5" ht="13.5">
      <c r="A5536" s="180"/>
      <c r="B5536" s="180"/>
      <c r="C5536" s="180"/>
      <c r="D5536" s="180"/>
      <c r="E5536" s="254"/>
    </row>
    <row r="5537" spans="1:5" ht="13.5">
      <c r="A5537" s="180"/>
      <c r="B5537" s="180"/>
      <c r="C5537" s="180"/>
      <c r="D5537" s="180"/>
      <c r="E5537" s="254"/>
    </row>
    <row r="5538" spans="1:5" ht="13.5">
      <c r="A5538" s="180"/>
      <c r="B5538" s="180"/>
      <c r="C5538" s="180"/>
      <c r="D5538" s="180"/>
      <c r="E5538" s="254"/>
    </row>
    <row r="5539" spans="1:5" ht="13.5">
      <c r="A5539" s="180"/>
      <c r="B5539" s="180"/>
      <c r="C5539" s="180"/>
      <c r="D5539" s="180"/>
      <c r="E5539" s="254"/>
    </row>
    <row r="5540" spans="1:5" ht="13.5">
      <c r="A5540" s="180"/>
      <c r="B5540" s="180"/>
      <c r="C5540" s="180"/>
      <c r="D5540" s="180"/>
      <c r="E5540" s="254"/>
    </row>
    <row r="5541" spans="1:5" ht="13.5">
      <c r="A5541" s="180"/>
      <c r="B5541" s="180"/>
      <c r="C5541" s="180"/>
      <c r="D5541" s="180"/>
      <c r="E5541" s="254"/>
    </row>
    <row r="5542" spans="1:5" ht="13.5">
      <c r="A5542" s="180"/>
      <c r="B5542" s="180"/>
      <c r="C5542" s="180"/>
      <c r="D5542" s="180"/>
      <c r="E5542" s="254"/>
    </row>
    <row r="5543" spans="1:5" ht="13.5">
      <c r="A5543" s="180"/>
      <c r="B5543" s="180"/>
      <c r="C5543" s="180"/>
      <c r="D5543" s="180"/>
      <c r="E5543" s="254"/>
    </row>
    <row r="5544" spans="1:5" ht="13.5">
      <c r="A5544" s="180"/>
      <c r="B5544" s="180"/>
      <c r="C5544" s="180"/>
      <c r="D5544" s="180"/>
      <c r="E5544" s="254"/>
    </row>
    <row r="5545" spans="1:5" ht="13.5">
      <c r="A5545" s="180"/>
      <c r="B5545" s="180"/>
      <c r="C5545" s="180"/>
      <c r="D5545" s="180"/>
      <c r="E5545" s="254"/>
    </row>
    <row r="5546" spans="1:5" ht="13.5">
      <c r="A5546" s="180"/>
      <c r="B5546" s="180"/>
      <c r="C5546" s="180"/>
      <c r="D5546" s="180"/>
      <c r="E5546" s="254"/>
    </row>
    <row r="5547" spans="1:5" ht="13.5">
      <c r="A5547" s="180"/>
      <c r="B5547" s="180"/>
      <c r="C5547" s="180"/>
      <c r="D5547" s="180"/>
      <c r="E5547" s="254"/>
    </row>
    <row r="5548" spans="1:5" ht="13.5">
      <c r="A5548" s="180"/>
      <c r="B5548" s="180"/>
      <c r="C5548" s="180"/>
      <c r="D5548" s="180"/>
      <c r="E5548" s="254"/>
    </row>
    <row r="5549" spans="1:5" ht="13.5">
      <c r="A5549" s="180"/>
      <c r="B5549" s="180"/>
      <c r="C5549" s="180"/>
      <c r="D5549" s="180"/>
      <c r="E5549" s="254"/>
    </row>
    <row r="5550" spans="1:5" ht="13.5">
      <c r="A5550" s="180"/>
      <c r="B5550" s="180"/>
      <c r="C5550" s="180"/>
      <c r="D5550" s="180"/>
      <c r="E5550" s="254"/>
    </row>
    <row r="5551" spans="1:5" ht="13.5">
      <c r="A5551" s="180"/>
      <c r="B5551" s="180"/>
      <c r="C5551" s="180"/>
      <c r="D5551" s="180"/>
      <c r="E5551" s="254"/>
    </row>
    <row r="5552" spans="1:5" ht="13.5">
      <c r="A5552" s="180"/>
      <c r="B5552" s="180"/>
      <c r="C5552" s="180"/>
      <c r="D5552" s="180"/>
      <c r="E5552" s="254"/>
    </row>
    <row r="5553" spans="1:5" ht="13.5">
      <c r="A5553" s="180"/>
      <c r="B5553" s="180"/>
      <c r="C5553" s="180"/>
      <c r="D5553" s="180"/>
      <c r="E5553" s="254"/>
    </row>
    <row r="5554" spans="1:5" ht="13.5">
      <c r="A5554" s="180"/>
      <c r="B5554" s="180"/>
      <c r="C5554" s="180"/>
      <c r="D5554" s="180"/>
      <c r="E5554" s="254"/>
    </row>
    <row r="5555" spans="1:5" ht="13.5">
      <c r="A5555" s="180"/>
      <c r="B5555" s="180"/>
      <c r="C5555" s="180"/>
      <c r="D5555" s="180"/>
      <c r="E5555" s="254"/>
    </row>
    <row r="5556" spans="1:5" ht="13.5">
      <c r="A5556" s="180"/>
      <c r="B5556" s="180"/>
      <c r="C5556" s="180"/>
      <c r="D5556" s="180"/>
      <c r="E5556" s="254"/>
    </row>
    <row r="5557" spans="1:5" ht="13.5">
      <c r="A5557" s="180"/>
      <c r="B5557" s="180"/>
      <c r="C5557" s="180"/>
      <c r="D5557" s="180"/>
      <c r="E5557" s="254"/>
    </row>
    <row r="5558" spans="1:5" ht="13.5">
      <c r="A5558" s="180"/>
      <c r="B5558" s="180"/>
      <c r="C5558" s="180"/>
      <c r="D5558" s="180"/>
      <c r="E5558" s="254"/>
    </row>
    <row r="5559" spans="1:5" ht="13.5">
      <c r="A5559" s="180"/>
      <c r="B5559" s="180"/>
      <c r="C5559" s="180"/>
      <c r="D5559" s="180"/>
      <c r="E5559" s="254"/>
    </row>
    <row r="5560" spans="1:5" ht="13.5">
      <c r="A5560" s="180"/>
      <c r="B5560" s="180"/>
      <c r="C5560" s="180"/>
      <c r="D5560" s="180"/>
      <c r="E5560" s="254"/>
    </row>
    <row r="5561" spans="1:5" ht="13.5">
      <c r="A5561" s="180"/>
      <c r="B5561" s="180"/>
      <c r="C5561" s="180"/>
      <c r="D5561" s="180"/>
      <c r="E5561" s="254"/>
    </row>
    <row r="5562" spans="1:5" ht="13.5">
      <c r="A5562" s="180"/>
      <c r="B5562" s="180"/>
      <c r="C5562" s="180"/>
      <c r="D5562" s="180"/>
      <c r="E5562" s="254"/>
    </row>
    <row r="5563" spans="1:5" ht="13.5">
      <c r="A5563" s="180"/>
      <c r="B5563" s="180"/>
      <c r="C5563" s="180"/>
      <c r="D5563" s="180"/>
      <c r="E5563" s="254"/>
    </row>
    <row r="5564" spans="1:5" ht="13.5">
      <c r="A5564" s="180"/>
      <c r="B5564" s="180"/>
      <c r="C5564" s="180"/>
      <c r="D5564" s="180"/>
      <c r="E5564" s="254"/>
    </row>
    <row r="5565" spans="1:5" ht="13.5">
      <c r="A5565" s="180"/>
      <c r="B5565" s="180"/>
      <c r="C5565" s="180"/>
      <c r="D5565" s="180"/>
      <c r="E5565" s="254"/>
    </row>
    <row r="5566" spans="1:5" ht="13.5">
      <c r="A5566" s="180"/>
      <c r="B5566" s="180"/>
      <c r="C5566" s="180"/>
      <c r="D5566" s="180"/>
      <c r="E5566" s="254"/>
    </row>
    <row r="5567" spans="1:5" ht="13.5">
      <c r="A5567" s="180"/>
      <c r="B5567" s="180"/>
      <c r="C5567" s="180"/>
      <c r="D5567" s="180"/>
      <c r="E5567" s="254"/>
    </row>
    <row r="5568" spans="1:5" ht="13.5">
      <c r="A5568" s="180"/>
      <c r="B5568" s="180"/>
      <c r="C5568" s="180"/>
      <c r="D5568" s="180"/>
      <c r="E5568" s="254"/>
    </row>
    <row r="5569" spans="1:5" ht="13.5">
      <c r="A5569" s="180"/>
      <c r="B5569" s="180"/>
      <c r="C5569" s="180"/>
      <c r="D5569" s="180"/>
      <c r="E5569" s="254"/>
    </row>
    <row r="5570" spans="1:5" ht="13.5">
      <c r="A5570" s="180"/>
      <c r="B5570" s="180"/>
      <c r="C5570" s="180"/>
      <c r="D5570" s="180"/>
      <c r="E5570" s="254"/>
    </row>
    <row r="5571" spans="1:5" ht="13.5">
      <c r="A5571" s="180"/>
      <c r="B5571" s="180"/>
      <c r="C5571" s="180"/>
      <c r="D5571" s="180"/>
      <c r="E5571" s="254"/>
    </row>
    <row r="5572" spans="1:5" ht="13.5">
      <c r="A5572" s="180"/>
      <c r="B5572" s="180"/>
      <c r="C5572" s="180"/>
      <c r="D5572" s="180"/>
      <c r="E5572" s="254"/>
    </row>
    <row r="5573" spans="1:5" ht="13.5">
      <c r="A5573" s="180"/>
      <c r="B5573" s="180"/>
      <c r="C5573" s="180"/>
      <c r="D5573" s="180"/>
      <c r="E5573" s="254"/>
    </row>
    <row r="5574" spans="1:5" ht="13.5">
      <c r="A5574" s="180"/>
      <c r="B5574" s="180"/>
      <c r="C5574" s="180"/>
      <c r="D5574" s="180"/>
      <c r="E5574" s="254"/>
    </row>
    <row r="5575" spans="1:5" ht="13.5">
      <c r="A5575" s="180"/>
      <c r="B5575" s="180"/>
      <c r="C5575" s="180"/>
      <c r="D5575" s="180"/>
      <c r="E5575" s="254"/>
    </row>
    <row r="5576" spans="1:5" ht="13.5">
      <c r="A5576" s="180"/>
      <c r="B5576" s="180"/>
      <c r="C5576" s="180"/>
      <c r="D5576" s="180"/>
      <c r="E5576" s="254"/>
    </row>
    <row r="5577" spans="1:5" ht="13.5">
      <c r="A5577" s="180"/>
      <c r="B5577" s="180"/>
      <c r="C5577" s="180"/>
      <c r="D5577" s="180"/>
      <c r="E5577" s="254"/>
    </row>
    <row r="5578" spans="1:5" ht="13.5">
      <c r="A5578" s="180"/>
      <c r="B5578" s="180"/>
      <c r="C5578" s="180"/>
      <c r="D5578" s="180"/>
      <c r="E5578" s="254"/>
    </row>
    <row r="5579" spans="1:5" ht="13.5">
      <c r="A5579" s="180"/>
      <c r="B5579" s="180"/>
      <c r="C5579" s="180"/>
      <c r="D5579" s="180"/>
      <c r="E5579" s="254"/>
    </row>
    <row r="5580" spans="1:5" ht="13.5">
      <c r="A5580" s="180"/>
      <c r="B5580" s="180"/>
      <c r="C5580" s="180"/>
      <c r="D5580" s="180"/>
      <c r="E5580" s="254"/>
    </row>
    <row r="5581" spans="1:5" ht="13.5">
      <c r="A5581" s="180"/>
      <c r="B5581" s="180"/>
      <c r="C5581" s="180"/>
      <c r="D5581" s="180"/>
      <c r="E5581" s="254"/>
    </row>
    <row r="5582" spans="1:5" ht="13.5">
      <c r="A5582" s="180"/>
      <c r="B5582" s="180"/>
      <c r="C5582" s="180"/>
      <c r="D5582" s="180"/>
      <c r="E5582" s="254"/>
    </row>
    <row r="5583" spans="1:5" ht="13.5">
      <c r="A5583" s="180"/>
      <c r="B5583" s="180"/>
      <c r="C5583" s="180"/>
      <c r="D5583" s="180"/>
      <c r="E5583" s="254"/>
    </row>
    <row r="5584" spans="1:5" ht="13.5">
      <c r="A5584" s="180"/>
      <c r="B5584" s="180"/>
      <c r="C5584" s="180"/>
      <c r="D5584" s="180"/>
      <c r="E5584" s="254"/>
    </row>
    <row r="5585" spans="1:5" ht="13.5">
      <c r="A5585" s="180"/>
      <c r="B5585" s="180"/>
      <c r="C5585" s="180"/>
      <c r="D5585" s="180"/>
      <c r="E5585" s="254"/>
    </row>
    <row r="5586" spans="1:5" ht="13.5">
      <c r="A5586" s="180"/>
      <c r="B5586" s="180"/>
      <c r="C5586" s="180"/>
      <c r="D5586" s="180"/>
      <c r="E5586" s="254"/>
    </row>
    <row r="5587" spans="1:5" ht="13.5">
      <c r="A5587" s="180"/>
      <c r="B5587" s="180"/>
      <c r="C5587" s="180"/>
      <c r="D5587" s="180"/>
      <c r="E5587" s="254"/>
    </row>
    <row r="5588" spans="1:5" ht="13.5">
      <c r="A5588" s="180"/>
      <c r="B5588" s="180"/>
      <c r="C5588" s="180"/>
      <c r="D5588" s="180"/>
      <c r="E5588" s="254"/>
    </row>
    <row r="5589" spans="1:5" ht="13.5">
      <c r="A5589" s="180"/>
      <c r="B5589" s="180"/>
      <c r="C5589" s="180"/>
      <c r="D5589" s="180"/>
      <c r="E5589" s="254"/>
    </row>
    <row r="5590" spans="1:5" ht="13.5">
      <c r="A5590" s="180"/>
      <c r="B5590" s="180"/>
      <c r="C5590" s="180"/>
      <c r="D5590" s="180"/>
      <c r="E5590" s="254"/>
    </row>
    <row r="5591" spans="1:5" ht="13.5">
      <c r="A5591" s="180"/>
      <c r="B5591" s="180"/>
      <c r="C5591" s="180"/>
      <c r="D5591" s="180"/>
      <c r="E5591" s="254"/>
    </row>
    <row r="5592" spans="1:5" ht="13.5">
      <c r="A5592" s="180"/>
      <c r="B5592" s="180"/>
      <c r="C5592" s="180"/>
      <c r="D5592" s="180"/>
      <c r="E5592" s="254"/>
    </row>
    <row r="5593" spans="1:5" ht="13.5">
      <c r="A5593" s="180"/>
      <c r="B5593" s="180"/>
      <c r="C5593" s="180"/>
      <c r="D5593" s="180"/>
      <c r="E5593" s="254"/>
    </row>
    <row r="5594" spans="1:5" ht="13.5">
      <c r="A5594" s="180"/>
      <c r="B5594" s="180"/>
      <c r="C5594" s="180"/>
      <c r="D5594" s="180"/>
      <c r="E5594" s="254"/>
    </row>
    <row r="5595" spans="1:5" ht="13.5">
      <c r="A5595" s="180"/>
      <c r="B5595" s="180"/>
      <c r="C5595" s="180"/>
      <c r="D5595" s="180"/>
      <c r="E5595" s="254"/>
    </row>
    <row r="5596" spans="1:5" ht="13.5">
      <c r="A5596" s="180"/>
      <c r="B5596" s="180"/>
      <c r="C5596" s="180"/>
      <c r="D5596" s="180"/>
      <c r="E5596" s="254"/>
    </row>
    <row r="5597" spans="1:5" ht="13.5">
      <c r="A5597" s="180"/>
      <c r="B5597" s="180"/>
      <c r="C5597" s="180"/>
      <c r="D5597" s="180"/>
      <c r="E5597" s="254"/>
    </row>
    <row r="5598" spans="1:5" ht="13.5">
      <c r="A5598" s="180"/>
      <c r="B5598" s="180"/>
      <c r="C5598" s="180"/>
      <c r="D5598" s="180"/>
      <c r="E5598" s="254"/>
    </row>
    <row r="5599" spans="1:5" ht="13.5">
      <c r="A5599" s="180"/>
      <c r="B5599" s="180"/>
      <c r="C5599" s="180"/>
      <c r="D5599" s="180"/>
      <c r="E5599" s="254"/>
    </row>
    <row r="5600" spans="1:5" ht="13.5">
      <c r="A5600" s="180"/>
      <c r="B5600" s="180"/>
      <c r="C5600" s="180"/>
      <c r="D5600" s="180"/>
      <c r="E5600" s="254"/>
    </row>
    <row r="5601" spans="1:5" ht="13.5">
      <c r="A5601" s="180"/>
      <c r="B5601" s="180"/>
      <c r="C5601" s="180"/>
      <c r="D5601" s="180"/>
      <c r="E5601" s="254"/>
    </row>
    <row r="5602" spans="1:5" ht="13.5">
      <c r="A5602" s="180"/>
      <c r="B5602" s="180"/>
      <c r="C5602" s="180"/>
      <c r="D5602" s="180"/>
      <c r="E5602" s="254"/>
    </row>
    <row r="5603" spans="1:5" ht="13.5">
      <c r="A5603" s="180"/>
      <c r="B5603" s="180"/>
      <c r="C5603" s="180"/>
      <c r="D5603" s="180"/>
      <c r="E5603" s="254"/>
    </row>
    <row r="5604" spans="1:5" ht="13.5">
      <c r="A5604" s="180"/>
      <c r="B5604" s="180"/>
      <c r="C5604" s="180"/>
      <c r="D5604" s="180"/>
      <c r="E5604" s="254"/>
    </row>
    <row r="5605" spans="1:5" ht="13.5">
      <c r="A5605" s="180"/>
      <c r="B5605" s="180"/>
      <c r="C5605" s="180"/>
      <c r="D5605" s="180"/>
      <c r="E5605" s="254"/>
    </row>
    <row r="5606" spans="1:5" ht="13.5">
      <c r="A5606" s="180"/>
      <c r="B5606" s="180"/>
      <c r="C5606" s="180"/>
      <c r="D5606" s="180"/>
      <c r="E5606" s="254"/>
    </row>
    <row r="5607" spans="1:5" ht="13.5">
      <c r="A5607" s="180"/>
      <c r="B5607" s="180"/>
      <c r="C5607" s="180"/>
      <c r="D5607" s="180"/>
      <c r="E5607" s="254"/>
    </row>
    <row r="5608" spans="1:5" ht="13.5">
      <c r="A5608" s="180"/>
      <c r="B5608" s="180"/>
      <c r="C5608" s="180"/>
      <c r="D5608" s="180"/>
      <c r="E5608" s="254"/>
    </row>
    <row r="5609" spans="1:5" ht="13.5">
      <c r="A5609" s="180"/>
      <c r="B5609" s="180"/>
      <c r="C5609" s="180"/>
      <c r="D5609" s="180"/>
      <c r="E5609" s="254"/>
    </row>
    <row r="5610" spans="1:5" ht="13.5">
      <c r="A5610" s="180"/>
      <c r="B5610" s="180"/>
      <c r="C5610" s="180"/>
      <c r="D5610" s="180"/>
      <c r="E5610" s="254"/>
    </row>
    <row r="5611" spans="1:5" ht="13.5">
      <c r="A5611" s="180"/>
      <c r="B5611" s="180"/>
      <c r="C5611" s="180"/>
      <c r="D5611" s="180"/>
      <c r="E5611" s="254"/>
    </row>
    <row r="5612" spans="1:5" ht="13.5">
      <c r="A5612" s="180"/>
      <c r="B5612" s="180"/>
      <c r="C5612" s="180"/>
      <c r="D5612" s="180"/>
      <c r="E5612" s="254"/>
    </row>
    <row r="5613" spans="1:5" ht="13.5">
      <c r="A5613" s="180"/>
      <c r="B5613" s="180"/>
      <c r="C5613" s="180"/>
      <c r="D5613" s="180"/>
      <c r="E5613" s="254"/>
    </row>
    <row r="5614" spans="1:5" ht="13.5">
      <c r="A5614" s="180"/>
      <c r="B5614" s="180"/>
      <c r="C5614" s="180"/>
      <c r="D5614" s="180"/>
      <c r="E5614" s="254"/>
    </row>
    <row r="5615" spans="1:5" ht="13.5">
      <c r="A5615" s="180"/>
      <c r="B5615" s="180"/>
      <c r="C5615" s="180"/>
      <c r="D5615" s="180"/>
      <c r="E5615" s="254"/>
    </row>
    <row r="5616" spans="1:5" ht="13.5">
      <c r="A5616" s="180"/>
      <c r="B5616" s="180"/>
      <c r="C5616" s="180"/>
      <c r="D5616" s="180"/>
      <c r="E5616" s="254"/>
    </row>
    <row r="5617" spans="1:5" ht="13.5">
      <c r="A5617" s="180"/>
      <c r="B5617" s="180"/>
      <c r="C5617" s="180"/>
      <c r="D5617" s="180"/>
      <c r="E5617" s="254"/>
    </row>
    <row r="5618" spans="1:5" ht="13.5">
      <c r="A5618" s="180"/>
      <c r="B5618" s="180"/>
      <c r="C5618" s="180"/>
      <c r="D5618" s="180"/>
      <c r="E5618" s="254"/>
    </row>
    <row r="5619" spans="1:5" ht="13.5">
      <c r="A5619" s="180"/>
      <c r="B5619" s="180"/>
      <c r="C5619" s="180"/>
      <c r="D5619" s="180"/>
      <c r="E5619" s="254"/>
    </row>
    <row r="5620" spans="1:5" ht="13.5">
      <c r="A5620" s="180"/>
      <c r="B5620" s="180"/>
      <c r="C5620" s="180"/>
      <c r="D5620" s="180"/>
      <c r="E5620" s="254"/>
    </row>
    <row r="5621" spans="1:5" ht="13.5">
      <c r="A5621" s="180"/>
      <c r="B5621" s="180"/>
      <c r="C5621" s="180"/>
      <c r="D5621" s="180"/>
      <c r="E5621" s="254"/>
    </row>
    <row r="5622" spans="1:5" ht="13.5">
      <c r="A5622" s="180"/>
      <c r="B5622" s="180"/>
      <c r="C5622" s="180"/>
      <c r="D5622" s="180"/>
      <c r="E5622" s="254"/>
    </row>
    <row r="5623" spans="1:5" ht="13.5">
      <c r="A5623" s="180"/>
      <c r="B5623" s="180"/>
      <c r="C5623" s="180"/>
      <c r="D5623" s="180"/>
      <c r="E5623" s="254"/>
    </row>
    <row r="5624" spans="1:5" ht="13.5">
      <c r="A5624" s="180"/>
      <c r="B5624" s="180"/>
      <c r="C5624" s="180"/>
      <c r="D5624" s="180"/>
      <c r="E5624" s="254"/>
    </row>
    <row r="5625" spans="1:5" ht="13.5">
      <c r="A5625" s="180"/>
      <c r="B5625" s="180"/>
      <c r="C5625" s="180"/>
      <c r="D5625" s="180"/>
      <c r="E5625" s="254"/>
    </row>
    <row r="5626" spans="1:5" ht="13.5">
      <c r="A5626" s="180"/>
      <c r="B5626" s="180"/>
      <c r="C5626" s="180"/>
      <c r="D5626" s="180"/>
      <c r="E5626" s="254"/>
    </row>
    <row r="5627" spans="1:5" ht="13.5">
      <c r="A5627" s="180"/>
      <c r="B5627" s="180"/>
      <c r="C5627" s="180"/>
      <c r="D5627" s="180"/>
      <c r="E5627" s="254"/>
    </row>
    <row r="5628" spans="1:5" ht="13.5">
      <c r="A5628" s="180"/>
      <c r="B5628" s="180"/>
      <c r="C5628" s="180"/>
      <c r="D5628" s="180"/>
      <c r="E5628" s="254"/>
    </row>
    <row r="5629" spans="1:5" ht="13.5">
      <c r="A5629" s="180"/>
      <c r="B5629" s="180"/>
      <c r="C5629" s="180"/>
      <c r="D5629" s="180"/>
      <c r="E5629" s="254"/>
    </row>
    <row r="5630" spans="1:5" ht="13.5">
      <c r="A5630" s="180"/>
      <c r="B5630" s="180"/>
      <c r="C5630" s="180"/>
      <c r="D5630" s="180"/>
      <c r="E5630" s="254"/>
    </row>
    <row r="5631" spans="1:5" ht="13.5">
      <c r="A5631" s="180"/>
      <c r="B5631" s="180"/>
      <c r="C5631" s="180"/>
      <c r="D5631" s="180"/>
      <c r="E5631" s="254"/>
    </row>
    <row r="5632" spans="1:5" ht="13.5">
      <c r="A5632" s="180"/>
      <c r="B5632" s="180"/>
      <c r="C5632" s="180"/>
      <c r="D5632" s="180"/>
      <c r="E5632" s="254"/>
    </row>
    <row r="5633" spans="1:5" ht="13.5">
      <c r="A5633" s="180"/>
      <c r="B5633" s="180"/>
      <c r="C5633" s="180"/>
      <c r="D5633" s="180"/>
      <c r="E5633" s="254"/>
    </row>
    <row r="5634" spans="1:5" ht="13.5">
      <c r="A5634" s="180"/>
      <c r="B5634" s="180"/>
      <c r="C5634" s="180"/>
      <c r="D5634" s="180"/>
      <c r="E5634" s="254"/>
    </row>
    <row r="5635" spans="1:5" ht="13.5">
      <c r="A5635" s="180"/>
      <c r="B5635" s="180"/>
      <c r="C5635" s="180"/>
      <c r="D5635" s="180"/>
      <c r="E5635" s="254"/>
    </row>
    <row r="5636" spans="1:5" ht="13.5">
      <c r="A5636" s="180"/>
      <c r="B5636" s="180"/>
      <c r="C5636" s="180"/>
      <c r="D5636" s="180"/>
      <c r="E5636" s="254"/>
    </row>
    <row r="5637" spans="1:5" ht="13.5">
      <c r="A5637" s="180"/>
      <c r="B5637" s="180"/>
      <c r="C5637" s="180"/>
      <c r="D5637" s="180"/>
      <c r="E5637" s="254"/>
    </row>
    <row r="5638" spans="1:5" ht="13.5">
      <c r="A5638" s="180"/>
      <c r="B5638" s="180"/>
      <c r="C5638" s="180"/>
      <c r="D5638" s="180"/>
      <c r="E5638" s="254"/>
    </row>
    <row r="5639" spans="1:5" ht="13.5">
      <c r="A5639" s="180"/>
      <c r="B5639" s="180"/>
      <c r="C5639" s="180"/>
      <c r="D5639" s="180"/>
      <c r="E5639" s="254"/>
    </row>
    <row r="5640" spans="1:5" ht="13.5">
      <c r="A5640" s="180"/>
      <c r="B5640" s="180"/>
      <c r="C5640" s="180"/>
      <c r="D5640" s="180"/>
      <c r="E5640" s="254"/>
    </row>
    <row r="5641" spans="1:5" ht="13.5">
      <c r="A5641" s="180"/>
      <c r="B5641" s="180"/>
      <c r="C5641" s="180"/>
      <c r="D5641" s="180"/>
      <c r="E5641" s="254"/>
    </row>
    <row r="5642" spans="1:5" ht="13.5">
      <c r="A5642" s="180"/>
      <c r="B5642" s="180"/>
      <c r="C5642" s="180"/>
      <c r="D5642" s="180"/>
      <c r="E5642" s="254"/>
    </row>
    <row r="5643" spans="1:5" ht="13.5">
      <c r="A5643" s="180"/>
      <c r="B5643" s="180"/>
      <c r="C5643" s="180"/>
      <c r="D5643" s="180"/>
      <c r="E5643" s="254"/>
    </row>
    <row r="5644" spans="1:5" ht="13.5">
      <c r="A5644" s="180"/>
      <c r="B5644" s="180"/>
      <c r="C5644" s="180"/>
      <c r="D5644" s="180"/>
      <c r="E5644" s="254"/>
    </row>
    <row r="5645" spans="1:5" ht="13.5">
      <c r="A5645" s="180"/>
      <c r="B5645" s="180"/>
      <c r="C5645" s="180"/>
      <c r="D5645" s="180"/>
      <c r="E5645" s="254"/>
    </row>
    <row r="5646" spans="1:5" ht="13.5">
      <c r="A5646" s="180"/>
      <c r="B5646" s="180"/>
      <c r="C5646" s="180"/>
      <c r="D5646" s="180"/>
      <c r="E5646" s="254"/>
    </row>
    <row r="5647" spans="1:5" ht="13.5">
      <c r="A5647" s="180"/>
      <c r="B5647" s="180"/>
      <c r="C5647" s="180"/>
      <c r="D5647" s="180"/>
      <c r="E5647" s="254"/>
    </row>
    <row r="5648" spans="1:5" ht="13.5">
      <c r="A5648" s="180"/>
      <c r="B5648" s="180"/>
      <c r="C5648" s="180"/>
      <c r="D5648" s="180"/>
      <c r="E5648" s="254"/>
    </row>
    <row r="5649" spans="1:5" ht="13.5">
      <c r="A5649" s="180"/>
      <c r="B5649" s="180"/>
      <c r="C5649" s="180"/>
      <c r="D5649" s="180"/>
      <c r="E5649" s="254"/>
    </row>
    <row r="5650" spans="1:5" ht="13.5">
      <c r="A5650" s="180"/>
      <c r="B5650" s="180"/>
      <c r="C5650" s="180"/>
      <c r="D5650" s="180"/>
      <c r="E5650" s="254"/>
    </row>
    <row r="5651" spans="1:5" ht="13.5">
      <c r="A5651" s="180"/>
      <c r="B5651" s="180"/>
      <c r="C5651" s="180"/>
      <c r="D5651" s="180"/>
      <c r="E5651" s="254"/>
    </row>
    <row r="5652" spans="1:5" ht="13.5">
      <c r="A5652" s="180"/>
      <c r="B5652" s="180"/>
      <c r="C5652" s="180"/>
      <c r="D5652" s="180"/>
      <c r="E5652" s="254"/>
    </row>
    <row r="5653" spans="1:5" ht="13.5">
      <c r="A5653" s="180"/>
      <c r="B5653" s="180"/>
      <c r="C5653" s="180"/>
      <c r="D5653" s="180"/>
      <c r="E5653" s="254"/>
    </row>
    <row r="5654" spans="1:5" ht="13.5">
      <c r="A5654" s="180"/>
      <c r="B5654" s="180"/>
      <c r="C5654" s="180"/>
      <c r="D5654" s="180"/>
      <c r="E5654" s="254"/>
    </row>
    <row r="5655" spans="1:5" ht="13.5">
      <c r="A5655" s="180"/>
      <c r="B5655" s="180"/>
      <c r="C5655" s="180"/>
      <c r="D5655" s="180"/>
      <c r="E5655" s="254"/>
    </row>
    <row r="5656" spans="1:5" ht="13.5">
      <c r="A5656" s="180"/>
      <c r="B5656" s="180"/>
      <c r="C5656" s="180"/>
      <c r="D5656" s="180"/>
      <c r="E5656" s="254"/>
    </row>
    <row r="5657" spans="1:5" ht="13.5">
      <c r="A5657" s="180"/>
      <c r="B5657" s="180"/>
      <c r="C5657" s="180"/>
      <c r="D5657" s="180"/>
      <c r="E5657" s="254"/>
    </row>
    <row r="5658" spans="1:5" ht="13.5">
      <c r="A5658" s="180"/>
      <c r="B5658" s="180"/>
      <c r="C5658" s="180"/>
      <c r="D5658" s="180"/>
      <c r="E5658" s="254"/>
    </row>
    <row r="5659" spans="1:5" ht="13.5">
      <c r="A5659" s="180"/>
      <c r="B5659" s="180"/>
      <c r="C5659" s="180"/>
      <c r="D5659" s="180"/>
      <c r="E5659" s="254"/>
    </row>
    <row r="5660" spans="1:5" ht="13.5">
      <c r="A5660" s="180"/>
      <c r="B5660" s="180"/>
      <c r="C5660" s="180"/>
      <c r="D5660" s="180"/>
      <c r="E5660" s="254"/>
    </row>
    <row r="5661" spans="1:5" ht="13.5">
      <c r="A5661" s="180"/>
      <c r="B5661" s="180"/>
      <c r="C5661" s="180"/>
      <c r="D5661" s="180"/>
      <c r="E5661" s="254"/>
    </row>
    <row r="5662" spans="1:5" ht="13.5">
      <c r="A5662" s="180"/>
      <c r="B5662" s="180"/>
      <c r="C5662" s="180"/>
      <c r="D5662" s="180"/>
      <c r="E5662" s="254"/>
    </row>
    <row r="5663" spans="1:5" ht="13.5">
      <c r="A5663" s="180"/>
      <c r="B5663" s="180"/>
      <c r="C5663" s="180"/>
      <c r="D5663" s="180"/>
      <c r="E5663" s="254"/>
    </row>
    <row r="5664" spans="1:5" ht="13.5">
      <c r="A5664" s="180"/>
      <c r="B5664" s="180"/>
      <c r="C5664" s="180"/>
      <c r="D5664" s="180"/>
      <c r="E5664" s="254"/>
    </row>
    <row r="5665" spans="1:5" ht="13.5">
      <c r="A5665" s="180"/>
      <c r="B5665" s="180"/>
      <c r="C5665" s="180"/>
      <c r="D5665" s="180"/>
      <c r="E5665" s="254"/>
    </row>
    <row r="5666" spans="1:5" ht="13.5">
      <c r="A5666" s="180"/>
      <c r="B5666" s="180"/>
      <c r="C5666" s="180"/>
      <c r="D5666" s="180"/>
      <c r="E5666" s="254"/>
    </row>
    <row r="5667" spans="1:5" ht="13.5">
      <c r="A5667" s="180"/>
      <c r="B5667" s="180"/>
      <c r="C5667" s="180"/>
      <c r="D5667" s="180"/>
      <c r="E5667" s="254"/>
    </row>
    <row r="5668" spans="1:5" ht="13.5">
      <c r="A5668" s="180"/>
      <c r="B5668" s="180"/>
      <c r="C5668" s="180"/>
      <c r="D5668" s="180"/>
      <c r="E5668" s="254"/>
    </row>
    <row r="5669" spans="1:5" ht="13.5">
      <c r="A5669" s="180"/>
      <c r="B5669" s="180"/>
      <c r="C5669" s="180"/>
      <c r="D5669" s="180"/>
      <c r="E5669" s="254"/>
    </row>
    <row r="5670" spans="1:5" ht="13.5">
      <c r="A5670" s="180"/>
      <c r="B5670" s="180"/>
      <c r="C5670" s="180"/>
      <c r="D5670" s="180"/>
      <c r="E5670" s="254"/>
    </row>
    <row r="5671" spans="1:5" ht="13.5">
      <c r="A5671" s="180"/>
      <c r="B5671" s="180"/>
      <c r="C5671" s="180"/>
      <c r="D5671" s="180"/>
      <c r="E5671" s="254"/>
    </row>
    <row r="5672" spans="1:5" ht="13.5">
      <c r="A5672" s="180"/>
      <c r="B5672" s="180"/>
      <c r="C5672" s="180"/>
      <c r="D5672" s="180"/>
      <c r="E5672" s="254"/>
    </row>
    <row r="5673" spans="1:5" ht="13.5">
      <c r="A5673" s="180"/>
      <c r="B5673" s="180"/>
      <c r="C5673" s="180"/>
      <c r="D5673" s="180"/>
      <c r="E5673" s="254"/>
    </row>
    <row r="5674" spans="1:5" ht="13.5">
      <c r="A5674" s="180"/>
      <c r="B5674" s="180"/>
      <c r="C5674" s="180"/>
      <c r="D5674" s="180"/>
      <c r="E5674" s="254"/>
    </row>
    <row r="5675" spans="1:5" ht="13.5">
      <c r="A5675" s="180"/>
      <c r="B5675" s="180"/>
      <c r="C5675" s="180"/>
      <c r="D5675" s="180"/>
      <c r="E5675" s="254"/>
    </row>
    <row r="5676" spans="1:5" ht="13.5">
      <c r="A5676" s="180"/>
      <c r="B5676" s="180"/>
      <c r="C5676" s="180"/>
      <c r="D5676" s="180"/>
      <c r="E5676" s="254"/>
    </row>
    <row r="5677" spans="1:5" ht="13.5">
      <c r="A5677" s="180"/>
      <c r="B5677" s="180"/>
      <c r="C5677" s="180"/>
      <c r="D5677" s="180"/>
      <c r="E5677" s="254"/>
    </row>
    <row r="5678" spans="1:5" ht="13.5">
      <c r="A5678" s="180"/>
      <c r="B5678" s="180"/>
      <c r="C5678" s="180"/>
      <c r="D5678" s="180"/>
      <c r="E5678" s="254"/>
    </row>
    <row r="5679" spans="1:5" ht="13.5">
      <c r="A5679" s="180"/>
      <c r="B5679" s="180"/>
      <c r="C5679" s="180"/>
      <c r="D5679" s="180"/>
      <c r="E5679" s="254"/>
    </row>
    <row r="5680" spans="1:5" ht="13.5">
      <c r="A5680" s="180"/>
      <c r="B5680" s="180"/>
      <c r="C5680" s="180"/>
      <c r="D5680" s="180"/>
      <c r="E5680" s="254"/>
    </row>
    <row r="5681" spans="1:5" ht="13.5">
      <c r="A5681" s="180"/>
      <c r="B5681" s="180"/>
      <c r="C5681" s="180"/>
      <c r="D5681" s="180"/>
      <c r="E5681" s="254"/>
    </row>
    <row r="5682" spans="1:5" ht="13.5">
      <c r="A5682" s="180"/>
      <c r="B5682" s="180"/>
      <c r="C5682" s="180"/>
      <c r="D5682" s="180"/>
      <c r="E5682" s="254"/>
    </row>
    <row r="5683" spans="1:5" ht="13.5">
      <c r="A5683" s="180"/>
      <c r="B5683" s="180"/>
      <c r="C5683" s="180"/>
      <c r="D5683" s="180"/>
      <c r="E5683" s="254"/>
    </row>
    <row r="5684" spans="1:5" ht="13.5">
      <c r="A5684" s="180"/>
      <c r="B5684" s="180"/>
      <c r="C5684" s="180"/>
      <c r="D5684" s="180"/>
      <c r="E5684" s="254"/>
    </row>
    <row r="5685" spans="1:5" ht="13.5">
      <c r="A5685" s="180"/>
      <c r="B5685" s="180"/>
      <c r="C5685" s="180"/>
      <c r="D5685" s="180"/>
      <c r="E5685" s="254"/>
    </row>
    <row r="5686" spans="1:5" ht="13.5">
      <c r="A5686" s="180"/>
      <c r="B5686" s="180"/>
      <c r="C5686" s="180"/>
      <c r="D5686" s="180"/>
      <c r="E5686" s="254"/>
    </row>
    <row r="5687" spans="1:5" ht="13.5">
      <c r="A5687" s="180"/>
      <c r="B5687" s="180"/>
      <c r="C5687" s="180"/>
      <c r="D5687" s="180"/>
      <c r="E5687" s="254"/>
    </row>
    <row r="5688" spans="1:5" ht="13.5">
      <c r="A5688" s="180"/>
      <c r="B5688" s="180"/>
      <c r="C5688" s="180"/>
      <c r="D5688" s="180"/>
      <c r="E5688" s="254"/>
    </row>
    <row r="5689" spans="1:5" ht="13.5">
      <c r="A5689" s="180"/>
      <c r="B5689" s="180"/>
      <c r="C5689" s="180"/>
      <c r="D5689" s="180"/>
      <c r="E5689" s="254"/>
    </row>
    <row r="5690" spans="1:5" ht="13.5">
      <c r="A5690" s="180"/>
      <c r="B5690" s="180"/>
      <c r="C5690" s="180"/>
      <c r="D5690" s="180"/>
      <c r="E5690" s="254"/>
    </row>
    <row r="5691" spans="1:5" ht="13.5">
      <c r="A5691" s="180"/>
      <c r="B5691" s="180"/>
      <c r="C5691" s="180"/>
      <c r="D5691" s="180"/>
      <c r="E5691" s="254"/>
    </row>
    <row r="5692" spans="1:5" ht="13.5">
      <c r="A5692" s="180"/>
      <c r="B5692" s="180"/>
      <c r="C5692" s="180"/>
      <c r="D5692" s="180"/>
      <c r="E5692" s="254"/>
    </row>
    <row r="5693" spans="1:5" ht="13.5">
      <c r="A5693" s="180"/>
      <c r="B5693" s="180"/>
      <c r="C5693" s="180"/>
      <c r="D5693" s="180"/>
      <c r="E5693" s="254"/>
    </row>
    <row r="5694" spans="1:5" ht="13.5">
      <c r="A5694" s="180"/>
      <c r="B5694" s="180"/>
      <c r="C5694" s="180"/>
      <c r="D5694" s="180"/>
      <c r="E5694" s="254"/>
    </row>
    <row r="5695" spans="1:5" ht="13.5">
      <c r="A5695" s="180"/>
      <c r="B5695" s="180"/>
      <c r="C5695" s="180"/>
      <c r="D5695" s="180"/>
      <c r="E5695" s="254"/>
    </row>
    <row r="5696" spans="1:5" ht="13.5">
      <c r="A5696" s="180"/>
      <c r="B5696" s="180"/>
      <c r="C5696" s="180"/>
      <c r="D5696" s="180"/>
      <c r="E5696" s="254"/>
    </row>
    <row r="5697" spans="1:5" ht="13.5">
      <c r="A5697" s="180"/>
      <c r="B5697" s="180"/>
      <c r="C5697" s="180"/>
      <c r="D5697" s="180"/>
      <c r="E5697" s="254"/>
    </row>
    <row r="5698" spans="1:5" ht="13.5">
      <c r="A5698" s="180"/>
      <c r="B5698" s="180"/>
      <c r="C5698" s="180"/>
      <c r="D5698" s="180"/>
      <c r="E5698" s="254"/>
    </row>
    <row r="5699" spans="1:5" ht="13.5">
      <c r="A5699" s="180"/>
      <c r="B5699" s="180"/>
      <c r="C5699" s="180"/>
      <c r="D5699" s="180"/>
      <c r="E5699" s="254"/>
    </row>
    <row r="5700" spans="1:5" ht="13.5">
      <c r="A5700" s="180"/>
      <c r="B5700" s="180"/>
      <c r="C5700" s="180"/>
      <c r="D5700" s="180"/>
      <c r="E5700" s="254"/>
    </row>
    <row r="5701" spans="1:5" ht="13.5">
      <c r="A5701" s="180"/>
      <c r="B5701" s="180"/>
      <c r="C5701" s="180"/>
      <c r="D5701" s="180"/>
      <c r="E5701" s="254"/>
    </row>
    <row r="5702" spans="1:5" ht="13.5">
      <c r="A5702" s="180"/>
      <c r="B5702" s="180"/>
      <c r="C5702" s="180"/>
      <c r="D5702" s="180"/>
      <c r="E5702" s="254"/>
    </row>
    <row r="5703" spans="1:5" ht="13.5">
      <c r="A5703" s="180"/>
      <c r="B5703" s="180"/>
      <c r="C5703" s="180"/>
      <c r="D5703" s="180"/>
      <c r="E5703" s="254"/>
    </row>
    <row r="5704" spans="1:5" ht="13.5">
      <c r="A5704" s="180"/>
      <c r="B5704" s="180"/>
      <c r="C5704" s="180"/>
      <c r="D5704" s="180"/>
      <c r="E5704" s="254"/>
    </row>
    <row r="5705" spans="1:5" ht="13.5">
      <c r="A5705" s="180"/>
      <c r="B5705" s="180"/>
      <c r="C5705" s="180"/>
      <c r="D5705" s="180"/>
      <c r="E5705" s="254"/>
    </row>
    <row r="5706" spans="1:5" ht="13.5">
      <c r="A5706" s="180"/>
      <c r="B5706" s="180"/>
      <c r="C5706" s="180"/>
      <c r="D5706" s="180"/>
      <c r="E5706" s="254"/>
    </row>
    <row r="5707" spans="1:5" ht="13.5">
      <c r="A5707" s="180"/>
      <c r="B5707" s="180"/>
      <c r="C5707" s="180"/>
      <c r="D5707" s="180"/>
      <c r="E5707" s="254"/>
    </row>
    <row r="5708" spans="1:5" ht="13.5">
      <c r="A5708" s="180"/>
      <c r="B5708" s="180"/>
      <c r="C5708" s="180"/>
      <c r="D5708" s="180"/>
      <c r="E5708" s="254"/>
    </row>
    <row r="5709" spans="1:5" ht="13.5">
      <c r="A5709" s="180"/>
      <c r="B5709" s="180"/>
      <c r="C5709" s="180"/>
      <c r="D5709" s="180"/>
      <c r="E5709" s="254"/>
    </row>
    <row r="5710" spans="1:5" ht="13.5">
      <c r="A5710" s="180"/>
      <c r="B5710" s="180"/>
      <c r="C5710" s="180"/>
      <c r="D5710" s="180"/>
      <c r="E5710" s="254"/>
    </row>
    <row r="5711" spans="1:5" ht="13.5">
      <c r="A5711" s="180"/>
      <c r="B5711" s="180"/>
      <c r="C5711" s="180"/>
      <c r="D5711" s="180"/>
      <c r="E5711" s="254"/>
    </row>
    <row r="5712" spans="1:5" ht="13.5">
      <c r="A5712" s="180"/>
      <c r="B5712" s="180"/>
      <c r="C5712" s="180"/>
      <c r="D5712" s="180"/>
      <c r="E5712" s="254"/>
    </row>
    <row r="5713" spans="1:5" ht="13.5">
      <c r="A5713" s="180"/>
      <c r="B5713" s="180"/>
      <c r="C5713" s="180"/>
      <c r="D5713" s="180"/>
      <c r="E5713" s="254"/>
    </row>
    <row r="5714" spans="1:5" ht="13.5">
      <c r="A5714" s="180"/>
      <c r="B5714" s="180"/>
      <c r="C5714" s="180"/>
      <c r="D5714" s="180"/>
      <c r="E5714" s="254"/>
    </row>
    <row r="5715" spans="1:5" ht="13.5">
      <c r="A5715" s="180"/>
      <c r="B5715" s="180"/>
      <c r="C5715" s="180"/>
      <c r="D5715" s="180"/>
      <c r="E5715" s="254"/>
    </row>
    <row r="5716" spans="1:5" ht="13.5">
      <c r="A5716" s="180"/>
      <c r="B5716" s="180"/>
      <c r="C5716" s="180"/>
      <c r="D5716" s="180"/>
      <c r="E5716" s="254"/>
    </row>
    <row r="5717" spans="1:5" ht="13.5">
      <c r="A5717" s="180"/>
      <c r="B5717" s="180"/>
      <c r="C5717" s="180"/>
      <c r="D5717" s="180"/>
      <c r="E5717" s="254"/>
    </row>
    <row r="5718" spans="1:5" ht="13.5">
      <c r="A5718" s="180"/>
      <c r="B5718" s="180"/>
      <c r="C5718" s="180"/>
      <c r="D5718" s="180"/>
      <c r="E5718" s="254"/>
    </row>
    <row r="5719" spans="1:5" ht="13.5">
      <c r="A5719" s="180"/>
      <c r="B5719" s="180"/>
      <c r="C5719" s="180"/>
      <c r="D5719" s="180"/>
      <c r="E5719" s="254"/>
    </row>
    <row r="5720" spans="1:5" ht="13.5">
      <c r="A5720" s="180"/>
      <c r="B5720" s="180"/>
      <c r="C5720" s="180"/>
      <c r="D5720" s="180"/>
      <c r="E5720" s="254"/>
    </row>
    <row r="5721" spans="1:5" ht="13.5">
      <c r="A5721" s="180"/>
      <c r="B5721" s="180"/>
      <c r="C5721" s="180"/>
      <c r="D5721" s="180"/>
      <c r="E5721" s="254"/>
    </row>
    <row r="5722" spans="1:5" ht="13.5">
      <c r="A5722" s="180"/>
      <c r="B5722" s="180"/>
      <c r="C5722" s="180"/>
      <c r="D5722" s="180"/>
      <c r="E5722" s="254"/>
    </row>
    <row r="5723" spans="1:5" ht="13.5">
      <c r="A5723" s="180"/>
      <c r="B5723" s="180"/>
      <c r="C5723" s="180"/>
      <c r="D5723" s="180"/>
      <c r="E5723" s="254"/>
    </row>
    <row r="5724" spans="1:5" ht="13.5">
      <c r="A5724" s="180"/>
      <c r="B5724" s="180"/>
      <c r="C5724" s="180"/>
      <c r="D5724" s="180"/>
      <c r="E5724" s="254"/>
    </row>
    <row r="5725" spans="1:5" ht="13.5">
      <c r="A5725" s="180"/>
      <c r="B5725" s="180"/>
      <c r="C5725" s="180"/>
      <c r="D5725" s="180"/>
      <c r="E5725" s="254"/>
    </row>
    <row r="5726" spans="1:5" ht="13.5">
      <c r="A5726" s="180"/>
      <c r="B5726" s="180"/>
      <c r="C5726" s="180"/>
      <c r="D5726" s="180"/>
      <c r="E5726" s="254"/>
    </row>
    <row r="5727" spans="1:5" ht="13.5">
      <c r="A5727" s="180"/>
      <c r="B5727" s="180"/>
      <c r="C5727" s="180"/>
      <c r="D5727" s="180"/>
      <c r="E5727" s="254"/>
    </row>
    <row r="5728" spans="1:5" ht="13.5">
      <c r="A5728" s="180"/>
      <c r="B5728" s="180"/>
      <c r="C5728" s="180"/>
      <c r="D5728" s="180"/>
      <c r="E5728" s="254"/>
    </row>
    <row r="5729" spans="1:5" ht="13.5">
      <c r="A5729" s="180"/>
      <c r="B5729" s="180"/>
      <c r="C5729" s="180"/>
      <c r="D5729" s="180"/>
      <c r="E5729" s="254"/>
    </row>
    <row r="5730" spans="1:5" ht="13.5">
      <c r="A5730" s="180"/>
      <c r="B5730" s="180"/>
      <c r="C5730" s="180"/>
      <c r="D5730" s="180"/>
      <c r="E5730" s="254"/>
    </row>
    <row r="5731" spans="1:5" ht="13.5">
      <c r="A5731" s="180"/>
      <c r="B5731" s="180"/>
      <c r="C5731" s="180"/>
      <c r="D5731" s="180"/>
      <c r="E5731" s="254"/>
    </row>
    <row r="5732" spans="1:5" ht="13.5">
      <c r="A5732" s="180"/>
      <c r="B5732" s="180"/>
      <c r="C5732" s="180"/>
      <c r="D5732" s="180"/>
      <c r="E5732" s="254"/>
    </row>
    <row r="5733" spans="1:5" ht="13.5">
      <c r="A5733" s="180"/>
      <c r="B5733" s="180"/>
      <c r="C5733" s="180"/>
      <c r="D5733" s="180"/>
      <c r="E5733" s="254"/>
    </row>
    <row r="5734" spans="1:5" ht="13.5">
      <c r="A5734" s="180"/>
      <c r="B5734" s="180"/>
      <c r="C5734" s="180"/>
      <c r="D5734" s="180"/>
      <c r="E5734" s="254"/>
    </row>
    <row r="5735" spans="1:5" ht="13.5">
      <c r="A5735" s="180"/>
      <c r="B5735" s="180"/>
      <c r="C5735" s="180"/>
      <c r="D5735" s="180"/>
      <c r="E5735" s="254"/>
    </row>
    <row r="5736" spans="1:5" ht="13.5">
      <c r="A5736" s="180"/>
      <c r="B5736" s="180"/>
      <c r="C5736" s="180"/>
      <c r="D5736" s="180"/>
      <c r="E5736" s="254"/>
    </row>
    <row r="5737" spans="1:5" ht="13.5">
      <c r="A5737" s="180"/>
      <c r="B5737" s="180"/>
      <c r="C5737" s="180"/>
      <c r="D5737" s="180"/>
      <c r="E5737" s="254"/>
    </row>
    <row r="5738" spans="1:5" ht="13.5">
      <c r="A5738" s="180"/>
      <c r="B5738" s="180"/>
      <c r="C5738" s="180"/>
      <c r="D5738" s="180"/>
      <c r="E5738" s="254"/>
    </row>
    <row r="5739" spans="1:5" ht="13.5">
      <c r="A5739" s="180"/>
      <c r="B5739" s="180"/>
      <c r="C5739" s="180"/>
      <c r="D5739" s="180"/>
      <c r="E5739" s="254"/>
    </row>
    <row r="5740" spans="1:5" ht="13.5">
      <c r="A5740" s="180"/>
      <c r="B5740" s="180"/>
      <c r="C5740" s="180"/>
      <c r="D5740" s="180"/>
      <c r="E5740" s="254"/>
    </row>
    <row r="5741" spans="1:5" ht="13.5">
      <c r="A5741" s="180"/>
      <c r="B5741" s="180"/>
      <c r="C5741" s="180"/>
      <c r="D5741" s="180"/>
      <c r="E5741" s="254"/>
    </row>
    <row r="5742" spans="1:5" ht="13.5">
      <c r="A5742" s="180"/>
      <c r="B5742" s="180"/>
      <c r="C5742" s="180"/>
      <c r="D5742" s="180"/>
      <c r="E5742" s="254"/>
    </row>
    <row r="5743" spans="1:5" ht="13.5">
      <c r="A5743" s="180"/>
      <c r="B5743" s="180"/>
      <c r="C5743" s="180"/>
      <c r="D5743" s="180"/>
      <c r="E5743" s="254"/>
    </row>
    <row r="5744" spans="1:5" ht="13.5">
      <c r="A5744" s="180"/>
      <c r="B5744" s="180"/>
      <c r="C5744" s="180"/>
      <c r="D5744" s="180"/>
      <c r="E5744" s="254"/>
    </row>
    <row r="5745" spans="1:5" ht="13.5">
      <c r="A5745" s="180"/>
      <c r="B5745" s="180"/>
      <c r="C5745" s="180"/>
      <c r="D5745" s="180"/>
      <c r="E5745" s="254"/>
    </row>
    <row r="5746" spans="1:5" ht="13.5">
      <c r="A5746" s="180"/>
      <c r="B5746" s="180"/>
      <c r="C5746" s="180"/>
      <c r="D5746" s="180"/>
      <c r="E5746" s="254"/>
    </row>
    <row r="5747" spans="1:5" ht="13.5">
      <c r="A5747" s="180"/>
      <c r="B5747" s="180"/>
      <c r="C5747" s="180"/>
      <c r="D5747" s="180"/>
      <c r="E5747" s="254"/>
    </row>
    <row r="5748" spans="1:5" ht="13.5">
      <c r="A5748" s="180"/>
      <c r="B5748" s="180"/>
      <c r="C5748" s="180"/>
      <c r="D5748" s="180"/>
      <c r="E5748" s="254"/>
    </row>
    <row r="5749" spans="1:5" ht="13.5">
      <c r="A5749" s="180"/>
      <c r="B5749" s="180"/>
      <c r="C5749" s="180"/>
      <c r="D5749" s="180"/>
      <c r="E5749" s="254"/>
    </row>
    <row r="5750" spans="1:5" ht="13.5">
      <c r="A5750" s="180"/>
      <c r="B5750" s="180"/>
      <c r="C5750" s="180"/>
      <c r="D5750" s="180"/>
      <c r="E5750" s="254"/>
    </row>
    <row r="5751" spans="1:5" ht="13.5">
      <c r="A5751" s="180"/>
      <c r="B5751" s="180"/>
      <c r="C5751" s="180"/>
      <c r="D5751" s="180"/>
      <c r="E5751" s="254"/>
    </row>
    <row r="5752" spans="1:5" ht="13.5">
      <c r="A5752" s="180"/>
      <c r="B5752" s="180"/>
      <c r="C5752" s="180"/>
      <c r="D5752" s="180"/>
      <c r="E5752" s="254"/>
    </row>
    <row r="5753" spans="1:5" ht="13.5">
      <c r="A5753" s="180"/>
      <c r="B5753" s="180"/>
      <c r="C5753" s="180"/>
      <c r="D5753" s="180"/>
      <c r="E5753" s="254"/>
    </row>
    <row r="5754" spans="1:5" ht="13.5">
      <c r="A5754" s="180"/>
      <c r="B5754" s="180"/>
      <c r="C5754" s="180"/>
      <c r="D5754" s="180"/>
      <c r="E5754" s="254"/>
    </row>
    <row r="5755" spans="1:5" ht="13.5">
      <c r="A5755" s="180"/>
      <c r="B5755" s="180"/>
      <c r="C5755" s="180"/>
      <c r="D5755" s="180"/>
      <c r="E5755" s="254"/>
    </row>
    <row r="5756" spans="1:5" ht="13.5">
      <c r="A5756" s="180"/>
      <c r="B5756" s="180"/>
      <c r="C5756" s="180"/>
      <c r="D5756" s="180"/>
      <c r="E5756" s="254"/>
    </row>
    <row r="5757" spans="1:5" ht="13.5">
      <c r="A5757" s="180"/>
      <c r="B5757" s="180"/>
      <c r="C5757" s="180"/>
      <c r="D5757" s="180"/>
      <c r="E5757" s="254"/>
    </row>
    <row r="5758" spans="1:5" ht="13.5">
      <c r="A5758" s="180"/>
      <c r="B5758" s="180"/>
      <c r="C5758" s="180"/>
      <c r="D5758" s="180"/>
      <c r="E5758" s="254"/>
    </row>
    <row r="5759" spans="1:5" ht="13.5">
      <c r="A5759" s="180"/>
      <c r="B5759" s="180"/>
      <c r="C5759" s="180"/>
      <c r="D5759" s="180"/>
      <c r="E5759" s="254"/>
    </row>
    <row r="5760" spans="1:5" ht="13.5">
      <c r="A5760" s="180"/>
      <c r="B5760" s="180"/>
      <c r="C5760" s="180"/>
      <c r="D5760" s="180"/>
      <c r="E5760" s="254"/>
    </row>
    <row r="5761" spans="1:5" ht="13.5">
      <c r="A5761" s="180"/>
      <c r="B5761" s="180"/>
      <c r="C5761" s="180"/>
      <c r="D5761" s="180"/>
      <c r="E5761" s="254"/>
    </row>
    <row r="5762" spans="1:5" ht="13.5">
      <c r="A5762" s="180"/>
      <c r="B5762" s="180"/>
      <c r="C5762" s="180"/>
      <c r="D5762" s="180"/>
      <c r="E5762" s="254"/>
    </row>
    <row r="5763" spans="1:5" ht="13.5">
      <c r="A5763" s="180"/>
      <c r="B5763" s="180"/>
      <c r="C5763" s="180"/>
      <c r="D5763" s="180"/>
      <c r="E5763" s="254"/>
    </row>
    <row r="5764" spans="1:5" ht="13.5">
      <c r="A5764" s="180"/>
      <c r="B5764" s="180"/>
      <c r="C5764" s="180"/>
      <c r="D5764" s="180"/>
      <c r="E5764" s="254"/>
    </row>
    <row r="5765" spans="1:5" ht="13.5">
      <c r="A5765" s="180"/>
      <c r="B5765" s="180"/>
      <c r="C5765" s="180"/>
      <c r="D5765" s="180"/>
      <c r="E5765" s="254"/>
    </row>
    <row r="5766" spans="1:5" ht="13.5">
      <c r="A5766" s="180"/>
      <c r="B5766" s="180"/>
      <c r="C5766" s="180"/>
      <c r="D5766" s="180"/>
      <c r="E5766" s="254"/>
    </row>
    <row r="5767" spans="1:5" ht="13.5">
      <c r="A5767" s="180"/>
      <c r="B5767" s="180"/>
      <c r="C5767" s="180"/>
      <c r="D5767" s="180"/>
      <c r="E5767" s="254"/>
    </row>
    <row r="5768" spans="1:5" ht="13.5">
      <c r="A5768" s="180"/>
      <c r="B5768" s="180"/>
      <c r="C5768" s="180"/>
      <c r="D5768" s="180"/>
      <c r="E5768" s="254"/>
    </row>
    <row r="5769" spans="1:5" ht="13.5">
      <c r="A5769" s="180"/>
      <c r="B5769" s="180"/>
      <c r="C5769" s="180"/>
      <c r="D5769" s="180"/>
      <c r="E5769" s="254"/>
    </row>
    <row r="5770" spans="1:5" ht="13.5">
      <c r="A5770" s="180"/>
      <c r="B5770" s="180"/>
      <c r="C5770" s="180"/>
      <c r="D5770" s="180"/>
      <c r="E5770" s="254"/>
    </row>
    <row r="5771" spans="1:5" ht="13.5">
      <c r="A5771" s="180"/>
      <c r="B5771" s="180"/>
      <c r="C5771" s="180"/>
      <c r="D5771" s="180"/>
      <c r="E5771" s="254"/>
    </row>
    <row r="5772" spans="1:5" ht="13.5">
      <c r="A5772" s="180"/>
      <c r="B5772" s="180"/>
      <c r="C5772" s="180"/>
      <c r="D5772" s="180"/>
      <c r="E5772" s="254"/>
    </row>
    <row r="5773" spans="1:5" ht="13.5">
      <c r="A5773" s="180"/>
      <c r="B5773" s="180"/>
      <c r="C5773" s="180"/>
      <c r="D5773" s="180"/>
      <c r="E5773" s="254"/>
    </row>
    <row r="5774" spans="1:5" ht="13.5">
      <c r="A5774" s="180"/>
      <c r="B5774" s="180"/>
      <c r="C5774" s="180"/>
      <c r="D5774" s="180"/>
      <c r="E5774" s="254"/>
    </row>
    <row r="5775" spans="1:5" ht="13.5">
      <c r="A5775" s="180"/>
      <c r="B5775" s="180"/>
      <c r="C5775" s="180"/>
      <c r="D5775" s="180"/>
      <c r="E5775" s="254"/>
    </row>
    <row r="5776" spans="1:5" ht="13.5">
      <c r="A5776" s="180"/>
      <c r="B5776" s="180"/>
      <c r="C5776" s="180"/>
      <c r="D5776" s="180"/>
      <c r="E5776" s="254"/>
    </row>
    <row r="5777" spans="1:5" ht="13.5">
      <c r="A5777" s="180"/>
      <c r="B5777" s="180"/>
      <c r="C5777" s="180"/>
      <c r="D5777" s="180"/>
      <c r="E5777" s="254"/>
    </row>
    <row r="5778" spans="1:5" ht="13.5">
      <c r="A5778" s="180"/>
      <c r="B5778" s="180"/>
      <c r="C5778" s="180"/>
      <c r="D5778" s="180"/>
      <c r="E5778" s="254"/>
    </row>
    <row r="5779" spans="1:5" ht="13.5">
      <c r="A5779" s="180"/>
      <c r="B5779" s="180"/>
      <c r="C5779" s="180"/>
      <c r="D5779" s="180"/>
      <c r="E5779" s="254"/>
    </row>
    <row r="5780" spans="1:5" ht="13.5">
      <c r="A5780" s="180"/>
      <c r="B5780" s="180"/>
      <c r="C5780" s="180"/>
      <c r="D5780" s="180"/>
      <c r="E5780" s="254"/>
    </row>
    <row r="5781" spans="1:5" ht="13.5">
      <c r="A5781" s="180"/>
      <c r="B5781" s="180"/>
      <c r="C5781" s="180"/>
      <c r="D5781" s="180"/>
      <c r="E5781" s="254"/>
    </row>
    <row r="5782" spans="1:5" ht="13.5">
      <c r="A5782" s="180"/>
      <c r="B5782" s="180"/>
      <c r="C5782" s="180"/>
      <c r="D5782" s="180"/>
      <c r="E5782" s="254"/>
    </row>
    <row r="5783" spans="1:5" ht="13.5">
      <c r="A5783" s="180"/>
      <c r="B5783" s="180"/>
      <c r="C5783" s="180"/>
      <c r="D5783" s="180"/>
      <c r="E5783" s="254"/>
    </row>
    <row r="5784" spans="1:5" ht="13.5">
      <c r="A5784" s="180"/>
      <c r="B5784" s="180"/>
      <c r="C5784" s="180"/>
      <c r="D5784" s="180"/>
      <c r="E5784" s="254"/>
    </row>
    <row r="5785" spans="1:5" ht="13.5">
      <c r="A5785" s="180"/>
      <c r="B5785" s="180"/>
      <c r="C5785" s="180"/>
      <c r="D5785" s="180"/>
      <c r="E5785" s="254"/>
    </row>
    <row r="5786" spans="1:5" ht="13.5">
      <c r="A5786" s="180"/>
      <c r="B5786" s="180"/>
      <c r="C5786" s="180"/>
      <c r="D5786" s="180"/>
      <c r="E5786" s="254"/>
    </row>
    <row r="5787" spans="1:5" ht="13.5">
      <c r="A5787" s="180"/>
      <c r="B5787" s="180"/>
      <c r="C5787" s="180"/>
      <c r="D5787" s="180"/>
      <c r="E5787" s="254"/>
    </row>
    <row r="5788" spans="1:5" ht="13.5">
      <c r="A5788" s="180"/>
      <c r="B5788" s="180"/>
      <c r="C5788" s="180"/>
      <c r="D5788" s="180"/>
      <c r="E5788" s="254"/>
    </row>
    <row r="5789" spans="1:5" ht="13.5">
      <c r="A5789" s="180"/>
      <c r="B5789" s="180"/>
      <c r="C5789" s="180"/>
      <c r="D5789" s="180"/>
      <c r="E5789" s="254"/>
    </row>
    <row r="5790" spans="1:5" ht="13.5">
      <c r="A5790" s="180"/>
      <c r="B5790" s="180"/>
      <c r="C5790" s="180"/>
      <c r="D5790" s="180"/>
      <c r="E5790" s="254"/>
    </row>
    <row r="5791" spans="1:5" ht="13.5">
      <c r="A5791" s="180"/>
      <c r="B5791" s="180"/>
      <c r="C5791" s="180"/>
      <c r="D5791" s="180"/>
      <c r="E5791" s="254"/>
    </row>
    <row r="5792" spans="1:5" ht="13.5">
      <c r="A5792" s="180"/>
      <c r="B5792" s="180"/>
      <c r="C5792" s="180"/>
      <c r="D5792" s="180"/>
      <c r="E5792" s="254"/>
    </row>
    <row r="5793" spans="1:5" ht="13.5">
      <c r="A5793" s="180"/>
      <c r="B5793" s="180"/>
      <c r="C5793" s="180"/>
      <c r="D5793" s="180"/>
      <c r="E5793" s="254"/>
    </row>
    <row r="5794" spans="1:5" ht="13.5">
      <c r="A5794" s="180"/>
      <c r="B5794" s="180"/>
      <c r="C5794" s="180"/>
      <c r="D5794" s="180"/>
      <c r="E5794" s="254"/>
    </row>
    <row r="5795" spans="1:5" ht="13.5">
      <c r="A5795" s="180"/>
      <c r="B5795" s="180"/>
      <c r="C5795" s="180"/>
      <c r="D5795" s="180"/>
      <c r="E5795" s="254"/>
    </row>
    <row r="5796" spans="1:5" ht="13.5">
      <c r="A5796" s="180"/>
      <c r="B5796" s="180"/>
      <c r="C5796" s="180"/>
      <c r="D5796" s="180"/>
      <c r="E5796" s="254"/>
    </row>
    <row r="5797" spans="1:5" ht="13.5">
      <c r="A5797" s="180"/>
      <c r="B5797" s="180"/>
      <c r="C5797" s="180"/>
      <c r="D5797" s="180"/>
      <c r="E5797" s="254"/>
    </row>
    <row r="5798" spans="1:5" ht="13.5">
      <c r="A5798" s="180"/>
      <c r="B5798" s="180"/>
      <c r="C5798" s="180"/>
      <c r="D5798" s="180"/>
      <c r="E5798" s="254"/>
    </row>
    <row r="5799" spans="1:5" ht="13.5">
      <c r="A5799" s="180"/>
      <c r="B5799" s="180"/>
      <c r="C5799" s="180"/>
      <c r="D5799" s="180"/>
      <c r="E5799" s="254"/>
    </row>
    <row r="5800" spans="1:5" ht="13.5">
      <c r="A5800" s="180"/>
      <c r="B5800" s="180"/>
      <c r="C5800" s="180"/>
      <c r="D5800" s="180"/>
      <c r="E5800" s="254"/>
    </row>
    <row r="5801" spans="1:5" ht="13.5">
      <c r="A5801" s="180"/>
      <c r="B5801" s="180"/>
      <c r="C5801" s="180"/>
      <c r="D5801" s="180"/>
      <c r="E5801" s="254"/>
    </row>
    <row r="5802" spans="1:5" ht="13.5">
      <c r="A5802" s="180"/>
      <c r="B5802" s="180"/>
      <c r="C5802" s="180"/>
      <c r="D5802" s="180"/>
      <c r="E5802" s="254"/>
    </row>
    <row r="5803" spans="1:5" ht="13.5">
      <c r="A5803" s="180"/>
      <c r="B5803" s="180"/>
      <c r="C5803" s="180"/>
      <c r="D5803" s="180"/>
      <c r="E5803" s="254"/>
    </row>
    <row r="5804" spans="1:5" ht="13.5">
      <c r="A5804" s="180"/>
      <c r="B5804" s="180"/>
      <c r="C5804" s="180"/>
      <c r="D5804" s="180"/>
      <c r="E5804" s="254"/>
    </row>
    <row r="5805" spans="1:5" ht="13.5">
      <c r="A5805" s="180"/>
      <c r="B5805" s="180"/>
      <c r="C5805" s="180"/>
      <c r="D5805" s="180"/>
      <c r="E5805" s="254"/>
    </row>
    <row r="5806" spans="1:5" ht="13.5">
      <c r="A5806" s="180"/>
      <c r="B5806" s="180"/>
      <c r="C5806" s="180"/>
      <c r="D5806" s="180"/>
      <c r="E5806" s="254"/>
    </row>
    <row r="5807" spans="1:5" ht="13.5">
      <c r="A5807" s="180"/>
      <c r="B5807" s="180"/>
      <c r="C5807" s="180"/>
      <c r="D5807" s="180"/>
      <c r="E5807" s="254"/>
    </row>
    <row r="5808" spans="1:5" ht="13.5">
      <c r="A5808" s="180"/>
      <c r="B5808" s="180"/>
      <c r="C5808" s="180"/>
      <c r="D5808" s="180"/>
      <c r="E5808" s="254"/>
    </row>
    <row r="5809" spans="1:5" ht="13.5">
      <c r="A5809" s="180"/>
      <c r="B5809" s="180"/>
      <c r="C5809" s="180"/>
      <c r="D5809" s="180"/>
      <c r="E5809" s="254"/>
    </row>
    <row r="5810" spans="1:5" ht="13.5">
      <c r="A5810" s="180"/>
      <c r="B5810" s="180"/>
      <c r="C5810" s="180"/>
      <c r="D5810" s="180"/>
      <c r="E5810" s="254"/>
    </row>
    <row r="5811" spans="1:5" ht="13.5">
      <c r="A5811" s="180"/>
      <c r="B5811" s="180"/>
      <c r="C5811" s="180"/>
      <c r="D5811" s="180"/>
      <c r="E5811" s="254"/>
    </row>
    <row r="5812" spans="1:5" ht="13.5">
      <c r="A5812" s="180"/>
      <c r="B5812" s="180"/>
      <c r="C5812" s="180"/>
      <c r="D5812" s="180"/>
      <c r="E5812" s="254"/>
    </row>
    <row r="5813" spans="1:5" ht="13.5">
      <c r="A5813" s="180"/>
      <c r="B5813" s="180"/>
      <c r="C5813" s="180"/>
      <c r="D5813" s="180"/>
      <c r="E5813" s="254"/>
    </row>
    <row r="5814" spans="1:5" ht="13.5">
      <c r="A5814" s="180"/>
      <c r="B5814" s="180"/>
      <c r="C5814" s="180"/>
      <c r="D5814" s="180"/>
      <c r="E5814" s="254"/>
    </row>
    <row r="5815" spans="1:5" ht="13.5">
      <c r="A5815" s="180"/>
      <c r="B5815" s="180"/>
      <c r="C5815" s="180"/>
      <c r="D5815" s="180"/>
      <c r="E5815" s="254"/>
    </row>
    <row r="5816" spans="1:5" ht="13.5">
      <c r="A5816" s="180"/>
      <c r="B5816" s="180"/>
      <c r="C5816" s="180"/>
      <c r="D5816" s="180"/>
      <c r="E5816" s="254"/>
    </row>
    <row r="5817" spans="1:5" ht="13.5">
      <c r="A5817" s="180"/>
      <c r="B5817" s="180"/>
      <c r="C5817" s="180"/>
      <c r="D5817" s="180"/>
      <c r="E5817" s="254"/>
    </row>
    <row r="5818" spans="1:5" ht="13.5">
      <c r="A5818" s="180"/>
      <c r="B5818" s="180"/>
      <c r="C5818" s="180"/>
      <c r="D5818" s="180"/>
      <c r="E5818" s="254"/>
    </row>
    <row r="5819" spans="1:5" ht="13.5">
      <c r="A5819" s="180"/>
      <c r="B5819" s="180"/>
      <c r="C5819" s="180"/>
      <c r="D5819" s="180"/>
      <c r="E5819" s="254"/>
    </row>
    <row r="5820" spans="1:5" ht="13.5">
      <c r="A5820" s="180"/>
      <c r="B5820" s="180"/>
      <c r="C5820" s="180"/>
      <c r="D5820" s="180"/>
      <c r="E5820" s="254"/>
    </row>
    <row r="5821" spans="1:5" ht="13.5">
      <c r="A5821" s="180"/>
      <c r="B5821" s="180"/>
      <c r="C5821" s="180"/>
      <c r="D5821" s="180"/>
      <c r="E5821" s="254"/>
    </row>
    <row r="5822" spans="1:5" ht="13.5">
      <c r="A5822" s="180"/>
      <c r="B5822" s="180"/>
      <c r="C5822" s="180"/>
      <c r="D5822" s="180"/>
      <c r="E5822" s="254"/>
    </row>
    <row r="5823" spans="1:5" ht="13.5">
      <c r="A5823" s="180"/>
      <c r="B5823" s="180"/>
      <c r="C5823" s="180"/>
      <c r="D5823" s="180"/>
      <c r="E5823" s="254"/>
    </row>
    <row r="5824" spans="1:5" ht="13.5">
      <c r="A5824" s="180"/>
      <c r="B5824" s="180"/>
      <c r="C5824" s="180"/>
      <c r="D5824" s="180"/>
      <c r="E5824" s="254"/>
    </row>
    <row r="5825" spans="1:5" ht="13.5">
      <c r="A5825" s="180"/>
      <c r="B5825" s="180"/>
      <c r="C5825" s="180"/>
      <c r="D5825" s="180"/>
      <c r="E5825" s="254"/>
    </row>
    <row r="5826" spans="1:5" ht="13.5">
      <c r="A5826" s="180"/>
      <c r="B5826" s="180"/>
      <c r="C5826" s="180"/>
      <c r="D5826" s="180"/>
      <c r="E5826" s="254"/>
    </row>
    <row r="5827" spans="1:5" ht="13.5">
      <c r="A5827" s="180"/>
      <c r="B5827" s="180"/>
      <c r="C5827" s="180"/>
      <c r="D5827" s="180"/>
      <c r="E5827" s="254"/>
    </row>
    <row r="5828" spans="1:5" ht="13.5">
      <c r="A5828" s="180"/>
      <c r="B5828" s="180"/>
      <c r="C5828" s="180"/>
      <c r="D5828" s="180"/>
      <c r="E5828" s="254"/>
    </row>
    <row r="5829" spans="1:5" ht="13.5">
      <c r="A5829" s="180"/>
      <c r="B5829" s="180"/>
      <c r="C5829" s="180"/>
      <c r="D5829" s="180"/>
      <c r="E5829" s="254"/>
    </row>
    <row r="5830" spans="1:5" ht="13.5">
      <c r="A5830" s="180"/>
      <c r="B5830" s="180"/>
      <c r="C5830" s="180"/>
      <c r="D5830" s="180"/>
      <c r="E5830" s="254"/>
    </row>
    <row r="5831" spans="1:5" ht="13.5">
      <c r="A5831" s="180"/>
      <c r="B5831" s="180"/>
      <c r="C5831" s="180"/>
      <c r="D5831" s="180"/>
      <c r="E5831" s="254"/>
    </row>
    <row r="5832" spans="1:5" ht="13.5">
      <c r="A5832" s="180"/>
      <c r="B5832" s="180"/>
      <c r="C5832" s="180"/>
      <c r="D5832" s="180"/>
      <c r="E5832" s="254"/>
    </row>
    <row r="5833" spans="1:5" ht="13.5">
      <c r="A5833" s="180"/>
      <c r="B5833" s="180"/>
      <c r="C5833" s="180"/>
      <c r="D5833" s="180"/>
      <c r="E5833" s="254"/>
    </row>
    <row r="5834" spans="1:5" ht="13.5">
      <c r="A5834" s="180"/>
      <c r="B5834" s="180"/>
      <c r="C5834" s="180"/>
      <c r="D5834" s="180"/>
      <c r="E5834" s="254"/>
    </row>
    <row r="5835" spans="1:5" ht="13.5">
      <c r="A5835" s="180"/>
      <c r="B5835" s="180"/>
      <c r="C5835" s="180"/>
      <c r="D5835" s="180"/>
      <c r="E5835" s="254"/>
    </row>
    <row r="5836" spans="1:5" ht="13.5">
      <c r="A5836" s="180"/>
      <c r="B5836" s="180"/>
      <c r="C5836" s="180"/>
      <c r="D5836" s="180"/>
      <c r="E5836" s="254"/>
    </row>
    <row r="5837" spans="1:5" ht="13.5">
      <c r="A5837" s="180"/>
      <c r="B5837" s="180"/>
      <c r="C5837" s="180"/>
      <c r="D5837" s="180"/>
      <c r="E5837" s="254"/>
    </row>
    <row r="5838" spans="1:5" ht="13.5">
      <c r="A5838" s="180"/>
      <c r="B5838" s="180"/>
      <c r="C5838" s="180"/>
      <c r="D5838" s="180"/>
      <c r="E5838" s="254"/>
    </row>
    <row r="5839" spans="1:5" ht="13.5">
      <c r="A5839" s="180"/>
      <c r="B5839" s="180"/>
      <c r="C5839" s="180"/>
      <c r="D5839" s="180"/>
      <c r="E5839" s="254"/>
    </row>
    <row r="5840" spans="1:5" ht="13.5">
      <c r="A5840" s="180"/>
      <c r="B5840" s="180"/>
      <c r="C5840" s="180"/>
      <c r="D5840" s="180"/>
      <c r="E5840" s="254"/>
    </row>
    <row r="5841" spans="1:5" ht="13.5">
      <c r="A5841" s="180"/>
      <c r="B5841" s="180"/>
      <c r="C5841" s="180"/>
      <c r="D5841" s="180"/>
      <c r="E5841" s="254"/>
    </row>
    <row r="5842" spans="1:5" ht="13.5">
      <c r="A5842" s="180"/>
      <c r="B5842" s="180"/>
      <c r="C5842" s="180"/>
      <c r="D5842" s="180"/>
      <c r="E5842" s="254"/>
    </row>
    <row r="5843" spans="1:5" ht="13.5">
      <c r="A5843" s="180"/>
      <c r="B5843" s="180"/>
      <c r="C5843" s="180"/>
      <c r="D5843" s="180"/>
      <c r="E5843" s="254"/>
    </row>
    <row r="5844" spans="1:5" ht="13.5">
      <c r="A5844" s="180"/>
      <c r="B5844" s="180"/>
      <c r="C5844" s="180"/>
      <c r="D5844" s="180"/>
      <c r="E5844" s="254"/>
    </row>
    <row r="5845" spans="1:5" ht="13.5">
      <c r="A5845" s="180"/>
      <c r="B5845" s="180"/>
      <c r="C5845" s="180"/>
      <c r="D5845" s="180"/>
      <c r="E5845" s="254"/>
    </row>
    <row r="5846" spans="1:5" ht="13.5">
      <c r="A5846" s="180"/>
      <c r="B5846" s="180"/>
      <c r="C5846" s="180"/>
      <c r="D5846" s="180"/>
      <c r="E5846" s="254"/>
    </row>
    <row r="5847" spans="1:5" ht="13.5">
      <c r="A5847" s="180"/>
      <c r="B5847" s="180"/>
      <c r="C5847" s="180"/>
      <c r="D5847" s="180"/>
      <c r="E5847" s="254"/>
    </row>
    <row r="5848" spans="1:5" ht="13.5">
      <c r="A5848" s="180"/>
      <c r="B5848" s="180"/>
      <c r="C5848" s="180"/>
      <c r="D5848" s="180"/>
      <c r="E5848" s="254"/>
    </row>
    <row r="5849" spans="1:5" ht="13.5">
      <c r="A5849" s="180"/>
      <c r="B5849" s="180"/>
      <c r="C5849" s="180"/>
      <c r="D5849" s="180"/>
      <c r="E5849" s="254"/>
    </row>
    <row r="5850" spans="1:5" ht="13.5">
      <c r="A5850" s="180"/>
      <c r="B5850" s="180"/>
      <c r="C5850" s="180"/>
      <c r="D5850" s="180"/>
      <c r="E5850" s="254"/>
    </row>
    <row r="5851" spans="1:5" ht="13.5">
      <c r="A5851" s="180"/>
      <c r="B5851" s="180"/>
      <c r="C5851" s="180"/>
      <c r="D5851" s="180"/>
      <c r="E5851" s="254"/>
    </row>
    <row r="5852" spans="1:5" ht="13.5">
      <c r="A5852" s="180"/>
      <c r="B5852" s="180"/>
      <c r="C5852" s="180"/>
      <c r="D5852" s="180"/>
      <c r="E5852" s="254"/>
    </row>
    <row r="5853" spans="1:5" ht="13.5">
      <c r="A5853" s="180"/>
      <c r="B5853" s="180"/>
      <c r="C5853" s="180"/>
      <c r="D5853" s="180"/>
      <c r="E5853" s="254"/>
    </row>
    <row r="5854" spans="1:5" ht="13.5">
      <c r="A5854" s="180"/>
      <c r="B5854" s="180"/>
      <c r="C5854" s="180"/>
      <c r="D5854" s="180"/>
      <c r="E5854" s="254"/>
    </row>
    <row r="5855" spans="1:5" ht="13.5">
      <c r="A5855" s="180"/>
      <c r="B5855" s="180"/>
      <c r="C5855" s="180"/>
      <c r="D5855" s="180"/>
      <c r="E5855" s="254"/>
    </row>
    <row r="5856" spans="1:5" ht="13.5">
      <c r="A5856" s="180"/>
      <c r="B5856" s="180"/>
      <c r="C5856" s="180"/>
      <c r="D5856" s="180"/>
      <c r="E5856" s="254"/>
    </row>
    <row r="5857" spans="1:5" ht="13.5">
      <c r="A5857" s="180"/>
      <c r="B5857" s="180"/>
      <c r="C5857" s="180"/>
      <c r="D5857" s="180"/>
      <c r="E5857" s="254"/>
    </row>
    <row r="5858" spans="1:5" ht="13.5">
      <c r="A5858" s="180"/>
      <c r="B5858" s="180"/>
      <c r="C5858" s="180"/>
      <c r="D5858" s="180"/>
      <c r="E5858" s="254"/>
    </row>
    <row r="5859" spans="1:5" ht="13.5">
      <c r="A5859" s="180"/>
      <c r="B5859" s="180"/>
      <c r="C5859" s="180"/>
      <c r="D5859" s="180"/>
      <c r="E5859" s="254"/>
    </row>
    <row r="5860" spans="1:5" ht="13.5">
      <c r="A5860" s="180"/>
      <c r="B5860" s="180"/>
      <c r="C5860" s="180"/>
      <c r="D5860" s="180"/>
      <c r="E5860" s="254"/>
    </row>
    <row r="5861" spans="1:5" ht="13.5">
      <c r="A5861" s="180"/>
      <c r="B5861" s="180"/>
      <c r="C5861" s="180"/>
      <c r="D5861" s="180"/>
      <c r="E5861" s="254"/>
    </row>
    <row r="5862" spans="1:5" ht="13.5">
      <c r="A5862" s="180"/>
      <c r="B5862" s="180"/>
      <c r="C5862" s="180"/>
      <c r="D5862" s="180"/>
      <c r="E5862" s="254"/>
    </row>
    <row r="5863" spans="1:5" ht="13.5">
      <c r="A5863" s="180"/>
      <c r="B5863" s="180"/>
      <c r="C5863" s="180"/>
      <c r="D5863" s="180"/>
      <c r="E5863" s="254"/>
    </row>
    <row r="5864" spans="1:5" ht="13.5">
      <c r="A5864" s="180"/>
      <c r="B5864" s="180"/>
      <c r="C5864" s="180"/>
      <c r="D5864" s="180"/>
      <c r="E5864" s="254"/>
    </row>
    <row r="5865" spans="1:5" ht="13.5">
      <c r="A5865" s="180"/>
      <c r="B5865" s="180"/>
      <c r="C5865" s="180"/>
      <c r="D5865" s="180"/>
      <c r="E5865" s="254"/>
    </row>
    <row r="5866" spans="1:5" ht="13.5">
      <c r="A5866" s="180"/>
      <c r="B5866" s="180"/>
      <c r="C5866" s="180"/>
      <c r="D5866" s="180"/>
      <c r="E5866" s="254"/>
    </row>
    <row r="5867" spans="1:5" ht="13.5">
      <c r="A5867" s="180"/>
      <c r="B5867" s="180"/>
      <c r="C5867" s="180"/>
      <c r="D5867" s="180"/>
      <c r="E5867" s="254"/>
    </row>
    <row r="5868" spans="1:5" ht="13.5">
      <c r="A5868" s="180"/>
      <c r="B5868" s="180"/>
      <c r="C5868" s="180"/>
      <c r="D5868" s="180"/>
      <c r="E5868" s="254"/>
    </row>
    <row r="5869" spans="1:5" ht="13.5">
      <c r="A5869" s="180"/>
      <c r="B5869" s="180"/>
      <c r="C5869" s="180"/>
      <c r="D5869" s="180"/>
      <c r="E5869" s="254"/>
    </row>
    <row r="5870" spans="1:5" ht="13.5">
      <c r="A5870" s="180"/>
      <c r="B5870" s="180"/>
      <c r="C5870" s="180"/>
      <c r="D5870" s="180"/>
      <c r="E5870" s="254"/>
    </row>
    <row r="5871" spans="1:5" ht="13.5">
      <c r="A5871" s="180"/>
      <c r="B5871" s="180"/>
      <c r="C5871" s="180"/>
      <c r="D5871" s="180"/>
      <c r="E5871" s="254"/>
    </row>
    <row r="5872" spans="1:5" ht="13.5">
      <c r="A5872" s="180"/>
      <c r="B5872" s="180"/>
      <c r="C5872" s="180"/>
      <c r="D5872" s="180"/>
      <c r="E5872" s="254"/>
    </row>
    <row r="5873" spans="1:5" ht="13.5">
      <c r="A5873" s="180"/>
      <c r="B5873" s="180"/>
      <c r="C5873" s="180"/>
      <c r="D5873" s="180"/>
      <c r="E5873" s="254"/>
    </row>
    <row r="5874" spans="1:5" ht="13.5">
      <c r="A5874" s="180"/>
      <c r="B5874" s="180"/>
      <c r="C5874" s="180"/>
      <c r="D5874" s="180"/>
      <c r="E5874" s="254"/>
    </row>
    <row r="5875" spans="1:5" ht="13.5">
      <c r="A5875" s="180"/>
      <c r="B5875" s="180"/>
      <c r="C5875" s="180"/>
      <c r="D5875" s="180"/>
      <c r="E5875" s="254"/>
    </row>
    <row r="5876" spans="1:5" ht="13.5">
      <c r="A5876" s="180"/>
      <c r="B5876" s="180"/>
      <c r="C5876" s="180"/>
      <c r="D5876" s="180"/>
      <c r="E5876" s="254"/>
    </row>
    <row r="5877" spans="1:5" ht="13.5">
      <c r="A5877" s="180"/>
      <c r="B5877" s="180"/>
      <c r="C5877" s="180"/>
      <c r="D5877" s="180"/>
      <c r="E5877" s="254"/>
    </row>
    <row r="5878" spans="1:5" ht="13.5">
      <c r="A5878" s="180"/>
      <c r="B5878" s="180"/>
      <c r="C5878" s="180"/>
      <c r="D5878" s="180"/>
      <c r="E5878" s="254"/>
    </row>
    <row r="5879" spans="1:5" ht="13.5">
      <c r="A5879" s="180"/>
      <c r="B5879" s="180"/>
      <c r="C5879" s="180"/>
      <c r="D5879" s="180"/>
      <c r="E5879" s="254"/>
    </row>
    <row r="5880" spans="1:5" ht="13.5">
      <c r="A5880" s="180"/>
      <c r="B5880" s="180"/>
      <c r="C5880" s="180"/>
      <c r="D5880" s="180"/>
      <c r="E5880" s="254"/>
    </row>
    <row r="5881" spans="1:5" ht="13.5">
      <c r="A5881" s="180"/>
      <c r="B5881" s="180"/>
      <c r="C5881" s="180"/>
      <c r="D5881" s="180"/>
      <c r="E5881" s="254"/>
    </row>
    <row r="5882" spans="1:5" ht="13.5">
      <c r="A5882" s="180"/>
      <c r="B5882" s="180"/>
      <c r="C5882" s="180"/>
      <c r="D5882" s="180"/>
      <c r="E5882" s="254"/>
    </row>
    <row r="5883" spans="1:5" ht="13.5">
      <c r="A5883" s="180"/>
      <c r="B5883" s="180"/>
      <c r="C5883" s="180"/>
      <c r="D5883" s="180"/>
      <c r="E5883" s="254"/>
    </row>
    <row r="5884" spans="1:5" ht="13.5">
      <c r="A5884" s="180"/>
      <c r="B5884" s="180"/>
      <c r="C5884" s="180"/>
      <c r="D5884" s="180"/>
      <c r="E5884" s="254"/>
    </row>
    <row r="5885" spans="1:5" ht="13.5">
      <c r="A5885" s="180"/>
      <c r="B5885" s="180"/>
      <c r="C5885" s="180"/>
      <c r="D5885" s="180"/>
      <c r="E5885" s="254"/>
    </row>
    <row r="5886" spans="1:5" ht="13.5">
      <c r="A5886" s="180"/>
      <c r="B5886" s="180"/>
      <c r="C5886" s="180"/>
      <c r="D5886" s="180"/>
      <c r="E5886" s="254"/>
    </row>
    <row r="5887" spans="1:5" ht="13.5">
      <c r="A5887" s="180"/>
      <c r="B5887" s="180"/>
      <c r="C5887" s="180"/>
      <c r="D5887" s="180"/>
      <c r="E5887" s="254"/>
    </row>
    <row r="5888" spans="1:5" ht="13.5">
      <c r="A5888" s="180"/>
      <c r="B5888" s="180"/>
      <c r="C5888" s="180"/>
      <c r="D5888" s="180"/>
      <c r="E5888" s="254"/>
    </row>
    <row r="5889" spans="1:5" ht="13.5">
      <c r="A5889" s="180"/>
      <c r="B5889" s="180"/>
      <c r="C5889" s="180"/>
      <c r="D5889" s="180"/>
      <c r="E5889" s="254"/>
    </row>
    <row r="5890" spans="1:5" ht="13.5">
      <c r="A5890" s="180"/>
      <c r="B5890" s="180"/>
      <c r="C5890" s="180"/>
      <c r="D5890" s="180"/>
      <c r="E5890" s="254"/>
    </row>
    <row r="5891" spans="1:5" ht="13.5">
      <c r="A5891" s="180"/>
      <c r="B5891" s="180"/>
      <c r="C5891" s="180"/>
      <c r="D5891" s="180"/>
      <c r="E5891" s="254"/>
    </row>
    <row r="5892" spans="1:5" ht="13.5">
      <c r="A5892" s="180"/>
      <c r="B5892" s="180"/>
      <c r="C5892" s="180"/>
      <c r="D5892" s="180"/>
      <c r="E5892" s="254"/>
    </row>
    <row r="5893" spans="1:5" ht="13.5">
      <c r="A5893" s="180"/>
      <c r="B5893" s="180"/>
      <c r="C5893" s="180"/>
      <c r="D5893" s="180"/>
      <c r="E5893" s="254"/>
    </row>
    <row r="5894" spans="1:5" ht="13.5">
      <c r="A5894" s="180"/>
      <c r="B5894" s="180"/>
      <c r="C5894" s="180"/>
      <c r="D5894" s="180"/>
      <c r="E5894" s="254"/>
    </row>
    <row r="5895" spans="1:5" ht="13.5">
      <c r="A5895" s="180"/>
      <c r="B5895" s="180"/>
      <c r="C5895" s="180"/>
      <c r="D5895" s="180"/>
      <c r="E5895" s="254"/>
    </row>
    <row r="5896" spans="1:5" ht="13.5">
      <c r="A5896" s="180"/>
      <c r="B5896" s="180"/>
      <c r="C5896" s="180"/>
      <c r="D5896" s="180"/>
      <c r="E5896" s="254"/>
    </row>
    <row r="5897" spans="1:5" ht="13.5">
      <c r="A5897" s="180"/>
      <c r="B5897" s="180"/>
      <c r="C5897" s="180"/>
      <c r="D5897" s="180"/>
      <c r="E5897" s="254"/>
    </row>
    <row r="5898" spans="1:5" ht="13.5">
      <c r="A5898" s="180"/>
      <c r="B5898" s="180"/>
      <c r="C5898" s="180"/>
      <c r="D5898" s="180"/>
      <c r="E5898" s="254"/>
    </row>
    <row r="5899" spans="1:5" ht="13.5">
      <c r="A5899" s="180"/>
      <c r="B5899" s="180"/>
      <c r="C5899" s="180"/>
      <c r="D5899" s="180"/>
      <c r="E5899" s="254"/>
    </row>
    <row r="5900" spans="1:5" ht="13.5">
      <c r="A5900" s="180"/>
      <c r="B5900" s="180"/>
      <c r="C5900" s="180"/>
      <c r="D5900" s="180"/>
      <c r="E5900" s="254"/>
    </row>
    <row r="5901" spans="1:5" ht="13.5">
      <c r="A5901" s="180"/>
      <c r="B5901" s="180"/>
      <c r="C5901" s="180"/>
      <c r="D5901" s="180"/>
      <c r="E5901" s="254"/>
    </row>
    <row r="5902" spans="1:5" ht="13.5">
      <c r="A5902" s="180"/>
      <c r="B5902" s="180"/>
      <c r="C5902" s="180"/>
      <c r="D5902" s="180"/>
      <c r="E5902" s="254"/>
    </row>
    <row r="5903" spans="1:5" ht="13.5">
      <c r="A5903" s="180"/>
      <c r="B5903" s="180"/>
      <c r="C5903" s="180"/>
      <c r="D5903" s="180"/>
      <c r="E5903" s="254"/>
    </row>
    <row r="5904" spans="1:5" ht="13.5">
      <c r="A5904" s="180"/>
      <c r="B5904" s="180"/>
      <c r="C5904" s="180"/>
      <c r="D5904" s="180"/>
      <c r="E5904" s="254"/>
    </row>
    <row r="5905" spans="1:5" ht="13.5">
      <c r="A5905" s="180"/>
      <c r="B5905" s="180"/>
      <c r="C5905" s="180"/>
      <c r="D5905" s="180"/>
      <c r="E5905" s="254"/>
    </row>
    <row r="5906" spans="1:5" ht="13.5">
      <c r="A5906" s="180"/>
      <c r="B5906" s="180"/>
      <c r="C5906" s="180"/>
      <c r="D5906" s="180"/>
      <c r="E5906" s="254"/>
    </row>
    <row r="5907" spans="1:5" ht="13.5">
      <c r="A5907" s="180"/>
      <c r="B5907" s="180"/>
      <c r="C5907" s="180"/>
      <c r="D5907" s="180"/>
      <c r="E5907" s="254"/>
    </row>
    <row r="5908" spans="1:5" ht="13.5">
      <c r="A5908" s="180"/>
      <c r="B5908" s="180"/>
      <c r="C5908" s="180"/>
      <c r="D5908" s="180"/>
      <c r="E5908" s="254"/>
    </row>
    <row r="5909" spans="1:5" ht="13.5">
      <c r="A5909" s="180"/>
      <c r="B5909" s="180"/>
      <c r="C5909" s="180"/>
      <c r="D5909" s="180"/>
      <c r="E5909" s="254"/>
    </row>
    <row r="5910" spans="1:5" ht="13.5">
      <c r="A5910" s="180"/>
      <c r="B5910" s="180"/>
      <c r="C5910" s="180"/>
      <c r="D5910" s="180"/>
      <c r="E5910" s="254"/>
    </row>
    <row r="5911" spans="1:5" ht="13.5">
      <c r="A5911" s="180"/>
      <c r="B5911" s="180"/>
      <c r="C5911" s="180"/>
      <c r="D5911" s="180"/>
      <c r="E5911" s="254"/>
    </row>
    <row r="5912" spans="1:5" ht="13.5">
      <c r="A5912" s="180"/>
      <c r="B5912" s="180"/>
      <c r="C5912" s="180"/>
      <c r="D5912" s="180"/>
      <c r="E5912" s="254"/>
    </row>
    <row r="5913" spans="1:5" ht="13.5">
      <c r="A5913" s="180"/>
      <c r="B5913" s="180"/>
      <c r="C5913" s="180"/>
      <c r="D5913" s="180"/>
      <c r="E5913" s="254"/>
    </row>
    <row r="5914" spans="1:5" ht="13.5">
      <c r="A5914" s="180"/>
      <c r="B5914" s="180"/>
      <c r="C5914" s="180"/>
      <c r="D5914" s="180"/>
      <c r="E5914" s="254"/>
    </row>
    <row r="5915" spans="1:5" ht="13.5">
      <c r="A5915" s="180"/>
      <c r="B5915" s="180"/>
      <c r="C5915" s="180"/>
      <c r="D5915" s="180"/>
      <c r="E5915" s="254"/>
    </row>
    <row r="5916" spans="1:5" ht="13.5">
      <c r="A5916" s="180"/>
      <c r="B5916" s="180"/>
      <c r="C5916" s="180"/>
      <c r="D5916" s="180"/>
      <c r="E5916" s="254"/>
    </row>
    <row r="5917" spans="1:5" ht="13.5">
      <c r="A5917" s="180"/>
      <c r="B5917" s="180"/>
      <c r="C5917" s="180"/>
      <c r="D5917" s="180"/>
      <c r="E5917" s="254"/>
    </row>
    <row r="5918" spans="1:5" ht="13.5">
      <c r="A5918" s="180"/>
      <c r="B5918" s="180"/>
      <c r="C5918" s="180"/>
      <c r="D5918" s="180"/>
      <c r="E5918" s="254"/>
    </row>
    <row r="5919" spans="1:5" ht="13.5">
      <c r="A5919" s="180"/>
      <c r="B5919" s="180"/>
      <c r="C5919" s="180"/>
      <c r="D5919" s="180"/>
      <c r="E5919" s="254"/>
    </row>
    <row r="5920" spans="1:5" ht="13.5">
      <c r="A5920" s="180"/>
      <c r="B5920" s="180"/>
      <c r="C5920" s="180"/>
      <c r="D5920" s="180"/>
      <c r="E5920" s="254"/>
    </row>
    <row r="5921" spans="1:5" ht="13.5">
      <c r="A5921" s="180"/>
      <c r="B5921" s="180"/>
      <c r="C5921" s="180"/>
      <c r="D5921" s="180"/>
      <c r="E5921" s="254"/>
    </row>
    <row r="5922" spans="1:5" ht="13.5">
      <c r="A5922" s="180"/>
      <c r="B5922" s="180"/>
      <c r="C5922" s="180"/>
      <c r="D5922" s="180"/>
      <c r="E5922" s="254"/>
    </row>
    <row r="5923" spans="1:5" ht="13.5">
      <c r="A5923" s="180"/>
      <c r="B5923" s="180"/>
      <c r="C5923" s="180"/>
      <c r="D5923" s="180"/>
      <c r="E5923" s="254"/>
    </row>
    <row r="5924" spans="1:5" ht="13.5">
      <c r="A5924" s="180"/>
      <c r="B5924" s="180"/>
      <c r="C5924" s="180"/>
      <c r="D5924" s="180"/>
      <c r="E5924" s="254"/>
    </row>
    <row r="5925" spans="1:5" ht="13.5">
      <c r="A5925" s="180"/>
      <c r="B5925" s="180"/>
      <c r="C5925" s="180"/>
      <c r="D5925" s="180"/>
      <c r="E5925" s="254"/>
    </row>
    <row r="5926" spans="1:5" ht="13.5">
      <c r="A5926" s="180"/>
      <c r="B5926" s="180"/>
      <c r="C5926" s="180"/>
      <c r="D5926" s="180"/>
      <c r="E5926" s="254"/>
    </row>
    <row r="5927" spans="1:5" ht="13.5">
      <c r="A5927" s="180"/>
      <c r="B5927" s="180"/>
      <c r="C5927" s="180"/>
      <c r="D5927" s="180"/>
      <c r="E5927" s="254"/>
    </row>
    <row r="5928" spans="1:5" ht="13.5">
      <c r="A5928" s="180"/>
      <c r="B5928" s="180"/>
      <c r="C5928" s="180"/>
      <c r="D5928" s="180"/>
      <c r="E5928" s="254"/>
    </row>
    <row r="5929" spans="1:5" ht="13.5">
      <c r="A5929" s="180"/>
      <c r="B5929" s="180"/>
      <c r="C5929" s="180"/>
      <c r="D5929" s="180"/>
      <c r="E5929" s="254"/>
    </row>
    <row r="5930" spans="1:5" ht="13.5">
      <c r="A5930" s="180"/>
      <c r="B5930" s="180"/>
      <c r="C5930" s="180"/>
      <c r="D5930" s="180"/>
      <c r="E5930" s="254"/>
    </row>
    <row r="5931" spans="1:5" ht="13.5">
      <c r="A5931" s="180"/>
      <c r="B5931" s="180"/>
      <c r="C5931" s="180"/>
      <c r="D5931" s="180"/>
      <c r="E5931" s="254"/>
    </row>
    <row r="5932" spans="1:5" ht="13.5">
      <c r="A5932" s="180"/>
      <c r="B5932" s="180"/>
      <c r="C5932" s="180"/>
      <c r="D5932" s="180"/>
      <c r="E5932" s="254"/>
    </row>
    <row r="5933" spans="1:5" ht="13.5">
      <c r="A5933" s="180"/>
      <c r="B5933" s="180"/>
      <c r="C5933" s="180"/>
      <c r="D5933" s="180"/>
      <c r="E5933" s="254"/>
    </row>
    <row r="5934" spans="1:5" ht="13.5">
      <c r="A5934" s="180"/>
      <c r="B5934" s="180"/>
      <c r="C5934" s="180"/>
      <c r="D5934" s="180"/>
      <c r="E5934" s="254"/>
    </row>
    <row r="5935" spans="1:5" ht="13.5">
      <c r="A5935" s="180"/>
      <c r="B5935" s="180"/>
      <c r="C5935" s="180"/>
      <c r="D5935" s="180"/>
      <c r="E5935" s="254"/>
    </row>
    <row r="5936" spans="1:5" ht="13.5">
      <c r="A5936" s="180"/>
      <c r="B5936" s="180"/>
      <c r="C5936" s="180"/>
      <c r="D5936" s="180"/>
      <c r="E5936" s="254"/>
    </row>
    <row r="5937" spans="1:5" ht="13.5">
      <c r="A5937" s="180"/>
      <c r="B5937" s="180"/>
      <c r="C5937" s="180"/>
      <c r="D5937" s="180"/>
      <c r="E5937" s="254"/>
    </row>
    <row r="5938" spans="1:5" ht="13.5">
      <c r="A5938" s="180"/>
      <c r="B5938" s="180"/>
      <c r="C5938" s="180"/>
      <c r="D5938" s="180"/>
      <c r="E5938" s="254"/>
    </row>
    <row r="5939" spans="1:5" ht="13.5">
      <c r="A5939" s="180"/>
      <c r="B5939" s="180"/>
      <c r="C5939" s="180"/>
      <c r="D5939" s="180"/>
      <c r="E5939" s="254"/>
    </row>
    <row r="5940" spans="1:5" ht="13.5">
      <c r="A5940" s="180"/>
      <c r="B5940" s="180"/>
      <c r="C5940" s="180"/>
      <c r="D5940" s="180"/>
      <c r="E5940" s="254"/>
    </row>
    <row r="5941" spans="1:5" ht="13.5">
      <c r="A5941" s="180"/>
      <c r="B5941" s="180"/>
      <c r="C5941" s="180"/>
      <c r="D5941" s="180"/>
      <c r="E5941" s="254"/>
    </row>
    <row r="5942" spans="1:5" ht="13.5">
      <c r="A5942" s="180"/>
      <c r="B5942" s="180"/>
      <c r="C5942" s="180"/>
      <c r="D5942" s="180"/>
      <c r="E5942" s="254"/>
    </row>
    <row r="5943" spans="1:5" ht="13.5">
      <c r="A5943" s="180"/>
      <c r="B5943" s="180"/>
      <c r="C5943" s="180"/>
      <c r="D5943" s="180"/>
      <c r="E5943" s="254"/>
    </row>
    <row r="5944" spans="1:5" ht="13.5">
      <c r="A5944" s="180"/>
      <c r="B5944" s="180"/>
      <c r="C5944" s="180"/>
      <c r="D5944" s="180"/>
      <c r="E5944" s="254"/>
    </row>
    <row r="5945" spans="1:5" ht="13.5">
      <c r="A5945" s="180"/>
      <c r="B5945" s="180"/>
      <c r="C5945" s="180"/>
      <c r="D5945" s="180"/>
      <c r="E5945" s="254"/>
    </row>
    <row r="5946" spans="1:5" ht="13.5">
      <c r="A5946" s="180"/>
      <c r="B5946" s="180"/>
      <c r="C5946" s="180"/>
      <c r="D5946" s="180"/>
      <c r="E5946" s="254"/>
    </row>
    <row r="5947" spans="1:5" ht="13.5">
      <c r="A5947" s="180"/>
      <c r="B5947" s="180"/>
      <c r="C5947" s="180"/>
      <c r="D5947" s="180"/>
      <c r="E5947" s="254"/>
    </row>
    <row r="5948" spans="1:5" ht="13.5">
      <c r="A5948" s="180"/>
      <c r="B5948" s="180"/>
      <c r="C5948" s="180"/>
      <c r="D5948" s="180"/>
      <c r="E5948" s="254"/>
    </row>
    <row r="5949" spans="1:5" ht="13.5">
      <c r="A5949" s="180"/>
      <c r="B5949" s="180"/>
      <c r="C5949" s="180"/>
      <c r="D5949" s="180"/>
      <c r="E5949" s="254"/>
    </row>
    <row r="5950" spans="1:5" ht="13.5">
      <c r="A5950" s="180"/>
      <c r="B5950" s="180"/>
      <c r="C5950" s="180"/>
      <c r="D5950" s="180"/>
      <c r="E5950" s="254"/>
    </row>
    <row r="5951" spans="1:5" ht="13.5">
      <c r="A5951" s="180"/>
      <c r="B5951" s="180"/>
      <c r="C5951" s="180"/>
      <c r="D5951" s="180"/>
      <c r="E5951" s="254"/>
    </row>
    <row r="5952" spans="1:5" ht="13.5">
      <c r="A5952" s="180"/>
      <c r="B5952" s="180"/>
      <c r="C5952" s="180"/>
      <c r="D5952" s="180"/>
      <c r="E5952" s="254"/>
    </row>
    <row r="5953" spans="1:5" ht="13.5">
      <c r="A5953" s="180"/>
      <c r="B5953" s="180"/>
      <c r="C5953" s="180"/>
      <c r="D5953" s="180"/>
      <c r="E5953" s="254"/>
    </row>
    <row r="5954" spans="1:5" ht="13.5">
      <c r="A5954" s="180"/>
      <c r="B5954" s="180"/>
      <c r="C5954" s="180"/>
      <c r="D5954" s="180"/>
      <c r="E5954" s="254"/>
    </row>
    <row r="5955" spans="1:5" ht="13.5">
      <c r="A5955" s="180"/>
      <c r="B5955" s="180"/>
      <c r="C5955" s="180"/>
      <c r="D5955" s="180"/>
      <c r="E5955" s="254"/>
    </row>
    <row r="5956" spans="1:5" ht="13.5">
      <c r="A5956" s="180"/>
      <c r="B5956" s="180"/>
      <c r="C5956" s="180"/>
      <c r="D5956" s="180"/>
      <c r="E5956" s="254"/>
    </row>
    <row r="5957" spans="1:5" ht="13.5">
      <c r="A5957" s="180"/>
      <c r="B5957" s="180"/>
      <c r="C5957" s="180"/>
      <c r="D5957" s="180"/>
      <c r="E5957" s="254"/>
    </row>
    <row r="5958" spans="1:5" ht="13.5">
      <c r="A5958" s="180"/>
      <c r="B5958" s="180"/>
      <c r="C5958" s="180"/>
      <c r="D5958" s="180"/>
      <c r="E5958" s="254"/>
    </row>
    <row r="5959" spans="1:5" ht="13.5">
      <c r="A5959" s="180"/>
      <c r="B5959" s="180"/>
      <c r="C5959" s="180"/>
      <c r="D5959" s="180"/>
      <c r="E5959" s="254"/>
    </row>
    <row r="5960" spans="1:5" ht="13.5">
      <c r="A5960" s="180"/>
      <c r="B5960" s="180"/>
      <c r="C5960" s="180"/>
      <c r="D5960" s="180"/>
      <c r="E5960" s="254"/>
    </row>
    <row r="5961" spans="1:5" ht="13.5">
      <c r="A5961" s="180"/>
      <c r="B5961" s="180"/>
      <c r="C5961" s="180"/>
      <c r="D5961" s="180"/>
      <c r="E5961" s="254"/>
    </row>
    <row r="5962" spans="1:5" ht="13.5">
      <c r="A5962" s="180"/>
      <c r="B5962" s="180"/>
      <c r="C5962" s="180"/>
      <c r="D5962" s="180"/>
      <c r="E5962" s="254"/>
    </row>
    <row r="5963" spans="1:5" ht="13.5">
      <c r="A5963" s="180"/>
      <c r="B5963" s="180"/>
      <c r="C5963" s="180"/>
      <c r="D5963" s="180"/>
      <c r="E5963" s="254"/>
    </row>
    <row r="5964" spans="1:5" ht="13.5">
      <c r="A5964" s="180"/>
      <c r="B5964" s="180"/>
      <c r="C5964" s="180"/>
      <c r="D5964" s="180"/>
      <c r="E5964" s="254"/>
    </row>
    <row r="5965" spans="1:5" ht="13.5">
      <c r="A5965" s="180"/>
      <c r="B5965" s="180"/>
      <c r="C5965" s="180"/>
      <c r="D5965" s="180"/>
      <c r="E5965" s="254"/>
    </row>
    <row r="5966" spans="1:5" ht="13.5">
      <c r="A5966" s="180"/>
      <c r="B5966" s="180"/>
      <c r="C5966" s="180"/>
      <c r="D5966" s="180"/>
      <c r="E5966" s="254"/>
    </row>
    <row r="5967" spans="1:5" ht="13.5">
      <c r="A5967" s="180"/>
      <c r="B5967" s="180"/>
      <c r="C5967" s="180"/>
      <c r="D5967" s="180"/>
      <c r="E5967" s="254"/>
    </row>
    <row r="5968" spans="1:5" ht="13.5">
      <c r="A5968" s="180"/>
      <c r="B5968" s="180"/>
      <c r="C5968" s="180"/>
      <c r="D5968" s="180"/>
      <c r="E5968" s="254"/>
    </row>
    <row r="5969" spans="1:5" ht="13.5">
      <c r="A5969" s="180"/>
      <c r="B5969" s="180"/>
      <c r="C5969" s="180"/>
      <c r="D5969" s="180"/>
      <c r="E5969" s="254"/>
    </row>
    <row r="5970" spans="1:5" ht="13.5">
      <c r="A5970" s="180"/>
      <c r="B5970" s="180"/>
      <c r="C5970" s="180"/>
      <c r="D5970" s="180"/>
      <c r="E5970" s="254"/>
    </row>
    <row r="5971" spans="1:5" ht="13.5">
      <c r="A5971" s="180"/>
      <c r="B5971" s="180"/>
      <c r="C5971" s="180"/>
      <c r="D5971" s="180"/>
      <c r="E5971" s="254"/>
    </row>
    <row r="5972" spans="1:5" ht="13.5">
      <c r="A5972" s="180"/>
      <c r="B5972" s="180"/>
      <c r="C5972" s="180"/>
      <c r="D5972" s="180"/>
      <c r="E5972" s="254"/>
    </row>
    <row r="5973" spans="1:5" ht="13.5">
      <c r="A5973" s="180"/>
      <c r="B5973" s="180"/>
      <c r="C5973" s="180"/>
      <c r="D5973" s="180"/>
      <c r="E5973" s="254"/>
    </row>
    <row r="5974" spans="1:5" ht="13.5">
      <c r="A5974" s="180"/>
      <c r="B5974" s="180"/>
      <c r="C5974" s="180"/>
      <c r="D5974" s="180"/>
      <c r="E5974" s="254"/>
    </row>
    <row r="5975" spans="1:5" ht="13.5">
      <c r="A5975" s="180"/>
      <c r="B5975" s="180"/>
      <c r="C5975" s="180"/>
      <c r="D5975" s="180"/>
      <c r="E5975" s="254"/>
    </row>
    <row r="5976" spans="1:5" ht="13.5">
      <c r="A5976" s="180"/>
      <c r="B5976" s="180"/>
      <c r="C5976" s="180"/>
      <c r="D5976" s="180"/>
      <c r="E5976" s="254"/>
    </row>
    <row r="5977" spans="1:5" ht="13.5">
      <c r="A5977" s="180"/>
      <c r="B5977" s="180"/>
      <c r="C5977" s="180"/>
      <c r="D5977" s="180"/>
      <c r="E5977" s="254"/>
    </row>
    <row r="5978" spans="1:5" ht="13.5">
      <c r="A5978" s="180"/>
      <c r="B5978" s="180"/>
      <c r="C5978" s="180"/>
      <c r="D5978" s="180"/>
      <c r="E5978" s="254"/>
    </row>
    <row r="5979" spans="1:5" ht="13.5">
      <c r="A5979" s="180"/>
      <c r="B5979" s="180"/>
      <c r="C5979" s="180"/>
      <c r="D5979" s="180"/>
      <c r="E5979" s="254"/>
    </row>
    <row r="5980" spans="1:5" ht="13.5">
      <c r="A5980" s="180"/>
      <c r="B5980" s="180"/>
      <c r="C5980" s="180"/>
      <c r="D5980" s="180"/>
      <c r="E5980" s="254"/>
    </row>
    <row r="5981" spans="1:5" ht="13.5">
      <c r="A5981" s="180"/>
      <c r="B5981" s="180"/>
      <c r="C5981" s="180"/>
      <c r="D5981" s="180"/>
      <c r="E5981" s="254"/>
    </row>
    <row r="5982" spans="1:5" ht="13.5">
      <c r="A5982" s="180"/>
      <c r="B5982" s="180"/>
      <c r="C5982" s="180"/>
      <c r="D5982" s="180"/>
      <c r="E5982" s="254"/>
    </row>
    <row r="5983" spans="1:5" ht="13.5">
      <c r="A5983" s="180"/>
      <c r="B5983" s="180"/>
      <c r="C5983" s="180"/>
      <c r="D5983" s="180"/>
      <c r="E5983" s="254"/>
    </row>
    <row r="5984" spans="1:5" ht="13.5">
      <c r="A5984" s="180"/>
      <c r="B5984" s="180"/>
      <c r="C5984" s="180"/>
      <c r="D5984" s="180"/>
      <c r="E5984" s="254"/>
    </row>
    <row r="5985" spans="1:5" ht="13.5">
      <c r="A5985" s="180"/>
      <c r="B5985" s="180"/>
      <c r="C5985" s="180"/>
      <c r="D5985" s="180"/>
      <c r="E5985" s="254"/>
    </row>
    <row r="5986" spans="1:5" ht="13.5">
      <c r="A5986" s="180"/>
      <c r="B5986" s="180"/>
      <c r="C5986" s="180"/>
      <c r="D5986" s="180"/>
      <c r="E5986" s="254"/>
    </row>
    <row r="5987" spans="1:5" ht="13.5">
      <c r="A5987" s="180"/>
      <c r="B5987" s="180"/>
      <c r="C5987" s="180"/>
      <c r="D5987" s="180"/>
      <c r="E5987" s="254"/>
    </row>
    <row r="5988" spans="1:5" ht="13.5">
      <c r="A5988" s="180"/>
      <c r="B5988" s="180"/>
      <c r="C5988" s="180"/>
      <c r="D5988" s="180"/>
      <c r="E5988" s="254"/>
    </row>
    <row r="5989" spans="1:5" ht="13.5">
      <c r="A5989" s="180"/>
      <c r="B5989" s="180"/>
      <c r="C5989" s="180"/>
      <c r="D5989" s="180"/>
      <c r="E5989" s="254"/>
    </row>
    <row r="5990" spans="1:5" ht="13.5">
      <c r="A5990" s="180"/>
      <c r="B5990" s="180"/>
      <c r="C5990" s="180"/>
      <c r="D5990" s="180"/>
      <c r="E5990" s="254"/>
    </row>
    <row r="5991" spans="1:5" ht="13.5">
      <c r="A5991" s="180"/>
      <c r="B5991" s="180"/>
      <c r="C5991" s="180"/>
      <c r="D5991" s="180"/>
      <c r="E5991" s="254"/>
    </row>
    <row r="5992" spans="1:5" ht="13.5">
      <c r="A5992" s="180"/>
      <c r="B5992" s="180"/>
      <c r="C5992" s="180"/>
      <c r="D5992" s="180"/>
      <c r="E5992" s="254"/>
    </row>
    <row r="5993" spans="1:5" ht="13.5">
      <c r="A5993" s="180"/>
      <c r="B5993" s="180"/>
      <c r="C5993" s="180"/>
      <c r="D5993" s="180"/>
      <c r="E5993" s="254"/>
    </row>
    <row r="5994" spans="1:5" ht="13.5">
      <c r="A5994" s="180"/>
      <c r="B5994" s="180"/>
      <c r="C5994" s="180"/>
      <c r="D5994" s="180"/>
      <c r="E5994" s="254"/>
    </row>
    <row r="5995" spans="1:5" ht="13.5">
      <c r="A5995" s="180"/>
      <c r="B5995" s="180"/>
      <c r="C5995" s="180"/>
      <c r="D5995" s="180"/>
      <c r="E5995" s="254"/>
    </row>
    <row r="5996" spans="1:5" ht="13.5">
      <c r="A5996" s="180"/>
      <c r="B5996" s="180"/>
      <c r="C5996" s="180"/>
      <c r="D5996" s="180"/>
      <c r="E5996" s="254"/>
    </row>
    <row r="5997" spans="1:5" ht="13.5">
      <c r="A5997" s="180"/>
      <c r="B5997" s="180"/>
      <c r="C5997" s="180"/>
      <c r="D5997" s="180"/>
      <c r="E5997" s="254"/>
    </row>
    <row r="5998" spans="1:5" ht="13.5">
      <c r="A5998" s="180"/>
      <c r="B5998" s="180"/>
      <c r="C5998" s="180"/>
      <c r="D5998" s="180"/>
      <c r="E5998" s="254"/>
    </row>
    <row r="5999" spans="1:5" ht="13.5">
      <c r="A5999" s="180"/>
      <c r="B5999" s="180"/>
      <c r="C5999" s="180"/>
      <c r="D5999" s="180"/>
      <c r="E5999" s="254"/>
    </row>
    <row r="6000" spans="1:5" ht="13.5">
      <c r="A6000" s="180"/>
      <c r="B6000" s="180"/>
      <c r="C6000" s="180"/>
      <c r="D6000" s="180"/>
      <c r="E6000" s="254"/>
    </row>
    <row r="6001" spans="1:5" ht="13.5">
      <c r="A6001" s="180"/>
      <c r="B6001" s="180"/>
      <c r="C6001" s="180"/>
      <c r="D6001" s="180"/>
      <c r="E6001" s="254"/>
    </row>
    <row r="6002" spans="1:5" ht="13.5">
      <c r="A6002" s="180"/>
      <c r="B6002" s="180"/>
      <c r="C6002" s="180"/>
      <c r="D6002" s="180"/>
      <c r="E6002" s="254"/>
    </row>
    <row r="6003" spans="1:5" ht="13.5">
      <c r="A6003" s="180"/>
      <c r="B6003" s="180"/>
      <c r="C6003" s="180"/>
      <c r="D6003" s="180"/>
      <c r="E6003" s="254"/>
    </row>
    <row r="6004" spans="1:5" ht="13.5">
      <c r="A6004" s="180"/>
      <c r="B6004" s="180"/>
      <c r="C6004" s="180"/>
      <c r="D6004" s="180"/>
      <c r="E6004" s="254"/>
    </row>
    <row r="6005" spans="1:5" ht="13.5">
      <c r="A6005" s="180"/>
      <c r="B6005" s="180"/>
      <c r="C6005" s="180"/>
      <c r="D6005" s="180"/>
      <c r="E6005" s="254"/>
    </row>
    <row r="6006" spans="1:5" ht="13.5">
      <c r="A6006" s="180"/>
      <c r="B6006" s="180"/>
      <c r="C6006" s="180"/>
      <c r="D6006" s="180"/>
      <c r="E6006" s="254"/>
    </row>
    <row r="6007" spans="1:5" ht="13.5">
      <c r="A6007" s="180"/>
      <c r="B6007" s="180"/>
      <c r="C6007" s="180"/>
      <c r="D6007" s="180"/>
      <c r="E6007" s="254"/>
    </row>
    <row r="6008" spans="1:5" ht="13.5">
      <c r="A6008" s="180"/>
      <c r="B6008" s="180"/>
      <c r="C6008" s="180"/>
      <c r="D6008" s="180"/>
      <c r="E6008" s="254"/>
    </row>
    <row r="6009" spans="1:5" ht="13.5">
      <c r="A6009" s="180"/>
      <c r="B6009" s="180"/>
      <c r="C6009" s="180"/>
      <c r="D6009" s="180"/>
      <c r="E6009" s="254"/>
    </row>
    <row r="6010" spans="1:5" ht="13.5">
      <c r="A6010" s="180"/>
      <c r="B6010" s="180"/>
      <c r="C6010" s="180"/>
      <c r="D6010" s="180"/>
      <c r="E6010" s="254"/>
    </row>
    <row r="6011" spans="1:5" ht="13.5">
      <c r="A6011" s="180"/>
      <c r="B6011" s="180"/>
      <c r="C6011" s="180"/>
      <c r="D6011" s="180"/>
      <c r="E6011" s="254"/>
    </row>
    <row r="6012" spans="1:5" ht="13.5">
      <c r="A6012" s="180"/>
      <c r="B6012" s="180"/>
      <c r="C6012" s="180"/>
      <c r="D6012" s="180"/>
      <c r="E6012" s="254"/>
    </row>
    <row r="6013" spans="1:5" ht="13.5">
      <c r="A6013" s="180"/>
      <c r="B6013" s="180"/>
      <c r="C6013" s="180"/>
      <c r="D6013" s="180"/>
      <c r="E6013" s="254"/>
    </row>
    <row r="6014" spans="1:5" ht="13.5">
      <c r="A6014" s="180"/>
      <c r="B6014" s="180"/>
      <c r="C6014" s="180"/>
      <c r="D6014" s="180"/>
      <c r="E6014" s="254"/>
    </row>
    <row r="6015" spans="1:5" ht="13.5">
      <c r="A6015" s="180"/>
      <c r="B6015" s="180"/>
      <c r="C6015" s="180"/>
      <c r="D6015" s="180"/>
      <c r="E6015" s="254"/>
    </row>
    <row r="6016" spans="1:5" ht="13.5">
      <c r="A6016" s="180"/>
      <c r="B6016" s="180"/>
      <c r="C6016" s="180"/>
      <c r="D6016" s="180"/>
      <c r="E6016" s="254"/>
    </row>
    <row r="6017" spans="1:5" ht="13.5">
      <c r="A6017" s="180"/>
      <c r="B6017" s="180"/>
      <c r="C6017" s="180"/>
      <c r="D6017" s="180"/>
      <c r="E6017" s="254"/>
    </row>
    <row r="6018" spans="1:5" ht="13.5">
      <c r="A6018" s="180"/>
      <c r="B6018" s="180"/>
      <c r="C6018" s="180"/>
      <c r="D6018" s="180"/>
      <c r="E6018" s="254"/>
    </row>
    <row r="6019" spans="1:5" ht="13.5">
      <c r="A6019" s="180"/>
      <c r="B6019" s="180"/>
      <c r="C6019" s="180"/>
      <c r="D6019" s="180"/>
      <c r="E6019" s="254"/>
    </row>
    <row r="6020" spans="1:5" ht="13.5">
      <c r="A6020" s="180"/>
      <c r="B6020" s="180"/>
      <c r="C6020" s="180"/>
      <c r="D6020" s="180"/>
      <c r="E6020" s="254"/>
    </row>
    <row r="6021" spans="1:5" ht="13.5">
      <c r="A6021" s="180"/>
      <c r="B6021" s="180"/>
      <c r="C6021" s="180"/>
      <c r="D6021" s="180"/>
      <c r="E6021" s="254"/>
    </row>
    <row r="6022" spans="1:5" ht="13.5">
      <c r="A6022" s="180"/>
      <c r="B6022" s="180"/>
      <c r="C6022" s="180"/>
      <c r="D6022" s="180"/>
      <c r="E6022" s="254"/>
    </row>
    <row r="6023" spans="1:5" ht="13.5">
      <c r="A6023" s="180"/>
      <c r="B6023" s="180"/>
      <c r="C6023" s="180"/>
      <c r="D6023" s="180"/>
      <c r="E6023" s="254"/>
    </row>
    <row r="6024" spans="1:5" ht="13.5">
      <c r="A6024" s="180"/>
      <c r="B6024" s="180"/>
      <c r="C6024" s="180"/>
      <c r="D6024" s="180"/>
      <c r="E6024" s="254"/>
    </row>
    <row r="6025" spans="1:5" ht="13.5">
      <c r="A6025" s="180"/>
      <c r="B6025" s="180"/>
      <c r="C6025" s="180"/>
      <c r="D6025" s="180"/>
      <c r="E6025" s="254"/>
    </row>
    <row r="6026" spans="1:5" ht="13.5">
      <c r="A6026" s="180"/>
      <c r="B6026" s="180"/>
      <c r="C6026" s="180"/>
      <c r="D6026" s="180"/>
      <c r="E6026" s="254"/>
    </row>
    <row r="6027" spans="1:5" ht="13.5">
      <c r="A6027" s="180"/>
      <c r="B6027" s="180"/>
      <c r="C6027" s="180"/>
      <c r="D6027" s="180"/>
      <c r="E6027" s="254"/>
    </row>
    <row r="6028" spans="1:5" ht="13.5">
      <c r="A6028" s="180"/>
      <c r="B6028" s="180"/>
      <c r="C6028" s="180"/>
      <c r="D6028" s="180"/>
      <c r="E6028" s="254"/>
    </row>
    <row r="6029" spans="1:5" ht="13.5">
      <c r="A6029" s="180"/>
      <c r="B6029" s="180"/>
      <c r="C6029" s="180"/>
      <c r="D6029" s="180"/>
      <c r="E6029" s="254"/>
    </row>
    <row r="6030" spans="1:5" ht="13.5">
      <c r="A6030" s="180"/>
      <c r="B6030" s="180"/>
      <c r="C6030" s="180"/>
      <c r="D6030" s="180"/>
      <c r="E6030" s="254"/>
    </row>
    <row r="6031" spans="1:5" ht="13.5">
      <c r="A6031" s="180"/>
      <c r="B6031" s="180"/>
      <c r="C6031" s="180"/>
      <c r="D6031" s="180"/>
      <c r="E6031" s="254"/>
    </row>
    <row r="6032" spans="1:5" ht="13.5">
      <c r="A6032" s="180"/>
      <c r="B6032" s="180"/>
      <c r="C6032" s="180"/>
      <c r="D6032" s="180"/>
      <c r="E6032" s="254"/>
    </row>
    <row r="6033" spans="1:5" ht="13.5">
      <c r="A6033" s="180"/>
      <c r="B6033" s="180"/>
      <c r="C6033" s="180"/>
      <c r="D6033" s="180"/>
      <c r="E6033" s="254"/>
    </row>
    <row r="6034" spans="1:5" ht="13.5">
      <c r="A6034" s="180"/>
      <c r="B6034" s="180"/>
      <c r="C6034" s="180"/>
      <c r="D6034" s="180"/>
      <c r="E6034" s="254"/>
    </row>
    <row r="6035" spans="1:5" ht="13.5">
      <c r="A6035" s="180"/>
      <c r="B6035" s="180"/>
      <c r="C6035" s="180"/>
      <c r="D6035" s="180"/>
      <c r="E6035" s="254"/>
    </row>
    <row r="6036" spans="1:5" ht="13.5">
      <c r="A6036" s="180"/>
      <c r="B6036" s="180"/>
      <c r="C6036" s="180"/>
      <c r="D6036" s="180"/>
      <c r="E6036" s="254"/>
    </row>
    <row r="6037" spans="1:5" ht="13.5">
      <c r="A6037" s="180"/>
      <c r="B6037" s="180"/>
      <c r="C6037" s="180"/>
      <c r="D6037" s="180"/>
      <c r="E6037" s="254"/>
    </row>
    <row r="6038" spans="1:5" ht="13.5">
      <c r="A6038" s="180"/>
      <c r="B6038" s="180"/>
      <c r="C6038" s="180"/>
      <c r="D6038" s="180"/>
      <c r="E6038" s="254"/>
    </row>
    <row r="6039" spans="1:5" ht="13.5">
      <c r="A6039" s="180"/>
      <c r="B6039" s="180"/>
      <c r="C6039" s="180"/>
      <c r="D6039" s="180"/>
      <c r="E6039" s="254"/>
    </row>
    <row r="6040" spans="1:5" ht="13.5">
      <c r="A6040" s="180"/>
      <c r="B6040" s="180"/>
      <c r="C6040" s="180"/>
      <c r="D6040" s="180"/>
      <c r="E6040" s="254"/>
    </row>
    <row r="6041" spans="1:5" ht="13.5">
      <c r="A6041" s="180"/>
      <c r="B6041" s="180"/>
      <c r="C6041" s="180"/>
      <c r="D6041" s="180"/>
      <c r="E6041" s="254"/>
    </row>
    <row r="6042" spans="1:5" ht="13.5">
      <c r="A6042" s="180"/>
      <c r="B6042" s="180"/>
      <c r="C6042" s="180"/>
      <c r="D6042" s="180"/>
      <c r="E6042" s="254"/>
    </row>
    <row r="6043" spans="1:5" ht="13.5">
      <c r="A6043" s="180"/>
      <c r="B6043" s="180"/>
      <c r="C6043" s="180"/>
      <c r="D6043" s="180"/>
      <c r="E6043" s="254"/>
    </row>
    <row r="6044" spans="1:5" ht="13.5">
      <c r="A6044" s="180"/>
      <c r="B6044" s="180"/>
      <c r="C6044" s="180"/>
      <c r="D6044" s="180"/>
      <c r="E6044" s="254"/>
    </row>
    <row r="6045" spans="1:5" ht="13.5">
      <c r="A6045" s="180"/>
      <c r="B6045" s="180"/>
      <c r="C6045" s="180"/>
      <c r="D6045" s="180"/>
      <c r="E6045" s="254"/>
    </row>
    <row r="6046" spans="1:5" ht="13.5">
      <c r="A6046" s="180"/>
      <c r="B6046" s="180"/>
      <c r="C6046" s="180"/>
      <c r="D6046" s="180"/>
      <c r="E6046" s="254"/>
    </row>
    <row r="6047" spans="1:5" ht="13.5">
      <c r="A6047" s="180"/>
      <c r="B6047" s="180"/>
      <c r="C6047" s="180"/>
      <c r="D6047" s="180"/>
      <c r="E6047" s="254"/>
    </row>
    <row r="6048" spans="1:5" ht="13.5">
      <c r="A6048" s="180"/>
      <c r="B6048" s="180"/>
      <c r="C6048" s="180"/>
      <c r="D6048" s="180"/>
      <c r="E6048" s="254"/>
    </row>
    <row r="6049" spans="1:5" ht="13.5">
      <c r="A6049" s="180"/>
      <c r="B6049" s="180"/>
      <c r="C6049" s="180"/>
      <c r="D6049" s="180"/>
      <c r="E6049" s="254"/>
    </row>
    <row r="6050" spans="1:5" ht="13.5">
      <c r="A6050" s="180"/>
      <c r="B6050" s="180"/>
      <c r="C6050" s="180"/>
      <c r="D6050" s="180"/>
      <c r="E6050" s="254"/>
    </row>
    <row r="6051" spans="1:5" ht="13.5">
      <c r="A6051" s="180"/>
      <c r="B6051" s="180"/>
      <c r="C6051" s="180"/>
      <c r="D6051" s="180"/>
      <c r="E6051" s="254"/>
    </row>
    <row r="6052" spans="1:5" ht="13.5">
      <c r="A6052" s="180"/>
      <c r="B6052" s="180"/>
      <c r="C6052" s="180"/>
      <c r="D6052" s="180"/>
      <c r="E6052" s="254"/>
    </row>
    <row r="6053" spans="1:5" ht="13.5">
      <c r="A6053" s="180"/>
      <c r="B6053" s="180"/>
      <c r="C6053" s="180"/>
      <c r="D6053" s="180"/>
      <c r="E6053" s="254"/>
    </row>
    <row r="6054" spans="1:5" ht="13.5">
      <c r="A6054" s="180"/>
      <c r="B6054" s="180"/>
      <c r="C6054" s="180"/>
      <c r="D6054" s="180"/>
      <c r="E6054" s="254"/>
    </row>
    <row r="6055" spans="1:5" ht="13.5">
      <c r="A6055" s="180"/>
      <c r="B6055" s="180"/>
      <c r="C6055" s="180"/>
      <c r="D6055" s="180"/>
      <c r="E6055" s="254"/>
    </row>
    <row r="6056" spans="1:5" ht="13.5">
      <c r="A6056" s="180"/>
      <c r="B6056" s="180"/>
      <c r="C6056" s="180"/>
      <c r="D6056" s="180"/>
      <c r="E6056" s="254"/>
    </row>
    <row r="6057" spans="1:5" ht="13.5">
      <c r="A6057" s="180"/>
      <c r="B6057" s="180"/>
      <c r="C6057" s="180"/>
      <c r="D6057" s="180"/>
      <c r="E6057" s="254"/>
    </row>
    <row r="6058" spans="1:5" ht="13.5">
      <c r="A6058" s="180"/>
      <c r="B6058" s="180"/>
      <c r="C6058" s="180"/>
      <c r="D6058" s="180"/>
      <c r="E6058" s="254"/>
    </row>
    <row r="6059" spans="1:5" ht="13.5">
      <c r="A6059" s="180"/>
      <c r="B6059" s="180"/>
      <c r="C6059" s="180"/>
      <c r="D6059" s="180"/>
      <c r="E6059" s="254"/>
    </row>
    <row r="6060" spans="1:5" ht="13.5">
      <c r="A6060" s="180"/>
      <c r="B6060" s="180"/>
      <c r="C6060" s="180"/>
      <c r="D6060" s="180"/>
      <c r="E6060" s="254"/>
    </row>
    <row r="6061" spans="1:5" ht="13.5">
      <c r="A6061" s="180"/>
      <c r="B6061" s="180"/>
      <c r="C6061" s="180"/>
      <c r="D6061" s="180"/>
      <c r="E6061" s="254"/>
    </row>
    <row r="6062" spans="1:5" ht="13.5">
      <c r="A6062" s="180"/>
      <c r="B6062" s="180"/>
      <c r="C6062" s="180"/>
      <c r="D6062" s="180"/>
      <c r="E6062" s="254"/>
    </row>
    <row r="6063" spans="1:5" ht="13.5">
      <c r="A6063" s="180"/>
      <c r="B6063" s="180"/>
      <c r="C6063" s="180"/>
      <c r="D6063" s="180"/>
      <c r="E6063" s="254"/>
    </row>
    <row r="6064" spans="1:5" ht="13.5">
      <c r="A6064" s="180"/>
      <c r="B6064" s="180"/>
      <c r="C6064" s="180"/>
      <c r="D6064" s="180"/>
      <c r="E6064" s="254"/>
    </row>
    <row r="6065" spans="1:5" ht="13.5">
      <c r="A6065" s="180"/>
      <c r="B6065" s="180"/>
      <c r="C6065" s="180"/>
      <c r="D6065" s="180"/>
      <c r="E6065" s="254"/>
    </row>
    <row r="6066" spans="1:5" ht="13.5">
      <c r="A6066" s="180"/>
      <c r="B6066" s="180"/>
      <c r="C6066" s="180"/>
      <c r="D6066" s="180"/>
      <c r="E6066" s="254"/>
    </row>
    <row r="6067" spans="1:5" ht="13.5">
      <c r="A6067" s="180"/>
      <c r="B6067" s="180"/>
      <c r="C6067" s="180"/>
      <c r="D6067" s="180"/>
      <c r="E6067" s="254"/>
    </row>
    <row r="6068" spans="1:5" ht="13.5">
      <c r="A6068" s="180"/>
      <c r="B6068" s="180"/>
      <c r="C6068" s="180"/>
      <c r="D6068" s="180"/>
      <c r="E6068" s="254"/>
    </row>
    <row r="6069" spans="1:5" ht="13.5">
      <c r="A6069" s="180"/>
      <c r="B6069" s="180"/>
      <c r="C6069" s="180"/>
      <c r="D6069" s="180"/>
      <c r="E6069" s="254"/>
    </row>
    <row r="6070" spans="1:5" ht="13.5">
      <c r="A6070" s="180"/>
      <c r="B6070" s="180"/>
      <c r="C6070" s="180"/>
      <c r="D6070" s="180"/>
      <c r="E6070" s="254"/>
    </row>
    <row r="6071" spans="1:5" ht="13.5">
      <c r="A6071" s="180"/>
      <c r="B6071" s="180"/>
      <c r="C6071" s="180"/>
      <c r="D6071" s="180"/>
      <c r="E6071" s="254"/>
    </row>
    <row r="6072" spans="1:5" ht="13.5">
      <c r="A6072" s="180"/>
      <c r="B6072" s="180"/>
      <c r="C6072" s="180"/>
      <c r="D6072" s="180"/>
      <c r="E6072" s="254"/>
    </row>
    <row r="6073" spans="1:5" ht="13.5">
      <c r="A6073" s="180"/>
      <c r="B6073" s="180"/>
      <c r="C6073" s="180"/>
      <c r="D6073" s="180"/>
      <c r="E6073" s="254"/>
    </row>
    <row r="6074" spans="1:5" ht="13.5">
      <c r="A6074" s="180"/>
      <c r="B6074" s="180"/>
      <c r="C6074" s="180"/>
      <c r="D6074" s="180"/>
      <c r="E6074" s="254"/>
    </row>
    <row r="6075" spans="1:5" ht="13.5">
      <c r="A6075" s="180"/>
      <c r="B6075" s="180"/>
      <c r="C6075" s="180"/>
      <c r="D6075" s="180"/>
      <c r="E6075" s="254"/>
    </row>
    <row r="6076" spans="1:5" ht="13.5">
      <c r="A6076" s="180"/>
      <c r="B6076" s="180"/>
      <c r="C6076" s="180"/>
      <c r="D6076" s="180"/>
      <c r="E6076" s="254"/>
    </row>
    <row r="6077" spans="1:5" ht="13.5">
      <c r="A6077" s="180"/>
      <c r="B6077" s="180"/>
      <c r="C6077" s="180"/>
      <c r="D6077" s="180"/>
      <c r="E6077" s="254"/>
    </row>
    <row r="6078" spans="1:5" ht="13.5">
      <c r="A6078" s="180"/>
      <c r="B6078" s="180"/>
      <c r="C6078" s="180"/>
      <c r="D6078" s="180"/>
      <c r="E6078" s="254"/>
    </row>
    <row r="6079" spans="1:5" ht="13.5">
      <c r="A6079" s="180"/>
      <c r="B6079" s="180"/>
      <c r="C6079" s="180"/>
      <c r="D6079" s="180"/>
      <c r="E6079" s="254"/>
    </row>
    <row r="6080" spans="1:5" ht="13.5">
      <c r="A6080" s="180"/>
      <c r="B6080" s="180"/>
      <c r="C6080" s="180"/>
      <c r="D6080" s="180"/>
      <c r="E6080" s="254"/>
    </row>
    <row r="6081" spans="1:5" ht="13.5">
      <c r="A6081" s="180"/>
      <c r="B6081" s="180"/>
      <c r="C6081" s="180"/>
      <c r="D6081" s="180"/>
      <c r="E6081" s="254"/>
    </row>
    <row r="6082" spans="1:5" ht="13.5">
      <c r="A6082" s="180"/>
      <c r="B6082" s="180"/>
      <c r="C6082" s="180"/>
      <c r="D6082" s="180"/>
      <c r="E6082" s="254"/>
    </row>
    <row r="6083" spans="1:5" ht="13.5">
      <c r="A6083" s="180"/>
      <c r="B6083" s="180"/>
      <c r="C6083" s="180"/>
      <c r="D6083" s="180"/>
      <c r="E6083" s="254"/>
    </row>
    <row r="6084" spans="1:5" ht="13.5">
      <c r="A6084" s="180"/>
      <c r="B6084" s="180"/>
      <c r="C6084" s="180"/>
      <c r="D6084" s="180"/>
      <c r="E6084" s="254"/>
    </row>
    <row r="6085" spans="1:5" ht="13.5">
      <c r="A6085" s="180"/>
      <c r="B6085" s="180"/>
      <c r="C6085" s="180"/>
      <c r="D6085" s="180"/>
      <c r="E6085" s="254"/>
    </row>
    <row r="6086" spans="1:5" ht="13.5">
      <c r="A6086" s="180"/>
      <c r="B6086" s="180"/>
      <c r="C6086" s="180"/>
      <c r="D6086" s="180"/>
      <c r="E6086" s="254"/>
    </row>
    <row r="6087" spans="1:5" ht="13.5">
      <c r="A6087" s="180"/>
      <c r="B6087" s="180"/>
      <c r="C6087" s="180"/>
      <c r="D6087" s="180"/>
      <c r="E6087" s="254"/>
    </row>
    <row r="6088" spans="1:5" ht="13.5">
      <c r="A6088" s="180"/>
      <c r="B6088" s="180"/>
      <c r="C6088" s="180"/>
      <c r="D6088" s="180"/>
      <c r="E6088" s="254"/>
    </row>
    <row r="6089" spans="1:5" ht="13.5">
      <c r="A6089" s="180"/>
      <c r="B6089" s="180"/>
      <c r="C6089" s="180"/>
      <c r="D6089" s="180"/>
      <c r="E6089" s="254"/>
    </row>
    <row r="6090" spans="1:5" ht="13.5">
      <c r="A6090" s="180"/>
      <c r="B6090" s="180"/>
      <c r="C6090" s="180"/>
      <c r="D6090" s="180"/>
      <c r="E6090" s="254"/>
    </row>
    <row r="6091" spans="1:5" ht="13.5">
      <c r="A6091" s="180"/>
      <c r="B6091" s="180"/>
      <c r="C6091" s="180"/>
      <c r="D6091" s="180"/>
      <c r="E6091" s="254"/>
    </row>
    <row r="6092" spans="1:5" ht="13.5">
      <c r="A6092" s="180"/>
      <c r="B6092" s="180"/>
      <c r="C6092" s="180"/>
      <c r="D6092" s="180"/>
      <c r="E6092" s="254"/>
    </row>
    <row r="6093" spans="1:5" ht="13.5">
      <c r="A6093" s="180"/>
      <c r="B6093" s="180"/>
      <c r="C6093" s="180"/>
      <c r="D6093" s="180"/>
      <c r="E6093" s="254"/>
    </row>
    <row r="6094" spans="1:5" ht="13.5">
      <c r="A6094" s="180"/>
      <c r="B6094" s="180"/>
      <c r="C6094" s="180"/>
      <c r="D6094" s="180"/>
      <c r="E6094" s="254"/>
    </row>
    <row r="6095" spans="1:5" ht="13.5">
      <c r="A6095" s="180"/>
      <c r="B6095" s="180"/>
      <c r="C6095" s="180"/>
      <c r="D6095" s="180"/>
      <c r="E6095" s="254"/>
    </row>
    <row r="6096" spans="1:5" ht="13.5">
      <c r="A6096" s="180"/>
      <c r="B6096" s="180"/>
      <c r="C6096" s="180"/>
      <c r="D6096" s="180"/>
      <c r="E6096" s="254"/>
    </row>
    <row r="6097" spans="1:5" ht="13.5">
      <c r="A6097" s="180"/>
      <c r="B6097" s="180"/>
      <c r="C6097" s="180"/>
      <c r="D6097" s="180"/>
      <c r="E6097" s="254"/>
    </row>
    <row r="6098" spans="1:5" ht="13.5">
      <c r="A6098" s="180"/>
      <c r="B6098" s="180"/>
      <c r="C6098" s="180"/>
      <c r="D6098" s="180"/>
      <c r="E6098" s="254"/>
    </row>
    <row r="6099" spans="1:5" ht="13.5">
      <c r="A6099" s="180"/>
      <c r="B6099" s="180"/>
      <c r="C6099" s="180"/>
      <c r="D6099" s="180"/>
      <c r="E6099" s="254"/>
    </row>
    <row r="6100" spans="1:5" ht="13.5">
      <c r="A6100" s="180"/>
      <c r="B6100" s="180"/>
      <c r="C6100" s="180"/>
      <c r="D6100" s="180"/>
      <c r="E6100" s="254"/>
    </row>
    <row r="6101" spans="1:5" ht="13.5">
      <c r="A6101" s="180"/>
      <c r="B6101" s="180"/>
      <c r="C6101" s="180"/>
      <c r="D6101" s="180"/>
      <c r="E6101" s="254"/>
    </row>
    <row r="6102" spans="1:5" ht="13.5">
      <c r="A6102" s="180"/>
      <c r="B6102" s="180"/>
      <c r="C6102" s="180"/>
      <c r="D6102" s="180"/>
      <c r="E6102" s="254"/>
    </row>
    <row r="6103" spans="1:5" ht="13.5">
      <c r="A6103" s="180"/>
      <c r="B6103" s="180"/>
      <c r="C6103" s="180"/>
      <c r="D6103" s="180"/>
      <c r="E6103" s="254"/>
    </row>
    <row r="6104" spans="1:5" ht="13.5">
      <c r="A6104" s="180"/>
      <c r="B6104" s="180"/>
      <c r="C6104" s="180"/>
      <c r="D6104" s="180"/>
      <c r="E6104" s="254"/>
    </row>
    <row r="6105" spans="1:5" ht="13.5">
      <c r="A6105" s="180"/>
      <c r="B6105" s="180"/>
      <c r="C6105" s="180"/>
      <c r="D6105" s="180"/>
      <c r="E6105" s="254"/>
    </row>
    <row r="6106" spans="1:5" ht="13.5">
      <c r="A6106" s="180"/>
      <c r="B6106" s="180"/>
      <c r="C6106" s="180"/>
      <c r="D6106" s="180"/>
      <c r="E6106" s="254"/>
    </row>
    <row r="6107" spans="1:5" ht="13.5">
      <c r="A6107" s="180"/>
      <c r="B6107" s="180"/>
      <c r="C6107" s="180"/>
      <c r="D6107" s="180"/>
      <c r="E6107" s="254"/>
    </row>
    <row r="6108" spans="1:5" ht="13.5">
      <c r="A6108" s="180"/>
      <c r="B6108" s="180"/>
      <c r="C6108" s="180"/>
      <c r="D6108" s="180"/>
      <c r="E6108" s="254"/>
    </row>
    <row r="6109" spans="1:5" ht="13.5">
      <c r="A6109" s="180"/>
      <c r="B6109" s="180"/>
      <c r="C6109" s="180"/>
      <c r="D6109" s="180"/>
      <c r="E6109" s="254"/>
    </row>
    <row r="6110" spans="1:5" ht="13.5">
      <c r="A6110" s="180"/>
      <c r="B6110" s="180"/>
      <c r="C6110" s="180"/>
      <c r="D6110" s="180"/>
      <c r="E6110" s="254"/>
    </row>
    <row r="6111" spans="1:5" ht="13.5">
      <c r="A6111" s="180"/>
      <c r="B6111" s="180"/>
      <c r="C6111" s="180"/>
      <c r="D6111" s="180"/>
      <c r="E6111" s="254"/>
    </row>
    <row r="6112" spans="1:5" ht="13.5">
      <c r="A6112" s="180"/>
      <c r="B6112" s="180"/>
      <c r="C6112" s="180"/>
      <c r="D6112" s="180"/>
      <c r="E6112" s="254"/>
    </row>
    <row r="6113" spans="1:5" ht="13.5">
      <c r="A6113" s="180"/>
      <c r="B6113" s="180"/>
      <c r="C6113" s="180"/>
      <c r="D6113" s="180"/>
      <c r="E6113" s="254"/>
    </row>
    <row r="6114" spans="1:5" ht="13.5">
      <c r="A6114" s="180"/>
      <c r="B6114" s="180"/>
      <c r="C6114" s="180"/>
      <c r="D6114" s="180"/>
      <c r="E6114" s="254"/>
    </row>
    <row r="6115" spans="1:5" ht="13.5">
      <c r="A6115" s="180"/>
      <c r="B6115" s="180"/>
      <c r="C6115" s="180"/>
      <c r="D6115" s="180"/>
      <c r="E6115" s="254"/>
    </row>
    <row r="6116" spans="1:5" ht="13.5">
      <c r="A6116" s="180"/>
      <c r="B6116" s="180"/>
      <c r="C6116" s="180"/>
      <c r="D6116" s="180"/>
      <c r="E6116" s="254"/>
    </row>
    <row r="6117" spans="1:5" ht="13.5">
      <c r="A6117" s="180"/>
      <c r="B6117" s="180"/>
      <c r="C6117" s="180"/>
      <c r="D6117" s="180"/>
      <c r="E6117" s="254"/>
    </row>
    <row r="6118" spans="1:5" ht="13.5">
      <c r="A6118" s="180"/>
      <c r="B6118" s="180"/>
      <c r="C6118" s="180"/>
      <c r="D6118" s="180"/>
      <c r="E6118" s="254"/>
    </row>
    <row r="6119" spans="1:5" ht="13.5">
      <c r="A6119" s="180"/>
      <c r="B6119" s="180"/>
      <c r="C6119" s="180"/>
      <c r="D6119" s="180"/>
      <c r="E6119" s="254"/>
    </row>
    <row r="6120" spans="1:5" ht="13.5">
      <c r="A6120" s="180"/>
      <c r="B6120" s="180"/>
      <c r="C6120" s="180"/>
      <c r="D6120" s="180"/>
      <c r="E6120" s="254"/>
    </row>
    <row r="6121" spans="1:5" ht="13.5">
      <c r="A6121" s="180"/>
      <c r="B6121" s="180"/>
      <c r="C6121" s="180"/>
      <c r="D6121" s="180"/>
      <c r="E6121" s="254"/>
    </row>
    <row r="6122" spans="1:5" ht="13.5">
      <c r="A6122" s="180"/>
      <c r="B6122" s="180"/>
      <c r="C6122" s="180"/>
      <c r="D6122" s="180"/>
      <c r="E6122" s="254"/>
    </row>
    <row r="6123" spans="1:5" ht="13.5">
      <c r="A6123" s="180"/>
      <c r="B6123" s="180"/>
      <c r="C6123" s="180"/>
      <c r="D6123" s="180"/>
      <c r="E6123" s="254"/>
    </row>
    <row r="6124" spans="1:5" ht="13.5">
      <c r="A6124" s="180"/>
      <c r="B6124" s="180"/>
      <c r="C6124" s="180"/>
      <c r="D6124" s="180"/>
      <c r="E6124" s="254"/>
    </row>
    <row r="6125" spans="1:5" ht="13.5">
      <c r="A6125" s="180"/>
      <c r="B6125" s="180"/>
      <c r="C6125" s="180"/>
      <c r="D6125" s="180"/>
      <c r="E6125" s="254"/>
    </row>
    <row r="6126" spans="1:5" ht="13.5">
      <c r="A6126" s="180"/>
      <c r="B6126" s="180"/>
      <c r="C6126" s="180"/>
      <c r="D6126" s="180"/>
      <c r="E6126" s="254"/>
    </row>
    <row r="6127" spans="1:5" ht="13.5">
      <c r="A6127" s="180"/>
      <c r="B6127" s="180"/>
      <c r="C6127" s="180"/>
      <c r="D6127" s="180"/>
      <c r="E6127" s="254"/>
    </row>
    <row r="6128" spans="1:5" ht="13.5">
      <c r="A6128" s="180"/>
      <c r="B6128" s="180"/>
      <c r="C6128" s="180"/>
      <c r="D6128" s="180"/>
      <c r="E6128" s="254"/>
    </row>
    <row r="6129" spans="1:5" ht="13.5">
      <c r="A6129" s="180"/>
      <c r="B6129" s="180"/>
      <c r="C6129" s="180"/>
      <c r="D6129" s="180"/>
      <c r="E6129" s="254"/>
    </row>
    <row r="6130" spans="1:5" ht="13.5">
      <c r="A6130" s="180"/>
      <c r="B6130" s="180"/>
      <c r="C6130" s="180"/>
      <c r="D6130" s="180"/>
      <c r="E6130" s="254"/>
    </row>
    <row r="6131" spans="1:5" ht="13.5">
      <c r="A6131" s="180"/>
      <c r="B6131" s="180"/>
      <c r="C6131" s="180"/>
      <c r="D6131" s="180"/>
      <c r="E6131" s="254"/>
    </row>
    <row r="6132" spans="1:5" ht="13.5">
      <c r="A6132" s="180"/>
      <c r="B6132" s="180"/>
      <c r="C6132" s="180"/>
      <c r="D6132" s="180"/>
      <c r="E6132" s="254"/>
    </row>
    <row r="6133" spans="1:5" ht="13.5">
      <c r="A6133" s="180"/>
      <c r="B6133" s="180"/>
      <c r="C6133" s="180"/>
      <c r="D6133" s="180"/>
      <c r="E6133" s="254"/>
    </row>
    <row r="6134" spans="1:5" ht="13.5">
      <c r="A6134" s="180"/>
      <c r="B6134" s="180"/>
      <c r="C6134" s="180"/>
      <c r="D6134" s="180"/>
      <c r="E6134" s="254"/>
    </row>
    <row r="6135" spans="1:5" ht="13.5">
      <c r="A6135" s="180"/>
      <c r="B6135" s="180"/>
      <c r="C6135" s="180"/>
      <c r="D6135" s="180"/>
      <c r="E6135" s="254"/>
    </row>
    <row r="6136" spans="1:5" ht="13.5">
      <c r="A6136" s="180"/>
      <c r="B6136" s="180"/>
      <c r="C6136" s="180"/>
      <c r="D6136" s="180"/>
      <c r="E6136" s="254"/>
    </row>
    <row r="6137" spans="1:5" ht="13.5">
      <c r="A6137" s="180"/>
      <c r="B6137" s="180"/>
      <c r="C6137" s="180"/>
      <c r="D6137" s="180"/>
      <c r="E6137" s="254"/>
    </row>
    <row r="6138" spans="1:5" ht="13.5">
      <c r="A6138" s="180"/>
      <c r="B6138" s="180"/>
      <c r="C6138" s="180"/>
      <c r="D6138" s="180"/>
      <c r="E6138" s="254"/>
    </row>
    <row r="6139" spans="1:5" ht="13.5">
      <c r="A6139" s="180"/>
      <c r="B6139" s="180"/>
      <c r="C6139" s="180"/>
      <c r="D6139" s="180"/>
      <c r="E6139" s="254"/>
    </row>
    <row r="6140" spans="1:5" ht="13.5">
      <c r="A6140" s="180"/>
      <c r="B6140" s="180"/>
      <c r="C6140" s="180"/>
      <c r="D6140" s="180"/>
      <c r="E6140" s="254"/>
    </row>
    <row r="6141" spans="1:5" ht="13.5">
      <c r="A6141" s="180"/>
      <c r="B6141" s="180"/>
      <c r="C6141" s="180"/>
      <c r="D6141" s="180"/>
      <c r="E6141" s="254"/>
    </row>
    <row r="6142" spans="1:5" ht="13.5">
      <c r="A6142" s="180"/>
      <c r="B6142" s="180"/>
      <c r="C6142" s="180"/>
      <c r="D6142" s="180"/>
      <c r="E6142" s="254"/>
    </row>
    <row r="6143" spans="1:5" ht="13.5">
      <c r="A6143" s="180"/>
      <c r="B6143" s="180"/>
      <c r="C6143" s="180"/>
      <c r="D6143" s="180"/>
      <c r="E6143" s="254"/>
    </row>
    <row r="6144" spans="1:5" ht="13.5">
      <c r="A6144" s="180"/>
      <c r="B6144" s="180"/>
      <c r="C6144" s="180"/>
      <c r="D6144" s="180"/>
      <c r="E6144" s="254"/>
    </row>
    <row r="6145" spans="1:5" ht="13.5">
      <c r="A6145" s="180"/>
      <c r="B6145" s="180"/>
      <c r="C6145" s="180"/>
      <c r="D6145" s="180"/>
      <c r="E6145" s="254"/>
    </row>
    <row r="6146" spans="1:5" ht="13.5">
      <c r="A6146" s="180"/>
      <c r="B6146" s="180"/>
      <c r="C6146" s="180"/>
      <c r="D6146" s="180"/>
      <c r="E6146" s="254"/>
    </row>
    <row r="6147" spans="1:5" ht="13.5">
      <c r="A6147" s="180"/>
      <c r="B6147" s="180"/>
      <c r="C6147" s="180"/>
      <c r="D6147" s="180"/>
      <c r="E6147" s="254"/>
    </row>
    <row r="6148" spans="1:5" ht="13.5">
      <c r="A6148" s="180"/>
      <c r="B6148" s="180"/>
      <c r="C6148" s="180"/>
      <c r="D6148" s="180"/>
      <c r="E6148" s="254"/>
    </row>
    <row r="6149" spans="1:5" ht="13.5">
      <c r="A6149" s="180"/>
      <c r="B6149" s="180"/>
      <c r="C6149" s="180"/>
      <c r="D6149" s="180"/>
      <c r="E6149" s="254"/>
    </row>
    <row r="6150" spans="1:5" ht="13.5">
      <c r="A6150" s="180"/>
      <c r="B6150" s="180"/>
      <c r="C6150" s="180"/>
      <c r="D6150" s="180"/>
      <c r="E6150" s="254"/>
    </row>
    <row r="6151" spans="1:5" ht="13.5">
      <c r="A6151" s="180"/>
      <c r="B6151" s="180"/>
      <c r="C6151" s="180"/>
      <c r="D6151" s="180"/>
      <c r="E6151" s="254"/>
    </row>
    <row r="6152" spans="1:5" ht="13.5">
      <c r="A6152" s="180"/>
      <c r="B6152" s="180"/>
      <c r="C6152" s="180"/>
      <c r="D6152" s="180"/>
      <c r="E6152" s="254"/>
    </row>
    <row r="6153" spans="1:5" ht="13.5">
      <c r="A6153" s="180"/>
      <c r="B6153" s="180"/>
      <c r="C6153" s="180"/>
      <c r="D6153" s="180"/>
      <c r="E6153" s="254"/>
    </row>
    <row r="6154" spans="1:5" ht="13.5">
      <c r="A6154" s="180"/>
      <c r="B6154" s="180"/>
      <c r="C6154" s="180"/>
      <c r="D6154" s="180"/>
      <c r="E6154" s="254"/>
    </row>
    <row r="6155" spans="1:5" ht="13.5">
      <c r="A6155" s="180"/>
      <c r="B6155" s="180"/>
      <c r="C6155" s="180"/>
      <c r="D6155" s="180"/>
      <c r="E6155" s="254"/>
    </row>
    <row r="6156" spans="1:5" ht="13.5">
      <c r="A6156" s="180"/>
      <c r="B6156" s="180"/>
      <c r="C6156" s="180"/>
      <c r="D6156" s="180"/>
      <c r="E6156" s="254"/>
    </row>
    <row r="6157" spans="1:5" ht="13.5">
      <c r="A6157" s="180"/>
      <c r="B6157" s="180"/>
      <c r="C6157" s="180"/>
      <c r="D6157" s="180"/>
      <c r="E6157" s="254"/>
    </row>
    <row r="6158" spans="1:5" ht="13.5">
      <c r="A6158" s="180"/>
      <c r="B6158" s="180"/>
      <c r="C6158" s="180"/>
      <c r="D6158" s="180"/>
      <c r="E6158" s="254"/>
    </row>
    <row r="6159" spans="1:5" ht="13.5">
      <c r="A6159" s="180"/>
      <c r="B6159" s="180"/>
      <c r="C6159" s="180"/>
      <c r="D6159" s="180"/>
      <c r="E6159" s="254"/>
    </row>
    <row r="6160" spans="1:5" ht="13.5">
      <c r="A6160" s="180"/>
      <c r="B6160" s="180"/>
      <c r="C6160" s="180"/>
      <c r="D6160" s="180"/>
      <c r="E6160" s="254"/>
    </row>
    <row r="6161" spans="1:5" ht="13.5">
      <c r="A6161" s="180"/>
      <c r="B6161" s="180"/>
      <c r="C6161" s="180"/>
      <c r="D6161" s="180"/>
      <c r="E6161" s="254"/>
    </row>
    <row r="6162" spans="1:5" ht="13.5">
      <c r="A6162" s="180"/>
      <c r="B6162" s="180"/>
      <c r="C6162" s="180"/>
      <c r="D6162" s="180"/>
      <c r="E6162" s="254"/>
    </row>
    <row r="6163" spans="1:5" ht="13.5">
      <c r="A6163" s="180"/>
      <c r="B6163" s="180"/>
      <c r="C6163" s="180"/>
      <c r="D6163" s="180"/>
      <c r="E6163" s="254"/>
    </row>
    <row r="6164" spans="1:5" ht="13.5">
      <c r="A6164" s="180"/>
      <c r="B6164" s="180"/>
      <c r="C6164" s="180"/>
      <c r="D6164" s="180"/>
      <c r="E6164" s="254"/>
    </row>
    <row r="6165" spans="1:5" ht="13.5">
      <c r="A6165" s="180"/>
      <c r="B6165" s="180"/>
      <c r="C6165" s="180"/>
      <c r="D6165" s="180"/>
      <c r="E6165" s="254"/>
    </row>
    <row r="6166" spans="1:5" ht="13.5">
      <c r="A6166" s="180"/>
      <c r="B6166" s="180"/>
      <c r="C6166" s="180"/>
      <c r="D6166" s="180"/>
      <c r="E6166" s="254"/>
    </row>
    <row r="6167" spans="1:5" ht="13.5">
      <c r="A6167" s="180"/>
      <c r="B6167" s="180"/>
      <c r="C6167" s="180"/>
      <c r="D6167" s="180"/>
      <c r="E6167" s="254"/>
    </row>
    <row r="6168" spans="1:5" ht="13.5">
      <c r="A6168" s="180"/>
      <c r="B6168" s="180"/>
      <c r="C6168" s="180"/>
      <c r="D6168" s="180"/>
      <c r="E6168" s="254"/>
    </row>
    <row r="6169" spans="1:5" ht="13.5">
      <c r="A6169" s="180"/>
      <c r="B6169" s="180"/>
      <c r="C6169" s="180"/>
      <c r="D6169" s="180"/>
      <c r="E6169" s="254"/>
    </row>
    <row r="6170" spans="1:5" ht="13.5">
      <c r="A6170" s="180"/>
      <c r="B6170" s="180"/>
      <c r="C6170" s="180"/>
      <c r="D6170" s="180"/>
      <c r="E6170" s="254"/>
    </row>
    <row r="6171" spans="1:5" ht="13.5">
      <c r="A6171" s="180"/>
      <c r="B6171" s="180"/>
      <c r="C6171" s="180"/>
      <c r="D6171" s="180"/>
      <c r="E6171" s="254"/>
    </row>
    <row r="6172" spans="1:5" ht="13.5">
      <c r="A6172" s="180"/>
      <c r="B6172" s="180"/>
      <c r="C6172" s="180"/>
      <c r="D6172" s="180"/>
      <c r="E6172" s="254"/>
    </row>
    <row r="6173" spans="1:5" ht="13.5">
      <c r="A6173" s="180"/>
      <c r="B6173" s="180"/>
      <c r="C6173" s="180"/>
      <c r="D6173" s="180"/>
      <c r="E6173" s="254"/>
    </row>
    <row r="6174" spans="1:5" ht="13.5">
      <c r="A6174" s="180"/>
      <c r="B6174" s="180"/>
      <c r="C6174" s="180"/>
      <c r="D6174" s="180"/>
      <c r="E6174" s="254"/>
    </row>
    <row r="6175" spans="1:5" ht="13.5">
      <c r="A6175" s="180"/>
      <c r="B6175" s="180"/>
      <c r="C6175" s="180"/>
      <c r="D6175" s="180"/>
      <c r="E6175" s="254"/>
    </row>
    <row r="6176" spans="1:5" ht="13.5">
      <c r="A6176" s="180"/>
      <c r="B6176" s="180"/>
      <c r="C6176" s="180"/>
      <c r="D6176" s="180"/>
      <c r="E6176" s="254"/>
    </row>
    <row r="6177" spans="1:5" ht="13.5">
      <c r="A6177" s="180"/>
      <c r="B6177" s="180"/>
      <c r="C6177" s="180"/>
      <c r="D6177" s="180"/>
      <c r="E6177" s="254"/>
    </row>
    <row r="6178" spans="1:5" ht="13.5">
      <c r="A6178" s="180"/>
      <c r="B6178" s="180"/>
      <c r="C6178" s="180"/>
      <c r="D6178" s="180"/>
      <c r="E6178" s="254"/>
    </row>
    <row r="6179" spans="1:5" ht="13.5">
      <c r="A6179" s="180"/>
      <c r="B6179" s="180"/>
      <c r="C6179" s="180"/>
      <c r="D6179" s="180"/>
      <c r="E6179" s="254"/>
    </row>
    <row r="6180" spans="1:5" ht="13.5">
      <c r="A6180" s="180"/>
      <c r="B6180" s="180"/>
      <c r="C6180" s="180"/>
      <c r="D6180" s="180"/>
      <c r="E6180" s="254"/>
    </row>
    <row r="6181" spans="1:5" ht="13.5">
      <c r="A6181" s="180"/>
      <c r="B6181" s="180"/>
      <c r="C6181" s="180"/>
      <c r="D6181" s="180"/>
      <c r="E6181" s="254"/>
    </row>
    <row r="6182" spans="1:5" ht="13.5">
      <c r="A6182" s="180"/>
      <c r="B6182" s="180"/>
      <c r="C6182" s="180"/>
      <c r="D6182" s="180"/>
      <c r="E6182" s="254"/>
    </row>
    <row r="6183" spans="1:5" ht="13.5">
      <c r="A6183" s="180"/>
      <c r="B6183" s="180"/>
      <c r="C6183" s="180"/>
      <c r="D6183" s="180"/>
      <c r="E6183" s="254"/>
    </row>
    <row r="6184" spans="1:5" ht="13.5">
      <c r="A6184" s="180"/>
      <c r="B6184" s="180"/>
      <c r="C6184" s="180"/>
      <c r="D6184" s="180"/>
      <c r="E6184" s="254"/>
    </row>
    <row r="6185" spans="1:5" ht="13.5">
      <c r="A6185" s="180"/>
      <c r="B6185" s="180"/>
      <c r="C6185" s="180"/>
      <c r="D6185" s="180"/>
      <c r="E6185" s="254"/>
    </row>
    <row r="6186" spans="1:5" ht="13.5">
      <c r="A6186" s="180"/>
      <c r="B6186" s="180"/>
      <c r="C6186" s="180"/>
      <c r="D6186" s="180"/>
      <c r="E6186" s="254"/>
    </row>
    <row r="6187" spans="1:5" ht="13.5">
      <c r="A6187" s="180"/>
      <c r="B6187" s="180"/>
      <c r="C6187" s="180"/>
      <c r="D6187" s="180"/>
      <c r="E6187" s="254"/>
    </row>
    <row r="6188" spans="1:5" ht="13.5">
      <c r="A6188" s="180"/>
      <c r="B6188" s="180"/>
      <c r="C6188" s="180"/>
      <c r="D6188" s="180"/>
      <c r="E6188" s="254"/>
    </row>
    <row r="6189" spans="1:5" ht="13.5">
      <c r="A6189" s="180"/>
      <c r="B6189" s="180"/>
      <c r="C6189" s="180"/>
      <c r="D6189" s="180"/>
      <c r="E6189" s="254"/>
    </row>
    <row r="6190" spans="1:5" ht="13.5">
      <c r="A6190" s="180"/>
      <c r="B6190" s="180"/>
      <c r="C6190" s="180"/>
      <c r="D6190" s="180"/>
      <c r="E6190" s="254"/>
    </row>
    <row r="6191" spans="1:5" ht="13.5">
      <c r="A6191" s="180"/>
      <c r="B6191" s="180"/>
      <c r="C6191" s="180"/>
      <c r="D6191" s="180"/>
      <c r="E6191" s="254"/>
    </row>
    <row r="6192" spans="1:5" ht="13.5">
      <c r="A6192" s="180"/>
      <c r="B6192" s="180"/>
      <c r="C6192" s="180"/>
      <c r="D6192" s="180"/>
      <c r="E6192" s="254"/>
    </row>
    <row r="6193" spans="1:5" ht="13.5">
      <c r="A6193" s="180"/>
      <c r="B6193" s="180"/>
      <c r="C6193" s="180"/>
      <c r="D6193" s="180"/>
      <c r="E6193" s="254"/>
    </row>
    <row r="6194" spans="1:5" ht="13.5">
      <c r="A6194" s="180"/>
      <c r="B6194" s="180"/>
      <c r="C6194" s="180"/>
      <c r="D6194" s="180"/>
      <c r="E6194" s="254"/>
    </row>
    <row r="6195" spans="1:5" ht="13.5">
      <c r="A6195" s="180"/>
      <c r="B6195" s="180"/>
      <c r="C6195" s="180"/>
      <c r="D6195" s="180"/>
      <c r="E6195" s="254"/>
    </row>
    <row r="6196" spans="1:5" ht="13.5">
      <c r="A6196" s="180"/>
      <c r="B6196" s="180"/>
      <c r="C6196" s="180"/>
      <c r="D6196" s="180"/>
      <c r="E6196" s="254"/>
    </row>
    <row r="6197" spans="1:5" ht="13.5">
      <c r="A6197" s="180"/>
      <c r="B6197" s="180"/>
      <c r="C6197" s="180"/>
      <c r="D6197" s="180"/>
      <c r="E6197" s="254"/>
    </row>
    <row r="6198" spans="1:5" ht="13.5">
      <c r="A6198" s="180"/>
      <c r="B6198" s="180"/>
      <c r="C6198" s="180"/>
      <c r="D6198" s="180"/>
      <c r="E6198" s="254"/>
    </row>
    <row r="6199" spans="1:5" ht="13.5">
      <c r="A6199" s="180"/>
      <c r="B6199" s="180"/>
      <c r="C6199" s="180"/>
      <c r="D6199" s="180"/>
      <c r="E6199" s="254"/>
    </row>
    <row r="6200" spans="1:5" ht="13.5">
      <c r="A6200" s="180"/>
      <c r="B6200" s="180"/>
      <c r="C6200" s="180"/>
      <c r="D6200" s="180"/>
      <c r="E6200" s="254"/>
    </row>
    <row r="6201" spans="1:5" ht="13.5">
      <c r="A6201" s="180"/>
      <c r="B6201" s="180"/>
      <c r="C6201" s="180"/>
      <c r="D6201" s="180"/>
      <c r="E6201" s="254"/>
    </row>
    <row r="6202" spans="1:5" ht="13.5">
      <c r="A6202" s="180"/>
      <c r="B6202" s="180"/>
      <c r="C6202" s="180"/>
      <c r="D6202" s="180"/>
      <c r="E6202" s="254"/>
    </row>
    <row r="6203" spans="1:5" ht="13.5">
      <c r="A6203" s="180"/>
      <c r="B6203" s="180"/>
      <c r="C6203" s="180"/>
      <c r="D6203" s="180"/>
      <c r="E6203" s="254"/>
    </row>
    <row r="6204" spans="1:5" ht="13.5">
      <c r="A6204" s="180"/>
      <c r="B6204" s="180"/>
      <c r="C6204" s="180"/>
      <c r="D6204" s="180"/>
      <c r="E6204" s="254"/>
    </row>
    <row r="6205" spans="1:5" ht="13.5">
      <c r="A6205" s="180"/>
      <c r="B6205" s="180"/>
      <c r="C6205" s="180"/>
      <c r="D6205" s="180"/>
      <c r="E6205" s="254"/>
    </row>
    <row r="6206" spans="1:5" ht="13.5">
      <c r="A6206" s="180"/>
      <c r="B6206" s="180"/>
      <c r="C6206" s="180"/>
      <c r="D6206" s="180"/>
      <c r="E6206" s="254"/>
    </row>
    <row r="6207" spans="1:5" ht="13.5">
      <c r="A6207" s="180"/>
      <c r="B6207" s="180"/>
      <c r="C6207" s="180"/>
      <c r="D6207" s="180"/>
      <c r="E6207" s="254"/>
    </row>
    <row r="6208" spans="1:5" ht="13.5">
      <c r="A6208" s="180"/>
      <c r="B6208" s="180"/>
      <c r="C6208" s="180"/>
      <c r="D6208" s="180"/>
      <c r="E6208" s="254"/>
    </row>
    <row r="6209" spans="1:5" ht="13.5">
      <c r="A6209" s="180"/>
      <c r="B6209" s="180"/>
      <c r="C6209" s="180"/>
      <c r="D6209" s="180"/>
      <c r="E6209" s="254"/>
    </row>
    <row r="6210" spans="1:5" ht="13.5">
      <c r="A6210" s="180"/>
      <c r="B6210" s="180"/>
      <c r="C6210" s="180"/>
      <c r="D6210" s="180"/>
      <c r="E6210" s="254"/>
    </row>
    <row r="6211" spans="1:5" ht="13.5">
      <c r="A6211" s="180"/>
      <c r="B6211" s="180"/>
      <c r="C6211" s="180"/>
      <c r="D6211" s="180"/>
      <c r="E6211" s="254"/>
    </row>
    <row r="6212" spans="1:5" ht="13.5">
      <c r="A6212" s="180"/>
      <c r="B6212" s="180"/>
      <c r="C6212" s="180"/>
      <c r="D6212" s="180"/>
      <c r="E6212" s="254"/>
    </row>
    <row r="6213" spans="1:5" ht="13.5">
      <c r="A6213" s="180"/>
      <c r="B6213" s="180"/>
      <c r="C6213" s="180"/>
      <c r="D6213" s="180"/>
      <c r="E6213" s="254"/>
    </row>
    <row r="6214" spans="1:5" ht="13.5">
      <c r="A6214" s="180"/>
      <c r="B6214" s="180"/>
      <c r="C6214" s="180"/>
      <c r="D6214" s="180"/>
      <c r="E6214" s="254"/>
    </row>
    <row r="6215" spans="1:5" ht="13.5">
      <c r="A6215" s="180"/>
      <c r="B6215" s="180"/>
      <c r="C6215" s="180"/>
      <c r="D6215" s="180"/>
      <c r="E6215" s="254"/>
    </row>
    <row r="6216" spans="1:5" ht="13.5">
      <c r="A6216" s="180"/>
      <c r="B6216" s="180"/>
      <c r="C6216" s="180"/>
      <c r="D6216" s="180"/>
      <c r="E6216" s="254"/>
    </row>
    <row r="6217" spans="1:5" ht="13.5">
      <c r="A6217" s="180"/>
      <c r="B6217" s="180"/>
      <c r="C6217" s="180"/>
      <c r="D6217" s="180"/>
      <c r="E6217" s="254"/>
    </row>
    <row r="6218" spans="1:5" ht="13.5">
      <c r="A6218" s="180"/>
      <c r="B6218" s="180"/>
      <c r="C6218" s="180"/>
      <c r="D6218" s="180"/>
      <c r="E6218" s="254"/>
    </row>
    <row r="6219" spans="1:5" ht="13.5">
      <c r="A6219" s="180"/>
      <c r="B6219" s="180"/>
      <c r="C6219" s="180"/>
      <c r="D6219" s="180"/>
      <c r="E6219" s="254"/>
    </row>
    <row r="6220" spans="1:5" ht="13.5">
      <c r="A6220" s="180"/>
      <c r="B6220" s="180"/>
      <c r="C6220" s="180"/>
      <c r="D6220" s="180"/>
      <c r="E6220" s="254"/>
    </row>
    <row r="6221" spans="1:5" ht="13.5">
      <c r="A6221" s="180"/>
      <c r="B6221" s="180"/>
      <c r="C6221" s="180"/>
      <c r="D6221" s="180"/>
      <c r="E6221" s="254"/>
    </row>
    <row r="6222" spans="1:5" ht="13.5">
      <c r="A6222" s="180"/>
      <c r="B6222" s="180"/>
      <c r="C6222" s="180"/>
      <c r="D6222" s="180"/>
      <c r="E6222" s="254"/>
    </row>
    <row r="6223" spans="1:5" ht="13.5">
      <c r="A6223" s="180"/>
      <c r="B6223" s="180"/>
      <c r="C6223" s="180"/>
      <c r="D6223" s="180"/>
      <c r="E6223" s="254"/>
    </row>
    <row r="6224" spans="1:5" ht="13.5">
      <c r="A6224" s="180"/>
      <c r="B6224" s="180"/>
      <c r="C6224" s="180"/>
      <c r="D6224" s="180"/>
      <c r="E6224" s="254"/>
    </row>
    <row r="6225" spans="1:5" ht="13.5">
      <c r="A6225" s="180"/>
      <c r="B6225" s="180"/>
      <c r="C6225" s="180"/>
      <c r="D6225" s="180"/>
      <c r="E6225" s="254"/>
    </row>
    <row r="6226" spans="1:5" ht="13.5">
      <c r="A6226" s="180"/>
      <c r="B6226" s="180"/>
      <c r="C6226" s="180"/>
      <c r="D6226" s="180"/>
      <c r="E6226" s="254"/>
    </row>
    <row r="6227" spans="1:5" ht="13.5">
      <c r="A6227" s="180"/>
      <c r="B6227" s="180"/>
      <c r="C6227" s="180"/>
      <c r="D6227" s="180"/>
      <c r="E6227" s="254"/>
    </row>
    <row r="6228" spans="1:5" ht="13.5">
      <c r="A6228" s="180"/>
      <c r="B6228" s="180"/>
      <c r="C6228" s="180"/>
      <c r="D6228" s="180"/>
      <c r="E6228" s="254"/>
    </row>
    <row r="6229" spans="1:5" ht="13.5">
      <c r="A6229" s="180"/>
      <c r="B6229" s="180"/>
      <c r="C6229" s="180"/>
      <c r="D6229" s="180"/>
      <c r="E6229" s="254"/>
    </row>
    <row r="6230" spans="1:5" ht="13.5">
      <c r="A6230" s="180"/>
      <c r="B6230" s="180"/>
      <c r="C6230" s="180"/>
      <c r="D6230" s="180"/>
      <c r="E6230" s="254"/>
    </row>
    <row r="6231" spans="1:5" ht="13.5">
      <c r="A6231" s="180"/>
      <c r="B6231" s="180"/>
      <c r="C6231" s="180"/>
      <c r="D6231" s="180"/>
      <c r="E6231" s="254"/>
    </row>
    <row r="6232" spans="1:5" ht="13.5">
      <c r="A6232" s="180"/>
      <c r="B6232" s="180"/>
      <c r="C6232" s="180"/>
      <c r="D6232" s="180"/>
      <c r="E6232" s="254"/>
    </row>
    <row r="6233" spans="1:5" ht="13.5">
      <c r="A6233" s="180"/>
      <c r="B6233" s="180"/>
      <c r="C6233" s="180"/>
      <c r="D6233" s="180"/>
      <c r="E6233" s="254"/>
    </row>
    <row r="6234" spans="1:5" ht="13.5">
      <c r="A6234" s="180"/>
      <c r="B6234" s="180"/>
      <c r="C6234" s="180"/>
      <c r="D6234" s="180"/>
      <c r="E6234" s="254"/>
    </row>
    <row r="6235" spans="1:5" ht="13.5">
      <c r="A6235" s="180"/>
      <c r="B6235" s="180"/>
      <c r="C6235" s="180"/>
      <c r="D6235" s="180"/>
      <c r="E6235" s="254"/>
    </row>
    <row r="6236" spans="1:5" ht="13.5">
      <c r="A6236" s="180"/>
      <c r="B6236" s="180"/>
      <c r="C6236" s="180"/>
      <c r="D6236" s="180"/>
      <c r="E6236" s="254"/>
    </row>
    <row r="6237" spans="1:5" ht="13.5">
      <c r="A6237" s="180"/>
      <c r="B6237" s="180"/>
      <c r="C6237" s="180"/>
      <c r="D6237" s="180"/>
      <c r="E6237" s="254"/>
    </row>
    <row r="6238" spans="1:5" ht="13.5">
      <c r="A6238" s="180"/>
      <c r="B6238" s="180"/>
      <c r="C6238" s="180"/>
      <c r="D6238" s="180"/>
      <c r="E6238" s="254"/>
    </row>
    <row r="6239" spans="1:5" ht="13.5">
      <c r="A6239" s="180"/>
      <c r="B6239" s="180"/>
      <c r="C6239" s="180"/>
      <c r="D6239" s="180"/>
      <c r="E6239" s="254"/>
    </row>
    <row r="6240" spans="1:5" ht="13.5">
      <c r="A6240" s="180"/>
      <c r="B6240" s="180"/>
      <c r="C6240" s="180"/>
      <c r="D6240" s="180"/>
      <c r="E6240" s="254"/>
    </row>
    <row r="6241" spans="1:5" ht="13.5">
      <c r="A6241" s="180"/>
      <c r="B6241" s="180"/>
      <c r="C6241" s="180"/>
      <c r="D6241" s="180"/>
      <c r="E6241" s="254"/>
    </row>
    <row r="6242" spans="1:5" ht="13.5">
      <c r="A6242" s="180"/>
      <c r="B6242" s="180"/>
      <c r="C6242" s="180"/>
      <c r="D6242" s="180"/>
      <c r="E6242" s="254"/>
    </row>
    <row r="6243" spans="1:5" ht="13.5">
      <c r="A6243" s="180"/>
      <c r="B6243" s="180"/>
      <c r="C6243" s="180"/>
      <c r="D6243" s="180"/>
      <c r="E6243" s="254"/>
    </row>
    <row r="6244" spans="1:5" ht="13.5">
      <c r="A6244" s="180"/>
      <c r="B6244" s="180"/>
      <c r="C6244" s="180"/>
      <c r="D6244" s="180"/>
      <c r="E6244" s="254"/>
    </row>
    <row r="6245" spans="1:5" ht="13.5">
      <c r="A6245" s="180"/>
      <c r="B6245" s="180"/>
      <c r="C6245" s="180"/>
      <c r="D6245" s="180"/>
      <c r="E6245" s="254"/>
    </row>
    <row r="6246" spans="1:5" ht="13.5">
      <c r="A6246" s="180"/>
      <c r="B6246" s="180"/>
      <c r="C6246" s="180"/>
      <c r="D6246" s="180"/>
      <c r="E6246" s="254"/>
    </row>
    <row r="6247" spans="1:5" ht="13.5">
      <c r="A6247" s="180"/>
      <c r="B6247" s="180"/>
      <c r="C6247" s="180"/>
      <c r="D6247" s="180"/>
      <c r="E6247" s="254"/>
    </row>
    <row r="6248" spans="1:5" ht="13.5">
      <c r="A6248" s="180"/>
      <c r="B6248" s="180"/>
      <c r="C6248" s="180"/>
      <c r="D6248" s="180"/>
      <c r="E6248" s="254"/>
    </row>
    <row r="6249" spans="1:5" ht="13.5">
      <c r="A6249" s="180"/>
      <c r="B6249" s="180"/>
      <c r="C6249" s="180"/>
      <c r="D6249" s="180"/>
      <c r="E6249" s="254"/>
    </row>
    <row r="6250" spans="1:5" ht="13.5">
      <c r="A6250" s="180"/>
      <c r="B6250" s="180"/>
      <c r="C6250" s="180"/>
      <c r="D6250" s="180"/>
      <c r="E6250" s="254"/>
    </row>
    <row r="6251" spans="1:5" ht="13.5">
      <c r="A6251" s="180"/>
      <c r="B6251" s="180"/>
      <c r="C6251" s="180"/>
      <c r="D6251" s="180"/>
      <c r="E6251" s="254"/>
    </row>
    <row r="6252" spans="1:5" ht="13.5">
      <c r="A6252" s="180"/>
      <c r="B6252" s="180"/>
      <c r="C6252" s="180"/>
      <c r="D6252" s="180"/>
      <c r="E6252" s="254"/>
    </row>
    <row r="6253" spans="1:5" ht="13.5">
      <c r="A6253" s="180"/>
      <c r="B6253" s="180"/>
      <c r="C6253" s="180"/>
      <c r="D6253" s="180"/>
      <c r="E6253" s="254"/>
    </row>
    <row r="6254" spans="1:5" ht="13.5">
      <c r="A6254" s="180"/>
      <c r="B6254" s="180"/>
      <c r="C6254" s="180"/>
      <c r="D6254" s="180"/>
      <c r="E6254" s="254"/>
    </row>
    <row r="6255" spans="1:5" ht="13.5">
      <c r="A6255" s="180"/>
      <c r="B6255" s="180"/>
      <c r="C6255" s="180"/>
      <c r="D6255" s="180"/>
      <c r="E6255" s="254"/>
    </row>
    <row r="6256" spans="1:5" ht="13.5">
      <c r="A6256" s="180"/>
      <c r="B6256" s="180"/>
      <c r="C6256" s="180"/>
      <c r="D6256" s="180"/>
      <c r="E6256" s="254"/>
    </row>
    <row r="6257" spans="1:5" ht="13.5">
      <c r="A6257" s="180"/>
      <c r="B6257" s="180"/>
      <c r="C6257" s="180"/>
      <c r="D6257" s="180"/>
      <c r="E6257" s="254"/>
    </row>
    <row r="6258" spans="1:5" ht="13.5">
      <c r="A6258" s="180"/>
      <c r="B6258" s="180"/>
      <c r="C6258" s="180"/>
      <c r="D6258" s="180"/>
      <c r="E6258" s="254"/>
    </row>
    <row r="6259" spans="1:5" ht="13.5">
      <c r="A6259" s="180"/>
      <c r="B6259" s="180"/>
      <c r="C6259" s="180"/>
      <c r="D6259" s="180"/>
      <c r="E6259" s="254"/>
    </row>
    <row r="6260" spans="1:5" ht="13.5">
      <c r="A6260" s="180"/>
      <c r="B6260" s="180"/>
      <c r="C6260" s="180"/>
      <c r="D6260" s="180"/>
      <c r="E6260" s="254"/>
    </row>
    <row r="6261" spans="1:5" ht="13.5">
      <c r="A6261" s="180"/>
      <c r="B6261" s="180"/>
      <c r="C6261" s="180"/>
      <c r="D6261" s="180"/>
      <c r="E6261" s="254"/>
    </row>
    <row r="6262" spans="1:5" ht="13.5">
      <c r="A6262" s="180"/>
      <c r="B6262" s="180"/>
      <c r="C6262" s="180"/>
      <c r="D6262" s="180"/>
      <c r="E6262" s="254"/>
    </row>
    <row r="6263" spans="1:5" ht="13.5">
      <c r="A6263" s="180"/>
      <c r="B6263" s="180"/>
      <c r="C6263" s="180"/>
      <c r="D6263" s="180"/>
      <c r="E6263" s="254"/>
    </row>
    <row r="6264" spans="1:5" ht="13.5">
      <c r="A6264" s="180"/>
      <c r="B6264" s="180"/>
      <c r="C6264" s="180"/>
      <c r="D6264" s="180"/>
      <c r="E6264" s="254"/>
    </row>
    <row r="6265" spans="1:5" ht="13.5">
      <c r="A6265" s="180"/>
      <c r="B6265" s="180"/>
      <c r="C6265" s="180"/>
      <c r="D6265" s="180"/>
      <c r="E6265" s="254"/>
    </row>
    <row r="6266" spans="1:5" ht="13.5">
      <c r="A6266" s="180"/>
      <c r="B6266" s="180"/>
      <c r="C6266" s="180"/>
      <c r="D6266" s="180"/>
      <c r="E6266" s="254"/>
    </row>
    <row r="6267" spans="1:5" ht="13.5">
      <c r="A6267" s="180"/>
      <c r="B6267" s="180"/>
      <c r="C6267" s="180"/>
      <c r="D6267" s="180"/>
      <c r="E6267" s="254"/>
    </row>
    <row r="6268" spans="1:5" ht="13.5">
      <c r="A6268" s="180"/>
      <c r="B6268" s="180"/>
      <c r="C6268" s="180"/>
      <c r="D6268" s="180"/>
      <c r="E6268" s="254"/>
    </row>
    <row r="6269" spans="1:5" ht="13.5">
      <c r="A6269" s="180"/>
      <c r="B6269" s="180"/>
      <c r="C6269" s="180"/>
      <c r="D6269" s="180"/>
      <c r="E6269" s="254"/>
    </row>
    <row r="6270" spans="1:5" ht="13.5">
      <c r="A6270" s="180"/>
      <c r="B6270" s="180"/>
      <c r="C6270" s="180"/>
      <c r="D6270" s="180"/>
      <c r="E6270" s="254"/>
    </row>
    <row r="6271" spans="1:5" ht="13.5">
      <c r="A6271" s="180"/>
      <c r="B6271" s="180"/>
      <c r="C6271" s="180"/>
      <c r="D6271" s="180"/>
      <c r="E6271" s="254"/>
    </row>
    <row r="6272" spans="1:5" ht="13.5">
      <c r="A6272" s="180"/>
      <c r="B6272" s="180"/>
      <c r="C6272" s="180"/>
      <c r="D6272" s="180"/>
      <c r="E6272" s="254"/>
    </row>
    <row r="6273" spans="1:5" ht="13.5">
      <c r="A6273" s="180"/>
      <c r="B6273" s="180"/>
      <c r="C6273" s="180"/>
      <c r="D6273" s="180"/>
      <c r="E6273" s="254"/>
    </row>
    <row r="6274" spans="1:5" ht="13.5">
      <c r="A6274" s="180"/>
      <c r="B6274" s="180"/>
      <c r="C6274" s="180"/>
      <c r="D6274" s="180"/>
      <c r="E6274" s="254"/>
    </row>
    <row r="6275" spans="1:5" ht="13.5">
      <c r="A6275" s="180"/>
      <c r="B6275" s="180"/>
      <c r="C6275" s="180"/>
      <c r="D6275" s="180"/>
      <c r="E6275" s="254"/>
    </row>
    <row r="6276" spans="1:5" ht="13.5">
      <c r="A6276" s="180"/>
      <c r="B6276" s="180"/>
      <c r="C6276" s="180"/>
      <c r="D6276" s="180"/>
      <c r="E6276" s="254"/>
    </row>
    <row r="6277" spans="1:5" ht="13.5">
      <c r="A6277" s="180"/>
      <c r="B6277" s="180"/>
      <c r="C6277" s="180"/>
      <c r="D6277" s="180"/>
      <c r="E6277" s="254"/>
    </row>
    <row r="6278" spans="1:5" ht="13.5">
      <c r="A6278" s="180"/>
      <c r="B6278" s="180"/>
      <c r="C6278" s="180"/>
      <c r="D6278" s="180"/>
      <c r="E6278" s="254"/>
    </row>
    <row r="6279" spans="1:5" ht="13.5">
      <c r="A6279" s="180"/>
      <c r="B6279" s="180"/>
      <c r="C6279" s="180"/>
      <c r="D6279" s="180"/>
      <c r="E6279" s="254"/>
    </row>
    <row r="6280" spans="1:5" ht="13.5">
      <c r="A6280" s="180"/>
      <c r="B6280" s="180"/>
      <c r="C6280" s="180"/>
      <c r="D6280" s="180"/>
      <c r="E6280" s="254"/>
    </row>
    <row r="6281" spans="1:5" ht="13.5">
      <c r="A6281" s="180"/>
      <c r="B6281" s="180"/>
      <c r="C6281" s="180"/>
      <c r="D6281" s="180"/>
      <c r="E6281" s="254"/>
    </row>
    <row r="6282" spans="1:5" ht="13.5">
      <c r="A6282" s="180"/>
      <c r="B6282" s="180"/>
      <c r="C6282" s="180"/>
      <c r="D6282" s="180"/>
      <c r="E6282" s="254"/>
    </row>
    <row r="6283" spans="1:5" ht="13.5">
      <c r="A6283" s="180"/>
      <c r="B6283" s="180"/>
      <c r="C6283" s="180"/>
      <c r="D6283" s="180"/>
      <c r="E6283" s="254"/>
    </row>
    <row r="6284" spans="1:5" ht="13.5">
      <c r="A6284" s="180"/>
      <c r="B6284" s="180"/>
      <c r="C6284" s="180"/>
      <c r="D6284" s="180"/>
      <c r="E6284" s="254"/>
    </row>
    <row r="6285" spans="1:5" ht="13.5">
      <c r="A6285" s="180"/>
      <c r="B6285" s="180"/>
      <c r="C6285" s="180"/>
      <c r="D6285" s="180"/>
      <c r="E6285" s="254"/>
    </row>
    <row r="6286" spans="1:5" ht="13.5">
      <c r="A6286" s="180"/>
      <c r="B6286" s="180"/>
      <c r="C6286" s="180"/>
      <c r="D6286" s="180"/>
      <c r="E6286" s="254"/>
    </row>
    <row r="6287" spans="1:5" ht="13.5">
      <c r="A6287" s="180"/>
      <c r="B6287" s="180"/>
      <c r="C6287" s="180"/>
      <c r="D6287" s="180"/>
      <c r="E6287" s="254"/>
    </row>
    <row r="6288" spans="1:5" ht="13.5">
      <c r="A6288" s="180"/>
      <c r="B6288" s="180"/>
      <c r="C6288" s="180"/>
      <c r="D6288" s="180"/>
      <c r="E6288" s="254"/>
    </row>
    <row r="6289" spans="1:5" ht="13.5">
      <c r="A6289" s="180"/>
      <c r="B6289" s="180"/>
      <c r="C6289" s="180"/>
      <c r="D6289" s="180"/>
      <c r="E6289" s="254"/>
    </row>
    <row r="6290" spans="1:5" ht="13.5">
      <c r="A6290" s="180"/>
      <c r="B6290" s="180"/>
      <c r="C6290" s="180"/>
      <c r="D6290" s="180"/>
      <c r="E6290" s="254"/>
    </row>
    <row r="6291" spans="1:5" ht="13.5">
      <c r="A6291" s="180"/>
      <c r="B6291" s="180"/>
      <c r="C6291" s="180"/>
      <c r="D6291" s="180"/>
      <c r="E6291" s="254"/>
    </row>
    <row r="6292" spans="1:5" ht="13.5">
      <c r="A6292" s="180"/>
      <c r="B6292" s="180"/>
      <c r="C6292" s="180"/>
      <c r="D6292" s="180"/>
      <c r="E6292" s="254"/>
    </row>
    <row r="6293" spans="1:5" ht="13.5">
      <c r="A6293" s="180"/>
      <c r="B6293" s="180"/>
      <c r="C6293" s="180"/>
      <c r="D6293" s="180"/>
      <c r="E6293" s="254"/>
    </row>
    <row r="6294" spans="1:5" ht="13.5">
      <c r="A6294" s="180"/>
      <c r="B6294" s="180"/>
      <c r="C6294" s="180"/>
      <c r="D6294" s="180"/>
      <c r="E6294" s="254"/>
    </row>
    <row r="6295" spans="1:5" ht="13.5">
      <c r="A6295" s="180"/>
      <c r="B6295" s="180"/>
      <c r="C6295" s="180"/>
      <c r="D6295" s="180"/>
      <c r="E6295" s="254"/>
    </row>
    <row r="6296" spans="1:5" ht="13.5">
      <c r="A6296" s="180"/>
      <c r="B6296" s="180"/>
      <c r="C6296" s="180"/>
      <c r="D6296" s="180"/>
      <c r="E6296" s="254"/>
    </row>
    <row r="6297" spans="1:5" ht="13.5">
      <c r="A6297" s="180"/>
      <c r="B6297" s="180"/>
      <c r="C6297" s="180"/>
      <c r="D6297" s="180"/>
      <c r="E6297" s="254"/>
    </row>
    <row r="6298" spans="1:5" ht="13.5">
      <c r="A6298" s="180"/>
      <c r="B6298" s="180"/>
      <c r="C6298" s="180"/>
      <c r="D6298" s="180"/>
      <c r="E6298" s="254"/>
    </row>
    <row r="6299" spans="1:5" ht="13.5">
      <c r="A6299" s="180"/>
      <c r="B6299" s="180"/>
      <c r="C6299" s="180"/>
      <c r="D6299" s="180"/>
      <c r="E6299" s="254"/>
    </row>
    <row r="6300" spans="1:5" ht="13.5">
      <c r="A6300" s="180"/>
      <c r="B6300" s="180"/>
      <c r="C6300" s="180"/>
      <c r="D6300" s="180"/>
      <c r="E6300" s="254"/>
    </row>
    <row r="6301" spans="1:5" ht="13.5">
      <c r="A6301" s="180"/>
      <c r="B6301" s="180"/>
      <c r="C6301" s="180"/>
      <c r="D6301" s="180"/>
      <c r="E6301" s="254"/>
    </row>
    <row r="6302" spans="1:5" ht="13.5">
      <c r="A6302" s="180"/>
      <c r="B6302" s="180"/>
      <c r="C6302" s="180"/>
      <c r="D6302" s="180"/>
      <c r="E6302" s="254"/>
    </row>
    <row r="6303" spans="1:5" ht="13.5">
      <c r="A6303" s="180"/>
      <c r="B6303" s="180"/>
      <c r="C6303" s="180"/>
      <c r="D6303" s="180"/>
      <c r="E6303" s="254"/>
    </row>
    <row r="6304" spans="1:5" ht="13.5">
      <c r="A6304" s="180"/>
      <c r="B6304" s="180"/>
      <c r="C6304" s="180"/>
      <c r="D6304" s="180"/>
      <c r="E6304" s="254"/>
    </row>
    <row r="6305" spans="1:5" ht="13.5">
      <c r="A6305" s="180"/>
      <c r="B6305" s="180"/>
      <c r="C6305" s="180"/>
      <c r="D6305" s="180"/>
      <c r="E6305" s="254"/>
    </row>
    <row r="6306" spans="1:5" ht="13.5">
      <c r="A6306" s="180"/>
      <c r="B6306" s="180"/>
      <c r="C6306" s="180"/>
      <c r="D6306" s="180"/>
      <c r="E6306" s="254"/>
    </row>
    <row r="6307" spans="1:5" ht="13.5">
      <c r="A6307" s="180"/>
      <c r="B6307" s="180"/>
      <c r="C6307" s="180"/>
      <c r="D6307" s="180"/>
      <c r="E6307" s="254"/>
    </row>
    <row r="6308" spans="1:5" ht="13.5">
      <c r="A6308" s="180"/>
      <c r="B6308" s="180"/>
      <c r="C6308" s="180"/>
      <c r="D6308" s="180"/>
      <c r="E6308" s="254"/>
    </row>
    <row r="6309" spans="1:5" ht="13.5">
      <c r="A6309" s="180"/>
      <c r="B6309" s="180"/>
      <c r="C6309" s="180"/>
      <c r="D6309" s="180"/>
      <c r="E6309" s="254"/>
    </row>
    <row r="6310" spans="1:5" ht="13.5">
      <c r="A6310" s="180"/>
      <c r="B6310" s="180"/>
      <c r="C6310" s="180"/>
      <c r="D6310" s="180"/>
      <c r="E6310" s="254"/>
    </row>
    <row r="6311" spans="1:5" ht="13.5">
      <c r="A6311" s="180"/>
      <c r="B6311" s="180"/>
      <c r="C6311" s="180"/>
      <c r="D6311" s="180"/>
      <c r="E6311" s="254"/>
    </row>
    <row r="6312" spans="1:5" ht="13.5">
      <c r="A6312" s="180"/>
      <c r="B6312" s="180"/>
      <c r="C6312" s="180"/>
      <c r="D6312" s="180"/>
      <c r="E6312" s="254"/>
    </row>
    <row r="6313" spans="1:5" ht="13.5">
      <c r="A6313" s="180"/>
      <c r="B6313" s="180"/>
      <c r="C6313" s="180"/>
      <c r="D6313" s="180"/>
      <c r="E6313" s="254"/>
    </row>
    <row r="6314" spans="1:5" ht="13.5">
      <c r="A6314" s="180"/>
      <c r="B6314" s="180"/>
      <c r="C6314" s="180"/>
      <c r="D6314" s="180"/>
      <c r="E6314" s="254"/>
    </row>
    <row r="6315" spans="1:5" ht="13.5">
      <c r="A6315" s="180"/>
      <c r="B6315" s="180"/>
      <c r="C6315" s="180"/>
      <c r="D6315" s="180"/>
      <c r="E6315" s="254"/>
    </row>
    <row r="6316" spans="1:5" ht="13.5">
      <c r="A6316" s="180"/>
      <c r="B6316" s="180"/>
      <c r="C6316" s="180"/>
      <c r="D6316" s="180"/>
      <c r="E6316" s="254"/>
    </row>
    <row r="6317" spans="1:5" ht="13.5">
      <c r="A6317" s="180"/>
      <c r="B6317" s="180"/>
      <c r="C6317" s="180"/>
      <c r="D6317" s="180"/>
      <c r="E6317" s="254"/>
    </row>
    <row r="6318" spans="1:5" ht="13.5">
      <c r="A6318" s="180"/>
      <c r="B6318" s="180"/>
      <c r="C6318" s="180"/>
      <c r="D6318" s="180"/>
      <c r="E6318" s="254"/>
    </row>
    <row r="6319" spans="1:5" ht="13.5">
      <c r="A6319" s="180"/>
      <c r="B6319" s="180"/>
      <c r="C6319" s="180"/>
      <c r="D6319" s="180"/>
      <c r="E6319" s="254"/>
    </row>
    <row r="6320" spans="1:5" ht="13.5">
      <c r="A6320" s="180"/>
      <c r="B6320" s="180"/>
      <c r="C6320" s="180"/>
      <c r="D6320" s="180"/>
      <c r="E6320" s="254"/>
    </row>
    <row r="6321" spans="1:5" ht="13.5">
      <c r="A6321" s="180"/>
      <c r="B6321" s="180"/>
      <c r="C6321" s="180"/>
      <c r="D6321" s="180"/>
      <c r="E6321" s="254"/>
    </row>
    <row r="6322" spans="1:5" ht="13.5">
      <c r="A6322" s="180"/>
      <c r="B6322" s="180"/>
      <c r="C6322" s="180"/>
      <c r="D6322" s="180"/>
      <c r="E6322" s="254"/>
    </row>
    <row r="6323" spans="1:5" ht="13.5">
      <c r="A6323" s="180"/>
      <c r="B6323" s="180"/>
      <c r="C6323" s="180"/>
      <c r="D6323" s="180"/>
      <c r="E6323" s="254"/>
    </row>
    <row r="6324" spans="1:5" ht="13.5">
      <c r="A6324" s="180"/>
      <c r="B6324" s="180"/>
      <c r="C6324" s="180"/>
      <c r="D6324" s="180"/>
      <c r="E6324" s="254"/>
    </row>
    <row r="6325" spans="1:5" ht="13.5">
      <c r="A6325" s="180"/>
      <c r="B6325" s="180"/>
      <c r="C6325" s="180"/>
      <c r="D6325" s="180"/>
      <c r="E6325" s="254"/>
    </row>
    <row r="6326" spans="1:5" ht="13.5">
      <c r="A6326" s="180"/>
      <c r="B6326" s="180"/>
      <c r="C6326" s="180"/>
      <c r="D6326" s="180"/>
      <c r="E6326" s="254"/>
    </row>
    <row r="6327" spans="1:5" ht="13.5">
      <c r="A6327" s="180"/>
      <c r="B6327" s="180"/>
      <c r="C6327" s="180"/>
      <c r="D6327" s="180"/>
      <c r="E6327" s="254"/>
    </row>
    <row r="6328" spans="1:5" ht="13.5">
      <c r="A6328" s="180"/>
      <c r="B6328" s="180"/>
      <c r="C6328" s="180"/>
      <c r="D6328" s="180"/>
      <c r="E6328" s="254"/>
    </row>
    <row r="6329" spans="1:5" ht="13.5">
      <c r="A6329" s="180"/>
      <c r="B6329" s="180"/>
      <c r="C6329" s="180"/>
      <c r="D6329" s="180"/>
      <c r="E6329" s="254"/>
    </row>
    <row r="6330" spans="1:5" ht="13.5">
      <c r="A6330" s="180"/>
      <c r="B6330" s="180"/>
      <c r="C6330" s="180"/>
      <c r="D6330" s="180"/>
      <c r="E6330" s="254"/>
    </row>
    <row r="6331" spans="1:5" ht="13.5">
      <c r="A6331" s="180"/>
      <c r="B6331" s="180"/>
      <c r="C6331" s="180"/>
      <c r="D6331" s="180"/>
      <c r="E6331" s="254"/>
    </row>
    <row r="6332" spans="1:5" ht="13.5">
      <c r="A6332" s="180"/>
      <c r="B6332" s="180"/>
      <c r="C6332" s="180"/>
      <c r="D6332" s="180"/>
      <c r="E6332" s="254"/>
    </row>
    <row r="6333" spans="1:5" ht="13.5">
      <c r="A6333" s="180"/>
      <c r="B6333" s="180"/>
      <c r="C6333" s="180"/>
      <c r="D6333" s="180"/>
      <c r="E6333" s="254"/>
    </row>
    <row r="6334" spans="1:5" ht="13.5">
      <c r="A6334" s="180"/>
      <c r="B6334" s="180"/>
      <c r="C6334" s="180"/>
      <c r="D6334" s="180"/>
      <c r="E6334" s="254"/>
    </row>
    <row r="6335" spans="1:5" ht="13.5">
      <c r="A6335" s="180"/>
      <c r="B6335" s="180"/>
      <c r="C6335" s="180"/>
      <c r="D6335" s="180"/>
      <c r="E6335" s="254"/>
    </row>
    <row r="6336" spans="1:5" ht="13.5">
      <c r="A6336" s="180"/>
      <c r="B6336" s="180"/>
      <c r="C6336" s="180"/>
      <c r="D6336" s="180"/>
      <c r="E6336" s="254"/>
    </row>
    <row r="6337" spans="1:5" ht="13.5">
      <c r="A6337" s="180"/>
      <c r="B6337" s="180"/>
      <c r="C6337" s="180"/>
      <c r="D6337" s="180"/>
      <c r="E6337" s="254"/>
    </row>
    <row r="6338" spans="1:5" ht="13.5">
      <c r="A6338" s="180"/>
      <c r="B6338" s="180"/>
      <c r="C6338" s="180"/>
      <c r="D6338" s="180"/>
      <c r="E6338" s="254"/>
    </row>
    <row r="6339" spans="1:5" ht="13.5">
      <c r="A6339" s="180"/>
      <c r="B6339" s="180"/>
      <c r="C6339" s="180"/>
      <c r="D6339" s="180"/>
      <c r="E6339" s="254"/>
    </row>
    <row r="6340" spans="1:5" ht="13.5">
      <c r="A6340" s="180"/>
      <c r="B6340" s="180"/>
      <c r="C6340" s="180"/>
      <c r="D6340" s="180"/>
      <c r="E6340" s="254"/>
    </row>
    <row r="6341" spans="1:5" ht="13.5">
      <c r="A6341" s="180"/>
      <c r="B6341" s="180"/>
      <c r="C6341" s="180"/>
      <c r="D6341" s="180"/>
      <c r="E6341" s="254"/>
    </row>
    <row r="6342" spans="1:5" ht="13.5">
      <c r="A6342" s="180"/>
      <c r="B6342" s="180"/>
      <c r="C6342" s="180"/>
      <c r="D6342" s="180"/>
      <c r="E6342" s="254"/>
    </row>
    <row r="6343" spans="1:5" ht="13.5">
      <c r="A6343" s="180"/>
      <c r="B6343" s="180"/>
      <c r="C6343" s="180"/>
      <c r="D6343" s="180"/>
      <c r="E6343" s="254"/>
    </row>
    <row r="6344" spans="1:5" ht="13.5">
      <c r="A6344" s="180"/>
      <c r="B6344" s="180"/>
      <c r="C6344" s="180"/>
      <c r="D6344" s="180"/>
      <c r="E6344" s="254"/>
    </row>
    <row r="6345" spans="1:5" ht="13.5">
      <c r="A6345" s="180"/>
      <c r="B6345" s="180"/>
      <c r="C6345" s="180"/>
      <c r="D6345" s="180"/>
      <c r="E6345" s="254"/>
    </row>
    <row r="6346" spans="1:5" ht="13.5">
      <c r="A6346" s="180"/>
      <c r="B6346" s="180"/>
      <c r="C6346" s="180"/>
      <c r="D6346" s="180"/>
      <c r="E6346" s="254"/>
    </row>
    <row r="6347" spans="1:5" ht="13.5">
      <c r="A6347" s="180"/>
      <c r="B6347" s="180"/>
      <c r="C6347" s="180"/>
      <c r="D6347" s="180"/>
      <c r="E6347" s="254"/>
    </row>
    <row r="6348" spans="1:5" ht="13.5">
      <c r="A6348" s="180"/>
      <c r="B6348" s="180"/>
      <c r="C6348" s="180"/>
      <c r="D6348" s="180"/>
      <c r="E6348" s="254"/>
    </row>
    <row r="6349" spans="1:5" ht="13.5">
      <c r="A6349" s="180"/>
      <c r="B6349" s="180"/>
      <c r="C6349" s="180"/>
      <c r="D6349" s="180"/>
      <c r="E6349" s="254"/>
    </row>
    <row r="6350" spans="1:5" ht="13.5">
      <c r="A6350" s="180"/>
      <c r="B6350" s="180"/>
      <c r="C6350" s="180"/>
      <c r="D6350" s="180"/>
      <c r="E6350" s="254"/>
    </row>
    <row r="6351" spans="1:5" ht="13.5">
      <c r="A6351" s="180"/>
      <c r="B6351" s="180"/>
      <c r="C6351" s="180"/>
      <c r="D6351" s="180"/>
      <c r="E6351" s="254"/>
    </row>
    <row r="6352" spans="1:5" ht="13.5">
      <c r="A6352" s="180"/>
      <c r="B6352" s="180"/>
      <c r="C6352" s="180"/>
      <c r="D6352" s="180"/>
      <c r="E6352" s="254"/>
    </row>
    <row r="6353" spans="1:5" ht="13.5">
      <c r="A6353" s="180"/>
      <c r="B6353" s="180"/>
      <c r="C6353" s="180"/>
      <c r="D6353" s="180"/>
      <c r="E6353" s="254"/>
    </row>
    <row r="6354" spans="1:5" ht="13.5">
      <c r="A6354" s="180"/>
      <c r="B6354" s="180"/>
      <c r="C6354" s="180"/>
      <c r="D6354" s="180"/>
      <c r="E6354" s="254"/>
    </row>
    <row r="6355" spans="1:5" ht="13.5">
      <c r="A6355" s="180"/>
      <c r="B6355" s="180"/>
      <c r="C6355" s="180"/>
      <c r="D6355" s="180"/>
      <c r="E6355" s="254"/>
    </row>
    <row r="6356" spans="1:5" ht="13.5">
      <c r="A6356" s="180"/>
      <c r="B6356" s="180"/>
      <c r="C6356" s="180"/>
      <c r="D6356" s="180"/>
      <c r="E6356" s="254"/>
    </row>
    <row r="6357" spans="1:5" ht="13.5">
      <c r="A6357" s="180"/>
      <c r="B6357" s="180"/>
      <c r="C6357" s="180"/>
      <c r="D6357" s="180"/>
      <c r="E6357" s="254"/>
    </row>
    <row r="6358" spans="1:5" ht="13.5">
      <c r="A6358" s="180"/>
      <c r="B6358" s="180"/>
      <c r="C6358" s="180"/>
      <c r="D6358" s="180"/>
      <c r="E6358" s="254"/>
    </row>
    <row r="6359" spans="1:5" ht="13.5">
      <c r="A6359" s="180"/>
      <c r="B6359" s="180"/>
      <c r="C6359" s="180"/>
      <c r="D6359" s="180"/>
      <c r="E6359" s="254"/>
    </row>
    <row r="6360" spans="1:5" ht="13.5">
      <c r="A6360" s="180"/>
      <c r="B6360" s="180"/>
      <c r="C6360" s="180"/>
      <c r="D6360" s="180"/>
      <c r="E6360" s="254"/>
    </row>
    <row r="6361" spans="1:5" ht="13.5">
      <c r="A6361" s="180"/>
      <c r="B6361" s="180"/>
      <c r="C6361" s="180"/>
      <c r="D6361" s="180"/>
      <c r="E6361" s="254"/>
    </row>
    <row r="6362" spans="1:5" ht="13.5">
      <c r="A6362" s="180"/>
      <c r="B6362" s="180"/>
      <c r="C6362" s="180"/>
      <c r="D6362" s="180"/>
      <c r="E6362" s="254"/>
    </row>
    <row r="6363" spans="1:5" ht="13.5">
      <c r="A6363" s="180"/>
      <c r="B6363" s="180"/>
      <c r="C6363" s="180"/>
      <c r="D6363" s="180"/>
      <c r="E6363" s="254"/>
    </row>
    <row r="6364" spans="1:5" ht="13.5">
      <c r="A6364" s="180"/>
      <c r="B6364" s="180"/>
      <c r="C6364" s="180"/>
      <c r="D6364" s="180"/>
      <c r="E6364" s="254"/>
    </row>
    <row r="6365" spans="1:5" ht="13.5">
      <c r="A6365" s="180"/>
      <c r="B6365" s="180"/>
      <c r="C6365" s="180"/>
      <c r="D6365" s="180"/>
      <c r="E6365" s="254"/>
    </row>
    <row r="6366" spans="1:5" ht="13.5">
      <c r="A6366" s="180"/>
      <c r="B6366" s="180"/>
      <c r="C6366" s="180"/>
      <c r="D6366" s="180"/>
      <c r="E6366" s="254"/>
    </row>
    <row r="6367" spans="1:5" ht="13.5">
      <c r="A6367" s="180"/>
      <c r="B6367" s="180"/>
      <c r="C6367" s="180"/>
      <c r="D6367" s="180"/>
      <c r="E6367" s="254"/>
    </row>
    <row r="6368" spans="1:5" ht="13.5">
      <c r="A6368" s="180"/>
      <c r="B6368" s="180"/>
      <c r="C6368" s="180"/>
      <c r="D6368" s="180"/>
      <c r="E6368" s="254"/>
    </row>
    <row r="6369" spans="1:5" ht="13.5">
      <c r="A6369" s="180"/>
      <c r="B6369" s="180"/>
      <c r="C6369" s="180"/>
      <c r="D6369" s="180"/>
      <c r="E6369" s="254"/>
    </row>
    <row r="6370" spans="1:5" ht="13.5">
      <c r="A6370" s="180"/>
      <c r="B6370" s="180"/>
      <c r="C6370" s="180"/>
      <c r="D6370" s="180"/>
      <c r="E6370" s="254"/>
    </row>
    <row r="6371" spans="1:5" ht="13.5">
      <c r="A6371" s="180"/>
      <c r="B6371" s="180"/>
      <c r="C6371" s="180"/>
      <c r="D6371" s="180"/>
      <c r="E6371" s="254"/>
    </row>
    <row r="6372" spans="1:5" ht="13.5">
      <c r="A6372" s="180"/>
      <c r="B6372" s="180"/>
      <c r="C6372" s="180"/>
      <c r="D6372" s="180"/>
      <c r="E6372" s="254"/>
    </row>
    <row r="6373" spans="1:5" ht="13.5">
      <c r="A6373" s="180"/>
      <c r="B6373" s="180"/>
      <c r="C6373" s="180"/>
      <c r="D6373" s="180"/>
      <c r="E6373" s="254"/>
    </row>
    <row r="6374" spans="1:5" ht="13.5">
      <c r="A6374" s="180"/>
      <c r="B6374" s="180"/>
      <c r="C6374" s="180"/>
      <c r="D6374" s="180"/>
      <c r="E6374" s="254"/>
    </row>
    <row r="6375" spans="1:5" ht="13.5">
      <c r="A6375" s="180"/>
      <c r="B6375" s="180"/>
      <c r="C6375" s="180"/>
      <c r="D6375" s="180"/>
      <c r="E6375" s="254"/>
    </row>
    <row r="6376" spans="1:5" ht="13.5">
      <c r="A6376" s="180"/>
      <c r="B6376" s="180"/>
      <c r="C6376" s="180"/>
      <c r="D6376" s="180"/>
      <c r="E6376" s="254"/>
    </row>
    <row r="6377" spans="1:5" ht="13.5">
      <c r="A6377" s="180"/>
      <c r="B6377" s="180"/>
      <c r="C6377" s="180"/>
      <c r="D6377" s="180"/>
      <c r="E6377" s="254"/>
    </row>
    <row r="6378" spans="1:5" ht="13.5">
      <c r="A6378" s="180"/>
      <c r="B6378" s="180"/>
      <c r="C6378" s="180"/>
      <c r="D6378" s="180"/>
      <c r="E6378" s="254"/>
    </row>
    <row r="6379" spans="1:5" ht="13.5">
      <c r="A6379" s="180"/>
      <c r="B6379" s="180"/>
      <c r="C6379" s="180"/>
      <c r="D6379" s="180"/>
      <c r="E6379" s="254"/>
    </row>
    <row r="6380" spans="1:5" ht="13.5">
      <c r="A6380" s="180"/>
      <c r="B6380" s="180"/>
      <c r="C6380" s="180"/>
      <c r="D6380" s="180"/>
      <c r="E6380" s="254"/>
    </row>
    <row r="6381" spans="1:5" ht="13.5">
      <c r="A6381" s="180"/>
      <c r="B6381" s="180"/>
      <c r="C6381" s="180"/>
      <c r="D6381" s="180"/>
      <c r="E6381" s="254"/>
    </row>
    <row r="6382" spans="1:5" ht="13.5">
      <c r="A6382" s="180"/>
      <c r="B6382" s="180"/>
      <c r="C6382" s="180"/>
      <c r="D6382" s="180"/>
      <c r="E6382" s="254"/>
    </row>
    <row r="6383" spans="1:5" ht="13.5">
      <c r="A6383" s="180"/>
      <c r="B6383" s="180"/>
      <c r="C6383" s="180"/>
      <c r="D6383" s="180"/>
      <c r="E6383" s="254"/>
    </row>
    <row r="6384" spans="1:5" ht="13.5">
      <c r="A6384" s="180"/>
      <c r="B6384" s="180"/>
      <c r="C6384" s="180"/>
      <c r="D6384" s="180"/>
      <c r="E6384" s="254"/>
    </row>
    <row r="6385" spans="1:5" ht="13.5">
      <c r="A6385" s="180"/>
      <c r="B6385" s="180"/>
      <c r="C6385" s="180"/>
      <c r="D6385" s="180"/>
      <c r="E6385" s="254"/>
    </row>
    <row r="6386" spans="1:5" ht="13.5">
      <c r="A6386" s="180"/>
      <c r="B6386" s="180"/>
      <c r="C6386" s="180"/>
      <c r="D6386" s="180"/>
      <c r="E6386" s="254"/>
    </row>
    <row r="6387" spans="1:5" ht="13.5">
      <c r="A6387" s="180"/>
      <c r="B6387" s="180"/>
      <c r="C6387" s="180"/>
      <c r="D6387" s="180"/>
      <c r="E6387" s="254"/>
    </row>
    <row r="6388" spans="1:5" ht="13.5">
      <c r="A6388" s="180"/>
      <c r="B6388" s="180"/>
      <c r="C6388" s="180"/>
      <c r="D6388" s="180"/>
      <c r="E6388" s="254"/>
    </row>
    <row r="6389" spans="1:5" ht="13.5">
      <c r="A6389" s="180"/>
      <c r="B6389" s="180"/>
      <c r="C6389" s="180"/>
      <c r="D6389" s="180"/>
      <c r="E6389" s="254"/>
    </row>
    <row r="6390" spans="1:5" ht="13.5">
      <c r="A6390" s="180"/>
      <c r="B6390" s="180"/>
      <c r="C6390" s="180"/>
      <c r="D6390" s="180"/>
      <c r="E6390" s="254"/>
    </row>
    <row r="6391" spans="1:5" ht="13.5">
      <c r="A6391" s="180"/>
      <c r="B6391" s="180"/>
      <c r="C6391" s="180"/>
      <c r="D6391" s="180"/>
      <c r="E6391" s="254"/>
    </row>
    <row r="6392" spans="1:5" ht="13.5">
      <c r="A6392" s="180"/>
      <c r="B6392" s="180"/>
      <c r="C6392" s="180"/>
      <c r="D6392" s="180"/>
      <c r="E6392" s="254"/>
    </row>
    <row r="6393" spans="1:5" ht="13.5">
      <c r="A6393" s="180"/>
      <c r="B6393" s="180"/>
      <c r="C6393" s="180"/>
      <c r="D6393" s="180"/>
      <c r="E6393" s="254"/>
    </row>
    <row r="6394" spans="1:5" ht="13.5">
      <c r="A6394" s="180"/>
      <c r="B6394" s="180"/>
      <c r="C6394" s="180"/>
      <c r="D6394" s="180"/>
      <c r="E6394" s="254"/>
    </row>
    <row r="6395" spans="1:5" ht="13.5">
      <c r="A6395" s="180"/>
      <c r="B6395" s="180"/>
      <c r="C6395" s="180"/>
      <c r="D6395" s="180"/>
      <c r="E6395" s="254"/>
    </row>
    <row r="6396" spans="1:5" ht="13.5">
      <c r="A6396" s="180"/>
      <c r="B6396" s="180"/>
      <c r="C6396" s="180"/>
      <c r="D6396" s="180"/>
      <c r="E6396" s="254"/>
    </row>
    <row r="6397" spans="1:5" ht="13.5">
      <c r="A6397" s="180"/>
      <c r="B6397" s="180"/>
      <c r="C6397" s="180"/>
      <c r="D6397" s="180"/>
      <c r="E6397" s="254"/>
    </row>
    <row r="6398" spans="1:5" ht="13.5">
      <c r="A6398" s="180"/>
      <c r="B6398" s="180"/>
      <c r="C6398" s="180"/>
      <c r="D6398" s="180"/>
      <c r="E6398" s="254"/>
    </row>
    <row r="6399" spans="1:5" ht="13.5">
      <c r="A6399" s="180"/>
      <c r="B6399" s="180"/>
      <c r="C6399" s="180"/>
      <c r="D6399" s="180"/>
      <c r="E6399" s="254"/>
    </row>
    <row r="6400" spans="1:5" ht="13.5">
      <c r="A6400" s="180"/>
      <c r="B6400" s="180"/>
      <c r="C6400" s="180"/>
      <c r="D6400" s="180"/>
      <c r="E6400" s="254"/>
    </row>
    <row r="6401" spans="1:5" ht="13.5">
      <c r="A6401" s="180"/>
      <c r="B6401" s="180"/>
      <c r="C6401" s="180"/>
      <c r="D6401" s="180"/>
      <c r="E6401" s="254"/>
    </row>
    <row r="6402" spans="1:5" ht="13.5">
      <c r="A6402" s="180"/>
      <c r="B6402" s="180"/>
      <c r="C6402" s="180"/>
      <c r="D6402" s="180"/>
      <c r="E6402" s="254"/>
    </row>
    <row r="6403" spans="1:5" ht="13.5">
      <c r="A6403" s="180"/>
      <c r="B6403" s="180"/>
      <c r="C6403" s="180"/>
      <c r="D6403" s="180"/>
      <c r="E6403" s="254"/>
    </row>
    <row r="6404" spans="1:5" ht="13.5">
      <c r="A6404" s="180"/>
      <c r="B6404" s="180"/>
      <c r="C6404" s="180"/>
      <c r="D6404" s="180"/>
      <c r="E6404" s="254"/>
    </row>
    <row r="6405" spans="1:5" ht="13.5">
      <c r="A6405" s="180"/>
      <c r="B6405" s="180"/>
      <c r="C6405" s="180"/>
      <c r="D6405" s="180"/>
      <c r="E6405" s="254"/>
    </row>
    <row r="6406" spans="1:5" ht="13.5">
      <c r="A6406" s="180"/>
      <c r="B6406" s="180"/>
      <c r="C6406" s="180"/>
      <c r="D6406" s="180"/>
      <c r="E6406" s="254"/>
    </row>
    <row r="6407" spans="1:5" ht="13.5">
      <c r="A6407" s="180"/>
      <c r="B6407" s="180"/>
      <c r="C6407" s="180"/>
      <c r="D6407" s="180"/>
      <c r="E6407" s="254"/>
    </row>
    <row r="6408" spans="1:5" ht="13.5">
      <c r="A6408" s="180"/>
      <c r="B6408" s="180"/>
      <c r="C6408" s="180"/>
      <c r="D6408" s="180"/>
      <c r="E6408" s="254"/>
    </row>
    <row r="6409" spans="1:5" ht="13.5">
      <c r="A6409" s="180"/>
      <c r="B6409" s="180"/>
      <c r="C6409" s="180"/>
      <c r="D6409" s="180"/>
      <c r="E6409" s="254"/>
    </row>
    <row r="6410" spans="1:5" ht="13.5">
      <c r="A6410" s="180"/>
      <c r="B6410" s="180"/>
      <c r="C6410" s="180"/>
      <c r="D6410" s="180"/>
      <c r="E6410" s="254"/>
    </row>
    <row r="6411" spans="1:5" ht="13.5">
      <c r="A6411" s="180"/>
      <c r="B6411" s="180"/>
      <c r="C6411" s="180"/>
      <c r="D6411" s="180"/>
      <c r="E6411" s="254"/>
    </row>
    <row r="6412" spans="1:5" ht="13.5">
      <c r="A6412" s="180"/>
      <c r="B6412" s="180"/>
      <c r="C6412" s="180"/>
      <c r="D6412" s="180"/>
      <c r="E6412" s="254"/>
    </row>
    <row r="6413" spans="1:5" ht="13.5">
      <c r="A6413" s="180"/>
      <c r="B6413" s="180"/>
      <c r="C6413" s="180"/>
      <c r="D6413" s="180"/>
      <c r="E6413" s="254"/>
    </row>
    <row r="6414" spans="1:5" ht="13.5">
      <c r="A6414" s="180"/>
      <c r="B6414" s="180"/>
      <c r="C6414" s="180"/>
      <c r="D6414" s="180"/>
      <c r="E6414" s="254"/>
    </row>
    <row r="6415" spans="1:5" ht="13.5">
      <c r="A6415" s="180"/>
      <c r="B6415" s="180"/>
      <c r="C6415" s="180"/>
      <c r="D6415" s="180"/>
      <c r="E6415" s="254"/>
    </row>
    <row r="6416" spans="1:5" ht="13.5">
      <c r="A6416" s="180"/>
      <c r="B6416" s="180"/>
      <c r="C6416" s="180"/>
      <c r="D6416" s="180"/>
      <c r="E6416" s="254"/>
    </row>
    <row r="6417" spans="1:5" ht="13.5">
      <c r="A6417" s="180"/>
      <c r="B6417" s="180"/>
      <c r="C6417" s="180"/>
      <c r="D6417" s="180"/>
      <c r="E6417" s="254"/>
    </row>
    <row r="6418" spans="1:5" ht="13.5">
      <c r="A6418" s="180"/>
      <c r="B6418" s="180"/>
      <c r="C6418" s="180"/>
      <c r="D6418" s="180"/>
      <c r="E6418" s="254"/>
    </row>
    <row r="6419" spans="1:5" ht="13.5">
      <c r="A6419" s="180"/>
      <c r="B6419" s="180"/>
      <c r="C6419" s="180"/>
      <c r="D6419" s="180"/>
      <c r="E6419" s="254"/>
    </row>
    <row r="6420" spans="1:5" ht="13.5">
      <c r="A6420" s="180"/>
      <c r="B6420" s="180"/>
      <c r="C6420" s="180"/>
      <c r="D6420" s="180"/>
      <c r="E6420" s="254"/>
    </row>
    <row r="6421" spans="1:5" ht="13.5">
      <c r="A6421" s="180"/>
      <c r="B6421" s="180"/>
      <c r="C6421" s="180"/>
      <c r="D6421" s="180"/>
      <c r="E6421" s="254"/>
    </row>
    <row r="6422" spans="1:5" ht="13.5">
      <c r="A6422" s="180"/>
      <c r="B6422" s="180"/>
      <c r="C6422" s="180"/>
      <c r="D6422" s="180"/>
      <c r="E6422" s="254"/>
    </row>
    <row r="6423" spans="1:5" ht="13.5">
      <c r="A6423" s="180"/>
      <c r="B6423" s="180"/>
      <c r="C6423" s="180"/>
      <c r="D6423" s="180"/>
      <c r="E6423" s="254"/>
    </row>
    <row r="6424" spans="1:5" ht="13.5">
      <c r="A6424" s="180"/>
      <c r="B6424" s="180"/>
      <c r="C6424" s="180"/>
      <c r="D6424" s="180"/>
      <c r="E6424" s="254"/>
    </row>
    <row r="6425" spans="1:5" ht="13.5">
      <c r="A6425" s="180"/>
      <c r="B6425" s="180"/>
      <c r="C6425" s="180"/>
      <c r="D6425" s="180"/>
      <c r="E6425" s="254"/>
    </row>
    <row r="6426" spans="1:5" ht="13.5">
      <c r="A6426" s="180"/>
      <c r="B6426" s="180"/>
      <c r="C6426" s="180"/>
      <c r="D6426" s="180"/>
      <c r="E6426" s="254"/>
    </row>
    <row r="6427" spans="1:5" ht="13.5">
      <c r="A6427" s="180"/>
      <c r="B6427" s="180"/>
      <c r="C6427" s="180"/>
      <c r="D6427" s="180"/>
      <c r="E6427" s="254"/>
    </row>
    <row r="6428" spans="1:5" ht="13.5">
      <c r="A6428" s="180"/>
      <c r="B6428" s="180"/>
      <c r="C6428" s="180"/>
      <c r="D6428" s="180"/>
      <c r="E6428" s="254"/>
    </row>
    <row r="6429" spans="1:5" ht="13.5">
      <c r="A6429" s="180"/>
      <c r="B6429" s="180"/>
      <c r="C6429" s="180"/>
      <c r="D6429" s="180"/>
      <c r="E6429" s="254"/>
    </row>
    <row r="6430" spans="1:5" ht="13.5">
      <c r="A6430" s="180"/>
      <c r="B6430" s="180"/>
      <c r="C6430" s="180"/>
      <c r="D6430" s="180"/>
      <c r="E6430" s="254"/>
    </row>
    <row r="6431" spans="1:5" ht="13.5">
      <c r="A6431" s="180"/>
      <c r="B6431" s="180"/>
      <c r="C6431" s="180"/>
      <c r="D6431" s="180"/>
      <c r="E6431" s="254"/>
    </row>
    <row r="6432" spans="1:5" ht="13.5">
      <c r="A6432" s="180"/>
      <c r="B6432" s="180"/>
      <c r="C6432" s="180"/>
      <c r="D6432" s="180"/>
      <c r="E6432" s="254"/>
    </row>
    <row r="6433" spans="1:5" ht="13.5">
      <c r="A6433" s="180"/>
      <c r="B6433" s="180"/>
      <c r="C6433" s="180"/>
      <c r="D6433" s="180"/>
      <c r="E6433" s="254"/>
    </row>
    <row r="6434" spans="1:5" ht="13.5">
      <c r="A6434" s="180"/>
      <c r="B6434" s="180"/>
      <c r="C6434" s="180"/>
      <c r="D6434" s="180"/>
      <c r="E6434" s="254"/>
    </row>
    <row r="6435" spans="1:5" ht="13.5">
      <c r="A6435" s="180"/>
      <c r="B6435" s="180"/>
      <c r="C6435" s="180"/>
      <c r="D6435" s="180"/>
      <c r="E6435" s="254"/>
    </row>
    <row r="6436" spans="1:5" ht="13.5">
      <c r="A6436" s="180"/>
      <c r="B6436" s="180"/>
      <c r="C6436" s="180"/>
      <c r="D6436" s="180"/>
      <c r="E6436" s="254"/>
    </row>
    <row r="6437" spans="1:5" ht="13.5">
      <c r="A6437" s="180"/>
      <c r="B6437" s="180"/>
      <c r="C6437" s="180"/>
      <c r="D6437" s="180"/>
      <c r="E6437" s="254"/>
    </row>
    <row r="6438" spans="1:5" ht="13.5">
      <c r="A6438" s="180"/>
      <c r="B6438" s="180"/>
      <c r="C6438" s="180"/>
      <c r="D6438" s="180"/>
      <c r="E6438" s="254"/>
    </row>
    <row r="6439" spans="1:5" ht="13.5">
      <c r="A6439" s="180"/>
      <c r="B6439" s="180"/>
      <c r="C6439" s="180"/>
      <c r="D6439" s="180"/>
      <c r="E6439" s="254"/>
    </row>
    <row r="6440" spans="1:5" ht="13.5">
      <c r="A6440" s="180"/>
      <c r="B6440" s="180"/>
      <c r="C6440" s="180"/>
      <c r="D6440" s="180"/>
      <c r="E6440" s="254"/>
    </row>
    <row r="6441" spans="1:5" ht="13.5">
      <c r="A6441" s="180"/>
      <c r="B6441" s="180"/>
      <c r="C6441" s="180"/>
      <c r="D6441" s="180"/>
      <c r="E6441" s="254"/>
    </row>
    <row r="6442" spans="1:5" ht="13.5">
      <c r="A6442" s="180"/>
      <c r="B6442" s="180"/>
      <c r="C6442" s="180"/>
      <c r="D6442" s="180"/>
      <c r="E6442" s="254"/>
    </row>
    <row r="6443" spans="1:5" ht="13.5">
      <c r="A6443" s="180"/>
      <c r="B6443" s="180"/>
      <c r="C6443" s="180"/>
      <c r="D6443" s="180"/>
      <c r="E6443" s="254"/>
    </row>
    <row r="6444" spans="1:5" ht="13.5">
      <c r="A6444" s="180"/>
      <c r="B6444" s="180"/>
      <c r="C6444" s="180"/>
      <c r="D6444" s="180"/>
      <c r="E6444" s="254"/>
    </row>
    <row r="6445" spans="1:5" ht="13.5">
      <c r="A6445" s="180"/>
      <c r="B6445" s="180"/>
      <c r="C6445" s="180"/>
      <c r="D6445" s="180"/>
      <c r="E6445" s="254"/>
    </row>
    <row r="6446" spans="1:5" ht="13.5">
      <c r="A6446" s="180"/>
      <c r="B6446" s="180"/>
      <c r="C6446" s="180"/>
      <c r="D6446" s="180"/>
      <c r="E6446" s="254"/>
    </row>
    <row r="6447" spans="1:5" ht="13.5">
      <c r="A6447" s="180"/>
      <c r="B6447" s="180"/>
      <c r="C6447" s="180"/>
      <c r="D6447" s="180"/>
      <c r="E6447" s="254"/>
    </row>
    <row r="6448" spans="1:5" ht="13.5">
      <c r="A6448" s="180"/>
      <c r="B6448" s="180"/>
      <c r="C6448" s="180"/>
      <c r="D6448" s="180"/>
      <c r="E6448" s="254"/>
    </row>
    <row r="6449" spans="1:5" ht="13.5">
      <c r="A6449" s="180"/>
      <c r="B6449" s="180"/>
      <c r="C6449" s="180"/>
      <c r="D6449" s="180"/>
      <c r="E6449" s="254"/>
    </row>
    <row r="6450" spans="1:5" ht="13.5">
      <c r="A6450" s="180"/>
      <c r="B6450" s="180"/>
      <c r="C6450" s="180"/>
      <c r="D6450" s="180"/>
      <c r="E6450" s="254"/>
    </row>
    <row r="6451" spans="1:5" ht="13.5">
      <c r="A6451" s="180"/>
      <c r="B6451" s="180"/>
      <c r="C6451" s="180"/>
      <c r="D6451" s="180"/>
      <c r="E6451" s="254"/>
    </row>
    <row r="6452" spans="1:5" ht="13.5">
      <c r="A6452" s="180"/>
      <c r="B6452" s="180"/>
      <c r="C6452" s="180"/>
      <c r="D6452" s="180"/>
      <c r="E6452" s="254"/>
    </row>
    <row r="6453" spans="1:5" ht="13.5">
      <c r="A6453" s="180"/>
      <c r="B6453" s="180"/>
      <c r="C6453" s="180"/>
      <c r="D6453" s="180"/>
      <c r="E6453" s="254"/>
    </row>
    <row r="6454" spans="1:5" ht="13.5">
      <c r="A6454" s="180"/>
      <c r="B6454" s="180"/>
      <c r="C6454" s="180"/>
      <c r="D6454" s="180"/>
      <c r="E6454" s="254"/>
    </row>
    <row r="6455" spans="1:5" ht="13.5">
      <c r="A6455" s="180"/>
      <c r="B6455" s="180"/>
      <c r="C6455" s="180"/>
      <c r="D6455" s="180"/>
      <c r="E6455" s="254"/>
    </row>
    <row r="6456" spans="1:5" ht="13.5">
      <c r="A6456" s="180"/>
      <c r="B6456" s="180"/>
      <c r="C6456" s="180"/>
      <c r="D6456" s="180"/>
      <c r="E6456" s="254"/>
    </row>
    <row r="6457" spans="1:5" ht="13.5">
      <c r="A6457" s="180"/>
      <c r="B6457" s="180"/>
      <c r="C6457" s="180"/>
      <c r="D6457" s="180"/>
      <c r="E6457" s="254"/>
    </row>
    <row r="6458" spans="1:5" ht="13.5">
      <c r="A6458" s="180"/>
      <c r="B6458" s="180"/>
      <c r="C6458" s="180"/>
      <c r="D6458" s="180"/>
      <c r="E6458" s="254"/>
    </row>
    <row r="6459" spans="1:5" ht="13.5">
      <c r="A6459" s="180"/>
      <c r="B6459" s="180"/>
      <c r="C6459" s="180"/>
      <c r="D6459" s="180"/>
      <c r="E6459" s="254"/>
    </row>
    <row r="6460" spans="1:5" ht="13.5">
      <c r="A6460" s="180"/>
      <c r="B6460" s="180"/>
      <c r="C6460" s="180"/>
      <c r="D6460" s="180"/>
      <c r="E6460" s="254"/>
    </row>
    <row r="6461" spans="1:5" ht="13.5">
      <c r="A6461" s="180"/>
      <c r="B6461" s="180"/>
      <c r="C6461" s="180"/>
      <c r="D6461" s="180"/>
      <c r="E6461" s="254"/>
    </row>
    <row r="6462" spans="1:5" ht="13.5">
      <c r="A6462" s="180"/>
      <c r="B6462" s="180"/>
      <c r="C6462" s="180"/>
      <c r="D6462" s="180"/>
      <c r="E6462" s="254"/>
    </row>
    <row r="6463" spans="1:5" ht="13.5">
      <c r="A6463" s="180"/>
      <c r="B6463" s="180"/>
      <c r="C6463" s="180"/>
      <c r="D6463" s="180"/>
      <c r="E6463" s="254"/>
    </row>
    <row r="6464" spans="1:5" ht="13.5">
      <c r="A6464" s="180"/>
      <c r="B6464" s="180"/>
      <c r="C6464" s="180"/>
      <c r="D6464" s="180"/>
      <c r="E6464" s="254"/>
    </row>
    <row r="6465" spans="1:5" ht="13.5">
      <c r="A6465" s="180"/>
      <c r="B6465" s="180"/>
      <c r="C6465" s="180"/>
      <c r="D6465" s="180"/>
      <c r="E6465" s="254"/>
    </row>
    <row r="6466" spans="1:5" ht="13.5">
      <c r="A6466" s="180"/>
      <c r="B6466" s="180"/>
      <c r="C6466" s="180"/>
      <c r="D6466" s="180"/>
      <c r="E6466" s="254"/>
    </row>
    <row r="6467" spans="1:5" ht="13.5">
      <c r="A6467" s="180"/>
      <c r="B6467" s="180"/>
      <c r="C6467" s="180"/>
      <c r="D6467" s="180"/>
      <c r="E6467" s="254"/>
    </row>
    <row r="6468" spans="1:5" ht="13.5">
      <c r="A6468" s="180"/>
      <c r="B6468" s="180"/>
      <c r="C6468" s="180"/>
      <c r="D6468" s="180"/>
      <c r="E6468" s="254"/>
    </row>
    <row r="6469" spans="1:5" ht="13.5">
      <c r="A6469" s="180"/>
      <c r="B6469" s="180"/>
      <c r="C6469" s="180"/>
      <c r="D6469" s="180"/>
      <c r="E6469" s="254"/>
    </row>
    <row r="6470" spans="1:5" ht="13.5">
      <c r="A6470" s="180"/>
      <c r="B6470" s="180"/>
      <c r="C6470" s="180"/>
      <c r="D6470" s="180"/>
      <c r="E6470" s="254"/>
    </row>
    <row r="6471" spans="1:5" ht="13.5">
      <c r="A6471" s="180"/>
      <c r="B6471" s="180"/>
      <c r="C6471" s="180"/>
      <c r="D6471" s="180"/>
      <c r="E6471" s="254"/>
    </row>
    <row r="6472" spans="1:5" ht="13.5">
      <c r="A6472" s="180"/>
      <c r="B6472" s="180"/>
      <c r="C6472" s="180"/>
      <c r="D6472" s="180"/>
      <c r="E6472" s="254"/>
    </row>
    <row r="6473" spans="1:5" ht="13.5">
      <c r="A6473" s="180"/>
      <c r="B6473" s="180"/>
      <c r="C6473" s="180"/>
      <c r="D6473" s="180"/>
      <c r="E6473" s="254"/>
    </row>
    <row r="6474" spans="1:5" ht="13.5">
      <c r="A6474" s="180"/>
      <c r="B6474" s="180"/>
      <c r="C6474" s="180"/>
      <c r="D6474" s="180"/>
      <c r="E6474" s="254"/>
    </row>
    <row r="6475" spans="1:5" ht="13.5">
      <c r="A6475" s="180"/>
      <c r="B6475" s="180"/>
      <c r="C6475" s="180"/>
      <c r="D6475" s="180"/>
      <c r="E6475" s="254"/>
    </row>
    <row r="6476" spans="1:5" ht="13.5">
      <c r="A6476" s="180"/>
      <c r="B6476" s="180"/>
      <c r="C6476" s="180"/>
      <c r="D6476" s="180"/>
      <c r="E6476" s="254"/>
    </row>
    <row r="6477" spans="1:5" ht="13.5">
      <c r="A6477" s="180"/>
      <c r="B6477" s="180"/>
      <c r="C6477" s="180"/>
      <c r="D6477" s="180"/>
      <c r="E6477" s="254"/>
    </row>
    <row r="6478" spans="1:5" ht="13.5">
      <c r="A6478" s="180"/>
      <c r="B6478" s="180"/>
      <c r="C6478" s="180"/>
      <c r="D6478" s="180"/>
      <c r="E6478" s="254"/>
    </row>
    <row r="6479" spans="1:5" ht="13.5">
      <c r="A6479" s="180"/>
      <c r="B6479" s="180"/>
      <c r="C6479" s="180"/>
      <c r="D6479" s="180"/>
      <c r="E6479" s="254"/>
    </row>
    <row r="6480" spans="1:5" ht="13.5">
      <c r="A6480" s="180"/>
      <c r="B6480" s="180"/>
      <c r="C6480" s="180"/>
      <c r="D6480" s="180"/>
      <c r="E6480" s="254"/>
    </row>
    <row r="6481" spans="1:5" ht="13.5">
      <c r="A6481" s="180"/>
      <c r="B6481" s="180"/>
      <c r="C6481" s="180"/>
      <c r="D6481" s="180"/>
      <c r="E6481" s="254"/>
    </row>
    <row r="6482" spans="1:5" ht="13.5">
      <c r="A6482" s="180"/>
      <c r="B6482" s="180"/>
      <c r="C6482" s="180"/>
      <c r="D6482" s="180"/>
      <c r="E6482" s="254"/>
    </row>
    <row r="6483" spans="1:5" ht="13.5">
      <c r="A6483" s="180"/>
      <c r="B6483" s="180"/>
      <c r="C6483" s="180"/>
      <c r="D6483" s="180"/>
      <c r="E6483" s="254"/>
    </row>
    <row r="6484" spans="1:5" ht="13.5">
      <c r="A6484" s="180"/>
      <c r="B6484" s="180"/>
      <c r="C6484" s="180"/>
      <c r="D6484" s="180"/>
      <c r="E6484" s="254"/>
    </row>
    <row r="6485" spans="1:5" ht="13.5">
      <c r="A6485" s="180"/>
      <c r="B6485" s="180"/>
      <c r="C6485" s="180"/>
      <c r="D6485" s="180"/>
      <c r="E6485" s="254"/>
    </row>
    <row r="6486" spans="1:5" ht="13.5">
      <c r="A6486" s="180"/>
      <c r="B6486" s="180"/>
      <c r="C6486" s="180"/>
      <c r="D6486" s="180"/>
      <c r="E6486" s="254"/>
    </row>
    <row r="6487" spans="1:5" ht="13.5">
      <c r="A6487" s="180"/>
      <c r="B6487" s="180"/>
      <c r="C6487" s="180"/>
      <c r="D6487" s="180"/>
      <c r="E6487" s="254"/>
    </row>
    <row r="6488" spans="1:5" ht="13.5">
      <c r="A6488" s="180"/>
      <c r="B6488" s="180"/>
      <c r="C6488" s="180"/>
      <c r="D6488" s="180"/>
      <c r="E6488" s="254"/>
    </row>
    <row r="6489" spans="1:5" ht="13.5">
      <c r="A6489" s="180"/>
      <c r="B6489" s="180"/>
      <c r="C6489" s="180"/>
      <c r="D6489" s="180"/>
      <c r="E6489" s="254"/>
    </row>
    <row r="6490" spans="1:5" ht="13.5">
      <c r="A6490" s="180"/>
      <c r="B6490" s="180"/>
      <c r="C6490" s="180"/>
      <c r="D6490" s="180"/>
      <c r="E6490" s="254"/>
    </row>
    <row r="6491" spans="1:5" ht="13.5">
      <c r="A6491" s="180"/>
      <c r="B6491" s="180"/>
      <c r="C6491" s="180"/>
      <c r="D6491" s="180"/>
      <c r="E6491" s="254"/>
    </row>
    <row r="6492" spans="1:5" ht="13.5">
      <c r="A6492" s="180"/>
      <c r="B6492" s="180"/>
      <c r="C6492" s="180"/>
      <c r="D6492" s="180"/>
      <c r="E6492" s="254"/>
    </row>
    <row r="6493" spans="1:5" ht="13.5">
      <c r="A6493" s="180"/>
      <c r="B6493" s="180"/>
      <c r="C6493" s="180"/>
      <c r="D6493" s="180"/>
      <c r="E6493" s="254"/>
    </row>
    <row r="6494" spans="1:5" ht="13.5">
      <c r="A6494" s="180"/>
      <c r="B6494" s="180"/>
      <c r="C6494" s="180"/>
      <c r="D6494" s="180"/>
      <c r="E6494" s="254"/>
    </row>
    <row r="6495" spans="1:5" ht="13.5">
      <c r="A6495" s="180"/>
      <c r="B6495" s="180"/>
      <c r="C6495" s="180"/>
      <c r="D6495" s="180"/>
      <c r="E6495" s="254"/>
    </row>
    <row r="6496" spans="1:5" ht="13.5">
      <c r="A6496" s="180"/>
      <c r="B6496" s="180"/>
      <c r="C6496" s="180"/>
      <c r="D6496" s="180"/>
      <c r="E6496" s="254"/>
    </row>
    <row r="6497" spans="1:5" ht="13.5">
      <c r="A6497" s="180"/>
      <c r="B6497" s="180"/>
      <c r="C6497" s="180"/>
      <c r="D6497" s="180"/>
      <c r="E6497" s="254"/>
    </row>
    <row r="6498" spans="1:5" ht="13.5">
      <c r="A6498" s="180"/>
      <c r="B6498" s="180"/>
      <c r="C6498" s="180"/>
      <c r="D6498" s="180"/>
      <c r="E6498" s="254"/>
    </row>
    <row r="6499" spans="1:5" ht="13.5">
      <c r="A6499" s="180"/>
      <c r="B6499" s="180"/>
      <c r="C6499" s="180"/>
      <c r="D6499" s="180"/>
      <c r="E6499" s="254"/>
    </row>
    <row r="6500" spans="1:5" ht="13.5">
      <c r="A6500" s="180"/>
      <c r="B6500" s="180"/>
      <c r="C6500" s="180"/>
      <c r="D6500" s="180"/>
      <c r="E6500" s="254"/>
    </row>
    <row r="6501" spans="1:5" ht="13.5">
      <c r="A6501" s="180"/>
      <c r="B6501" s="180"/>
      <c r="C6501" s="180"/>
      <c r="D6501" s="180"/>
      <c r="E6501" s="254"/>
    </row>
    <row r="6502" spans="1:5" ht="13.5">
      <c r="A6502" s="180"/>
      <c r="B6502" s="180"/>
      <c r="C6502" s="180"/>
      <c r="D6502" s="180"/>
      <c r="E6502" s="254"/>
    </row>
    <row r="6503" spans="1:5" ht="13.5">
      <c r="A6503" s="180"/>
      <c r="B6503" s="180"/>
      <c r="C6503" s="180"/>
      <c r="D6503" s="180"/>
      <c r="E6503" s="254"/>
    </row>
    <row r="6504" spans="1:5" ht="13.5">
      <c r="A6504" s="180"/>
      <c r="B6504" s="180"/>
      <c r="C6504" s="180"/>
      <c r="D6504" s="180"/>
      <c r="E6504" s="254"/>
    </row>
    <row r="6505" spans="1:5" ht="13.5">
      <c r="A6505" s="180"/>
      <c r="B6505" s="180"/>
      <c r="C6505" s="180"/>
      <c r="D6505" s="180"/>
      <c r="E6505" s="254"/>
    </row>
    <row r="6506" spans="1:5" ht="13.5">
      <c r="A6506" s="180"/>
      <c r="B6506" s="180"/>
      <c r="C6506" s="180"/>
      <c r="D6506" s="180"/>
      <c r="E6506" s="254"/>
    </row>
    <row r="6507" spans="1:5" ht="13.5">
      <c r="A6507" s="180"/>
      <c r="B6507" s="180"/>
      <c r="C6507" s="180"/>
      <c r="D6507" s="180"/>
      <c r="E6507" s="254"/>
    </row>
    <row r="6508" spans="1:5" ht="13.5">
      <c r="A6508" s="180"/>
      <c r="B6508" s="180"/>
      <c r="C6508" s="180"/>
      <c r="D6508" s="180"/>
      <c r="E6508" s="254"/>
    </row>
    <row r="6509" spans="1:5" ht="13.5">
      <c r="A6509" s="180"/>
      <c r="B6509" s="180"/>
      <c r="C6509" s="180"/>
      <c r="D6509" s="180"/>
      <c r="E6509" s="254"/>
    </row>
    <row r="6510" spans="1:5" ht="13.5">
      <c r="A6510" s="180"/>
      <c r="B6510" s="180"/>
      <c r="C6510" s="180"/>
      <c r="D6510" s="180"/>
      <c r="E6510" s="254"/>
    </row>
    <row r="6511" spans="1:5" ht="13.5">
      <c r="A6511" s="180"/>
      <c r="B6511" s="180"/>
      <c r="C6511" s="180"/>
      <c r="D6511" s="180"/>
      <c r="E6511" s="254"/>
    </row>
    <row r="6512" spans="1:5" ht="13.5">
      <c r="A6512" s="180"/>
      <c r="B6512" s="180"/>
      <c r="C6512" s="180"/>
      <c r="D6512" s="180"/>
      <c r="E6512" s="254"/>
    </row>
    <row r="6513" spans="1:5" ht="13.5">
      <c r="A6513" s="180"/>
      <c r="B6513" s="180"/>
      <c r="C6513" s="180"/>
      <c r="D6513" s="180"/>
      <c r="E6513" s="254"/>
    </row>
    <row r="6514" spans="1:5" ht="13.5">
      <c r="A6514" s="180"/>
      <c r="B6514" s="180"/>
      <c r="C6514" s="180"/>
      <c r="D6514" s="180"/>
      <c r="E6514" s="254"/>
    </row>
    <row r="6515" spans="1:5" ht="13.5">
      <c r="A6515" s="180"/>
      <c r="B6515" s="180"/>
      <c r="C6515" s="180"/>
      <c r="D6515" s="180"/>
      <c r="E6515" s="254"/>
    </row>
    <row r="6516" spans="1:5" ht="13.5">
      <c r="A6516" s="180"/>
      <c r="B6516" s="180"/>
      <c r="C6516" s="180"/>
      <c r="D6516" s="180"/>
      <c r="E6516" s="254"/>
    </row>
    <row r="6517" spans="1:5" ht="13.5">
      <c r="A6517" s="180"/>
      <c r="B6517" s="180"/>
      <c r="C6517" s="180"/>
      <c r="D6517" s="180"/>
      <c r="E6517" s="254"/>
    </row>
    <row r="6518" spans="1:5" ht="13.5">
      <c r="A6518" s="180"/>
      <c r="B6518" s="180"/>
      <c r="C6518" s="180"/>
      <c r="D6518" s="180"/>
      <c r="E6518" s="254"/>
    </row>
    <row r="6519" spans="1:5" ht="13.5">
      <c r="A6519" s="180"/>
      <c r="B6519" s="180"/>
      <c r="C6519" s="180"/>
      <c r="D6519" s="180"/>
      <c r="E6519" s="254"/>
    </row>
    <row r="6520" spans="1:5" ht="13.5">
      <c r="A6520" s="180"/>
      <c r="B6520" s="180"/>
      <c r="C6520" s="180"/>
      <c r="D6520" s="180"/>
      <c r="E6520" s="254"/>
    </row>
    <row r="6521" spans="1:5" ht="13.5">
      <c r="A6521" s="180"/>
      <c r="B6521" s="180"/>
      <c r="C6521" s="180"/>
      <c r="D6521" s="180"/>
      <c r="E6521" s="254"/>
    </row>
    <row r="6522" spans="1:5" ht="13.5">
      <c r="A6522" s="180"/>
      <c r="B6522" s="180"/>
      <c r="C6522" s="180"/>
      <c r="D6522" s="180"/>
      <c r="E6522" s="254"/>
    </row>
    <row r="6523" spans="1:5" ht="13.5">
      <c r="A6523" s="180"/>
      <c r="B6523" s="180"/>
      <c r="C6523" s="180"/>
      <c r="D6523" s="180"/>
      <c r="E6523" s="254"/>
    </row>
    <row r="6524" spans="1:5" ht="13.5">
      <c r="A6524" s="180"/>
      <c r="B6524" s="180"/>
      <c r="C6524" s="180"/>
      <c r="D6524" s="180"/>
      <c r="E6524" s="254"/>
    </row>
    <row r="6525" spans="1:5" ht="13.5">
      <c r="A6525" s="180"/>
      <c r="B6525" s="180"/>
      <c r="C6525" s="180"/>
      <c r="D6525" s="180"/>
      <c r="E6525" s="254"/>
    </row>
    <row r="6526" spans="1:5" ht="13.5">
      <c r="A6526" s="180"/>
      <c r="B6526" s="180"/>
      <c r="C6526" s="180"/>
      <c r="D6526" s="180"/>
      <c r="E6526" s="254"/>
    </row>
    <row r="6527" spans="1:5" ht="13.5">
      <c r="A6527" s="180"/>
      <c r="B6527" s="180"/>
      <c r="C6527" s="180"/>
      <c r="D6527" s="180"/>
      <c r="E6527" s="254"/>
    </row>
    <row r="6528" spans="1:5" ht="13.5">
      <c r="A6528" s="180"/>
      <c r="B6528" s="180"/>
      <c r="C6528" s="180"/>
      <c r="D6528" s="180"/>
      <c r="E6528" s="254"/>
    </row>
    <row r="6529" spans="1:5" ht="13.5">
      <c r="A6529" s="180"/>
      <c r="B6529" s="180"/>
      <c r="C6529" s="180"/>
      <c r="D6529" s="180"/>
      <c r="E6529" s="254"/>
    </row>
    <row r="6530" spans="1:5" ht="13.5">
      <c r="A6530" s="180"/>
      <c r="B6530" s="180"/>
      <c r="C6530" s="180"/>
      <c r="D6530" s="180"/>
      <c r="E6530" s="254"/>
    </row>
    <row r="6531" spans="1:5" ht="13.5">
      <c r="A6531" s="180"/>
      <c r="B6531" s="180"/>
      <c r="C6531" s="180"/>
      <c r="D6531" s="180"/>
      <c r="E6531" s="254"/>
    </row>
    <row r="6532" spans="1:5" ht="13.5">
      <c r="A6532" s="180"/>
      <c r="B6532" s="180"/>
      <c r="C6532" s="180"/>
      <c r="D6532" s="180"/>
      <c r="E6532" s="254"/>
    </row>
    <row r="6533" spans="1:5" ht="13.5">
      <c r="A6533" s="180"/>
      <c r="B6533" s="180"/>
      <c r="C6533" s="180"/>
      <c r="D6533" s="180"/>
      <c r="E6533" s="254"/>
    </row>
    <row r="6534" spans="1:5" ht="13.5">
      <c r="A6534" s="180"/>
      <c r="B6534" s="180"/>
      <c r="C6534" s="180"/>
      <c r="D6534" s="180"/>
      <c r="E6534" s="254"/>
    </row>
    <row r="6535" spans="1:5" ht="13.5">
      <c r="A6535" s="180"/>
      <c r="B6535" s="180"/>
      <c r="C6535" s="180"/>
      <c r="D6535" s="180"/>
      <c r="E6535" s="254"/>
    </row>
    <row r="6536" spans="1:5" ht="13.5">
      <c r="A6536" s="180"/>
      <c r="B6536" s="180"/>
      <c r="C6536" s="180"/>
      <c r="D6536" s="180"/>
      <c r="E6536" s="254"/>
    </row>
    <row r="6537" spans="1:5" ht="13.5">
      <c r="A6537" s="180"/>
      <c r="B6537" s="180"/>
      <c r="C6537" s="180"/>
      <c r="D6537" s="180"/>
      <c r="E6537" s="254"/>
    </row>
    <row r="6538" spans="1:5" ht="13.5">
      <c r="A6538" s="180"/>
      <c r="B6538" s="180"/>
      <c r="C6538" s="180"/>
      <c r="D6538" s="180"/>
      <c r="E6538" s="254"/>
    </row>
    <row r="6539" spans="1:5" ht="13.5">
      <c r="A6539" s="180"/>
      <c r="B6539" s="180"/>
      <c r="C6539" s="180"/>
      <c r="D6539" s="180"/>
      <c r="E6539" s="254"/>
    </row>
    <row r="6540" spans="1:5" ht="13.5">
      <c r="A6540" s="180"/>
      <c r="B6540" s="180"/>
      <c r="C6540" s="180"/>
      <c r="D6540" s="180"/>
      <c r="E6540" s="254"/>
    </row>
    <row r="6541" spans="1:5" ht="13.5">
      <c r="A6541" s="180"/>
      <c r="B6541" s="180"/>
      <c r="C6541" s="180"/>
      <c r="D6541" s="180"/>
      <c r="E6541" s="254"/>
    </row>
    <row r="6542" spans="1:5" ht="13.5">
      <c r="A6542" s="180"/>
      <c r="B6542" s="180"/>
      <c r="C6542" s="180"/>
      <c r="D6542" s="180"/>
      <c r="E6542" s="254"/>
    </row>
    <row r="6543" spans="1:5" ht="13.5">
      <c r="A6543" s="180"/>
      <c r="B6543" s="180"/>
      <c r="C6543" s="180"/>
      <c r="D6543" s="180"/>
      <c r="E6543" s="254"/>
    </row>
    <row r="6544" spans="1:5" ht="13.5">
      <c r="A6544" s="180"/>
      <c r="B6544" s="180"/>
      <c r="C6544" s="180"/>
      <c r="D6544" s="180"/>
      <c r="E6544" s="254"/>
    </row>
    <row r="6545" spans="1:5" ht="13.5">
      <c r="A6545" s="180"/>
      <c r="B6545" s="180"/>
      <c r="C6545" s="180"/>
      <c r="D6545" s="180"/>
      <c r="E6545" s="254"/>
    </row>
    <row r="6546" spans="1:5" ht="13.5">
      <c r="A6546" s="180"/>
      <c r="B6546" s="180"/>
      <c r="C6546" s="180"/>
      <c r="D6546" s="180"/>
      <c r="E6546" s="254"/>
    </row>
    <row r="6547" spans="1:5" ht="13.5">
      <c r="A6547" s="180"/>
      <c r="B6547" s="180"/>
      <c r="C6547" s="180"/>
      <c r="D6547" s="180"/>
      <c r="E6547" s="254"/>
    </row>
    <row r="6548" spans="1:5" ht="13.5">
      <c r="A6548" s="180"/>
      <c r="B6548" s="180"/>
      <c r="C6548" s="180"/>
      <c r="D6548" s="180"/>
      <c r="E6548" s="254"/>
    </row>
    <row r="6549" spans="1:5" ht="13.5">
      <c r="A6549" s="180"/>
      <c r="B6549" s="180"/>
      <c r="C6549" s="180"/>
      <c r="D6549" s="180"/>
      <c r="E6549" s="254"/>
    </row>
    <row r="6550" spans="1:5" ht="13.5">
      <c r="A6550" s="180"/>
      <c r="B6550" s="180"/>
      <c r="C6550" s="180"/>
      <c r="D6550" s="180"/>
      <c r="E6550" s="254"/>
    </row>
    <row r="6551" spans="1:5" ht="13.5">
      <c r="A6551" s="180"/>
      <c r="B6551" s="180"/>
      <c r="C6551" s="180"/>
      <c r="D6551" s="180"/>
      <c r="E6551" s="254"/>
    </row>
    <row r="6552" spans="1:5" ht="13.5">
      <c r="A6552" s="180"/>
      <c r="B6552" s="180"/>
      <c r="C6552" s="180"/>
      <c r="D6552" s="180"/>
      <c r="E6552" s="254"/>
    </row>
    <row r="6553" spans="1:5" ht="13.5">
      <c r="A6553" s="180"/>
      <c r="B6553" s="180"/>
      <c r="C6553" s="180"/>
      <c r="D6553" s="180"/>
      <c r="E6553" s="254"/>
    </row>
    <row r="6554" spans="1:5" ht="13.5">
      <c r="A6554" s="180"/>
      <c r="B6554" s="180"/>
      <c r="C6554" s="180"/>
      <c r="D6554" s="180"/>
      <c r="E6554" s="254"/>
    </row>
    <row r="6555" spans="1:5" ht="13.5">
      <c r="A6555" s="180"/>
      <c r="B6555" s="180"/>
      <c r="C6555" s="180"/>
      <c r="D6555" s="180"/>
      <c r="E6555" s="254"/>
    </row>
    <row r="6556" spans="1:5" ht="13.5">
      <c r="A6556" s="180"/>
      <c r="B6556" s="180"/>
      <c r="C6556" s="180"/>
      <c r="D6556" s="180"/>
      <c r="E6556" s="254"/>
    </row>
    <row r="6557" spans="1:5" ht="13.5">
      <c r="A6557" s="180"/>
      <c r="B6557" s="180"/>
      <c r="C6557" s="180"/>
      <c r="D6557" s="180"/>
      <c r="E6557" s="254"/>
    </row>
    <row r="6558" spans="1:5" ht="13.5">
      <c r="A6558" s="180"/>
      <c r="B6558" s="180"/>
      <c r="C6558" s="180"/>
      <c r="D6558" s="180"/>
      <c r="E6558" s="254"/>
    </row>
    <row r="6559" spans="1:5" ht="13.5">
      <c r="A6559" s="180"/>
      <c r="B6559" s="180"/>
      <c r="C6559" s="180"/>
      <c r="D6559" s="180"/>
      <c r="E6559" s="254"/>
    </row>
    <row r="6560" spans="1:5" ht="13.5">
      <c r="A6560" s="180"/>
      <c r="B6560" s="180"/>
      <c r="C6560" s="180"/>
      <c r="D6560" s="180"/>
      <c r="E6560" s="254"/>
    </row>
    <row r="6561" spans="1:5" ht="13.5">
      <c r="A6561" s="180"/>
      <c r="B6561" s="180"/>
      <c r="C6561" s="180"/>
      <c r="D6561" s="180"/>
      <c r="E6561" s="254"/>
    </row>
    <row r="6562" spans="1:5" ht="13.5">
      <c r="A6562" s="180"/>
      <c r="B6562" s="180"/>
      <c r="C6562" s="180"/>
      <c r="D6562" s="180"/>
      <c r="E6562" s="254"/>
    </row>
    <row r="6563" spans="1:5" ht="13.5">
      <c r="A6563" s="180"/>
      <c r="B6563" s="180"/>
      <c r="C6563" s="180"/>
      <c r="D6563" s="180"/>
      <c r="E6563" s="254"/>
    </row>
    <row r="6564" spans="1:5" ht="13.5">
      <c r="A6564" s="180"/>
      <c r="B6564" s="180"/>
      <c r="C6564" s="180"/>
      <c r="D6564" s="180"/>
      <c r="E6564" s="254"/>
    </row>
    <row r="6565" spans="1:5" ht="13.5">
      <c r="A6565" s="180"/>
      <c r="B6565" s="180"/>
      <c r="C6565" s="180"/>
      <c r="D6565" s="180"/>
      <c r="E6565" s="254"/>
    </row>
    <row r="6566" spans="1:5" ht="13.5">
      <c r="A6566" s="180"/>
      <c r="B6566" s="180"/>
      <c r="C6566" s="180"/>
      <c r="D6566" s="180"/>
      <c r="E6566" s="254"/>
    </row>
    <row r="6567" spans="1:5" ht="13.5">
      <c r="A6567" s="180"/>
      <c r="B6567" s="180"/>
      <c r="C6567" s="180"/>
      <c r="D6567" s="180"/>
      <c r="E6567" s="254"/>
    </row>
    <row r="6568" spans="1:5" ht="13.5">
      <c r="A6568" s="180"/>
      <c r="B6568" s="180"/>
      <c r="C6568" s="180"/>
      <c r="D6568" s="180"/>
      <c r="E6568" s="254"/>
    </row>
    <row r="6569" spans="1:5" ht="13.5">
      <c r="A6569" s="180"/>
      <c r="B6569" s="180"/>
      <c r="C6569" s="180"/>
      <c r="D6569" s="180"/>
      <c r="E6569" s="254"/>
    </row>
    <row r="6570" spans="1:5" ht="13.5">
      <c r="A6570" s="180"/>
      <c r="B6570" s="180"/>
      <c r="C6570" s="180"/>
      <c r="D6570" s="180"/>
      <c r="E6570" s="254"/>
    </row>
    <row r="6571" spans="1:5" ht="13.5">
      <c r="A6571" s="180"/>
      <c r="B6571" s="180"/>
      <c r="C6571" s="180"/>
      <c r="D6571" s="180"/>
      <c r="E6571" s="254"/>
    </row>
    <row r="6572" spans="1:5" ht="13.5">
      <c r="A6572" s="180"/>
      <c r="B6572" s="180"/>
      <c r="C6572" s="180"/>
      <c r="D6572" s="180"/>
      <c r="E6572" s="254"/>
    </row>
    <row r="6573" spans="1:5" ht="13.5">
      <c r="A6573" s="180"/>
      <c r="B6573" s="180"/>
      <c r="C6573" s="180"/>
      <c r="D6573" s="180"/>
      <c r="E6573" s="254"/>
    </row>
    <row r="6574" spans="1:5" ht="13.5">
      <c r="A6574" s="180"/>
      <c r="B6574" s="180"/>
      <c r="C6574" s="180"/>
      <c r="D6574" s="180"/>
      <c r="E6574" s="254"/>
    </row>
    <row r="6575" spans="1:5" ht="13.5">
      <c r="A6575" s="180"/>
      <c r="B6575" s="180"/>
      <c r="C6575" s="180"/>
      <c r="D6575" s="180"/>
      <c r="E6575" s="254"/>
    </row>
    <row r="6576" spans="1:5" ht="13.5">
      <c r="A6576" s="180"/>
      <c r="B6576" s="180"/>
      <c r="C6576" s="180"/>
      <c r="D6576" s="180"/>
      <c r="E6576" s="254"/>
    </row>
    <row r="6577" spans="1:5" ht="13.5">
      <c r="A6577" s="180"/>
      <c r="B6577" s="180"/>
      <c r="C6577" s="180"/>
      <c r="D6577" s="180"/>
      <c r="E6577" s="254"/>
    </row>
    <row r="6578" spans="1:5" ht="13.5">
      <c r="A6578" s="180"/>
      <c r="B6578" s="180"/>
      <c r="C6578" s="180"/>
      <c r="D6578" s="180"/>
      <c r="E6578" s="254"/>
    </row>
    <row r="6579" spans="1:5" ht="13.5">
      <c r="A6579" s="180"/>
      <c r="B6579" s="180"/>
      <c r="C6579" s="180"/>
      <c r="D6579" s="180"/>
      <c r="E6579" s="254"/>
    </row>
    <row r="6580" spans="1:5" ht="13.5">
      <c r="A6580" s="180"/>
      <c r="B6580" s="180"/>
      <c r="C6580" s="180"/>
      <c r="D6580" s="180"/>
      <c r="E6580" s="254"/>
    </row>
    <row r="6581" spans="1:5" ht="13.5">
      <c r="A6581" s="180"/>
      <c r="B6581" s="180"/>
      <c r="C6581" s="180"/>
      <c r="D6581" s="180"/>
      <c r="E6581" s="254"/>
    </row>
    <row r="6582" spans="1:5" ht="13.5">
      <c r="A6582" s="180"/>
      <c r="B6582" s="180"/>
      <c r="C6582" s="180"/>
      <c r="D6582" s="180"/>
      <c r="E6582" s="254"/>
    </row>
    <row r="6583" spans="1:5" ht="13.5">
      <c r="A6583" s="180"/>
      <c r="B6583" s="180"/>
      <c r="C6583" s="180"/>
      <c r="D6583" s="180"/>
      <c r="E6583" s="254"/>
    </row>
    <row r="6584" spans="1:5" ht="13.5">
      <c r="A6584" s="180"/>
      <c r="B6584" s="180"/>
      <c r="C6584" s="180"/>
      <c r="D6584" s="180"/>
      <c r="E6584" s="254"/>
    </row>
    <row r="6585" spans="1:5" ht="13.5">
      <c r="A6585" s="180"/>
      <c r="B6585" s="180"/>
      <c r="C6585" s="180"/>
      <c r="D6585" s="180"/>
      <c r="E6585" s="254"/>
    </row>
    <row r="6586" spans="1:5" ht="13.5">
      <c r="A6586" s="180"/>
      <c r="B6586" s="180"/>
      <c r="C6586" s="180"/>
      <c r="D6586" s="180"/>
      <c r="E6586" s="254"/>
    </row>
    <row r="6587" spans="1:5" ht="13.5">
      <c r="A6587" s="180"/>
      <c r="B6587" s="180"/>
      <c r="C6587" s="180"/>
      <c r="D6587" s="180"/>
      <c r="E6587" s="254"/>
    </row>
    <row r="6588" spans="1:5" ht="13.5">
      <c r="A6588" s="180"/>
      <c r="B6588" s="180"/>
      <c r="C6588" s="180"/>
      <c r="D6588" s="180"/>
      <c r="E6588" s="254"/>
    </row>
    <row r="6589" spans="1:5" ht="13.5">
      <c r="A6589" s="180"/>
      <c r="B6589" s="180"/>
      <c r="C6589" s="180"/>
      <c r="D6589" s="180"/>
      <c r="E6589" s="254"/>
    </row>
    <row r="6590" spans="1:5" ht="13.5">
      <c r="A6590" s="180"/>
      <c r="B6590" s="180"/>
      <c r="C6590" s="180"/>
      <c r="D6590" s="180"/>
      <c r="E6590" s="254"/>
    </row>
    <row r="6591" spans="1:5" ht="13.5">
      <c r="A6591" s="180"/>
      <c r="B6591" s="180"/>
      <c r="C6591" s="180"/>
      <c r="D6591" s="180"/>
      <c r="E6591" s="254"/>
    </row>
    <row r="6592" spans="1:5" ht="13.5">
      <c r="A6592" s="180"/>
      <c r="B6592" s="180"/>
      <c r="C6592" s="180"/>
      <c r="D6592" s="180"/>
      <c r="E6592" s="254"/>
    </row>
    <row r="6593" spans="1:5" ht="13.5">
      <c r="A6593" s="180"/>
      <c r="B6593" s="180"/>
      <c r="C6593" s="180"/>
      <c r="D6593" s="180"/>
      <c r="E6593" s="254"/>
    </row>
    <row r="6594" spans="1:5" ht="13.5">
      <c r="A6594" s="180"/>
      <c r="B6594" s="180"/>
      <c r="C6594" s="180"/>
      <c r="D6594" s="180"/>
      <c r="E6594" s="254"/>
    </row>
    <row r="6595" spans="1:5" ht="13.5">
      <c r="A6595" s="180"/>
      <c r="B6595" s="180"/>
      <c r="C6595" s="180"/>
      <c r="D6595" s="180"/>
      <c r="E6595" s="254"/>
    </row>
    <row r="6596" spans="1:5" ht="13.5">
      <c r="A6596" s="180"/>
      <c r="B6596" s="180"/>
      <c r="C6596" s="180"/>
      <c r="D6596" s="180"/>
      <c r="E6596" s="254"/>
    </row>
    <row r="6597" spans="1:5" ht="13.5">
      <c r="A6597" s="180"/>
      <c r="B6597" s="180"/>
      <c r="C6597" s="180"/>
      <c r="D6597" s="180"/>
      <c r="E6597" s="254"/>
    </row>
    <row r="6598" spans="1:5" ht="13.5">
      <c r="A6598" s="180"/>
      <c r="B6598" s="180"/>
      <c r="C6598" s="180"/>
      <c r="D6598" s="180"/>
      <c r="E6598" s="254"/>
    </row>
    <row r="6599" spans="1:5" ht="13.5">
      <c r="A6599" s="180"/>
      <c r="B6599" s="180"/>
      <c r="C6599" s="180"/>
      <c r="D6599" s="180"/>
      <c r="E6599" s="254"/>
    </row>
    <row r="6600" spans="1:5" ht="13.5">
      <c r="A6600" s="180"/>
      <c r="B6600" s="180"/>
      <c r="C6600" s="180"/>
      <c r="D6600" s="180"/>
      <c r="E6600" s="254"/>
    </row>
    <row r="6601" spans="1:5" ht="13.5">
      <c r="A6601" s="180"/>
      <c r="B6601" s="180"/>
      <c r="C6601" s="180"/>
      <c r="D6601" s="180"/>
      <c r="E6601" s="254"/>
    </row>
    <row r="6602" spans="1:5" ht="13.5">
      <c r="A6602" s="180"/>
      <c r="B6602" s="180"/>
      <c r="C6602" s="180"/>
      <c r="D6602" s="180"/>
      <c r="E6602" s="254"/>
    </row>
    <row r="6603" spans="1:5" ht="13.5">
      <c r="A6603" s="180"/>
      <c r="B6603" s="180"/>
      <c r="C6603" s="180"/>
      <c r="D6603" s="180"/>
      <c r="E6603" s="254"/>
    </row>
    <row r="6604" spans="1:5" ht="13.5">
      <c r="A6604" s="180"/>
      <c r="B6604" s="180"/>
      <c r="C6604" s="180"/>
      <c r="D6604" s="180"/>
      <c r="E6604" s="254"/>
    </row>
    <row r="6605" spans="1:5" ht="13.5">
      <c r="A6605" s="180"/>
      <c r="B6605" s="180"/>
      <c r="C6605" s="180"/>
      <c r="D6605" s="180"/>
      <c r="E6605" s="254"/>
    </row>
    <row r="6606" spans="1:5" ht="13.5">
      <c r="A6606" s="180"/>
      <c r="B6606" s="180"/>
      <c r="C6606" s="180"/>
      <c r="D6606" s="180"/>
      <c r="E6606" s="254"/>
    </row>
    <row r="6607" spans="1:5" ht="13.5">
      <c r="A6607" s="180"/>
      <c r="B6607" s="180"/>
      <c r="C6607" s="180"/>
      <c r="D6607" s="180"/>
      <c r="E6607" s="254"/>
    </row>
    <row r="6608" spans="1:5" ht="13.5">
      <c r="A6608" s="180"/>
      <c r="B6608" s="180"/>
      <c r="C6608" s="180"/>
      <c r="D6608" s="180"/>
      <c r="E6608" s="254"/>
    </row>
    <row r="6609" spans="1:5" ht="13.5">
      <c r="A6609" s="180"/>
      <c r="B6609" s="180"/>
      <c r="C6609" s="180"/>
      <c r="D6609" s="180"/>
      <c r="E6609" s="254"/>
    </row>
    <row r="6610" spans="1:5" ht="13.5">
      <c r="A6610" s="180"/>
      <c r="B6610" s="180"/>
      <c r="C6610" s="180"/>
      <c r="D6610" s="180"/>
      <c r="E6610" s="254"/>
    </row>
    <row r="6611" spans="1:5" ht="13.5">
      <c r="A6611" s="180"/>
      <c r="B6611" s="180"/>
      <c r="C6611" s="180"/>
      <c r="D6611" s="180"/>
      <c r="E6611" s="254"/>
    </row>
    <row r="6612" spans="1:5" ht="13.5">
      <c r="A6612" s="180"/>
      <c r="B6612" s="180"/>
      <c r="C6612" s="180"/>
      <c r="D6612" s="180"/>
      <c r="E6612" s="254"/>
    </row>
    <row r="6613" spans="1:5" ht="13.5">
      <c r="A6613" s="180"/>
      <c r="B6613" s="180"/>
      <c r="C6613" s="180"/>
      <c r="D6613" s="180"/>
      <c r="E6613" s="254"/>
    </row>
    <row r="6614" spans="1:5" ht="13.5">
      <c r="A6614" s="180"/>
      <c r="B6614" s="180"/>
      <c r="C6614" s="180"/>
      <c r="D6614" s="180"/>
      <c r="E6614" s="254"/>
    </row>
    <row r="6615" spans="1:5" ht="13.5">
      <c r="A6615" s="180"/>
      <c r="B6615" s="180"/>
      <c r="C6615" s="180"/>
      <c r="D6615" s="180"/>
      <c r="E6615" s="254"/>
    </row>
    <row r="6616" spans="1:5" ht="13.5">
      <c r="A6616" s="180"/>
      <c r="B6616" s="180"/>
      <c r="C6616" s="180"/>
      <c r="D6616" s="180"/>
      <c r="E6616" s="254"/>
    </row>
    <row r="6617" spans="1:5" ht="13.5">
      <c r="A6617" s="180"/>
      <c r="B6617" s="180"/>
      <c r="C6617" s="180"/>
      <c r="D6617" s="180"/>
      <c r="E6617" s="254"/>
    </row>
    <row r="6618" spans="1:5" ht="13.5">
      <c r="A6618" s="180"/>
      <c r="B6618" s="180"/>
      <c r="C6618" s="180"/>
      <c r="D6618" s="180"/>
      <c r="E6618" s="254"/>
    </row>
    <row r="6619" spans="1:5" ht="13.5">
      <c r="A6619" s="180"/>
      <c r="B6619" s="180"/>
      <c r="C6619" s="180"/>
      <c r="D6619" s="180"/>
      <c r="E6619" s="254"/>
    </row>
    <row r="6620" spans="1:5" ht="13.5">
      <c r="A6620" s="180"/>
      <c r="B6620" s="180"/>
      <c r="C6620" s="180"/>
      <c r="D6620" s="180"/>
      <c r="E6620" s="254"/>
    </row>
    <row r="6621" spans="1:5" ht="13.5">
      <c r="A6621" s="180"/>
      <c r="B6621" s="180"/>
      <c r="C6621" s="180"/>
      <c r="D6621" s="180"/>
      <c r="E6621" s="254"/>
    </row>
    <row r="6622" spans="1:5" ht="13.5">
      <c r="A6622" s="180"/>
      <c r="B6622" s="180"/>
      <c r="C6622" s="180"/>
      <c r="D6622" s="180"/>
      <c r="E6622" s="254"/>
    </row>
    <row r="6623" spans="1:5" ht="13.5">
      <c r="A6623" s="180"/>
      <c r="B6623" s="180"/>
      <c r="C6623" s="180"/>
      <c r="D6623" s="180"/>
      <c r="E6623" s="254"/>
    </row>
    <row r="6624" spans="1:5" ht="13.5">
      <c r="A6624" s="180"/>
      <c r="B6624" s="180"/>
      <c r="C6624" s="180"/>
      <c r="D6624" s="180"/>
      <c r="E6624" s="254"/>
    </row>
    <row r="6625" spans="1:5" ht="13.5">
      <c r="A6625" s="180"/>
      <c r="B6625" s="180"/>
      <c r="C6625" s="180"/>
      <c r="D6625" s="180"/>
      <c r="E6625" s="254"/>
    </row>
    <row r="6626" spans="1:5" ht="13.5">
      <c r="A6626" s="180"/>
      <c r="B6626" s="180"/>
      <c r="C6626" s="180"/>
      <c r="D6626" s="180"/>
      <c r="E6626" s="254"/>
    </row>
    <row r="6627" spans="1:5" ht="13.5">
      <c r="A6627" s="180"/>
      <c r="B6627" s="180"/>
      <c r="C6627" s="180"/>
      <c r="D6627" s="180"/>
      <c r="E6627" s="254"/>
    </row>
    <row r="6628" spans="1:5" ht="13.5">
      <c r="A6628" s="180"/>
      <c r="B6628" s="180"/>
      <c r="C6628" s="180"/>
      <c r="D6628" s="180"/>
      <c r="E6628" s="254"/>
    </row>
    <row r="6629" spans="1:5" ht="13.5">
      <c r="A6629" s="180"/>
      <c r="B6629" s="180"/>
      <c r="C6629" s="180"/>
      <c r="D6629" s="180"/>
      <c r="E6629" s="254"/>
    </row>
    <row r="6630" spans="1:5" ht="13.5">
      <c r="A6630" s="180"/>
      <c r="B6630" s="180"/>
      <c r="C6630" s="180"/>
      <c r="D6630" s="180"/>
      <c r="E6630" s="254"/>
    </row>
    <row r="6631" spans="1:5" ht="13.5">
      <c r="A6631" s="180"/>
      <c r="B6631" s="180"/>
      <c r="C6631" s="180"/>
      <c r="D6631" s="180"/>
      <c r="E6631" s="254"/>
    </row>
    <row r="6632" spans="1:5" ht="13.5">
      <c r="A6632" s="180"/>
      <c r="B6632" s="180"/>
      <c r="C6632" s="180"/>
      <c r="D6632" s="180"/>
      <c r="E6632" s="254"/>
    </row>
    <row r="6633" spans="1:5" ht="13.5">
      <c r="A6633" s="180"/>
      <c r="B6633" s="180"/>
      <c r="C6633" s="180"/>
      <c r="D6633" s="180"/>
      <c r="E6633" s="254"/>
    </row>
    <row r="6634" spans="1:5" ht="13.5">
      <c r="A6634" s="180"/>
      <c r="B6634" s="180"/>
      <c r="C6634" s="180"/>
      <c r="D6634" s="180"/>
      <c r="E6634" s="254"/>
    </row>
    <row r="6635" spans="1:5" ht="13.5">
      <c r="A6635" s="180"/>
      <c r="B6635" s="180"/>
      <c r="C6635" s="180"/>
      <c r="D6635" s="180"/>
      <c r="E6635" s="254"/>
    </row>
    <row r="6636" spans="1:5" ht="13.5">
      <c r="A6636" s="180"/>
      <c r="B6636" s="180"/>
      <c r="C6636" s="180"/>
      <c r="D6636" s="180"/>
      <c r="E6636" s="254"/>
    </row>
    <row r="6637" spans="1:5" ht="13.5">
      <c r="A6637" s="180"/>
      <c r="B6637" s="180"/>
      <c r="C6637" s="180"/>
      <c r="D6637" s="180"/>
      <c r="E6637" s="254"/>
    </row>
    <row r="6638" spans="1:5" ht="13.5">
      <c r="A6638" s="180"/>
      <c r="B6638" s="180"/>
      <c r="C6638" s="180"/>
      <c r="D6638" s="180"/>
      <c r="E6638" s="254"/>
    </row>
    <row r="6639" spans="1:5" ht="13.5">
      <c r="A6639" s="180"/>
      <c r="B6639" s="180"/>
      <c r="C6639" s="180"/>
      <c r="D6639" s="180"/>
      <c r="E6639" s="254"/>
    </row>
    <row r="6640" spans="1:5" ht="13.5">
      <c r="A6640" s="180"/>
      <c r="B6640" s="180"/>
      <c r="C6640" s="180"/>
      <c r="D6640" s="180"/>
      <c r="E6640" s="254"/>
    </row>
    <row r="6641" spans="1:5" ht="13.5">
      <c r="A6641" s="180"/>
      <c r="B6641" s="180"/>
      <c r="C6641" s="180"/>
      <c r="D6641" s="180"/>
      <c r="E6641" s="254"/>
    </row>
    <row r="6642" spans="1:5" ht="13.5">
      <c r="A6642" s="180"/>
      <c r="B6642" s="180"/>
      <c r="C6642" s="180"/>
      <c r="D6642" s="180"/>
      <c r="E6642" s="254"/>
    </row>
    <row r="6643" spans="1:5" ht="13.5">
      <c r="A6643" s="180"/>
      <c r="B6643" s="180"/>
      <c r="C6643" s="180"/>
      <c r="D6643" s="180"/>
      <c r="E6643" s="254"/>
    </row>
    <row r="6644" spans="1:5" ht="13.5">
      <c r="A6644" s="180"/>
      <c r="B6644" s="180"/>
      <c r="C6644" s="180"/>
      <c r="D6644" s="180"/>
      <c r="E6644" s="254"/>
    </row>
    <row r="6645" spans="1:5" ht="13.5">
      <c r="A6645" s="180"/>
      <c r="B6645" s="180"/>
      <c r="C6645" s="180"/>
      <c r="D6645" s="180"/>
      <c r="E6645" s="254"/>
    </row>
    <row r="6646" spans="1:5" ht="13.5">
      <c r="A6646" s="180"/>
      <c r="B6646" s="180"/>
      <c r="C6646" s="180"/>
      <c r="D6646" s="180"/>
      <c r="E6646" s="254"/>
    </row>
    <row r="6647" spans="1:5" ht="13.5">
      <c r="A6647" s="180"/>
      <c r="B6647" s="180"/>
      <c r="C6647" s="180"/>
      <c r="D6647" s="180"/>
      <c r="E6647" s="254"/>
    </row>
    <row r="6648" spans="1:5" ht="13.5">
      <c r="A6648" s="180"/>
      <c r="B6648" s="180"/>
      <c r="C6648" s="180"/>
      <c r="D6648" s="180"/>
      <c r="E6648" s="254"/>
    </row>
    <row r="6649" spans="1:5" ht="13.5">
      <c r="A6649" s="180"/>
      <c r="B6649" s="180"/>
      <c r="C6649" s="180"/>
      <c r="D6649" s="180"/>
      <c r="E6649" s="254"/>
    </row>
    <row r="6650" spans="1:5" ht="13.5">
      <c r="A6650" s="180"/>
      <c r="B6650" s="180"/>
      <c r="C6650" s="180"/>
      <c r="D6650" s="180"/>
      <c r="E6650" s="254"/>
    </row>
    <row r="6651" spans="1:5" ht="13.5">
      <c r="A6651" s="180"/>
      <c r="B6651" s="180"/>
      <c r="C6651" s="180"/>
      <c r="D6651" s="180"/>
      <c r="E6651" s="254"/>
    </row>
    <row r="6652" spans="1:5" ht="13.5">
      <c r="A6652" s="180"/>
      <c r="B6652" s="180"/>
      <c r="C6652" s="180"/>
      <c r="D6652" s="180"/>
      <c r="E6652" s="254"/>
    </row>
    <row r="6653" spans="1:5" ht="13.5">
      <c r="A6653" s="180"/>
      <c r="B6653" s="180"/>
      <c r="C6653" s="180"/>
      <c r="D6653" s="180"/>
      <c r="E6653" s="254"/>
    </row>
    <row r="6654" spans="1:5" ht="13.5">
      <c r="A6654" s="180"/>
      <c r="B6654" s="180"/>
      <c r="C6654" s="180"/>
      <c r="D6654" s="180"/>
      <c r="E6654" s="254"/>
    </row>
    <row r="6655" spans="1:5" ht="13.5">
      <c r="A6655" s="180"/>
      <c r="B6655" s="180"/>
      <c r="C6655" s="180"/>
      <c r="D6655" s="180"/>
      <c r="E6655" s="254"/>
    </row>
    <row r="6656" spans="1:5" ht="13.5">
      <c r="A6656" s="180"/>
      <c r="B6656" s="180"/>
      <c r="C6656" s="180"/>
      <c r="D6656" s="180"/>
      <c r="E6656" s="254"/>
    </row>
    <row r="6657" spans="1:5" ht="13.5">
      <c r="A6657" s="180"/>
      <c r="B6657" s="180"/>
      <c r="C6657" s="180"/>
      <c r="D6657" s="180"/>
      <c r="E6657" s="254"/>
    </row>
    <row r="6658" spans="1:5" ht="13.5">
      <c r="A6658" s="180"/>
      <c r="B6658" s="180"/>
      <c r="C6658" s="180"/>
      <c r="D6658" s="180"/>
      <c r="E6658" s="254"/>
    </row>
    <row r="6659" spans="1:5" ht="13.5">
      <c r="A6659" s="180"/>
      <c r="B6659" s="180"/>
      <c r="C6659" s="180"/>
      <c r="D6659" s="180"/>
      <c r="E6659" s="254"/>
    </row>
    <row r="6660" spans="1:5" ht="13.5">
      <c r="A6660" s="180"/>
      <c r="B6660" s="180"/>
      <c r="C6660" s="180"/>
      <c r="D6660" s="180"/>
      <c r="E6660" s="254"/>
    </row>
    <row r="6661" spans="1:5" ht="13.5">
      <c r="A6661" s="180"/>
      <c r="B6661" s="180"/>
      <c r="C6661" s="180"/>
      <c r="D6661" s="180"/>
      <c r="E6661" s="254"/>
    </row>
    <row r="6662" spans="1:5" ht="13.5">
      <c r="A6662" s="180"/>
      <c r="B6662" s="180"/>
      <c r="C6662" s="180"/>
      <c r="D6662" s="180"/>
      <c r="E6662" s="254"/>
    </row>
    <row r="6663" spans="1:5" ht="13.5">
      <c r="A6663" s="180"/>
      <c r="B6663" s="180"/>
      <c r="C6663" s="180"/>
      <c r="D6663" s="180"/>
      <c r="E6663" s="254"/>
    </row>
    <row r="6664" spans="1:5" ht="13.5">
      <c r="A6664" s="180"/>
      <c r="B6664" s="180"/>
      <c r="C6664" s="180"/>
      <c r="D6664" s="180"/>
      <c r="E6664" s="254"/>
    </row>
    <row r="6665" spans="1:5" ht="13.5">
      <c r="A6665" s="180"/>
      <c r="B6665" s="180"/>
      <c r="C6665" s="180"/>
      <c r="D6665" s="180"/>
      <c r="E6665" s="254"/>
    </row>
    <row r="6666" spans="1:5" ht="13.5">
      <c r="A6666" s="180"/>
      <c r="B6666" s="180"/>
      <c r="C6666" s="180"/>
      <c r="D6666" s="180"/>
      <c r="E6666" s="254"/>
    </row>
    <row r="6667" spans="1:5" ht="13.5">
      <c r="A6667" s="180"/>
      <c r="B6667" s="180"/>
      <c r="C6667" s="180"/>
      <c r="D6667" s="180"/>
      <c r="E6667" s="254"/>
    </row>
    <row r="6668" spans="1:5" ht="13.5">
      <c r="A6668" s="180"/>
      <c r="B6668" s="180"/>
      <c r="C6668" s="180"/>
      <c r="D6668" s="180"/>
      <c r="E6668" s="254"/>
    </row>
    <row r="6669" spans="1:5" ht="13.5">
      <c r="A6669" s="180"/>
      <c r="B6669" s="180"/>
      <c r="C6669" s="180"/>
      <c r="D6669" s="180"/>
      <c r="E6669" s="254"/>
    </row>
    <row r="6670" spans="1:5" ht="13.5">
      <c r="A6670" s="180"/>
      <c r="B6670" s="180"/>
      <c r="C6670" s="180"/>
      <c r="D6670" s="180"/>
      <c r="E6670" s="254"/>
    </row>
    <row r="6671" spans="1:5" ht="13.5">
      <c r="A6671" s="180"/>
      <c r="B6671" s="180"/>
      <c r="C6671" s="180"/>
      <c r="D6671" s="180"/>
      <c r="E6671" s="254"/>
    </row>
    <row r="6672" spans="1:5" ht="13.5">
      <c r="A6672" s="180"/>
      <c r="B6672" s="180"/>
      <c r="C6672" s="180"/>
      <c r="D6672" s="180"/>
      <c r="E6672" s="254"/>
    </row>
    <row r="6673" spans="1:5" ht="13.5">
      <c r="A6673" s="180"/>
      <c r="B6673" s="180"/>
      <c r="C6673" s="180"/>
      <c r="D6673" s="180"/>
      <c r="E6673" s="254"/>
    </row>
    <row r="6674" spans="1:5" ht="13.5">
      <c r="A6674" s="180"/>
      <c r="B6674" s="180"/>
      <c r="C6674" s="180"/>
      <c r="D6674" s="180"/>
      <c r="E6674" s="254"/>
    </row>
    <row r="6675" spans="1:5" ht="13.5">
      <c r="A6675" s="180"/>
      <c r="B6675" s="180"/>
      <c r="C6675" s="180"/>
      <c r="D6675" s="180"/>
      <c r="E6675" s="254"/>
    </row>
    <row r="6676" spans="1:5" ht="13.5">
      <c r="A6676" s="180"/>
      <c r="B6676" s="180"/>
      <c r="C6676" s="180"/>
      <c r="D6676" s="180"/>
      <c r="E6676" s="254"/>
    </row>
    <row r="6677" spans="1:5" ht="13.5">
      <c r="A6677" s="180"/>
      <c r="B6677" s="180"/>
      <c r="C6677" s="180"/>
      <c r="D6677" s="180"/>
      <c r="E6677" s="254"/>
    </row>
    <row r="6678" spans="1:5" ht="13.5">
      <c r="A6678" s="180"/>
      <c r="B6678" s="180"/>
      <c r="C6678" s="180"/>
      <c r="D6678" s="180"/>
      <c r="E6678" s="254"/>
    </row>
    <row r="6679" spans="1:5" ht="13.5">
      <c r="A6679" s="180"/>
      <c r="B6679" s="180"/>
      <c r="C6679" s="180"/>
      <c r="D6679" s="180"/>
      <c r="E6679" s="254"/>
    </row>
    <row r="6680" spans="1:5" ht="13.5">
      <c r="A6680" s="180"/>
      <c r="B6680" s="180"/>
      <c r="C6680" s="180"/>
      <c r="D6680" s="180"/>
      <c r="E6680" s="254"/>
    </row>
    <row r="6681" spans="1:5" ht="13.5">
      <c r="A6681" s="180"/>
      <c r="B6681" s="180"/>
      <c r="C6681" s="180"/>
      <c r="D6681" s="180"/>
      <c r="E6681" s="254"/>
    </row>
    <row r="6682" spans="1:5" ht="13.5">
      <c r="A6682" s="180"/>
      <c r="B6682" s="180"/>
      <c r="C6682" s="180"/>
      <c r="D6682" s="180"/>
      <c r="E6682" s="254"/>
    </row>
    <row r="6683" spans="1:5" ht="13.5">
      <c r="A6683" s="180"/>
      <c r="B6683" s="180"/>
      <c r="C6683" s="180"/>
      <c r="D6683" s="180"/>
      <c r="E6683" s="254"/>
    </row>
    <row r="6684" spans="1:5" ht="13.5">
      <c r="A6684" s="180"/>
      <c r="B6684" s="180"/>
      <c r="C6684" s="180"/>
      <c r="D6684" s="180"/>
      <c r="E6684" s="254"/>
    </row>
    <row r="6685" spans="1:5" ht="13.5">
      <c r="A6685" s="180"/>
      <c r="B6685" s="180"/>
      <c r="C6685" s="180"/>
      <c r="D6685" s="180"/>
      <c r="E6685" s="254"/>
    </row>
    <row r="6686" spans="1:5" ht="13.5">
      <c r="A6686" s="180"/>
      <c r="B6686" s="180"/>
      <c r="C6686" s="180"/>
      <c r="D6686" s="180"/>
      <c r="E6686" s="254"/>
    </row>
    <row r="6687" spans="1:5" ht="13.5">
      <c r="A6687" s="180"/>
      <c r="B6687" s="180"/>
      <c r="C6687" s="180"/>
      <c r="D6687" s="180"/>
      <c r="E6687" s="254"/>
    </row>
    <row r="6688" spans="1:5" ht="13.5">
      <c r="A6688" s="180"/>
      <c r="B6688" s="180"/>
      <c r="C6688" s="180"/>
      <c r="D6688" s="180"/>
      <c r="E6688" s="254"/>
    </row>
    <row r="6689" spans="1:5" ht="13.5">
      <c r="A6689" s="180"/>
      <c r="B6689" s="180"/>
      <c r="C6689" s="180"/>
      <c r="D6689" s="180"/>
      <c r="E6689" s="254"/>
    </row>
    <row r="6690" spans="1:5" ht="13.5">
      <c r="A6690" s="180"/>
      <c r="B6690" s="180"/>
      <c r="C6690" s="180"/>
      <c r="D6690" s="180"/>
      <c r="E6690" s="254"/>
    </row>
    <row r="6691" spans="1:5" ht="13.5">
      <c r="A6691" s="180"/>
      <c r="B6691" s="180"/>
      <c r="C6691" s="180"/>
      <c r="D6691" s="180"/>
      <c r="E6691" s="254"/>
    </row>
    <row r="6692" spans="1:5" ht="13.5">
      <c r="A6692" s="180"/>
      <c r="B6692" s="180"/>
      <c r="C6692" s="180"/>
      <c r="D6692" s="180"/>
      <c r="E6692" s="254"/>
    </row>
    <row r="6693" spans="1:5" ht="13.5">
      <c r="A6693" s="180"/>
      <c r="B6693" s="180"/>
      <c r="C6693" s="180"/>
      <c r="D6693" s="180"/>
      <c r="E6693" s="254"/>
    </row>
    <row r="6694" spans="1:5" ht="13.5">
      <c r="A6694" s="180"/>
      <c r="B6694" s="180"/>
      <c r="C6694" s="180"/>
      <c r="D6694" s="180"/>
      <c r="E6694" s="254"/>
    </row>
    <row r="6695" spans="1:5" ht="13.5">
      <c r="A6695" s="180"/>
      <c r="B6695" s="180"/>
      <c r="C6695" s="180"/>
      <c r="D6695" s="180"/>
      <c r="E6695" s="254"/>
    </row>
    <row r="6696" spans="1:5" ht="13.5">
      <c r="A6696" s="180"/>
      <c r="B6696" s="180"/>
      <c r="C6696" s="180"/>
      <c r="D6696" s="180"/>
      <c r="E6696" s="254"/>
    </row>
    <row r="6697" spans="1:5" ht="13.5">
      <c r="A6697" s="180"/>
      <c r="B6697" s="180"/>
      <c r="C6697" s="180"/>
      <c r="D6697" s="180"/>
      <c r="E6697" s="254"/>
    </row>
    <row r="6698" spans="1:5" ht="13.5">
      <c r="A6698" s="180"/>
      <c r="B6698" s="180"/>
      <c r="C6698" s="180"/>
      <c r="D6698" s="180"/>
      <c r="E6698" s="254"/>
    </row>
    <row r="6699" spans="1:5" ht="13.5">
      <c r="A6699" s="180"/>
      <c r="B6699" s="180"/>
      <c r="C6699" s="180"/>
      <c r="D6699" s="180"/>
      <c r="E6699" s="254"/>
    </row>
    <row r="6700" spans="1:5" ht="13.5">
      <c r="A6700" s="180"/>
      <c r="B6700" s="180"/>
      <c r="C6700" s="180"/>
      <c r="D6700" s="180"/>
      <c r="E6700" s="254"/>
    </row>
    <row r="6701" spans="1:5" ht="13.5">
      <c r="A6701" s="180"/>
      <c r="B6701" s="180"/>
      <c r="C6701" s="180"/>
      <c r="D6701" s="180"/>
      <c r="E6701" s="254"/>
    </row>
    <row r="6702" spans="1:5" ht="13.5">
      <c r="A6702" s="180"/>
      <c r="B6702" s="180"/>
      <c r="C6702" s="180"/>
      <c r="D6702" s="180"/>
      <c r="E6702" s="254"/>
    </row>
    <row r="6703" spans="1:5" ht="13.5">
      <c r="A6703" s="180"/>
      <c r="B6703" s="180"/>
      <c r="C6703" s="180"/>
      <c r="D6703" s="180"/>
      <c r="E6703" s="254"/>
    </row>
    <row r="6704" spans="1:5" ht="13.5">
      <c r="A6704" s="180"/>
      <c r="B6704" s="180"/>
      <c r="C6704" s="180"/>
      <c r="D6704" s="180"/>
      <c r="E6704" s="254"/>
    </row>
    <row r="6705" spans="1:5" ht="13.5">
      <c r="A6705" s="180"/>
      <c r="B6705" s="180"/>
      <c r="C6705" s="180"/>
      <c r="D6705" s="180"/>
      <c r="E6705" s="254"/>
    </row>
    <row r="6706" spans="1:5" ht="13.5">
      <c r="A6706" s="180"/>
      <c r="B6706" s="180"/>
      <c r="C6706" s="180"/>
      <c r="D6706" s="180"/>
      <c r="E6706" s="254"/>
    </row>
    <row r="6707" spans="1:5" ht="13.5">
      <c r="A6707" s="180"/>
      <c r="B6707" s="180"/>
      <c r="C6707" s="180"/>
      <c r="D6707" s="180"/>
      <c r="E6707" s="254"/>
    </row>
    <row r="6708" spans="1:5" ht="13.5">
      <c r="A6708" s="180"/>
      <c r="B6708" s="180"/>
      <c r="C6708" s="180"/>
      <c r="D6708" s="180"/>
      <c r="E6708" s="254"/>
    </row>
    <row r="6709" spans="1:5" ht="13.5">
      <c r="A6709" s="180"/>
      <c r="B6709" s="180"/>
      <c r="C6709" s="180"/>
      <c r="D6709" s="180"/>
      <c r="E6709" s="254"/>
    </row>
    <row r="6710" spans="1:5" ht="13.5">
      <c r="A6710" s="180"/>
      <c r="B6710" s="180"/>
      <c r="C6710" s="180"/>
      <c r="D6710" s="180"/>
      <c r="E6710" s="254"/>
    </row>
    <row r="6711" spans="1:5" ht="13.5">
      <c r="A6711" s="180"/>
      <c r="B6711" s="180"/>
      <c r="C6711" s="180"/>
      <c r="D6711" s="180"/>
      <c r="E6711" s="254"/>
    </row>
    <row r="6712" spans="1:5" ht="13.5">
      <c r="A6712" s="180"/>
      <c r="B6712" s="180"/>
      <c r="C6712" s="180"/>
      <c r="D6712" s="180"/>
      <c r="E6712" s="254"/>
    </row>
    <row r="6713" spans="1:5" ht="13.5">
      <c r="A6713" s="180"/>
      <c r="B6713" s="180"/>
      <c r="C6713" s="180"/>
      <c r="D6713" s="180"/>
      <c r="E6713" s="254"/>
    </row>
    <row r="6714" spans="1:5" ht="13.5">
      <c r="A6714" s="180"/>
      <c r="B6714" s="180"/>
      <c r="C6714" s="180"/>
      <c r="D6714" s="180"/>
      <c r="E6714" s="254"/>
    </row>
    <row r="6715" spans="1:5" ht="13.5">
      <c r="A6715" s="180"/>
      <c r="B6715" s="180"/>
      <c r="C6715" s="180"/>
      <c r="D6715" s="180"/>
      <c r="E6715" s="254"/>
    </row>
    <row r="6716" spans="1:5" ht="13.5">
      <c r="A6716" s="180"/>
      <c r="B6716" s="180"/>
      <c r="C6716" s="180"/>
      <c r="D6716" s="180"/>
      <c r="E6716" s="254"/>
    </row>
    <row r="6717" spans="1:5" ht="13.5">
      <c r="A6717" s="180"/>
      <c r="B6717" s="180"/>
      <c r="C6717" s="180"/>
      <c r="D6717" s="180"/>
      <c r="E6717" s="254"/>
    </row>
    <row r="6718" spans="1:5" ht="13.5">
      <c r="A6718" s="180"/>
      <c r="B6718" s="180"/>
      <c r="C6718" s="180"/>
      <c r="D6718" s="180"/>
      <c r="E6718" s="254"/>
    </row>
    <row r="6719" spans="1:5" ht="13.5">
      <c r="A6719" s="180"/>
      <c r="B6719" s="180"/>
      <c r="C6719" s="180"/>
      <c r="D6719" s="180"/>
      <c r="E6719" s="254"/>
    </row>
    <row r="6720" spans="1:5" ht="13.5">
      <c r="A6720" s="180"/>
      <c r="B6720" s="180"/>
      <c r="C6720" s="180"/>
      <c r="D6720" s="180"/>
      <c r="E6720" s="254"/>
    </row>
    <row r="6721" spans="1:5" ht="13.5">
      <c r="A6721" s="180"/>
      <c r="B6721" s="180"/>
      <c r="C6721" s="180"/>
      <c r="D6721" s="180"/>
      <c r="E6721" s="254"/>
    </row>
    <row r="6722" spans="1:5" ht="13.5">
      <c r="A6722" s="180"/>
      <c r="B6722" s="180"/>
      <c r="C6722" s="180"/>
      <c r="D6722" s="180"/>
      <c r="E6722" s="254"/>
    </row>
    <row r="6723" spans="1:5" ht="13.5">
      <c r="A6723" s="180"/>
      <c r="B6723" s="180"/>
      <c r="C6723" s="180"/>
      <c r="D6723" s="180"/>
      <c r="E6723" s="254"/>
    </row>
    <row r="6724" spans="1:5" ht="13.5">
      <c r="A6724" s="180"/>
      <c r="B6724" s="180"/>
      <c r="C6724" s="180"/>
      <c r="D6724" s="180"/>
      <c r="E6724" s="254"/>
    </row>
    <row r="6725" spans="1:5" ht="13.5">
      <c r="A6725" s="180"/>
      <c r="B6725" s="180"/>
      <c r="C6725" s="180"/>
      <c r="D6725" s="180"/>
      <c r="E6725" s="254"/>
    </row>
    <row r="6726" spans="1:5" ht="13.5">
      <c r="A6726" s="180"/>
      <c r="B6726" s="180"/>
      <c r="C6726" s="180"/>
      <c r="D6726" s="180"/>
      <c r="E6726" s="254"/>
    </row>
    <row r="6727" spans="1:5" ht="13.5">
      <c r="A6727" s="180"/>
      <c r="B6727" s="180"/>
      <c r="C6727" s="180"/>
      <c r="D6727" s="180"/>
      <c r="E6727" s="254"/>
    </row>
    <row r="6728" spans="1:5" ht="13.5">
      <c r="A6728" s="180"/>
      <c r="B6728" s="180"/>
      <c r="C6728" s="180"/>
      <c r="D6728" s="180"/>
      <c r="E6728" s="254"/>
    </row>
    <row r="6729" spans="1:5" ht="13.5">
      <c r="A6729" s="180"/>
      <c r="B6729" s="180"/>
      <c r="C6729" s="180"/>
      <c r="D6729" s="180"/>
      <c r="E6729" s="254"/>
    </row>
    <row r="6730" spans="1:5" ht="13.5">
      <c r="A6730" s="180"/>
      <c r="B6730" s="180"/>
      <c r="C6730" s="180"/>
      <c r="D6730" s="180"/>
      <c r="E6730" s="254"/>
    </row>
    <row r="6731" spans="1:5" ht="13.5">
      <c r="A6731" s="180"/>
      <c r="B6731" s="180"/>
      <c r="C6731" s="180"/>
      <c r="D6731" s="180"/>
      <c r="E6731" s="254"/>
    </row>
    <row r="6732" spans="1:5" ht="13.5">
      <c r="A6732" s="180"/>
      <c r="B6732" s="180"/>
      <c r="C6732" s="180"/>
      <c r="D6732" s="180"/>
      <c r="E6732" s="254"/>
    </row>
    <row r="6733" spans="1:5" ht="13.5">
      <c r="A6733" s="180"/>
      <c r="B6733" s="180"/>
      <c r="C6733" s="180"/>
      <c r="D6733" s="180"/>
      <c r="E6733" s="254"/>
    </row>
    <row r="6734" spans="1:5" ht="13.5">
      <c r="A6734" s="180"/>
      <c r="B6734" s="180"/>
      <c r="C6734" s="180"/>
      <c r="D6734" s="180"/>
      <c r="E6734" s="254"/>
    </row>
    <row r="6735" spans="1:5" ht="13.5">
      <c r="A6735" s="180"/>
      <c r="B6735" s="180"/>
      <c r="C6735" s="180"/>
      <c r="D6735" s="180"/>
      <c r="E6735" s="254"/>
    </row>
    <row r="6736" spans="1:5" ht="13.5">
      <c r="A6736" s="180"/>
      <c r="B6736" s="180"/>
      <c r="C6736" s="180"/>
      <c r="D6736" s="180"/>
      <c r="E6736" s="254"/>
    </row>
    <row r="6737" spans="1:5" ht="13.5">
      <c r="A6737" s="180"/>
      <c r="B6737" s="180"/>
      <c r="C6737" s="180"/>
      <c r="D6737" s="180"/>
      <c r="E6737" s="254"/>
    </row>
    <row r="6738" spans="1:5" ht="13.5">
      <c r="A6738" s="180"/>
      <c r="B6738" s="180"/>
      <c r="C6738" s="180"/>
      <c r="D6738" s="180"/>
      <c r="E6738" s="254"/>
    </row>
    <row r="6739" spans="1:5" ht="13.5">
      <c r="A6739" s="180"/>
      <c r="B6739" s="180"/>
      <c r="C6739" s="180"/>
      <c r="D6739" s="180"/>
      <c r="E6739" s="254"/>
    </row>
    <row r="6740" spans="1:5" ht="13.5">
      <c r="A6740" s="180"/>
      <c r="B6740" s="180"/>
      <c r="C6740" s="180"/>
      <c r="D6740" s="180"/>
      <c r="E6740" s="254"/>
    </row>
    <row r="6741" spans="1:5" ht="13.5">
      <c r="A6741" s="180"/>
      <c r="B6741" s="180"/>
      <c r="C6741" s="180"/>
      <c r="D6741" s="180"/>
      <c r="E6741" s="254"/>
    </row>
    <row r="6742" spans="1:5" ht="13.5">
      <c r="A6742" s="180"/>
      <c r="B6742" s="180"/>
      <c r="C6742" s="180"/>
      <c r="D6742" s="180"/>
      <c r="E6742" s="254"/>
    </row>
    <row r="6743" spans="1:5" ht="13.5">
      <c r="A6743" s="180"/>
      <c r="B6743" s="180"/>
      <c r="C6743" s="180"/>
      <c r="D6743" s="180"/>
      <c r="E6743" s="254"/>
    </row>
    <row r="6744" spans="1:5" ht="13.5">
      <c r="A6744" s="180"/>
      <c r="B6744" s="180"/>
      <c r="C6744" s="180"/>
      <c r="D6744" s="180"/>
      <c r="E6744" s="254"/>
    </row>
    <row r="6745" spans="1:5" ht="13.5">
      <c r="A6745" s="180"/>
      <c r="B6745" s="180"/>
      <c r="C6745" s="180"/>
      <c r="D6745" s="180"/>
      <c r="E6745" s="254"/>
    </row>
    <row r="6746" spans="1:5" ht="13.5">
      <c r="A6746" s="180"/>
      <c r="B6746" s="180"/>
      <c r="C6746" s="180"/>
      <c r="D6746" s="180"/>
      <c r="E6746" s="254"/>
    </row>
    <row r="6747" spans="1:5" ht="13.5">
      <c r="A6747" s="180"/>
      <c r="B6747" s="180"/>
      <c r="C6747" s="180"/>
      <c r="D6747" s="180"/>
      <c r="E6747" s="254"/>
    </row>
    <row r="6748" spans="1:5" ht="13.5">
      <c r="A6748" s="180"/>
      <c r="B6748" s="180"/>
      <c r="C6748" s="180"/>
      <c r="D6748" s="180"/>
      <c r="E6748" s="254"/>
    </row>
    <row r="6749" spans="1:5" ht="13.5">
      <c r="A6749" s="180"/>
      <c r="B6749" s="180"/>
      <c r="C6749" s="180"/>
      <c r="D6749" s="180"/>
      <c r="E6749" s="254"/>
    </row>
    <row r="6750" spans="1:5" ht="13.5">
      <c r="A6750" s="180"/>
      <c r="B6750" s="180"/>
      <c r="C6750" s="180"/>
      <c r="D6750" s="180"/>
      <c r="E6750" s="254"/>
    </row>
    <row r="6751" spans="1:5" ht="13.5">
      <c r="A6751" s="180"/>
      <c r="B6751" s="180"/>
      <c r="C6751" s="180"/>
      <c r="D6751" s="180"/>
      <c r="E6751" s="254"/>
    </row>
    <row r="6752" spans="1:5" ht="13.5">
      <c r="A6752" s="180"/>
      <c r="B6752" s="180"/>
      <c r="C6752" s="180"/>
      <c r="D6752" s="180"/>
      <c r="E6752" s="254"/>
    </row>
    <row r="6753" spans="1:5" ht="13.5">
      <c r="A6753" s="180"/>
      <c r="B6753" s="180"/>
      <c r="C6753" s="180"/>
      <c r="D6753" s="180"/>
      <c r="E6753" s="254"/>
    </row>
    <row r="6754" spans="1:5" ht="13.5">
      <c r="A6754" s="180"/>
      <c r="B6754" s="180"/>
      <c r="C6754" s="180"/>
      <c r="D6754" s="180"/>
      <c r="E6754" s="254"/>
    </row>
    <row r="6755" spans="1:5" ht="13.5">
      <c r="A6755" s="180"/>
      <c r="B6755" s="180"/>
      <c r="C6755" s="180"/>
      <c r="D6755" s="180"/>
      <c r="E6755" s="254"/>
    </row>
    <row r="6756" spans="1:5" ht="13.5">
      <c r="A6756" s="180"/>
      <c r="B6756" s="180"/>
      <c r="C6756" s="180"/>
      <c r="D6756" s="180"/>
      <c r="E6756" s="254"/>
    </row>
    <row r="6757" spans="1:5" ht="13.5">
      <c r="A6757" s="180"/>
      <c r="B6757" s="180"/>
      <c r="C6757" s="180"/>
      <c r="D6757" s="180"/>
      <c r="E6757" s="254"/>
    </row>
    <row r="6758" spans="1:5" ht="13.5">
      <c r="A6758" s="180"/>
      <c r="B6758" s="180"/>
      <c r="C6758" s="180"/>
      <c r="D6758" s="180"/>
      <c r="E6758" s="254"/>
    </row>
    <row r="6759" spans="1:5" ht="13.5">
      <c r="A6759" s="180"/>
      <c r="B6759" s="180"/>
      <c r="C6759" s="180"/>
      <c r="D6759" s="180"/>
      <c r="E6759" s="254"/>
    </row>
    <row r="6760" spans="1:5" ht="13.5">
      <c r="A6760" s="180"/>
      <c r="B6760" s="180"/>
      <c r="C6760" s="180"/>
      <c r="D6760" s="180"/>
      <c r="E6760" s="254"/>
    </row>
    <row r="6761" spans="1:5" ht="13.5">
      <c r="A6761" s="180"/>
      <c r="B6761" s="180"/>
      <c r="C6761" s="180"/>
      <c r="D6761" s="180"/>
      <c r="E6761" s="254"/>
    </row>
    <row r="6762" spans="1:5" ht="13.5">
      <c r="A6762" s="180"/>
      <c r="B6762" s="180"/>
      <c r="C6762" s="180"/>
      <c r="D6762" s="180"/>
      <c r="E6762" s="254"/>
    </row>
    <row r="6763" spans="1:5" ht="13.5">
      <c r="A6763" s="180"/>
      <c r="B6763" s="180"/>
      <c r="C6763" s="180"/>
      <c r="D6763" s="180"/>
      <c r="E6763" s="254"/>
    </row>
    <row r="6764" spans="1:5" ht="13.5">
      <c r="A6764" s="180"/>
      <c r="B6764" s="180"/>
      <c r="C6764" s="180"/>
      <c r="D6764" s="180"/>
      <c r="E6764" s="254"/>
    </row>
    <row r="6765" spans="1:5" ht="13.5">
      <c r="A6765" s="180"/>
      <c r="B6765" s="180"/>
      <c r="C6765" s="180"/>
      <c r="D6765" s="180"/>
      <c r="E6765" s="254"/>
    </row>
    <row r="6766" spans="1:5" ht="13.5">
      <c r="A6766" s="180"/>
      <c r="B6766" s="180"/>
      <c r="C6766" s="180"/>
      <c r="D6766" s="180"/>
      <c r="E6766" s="254"/>
    </row>
    <row r="6767" spans="1:5" ht="13.5">
      <c r="A6767" s="180"/>
      <c r="B6767" s="180"/>
      <c r="C6767" s="180"/>
      <c r="D6767" s="180"/>
      <c r="E6767" s="254"/>
    </row>
    <row r="6768" spans="1:5" ht="13.5">
      <c r="A6768" s="180"/>
      <c r="B6768" s="180"/>
      <c r="C6768" s="180"/>
      <c r="D6768" s="180"/>
      <c r="E6768" s="254"/>
    </row>
    <row r="6769" spans="1:5" ht="13.5">
      <c r="A6769" s="180"/>
      <c r="B6769" s="180"/>
      <c r="C6769" s="180"/>
      <c r="D6769" s="180"/>
      <c r="E6769" s="254"/>
    </row>
    <row r="6770" spans="1:5" ht="13.5">
      <c r="A6770" s="180"/>
      <c r="B6770" s="180"/>
      <c r="C6770" s="180"/>
      <c r="D6770" s="180"/>
      <c r="E6770" s="254"/>
    </row>
    <row r="6771" spans="1:5" ht="13.5">
      <c r="A6771" s="180"/>
      <c r="B6771" s="180"/>
      <c r="C6771" s="180"/>
      <c r="D6771" s="180"/>
      <c r="E6771" s="254"/>
    </row>
    <row r="6772" spans="1:5" ht="13.5">
      <c r="A6772" s="180"/>
      <c r="B6772" s="180"/>
      <c r="C6772" s="180"/>
      <c r="D6772" s="180"/>
      <c r="E6772" s="254"/>
    </row>
    <row r="6773" spans="1:5" ht="13.5">
      <c r="A6773" s="180"/>
      <c r="B6773" s="180"/>
      <c r="C6773" s="180"/>
      <c r="D6773" s="180"/>
      <c r="E6773" s="254"/>
    </row>
    <row r="6774" spans="1:5" ht="13.5">
      <c r="A6774" s="180"/>
      <c r="B6774" s="180"/>
      <c r="C6774" s="180"/>
      <c r="D6774" s="180"/>
      <c r="E6774" s="254"/>
    </row>
    <row r="6775" spans="1:5" ht="13.5">
      <c r="A6775" s="180"/>
      <c r="B6775" s="180"/>
      <c r="C6775" s="180"/>
      <c r="D6775" s="180"/>
      <c r="E6775" s="254"/>
    </row>
    <row r="6776" spans="1:5" ht="13.5">
      <c r="A6776" s="180"/>
      <c r="B6776" s="180"/>
      <c r="C6776" s="180"/>
      <c r="D6776" s="180"/>
      <c r="E6776" s="254"/>
    </row>
    <row r="6777" spans="1:5" ht="13.5">
      <c r="A6777" s="180"/>
      <c r="B6777" s="180"/>
      <c r="C6777" s="180"/>
      <c r="D6777" s="180"/>
      <c r="E6777" s="254"/>
    </row>
    <row r="6778" spans="1:5" ht="13.5">
      <c r="A6778" s="180"/>
      <c r="B6778" s="180"/>
      <c r="C6778" s="180"/>
      <c r="D6778" s="180"/>
      <c r="E6778" s="254"/>
    </row>
    <row r="6779" spans="1:5" ht="13.5">
      <c r="A6779" s="180"/>
      <c r="B6779" s="180"/>
      <c r="C6779" s="180"/>
      <c r="D6779" s="180"/>
      <c r="E6779" s="254"/>
    </row>
    <row r="6780" spans="1:5" ht="13.5">
      <c r="A6780" s="180"/>
      <c r="B6780" s="180"/>
      <c r="C6780" s="180"/>
      <c r="D6780" s="180"/>
      <c r="E6780" s="254"/>
    </row>
    <row r="6781" spans="1:5" ht="13.5">
      <c r="A6781" s="180"/>
      <c r="B6781" s="180"/>
      <c r="C6781" s="180"/>
      <c r="D6781" s="180"/>
      <c r="E6781" s="254"/>
    </row>
    <row r="6782" spans="1:5" ht="13.5">
      <c r="A6782" s="180"/>
      <c r="B6782" s="180"/>
      <c r="C6782" s="180"/>
      <c r="D6782" s="180"/>
      <c r="E6782" s="254"/>
    </row>
    <row r="6783" spans="1:5" ht="13.5">
      <c r="A6783" s="180"/>
      <c r="B6783" s="180"/>
      <c r="C6783" s="180"/>
      <c r="D6783" s="180"/>
      <c r="E6783" s="254"/>
    </row>
    <row r="6784" spans="1:5" ht="13.5">
      <c r="A6784" s="180"/>
      <c r="B6784" s="180"/>
      <c r="C6784" s="180"/>
      <c r="D6784" s="180"/>
      <c r="E6784" s="254"/>
    </row>
    <row r="6785" spans="1:5" ht="13.5">
      <c r="A6785" s="180"/>
      <c r="B6785" s="180"/>
      <c r="C6785" s="180"/>
      <c r="D6785" s="180"/>
      <c r="E6785" s="254"/>
    </row>
    <row r="6786" spans="1:5" ht="13.5">
      <c r="A6786" s="180"/>
      <c r="B6786" s="180"/>
      <c r="C6786" s="180"/>
      <c r="D6786" s="180"/>
      <c r="E6786" s="254"/>
    </row>
    <row r="6787" spans="1:5" ht="13.5">
      <c r="A6787" s="180"/>
      <c r="B6787" s="180"/>
      <c r="C6787" s="180"/>
      <c r="D6787" s="180"/>
      <c r="E6787" s="254"/>
    </row>
    <row r="6788" spans="1:5" ht="13.5">
      <c r="A6788" s="180"/>
      <c r="B6788" s="180"/>
      <c r="C6788" s="180"/>
      <c r="D6788" s="180"/>
      <c r="E6788" s="254"/>
    </row>
    <row r="6789" spans="1:5" ht="13.5">
      <c r="A6789" s="180"/>
      <c r="B6789" s="180"/>
      <c r="C6789" s="180"/>
      <c r="D6789" s="180"/>
      <c r="E6789" s="254"/>
    </row>
    <row r="6790" spans="1:5" ht="13.5">
      <c r="A6790" s="180"/>
      <c r="B6790" s="180"/>
      <c r="C6790" s="180"/>
      <c r="D6790" s="180"/>
      <c r="E6790" s="254"/>
    </row>
    <row r="6791" spans="1:5" ht="13.5">
      <c r="A6791" s="180"/>
      <c r="B6791" s="180"/>
      <c r="C6791" s="180"/>
      <c r="D6791" s="180"/>
      <c r="E6791" s="254"/>
    </row>
    <row r="6792" spans="1:5" ht="13.5">
      <c r="A6792" s="180"/>
      <c r="B6792" s="180"/>
      <c r="C6792" s="180"/>
      <c r="D6792" s="180"/>
      <c r="E6792" s="254"/>
    </row>
    <row r="6793" spans="1:5" ht="13.5">
      <c r="A6793" s="180"/>
      <c r="B6793" s="180"/>
      <c r="C6793" s="180"/>
      <c r="D6793" s="180"/>
      <c r="E6793" s="254"/>
    </row>
    <row r="6794" spans="1:5" ht="13.5">
      <c r="A6794" s="180"/>
      <c r="B6794" s="180"/>
      <c r="C6794" s="180"/>
      <c r="D6794" s="180"/>
      <c r="E6794" s="254"/>
    </row>
    <row r="6795" spans="1:5" ht="13.5">
      <c r="A6795" s="180"/>
      <c r="B6795" s="180"/>
      <c r="C6795" s="180"/>
      <c r="D6795" s="180"/>
      <c r="E6795" s="254"/>
    </row>
    <row r="6796" spans="1:5" ht="13.5">
      <c r="A6796" s="180"/>
      <c r="B6796" s="180"/>
      <c r="C6796" s="180"/>
      <c r="D6796" s="180"/>
      <c r="E6796" s="254"/>
    </row>
    <row r="6797" spans="1:5" ht="13.5">
      <c r="A6797" s="180"/>
      <c r="B6797" s="180"/>
      <c r="C6797" s="180"/>
      <c r="D6797" s="180"/>
      <c r="E6797" s="254"/>
    </row>
    <row r="6798" spans="1:5" ht="13.5">
      <c r="A6798" s="180"/>
      <c r="B6798" s="180"/>
      <c r="C6798" s="180"/>
      <c r="D6798" s="180"/>
      <c r="E6798" s="254"/>
    </row>
    <row r="6799" spans="1:5" ht="13.5">
      <c r="A6799" s="180"/>
      <c r="B6799" s="180"/>
      <c r="C6799" s="180"/>
      <c r="D6799" s="180"/>
      <c r="E6799" s="254"/>
    </row>
    <row r="6800" spans="1:5" ht="13.5">
      <c r="A6800" s="180"/>
      <c r="B6800" s="180"/>
      <c r="C6800" s="180"/>
      <c r="D6800" s="180"/>
      <c r="E6800" s="254"/>
    </row>
    <row r="6801" spans="1:5" ht="13.5">
      <c r="A6801" s="180"/>
      <c r="B6801" s="180"/>
      <c r="C6801" s="180"/>
      <c r="D6801" s="180"/>
      <c r="E6801" s="254"/>
    </row>
    <row r="6802" spans="1:5" ht="13.5">
      <c r="A6802" s="180"/>
      <c r="B6802" s="180"/>
      <c r="C6802" s="180"/>
      <c r="D6802" s="180"/>
      <c r="E6802" s="254"/>
    </row>
    <row r="6803" spans="1:5" ht="13.5">
      <c r="A6803" s="180"/>
      <c r="B6803" s="180"/>
      <c r="C6803" s="180"/>
      <c r="D6803" s="180"/>
      <c r="E6803" s="254"/>
    </row>
    <row r="6804" spans="1:5" ht="13.5">
      <c r="A6804" s="180"/>
      <c r="B6804" s="180"/>
      <c r="C6804" s="180"/>
      <c r="D6804" s="180"/>
      <c r="E6804" s="254"/>
    </row>
    <row r="6805" spans="1:5" ht="13.5">
      <c r="A6805" s="180"/>
      <c r="B6805" s="180"/>
      <c r="C6805" s="180"/>
      <c r="D6805" s="180"/>
      <c r="E6805" s="254"/>
    </row>
    <row r="6806" spans="1:5" ht="13.5">
      <c r="A6806" s="180"/>
      <c r="B6806" s="180"/>
      <c r="C6806" s="180"/>
      <c r="D6806" s="180"/>
      <c r="E6806" s="254"/>
    </row>
    <row r="6807" spans="1:5" ht="13.5">
      <c r="A6807" s="180"/>
      <c r="B6807" s="180"/>
      <c r="C6807" s="180"/>
      <c r="D6807" s="180"/>
      <c r="E6807" s="254"/>
    </row>
    <row r="6808" spans="1:5" ht="13.5">
      <c r="A6808" s="180"/>
      <c r="B6808" s="180"/>
      <c r="C6808" s="180"/>
      <c r="D6808" s="180"/>
      <c r="E6808" s="254"/>
    </row>
    <row r="6809" spans="1:5" ht="13.5">
      <c r="A6809" s="180"/>
      <c r="B6809" s="180"/>
      <c r="C6809" s="180"/>
      <c r="D6809" s="180"/>
      <c r="E6809" s="254"/>
    </row>
    <row r="6810" spans="1:5" ht="13.5">
      <c r="A6810" s="180"/>
      <c r="B6810" s="180"/>
      <c r="C6810" s="180"/>
      <c r="D6810" s="180"/>
      <c r="E6810" s="254"/>
    </row>
    <row r="6811" spans="1:5" ht="13.5">
      <c r="A6811" s="180"/>
      <c r="B6811" s="180"/>
      <c r="C6811" s="180"/>
      <c r="D6811" s="180"/>
      <c r="E6811" s="254"/>
    </row>
    <row r="6812" spans="1:5" ht="13.5">
      <c r="A6812" s="180"/>
      <c r="B6812" s="180"/>
      <c r="C6812" s="180"/>
      <c r="D6812" s="180"/>
      <c r="E6812" s="254"/>
    </row>
    <row r="6813" spans="1:5" ht="13.5">
      <c r="A6813" s="180"/>
      <c r="B6813" s="180"/>
      <c r="C6813" s="180"/>
      <c r="D6813" s="180"/>
      <c r="E6813" s="254"/>
    </row>
    <row r="6814" spans="1:5" ht="13.5">
      <c r="A6814" s="180"/>
      <c r="B6814" s="180"/>
      <c r="C6814" s="180"/>
      <c r="D6814" s="180"/>
      <c r="E6814" s="254"/>
    </row>
    <row r="6815" spans="1:5" ht="13.5">
      <c r="A6815" s="180"/>
      <c r="B6815" s="180"/>
      <c r="C6815" s="180"/>
      <c r="D6815" s="180"/>
      <c r="E6815" s="254"/>
    </row>
    <row r="6816" spans="1:5" ht="13.5">
      <c r="A6816" s="180"/>
      <c r="B6816" s="180"/>
      <c r="C6816" s="180"/>
      <c r="D6816" s="180"/>
      <c r="E6816" s="254"/>
    </row>
    <row r="6817" spans="1:5" ht="13.5">
      <c r="A6817" s="180"/>
      <c r="B6817" s="180"/>
      <c r="C6817" s="180"/>
      <c r="D6817" s="180"/>
      <c r="E6817" s="254"/>
    </row>
    <row r="6818" spans="1:5" ht="13.5">
      <c r="A6818" s="180"/>
      <c r="B6818" s="180"/>
      <c r="C6818" s="180"/>
      <c r="D6818" s="180"/>
      <c r="E6818" s="254"/>
    </row>
    <row r="6819" spans="1:5" ht="13.5">
      <c r="A6819" s="180"/>
      <c r="B6819" s="180"/>
      <c r="C6819" s="180"/>
      <c r="D6819" s="180"/>
      <c r="E6819" s="254"/>
    </row>
    <row r="6820" spans="1:5" ht="13.5">
      <c r="A6820" s="180"/>
      <c r="B6820" s="180"/>
      <c r="C6820" s="180"/>
      <c r="D6820" s="180"/>
      <c r="E6820" s="254"/>
    </row>
    <row r="6821" spans="1:5" ht="13.5">
      <c r="A6821" s="180"/>
      <c r="B6821" s="180"/>
      <c r="C6821" s="180"/>
      <c r="D6821" s="180"/>
      <c r="E6821" s="254"/>
    </row>
    <row r="6822" spans="1:5" ht="13.5">
      <c r="A6822" s="180"/>
      <c r="B6822" s="180"/>
      <c r="C6822" s="180"/>
      <c r="D6822" s="180"/>
      <c r="E6822" s="254"/>
    </row>
    <row r="6823" spans="1:5" ht="13.5">
      <c r="A6823" s="180"/>
      <c r="B6823" s="180"/>
      <c r="C6823" s="180"/>
      <c r="D6823" s="180"/>
      <c r="E6823" s="254"/>
    </row>
    <row r="6824" spans="1:5" ht="13.5">
      <c r="A6824" s="180"/>
      <c r="B6824" s="180"/>
      <c r="C6824" s="180"/>
      <c r="D6824" s="180"/>
      <c r="E6824" s="254"/>
    </row>
    <row r="6825" spans="1:5" ht="13.5">
      <c r="A6825" s="180"/>
      <c r="B6825" s="180"/>
      <c r="C6825" s="180"/>
      <c r="D6825" s="180"/>
      <c r="E6825" s="254"/>
    </row>
    <row r="6826" spans="1:5" ht="13.5">
      <c r="A6826" s="180"/>
      <c r="B6826" s="180"/>
      <c r="C6826" s="180"/>
      <c r="D6826" s="180"/>
      <c r="E6826" s="254"/>
    </row>
    <row r="6827" spans="1:5" ht="13.5">
      <c r="A6827" s="180"/>
      <c r="B6827" s="180"/>
      <c r="C6827" s="180"/>
      <c r="D6827" s="180"/>
      <c r="E6827" s="254"/>
    </row>
    <row r="6828" spans="1:5" ht="13.5">
      <c r="A6828" s="180"/>
      <c r="B6828" s="180"/>
      <c r="C6828" s="180"/>
      <c r="D6828" s="180"/>
      <c r="E6828" s="254"/>
    </row>
    <row r="6829" spans="1:5" ht="13.5">
      <c r="A6829" s="180"/>
      <c r="B6829" s="180"/>
      <c r="C6829" s="180"/>
      <c r="D6829" s="180"/>
      <c r="E6829" s="254"/>
    </row>
    <row r="6830" spans="1:5" ht="13.5">
      <c r="A6830" s="180"/>
      <c r="B6830" s="180"/>
      <c r="C6830" s="180"/>
      <c r="D6830" s="180"/>
      <c r="E6830" s="254"/>
    </row>
    <row r="6831" spans="1:5" ht="13.5">
      <c r="A6831" s="180"/>
      <c r="B6831" s="180"/>
      <c r="C6831" s="180"/>
      <c r="D6831" s="180"/>
      <c r="E6831" s="254"/>
    </row>
    <row r="6832" spans="1:5" ht="13.5">
      <c r="A6832" s="180"/>
      <c r="B6832" s="180"/>
      <c r="C6832" s="180"/>
      <c r="D6832" s="180"/>
      <c r="E6832" s="254"/>
    </row>
    <row r="6833" spans="1:5" ht="13.5">
      <c r="A6833" s="180"/>
      <c r="B6833" s="180"/>
      <c r="C6833" s="180"/>
      <c r="D6833" s="180"/>
      <c r="E6833" s="254"/>
    </row>
    <row r="6834" spans="1:5" ht="13.5">
      <c r="A6834" s="180"/>
      <c r="B6834" s="180"/>
      <c r="C6834" s="180"/>
      <c r="D6834" s="180"/>
      <c r="E6834" s="254"/>
    </row>
    <row r="6835" spans="1:5" ht="13.5">
      <c r="A6835" s="180"/>
      <c r="B6835" s="180"/>
      <c r="C6835" s="180"/>
      <c r="D6835" s="180"/>
      <c r="E6835" s="254"/>
    </row>
    <row r="6836" spans="1:5" ht="13.5">
      <c r="A6836" s="180"/>
      <c r="B6836" s="180"/>
      <c r="C6836" s="180"/>
      <c r="D6836" s="180"/>
      <c r="E6836" s="254"/>
    </row>
    <row r="6837" spans="1:5" ht="13.5">
      <c r="A6837" s="180"/>
      <c r="B6837" s="180"/>
      <c r="C6837" s="180"/>
      <c r="D6837" s="180"/>
      <c r="E6837" s="254"/>
    </row>
    <row r="6838" spans="1:5" ht="13.5">
      <c r="A6838" s="180"/>
      <c r="B6838" s="180"/>
      <c r="C6838" s="180"/>
      <c r="D6838" s="180"/>
      <c r="E6838" s="254"/>
    </row>
    <row r="6839" spans="1:5" ht="13.5">
      <c r="A6839" s="180"/>
      <c r="B6839" s="180"/>
      <c r="C6839" s="180"/>
      <c r="D6839" s="180"/>
      <c r="E6839" s="254"/>
    </row>
    <row r="6840" spans="1:5" ht="13.5">
      <c r="A6840" s="180"/>
      <c r="B6840" s="180"/>
      <c r="C6840" s="180"/>
      <c r="D6840" s="180"/>
      <c r="E6840" s="254"/>
    </row>
    <row r="6841" spans="1:5" ht="13.5">
      <c r="A6841" s="180"/>
      <c r="B6841" s="180"/>
      <c r="C6841" s="180"/>
      <c r="D6841" s="180"/>
      <c r="E6841" s="254"/>
    </row>
    <row r="6842" spans="1:5" ht="13.5">
      <c r="A6842" s="180"/>
      <c r="B6842" s="180"/>
      <c r="C6842" s="180"/>
      <c r="D6842" s="180"/>
      <c r="E6842" s="254"/>
    </row>
    <row r="6843" spans="1:5" ht="13.5">
      <c r="A6843" s="180"/>
      <c r="B6843" s="180"/>
      <c r="C6843" s="180"/>
      <c r="D6843" s="180"/>
      <c r="E6843" s="254"/>
    </row>
    <row r="6844" spans="1:5" ht="13.5">
      <c r="A6844" s="180"/>
      <c r="B6844" s="180"/>
      <c r="C6844" s="180"/>
      <c r="D6844" s="180"/>
      <c r="E6844" s="254"/>
    </row>
    <row r="6845" spans="1:5" ht="13.5">
      <c r="A6845" s="180"/>
      <c r="B6845" s="180"/>
      <c r="C6845" s="180"/>
      <c r="D6845" s="180"/>
      <c r="E6845" s="254"/>
    </row>
    <row r="6846" spans="1:5" ht="13.5">
      <c r="A6846" s="180"/>
      <c r="B6846" s="180"/>
      <c r="C6846" s="180"/>
      <c r="D6846" s="180"/>
      <c r="E6846" s="254"/>
    </row>
    <row r="6847" spans="1:5" ht="13.5">
      <c r="A6847" s="180"/>
      <c r="B6847" s="180"/>
      <c r="C6847" s="180"/>
      <c r="D6847" s="180"/>
      <c r="E6847" s="254"/>
    </row>
    <row r="6848" spans="1:5" ht="13.5">
      <c r="A6848" s="180"/>
      <c r="B6848" s="180"/>
      <c r="C6848" s="180"/>
      <c r="D6848" s="180"/>
      <c r="E6848" s="254"/>
    </row>
    <row r="6849" spans="1:5" ht="13.5">
      <c r="A6849" s="180"/>
      <c r="B6849" s="180"/>
      <c r="C6849" s="180"/>
      <c r="D6849" s="180"/>
      <c r="E6849" s="254"/>
    </row>
    <row r="6850" spans="1:5" ht="13.5">
      <c r="A6850" s="180"/>
      <c r="B6850" s="180"/>
      <c r="C6850" s="180"/>
      <c r="D6850" s="180"/>
      <c r="E6850" s="254"/>
    </row>
    <row r="6851" spans="1:5" ht="13.5">
      <c r="A6851" s="180"/>
      <c r="B6851" s="180"/>
      <c r="C6851" s="180"/>
      <c r="D6851" s="180"/>
      <c r="E6851" s="254"/>
    </row>
    <row r="6852" spans="1:5" ht="13.5">
      <c r="A6852" s="180"/>
      <c r="B6852" s="180"/>
      <c r="C6852" s="180"/>
      <c r="D6852" s="180"/>
      <c r="E6852" s="254"/>
    </row>
    <row r="6853" spans="1:5" ht="13.5">
      <c r="A6853" s="180"/>
      <c r="B6853" s="180"/>
      <c r="C6853" s="180"/>
      <c r="D6853" s="180"/>
      <c r="E6853" s="254"/>
    </row>
    <row r="6854" spans="1:5" ht="13.5">
      <c r="A6854" s="180"/>
      <c r="B6854" s="180"/>
      <c r="C6854" s="180"/>
      <c r="D6854" s="180"/>
      <c r="E6854" s="254"/>
    </row>
    <row r="6855" spans="1:5" ht="13.5">
      <c r="A6855" s="180"/>
      <c r="B6855" s="180"/>
      <c r="C6855" s="180"/>
      <c r="D6855" s="180"/>
      <c r="E6855" s="254"/>
    </row>
    <row r="6856" spans="1:5" ht="13.5">
      <c r="A6856" s="180"/>
      <c r="B6856" s="180"/>
      <c r="C6856" s="180"/>
      <c r="D6856" s="180"/>
      <c r="E6856" s="254"/>
    </row>
    <row r="6857" spans="1:5" ht="13.5">
      <c r="A6857" s="180"/>
      <c r="B6857" s="180"/>
      <c r="C6857" s="180"/>
      <c r="D6857" s="180"/>
      <c r="E6857" s="254"/>
    </row>
    <row r="6858" spans="1:5" ht="13.5">
      <c r="A6858" s="180"/>
      <c r="B6858" s="180"/>
      <c r="C6858" s="180"/>
      <c r="D6858" s="180"/>
      <c r="E6858" s="254"/>
    </row>
    <row r="6859" spans="1:5" ht="13.5">
      <c r="A6859" s="180"/>
      <c r="B6859" s="180"/>
      <c r="C6859" s="180"/>
      <c r="D6859" s="180"/>
      <c r="E6859" s="254"/>
    </row>
    <row r="6860" spans="1:5" ht="13.5">
      <c r="A6860" s="180"/>
      <c r="B6860" s="180"/>
      <c r="C6860" s="180"/>
      <c r="D6860" s="180"/>
      <c r="E6860" s="254"/>
    </row>
    <row r="6861" spans="1:5" ht="13.5">
      <c r="A6861" s="180"/>
      <c r="B6861" s="180"/>
      <c r="C6861" s="180"/>
      <c r="D6861" s="180"/>
      <c r="E6861" s="254"/>
    </row>
    <row r="6862" spans="1:5" ht="13.5">
      <c r="A6862" s="180"/>
      <c r="B6862" s="180"/>
      <c r="C6862" s="180"/>
      <c r="D6862" s="180"/>
      <c r="E6862" s="254"/>
    </row>
    <row r="6863" spans="1:5" ht="13.5">
      <c r="A6863" s="180"/>
      <c r="B6863" s="180"/>
      <c r="C6863" s="180"/>
      <c r="D6863" s="180"/>
      <c r="E6863" s="254"/>
    </row>
    <row r="6864" spans="1:5" ht="13.5">
      <c r="A6864" s="180"/>
      <c r="B6864" s="180"/>
      <c r="C6864" s="180"/>
      <c r="D6864" s="180"/>
      <c r="E6864" s="254"/>
    </row>
    <row r="6865" spans="1:5" ht="13.5">
      <c r="A6865" s="180"/>
      <c r="B6865" s="180"/>
      <c r="C6865" s="180"/>
      <c r="D6865" s="180"/>
      <c r="E6865" s="254"/>
    </row>
    <row r="6866" spans="1:5" ht="13.5">
      <c r="A6866" s="180"/>
      <c r="B6866" s="180"/>
      <c r="C6866" s="180"/>
      <c r="D6866" s="180"/>
      <c r="E6866" s="254"/>
    </row>
    <row r="6867" spans="1:5" ht="13.5">
      <c r="A6867" s="180"/>
      <c r="B6867" s="180"/>
      <c r="C6867" s="180"/>
      <c r="D6867" s="180"/>
      <c r="E6867" s="254"/>
    </row>
    <row r="6868" spans="1:5" ht="13.5">
      <c r="A6868" s="180"/>
      <c r="B6868" s="180"/>
      <c r="C6868" s="180"/>
      <c r="D6868" s="180"/>
      <c r="E6868" s="254"/>
    </row>
    <row r="6869" spans="1:5" ht="13.5">
      <c r="A6869" s="180"/>
      <c r="B6869" s="180"/>
      <c r="C6869" s="180"/>
      <c r="D6869" s="180"/>
      <c r="E6869" s="254"/>
    </row>
    <row r="6870" spans="1:5" ht="13.5">
      <c r="A6870" s="180"/>
      <c r="B6870" s="180"/>
      <c r="C6870" s="180"/>
      <c r="D6870" s="180"/>
      <c r="E6870" s="254"/>
    </row>
    <row r="6871" spans="1:5" ht="13.5">
      <c r="A6871" s="180"/>
      <c r="B6871" s="180"/>
      <c r="C6871" s="180"/>
      <c r="D6871" s="180"/>
      <c r="E6871" s="254"/>
    </row>
    <row r="6872" spans="1:5" ht="13.5">
      <c r="A6872" s="180"/>
      <c r="B6872" s="180"/>
      <c r="C6872" s="180"/>
      <c r="D6872" s="180"/>
      <c r="E6872" s="254"/>
    </row>
    <row r="6873" spans="1:5" ht="13.5">
      <c r="A6873" s="180"/>
      <c r="B6873" s="180"/>
      <c r="C6873" s="180"/>
      <c r="D6873" s="180"/>
      <c r="E6873" s="254"/>
    </row>
    <row r="6874" spans="1:5" ht="13.5">
      <c r="A6874" s="180"/>
      <c r="B6874" s="180"/>
      <c r="C6874" s="180"/>
      <c r="D6874" s="180"/>
      <c r="E6874" s="254"/>
    </row>
    <row r="6875" spans="1:5" ht="13.5">
      <c r="A6875" s="180"/>
      <c r="B6875" s="180"/>
      <c r="C6875" s="180"/>
      <c r="D6875" s="180"/>
      <c r="E6875" s="254"/>
    </row>
    <row r="6876" spans="1:5" ht="13.5">
      <c r="A6876" s="180"/>
      <c r="B6876" s="180"/>
      <c r="C6876" s="180"/>
      <c r="D6876" s="180"/>
      <c r="E6876" s="254"/>
    </row>
    <row r="6877" spans="1:5" ht="13.5">
      <c r="A6877" s="180"/>
      <c r="B6877" s="180"/>
      <c r="C6877" s="180"/>
      <c r="D6877" s="180"/>
      <c r="E6877" s="254"/>
    </row>
    <row r="6878" spans="1:5" ht="13.5">
      <c r="A6878" s="180"/>
      <c r="B6878" s="180"/>
      <c r="C6878" s="180"/>
      <c r="D6878" s="180"/>
      <c r="E6878" s="254"/>
    </row>
    <row r="6879" spans="1:5" ht="13.5">
      <c r="A6879" s="180"/>
      <c r="B6879" s="180"/>
      <c r="C6879" s="180"/>
      <c r="D6879" s="180"/>
      <c r="E6879" s="254"/>
    </row>
    <row r="6880" spans="1:5" ht="13.5">
      <c r="A6880" s="180"/>
      <c r="B6880" s="180"/>
      <c r="C6880" s="180"/>
      <c r="D6880" s="180"/>
      <c r="E6880" s="254"/>
    </row>
    <row r="6881" spans="1:5" ht="13.5">
      <c r="A6881" s="180"/>
      <c r="B6881" s="180"/>
      <c r="C6881" s="180"/>
      <c r="D6881" s="180"/>
      <c r="E6881" s="254"/>
    </row>
    <row r="6882" spans="1:5" ht="13.5">
      <c r="A6882" s="180"/>
      <c r="B6882" s="180"/>
      <c r="C6882" s="180"/>
      <c r="D6882" s="180"/>
      <c r="E6882" s="254"/>
    </row>
    <row r="6883" spans="1:5" ht="13.5">
      <c r="A6883" s="180"/>
      <c r="B6883" s="180"/>
      <c r="C6883" s="180"/>
      <c r="D6883" s="180"/>
      <c r="E6883" s="254"/>
    </row>
    <row r="6884" spans="1:5" ht="13.5">
      <c r="A6884" s="180"/>
      <c r="B6884" s="180"/>
      <c r="C6884" s="180"/>
      <c r="D6884" s="180"/>
      <c r="E6884" s="254"/>
    </row>
    <row r="6885" spans="1:5" ht="13.5">
      <c r="A6885" s="180"/>
      <c r="B6885" s="180"/>
      <c r="C6885" s="180"/>
      <c r="D6885" s="180"/>
      <c r="E6885" s="254"/>
    </row>
    <row r="6886" spans="1:5" ht="13.5">
      <c r="A6886" s="180"/>
      <c r="B6886" s="180"/>
      <c r="C6886" s="180"/>
      <c r="D6886" s="180"/>
      <c r="E6886" s="254"/>
    </row>
    <row r="6887" spans="1:5" ht="13.5">
      <c r="A6887" s="180"/>
      <c r="B6887" s="180"/>
      <c r="C6887" s="180"/>
      <c r="D6887" s="180"/>
      <c r="E6887" s="254"/>
    </row>
    <row r="6888" spans="1:5" ht="13.5">
      <c r="A6888" s="180"/>
      <c r="B6888" s="180"/>
      <c r="C6888" s="180"/>
      <c r="D6888" s="180"/>
      <c r="E6888" s="254"/>
    </row>
    <row r="6889" spans="1:5" ht="13.5">
      <c r="A6889" s="180"/>
      <c r="B6889" s="180"/>
      <c r="C6889" s="180"/>
      <c r="D6889" s="180"/>
      <c r="E6889" s="254"/>
    </row>
    <row r="6890" spans="1:5" ht="13.5">
      <c r="A6890" s="180"/>
      <c r="B6890" s="180"/>
      <c r="C6890" s="180"/>
      <c r="D6890" s="180"/>
      <c r="E6890" s="254"/>
    </row>
    <row r="6891" spans="1:5" ht="13.5">
      <c r="A6891" s="180"/>
      <c r="B6891" s="180"/>
      <c r="C6891" s="180"/>
      <c r="D6891" s="180"/>
      <c r="E6891" s="254"/>
    </row>
    <row r="6892" spans="1:5" ht="13.5">
      <c r="A6892" s="180"/>
      <c r="B6892" s="180"/>
      <c r="C6892" s="180"/>
      <c r="D6892" s="180"/>
      <c r="E6892" s="254"/>
    </row>
    <row r="6893" spans="1:5" ht="13.5">
      <c r="A6893" s="180"/>
      <c r="B6893" s="180"/>
      <c r="C6893" s="180"/>
      <c r="D6893" s="180"/>
      <c r="E6893" s="254"/>
    </row>
    <row r="6894" spans="1:5" ht="13.5">
      <c r="A6894" s="180"/>
      <c r="B6894" s="180"/>
      <c r="C6894" s="180"/>
      <c r="D6894" s="180"/>
      <c r="E6894" s="254"/>
    </row>
    <row r="6895" spans="1:5" ht="13.5">
      <c r="A6895" s="180"/>
      <c r="B6895" s="180"/>
      <c r="C6895" s="180"/>
      <c r="D6895" s="180"/>
      <c r="E6895" s="254"/>
    </row>
    <row r="6896" spans="1:5" ht="13.5">
      <c r="A6896" s="180"/>
      <c r="B6896" s="180"/>
      <c r="C6896" s="180"/>
      <c r="D6896" s="180"/>
      <c r="E6896" s="254"/>
    </row>
    <row r="6897" spans="1:5" ht="13.5">
      <c r="A6897" s="180"/>
      <c r="B6897" s="180"/>
      <c r="C6897" s="180"/>
      <c r="D6897" s="180"/>
      <c r="E6897" s="254"/>
    </row>
    <row r="6898" spans="1:5" ht="13.5">
      <c r="A6898" s="180"/>
      <c r="B6898" s="180"/>
      <c r="C6898" s="180"/>
      <c r="D6898" s="180"/>
      <c r="E6898" s="254"/>
    </row>
    <row r="6899" spans="1:5" ht="13.5">
      <c r="A6899" s="180"/>
      <c r="B6899" s="180"/>
      <c r="C6899" s="180"/>
      <c r="D6899" s="180"/>
      <c r="E6899" s="254"/>
    </row>
    <row r="6900" spans="1:5" ht="13.5">
      <c r="A6900" s="180"/>
      <c r="B6900" s="180"/>
      <c r="C6900" s="180"/>
      <c r="D6900" s="180"/>
      <c r="E6900" s="254"/>
    </row>
    <row r="6901" spans="1:5" ht="13.5">
      <c r="A6901" s="180"/>
      <c r="B6901" s="180"/>
      <c r="C6901" s="180"/>
      <c r="D6901" s="180"/>
      <c r="E6901" s="254"/>
    </row>
    <row r="6902" spans="1:5" ht="13.5">
      <c r="A6902" s="180"/>
      <c r="B6902" s="180"/>
      <c r="C6902" s="180"/>
      <c r="D6902" s="180"/>
      <c r="E6902" s="254"/>
    </row>
    <row r="6903" spans="1:5" ht="13.5">
      <c r="A6903" s="180"/>
      <c r="B6903" s="180"/>
      <c r="C6903" s="180"/>
      <c r="D6903" s="180"/>
      <c r="E6903" s="254"/>
    </row>
    <row r="6904" spans="1:5" ht="13.5">
      <c r="A6904" s="180"/>
      <c r="B6904" s="180"/>
      <c r="C6904" s="180"/>
      <c r="D6904" s="180"/>
      <c r="E6904" s="254"/>
    </row>
    <row r="6905" spans="1:5" ht="13.5">
      <c r="A6905" s="180"/>
      <c r="B6905" s="180"/>
      <c r="C6905" s="180"/>
      <c r="D6905" s="180"/>
      <c r="E6905" s="254"/>
    </row>
    <row r="6906" spans="1:5" ht="13.5">
      <c r="A6906" s="180"/>
      <c r="B6906" s="180"/>
      <c r="C6906" s="180"/>
      <c r="D6906" s="180"/>
      <c r="E6906" s="254"/>
    </row>
    <row r="6907" spans="1:5" ht="13.5">
      <c r="A6907" s="180"/>
      <c r="B6907" s="180"/>
      <c r="C6907" s="180"/>
      <c r="D6907" s="180"/>
      <c r="E6907" s="254"/>
    </row>
    <row r="6908" spans="1:5" ht="13.5">
      <c r="A6908" s="180"/>
      <c r="B6908" s="180"/>
      <c r="C6908" s="180"/>
      <c r="D6908" s="180"/>
      <c r="E6908" s="254"/>
    </row>
    <row r="6909" spans="1:5" ht="13.5">
      <c r="A6909" s="180"/>
      <c r="B6909" s="180"/>
      <c r="C6909" s="180"/>
      <c r="D6909" s="180"/>
      <c r="E6909" s="254"/>
    </row>
    <row r="6910" spans="1:5" ht="13.5">
      <c r="A6910" s="180"/>
      <c r="B6910" s="180"/>
      <c r="C6910" s="180"/>
      <c r="D6910" s="180"/>
      <c r="E6910" s="254"/>
    </row>
    <row r="6911" spans="1:5" ht="13.5">
      <c r="A6911" s="180"/>
      <c r="B6911" s="180"/>
      <c r="C6911" s="180"/>
      <c r="D6911" s="180"/>
      <c r="E6911" s="254"/>
    </row>
    <row r="6912" spans="1:5" ht="13.5">
      <c r="A6912" s="180"/>
      <c r="B6912" s="180"/>
      <c r="C6912" s="180"/>
      <c r="D6912" s="180"/>
      <c r="E6912" s="254"/>
    </row>
    <row r="6913" spans="1:5" ht="13.5">
      <c r="A6913" s="180"/>
      <c r="B6913" s="180"/>
      <c r="C6913" s="180"/>
      <c r="D6913" s="180"/>
      <c r="E6913" s="254"/>
    </row>
    <row r="6914" spans="1:5" ht="13.5">
      <c r="A6914" s="180"/>
      <c r="B6914" s="180"/>
      <c r="C6914" s="180"/>
      <c r="D6914" s="180"/>
      <c r="E6914" s="254"/>
    </row>
    <row r="6915" spans="1:5" ht="13.5">
      <c r="A6915" s="180"/>
      <c r="B6915" s="180"/>
      <c r="C6915" s="180"/>
      <c r="D6915" s="180"/>
      <c r="E6915" s="254"/>
    </row>
    <row r="6916" spans="1:5" ht="13.5">
      <c r="A6916" s="180"/>
      <c r="B6916" s="180"/>
      <c r="C6916" s="180"/>
      <c r="D6916" s="180"/>
      <c r="E6916" s="254"/>
    </row>
    <row r="6917" spans="1:5" ht="13.5">
      <c r="A6917" s="180"/>
      <c r="B6917" s="180"/>
      <c r="C6917" s="180"/>
      <c r="D6917" s="180"/>
      <c r="E6917" s="254"/>
    </row>
    <row r="6918" spans="1:5" ht="13.5">
      <c r="A6918" s="180"/>
      <c r="B6918" s="180"/>
      <c r="C6918" s="180"/>
      <c r="D6918" s="180"/>
      <c r="E6918" s="254"/>
    </row>
    <row r="6919" spans="1:5" ht="13.5">
      <c r="A6919" s="180"/>
      <c r="B6919" s="180"/>
      <c r="C6919" s="180"/>
      <c r="D6919" s="180"/>
      <c r="E6919" s="254"/>
    </row>
    <row r="6920" spans="1:5" ht="13.5">
      <c r="A6920" s="180"/>
      <c r="B6920" s="180"/>
      <c r="C6920" s="180"/>
      <c r="D6920" s="180"/>
      <c r="E6920" s="254"/>
    </row>
    <row r="6921" spans="1:5" ht="13.5">
      <c r="A6921" s="180"/>
      <c r="B6921" s="180"/>
      <c r="C6921" s="180"/>
      <c r="D6921" s="180"/>
      <c r="E6921" s="254"/>
    </row>
    <row r="6922" spans="1:5" ht="13.5">
      <c r="A6922" s="180"/>
      <c r="B6922" s="180"/>
      <c r="C6922" s="180"/>
      <c r="D6922" s="180"/>
      <c r="E6922" s="254"/>
    </row>
    <row r="6923" spans="1:5" ht="13.5">
      <c r="A6923" s="180"/>
      <c r="B6923" s="180"/>
      <c r="C6923" s="180"/>
      <c r="D6923" s="180"/>
      <c r="E6923" s="254"/>
    </row>
    <row r="6924" spans="1:5" ht="13.5">
      <c r="A6924" s="180"/>
      <c r="B6924" s="180"/>
      <c r="C6924" s="180"/>
      <c r="D6924" s="180"/>
      <c r="E6924" s="254"/>
    </row>
    <row r="6925" spans="1:5" ht="13.5">
      <c r="A6925" s="180"/>
      <c r="B6925" s="180"/>
      <c r="C6925" s="180"/>
      <c r="D6925" s="180"/>
      <c r="E6925" s="254"/>
    </row>
    <row r="6926" spans="1:5" ht="13.5">
      <c r="A6926" s="180"/>
      <c r="B6926" s="180"/>
      <c r="C6926" s="180"/>
      <c r="D6926" s="180"/>
      <c r="E6926" s="254"/>
    </row>
    <row r="6927" spans="1:5" ht="13.5">
      <c r="A6927" s="180"/>
      <c r="B6927" s="180"/>
      <c r="C6927" s="180"/>
      <c r="D6927" s="180"/>
      <c r="E6927" s="254"/>
    </row>
    <row r="6928" spans="1:5" ht="13.5">
      <c r="A6928" s="180"/>
      <c r="B6928" s="180"/>
      <c r="C6928" s="180"/>
      <c r="D6928" s="180"/>
      <c r="E6928" s="254"/>
    </row>
    <row r="6929" spans="1:5" ht="13.5">
      <c r="A6929" s="180"/>
      <c r="B6929" s="180"/>
      <c r="C6929" s="180"/>
      <c r="D6929" s="180"/>
      <c r="E6929" s="254"/>
    </row>
    <row r="6930" spans="1:5" ht="13.5">
      <c r="A6930" s="180"/>
      <c r="B6930" s="180"/>
      <c r="C6930" s="180"/>
      <c r="D6930" s="180"/>
      <c r="E6930" s="254"/>
    </row>
    <row r="6931" spans="1:5" ht="13.5">
      <c r="A6931" s="180"/>
      <c r="B6931" s="180"/>
      <c r="C6931" s="180"/>
      <c r="D6931" s="180"/>
      <c r="E6931" s="254"/>
    </row>
    <row r="6932" spans="1:5" ht="13.5">
      <c r="A6932" s="180"/>
      <c r="B6932" s="180"/>
      <c r="C6932" s="180"/>
      <c r="D6932" s="180"/>
      <c r="E6932" s="254"/>
    </row>
    <row r="6933" spans="1:5" ht="13.5">
      <c r="A6933" s="180"/>
      <c r="B6933" s="180"/>
      <c r="C6933" s="180"/>
      <c r="D6933" s="180"/>
      <c r="E6933" s="254"/>
    </row>
    <row r="6934" spans="1:5" ht="13.5">
      <c r="A6934" s="180"/>
      <c r="B6934" s="180"/>
      <c r="C6934" s="180"/>
      <c r="D6934" s="180"/>
      <c r="E6934" s="254"/>
    </row>
    <row r="6935" spans="1:5" ht="13.5">
      <c r="A6935" s="180"/>
      <c r="B6935" s="180"/>
      <c r="C6935" s="180"/>
      <c r="D6935" s="180"/>
      <c r="E6935" s="254"/>
    </row>
    <row r="6936" spans="1:5" ht="13.5">
      <c r="A6936" s="180"/>
      <c r="B6936" s="180"/>
      <c r="C6936" s="180"/>
      <c r="D6936" s="180"/>
      <c r="E6936" s="254"/>
    </row>
    <row r="6937" spans="1:5" ht="13.5">
      <c r="A6937" s="180"/>
      <c r="B6937" s="180"/>
      <c r="C6937" s="180"/>
      <c r="D6937" s="180"/>
      <c r="E6937" s="254"/>
    </row>
    <row r="6938" spans="1:5" ht="13.5">
      <c r="A6938" s="180"/>
      <c r="B6938" s="180"/>
      <c r="C6938" s="180"/>
      <c r="D6938" s="180"/>
      <c r="E6938" s="254"/>
    </row>
    <row r="6939" spans="1:5" ht="13.5">
      <c r="A6939" s="180"/>
      <c r="B6939" s="180"/>
      <c r="C6939" s="180"/>
      <c r="D6939" s="180"/>
      <c r="E6939" s="254"/>
    </row>
    <row r="6940" spans="1:5" ht="13.5">
      <c r="A6940" s="180"/>
      <c r="B6940" s="180"/>
      <c r="C6940" s="180"/>
      <c r="D6940" s="180"/>
      <c r="E6940" s="254"/>
    </row>
    <row r="6941" spans="1:5" ht="13.5">
      <c r="A6941" s="180"/>
      <c r="B6941" s="180"/>
      <c r="C6941" s="180"/>
      <c r="D6941" s="180"/>
      <c r="E6941" s="254"/>
    </row>
    <row r="6942" spans="1:5" ht="13.5">
      <c r="A6942" s="180"/>
      <c r="B6942" s="180"/>
      <c r="C6942" s="180"/>
      <c r="D6942" s="180"/>
      <c r="E6942" s="254"/>
    </row>
    <row r="6943" spans="1:5" ht="13.5">
      <c r="A6943" s="180"/>
      <c r="B6943" s="180"/>
      <c r="C6943" s="180"/>
      <c r="D6943" s="180"/>
      <c r="E6943" s="254"/>
    </row>
    <row r="6944" spans="1:5" ht="13.5">
      <c r="A6944" s="180"/>
      <c r="B6944" s="180"/>
      <c r="C6944" s="180"/>
      <c r="D6944" s="180"/>
      <c r="E6944" s="254"/>
    </row>
    <row r="6945" spans="1:5" ht="13.5">
      <c r="A6945" s="180"/>
      <c r="B6945" s="180"/>
      <c r="C6945" s="180"/>
      <c r="D6945" s="180"/>
      <c r="E6945" s="254"/>
    </row>
    <row r="6946" spans="1:5" ht="13.5">
      <c r="A6946" s="180"/>
      <c r="B6946" s="180"/>
      <c r="C6946" s="180"/>
      <c r="D6946" s="180"/>
      <c r="E6946" s="254"/>
    </row>
    <row r="6947" spans="1:5" ht="13.5">
      <c r="A6947" s="180"/>
      <c r="B6947" s="180"/>
      <c r="C6947" s="180"/>
      <c r="D6947" s="180"/>
      <c r="E6947" s="254"/>
    </row>
    <row r="6948" spans="1:5" ht="13.5">
      <c r="A6948" s="180"/>
      <c r="B6948" s="180"/>
      <c r="C6948" s="180"/>
      <c r="D6948" s="180"/>
      <c r="E6948" s="254"/>
    </row>
    <row r="6949" spans="1:5" ht="13.5">
      <c r="A6949" s="180"/>
      <c r="B6949" s="180"/>
      <c r="C6949" s="180"/>
      <c r="D6949" s="180"/>
      <c r="E6949" s="254"/>
    </row>
    <row r="6950" spans="1:5" ht="13.5">
      <c r="A6950" s="180"/>
      <c r="B6950" s="180"/>
      <c r="C6950" s="180"/>
      <c r="D6950" s="180"/>
      <c r="E6950" s="254"/>
    </row>
    <row r="6951" spans="1:5" ht="13.5">
      <c r="A6951" s="180"/>
      <c r="B6951" s="180"/>
      <c r="C6951" s="180"/>
      <c r="D6951" s="180"/>
      <c r="E6951" s="254"/>
    </row>
    <row r="6952" spans="1:5" ht="13.5">
      <c r="A6952" s="180"/>
      <c r="B6952" s="180"/>
      <c r="C6952" s="180"/>
      <c r="D6952" s="180"/>
      <c r="E6952" s="254"/>
    </row>
    <row r="6953" spans="1:5" ht="13.5">
      <c r="A6953" s="180"/>
      <c r="B6953" s="180"/>
      <c r="C6953" s="180"/>
      <c r="D6953" s="180"/>
      <c r="E6953" s="254"/>
    </row>
    <row r="6954" spans="1:5" ht="13.5">
      <c r="A6954" s="180"/>
      <c r="B6954" s="180"/>
      <c r="C6954" s="180"/>
      <c r="D6954" s="180"/>
      <c r="E6954" s="254"/>
    </row>
    <row r="6955" spans="1:5" ht="13.5">
      <c r="A6955" s="180"/>
      <c r="B6955" s="180"/>
      <c r="C6955" s="180"/>
      <c r="D6955" s="180"/>
      <c r="E6955" s="254"/>
    </row>
    <row r="6956" spans="1:5" ht="13.5">
      <c r="A6956" s="180"/>
      <c r="B6956" s="180"/>
      <c r="C6956" s="180"/>
      <c r="D6956" s="180"/>
      <c r="E6956" s="254"/>
    </row>
    <row r="6957" spans="1:5" ht="13.5">
      <c r="A6957" s="180"/>
      <c r="B6957" s="180"/>
      <c r="C6957" s="180"/>
      <c r="D6957" s="180"/>
      <c r="E6957" s="254"/>
    </row>
    <row r="6958" spans="1:5" ht="13.5">
      <c r="A6958" s="180"/>
      <c r="B6958" s="180"/>
      <c r="C6958" s="180"/>
      <c r="D6958" s="180"/>
      <c r="E6958" s="254"/>
    </row>
    <row r="6959" spans="1:5" ht="13.5">
      <c r="A6959" s="180"/>
      <c r="B6959" s="180"/>
      <c r="C6959" s="180"/>
      <c r="D6959" s="180"/>
      <c r="E6959" s="254"/>
    </row>
    <row r="6960" spans="1:5" ht="13.5">
      <c r="A6960" s="180"/>
      <c r="B6960" s="180"/>
      <c r="C6960" s="180"/>
      <c r="D6960" s="180"/>
      <c r="E6960" s="254"/>
    </row>
    <row r="6961" spans="1:5" ht="13.5">
      <c r="A6961" s="180"/>
      <c r="B6961" s="180"/>
      <c r="C6961" s="180"/>
      <c r="D6961" s="180"/>
      <c r="E6961" s="254"/>
    </row>
    <row r="6962" spans="1:5" ht="13.5">
      <c r="A6962" s="180"/>
      <c r="B6962" s="180"/>
      <c r="C6962" s="180"/>
      <c r="D6962" s="180"/>
      <c r="E6962" s="254"/>
    </row>
    <row r="6963" spans="1:5" ht="13.5">
      <c r="A6963" s="180"/>
      <c r="B6963" s="180"/>
      <c r="C6963" s="180"/>
      <c r="D6963" s="180"/>
      <c r="E6963" s="254"/>
    </row>
    <row r="6964" spans="1:5" ht="13.5">
      <c r="A6964" s="180"/>
      <c r="B6964" s="180"/>
      <c r="C6964" s="180"/>
      <c r="D6964" s="180"/>
      <c r="E6964" s="254"/>
    </row>
    <row r="6965" spans="1:5" ht="13.5">
      <c r="A6965" s="180"/>
      <c r="B6965" s="180"/>
      <c r="C6965" s="180"/>
      <c r="D6965" s="180"/>
      <c r="E6965" s="254"/>
    </row>
    <row r="6966" spans="1:5" ht="13.5">
      <c r="A6966" s="180"/>
      <c r="B6966" s="180"/>
      <c r="C6966" s="180"/>
      <c r="D6966" s="180"/>
      <c r="E6966" s="254"/>
    </row>
    <row r="6967" spans="1:5" ht="13.5">
      <c r="A6967" s="180"/>
      <c r="B6967" s="180"/>
      <c r="C6967" s="180"/>
      <c r="D6967" s="180"/>
      <c r="E6967" s="254"/>
    </row>
    <row r="6968" spans="1:5" ht="13.5">
      <c r="A6968" s="180"/>
      <c r="B6968" s="180"/>
      <c r="C6968" s="180"/>
      <c r="D6968" s="180"/>
      <c r="E6968" s="254"/>
    </row>
    <row r="6969" spans="1:5" ht="13.5">
      <c r="A6969" s="180"/>
      <c r="B6969" s="180"/>
      <c r="C6969" s="180"/>
      <c r="D6969" s="180"/>
      <c r="E6969" s="254"/>
    </row>
    <row r="6970" spans="1:5" ht="13.5">
      <c r="A6970" s="180"/>
      <c r="B6970" s="180"/>
      <c r="C6970" s="180"/>
      <c r="D6970" s="180"/>
      <c r="E6970" s="254"/>
    </row>
    <row r="6971" spans="1:5" ht="13.5">
      <c r="A6971" s="180"/>
      <c r="B6971" s="180"/>
      <c r="C6971" s="180"/>
      <c r="D6971" s="180"/>
      <c r="E6971" s="254"/>
    </row>
    <row r="6972" spans="1:5" ht="13.5">
      <c r="A6972" s="180"/>
      <c r="B6972" s="180"/>
      <c r="C6972" s="180"/>
      <c r="D6972" s="180"/>
      <c r="E6972" s="254"/>
    </row>
    <row r="6973" spans="1:5" ht="13.5">
      <c r="A6973" s="180"/>
      <c r="B6973" s="180"/>
      <c r="C6973" s="180"/>
      <c r="D6973" s="180"/>
      <c r="E6973" s="254"/>
    </row>
    <row r="6974" spans="1:5" ht="13.5">
      <c r="A6974" s="180"/>
      <c r="B6974" s="180"/>
      <c r="C6974" s="180"/>
      <c r="D6974" s="180"/>
      <c r="E6974" s="254"/>
    </row>
    <row r="6975" spans="1:5" ht="13.5">
      <c r="A6975" s="180"/>
      <c r="B6975" s="180"/>
      <c r="C6975" s="180"/>
      <c r="D6975" s="180"/>
      <c r="E6975" s="254"/>
    </row>
    <row r="6976" spans="1:5" ht="13.5">
      <c r="A6976" s="180"/>
      <c r="B6976" s="180"/>
      <c r="C6976" s="180"/>
      <c r="D6976" s="180"/>
      <c r="E6976" s="254"/>
    </row>
    <row r="6977" spans="1:5" ht="13.5">
      <c r="A6977" s="180"/>
      <c r="B6977" s="180"/>
      <c r="C6977" s="180"/>
      <c r="D6977" s="180"/>
      <c r="E6977" s="254"/>
    </row>
    <row r="6978" spans="1:5" ht="13.5">
      <c r="A6978" s="180"/>
      <c r="B6978" s="180"/>
      <c r="C6978" s="180"/>
      <c r="D6978" s="180"/>
      <c r="E6978" s="254"/>
    </row>
    <row r="6979" spans="1:5" ht="13.5">
      <c r="A6979" s="180"/>
      <c r="B6979" s="180"/>
      <c r="C6979" s="180"/>
      <c r="D6979" s="180"/>
      <c r="E6979" s="254"/>
    </row>
    <row r="6980" spans="1:5" ht="13.5">
      <c r="A6980" s="180"/>
      <c r="B6980" s="180"/>
      <c r="C6980" s="180"/>
      <c r="D6980" s="180"/>
      <c r="E6980" s="254"/>
    </row>
    <row r="6981" spans="1:5" ht="13.5">
      <c r="A6981" s="180"/>
      <c r="B6981" s="180"/>
      <c r="C6981" s="180"/>
      <c r="D6981" s="180"/>
      <c r="E6981" s="254"/>
    </row>
    <row r="6982" spans="1:5" ht="13.5">
      <c r="A6982" s="180"/>
      <c r="B6982" s="180"/>
      <c r="C6982" s="180"/>
      <c r="D6982" s="180"/>
      <c r="E6982" s="254"/>
    </row>
    <row r="6983" spans="1:5" ht="13.5">
      <c r="A6983" s="180"/>
      <c r="B6983" s="180"/>
      <c r="C6983" s="180"/>
      <c r="D6983" s="180"/>
      <c r="E6983" s="254"/>
    </row>
    <row r="6984" spans="1:5" ht="13.5">
      <c r="A6984" s="180"/>
      <c r="B6984" s="180"/>
      <c r="C6984" s="180"/>
      <c r="D6984" s="180"/>
      <c r="E6984" s="254"/>
    </row>
    <row r="6985" spans="1:5" ht="13.5">
      <c r="A6985" s="180"/>
      <c r="B6985" s="180"/>
      <c r="C6985" s="180"/>
      <c r="D6985" s="180"/>
      <c r="E6985" s="254"/>
    </row>
    <row r="6986" spans="1:5" ht="13.5">
      <c r="A6986" s="180"/>
      <c r="B6986" s="180"/>
      <c r="C6986" s="180"/>
      <c r="D6986" s="180"/>
      <c r="E6986" s="254"/>
    </row>
    <row r="6987" spans="1:5" ht="13.5">
      <c r="A6987" s="180"/>
      <c r="B6987" s="180"/>
      <c r="C6987" s="180"/>
      <c r="D6987" s="180"/>
      <c r="E6987" s="254"/>
    </row>
    <row r="6988" spans="1:5" ht="13.5">
      <c r="A6988" s="180"/>
      <c r="B6988" s="180"/>
      <c r="C6988" s="180"/>
      <c r="D6988" s="180"/>
      <c r="E6988" s="254"/>
    </row>
    <row r="6989" spans="1:5" ht="13.5">
      <c r="A6989" s="180"/>
      <c r="B6989" s="180"/>
      <c r="C6989" s="180"/>
      <c r="D6989" s="180"/>
      <c r="E6989" s="254"/>
    </row>
    <row r="6990" spans="1:5" ht="13.5">
      <c r="A6990" s="180"/>
      <c r="B6990" s="180"/>
      <c r="C6990" s="180"/>
      <c r="D6990" s="180"/>
      <c r="E6990" s="254"/>
    </row>
    <row r="6991" spans="1:5" ht="13.5">
      <c r="A6991" s="180"/>
      <c r="B6991" s="180"/>
      <c r="C6991" s="180"/>
      <c r="D6991" s="180"/>
      <c r="E6991" s="254"/>
    </row>
    <row r="6992" spans="1:5" ht="13.5">
      <c r="A6992" s="180"/>
      <c r="B6992" s="180"/>
      <c r="C6992" s="180"/>
      <c r="D6992" s="180"/>
      <c r="E6992" s="254"/>
    </row>
    <row r="6993" spans="1:5" ht="13.5">
      <c r="A6993" s="180"/>
      <c r="B6993" s="180"/>
      <c r="C6993" s="180"/>
      <c r="D6993" s="180"/>
      <c r="E6993" s="254"/>
    </row>
    <row r="6994" spans="1:5" ht="13.5">
      <c r="A6994" s="180"/>
      <c r="B6994" s="180"/>
      <c r="C6994" s="180"/>
      <c r="D6994" s="180"/>
      <c r="E6994" s="254"/>
    </row>
    <row r="6995" spans="1:5" ht="13.5">
      <c r="A6995" s="180"/>
      <c r="B6995" s="180"/>
      <c r="C6995" s="180"/>
      <c r="D6995" s="180"/>
      <c r="E6995" s="254"/>
    </row>
    <row r="6996" spans="1:5" ht="13.5">
      <c r="A6996" s="180"/>
      <c r="B6996" s="180"/>
      <c r="C6996" s="180"/>
      <c r="D6996" s="180"/>
      <c r="E6996" s="254"/>
    </row>
    <row r="6997" spans="1:5" ht="13.5">
      <c r="A6997" s="180"/>
      <c r="B6997" s="180"/>
      <c r="C6997" s="180"/>
      <c r="D6997" s="180"/>
      <c r="E6997" s="254"/>
    </row>
    <row r="6998" spans="1:5" ht="13.5">
      <c r="A6998" s="180"/>
      <c r="B6998" s="180"/>
      <c r="C6998" s="180"/>
      <c r="D6998" s="180"/>
      <c r="E6998" s="254"/>
    </row>
    <row r="6999" spans="1:5" ht="13.5">
      <c r="A6999" s="180"/>
      <c r="B6999" s="180"/>
      <c r="C6999" s="180"/>
      <c r="D6999" s="180"/>
      <c r="E6999" s="254"/>
    </row>
    <row r="7000" spans="1:5" ht="13.5">
      <c r="A7000" s="180"/>
      <c r="B7000" s="180"/>
      <c r="C7000" s="180"/>
      <c r="D7000" s="180"/>
      <c r="E7000" s="254"/>
    </row>
    <row r="7001" spans="1:5" ht="13.5">
      <c r="A7001" s="180"/>
      <c r="B7001" s="180"/>
      <c r="C7001" s="180"/>
      <c r="D7001" s="180"/>
      <c r="E7001" s="254"/>
    </row>
    <row r="7002" spans="1:5" ht="13.5">
      <c r="A7002" s="180"/>
      <c r="B7002" s="180"/>
      <c r="C7002" s="180"/>
      <c r="D7002" s="180"/>
      <c r="E7002" s="254"/>
    </row>
    <row r="7003" spans="1:5" ht="13.5">
      <c r="A7003" s="180"/>
      <c r="B7003" s="180"/>
      <c r="C7003" s="180"/>
      <c r="D7003" s="180"/>
      <c r="E7003" s="254"/>
    </row>
    <row r="7004" spans="1:5" ht="13.5">
      <c r="A7004" s="180"/>
      <c r="B7004" s="180"/>
      <c r="C7004" s="180"/>
      <c r="D7004" s="180"/>
      <c r="E7004" s="254"/>
    </row>
    <row r="7005" spans="1:5" ht="13.5">
      <c r="A7005" s="180"/>
      <c r="B7005" s="180"/>
      <c r="C7005" s="180"/>
      <c r="D7005" s="180"/>
      <c r="E7005" s="254"/>
    </row>
    <row r="7006" spans="1:5" ht="13.5">
      <c r="A7006" s="180"/>
      <c r="B7006" s="180"/>
      <c r="C7006" s="180"/>
      <c r="D7006" s="180"/>
      <c r="E7006" s="254"/>
    </row>
    <row r="7007" spans="1:5" ht="13.5">
      <c r="A7007" s="180"/>
      <c r="B7007" s="180"/>
      <c r="C7007" s="180"/>
      <c r="D7007" s="180"/>
      <c r="E7007" s="254"/>
    </row>
    <row r="7008" spans="1:5" ht="13.5">
      <c r="A7008" s="180"/>
      <c r="B7008" s="180"/>
      <c r="C7008" s="180"/>
      <c r="D7008" s="180"/>
      <c r="E7008" s="254"/>
    </row>
    <row r="7009" spans="1:5" ht="13.5">
      <c r="A7009" s="180"/>
      <c r="B7009" s="180"/>
      <c r="C7009" s="180"/>
      <c r="D7009" s="180"/>
      <c r="E7009" s="254"/>
    </row>
    <row r="7010" spans="1:5" ht="13.5">
      <c r="A7010" s="180"/>
      <c r="B7010" s="180"/>
      <c r="C7010" s="180"/>
      <c r="D7010" s="180"/>
      <c r="E7010" s="254"/>
    </row>
    <row r="7011" spans="1:5" ht="13.5">
      <c r="A7011" s="180"/>
      <c r="B7011" s="180"/>
      <c r="C7011" s="180"/>
      <c r="D7011" s="180"/>
      <c r="E7011" s="254"/>
    </row>
    <row r="7012" spans="1:5" ht="13.5">
      <c r="A7012" s="180"/>
      <c r="B7012" s="180"/>
      <c r="C7012" s="180"/>
      <c r="D7012" s="180"/>
      <c r="E7012" s="254"/>
    </row>
    <row r="7013" spans="1:5" ht="13.5">
      <c r="A7013" s="180"/>
      <c r="B7013" s="180"/>
      <c r="C7013" s="180"/>
      <c r="D7013" s="180"/>
      <c r="E7013" s="254"/>
    </row>
    <row r="7014" spans="1:5" ht="13.5">
      <c r="A7014" s="180"/>
      <c r="B7014" s="180"/>
      <c r="C7014" s="180"/>
      <c r="D7014" s="180"/>
      <c r="E7014" s="254"/>
    </row>
    <row r="7015" spans="1:5" ht="13.5">
      <c r="A7015" s="180"/>
      <c r="B7015" s="180"/>
      <c r="C7015" s="180"/>
      <c r="D7015" s="180"/>
      <c r="E7015" s="254"/>
    </row>
    <row r="7016" spans="1:5" ht="13.5">
      <c r="A7016" s="180"/>
      <c r="B7016" s="180"/>
      <c r="C7016" s="180"/>
      <c r="D7016" s="180"/>
      <c r="E7016" s="254"/>
    </row>
    <row r="7017" spans="1:5" ht="13.5">
      <c r="A7017" s="180"/>
      <c r="B7017" s="180"/>
      <c r="C7017" s="180"/>
      <c r="D7017" s="180"/>
      <c r="E7017" s="254"/>
    </row>
    <row r="7018" spans="1:5" ht="13.5">
      <c r="A7018" s="180"/>
      <c r="B7018" s="180"/>
      <c r="C7018" s="180"/>
      <c r="D7018" s="180"/>
      <c r="E7018" s="254"/>
    </row>
    <row r="7019" spans="1:5" ht="13.5">
      <c r="A7019" s="180"/>
      <c r="B7019" s="180"/>
      <c r="C7019" s="180"/>
      <c r="D7019" s="180"/>
      <c r="E7019" s="254"/>
    </row>
    <row r="7020" spans="1:5" ht="13.5">
      <c r="A7020" s="180"/>
      <c r="B7020" s="180"/>
      <c r="C7020" s="180"/>
      <c r="D7020" s="180"/>
      <c r="E7020" s="254"/>
    </row>
    <row r="7021" spans="1:5" ht="13.5">
      <c r="A7021" s="180"/>
      <c r="B7021" s="180"/>
      <c r="C7021" s="180"/>
      <c r="D7021" s="180"/>
      <c r="E7021" s="254"/>
    </row>
    <row r="7022" spans="1:5" ht="13.5">
      <c r="A7022" s="180"/>
      <c r="B7022" s="180"/>
      <c r="C7022" s="180"/>
      <c r="D7022" s="180"/>
      <c r="E7022" s="254"/>
    </row>
    <row r="7023" spans="1:5" ht="13.5">
      <c r="A7023" s="180"/>
      <c r="B7023" s="180"/>
      <c r="C7023" s="180"/>
      <c r="D7023" s="180"/>
      <c r="E7023" s="254"/>
    </row>
    <row r="7024" spans="1:5" ht="13.5">
      <c r="A7024" s="180"/>
      <c r="B7024" s="180"/>
      <c r="C7024" s="180"/>
      <c r="D7024" s="180"/>
      <c r="E7024" s="254"/>
    </row>
    <row r="7025" spans="1:5" ht="13.5">
      <c r="A7025" s="180"/>
      <c r="B7025" s="180"/>
      <c r="C7025" s="180"/>
      <c r="D7025" s="180"/>
      <c r="E7025" s="254"/>
    </row>
    <row r="7026" spans="1:5" ht="13.5">
      <c r="A7026" s="180"/>
      <c r="B7026" s="180"/>
      <c r="C7026" s="180"/>
      <c r="D7026" s="180"/>
      <c r="E7026" s="254"/>
    </row>
    <row r="7027" spans="1:5" ht="13.5">
      <c r="A7027" s="180"/>
      <c r="B7027" s="180"/>
      <c r="C7027" s="180"/>
      <c r="D7027" s="180"/>
      <c r="E7027" s="254"/>
    </row>
    <row r="7028" spans="1:5" ht="13.5">
      <c r="A7028" s="180"/>
      <c r="B7028" s="180"/>
      <c r="C7028" s="180"/>
      <c r="D7028" s="180"/>
      <c r="E7028" s="254"/>
    </row>
    <row r="7029" spans="1:5" ht="13.5">
      <c r="A7029" s="180"/>
      <c r="B7029" s="180"/>
      <c r="C7029" s="180"/>
      <c r="D7029" s="180"/>
      <c r="E7029" s="254"/>
    </row>
    <row r="7030" spans="1:5" ht="13.5">
      <c r="A7030" s="180"/>
      <c r="B7030" s="180"/>
      <c r="C7030" s="180"/>
      <c r="D7030" s="180"/>
      <c r="E7030" s="254"/>
    </row>
    <row r="7031" spans="1:5" ht="13.5">
      <c r="A7031" s="180"/>
      <c r="B7031" s="180"/>
      <c r="C7031" s="180"/>
      <c r="D7031" s="180"/>
      <c r="E7031" s="254"/>
    </row>
    <row r="7032" spans="1:5" ht="13.5">
      <c r="A7032" s="180"/>
      <c r="B7032" s="180"/>
      <c r="C7032" s="180"/>
      <c r="D7032" s="180"/>
      <c r="E7032" s="254"/>
    </row>
    <row r="7033" spans="1:5" ht="13.5">
      <c r="A7033" s="180"/>
      <c r="B7033" s="180"/>
      <c r="C7033" s="180"/>
      <c r="D7033" s="180"/>
      <c r="E7033" s="254"/>
    </row>
    <row r="7034" spans="1:5" ht="13.5">
      <c r="A7034" s="180"/>
      <c r="B7034" s="180"/>
      <c r="C7034" s="180"/>
      <c r="D7034" s="180"/>
      <c r="E7034" s="254"/>
    </row>
    <row r="7035" spans="1:5" ht="13.5">
      <c r="A7035" s="180"/>
      <c r="B7035" s="180"/>
      <c r="C7035" s="180"/>
      <c r="D7035" s="180"/>
      <c r="E7035" s="254"/>
    </row>
    <row r="7036" spans="1:5" ht="13.5">
      <c r="A7036" s="180"/>
      <c r="B7036" s="180"/>
      <c r="C7036" s="180"/>
      <c r="D7036" s="180"/>
      <c r="E7036" s="254"/>
    </row>
    <row r="7037" spans="1:5" ht="13.5">
      <c r="A7037" s="180"/>
      <c r="B7037" s="180"/>
      <c r="C7037" s="180"/>
      <c r="D7037" s="180"/>
      <c r="E7037" s="254"/>
    </row>
    <row r="7038" spans="1:5" ht="13.5">
      <c r="A7038" s="180"/>
      <c r="B7038" s="180"/>
      <c r="C7038" s="180"/>
      <c r="D7038" s="180"/>
      <c r="E7038" s="254"/>
    </row>
    <row r="7039" spans="1:5" ht="13.5">
      <c r="A7039" s="180"/>
      <c r="B7039" s="180"/>
      <c r="C7039" s="180"/>
      <c r="D7039" s="180"/>
      <c r="E7039" s="254"/>
    </row>
    <row r="7040" spans="1:5" ht="13.5">
      <c r="A7040" s="180"/>
      <c r="B7040" s="180"/>
      <c r="C7040" s="180"/>
      <c r="D7040" s="180"/>
      <c r="E7040" s="254"/>
    </row>
    <row r="7041" spans="1:5" ht="13.5">
      <c r="A7041" s="180"/>
      <c r="B7041" s="180"/>
      <c r="C7041" s="180"/>
      <c r="D7041" s="180"/>
      <c r="E7041" s="254"/>
    </row>
    <row r="7042" spans="1:5" ht="13.5">
      <c r="A7042" s="180"/>
      <c r="B7042" s="180"/>
      <c r="C7042" s="180"/>
      <c r="D7042" s="180"/>
      <c r="E7042" s="254"/>
    </row>
    <row r="7043" spans="1:5" ht="13.5">
      <c r="A7043" s="180"/>
      <c r="B7043" s="180"/>
      <c r="C7043" s="180"/>
      <c r="D7043" s="180"/>
      <c r="E7043" s="254"/>
    </row>
    <row r="7044" spans="1:5" ht="13.5">
      <c r="A7044" s="180"/>
      <c r="B7044" s="180"/>
      <c r="C7044" s="180"/>
      <c r="D7044" s="180"/>
      <c r="E7044" s="254"/>
    </row>
    <row r="7045" spans="1:5" ht="13.5">
      <c r="A7045" s="180"/>
      <c r="B7045" s="180"/>
      <c r="C7045" s="180"/>
      <c r="D7045" s="180"/>
      <c r="E7045" s="254"/>
    </row>
    <row r="7046" spans="1:5" ht="13.5">
      <c r="A7046" s="180"/>
      <c r="B7046" s="180"/>
      <c r="C7046" s="180"/>
      <c r="D7046" s="180"/>
      <c r="E7046" s="254"/>
    </row>
    <row r="7047" spans="1:5" ht="13.5">
      <c r="A7047" s="180"/>
      <c r="B7047" s="180"/>
      <c r="C7047" s="180"/>
      <c r="D7047" s="180"/>
      <c r="E7047" s="254"/>
    </row>
    <row r="7048" spans="1:5" ht="13.5">
      <c r="A7048" s="180"/>
      <c r="B7048" s="180"/>
      <c r="C7048" s="180"/>
      <c r="D7048" s="180"/>
      <c r="E7048" s="254"/>
    </row>
    <row r="7049" spans="1:5" ht="13.5">
      <c r="A7049" s="180"/>
      <c r="B7049" s="180"/>
      <c r="C7049" s="180"/>
      <c r="D7049" s="180"/>
      <c r="E7049" s="254"/>
    </row>
    <row r="7050" spans="1:5" ht="13.5">
      <c r="A7050" s="180"/>
      <c r="B7050" s="180"/>
      <c r="C7050" s="180"/>
      <c r="D7050" s="180"/>
      <c r="E7050" s="254"/>
    </row>
    <row r="7051" spans="1:5" ht="13.5">
      <c r="A7051" s="180"/>
      <c r="B7051" s="180"/>
      <c r="C7051" s="180"/>
      <c r="D7051" s="180"/>
      <c r="E7051" s="254"/>
    </row>
    <row r="7052" spans="1:5" ht="13.5">
      <c r="A7052" s="180"/>
      <c r="B7052" s="180"/>
      <c r="C7052" s="180"/>
      <c r="D7052" s="180"/>
      <c r="E7052" s="254"/>
    </row>
    <row r="7053" spans="1:5" ht="13.5">
      <c r="A7053" s="180"/>
      <c r="B7053" s="180"/>
      <c r="C7053" s="180"/>
      <c r="D7053" s="180"/>
      <c r="E7053" s="254"/>
    </row>
    <row r="7054" spans="1:5" ht="13.5">
      <c r="A7054" s="180"/>
      <c r="B7054" s="180"/>
      <c r="C7054" s="180"/>
      <c r="D7054" s="180"/>
      <c r="E7054" s="254"/>
    </row>
    <row r="7055" spans="1:5" ht="13.5">
      <c r="A7055" s="180"/>
      <c r="B7055" s="180"/>
      <c r="C7055" s="180"/>
      <c r="D7055" s="180"/>
      <c r="E7055" s="254"/>
    </row>
    <row r="7056" spans="1:5" ht="13.5">
      <c r="A7056" s="180"/>
      <c r="B7056" s="180"/>
      <c r="C7056" s="180"/>
      <c r="D7056" s="180"/>
      <c r="E7056" s="254"/>
    </row>
    <row r="7057" spans="1:5" ht="13.5">
      <c r="A7057" s="180"/>
      <c r="B7057" s="180"/>
      <c r="C7057" s="180"/>
      <c r="D7057" s="180"/>
      <c r="E7057" s="254"/>
    </row>
    <row r="7058" spans="1:5" ht="13.5">
      <c r="A7058" s="180"/>
      <c r="B7058" s="180"/>
      <c r="C7058" s="180"/>
      <c r="D7058" s="180"/>
      <c r="E7058" s="254"/>
    </row>
    <row r="7059" spans="1:5" ht="13.5">
      <c r="A7059" s="180"/>
      <c r="B7059" s="180"/>
      <c r="C7059" s="180"/>
      <c r="D7059" s="180"/>
      <c r="E7059" s="254"/>
    </row>
    <row r="7060" spans="1:5" ht="13.5">
      <c r="A7060" s="180"/>
      <c r="B7060" s="180"/>
      <c r="C7060" s="180"/>
      <c r="D7060" s="180"/>
      <c r="E7060" s="254"/>
    </row>
    <row r="7061" spans="1:5" ht="13.5">
      <c r="A7061" s="180"/>
      <c r="B7061" s="180"/>
      <c r="C7061" s="180"/>
      <c r="D7061" s="180"/>
      <c r="E7061" s="254"/>
    </row>
    <row r="7062" spans="1:5" ht="13.5">
      <c r="A7062" s="180"/>
      <c r="B7062" s="180"/>
      <c r="C7062" s="180"/>
      <c r="D7062" s="180"/>
      <c r="E7062" s="254"/>
    </row>
    <row r="7063" spans="1:5" ht="13.5">
      <c r="A7063" s="180"/>
      <c r="B7063" s="180"/>
      <c r="C7063" s="180"/>
      <c r="D7063" s="180"/>
      <c r="E7063" s="254"/>
    </row>
    <row r="7064" spans="1:5" ht="13.5">
      <c r="A7064" s="180"/>
      <c r="B7064" s="180"/>
      <c r="C7064" s="180"/>
      <c r="D7064" s="180"/>
      <c r="E7064" s="254"/>
    </row>
    <row r="7065" spans="1:5" ht="13.5">
      <c r="A7065" s="180"/>
      <c r="B7065" s="180"/>
      <c r="C7065" s="180"/>
      <c r="D7065" s="180"/>
      <c r="E7065" s="254"/>
    </row>
    <row r="7066" spans="1:5" ht="13.5">
      <c r="A7066" s="180"/>
      <c r="B7066" s="180"/>
      <c r="C7066" s="180"/>
      <c r="D7066" s="180"/>
      <c r="E7066" s="254"/>
    </row>
    <row r="7067" spans="1:5" ht="13.5">
      <c r="A7067" s="180"/>
      <c r="B7067" s="180"/>
      <c r="C7067" s="180"/>
      <c r="D7067" s="180"/>
      <c r="E7067" s="254"/>
    </row>
    <row r="7068" spans="1:5" ht="13.5">
      <c r="A7068" s="180"/>
      <c r="B7068" s="180"/>
      <c r="C7068" s="180"/>
      <c r="D7068" s="180"/>
      <c r="E7068" s="254"/>
    </row>
    <row r="7069" spans="1:5" ht="13.5">
      <c r="A7069" s="180"/>
      <c r="B7069" s="180"/>
      <c r="C7069" s="180"/>
      <c r="D7069" s="180"/>
      <c r="E7069" s="254"/>
    </row>
    <row r="7070" spans="1:5" ht="13.5">
      <c r="A7070" s="180"/>
      <c r="B7070" s="180"/>
      <c r="C7070" s="180"/>
      <c r="D7070" s="180"/>
      <c r="E7070" s="254"/>
    </row>
    <row r="7071" spans="1:5" ht="13.5">
      <c r="A7071" s="180"/>
      <c r="B7071" s="180"/>
      <c r="C7071" s="180"/>
      <c r="D7071" s="180"/>
      <c r="E7071" s="254"/>
    </row>
    <row r="7072" spans="1:5" ht="13.5">
      <c r="A7072" s="180"/>
      <c r="B7072" s="180"/>
      <c r="C7072" s="180"/>
      <c r="D7072" s="180"/>
      <c r="E7072" s="254"/>
    </row>
    <row r="7073" spans="1:5" ht="13.5">
      <c r="A7073" s="180"/>
      <c r="B7073" s="180"/>
      <c r="C7073" s="180"/>
      <c r="D7073" s="180"/>
      <c r="E7073" s="254"/>
    </row>
    <row r="7074" spans="1:5" ht="13.5">
      <c r="A7074" s="180"/>
      <c r="B7074" s="180"/>
      <c r="C7074" s="180"/>
      <c r="D7074" s="180"/>
      <c r="E7074" s="254"/>
    </row>
    <row r="7075" spans="1:5" ht="13.5">
      <c r="A7075" s="180"/>
      <c r="B7075" s="180"/>
      <c r="C7075" s="180"/>
      <c r="D7075" s="180"/>
      <c r="E7075" s="254"/>
    </row>
    <row r="7076" spans="1:5" ht="13.5">
      <c r="A7076" s="180"/>
      <c r="B7076" s="180"/>
      <c r="C7076" s="180"/>
      <c r="D7076" s="180"/>
      <c r="E7076" s="254"/>
    </row>
    <row r="7077" spans="1:5" ht="13.5">
      <c r="A7077" s="180"/>
      <c r="B7077" s="180"/>
      <c r="C7077" s="180"/>
      <c r="D7077" s="180"/>
      <c r="E7077" s="254"/>
    </row>
    <row r="7078" spans="1:5" ht="13.5">
      <c r="A7078" s="180"/>
      <c r="B7078" s="180"/>
      <c r="C7078" s="180"/>
      <c r="D7078" s="180"/>
      <c r="E7078" s="254"/>
    </row>
    <row r="7079" spans="1:5" ht="13.5">
      <c r="A7079" s="180"/>
      <c r="B7079" s="180"/>
      <c r="C7079" s="180"/>
      <c r="D7079" s="180"/>
      <c r="E7079" s="254"/>
    </row>
    <row r="7080" spans="1:5" ht="13.5">
      <c r="A7080" s="180"/>
      <c r="B7080" s="180"/>
      <c r="C7080" s="180"/>
      <c r="D7080" s="180"/>
      <c r="E7080" s="254"/>
    </row>
    <row r="7081" spans="1:5" ht="13.5">
      <c r="A7081" s="180"/>
      <c r="B7081" s="180"/>
      <c r="C7081" s="180"/>
      <c r="D7081" s="180"/>
      <c r="E7081" s="254"/>
    </row>
    <row r="7082" spans="1:5" ht="13.5">
      <c r="A7082" s="180"/>
      <c r="B7082" s="180"/>
      <c r="C7082" s="180"/>
      <c r="D7082" s="180"/>
      <c r="E7082" s="254"/>
    </row>
    <row r="7083" spans="1:5" ht="13.5">
      <c r="A7083" s="180"/>
      <c r="B7083" s="180"/>
      <c r="C7083" s="180"/>
      <c r="D7083" s="180"/>
      <c r="E7083" s="254"/>
    </row>
    <row r="7084" spans="1:5" ht="13.5">
      <c r="A7084" s="180"/>
      <c r="B7084" s="180"/>
      <c r="C7084" s="180"/>
      <c r="D7084" s="180"/>
      <c r="E7084" s="254"/>
    </row>
    <row r="7085" spans="1:5" ht="13.5">
      <c r="A7085" s="180"/>
      <c r="B7085" s="180"/>
      <c r="C7085" s="180"/>
      <c r="D7085" s="180"/>
      <c r="E7085" s="254"/>
    </row>
    <row r="7086" spans="1:5" ht="13.5">
      <c r="A7086" s="180"/>
      <c r="B7086" s="180"/>
      <c r="C7086" s="180"/>
      <c r="D7086" s="180"/>
      <c r="E7086" s="254"/>
    </row>
    <row r="7087" spans="1:5" ht="13.5">
      <c r="A7087" s="180"/>
      <c r="B7087" s="180"/>
      <c r="C7087" s="180"/>
      <c r="D7087" s="180"/>
      <c r="E7087" s="254"/>
    </row>
    <row r="7088" spans="1:5" ht="13.5">
      <c r="A7088" s="180"/>
      <c r="B7088" s="180"/>
      <c r="C7088" s="180"/>
      <c r="D7088" s="180"/>
      <c r="E7088" s="254"/>
    </row>
    <row r="7089" spans="1:5" ht="13.5">
      <c r="A7089" s="180"/>
      <c r="B7089" s="180"/>
      <c r="C7089" s="180"/>
      <c r="D7089" s="180"/>
      <c r="E7089" s="254"/>
    </row>
    <row r="7090" spans="1:5" ht="13.5">
      <c r="A7090" s="180"/>
      <c r="B7090" s="180"/>
      <c r="C7090" s="180"/>
      <c r="D7090" s="180"/>
      <c r="E7090" s="254"/>
    </row>
    <row r="7091" spans="1:5" ht="13.5">
      <c r="A7091" s="180"/>
      <c r="B7091" s="180"/>
      <c r="C7091" s="180"/>
      <c r="D7091" s="180"/>
      <c r="E7091" s="254"/>
    </row>
    <row r="7092" spans="1:5" ht="13.5">
      <c r="A7092" s="180"/>
      <c r="B7092" s="180"/>
      <c r="C7092" s="180"/>
      <c r="D7092" s="180"/>
      <c r="E7092" s="254"/>
    </row>
    <row r="7093" spans="1:5" ht="13.5">
      <c r="A7093" s="180"/>
      <c r="B7093" s="180"/>
      <c r="C7093" s="180"/>
      <c r="D7093" s="180"/>
      <c r="E7093" s="254"/>
    </row>
    <row r="7094" spans="1:5" ht="13.5">
      <c r="A7094" s="180"/>
      <c r="B7094" s="180"/>
      <c r="C7094" s="180"/>
      <c r="D7094" s="180"/>
      <c r="E7094" s="254"/>
    </row>
    <row r="7095" spans="1:5" ht="13.5">
      <c r="A7095" s="180"/>
      <c r="B7095" s="180"/>
      <c r="C7095" s="180"/>
      <c r="D7095" s="180"/>
      <c r="E7095" s="254"/>
    </row>
    <row r="7096" spans="1:5" ht="13.5">
      <c r="A7096" s="180"/>
      <c r="B7096" s="180"/>
      <c r="C7096" s="180"/>
      <c r="D7096" s="180"/>
      <c r="E7096" s="254"/>
    </row>
    <row r="7097" spans="1:5" ht="13.5">
      <c r="A7097" s="180"/>
      <c r="B7097" s="180"/>
      <c r="C7097" s="180"/>
      <c r="D7097" s="180"/>
      <c r="E7097" s="254"/>
    </row>
    <row r="7098" spans="1:5" ht="13.5">
      <c r="A7098" s="180"/>
      <c r="B7098" s="180"/>
      <c r="C7098" s="180"/>
      <c r="D7098" s="180"/>
      <c r="E7098" s="254"/>
    </row>
    <row r="7099" spans="1:5" ht="13.5">
      <c r="A7099" s="180"/>
      <c r="B7099" s="180"/>
      <c r="C7099" s="180"/>
      <c r="D7099" s="180"/>
      <c r="E7099" s="254"/>
    </row>
    <row r="7100" spans="1:5" ht="13.5">
      <c r="A7100" s="180"/>
      <c r="B7100" s="180"/>
      <c r="C7100" s="180"/>
      <c r="D7100" s="180"/>
      <c r="E7100" s="254"/>
    </row>
    <row r="7101" spans="1:5" ht="13.5">
      <c r="A7101" s="180"/>
      <c r="B7101" s="180"/>
      <c r="C7101" s="180"/>
      <c r="D7101" s="180"/>
      <c r="E7101" s="254"/>
    </row>
    <row r="7102" spans="1:5" ht="13.5">
      <c r="A7102" s="180"/>
      <c r="B7102" s="180"/>
      <c r="C7102" s="180"/>
      <c r="D7102" s="180"/>
      <c r="E7102" s="254"/>
    </row>
    <row r="7103" spans="1:5" ht="13.5">
      <c r="A7103" s="180"/>
      <c r="B7103" s="180"/>
      <c r="C7103" s="180"/>
      <c r="D7103" s="180"/>
      <c r="E7103" s="254"/>
    </row>
    <row r="7104" spans="1:5" ht="13.5">
      <c r="A7104" s="180"/>
      <c r="B7104" s="180"/>
      <c r="C7104" s="180"/>
      <c r="D7104" s="180"/>
      <c r="E7104" s="254"/>
    </row>
    <row r="7105" spans="1:5" ht="13.5">
      <c r="A7105" s="180"/>
      <c r="B7105" s="180"/>
      <c r="C7105" s="180"/>
      <c r="D7105" s="180"/>
      <c r="E7105" s="254"/>
    </row>
    <row r="7106" spans="1:5" ht="13.5">
      <c r="A7106" s="180"/>
      <c r="B7106" s="180"/>
      <c r="C7106" s="180"/>
      <c r="D7106" s="180"/>
      <c r="E7106" s="254"/>
    </row>
    <row r="7107" spans="1:5" ht="13.5">
      <c r="A7107" s="180"/>
      <c r="B7107" s="180"/>
      <c r="C7107" s="180"/>
      <c r="D7107" s="180"/>
      <c r="E7107" s="254"/>
    </row>
    <row r="7108" spans="1:5" ht="13.5">
      <c r="A7108" s="180"/>
      <c r="B7108" s="180"/>
      <c r="C7108" s="180"/>
      <c r="D7108" s="180"/>
      <c r="E7108" s="254"/>
    </row>
    <row r="7109" spans="1:5" ht="13.5">
      <c r="A7109" s="180"/>
      <c r="B7109" s="180"/>
      <c r="C7109" s="180"/>
      <c r="D7109" s="180"/>
      <c r="E7109" s="254"/>
    </row>
    <row r="7110" spans="1:5" ht="13.5">
      <c r="A7110" s="180"/>
      <c r="B7110" s="180"/>
      <c r="C7110" s="180"/>
      <c r="D7110" s="180"/>
      <c r="E7110" s="254"/>
    </row>
    <row r="7111" spans="1:5" ht="13.5">
      <c r="A7111" s="180"/>
      <c r="B7111" s="180"/>
      <c r="C7111" s="180"/>
      <c r="D7111" s="180"/>
      <c r="E7111" s="254"/>
    </row>
    <row r="7112" spans="1:5" ht="13.5">
      <c r="A7112" s="180"/>
      <c r="B7112" s="180"/>
      <c r="C7112" s="180"/>
      <c r="D7112" s="180"/>
      <c r="E7112" s="254"/>
    </row>
    <row r="7113" spans="1:5" ht="13.5">
      <c r="A7113" s="180"/>
      <c r="B7113" s="180"/>
      <c r="C7113" s="180"/>
      <c r="D7113" s="180"/>
      <c r="E7113" s="254"/>
    </row>
    <row r="7114" spans="1:5" ht="13.5">
      <c r="A7114" s="180"/>
      <c r="B7114" s="180"/>
      <c r="C7114" s="180"/>
      <c r="D7114" s="180"/>
      <c r="E7114" s="254"/>
    </row>
    <row r="7115" spans="1:5" ht="13.5">
      <c r="A7115" s="180"/>
      <c r="B7115" s="180"/>
      <c r="C7115" s="180"/>
      <c r="D7115" s="180"/>
      <c r="E7115" s="254"/>
    </row>
    <row r="7116" spans="1:5" ht="13.5">
      <c r="A7116" s="180"/>
      <c r="B7116" s="180"/>
      <c r="C7116" s="180"/>
      <c r="D7116" s="180"/>
      <c r="E7116" s="254"/>
    </row>
    <row r="7117" spans="1:5" ht="13.5">
      <c r="A7117" s="180"/>
      <c r="B7117" s="180"/>
      <c r="C7117" s="180"/>
      <c r="D7117" s="180"/>
      <c r="E7117" s="254"/>
    </row>
    <row r="7118" spans="1:5" ht="13.5">
      <c r="A7118" s="180"/>
      <c r="B7118" s="180"/>
      <c r="C7118" s="180"/>
      <c r="D7118" s="180"/>
      <c r="E7118" s="254"/>
    </row>
    <row r="7119" spans="1:5" ht="13.5">
      <c r="A7119" s="180"/>
      <c r="B7119" s="180"/>
      <c r="C7119" s="180"/>
      <c r="D7119" s="180"/>
      <c r="E7119" s="254"/>
    </row>
    <row r="7120" spans="1:5" ht="13.5">
      <c r="A7120" s="180"/>
      <c r="B7120" s="180"/>
      <c r="C7120" s="180"/>
      <c r="D7120" s="180"/>
      <c r="E7120" s="254"/>
    </row>
    <row r="7121" spans="1:5" ht="13.5">
      <c r="A7121" s="180"/>
      <c r="B7121" s="180"/>
      <c r="C7121" s="180"/>
      <c r="D7121" s="180"/>
      <c r="E7121" s="254"/>
    </row>
    <row r="7122" spans="1:5" ht="13.5">
      <c r="A7122" s="180"/>
      <c r="B7122" s="180"/>
      <c r="C7122" s="180"/>
      <c r="D7122" s="180"/>
      <c r="E7122" s="254"/>
    </row>
    <row r="7123" spans="1:5" ht="13.5">
      <c r="A7123" s="180"/>
      <c r="B7123" s="180"/>
      <c r="C7123" s="180"/>
      <c r="D7123" s="180"/>
      <c r="E7123" s="254"/>
    </row>
    <row r="7124" spans="1:5" ht="13.5">
      <c r="A7124" s="180"/>
      <c r="B7124" s="180"/>
      <c r="C7124" s="180"/>
      <c r="D7124" s="180"/>
      <c r="E7124" s="254"/>
    </row>
    <row r="7125" spans="1:5" ht="13.5">
      <c r="A7125" s="180"/>
      <c r="B7125" s="180"/>
      <c r="C7125" s="180"/>
      <c r="D7125" s="180"/>
      <c r="E7125" s="254"/>
    </row>
    <row r="7126" spans="1:5" ht="13.5">
      <c r="A7126" s="180"/>
      <c r="B7126" s="180"/>
      <c r="C7126" s="180"/>
      <c r="D7126" s="180"/>
      <c r="E7126" s="254"/>
    </row>
    <row r="7127" spans="1:5" ht="13.5">
      <c r="A7127" s="180"/>
      <c r="B7127" s="180"/>
      <c r="C7127" s="180"/>
      <c r="D7127" s="180"/>
      <c r="E7127" s="254"/>
    </row>
    <row r="7128" spans="1:5" ht="13.5">
      <c r="A7128" s="180"/>
      <c r="B7128" s="180"/>
      <c r="C7128" s="180"/>
      <c r="D7128" s="180"/>
      <c r="E7128" s="254"/>
    </row>
    <row r="7129" spans="1:5" ht="13.5">
      <c r="A7129" s="180"/>
      <c r="B7129" s="180"/>
      <c r="C7129" s="180"/>
      <c r="D7129" s="180"/>
      <c r="E7129" s="254"/>
    </row>
    <row r="7130" spans="1:5" ht="13.5">
      <c r="A7130" s="180"/>
      <c r="B7130" s="180"/>
      <c r="C7130" s="180"/>
      <c r="D7130" s="180"/>
      <c r="E7130" s="254"/>
    </row>
    <row r="7131" spans="1:5" ht="13.5">
      <c r="A7131" s="180"/>
      <c r="B7131" s="180"/>
      <c r="C7131" s="180"/>
      <c r="D7131" s="180"/>
      <c r="E7131" s="254"/>
    </row>
    <row r="7132" spans="1:5" ht="13.5">
      <c r="A7132" s="180"/>
      <c r="B7132" s="180"/>
      <c r="C7132" s="180"/>
      <c r="D7132" s="180"/>
      <c r="E7132" s="254"/>
    </row>
    <row r="7133" spans="1:5" ht="13.5">
      <c r="A7133" s="180"/>
      <c r="B7133" s="180"/>
      <c r="C7133" s="180"/>
      <c r="D7133" s="180"/>
      <c r="E7133" s="254"/>
    </row>
    <row r="7134" spans="1:5" ht="13.5">
      <c r="A7134" s="180"/>
      <c r="B7134" s="180"/>
      <c r="C7134" s="180"/>
      <c r="D7134" s="180"/>
      <c r="E7134" s="254"/>
    </row>
    <row r="7135" spans="1:5" ht="13.5">
      <c r="A7135" s="180"/>
      <c r="B7135" s="180"/>
      <c r="C7135" s="180"/>
      <c r="D7135" s="180"/>
      <c r="E7135" s="254"/>
    </row>
    <row r="7136" spans="1:5" ht="13.5">
      <c r="A7136" s="180"/>
      <c r="B7136" s="180"/>
      <c r="C7136" s="180"/>
      <c r="D7136" s="180"/>
      <c r="E7136" s="254"/>
    </row>
    <row r="7137" spans="1:5" ht="13.5">
      <c r="A7137" s="180"/>
      <c r="B7137" s="180"/>
      <c r="C7137" s="180"/>
      <c r="D7137" s="180"/>
      <c r="E7137" s="254"/>
    </row>
    <row r="7138" spans="1:5" ht="13.5">
      <c r="A7138" s="180"/>
      <c r="B7138" s="180"/>
      <c r="C7138" s="180"/>
      <c r="D7138" s="180"/>
      <c r="E7138" s="254"/>
    </row>
    <row r="7139" spans="1:5" ht="13.5">
      <c r="A7139" s="180"/>
      <c r="B7139" s="180"/>
      <c r="C7139" s="180"/>
      <c r="D7139" s="180"/>
      <c r="E7139" s="254"/>
    </row>
    <row r="7140" spans="1:5" ht="13.5">
      <c r="A7140" s="180"/>
      <c r="B7140" s="180"/>
      <c r="C7140" s="180"/>
      <c r="D7140" s="180"/>
      <c r="E7140" s="254"/>
    </row>
    <row r="7141" spans="1:5" ht="13.5">
      <c r="A7141" s="180"/>
      <c r="B7141" s="180"/>
      <c r="C7141" s="180"/>
      <c r="D7141" s="180"/>
      <c r="E7141" s="254"/>
    </row>
    <row r="7142" spans="1:5" ht="13.5">
      <c r="A7142" s="180"/>
      <c r="B7142" s="180"/>
      <c r="C7142" s="180"/>
      <c r="D7142" s="180"/>
      <c r="E7142" s="254"/>
    </row>
    <row r="7143" spans="1:5" ht="13.5">
      <c r="A7143" s="180"/>
      <c r="B7143" s="180"/>
      <c r="C7143" s="180"/>
      <c r="D7143" s="180"/>
      <c r="E7143" s="254"/>
    </row>
    <row r="7144" spans="1:5" ht="13.5">
      <c r="A7144" s="180"/>
      <c r="B7144" s="180"/>
      <c r="C7144" s="180"/>
      <c r="D7144" s="180"/>
      <c r="E7144" s="254"/>
    </row>
    <row r="7145" spans="1:5" ht="13.5">
      <c r="A7145" s="180"/>
      <c r="B7145" s="180"/>
      <c r="C7145" s="180"/>
      <c r="D7145" s="180"/>
      <c r="E7145" s="254"/>
    </row>
    <row r="7146" spans="1:5" ht="13.5">
      <c r="A7146" s="180"/>
      <c r="B7146" s="180"/>
      <c r="C7146" s="180"/>
      <c r="D7146" s="180"/>
      <c r="E7146" s="254"/>
    </row>
    <row r="7147" spans="1:5" ht="13.5">
      <c r="A7147" s="180"/>
      <c r="B7147" s="180"/>
      <c r="C7147" s="180"/>
      <c r="D7147" s="180"/>
      <c r="E7147" s="254"/>
    </row>
    <row r="7148" spans="1:5" ht="13.5">
      <c r="A7148" s="180"/>
      <c r="B7148" s="180"/>
      <c r="C7148" s="180"/>
      <c r="D7148" s="180"/>
      <c r="E7148" s="254"/>
    </row>
    <row r="7149" spans="1:5" ht="13.5">
      <c r="A7149" s="180"/>
      <c r="B7149" s="180"/>
      <c r="C7149" s="180"/>
      <c r="D7149" s="180"/>
      <c r="E7149" s="254"/>
    </row>
    <row r="7150" spans="1:5" ht="13.5">
      <c r="A7150" s="180"/>
      <c r="B7150" s="180"/>
      <c r="C7150" s="180"/>
      <c r="D7150" s="180"/>
      <c r="E7150" s="254"/>
    </row>
    <row r="7151" spans="1:5" ht="13.5">
      <c r="A7151" s="180"/>
      <c r="B7151" s="180"/>
      <c r="C7151" s="180"/>
      <c r="D7151" s="180"/>
      <c r="E7151" s="254"/>
    </row>
    <row r="7152" spans="1:5" ht="13.5">
      <c r="A7152" s="180"/>
      <c r="B7152" s="180"/>
      <c r="C7152" s="180"/>
      <c r="D7152" s="180"/>
      <c r="E7152" s="254"/>
    </row>
    <row r="7153" spans="1:5" ht="13.5">
      <c r="A7153" s="180"/>
      <c r="B7153" s="180"/>
      <c r="C7153" s="180"/>
      <c r="D7153" s="180"/>
      <c r="E7153" s="254"/>
    </row>
    <row r="7154" spans="1:5" ht="13.5">
      <c r="A7154" s="180"/>
      <c r="B7154" s="180"/>
      <c r="C7154" s="180"/>
      <c r="D7154" s="180"/>
      <c r="E7154" s="254"/>
    </row>
    <row r="7155" spans="1:5" ht="13.5">
      <c r="A7155" s="180"/>
      <c r="B7155" s="180"/>
      <c r="C7155" s="180"/>
      <c r="D7155" s="180"/>
      <c r="E7155" s="254"/>
    </row>
    <row r="7156" spans="1:5" ht="13.5">
      <c r="A7156" s="180"/>
      <c r="B7156" s="180"/>
      <c r="C7156" s="180"/>
      <c r="D7156" s="180"/>
      <c r="E7156" s="254"/>
    </row>
    <row r="7157" spans="1:5" ht="13.5">
      <c r="A7157" s="180"/>
      <c r="B7157" s="180"/>
      <c r="C7157" s="180"/>
      <c r="D7157" s="180"/>
      <c r="E7157" s="254"/>
    </row>
    <row r="7158" spans="1:5" ht="13.5">
      <c r="A7158" s="180"/>
      <c r="B7158" s="180"/>
      <c r="C7158" s="180"/>
      <c r="D7158" s="180"/>
      <c r="E7158" s="254"/>
    </row>
    <row r="7159" spans="1:5" ht="13.5">
      <c r="A7159" s="180"/>
      <c r="B7159" s="180"/>
      <c r="C7159" s="180"/>
      <c r="D7159" s="180"/>
      <c r="E7159" s="254"/>
    </row>
    <row r="7160" spans="1:5" ht="13.5">
      <c r="A7160" s="180"/>
      <c r="B7160" s="180"/>
      <c r="C7160" s="180"/>
      <c r="D7160" s="180"/>
      <c r="E7160" s="254"/>
    </row>
    <row r="7161" spans="1:5" ht="13.5">
      <c r="A7161" s="180"/>
      <c r="B7161" s="180"/>
      <c r="C7161" s="180"/>
      <c r="D7161" s="180"/>
      <c r="E7161" s="254"/>
    </row>
    <row r="7162" spans="1:5" ht="13.5">
      <c r="A7162" s="180"/>
      <c r="B7162" s="180"/>
      <c r="C7162" s="180"/>
      <c r="D7162" s="180"/>
      <c r="E7162" s="254"/>
    </row>
    <row r="7163" spans="1:5" ht="13.5">
      <c r="A7163" s="180"/>
      <c r="B7163" s="180"/>
      <c r="C7163" s="180"/>
      <c r="D7163" s="180"/>
      <c r="E7163" s="254"/>
    </row>
    <row r="7164" spans="1:5" ht="13.5">
      <c r="A7164" s="180"/>
      <c r="B7164" s="180"/>
      <c r="C7164" s="180"/>
      <c r="D7164" s="180"/>
      <c r="E7164" s="254"/>
    </row>
    <row r="7165" spans="1:5" ht="13.5">
      <c r="A7165" s="180"/>
      <c r="B7165" s="180"/>
      <c r="C7165" s="180"/>
      <c r="D7165" s="180"/>
      <c r="E7165" s="254"/>
    </row>
    <row r="7166" spans="1:5" ht="13.5">
      <c r="A7166" s="180"/>
      <c r="B7166" s="180"/>
      <c r="C7166" s="180"/>
      <c r="D7166" s="180"/>
      <c r="E7166" s="254"/>
    </row>
    <row r="7167" spans="1:5" ht="13.5">
      <c r="A7167" s="180"/>
      <c r="B7167" s="180"/>
      <c r="C7167" s="180"/>
      <c r="D7167" s="180"/>
      <c r="E7167" s="254"/>
    </row>
    <row r="7168" spans="1:5" ht="13.5">
      <c r="A7168" s="180"/>
      <c r="B7168" s="180"/>
      <c r="C7168" s="180"/>
      <c r="D7168" s="180"/>
      <c r="E7168" s="254"/>
    </row>
    <row r="7169" spans="1:5" ht="13.5">
      <c r="A7169" s="180"/>
      <c r="B7169" s="180"/>
      <c r="C7169" s="180"/>
      <c r="D7169" s="180"/>
      <c r="E7169" s="254"/>
    </row>
    <row r="7170" spans="1:5" ht="13.5">
      <c r="A7170" s="180"/>
      <c r="B7170" s="180"/>
      <c r="C7170" s="180"/>
      <c r="D7170" s="180"/>
      <c r="E7170" s="254"/>
    </row>
    <row r="7171" spans="1:5" ht="13.5">
      <c r="A7171" s="180"/>
      <c r="B7171" s="180"/>
      <c r="C7171" s="180"/>
      <c r="D7171" s="180"/>
      <c r="E7171" s="254"/>
    </row>
    <row r="7172" spans="1:5" ht="13.5">
      <c r="A7172" s="180"/>
      <c r="B7172" s="180"/>
      <c r="C7172" s="180"/>
      <c r="D7172" s="180"/>
      <c r="E7172" s="254"/>
    </row>
    <row r="7173" spans="1:5" ht="13.5">
      <c r="A7173" s="180"/>
      <c r="B7173" s="180"/>
      <c r="C7173" s="180"/>
      <c r="D7173" s="180"/>
      <c r="E7173" s="254"/>
    </row>
    <row r="7174" spans="1:5" ht="13.5">
      <c r="A7174" s="180"/>
      <c r="B7174" s="180"/>
      <c r="C7174" s="180"/>
      <c r="D7174" s="180"/>
      <c r="E7174" s="254"/>
    </row>
    <row r="7175" spans="1:5" ht="13.5">
      <c r="A7175" s="180"/>
      <c r="B7175" s="180"/>
      <c r="C7175" s="180"/>
      <c r="D7175" s="180"/>
      <c r="E7175" s="254"/>
    </row>
    <row r="7176" spans="1:5" ht="13.5">
      <c r="A7176" s="180"/>
      <c r="B7176" s="180"/>
      <c r="C7176" s="180"/>
      <c r="D7176" s="180"/>
      <c r="E7176" s="254"/>
    </row>
    <row r="7177" spans="1:5" ht="13.5">
      <c r="A7177" s="180"/>
      <c r="B7177" s="180"/>
      <c r="C7177" s="180"/>
      <c r="D7177" s="180"/>
      <c r="E7177" s="254"/>
    </row>
    <row r="7178" spans="1:5" ht="13.5">
      <c r="A7178" s="180"/>
      <c r="B7178" s="180"/>
      <c r="C7178" s="180"/>
      <c r="D7178" s="180"/>
      <c r="E7178" s="254"/>
    </row>
    <row r="7179" spans="1:5" ht="13.5">
      <c r="A7179" s="180"/>
      <c r="B7179" s="180"/>
      <c r="C7179" s="180"/>
      <c r="D7179" s="180"/>
      <c r="E7179" s="254"/>
    </row>
    <row r="7180" spans="1:5" ht="13.5">
      <c r="A7180" s="180"/>
      <c r="B7180" s="180"/>
      <c r="C7180" s="180"/>
      <c r="D7180" s="180"/>
      <c r="E7180" s="254"/>
    </row>
    <row r="7181" spans="1:5" ht="13.5">
      <c r="A7181" s="180"/>
      <c r="B7181" s="180"/>
      <c r="C7181" s="180"/>
      <c r="D7181" s="180"/>
      <c r="E7181" s="254"/>
    </row>
    <row r="7182" spans="1:5" ht="13.5">
      <c r="A7182" s="180"/>
      <c r="B7182" s="180"/>
      <c r="C7182" s="180"/>
      <c r="D7182" s="180"/>
      <c r="E7182" s="254"/>
    </row>
    <row r="7183" spans="1:5" ht="13.5">
      <c r="A7183" s="180"/>
      <c r="B7183" s="180"/>
      <c r="C7183" s="180"/>
      <c r="D7183" s="180"/>
      <c r="E7183" s="254"/>
    </row>
    <row r="7184" spans="1:5" ht="13.5">
      <c r="A7184" s="180"/>
      <c r="B7184" s="180"/>
      <c r="C7184" s="180"/>
      <c r="D7184" s="180"/>
      <c r="E7184" s="254"/>
    </row>
    <row r="7185" spans="1:5" ht="13.5">
      <c r="A7185" s="180"/>
      <c r="B7185" s="180"/>
      <c r="C7185" s="180"/>
      <c r="D7185" s="180"/>
      <c r="E7185" s="254"/>
    </row>
    <row r="7186" spans="1:5" ht="13.5">
      <c r="A7186" s="180"/>
      <c r="B7186" s="180"/>
      <c r="C7186" s="180"/>
      <c r="D7186" s="180"/>
      <c r="E7186" s="254"/>
    </row>
    <row r="7187" spans="1:5" ht="13.5">
      <c r="A7187" s="180"/>
      <c r="B7187" s="180"/>
      <c r="C7187" s="180"/>
      <c r="D7187" s="180"/>
      <c r="E7187" s="254"/>
    </row>
    <row r="7188" spans="1:5" ht="13.5">
      <c r="A7188" s="180"/>
      <c r="B7188" s="180"/>
      <c r="C7188" s="180"/>
      <c r="D7188" s="180"/>
      <c r="E7188" s="254"/>
    </row>
    <row r="7189" spans="1:5" ht="13.5">
      <c r="A7189" s="180"/>
      <c r="B7189" s="180"/>
      <c r="C7189" s="180"/>
      <c r="D7189" s="180"/>
      <c r="E7189" s="254"/>
    </row>
    <row r="7190" spans="1:5" ht="13.5">
      <c r="A7190" s="180"/>
      <c r="B7190" s="180"/>
      <c r="C7190" s="180"/>
      <c r="D7190" s="180"/>
      <c r="E7190" s="254"/>
    </row>
    <row r="7191" spans="1:5" ht="13.5">
      <c r="A7191" s="180"/>
      <c r="B7191" s="180"/>
      <c r="C7191" s="180"/>
      <c r="D7191" s="180"/>
      <c r="E7191" s="254"/>
    </row>
    <row r="7192" spans="1:5" ht="13.5">
      <c r="A7192" s="180"/>
      <c r="B7192" s="180"/>
      <c r="C7192" s="180"/>
      <c r="D7192" s="180"/>
      <c r="E7192" s="254"/>
    </row>
    <row r="7193" spans="1:5" ht="13.5">
      <c r="A7193" s="180"/>
      <c r="B7193" s="180"/>
      <c r="C7193" s="180"/>
      <c r="D7193" s="180"/>
      <c r="E7193" s="254"/>
    </row>
    <row r="7194" spans="1:5" ht="13.5">
      <c r="A7194" s="180"/>
      <c r="B7194" s="180"/>
      <c r="C7194" s="180"/>
      <c r="D7194" s="180"/>
      <c r="E7194" s="254"/>
    </row>
    <row r="7195" spans="1:5" ht="13.5">
      <c r="A7195" s="180"/>
      <c r="B7195" s="180"/>
      <c r="C7195" s="180"/>
      <c r="D7195" s="180"/>
      <c r="E7195" s="254"/>
    </row>
    <row r="7196" spans="1:5" ht="13.5">
      <c r="A7196" s="180"/>
      <c r="B7196" s="180"/>
      <c r="C7196" s="180"/>
      <c r="D7196" s="180"/>
      <c r="E7196" s="254"/>
    </row>
    <row r="7197" spans="1:5" ht="13.5">
      <c r="A7197" s="180"/>
      <c r="B7197" s="180"/>
      <c r="C7197" s="180"/>
      <c r="D7197" s="180"/>
      <c r="E7197" s="254"/>
    </row>
    <row r="7198" spans="1:5" ht="13.5">
      <c r="A7198" s="180"/>
      <c r="B7198" s="180"/>
      <c r="C7198" s="180"/>
      <c r="D7198" s="180"/>
      <c r="E7198" s="254"/>
    </row>
    <row r="7199" spans="1:5" ht="13.5">
      <c r="A7199" s="180"/>
      <c r="B7199" s="180"/>
      <c r="C7199" s="180"/>
      <c r="D7199" s="180"/>
      <c r="E7199" s="254"/>
    </row>
    <row r="7200" spans="1:5" ht="13.5">
      <c r="A7200" s="180"/>
      <c r="B7200" s="180"/>
      <c r="C7200" s="180"/>
      <c r="D7200" s="180"/>
      <c r="E7200" s="254"/>
    </row>
    <row r="7201" spans="1:5" ht="13.5">
      <c r="A7201" s="180"/>
      <c r="B7201" s="180"/>
      <c r="C7201" s="180"/>
      <c r="D7201" s="180"/>
      <c r="E7201" s="254"/>
    </row>
    <row r="7202" spans="1:5" ht="13.5">
      <c r="A7202" s="180"/>
      <c r="B7202" s="180"/>
      <c r="C7202" s="180"/>
      <c r="D7202" s="180"/>
      <c r="E7202" s="254"/>
    </row>
    <row r="7203" spans="1:5" ht="13.5">
      <c r="A7203" s="180"/>
      <c r="B7203" s="180"/>
      <c r="C7203" s="180"/>
      <c r="D7203" s="180"/>
      <c r="E7203" s="254"/>
    </row>
    <row r="7204" spans="1:5" ht="13.5">
      <c r="A7204" s="180"/>
      <c r="B7204" s="180"/>
      <c r="C7204" s="180"/>
      <c r="D7204" s="180"/>
      <c r="E7204" s="254"/>
    </row>
    <row r="7205" spans="1:5" ht="13.5">
      <c r="A7205" s="180"/>
      <c r="B7205" s="180"/>
      <c r="C7205" s="180"/>
      <c r="D7205" s="180"/>
      <c r="E7205" s="254"/>
    </row>
    <row r="7206" spans="1:5" ht="13.5">
      <c r="A7206" s="180"/>
      <c r="B7206" s="180"/>
      <c r="C7206" s="180"/>
      <c r="D7206" s="180"/>
      <c r="E7206" s="254"/>
    </row>
    <row r="7207" spans="1:5" ht="13.5">
      <c r="A7207" s="180"/>
      <c r="B7207" s="180"/>
      <c r="C7207" s="180"/>
      <c r="D7207" s="180"/>
      <c r="E7207" s="254"/>
    </row>
    <row r="7208" spans="1:5" ht="13.5">
      <c r="A7208" s="180"/>
      <c r="B7208" s="180"/>
      <c r="C7208" s="180"/>
      <c r="D7208" s="180"/>
      <c r="E7208" s="254"/>
    </row>
    <row r="7209" spans="1:5" ht="13.5">
      <c r="A7209" s="180"/>
      <c r="B7209" s="180"/>
      <c r="C7209" s="180"/>
      <c r="D7209" s="180"/>
      <c r="E7209" s="254"/>
    </row>
    <row r="7210" spans="1:5" ht="13.5">
      <c r="A7210" s="180"/>
      <c r="B7210" s="180"/>
      <c r="C7210" s="180"/>
      <c r="D7210" s="180"/>
      <c r="E7210" s="254"/>
    </row>
    <row r="7211" spans="1:5" ht="13.5">
      <c r="A7211" s="180"/>
      <c r="B7211" s="180"/>
      <c r="C7211" s="180"/>
      <c r="D7211" s="180"/>
      <c r="E7211" s="254"/>
    </row>
    <row r="7212" spans="1:5" ht="13.5">
      <c r="A7212" s="180"/>
      <c r="B7212" s="180"/>
      <c r="C7212" s="180"/>
      <c r="D7212" s="180"/>
      <c r="E7212" s="254"/>
    </row>
    <row r="7213" spans="1:5" ht="13.5">
      <c r="A7213" s="180"/>
      <c r="B7213" s="180"/>
      <c r="C7213" s="180"/>
      <c r="D7213" s="180"/>
      <c r="E7213" s="254"/>
    </row>
    <row r="7214" spans="1:5" ht="13.5">
      <c r="A7214" s="180"/>
      <c r="B7214" s="180"/>
      <c r="C7214" s="180"/>
      <c r="D7214" s="180"/>
      <c r="E7214" s="254"/>
    </row>
    <row r="7215" spans="1:5" ht="13.5">
      <c r="A7215" s="180"/>
      <c r="B7215" s="180"/>
      <c r="C7215" s="180"/>
      <c r="D7215" s="180"/>
      <c r="E7215" s="254"/>
    </row>
    <row r="7216" spans="1:5" ht="13.5">
      <c r="A7216" s="180"/>
      <c r="B7216" s="180"/>
      <c r="C7216" s="180"/>
      <c r="D7216" s="180"/>
      <c r="E7216" s="254"/>
    </row>
    <row r="7217" spans="1:5" ht="13.5">
      <c r="A7217" s="180"/>
      <c r="B7217" s="180"/>
      <c r="C7217" s="180"/>
      <c r="D7217" s="180"/>
      <c r="E7217" s="254"/>
    </row>
    <row r="7218" spans="1:5" ht="13.5">
      <c r="A7218" s="180"/>
      <c r="B7218" s="180"/>
      <c r="C7218" s="180"/>
      <c r="D7218" s="180"/>
      <c r="E7218" s="254"/>
    </row>
    <row r="7219" spans="1:5" ht="13.5">
      <c r="A7219" s="180"/>
      <c r="B7219" s="180"/>
      <c r="C7219" s="180"/>
      <c r="D7219" s="180"/>
      <c r="E7219" s="254"/>
    </row>
    <row r="7220" spans="1:5" ht="13.5">
      <c r="A7220" s="180"/>
      <c r="B7220" s="180"/>
      <c r="C7220" s="180"/>
      <c r="D7220" s="180"/>
      <c r="E7220" s="254"/>
    </row>
    <row r="7221" spans="1:5" ht="13.5">
      <c r="A7221" s="180"/>
      <c r="B7221" s="180"/>
      <c r="C7221" s="180"/>
      <c r="D7221" s="180"/>
      <c r="E7221" s="254"/>
    </row>
    <row r="7222" spans="1:5" ht="13.5">
      <c r="A7222" s="180"/>
      <c r="B7222" s="180"/>
      <c r="C7222" s="180"/>
      <c r="D7222" s="180"/>
      <c r="E7222" s="254"/>
    </row>
    <row r="7223" spans="1:5" ht="13.5">
      <c r="A7223" s="180"/>
      <c r="B7223" s="180"/>
      <c r="C7223" s="180"/>
      <c r="D7223" s="180"/>
      <c r="E7223" s="254"/>
    </row>
    <row r="7224" spans="1:5" ht="13.5">
      <c r="A7224" s="180"/>
      <c r="B7224" s="180"/>
      <c r="C7224" s="180"/>
      <c r="D7224" s="180"/>
      <c r="E7224" s="254"/>
    </row>
    <row r="7225" spans="1:5" ht="13.5">
      <c r="A7225" s="180"/>
      <c r="B7225" s="180"/>
      <c r="C7225" s="180"/>
      <c r="D7225" s="180"/>
      <c r="E7225" s="254"/>
    </row>
    <row r="7226" spans="1:5" ht="13.5">
      <c r="A7226" s="180"/>
      <c r="B7226" s="180"/>
      <c r="C7226" s="180"/>
      <c r="D7226" s="180"/>
      <c r="E7226" s="254"/>
    </row>
    <row r="7227" spans="1:5" ht="13.5">
      <c r="A7227" s="180"/>
      <c r="B7227" s="180"/>
      <c r="C7227" s="180"/>
      <c r="D7227" s="180"/>
      <c r="E7227" s="254"/>
    </row>
    <row r="7228" spans="1:5" ht="13.5">
      <c r="A7228" s="180"/>
      <c r="B7228" s="180"/>
      <c r="C7228" s="180"/>
      <c r="D7228" s="180"/>
      <c r="E7228" s="254"/>
    </row>
    <row r="7229" spans="1:5" ht="13.5">
      <c r="A7229" s="180"/>
      <c r="B7229" s="180"/>
      <c r="C7229" s="180"/>
      <c r="D7229" s="180"/>
      <c r="E7229" s="254"/>
    </row>
    <row r="7230" spans="1:5" ht="13.5">
      <c r="A7230" s="180"/>
      <c r="B7230" s="180"/>
      <c r="C7230" s="180"/>
      <c r="D7230" s="180"/>
      <c r="E7230" s="254"/>
    </row>
    <row r="7231" spans="1:5" ht="13.5">
      <c r="A7231" s="180"/>
      <c r="B7231" s="180"/>
      <c r="C7231" s="180"/>
      <c r="D7231" s="180"/>
      <c r="E7231" s="254"/>
    </row>
    <row r="7232" spans="1:5" ht="13.5">
      <c r="A7232" s="180"/>
      <c r="B7232" s="180"/>
      <c r="C7232" s="180"/>
      <c r="D7232" s="180"/>
      <c r="E7232" s="254"/>
    </row>
    <row r="7233" spans="1:5" ht="13.5">
      <c r="A7233" s="180"/>
      <c r="B7233" s="180"/>
      <c r="C7233" s="180"/>
      <c r="D7233" s="180"/>
      <c r="E7233" s="254"/>
    </row>
    <row r="7234" spans="1:5" ht="13.5">
      <c r="A7234" s="180"/>
      <c r="B7234" s="180"/>
      <c r="C7234" s="180"/>
      <c r="D7234" s="180"/>
      <c r="E7234" s="254"/>
    </row>
    <row r="7235" spans="1:5" ht="13.5">
      <c r="A7235" s="180"/>
      <c r="B7235" s="180"/>
      <c r="C7235" s="180"/>
      <c r="D7235" s="180"/>
      <c r="E7235" s="254"/>
    </row>
    <row r="7236" spans="1:5" ht="13.5">
      <c r="A7236" s="180"/>
      <c r="B7236" s="180"/>
      <c r="C7236" s="180"/>
      <c r="D7236" s="180"/>
      <c r="E7236" s="254"/>
    </row>
    <row r="7237" spans="1:5" ht="13.5">
      <c r="A7237" s="180"/>
      <c r="B7237" s="180"/>
      <c r="C7237" s="180"/>
      <c r="D7237" s="180"/>
      <c r="E7237" s="254"/>
    </row>
    <row r="7238" spans="1:5" ht="13.5">
      <c r="A7238" s="180"/>
      <c r="B7238" s="180"/>
      <c r="C7238" s="180"/>
      <c r="D7238" s="180"/>
      <c r="E7238" s="254"/>
    </row>
    <row r="7239" spans="1:5" ht="13.5">
      <c r="A7239" s="180"/>
      <c r="B7239" s="180"/>
      <c r="C7239" s="180"/>
      <c r="D7239" s="180"/>
      <c r="E7239" s="254"/>
    </row>
    <row r="7240" spans="1:5" ht="13.5">
      <c r="A7240" s="180"/>
      <c r="B7240" s="180"/>
      <c r="C7240" s="180"/>
      <c r="D7240" s="180"/>
      <c r="E7240" s="254"/>
    </row>
    <row r="7241" spans="1:5" ht="13.5">
      <c r="A7241" s="180"/>
      <c r="B7241" s="180"/>
      <c r="C7241" s="180"/>
      <c r="D7241" s="180"/>
      <c r="E7241" s="254"/>
    </row>
    <row r="7242" spans="1:5" ht="13.5">
      <c r="A7242" s="180"/>
      <c r="B7242" s="180"/>
      <c r="C7242" s="180"/>
      <c r="D7242" s="180"/>
      <c r="E7242" s="254"/>
    </row>
    <row r="7243" spans="1:5" ht="13.5">
      <c r="A7243" s="180"/>
      <c r="B7243" s="180"/>
      <c r="C7243" s="180"/>
      <c r="D7243" s="180"/>
      <c r="E7243" s="254"/>
    </row>
    <row r="7244" spans="1:5" ht="13.5">
      <c r="A7244" s="180"/>
      <c r="B7244" s="180"/>
      <c r="C7244" s="180"/>
      <c r="D7244" s="180"/>
      <c r="E7244" s="254"/>
    </row>
    <row r="7245" spans="1:5" ht="13.5">
      <c r="A7245" s="180"/>
      <c r="B7245" s="180"/>
      <c r="C7245" s="180"/>
      <c r="D7245" s="180"/>
      <c r="E7245" s="254"/>
    </row>
    <row r="7246" spans="1:5" ht="13.5">
      <c r="A7246" s="180"/>
      <c r="B7246" s="180"/>
      <c r="C7246" s="180"/>
      <c r="D7246" s="180"/>
      <c r="E7246" s="254"/>
    </row>
    <row r="7247" spans="1:5" ht="13.5">
      <c r="A7247" s="180"/>
      <c r="B7247" s="180"/>
      <c r="C7247" s="180"/>
      <c r="D7247" s="180"/>
      <c r="E7247" s="254"/>
    </row>
    <row r="7248" spans="1:5" ht="13.5">
      <c r="A7248" s="180"/>
      <c r="B7248" s="180"/>
      <c r="C7248" s="180"/>
      <c r="D7248" s="180"/>
      <c r="E7248" s="254"/>
    </row>
    <row r="7249" spans="1:5" ht="13.5">
      <c r="A7249" s="180"/>
      <c r="B7249" s="180"/>
      <c r="C7249" s="180"/>
      <c r="D7249" s="180"/>
      <c r="E7249" s="254"/>
    </row>
    <row r="7250" spans="1:5" ht="13.5">
      <c r="A7250" s="180"/>
      <c r="B7250" s="180"/>
      <c r="C7250" s="180"/>
      <c r="D7250" s="180"/>
      <c r="E7250" s="254"/>
    </row>
    <row r="7251" spans="1:5" ht="13.5">
      <c r="A7251" s="180"/>
      <c r="B7251" s="180"/>
      <c r="C7251" s="180"/>
      <c r="D7251" s="180"/>
      <c r="E7251" s="254"/>
    </row>
    <row r="7252" spans="1:5" ht="13.5">
      <c r="A7252" s="180"/>
      <c r="B7252" s="180"/>
      <c r="C7252" s="180"/>
      <c r="D7252" s="180"/>
      <c r="E7252" s="254"/>
    </row>
    <row r="7253" spans="1:5" ht="13.5">
      <c r="A7253" s="180"/>
      <c r="B7253" s="180"/>
      <c r="C7253" s="180"/>
      <c r="D7253" s="180"/>
      <c r="E7253" s="254"/>
    </row>
    <row r="7254" spans="1:5" ht="13.5">
      <c r="A7254" s="180"/>
      <c r="B7254" s="180"/>
      <c r="C7254" s="180"/>
      <c r="D7254" s="180"/>
      <c r="E7254" s="254"/>
    </row>
    <row r="7255" spans="1:5" ht="13.5">
      <c r="A7255" s="180"/>
      <c r="B7255" s="180"/>
      <c r="C7255" s="180"/>
      <c r="D7255" s="180"/>
      <c r="E7255" s="254"/>
    </row>
    <row r="7256" spans="1:5" ht="13.5">
      <c r="A7256" s="180"/>
      <c r="B7256" s="180"/>
      <c r="C7256" s="180"/>
      <c r="D7256" s="180"/>
      <c r="E7256" s="254"/>
    </row>
    <row r="7257" spans="1:5" ht="13.5">
      <c r="A7257" s="180"/>
      <c r="B7257" s="180"/>
      <c r="C7257" s="180"/>
      <c r="D7257" s="180"/>
      <c r="E7257" s="254"/>
    </row>
    <row r="7258" spans="1:5" ht="13.5">
      <c r="A7258" s="180"/>
      <c r="B7258" s="180"/>
      <c r="C7258" s="180"/>
      <c r="D7258" s="180"/>
      <c r="E7258" s="254"/>
    </row>
    <row r="7259" spans="1:5" ht="13.5">
      <c r="A7259" s="180"/>
      <c r="B7259" s="180"/>
      <c r="C7259" s="180"/>
      <c r="D7259" s="180"/>
      <c r="E7259" s="254"/>
    </row>
    <row r="7260" spans="1:5" ht="13.5">
      <c r="A7260" s="180"/>
      <c r="B7260" s="180"/>
      <c r="C7260" s="180"/>
      <c r="D7260" s="180"/>
      <c r="E7260" s="254"/>
    </row>
    <row r="7261" spans="1:5" ht="13.5">
      <c r="A7261" s="180"/>
      <c r="B7261" s="180"/>
      <c r="C7261" s="180"/>
      <c r="D7261" s="180"/>
      <c r="E7261" s="254"/>
    </row>
    <row r="7262" spans="1:5" ht="13.5">
      <c r="A7262" s="180"/>
      <c r="B7262" s="180"/>
      <c r="C7262" s="180"/>
      <c r="D7262" s="180"/>
      <c r="E7262" s="254"/>
    </row>
    <row r="7263" spans="1:5" ht="13.5">
      <c r="A7263" s="180"/>
      <c r="B7263" s="180"/>
      <c r="C7263" s="180"/>
      <c r="D7263" s="180"/>
      <c r="E7263" s="254"/>
    </row>
    <row r="7264" spans="1:5" ht="13.5">
      <c r="A7264" s="180"/>
      <c r="B7264" s="180"/>
      <c r="C7264" s="180"/>
      <c r="D7264" s="180"/>
      <c r="E7264" s="254"/>
    </row>
    <row r="7265" spans="1:5" ht="13.5">
      <c r="A7265" s="180"/>
      <c r="B7265" s="180"/>
      <c r="C7265" s="180"/>
      <c r="D7265" s="180"/>
      <c r="E7265" s="254"/>
    </row>
    <row r="7266" spans="1:5" ht="13.5">
      <c r="A7266" s="180"/>
      <c r="B7266" s="180"/>
      <c r="C7266" s="180"/>
      <c r="D7266" s="180"/>
      <c r="E7266" s="254"/>
    </row>
    <row r="7267" spans="1:5" ht="13.5">
      <c r="A7267" s="180"/>
      <c r="B7267" s="180"/>
      <c r="C7267" s="180"/>
      <c r="D7267" s="180"/>
      <c r="E7267" s="254"/>
    </row>
    <row r="7268" spans="1:5" ht="13.5">
      <c r="A7268" s="180"/>
      <c r="B7268" s="180"/>
      <c r="C7268" s="180"/>
      <c r="D7268" s="180"/>
      <c r="E7268" s="254"/>
    </row>
    <row r="7269" spans="1:5" ht="13.5">
      <c r="A7269" s="180"/>
      <c r="B7269" s="180"/>
      <c r="C7269" s="180"/>
      <c r="D7269" s="180"/>
      <c r="E7269" s="254"/>
    </row>
    <row r="7270" spans="1:5" ht="13.5">
      <c r="A7270" s="180"/>
      <c r="B7270" s="180"/>
      <c r="C7270" s="180"/>
      <c r="D7270" s="180"/>
      <c r="E7270" s="254"/>
    </row>
    <row r="7271" spans="1:5" ht="13.5">
      <c r="A7271" s="180"/>
      <c r="B7271" s="180"/>
      <c r="C7271" s="180"/>
      <c r="D7271" s="180"/>
      <c r="E7271" s="254"/>
    </row>
    <row r="7272" spans="1:5" ht="13.5">
      <c r="A7272" s="180"/>
      <c r="B7272" s="180"/>
      <c r="C7272" s="180"/>
      <c r="D7272" s="180"/>
      <c r="E7272" s="254"/>
    </row>
    <row r="7273" spans="1:5" ht="13.5">
      <c r="A7273" s="180"/>
      <c r="B7273" s="180"/>
      <c r="C7273" s="180"/>
      <c r="D7273" s="180"/>
      <c r="E7273" s="254"/>
    </row>
    <row r="7274" spans="1:5" ht="13.5">
      <c r="A7274" s="180"/>
      <c r="B7274" s="180"/>
      <c r="C7274" s="180"/>
      <c r="D7274" s="180"/>
      <c r="E7274" s="254"/>
    </row>
    <row r="7275" spans="1:5" ht="13.5">
      <c r="A7275" s="180"/>
      <c r="B7275" s="180"/>
      <c r="C7275" s="180"/>
      <c r="D7275" s="180"/>
      <c r="E7275" s="254"/>
    </row>
    <row r="7276" spans="1:5" ht="13.5">
      <c r="A7276" s="180"/>
      <c r="B7276" s="180"/>
      <c r="C7276" s="180"/>
      <c r="D7276" s="180"/>
      <c r="E7276" s="254"/>
    </row>
    <row r="7277" spans="1:5" ht="13.5">
      <c r="A7277" s="180"/>
      <c r="B7277" s="180"/>
      <c r="C7277" s="180"/>
      <c r="D7277" s="180"/>
      <c r="E7277" s="254"/>
    </row>
    <row r="7278" spans="1:5" ht="13.5">
      <c r="A7278" s="180"/>
      <c r="B7278" s="180"/>
      <c r="C7278" s="180"/>
      <c r="D7278" s="180"/>
      <c r="E7278" s="254"/>
    </row>
    <row r="7279" spans="1:5" ht="13.5">
      <c r="A7279" s="180"/>
      <c r="B7279" s="180"/>
      <c r="C7279" s="180"/>
      <c r="D7279" s="180"/>
      <c r="E7279" s="254"/>
    </row>
    <row r="7280" spans="1:5" ht="13.5">
      <c r="A7280" s="180"/>
      <c r="B7280" s="180"/>
      <c r="C7280" s="180"/>
      <c r="D7280" s="180"/>
      <c r="E7280" s="254"/>
    </row>
    <row r="7281" spans="1:5" ht="13.5">
      <c r="A7281" s="180"/>
      <c r="B7281" s="180"/>
      <c r="C7281" s="180"/>
      <c r="D7281" s="180"/>
      <c r="E7281" s="254"/>
    </row>
    <row r="7282" spans="1:5" ht="13.5">
      <c r="A7282" s="180"/>
      <c r="B7282" s="180"/>
      <c r="C7282" s="180"/>
      <c r="D7282" s="180"/>
      <c r="E7282" s="254"/>
    </row>
    <row r="7283" spans="1:5" ht="13.5">
      <c r="A7283" s="180"/>
      <c r="B7283" s="180"/>
      <c r="C7283" s="180"/>
      <c r="D7283" s="180"/>
      <c r="E7283" s="254"/>
    </row>
    <row r="7284" spans="1:5" ht="13.5">
      <c r="A7284" s="180"/>
      <c r="B7284" s="180"/>
      <c r="C7284" s="180"/>
      <c r="D7284" s="180"/>
      <c r="E7284" s="254"/>
    </row>
    <row r="7285" spans="1:5" ht="13.5">
      <c r="A7285" s="180"/>
      <c r="B7285" s="180"/>
      <c r="C7285" s="180"/>
      <c r="D7285" s="180"/>
      <c r="E7285" s="254"/>
    </row>
    <row r="7286" spans="1:5" ht="13.5">
      <c r="A7286" s="180"/>
      <c r="B7286" s="180"/>
      <c r="C7286" s="180"/>
      <c r="D7286" s="180"/>
      <c r="E7286" s="254"/>
    </row>
    <row r="7287" spans="1:5" ht="13.5">
      <c r="A7287" s="180"/>
      <c r="B7287" s="180"/>
      <c r="C7287" s="180"/>
      <c r="D7287" s="180"/>
      <c r="E7287" s="254"/>
    </row>
    <row r="7288" spans="1:5" ht="13.5">
      <c r="A7288" s="180"/>
      <c r="B7288" s="180"/>
      <c r="C7288" s="180"/>
      <c r="D7288" s="180"/>
      <c r="E7288" s="254"/>
    </row>
    <row r="7289" spans="1:5" ht="13.5">
      <c r="A7289" s="180"/>
      <c r="B7289" s="180"/>
      <c r="C7289" s="180"/>
      <c r="D7289" s="180"/>
      <c r="E7289" s="254"/>
    </row>
    <row r="7290" spans="1:5" ht="13.5">
      <c r="A7290" s="180"/>
      <c r="B7290" s="180"/>
      <c r="C7290" s="180"/>
      <c r="D7290" s="180"/>
      <c r="E7290" s="254"/>
    </row>
    <row r="7291" spans="1:5" ht="13.5">
      <c r="A7291" s="180"/>
      <c r="B7291" s="180"/>
      <c r="C7291" s="180"/>
      <c r="D7291" s="180"/>
      <c r="E7291" s="254"/>
    </row>
    <row r="7292" spans="1:5" ht="13.5">
      <c r="A7292" s="180"/>
      <c r="B7292" s="180"/>
      <c r="C7292" s="180"/>
      <c r="D7292" s="180"/>
      <c r="E7292" s="254"/>
    </row>
    <row r="7293" spans="1:5" ht="13.5">
      <c r="A7293" s="180"/>
      <c r="B7293" s="180"/>
      <c r="C7293" s="180"/>
      <c r="D7293" s="180"/>
      <c r="E7293" s="254"/>
    </row>
    <row r="7294" spans="1:5" ht="13.5">
      <c r="A7294" s="180"/>
      <c r="B7294" s="180"/>
      <c r="C7294" s="180"/>
      <c r="D7294" s="180"/>
      <c r="E7294" s="254"/>
    </row>
    <row r="7295" spans="1:5" ht="13.5">
      <c r="A7295" s="180"/>
      <c r="B7295" s="180"/>
      <c r="C7295" s="180"/>
      <c r="D7295" s="180"/>
      <c r="E7295" s="254"/>
    </row>
    <row r="7296" spans="1:5" ht="13.5">
      <c r="A7296" s="180"/>
      <c r="B7296" s="180"/>
      <c r="C7296" s="180"/>
      <c r="D7296" s="180"/>
      <c r="E7296" s="254"/>
    </row>
    <row r="7297" spans="1:5" ht="13.5">
      <c r="A7297" s="180"/>
      <c r="B7297" s="180"/>
      <c r="C7297" s="180"/>
      <c r="D7297" s="180"/>
      <c r="E7297" s="254"/>
    </row>
    <row r="7298" spans="1:5" ht="13.5">
      <c r="A7298" s="180"/>
      <c r="B7298" s="180"/>
      <c r="C7298" s="180"/>
      <c r="D7298" s="180"/>
      <c r="E7298" s="254"/>
    </row>
    <row r="7299" spans="1:5" ht="13.5">
      <c r="A7299" s="180"/>
      <c r="B7299" s="180"/>
      <c r="C7299" s="180"/>
      <c r="D7299" s="180"/>
      <c r="E7299" s="254"/>
    </row>
    <row r="7300" spans="1:5" ht="13.5">
      <c r="A7300" s="180"/>
      <c r="B7300" s="180"/>
      <c r="C7300" s="180"/>
      <c r="D7300" s="180"/>
      <c r="E7300" s="254"/>
    </row>
    <row r="7301" spans="1:5" ht="13.5">
      <c r="A7301" s="180"/>
      <c r="B7301" s="180"/>
      <c r="C7301" s="180"/>
      <c r="D7301" s="180"/>
      <c r="E7301" s="254"/>
    </row>
    <row r="7302" spans="1:5" ht="13.5">
      <c r="A7302" s="180"/>
      <c r="B7302" s="180"/>
      <c r="C7302" s="180"/>
      <c r="D7302" s="180"/>
      <c r="E7302" s="254"/>
    </row>
    <row r="7303" spans="1:5" ht="13.5">
      <c r="A7303" s="180"/>
      <c r="B7303" s="180"/>
      <c r="C7303" s="180"/>
      <c r="D7303" s="180"/>
      <c r="E7303" s="254"/>
    </row>
    <row r="7304" spans="1:5" ht="13.5">
      <c r="A7304" s="180"/>
      <c r="B7304" s="180"/>
      <c r="C7304" s="180"/>
      <c r="D7304" s="180"/>
      <c r="E7304" s="254"/>
    </row>
    <row r="7305" spans="1:5" ht="13.5">
      <c r="A7305" s="180"/>
      <c r="B7305" s="180"/>
      <c r="C7305" s="180"/>
      <c r="D7305" s="180"/>
      <c r="E7305" s="254"/>
    </row>
    <row r="7306" spans="1:5" ht="13.5">
      <c r="A7306" s="180"/>
      <c r="B7306" s="180"/>
      <c r="C7306" s="180"/>
      <c r="D7306" s="180"/>
      <c r="E7306" s="254"/>
    </row>
    <row r="7307" spans="1:5" ht="13.5">
      <c r="A7307" s="180"/>
      <c r="B7307" s="180"/>
      <c r="C7307" s="180"/>
      <c r="D7307" s="180"/>
      <c r="E7307" s="254"/>
    </row>
    <row r="7308" spans="1:5" ht="13.5">
      <c r="A7308" s="180"/>
      <c r="B7308" s="180"/>
      <c r="C7308" s="180"/>
      <c r="D7308" s="180"/>
      <c r="E7308" s="254"/>
    </row>
    <row r="7309" spans="1:5" ht="13.5">
      <c r="A7309" s="180"/>
      <c r="B7309" s="180"/>
      <c r="C7309" s="180"/>
      <c r="D7309" s="180"/>
      <c r="E7309" s="254"/>
    </row>
    <row r="7310" spans="1:5" ht="13.5">
      <c r="A7310" s="180"/>
      <c r="B7310" s="180"/>
      <c r="C7310" s="180"/>
      <c r="D7310" s="180"/>
      <c r="E7310" s="254"/>
    </row>
    <row r="7311" spans="1:5" ht="13.5">
      <c r="A7311" s="180"/>
      <c r="B7311" s="180"/>
      <c r="C7311" s="180"/>
      <c r="D7311" s="180"/>
      <c r="E7311" s="254"/>
    </row>
    <row r="7312" spans="1:5" ht="13.5">
      <c r="A7312" s="180"/>
      <c r="B7312" s="180"/>
      <c r="C7312" s="180"/>
      <c r="D7312" s="180"/>
      <c r="E7312" s="254"/>
    </row>
    <row r="7313" spans="1:5" ht="13.5">
      <c r="A7313" s="180"/>
      <c r="B7313" s="180"/>
      <c r="C7313" s="180"/>
      <c r="D7313" s="180"/>
      <c r="E7313" s="254"/>
    </row>
    <row r="7314" spans="1:5" ht="13.5">
      <c r="A7314" s="180"/>
      <c r="B7314" s="180"/>
      <c r="C7314" s="180"/>
      <c r="D7314" s="180"/>
      <c r="E7314" s="254"/>
    </row>
    <row r="7315" spans="1:5" ht="13.5">
      <c r="A7315" s="180"/>
      <c r="B7315" s="180"/>
      <c r="C7315" s="180"/>
      <c r="D7315" s="180"/>
      <c r="E7315" s="254"/>
    </row>
    <row r="7316" spans="1:5" ht="13.5">
      <c r="A7316" s="180"/>
      <c r="B7316" s="180"/>
      <c r="C7316" s="180"/>
      <c r="D7316" s="180"/>
      <c r="E7316" s="254"/>
    </row>
    <row r="7317" spans="1:5" ht="13.5">
      <c r="A7317" s="180"/>
      <c r="B7317" s="180"/>
      <c r="C7317" s="180"/>
      <c r="D7317" s="180"/>
      <c r="E7317" s="254"/>
    </row>
    <row r="7318" spans="1:5" ht="13.5">
      <c r="A7318" s="180"/>
      <c r="B7318" s="180"/>
      <c r="C7318" s="180"/>
      <c r="D7318" s="180"/>
      <c r="E7318" s="254"/>
    </row>
    <row r="7319" spans="1:5" ht="13.5">
      <c r="A7319" s="180"/>
      <c r="B7319" s="180"/>
      <c r="C7319" s="180"/>
      <c r="D7319" s="180"/>
      <c r="E7319" s="254"/>
    </row>
    <row r="7320" spans="1:5" ht="13.5">
      <c r="A7320" s="180"/>
      <c r="B7320" s="180"/>
      <c r="C7320" s="180"/>
      <c r="D7320" s="180"/>
      <c r="E7320" s="254"/>
    </row>
    <row r="7321" spans="1:5" ht="13.5">
      <c r="A7321" s="180"/>
      <c r="B7321" s="180"/>
      <c r="C7321" s="180"/>
      <c r="D7321" s="180"/>
      <c r="E7321" s="254"/>
    </row>
    <row r="7322" spans="1:5" ht="13.5">
      <c r="A7322" s="180"/>
      <c r="B7322" s="180"/>
      <c r="C7322" s="180"/>
      <c r="D7322" s="180"/>
      <c r="E7322" s="254"/>
    </row>
    <row r="7323" spans="1:5" ht="13.5">
      <c r="A7323" s="180"/>
      <c r="B7323" s="180"/>
      <c r="C7323" s="180"/>
      <c r="D7323" s="180"/>
      <c r="E7323" s="254"/>
    </row>
    <row r="7324" spans="1:5" ht="13.5">
      <c r="A7324" s="180"/>
      <c r="B7324" s="180"/>
      <c r="C7324" s="180"/>
      <c r="D7324" s="180"/>
      <c r="E7324" s="254"/>
    </row>
    <row r="7325" spans="1:5" ht="13.5">
      <c r="A7325" s="180"/>
      <c r="B7325" s="180"/>
      <c r="C7325" s="180"/>
      <c r="D7325" s="180"/>
      <c r="E7325" s="254"/>
    </row>
    <row r="7326" spans="1:5" ht="13.5">
      <c r="A7326" s="180"/>
      <c r="B7326" s="180"/>
      <c r="C7326" s="180"/>
      <c r="D7326" s="180"/>
      <c r="E7326" s="254"/>
    </row>
    <row r="7327" spans="1:5" ht="13.5">
      <c r="A7327" s="180"/>
      <c r="B7327" s="180"/>
      <c r="C7327" s="180"/>
      <c r="D7327" s="180"/>
      <c r="E7327" s="254"/>
    </row>
    <row r="7328" spans="1:5" ht="13.5">
      <c r="A7328" s="180"/>
      <c r="B7328" s="180"/>
      <c r="C7328" s="180"/>
      <c r="D7328" s="180"/>
      <c r="E7328" s="254"/>
    </row>
    <row r="7329" spans="1:5" ht="13.5">
      <c r="A7329" s="180"/>
      <c r="B7329" s="180"/>
      <c r="C7329" s="180"/>
      <c r="D7329" s="180"/>
      <c r="E7329" s="254"/>
    </row>
    <row r="7330" spans="1:5" ht="13.5">
      <c r="A7330" s="180"/>
      <c r="B7330" s="180"/>
      <c r="C7330" s="180"/>
      <c r="D7330" s="180"/>
      <c r="E7330" s="254"/>
    </row>
    <row r="7331" spans="1:5" ht="13.5">
      <c r="A7331" s="180"/>
      <c r="B7331" s="180"/>
      <c r="C7331" s="180"/>
      <c r="D7331" s="180"/>
      <c r="E7331" s="254"/>
    </row>
    <row r="7332" spans="1:5" ht="13.5">
      <c r="A7332" s="180"/>
      <c r="B7332" s="180"/>
      <c r="C7332" s="180"/>
      <c r="D7332" s="180"/>
      <c r="E7332" s="254"/>
    </row>
    <row r="7333" spans="1:5" ht="13.5">
      <c r="A7333" s="180"/>
      <c r="B7333" s="180"/>
      <c r="C7333" s="180"/>
      <c r="D7333" s="180"/>
      <c r="E7333" s="254"/>
    </row>
    <row r="7334" spans="1:5" ht="13.5">
      <c r="A7334" s="180"/>
      <c r="B7334" s="180"/>
      <c r="C7334" s="180"/>
      <c r="D7334" s="180"/>
      <c r="E7334" s="254"/>
    </row>
    <row r="7335" spans="1:5" ht="13.5">
      <c r="A7335" s="180"/>
      <c r="B7335" s="180"/>
      <c r="C7335" s="180"/>
      <c r="D7335" s="180"/>
      <c r="E7335" s="254"/>
    </row>
    <row r="7336" spans="1:5" ht="13.5">
      <c r="A7336" s="180"/>
      <c r="B7336" s="180"/>
      <c r="C7336" s="180"/>
      <c r="D7336" s="180"/>
      <c r="E7336" s="254"/>
    </row>
    <row r="7337" spans="1:5" ht="13.5">
      <c r="A7337" s="180"/>
      <c r="B7337" s="180"/>
      <c r="C7337" s="180"/>
      <c r="D7337" s="180"/>
      <c r="E7337" s="254"/>
    </row>
    <row r="7338" spans="1:5" ht="13.5">
      <c r="A7338" s="180"/>
      <c r="B7338" s="180"/>
      <c r="C7338" s="180"/>
      <c r="D7338" s="180"/>
      <c r="E7338" s="254"/>
    </row>
    <row r="7339" spans="1:5" ht="13.5">
      <c r="A7339" s="180"/>
      <c r="B7339" s="180"/>
      <c r="C7339" s="180"/>
      <c r="D7339" s="180"/>
      <c r="E7339" s="254"/>
    </row>
    <row r="7340" spans="1:5" ht="13.5">
      <c r="A7340" s="180"/>
      <c r="B7340" s="180"/>
      <c r="C7340" s="180"/>
      <c r="D7340" s="180"/>
      <c r="E7340" s="254"/>
    </row>
    <row r="7341" spans="1:5" ht="13.5">
      <c r="A7341" s="180"/>
      <c r="B7341" s="180"/>
      <c r="C7341" s="180"/>
      <c r="D7341" s="180"/>
      <c r="E7341" s="254"/>
    </row>
    <row r="7342" spans="1:5" ht="13.5">
      <c r="A7342" s="180"/>
      <c r="B7342" s="180"/>
      <c r="C7342" s="180"/>
      <c r="D7342" s="180"/>
      <c r="E7342" s="254"/>
    </row>
    <row r="7343" spans="1:5" ht="13.5">
      <c r="A7343" s="180"/>
      <c r="B7343" s="180"/>
      <c r="C7343" s="180"/>
      <c r="D7343" s="180"/>
      <c r="E7343" s="254"/>
    </row>
    <row r="7344" spans="1:5" ht="13.5">
      <c r="A7344" s="180"/>
      <c r="B7344" s="180"/>
      <c r="C7344" s="180"/>
      <c r="D7344" s="180"/>
      <c r="E7344" s="254"/>
    </row>
    <row r="7345" spans="1:5" ht="13.5">
      <c r="A7345" s="180"/>
      <c r="B7345" s="180"/>
      <c r="C7345" s="180"/>
      <c r="D7345" s="180"/>
      <c r="E7345" s="254"/>
    </row>
    <row r="7346" spans="1:5" ht="13.5">
      <c r="A7346" s="180"/>
      <c r="B7346" s="180"/>
      <c r="C7346" s="180"/>
      <c r="D7346" s="180"/>
      <c r="E7346" s="254"/>
    </row>
    <row r="7347" spans="1:5" ht="13.5">
      <c r="A7347" s="180"/>
      <c r="B7347" s="180"/>
      <c r="C7347" s="180"/>
      <c r="D7347" s="180"/>
      <c r="E7347" s="254"/>
    </row>
    <row r="7348" spans="1:5" ht="13.5">
      <c r="A7348" s="180"/>
      <c r="B7348" s="180"/>
      <c r="C7348" s="180"/>
      <c r="D7348" s="180"/>
      <c r="E7348" s="254"/>
    </row>
    <row r="7349" spans="1:5" ht="13.5">
      <c r="A7349" s="180"/>
      <c r="B7349" s="180"/>
      <c r="C7349" s="180"/>
      <c r="D7349" s="180"/>
      <c r="E7349" s="254"/>
    </row>
    <row r="7350" spans="1:5" ht="13.5">
      <c r="A7350" s="180"/>
      <c r="B7350" s="180"/>
      <c r="C7350" s="180"/>
      <c r="D7350" s="180"/>
      <c r="E7350" s="254"/>
    </row>
    <row r="7351" spans="1:5" ht="13.5">
      <c r="A7351" s="180"/>
      <c r="B7351" s="180"/>
      <c r="C7351" s="180"/>
      <c r="D7351" s="180"/>
      <c r="E7351" s="254"/>
    </row>
    <row r="7352" spans="1:5" ht="13.5">
      <c r="A7352" s="180"/>
      <c r="B7352" s="180"/>
      <c r="C7352" s="180"/>
      <c r="D7352" s="180"/>
      <c r="E7352" s="254"/>
    </row>
    <row r="7353" spans="1:5" ht="13.5">
      <c r="A7353" s="180"/>
      <c r="B7353" s="180"/>
      <c r="C7353" s="180"/>
      <c r="D7353" s="180"/>
      <c r="E7353" s="254"/>
    </row>
    <row r="7354" spans="1:5" ht="13.5">
      <c r="A7354" s="180"/>
      <c r="B7354" s="180"/>
      <c r="C7354" s="180"/>
      <c r="D7354" s="180"/>
      <c r="E7354" s="254"/>
    </row>
    <row r="7355" spans="1:5" ht="13.5">
      <c r="A7355" s="180"/>
      <c r="B7355" s="180"/>
      <c r="C7355" s="180"/>
      <c r="D7355" s="180"/>
      <c r="E7355" s="254"/>
    </row>
    <row r="7356" spans="1:5" ht="13.5">
      <c r="A7356" s="180"/>
      <c r="B7356" s="180"/>
      <c r="C7356" s="180"/>
      <c r="D7356" s="180"/>
      <c r="E7356" s="254"/>
    </row>
    <row r="7357" spans="1:5" ht="13.5">
      <c r="A7357" s="180"/>
      <c r="B7357" s="180"/>
      <c r="C7357" s="180"/>
      <c r="D7357" s="180"/>
      <c r="E7357" s="254"/>
    </row>
    <row r="7358" spans="1:5" ht="13.5">
      <c r="A7358" s="180"/>
      <c r="B7358" s="180"/>
      <c r="C7358" s="180"/>
      <c r="D7358" s="180"/>
      <c r="E7358" s="254"/>
    </row>
    <row r="7359" spans="1:5" ht="13.5">
      <c r="A7359" s="180"/>
      <c r="B7359" s="180"/>
      <c r="C7359" s="180"/>
      <c r="D7359" s="180"/>
      <c r="E7359" s="254"/>
    </row>
    <row r="7360" spans="1:5" ht="13.5">
      <c r="A7360" s="180"/>
      <c r="B7360" s="180"/>
      <c r="C7360" s="180"/>
      <c r="D7360" s="180"/>
      <c r="E7360" s="254"/>
    </row>
    <row r="7361" spans="1:5" ht="13.5">
      <c r="A7361" s="180"/>
      <c r="B7361" s="180"/>
      <c r="C7361" s="180"/>
      <c r="D7361" s="180"/>
      <c r="E7361" s="254"/>
    </row>
    <row r="7362" spans="1:5" ht="13.5">
      <c r="A7362" s="180"/>
      <c r="B7362" s="180"/>
      <c r="C7362" s="180"/>
      <c r="D7362" s="180"/>
      <c r="E7362" s="254"/>
    </row>
    <row r="7363" spans="1:5" ht="13.5">
      <c r="A7363" s="180"/>
      <c r="B7363" s="180"/>
      <c r="C7363" s="180"/>
      <c r="D7363" s="180"/>
      <c r="E7363" s="254"/>
    </row>
    <row r="7364" spans="1:5" ht="13.5">
      <c r="A7364" s="180"/>
      <c r="B7364" s="180"/>
      <c r="C7364" s="180"/>
      <c r="D7364" s="180"/>
      <c r="E7364" s="254"/>
    </row>
    <row r="7365" spans="1:5" ht="13.5">
      <c r="A7365" s="180"/>
      <c r="B7365" s="180"/>
      <c r="C7365" s="180"/>
      <c r="D7365" s="180"/>
      <c r="E7365" s="254"/>
    </row>
    <row r="7366" spans="1:5" ht="13.5">
      <c r="A7366" s="180"/>
      <c r="B7366" s="180"/>
      <c r="C7366" s="180"/>
      <c r="D7366" s="180"/>
      <c r="E7366" s="254"/>
    </row>
    <row r="7367" spans="1:5" ht="13.5">
      <c r="A7367" s="180"/>
      <c r="B7367" s="180"/>
      <c r="C7367" s="180"/>
      <c r="D7367" s="180"/>
      <c r="E7367" s="254"/>
    </row>
    <row r="7368" spans="1:5" ht="13.5">
      <c r="A7368" s="180"/>
      <c r="B7368" s="180"/>
      <c r="C7368" s="180"/>
      <c r="D7368" s="180"/>
      <c r="E7368" s="254"/>
    </row>
    <row r="7369" spans="1:5" ht="13.5">
      <c r="A7369" s="180"/>
      <c r="B7369" s="180"/>
      <c r="C7369" s="180"/>
      <c r="D7369" s="180"/>
      <c r="E7369" s="254"/>
    </row>
    <row r="7370" spans="1:5" ht="13.5">
      <c r="A7370" s="180"/>
      <c r="B7370" s="180"/>
      <c r="C7370" s="180"/>
      <c r="D7370" s="180"/>
      <c r="E7370" s="254"/>
    </row>
    <row r="7371" spans="1:5" ht="13.5">
      <c r="A7371" s="180"/>
      <c r="B7371" s="180"/>
      <c r="C7371" s="180"/>
      <c r="D7371" s="180"/>
      <c r="E7371" s="254"/>
    </row>
    <row r="7372" spans="1:5" ht="13.5">
      <c r="A7372" s="180"/>
      <c r="B7372" s="180"/>
      <c r="C7372" s="180"/>
      <c r="D7372" s="180"/>
      <c r="E7372" s="254"/>
    </row>
    <row r="7373" spans="1:5" ht="13.5">
      <c r="A7373" s="180"/>
      <c r="B7373" s="180"/>
      <c r="C7373" s="180"/>
      <c r="D7373" s="180"/>
      <c r="E7373" s="254"/>
    </row>
    <row r="7374" spans="1:5" ht="13.5">
      <c r="A7374" s="180"/>
      <c r="B7374" s="180"/>
      <c r="C7374" s="180"/>
      <c r="D7374" s="180"/>
      <c r="E7374" s="254"/>
    </row>
    <row r="7375" spans="1:5" ht="13.5">
      <c r="A7375" s="180"/>
      <c r="B7375" s="180"/>
      <c r="C7375" s="180"/>
      <c r="D7375" s="180"/>
      <c r="E7375" s="254"/>
    </row>
    <row r="7376" spans="1:5" ht="13.5">
      <c r="A7376" s="180"/>
      <c r="B7376" s="180"/>
      <c r="C7376" s="180"/>
      <c r="D7376" s="180"/>
      <c r="E7376" s="254"/>
    </row>
    <row r="7377" spans="1:5" ht="13.5">
      <c r="A7377" s="180"/>
      <c r="B7377" s="180"/>
      <c r="C7377" s="180"/>
      <c r="D7377" s="180"/>
      <c r="E7377" s="254"/>
    </row>
    <row r="7378" spans="1:5" ht="13.5">
      <c r="A7378" s="180"/>
      <c r="B7378" s="180"/>
      <c r="C7378" s="180"/>
      <c r="D7378" s="180"/>
      <c r="E7378" s="254"/>
    </row>
    <row r="7379" spans="1:5" ht="13.5">
      <c r="A7379" s="180"/>
      <c r="B7379" s="180"/>
      <c r="C7379" s="180"/>
      <c r="D7379" s="180"/>
      <c r="E7379" s="254"/>
    </row>
    <row r="7380" spans="1:5" ht="13.5">
      <c r="A7380" s="180"/>
      <c r="B7380" s="180"/>
      <c r="C7380" s="180"/>
      <c r="D7380" s="180"/>
      <c r="E7380" s="254"/>
    </row>
    <row r="7381" spans="1:5" ht="13.5">
      <c r="A7381" s="180"/>
      <c r="B7381" s="180"/>
      <c r="C7381" s="180"/>
      <c r="D7381" s="180"/>
      <c r="E7381" s="254"/>
    </row>
    <row r="7382" spans="1:5" ht="13.5">
      <c r="A7382" s="180"/>
      <c r="B7382" s="180"/>
      <c r="C7382" s="180"/>
      <c r="D7382" s="180"/>
      <c r="E7382" s="254"/>
    </row>
    <row r="7383" spans="1:5" ht="13.5">
      <c r="A7383" s="180"/>
      <c r="B7383" s="180"/>
      <c r="C7383" s="180"/>
      <c r="D7383" s="180"/>
      <c r="E7383" s="254"/>
    </row>
    <row r="7384" spans="1:5" ht="13.5">
      <c r="A7384" s="180"/>
      <c r="B7384" s="180"/>
      <c r="C7384" s="180"/>
      <c r="D7384" s="180"/>
      <c r="E7384" s="254"/>
    </row>
    <row r="7385" spans="1:5" ht="13.5">
      <c r="A7385" s="180"/>
      <c r="B7385" s="180"/>
      <c r="C7385" s="180"/>
      <c r="D7385" s="180"/>
      <c r="E7385" s="254"/>
    </row>
    <row r="7386" spans="1:5" ht="13.5">
      <c r="A7386" s="180"/>
      <c r="B7386" s="180"/>
      <c r="C7386" s="180"/>
      <c r="D7386" s="180"/>
      <c r="E7386" s="254"/>
    </row>
    <row r="7387" spans="1:5" ht="13.5">
      <c r="A7387" s="180"/>
      <c r="B7387" s="180"/>
      <c r="C7387" s="180"/>
      <c r="D7387" s="180"/>
      <c r="E7387" s="254"/>
    </row>
    <row r="7388" spans="1:5" ht="13.5">
      <c r="A7388" s="180"/>
      <c r="B7388" s="180"/>
      <c r="C7388" s="180"/>
      <c r="D7388" s="180"/>
      <c r="E7388" s="254"/>
    </row>
    <row r="7389" spans="1:5" ht="13.5">
      <c r="A7389" s="180"/>
      <c r="B7389" s="180"/>
      <c r="C7389" s="180"/>
      <c r="D7389" s="180"/>
      <c r="E7389" s="254"/>
    </row>
    <row r="7390" spans="1:5" ht="13.5">
      <c r="A7390" s="180"/>
      <c r="B7390" s="180"/>
      <c r="C7390" s="180"/>
      <c r="D7390" s="180"/>
      <c r="E7390" s="254"/>
    </row>
    <row r="7391" spans="1:5" ht="13.5">
      <c r="A7391" s="180"/>
      <c r="B7391" s="180"/>
      <c r="C7391" s="180"/>
      <c r="D7391" s="180"/>
      <c r="E7391" s="254"/>
    </row>
    <row r="7392" spans="1:5" ht="13.5">
      <c r="A7392" s="180"/>
      <c r="B7392" s="180"/>
      <c r="C7392" s="180"/>
      <c r="D7392" s="180"/>
      <c r="E7392" s="254"/>
    </row>
    <row r="7393" spans="1:5" ht="13.5">
      <c r="A7393" s="180"/>
      <c r="B7393" s="180"/>
      <c r="C7393" s="180"/>
      <c r="D7393" s="180"/>
      <c r="E7393" s="254"/>
    </row>
    <row r="7394" spans="1:5" ht="13.5">
      <c r="A7394" s="180"/>
      <c r="B7394" s="180"/>
      <c r="C7394" s="180"/>
      <c r="D7394" s="180"/>
      <c r="E7394" s="254"/>
    </row>
    <row r="7395" spans="1:5" ht="13.5">
      <c r="A7395" s="180"/>
      <c r="B7395" s="180"/>
      <c r="C7395" s="180"/>
      <c r="D7395" s="180"/>
      <c r="E7395" s="254"/>
    </row>
    <row r="7396" spans="1:5" ht="13.5">
      <c r="A7396" s="180"/>
      <c r="B7396" s="180"/>
      <c r="C7396" s="180"/>
      <c r="D7396" s="180"/>
      <c r="E7396" s="254"/>
    </row>
    <row r="7397" spans="1:5" ht="13.5">
      <c r="A7397" s="180"/>
      <c r="B7397" s="180"/>
      <c r="C7397" s="180"/>
      <c r="D7397" s="180"/>
      <c r="E7397" s="254"/>
    </row>
    <row r="7398" spans="1:5" ht="13.5">
      <c r="A7398" s="180"/>
      <c r="B7398" s="180"/>
      <c r="C7398" s="180"/>
      <c r="D7398" s="180"/>
      <c r="E7398" s="254"/>
    </row>
    <row r="7399" spans="1:5" ht="13.5">
      <c r="A7399" s="180"/>
      <c r="B7399" s="180"/>
      <c r="C7399" s="180"/>
      <c r="D7399" s="180"/>
      <c r="E7399" s="254"/>
    </row>
    <row r="7400" spans="1:5" ht="13.5">
      <c r="A7400" s="180"/>
      <c r="B7400" s="180"/>
      <c r="C7400" s="180"/>
      <c r="D7400" s="180"/>
      <c r="E7400" s="254"/>
    </row>
    <row r="7401" spans="1:5" ht="13.5">
      <c r="A7401" s="180"/>
      <c r="B7401" s="180"/>
      <c r="C7401" s="180"/>
      <c r="D7401" s="180"/>
      <c r="E7401" s="254"/>
    </row>
    <row r="7402" spans="1:5" ht="13.5">
      <c r="A7402" s="180"/>
      <c r="B7402" s="180"/>
      <c r="C7402" s="180"/>
      <c r="D7402" s="180"/>
      <c r="E7402" s="254"/>
    </row>
    <row r="7403" spans="1:5" ht="13.5">
      <c r="A7403" s="180"/>
      <c r="B7403" s="180"/>
      <c r="C7403" s="180"/>
      <c r="D7403" s="180"/>
      <c r="E7403" s="254"/>
    </row>
    <row r="7404" spans="1:5" ht="13.5">
      <c r="A7404" s="180"/>
      <c r="B7404" s="180"/>
      <c r="C7404" s="180"/>
      <c r="D7404" s="180"/>
      <c r="E7404" s="254"/>
    </row>
    <row r="7405" spans="1:5" ht="13.5">
      <c r="A7405" s="180"/>
      <c r="B7405" s="180"/>
      <c r="C7405" s="180"/>
      <c r="D7405" s="180"/>
      <c r="E7405" s="254"/>
    </row>
    <row r="7406" spans="1:5" ht="13.5">
      <c r="A7406" s="180"/>
      <c r="B7406" s="180"/>
      <c r="C7406" s="180"/>
      <c r="D7406" s="180"/>
      <c r="E7406" s="254"/>
    </row>
    <row r="7407" spans="1:5" ht="13.5">
      <c r="A7407" s="180"/>
      <c r="B7407" s="180"/>
      <c r="C7407" s="180"/>
      <c r="D7407" s="180"/>
      <c r="E7407" s="254"/>
    </row>
    <row r="7408" spans="1:5" ht="13.5">
      <c r="A7408" s="180"/>
      <c r="B7408" s="180"/>
      <c r="C7408" s="180"/>
      <c r="D7408" s="180"/>
      <c r="E7408" s="254"/>
    </row>
    <row r="7409" spans="1:5" ht="13.5">
      <c r="A7409" s="180"/>
      <c r="B7409" s="180"/>
      <c r="C7409" s="180"/>
      <c r="D7409" s="180"/>
      <c r="E7409" s="254"/>
    </row>
    <row r="7410" spans="1:5" ht="13.5">
      <c r="A7410" s="180"/>
      <c r="B7410" s="180"/>
      <c r="C7410" s="180"/>
      <c r="D7410" s="180"/>
      <c r="E7410" s="254"/>
    </row>
    <row r="7411" spans="1:5" ht="13.5">
      <c r="A7411" s="180"/>
      <c r="B7411" s="180"/>
      <c r="C7411" s="180"/>
      <c r="D7411" s="180"/>
      <c r="E7411" s="254"/>
    </row>
    <row r="7412" spans="1:5" ht="13.5">
      <c r="A7412" s="180"/>
      <c r="B7412" s="180"/>
      <c r="C7412" s="180"/>
      <c r="D7412" s="180"/>
      <c r="E7412" s="254"/>
    </row>
    <row r="7413" spans="1:5" ht="13.5">
      <c r="A7413" s="180"/>
      <c r="B7413" s="180"/>
      <c r="C7413" s="180"/>
      <c r="D7413" s="180"/>
      <c r="E7413" s="254"/>
    </row>
    <row r="7414" spans="1:5" ht="13.5">
      <c r="A7414" s="180"/>
      <c r="B7414" s="180"/>
      <c r="C7414" s="180"/>
      <c r="D7414" s="180"/>
      <c r="E7414" s="254"/>
    </row>
    <row r="7415" spans="1:5" ht="13.5">
      <c r="A7415" s="180"/>
      <c r="B7415" s="180"/>
      <c r="C7415" s="180"/>
      <c r="D7415" s="180"/>
      <c r="E7415" s="254"/>
    </row>
    <row r="7416" spans="1:5" ht="13.5">
      <c r="A7416" s="180"/>
      <c r="B7416" s="180"/>
      <c r="C7416" s="180"/>
      <c r="D7416" s="180"/>
      <c r="E7416" s="254"/>
    </row>
    <row r="7417" spans="1:5" ht="13.5">
      <c r="A7417" s="180"/>
      <c r="B7417" s="180"/>
      <c r="C7417" s="180"/>
      <c r="D7417" s="180"/>
      <c r="E7417" s="254"/>
    </row>
    <row r="7418" spans="1:5" ht="13.5">
      <c r="A7418" s="180"/>
      <c r="B7418" s="180"/>
      <c r="C7418" s="180"/>
      <c r="D7418" s="180"/>
      <c r="E7418" s="254"/>
    </row>
    <row r="7419" spans="1:5" ht="13.5">
      <c r="A7419" s="180"/>
      <c r="B7419" s="180"/>
      <c r="C7419" s="180"/>
      <c r="D7419" s="180"/>
      <c r="E7419" s="254"/>
    </row>
    <row r="7420" spans="1:5" ht="13.5">
      <c r="A7420" s="180"/>
      <c r="B7420" s="180"/>
      <c r="C7420" s="180"/>
      <c r="D7420" s="180"/>
      <c r="E7420" s="254"/>
    </row>
    <row r="7421" spans="1:5" ht="13.5">
      <c r="A7421" s="180"/>
      <c r="B7421" s="180"/>
      <c r="C7421" s="180"/>
      <c r="D7421" s="180"/>
      <c r="E7421" s="254"/>
    </row>
    <row r="7422" spans="1:5" ht="13.5">
      <c r="A7422" s="180"/>
      <c r="B7422" s="180"/>
      <c r="C7422" s="180"/>
      <c r="D7422" s="180"/>
      <c r="E7422" s="254"/>
    </row>
    <row r="7423" spans="1:5" ht="13.5">
      <c r="A7423" s="180"/>
      <c r="B7423" s="180"/>
      <c r="C7423" s="180"/>
      <c r="D7423" s="180"/>
      <c r="E7423" s="254"/>
    </row>
    <row r="7424" spans="1:5" ht="13.5">
      <c r="A7424" s="180"/>
      <c r="B7424" s="180"/>
      <c r="C7424" s="180"/>
      <c r="D7424" s="180"/>
      <c r="E7424" s="254"/>
    </row>
    <row r="7425" spans="1:5" ht="13.5">
      <c r="A7425" s="180"/>
      <c r="B7425" s="180"/>
      <c r="C7425" s="180"/>
      <c r="D7425" s="180"/>
      <c r="E7425" s="254"/>
    </row>
    <row r="7426" spans="1:5" ht="13.5">
      <c r="A7426" s="180"/>
      <c r="B7426" s="180"/>
      <c r="C7426" s="180"/>
      <c r="D7426" s="180"/>
      <c r="E7426" s="254"/>
    </row>
    <row r="7427" spans="1:5" ht="13.5">
      <c r="A7427" s="180"/>
      <c r="B7427" s="180"/>
      <c r="C7427" s="180"/>
      <c r="D7427" s="180"/>
      <c r="E7427" s="254"/>
    </row>
    <row r="7428" spans="1:5" ht="13.5">
      <c r="A7428" s="180"/>
      <c r="B7428" s="180"/>
      <c r="C7428" s="180"/>
      <c r="D7428" s="180"/>
      <c r="E7428" s="254"/>
    </row>
    <row r="7429" spans="1:5" ht="13.5">
      <c r="A7429" s="180"/>
      <c r="B7429" s="180"/>
      <c r="C7429" s="180"/>
      <c r="D7429" s="180"/>
      <c r="E7429" s="254"/>
    </row>
    <row r="7430" spans="1:5" ht="13.5">
      <c r="A7430" s="180"/>
      <c r="B7430" s="180"/>
      <c r="C7430" s="180"/>
      <c r="D7430" s="180"/>
      <c r="E7430" s="254"/>
    </row>
    <row r="7431" spans="1:5" ht="13.5">
      <c r="A7431" s="180"/>
      <c r="B7431" s="180"/>
      <c r="C7431" s="180"/>
      <c r="D7431" s="180"/>
      <c r="E7431" s="254"/>
    </row>
    <row r="7432" spans="1:5" ht="13.5">
      <c r="A7432" s="180"/>
      <c r="B7432" s="180"/>
      <c r="C7432" s="180"/>
      <c r="D7432" s="180"/>
      <c r="E7432" s="254"/>
    </row>
    <row r="7433" spans="1:5" ht="13.5">
      <c r="A7433" s="180"/>
      <c r="B7433" s="180"/>
      <c r="C7433" s="180"/>
      <c r="D7433" s="180"/>
      <c r="E7433" s="254"/>
    </row>
    <row r="7434" spans="1:5" ht="13.5">
      <c r="A7434" s="180"/>
      <c r="B7434" s="180"/>
      <c r="C7434" s="180"/>
      <c r="D7434" s="180"/>
      <c r="E7434" s="254"/>
    </row>
    <row r="7435" spans="1:5" ht="13.5">
      <c r="A7435" s="180"/>
      <c r="B7435" s="180"/>
      <c r="C7435" s="180"/>
      <c r="D7435" s="180"/>
      <c r="E7435" s="254"/>
    </row>
    <row r="7436" spans="1:5" ht="13.5">
      <c r="A7436" s="180"/>
      <c r="B7436" s="180"/>
      <c r="C7436" s="180"/>
      <c r="D7436" s="180"/>
      <c r="E7436" s="254"/>
    </row>
    <row r="7437" spans="1:5" ht="13.5">
      <c r="A7437" s="180"/>
      <c r="B7437" s="180"/>
      <c r="C7437" s="180"/>
      <c r="D7437" s="180"/>
      <c r="E7437" s="254"/>
    </row>
    <row r="7438" spans="1:5" ht="13.5">
      <c r="A7438" s="180"/>
      <c r="B7438" s="180"/>
      <c r="C7438" s="180"/>
      <c r="D7438" s="180"/>
      <c r="E7438" s="254"/>
    </row>
    <row r="7439" spans="1:5" ht="13.5">
      <c r="A7439" s="180"/>
      <c r="B7439" s="180"/>
      <c r="C7439" s="180"/>
      <c r="D7439" s="180"/>
      <c r="E7439" s="254"/>
    </row>
    <row r="7440" spans="1:5" ht="13.5">
      <c r="A7440" s="180"/>
      <c r="B7440" s="180"/>
      <c r="C7440" s="180"/>
      <c r="D7440" s="180"/>
      <c r="E7440" s="254"/>
    </row>
    <row r="7441" spans="1:5" ht="13.5">
      <c r="A7441" s="180"/>
      <c r="B7441" s="180"/>
      <c r="C7441" s="180"/>
      <c r="D7441" s="180"/>
      <c r="E7441" s="254"/>
    </row>
    <row r="7442" spans="1:5" ht="13.5">
      <c r="A7442" s="180"/>
      <c r="B7442" s="180"/>
      <c r="C7442" s="180"/>
      <c r="D7442" s="180"/>
      <c r="E7442" s="254"/>
    </row>
    <row r="7443" spans="1:5" ht="13.5">
      <c r="A7443" s="180"/>
      <c r="B7443" s="180"/>
      <c r="C7443" s="180"/>
      <c r="D7443" s="180"/>
      <c r="E7443" s="254"/>
    </row>
    <row r="7444" spans="1:5" ht="13.5">
      <c r="A7444" s="180"/>
      <c r="B7444" s="180"/>
      <c r="C7444" s="180"/>
      <c r="D7444" s="180"/>
      <c r="E7444" s="254"/>
    </row>
    <row r="7445" spans="1:5" ht="13.5">
      <c r="A7445" s="180"/>
      <c r="B7445" s="180"/>
      <c r="C7445" s="180"/>
      <c r="D7445" s="180"/>
      <c r="E7445" s="254"/>
    </row>
    <row r="7446" spans="1:5" ht="13.5">
      <c r="A7446" s="180"/>
      <c r="B7446" s="180"/>
      <c r="C7446" s="180"/>
      <c r="D7446" s="180"/>
      <c r="E7446" s="254"/>
    </row>
    <row r="7447" spans="1:5" ht="13.5">
      <c r="A7447" s="180"/>
      <c r="B7447" s="180"/>
      <c r="C7447" s="180"/>
      <c r="D7447" s="180"/>
      <c r="E7447" s="254"/>
    </row>
    <row r="7448" spans="1:5" ht="13.5">
      <c r="A7448" s="180"/>
      <c r="B7448" s="180"/>
      <c r="C7448" s="180"/>
      <c r="D7448" s="180"/>
      <c r="E7448" s="254"/>
    </row>
    <row r="7449" spans="1:5" ht="13.5">
      <c r="A7449" s="180"/>
      <c r="B7449" s="180"/>
      <c r="C7449" s="180"/>
      <c r="D7449" s="180"/>
      <c r="E7449" s="254"/>
    </row>
    <row r="7450" spans="1:5" ht="13.5">
      <c r="A7450" s="180"/>
      <c r="B7450" s="180"/>
      <c r="C7450" s="180"/>
      <c r="D7450" s="180"/>
      <c r="E7450" s="254"/>
    </row>
    <row r="7451" spans="1:5" ht="13.5">
      <c r="A7451" s="180"/>
      <c r="B7451" s="180"/>
      <c r="C7451" s="180"/>
      <c r="D7451" s="180"/>
      <c r="E7451" s="254"/>
    </row>
    <row r="7452" spans="1:5" ht="13.5">
      <c r="A7452" s="180"/>
      <c r="B7452" s="180"/>
      <c r="C7452" s="180"/>
      <c r="D7452" s="180"/>
      <c r="E7452" s="254"/>
    </row>
    <row r="7453" spans="1:5" ht="13.5">
      <c r="A7453" s="180"/>
      <c r="B7453" s="180"/>
      <c r="C7453" s="180"/>
      <c r="D7453" s="180"/>
      <c r="E7453" s="254"/>
    </row>
    <row r="7454" spans="1:5" ht="13.5">
      <c r="A7454" s="180"/>
      <c r="B7454" s="180"/>
      <c r="C7454" s="180"/>
      <c r="D7454" s="180"/>
      <c r="E7454" s="254"/>
    </row>
    <row r="7455" spans="1:5" ht="13.5">
      <c r="A7455" s="180"/>
      <c r="B7455" s="180"/>
      <c r="C7455" s="180"/>
      <c r="D7455" s="180"/>
      <c r="E7455" s="254"/>
    </row>
    <row r="7456" spans="1:5" ht="13.5">
      <c r="A7456" s="180"/>
      <c r="B7456" s="180"/>
      <c r="C7456" s="180"/>
      <c r="D7456" s="180"/>
      <c r="E7456" s="254"/>
    </row>
    <row r="7457" spans="1:5" ht="13.5">
      <c r="A7457" s="180"/>
      <c r="B7457" s="180"/>
      <c r="C7457" s="180"/>
      <c r="D7457" s="180"/>
      <c r="E7457" s="254"/>
    </row>
    <row r="7458" spans="1:5" ht="13.5">
      <c r="A7458" s="180"/>
      <c r="B7458" s="180"/>
      <c r="C7458" s="180"/>
      <c r="D7458" s="180"/>
      <c r="E7458" s="254"/>
    </row>
    <row r="7459" spans="1:5" ht="13.5">
      <c r="A7459" s="180"/>
      <c r="B7459" s="180"/>
      <c r="C7459" s="180"/>
      <c r="D7459" s="180"/>
      <c r="E7459" s="254"/>
    </row>
    <row r="7460" spans="1:5" ht="13.5">
      <c r="A7460" s="180"/>
      <c r="B7460" s="180"/>
      <c r="C7460" s="180"/>
      <c r="D7460" s="180"/>
      <c r="E7460" s="254"/>
    </row>
    <row r="7461" spans="1:5" ht="13.5">
      <c r="A7461" s="180"/>
      <c r="B7461" s="180"/>
      <c r="C7461" s="180"/>
      <c r="D7461" s="180"/>
      <c r="E7461" s="254"/>
    </row>
    <row r="7462" spans="1:5" ht="13.5">
      <c r="A7462" s="180"/>
      <c r="B7462" s="180"/>
      <c r="C7462" s="180"/>
      <c r="D7462" s="180"/>
      <c r="E7462" s="254"/>
    </row>
    <row r="7463" spans="1:5" ht="13.5">
      <c r="A7463" s="180"/>
      <c r="B7463" s="180"/>
      <c r="C7463" s="180"/>
      <c r="D7463" s="180"/>
      <c r="E7463" s="254"/>
    </row>
    <row r="7464" spans="1:5" ht="13.5">
      <c r="A7464" s="180"/>
      <c r="B7464" s="180"/>
      <c r="C7464" s="180"/>
      <c r="D7464" s="180"/>
      <c r="E7464" s="254"/>
    </row>
    <row r="7465" spans="1:5" ht="13.5">
      <c r="A7465" s="180"/>
      <c r="B7465" s="180"/>
      <c r="C7465" s="180"/>
      <c r="D7465" s="180"/>
      <c r="E7465" s="254"/>
    </row>
    <row r="7466" spans="1:5" ht="13.5">
      <c r="A7466" s="180"/>
      <c r="B7466" s="180"/>
      <c r="C7466" s="180"/>
      <c r="D7466" s="180"/>
      <c r="E7466" s="254"/>
    </row>
    <row r="7467" spans="1:5" ht="13.5">
      <c r="A7467" s="180"/>
      <c r="B7467" s="180"/>
      <c r="C7467" s="180"/>
      <c r="D7467" s="180"/>
      <c r="E7467" s="254"/>
    </row>
    <row r="7468" spans="1:5" ht="13.5">
      <c r="A7468" s="180"/>
      <c r="B7468" s="180"/>
      <c r="C7468" s="180"/>
      <c r="D7468" s="180"/>
      <c r="E7468" s="254"/>
    </row>
    <row r="7469" spans="1:5" ht="13.5">
      <c r="A7469" s="180"/>
      <c r="B7469" s="180"/>
      <c r="C7469" s="180"/>
      <c r="D7469" s="180"/>
      <c r="E7469" s="254"/>
    </row>
    <row r="7470" spans="1:5" ht="13.5">
      <c r="A7470" s="180"/>
      <c r="B7470" s="180"/>
      <c r="C7470" s="180"/>
      <c r="D7470" s="180"/>
      <c r="E7470" s="254"/>
    </row>
    <row r="7471" spans="1:5" ht="13.5">
      <c r="A7471" s="180"/>
      <c r="B7471" s="180"/>
      <c r="C7471" s="180"/>
      <c r="D7471" s="180"/>
      <c r="E7471" s="254"/>
    </row>
    <row r="7472" spans="1:5" ht="13.5">
      <c r="A7472" s="180"/>
      <c r="B7472" s="180"/>
      <c r="C7472" s="180"/>
      <c r="D7472" s="180"/>
      <c r="E7472" s="254"/>
    </row>
    <row r="7473" spans="1:5" ht="13.5">
      <c r="A7473" s="180"/>
      <c r="B7473" s="180"/>
      <c r="C7473" s="180"/>
      <c r="D7473" s="180"/>
      <c r="E7473" s="254"/>
    </row>
    <row r="7474" spans="1:5" ht="13.5">
      <c r="A7474" s="180"/>
      <c r="B7474" s="180"/>
      <c r="C7474" s="180"/>
      <c r="D7474" s="180"/>
      <c r="E7474" s="254"/>
    </row>
    <row r="7475" spans="1:5" ht="13.5">
      <c r="A7475" s="180"/>
      <c r="B7475" s="180"/>
      <c r="C7475" s="180"/>
      <c r="D7475" s="180"/>
      <c r="E7475" s="254"/>
    </row>
    <row r="7476" spans="1:5" ht="13.5">
      <c r="A7476" s="180"/>
      <c r="B7476" s="180"/>
      <c r="C7476" s="180"/>
      <c r="D7476" s="180"/>
      <c r="E7476" s="254"/>
    </row>
    <row r="7477" spans="1:5" ht="13.5">
      <c r="A7477" s="180"/>
      <c r="B7477" s="180"/>
      <c r="C7477" s="180"/>
      <c r="D7477" s="180"/>
      <c r="E7477" s="254"/>
    </row>
    <row r="7478" spans="1:5" ht="13.5">
      <c r="A7478" s="180"/>
      <c r="B7478" s="180"/>
      <c r="C7478" s="180"/>
      <c r="D7478" s="180"/>
      <c r="E7478" s="254"/>
    </row>
    <row r="7479" spans="1:5" ht="13.5">
      <c r="A7479" s="180"/>
      <c r="B7479" s="180"/>
      <c r="C7479" s="180"/>
      <c r="D7479" s="180"/>
      <c r="E7479" s="254"/>
    </row>
    <row r="7480" spans="1:5" ht="13.5">
      <c r="A7480" s="180"/>
      <c r="B7480" s="180"/>
      <c r="C7480" s="180"/>
      <c r="D7480" s="180"/>
      <c r="E7480" s="254"/>
    </row>
    <row r="7481" spans="1:5" ht="13.5">
      <c r="A7481" s="180"/>
      <c r="B7481" s="180"/>
      <c r="C7481" s="180"/>
      <c r="D7481" s="180"/>
      <c r="E7481" s="254"/>
    </row>
    <row r="7482" spans="1:5" ht="13.5">
      <c r="A7482" s="180"/>
      <c r="B7482" s="180"/>
      <c r="C7482" s="180"/>
      <c r="D7482" s="180"/>
      <c r="E7482" s="254"/>
    </row>
    <row r="7483" spans="1:5" ht="13.5">
      <c r="A7483" s="180"/>
      <c r="B7483" s="180"/>
      <c r="C7483" s="180"/>
      <c r="D7483" s="180"/>
      <c r="E7483" s="254"/>
    </row>
    <row r="7484" spans="1:5" ht="13.5">
      <c r="A7484" s="180"/>
      <c r="B7484" s="180"/>
      <c r="C7484" s="180"/>
      <c r="D7484" s="180"/>
      <c r="E7484" s="254"/>
    </row>
    <row r="7485" spans="1:5" ht="13.5">
      <c r="A7485" s="180"/>
      <c r="B7485" s="180"/>
      <c r="C7485" s="180"/>
      <c r="D7485" s="180"/>
      <c r="E7485" s="254"/>
    </row>
    <row r="7486" spans="1:5" ht="13.5">
      <c r="A7486" s="180"/>
      <c r="B7486" s="180"/>
      <c r="C7486" s="180"/>
      <c r="D7486" s="180"/>
      <c r="E7486" s="254"/>
    </row>
    <row r="7487" spans="1:5" ht="13.5">
      <c r="A7487" s="180"/>
      <c r="B7487" s="180"/>
      <c r="C7487" s="180"/>
      <c r="D7487" s="180"/>
      <c r="E7487" s="254"/>
    </row>
    <row r="7488" spans="1:5" ht="13.5">
      <c r="A7488" s="180"/>
      <c r="B7488" s="180"/>
      <c r="C7488" s="180"/>
      <c r="D7488" s="180"/>
      <c r="E7488" s="254"/>
    </row>
    <row r="7489" spans="1:5" ht="13.5">
      <c r="A7489" s="180"/>
      <c r="B7489" s="180"/>
      <c r="C7489" s="180"/>
      <c r="D7489" s="180"/>
      <c r="E7489" s="254"/>
    </row>
    <row r="7490" spans="1:5" ht="13.5">
      <c r="A7490" s="180"/>
      <c r="B7490" s="180"/>
      <c r="C7490" s="180"/>
      <c r="D7490" s="180"/>
      <c r="E7490" s="254"/>
    </row>
    <row r="7491" spans="1:5" ht="13.5">
      <c r="A7491" s="180"/>
      <c r="B7491" s="180"/>
      <c r="C7491" s="180"/>
      <c r="D7491" s="180"/>
      <c r="E7491" s="254"/>
    </row>
    <row r="7492" spans="1:5" ht="13.5">
      <c r="A7492" s="180"/>
      <c r="B7492" s="180"/>
      <c r="C7492" s="180"/>
      <c r="D7492" s="180"/>
      <c r="E7492" s="254"/>
    </row>
    <row r="7493" spans="1:5" ht="13.5">
      <c r="A7493" s="180"/>
      <c r="B7493" s="180"/>
      <c r="C7493" s="180"/>
      <c r="D7493" s="180"/>
      <c r="E7493" s="254"/>
    </row>
    <row r="7494" spans="1:5" ht="13.5">
      <c r="A7494" s="180"/>
      <c r="B7494" s="180"/>
      <c r="C7494" s="180"/>
      <c r="D7494" s="180"/>
      <c r="E7494" s="254"/>
    </row>
    <row r="7495" spans="1:5" ht="13.5">
      <c r="A7495" s="180"/>
      <c r="B7495" s="180"/>
      <c r="C7495" s="180"/>
      <c r="D7495" s="180"/>
      <c r="E7495" s="254"/>
    </row>
    <row r="7496" spans="1:5" ht="13.5">
      <c r="A7496" s="180"/>
      <c r="B7496" s="180"/>
      <c r="C7496" s="180"/>
      <c r="D7496" s="180"/>
      <c r="E7496" s="254"/>
    </row>
    <row r="7497" spans="1:5" ht="13.5">
      <c r="A7497" s="180"/>
      <c r="B7497" s="180"/>
      <c r="C7497" s="180"/>
      <c r="D7497" s="180"/>
      <c r="E7497" s="254"/>
    </row>
    <row r="7498" spans="1:5" ht="13.5">
      <c r="A7498" s="180"/>
      <c r="B7498" s="180"/>
      <c r="C7498" s="180"/>
      <c r="D7498" s="180"/>
      <c r="E7498" s="254"/>
    </row>
    <row r="7499" spans="1:5" ht="13.5">
      <c r="A7499" s="180"/>
      <c r="B7499" s="180"/>
      <c r="C7499" s="180"/>
      <c r="D7499" s="180"/>
      <c r="E7499" s="254"/>
    </row>
    <row r="7500" spans="1:5" ht="13.5">
      <c r="A7500" s="180"/>
      <c r="B7500" s="180"/>
      <c r="C7500" s="180"/>
      <c r="D7500" s="180"/>
      <c r="E7500" s="254"/>
    </row>
    <row r="7501" spans="1:5" ht="13.5">
      <c r="A7501" s="180"/>
      <c r="B7501" s="180"/>
      <c r="C7501" s="180"/>
      <c r="D7501" s="180"/>
      <c r="E7501" s="254"/>
    </row>
    <row r="7502" spans="1:5" ht="13.5">
      <c r="A7502" s="180"/>
      <c r="B7502" s="180"/>
      <c r="C7502" s="180"/>
      <c r="D7502" s="180"/>
      <c r="E7502" s="254"/>
    </row>
    <row r="7503" spans="1:5" ht="13.5">
      <c r="A7503" s="180"/>
      <c r="B7503" s="180"/>
      <c r="C7503" s="180"/>
      <c r="D7503" s="180"/>
      <c r="E7503" s="254"/>
    </row>
    <row r="7504" spans="1:5" ht="13.5">
      <c r="A7504" s="180"/>
      <c r="B7504" s="180"/>
      <c r="C7504" s="180"/>
      <c r="D7504" s="180"/>
      <c r="E7504" s="254"/>
    </row>
    <row r="7505" spans="1:5" ht="13.5">
      <c r="A7505" s="180"/>
      <c r="B7505" s="180"/>
      <c r="C7505" s="180"/>
      <c r="D7505" s="180"/>
      <c r="E7505" s="254"/>
    </row>
    <row r="7506" spans="1:5" ht="13.5">
      <c r="A7506" s="180"/>
      <c r="B7506" s="180"/>
      <c r="C7506" s="180"/>
      <c r="D7506" s="180"/>
      <c r="E7506" s="254"/>
    </row>
    <row r="7507" spans="1:5" ht="13.5">
      <c r="A7507" s="180"/>
      <c r="B7507" s="180"/>
      <c r="C7507" s="180"/>
      <c r="D7507" s="180"/>
      <c r="E7507" s="254"/>
    </row>
    <row r="7508" spans="1:5" ht="13.5">
      <c r="A7508" s="180"/>
      <c r="B7508" s="180"/>
      <c r="C7508" s="180"/>
      <c r="D7508" s="180"/>
      <c r="E7508" s="254"/>
    </row>
    <row r="7509" spans="1:5" ht="13.5">
      <c r="A7509" s="180"/>
      <c r="B7509" s="180"/>
      <c r="C7509" s="180"/>
      <c r="D7509" s="180"/>
      <c r="E7509" s="254"/>
    </row>
    <row r="7510" spans="1:5" ht="13.5">
      <c r="A7510" s="180"/>
      <c r="B7510" s="180"/>
      <c r="C7510" s="180"/>
      <c r="D7510" s="180"/>
      <c r="E7510" s="254"/>
    </row>
    <row r="7511" spans="1:5" ht="13.5">
      <c r="A7511" s="180"/>
      <c r="B7511" s="180"/>
      <c r="C7511" s="180"/>
      <c r="D7511" s="180"/>
      <c r="E7511" s="254"/>
    </row>
    <row r="7512" spans="1:5" ht="13.5">
      <c r="A7512" s="180"/>
      <c r="B7512" s="180"/>
      <c r="C7512" s="180"/>
      <c r="D7512" s="180"/>
      <c r="E7512" s="254"/>
    </row>
    <row r="7513" spans="1:5" ht="13.5">
      <c r="A7513" s="180"/>
      <c r="B7513" s="180"/>
      <c r="C7513" s="180"/>
      <c r="D7513" s="180"/>
      <c r="E7513" s="254"/>
    </row>
    <row r="7514" spans="1:5" ht="13.5">
      <c r="A7514" s="180"/>
      <c r="B7514" s="180"/>
      <c r="C7514" s="180"/>
      <c r="D7514" s="180"/>
      <c r="E7514" s="254"/>
    </row>
    <row r="7515" spans="1:5" ht="13.5">
      <c r="A7515" s="180"/>
      <c r="B7515" s="180"/>
      <c r="C7515" s="180"/>
      <c r="D7515" s="180"/>
      <c r="E7515" s="254"/>
    </row>
    <row r="7516" spans="1:5" ht="13.5">
      <c r="A7516" s="180"/>
      <c r="B7516" s="180"/>
      <c r="C7516" s="180"/>
      <c r="D7516" s="180"/>
      <c r="E7516" s="254"/>
    </row>
    <row r="7517" spans="1:5" ht="13.5">
      <c r="A7517" s="180"/>
      <c r="B7517" s="180"/>
      <c r="C7517" s="180"/>
      <c r="D7517" s="180"/>
      <c r="E7517" s="254"/>
    </row>
    <row r="7518" spans="1:5" ht="13.5">
      <c r="A7518" s="180"/>
      <c r="B7518" s="180"/>
      <c r="C7518" s="180"/>
      <c r="D7518" s="180"/>
      <c r="E7518" s="254"/>
    </row>
    <row r="7519" spans="1:5" ht="13.5">
      <c r="A7519" s="180"/>
      <c r="B7519" s="180"/>
      <c r="C7519" s="180"/>
      <c r="D7519" s="180"/>
      <c r="E7519" s="254"/>
    </row>
    <row r="7520" spans="1:5" ht="13.5">
      <c r="A7520" s="180"/>
      <c r="B7520" s="180"/>
      <c r="C7520" s="180"/>
      <c r="D7520" s="180"/>
      <c r="E7520" s="254"/>
    </row>
    <row r="7521" spans="1:5" ht="13.5">
      <c r="A7521" s="180"/>
      <c r="B7521" s="180"/>
      <c r="C7521" s="180"/>
      <c r="D7521" s="180"/>
      <c r="E7521" s="254"/>
    </row>
    <row r="7522" spans="1:5" ht="13.5">
      <c r="A7522" s="180"/>
      <c r="B7522" s="180"/>
      <c r="C7522" s="180"/>
      <c r="D7522" s="180"/>
      <c r="E7522" s="254"/>
    </row>
    <row r="7523" spans="1:5" ht="13.5">
      <c r="A7523" s="180"/>
      <c r="B7523" s="180"/>
      <c r="C7523" s="180"/>
      <c r="D7523" s="180"/>
      <c r="E7523" s="254"/>
    </row>
    <row r="7524" spans="1:5" ht="13.5">
      <c r="A7524" s="180"/>
      <c r="B7524" s="180"/>
      <c r="C7524" s="180"/>
      <c r="D7524" s="180"/>
      <c r="E7524" s="254"/>
    </row>
    <row r="7525" spans="1:5" ht="13.5">
      <c r="A7525" s="180"/>
      <c r="B7525" s="180"/>
      <c r="C7525" s="180"/>
      <c r="D7525" s="180"/>
      <c r="E7525" s="254"/>
    </row>
    <row r="7526" spans="1:5" ht="13.5">
      <c r="A7526" s="180"/>
      <c r="B7526" s="180"/>
      <c r="C7526" s="180"/>
      <c r="D7526" s="180"/>
      <c r="E7526" s="254"/>
    </row>
    <row r="7527" spans="1:5" ht="13.5">
      <c r="A7527" s="180"/>
      <c r="B7527" s="180"/>
      <c r="C7527" s="180"/>
      <c r="D7527" s="180"/>
      <c r="E7527" s="254"/>
    </row>
    <row r="7528" spans="1:5" ht="13.5">
      <c r="A7528" s="180"/>
      <c r="B7528" s="180"/>
      <c r="C7528" s="180"/>
      <c r="D7528" s="180"/>
      <c r="E7528" s="254"/>
    </row>
    <row r="7529" spans="1:5" ht="13.5">
      <c r="A7529" s="180"/>
      <c r="B7529" s="180"/>
      <c r="C7529" s="180"/>
      <c r="D7529" s="180"/>
      <c r="E7529" s="254"/>
    </row>
    <row r="7530" spans="1:5" ht="13.5">
      <c r="A7530" s="180"/>
      <c r="B7530" s="180"/>
      <c r="C7530" s="180"/>
      <c r="D7530" s="180"/>
      <c r="E7530" s="254"/>
    </row>
    <row r="7531" spans="1:5" ht="13.5">
      <c r="A7531" s="180"/>
      <c r="B7531" s="180"/>
      <c r="C7531" s="180"/>
      <c r="D7531" s="180"/>
      <c r="E7531" s="254"/>
    </row>
    <row r="7532" spans="1:5" ht="13.5">
      <c r="A7532" s="180"/>
      <c r="B7532" s="180"/>
      <c r="C7532" s="180"/>
      <c r="D7532" s="180"/>
      <c r="E7532" s="254"/>
    </row>
    <row r="7533" spans="1:5" ht="13.5">
      <c r="A7533" s="180"/>
      <c r="B7533" s="180"/>
      <c r="C7533" s="180"/>
      <c r="D7533" s="180"/>
      <c r="E7533" s="254"/>
    </row>
    <row r="7534" spans="1:5" ht="13.5">
      <c r="A7534" s="180"/>
      <c r="B7534" s="180"/>
      <c r="C7534" s="180"/>
      <c r="D7534" s="180"/>
      <c r="E7534" s="254"/>
    </row>
    <row r="7535" spans="1:5" ht="13.5">
      <c r="A7535" s="180"/>
      <c r="B7535" s="180"/>
      <c r="C7535" s="180"/>
      <c r="D7535" s="180"/>
      <c r="E7535" s="254"/>
    </row>
    <row r="7536" spans="1:5" ht="13.5">
      <c r="A7536" s="180"/>
      <c r="B7536" s="180"/>
      <c r="C7536" s="180"/>
      <c r="D7536" s="180"/>
      <c r="E7536" s="254"/>
    </row>
    <row r="7537" spans="1:5" ht="13.5">
      <c r="A7537" s="180"/>
      <c r="B7537" s="180"/>
      <c r="C7537" s="180"/>
      <c r="D7537" s="180"/>
      <c r="E7537" s="254"/>
    </row>
    <row r="7538" spans="1:5" ht="13.5">
      <c r="A7538" s="180"/>
      <c r="B7538" s="180"/>
      <c r="C7538" s="180"/>
      <c r="D7538" s="180"/>
      <c r="E7538" s="254"/>
    </row>
    <row r="7539" spans="1:5" ht="13.5">
      <c r="A7539" s="180"/>
      <c r="B7539" s="180"/>
      <c r="C7539" s="180"/>
      <c r="D7539" s="180"/>
      <c r="E7539" s="254"/>
    </row>
    <row r="7540" spans="1:5" ht="13.5">
      <c r="A7540" s="180"/>
      <c r="B7540" s="180"/>
      <c r="C7540" s="180"/>
      <c r="D7540" s="180"/>
      <c r="E7540" s="254"/>
    </row>
    <row r="7541" spans="1:5" ht="13.5">
      <c r="A7541" s="180"/>
      <c r="B7541" s="180"/>
      <c r="C7541" s="180"/>
      <c r="D7541" s="180"/>
      <c r="E7541" s="254"/>
    </row>
    <row r="7542" spans="1:5" ht="13.5">
      <c r="A7542" s="180"/>
      <c r="B7542" s="180"/>
      <c r="C7542" s="180"/>
      <c r="D7542" s="180"/>
      <c r="E7542" s="254"/>
    </row>
    <row r="7543" spans="1:5" ht="13.5">
      <c r="A7543" s="180"/>
      <c r="B7543" s="180"/>
      <c r="C7543" s="180"/>
      <c r="D7543" s="180"/>
      <c r="E7543" s="254"/>
    </row>
    <row r="7544" spans="1:5" ht="13.5">
      <c r="A7544" s="180"/>
      <c r="B7544" s="180"/>
      <c r="C7544" s="180"/>
      <c r="D7544" s="180"/>
      <c r="E7544" s="254"/>
    </row>
    <row r="7545" spans="1:5" ht="13.5">
      <c r="A7545" s="180"/>
      <c r="B7545" s="180"/>
      <c r="C7545" s="180"/>
      <c r="D7545" s="180"/>
      <c r="E7545" s="254"/>
    </row>
  </sheetData>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tabColor theme="0"/>
  </sheetPr>
  <dimension ref="A1:G1482"/>
  <sheetViews>
    <sheetView workbookViewId="0">
      <pane ySplit="2" topLeftCell="A3" activePane="bottomLeft" state="frozen"/>
      <selection pane="bottomLeft" activeCell="B12" sqref="B12"/>
    </sheetView>
  </sheetViews>
  <sheetFormatPr defaultColWidth="0" defaultRowHeight="15" customHeight="1"/>
  <cols>
    <col min="1" max="1" width="14.75" style="140" customWidth="1"/>
    <col min="2" max="2" width="103" style="12" customWidth="1"/>
    <col min="3" max="3" width="12.625" style="140" customWidth="1"/>
    <col min="4" max="4" width="15.625" style="313" customWidth="1"/>
    <col min="5" max="16384" width="9" style="12" hidden="1"/>
  </cols>
  <sheetData>
    <row r="1" spans="1:7" ht="15" customHeight="1">
      <c r="A1" s="137" t="s">
        <v>684</v>
      </c>
      <c r="B1" s="138">
        <v>45689</v>
      </c>
      <c r="C1" s="572" t="s">
        <v>3274</v>
      </c>
      <c r="D1" s="572"/>
    </row>
    <row r="2" spans="1:7" ht="15" customHeight="1">
      <c r="A2" s="139" t="s">
        <v>826</v>
      </c>
      <c r="B2" s="139" t="s">
        <v>673</v>
      </c>
      <c r="C2" s="139" t="s">
        <v>15</v>
      </c>
      <c r="D2" s="312" t="s">
        <v>819</v>
      </c>
    </row>
    <row r="3" spans="1:7" ht="15" customHeight="1">
      <c r="A3" s="188">
        <v>1</v>
      </c>
      <c r="B3" s="188" t="s">
        <v>667</v>
      </c>
      <c r="C3" s="185"/>
      <c r="D3" s="186"/>
      <c r="E3" s="186"/>
      <c r="F3" s="463"/>
      <c r="G3" s="463"/>
    </row>
    <row r="4" spans="1:7" ht="15" customHeight="1">
      <c r="A4" s="188">
        <v>102</v>
      </c>
      <c r="B4" s="188" t="s">
        <v>685</v>
      </c>
      <c r="C4" s="185"/>
      <c r="D4" s="186"/>
      <c r="E4" s="186"/>
      <c r="F4" s="463"/>
      <c r="G4" s="463"/>
    </row>
    <row r="5" spans="1:7" ht="15" customHeight="1">
      <c r="A5" s="189">
        <v>10201</v>
      </c>
      <c r="B5" s="189" t="s">
        <v>20</v>
      </c>
      <c r="C5" s="185" t="s">
        <v>21</v>
      </c>
      <c r="D5" s="186">
        <v>26.37</v>
      </c>
      <c r="E5" s="186">
        <v>26.37</v>
      </c>
      <c r="F5" s="463">
        <v>24.9</v>
      </c>
      <c r="G5" s="463">
        <v>24.9</v>
      </c>
    </row>
    <row r="6" spans="1:7" ht="15" customHeight="1">
      <c r="A6" s="189">
        <v>10202</v>
      </c>
      <c r="B6" s="189" t="s">
        <v>25958</v>
      </c>
      <c r="C6" s="185" t="s">
        <v>21</v>
      </c>
      <c r="D6" s="186">
        <v>14.19</v>
      </c>
      <c r="E6" s="186">
        <v>14.19</v>
      </c>
      <c r="F6" s="463">
        <v>13.41</v>
      </c>
      <c r="G6" s="463">
        <v>13.41</v>
      </c>
    </row>
    <row r="7" spans="1:7" ht="15" customHeight="1">
      <c r="A7" s="189">
        <v>10203</v>
      </c>
      <c r="B7" s="189" t="s">
        <v>22</v>
      </c>
      <c r="C7" s="185" t="s">
        <v>21</v>
      </c>
      <c r="D7" s="186">
        <v>28.4</v>
      </c>
      <c r="E7" s="186">
        <v>28.4</v>
      </c>
      <c r="F7" s="463">
        <v>26.82</v>
      </c>
      <c r="G7" s="463">
        <v>26.82</v>
      </c>
    </row>
    <row r="8" spans="1:7" ht="15" customHeight="1">
      <c r="A8" s="189">
        <v>10204</v>
      </c>
      <c r="B8" s="189" t="s">
        <v>23</v>
      </c>
      <c r="C8" s="185" t="s">
        <v>21</v>
      </c>
      <c r="D8" s="186">
        <v>20.29</v>
      </c>
      <c r="E8" s="186">
        <v>20.29</v>
      </c>
      <c r="F8" s="463">
        <v>19.149999999999999</v>
      </c>
      <c r="G8" s="463">
        <v>19.149999999999999</v>
      </c>
    </row>
    <row r="9" spans="1:7" ht="15" customHeight="1">
      <c r="A9" s="189">
        <v>10205</v>
      </c>
      <c r="B9" s="189" t="s">
        <v>24</v>
      </c>
      <c r="C9" s="185" t="s">
        <v>21</v>
      </c>
      <c r="D9" s="186">
        <v>18.25</v>
      </c>
      <c r="E9" s="186">
        <v>18.25</v>
      </c>
      <c r="F9" s="463">
        <v>17.239999999999998</v>
      </c>
      <c r="G9" s="463">
        <v>17.239999999999998</v>
      </c>
    </row>
    <row r="10" spans="1:7" ht="15" customHeight="1">
      <c r="A10" s="189">
        <v>10206</v>
      </c>
      <c r="B10" s="189" t="s">
        <v>25</v>
      </c>
      <c r="C10" s="185" t="s">
        <v>21</v>
      </c>
      <c r="D10" s="186">
        <v>50.72</v>
      </c>
      <c r="E10" s="186">
        <v>50.72</v>
      </c>
      <c r="F10" s="463">
        <v>47.89</v>
      </c>
      <c r="G10" s="463">
        <v>47.89</v>
      </c>
    </row>
    <row r="11" spans="1:7" ht="15" customHeight="1">
      <c r="A11" s="189">
        <v>10207</v>
      </c>
      <c r="B11" s="189" t="s">
        <v>26</v>
      </c>
      <c r="C11" s="185" t="s">
        <v>21</v>
      </c>
      <c r="D11" s="186">
        <v>50.72</v>
      </c>
      <c r="E11" s="186">
        <v>50.72</v>
      </c>
      <c r="F11" s="463">
        <v>47.89</v>
      </c>
      <c r="G11" s="463">
        <v>47.89</v>
      </c>
    </row>
    <row r="12" spans="1:7" ht="15" customHeight="1">
      <c r="A12" s="189">
        <v>10208</v>
      </c>
      <c r="B12" s="189" t="s">
        <v>27</v>
      </c>
      <c r="C12" s="185" t="s">
        <v>21</v>
      </c>
      <c r="D12" s="186">
        <v>10.14</v>
      </c>
      <c r="E12" s="186">
        <v>10.14</v>
      </c>
      <c r="F12" s="463">
        <v>9.58</v>
      </c>
      <c r="G12" s="463">
        <v>9.58</v>
      </c>
    </row>
    <row r="13" spans="1:7" ht="15" customHeight="1">
      <c r="A13" s="189">
        <v>10209</v>
      </c>
      <c r="B13" s="189" t="s">
        <v>28</v>
      </c>
      <c r="C13" s="185" t="s">
        <v>29</v>
      </c>
      <c r="D13" s="186">
        <v>60.87</v>
      </c>
      <c r="E13" s="186">
        <v>60.87</v>
      </c>
      <c r="F13" s="463">
        <v>57.46</v>
      </c>
      <c r="G13" s="463">
        <v>57.46</v>
      </c>
    </row>
    <row r="14" spans="1:7" ht="15" customHeight="1">
      <c r="A14" s="189">
        <v>10210</v>
      </c>
      <c r="B14" s="189" t="s">
        <v>30</v>
      </c>
      <c r="C14" s="185" t="s">
        <v>29</v>
      </c>
      <c r="D14" s="186">
        <v>286.08</v>
      </c>
      <c r="E14" s="186">
        <v>286.08</v>
      </c>
      <c r="F14" s="463">
        <v>270.08</v>
      </c>
      <c r="G14" s="463">
        <v>270.08</v>
      </c>
    </row>
    <row r="15" spans="1:7" ht="15" customHeight="1">
      <c r="A15" s="189">
        <v>10212</v>
      </c>
      <c r="B15" s="189" t="s">
        <v>31</v>
      </c>
      <c r="C15" s="185" t="s">
        <v>21</v>
      </c>
      <c r="D15" s="186">
        <v>12.16</v>
      </c>
      <c r="E15" s="186">
        <v>12.16</v>
      </c>
      <c r="F15" s="463">
        <v>11.49</v>
      </c>
      <c r="G15" s="463">
        <v>11.49</v>
      </c>
    </row>
    <row r="16" spans="1:7" ht="15" customHeight="1">
      <c r="A16" s="189">
        <v>10213</v>
      </c>
      <c r="B16" s="189" t="s">
        <v>32</v>
      </c>
      <c r="C16" s="185" t="s">
        <v>21</v>
      </c>
      <c r="D16" s="186">
        <v>14.19</v>
      </c>
      <c r="E16" s="186">
        <v>14.19</v>
      </c>
      <c r="F16" s="463">
        <v>13.41</v>
      </c>
      <c r="G16" s="463">
        <v>13.41</v>
      </c>
    </row>
    <row r="17" spans="1:7" ht="15" customHeight="1">
      <c r="A17" s="189">
        <v>10214</v>
      </c>
      <c r="B17" s="189" t="s">
        <v>33</v>
      </c>
      <c r="C17" s="185" t="s">
        <v>21</v>
      </c>
      <c r="D17" s="186">
        <v>16.22</v>
      </c>
      <c r="E17" s="186">
        <v>16.22</v>
      </c>
      <c r="F17" s="463">
        <v>15.32</v>
      </c>
      <c r="G17" s="463">
        <v>15.32</v>
      </c>
    </row>
    <row r="18" spans="1:7" ht="15" customHeight="1">
      <c r="A18" s="189">
        <v>10215</v>
      </c>
      <c r="B18" s="189" t="s">
        <v>34</v>
      </c>
      <c r="C18" s="185" t="s">
        <v>21</v>
      </c>
      <c r="D18" s="186">
        <v>10.14</v>
      </c>
      <c r="E18" s="186">
        <v>10.14</v>
      </c>
      <c r="F18" s="463">
        <v>9.58</v>
      </c>
      <c r="G18" s="463">
        <v>9.58</v>
      </c>
    </row>
    <row r="19" spans="1:7" ht="15" customHeight="1">
      <c r="A19" s="189">
        <v>10216</v>
      </c>
      <c r="B19" s="189" t="s">
        <v>35</v>
      </c>
      <c r="C19" s="185" t="s">
        <v>36</v>
      </c>
      <c r="D19" s="186">
        <v>10.14</v>
      </c>
      <c r="E19" s="186">
        <v>10.14</v>
      </c>
      <c r="F19" s="463">
        <v>9.58</v>
      </c>
      <c r="G19" s="463">
        <v>9.58</v>
      </c>
    </row>
    <row r="20" spans="1:7" ht="15" customHeight="1">
      <c r="A20" s="189">
        <v>10218</v>
      </c>
      <c r="B20" s="189" t="s">
        <v>37</v>
      </c>
      <c r="C20" s="185" t="s">
        <v>21</v>
      </c>
      <c r="D20" s="186">
        <v>13.57</v>
      </c>
      <c r="E20" s="186">
        <v>13.57</v>
      </c>
      <c r="F20" s="463">
        <v>13.03</v>
      </c>
      <c r="G20" s="463">
        <v>13.03</v>
      </c>
    </row>
    <row r="21" spans="1:7" ht="15" customHeight="1">
      <c r="A21" s="189">
        <v>10219</v>
      </c>
      <c r="B21" s="189" t="s">
        <v>38</v>
      </c>
      <c r="C21" s="185" t="s">
        <v>29</v>
      </c>
      <c r="D21" s="186">
        <v>335.21</v>
      </c>
      <c r="E21" s="186">
        <v>335.21</v>
      </c>
      <c r="F21" s="463">
        <v>316.39999999999998</v>
      </c>
      <c r="G21" s="463">
        <v>316.39999999999998</v>
      </c>
    </row>
    <row r="22" spans="1:7" ht="15" customHeight="1">
      <c r="A22" s="189">
        <v>10220</v>
      </c>
      <c r="B22" s="189" t="s">
        <v>39</v>
      </c>
      <c r="C22" s="185" t="s">
        <v>21</v>
      </c>
      <c r="D22" s="186">
        <v>12.51</v>
      </c>
      <c r="E22" s="186">
        <v>12.51</v>
      </c>
      <c r="F22" s="463">
        <v>11.82</v>
      </c>
      <c r="G22" s="463">
        <v>11.82</v>
      </c>
    </row>
    <row r="23" spans="1:7" ht="15" customHeight="1">
      <c r="A23" s="189">
        <v>10221</v>
      </c>
      <c r="B23" s="189" t="s">
        <v>40</v>
      </c>
      <c r="C23" s="185" t="s">
        <v>19</v>
      </c>
      <c r="D23" s="186">
        <v>30.85</v>
      </c>
      <c r="E23" s="186">
        <v>30.85</v>
      </c>
      <c r="F23" s="463">
        <v>29.12</v>
      </c>
      <c r="G23" s="463">
        <v>29.12</v>
      </c>
    </row>
    <row r="24" spans="1:7" ht="15" customHeight="1">
      <c r="A24" s="189">
        <v>10222</v>
      </c>
      <c r="B24" s="189" t="s">
        <v>41</v>
      </c>
      <c r="C24" s="185" t="s">
        <v>21</v>
      </c>
      <c r="D24" s="186">
        <v>22.42</v>
      </c>
      <c r="E24" s="186">
        <v>22.42</v>
      </c>
      <c r="F24" s="463">
        <v>21.17</v>
      </c>
      <c r="G24" s="463">
        <v>21.17</v>
      </c>
    </row>
    <row r="25" spans="1:7" ht="15" customHeight="1">
      <c r="A25" s="189">
        <v>10223</v>
      </c>
      <c r="B25" s="189" t="s">
        <v>42</v>
      </c>
      <c r="C25" s="185" t="s">
        <v>19</v>
      </c>
      <c r="D25" s="186">
        <v>20.99</v>
      </c>
      <c r="E25" s="186">
        <v>20.99</v>
      </c>
      <c r="F25" s="463">
        <v>19.809999999999999</v>
      </c>
      <c r="G25" s="463">
        <v>19.809999999999999</v>
      </c>
    </row>
    <row r="26" spans="1:7" ht="15" customHeight="1">
      <c r="A26" s="189">
        <v>10224</v>
      </c>
      <c r="B26" s="189" t="s">
        <v>43</v>
      </c>
      <c r="C26" s="185" t="s">
        <v>21</v>
      </c>
      <c r="D26" s="186">
        <v>17.88</v>
      </c>
      <c r="E26" s="186">
        <v>17.88</v>
      </c>
      <c r="F26" s="463">
        <v>16.88</v>
      </c>
      <c r="G26" s="463">
        <v>16.88</v>
      </c>
    </row>
    <row r="27" spans="1:7" ht="15" customHeight="1">
      <c r="A27" s="189">
        <v>10225</v>
      </c>
      <c r="B27" s="189" t="s">
        <v>44</v>
      </c>
      <c r="C27" s="185" t="s">
        <v>21</v>
      </c>
      <c r="D27" s="186">
        <v>25.18</v>
      </c>
      <c r="E27" s="186">
        <v>25.18</v>
      </c>
      <c r="F27" s="463">
        <v>23.77</v>
      </c>
      <c r="G27" s="463">
        <v>23.77</v>
      </c>
    </row>
    <row r="28" spans="1:7" ht="15" customHeight="1">
      <c r="A28" s="189">
        <v>10226</v>
      </c>
      <c r="B28" s="189" t="s">
        <v>45</v>
      </c>
      <c r="C28" s="185" t="s">
        <v>19</v>
      </c>
      <c r="D28" s="186">
        <v>25.18</v>
      </c>
      <c r="E28" s="186">
        <v>25.18</v>
      </c>
      <c r="F28" s="463">
        <v>23.77</v>
      </c>
      <c r="G28" s="463">
        <v>23.77</v>
      </c>
    </row>
    <row r="29" spans="1:7" ht="15" customHeight="1">
      <c r="A29" s="189">
        <v>10227</v>
      </c>
      <c r="B29" s="189" t="s">
        <v>32563</v>
      </c>
      <c r="C29" s="185" t="s">
        <v>19</v>
      </c>
      <c r="D29" s="186">
        <v>41.98</v>
      </c>
      <c r="E29" s="186">
        <v>41.98</v>
      </c>
      <c r="F29" s="463">
        <v>39.619999999999997</v>
      </c>
      <c r="G29" s="463">
        <v>39.619999999999997</v>
      </c>
    </row>
    <row r="30" spans="1:7" ht="15" customHeight="1">
      <c r="A30" s="189">
        <v>10228</v>
      </c>
      <c r="B30" s="189" t="s">
        <v>46</v>
      </c>
      <c r="C30" s="185" t="s">
        <v>21</v>
      </c>
      <c r="D30" s="186">
        <v>6.81</v>
      </c>
      <c r="E30" s="186">
        <v>6.81</v>
      </c>
      <c r="F30" s="463">
        <v>6.44</v>
      </c>
      <c r="G30" s="463">
        <v>6.44</v>
      </c>
    </row>
    <row r="31" spans="1:7" ht="15" customHeight="1">
      <c r="A31" s="189">
        <v>10229</v>
      </c>
      <c r="B31" s="189" t="s">
        <v>47</v>
      </c>
      <c r="C31" s="185" t="s">
        <v>19</v>
      </c>
      <c r="D31" s="186">
        <v>40.58</v>
      </c>
      <c r="E31" s="186">
        <v>40.58</v>
      </c>
      <c r="F31" s="463">
        <v>38.31</v>
      </c>
      <c r="G31" s="463">
        <v>38.31</v>
      </c>
    </row>
    <row r="32" spans="1:7" ht="15" customHeight="1">
      <c r="A32" s="189">
        <v>10230</v>
      </c>
      <c r="B32" s="189" t="s">
        <v>48</v>
      </c>
      <c r="C32" s="185" t="s">
        <v>21</v>
      </c>
      <c r="D32" s="186">
        <v>6.52</v>
      </c>
      <c r="E32" s="186">
        <v>6.52</v>
      </c>
      <c r="F32" s="463">
        <v>6.15</v>
      </c>
      <c r="G32" s="463">
        <v>6.15</v>
      </c>
    </row>
    <row r="33" spans="1:7" ht="15" customHeight="1">
      <c r="A33" s="189">
        <v>10234</v>
      </c>
      <c r="B33" s="189" t="s">
        <v>49</v>
      </c>
      <c r="C33" s="185" t="s">
        <v>21</v>
      </c>
      <c r="D33" s="186">
        <v>26.37</v>
      </c>
      <c r="E33" s="186">
        <v>26.37</v>
      </c>
      <c r="F33" s="463">
        <v>24.9</v>
      </c>
      <c r="G33" s="463">
        <v>24.9</v>
      </c>
    </row>
    <row r="34" spans="1:7" ht="15" customHeight="1">
      <c r="A34" s="189">
        <v>10238</v>
      </c>
      <c r="B34" s="189" t="s">
        <v>50</v>
      </c>
      <c r="C34" s="185" t="s">
        <v>21</v>
      </c>
      <c r="D34" s="186">
        <v>10.14</v>
      </c>
      <c r="E34" s="186">
        <v>10.14</v>
      </c>
      <c r="F34" s="463">
        <v>9.58</v>
      </c>
      <c r="G34" s="463">
        <v>9.58</v>
      </c>
    </row>
    <row r="35" spans="1:7" ht="15" customHeight="1">
      <c r="A35" s="189">
        <v>10239</v>
      </c>
      <c r="B35" s="189" t="s">
        <v>51</v>
      </c>
      <c r="C35" s="185" t="s">
        <v>21</v>
      </c>
      <c r="D35" s="186">
        <v>39.19</v>
      </c>
      <c r="E35" s="186">
        <v>39.19</v>
      </c>
      <c r="F35" s="463">
        <v>36.99</v>
      </c>
      <c r="G35" s="463">
        <v>36.99</v>
      </c>
    </row>
    <row r="36" spans="1:7" ht="15" customHeight="1">
      <c r="A36" s="189">
        <v>10240</v>
      </c>
      <c r="B36" s="189" t="s">
        <v>52</v>
      </c>
      <c r="C36" s="185" t="s">
        <v>19</v>
      </c>
      <c r="D36" s="186">
        <v>11.1</v>
      </c>
      <c r="E36" s="186">
        <v>11.1</v>
      </c>
      <c r="F36" s="463">
        <v>10.48</v>
      </c>
      <c r="G36" s="463">
        <v>10.48</v>
      </c>
    </row>
    <row r="37" spans="1:7" ht="15" customHeight="1">
      <c r="A37" s="189">
        <v>10242</v>
      </c>
      <c r="B37" s="189" t="s">
        <v>53</v>
      </c>
      <c r="C37" s="185" t="s">
        <v>21</v>
      </c>
      <c r="D37" s="186">
        <v>3.57</v>
      </c>
      <c r="E37" s="186">
        <v>3.57</v>
      </c>
      <c r="F37" s="463">
        <v>3.38</v>
      </c>
      <c r="G37" s="463">
        <v>3.38</v>
      </c>
    </row>
    <row r="38" spans="1:7" ht="15" customHeight="1">
      <c r="A38" s="189">
        <v>10244</v>
      </c>
      <c r="B38" s="189" t="s">
        <v>54</v>
      </c>
      <c r="C38" s="185" t="s">
        <v>36</v>
      </c>
      <c r="D38" s="186">
        <v>14.62</v>
      </c>
      <c r="E38" s="186">
        <v>14.62</v>
      </c>
      <c r="F38" s="463">
        <v>13.81</v>
      </c>
      <c r="G38" s="463">
        <v>13.81</v>
      </c>
    </row>
    <row r="39" spans="1:7" ht="15" customHeight="1">
      <c r="A39" s="189">
        <v>10246</v>
      </c>
      <c r="B39" s="189" t="s">
        <v>55</v>
      </c>
      <c r="C39" s="185" t="s">
        <v>21</v>
      </c>
      <c r="D39" s="186">
        <v>3.84</v>
      </c>
      <c r="E39" s="186">
        <v>3.84</v>
      </c>
      <c r="F39" s="463">
        <v>3.62</v>
      </c>
      <c r="G39" s="463">
        <v>3.62</v>
      </c>
    </row>
    <row r="40" spans="1:7" ht="15" customHeight="1">
      <c r="A40" s="189">
        <v>10253</v>
      </c>
      <c r="B40" s="189" t="s">
        <v>56</v>
      </c>
      <c r="C40" s="185" t="s">
        <v>21</v>
      </c>
      <c r="D40" s="186">
        <v>29.54</v>
      </c>
      <c r="E40" s="186">
        <v>29.54</v>
      </c>
      <c r="F40" s="463">
        <v>27.9</v>
      </c>
      <c r="G40" s="463">
        <v>27.9</v>
      </c>
    </row>
    <row r="41" spans="1:7" ht="15" customHeight="1">
      <c r="A41" s="189">
        <v>10254</v>
      </c>
      <c r="B41" s="189" t="s">
        <v>57</v>
      </c>
      <c r="C41" s="185" t="s">
        <v>21</v>
      </c>
      <c r="D41" s="186">
        <v>9.82</v>
      </c>
      <c r="E41" s="186">
        <v>9.82</v>
      </c>
      <c r="F41" s="463">
        <v>9.27</v>
      </c>
      <c r="G41" s="463">
        <v>9.27</v>
      </c>
    </row>
    <row r="42" spans="1:7" ht="15" customHeight="1">
      <c r="A42" s="189">
        <v>10255</v>
      </c>
      <c r="B42" s="189" t="s">
        <v>58</v>
      </c>
      <c r="C42" s="185" t="s">
        <v>21</v>
      </c>
      <c r="D42" s="186">
        <v>24.23</v>
      </c>
      <c r="E42" s="186">
        <v>24.23</v>
      </c>
      <c r="F42" s="463">
        <v>22.88</v>
      </c>
      <c r="G42" s="463">
        <v>22.88</v>
      </c>
    </row>
    <row r="43" spans="1:7" ht="15" customHeight="1">
      <c r="A43" s="189">
        <v>10256</v>
      </c>
      <c r="B43" s="189" t="s">
        <v>59</v>
      </c>
      <c r="C43" s="185" t="s">
        <v>21</v>
      </c>
      <c r="D43" s="186">
        <v>7.72</v>
      </c>
      <c r="E43" s="186">
        <v>7.72</v>
      </c>
      <c r="F43" s="463">
        <v>7.3</v>
      </c>
      <c r="G43" s="463">
        <v>7.3</v>
      </c>
    </row>
    <row r="44" spans="1:7" ht="15" customHeight="1">
      <c r="A44" s="189">
        <v>10259</v>
      </c>
      <c r="B44" s="189" t="s">
        <v>60</v>
      </c>
      <c r="C44" s="185" t="s">
        <v>36</v>
      </c>
      <c r="D44" s="186">
        <v>2.36</v>
      </c>
      <c r="E44" s="186">
        <v>2.36</v>
      </c>
      <c r="F44" s="463">
        <v>2.23</v>
      </c>
      <c r="G44" s="463">
        <v>2.23</v>
      </c>
    </row>
    <row r="45" spans="1:7" ht="15" customHeight="1">
      <c r="A45" s="189">
        <v>10264</v>
      </c>
      <c r="B45" s="189" t="s">
        <v>61</v>
      </c>
      <c r="C45" s="185" t="s">
        <v>21</v>
      </c>
      <c r="D45" s="186">
        <v>28.16</v>
      </c>
      <c r="E45" s="186">
        <v>28.16</v>
      </c>
      <c r="F45" s="463">
        <v>26.59</v>
      </c>
      <c r="G45" s="463">
        <v>26.59</v>
      </c>
    </row>
    <row r="46" spans="1:7" ht="15" customHeight="1">
      <c r="A46" s="189">
        <v>10271</v>
      </c>
      <c r="B46" s="189" t="s">
        <v>62</v>
      </c>
      <c r="C46" s="185" t="s">
        <v>19</v>
      </c>
      <c r="D46" s="186">
        <v>15.07</v>
      </c>
      <c r="E46" s="186">
        <v>15.07</v>
      </c>
      <c r="F46" s="463">
        <v>14.23</v>
      </c>
      <c r="G46" s="463">
        <v>14.23</v>
      </c>
    </row>
    <row r="47" spans="1:7" ht="15" customHeight="1">
      <c r="A47" s="189">
        <v>10279</v>
      </c>
      <c r="B47" s="189" t="s">
        <v>63</v>
      </c>
      <c r="C47" s="185" t="s">
        <v>19</v>
      </c>
      <c r="D47" s="186">
        <v>23.6</v>
      </c>
      <c r="E47" s="186">
        <v>23.6</v>
      </c>
      <c r="F47" s="463">
        <v>22.28</v>
      </c>
      <c r="G47" s="463">
        <v>22.28</v>
      </c>
    </row>
    <row r="48" spans="1:7" ht="15" customHeight="1">
      <c r="A48" s="189">
        <v>10280</v>
      </c>
      <c r="B48" s="189" t="s">
        <v>64</v>
      </c>
      <c r="C48" s="185" t="s">
        <v>21</v>
      </c>
      <c r="D48" s="186">
        <v>8.81</v>
      </c>
      <c r="E48" s="186">
        <v>8.81</v>
      </c>
      <c r="F48" s="463">
        <v>8.32</v>
      </c>
      <c r="G48" s="463">
        <v>8.32</v>
      </c>
    </row>
    <row r="49" spans="1:7" ht="15" customHeight="1">
      <c r="A49" s="189">
        <v>10286</v>
      </c>
      <c r="B49" s="189" t="s">
        <v>65</v>
      </c>
      <c r="C49" s="185" t="s">
        <v>21</v>
      </c>
      <c r="D49" s="186">
        <v>15.01</v>
      </c>
      <c r="E49" s="186">
        <v>15.01</v>
      </c>
      <c r="F49" s="463">
        <v>14.18</v>
      </c>
      <c r="G49" s="463">
        <v>14.18</v>
      </c>
    </row>
    <row r="50" spans="1:7" ht="15" customHeight="1">
      <c r="A50" s="189">
        <v>10292</v>
      </c>
      <c r="B50" s="189" t="s">
        <v>66</v>
      </c>
      <c r="C50" s="185" t="s">
        <v>36</v>
      </c>
      <c r="D50" s="186">
        <v>0.62</v>
      </c>
      <c r="E50" s="186">
        <v>0.62</v>
      </c>
      <c r="F50" s="463">
        <v>0.59</v>
      </c>
      <c r="G50" s="463">
        <v>0.59</v>
      </c>
    </row>
    <row r="51" spans="1:7" ht="15" customHeight="1">
      <c r="A51" s="188">
        <v>103</v>
      </c>
      <c r="B51" s="188" t="s">
        <v>685</v>
      </c>
      <c r="C51" s="185"/>
      <c r="D51" s="186"/>
      <c r="E51" s="186"/>
      <c r="F51" s="463"/>
      <c r="G51" s="463"/>
    </row>
    <row r="52" spans="1:7" ht="15" customHeight="1">
      <c r="A52" s="189">
        <v>10315</v>
      </c>
      <c r="B52" s="189" t="s">
        <v>67</v>
      </c>
      <c r="C52" s="185" t="s">
        <v>21</v>
      </c>
      <c r="D52" s="186">
        <v>11.58</v>
      </c>
      <c r="E52" s="186">
        <v>11.58</v>
      </c>
      <c r="F52" s="463">
        <v>10.94</v>
      </c>
      <c r="G52" s="463">
        <v>10.94</v>
      </c>
    </row>
    <row r="53" spans="1:7" ht="15" customHeight="1">
      <c r="A53" s="189">
        <v>10317</v>
      </c>
      <c r="B53" s="189" t="s">
        <v>68</v>
      </c>
      <c r="C53" s="185" t="s">
        <v>21</v>
      </c>
      <c r="D53" s="186">
        <v>121.74</v>
      </c>
      <c r="E53" s="186">
        <v>121.74</v>
      </c>
      <c r="F53" s="463">
        <v>114.92</v>
      </c>
      <c r="G53" s="463">
        <v>114.92</v>
      </c>
    </row>
    <row r="54" spans="1:7" ht="15" customHeight="1">
      <c r="A54" s="189">
        <v>10318</v>
      </c>
      <c r="B54" s="189" t="s">
        <v>69</v>
      </c>
      <c r="C54" s="185" t="s">
        <v>21</v>
      </c>
      <c r="D54" s="186">
        <v>14.22</v>
      </c>
      <c r="E54" s="186">
        <v>14.22</v>
      </c>
      <c r="F54" s="463">
        <v>13.43</v>
      </c>
      <c r="G54" s="463">
        <v>13.43</v>
      </c>
    </row>
    <row r="55" spans="1:7" ht="15" customHeight="1">
      <c r="A55" s="189">
        <v>10319</v>
      </c>
      <c r="B55" s="189" t="s">
        <v>70</v>
      </c>
      <c r="C55" s="185" t="s">
        <v>21</v>
      </c>
      <c r="D55" s="186">
        <v>19.82</v>
      </c>
      <c r="E55" s="186">
        <v>19.82</v>
      </c>
      <c r="F55" s="463">
        <v>18.940000000000001</v>
      </c>
      <c r="G55" s="463">
        <v>18.940000000000001</v>
      </c>
    </row>
    <row r="56" spans="1:7" ht="15" customHeight="1">
      <c r="A56" s="189">
        <v>10320</v>
      </c>
      <c r="B56" s="189" t="s">
        <v>71</v>
      </c>
      <c r="C56" s="185" t="s">
        <v>21</v>
      </c>
      <c r="D56" s="186">
        <v>2.02</v>
      </c>
      <c r="E56" s="186">
        <v>2.02</v>
      </c>
      <c r="F56" s="463">
        <v>1.92</v>
      </c>
      <c r="G56" s="463">
        <v>1.92</v>
      </c>
    </row>
    <row r="57" spans="1:7" ht="15" customHeight="1">
      <c r="A57" s="189">
        <v>10323</v>
      </c>
      <c r="B57" s="189" t="s">
        <v>72</v>
      </c>
      <c r="C57" s="185" t="s">
        <v>19</v>
      </c>
      <c r="D57" s="186">
        <v>11.1</v>
      </c>
      <c r="E57" s="186">
        <v>11.1</v>
      </c>
      <c r="F57" s="463">
        <v>10.48</v>
      </c>
      <c r="G57" s="463">
        <v>10.48</v>
      </c>
    </row>
    <row r="58" spans="1:7" ht="15" customHeight="1">
      <c r="A58" s="189">
        <v>10324</v>
      </c>
      <c r="B58" s="189" t="s">
        <v>73</v>
      </c>
      <c r="C58" s="185" t="s">
        <v>21</v>
      </c>
      <c r="D58" s="186">
        <v>8.91</v>
      </c>
      <c r="E58" s="186">
        <v>8.91</v>
      </c>
      <c r="F58" s="463">
        <v>8.42</v>
      </c>
      <c r="G58" s="463">
        <v>8.42</v>
      </c>
    </row>
    <row r="59" spans="1:7" ht="15" customHeight="1">
      <c r="A59" s="189">
        <v>10325</v>
      </c>
      <c r="B59" s="189" t="s">
        <v>74</v>
      </c>
      <c r="C59" s="185" t="s">
        <v>21</v>
      </c>
      <c r="D59" s="186">
        <v>29.54</v>
      </c>
      <c r="E59" s="186">
        <v>29.54</v>
      </c>
      <c r="F59" s="463">
        <v>27.9</v>
      </c>
      <c r="G59" s="463">
        <v>27.9</v>
      </c>
    </row>
    <row r="60" spans="1:7" ht="15" customHeight="1">
      <c r="A60" s="189">
        <v>10326</v>
      </c>
      <c r="B60" s="189" t="s">
        <v>75</v>
      </c>
      <c r="C60" s="185" t="s">
        <v>21</v>
      </c>
      <c r="D60" s="186">
        <v>29.54</v>
      </c>
      <c r="E60" s="186">
        <v>29.54</v>
      </c>
      <c r="F60" s="463">
        <v>27.9</v>
      </c>
      <c r="G60" s="463">
        <v>27.9</v>
      </c>
    </row>
    <row r="61" spans="1:7" ht="15" customHeight="1">
      <c r="A61" s="189">
        <v>10327</v>
      </c>
      <c r="B61" s="189" t="s">
        <v>76</v>
      </c>
      <c r="C61" s="185" t="s">
        <v>36</v>
      </c>
      <c r="D61" s="186">
        <v>2.5099999999999998</v>
      </c>
      <c r="E61" s="186">
        <v>2.5099999999999998</v>
      </c>
      <c r="F61" s="463">
        <v>2.38</v>
      </c>
      <c r="G61" s="463">
        <v>2.38</v>
      </c>
    </row>
    <row r="62" spans="1:7" ht="15" customHeight="1">
      <c r="A62" s="189">
        <v>10329</v>
      </c>
      <c r="B62" s="189" t="s">
        <v>77</v>
      </c>
      <c r="C62" s="185" t="s">
        <v>19</v>
      </c>
      <c r="D62" s="186">
        <v>20.72</v>
      </c>
      <c r="E62" s="186">
        <v>20.72</v>
      </c>
      <c r="F62" s="463">
        <v>19.57</v>
      </c>
      <c r="G62" s="463">
        <v>19.57</v>
      </c>
    </row>
    <row r="63" spans="1:7" ht="15" customHeight="1">
      <c r="A63" s="189">
        <v>10331</v>
      </c>
      <c r="B63" s="189" t="s">
        <v>78</v>
      </c>
      <c r="C63" s="185" t="s">
        <v>21</v>
      </c>
      <c r="D63" s="186">
        <v>10.86</v>
      </c>
      <c r="E63" s="186">
        <v>10.86</v>
      </c>
      <c r="F63" s="463">
        <v>10.26</v>
      </c>
      <c r="G63" s="463">
        <v>10.26</v>
      </c>
    </row>
    <row r="64" spans="1:7" ht="15" customHeight="1">
      <c r="A64" s="189">
        <v>10332</v>
      </c>
      <c r="B64" s="189" t="s">
        <v>79</v>
      </c>
      <c r="C64" s="185" t="s">
        <v>36</v>
      </c>
      <c r="D64" s="186">
        <v>3.76</v>
      </c>
      <c r="E64" s="186">
        <v>3.76</v>
      </c>
      <c r="F64" s="463">
        <v>3.56</v>
      </c>
      <c r="G64" s="463">
        <v>3.56</v>
      </c>
    </row>
    <row r="65" spans="1:7" ht="15" customHeight="1">
      <c r="A65" s="189">
        <v>10333</v>
      </c>
      <c r="B65" s="189" t="s">
        <v>80</v>
      </c>
      <c r="C65" s="185" t="s">
        <v>21</v>
      </c>
      <c r="D65" s="186">
        <v>8.43</v>
      </c>
      <c r="E65" s="186">
        <v>8.43</v>
      </c>
      <c r="F65" s="463">
        <v>7.96</v>
      </c>
      <c r="G65" s="463">
        <v>7.96</v>
      </c>
    </row>
    <row r="66" spans="1:7" ht="15" customHeight="1">
      <c r="A66" s="189">
        <v>10344</v>
      </c>
      <c r="B66" s="189" t="s">
        <v>33266</v>
      </c>
      <c r="C66" s="185" t="s">
        <v>29</v>
      </c>
      <c r="D66" s="186">
        <v>88.65</v>
      </c>
      <c r="E66" s="186">
        <v>88.65</v>
      </c>
      <c r="F66" s="463"/>
      <c r="G66" s="463"/>
    </row>
    <row r="67" spans="1:7" ht="15" customHeight="1">
      <c r="A67" s="188">
        <v>104</v>
      </c>
      <c r="B67" s="188" t="s">
        <v>686</v>
      </c>
      <c r="C67" s="185"/>
      <c r="D67" s="186"/>
      <c r="E67" s="186"/>
      <c r="F67" s="463">
        <v>1.31</v>
      </c>
      <c r="G67" s="463">
        <v>1.31</v>
      </c>
    </row>
    <row r="68" spans="1:7" ht="15" customHeight="1">
      <c r="A68" s="189">
        <v>10401</v>
      </c>
      <c r="B68" s="189" t="s">
        <v>81</v>
      </c>
      <c r="C68" s="185" t="s">
        <v>21</v>
      </c>
      <c r="D68" s="186">
        <v>1.38</v>
      </c>
      <c r="E68" s="186">
        <v>1.38</v>
      </c>
      <c r="F68" s="463">
        <v>4.22</v>
      </c>
      <c r="G68" s="463">
        <v>4.22</v>
      </c>
    </row>
    <row r="69" spans="1:7" ht="15" customHeight="1">
      <c r="A69" s="189">
        <v>10402</v>
      </c>
      <c r="B69" s="189" t="s">
        <v>82</v>
      </c>
      <c r="C69" s="185" t="s">
        <v>21</v>
      </c>
      <c r="D69" s="186">
        <v>4.47</v>
      </c>
      <c r="E69" s="186">
        <v>4.47</v>
      </c>
      <c r="F69" s="463">
        <v>50.64</v>
      </c>
      <c r="G69" s="463">
        <v>50.64</v>
      </c>
    </row>
    <row r="70" spans="1:7" ht="15" customHeight="1">
      <c r="A70" s="189">
        <v>10403</v>
      </c>
      <c r="B70" s="189" t="s">
        <v>83</v>
      </c>
      <c r="C70" s="185" t="s">
        <v>19</v>
      </c>
      <c r="D70" s="186">
        <v>53.64</v>
      </c>
      <c r="E70" s="186">
        <v>53.64</v>
      </c>
      <c r="F70" s="463">
        <v>125.93</v>
      </c>
      <c r="G70" s="463">
        <v>125.93</v>
      </c>
    </row>
    <row r="71" spans="1:7" ht="15" customHeight="1">
      <c r="A71" s="189">
        <v>10404</v>
      </c>
      <c r="B71" s="189" t="s">
        <v>84</v>
      </c>
      <c r="C71" s="185" t="s">
        <v>19</v>
      </c>
      <c r="D71" s="186">
        <v>133.38</v>
      </c>
      <c r="E71" s="186">
        <v>133.38</v>
      </c>
      <c r="F71" s="463"/>
      <c r="G71" s="463"/>
    </row>
    <row r="72" spans="1:7" ht="15" customHeight="1">
      <c r="A72" s="188">
        <v>105</v>
      </c>
      <c r="B72" s="188" t="s">
        <v>687</v>
      </c>
      <c r="C72" s="185"/>
      <c r="D72" s="186"/>
      <c r="E72" s="186"/>
      <c r="F72" s="463">
        <v>11.63</v>
      </c>
      <c r="G72" s="463">
        <v>11.63</v>
      </c>
    </row>
    <row r="73" spans="1:7" ht="15" customHeight="1">
      <c r="A73" s="189">
        <v>10501</v>
      </c>
      <c r="B73" s="189" t="s">
        <v>85</v>
      </c>
      <c r="C73" s="185" t="s">
        <v>21</v>
      </c>
      <c r="D73" s="186">
        <v>10.95</v>
      </c>
      <c r="E73" s="186">
        <v>10.95</v>
      </c>
      <c r="F73" s="464">
        <v>21511.96</v>
      </c>
      <c r="G73" s="464">
        <v>21511.96</v>
      </c>
    </row>
    <row r="74" spans="1:7" ht="15" customHeight="1">
      <c r="A74" s="189">
        <v>10512</v>
      </c>
      <c r="B74" s="189" t="s">
        <v>86</v>
      </c>
      <c r="C74" s="185" t="s">
        <v>87</v>
      </c>
      <c r="D74" s="187">
        <v>23479.53</v>
      </c>
      <c r="E74" s="187">
        <v>23479.53</v>
      </c>
      <c r="F74" s="463"/>
      <c r="G74" s="463"/>
    </row>
    <row r="75" spans="1:7" ht="15" customHeight="1">
      <c r="A75" s="188">
        <v>108</v>
      </c>
      <c r="B75" s="188" t="s">
        <v>33267</v>
      </c>
      <c r="C75" s="185"/>
      <c r="D75" s="186"/>
      <c r="E75" s="186"/>
      <c r="F75" s="463"/>
      <c r="G75" s="463"/>
    </row>
    <row r="76" spans="1:7" ht="15" customHeight="1">
      <c r="A76" s="189">
        <v>10801</v>
      </c>
      <c r="B76" s="189" t="s">
        <v>33268</v>
      </c>
      <c r="C76" s="185" t="s">
        <v>87</v>
      </c>
      <c r="D76" s="187">
        <v>20266.28</v>
      </c>
      <c r="E76" s="187">
        <v>20266.28</v>
      </c>
      <c r="F76" s="463">
        <v>336.35</v>
      </c>
      <c r="G76" s="463">
        <v>336.35</v>
      </c>
    </row>
    <row r="77" spans="1:7" ht="15" customHeight="1">
      <c r="A77" s="189">
        <v>10802</v>
      </c>
      <c r="B77" s="189" t="s">
        <v>33269</v>
      </c>
      <c r="C77" s="185" t="s">
        <v>87</v>
      </c>
      <c r="D77" s="187">
        <v>24271.8</v>
      </c>
      <c r="E77" s="187">
        <v>24271.8</v>
      </c>
      <c r="F77" s="463">
        <v>20.02</v>
      </c>
      <c r="G77" s="463">
        <v>20.02</v>
      </c>
    </row>
    <row r="78" spans="1:7" ht="15" customHeight="1">
      <c r="A78" s="189">
        <v>10803</v>
      </c>
      <c r="B78" s="189" t="s">
        <v>33270</v>
      </c>
      <c r="C78" s="185" t="s">
        <v>87</v>
      </c>
      <c r="D78" s="187">
        <v>28337.85</v>
      </c>
      <c r="E78" s="187">
        <v>28337.85</v>
      </c>
      <c r="F78" s="464">
        <v>1006.75</v>
      </c>
      <c r="G78" s="464">
        <v>1006.75</v>
      </c>
    </row>
    <row r="79" spans="1:7" ht="15" customHeight="1">
      <c r="A79" s="189">
        <v>10807</v>
      </c>
      <c r="B79" s="189" t="s">
        <v>33271</v>
      </c>
      <c r="C79" s="185" t="s">
        <v>87</v>
      </c>
      <c r="D79" s="187">
        <v>3158.06</v>
      </c>
      <c r="E79" s="187">
        <v>3158.06</v>
      </c>
      <c r="F79" s="464">
        <v>1713.5</v>
      </c>
      <c r="G79" s="464">
        <v>1713.5</v>
      </c>
    </row>
    <row r="80" spans="1:7" ht="15" customHeight="1">
      <c r="A80" s="189">
        <v>10808</v>
      </c>
      <c r="B80" s="189" t="s">
        <v>33272</v>
      </c>
      <c r="C80" s="185" t="s">
        <v>87</v>
      </c>
      <c r="D80" s="187">
        <v>13403.62</v>
      </c>
      <c r="E80" s="187">
        <v>13403.62</v>
      </c>
      <c r="F80" s="463">
        <v>15</v>
      </c>
      <c r="G80" s="463">
        <v>15</v>
      </c>
    </row>
    <row r="81" spans="1:7" ht="15" customHeight="1">
      <c r="A81" s="189">
        <v>10809</v>
      </c>
      <c r="B81" s="189" t="s">
        <v>33273</v>
      </c>
      <c r="C81" s="185" t="s">
        <v>87</v>
      </c>
      <c r="D81" s="187">
        <v>2343.81</v>
      </c>
      <c r="E81" s="187">
        <v>2343.81</v>
      </c>
      <c r="F81" s="463">
        <v>28.14</v>
      </c>
      <c r="G81" s="463">
        <v>28.14</v>
      </c>
    </row>
    <row r="82" spans="1:7" ht="15" customHeight="1">
      <c r="A82" s="189">
        <v>10810</v>
      </c>
      <c r="B82" s="189" t="s">
        <v>33274</v>
      </c>
      <c r="C82" s="185" t="s">
        <v>87</v>
      </c>
      <c r="D82" s="187">
        <v>4394.6499999999996</v>
      </c>
      <c r="E82" s="187">
        <v>4394.6499999999996</v>
      </c>
      <c r="F82" s="463">
        <v>193.91</v>
      </c>
      <c r="G82" s="463">
        <v>193.91</v>
      </c>
    </row>
    <row r="83" spans="1:7" ht="15" customHeight="1">
      <c r="A83" s="189">
        <v>10811</v>
      </c>
      <c r="B83" s="189" t="s">
        <v>33275</v>
      </c>
      <c r="C83" s="185" t="s">
        <v>87</v>
      </c>
      <c r="D83" s="187">
        <v>5713.05</v>
      </c>
      <c r="E83" s="187">
        <v>5713.05</v>
      </c>
      <c r="F83" s="463">
        <v>266.49</v>
      </c>
      <c r="G83" s="463">
        <v>266.49</v>
      </c>
    </row>
    <row r="84" spans="1:7" ht="15" customHeight="1">
      <c r="A84" s="189">
        <v>10812</v>
      </c>
      <c r="B84" s="189" t="s">
        <v>33276</v>
      </c>
      <c r="C84" s="185" t="s">
        <v>87</v>
      </c>
      <c r="D84" s="187">
        <v>29012.36</v>
      </c>
      <c r="E84" s="187">
        <v>29012.36</v>
      </c>
      <c r="F84" s="464">
        <v>1094.25</v>
      </c>
      <c r="G84" s="464">
        <v>1094.25</v>
      </c>
    </row>
    <row r="85" spans="1:7" ht="15" customHeight="1">
      <c r="A85" s="189">
        <v>10813</v>
      </c>
      <c r="B85" s="189" t="s">
        <v>33277</v>
      </c>
      <c r="C85" s="185" t="s">
        <v>87</v>
      </c>
      <c r="D85" s="187">
        <v>16188.12</v>
      </c>
      <c r="E85" s="187">
        <v>16188.12</v>
      </c>
      <c r="F85" s="464">
        <v>1094.25</v>
      </c>
      <c r="G85" s="464">
        <v>1094.25</v>
      </c>
    </row>
    <row r="86" spans="1:7" ht="15" customHeight="1">
      <c r="A86" s="189">
        <v>10814</v>
      </c>
      <c r="B86" s="189" t="s">
        <v>33278</v>
      </c>
      <c r="C86" s="185" t="s">
        <v>87</v>
      </c>
      <c r="D86" s="187">
        <v>10816.29</v>
      </c>
      <c r="E86" s="187">
        <v>10816.29</v>
      </c>
      <c r="F86" s="463">
        <v>677.33</v>
      </c>
      <c r="G86" s="463">
        <v>677.33</v>
      </c>
    </row>
    <row r="87" spans="1:7" ht="15" customHeight="1">
      <c r="A87" s="189">
        <v>10815</v>
      </c>
      <c r="B87" s="189" t="s">
        <v>33279</v>
      </c>
      <c r="C87" s="185" t="s">
        <v>87</v>
      </c>
      <c r="D87" s="187">
        <v>8653.24</v>
      </c>
      <c r="E87" s="187">
        <v>8653.24</v>
      </c>
      <c r="F87" s="464">
        <v>1025.67</v>
      </c>
      <c r="G87" s="464">
        <v>1025.67</v>
      </c>
    </row>
    <row r="88" spans="1:7" ht="15" customHeight="1">
      <c r="A88" s="189">
        <v>10816</v>
      </c>
      <c r="B88" s="189" t="s">
        <v>33280</v>
      </c>
      <c r="C88" s="185" t="s">
        <v>87</v>
      </c>
      <c r="D88" s="187">
        <v>6921.45</v>
      </c>
      <c r="E88" s="187">
        <v>6921.45</v>
      </c>
      <c r="F88" s="463">
        <v>746.75</v>
      </c>
      <c r="G88" s="463">
        <v>746.75</v>
      </c>
    </row>
    <row r="89" spans="1:7" ht="15" customHeight="1">
      <c r="A89" s="189">
        <v>10817</v>
      </c>
      <c r="B89" s="189" t="s">
        <v>33281</v>
      </c>
      <c r="C89" s="185" t="s">
        <v>87</v>
      </c>
      <c r="D89" s="187">
        <v>5537.85</v>
      </c>
      <c r="E89" s="187">
        <v>5537.85</v>
      </c>
      <c r="F89" s="463"/>
      <c r="G89" s="463"/>
    </row>
    <row r="90" spans="1:7" ht="15" customHeight="1">
      <c r="A90" s="189">
        <v>10818</v>
      </c>
      <c r="B90" s="189" t="s">
        <v>33282</v>
      </c>
      <c r="C90" s="185" t="s">
        <v>87</v>
      </c>
      <c r="D90" s="187">
        <v>7194.72</v>
      </c>
      <c r="E90" s="187">
        <v>7194.72</v>
      </c>
      <c r="F90" s="463">
        <v>857.78</v>
      </c>
      <c r="G90" s="463">
        <v>857.78</v>
      </c>
    </row>
    <row r="91" spans="1:7" ht="15" customHeight="1">
      <c r="A91" s="188">
        <v>2</v>
      </c>
      <c r="B91" s="188" t="s">
        <v>688</v>
      </c>
      <c r="C91" s="185"/>
      <c r="D91" s="186"/>
      <c r="E91" s="186"/>
      <c r="F91" s="463">
        <v>644.20000000000005</v>
      </c>
      <c r="G91" s="463">
        <v>644.20000000000005</v>
      </c>
    </row>
    <row r="92" spans="1:7" ht="15" customHeight="1">
      <c r="A92" s="188">
        <v>203</v>
      </c>
      <c r="B92" s="188" t="s">
        <v>689</v>
      </c>
      <c r="C92" s="185"/>
      <c r="D92" s="186"/>
      <c r="E92" s="186"/>
      <c r="F92" s="463">
        <v>563.95000000000005</v>
      </c>
      <c r="G92" s="463">
        <v>563.95000000000005</v>
      </c>
    </row>
    <row r="93" spans="1:7" ht="15" customHeight="1">
      <c r="A93" s="189">
        <v>20305</v>
      </c>
      <c r="B93" s="189" t="s">
        <v>4512</v>
      </c>
      <c r="C93" s="185" t="s">
        <v>21</v>
      </c>
      <c r="D93" s="186">
        <v>244.44</v>
      </c>
      <c r="E93" s="186">
        <v>244.44</v>
      </c>
      <c r="F93" s="463">
        <v>503.14</v>
      </c>
      <c r="G93" s="463">
        <v>503.14</v>
      </c>
    </row>
    <row r="94" spans="1:7" ht="15" customHeight="1">
      <c r="A94" s="189">
        <v>20339</v>
      </c>
      <c r="B94" s="189" t="s">
        <v>88</v>
      </c>
      <c r="C94" s="185" t="s">
        <v>21</v>
      </c>
      <c r="D94" s="186">
        <v>21.13</v>
      </c>
      <c r="E94" s="186">
        <v>21.13</v>
      </c>
      <c r="F94" s="464">
        <v>16697.84</v>
      </c>
      <c r="G94" s="464">
        <v>16697.84</v>
      </c>
    </row>
    <row r="95" spans="1:7" ht="15" customHeight="1">
      <c r="A95" s="189">
        <v>20343</v>
      </c>
      <c r="B95" s="189" t="s">
        <v>89</v>
      </c>
      <c r="C95" s="185" t="s">
        <v>87</v>
      </c>
      <c r="D95" s="187">
        <v>1127.83</v>
      </c>
      <c r="E95" s="187">
        <v>1127.83</v>
      </c>
      <c r="F95" s="464">
        <v>25064.95</v>
      </c>
      <c r="G95" s="464">
        <v>25064.95</v>
      </c>
    </row>
    <row r="96" spans="1:7" ht="15" customHeight="1">
      <c r="A96" s="189">
        <v>20344</v>
      </c>
      <c r="B96" s="189" t="s">
        <v>90</v>
      </c>
      <c r="C96" s="185" t="s">
        <v>19</v>
      </c>
      <c r="D96" s="187">
        <v>1486.67</v>
      </c>
      <c r="E96" s="187">
        <v>1486.67</v>
      </c>
      <c r="F96" s="464">
        <v>30912.15</v>
      </c>
      <c r="G96" s="464">
        <v>30912.15</v>
      </c>
    </row>
    <row r="97" spans="1:7" ht="15" customHeight="1">
      <c r="A97" s="189">
        <v>20346</v>
      </c>
      <c r="B97" s="189" t="s">
        <v>91</v>
      </c>
      <c r="C97" s="185" t="s">
        <v>36</v>
      </c>
      <c r="D97" s="186">
        <v>14.02</v>
      </c>
      <c r="E97" s="186">
        <v>14.02</v>
      </c>
      <c r="F97" s="463">
        <v>225.79</v>
      </c>
      <c r="G97" s="463">
        <v>225.79</v>
      </c>
    </row>
    <row r="98" spans="1:7" ht="15" customHeight="1">
      <c r="A98" s="189">
        <v>20348</v>
      </c>
      <c r="B98" s="189" t="s">
        <v>92</v>
      </c>
      <c r="C98" s="185" t="s">
        <v>21</v>
      </c>
      <c r="D98" s="186">
        <v>30.09</v>
      </c>
      <c r="E98" s="186">
        <v>30.09</v>
      </c>
      <c r="F98" s="463">
        <v>301.25</v>
      </c>
      <c r="G98" s="463">
        <v>301.25</v>
      </c>
    </row>
    <row r="99" spans="1:7" ht="15" customHeight="1">
      <c r="A99" s="189">
        <v>20350</v>
      </c>
      <c r="B99" s="189" t="s">
        <v>4000</v>
      </c>
      <c r="C99" s="185" t="s">
        <v>36</v>
      </c>
      <c r="D99" s="186">
        <v>146.1</v>
      </c>
      <c r="E99" s="186">
        <v>146.1</v>
      </c>
      <c r="F99" s="464">
        <v>1983.43</v>
      </c>
      <c r="G99" s="464">
        <v>1983.43</v>
      </c>
    </row>
    <row r="100" spans="1:7" ht="15" customHeight="1">
      <c r="A100" s="189">
        <v>20351</v>
      </c>
      <c r="B100" s="189" t="s">
        <v>4001</v>
      </c>
      <c r="C100" s="185" t="s">
        <v>36</v>
      </c>
      <c r="D100" s="186">
        <v>310.91000000000003</v>
      </c>
      <c r="E100" s="186">
        <v>310.91000000000003</v>
      </c>
      <c r="F100" s="464">
        <v>2292.23</v>
      </c>
      <c r="G100" s="464">
        <v>2292.23</v>
      </c>
    </row>
    <row r="101" spans="1:7" ht="15" customHeight="1">
      <c r="A101" s="189">
        <v>20352</v>
      </c>
      <c r="B101" s="189" t="s">
        <v>93</v>
      </c>
      <c r="C101" s="185" t="s">
        <v>94</v>
      </c>
      <c r="D101" s="187">
        <v>1244.5</v>
      </c>
      <c r="E101" s="187">
        <v>1244.5</v>
      </c>
      <c r="F101" s="463">
        <v>53.79</v>
      </c>
      <c r="G101" s="463">
        <v>53.79</v>
      </c>
    </row>
    <row r="102" spans="1:7" ht="15" customHeight="1">
      <c r="A102" s="189">
        <v>20353</v>
      </c>
      <c r="B102" s="189" t="s">
        <v>95</v>
      </c>
      <c r="C102" s="185" t="s">
        <v>94</v>
      </c>
      <c r="D102" s="187">
        <v>1206.17</v>
      </c>
      <c r="E102" s="187">
        <v>1206.17</v>
      </c>
      <c r="F102" s="463">
        <v>523.51</v>
      </c>
      <c r="G102" s="463">
        <v>523.51</v>
      </c>
    </row>
    <row r="103" spans="1:7" ht="15" customHeight="1">
      <c r="A103" s="189">
        <v>20354</v>
      </c>
      <c r="B103" s="189" t="s">
        <v>96</v>
      </c>
      <c r="C103" s="185" t="s">
        <v>94</v>
      </c>
      <c r="D103" s="186">
        <v>751.75</v>
      </c>
      <c r="E103" s="186">
        <v>751.75</v>
      </c>
      <c r="F103" s="463">
        <v>401.53</v>
      </c>
      <c r="G103" s="463">
        <v>401.53</v>
      </c>
    </row>
    <row r="104" spans="1:7" ht="15" customHeight="1">
      <c r="A104" s="189">
        <v>20355</v>
      </c>
      <c r="B104" s="189" t="s">
        <v>97</v>
      </c>
      <c r="C104" s="185" t="s">
        <v>94</v>
      </c>
      <c r="D104" s="187">
        <v>1247.4000000000001</v>
      </c>
      <c r="E104" s="187">
        <v>1247.4000000000001</v>
      </c>
      <c r="F104" s="463"/>
      <c r="G104" s="463"/>
    </row>
    <row r="105" spans="1:7" ht="15" customHeight="1">
      <c r="A105" s="189">
        <v>20356</v>
      </c>
      <c r="B105" s="189" t="s">
        <v>98</v>
      </c>
      <c r="C105" s="185" t="s">
        <v>94</v>
      </c>
      <c r="D105" s="186">
        <v>804</v>
      </c>
      <c r="E105" s="186">
        <v>804</v>
      </c>
      <c r="F105" s="463">
        <v>648.76</v>
      </c>
      <c r="G105" s="463">
        <v>648.76</v>
      </c>
    </row>
    <row r="106" spans="1:7" ht="15" customHeight="1">
      <c r="A106" s="188">
        <v>207</v>
      </c>
      <c r="B106" s="188" t="s">
        <v>690</v>
      </c>
      <c r="C106" s="185"/>
      <c r="D106" s="186"/>
      <c r="E106" s="186"/>
      <c r="F106" s="463">
        <v>488.12</v>
      </c>
      <c r="G106" s="463">
        <v>488.12</v>
      </c>
    </row>
    <row r="107" spans="1:7" ht="15" customHeight="1">
      <c r="A107" s="189">
        <v>20701</v>
      </c>
      <c r="B107" s="189" t="s">
        <v>99</v>
      </c>
      <c r="C107" s="185" t="s">
        <v>21</v>
      </c>
      <c r="D107" s="186">
        <v>827.65</v>
      </c>
      <c r="E107" s="186">
        <v>827.65</v>
      </c>
      <c r="F107" s="463">
        <v>429.31</v>
      </c>
      <c r="G107" s="463">
        <v>429.31</v>
      </c>
    </row>
    <row r="108" spans="1:7" ht="15" customHeight="1">
      <c r="A108" s="189">
        <v>20702</v>
      </c>
      <c r="B108" s="189" t="s">
        <v>100</v>
      </c>
      <c r="C108" s="185" t="s">
        <v>21</v>
      </c>
      <c r="D108" s="186">
        <v>579.35</v>
      </c>
      <c r="E108" s="186">
        <v>579.35</v>
      </c>
      <c r="F108" s="463">
        <v>415.72</v>
      </c>
      <c r="G108" s="463">
        <v>415.72</v>
      </c>
    </row>
    <row r="109" spans="1:7" ht="15" customHeight="1">
      <c r="A109" s="189">
        <v>20703</v>
      </c>
      <c r="B109" s="189" t="s">
        <v>101</v>
      </c>
      <c r="C109" s="185" t="s">
        <v>21</v>
      </c>
      <c r="D109" s="186">
        <v>505.23</v>
      </c>
      <c r="E109" s="186">
        <v>505.23</v>
      </c>
      <c r="F109" s="464">
        <v>12973.16</v>
      </c>
      <c r="G109" s="464">
        <v>12973.16</v>
      </c>
    </row>
    <row r="110" spans="1:7" ht="15" customHeight="1">
      <c r="A110" s="189">
        <v>20704</v>
      </c>
      <c r="B110" s="189" t="s">
        <v>102</v>
      </c>
      <c r="C110" s="185" t="s">
        <v>21</v>
      </c>
      <c r="D110" s="186">
        <v>458.81</v>
      </c>
      <c r="E110" s="186">
        <v>458.81</v>
      </c>
      <c r="F110" s="464">
        <v>19549.080000000002</v>
      </c>
      <c r="G110" s="464">
        <v>19549.080000000002</v>
      </c>
    </row>
    <row r="111" spans="1:7" ht="15" customHeight="1">
      <c r="A111" s="189">
        <v>20705</v>
      </c>
      <c r="B111" s="189" t="s">
        <v>103</v>
      </c>
      <c r="C111" s="185" t="s">
        <v>19</v>
      </c>
      <c r="D111" s="187">
        <v>15492.02</v>
      </c>
      <c r="E111" s="187">
        <v>15492.02</v>
      </c>
      <c r="F111" s="464">
        <v>24289.41</v>
      </c>
      <c r="G111" s="464">
        <v>24289.41</v>
      </c>
    </row>
    <row r="112" spans="1:7" ht="15" customHeight="1">
      <c r="A112" s="189">
        <v>20706</v>
      </c>
      <c r="B112" s="189" t="s">
        <v>104</v>
      </c>
      <c r="C112" s="185" t="s">
        <v>19</v>
      </c>
      <c r="D112" s="187">
        <v>23375.78</v>
      </c>
      <c r="E112" s="187">
        <v>23375.78</v>
      </c>
      <c r="F112" s="463">
        <v>155.37</v>
      </c>
      <c r="G112" s="463">
        <v>155.37</v>
      </c>
    </row>
    <row r="113" spans="1:7" ht="15" customHeight="1">
      <c r="A113" s="189">
        <v>20707</v>
      </c>
      <c r="B113" s="189" t="s">
        <v>105</v>
      </c>
      <c r="C113" s="185" t="s">
        <v>19</v>
      </c>
      <c r="D113" s="187">
        <v>29021.55</v>
      </c>
      <c r="E113" s="187">
        <v>29021.55</v>
      </c>
      <c r="F113" s="463">
        <v>212.03</v>
      </c>
      <c r="G113" s="463">
        <v>212.03</v>
      </c>
    </row>
    <row r="114" spans="1:7" ht="15" customHeight="1">
      <c r="A114" s="189">
        <v>20708</v>
      </c>
      <c r="B114" s="189" t="s">
        <v>106</v>
      </c>
      <c r="C114" s="185" t="s">
        <v>21</v>
      </c>
      <c r="D114" s="186">
        <v>201.48</v>
      </c>
      <c r="E114" s="186">
        <v>201.48</v>
      </c>
      <c r="F114" s="464">
        <v>1240.81</v>
      </c>
      <c r="G114" s="464">
        <v>1240.81</v>
      </c>
    </row>
    <row r="115" spans="1:7" ht="15" customHeight="1">
      <c r="A115" s="189">
        <v>20709</v>
      </c>
      <c r="B115" s="189" t="s">
        <v>107</v>
      </c>
      <c r="C115" s="185" t="s">
        <v>21</v>
      </c>
      <c r="D115" s="186">
        <v>271.58999999999997</v>
      </c>
      <c r="E115" s="186">
        <v>271.58999999999997</v>
      </c>
      <c r="F115" s="464">
        <v>1419.79</v>
      </c>
      <c r="G115" s="464">
        <v>1419.79</v>
      </c>
    </row>
    <row r="116" spans="1:7" ht="15" customHeight="1">
      <c r="A116" s="189">
        <v>20710</v>
      </c>
      <c r="B116" s="189" t="s">
        <v>108</v>
      </c>
      <c r="C116" s="185" t="s">
        <v>19</v>
      </c>
      <c r="D116" s="187">
        <v>1810.99</v>
      </c>
      <c r="E116" s="187">
        <v>1810.99</v>
      </c>
      <c r="F116" s="463">
        <v>36.72</v>
      </c>
      <c r="G116" s="463">
        <v>36.72</v>
      </c>
    </row>
    <row r="117" spans="1:7" ht="15" customHeight="1">
      <c r="A117" s="189">
        <v>20711</v>
      </c>
      <c r="B117" s="189" t="s">
        <v>109</v>
      </c>
      <c r="C117" s="185" t="s">
        <v>19</v>
      </c>
      <c r="D117" s="187">
        <v>2144.98</v>
      </c>
      <c r="E117" s="187">
        <v>2144.98</v>
      </c>
      <c r="F117" s="463"/>
      <c r="G117" s="463"/>
    </row>
    <row r="118" spans="1:7" ht="15" customHeight="1">
      <c r="A118" s="189">
        <v>20712</v>
      </c>
      <c r="B118" s="189" t="s">
        <v>32564</v>
      </c>
      <c r="C118" s="185" t="s">
        <v>36</v>
      </c>
      <c r="D118" s="186">
        <v>55.94</v>
      </c>
      <c r="E118" s="186">
        <v>55.94</v>
      </c>
      <c r="F118" s="463"/>
      <c r="G118" s="463"/>
    </row>
    <row r="119" spans="1:7" ht="15" customHeight="1">
      <c r="A119" s="189">
        <v>20713</v>
      </c>
      <c r="B119" s="189" t="s">
        <v>110</v>
      </c>
      <c r="C119" s="185" t="s">
        <v>36</v>
      </c>
      <c r="D119" s="186">
        <v>454.77</v>
      </c>
      <c r="E119" s="186">
        <v>454.77</v>
      </c>
      <c r="F119" s="463">
        <v>54.86</v>
      </c>
      <c r="G119" s="463">
        <v>54.86</v>
      </c>
    </row>
    <row r="120" spans="1:7" ht="15" customHeight="1">
      <c r="A120" s="189">
        <v>20714</v>
      </c>
      <c r="B120" s="189" t="s">
        <v>111</v>
      </c>
      <c r="C120" s="185" t="s">
        <v>36</v>
      </c>
      <c r="D120" s="186">
        <v>436.14</v>
      </c>
      <c r="E120" s="186">
        <v>436.14</v>
      </c>
      <c r="F120" s="463">
        <v>92.84</v>
      </c>
      <c r="G120" s="463">
        <v>92.84</v>
      </c>
    </row>
    <row r="121" spans="1:7" ht="15" customHeight="1">
      <c r="A121" s="188">
        <v>208</v>
      </c>
      <c r="B121" s="188" t="s">
        <v>691</v>
      </c>
      <c r="C121" s="185"/>
      <c r="D121" s="186"/>
      <c r="E121" s="186"/>
      <c r="F121" s="463">
        <v>15.92</v>
      </c>
      <c r="G121" s="463">
        <v>15.92</v>
      </c>
    </row>
    <row r="122" spans="1:7" ht="15" customHeight="1">
      <c r="A122" s="189">
        <v>20801</v>
      </c>
      <c r="B122" s="189" t="s">
        <v>112</v>
      </c>
      <c r="C122" s="185" t="s">
        <v>21</v>
      </c>
      <c r="D122" s="186">
        <v>635.63</v>
      </c>
      <c r="E122" s="186">
        <v>635.63</v>
      </c>
      <c r="F122" s="463">
        <v>22.25</v>
      </c>
      <c r="G122" s="463">
        <v>22.25</v>
      </c>
    </row>
    <row r="123" spans="1:7" ht="15" customHeight="1">
      <c r="A123" s="189">
        <v>20802</v>
      </c>
      <c r="B123" s="189" t="s">
        <v>113</v>
      </c>
      <c r="C123" s="185" t="s">
        <v>21</v>
      </c>
      <c r="D123" s="186">
        <v>454.45</v>
      </c>
      <c r="E123" s="186">
        <v>454.45</v>
      </c>
      <c r="F123" s="463">
        <v>28.7</v>
      </c>
      <c r="G123" s="463">
        <v>28.7</v>
      </c>
    </row>
    <row r="124" spans="1:7" ht="15" customHeight="1">
      <c r="A124" s="189">
        <v>20803</v>
      </c>
      <c r="B124" s="189" t="s">
        <v>114</v>
      </c>
      <c r="C124" s="185" t="s">
        <v>21</v>
      </c>
      <c r="D124" s="186">
        <v>398.35</v>
      </c>
      <c r="E124" s="186">
        <v>398.35</v>
      </c>
      <c r="F124" s="463"/>
      <c r="G124" s="463"/>
    </row>
    <row r="125" spans="1:7" ht="15" customHeight="1">
      <c r="A125" s="189">
        <v>20804</v>
      </c>
      <c r="B125" s="189" t="s">
        <v>115</v>
      </c>
      <c r="C125" s="185" t="s">
        <v>21</v>
      </c>
      <c r="D125" s="186">
        <v>385.44</v>
      </c>
      <c r="E125" s="186">
        <v>385.44</v>
      </c>
      <c r="F125" s="463">
        <v>59.08</v>
      </c>
      <c r="G125" s="463">
        <v>59.08</v>
      </c>
    </row>
    <row r="126" spans="1:7" ht="15" customHeight="1">
      <c r="A126" s="189">
        <v>20805</v>
      </c>
      <c r="B126" s="189" t="s">
        <v>116</v>
      </c>
      <c r="C126" s="185" t="s">
        <v>19</v>
      </c>
      <c r="D126" s="187">
        <v>12293.82</v>
      </c>
      <c r="E126" s="187">
        <v>12293.82</v>
      </c>
      <c r="F126" s="463">
        <v>145.66999999999999</v>
      </c>
      <c r="G126" s="463">
        <v>145.66999999999999</v>
      </c>
    </row>
    <row r="127" spans="1:7" ht="15" customHeight="1">
      <c r="A127" s="189">
        <v>20806</v>
      </c>
      <c r="B127" s="189" t="s">
        <v>117</v>
      </c>
      <c r="C127" s="185" t="s">
        <v>19</v>
      </c>
      <c r="D127" s="187">
        <v>18541.12</v>
      </c>
      <c r="E127" s="187">
        <v>18541.12</v>
      </c>
      <c r="F127" s="463">
        <v>235.16</v>
      </c>
      <c r="G127" s="463">
        <v>235.16</v>
      </c>
    </row>
    <row r="128" spans="1:7" ht="15" customHeight="1">
      <c r="A128" s="189">
        <v>20807</v>
      </c>
      <c r="B128" s="189" t="s">
        <v>118</v>
      </c>
      <c r="C128" s="185" t="s">
        <v>19</v>
      </c>
      <c r="D128" s="187">
        <v>23090.55</v>
      </c>
      <c r="E128" s="187">
        <v>23090.55</v>
      </c>
      <c r="F128" s="463">
        <v>204.75</v>
      </c>
      <c r="G128" s="463">
        <v>204.75</v>
      </c>
    </row>
    <row r="129" spans="1:7" ht="15" customHeight="1">
      <c r="A129" s="189">
        <v>20808</v>
      </c>
      <c r="B129" s="189" t="s">
        <v>119</v>
      </c>
      <c r="C129" s="185" t="s">
        <v>21</v>
      </c>
      <c r="D129" s="186">
        <v>144.16999999999999</v>
      </c>
      <c r="E129" s="186">
        <v>144.16999999999999</v>
      </c>
      <c r="F129" s="463">
        <v>187.5</v>
      </c>
      <c r="G129" s="463">
        <v>187.5</v>
      </c>
    </row>
    <row r="130" spans="1:7" ht="15" customHeight="1">
      <c r="A130" s="189">
        <v>20809</v>
      </c>
      <c r="B130" s="189" t="s">
        <v>120</v>
      </c>
      <c r="C130" s="185" t="s">
        <v>21</v>
      </c>
      <c r="D130" s="186">
        <v>199.15</v>
      </c>
      <c r="E130" s="186">
        <v>199.15</v>
      </c>
      <c r="F130" s="463">
        <v>149.63</v>
      </c>
      <c r="G130" s="463">
        <v>149.63</v>
      </c>
    </row>
    <row r="131" spans="1:7" ht="15" customHeight="1">
      <c r="A131" s="189">
        <v>20810</v>
      </c>
      <c r="B131" s="189" t="s">
        <v>121</v>
      </c>
      <c r="C131" s="185" t="s">
        <v>19</v>
      </c>
      <c r="D131" s="187">
        <v>1140.48</v>
      </c>
      <c r="E131" s="187">
        <v>1140.48</v>
      </c>
      <c r="F131" s="463">
        <v>165.26</v>
      </c>
      <c r="G131" s="463">
        <v>165.26</v>
      </c>
    </row>
    <row r="132" spans="1:7" ht="15" customHeight="1">
      <c r="A132" s="189">
        <v>20811</v>
      </c>
      <c r="B132" s="189" t="s">
        <v>122</v>
      </c>
      <c r="C132" s="185" t="s">
        <v>19</v>
      </c>
      <c r="D132" s="187">
        <v>1329.73</v>
      </c>
      <c r="E132" s="187">
        <v>1329.73</v>
      </c>
      <c r="F132" s="463">
        <v>31.59</v>
      </c>
      <c r="G132" s="463">
        <v>31.59</v>
      </c>
    </row>
    <row r="133" spans="1:7" ht="15" customHeight="1">
      <c r="A133" s="189">
        <v>20812</v>
      </c>
      <c r="B133" s="189" t="s">
        <v>32565</v>
      </c>
      <c r="C133" s="185" t="s">
        <v>36</v>
      </c>
      <c r="D133" s="186">
        <v>38.33</v>
      </c>
      <c r="E133" s="186">
        <v>38.33</v>
      </c>
      <c r="F133" s="463">
        <v>7.6</v>
      </c>
      <c r="G133" s="463">
        <v>7.6</v>
      </c>
    </row>
    <row r="134" spans="1:7" ht="15" customHeight="1">
      <c r="A134" s="188">
        <v>3</v>
      </c>
      <c r="B134" s="188" t="s">
        <v>8</v>
      </c>
      <c r="C134" s="185"/>
      <c r="D134" s="186"/>
      <c r="E134" s="186"/>
      <c r="F134" s="463"/>
      <c r="G134" s="463"/>
    </row>
    <row r="135" spans="1:7" ht="15" customHeight="1">
      <c r="A135" s="188">
        <v>301</v>
      </c>
      <c r="B135" s="188" t="s">
        <v>692</v>
      </c>
      <c r="C135" s="185"/>
      <c r="D135" s="186"/>
      <c r="E135" s="186"/>
      <c r="F135" s="463">
        <v>71.930000000000007</v>
      </c>
      <c r="G135" s="463">
        <v>71.930000000000007</v>
      </c>
    </row>
    <row r="136" spans="1:7" ht="15" customHeight="1">
      <c r="A136" s="189">
        <v>30101</v>
      </c>
      <c r="B136" s="189" t="s">
        <v>123</v>
      </c>
      <c r="C136" s="185" t="s">
        <v>29</v>
      </c>
      <c r="D136" s="186">
        <v>58.11</v>
      </c>
      <c r="E136" s="186">
        <v>58.11</v>
      </c>
      <c r="F136" s="463">
        <v>25.32</v>
      </c>
      <c r="G136" s="463">
        <v>25.32</v>
      </c>
    </row>
    <row r="137" spans="1:7" ht="15" customHeight="1">
      <c r="A137" s="189">
        <v>30102</v>
      </c>
      <c r="B137" s="189" t="s">
        <v>124</v>
      </c>
      <c r="C137" s="185" t="s">
        <v>29</v>
      </c>
      <c r="D137" s="186">
        <v>98.34</v>
      </c>
      <c r="E137" s="186">
        <v>98.34</v>
      </c>
      <c r="F137" s="463">
        <v>16.88</v>
      </c>
      <c r="G137" s="463">
        <v>16.88</v>
      </c>
    </row>
    <row r="138" spans="1:7" ht="15" customHeight="1">
      <c r="A138" s="189">
        <v>30103</v>
      </c>
      <c r="B138" s="189" t="s">
        <v>125</v>
      </c>
      <c r="C138" s="185" t="s">
        <v>29</v>
      </c>
      <c r="D138" s="186">
        <v>16.59</v>
      </c>
      <c r="E138" s="186">
        <v>16.59</v>
      </c>
      <c r="F138" s="463"/>
      <c r="G138" s="463"/>
    </row>
    <row r="139" spans="1:7" ht="15" customHeight="1">
      <c r="A139" s="189">
        <v>30104</v>
      </c>
      <c r="B139" s="189" t="s">
        <v>126</v>
      </c>
      <c r="C139" s="185" t="s">
        <v>29</v>
      </c>
      <c r="D139" s="186">
        <v>23.2</v>
      </c>
      <c r="E139" s="186">
        <v>23.2</v>
      </c>
      <c r="F139" s="463"/>
      <c r="G139" s="463"/>
    </row>
    <row r="140" spans="1:7" ht="15" customHeight="1">
      <c r="A140" s="189">
        <v>30119</v>
      </c>
      <c r="B140" s="189" t="s">
        <v>127</v>
      </c>
      <c r="C140" s="185" t="s">
        <v>21</v>
      </c>
      <c r="D140" s="186">
        <v>30.39</v>
      </c>
      <c r="E140" s="186">
        <v>30.39</v>
      </c>
      <c r="F140" s="463">
        <v>674.1</v>
      </c>
      <c r="G140" s="463">
        <v>674.1</v>
      </c>
    </row>
    <row r="141" spans="1:7" ht="15" customHeight="1">
      <c r="A141" s="188">
        <v>302</v>
      </c>
      <c r="B141" s="188" t="s">
        <v>693</v>
      </c>
      <c r="C141" s="185"/>
      <c r="D141" s="186"/>
      <c r="E141" s="186"/>
      <c r="F141" s="463">
        <v>85.17</v>
      </c>
      <c r="G141" s="463">
        <v>85.17</v>
      </c>
    </row>
    <row r="142" spans="1:7" ht="15" customHeight="1">
      <c r="A142" s="189">
        <v>30201</v>
      </c>
      <c r="B142" s="189" t="s">
        <v>128</v>
      </c>
      <c r="C142" s="185" t="s">
        <v>29</v>
      </c>
      <c r="D142" s="186">
        <v>62.58</v>
      </c>
      <c r="E142" s="186">
        <v>62.58</v>
      </c>
      <c r="F142" s="463">
        <v>748.78</v>
      </c>
      <c r="G142" s="463">
        <v>748.78</v>
      </c>
    </row>
    <row r="143" spans="1:7" ht="15" customHeight="1">
      <c r="A143" s="189">
        <v>30202</v>
      </c>
      <c r="B143" s="189" t="s">
        <v>129</v>
      </c>
      <c r="C143" s="185" t="s">
        <v>29</v>
      </c>
      <c r="D143" s="186">
        <v>164.82</v>
      </c>
      <c r="E143" s="186">
        <v>164.82</v>
      </c>
      <c r="F143" s="463">
        <v>653.39</v>
      </c>
      <c r="G143" s="463">
        <v>653.39</v>
      </c>
    </row>
    <row r="144" spans="1:7" ht="15" customHeight="1">
      <c r="A144" s="189">
        <v>30203</v>
      </c>
      <c r="B144" s="189" t="s">
        <v>130</v>
      </c>
      <c r="C144" s="185" t="s">
        <v>29</v>
      </c>
      <c r="D144" s="186">
        <v>232.75</v>
      </c>
      <c r="E144" s="186">
        <v>232.75</v>
      </c>
      <c r="F144" s="463">
        <v>677.23</v>
      </c>
      <c r="G144" s="463">
        <v>677.23</v>
      </c>
    </row>
    <row r="145" spans="1:7" ht="15" customHeight="1">
      <c r="A145" s="189">
        <v>30204</v>
      </c>
      <c r="B145" s="189" t="s">
        <v>131</v>
      </c>
      <c r="C145" s="185" t="s">
        <v>29</v>
      </c>
      <c r="D145" s="186">
        <v>227.4</v>
      </c>
      <c r="E145" s="186">
        <v>227.4</v>
      </c>
      <c r="F145" s="463">
        <v>700.36</v>
      </c>
      <c r="G145" s="463">
        <v>700.36</v>
      </c>
    </row>
    <row r="146" spans="1:7" ht="15" customHeight="1">
      <c r="A146" s="189">
        <v>30206</v>
      </c>
      <c r="B146" s="189" t="s">
        <v>132</v>
      </c>
      <c r="C146" s="185" t="s">
        <v>29</v>
      </c>
      <c r="D146" s="186">
        <v>200.58</v>
      </c>
      <c r="E146" s="186">
        <v>200.58</v>
      </c>
      <c r="F146" s="463">
        <v>725.71</v>
      </c>
      <c r="G146" s="463">
        <v>725.71</v>
      </c>
    </row>
    <row r="147" spans="1:7" ht="15" customHeight="1">
      <c r="A147" s="189">
        <v>30208</v>
      </c>
      <c r="B147" s="189" t="s">
        <v>133</v>
      </c>
      <c r="C147" s="185" t="s">
        <v>29</v>
      </c>
      <c r="D147" s="186">
        <v>171.46</v>
      </c>
      <c r="E147" s="186">
        <v>171.46</v>
      </c>
      <c r="F147" s="463">
        <v>86.47</v>
      </c>
      <c r="G147" s="463">
        <v>86.47</v>
      </c>
    </row>
    <row r="148" spans="1:7" ht="15" customHeight="1">
      <c r="A148" s="189">
        <v>30209</v>
      </c>
      <c r="B148" s="189" t="s">
        <v>134</v>
      </c>
      <c r="C148" s="185" t="s">
        <v>29</v>
      </c>
      <c r="D148" s="186">
        <v>177.15</v>
      </c>
      <c r="E148" s="186">
        <v>177.15</v>
      </c>
      <c r="F148" s="463">
        <v>636.32000000000005</v>
      </c>
      <c r="G148" s="463">
        <v>636.32000000000005</v>
      </c>
    </row>
    <row r="149" spans="1:7" ht="15" customHeight="1">
      <c r="A149" s="189">
        <v>30210</v>
      </c>
      <c r="B149" s="189" t="s">
        <v>135</v>
      </c>
      <c r="C149" s="185" t="s">
        <v>29</v>
      </c>
      <c r="D149" s="186">
        <v>33.76</v>
      </c>
      <c r="E149" s="186">
        <v>33.76</v>
      </c>
      <c r="F149" s="463">
        <v>660.37</v>
      </c>
      <c r="G149" s="463">
        <v>660.37</v>
      </c>
    </row>
    <row r="150" spans="1:7" ht="15" customHeight="1">
      <c r="A150" s="189">
        <v>30211</v>
      </c>
      <c r="B150" s="189" t="s">
        <v>136</v>
      </c>
      <c r="C150" s="185" t="s">
        <v>29</v>
      </c>
      <c r="D150" s="186">
        <v>8.0399999999999991</v>
      </c>
      <c r="E150" s="186">
        <v>8.0399999999999991</v>
      </c>
      <c r="F150" s="463">
        <v>11.33</v>
      </c>
      <c r="G150" s="463">
        <v>11.33</v>
      </c>
    </row>
    <row r="151" spans="1:7" ht="15" customHeight="1">
      <c r="A151" s="188">
        <v>303</v>
      </c>
      <c r="B151" s="188" t="s">
        <v>694</v>
      </c>
      <c r="C151" s="185"/>
      <c r="D151" s="186"/>
      <c r="E151" s="186"/>
      <c r="F151" s="463">
        <v>12.14</v>
      </c>
      <c r="G151" s="463">
        <v>12.14</v>
      </c>
    </row>
    <row r="152" spans="1:7" ht="15" customHeight="1">
      <c r="A152" s="189">
        <v>30304</v>
      </c>
      <c r="B152" s="189" t="s">
        <v>137</v>
      </c>
      <c r="C152" s="185" t="s">
        <v>29</v>
      </c>
      <c r="D152" s="186">
        <v>85.26</v>
      </c>
      <c r="E152" s="186">
        <v>85.26</v>
      </c>
      <c r="F152" s="463">
        <v>12.34</v>
      </c>
      <c r="G152" s="463">
        <v>12.34</v>
      </c>
    </row>
    <row r="153" spans="1:7" ht="15" customHeight="1">
      <c r="A153" s="189">
        <v>30305</v>
      </c>
      <c r="B153" s="189" t="s">
        <v>138</v>
      </c>
      <c r="C153" s="185" t="s">
        <v>19</v>
      </c>
      <c r="D153" s="186">
        <v>26.82</v>
      </c>
      <c r="E153" s="186">
        <v>26.82</v>
      </c>
      <c r="F153" s="463">
        <v>140</v>
      </c>
      <c r="G153" s="463">
        <v>140</v>
      </c>
    </row>
    <row r="154" spans="1:7" ht="15" customHeight="1">
      <c r="A154" s="189">
        <v>30306</v>
      </c>
      <c r="B154" s="189" t="s">
        <v>139</v>
      </c>
      <c r="C154" s="185" t="s">
        <v>19</v>
      </c>
      <c r="D154" s="186">
        <v>17.88</v>
      </c>
      <c r="E154" s="186">
        <v>17.88</v>
      </c>
      <c r="F154" s="463">
        <v>105.9</v>
      </c>
      <c r="G154" s="463">
        <v>105.9</v>
      </c>
    </row>
    <row r="155" spans="1:7" ht="15" customHeight="1">
      <c r="A155" s="188">
        <v>4</v>
      </c>
      <c r="B155" s="188" t="s">
        <v>16</v>
      </c>
      <c r="C155" s="185"/>
      <c r="D155" s="186"/>
      <c r="E155" s="186"/>
      <c r="F155" s="463">
        <v>678.85</v>
      </c>
      <c r="G155" s="463">
        <v>678.85</v>
      </c>
    </row>
    <row r="156" spans="1:7" ht="15" customHeight="1">
      <c r="A156" s="188">
        <v>402</v>
      </c>
      <c r="B156" s="188" t="s">
        <v>695</v>
      </c>
      <c r="C156" s="185"/>
      <c r="D156" s="186"/>
      <c r="E156" s="186"/>
      <c r="F156" s="463"/>
      <c r="G156" s="463"/>
    </row>
    <row r="157" spans="1:7" ht="15" customHeight="1">
      <c r="A157" s="189">
        <v>40202</v>
      </c>
      <c r="B157" s="189" t="s">
        <v>140</v>
      </c>
      <c r="C157" s="185" t="s">
        <v>29</v>
      </c>
      <c r="D157" s="186">
        <v>693.37</v>
      </c>
      <c r="E157" s="186">
        <v>693.37</v>
      </c>
      <c r="F157" s="463">
        <v>855.86</v>
      </c>
      <c r="G157" s="463">
        <v>855.86</v>
      </c>
    </row>
    <row r="158" spans="1:7" ht="15" customHeight="1">
      <c r="A158" s="189">
        <v>40206</v>
      </c>
      <c r="B158" s="189" t="s">
        <v>141</v>
      </c>
      <c r="C158" s="185" t="s">
        <v>21</v>
      </c>
      <c r="D158" s="186">
        <v>84.56</v>
      </c>
      <c r="E158" s="186">
        <v>84.56</v>
      </c>
      <c r="F158" s="463">
        <v>784.31</v>
      </c>
      <c r="G158" s="463">
        <v>784.31</v>
      </c>
    </row>
    <row r="159" spans="1:7" ht="15" customHeight="1">
      <c r="A159" s="189">
        <v>40224</v>
      </c>
      <c r="B159" s="189" t="s">
        <v>142</v>
      </c>
      <c r="C159" s="185" t="s">
        <v>29</v>
      </c>
      <c r="D159" s="186">
        <v>757.37</v>
      </c>
      <c r="E159" s="186">
        <v>757.37</v>
      </c>
      <c r="F159" s="463">
        <v>807.44</v>
      </c>
      <c r="G159" s="463">
        <v>807.44</v>
      </c>
    </row>
    <row r="160" spans="1:7" ht="15" customHeight="1">
      <c r="A160" s="189">
        <v>40231</v>
      </c>
      <c r="B160" s="189" t="s">
        <v>143</v>
      </c>
      <c r="C160" s="185" t="s">
        <v>29</v>
      </c>
      <c r="D160" s="186">
        <v>670.16</v>
      </c>
      <c r="E160" s="186">
        <v>670.16</v>
      </c>
      <c r="F160" s="463">
        <v>832.79</v>
      </c>
      <c r="G160" s="463">
        <v>832.79</v>
      </c>
    </row>
    <row r="161" spans="1:7" ht="15" customHeight="1">
      <c r="A161" s="189">
        <v>40233</v>
      </c>
      <c r="B161" s="189" t="s">
        <v>144</v>
      </c>
      <c r="C161" s="185" t="s">
        <v>29</v>
      </c>
      <c r="D161" s="186">
        <v>691.89</v>
      </c>
      <c r="E161" s="186">
        <v>691.89</v>
      </c>
      <c r="F161" s="463">
        <v>11.33</v>
      </c>
      <c r="G161" s="463">
        <v>11.33</v>
      </c>
    </row>
    <row r="162" spans="1:7" ht="15" customHeight="1">
      <c r="A162" s="189">
        <v>40235</v>
      </c>
      <c r="B162" s="189" t="s">
        <v>145</v>
      </c>
      <c r="C162" s="185" t="s">
        <v>29</v>
      </c>
      <c r="D162" s="186">
        <v>713.09</v>
      </c>
      <c r="E162" s="186">
        <v>713.09</v>
      </c>
      <c r="F162" s="463">
        <v>580.04</v>
      </c>
      <c r="G162" s="463">
        <v>580.04</v>
      </c>
    </row>
    <row r="163" spans="1:7" ht="15" customHeight="1">
      <c r="A163" s="189">
        <v>40237</v>
      </c>
      <c r="B163" s="189" t="s">
        <v>146</v>
      </c>
      <c r="C163" s="185" t="s">
        <v>29</v>
      </c>
      <c r="D163" s="186">
        <v>736.12</v>
      </c>
      <c r="E163" s="186">
        <v>736.12</v>
      </c>
      <c r="F163" s="463">
        <v>605.46</v>
      </c>
      <c r="G163" s="463">
        <v>605.46</v>
      </c>
    </row>
    <row r="164" spans="1:7" ht="15" customHeight="1">
      <c r="A164" s="189">
        <v>40238</v>
      </c>
      <c r="B164" s="189" t="s">
        <v>147</v>
      </c>
      <c r="C164" s="185" t="s">
        <v>21</v>
      </c>
      <c r="D164" s="186">
        <v>86.21</v>
      </c>
      <c r="E164" s="186">
        <v>86.21</v>
      </c>
      <c r="F164" s="463">
        <v>625</v>
      </c>
      <c r="G164" s="463">
        <v>625</v>
      </c>
    </row>
    <row r="165" spans="1:7" ht="15" customHeight="1">
      <c r="A165" s="189">
        <v>40239</v>
      </c>
      <c r="B165" s="189" t="s">
        <v>148</v>
      </c>
      <c r="C165" s="185" t="s">
        <v>29</v>
      </c>
      <c r="D165" s="186">
        <v>696.93</v>
      </c>
      <c r="E165" s="186">
        <v>696.93</v>
      </c>
      <c r="F165" s="463">
        <v>12.14</v>
      </c>
      <c r="G165" s="463">
        <v>12.14</v>
      </c>
    </row>
    <row r="166" spans="1:7" ht="15" customHeight="1">
      <c r="A166" s="189">
        <v>40240</v>
      </c>
      <c r="B166" s="189" t="s">
        <v>149</v>
      </c>
      <c r="C166" s="185" t="s">
        <v>29</v>
      </c>
      <c r="D166" s="186">
        <v>721.43</v>
      </c>
      <c r="E166" s="186">
        <v>721.43</v>
      </c>
      <c r="F166" s="463">
        <v>12.34</v>
      </c>
      <c r="G166" s="463">
        <v>12.34</v>
      </c>
    </row>
    <row r="167" spans="1:7" ht="15" customHeight="1">
      <c r="A167" s="189">
        <v>40243</v>
      </c>
      <c r="B167" s="189" t="s">
        <v>150</v>
      </c>
      <c r="C167" s="185" t="s">
        <v>151</v>
      </c>
      <c r="D167" s="186">
        <v>11.26</v>
      </c>
      <c r="E167" s="186">
        <v>11.26</v>
      </c>
      <c r="F167" s="463">
        <v>103.94</v>
      </c>
      <c r="G167" s="463">
        <v>103.94</v>
      </c>
    </row>
    <row r="168" spans="1:7" ht="15" customHeight="1">
      <c r="A168" s="189">
        <v>40245</v>
      </c>
      <c r="B168" s="189" t="s">
        <v>152</v>
      </c>
      <c r="C168" s="185" t="s">
        <v>151</v>
      </c>
      <c r="D168" s="186">
        <v>11.83</v>
      </c>
      <c r="E168" s="186">
        <v>11.83</v>
      </c>
      <c r="F168" s="463">
        <v>127.54</v>
      </c>
      <c r="G168" s="463">
        <v>127.54</v>
      </c>
    </row>
    <row r="169" spans="1:7" ht="15" customHeight="1">
      <c r="A169" s="189">
        <v>40246</v>
      </c>
      <c r="B169" s="189" t="s">
        <v>153</v>
      </c>
      <c r="C169" s="185" t="s">
        <v>151</v>
      </c>
      <c r="D169" s="186">
        <v>12.01</v>
      </c>
      <c r="E169" s="186">
        <v>12.01</v>
      </c>
      <c r="F169" s="463"/>
      <c r="G169" s="463"/>
    </row>
    <row r="170" spans="1:7" ht="15" customHeight="1">
      <c r="A170" s="189">
        <v>40249</v>
      </c>
      <c r="B170" s="189" t="s">
        <v>154</v>
      </c>
      <c r="C170" s="185" t="s">
        <v>21</v>
      </c>
      <c r="D170" s="186">
        <v>128.62</v>
      </c>
      <c r="E170" s="186">
        <v>128.62</v>
      </c>
      <c r="F170" s="463">
        <v>117.18</v>
      </c>
      <c r="G170" s="463">
        <v>117.18</v>
      </c>
    </row>
    <row r="171" spans="1:7" ht="15" customHeight="1">
      <c r="A171" s="189">
        <v>40250</v>
      </c>
      <c r="B171" s="189" t="s">
        <v>155</v>
      </c>
      <c r="C171" s="185" t="s">
        <v>21</v>
      </c>
      <c r="D171" s="186">
        <v>100.48</v>
      </c>
      <c r="E171" s="186">
        <v>100.48</v>
      </c>
      <c r="F171" s="463"/>
      <c r="G171" s="463"/>
    </row>
    <row r="172" spans="1:7" ht="15" customHeight="1">
      <c r="A172" s="189">
        <v>40253</v>
      </c>
      <c r="B172" s="189" t="s">
        <v>156</v>
      </c>
      <c r="C172" s="185" t="s">
        <v>29</v>
      </c>
      <c r="D172" s="186">
        <v>740.33</v>
      </c>
      <c r="E172" s="186">
        <v>740.33</v>
      </c>
      <c r="F172" s="463">
        <v>120.94</v>
      </c>
      <c r="G172" s="463">
        <v>120.94</v>
      </c>
    </row>
    <row r="173" spans="1:7" ht="15" customHeight="1">
      <c r="A173" s="188">
        <v>403</v>
      </c>
      <c r="B173" s="188" t="s">
        <v>696</v>
      </c>
      <c r="C173" s="185"/>
      <c r="D173" s="186"/>
      <c r="E173" s="186"/>
      <c r="F173" s="463">
        <v>138.97999999999999</v>
      </c>
      <c r="G173" s="463">
        <v>138.97999999999999</v>
      </c>
    </row>
    <row r="174" spans="1:7" ht="15" customHeight="1">
      <c r="A174" s="189">
        <v>40315</v>
      </c>
      <c r="B174" s="189" t="s">
        <v>142</v>
      </c>
      <c r="C174" s="185" t="s">
        <v>29</v>
      </c>
      <c r="D174" s="186">
        <v>870.83</v>
      </c>
      <c r="E174" s="186">
        <v>870.83</v>
      </c>
      <c r="F174" s="463"/>
      <c r="G174" s="463"/>
    </row>
    <row r="175" spans="1:7" ht="15" customHeight="1">
      <c r="A175" s="189">
        <v>40320</v>
      </c>
      <c r="B175" s="189" t="s">
        <v>144</v>
      </c>
      <c r="C175" s="185" t="s">
        <v>29</v>
      </c>
      <c r="D175" s="186">
        <v>805.35</v>
      </c>
      <c r="E175" s="186">
        <v>805.35</v>
      </c>
      <c r="F175" s="463">
        <v>70.739999999999995</v>
      </c>
      <c r="G175" s="463">
        <v>70.739999999999995</v>
      </c>
    </row>
    <row r="176" spans="1:7" ht="15" customHeight="1">
      <c r="A176" s="189">
        <v>40322</v>
      </c>
      <c r="B176" s="189" t="s">
        <v>145</v>
      </c>
      <c r="C176" s="185" t="s">
        <v>29</v>
      </c>
      <c r="D176" s="186">
        <v>826.55</v>
      </c>
      <c r="E176" s="186">
        <v>826.55</v>
      </c>
      <c r="F176" s="463"/>
      <c r="G176" s="463"/>
    </row>
    <row r="177" spans="1:7" ht="15" customHeight="1">
      <c r="A177" s="189">
        <v>40324</v>
      </c>
      <c r="B177" s="189" t="s">
        <v>146</v>
      </c>
      <c r="C177" s="185" t="s">
        <v>29</v>
      </c>
      <c r="D177" s="186">
        <v>849.58</v>
      </c>
      <c r="E177" s="186">
        <v>849.58</v>
      </c>
      <c r="F177" s="464">
        <v>2847.6</v>
      </c>
      <c r="G177" s="464">
        <v>2847.6</v>
      </c>
    </row>
    <row r="178" spans="1:7" ht="15" customHeight="1">
      <c r="A178" s="189">
        <v>40328</v>
      </c>
      <c r="B178" s="189" t="s">
        <v>150</v>
      </c>
      <c r="C178" s="185" t="s">
        <v>151</v>
      </c>
      <c r="D178" s="186">
        <v>11.26</v>
      </c>
      <c r="E178" s="186">
        <v>11.26</v>
      </c>
      <c r="F178" s="463">
        <v>142.38</v>
      </c>
      <c r="G178" s="463">
        <v>142.38</v>
      </c>
    </row>
    <row r="179" spans="1:7" ht="15" customHeight="1">
      <c r="A179" s="189">
        <v>40329</v>
      </c>
      <c r="B179" s="189" t="s">
        <v>157</v>
      </c>
      <c r="C179" s="185" t="s">
        <v>29</v>
      </c>
      <c r="D179" s="186">
        <v>635.14</v>
      </c>
      <c r="E179" s="186">
        <v>635.14</v>
      </c>
      <c r="F179" s="463">
        <v>84.4</v>
      </c>
      <c r="G179" s="463">
        <v>84.4</v>
      </c>
    </row>
    <row r="180" spans="1:7" ht="15" customHeight="1">
      <c r="A180" s="189">
        <v>40330</v>
      </c>
      <c r="B180" s="189" t="s">
        <v>158</v>
      </c>
      <c r="C180" s="185" t="s">
        <v>29</v>
      </c>
      <c r="D180" s="186">
        <v>661.04</v>
      </c>
      <c r="E180" s="186">
        <v>661.04</v>
      </c>
      <c r="F180" s="463">
        <v>25.32</v>
      </c>
      <c r="G180" s="463">
        <v>25.32</v>
      </c>
    </row>
    <row r="181" spans="1:7" ht="15" customHeight="1">
      <c r="A181" s="189">
        <v>40331</v>
      </c>
      <c r="B181" s="189" t="s">
        <v>159</v>
      </c>
      <c r="C181" s="185" t="s">
        <v>29</v>
      </c>
      <c r="D181" s="186">
        <v>681.02</v>
      </c>
      <c r="E181" s="186">
        <v>681.02</v>
      </c>
      <c r="F181" s="463">
        <v>82.86</v>
      </c>
      <c r="G181" s="463">
        <v>82.86</v>
      </c>
    </row>
    <row r="182" spans="1:7" ht="15" customHeight="1">
      <c r="A182" s="189">
        <v>40332</v>
      </c>
      <c r="B182" s="189" t="s">
        <v>160</v>
      </c>
      <c r="C182" s="185" t="s">
        <v>151</v>
      </c>
      <c r="D182" s="186">
        <v>11.83</v>
      </c>
      <c r="E182" s="186">
        <v>11.83</v>
      </c>
      <c r="F182" s="463">
        <v>5.03</v>
      </c>
      <c r="G182" s="463">
        <v>5.03</v>
      </c>
    </row>
    <row r="183" spans="1:7" ht="15" customHeight="1">
      <c r="A183" s="189">
        <v>40333</v>
      </c>
      <c r="B183" s="189" t="s">
        <v>153</v>
      </c>
      <c r="C183" s="185" t="s">
        <v>151</v>
      </c>
      <c r="D183" s="186">
        <v>12.01</v>
      </c>
      <c r="E183" s="186">
        <v>12.01</v>
      </c>
      <c r="F183" s="463">
        <v>441</v>
      </c>
      <c r="G183" s="463">
        <v>441</v>
      </c>
    </row>
    <row r="184" spans="1:7" ht="15" customHeight="1">
      <c r="A184" s="189">
        <v>40337</v>
      </c>
      <c r="B184" s="189" t="s">
        <v>161</v>
      </c>
      <c r="C184" s="185" t="s">
        <v>21</v>
      </c>
      <c r="D184" s="186">
        <v>105.31</v>
      </c>
      <c r="E184" s="186">
        <v>105.31</v>
      </c>
      <c r="F184" s="464">
        <v>8247.42</v>
      </c>
      <c r="G184" s="464">
        <v>8247.42</v>
      </c>
    </row>
    <row r="185" spans="1:7" ht="15" customHeight="1">
      <c r="A185" s="189">
        <v>40339</v>
      </c>
      <c r="B185" s="189" t="s">
        <v>162</v>
      </c>
      <c r="C185" s="185" t="s">
        <v>21</v>
      </c>
      <c r="D185" s="186">
        <v>124.5</v>
      </c>
      <c r="E185" s="186">
        <v>124.5</v>
      </c>
      <c r="F185" s="463">
        <v>83.61</v>
      </c>
      <c r="G185" s="463">
        <v>83.61</v>
      </c>
    </row>
    <row r="186" spans="1:7" ht="15" customHeight="1">
      <c r="A186" s="188">
        <v>404</v>
      </c>
      <c r="B186" s="188" t="s">
        <v>697</v>
      </c>
      <c r="C186" s="185"/>
      <c r="D186" s="186"/>
      <c r="E186" s="186"/>
      <c r="F186" s="463">
        <v>14.97</v>
      </c>
      <c r="G186" s="463">
        <v>14.97</v>
      </c>
    </row>
    <row r="187" spans="1:7" ht="15" customHeight="1">
      <c r="A187" s="189">
        <v>40405</v>
      </c>
      <c r="B187" s="189" t="s">
        <v>163</v>
      </c>
      <c r="C187" s="185" t="s">
        <v>21</v>
      </c>
      <c r="D187" s="186">
        <v>114.8</v>
      </c>
      <c r="E187" s="186">
        <v>114.8</v>
      </c>
      <c r="F187" s="464">
        <v>3732.38</v>
      </c>
      <c r="G187" s="464">
        <v>3732.38</v>
      </c>
    </row>
    <row r="188" spans="1:7" ht="15" customHeight="1">
      <c r="A188" s="188">
        <v>406</v>
      </c>
      <c r="B188" s="188" t="s">
        <v>698</v>
      </c>
      <c r="C188" s="185"/>
      <c r="D188" s="186"/>
      <c r="E188" s="186"/>
      <c r="F188" s="463">
        <v>89.25</v>
      </c>
      <c r="G188" s="463">
        <v>89.25</v>
      </c>
    </row>
    <row r="189" spans="1:7" ht="15" customHeight="1">
      <c r="A189" s="189">
        <v>40601</v>
      </c>
      <c r="B189" s="189" t="s">
        <v>33283</v>
      </c>
      <c r="C189" s="185" t="s">
        <v>21</v>
      </c>
      <c r="D189" s="186">
        <v>118.77</v>
      </c>
      <c r="E189" s="186">
        <v>118.77</v>
      </c>
      <c r="F189" s="463"/>
      <c r="G189" s="463"/>
    </row>
    <row r="190" spans="1:7" ht="15" customHeight="1">
      <c r="A190" s="189">
        <v>40602</v>
      </c>
      <c r="B190" s="189" t="s">
        <v>33284</v>
      </c>
      <c r="C190" s="185" t="s">
        <v>21</v>
      </c>
      <c r="D190" s="186">
        <v>138.32</v>
      </c>
      <c r="E190" s="186">
        <v>138.32</v>
      </c>
      <c r="F190" s="463">
        <v>592.22</v>
      </c>
      <c r="G190" s="463">
        <v>592.22</v>
      </c>
    </row>
    <row r="191" spans="1:7" ht="15" customHeight="1">
      <c r="A191" s="188">
        <v>407</v>
      </c>
      <c r="B191" s="188" t="s">
        <v>676</v>
      </c>
      <c r="C191" s="185"/>
      <c r="D191" s="186"/>
      <c r="E191" s="186"/>
      <c r="F191" s="463">
        <v>986.08</v>
      </c>
      <c r="G191" s="463">
        <v>986.08</v>
      </c>
    </row>
    <row r="192" spans="1:7" ht="15" customHeight="1">
      <c r="A192" s="189">
        <v>40705</v>
      </c>
      <c r="B192" s="189" t="s">
        <v>164</v>
      </c>
      <c r="C192" s="185" t="s">
        <v>36</v>
      </c>
      <c r="D192" s="186">
        <v>60.71</v>
      </c>
      <c r="E192" s="186">
        <v>60.71</v>
      </c>
      <c r="F192" s="464">
        <v>1423</v>
      </c>
      <c r="G192" s="464">
        <v>1423</v>
      </c>
    </row>
    <row r="193" spans="1:7" ht="15" customHeight="1">
      <c r="A193" s="188">
        <v>408</v>
      </c>
      <c r="B193" s="188" t="s">
        <v>699</v>
      </c>
      <c r="C193" s="185"/>
      <c r="D193" s="186"/>
      <c r="E193" s="186"/>
      <c r="F193" s="464">
        <v>1909.05</v>
      </c>
      <c r="G193" s="464">
        <v>1909.05</v>
      </c>
    </row>
    <row r="194" spans="1:7" ht="15" customHeight="1">
      <c r="A194" s="189">
        <v>40801</v>
      </c>
      <c r="B194" s="189" t="s">
        <v>33285</v>
      </c>
      <c r="C194" s="185" t="s">
        <v>29</v>
      </c>
      <c r="D194" s="187">
        <v>3016.94</v>
      </c>
      <c r="E194" s="187">
        <v>3016.94</v>
      </c>
      <c r="F194" s="463"/>
      <c r="G194" s="463"/>
    </row>
    <row r="195" spans="1:7" ht="15" customHeight="1">
      <c r="A195" s="189">
        <v>40802</v>
      </c>
      <c r="B195" s="189" t="s">
        <v>33286</v>
      </c>
      <c r="C195" s="185" t="s">
        <v>21</v>
      </c>
      <c r="D195" s="186">
        <v>150.84</v>
      </c>
      <c r="E195" s="186">
        <v>150.84</v>
      </c>
      <c r="F195" s="463"/>
      <c r="G195" s="463"/>
    </row>
    <row r="196" spans="1:7" ht="15" customHeight="1">
      <c r="A196" s="189">
        <v>40806</v>
      </c>
      <c r="B196" s="189" t="s">
        <v>33287</v>
      </c>
      <c r="C196" s="185" t="s">
        <v>21</v>
      </c>
      <c r="D196" s="186">
        <v>26.82</v>
      </c>
      <c r="E196" s="186">
        <v>26.82</v>
      </c>
      <c r="F196" s="463">
        <v>165.52</v>
      </c>
      <c r="G196" s="463">
        <v>165.52</v>
      </c>
    </row>
    <row r="197" spans="1:7" ht="15" customHeight="1">
      <c r="A197" s="189">
        <v>40807</v>
      </c>
      <c r="B197" s="189" t="s">
        <v>33288</v>
      </c>
      <c r="C197" s="185" t="s">
        <v>21</v>
      </c>
      <c r="D197" s="186">
        <v>77.34</v>
      </c>
      <c r="E197" s="186">
        <v>77.34</v>
      </c>
      <c r="F197" s="463">
        <v>578.03</v>
      </c>
      <c r="G197" s="463">
        <v>578.03</v>
      </c>
    </row>
    <row r="198" spans="1:7" ht="15" customHeight="1">
      <c r="A198" s="189">
        <v>40808</v>
      </c>
      <c r="B198" s="189" t="s">
        <v>33289</v>
      </c>
      <c r="C198" s="185" t="s">
        <v>151</v>
      </c>
      <c r="D198" s="186">
        <v>5.32</v>
      </c>
      <c r="E198" s="186">
        <v>5.32</v>
      </c>
      <c r="F198" s="463">
        <v>203.64</v>
      </c>
      <c r="G198" s="463">
        <v>203.64</v>
      </c>
    </row>
    <row r="199" spans="1:7" ht="15" customHeight="1">
      <c r="A199" s="189">
        <v>40809</v>
      </c>
      <c r="B199" s="189" t="s">
        <v>33290</v>
      </c>
      <c r="C199" s="185" t="s">
        <v>21</v>
      </c>
      <c r="D199" s="186">
        <v>399.55</v>
      </c>
      <c r="E199" s="186">
        <v>399.55</v>
      </c>
      <c r="F199" s="463"/>
      <c r="G199" s="463"/>
    </row>
    <row r="200" spans="1:7" ht="15" customHeight="1">
      <c r="A200" s="189">
        <v>40810</v>
      </c>
      <c r="B200" s="189" t="s">
        <v>33291</v>
      </c>
      <c r="C200" s="185" t="s">
        <v>29</v>
      </c>
      <c r="D200" s="187">
        <v>7459.52</v>
      </c>
      <c r="E200" s="187">
        <v>7459.52</v>
      </c>
      <c r="F200" s="463">
        <v>122.11</v>
      </c>
      <c r="G200" s="463">
        <v>122.11</v>
      </c>
    </row>
    <row r="201" spans="1:7" ht="15" customHeight="1">
      <c r="A201" s="189">
        <v>40813</v>
      </c>
      <c r="B201" s="189" t="s">
        <v>33292</v>
      </c>
      <c r="C201" s="185" t="s">
        <v>21</v>
      </c>
      <c r="D201" s="186">
        <v>71.69</v>
      </c>
      <c r="E201" s="186">
        <v>71.69</v>
      </c>
      <c r="F201" s="463">
        <v>510</v>
      </c>
      <c r="G201" s="463">
        <v>510</v>
      </c>
    </row>
    <row r="202" spans="1:7" ht="15" customHeight="1">
      <c r="A202" s="189">
        <v>40816</v>
      </c>
      <c r="B202" s="189" t="s">
        <v>33293</v>
      </c>
      <c r="C202" s="185" t="s">
        <v>21</v>
      </c>
      <c r="D202" s="186">
        <v>40.26</v>
      </c>
      <c r="E202" s="186">
        <v>40.26</v>
      </c>
      <c r="F202" s="463">
        <v>471.56</v>
      </c>
      <c r="G202" s="463">
        <v>471.56</v>
      </c>
    </row>
    <row r="203" spans="1:7" ht="15" customHeight="1">
      <c r="A203" s="189">
        <v>40817</v>
      </c>
      <c r="B203" s="189" t="s">
        <v>165</v>
      </c>
      <c r="C203" s="185" t="s">
        <v>29</v>
      </c>
      <c r="D203" s="187">
        <v>3420.84</v>
      </c>
      <c r="E203" s="187">
        <v>3420.84</v>
      </c>
      <c r="F203" s="463">
        <v>509.07</v>
      </c>
      <c r="G203" s="463">
        <v>509.07</v>
      </c>
    </row>
    <row r="204" spans="1:7" ht="15" customHeight="1">
      <c r="A204" s="189">
        <v>40818</v>
      </c>
      <c r="B204" s="189" t="s">
        <v>166</v>
      </c>
      <c r="C204" s="185" t="s">
        <v>21</v>
      </c>
      <c r="D204" s="186">
        <v>57.54</v>
      </c>
      <c r="E204" s="186">
        <v>57.54</v>
      </c>
      <c r="F204" s="463">
        <v>141.71</v>
      </c>
      <c r="G204" s="463">
        <v>141.71</v>
      </c>
    </row>
    <row r="205" spans="1:7" ht="15" customHeight="1">
      <c r="A205" s="188">
        <v>409</v>
      </c>
      <c r="B205" s="188" t="s">
        <v>700</v>
      </c>
      <c r="C205" s="185"/>
      <c r="D205" s="186"/>
      <c r="E205" s="186"/>
      <c r="F205" s="463"/>
      <c r="G205" s="463"/>
    </row>
    <row r="206" spans="1:7" ht="15" customHeight="1">
      <c r="A206" s="189">
        <v>40901</v>
      </c>
      <c r="B206" s="189" t="s">
        <v>33294</v>
      </c>
      <c r="C206" s="185" t="s">
        <v>36</v>
      </c>
      <c r="D206" s="186">
        <v>914.69</v>
      </c>
      <c r="E206" s="186">
        <v>914.69</v>
      </c>
      <c r="F206" s="463">
        <v>9.92</v>
      </c>
      <c r="G206" s="463">
        <v>9.92</v>
      </c>
    </row>
    <row r="207" spans="1:7" ht="15" customHeight="1">
      <c r="A207" s="189">
        <v>40902</v>
      </c>
      <c r="B207" s="189" t="s">
        <v>33295</v>
      </c>
      <c r="C207" s="185" t="s">
        <v>36</v>
      </c>
      <c r="D207" s="187">
        <v>1485.86</v>
      </c>
      <c r="E207" s="187">
        <v>1485.86</v>
      </c>
      <c r="F207" s="463">
        <v>84.24</v>
      </c>
      <c r="G207" s="463">
        <v>84.24</v>
      </c>
    </row>
    <row r="208" spans="1:7" ht="15" customHeight="1">
      <c r="A208" s="189">
        <v>40903</v>
      </c>
      <c r="B208" s="189" t="s">
        <v>33296</v>
      </c>
      <c r="C208" s="185" t="s">
        <v>36</v>
      </c>
      <c r="D208" s="187">
        <v>2097.77</v>
      </c>
      <c r="E208" s="187">
        <v>2097.77</v>
      </c>
      <c r="F208" s="463"/>
      <c r="G208" s="463"/>
    </row>
    <row r="209" spans="1:7" ht="15" customHeight="1">
      <c r="A209" s="189">
        <v>40904</v>
      </c>
      <c r="B209" s="189" t="s">
        <v>33297</v>
      </c>
      <c r="C209" s="185" t="s">
        <v>36</v>
      </c>
      <c r="D209" s="187">
        <v>2812.89</v>
      </c>
      <c r="E209" s="187">
        <v>2812.89</v>
      </c>
      <c r="F209" s="463">
        <v>126.52</v>
      </c>
      <c r="G209" s="463">
        <v>126.52</v>
      </c>
    </row>
    <row r="210" spans="1:7" ht="15" customHeight="1">
      <c r="A210" s="188">
        <v>5</v>
      </c>
      <c r="B210" s="188" t="s">
        <v>701</v>
      </c>
      <c r="C210" s="185"/>
      <c r="D210" s="186"/>
      <c r="E210" s="186"/>
      <c r="F210" s="463">
        <v>246.56</v>
      </c>
      <c r="G210" s="463">
        <v>246.56</v>
      </c>
    </row>
    <row r="211" spans="1:7" ht="15" customHeight="1">
      <c r="A211" s="188">
        <v>501</v>
      </c>
      <c r="B211" s="188" t="s">
        <v>702</v>
      </c>
      <c r="C211" s="185"/>
      <c r="D211" s="186"/>
      <c r="E211" s="186"/>
      <c r="F211" s="463">
        <v>90.62</v>
      </c>
      <c r="G211" s="463">
        <v>90.62</v>
      </c>
    </row>
    <row r="212" spans="1:7" ht="15" customHeight="1">
      <c r="A212" s="189">
        <v>50112</v>
      </c>
      <c r="B212" s="189" t="s">
        <v>33298</v>
      </c>
      <c r="C212" s="185" t="s">
        <v>21</v>
      </c>
      <c r="D212" s="186">
        <v>175.97</v>
      </c>
      <c r="E212" s="186">
        <v>175.97</v>
      </c>
      <c r="F212" s="463"/>
      <c r="G212" s="463"/>
    </row>
    <row r="213" spans="1:7" ht="15" customHeight="1">
      <c r="A213" s="189">
        <v>50115</v>
      </c>
      <c r="B213" s="189" t="s">
        <v>33299</v>
      </c>
      <c r="C213" s="185" t="s">
        <v>29</v>
      </c>
      <c r="D213" s="186">
        <v>554.59</v>
      </c>
      <c r="E213" s="186">
        <v>554.59</v>
      </c>
      <c r="F213" s="463">
        <v>67.05</v>
      </c>
      <c r="G213" s="463">
        <v>67.05</v>
      </c>
    </row>
    <row r="214" spans="1:7" ht="15" customHeight="1">
      <c r="A214" s="189">
        <v>50122</v>
      </c>
      <c r="B214" s="189" t="s">
        <v>33300</v>
      </c>
      <c r="C214" s="185" t="s">
        <v>21</v>
      </c>
      <c r="D214" s="186">
        <v>267.35000000000002</v>
      </c>
      <c r="E214" s="186">
        <v>267.35000000000002</v>
      </c>
      <c r="F214" s="463">
        <v>82.03</v>
      </c>
      <c r="G214" s="463">
        <v>82.03</v>
      </c>
    </row>
    <row r="215" spans="1:7" ht="15" customHeight="1">
      <c r="A215" s="188">
        <v>502</v>
      </c>
      <c r="B215" s="188" t="s">
        <v>703</v>
      </c>
      <c r="C215" s="185"/>
      <c r="D215" s="186"/>
      <c r="E215" s="186"/>
      <c r="F215" s="463">
        <v>98.31</v>
      </c>
      <c r="G215" s="463">
        <v>98.31</v>
      </c>
    </row>
    <row r="216" spans="1:7" ht="15" customHeight="1">
      <c r="A216" s="189">
        <v>50205</v>
      </c>
      <c r="B216" s="189" t="s">
        <v>33301</v>
      </c>
      <c r="C216" s="185" t="s">
        <v>21</v>
      </c>
      <c r="D216" s="186">
        <v>442.04</v>
      </c>
      <c r="E216" s="186">
        <v>442.04</v>
      </c>
      <c r="F216" s="463">
        <v>80.89</v>
      </c>
      <c r="G216" s="463">
        <v>80.89</v>
      </c>
    </row>
    <row r="217" spans="1:7" ht="15" customHeight="1">
      <c r="A217" s="189">
        <v>50206</v>
      </c>
      <c r="B217" s="189" t="s">
        <v>33302</v>
      </c>
      <c r="C217" s="185" t="s">
        <v>21</v>
      </c>
      <c r="D217" s="186">
        <v>476.41</v>
      </c>
      <c r="E217" s="186">
        <v>476.41</v>
      </c>
      <c r="F217" s="463">
        <v>64.64</v>
      </c>
      <c r="G217" s="463">
        <v>64.64</v>
      </c>
    </row>
    <row r="218" spans="1:7" ht="15" customHeight="1">
      <c r="A218" s="189">
        <v>50208</v>
      </c>
      <c r="B218" s="189" t="s">
        <v>33303</v>
      </c>
      <c r="C218" s="185" t="s">
        <v>21</v>
      </c>
      <c r="D218" s="186">
        <v>148.53</v>
      </c>
      <c r="E218" s="186">
        <v>148.53</v>
      </c>
      <c r="F218" s="463">
        <v>142.26</v>
      </c>
      <c r="G218" s="463">
        <v>142.26</v>
      </c>
    </row>
    <row r="219" spans="1:7" ht="15" customHeight="1">
      <c r="A219" s="189">
        <v>50212</v>
      </c>
      <c r="B219" s="189" t="s">
        <v>33304</v>
      </c>
      <c r="C219" s="185" t="s">
        <v>21</v>
      </c>
      <c r="D219" s="186">
        <v>136.46</v>
      </c>
      <c r="E219" s="186">
        <v>136.46</v>
      </c>
      <c r="F219" s="463">
        <v>111.71</v>
      </c>
      <c r="G219" s="463">
        <v>111.71</v>
      </c>
    </row>
    <row r="220" spans="1:7" ht="15" customHeight="1">
      <c r="A220" s="189">
        <v>50213</v>
      </c>
      <c r="B220" s="189" t="s">
        <v>33305</v>
      </c>
      <c r="C220" s="185" t="s">
        <v>19</v>
      </c>
      <c r="D220" s="186">
        <v>499.13</v>
      </c>
      <c r="E220" s="186">
        <v>499.13</v>
      </c>
      <c r="F220" s="463"/>
      <c r="G220" s="463"/>
    </row>
    <row r="221" spans="1:7" ht="15" customHeight="1">
      <c r="A221" s="188">
        <v>503</v>
      </c>
      <c r="B221" s="188" t="s">
        <v>704</v>
      </c>
      <c r="C221" s="185"/>
      <c r="D221" s="186"/>
      <c r="E221" s="186"/>
      <c r="F221" s="463"/>
      <c r="G221" s="463"/>
    </row>
    <row r="222" spans="1:7" ht="15" customHeight="1">
      <c r="A222" s="189">
        <v>50301</v>
      </c>
      <c r="B222" s="189" t="s">
        <v>33306</v>
      </c>
      <c r="C222" s="185" t="s">
        <v>36</v>
      </c>
      <c r="D222" s="186">
        <v>40.880000000000003</v>
      </c>
      <c r="E222" s="186">
        <v>40.880000000000003</v>
      </c>
      <c r="F222" s="463">
        <v>405.09</v>
      </c>
      <c r="G222" s="463">
        <v>405.09</v>
      </c>
    </row>
    <row r="223" spans="1:7" ht="15" customHeight="1">
      <c r="A223" s="189">
        <v>50303</v>
      </c>
      <c r="B223" s="189" t="s">
        <v>33307</v>
      </c>
      <c r="C223" s="185" t="s">
        <v>36</v>
      </c>
      <c r="D223" s="186">
        <v>63.65</v>
      </c>
      <c r="E223" s="186">
        <v>63.65</v>
      </c>
      <c r="F223" s="463">
        <v>405.09</v>
      </c>
      <c r="G223" s="463">
        <v>405.09</v>
      </c>
    </row>
    <row r="224" spans="1:7" ht="15" customHeight="1">
      <c r="A224" s="188">
        <v>505</v>
      </c>
      <c r="B224" s="188" t="s">
        <v>705</v>
      </c>
      <c r="C224" s="185"/>
      <c r="D224" s="186"/>
      <c r="E224" s="186"/>
      <c r="F224" s="463">
        <v>405.09</v>
      </c>
      <c r="G224" s="463">
        <v>405.09</v>
      </c>
    </row>
    <row r="225" spans="1:7" ht="15" customHeight="1">
      <c r="A225" s="189">
        <v>50501</v>
      </c>
      <c r="B225" s="189" t="s">
        <v>33308</v>
      </c>
      <c r="C225" s="185" t="s">
        <v>21</v>
      </c>
      <c r="D225" s="186">
        <v>135.65</v>
      </c>
      <c r="E225" s="186">
        <v>135.65</v>
      </c>
      <c r="F225" s="463">
        <v>18.829999999999998</v>
      </c>
      <c r="G225" s="463">
        <v>18.829999999999998</v>
      </c>
    </row>
    <row r="226" spans="1:7" ht="15" customHeight="1">
      <c r="A226" s="189">
        <v>50502</v>
      </c>
      <c r="B226" s="189" t="s">
        <v>33309</v>
      </c>
      <c r="C226" s="185" t="s">
        <v>21</v>
      </c>
      <c r="D226" s="186">
        <v>174.74</v>
      </c>
      <c r="E226" s="186">
        <v>174.74</v>
      </c>
      <c r="F226" s="463">
        <v>473.76</v>
      </c>
      <c r="G226" s="463">
        <v>473.76</v>
      </c>
    </row>
    <row r="227" spans="1:7" ht="15" customHeight="1">
      <c r="A227" s="189">
        <v>50503</v>
      </c>
      <c r="B227" s="189" t="s">
        <v>33310</v>
      </c>
      <c r="C227" s="185" t="s">
        <v>21</v>
      </c>
      <c r="D227" s="186">
        <v>93.73</v>
      </c>
      <c r="E227" s="186">
        <v>93.73</v>
      </c>
      <c r="F227" s="463">
        <v>91.54</v>
      </c>
      <c r="G227" s="463">
        <v>91.54</v>
      </c>
    </row>
    <row r="228" spans="1:7" ht="15" customHeight="1">
      <c r="A228" s="188">
        <v>506</v>
      </c>
      <c r="B228" s="188" t="s">
        <v>706</v>
      </c>
      <c r="C228" s="185"/>
      <c r="D228" s="186"/>
      <c r="E228" s="186"/>
      <c r="F228" s="463">
        <v>66.38</v>
      </c>
      <c r="G228" s="463">
        <v>66.38</v>
      </c>
    </row>
    <row r="229" spans="1:7" ht="15" customHeight="1">
      <c r="A229" s="189">
        <v>50601</v>
      </c>
      <c r="B229" s="189" t="s">
        <v>33311</v>
      </c>
      <c r="C229" s="185" t="s">
        <v>21</v>
      </c>
      <c r="D229" s="186">
        <v>73.02</v>
      </c>
      <c r="E229" s="186">
        <v>73.02</v>
      </c>
      <c r="F229" s="463">
        <v>24.77</v>
      </c>
      <c r="G229" s="463">
        <v>24.77</v>
      </c>
    </row>
    <row r="230" spans="1:7" ht="15" customHeight="1">
      <c r="A230" s="189">
        <v>50602</v>
      </c>
      <c r="B230" s="189" t="s">
        <v>33312</v>
      </c>
      <c r="C230" s="185" t="s">
        <v>21</v>
      </c>
      <c r="D230" s="186">
        <v>85.55</v>
      </c>
      <c r="E230" s="186">
        <v>85.55</v>
      </c>
      <c r="F230" s="463"/>
      <c r="G230" s="463"/>
    </row>
    <row r="231" spans="1:7" ht="15" customHeight="1">
      <c r="A231" s="189">
        <v>50603</v>
      </c>
      <c r="B231" s="189" t="s">
        <v>33313</v>
      </c>
      <c r="C231" s="185" t="s">
        <v>21</v>
      </c>
      <c r="D231" s="186">
        <v>99.16</v>
      </c>
      <c r="E231" s="186">
        <v>99.16</v>
      </c>
      <c r="F231" s="463">
        <v>10.33</v>
      </c>
      <c r="G231" s="463">
        <v>10.33</v>
      </c>
    </row>
    <row r="232" spans="1:7" ht="15" customHeight="1">
      <c r="A232" s="189">
        <v>50605</v>
      </c>
      <c r="B232" s="189" t="s">
        <v>33314</v>
      </c>
      <c r="C232" s="185" t="s">
        <v>21</v>
      </c>
      <c r="D232" s="186">
        <v>65.069999999999993</v>
      </c>
      <c r="E232" s="186">
        <v>65.069999999999993</v>
      </c>
      <c r="F232" s="463">
        <v>137.47</v>
      </c>
      <c r="G232" s="463">
        <v>137.47</v>
      </c>
    </row>
    <row r="233" spans="1:7" ht="15" customHeight="1">
      <c r="A233" s="189">
        <v>50606</v>
      </c>
      <c r="B233" s="189" t="s">
        <v>33315</v>
      </c>
      <c r="C233" s="185" t="s">
        <v>21</v>
      </c>
      <c r="D233" s="186">
        <v>48.8</v>
      </c>
      <c r="E233" s="186">
        <v>48.8</v>
      </c>
      <c r="F233" s="463">
        <v>291.08</v>
      </c>
      <c r="G233" s="463">
        <v>291.08</v>
      </c>
    </row>
    <row r="234" spans="1:7" ht="15" customHeight="1">
      <c r="A234" s="189">
        <v>50607</v>
      </c>
      <c r="B234" s="189" t="s">
        <v>33316</v>
      </c>
      <c r="C234" s="185" t="s">
        <v>21</v>
      </c>
      <c r="D234" s="186">
        <v>129.52000000000001</v>
      </c>
      <c r="E234" s="186">
        <v>129.52000000000001</v>
      </c>
      <c r="F234" s="463">
        <v>84.66</v>
      </c>
      <c r="G234" s="463">
        <v>84.66</v>
      </c>
    </row>
    <row r="235" spans="1:7" ht="15" customHeight="1">
      <c r="A235" s="189">
        <v>50608</v>
      </c>
      <c r="B235" s="189" t="s">
        <v>33317</v>
      </c>
      <c r="C235" s="185" t="s">
        <v>21</v>
      </c>
      <c r="D235" s="186">
        <v>96.97</v>
      </c>
      <c r="E235" s="186">
        <v>96.97</v>
      </c>
      <c r="F235" s="463">
        <v>190.91</v>
      </c>
      <c r="G235" s="463">
        <v>190.91</v>
      </c>
    </row>
    <row r="236" spans="1:7" ht="15" customHeight="1">
      <c r="A236" s="188">
        <v>6</v>
      </c>
      <c r="B236" s="188" t="s">
        <v>707</v>
      </c>
      <c r="C236" s="185"/>
      <c r="D236" s="186"/>
      <c r="E236" s="186"/>
      <c r="F236" s="463">
        <v>75.819999999999993</v>
      </c>
      <c r="G236" s="463">
        <v>75.819999999999993</v>
      </c>
    </row>
    <row r="237" spans="1:7" ht="15" customHeight="1">
      <c r="A237" s="188">
        <v>601</v>
      </c>
      <c r="B237" s="188" t="s">
        <v>708</v>
      </c>
      <c r="C237" s="185"/>
      <c r="D237" s="186"/>
      <c r="E237" s="186"/>
      <c r="F237" s="463">
        <v>127.64</v>
      </c>
      <c r="G237" s="463">
        <v>127.64</v>
      </c>
    </row>
    <row r="238" spans="1:7" ht="15" customHeight="1">
      <c r="A238" s="189">
        <v>60101</v>
      </c>
      <c r="B238" s="189" t="s">
        <v>33318</v>
      </c>
      <c r="C238" s="185" t="s">
        <v>19</v>
      </c>
      <c r="D238" s="186">
        <v>379.03</v>
      </c>
      <c r="E238" s="186">
        <v>379.03</v>
      </c>
      <c r="F238" s="463">
        <v>41</v>
      </c>
      <c r="G238" s="463">
        <v>41</v>
      </c>
    </row>
    <row r="239" spans="1:7" ht="15" customHeight="1">
      <c r="A239" s="189">
        <v>60102</v>
      </c>
      <c r="B239" s="189" t="s">
        <v>33319</v>
      </c>
      <c r="C239" s="185" t="s">
        <v>19</v>
      </c>
      <c r="D239" s="186">
        <v>379.03</v>
      </c>
      <c r="E239" s="186">
        <v>379.03</v>
      </c>
      <c r="F239" s="463"/>
      <c r="G239" s="463"/>
    </row>
    <row r="240" spans="1:7" ht="15" customHeight="1">
      <c r="A240" s="189">
        <v>60103</v>
      </c>
      <c r="B240" s="189" t="s">
        <v>33320</v>
      </c>
      <c r="C240" s="185" t="s">
        <v>19</v>
      </c>
      <c r="D240" s="186">
        <v>379.03</v>
      </c>
      <c r="E240" s="186">
        <v>379.03</v>
      </c>
      <c r="F240" s="464">
        <v>1063.43</v>
      </c>
      <c r="G240" s="464">
        <v>1063.43</v>
      </c>
    </row>
    <row r="241" spans="1:7" ht="15" customHeight="1">
      <c r="A241" s="189">
        <v>60107</v>
      </c>
      <c r="B241" s="189" t="s">
        <v>33321</v>
      </c>
      <c r="C241" s="185" t="s">
        <v>36</v>
      </c>
      <c r="D241" s="186">
        <v>24.07</v>
      </c>
      <c r="E241" s="186">
        <v>24.07</v>
      </c>
      <c r="F241" s="464">
        <v>1072.07</v>
      </c>
      <c r="G241" s="464">
        <v>1072.07</v>
      </c>
    </row>
    <row r="242" spans="1:7" ht="15" customHeight="1">
      <c r="A242" s="189">
        <v>60108</v>
      </c>
      <c r="B242" s="189" t="s">
        <v>33322</v>
      </c>
      <c r="C242" s="185" t="s">
        <v>19</v>
      </c>
      <c r="D242" s="186">
        <v>451.43</v>
      </c>
      <c r="E242" s="186">
        <v>451.43</v>
      </c>
      <c r="F242" s="464">
        <v>1083.72</v>
      </c>
      <c r="G242" s="464">
        <v>1083.72</v>
      </c>
    </row>
    <row r="243" spans="1:7" ht="15" customHeight="1">
      <c r="A243" s="189">
        <v>60110</v>
      </c>
      <c r="B243" s="189" t="s">
        <v>33323</v>
      </c>
      <c r="C243" s="185" t="s">
        <v>36</v>
      </c>
      <c r="D243" s="186">
        <v>84.11</v>
      </c>
      <c r="E243" s="186">
        <v>84.11</v>
      </c>
      <c r="F243" s="464">
        <v>1158.82</v>
      </c>
      <c r="G243" s="464">
        <v>1158.82</v>
      </c>
    </row>
    <row r="244" spans="1:7" ht="15" customHeight="1">
      <c r="A244" s="189">
        <v>60112</v>
      </c>
      <c r="B244" s="189" t="s">
        <v>33324</v>
      </c>
      <c r="C244" s="185" t="s">
        <v>36</v>
      </c>
      <c r="D244" s="186">
        <v>74.52</v>
      </c>
      <c r="E244" s="186">
        <v>74.52</v>
      </c>
      <c r="F244" s="463"/>
      <c r="G244" s="463"/>
    </row>
    <row r="245" spans="1:7" ht="15" customHeight="1">
      <c r="A245" s="189">
        <v>60113</v>
      </c>
      <c r="B245" s="189" t="s">
        <v>33325</v>
      </c>
      <c r="C245" s="185" t="s">
        <v>36</v>
      </c>
      <c r="D245" s="186">
        <v>29.09</v>
      </c>
      <c r="E245" s="186">
        <v>29.09</v>
      </c>
      <c r="F245" s="464">
        <v>1049.3699999999999</v>
      </c>
      <c r="G245" s="464">
        <v>1049.3699999999999</v>
      </c>
    </row>
    <row r="246" spans="1:7" ht="15" customHeight="1">
      <c r="A246" s="188">
        <v>611</v>
      </c>
      <c r="B246" s="188" t="s">
        <v>709</v>
      </c>
      <c r="C246" s="185"/>
      <c r="D246" s="186"/>
      <c r="E246" s="186"/>
      <c r="F246" s="464">
        <v>1049.3699999999999</v>
      </c>
      <c r="G246" s="464">
        <v>1049.3699999999999</v>
      </c>
    </row>
    <row r="247" spans="1:7" ht="15" customHeight="1">
      <c r="A247" s="189">
        <v>61101</v>
      </c>
      <c r="B247" s="189" t="s">
        <v>33326</v>
      </c>
      <c r="C247" s="185" t="s">
        <v>19</v>
      </c>
      <c r="D247" s="186">
        <v>10.36</v>
      </c>
      <c r="E247" s="186">
        <v>10.36</v>
      </c>
      <c r="F247" s="464">
        <v>1049.3699999999999</v>
      </c>
      <c r="G247" s="464">
        <v>1049.3699999999999</v>
      </c>
    </row>
    <row r="248" spans="1:7" ht="15" customHeight="1">
      <c r="A248" s="189">
        <v>61102</v>
      </c>
      <c r="B248" s="189" t="s">
        <v>33327</v>
      </c>
      <c r="C248" s="185" t="s">
        <v>19</v>
      </c>
      <c r="D248" s="186">
        <v>134.61000000000001</v>
      </c>
      <c r="E248" s="186">
        <v>134.61000000000001</v>
      </c>
      <c r="F248" s="464">
        <v>1049.3699999999999</v>
      </c>
      <c r="G248" s="464">
        <v>1049.3699999999999</v>
      </c>
    </row>
    <row r="249" spans="1:7" ht="15" customHeight="1">
      <c r="A249" s="189">
        <v>61103</v>
      </c>
      <c r="B249" s="189" t="s">
        <v>33328</v>
      </c>
      <c r="C249" s="185" t="s">
        <v>19</v>
      </c>
      <c r="D249" s="186">
        <v>297.41000000000003</v>
      </c>
      <c r="E249" s="186">
        <v>297.41000000000003</v>
      </c>
      <c r="F249" s="463"/>
      <c r="G249" s="463"/>
    </row>
    <row r="250" spans="1:7" ht="15" customHeight="1">
      <c r="A250" s="189">
        <v>61104</v>
      </c>
      <c r="B250" s="189" t="s">
        <v>33329</v>
      </c>
      <c r="C250" s="185" t="s">
        <v>19</v>
      </c>
      <c r="D250" s="186">
        <v>91.5</v>
      </c>
      <c r="E250" s="186">
        <v>91.5</v>
      </c>
      <c r="F250" s="463">
        <v>917.31</v>
      </c>
      <c r="G250" s="463">
        <v>917.31</v>
      </c>
    </row>
    <row r="251" spans="1:7" ht="15" customHeight="1">
      <c r="A251" s="189">
        <v>61106</v>
      </c>
      <c r="B251" s="189" t="s">
        <v>33330</v>
      </c>
      <c r="C251" s="185" t="s">
        <v>19</v>
      </c>
      <c r="D251" s="186">
        <v>133.28</v>
      </c>
      <c r="E251" s="186">
        <v>133.28</v>
      </c>
      <c r="F251" s="464">
        <v>1019.81</v>
      </c>
      <c r="G251" s="464">
        <v>1019.81</v>
      </c>
    </row>
    <row r="252" spans="1:7" ht="15" customHeight="1">
      <c r="A252" s="189">
        <v>61107</v>
      </c>
      <c r="B252" s="189" t="s">
        <v>33331</v>
      </c>
      <c r="C252" s="185" t="s">
        <v>19</v>
      </c>
      <c r="D252" s="186">
        <v>84.52</v>
      </c>
      <c r="E252" s="186">
        <v>84.52</v>
      </c>
      <c r="F252" s="464">
        <v>1047.31</v>
      </c>
      <c r="G252" s="464">
        <v>1047.31</v>
      </c>
    </row>
    <row r="253" spans="1:7" ht="15" customHeight="1">
      <c r="A253" s="189">
        <v>61108</v>
      </c>
      <c r="B253" s="189" t="s">
        <v>33332</v>
      </c>
      <c r="C253" s="185" t="s">
        <v>19</v>
      </c>
      <c r="D253" s="186">
        <v>120.59</v>
      </c>
      <c r="E253" s="186">
        <v>120.59</v>
      </c>
      <c r="F253" s="463"/>
      <c r="G253" s="463"/>
    </row>
    <row r="254" spans="1:7" ht="15" customHeight="1">
      <c r="A254" s="189">
        <v>61112</v>
      </c>
      <c r="B254" s="189" t="s">
        <v>33333</v>
      </c>
      <c r="C254" s="185" t="s">
        <v>19</v>
      </c>
      <c r="D254" s="186">
        <v>65.319999999999993</v>
      </c>
      <c r="E254" s="186">
        <v>65.319999999999993</v>
      </c>
      <c r="F254" s="464">
        <v>1381.29</v>
      </c>
      <c r="G254" s="464">
        <v>1381.29</v>
      </c>
    </row>
    <row r="255" spans="1:7" ht="15" customHeight="1">
      <c r="A255" s="188">
        <v>613</v>
      </c>
      <c r="B255" s="188" t="s">
        <v>710</v>
      </c>
      <c r="C255" s="185"/>
      <c r="D255" s="186"/>
      <c r="E255" s="186"/>
      <c r="F255" s="464">
        <v>1399.19</v>
      </c>
      <c r="G255" s="464">
        <v>1399.19</v>
      </c>
    </row>
    <row r="256" spans="1:7" ht="15" customHeight="1">
      <c r="A256" s="189">
        <v>61301</v>
      </c>
      <c r="B256" s="189" t="s">
        <v>33334</v>
      </c>
      <c r="C256" s="185" t="s">
        <v>19</v>
      </c>
      <c r="D256" s="186">
        <v>924.22</v>
      </c>
      <c r="E256" s="186">
        <v>924.22</v>
      </c>
      <c r="F256" s="464">
        <v>1473.69</v>
      </c>
      <c r="G256" s="464">
        <v>1473.69</v>
      </c>
    </row>
    <row r="257" spans="1:7" ht="15" customHeight="1">
      <c r="A257" s="189">
        <v>61302</v>
      </c>
      <c r="B257" s="189" t="s">
        <v>33335</v>
      </c>
      <c r="C257" s="185" t="s">
        <v>19</v>
      </c>
      <c r="D257" s="186">
        <v>929.98</v>
      </c>
      <c r="E257" s="186">
        <v>929.98</v>
      </c>
      <c r="F257" s="463"/>
      <c r="G257" s="463"/>
    </row>
    <row r="258" spans="1:7" ht="15" customHeight="1">
      <c r="A258" s="189">
        <v>61303</v>
      </c>
      <c r="B258" s="189" t="s">
        <v>33336</v>
      </c>
      <c r="C258" s="185" t="s">
        <v>19</v>
      </c>
      <c r="D258" s="186">
        <v>935.74</v>
      </c>
      <c r="E258" s="186">
        <v>935.74</v>
      </c>
      <c r="F258" s="463">
        <v>109.5</v>
      </c>
      <c r="G258" s="463">
        <v>109.5</v>
      </c>
    </row>
    <row r="259" spans="1:7" ht="15" customHeight="1">
      <c r="A259" s="189">
        <v>61304</v>
      </c>
      <c r="B259" s="189" t="s">
        <v>33337</v>
      </c>
      <c r="C259" s="185" t="s">
        <v>19</v>
      </c>
      <c r="D259" s="187">
        <v>1038.58</v>
      </c>
      <c r="E259" s="187">
        <v>1038.58</v>
      </c>
      <c r="F259" s="463">
        <v>263.11</v>
      </c>
      <c r="G259" s="463">
        <v>263.11</v>
      </c>
    </row>
    <row r="260" spans="1:7" ht="15" customHeight="1">
      <c r="A260" s="188">
        <v>614</v>
      </c>
      <c r="B260" s="188" t="s">
        <v>711</v>
      </c>
      <c r="C260" s="185"/>
      <c r="D260" s="186"/>
      <c r="E260" s="186"/>
      <c r="F260" s="463">
        <v>162.94</v>
      </c>
      <c r="G260" s="463">
        <v>162.94</v>
      </c>
    </row>
    <row r="261" spans="1:7" ht="15" customHeight="1">
      <c r="A261" s="189">
        <v>61401</v>
      </c>
      <c r="B261" s="189" t="s">
        <v>33338</v>
      </c>
      <c r="C261" s="185" t="s">
        <v>19</v>
      </c>
      <c r="D261" s="187">
        <v>1080.83</v>
      </c>
      <c r="E261" s="187">
        <v>1080.83</v>
      </c>
      <c r="F261" s="463">
        <v>79.17</v>
      </c>
      <c r="G261" s="463">
        <v>79.17</v>
      </c>
    </row>
    <row r="262" spans="1:7" ht="15" customHeight="1">
      <c r="A262" s="189">
        <v>61402</v>
      </c>
      <c r="B262" s="189" t="s">
        <v>33339</v>
      </c>
      <c r="C262" s="185" t="s">
        <v>19</v>
      </c>
      <c r="D262" s="187">
        <v>1085.9100000000001</v>
      </c>
      <c r="E262" s="187">
        <v>1085.9100000000001</v>
      </c>
      <c r="F262" s="463">
        <v>70.760000000000005</v>
      </c>
      <c r="G262" s="463">
        <v>70.760000000000005</v>
      </c>
    </row>
    <row r="263" spans="1:7" ht="15" customHeight="1">
      <c r="A263" s="189">
        <v>61403</v>
      </c>
      <c r="B263" s="189" t="s">
        <v>33340</v>
      </c>
      <c r="C263" s="185" t="s">
        <v>19</v>
      </c>
      <c r="D263" s="187">
        <v>1071.79</v>
      </c>
      <c r="E263" s="187">
        <v>1071.79</v>
      </c>
      <c r="F263" s="463">
        <v>9.1</v>
      </c>
      <c r="G263" s="463">
        <v>9.1</v>
      </c>
    </row>
    <row r="264" spans="1:7" ht="15" customHeight="1">
      <c r="A264" s="189">
        <v>61404</v>
      </c>
      <c r="B264" s="189" t="s">
        <v>33341</v>
      </c>
      <c r="C264" s="185" t="s">
        <v>19</v>
      </c>
      <c r="D264" s="187">
        <v>1085.9100000000001</v>
      </c>
      <c r="E264" s="187">
        <v>1085.9100000000001</v>
      </c>
      <c r="F264" s="463">
        <v>35.24</v>
      </c>
      <c r="G264" s="463">
        <v>35.24</v>
      </c>
    </row>
    <row r="265" spans="1:7" ht="15" customHeight="1">
      <c r="A265" s="188">
        <v>617</v>
      </c>
      <c r="B265" s="188" t="s">
        <v>712</v>
      </c>
      <c r="C265" s="185"/>
      <c r="D265" s="186"/>
      <c r="E265" s="186"/>
      <c r="F265" s="463">
        <v>72.17</v>
      </c>
      <c r="G265" s="463">
        <v>72.17</v>
      </c>
    </row>
    <row r="266" spans="1:7" ht="15" customHeight="1">
      <c r="A266" s="189">
        <v>61701</v>
      </c>
      <c r="B266" s="189" t="s">
        <v>33342</v>
      </c>
      <c r="C266" s="185" t="s">
        <v>19</v>
      </c>
      <c r="D266" s="186">
        <v>964.64</v>
      </c>
      <c r="E266" s="186">
        <v>964.64</v>
      </c>
      <c r="F266" s="463">
        <v>3.07</v>
      </c>
      <c r="G266" s="463">
        <v>3.07</v>
      </c>
    </row>
    <row r="267" spans="1:7" ht="15" customHeight="1">
      <c r="A267" s="189">
        <v>61702</v>
      </c>
      <c r="B267" s="189" t="s">
        <v>33343</v>
      </c>
      <c r="C267" s="185" t="s">
        <v>19</v>
      </c>
      <c r="D267" s="187">
        <v>1024.8399999999999</v>
      </c>
      <c r="E267" s="187">
        <v>1024.8399999999999</v>
      </c>
      <c r="F267" s="463">
        <v>14.88</v>
      </c>
      <c r="G267" s="463">
        <v>14.88</v>
      </c>
    </row>
    <row r="268" spans="1:7" ht="15" customHeight="1">
      <c r="A268" s="189">
        <v>61703</v>
      </c>
      <c r="B268" s="189" t="s">
        <v>33344</v>
      </c>
      <c r="C268" s="185" t="s">
        <v>19</v>
      </c>
      <c r="D268" s="187">
        <v>1125.82</v>
      </c>
      <c r="E268" s="187">
        <v>1125.82</v>
      </c>
      <c r="F268" s="463"/>
      <c r="G268" s="463"/>
    </row>
    <row r="269" spans="1:7" ht="15" customHeight="1">
      <c r="A269" s="188">
        <v>619</v>
      </c>
      <c r="B269" s="188" t="s">
        <v>713</v>
      </c>
      <c r="C269" s="185"/>
      <c r="D269" s="186"/>
      <c r="E269" s="186"/>
      <c r="F269" s="463">
        <v>777.61</v>
      </c>
      <c r="G269" s="463">
        <v>777.61</v>
      </c>
    </row>
    <row r="270" spans="1:7" ht="15" customHeight="1">
      <c r="A270" s="189">
        <v>61901</v>
      </c>
      <c r="B270" s="189" t="s">
        <v>33345</v>
      </c>
      <c r="C270" s="185" t="s">
        <v>19</v>
      </c>
      <c r="D270" s="187">
        <v>1076.17</v>
      </c>
      <c r="E270" s="187">
        <v>1076.17</v>
      </c>
      <c r="F270" s="463">
        <v>777.61</v>
      </c>
      <c r="G270" s="463">
        <v>777.61</v>
      </c>
    </row>
    <row r="271" spans="1:7" ht="15" customHeight="1">
      <c r="A271" s="189">
        <v>61902</v>
      </c>
      <c r="B271" s="189" t="s">
        <v>33346</v>
      </c>
      <c r="C271" s="185" t="s">
        <v>19</v>
      </c>
      <c r="D271" s="187">
        <v>1095</v>
      </c>
      <c r="E271" s="187">
        <v>1095</v>
      </c>
      <c r="F271" s="463"/>
      <c r="G271" s="463"/>
    </row>
    <row r="272" spans="1:7" ht="15" customHeight="1">
      <c r="A272" s="189">
        <v>61903</v>
      </c>
      <c r="B272" s="189" t="s">
        <v>33347</v>
      </c>
      <c r="C272" s="185" t="s">
        <v>19</v>
      </c>
      <c r="D272" s="187">
        <v>1173.82</v>
      </c>
      <c r="E272" s="187">
        <v>1173.82</v>
      </c>
      <c r="F272" s="464">
        <v>1718.1</v>
      </c>
      <c r="G272" s="464">
        <v>1718.1</v>
      </c>
    </row>
    <row r="273" spans="1:7" ht="15" customHeight="1">
      <c r="A273" s="188">
        <v>622</v>
      </c>
      <c r="B273" s="188" t="s">
        <v>714</v>
      </c>
      <c r="C273" s="185"/>
      <c r="D273" s="186"/>
      <c r="E273" s="186"/>
      <c r="F273" s="464">
        <v>1783.15</v>
      </c>
      <c r="G273" s="464">
        <v>1783.15</v>
      </c>
    </row>
    <row r="274" spans="1:7" ht="15" customHeight="1">
      <c r="A274" s="189">
        <v>62201</v>
      </c>
      <c r="B274" s="189" t="s">
        <v>33348</v>
      </c>
      <c r="C274" s="185" t="s">
        <v>19</v>
      </c>
      <c r="D274" s="186">
        <v>104.97</v>
      </c>
      <c r="E274" s="186">
        <v>104.97</v>
      </c>
      <c r="F274" s="464">
        <v>1860.55</v>
      </c>
      <c r="G274" s="464">
        <v>1860.55</v>
      </c>
    </row>
    <row r="275" spans="1:7" ht="15" customHeight="1">
      <c r="A275" s="189">
        <v>62202</v>
      </c>
      <c r="B275" s="189" t="s">
        <v>33349</v>
      </c>
      <c r="C275" s="185" t="s">
        <v>19</v>
      </c>
      <c r="D275" s="186">
        <v>104.97</v>
      </c>
      <c r="E275" s="186">
        <v>104.97</v>
      </c>
      <c r="F275" s="464">
        <v>2021.55</v>
      </c>
      <c r="G275" s="464">
        <v>2021.55</v>
      </c>
    </row>
    <row r="276" spans="1:7" ht="15" customHeight="1">
      <c r="A276" s="189">
        <v>62203</v>
      </c>
      <c r="B276" s="189" t="s">
        <v>33350</v>
      </c>
      <c r="C276" s="185" t="s">
        <v>19</v>
      </c>
      <c r="D276" s="186">
        <v>103.64</v>
      </c>
      <c r="E276" s="186">
        <v>103.64</v>
      </c>
      <c r="F276" s="464">
        <v>3525.24</v>
      </c>
      <c r="G276" s="464">
        <v>3525.24</v>
      </c>
    </row>
    <row r="277" spans="1:7" ht="15" customHeight="1">
      <c r="A277" s="189">
        <v>62204</v>
      </c>
      <c r="B277" s="189" t="s">
        <v>33351</v>
      </c>
      <c r="C277" s="185" t="s">
        <v>19</v>
      </c>
      <c r="D277" s="186">
        <v>83.85</v>
      </c>
      <c r="E277" s="186">
        <v>83.85</v>
      </c>
      <c r="F277" s="463"/>
      <c r="G277" s="463"/>
    </row>
    <row r="278" spans="1:7" ht="15" customHeight="1">
      <c r="A278" s="189">
        <v>62205</v>
      </c>
      <c r="B278" s="189" t="s">
        <v>33352</v>
      </c>
      <c r="C278" s="185" t="s">
        <v>19</v>
      </c>
      <c r="D278" s="186">
        <v>76.77</v>
      </c>
      <c r="E278" s="186">
        <v>76.77</v>
      </c>
      <c r="F278" s="463"/>
      <c r="G278" s="463"/>
    </row>
    <row r="279" spans="1:7" ht="15" customHeight="1">
      <c r="A279" s="189">
        <v>62206</v>
      </c>
      <c r="B279" s="189" t="s">
        <v>33353</v>
      </c>
      <c r="C279" s="185" t="s">
        <v>19</v>
      </c>
      <c r="D279" s="186">
        <v>9.85</v>
      </c>
      <c r="E279" s="186">
        <v>9.85</v>
      </c>
      <c r="F279" s="463">
        <v>717.33</v>
      </c>
      <c r="G279" s="463">
        <v>717.33</v>
      </c>
    </row>
    <row r="280" spans="1:7" ht="15" customHeight="1">
      <c r="A280" s="189">
        <v>62207</v>
      </c>
      <c r="B280" s="189" t="s">
        <v>33354</v>
      </c>
      <c r="C280" s="185" t="s">
        <v>19</v>
      </c>
      <c r="D280" s="186">
        <v>59.23</v>
      </c>
      <c r="E280" s="186">
        <v>59.23</v>
      </c>
      <c r="F280" s="463">
        <v>114.64</v>
      </c>
      <c r="G280" s="463">
        <v>114.64</v>
      </c>
    </row>
    <row r="281" spans="1:7" ht="15" customHeight="1">
      <c r="A281" s="189">
        <v>62208</v>
      </c>
      <c r="B281" s="189" t="s">
        <v>33355</v>
      </c>
      <c r="C281" s="185" t="s">
        <v>19</v>
      </c>
      <c r="D281" s="186">
        <v>76.45</v>
      </c>
      <c r="E281" s="186">
        <v>76.45</v>
      </c>
      <c r="F281" s="463">
        <v>601.04999999999995</v>
      </c>
      <c r="G281" s="463">
        <v>601.04999999999995</v>
      </c>
    </row>
    <row r="282" spans="1:7" ht="15" customHeight="1">
      <c r="A282" s="189">
        <v>62211</v>
      </c>
      <c r="B282" s="189" t="s">
        <v>33356</v>
      </c>
      <c r="C282" s="185" t="s">
        <v>36</v>
      </c>
      <c r="D282" s="186">
        <v>3.21</v>
      </c>
      <c r="E282" s="186">
        <v>3.21</v>
      </c>
      <c r="F282" s="463">
        <v>367.99</v>
      </c>
      <c r="G282" s="463">
        <v>367.99</v>
      </c>
    </row>
    <row r="283" spans="1:7" ht="15" customHeight="1">
      <c r="A283" s="189">
        <v>62212</v>
      </c>
      <c r="B283" s="189" t="s">
        <v>33357</v>
      </c>
      <c r="C283" s="185" t="s">
        <v>36</v>
      </c>
      <c r="D283" s="186">
        <v>15.63</v>
      </c>
      <c r="E283" s="186">
        <v>15.63</v>
      </c>
      <c r="F283" s="463">
        <v>726.78</v>
      </c>
      <c r="G283" s="463">
        <v>726.78</v>
      </c>
    </row>
    <row r="284" spans="1:7" ht="15" customHeight="1">
      <c r="A284" s="188">
        <v>623</v>
      </c>
      <c r="B284" s="188" t="s">
        <v>715</v>
      </c>
      <c r="C284" s="185"/>
      <c r="D284" s="186"/>
      <c r="E284" s="186"/>
      <c r="F284" s="463">
        <v>901.53</v>
      </c>
      <c r="G284" s="463">
        <v>901.53</v>
      </c>
    </row>
    <row r="285" spans="1:7" ht="15" customHeight="1">
      <c r="A285" s="189">
        <v>62301</v>
      </c>
      <c r="B285" s="189" t="s">
        <v>33358</v>
      </c>
      <c r="C285" s="185" t="s">
        <v>19</v>
      </c>
      <c r="D285" s="186">
        <v>782.32</v>
      </c>
      <c r="E285" s="186">
        <v>782.32</v>
      </c>
      <c r="F285" s="463"/>
      <c r="G285" s="463"/>
    </row>
    <row r="286" spans="1:7" ht="15" customHeight="1">
      <c r="A286" s="189">
        <v>62302</v>
      </c>
      <c r="B286" s="189" t="s">
        <v>33359</v>
      </c>
      <c r="C286" s="185" t="s">
        <v>19</v>
      </c>
      <c r="D286" s="186">
        <v>801.71</v>
      </c>
      <c r="E286" s="186">
        <v>801.71</v>
      </c>
      <c r="F286" s="463">
        <v>518.83000000000004</v>
      </c>
      <c r="G286" s="463">
        <v>518.83000000000004</v>
      </c>
    </row>
    <row r="287" spans="1:7" ht="15" customHeight="1">
      <c r="A287" s="188">
        <v>625</v>
      </c>
      <c r="B287" s="188" t="s">
        <v>11255</v>
      </c>
      <c r="C287" s="185"/>
      <c r="D287" s="186"/>
      <c r="E287" s="186"/>
      <c r="F287" s="463">
        <v>545.78</v>
      </c>
      <c r="G287" s="463">
        <v>545.78</v>
      </c>
    </row>
    <row r="288" spans="1:7" ht="15" customHeight="1">
      <c r="A288" s="189">
        <v>62501</v>
      </c>
      <c r="B288" s="189" t="s">
        <v>33360</v>
      </c>
      <c r="C288" s="185" t="s">
        <v>19</v>
      </c>
      <c r="D288" s="187">
        <v>1502.7</v>
      </c>
      <c r="E288" s="187">
        <v>1502.7</v>
      </c>
      <c r="F288" s="463">
        <v>415.3</v>
      </c>
      <c r="G288" s="463">
        <v>415.3</v>
      </c>
    </row>
    <row r="289" spans="1:7" ht="15" customHeight="1">
      <c r="A289" s="189">
        <v>62502</v>
      </c>
      <c r="B289" s="189" t="s">
        <v>33361</v>
      </c>
      <c r="C289" s="185" t="s">
        <v>19</v>
      </c>
      <c r="D289" s="187">
        <v>1574.3</v>
      </c>
      <c r="E289" s="187">
        <v>1574.3</v>
      </c>
      <c r="F289" s="463">
        <v>945.93</v>
      </c>
      <c r="G289" s="463">
        <v>945.93</v>
      </c>
    </row>
    <row r="290" spans="1:7" ht="15" customHeight="1">
      <c r="A290" s="189">
        <v>62503</v>
      </c>
      <c r="B290" s="189" t="s">
        <v>33362</v>
      </c>
      <c r="C290" s="185" t="s">
        <v>19</v>
      </c>
      <c r="D290" s="187">
        <v>1636.66</v>
      </c>
      <c r="E290" s="187">
        <v>1636.66</v>
      </c>
      <c r="F290" s="463">
        <v>286.3</v>
      </c>
      <c r="G290" s="463">
        <v>286.3</v>
      </c>
    </row>
    <row r="291" spans="1:7" ht="15" customHeight="1">
      <c r="A291" s="189">
        <v>62504</v>
      </c>
      <c r="B291" s="189" t="s">
        <v>33363</v>
      </c>
      <c r="C291" s="185" t="s">
        <v>19</v>
      </c>
      <c r="D291" s="187">
        <v>1775.52</v>
      </c>
      <c r="E291" s="187">
        <v>1775.52</v>
      </c>
      <c r="F291" s="463"/>
      <c r="G291" s="463"/>
    </row>
    <row r="292" spans="1:7" ht="15" customHeight="1">
      <c r="A292" s="189">
        <v>62505</v>
      </c>
      <c r="B292" s="189" t="s">
        <v>33364</v>
      </c>
      <c r="C292" s="185" t="s">
        <v>19</v>
      </c>
      <c r="D292" s="187">
        <v>3152.4</v>
      </c>
      <c r="E292" s="187">
        <v>3152.4</v>
      </c>
      <c r="F292" s="463">
        <v>25.32</v>
      </c>
      <c r="G292" s="463">
        <v>25.32</v>
      </c>
    </row>
    <row r="293" spans="1:7" ht="15" customHeight="1">
      <c r="A293" s="188">
        <v>7</v>
      </c>
      <c r="B293" s="188" t="s">
        <v>716</v>
      </c>
      <c r="C293" s="185"/>
      <c r="D293" s="186"/>
      <c r="E293" s="186"/>
      <c r="F293" s="463"/>
      <c r="G293" s="463"/>
    </row>
    <row r="294" spans="1:7" ht="15" customHeight="1">
      <c r="A294" s="188">
        <v>711</v>
      </c>
      <c r="B294" s="188" t="s">
        <v>717</v>
      </c>
      <c r="C294" s="185"/>
      <c r="D294" s="186"/>
      <c r="E294" s="186"/>
      <c r="F294" s="463"/>
      <c r="G294" s="463"/>
    </row>
    <row r="295" spans="1:7" ht="15" customHeight="1">
      <c r="A295" s="189">
        <v>71101</v>
      </c>
      <c r="B295" s="189" t="s">
        <v>167</v>
      </c>
      <c r="C295" s="185" t="s">
        <v>21</v>
      </c>
      <c r="D295" s="186">
        <v>757.17</v>
      </c>
      <c r="E295" s="186">
        <v>757.17</v>
      </c>
      <c r="F295" s="463">
        <v>269.67</v>
      </c>
      <c r="G295" s="463">
        <v>269.67</v>
      </c>
    </row>
    <row r="296" spans="1:7" ht="15" customHeight="1">
      <c r="A296" s="189">
        <v>71103</v>
      </c>
      <c r="B296" s="189" t="s">
        <v>168</v>
      </c>
      <c r="C296" s="185" t="s">
        <v>21</v>
      </c>
      <c r="D296" s="186">
        <v>119.97</v>
      </c>
      <c r="E296" s="186">
        <v>119.97</v>
      </c>
      <c r="F296" s="463">
        <v>293.81</v>
      </c>
      <c r="G296" s="463">
        <v>293.81</v>
      </c>
    </row>
    <row r="297" spans="1:7" ht="15" customHeight="1">
      <c r="A297" s="189">
        <v>71104</v>
      </c>
      <c r="B297" s="189" t="s">
        <v>169</v>
      </c>
      <c r="C297" s="185" t="s">
        <v>21</v>
      </c>
      <c r="D297" s="186">
        <v>655.45</v>
      </c>
      <c r="E297" s="186">
        <v>655.45</v>
      </c>
      <c r="F297" s="464">
        <v>1225.56</v>
      </c>
      <c r="G297" s="464">
        <v>1225.56</v>
      </c>
    </row>
    <row r="298" spans="1:7" ht="15" customHeight="1">
      <c r="A298" s="189">
        <v>71105</v>
      </c>
      <c r="B298" s="189" t="s">
        <v>170</v>
      </c>
      <c r="C298" s="185" t="s">
        <v>21</v>
      </c>
      <c r="D298" s="186">
        <v>399.72</v>
      </c>
      <c r="E298" s="186">
        <v>399.72</v>
      </c>
      <c r="F298" s="463"/>
      <c r="G298" s="463"/>
    </row>
    <row r="299" spans="1:7" ht="15" customHeight="1">
      <c r="A299" s="189">
        <v>71106</v>
      </c>
      <c r="B299" s="189" t="s">
        <v>171</v>
      </c>
      <c r="C299" s="185" t="s">
        <v>21</v>
      </c>
      <c r="D299" s="186">
        <v>810.38</v>
      </c>
      <c r="E299" s="186">
        <v>810.38</v>
      </c>
      <c r="F299" s="463">
        <v>582.98</v>
      </c>
      <c r="G299" s="463">
        <v>582.98</v>
      </c>
    </row>
    <row r="300" spans="1:7" ht="15" customHeight="1">
      <c r="A300" s="189">
        <v>71107</v>
      </c>
      <c r="B300" s="189" t="s">
        <v>172</v>
      </c>
      <c r="C300" s="185" t="s">
        <v>21</v>
      </c>
      <c r="D300" s="187">
        <v>1007.29</v>
      </c>
      <c r="E300" s="187">
        <v>1007.29</v>
      </c>
      <c r="F300" s="463">
        <v>709.11</v>
      </c>
      <c r="G300" s="463">
        <v>709.11</v>
      </c>
    </row>
    <row r="301" spans="1:7" ht="15" customHeight="1">
      <c r="A301" s="188">
        <v>717</v>
      </c>
      <c r="B301" s="188" t="s">
        <v>718</v>
      </c>
      <c r="C301" s="185"/>
      <c r="D301" s="186"/>
      <c r="E301" s="186"/>
      <c r="F301" s="463">
        <v>631.04999999999995</v>
      </c>
      <c r="G301" s="463">
        <v>631.04999999999995</v>
      </c>
    </row>
    <row r="302" spans="1:7" ht="15" customHeight="1">
      <c r="A302" s="189">
        <v>71701</v>
      </c>
      <c r="B302" s="189" t="s">
        <v>173</v>
      </c>
      <c r="C302" s="185" t="s">
        <v>21</v>
      </c>
      <c r="D302" s="186">
        <v>530.05999999999995</v>
      </c>
      <c r="E302" s="186">
        <v>530.05999999999995</v>
      </c>
      <c r="F302" s="463"/>
      <c r="G302" s="463"/>
    </row>
    <row r="303" spans="1:7" ht="15" customHeight="1">
      <c r="A303" s="189">
        <v>71702</v>
      </c>
      <c r="B303" s="189" t="s">
        <v>174</v>
      </c>
      <c r="C303" s="185" t="s">
        <v>21</v>
      </c>
      <c r="D303" s="186">
        <v>758.83</v>
      </c>
      <c r="E303" s="186">
        <v>758.83</v>
      </c>
      <c r="F303" s="463"/>
      <c r="G303" s="463"/>
    </row>
    <row r="304" spans="1:7" ht="15" customHeight="1">
      <c r="A304" s="189">
        <v>71703</v>
      </c>
      <c r="B304" s="189" t="s">
        <v>175</v>
      </c>
      <c r="C304" s="185" t="s">
        <v>21</v>
      </c>
      <c r="D304" s="186">
        <v>404.78</v>
      </c>
      <c r="E304" s="186">
        <v>404.78</v>
      </c>
      <c r="F304" s="463">
        <v>221.01</v>
      </c>
      <c r="G304" s="463">
        <v>221.01</v>
      </c>
    </row>
    <row r="305" spans="1:7" ht="15" customHeight="1">
      <c r="A305" s="189">
        <v>71704</v>
      </c>
      <c r="B305" s="189" t="s">
        <v>176</v>
      </c>
      <c r="C305" s="185" t="s">
        <v>21</v>
      </c>
      <c r="D305" s="186">
        <v>896.54</v>
      </c>
      <c r="E305" s="186">
        <v>896.54</v>
      </c>
      <c r="F305" s="463">
        <v>112.36</v>
      </c>
      <c r="G305" s="463">
        <v>112.36</v>
      </c>
    </row>
    <row r="306" spans="1:7" ht="15" customHeight="1">
      <c r="A306" s="189">
        <v>71706</v>
      </c>
      <c r="B306" s="189" t="s">
        <v>177</v>
      </c>
      <c r="C306" s="185" t="s">
        <v>21</v>
      </c>
      <c r="D306" s="186">
        <v>374.53</v>
      </c>
      <c r="E306" s="186">
        <v>374.53</v>
      </c>
      <c r="F306" s="463">
        <v>114.08</v>
      </c>
      <c r="G306" s="463">
        <v>114.08</v>
      </c>
    </row>
    <row r="307" spans="1:7" ht="15" customHeight="1">
      <c r="A307" s="188">
        <v>718</v>
      </c>
      <c r="B307" s="188" t="s">
        <v>714</v>
      </c>
      <c r="C307" s="185"/>
      <c r="D307" s="186"/>
      <c r="E307" s="186"/>
      <c r="F307" s="463">
        <v>459.03</v>
      </c>
      <c r="G307" s="463">
        <v>459.03</v>
      </c>
    </row>
    <row r="308" spans="1:7" ht="15" customHeight="1">
      <c r="A308" s="189">
        <v>71801</v>
      </c>
      <c r="B308" s="189" t="s">
        <v>178</v>
      </c>
      <c r="C308" s="185" t="s">
        <v>21</v>
      </c>
      <c r="D308" s="186">
        <v>26.82</v>
      </c>
      <c r="E308" s="186">
        <v>26.82</v>
      </c>
      <c r="F308" s="463">
        <v>286.38</v>
      </c>
      <c r="G308" s="463">
        <v>286.38</v>
      </c>
    </row>
    <row r="309" spans="1:7" ht="15" customHeight="1">
      <c r="A309" s="188">
        <v>8</v>
      </c>
      <c r="B309" s="188" t="s">
        <v>719</v>
      </c>
      <c r="C309" s="185"/>
      <c r="D309" s="186"/>
      <c r="E309" s="186"/>
      <c r="F309" s="463"/>
      <c r="G309" s="463"/>
    </row>
    <row r="310" spans="1:7" ht="15" customHeight="1">
      <c r="A310" s="188">
        <v>801</v>
      </c>
      <c r="B310" s="188" t="s">
        <v>720</v>
      </c>
      <c r="C310" s="185"/>
      <c r="D310" s="186"/>
      <c r="E310" s="186"/>
      <c r="F310" s="463">
        <v>57.18</v>
      </c>
      <c r="G310" s="463">
        <v>57.18</v>
      </c>
    </row>
    <row r="311" spans="1:7" ht="15" customHeight="1">
      <c r="A311" s="189">
        <v>80102</v>
      </c>
      <c r="B311" s="189" t="s">
        <v>179</v>
      </c>
      <c r="C311" s="185" t="s">
        <v>21</v>
      </c>
      <c r="D311" s="186">
        <v>259.44</v>
      </c>
      <c r="E311" s="186">
        <v>259.44</v>
      </c>
      <c r="F311" s="463">
        <v>84.99</v>
      </c>
      <c r="G311" s="463">
        <v>84.99</v>
      </c>
    </row>
    <row r="312" spans="1:7" ht="15" customHeight="1">
      <c r="A312" s="189">
        <v>80103</v>
      </c>
      <c r="B312" s="189" t="s">
        <v>180</v>
      </c>
      <c r="C312" s="185" t="s">
        <v>21</v>
      </c>
      <c r="D312" s="186">
        <v>325.42</v>
      </c>
      <c r="E312" s="186">
        <v>325.42</v>
      </c>
      <c r="F312" s="463">
        <v>95.57</v>
      </c>
      <c r="G312" s="463">
        <v>95.57</v>
      </c>
    </row>
    <row r="313" spans="1:7" ht="15" customHeight="1">
      <c r="A313" s="189">
        <v>80107</v>
      </c>
      <c r="B313" s="189" t="s">
        <v>181</v>
      </c>
      <c r="C313" s="185" t="s">
        <v>21</v>
      </c>
      <c r="D313" s="187">
        <v>1059.72</v>
      </c>
      <c r="E313" s="187">
        <v>1059.72</v>
      </c>
      <c r="F313" s="463">
        <v>183.8</v>
      </c>
      <c r="G313" s="463">
        <v>183.8</v>
      </c>
    </row>
    <row r="314" spans="1:7" ht="15" customHeight="1">
      <c r="A314" s="188">
        <v>802</v>
      </c>
      <c r="B314" s="188" t="s">
        <v>721</v>
      </c>
      <c r="C314" s="185"/>
      <c r="D314" s="186"/>
      <c r="E314" s="186"/>
      <c r="F314" s="463">
        <v>127.7</v>
      </c>
      <c r="G314" s="463">
        <v>127.7</v>
      </c>
    </row>
    <row r="315" spans="1:7" ht="15" customHeight="1">
      <c r="A315" s="189">
        <v>80201</v>
      </c>
      <c r="B315" s="189" t="s">
        <v>182</v>
      </c>
      <c r="C315" s="185" t="s">
        <v>21</v>
      </c>
      <c r="D315" s="186">
        <v>635.07000000000005</v>
      </c>
      <c r="E315" s="186">
        <v>635.07000000000005</v>
      </c>
      <c r="F315" s="463">
        <v>40.14</v>
      </c>
      <c r="G315" s="463">
        <v>40.14</v>
      </c>
    </row>
    <row r="316" spans="1:7" ht="15" customHeight="1">
      <c r="A316" s="189">
        <v>80202</v>
      </c>
      <c r="B316" s="189" t="s">
        <v>183</v>
      </c>
      <c r="C316" s="185" t="s">
        <v>21</v>
      </c>
      <c r="D316" s="186">
        <v>752.11</v>
      </c>
      <c r="E316" s="186">
        <v>752.11</v>
      </c>
      <c r="F316" s="463">
        <v>92.26</v>
      </c>
      <c r="G316" s="463">
        <v>92.26</v>
      </c>
    </row>
    <row r="317" spans="1:7" ht="15" customHeight="1">
      <c r="A317" s="189">
        <v>80203</v>
      </c>
      <c r="B317" s="189" t="s">
        <v>184</v>
      </c>
      <c r="C317" s="185" t="s">
        <v>21</v>
      </c>
      <c r="D317" s="186">
        <v>659.6</v>
      </c>
      <c r="E317" s="186">
        <v>659.6</v>
      </c>
      <c r="F317" s="463">
        <v>94.85</v>
      </c>
      <c r="G317" s="463">
        <v>94.85</v>
      </c>
    </row>
    <row r="318" spans="1:7" ht="15" customHeight="1">
      <c r="A318" s="188">
        <v>9</v>
      </c>
      <c r="B318" s="188" t="s">
        <v>6</v>
      </c>
      <c r="C318" s="185"/>
      <c r="D318" s="186"/>
      <c r="E318" s="186"/>
      <c r="F318" s="463">
        <v>83.34</v>
      </c>
      <c r="G318" s="463">
        <v>83.34</v>
      </c>
    </row>
    <row r="319" spans="1:7" ht="15" customHeight="1">
      <c r="A319" s="188">
        <v>901</v>
      </c>
      <c r="B319" s="188" t="s">
        <v>722</v>
      </c>
      <c r="C319" s="185"/>
      <c r="D319" s="186"/>
      <c r="E319" s="186"/>
      <c r="F319" s="463"/>
      <c r="G319" s="463"/>
    </row>
    <row r="320" spans="1:7" ht="15" customHeight="1">
      <c r="A320" s="189">
        <v>90101</v>
      </c>
      <c r="B320" s="189" t="s">
        <v>185</v>
      </c>
      <c r="C320" s="185" t="s">
        <v>21</v>
      </c>
      <c r="D320" s="186">
        <v>226.23</v>
      </c>
      <c r="E320" s="186">
        <v>226.23</v>
      </c>
      <c r="F320" s="463">
        <v>116.11</v>
      </c>
      <c r="G320" s="463">
        <v>116.11</v>
      </c>
    </row>
    <row r="321" spans="1:7" ht="15" customHeight="1">
      <c r="A321" s="189">
        <v>90102</v>
      </c>
      <c r="B321" s="189" t="s">
        <v>186</v>
      </c>
      <c r="C321" s="185" t="s">
        <v>21</v>
      </c>
      <c r="D321" s="186">
        <v>112</v>
      </c>
      <c r="E321" s="186">
        <v>112</v>
      </c>
      <c r="F321" s="463">
        <v>37.89</v>
      </c>
      <c r="G321" s="463">
        <v>37.89</v>
      </c>
    </row>
    <row r="322" spans="1:7" ht="15" customHeight="1">
      <c r="A322" s="189">
        <v>90103</v>
      </c>
      <c r="B322" s="189" t="s">
        <v>187</v>
      </c>
      <c r="C322" s="185" t="s">
        <v>21</v>
      </c>
      <c r="D322" s="186">
        <v>94.73</v>
      </c>
      <c r="E322" s="186">
        <v>94.73</v>
      </c>
      <c r="F322" s="463">
        <v>278.79000000000002</v>
      </c>
      <c r="G322" s="463">
        <v>278.79000000000002</v>
      </c>
    </row>
    <row r="323" spans="1:7" ht="15" customHeight="1">
      <c r="A323" s="189">
        <v>90104</v>
      </c>
      <c r="B323" s="189" t="s">
        <v>188</v>
      </c>
      <c r="C323" s="185" t="s">
        <v>21</v>
      </c>
      <c r="D323" s="186">
        <v>398.99</v>
      </c>
      <c r="E323" s="186">
        <v>398.99</v>
      </c>
      <c r="F323" s="463">
        <v>237.75</v>
      </c>
      <c r="G323" s="463">
        <v>237.75</v>
      </c>
    </row>
    <row r="324" spans="1:7" ht="15" customHeight="1">
      <c r="A324" s="189">
        <v>90105</v>
      </c>
      <c r="B324" s="189" t="s">
        <v>189</v>
      </c>
      <c r="C324" s="185" t="s">
        <v>21</v>
      </c>
      <c r="D324" s="186">
        <v>241.1</v>
      </c>
      <c r="E324" s="186">
        <v>241.1</v>
      </c>
      <c r="F324" s="463">
        <v>57.63</v>
      </c>
      <c r="G324" s="463">
        <v>57.63</v>
      </c>
    </row>
    <row r="325" spans="1:7" ht="15" customHeight="1">
      <c r="A325" s="188">
        <v>902</v>
      </c>
      <c r="B325" s="188" t="s">
        <v>723</v>
      </c>
      <c r="C325" s="185"/>
      <c r="D325" s="186"/>
      <c r="E325" s="186"/>
      <c r="F325" s="463"/>
      <c r="G325" s="463"/>
    </row>
    <row r="326" spans="1:7" ht="15" customHeight="1">
      <c r="A326" s="189">
        <v>90202</v>
      </c>
      <c r="B326" s="189" t="s">
        <v>190</v>
      </c>
      <c r="C326" s="185" t="s">
        <v>21</v>
      </c>
      <c r="D326" s="186">
        <v>49.02</v>
      </c>
      <c r="E326" s="186">
        <v>49.02</v>
      </c>
      <c r="F326" s="463">
        <v>126.85</v>
      </c>
      <c r="G326" s="463">
        <v>126.85</v>
      </c>
    </row>
    <row r="327" spans="1:7" ht="15" customHeight="1">
      <c r="A327" s="189">
        <v>90203</v>
      </c>
      <c r="B327" s="189" t="s">
        <v>191</v>
      </c>
      <c r="C327" s="185" t="s">
        <v>21</v>
      </c>
      <c r="D327" s="186">
        <v>80.349999999999994</v>
      </c>
      <c r="E327" s="186">
        <v>80.349999999999994</v>
      </c>
      <c r="F327" s="463"/>
      <c r="G327" s="463"/>
    </row>
    <row r="328" spans="1:7" ht="15" customHeight="1">
      <c r="A328" s="189">
        <v>90206</v>
      </c>
      <c r="B328" s="189" t="s">
        <v>192</v>
      </c>
      <c r="C328" s="185" t="s">
        <v>21</v>
      </c>
      <c r="D328" s="186">
        <v>89.8</v>
      </c>
      <c r="E328" s="186">
        <v>89.8</v>
      </c>
      <c r="F328" s="463">
        <v>64.33</v>
      </c>
      <c r="G328" s="463">
        <v>64.33</v>
      </c>
    </row>
    <row r="329" spans="1:7" ht="15" customHeight="1">
      <c r="A329" s="189">
        <v>90211</v>
      </c>
      <c r="B329" s="189" t="s">
        <v>193</v>
      </c>
      <c r="C329" s="185" t="s">
        <v>21</v>
      </c>
      <c r="D329" s="186">
        <v>188.6</v>
      </c>
      <c r="E329" s="186">
        <v>188.6</v>
      </c>
      <c r="F329" s="463">
        <v>22.04</v>
      </c>
      <c r="G329" s="463">
        <v>22.04</v>
      </c>
    </row>
    <row r="330" spans="1:7" ht="15" customHeight="1">
      <c r="A330" s="189">
        <v>90212</v>
      </c>
      <c r="B330" s="189" t="s">
        <v>194</v>
      </c>
      <c r="C330" s="185" t="s">
        <v>21</v>
      </c>
      <c r="D330" s="186">
        <v>136.77000000000001</v>
      </c>
      <c r="E330" s="186">
        <v>136.77000000000001</v>
      </c>
      <c r="F330" s="463">
        <v>17.420000000000002</v>
      </c>
      <c r="G330" s="463">
        <v>17.420000000000002</v>
      </c>
    </row>
    <row r="331" spans="1:7" ht="15" customHeight="1">
      <c r="A331" s="189">
        <v>90215</v>
      </c>
      <c r="B331" s="189" t="s">
        <v>195</v>
      </c>
      <c r="C331" s="185" t="s">
        <v>36</v>
      </c>
      <c r="D331" s="186">
        <v>34.840000000000003</v>
      </c>
      <c r="E331" s="186">
        <v>34.840000000000003</v>
      </c>
      <c r="F331" s="463">
        <v>90.92</v>
      </c>
      <c r="G331" s="463">
        <v>90.92</v>
      </c>
    </row>
    <row r="332" spans="1:7" ht="15" customHeight="1">
      <c r="A332" s="189">
        <v>90216</v>
      </c>
      <c r="B332" s="189" t="s">
        <v>196</v>
      </c>
      <c r="C332" s="185" t="s">
        <v>36</v>
      </c>
      <c r="D332" s="186">
        <v>84.59</v>
      </c>
      <c r="E332" s="186">
        <v>84.59</v>
      </c>
      <c r="F332" s="463">
        <v>43.43</v>
      </c>
      <c r="G332" s="463">
        <v>43.43</v>
      </c>
    </row>
    <row r="333" spans="1:7" ht="15" customHeight="1">
      <c r="A333" s="189">
        <v>90219</v>
      </c>
      <c r="B333" s="189" t="s">
        <v>197</v>
      </c>
      <c r="C333" s="185" t="s">
        <v>21</v>
      </c>
      <c r="D333" s="186">
        <v>88.09</v>
      </c>
      <c r="E333" s="186">
        <v>88.09</v>
      </c>
      <c r="F333" s="463">
        <v>23.21</v>
      </c>
      <c r="G333" s="463">
        <v>23.21</v>
      </c>
    </row>
    <row r="334" spans="1:7" ht="15" customHeight="1">
      <c r="A334" s="189">
        <v>90228</v>
      </c>
      <c r="B334" s="189" t="s">
        <v>2741</v>
      </c>
      <c r="C334" s="185" t="s">
        <v>21</v>
      </c>
      <c r="D334" s="186">
        <v>74.900000000000006</v>
      </c>
      <c r="E334" s="186">
        <v>74.900000000000006</v>
      </c>
      <c r="F334" s="463"/>
      <c r="G334" s="463"/>
    </row>
    <row r="335" spans="1:7" ht="15" customHeight="1">
      <c r="A335" s="188">
        <v>903</v>
      </c>
      <c r="B335" s="188" t="s">
        <v>724</v>
      </c>
      <c r="C335" s="185"/>
      <c r="D335" s="186"/>
      <c r="E335" s="186"/>
      <c r="F335" s="463"/>
      <c r="G335" s="463"/>
    </row>
    <row r="336" spans="1:7" ht="15" customHeight="1">
      <c r="A336" s="189">
        <v>90301</v>
      </c>
      <c r="B336" s="189" t="s">
        <v>198</v>
      </c>
      <c r="C336" s="185" t="s">
        <v>36</v>
      </c>
      <c r="D336" s="186">
        <v>112.86</v>
      </c>
      <c r="E336" s="186">
        <v>112.86</v>
      </c>
      <c r="F336" s="463">
        <v>83.75</v>
      </c>
      <c r="G336" s="463">
        <v>83.75</v>
      </c>
    </row>
    <row r="337" spans="1:7" ht="15" customHeight="1">
      <c r="A337" s="189">
        <v>90302</v>
      </c>
      <c r="B337" s="189" t="s">
        <v>199</v>
      </c>
      <c r="C337" s="185" t="s">
        <v>36</v>
      </c>
      <c r="D337" s="186">
        <v>43.8</v>
      </c>
      <c r="E337" s="186">
        <v>43.8</v>
      </c>
      <c r="F337" s="463">
        <v>299.67</v>
      </c>
      <c r="G337" s="463">
        <v>299.67</v>
      </c>
    </row>
    <row r="338" spans="1:7" ht="15" customHeight="1">
      <c r="A338" s="189">
        <v>90305</v>
      </c>
      <c r="B338" s="189" t="s">
        <v>200</v>
      </c>
      <c r="C338" s="185" t="s">
        <v>36</v>
      </c>
      <c r="D338" s="186">
        <v>270.05</v>
      </c>
      <c r="E338" s="186">
        <v>270.05</v>
      </c>
      <c r="F338" s="463"/>
      <c r="G338" s="463"/>
    </row>
    <row r="339" spans="1:7" ht="15" customHeight="1">
      <c r="A339" s="189">
        <v>90312</v>
      </c>
      <c r="B339" s="189" t="s">
        <v>201</v>
      </c>
      <c r="C339" s="185" t="s">
        <v>36</v>
      </c>
      <c r="D339" s="186">
        <v>212.29</v>
      </c>
      <c r="E339" s="186">
        <v>212.29</v>
      </c>
      <c r="F339" s="463">
        <v>59.98</v>
      </c>
      <c r="G339" s="463">
        <v>59.98</v>
      </c>
    </row>
    <row r="340" spans="1:7" ht="15" customHeight="1">
      <c r="A340" s="189">
        <v>90314</v>
      </c>
      <c r="B340" s="189" t="s">
        <v>202</v>
      </c>
      <c r="C340" s="185" t="s">
        <v>36</v>
      </c>
      <c r="D340" s="186">
        <v>72.3</v>
      </c>
      <c r="E340" s="186">
        <v>72.3</v>
      </c>
      <c r="F340" s="463">
        <v>49.48</v>
      </c>
      <c r="G340" s="463">
        <v>49.48</v>
      </c>
    </row>
    <row r="341" spans="1:7" ht="15" customHeight="1">
      <c r="A341" s="188">
        <v>904</v>
      </c>
      <c r="B341" s="188" t="s">
        <v>725</v>
      </c>
      <c r="C341" s="185"/>
      <c r="D341" s="186"/>
      <c r="E341" s="186"/>
      <c r="F341" s="463">
        <v>45.89</v>
      </c>
      <c r="G341" s="463">
        <v>45.89</v>
      </c>
    </row>
    <row r="342" spans="1:7" ht="15" customHeight="1">
      <c r="A342" s="189">
        <v>90403</v>
      </c>
      <c r="B342" s="189" t="s">
        <v>203</v>
      </c>
      <c r="C342" s="185" t="s">
        <v>36</v>
      </c>
      <c r="D342" s="186">
        <v>129.26</v>
      </c>
      <c r="E342" s="186">
        <v>129.26</v>
      </c>
      <c r="F342" s="463">
        <v>269.2</v>
      </c>
      <c r="G342" s="463">
        <v>269.2</v>
      </c>
    </row>
    <row r="343" spans="1:7" ht="15" customHeight="1">
      <c r="A343" s="188">
        <v>905</v>
      </c>
      <c r="B343" s="188" t="s">
        <v>714</v>
      </c>
      <c r="C343" s="185"/>
      <c r="D343" s="186"/>
      <c r="E343" s="186"/>
      <c r="F343" s="463"/>
      <c r="G343" s="463"/>
    </row>
    <row r="344" spans="1:7" ht="15" customHeight="1">
      <c r="A344" s="189">
        <v>90501</v>
      </c>
      <c r="B344" s="189" t="s">
        <v>204</v>
      </c>
      <c r="C344" s="185" t="s">
        <v>21</v>
      </c>
      <c r="D344" s="186">
        <v>67.86</v>
      </c>
      <c r="E344" s="186">
        <v>67.86</v>
      </c>
      <c r="F344" s="463">
        <v>94.52</v>
      </c>
      <c r="G344" s="463">
        <v>94.52</v>
      </c>
    </row>
    <row r="345" spans="1:7" ht="15" customHeight="1">
      <c r="A345" s="189">
        <v>90502</v>
      </c>
      <c r="B345" s="189" t="s">
        <v>205</v>
      </c>
      <c r="C345" s="185" t="s">
        <v>21</v>
      </c>
      <c r="D345" s="186">
        <v>23.27</v>
      </c>
      <c r="E345" s="186">
        <v>23.27</v>
      </c>
      <c r="F345" s="463"/>
      <c r="G345" s="463"/>
    </row>
    <row r="346" spans="1:7" ht="15" customHeight="1">
      <c r="A346" s="189">
        <v>90506</v>
      </c>
      <c r="B346" s="189" t="s">
        <v>206</v>
      </c>
      <c r="C346" s="185" t="s">
        <v>21</v>
      </c>
      <c r="D346" s="186">
        <v>17.23</v>
      </c>
      <c r="E346" s="186">
        <v>17.23</v>
      </c>
      <c r="F346" s="463"/>
      <c r="G346" s="463"/>
    </row>
    <row r="347" spans="1:7" ht="15" customHeight="1">
      <c r="A347" s="189">
        <v>90509</v>
      </c>
      <c r="B347" s="189" t="s">
        <v>207</v>
      </c>
      <c r="C347" s="185" t="s">
        <v>21</v>
      </c>
      <c r="D347" s="186">
        <v>96.32</v>
      </c>
      <c r="E347" s="186">
        <v>96.32</v>
      </c>
      <c r="F347" s="463">
        <v>13.58</v>
      </c>
      <c r="G347" s="463">
        <v>13.58</v>
      </c>
    </row>
    <row r="348" spans="1:7" ht="15" customHeight="1">
      <c r="A348" s="189">
        <v>90511</v>
      </c>
      <c r="B348" s="189" t="s">
        <v>208</v>
      </c>
      <c r="C348" s="185" t="s">
        <v>21</v>
      </c>
      <c r="D348" s="186">
        <v>43.18</v>
      </c>
      <c r="E348" s="186">
        <v>43.18</v>
      </c>
      <c r="F348" s="463"/>
      <c r="G348" s="463"/>
    </row>
    <row r="349" spans="1:7" ht="15" customHeight="1">
      <c r="A349" s="189">
        <v>90512</v>
      </c>
      <c r="B349" s="189" t="s">
        <v>209</v>
      </c>
      <c r="C349" s="185" t="s">
        <v>29</v>
      </c>
      <c r="D349" s="186">
        <v>24.58</v>
      </c>
      <c r="E349" s="186">
        <v>24.58</v>
      </c>
      <c r="F349" s="463">
        <v>52.5</v>
      </c>
      <c r="G349" s="463">
        <v>52.5</v>
      </c>
    </row>
    <row r="350" spans="1:7" ht="15" customHeight="1">
      <c r="A350" s="188">
        <v>10</v>
      </c>
      <c r="B350" s="188" t="s">
        <v>17</v>
      </c>
      <c r="C350" s="185"/>
      <c r="D350" s="186"/>
      <c r="E350" s="186"/>
      <c r="F350" s="463">
        <v>89.05</v>
      </c>
      <c r="G350" s="463">
        <v>89.05</v>
      </c>
    </row>
    <row r="351" spans="1:7" ht="15" customHeight="1">
      <c r="A351" s="188">
        <v>1001</v>
      </c>
      <c r="B351" s="188" t="s">
        <v>726</v>
      </c>
      <c r="C351" s="185"/>
      <c r="D351" s="186"/>
      <c r="E351" s="186"/>
      <c r="F351" s="463"/>
      <c r="G351" s="463"/>
    </row>
    <row r="352" spans="1:7" ht="15" customHeight="1">
      <c r="A352" s="189">
        <v>100102</v>
      </c>
      <c r="B352" s="189" t="s">
        <v>727</v>
      </c>
      <c r="C352" s="185" t="s">
        <v>21</v>
      </c>
      <c r="D352" s="186">
        <v>85.73</v>
      </c>
      <c r="E352" s="186">
        <v>85.73</v>
      </c>
      <c r="F352" s="463">
        <v>37.770000000000003</v>
      </c>
      <c r="G352" s="463">
        <v>37.770000000000003</v>
      </c>
    </row>
    <row r="353" spans="1:7" ht="15" customHeight="1">
      <c r="A353" s="189">
        <v>100105</v>
      </c>
      <c r="B353" s="189" t="s">
        <v>33365</v>
      </c>
      <c r="C353" s="185" t="s">
        <v>21</v>
      </c>
      <c r="D353" s="186">
        <v>296.89999999999998</v>
      </c>
      <c r="E353" s="186">
        <v>296.89999999999998</v>
      </c>
      <c r="F353" s="463">
        <v>64.84</v>
      </c>
      <c r="G353" s="463">
        <v>64.84</v>
      </c>
    </row>
    <row r="354" spans="1:7" ht="15" customHeight="1">
      <c r="A354" s="188">
        <v>1002</v>
      </c>
      <c r="B354" s="188" t="s">
        <v>728</v>
      </c>
      <c r="C354" s="185"/>
      <c r="D354" s="186"/>
      <c r="E354" s="186"/>
      <c r="F354" s="463"/>
      <c r="G354" s="463"/>
    </row>
    <row r="355" spans="1:7" ht="15" customHeight="1">
      <c r="A355" s="189">
        <v>100202</v>
      </c>
      <c r="B355" s="189" t="s">
        <v>210</v>
      </c>
      <c r="C355" s="185" t="s">
        <v>21</v>
      </c>
      <c r="D355" s="186">
        <v>58.82</v>
      </c>
      <c r="E355" s="186">
        <v>58.82</v>
      </c>
      <c r="F355" s="463">
        <v>57.62</v>
      </c>
      <c r="G355" s="463">
        <v>57.62</v>
      </c>
    </row>
    <row r="356" spans="1:7" ht="15" customHeight="1">
      <c r="A356" s="189">
        <v>100203</v>
      </c>
      <c r="B356" s="189" t="s">
        <v>211</v>
      </c>
      <c r="C356" s="185" t="s">
        <v>21</v>
      </c>
      <c r="D356" s="186">
        <v>42.71</v>
      </c>
      <c r="E356" s="186">
        <v>42.71</v>
      </c>
      <c r="F356" s="463"/>
      <c r="G356" s="463"/>
    </row>
    <row r="357" spans="1:7" ht="15" customHeight="1">
      <c r="A357" s="189">
        <v>100204</v>
      </c>
      <c r="B357" s="189" t="s">
        <v>212</v>
      </c>
      <c r="C357" s="185" t="s">
        <v>21</v>
      </c>
      <c r="D357" s="186">
        <v>47.05</v>
      </c>
      <c r="E357" s="186">
        <v>47.05</v>
      </c>
      <c r="F357" s="463"/>
      <c r="G357" s="463"/>
    </row>
    <row r="358" spans="1:7" ht="15" customHeight="1">
      <c r="A358" s="189">
        <v>100208</v>
      </c>
      <c r="B358" s="189" t="s">
        <v>33366</v>
      </c>
      <c r="C358" s="185" t="s">
        <v>21</v>
      </c>
      <c r="D358" s="186">
        <v>239</v>
      </c>
      <c r="E358" s="186">
        <v>239</v>
      </c>
      <c r="F358" s="463">
        <v>7.04</v>
      </c>
      <c r="G358" s="463">
        <v>7.04</v>
      </c>
    </row>
    <row r="359" spans="1:7" ht="15" customHeight="1">
      <c r="A359" s="188">
        <v>1003</v>
      </c>
      <c r="B359" s="188" t="s">
        <v>729</v>
      </c>
      <c r="C359" s="185"/>
      <c r="D359" s="186"/>
      <c r="E359" s="186"/>
      <c r="F359" s="463"/>
      <c r="G359" s="463"/>
    </row>
    <row r="360" spans="1:7" ht="15" customHeight="1">
      <c r="A360" s="189">
        <v>100301</v>
      </c>
      <c r="B360" s="189" t="s">
        <v>730</v>
      </c>
      <c r="C360" s="185" t="s">
        <v>21</v>
      </c>
      <c r="D360" s="186">
        <v>96.13</v>
      </c>
      <c r="E360" s="186">
        <v>96.13</v>
      </c>
      <c r="F360" s="463">
        <v>97.8</v>
      </c>
      <c r="G360" s="463">
        <v>97.8</v>
      </c>
    </row>
    <row r="361" spans="1:7" ht="15" customHeight="1">
      <c r="A361" s="188">
        <v>11</v>
      </c>
      <c r="B361" s="188" t="s">
        <v>731</v>
      </c>
      <c r="C361" s="185"/>
      <c r="D361" s="186"/>
      <c r="E361" s="186"/>
      <c r="F361" s="463">
        <v>53.29</v>
      </c>
      <c r="G361" s="463">
        <v>53.29</v>
      </c>
    </row>
    <row r="362" spans="1:7" ht="15" customHeight="1">
      <c r="A362" s="188">
        <v>1101</v>
      </c>
      <c r="B362" s="188" t="s">
        <v>732</v>
      </c>
      <c r="C362" s="185"/>
      <c r="D362" s="186"/>
      <c r="E362" s="186"/>
      <c r="F362" s="463">
        <v>74.89</v>
      </c>
      <c r="G362" s="463">
        <v>74.89</v>
      </c>
    </row>
    <row r="363" spans="1:7" ht="15" customHeight="1">
      <c r="A363" s="189">
        <v>110101</v>
      </c>
      <c r="B363" s="189" t="s">
        <v>213</v>
      </c>
      <c r="C363" s="185" t="s">
        <v>21</v>
      </c>
      <c r="D363" s="186">
        <v>14.25</v>
      </c>
      <c r="E363" s="186">
        <v>14.25</v>
      </c>
      <c r="F363" s="463">
        <v>18.3</v>
      </c>
      <c r="G363" s="463">
        <v>18.3</v>
      </c>
    </row>
    <row r="364" spans="1:7" ht="15" customHeight="1">
      <c r="A364" s="188">
        <v>1102</v>
      </c>
      <c r="B364" s="188" t="s">
        <v>733</v>
      </c>
      <c r="C364" s="185"/>
      <c r="D364" s="186"/>
      <c r="E364" s="186"/>
      <c r="F364" s="463">
        <v>17.420000000000002</v>
      </c>
      <c r="G364" s="463">
        <v>17.420000000000002</v>
      </c>
    </row>
    <row r="365" spans="1:7" ht="15" customHeight="1">
      <c r="A365" s="189">
        <v>110201</v>
      </c>
      <c r="B365" s="189" t="s">
        <v>214</v>
      </c>
      <c r="C365" s="185" t="s">
        <v>21</v>
      </c>
      <c r="D365" s="186">
        <v>60.1</v>
      </c>
      <c r="E365" s="186">
        <v>60.1</v>
      </c>
      <c r="F365" s="463">
        <v>92.45</v>
      </c>
      <c r="G365" s="463">
        <v>92.45</v>
      </c>
    </row>
    <row r="366" spans="1:7" ht="15" customHeight="1">
      <c r="A366" s="189">
        <v>110210</v>
      </c>
      <c r="B366" s="189" t="s">
        <v>11256</v>
      </c>
      <c r="C366" s="185" t="s">
        <v>21</v>
      </c>
      <c r="D366" s="186">
        <v>95.35</v>
      </c>
      <c r="E366" s="186">
        <v>95.35</v>
      </c>
      <c r="F366" s="463">
        <v>217.78</v>
      </c>
      <c r="G366" s="463">
        <v>217.78</v>
      </c>
    </row>
    <row r="367" spans="1:7" ht="15" customHeight="1">
      <c r="A367" s="188">
        <v>1103</v>
      </c>
      <c r="B367" s="188" t="s">
        <v>734</v>
      </c>
      <c r="C367" s="185"/>
      <c r="D367" s="186"/>
      <c r="E367" s="186"/>
      <c r="F367" s="463">
        <v>15.71</v>
      </c>
      <c r="G367" s="463">
        <v>15.71</v>
      </c>
    </row>
    <row r="368" spans="1:7" ht="15" customHeight="1">
      <c r="A368" s="189">
        <v>110301</v>
      </c>
      <c r="B368" s="189" t="s">
        <v>215</v>
      </c>
      <c r="C368" s="185" t="s">
        <v>21</v>
      </c>
      <c r="D368" s="186">
        <v>39.76</v>
      </c>
      <c r="E368" s="186">
        <v>39.76</v>
      </c>
      <c r="F368" s="463">
        <v>49.77</v>
      </c>
      <c r="G368" s="463">
        <v>49.77</v>
      </c>
    </row>
    <row r="369" spans="1:7" ht="15" customHeight="1">
      <c r="A369" s="189">
        <v>110302</v>
      </c>
      <c r="B369" s="189" t="s">
        <v>216</v>
      </c>
      <c r="C369" s="185" t="s">
        <v>21</v>
      </c>
      <c r="D369" s="186">
        <v>68.39</v>
      </c>
      <c r="E369" s="186">
        <v>68.39</v>
      </c>
      <c r="F369" s="463">
        <v>99.48</v>
      </c>
      <c r="G369" s="463">
        <v>99.48</v>
      </c>
    </row>
    <row r="370" spans="1:7" ht="15" customHeight="1">
      <c r="A370" s="188">
        <v>1104</v>
      </c>
      <c r="B370" s="188" t="s">
        <v>714</v>
      </c>
      <c r="C370" s="185"/>
      <c r="D370" s="186"/>
      <c r="E370" s="186"/>
      <c r="F370" s="463"/>
      <c r="G370" s="463"/>
    </row>
    <row r="371" spans="1:7" ht="15" customHeight="1">
      <c r="A371" s="189">
        <v>110401</v>
      </c>
      <c r="B371" s="189" t="s">
        <v>217</v>
      </c>
      <c r="C371" s="185" t="s">
        <v>21</v>
      </c>
      <c r="D371" s="186">
        <v>59.96</v>
      </c>
      <c r="E371" s="186">
        <v>59.96</v>
      </c>
      <c r="F371" s="463">
        <v>33.81</v>
      </c>
      <c r="G371" s="463">
        <v>33.81</v>
      </c>
    </row>
    <row r="372" spans="1:7" ht="15" customHeight="1">
      <c r="A372" s="188">
        <v>12</v>
      </c>
      <c r="B372" s="188" t="s">
        <v>735</v>
      </c>
      <c r="C372" s="185"/>
      <c r="D372" s="186"/>
      <c r="E372" s="186"/>
      <c r="F372" s="463">
        <v>23.67</v>
      </c>
      <c r="G372" s="463">
        <v>23.67</v>
      </c>
    </row>
    <row r="373" spans="1:7" ht="15" customHeight="1">
      <c r="A373" s="188">
        <v>1201</v>
      </c>
      <c r="B373" s="188" t="s">
        <v>732</v>
      </c>
      <c r="C373" s="185"/>
      <c r="D373" s="186"/>
      <c r="E373" s="186"/>
      <c r="F373" s="463">
        <v>57.55</v>
      </c>
      <c r="G373" s="463">
        <v>57.55</v>
      </c>
    </row>
    <row r="374" spans="1:7" ht="15" customHeight="1">
      <c r="A374" s="189">
        <v>120101</v>
      </c>
      <c r="B374" s="189" t="s">
        <v>218</v>
      </c>
      <c r="C374" s="185" t="s">
        <v>21</v>
      </c>
      <c r="D374" s="186">
        <v>7.34</v>
      </c>
      <c r="E374" s="186">
        <v>7.34</v>
      </c>
      <c r="F374" s="463">
        <v>64.400000000000006</v>
      </c>
      <c r="G374" s="463">
        <v>64.400000000000006</v>
      </c>
    </row>
    <row r="375" spans="1:7" ht="15" customHeight="1">
      <c r="A375" s="188">
        <v>1202</v>
      </c>
      <c r="B375" s="188" t="s">
        <v>736</v>
      </c>
      <c r="C375" s="185"/>
      <c r="D375" s="186"/>
      <c r="E375" s="186"/>
      <c r="F375" s="463">
        <v>8.11</v>
      </c>
      <c r="G375" s="463">
        <v>8.11</v>
      </c>
    </row>
    <row r="376" spans="1:7" ht="15" customHeight="1">
      <c r="A376" s="189">
        <v>120201</v>
      </c>
      <c r="B376" s="189" t="s">
        <v>219</v>
      </c>
      <c r="C376" s="185" t="s">
        <v>21</v>
      </c>
      <c r="D376" s="186">
        <v>91.05</v>
      </c>
      <c r="E376" s="186">
        <v>91.05</v>
      </c>
      <c r="F376" s="463"/>
      <c r="G376" s="463"/>
    </row>
    <row r="377" spans="1:7" ht="15" customHeight="1">
      <c r="A377" s="189">
        <v>120205</v>
      </c>
      <c r="B377" s="189" t="s">
        <v>220</v>
      </c>
      <c r="C377" s="185" t="s">
        <v>36</v>
      </c>
      <c r="D377" s="186">
        <v>55.49</v>
      </c>
      <c r="E377" s="186">
        <v>55.49</v>
      </c>
      <c r="F377" s="463"/>
      <c r="G377" s="463"/>
    </row>
    <row r="378" spans="1:7" ht="15" customHeight="1">
      <c r="A378" s="189">
        <v>120207</v>
      </c>
      <c r="B378" s="189" t="s">
        <v>221</v>
      </c>
      <c r="C378" s="185" t="s">
        <v>36</v>
      </c>
      <c r="D378" s="186">
        <v>80.02</v>
      </c>
      <c r="E378" s="186">
        <v>80.02</v>
      </c>
      <c r="F378" s="463">
        <v>24.85</v>
      </c>
      <c r="G378" s="463">
        <v>24.85</v>
      </c>
    </row>
    <row r="379" spans="1:7" ht="15" customHeight="1">
      <c r="A379" s="189">
        <v>120208</v>
      </c>
      <c r="B379" s="189" t="s">
        <v>222</v>
      </c>
      <c r="C379" s="185" t="s">
        <v>36</v>
      </c>
      <c r="D379" s="186">
        <v>20.75</v>
      </c>
      <c r="E379" s="186">
        <v>20.75</v>
      </c>
      <c r="F379" s="463">
        <v>38.770000000000003</v>
      </c>
      <c r="G379" s="463">
        <v>38.770000000000003</v>
      </c>
    </row>
    <row r="380" spans="1:7" ht="15" customHeight="1">
      <c r="A380" s="189">
        <v>120216</v>
      </c>
      <c r="B380" s="189" t="s">
        <v>223</v>
      </c>
      <c r="C380" s="185" t="s">
        <v>36</v>
      </c>
      <c r="D380" s="186">
        <v>19.72</v>
      </c>
      <c r="E380" s="186">
        <v>19.72</v>
      </c>
      <c r="F380" s="463">
        <v>83.24</v>
      </c>
      <c r="G380" s="463">
        <v>83.24</v>
      </c>
    </row>
    <row r="381" spans="1:7" ht="15" customHeight="1">
      <c r="A381" s="189">
        <v>120221</v>
      </c>
      <c r="B381" s="189" t="s">
        <v>224</v>
      </c>
      <c r="C381" s="185" t="s">
        <v>21</v>
      </c>
      <c r="D381" s="186">
        <v>271.66000000000003</v>
      </c>
      <c r="E381" s="186">
        <v>271.66000000000003</v>
      </c>
      <c r="F381" s="463">
        <v>67.680000000000007</v>
      </c>
      <c r="G381" s="463">
        <v>67.680000000000007</v>
      </c>
    </row>
    <row r="382" spans="1:7" ht="15" customHeight="1">
      <c r="A382" s="189">
        <v>120224</v>
      </c>
      <c r="B382" s="189" t="s">
        <v>225</v>
      </c>
      <c r="C382" s="185" t="s">
        <v>21</v>
      </c>
      <c r="D382" s="186">
        <v>16.87</v>
      </c>
      <c r="E382" s="186">
        <v>16.87</v>
      </c>
      <c r="F382" s="463">
        <v>63</v>
      </c>
      <c r="G382" s="463">
        <v>63</v>
      </c>
    </row>
    <row r="383" spans="1:7" ht="15" customHeight="1">
      <c r="A383" s="189">
        <v>120227</v>
      </c>
      <c r="B383" s="189" t="s">
        <v>226</v>
      </c>
      <c r="C383" s="185" t="s">
        <v>36</v>
      </c>
      <c r="D383" s="186">
        <v>51.33</v>
      </c>
      <c r="E383" s="186">
        <v>51.33</v>
      </c>
      <c r="F383" s="463">
        <v>51.33</v>
      </c>
      <c r="G383" s="463">
        <v>51.33</v>
      </c>
    </row>
    <row r="384" spans="1:7" ht="15" customHeight="1">
      <c r="A384" s="189">
        <v>120232</v>
      </c>
      <c r="B384" s="189" t="s">
        <v>33367</v>
      </c>
      <c r="C384" s="185" t="s">
        <v>21</v>
      </c>
      <c r="D384" s="186">
        <v>115.61</v>
      </c>
      <c r="E384" s="186">
        <v>115.61</v>
      </c>
      <c r="F384" s="463">
        <v>83.8</v>
      </c>
      <c r="G384" s="463">
        <v>83.8</v>
      </c>
    </row>
    <row r="385" spans="1:7" ht="15" customHeight="1">
      <c r="A385" s="188">
        <v>1203</v>
      </c>
      <c r="B385" s="188" t="s">
        <v>734</v>
      </c>
      <c r="C385" s="185"/>
      <c r="D385" s="186"/>
      <c r="E385" s="186"/>
      <c r="F385" s="463"/>
      <c r="G385" s="463"/>
    </row>
    <row r="386" spans="1:7" ht="15" customHeight="1">
      <c r="A386" s="189">
        <v>120301</v>
      </c>
      <c r="B386" s="189" t="s">
        <v>228</v>
      </c>
      <c r="C386" s="185" t="s">
        <v>21</v>
      </c>
      <c r="D386" s="186">
        <v>35.56</v>
      </c>
      <c r="E386" s="186">
        <v>35.56</v>
      </c>
      <c r="F386" s="463">
        <v>58.45</v>
      </c>
      <c r="G386" s="463">
        <v>58.45</v>
      </c>
    </row>
    <row r="387" spans="1:7" ht="15" customHeight="1">
      <c r="A387" s="189">
        <v>120302</v>
      </c>
      <c r="B387" s="189" t="s">
        <v>229</v>
      </c>
      <c r="C387" s="185" t="s">
        <v>21</v>
      </c>
      <c r="D387" s="186">
        <v>25</v>
      </c>
      <c r="E387" s="186">
        <v>25</v>
      </c>
      <c r="F387" s="463">
        <v>432.02</v>
      </c>
      <c r="G387" s="463">
        <v>432.02</v>
      </c>
    </row>
    <row r="388" spans="1:7" ht="15" customHeight="1">
      <c r="A388" s="189">
        <v>120303</v>
      </c>
      <c r="B388" s="189" t="s">
        <v>230</v>
      </c>
      <c r="C388" s="185" t="s">
        <v>21</v>
      </c>
      <c r="D388" s="186">
        <v>60.67</v>
      </c>
      <c r="E388" s="186">
        <v>60.67</v>
      </c>
      <c r="F388" s="463">
        <v>9.48</v>
      </c>
      <c r="G388" s="463">
        <v>9.48</v>
      </c>
    </row>
    <row r="389" spans="1:7" ht="15" customHeight="1">
      <c r="A389" s="189">
        <v>120304</v>
      </c>
      <c r="B389" s="189" t="s">
        <v>231</v>
      </c>
      <c r="C389" s="185" t="s">
        <v>21</v>
      </c>
      <c r="D389" s="186">
        <v>66.48</v>
      </c>
      <c r="E389" s="186">
        <v>66.48</v>
      </c>
      <c r="F389" s="463">
        <v>89.25</v>
      </c>
      <c r="G389" s="463">
        <v>89.25</v>
      </c>
    </row>
    <row r="390" spans="1:7" ht="15" customHeight="1">
      <c r="A390" s="189">
        <v>120308</v>
      </c>
      <c r="B390" s="189" t="s">
        <v>232</v>
      </c>
      <c r="C390" s="185" t="s">
        <v>21</v>
      </c>
      <c r="D390" s="186">
        <v>8.15</v>
      </c>
      <c r="E390" s="186">
        <v>8.15</v>
      </c>
      <c r="F390" s="463">
        <v>68.38</v>
      </c>
      <c r="G390" s="463">
        <v>68.38</v>
      </c>
    </row>
    <row r="391" spans="1:7" ht="15" customHeight="1">
      <c r="A391" s="188">
        <v>13</v>
      </c>
      <c r="B391" s="188" t="s">
        <v>737</v>
      </c>
      <c r="C391" s="185"/>
      <c r="D391" s="186"/>
      <c r="E391" s="186"/>
      <c r="F391" s="463">
        <v>217.33</v>
      </c>
      <c r="G391" s="463">
        <v>217.33</v>
      </c>
    </row>
    <row r="392" spans="1:7" ht="15" customHeight="1">
      <c r="A392" s="188">
        <v>1301</v>
      </c>
      <c r="B392" s="188" t="s">
        <v>738</v>
      </c>
      <c r="C392" s="185"/>
      <c r="D392" s="186"/>
      <c r="E392" s="186"/>
      <c r="F392" s="463">
        <v>155.62</v>
      </c>
      <c r="G392" s="463">
        <v>155.62</v>
      </c>
    </row>
    <row r="393" spans="1:7" ht="15" customHeight="1">
      <c r="A393" s="189">
        <v>130103</v>
      </c>
      <c r="B393" s="189" t="s">
        <v>33368</v>
      </c>
      <c r="C393" s="185" t="s">
        <v>21</v>
      </c>
      <c r="D393" s="186">
        <v>26.07</v>
      </c>
      <c r="E393" s="186">
        <v>26.07</v>
      </c>
      <c r="F393" s="463">
        <v>14.01</v>
      </c>
      <c r="G393" s="463">
        <v>14.01</v>
      </c>
    </row>
    <row r="394" spans="1:7" ht="15" customHeight="1">
      <c r="A394" s="189">
        <v>130104</v>
      </c>
      <c r="B394" s="189" t="s">
        <v>233</v>
      </c>
      <c r="C394" s="185" t="s">
        <v>21</v>
      </c>
      <c r="D394" s="186">
        <v>40.65</v>
      </c>
      <c r="E394" s="186">
        <v>40.65</v>
      </c>
      <c r="F394" s="463">
        <v>10.72</v>
      </c>
      <c r="G394" s="463">
        <v>10.72</v>
      </c>
    </row>
    <row r="395" spans="1:7" ht="15" customHeight="1">
      <c r="A395" s="189">
        <v>130109</v>
      </c>
      <c r="B395" s="189" t="s">
        <v>234</v>
      </c>
      <c r="C395" s="185" t="s">
        <v>21</v>
      </c>
      <c r="D395" s="186">
        <v>81.86</v>
      </c>
      <c r="E395" s="186">
        <v>81.86</v>
      </c>
      <c r="F395" s="463">
        <v>15.47</v>
      </c>
      <c r="G395" s="463">
        <v>15.47</v>
      </c>
    </row>
    <row r="396" spans="1:7" ht="15" customHeight="1">
      <c r="A396" s="189">
        <v>130110</v>
      </c>
      <c r="B396" s="189" t="s">
        <v>235</v>
      </c>
      <c r="C396" s="185" t="s">
        <v>21</v>
      </c>
      <c r="D396" s="186">
        <v>69.94</v>
      </c>
      <c r="E396" s="186">
        <v>69.94</v>
      </c>
      <c r="F396" s="463">
        <v>55.82</v>
      </c>
      <c r="G396" s="463">
        <v>55.82</v>
      </c>
    </row>
    <row r="397" spans="1:7" ht="15" customHeight="1">
      <c r="A397" s="189">
        <v>130111</v>
      </c>
      <c r="B397" s="189" t="s">
        <v>236</v>
      </c>
      <c r="C397" s="185" t="s">
        <v>21</v>
      </c>
      <c r="D397" s="186">
        <v>61.99</v>
      </c>
      <c r="E397" s="186">
        <v>61.99</v>
      </c>
      <c r="F397" s="463">
        <v>126.6</v>
      </c>
      <c r="G397" s="463">
        <v>126.6</v>
      </c>
    </row>
    <row r="398" spans="1:7" ht="15" customHeight="1">
      <c r="A398" s="189">
        <v>130112</v>
      </c>
      <c r="B398" s="189" t="s">
        <v>237</v>
      </c>
      <c r="C398" s="185" t="s">
        <v>21</v>
      </c>
      <c r="D398" s="186">
        <v>53.05</v>
      </c>
      <c r="E398" s="186">
        <v>53.05</v>
      </c>
      <c r="F398" s="463">
        <v>139.96</v>
      </c>
      <c r="G398" s="463">
        <v>139.96</v>
      </c>
    </row>
    <row r="399" spans="1:7" ht="15" customHeight="1">
      <c r="A399" s="189">
        <v>130113</v>
      </c>
      <c r="B399" s="189" t="s">
        <v>238</v>
      </c>
      <c r="C399" s="185" t="s">
        <v>21</v>
      </c>
      <c r="D399" s="186">
        <v>82.44</v>
      </c>
      <c r="E399" s="186">
        <v>82.44</v>
      </c>
      <c r="F399" s="463">
        <v>125.34</v>
      </c>
      <c r="G399" s="463">
        <v>125.34</v>
      </c>
    </row>
    <row r="400" spans="1:7" ht="15" customHeight="1">
      <c r="A400" s="188">
        <v>1302</v>
      </c>
      <c r="B400" s="188" t="s">
        <v>736</v>
      </c>
      <c r="C400" s="185"/>
      <c r="D400" s="186"/>
      <c r="E400" s="186"/>
      <c r="F400" s="463">
        <v>204.35</v>
      </c>
      <c r="G400" s="463">
        <v>204.35</v>
      </c>
    </row>
    <row r="401" spans="1:7" ht="15" customHeight="1">
      <c r="A401" s="189">
        <v>130202</v>
      </c>
      <c r="B401" s="189" t="s">
        <v>239</v>
      </c>
      <c r="C401" s="185" t="s">
        <v>21</v>
      </c>
      <c r="D401" s="186">
        <v>59.67</v>
      </c>
      <c r="E401" s="186">
        <v>59.67</v>
      </c>
      <c r="F401" s="463">
        <v>78.87</v>
      </c>
      <c r="G401" s="463">
        <v>78.87</v>
      </c>
    </row>
    <row r="402" spans="1:7" ht="15" customHeight="1">
      <c r="A402" s="189">
        <v>130205</v>
      </c>
      <c r="B402" s="189" t="s">
        <v>240</v>
      </c>
      <c r="C402" s="185" t="s">
        <v>21</v>
      </c>
      <c r="D402" s="186">
        <v>437.46</v>
      </c>
      <c r="E402" s="186">
        <v>437.46</v>
      </c>
      <c r="F402" s="463">
        <v>55.82</v>
      </c>
      <c r="G402" s="463">
        <v>55.82</v>
      </c>
    </row>
    <row r="403" spans="1:7" ht="15" customHeight="1">
      <c r="A403" s="189">
        <v>130208</v>
      </c>
      <c r="B403" s="189" t="s">
        <v>241</v>
      </c>
      <c r="C403" s="185" t="s">
        <v>36</v>
      </c>
      <c r="D403" s="186">
        <v>10.57</v>
      </c>
      <c r="E403" s="186">
        <v>10.57</v>
      </c>
      <c r="F403" s="463"/>
      <c r="G403" s="463"/>
    </row>
    <row r="404" spans="1:7" ht="15" customHeight="1">
      <c r="A404" s="189">
        <v>130209</v>
      </c>
      <c r="B404" s="189" t="s">
        <v>242</v>
      </c>
      <c r="C404" s="185" t="s">
        <v>21</v>
      </c>
      <c r="D404" s="186">
        <v>94.07</v>
      </c>
      <c r="E404" s="186">
        <v>94.07</v>
      </c>
      <c r="F404" s="463">
        <v>14.16</v>
      </c>
      <c r="G404" s="463">
        <v>14.16</v>
      </c>
    </row>
    <row r="405" spans="1:7" ht="15" customHeight="1">
      <c r="A405" s="189">
        <v>130210</v>
      </c>
      <c r="B405" s="189" t="s">
        <v>243</v>
      </c>
      <c r="C405" s="185" t="s">
        <v>21</v>
      </c>
      <c r="D405" s="186">
        <v>72.34</v>
      </c>
      <c r="E405" s="186">
        <v>72.34</v>
      </c>
      <c r="F405" s="463">
        <v>16.36</v>
      </c>
      <c r="G405" s="463">
        <v>16.36</v>
      </c>
    </row>
    <row r="406" spans="1:7" ht="15" customHeight="1">
      <c r="A406" s="189">
        <v>130211</v>
      </c>
      <c r="B406" s="189" t="s">
        <v>244</v>
      </c>
      <c r="C406" s="185" t="s">
        <v>21</v>
      </c>
      <c r="D406" s="186">
        <v>254.87</v>
      </c>
      <c r="E406" s="186">
        <v>254.87</v>
      </c>
      <c r="F406" s="463">
        <v>36.369999999999997</v>
      </c>
      <c r="G406" s="463">
        <v>36.369999999999997</v>
      </c>
    </row>
    <row r="407" spans="1:7" ht="15" customHeight="1">
      <c r="A407" s="189">
        <v>130222</v>
      </c>
      <c r="B407" s="189" t="s">
        <v>245</v>
      </c>
      <c r="C407" s="185" t="s">
        <v>21</v>
      </c>
      <c r="D407" s="186">
        <v>199.6</v>
      </c>
      <c r="E407" s="186">
        <v>199.6</v>
      </c>
      <c r="F407" s="463">
        <v>219.77</v>
      </c>
      <c r="G407" s="463">
        <v>219.77</v>
      </c>
    </row>
    <row r="408" spans="1:7" ht="15" customHeight="1">
      <c r="A408" s="189">
        <v>130223</v>
      </c>
      <c r="B408" s="189" t="s">
        <v>246</v>
      </c>
      <c r="C408" s="185" t="s">
        <v>21</v>
      </c>
      <c r="D408" s="186">
        <v>15.07</v>
      </c>
      <c r="E408" s="186">
        <v>15.07</v>
      </c>
      <c r="F408" s="463">
        <v>52.19</v>
      </c>
      <c r="G408" s="463">
        <v>52.19</v>
      </c>
    </row>
    <row r="409" spans="1:7" ht="15" customHeight="1">
      <c r="A409" s="189">
        <v>130225</v>
      </c>
      <c r="B409" s="189" t="s">
        <v>247</v>
      </c>
      <c r="C409" s="185" t="s">
        <v>21</v>
      </c>
      <c r="D409" s="186">
        <v>10.93</v>
      </c>
      <c r="E409" s="186">
        <v>10.93</v>
      </c>
      <c r="F409" s="463">
        <v>22.54</v>
      </c>
      <c r="G409" s="463">
        <v>22.54</v>
      </c>
    </row>
    <row r="410" spans="1:7" ht="15" customHeight="1">
      <c r="A410" s="189">
        <v>130226</v>
      </c>
      <c r="B410" s="189" t="s">
        <v>248</v>
      </c>
      <c r="C410" s="185" t="s">
        <v>21</v>
      </c>
      <c r="D410" s="186">
        <v>15.97</v>
      </c>
      <c r="E410" s="186">
        <v>15.97</v>
      </c>
      <c r="F410" s="463">
        <v>52.44</v>
      </c>
      <c r="G410" s="463">
        <v>52.44</v>
      </c>
    </row>
    <row r="411" spans="1:7" ht="15" customHeight="1">
      <c r="A411" s="189">
        <v>130228</v>
      </c>
      <c r="B411" s="189" t="s">
        <v>249</v>
      </c>
      <c r="C411" s="185" t="s">
        <v>21</v>
      </c>
      <c r="D411" s="186">
        <v>55.94</v>
      </c>
      <c r="E411" s="186">
        <v>55.94</v>
      </c>
      <c r="F411" s="463">
        <v>87.05</v>
      </c>
      <c r="G411" s="463">
        <v>87.05</v>
      </c>
    </row>
    <row r="412" spans="1:7" ht="15" customHeight="1">
      <c r="A412" s="189">
        <v>130230</v>
      </c>
      <c r="B412" s="189" t="s">
        <v>250</v>
      </c>
      <c r="C412" s="185" t="s">
        <v>21</v>
      </c>
      <c r="D412" s="186">
        <v>138.12</v>
      </c>
      <c r="E412" s="186">
        <v>138.12</v>
      </c>
      <c r="F412" s="463">
        <v>33.19</v>
      </c>
      <c r="G412" s="463">
        <v>33.19</v>
      </c>
    </row>
    <row r="413" spans="1:7" ht="15" customHeight="1">
      <c r="A413" s="189">
        <v>130231</v>
      </c>
      <c r="B413" s="189" t="s">
        <v>251</v>
      </c>
      <c r="C413" s="185" t="s">
        <v>21</v>
      </c>
      <c r="D413" s="186">
        <v>152.5</v>
      </c>
      <c r="E413" s="186">
        <v>152.5</v>
      </c>
      <c r="F413" s="463">
        <v>46.94</v>
      </c>
      <c r="G413" s="463">
        <v>46.94</v>
      </c>
    </row>
    <row r="414" spans="1:7" ht="15" customHeight="1">
      <c r="A414" s="189">
        <v>130233</v>
      </c>
      <c r="B414" s="189" t="s">
        <v>33369</v>
      </c>
      <c r="C414" s="185" t="s">
        <v>21</v>
      </c>
      <c r="D414" s="186">
        <v>129.33000000000001</v>
      </c>
      <c r="E414" s="186">
        <v>129.33000000000001</v>
      </c>
      <c r="F414" s="463">
        <v>28.05</v>
      </c>
      <c r="G414" s="463">
        <v>28.05</v>
      </c>
    </row>
    <row r="415" spans="1:7" ht="15" customHeight="1">
      <c r="A415" s="189">
        <v>130234</v>
      </c>
      <c r="B415" s="189" t="s">
        <v>33370</v>
      </c>
      <c r="C415" s="185" t="s">
        <v>21</v>
      </c>
      <c r="D415" s="186">
        <v>221.82</v>
      </c>
      <c r="E415" s="186">
        <v>221.82</v>
      </c>
      <c r="F415" s="463">
        <v>48.65</v>
      </c>
      <c r="G415" s="463">
        <v>48.65</v>
      </c>
    </row>
    <row r="416" spans="1:7" ht="15" customHeight="1">
      <c r="A416" s="189">
        <v>130236</v>
      </c>
      <c r="B416" s="189" t="s">
        <v>252</v>
      </c>
      <c r="C416" s="185" t="s">
        <v>21</v>
      </c>
      <c r="D416" s="186">
        <v>90.75</v>
      </c>
      <c r="E416" s="186">
        <v>90.75</v>
      </c>
      <c r="F416" s="463"/>
      <c r="G416" s="463"/>
    </row>
    <row r="417" spans="1:7" ht="15" customHeight="1">
      <c r="A417" s="189">
        <v>130237</v>
      </c>
      <c r="B417" s="189" t="s">
        <v>227</v>
      </c>
      <c r="C417" s="185" t="s">
        <v>21</v>
      </c>
      <c r="D417" s="186">
        <v>55.94</v>
      </c>
      <c r="E417" s="186">
        <v>55.94</v>
      </c>
      <c r="F417" s="463">
        <v>128.91999999999999</v>
      </c>
      <c r="G417" s="463">
        <v>128.91999999999999</v>
      </c>
    </row>
    <row r="418" spans="1:7" ht="15" customHeight="1">
      <c r="A418" s="188">
        <v>1303</v>
      </c>
      <c r="B418" s="188" t="s">
        <v>739</v>
      </c>
      <c r="C418" s="185"/>
      <c r="D418" s="186"/>
      <c r="E418" s="186"/>
      <c r="F418" s="463"/>
      <c r="G418" s="463"/>
    </row>
    <row r="419" spans="1:7" ht="15" customHeight="1">
      <c r="A419" s="189">
        <v>130301</v>
      </c>
      <c r="B419" s="189" t="s">
        <v>253</v>
      </c>
      <c r="C419" s="185" t="s">
        <v>36</v>
      </c>
      <c r="D419" s="186">
        <v>15.02</v>
      </c>
      <c r="E419" s="186">
        <v>15.02</v>
      </c>
      <c r="F419" s="463"/>
      <c r="G419" s="463"/>
    </row>
    <row r="420" spans="1:7" ht="15" customHeight="1">
      <c r="A420" s="189">
        <v>130303</v>
      </c>
      <c r="B420" s="189" t="s">
        <v>3982</v>
      </c>
      <c r="C420" s="185" t="s">
        <v>36</v>
      </c>
      <c r="D420" s="186">
        <v>16.5</v>
      </c>
      <c r="E420" s="186">
        <v>16.5</v>
      </c>
      <c r="F420" s="464">
        <v>2148.4499999999998</v>
      </c>
      <c r="G420" s="464">
        <v>2148.4499999999998</v>
      </c>
    </row>
    <row r="421" spans="1:7" ht="15" customHeight="1">
      <c r="A421" s="189">
        <v>130304</v>
      </c>
      <c r="B421" s="189" t="s">
        <v>254</v>
      </c>
      <c r="C421" s="185" t="s">
        <v>36</v>
      </c>
      <c r="D421" s="186">
        <v>41.06</v>
      </c>
      <c r="E421" s="186">
        <v>41.06</v>
      </c>
      <c r="F421" s="464">
        <v>2903.05</v>
      </c>
      <c r="G421" s="464">
        <v>2903.05</v>
      </c>
    </row>
    <row r="422" spans="1:7" ht="15" customHeight="1">
      <c r="A422" s="189">
        <v>130307</v>
      </c>
      <c r="B422" s="189" t="s">
        <v>255</v>
      </c>
      <c r="C422" s="185" t="s">
        <v>36</v>
      </c>
      <c r="D422" s="186">
        <v>206.1</v>
      </c>
      <c r="E422" s="186">
        <v>206.1</v>
      </c>
      <c r="F422" s="464">
        <v>6200.19</v>
      </c>
      <c r="G422" s="464">
        <v>6200.19</v>
      </c>
    </row>
    <row r="423" spans="1:7" ht="15" customHeight="1">
      <c r="A423" s="189">
        <v>130308</v>
      </c>
      <c r="B423" s="189" t="s">
        <v>256</v>
      </c>
      <c r="C423" s="185" t="s">
        <v>36</v>
      </c>
      <c r="D423" s="186">
        <v>52.59</v>
      </c>
      <c r="E423" s="186">
        <v>52.59</v>
      </c>
      <c r="F423" s="464">
        <v>6320.54</v>
      </c>
      <c r="G423" s="464">
        <v>6320.54</v>
      </c>
    </row>
    <row r="424" spans="1:7" ht="15" customHeight="1">
      <c r="A424" s="189">
        <v>130311</v>
      </c>
      <c r="B424" s="189" t="s">
        <v>257</v>
      </c>
      <c r="C424" s="185" t="s">
        <v>36</v>
      </c>
      <c r="D424" s="186">
        <v>25.09</v>
      </c>
      <c r="E424" s="186">
        <v>25.09</v>
      </c>
      <c r="F424" s="463"/>
      <c r="G424" s="463"/>
    </row>
    <row r="425" spans="1:7" ht="15" customHeight="1">
      <c r="A425" s="189">
        <v>130315</v>
      </c>
      <c r="B425" s="189" t="s">
        <v>32639</v>
      </c>
      <c r="C425" s="185" t="s">
        <v>36</v>
      </c>
      <c r="D425" s="186">
        <v>47.16</v>
      </c>
      <c r="E425" s="186">
        <v>47.16</v>
      </c>
      <c r="F425" s="463">
        <v>401.46</v>
      </c>
      <c r="G425" s="463">
        <v>401.46</v>
      </c>
    </row>
    <row r="426" spans="1:7" ht="15" customHeight="1">
      <c r="A426" s="189">
        <v>130317</v>
      </c>
      <c r="B426" s="189" t="s">
        <v>258</v>
      </c>
      <c r="C426" s="185" t="s">
        <v>36</v>
      </c>
      <c r="D426" s="186">
        <v>79.739999999999995</v>
      </c>
      <c r="E426" s="186">
        <v>79.739999999999995</v>
      </c>
      <c r="F426" s="463">
        <v>488.49</v>
      </c>
      <c r="G426" s="463">
        <v>488.49</v>
      </c>
    </row>
    <row r="427" spans="1:7" ht="15" customHeight="1">
      <c r="A427" s="189">
        <v>130320</v>
      </c>
      <c r="B427" s="189" t="s">
        <v>259</v>
      </c>
      <c r="C427" s="185" t="s">
        <v>36</v>
      </c>
      <c r="D427" s="186">
        <v>34.31</v>
      </c>
      <c r="E427" s="186">
        <v>34.31</v>
      </c>
      <c r="F427" s="463">
        <v>726.22</v>
      </c>
      <c r="G427" s="463">
        <v>726.22</v>
      </c>
    </row>
    <row r="428" spans="1:7" ht="15" customHeight="1">
      <c r="A428" s="189">
        <v>130321</v>
      </c>
      <c r="B428" s="189" t="s">
        <v>260</v>
      </c>
      <c r="C428" s="185" t="s">
        <v>36</v>
      </c>
      <c r="D428" s="186">
        <v>47.16</v>
      </c>
      <c r="E428" s="186">
        <v>47.16</v>
      </c>
      <c r="F428" s="463">
        <v>279.60000000000002</v>
      </c>
      <c r="G428" s="463">
        <v>279.60000000000002</v>
      </c>
    </row>
    <row r="429" spans="1:7" ht="15" customHeight="1">
      <c r="A429" s="189">
        <v>130322</v>
      </c>
      <c r="B429" s="189" t="s">
        <v>261</v>
      </c>
      <c r="C429" s="185" t="s">
        <v>36</v>
      </c>
      <c r="D429" s="186">
        <v>30.18</v>
      </c>
      <c r="E429" s="186">
        <v>30.18</v>
      </c>
      <c r="F429" s="463"/>
      <c r="G429" s="463"/>
    </row>
    <row r="430" spans="1:7" ht="15" customHeight="1">
      <c r="A430" s="189">
        <v>130323</v>
      </c>
      <c r="B430" s="189" t="s">
        <v>262</v>
      </c>
      <c r="C430" s="185" t="s">
        <v>36</v>
      </c>
      <c r="D430" s="186">
        <v>51.81</v>
      </c>
      <c r="E430" s="186">
        <v>51.81</v>
      </c>
      <c r="F430" s="463">
        <v>110.52</v>
      </c>
      <c r="G430" s="463">
        <v>110.52</v>
      </c>
    </row>
    <row r="431" spans="1:7" ht="15" customHeight="1">
      <c r="A431" s="188">
        <v>1304</v>
      </c>
      <c r="B431" s="188" t="s">
        <v>714</v>
      </c>
      <c r="C431" s="185"/>
      <c r="D431" s="186"/>
      <c r="E431" s="186"/>
      <c r="F431" s="463">
        <v>234.71</v>
      </c>
      <c r="G431" s="463">
        <v>234.71</v>
      </c>
    </row>
    <row r="432" spans="1:7" ht="15" customHeight="1">
      <c r="A432" s="189">
        <v>130403</v>
      </c>
      <c r="B432" s="189" t="s">
        <v>263</v>
      </c>
      <c r="C432" s="185" t="s">
        <v>21</v>
      </c>
      <c r="D432" s="186">
        <v>134.22999999999999</v>
      </c>
      <c r="E432" s="186">
        <v>134.22999999999999</v>
      </c>
      <c r="F432" s="463">
        <v>447.83</v>
      </c>
      <c r="G432" s="463">
        <v>447.83</v>
      </c>
    </row>
    <row r="433" spans="1:7" ht="15" customHeight="1">
      <c r="A433" s="188">
        <v>14</v>
      </c>
      <c r="B433" s="188" t="s">
        <v>740</v>
      </c>
      <c r="C433" s="185"/>
      <c r="D433" s="186"/>
      <c r="E433" s="186"/>
      <c r="F433" s="463">
        <v>419.46</v>
      </c>
      <c r="G433" s="463">
        <v>419.46</v>
      </c>
    </row>
    <row r="434" spans="1:7" ht="15" customHeight="1">
      <c r="A434" s="188">
        <v>1401</v>
      </c>
      <c r="B434" s="188" t="s">
        <v>741</v>
      </c>
      <c r="C434" s="185"/>
      <c r="D434" s="186"/>
      <c r="E434" s="186"/>
      <c r="F434" s="463">
        <v>138.04</v>
      </c>
      <c r="G434" s="463">
        <v>138.04</v>
      </c>
    </row>
    <row r="435" spans="1:7" ht="15" customHeight="1">
      <c r="A435" s="189">
        <v>140102</v>
      </c>
      <c r="B435" s="189" t="s">
        <v>264</v>
      </c>
      <c r="C435" s="185" t="s">
        <v>19</v>
      </c>
      <c r="D435" s="187">
        <v>2615.44</v>
      </c>
      <c r="E435" s="187">
        <v>2615.44</v>
      </c>
      <c r="F435" s="463">
        <v>100.85</v>
      </c>
      <c r="G435" s="463">
        <v>100.85</v>
      </c>
    </row>
    <row r="436" spans="1:7" ht="15" customHeight="1">
      <c r="A436" s="189">
        <v>140103</v>
      </c>
      <c r="B436" s="189" t="s">
        <v>265</v>
      </c>
      <c r="C436" s="185" t="s">
        <v>19</v>
      </c>
      <c r="D436" s="187">
        <v>3376.3</v>
      </c>
      <c r="E436" s="187">
        <v>3376.3</v>
      </c>
      <c r="F436" s="463">
        <v>176.25</v>
      </c>
      <c r="G436" s="463">
        <v>176.25</v>
      </c>
    </row>
    <row r="437" spans="1:7" ht="15" customHeight="1">
      <c r="A437" s="189">
        <v>140108</v>
      </c>
      <c r="B437" s="189" t="s">
        <v>266</v>
      </c>
      <c r="C437" s="185" t="s">
        <v>19</v>
      </c>
      <c r="D437" s="187">
        <v>7310.07</v>
      </c>
      <c r="E437" s="187">
        <v>7310.07</v>
      </c>
      <c r="F437" s="463">
        <v>98.05</v>
      </c>
      <c r="G437" s="463">
        <v>98.05</v>
      </c>
    </row>
    <row r="438" spans="1:7" ht="15" customHeight="1">
      <c r="A438" s="189">
        <v>140109</v>
      </c>
      <c r="B438" s="189" t="s">
        <v>267</v>
      </c>
      <c r="C438" s="185" t="s">
        <v>19</v>
      </c>
      <c r="D438" s="187">
        <v>7651.86</v>
      </c>
      <c r="E438" s="187">
        <v>7651.86</v>
      </c>
      <c r="F438" s="463">
        <v>97.28</v>
      </c>
      <c r="G438" s="463">
        <v>97.28</v>
      </c>
    </row>
    <row r="439" spans="1:7" ht="15" customHeight="1">
      <c r="A439" s="188">
        <v>1402</v>
      </c>
      <c r="B439" s="188" t="s">
        <v>742</v>
      </c>
      <c r="C439" s="185"/>
      <c r="D439" s="186"/>
      <c r="E439" s="186"/>
      <c r="F439" s="463">
        <v>216.87</v>
      </c>
      <c r="G439" s="463">
        <v>216.87</v>
      </c>
    </row>
    <row r="440" spans="1:7" ht="15" customHeight="1">
      <c r="A440" s="189">
        <v>140201</v>
      </c>
      <c r="B440" s="189" t="s">
        <v>32566</v>
      </c>
      <c r="C440" s="185" t="s">
        <v>19</v>
      </c>
      <c r="D440" s="186">
        <v>432.64</v>
      </c>
      <c r="E440" s="186">
        <v>432.64</v>
      </c>
      <c r="F440" s="463">
        <v>121.08</v>
      </c>
      <c r="G440" s="463">
        <v>121.08</v>
      </c>
    </row>
    <row r="441" spans="1:7" ht="15" customHeight="1">
      <c r="A441" s="189">
        <v>140207</v>
      </c>
      <c r="B441" s="189" t="s">
        <v>32567</v>
      </c>
      <c r="C441" s="185" t="s">
        <v>19</v>
      </c>
      <c r="D441" s="186">
        <v>364.38</v>
      </c>
      <c r="E441" s="186">
        <v>364.38</v>
      </c>
      <c r="F441" s="463">
        <v>692.43</v>
      </c>
      <c r="G441" s="463">
        <v>692.43</v>
      </c>
    </row>
    <row r="442" spans="1:7" ht="15" customHeight="1">
      <c r="A442" s="189">
        <v>140208</v>
      </c>
      <c r="B442" s="189" t="s">
        <v>32568</v>
      </c>
      <c r="C442" s="185" t="s">
        <v>19</v>
      </c>
      <c r="D442" s="186">
        <v>743.01</v>
      </c>
      <c r="E442" s="186">
        <v>743.01</v>
      </c>
      <c r="F442" s="464">
        <v>1017.55</v>
      </c>
      <c r="G442" s="464">
        <v>1017.55</v>
      </c>
    </row>
    <row r="443" spans="1:7" ht="15" customHeight="1">
      <c r="A443" s="189">
        <v>140209</v>
      </c>
      <c r="B443" s="189" t="s">
        <v>268</v>
      </c>
      <c r="C443" s="185" t="s">
        <v>19</v>
      </c>
      <c r="D443" s="186">
        <v>276.89999999999998</v>
      </c>
      <c r="E443" s="186">
        <v>276.89999999999998</v>
      </c>
      <c r="F443" s="464">
        <v>1178.21</v>
      </c>
      <c r="G443" s="464">
        <v>1178.21</v>
      </c>
    </row>
    <row r="444" spans="1:7" ht="15" customHeight="1">
      <c r="A444" s="188">
        <v>1407</v>
      </c>
      <c r="B444" s="188" t="s">
        <v>743</v>
      </c>
      <c r="C444" s="185"/>
      <c r="D444" s="186"/>
      <c r="E444" s="186"/>
      <c r="F444" s="463"/>
      <c r="G444" s="463"/>
    </row>
    <row r="445" spans="1:7" ht="15" customHeight="1">
      <c r="A445" s="189">
        <v>140701</v>
      </c>
      <c r="B445" s="189" t="s">
        <v>269</v>
      </c>
      <c r="C445" s="185" t="s">
        <v>270</v>
      </c>
      <c r="D445" s="186">
        <v>110.75</v>
      </c>
      <c r="E445" s="186">
        <v>110.75</v>
      </c>
      <c r="F445" s="463">
        <v>122.6</v>
      </c>
      <c r="G445" s="463">
        <v>122.6</v>
      </c>
    </row>
    <row r="446" spans="1:7" ht="15" customHeight="1">
      <c r="A446" s="189">
        <v>140702</v>
      </c>
      <c r="B446" s="189" t="s">
        <v>271</v>
      </c>
      <c r="C446" s="185" t="s">
        <v>270</v>
      </c>
      <c r="D446" s="186">
        <v>240.39</v>
      </c>
      <c r="E446" s="186">
        <v>240.39</v>
      </c>
      <c r="F446" s="463">
        <v>161.32</v>
      </c>
      <c r="G446" s="463">
        <v>161.32</v>
      </c>
    </row>
    <row r="447" spans="1:7" ht="15" customHeight="1">
      <c r="A447" s="189">
        <v>140703</v>
      </c>
      <c r="B447" s="189" t="s">
        <v>272</v>
      </c>
      <c r="C447" s="185" t="s">
        <v>270</v>
      </c>
      <c r="D447" s="186">
        <v>429.89</v>
      </c>
      <c r="E447" s="186">
        <v>429.89</v>
      </c>
      <c r="F447" s="463">
        <v>70.2</v>
      </c>
      <c r="G447" s="463">
        <v>70.2</v>
      </c>
    </row>
    <row r="448" spans="1:7" ht="15" customHeight="1">
      <c r="A448" s="189">
        <v>140704</v>
      </c>
      <c r="B448" s="189" t="s">
        <v>273</v>
      </c>
      <c r="C448" s="185" t="s">
        <v>270</v>
      </c>
      <c r="D448" s="186">
        <v>409.75</v>
      </c>
      <c r="E448" s="186">
        <v>409.75</v>
      </c>
      <c r="F448" s="463">
        <v>108.82</v>
      </c>
      <c r="G448" s="463">
        <v>108.82</v>
      </c>
    </row>
    <row r="449" spans="1:7" ht="15" customHeight="1">
      <c r="A449" s="189">
        <v>140705</v>
      </c>
      <c r="B449" s="189" t="s">
        <v>274</v>
      </c>
      <c r="C449" s="185" t="s">
        <v>270</v>
      </c>
      <c r="D449" s="186">
        <v>129.03</v>
      </c>
      <c r="E449" s="186">
        <v>129.03</v>
      </c>
      <c r="F449" s="463">
        <v>159.46</v>
      </c>
      <c r="G449" s="463">
        <v>159.46</v>
      </c>
    </row>
    <row r="450" spans="1:7" ht="15" customHeight="1">
      <c r="A450" s="189">
        <v>140706</v>
      </c>
      <c r="B450" s="189" t="s">
        <v>275</v>
      </c>
      <c r="C450" s="185" t="s">
        <v>270</v>
      </c>
      <c r="D450" s="186">
        <v>99.94</v>
      </c>
      <c r="E450" s="186">
        <v>99.94</v>
      </c>
      <c r="F450" s="463">
        <v>61.07</v>
      </c>
      <c r="G450" s="463">
        <v>61.07</v>
      </c>
    </row>
    <row r="451" spans="1:7" ht="15" customHeight="1">
      <c r="A451" s="189">
        <v>140707</v>
      </c>
      <c r="B451" s="189" t="s">
        <v>276</v>
      </c>
      <c r="C451" s="185" t="s">
        <v>270</v>
      </c>
      <c r="D451" s="186">
        <v>186</v>
      </c>
      <c r="E451" s="186">
        <v>186</v>
      </c>
      <c r="F451" s="463"/>
      <c r="G451" s="463"/>
    </row>
    <row r="452" spans="1:7" ht="15" customHeight="1">
      <c r="A452" s="189">
        <v>140708</v>
      </c>
      <c r="B452" s="189" t="s">
        <v>277</v>
      </c>
      <c r="C452" s="185" t="s">
        <v>270</v>
      </c>
      <c r="D452" s="186">
        <v>100.88</v>
      </c>
      <c r="E452" s="186">
        <v>100.88</v>
      </c>
      <c r="F452" s="463">
        <v>573.34</v>
      </c>
      <c r="G452" s="463">
        <v>573.34</v>
      </c>
    </row>
    <row r="453" spans="1:7" ht="15" customHeight="1">
      <c r="A453" s="189">
        <v>140709</v>
      </c>
      <c r="B453" s="189" t="s">
        <v>278</v>
      </c>
      <c r="C453" s="185" t="s">
        <v>270</v>
      </c>
      <c r="D453" s="186">
        <v>104.36</v>
      </c>
      <c r="E453" s="186">
        <v>104.36</v>
      </c>
      <c r="F453" s="463">
        <v>565.07000000000005</v>
      </c>
      <c r="G453" s="463">
        <v>565.07000000000005</v>
      </c>
    </row>
    <row r="454" spans="1:7" ht="15" customHeight="1">
      <c r="A454" s="189">
        <v>140710</v>
      </c>
      <c r="B454" s="189" t="s">
        <v>279</v>
      </c>
      <c r="C454" s="185" t="s">
        <v>19</v>
      </c>
      <c r="D454" s="186">
        <v>227.43</v>
      </c>
      <c r="E454" s="186">
        <v>227.43</v>
      </c>
      <c r="F454" s="463">
        <v>646.91999999999996</v>
      </c>
      <c r="G454" s="463">
        <v>646.91999999999996</v>
      </c>
    </row>
    <row r="455" spans="1:7" ht="15" customHeight="1">
      <c r="A455" s="189">
        <v>140711</v>
      </c>
      <c r="B455" s="189" t="s">
        <v>280</v>
      </c>
      <c r="C455" s="185" t="s">
        <v>19</v>
      </c>
      <c r="D455" s="186">
        <v>134.41999999999999</v>
      </c>
      <c r="E455" s="186">
        <v>134.41999999999999</v>
      </c>
      <c r="F455" s="463">
        <v>612.78</v>
      </c>
      <c r="G455" s="463">
        <v>612.78</v>
      </c>
    </row>
    <row r="456" spans="1:7" ht="15" customHeight="1">
      <c r="A456" s="189">
        <v>140712</v>
      </c>
      <c r="B456" s="189" t="s">
        <v>281</v>
      </c>
      <c r="C456" s="185" t="s">
        <v>19</v>
      </c>
      <c r="D456" s="186">
        <v>770.43</v>
      </c>
      <c r="E456" s="186">
        <v>770.43</v>
      </c>
      <c r="F456" s="463">
        <v>606.37</v>
      </c>
      <c r="G456" s="463">
        <v>606.37</v>
      </c>
    </row>
    <row r="457" spans="1:7" ht="15" customHeight="1">
      <c r="A457" s="189">
        <v>140713</v>
      </c>
      <c r="B457" s="189" t="s">
        <v>282</v>
      </c>
      <c r="C457" s="185" t="s">
        <v>19</v>
      </c>
      <c r="D457" s="187">
        <v>1151.25</v>
      </c>
      <c r="E457" s="187">
        <v>1151.25</v>
      </c>
      <c r="F457" s="463">
        <v>821.95</v>
      </c>
      <c r="G457" s="463">
        <v>821.95</v>
      </c>
    </row>
    <row r="458" spans="1:7" ht="15" customHeight="1">
      <c r="A458" s="189">
        <v>140714</v>
      </c>
      <c r="B458" s="189" t="s">
        <v>283</v>
      </c>
      <c r="C458" s="185" t="s">
        <v>19</v>
      </c>
      <c r="D458" s="187">
        <v>1355.93</v>
      </c>
      <c r="E458" s="187">
        <v>1355.93</v>
      </c>
      <c r="F458" s="463">
        <v>807.19</v>
      </c>
      <c r="G458" s="463">
        <v>807.19</v>
      </c>
    </row>
    <row r="459" spans="1:7" ht="15" customHeight="1">
      <c r="A459" s="188">
        <v>1409</v>
      </c>
      <c r="B459" s="188" t="s">
        <v>744</v>
      </c>
      <c r="C459" s="185"/>
      <c r="D459" s="186"/>
      <c r="E459" s="186"/>
      <c r="F459" s="464">
        <v>1163.26</v>
      </c>
      <c r="G459" s="464">
        <v>1163.26</v>
      </c>
    </row>
    <row r="460" spans="1:7" ht="15" customHeight="1">
      <c r="A460" s="189">
        <v>140901</v>
      </c>
      <c r="B460" s="189" t="s">
        <v>11257</v>
      </c>
      <c r="C460" s="185" t="s">
        <v>36</v>
      </c>
      <c r="D460" s="186">
        <v>148.41999999999999</v>
      </c>
      <c r="E460" s="186">
        <v>148.41999999999999</v>
      </c>
      <c r="F460" s="463">
        <v>190.82</v>
      </c>
      <c r="G460" s="463">
        <v>190.82</v>
      </c>
    </row>
    <row r="461" spans="1:7" ht="15" customHeight="1">
      <c r="A461" s="189">
        <v>140902</v>
      </c>
      <c r="B461" s="189" t="s">
        <v>11258</v>
      </c>
      <c r="C461" s="185" t="s">
        <v>36</v>
      </c>
      <c r="D461" s="186">
        <v>182.2</v>
      </c>
      <c r="E461" s="186">
        <v>182.2</v>
      </c>
      <c r="F461" s="463">
        <v>753.2</v>
      </c>
      <c r="G461" s="463">
        <v>753.2</v>
      </c>
    </row>
    <row r="462" spans="1:7" ht="15" customHeight="1">
      <c r="A462" s="189">
        <v>140903</v>
      </c>
      <c r="B462" s="189" t="s">
        <v>284</v>
      </c>
      <c r="C462" s="185" t="s">
        <v>36</v>
      </c>
      <c r="D462" s="186">
        <v>67.11</v>
      </c>
      <c r="E462" s="186">
        <v>67.11</v>
      </c>
      <c r="F462" s="463">
        <v>744.94</v>
      </c>
      <c r="G462" s="463">
        <v>744.94</v>
      </c>
    </row>
    <row r="463" spans="1:7" ht="15" customHeight="1">
      <c r="A463" s="189">
        <v>140904</v>
      </c>
      <c r="B463" s="189" t="s">
        <v>285</v>
      </c>
      <c r="C463" s="185" t="s">
        <v>36</v>
      </c>
      <c r="D463" s="186">
        <v>103.98</v>
      </c>
      <c r="E463" s="186">
        <v>103.98</v>
      </c>
      <c r="F463" s="463">
        <v>826.77</v>
      </c>
      <c r="G463" s="463">
        <v>826.77</v>
      </c>
    </row>
    <row r="464" spans="1:7" ht="15" customHeight="1">
      <c r="A464" s="189">
        <v>140905</v>
      </c>
      <c r="B464" s="189" t="s">
        <v>286</v>
      </c>
      <c r="C464" s="185" t="s">
        <v>36</v>
      </c>
      <c r="D464" s="186">
        <v>156.82</v>
      </c>
      <c r="E464" s="186">
        <v>156.82</v>
      </c>
      <c r="F464" s="463">
        <v>792.63</v>
      </c>
      <c r="G464" s="463">
        <v>792.63</v>
      </c>
    </row>
    <row r="465" spans="1:7" ht="15" customHeight="1">
      <c r="A465" s="189">
        <v>140906</v>
      </c>
      <c r="B465" s="189" t="s">
        <v>287</v>
      </c>
      <c r="C465" s="185" t="s">
        <v>36</v>
      </c>
      <c r="D465" s="186">
        <v>62.88</v>
      </c>
      <c r="E465" s="186">
        <v>62.88</v>
      </c>
      <c r="F465" s="463">
        <v>769.03</v>
      </c>
      <c r="G465" s="463">
        <v>769.03</v>
      </c>
    </row>
    <row r="466" spans="1:7" ht="15" customHeight="1">
      <c r="A466" s="188">
        <v>1411</v>
      </c>
      <c r="B466" s="188" t="s">
        <v>745</v>
      </c>
      <c r="C466" s="185"/>
      <c r="D466" s="186"/>
      <c r="E466" s="186"/>
      <c r="F466" s="463"/>
      <c r="G466" s="463"/>
    </row>
    <row r="467" spans="1:7" ht="15" customHeight="1">
      <c r="A467" s="189">
        <v>141101</v>
      </c>
      <c r="B467" s="189" t="s">
        <v>288</v>
      </c>
      <c r="C467" s="185" t="s">
        <v>19</v>
      </c>
      <c r="D467" s="186">
        <v>607.9</v>
      </c>
      <c r="E467" s="186">
        <v>607.9</v>
      </c>
      <c r="F467" s="463">
        <v>61.25</v>
      </c>
      <c r="G467" s="463">
        <v>61.25</v>
      </c>
    </row>
    <row r="468" spans="1:7" ht="15" customHeight="1">
      <c r="A468" s="189">
        <v>141102</v>
      </c>
      <c r="B468" s="189" t="s">
        <v>289</v>
      </c>
      <c r="C468" s="185" t="s">
        <v>19</v>
      </c>
      <c r="D468" s="186">
        <v>599.26</v>
      </c>
      <c r="E468" s="186">
        <v>599.26</v>
      </c>
      <c r="F468" s="463">
        <v>74.41</v>
      </c>
      <c r="G468" s="463">
        <v>74.41</v>
      </c>
    </row>
    <row r="469" spans="1:7" ht="15" customHeight="1">
      <c r="A469" s="189">
        <v>141103</v>
      </c>
      <c r="B469" s="189" t="s">
        <v>290</v>
      </c>
      <c r="C469" s="185" t="s">
        <v>19</v>
      </c>
      <c r="D469" s="186">
        <v>678.66</v>
      </c>
      <c r="E469" s="186">
        <v>678.66</v>
      </c>
      <c r="F469" s="463">
        <v>99.15</v>
      </c>
      <c r="G469" s="463">
        <v>99.15</v>
      </c>
    </row>
    <row r="470" spans="1:7" ht="15" customHeight="1">
      <c r="A470" s="189">
        <v>141104</v>
      </c>
      <c r="B470" s="189" t="s">
        <v>291</v>
      </c>
      <c r="C470" s="185" t="s">
        <v>19</v>
      </c>
      <c r="D470" s="186">
        <v>647.05999999999995</v>
      </c>
      <c r="E470" s="186">
        <v>647.05999999999995</v>
      </c>
      <c r="F470" s="463">
        <v>117.05</v>
      </c>
      <c r="G470" s="463">
        <v>117.05</v>
      </c>
    </row>
    <row r="471" spans="1:7" ht="15" customHeight="1">
      <c r="A471" s="189">
        <v>141105</v>
      </c>
      <c r="B471" s="189" t="s">
        <v>292</v>
      </c>
      <c r="C471" s="185" t="s">
        <v>19</v>
      </c>
      <c r="D471" s="186">
        <v>637.67999999999995</v>
      </c>
      <c r="E471" s="186">
        <v>637.67999999999995</v>
      </c>
      <c r="F471" s="463">
        <v>136.51</v>
      </c>
      <c r="G471" s="463">
        <v>136.51</v>
      </c>
    </row>
    <row r="472" spans="1:7" ht="15" customHeight="1">
      <c r="A472" s="189">
        <v>141106</v>
      </c>
      <c r="B472" s="189" t="s">
        <v>293</v>
      </c>
      <c r="C472" s="185" t="s">
        <v>19</v>
      </c>
      <c r="D472" s="186">
        <v>867.44</v>
      </c>
      <c r="E472" s="186">
        <v>867.44</v>
      </c>
      <c r="F472" s="463">
        <v>164.55</v>
      </c>
      <c r="G472" s="463">
        <v>164.55</v>
      </c>
    </row>
    <row r="473" spans="1:7" ht="15" customHeight="1">
      <c r="A473" s="189">
        <v>141107</v>
      </c>
      <c r="B473" s="189" t="s">
        <v>294</v>
      </c>
      <c r="C473" s="185" t="s">
        <v>19</v>
      </c>
      <c r="D473" s="186">
        <v>846.75</v>
      </c>
      <c r="E473" s="186">
        <v>846.75</v>
      </c>
      <c r="F473" s="463">
        <v>214.22</v>
      </c>
      <c r="G473" s="463">
        <v>214.22</v>
      </c>
    </row>
    <row r="474" spans="1:7" ht="15" customHeight="1">
      <c r="A474" s="189">
        <v>141108</v>
      </c>
      <c r="B474" s="189" t="s">
        <v>295</v>
      </c>
      <c r="C474" s="185" t="s">
        <v>19</v>
      </c>
      <c r="D474" s="187">
        <v>1219.79</v>
      </c>
      <c r="E474" s="187">
        <v>1219.79</v>
      </c>
      <c r="F474" s="463">
        <v>235.01</v>
      </c>
      <c r="G474" s="463">
        <v>235.01</v>
      </c>
    </row>
    <row r="475" spans="1:7" ht="15" customHeight="1">
      <c r="A475" s="189">
        <v>141109</v>
      </c>
      <c r="B475" s="189" t="s">
        <v>296</v>
      </c>
      <c r="C475" s="185" t="s">
        <v>36</v>
      </c>
      <c r="D475" s="186">
        <v>222.21</v>
      </c>
      <c r="E475" s="186">
        <v>222.21</v>
      </c>
      <c r="F475" s="463">
        <v>313.35000000000002</v>
      </c>
      <c r="G475" s="463">
        <v>313.35000000000002</v>
      </c>
    </row>
    <row r="476" spans="1:7" ht="15" customHeight="1">
      <c r="A476" s="189">
        <v>141110</v>
      </c>
      <c r="B476" s="189" t="s">
        <v>297</v>
      </c>
      <c r="C476" s="185" t="s">
        <v>19</v>
      </c>
      <c r="D476" s="186">
        <v>798.16</v>
      </c>
      <c r="E476" s="186">
        <v>798.16</v>
      </c>
      <c r="F476" s="463"/>
      <c r="G476" s="463"/>
    </row>
    <row r="477" spans="1:7" ht="15" customHeight="1">
      <c r="A477" s="189">
        <v>141111</v>
      </c>
      <c r="B477" s="189" t="s">
        <v>298</v>
      </c>
      <c r="C477" s="185" t="s">
        <v>19</v>
      </c>
      <c r="D477" s="186">
        <v>789.51</v>
      </c>
      <c r="E477" s="186">
        <v>789.51</v>
      </c>
      <c r="F477" s="463">
        <v>22.62</v>
      </c>
      <c r="G477" s="463">
        <v>22.62</v>
      </c>
    </row>
    <row r="478" spans="1:7" ht="15" customHeight="1">
      <c r="A478" s="189">
        <v>141112</v>
      </c>
      <c r="B478" s="189" t="s">
        <v>299</v>
      </c>
      <c r="C478" s="185" t="s">
        <v>19</v>
      </c>
      <c r="D478" s="186">
        <v>868.91</v>
      </c>
      <c r="E478" s="186">
        <v>868.91</v>
      </c>
      <c r="F478" s="463">
        <v>27.54</v>
      </c>
      <c r="G478" s="463">
        <v>27.54</v>
      </c>
    </row>
    <row r="479" spans="1:7" ht="15" customHeight="1">
      <c r="A479" s="189">
        <v>141113</v>
      </c>
      <c r="B479" s="189" t="s">
        <v>300</v>
      </c>
      <c r="C479" s="185" t="s">
        <v>19</v>
      </c>
      <c r="D479" s="186">
        <v>837.33</v>
      </c>
      <c r="E479" s="186">
        <v>837.33</v>
      </c>
      <c r="F479" s="463">
        <v>36.4</v>
      </c>
      <c r="G479" s="463">
        <v>36.4</v>
      </c>
    </row>
    <row r="480" spans="1:7" ht="15" customHeight="1">
      <c r="A480" s="189">
        <v>141114</v>
      </c>
      <c r="B480" s="189" t="s">
        <v>301</v>
      </c>
      <c r="C480" s="185" t="s">
        <v>19</v>
      </c>
      <c r="D480" s="186">
        <v>813.64</v>
      </c>
      <c r="E480" s="186">
        <v>813.64</v>
      </c>
      <c r="F480" s="463">
        <v>44.78</v>
      </c>
      <c r="G480" s="463">
        <v>44.78</v>
      </c>
    </row>
    <row r="481" spans="1:7" ht="15" customHeight="1">
      <c r="A481" s="188">
        <v>1412</v>
      </c>
      <c r="B481" s="188" t="s">
        <v>746</v>
      </c>
      <c r="C481" s="185"/>
      <c r="D481" s="186"/>
      <c r="E481" s="186"/>
      <c r="F481" s="463">
        <v>55.2</v>
      </c>
      <c r="G481" s="463">
        <v>55.2</v>
      </c>
    </row>
    <row r="482" spans="1:7" ht="15" customHeight="1">
      <c r="A482" s="189">
        <v>141210</v>
      </c>
      <c r="B482" s="189" t="s">
        <v>32640</v>
      </c>
      <c r="C482" s="185" t="s">
        <v>36</v>
      </c>
      <c r="D482" s="186">
        <v>67.53</v>
      </c>
      <c r="E482" s="186">
        <v>67.53</v>
      </c>
      <c r="F482" s="463">
        <v>77.8</v>
      </c>
      <c r="G482" s="463">
        <v>77.8</v>
      </c>
    </row>
    <row r="483" spans="1:7" ht="15" customHeight="1">
      <c r="A483" s="189">
        <v>141211</v>
      </c>
      <c r="B483" s="189" t="s">
        <v>32641</v>
      </c>
      <c r="C483" s="185" t="s">
        <v>36</v>
      </c>
      <c r="D483" s="186">
        <v>77.239999999999995</v>
      </c>
      <c r="E483" s="186">
        <v>77.239999999999995</v>
      </c>
      <c r="F483" s="463">
        <v>123.42</v>
      </c>
      <c r="G483" s="463">
        <v>123.42</v>
      </c>
    </row>
    <row r="484" spans="1:7" ht="15" customHeight="1">
      <c r="A484" s="189">
        <v>141212</v>
      </c>
      <c r="B484" s="189" t="s">
        <v>32642</v>
      </c>
      <c r="C484" s="185" t="s">
        <v>36</v>
      </c>
      <c r="D484" s="186">
        <v>104.78</v>
      </c>
      <c r="E484" s="186">
        <v>104.78</v>
      </c>
      <c r="F484" s="463">
        <v>147.38</v>
      </c>
      <c r="G484" s="463">
        <v>147.38</v>
      </c>
    </row>
    <row r="485" spans="1:7" ht="15" customHeight="1">
      <c r="A485" s="189">
        <v>141213</v>
      </c>
      <c r="B485" s="189" t="s">
        <v>32643</v>
      </c>
      <c r="C485" s="185" t="s">
        <v>36</v>
      </c>
      <c r="D485" s="186">
        <v>124.55</v>
      </c>
      <c r="E485" s="186">
        <v>124.55</v>
      </c>
      <c r="F485" s="463"/>
      <c r="G485" s="463"/>
    </row>
    <row r="486" spans="1:7" ht="15" customHeight="1">
      <c r="A486" s="189">
        <v>141214</v>
      </c>
      <c r="B486" s="189" t="s">
        <v>32644</v>
      </c>
      <c r="C486" s="185" t="s">
        <v>36</v>
      </c>
      <c r="D486" s="186">
        <v>151.38</v>
      </c>
      <c r="E486" s="186">
        <v>151.38</v>
      </c>
      <c r="F486" s="463">
        <v>20.92</v>
      </c>
      <c r="G486" s="463">
        <v>20.92</v>
      </c>
    </row>
    <row r="487" spans="1:7" ht="15" customHeight="1">
      <c r="A487" s="189">
        <v>141215</v>
      </c>
      <c r="B487" s="189" t="s">
        <v>32645</v>
      </c>
      <c r="C487" s="185" t="s">
        <v>36</v>
      </c>
      <c r="D487" s="186">
        <v>176.02</v>
      </c>
      <c r="E487" s="186">
        <v>176.02</v>
      </c>
      <c r="F487" s="463">
        <v>34.47</v>
      </c>
      <c r="G487" s="463">
        <v>34.47</v>
      </c>
    </row>
    <row r="488" spans="1:7" ht="15" customHeight="1">
      <c r="A488" s="189">
        <v>141216</v>
      </c>
      <c r="B488" s="189" t="s">
        <v>32646</v>
      </c>
      <c r="C488" s="185" t="s">
        <v>36</v>
      </c>
      <c r="D488" s="186">
        <v>236.72</v>
      </c>
      <c r="E488" s="186">
        <v>236.72</v>
      </c>
      <c r="F488" s="463">
        <v>40.869999999999997</v>
      </c>
      <c r="G488" s="463">
        <v>40.869999999999997</v>
      </c>
    </row>
    <row r="489" spans="1:7" ht="15" customHeight="1">
      <c r="A489" s="189">
        <v>141217</v>
      </c>
      <c r="B489" s="189" t="s">
        <v>32647</v>
      </c>
      <c r="C489" s="185" t="s">
        <v>36</v>
      </c>
      <c r="D489" s="186">
        <v>258.60000000000002</v>
      </c>
      <c r="E489" s="186">
        <v>258.60000000000002</v>
      </c>
      <c r="F489" s="463">
        <v>79</v>
      </c>
      <c r="G489" s="463">
        <v>79</v>
      </c>
    </row>
    <row r="490" spans="1:7" ht="15" customHeight="1">
      <c r="A490" s="189">
        <v>141218</v>
      </c>
      <c r="B490" s="189" t="s">
        <v>32648</v>
      </c>
      <c r="C490" s="185" t="s">
        <v>36</v>
      </c>
      <c r="D490" s="186">
        <v>344.78</v>
      </c>
      <c r="E490" s="186">
        <v>344.78</v>
      </c>
      <c r="F490" s="463">
        <v>333.22</v>
      </c>
      <c r="G490" s="463">
        <v>333.22</v>
      </c>
    </row>
    <row r="491" spans="1:7" ht="15" customHeight="1">
      <c r="A491" s="188">
        <v>1414</v>
      </c>
      <c r="B491" s="188" t="s">
        <v>747</v>
      </c>
      <c r="C491" s="185"/>
      <c r="D491" s="186"/>
      <c r="E491" s="186"/>
      <c r="F491" s="463">
        <v>9.5</v>
      </c>
      <c r="G491" s="463">
        <v>9.5</v>
      </c>
    </row>
    <row r="492" spans="1:7" ht="15" customHeight="1">
      <c r="A492" s="189">
        <v>141409</v>
      </c>
      <c r="B492" s="189" t="s">
        <v>32513</v>
      </c>
      <c r="C492" s="185" t="s">
        <v>36</v>
      </c>
      <c r="D492" s="186">
        <v>20.64</v>
      </c>
      <c r="E492" s="186">
        <v>20.64</v>
      </c>
      <c r="F492" s="463"/>
      <c r="G492" s="463"/>
    </row>
    <row r="493" spans="1:7" ht="15" customHeight="1">
      <c r="A493" s="189">
        <v>141410</v>
      </c>
      <c r="B493" s="189" t="s">
        <v>32514</v>
      </c>
      <c r="C493" s="185" t="s">
        <v>36</v>
      </c>
      <c r="D493" s="186">
        <v>23.52</v>
      </c>
      <c r="E493" s="186">
        <v>23.52</v>
      </c>
      <c r="F493" s="463">
        <v>37.93</v>
      </c>
      <c r="G493" s="463">
        <v>37.93</v>
      </c>
    </row>
    <row r="494" spans="1:7" ht="15" customHeight="1">
      <c r="A494" s="189">
        <v>141411</v>
      </c>
      <c r="B494" s="189" t="s">
        <v>32515</v>
      </c>
      <c r="C494" s="185" t="s">
        <v>36</v>
      </c>
      <c r="D494" s="186">
        <v>28.44</v>
      </c>
      <c r="E494" s="186">
        <v>28.44</v>
      </c>
      <c r="F494" s="463">
        <v>48.7</v>
      </c>
      <c r="G494" s="463">
        <v>48.7</v>
      </c>
    </row>
    <row r="495" spans="1:7" ht="15" customHeight="1">
      <c r="A495" s="189">
        <v>141412</v>
      </c>
      <c r="B495" s="189" t="s">
        <v>32516</v>
      </c>
      <c r="C495" s="185" t="s">
        <v>36</v>
      </c>
      <c r="D495" s="186">
        <v>36.56</v>
      </c>
      <c r="E495" s="186">
        <v>36.56</v>
      </c>
      <c r="F495" s="463">
        <v>70.72</v>
      </c>
      <c r="G495" s="463">
        <v>70.72</v>
      </c>
    </row>
    <row r="496" spans="1:7" ht="15" customHeight="1">
      <c r="A496" s="189">
        <v>141413</v>
      </c>
      <c r="B496" s="189" t="s">
        <v>32517</v>
      </c>
      <c r="C496" s="185" t="s">
        <v>36</v>
      </c>
      <c r="D496" s="186">
        <v>47.79</v>
      </c>
      <c r="E496" s="186">
        <v>47.79</v>
      </c>
      <c r="F496" s="463">
        <v>84.46</v>
      </c>
      <c r="G496" s="463">
        <v>84.46</v>
      </c>
    </row>
    <row r="497" spans="1:7" ht="15" customHeight="1">
      <c r="A497" s="189">
        <v>141414</v>
      </c>
      <c r="B497" s="189" t="s">
        <v>32518</v>
      </c>
      <c r="C497" s="185" t="s">
        <v>36</v>
      </c>
      <c r="D497" s="186">
        <v>61.23</v>
      </c>
      <c r="E497" s="186">
        <v>61.23</v>
      </c>
      <c r="F497" s="463">
        <v>121.53</v>
      </c>
      <c r="G497" s="463">
        <v>121.53</v>
      </c>
    </row>
    <row r="498" spans="1:7" ht="15" customHeight="1">
      <c r="A498" s="189">
        <v>141415</v>
      </c>
      <c r="B498" s="189" t="s">
        <v>32519</v>
      </c>
      <c r="C498" s="185" t="s">
        <v>36</v>
      </c>
      <c r="D498" s="186">
        <v>89.41</v>
      </c>
      <c r="E498" s="186">
        <v>89.41</v>
      </c>
      <c r="F498" s="463"/>
      <c r="G498" s="463"/>
    </row>
    <row r="499" spans="1:7" ht="15" customHeight="1">
      <c r="A499" s="189">
        <v>141416</v>
      </c>
      <c r="B499" s="189" t="s">
        <v>32520</v>
      </c>
      <c r="C499" s="185" t="s">
        <v>36</v>
      </c>
      <c r="D499" s="186">
        <v>110.33</v>
      </c>
      <c r="E499" s="186">
        <v>110.33</v>
      </c>
      <c r="F499" s="463">
        <v>86.19</v>
      </c>
      <c r="G499" s="463">
        <v>86.19</v>
      </c>
    </row>
    <row r="500" spans="1:7" ht="15" customHeight="1">
      <c r="A500" s="188">
        <v>1415</v>
      </c>
      <c r="B500" s="188" t="s">
        <v>748</v>
      </c>
      <c r="C500" s="185"/>
      <c r="D500" s="186"/>
      <c r="E500" s="186"/>
      <c r="F500" s="463">
        <v>28.93</v>
      </c>
      <c r="G500" s="463">
        <v>28.93</v>
      </c>
    </row>
    <row r="501" spans="1:7" ht="15" customHeight="1">
      <c r="A501" s="189">
        <v>141522</v>
      </c>
      <c r="B501" s="189" t="s">
        <v>32569</v>
      </c>
      <c r="C501" s="185" t="s">
        <v>19</v>
      </c>
      <c r="D501" s="186">
        <v>23.02</v>
      </c>
      <c r="E501" s="186">
        <v>23.02</v>
      </c>
      <c r="F501" s="463">
        <v>30.07</v>
      </c>
      <c r="G501" s="463">
        <v>30.07</v>
      </c>
    </row>
    <row r="502" spans="1:7" ht="15" customHeight="1">
      <c r="A502" s="189">
        <v>141523</v>
      </c>
      <c r="B502" s="189" t="s">
        <v>32570</v>
      </c>
      <c r="C502" s="185" t="s">
        <v>19</v>
      </c>
      <c r="D502" s="186">
        <v>33.89</v>
      </c>
      <c r="E502" s="186">
        <v>33.89</v>
      </c>
      <c r="F502" s="463">
        <v>63.82</v>
      </c>
      <c r="G502" s="463">
        <v>63.82</v>
      </c>
    </row>
    <row r="503" spans="1:7" ht="15" customHeight="1">
      <c r="A503" s="189">
        <v>141524</v>
      </c>
      <c r="B503" s="189" t="s">
        <v>32571</v>
      </c>
      <c r="C503" s="185" t="s">
        <v>19</v>
      </c>
      <c r="D503" s="186">
        <v>39.25</v>
      </c>
      <c r="E503" s="186">
        <v>39.25</v>
      </c>
      <c r="F503" s="463">
        <v>63.29</v>
      </c>
      <c r="G503" s="463">
        <v>63.29</v>
      </c>
    </row>
    <row r="504" spans="1:7" ht="15" customHeight="1">
      <c r="A504" s="189">
        <v>141525</v>
      </c>
      <c r="B504" s="189" t="s">
        <v>32572</v>
      </c>
      <c r="C504" s="185" t="s">
        <v>19</v>
      </c>
      <c r="D504" s="186">
        <v>44.82</v>
      </c>
      <c r="E504" s="186">
        <v>44.82</v>
      </c>
      <c r="F504" s="463">
        <v>126.44</v>
      </c>
      <c r="G504" s="463">
        <v>126.44</v>
      </c>
    </row>
    <row r="505" spans="1:7" ht="15" customHeight="1">
      <c r="A505" s="189">
        <v>141526</v>
      </c>
      <c r="B505" s="189" t="s">
        <v>32573</v>
      </c>
      <c r="C505" s="185" t="s">
        <v>19</v>
      </c>
      <c r="D505" s="186">
        <v>78.59</v>
      </c>
      <c r="E505" s="186">
        <v>78.59</v>
      </c>
      <c r="F505" s="463">
        <v>73.989999999999995</v>
      </c>
      <c r="G505" s="463">
        <v>73.989999999999995</v>
      </c>
    </row>
    <row r="506" spans="1:7" ht="15" customHeight="1">
      <c r="A506" s="189">
        <v>141527</v>
      </c>
      <c r="B506" s="189" t="s">
        <v>32574</v>
      </c>
      <c r="C506" s="185" t="s">
        <v>19</v>
      </c>
      <c r="D506" s="186">
        <v>293.13</v>
      </c>
      <c r="E506" s="186">
        <v>293.13</v>
      </c>
      <c r="F506" s="463">
        <v>12.48</v>
      </c>
      <c r="G506" s="463">
        <v>12.48</v>
      </c>
    </row>
    <row r="507" spans="1:7" ht="15" customHeight="1">
      <c r="A507" s="189">
        <v>141529</v>
      </c>
      <c r="B507" s="189" t="s">
        <v>32575</v>
      </c>
      <c r="C507" s="185" t="s">
        <v>19</v>
      </c>
      <c r="D507" s="186">
        <v>7.37</v>
      </c>
      <c r="E507" s="186">
        <v>7.37</v>
      </c>
      <c r="F507" s="463">
        <v>41.71</v>
      </c>
      <c r="G507" s="463">
        <v>41.71</v>
      </c>
    </row>
    <row r="508" spans="1:7" ht="15" customHeight="1">
      <c r="A508" s="188">
        <v>1419</v>
      </c>
      <c r="B508" s="188" t="s">
        <v>749</v>
      </c>
      <c r="C508" s="185"/>
      <c r="D508" s="186"/>
      <c r="E508" s="186"/>
      <c r="F508" s="463">
        <v>9.0399999999999991</v>
      </c>
      <c r="G508" s="463">
        <v>9.0399999999999991</v>
      </c>
    </row>
    <row r="509" spans="1:7" ht="15" customHeight="1">
      <c r="A509" s="189">
        <v>141906</v>
      </c>
      <c r="B509" s="189" t="s">
        <v>32521</v>
      </c>
      <c r="C509" s="185" t="s">
        <v>36</v>
      </c>
      <c r="D509" s="186">
        <v>29.5</v>
      </c>
      <c r="E509" s="186">
        <v>29.5</v>
      </c>
      <c r="F509" s="463">
        <v>28.38</v>
      </c>
      <c r="G509" s="463">
        <v>28.38</v>
      </c>
    </row>
    <row r="510" spans="1:7" ht="15" customHeight="1">
      <c r="A510" s="189">
        <v>141907</v>
      </c>
      <c r="B510" s="189" t="s">
        <v>32522</v>
      </c>
      <c r="C510" s="185" t="s">
        <v>36</v>
      </c>
      <c r="D510" s="186">
        <v>40.76</v>
      </c>
      <c r="E510" s="186">
        <v>40.76</v>
      </c>
      <c r="F510" s="463">
        <v>17.45</v>
      </c>
      <c r="G510" s="463">
        <v>17.45</v>
      </c>
    </row>
    <row r="511" spans="1:7" ht="15" customHeight="1">
      <c r="A511" s="189">
        <v>141908</v>
      </c>
      <c r="B511" s="189" t="s">
        <v>32523</v>
      </c>
      <c r="C511" s="185" t="s">
        <v>36</v>
      </c>
      <c r="D511" s="186">
        <v>61.44</v>
      </c>
      <c r="E511" s="186">
        <v>61.44</v>
      </c>
      <c r="F511" s="463">
        <v>102.76</v>
      </c>
      <c r="G511" s="463">
        <v>102.76</v>
      </c>
    </row>
    <row r="512" spans="1:7" ht="15" customHeight="1">
      <c r="A512" s="189">
        <v>141909</v>
      </c>
      <c r="B512" s="189" t="s">
        <v>32524</v>
      </c>
      <c r="C512" s="185" t="s">
        <v>36</v>
      </c>
      <c r="D512" s="186">
        <v>71.39</v>
      </c>
      <c r="E512" s="186">
        <v>71.39</v>
      </c>
      <c r="F512" s="463">
        <v>150.63</v>
      </c>
      <c r="G512" s="463">
        <v>150.63</v>
      </c>
    </row>
    <row r="513" spans="1:7" ht="15" customHeight="1">
      <c r="A513" s="189">
        <v>141910</v>
      </c>
      <c r="B513" s="189" t="s">
        <v>32525</v>
      </c>
      <c r="C513" s="185" t="s">
        <v>36</v>
      </c>
      <c r="D513" s="186">
        <v>100.52</v>
      </c>
      <c r="E513" s="186">
        <v>100.52</v>
      </c>
      <c r="F513" s="463">
        <v>241.9</v>
      </c>
      <c r="G513" s="463">
        <v>241.9</v>
      </c>
    </row>
    <row r="514" spans="1:7" ht="15" customHeight="1">
      <c r="A514" s="188">
        <v>1421</v>
      </c>
      <c r="B514" s="188" t="s">
        <v>750</v>
      </c>
      <c r="C514" s="185"/>
      <c r="D514" s="186"/>
      <c r="E514" s="186"/>
      <c r="F514" s="463">
        <v>90.93</v>
      </c>
      <c r="G514" s="463">
        <v>90.93</v>
      </c>
    </row>
    <row r="515" spans="1:7" ht="15" customHeight="1">
      <c r="A515" s="189">
        <v>142103</v>
      </c>
      <c r="B515" s="189" t="s">
        <v>302</v>
      </c>
      <c r="C515" s="185" t="s">
        <v>19</v>
      </c>
      <c r="D515" s="186">
        <v>92.01</v>
      </c>
      <c r="E515" s="186">
        <v>92.01</v>
      </c>
      <c r="F515" s="463">
        <v>18.14</v>
      </c>
      <c r="G515" s="463">
        <v>18.14</v>
      </c>
    </row>
    <row r="516" spans="1:7" ht="15" customHeight="1">
      <c r="A516" s="189">
        <v>142104</v>
      </c>
      <c r="B516" s="189" t="s">
        <v>303</v>
      </c>
      <c r="C516" s="185" t="s">
        <v>19</v>
      </c>
      <c r="D516" s="186">
        <v>28.98</v>
      </c>
      <c r="E516" s="186">
        <v>28.98</v>
      </c>
      <c r="F516" s="463">
        <v>20.92</v>
      </c>
      <c r="G516" s="463">
        <v>20.92</v>
      </c>
    </row>
    <row r="517" spans="1:7" ht="15" customHeight="1">
      <c r="A517" s="189">
        <v>142106</v>
      </c>
      <c r="B517" s="189" t="s">
        <v>304</v>
      </c>
      <c r="C517" s="185" t="s">
        <v>19</v>
      </c>
      <c r="D517" s="186">
        <v>35.25</v>
      </c>
      <c r="E517" s="186">
        <v>35.25</v>
      </c>
      <c r="F517" s="463">
        <v>31.52</v>
      </c>
      <c r="G517" s="463">
        <v>31.52</v>
      </c>
    </row>
    <row r="518" spans="1:7" ht="15" customHeight="1">
      <c r="A518" s="189">
        <v>142107</v>
      </c>
      <c r="B518" s="189" t="s">
        <v>305</v>
      </c>
      <c r="C518" s="185" t="s">
        <v>19</v>
      </c>
      <c r="D518" s="186">
        <v>65.14</v>
      </c>
      <c r="E518" s="186">
        <v>65.14</v>
      </c>
      <c r="F518" s="463"/>
      <c r="G518" s="463"/>
    </row>
    <row r="519" spans="1:7" ht="15" customHeight="1">
      <c r="A519" s="189">
        <v>142109</v>
      </c>
      <c r="B519" s="189" t="s">
        <v>306</v>
      </c>
      <c r="C519" s="185" t="s">
        <v>19</v>
      </c>
      <c r="D519" s="186">
        <v>70.98</v>
      </c>
      <c r="E519" s="186">
        <v>70.98</v>
      </c>
      <c r="F519" s="463">
        <v>12.23</v>
      </c>
      <c r="G519" s="463">
        <v>12.23</v>
      </c>
    </row>
    <row r="520" spans="1:7" ht="15" customHeight="1">
      <c r="A520" s="189">
        <v>142111</v>
      </c>
      <c r="B520" s="189" t="s">
        <v>307</v>
      </c>
      <c r="C520" s="185" t="s">
        <v>19</v>
      </c>
      <c r="D520" s="186">
        <v>135.12</v>
      </c>
      <c r="E520" s="186">
        <v>135.12</v>
      </c>
      <c r="F520" s="463">
        <v>18.329999999999998</v>
      </c>
      <c r="G520" s="463">
        <v>18.329999999999998</v>
      </c>
    </row>
    <row r="521" spans="1:7" ht="15" customHeight="1">
      <c r="A521" s="189">
        <v>142112</v>
      </c>
      <c r="B521" s="189" t="s">
        <v>4002</v>
      </c>
      <c r="C521" s="185" t="s">
        <v>19</v>
      </c>
      <c r="D521" s="186">
        <v>91.51</v>
      </c>
      <c r="E521" s="186">
        <v>91.51</v>
      </c>
      <c r="F521" s="463">
        <v>27.6</v>
      </c>
      <c r="G521" s="463">
        <v>27.6</v>
      </c>
    </row>
    <row r="522" spans="1:7" ht="15" customHeight="1">
      <c r="A522" s="189">
        <v>142114</v>
      </c>
      <c r="B522" s="189" t="s">
        <v>308</v>
      </c>
      <c r="C522" s="185" t="s">
        <v>19</v>
      </c>
      <c r="D522" s="186">
        <v>11.5</v>
      </c>
      <c r="E522" s="186">
        <v>11.5</v>
      </c>
      <c r="F522" s="463">
        <v>23.32</v>
      </c>
      <c r="G522" s="463">
        <v>23.32</v>
      </c>
    </row>
    <row r="523" spans="1:7" ht="15" customHeight="1">
      <c r="A523" s="189">
        <v>142115</v>
      </c>
      <c r="B523" s="189" t="s">
        <v>309</v>
      </c>
      <c r="C523" s="185" t="s">
        <v>19</v>
      </c>
      <c r="D523" s="186">
        <v>41</v>
      </c>
      <c r="E523" s="186">
        <v>41</v>
      </c>
      <c r="F523" s="463">
        <v>35.53</v>
      </c>
      <c r="G523" s="463">
        <v>35.53</v>
      </c>
    </row>
    <row r="524" spans="1:7" ht="15" customHeight="1">
      <c r="A524" s="189">
        <v>142116</v>
      </c>
      <c r="B524" s="189" t="s">
        <v>310</v>
      </c>
      <c r="C524" s="185" t="s">
        <v>19</v>
      </c>
      <c r="D524" s="186">
        <v>8.48</v>
      </c>
      <c r="E524" s="186">
        <v>8.48</v>
      </c>
      <c r="F524" s="463">
        <v>51.69</v>
      </c>
      <c r="G524" s="463">
        <v>51.69</v>
      </c>
    </row>
    <row r="525" spans="1:7" ht="15" customHeight="1">
      <c r="A525" s="189">
        <v>142117</v>
      </c>
      <c r="B525" s="189" t="s">
        <v>311</v>
      </c>
      <c r="C525" s="185" t="s">
        <v>19</v>
      </c>
      <c r="D525" s="186">
        <v>30.73</v>
      </c>
      <c r="E525" s="186">
        <v>30.73</v>
      </c>
      <c r="F525" s="463"/>
      <c r="G525" s="463"/>
    </row>
    <row r="526" spans="1:7" ht="15" customHeight="1">
      <c r="A526" s="189">
        <v>142118</v>
      </c>
      <c r="B526" s="189" t="s">
        <v>312</v>
      </c>
      <c r="C526" s="185" t="s">
        <v>19</v>
      </c>
      <c r="D526" s="186">
        <v>18.46</v>
      </c>
      <c r="E526" s="186">
        <v>18.46</v>
      </c>
      <c r="F526" s="463">
        <v>20.97</v>
      </c>
      <c r="G526" s="463">
        <v>20.97</v>
      </c>
    </row>
    <row r="527" spans="1:7" ht="15" customHeight="1">
      <c r="A527" s="189">
        <v>142119</v>
      </c>
      <c r="B527" s="189" t="s">
        <v>313</v>
      </c>
      <c r="C527" s="185" t="s">
        <v>19</v>
      </c>
      <c r="D527" s="186">
        <v>98.99</v>
      </c>
      <c r="E527" s="186">
        <v>98.99</v>
      </c>
      <c r="F527" s="463">
        <v>29.35</v>
      </c>
      <c r="G527" s="463">
        <v>29.35</v>
      </c>
    </row>
    <row r="528" spans="1:7" ht="15" customHeight="1">
      <c r="A528" s="189">
        <v>142120</v>
      </c>
      <c r="B528" s="189" t="s">
        <v>314</v>
      </c>
      <c r="C528" s="185" t="s">
        <v>19</v>
      </c>
      <c r="D528" s="186">
        <v>137.08000000000001</v>
      </c>
      <c r="E528" s="186">
        <v>137.08000000000001</v>
      </c>
      <c r="F528" s="463">
        <v>20.97</v>
      </c>
      <c r="G528" s="463">
        <v>20.97</v>
      </c>
    </row>
    <row r="529" spans="1:7" ht="15" customHeight="1">
      <c r="A529" s="189">
        <v>142121</v>
      </c>
      <c r="B529" s="189" t="s">
        <v>315</v>
      </c>
      <c r="C529" s="185" t="s">
        <v>19</v>
      </c>
      <c r="D529" s="186">
        <v>263.26</v>
      </c>
      <c r="E529" s="186">
        <v>263.26</v>
      </c>
      <c r="F529" s="463">
        <v>28.48</v>
      </c>
      <c r="G529" s="463">
        <v>28.48</v>
      </c>
    </row>
    <row r="530" spans="1:7" ht="15" customHeight="1">
      <c r="A530" s="189">
        <v>142122</v>
      </c>
      <c r="B530" s="189" t="s">
        <v>316</v>
      </c>
      <c r="C530" s="185" t="s">
        <v>19</v>
      </c>
      <c r="D530" s="186">
        <v>87.7</v>
      </c>
      <c r="E530" s="186">
        <v>87.7</v>
      </c>
      <c r="F530" s="463"/>
      <c r="G530" s="463"/>
    </row>
    <row r="531" spans="1:7" ht="15" customHeight="1">
      <c r="A531" s="189">
        <v>142123</v>
      </c>
      <c r="B531" s="189" t="s">
        <v>32576</v>
      </c>
      <c r="C531" s="185" t="s">
        <v>19</v>
      </c>
      <c r="D531" s="186">
        <v>19.82</v>
      </c>
      <c r="E531" s="186">
        <v>19.82</v>
      </c>
      <c r="F531" s="463"/>
      <c r="G531" s="463"/>
    </row>
    <row r="532" spans="1:7" ht="15" customHeight="1">
      <c r="A532" s="188">
        <v>1422</v>
      </c>
      <c r="B532" s="188" t="s">
        <v>751</v>
      </c>
      <c r="C532" s="185"/>
      <c r="D532" s="186"/>
      <c r="E532" s="186"/>
      <c r="F532" s="464">
        <v>1436.24</v>
      </c>
      <c r="G532" s="464">
        <v>1436.24</v>
      </c>
    </row>
    <row r="533" spans="1:7" ht="15" customHeight="1">
      <c r="A533" s="189">
        <v>142201</v>
      </c>
      <c r="B533" s="189" t="s">
        <v>317</v>
      </c>
      <c r="C533" s="185" t="s">
        <v>36</v>
      </c>
      <c r="D533" s="186">
        <v>12.92</v>
      </c>
      <c r="E533" s="186">
        <v>12.92</v>
      </c>
      <c r="F533" s="464">
        <v>2657.76</v>
      </c>
      <c r="G533" s="464">
        <v>2657.76</v>
      </c>
    </row>
    <row r="534" spans="1:7" ht="15" customHeight="1">
      <c r="A534" s="189">
        <v>142202</v>
      </c>
      <c r="B534" s="189" t="s">
        <v>318</v>
      </c>
      <c r="C534" s="185" t="s">
        <v>36</v>
      </c>
      <c r="D534" s="186">
        <v>19.38</v>
      </c>
      <c r="E534" s="186">
        <v>19.38</v>
      </c>
      <c r="F534" s="463"/>
      <c r="G534" s="463"/>
    </row>
    <row r="535" spans="1:7" ht="15" customHeight="1">
      <c r="A535" s="189">
        <v>142203</v>
      </c>
      <c r="B535" s="189" t="s">
        <v>319</v>
      </c>
      <c r="C535" s="185" t="s">
        <v>36</v>
      </c>
      <c r="D535" s="186">
        <v>29.19</v>
      </c>
      <c r="E535" s="186">
        <v>29.19</v>
      </c>
      <c r="F535" s="463">
        <v>224.28</v>
      </c>
      <c r="G535" s="463">
        <v>224.28</v>
      </c>
    </row>
    <row r="536" spans="1:7" ht="15" customHeight="1">
      <c r="A536" s="189">
        <v>142204</v>
      </c>
      <c r="B536" s="189" t="s">
        <v>320</v>
      </c>
      <c r="C536" s="185" t="s">
        <v>36</v>
      </c>
      <c r="D536" s="186">
        <v>24.65</v>
      </c>
      <c r="E536" s="186">
        <v>24.65</v>
      </c>
      <c r="F536" s="463">
        <v>216.21</v>
      </c>
      <c r="G536" s="463">
        <v>216.21</v>
      </c>
    </row>
    <row r="537" spans="1:7" ht="15" customHeight="1">
      <c r="A537" s="189">
        <v>142205</v>
      </c>
      <c r="B537" s="189" t="s">
        <v>321</v>
      </c>
      <c r="C537" s="185" t="s">
        <v>36</v>
      </c>
      <c r="D537" s="186">
        <v>37.61</v>
      </c>
      <c r="E537" s="186">
        <v>37.61</v>
      </c>
      <c r="F537" s="463">
        <v>533.95000000000005</v>
      </c>
      <c r="G537" s="463">
        <v>533.95000000000005</v>
      </c>
    </row>
    <row r="538" spans="1:7" ht="15" customHeight="1">
      <c r="A538" s="189">
        <v>142206</v>
      </c>
      <c r="B538" s="189" t="s">
        <v>322</v>
      </c>
      <c r="C538" s="185" t="s">
        <v>36</v>
      </c>
      <c r="D538" s="186">
        <v>54.71</v>
      </c>
      <c r="E538" s="186">
        <v>54.71</v>
      </c>
      <c r="F538" s="463">
        <v>562.35</v>
      </c>
      <c r="G538" s="463">
        <v>562.35</v>
      </c>
    </row>
    <row r="539" spans="1:7" ht="15" customHeight="1">
      <c r="A539" s="188">
        <v>1423</v>
      </c>
      <c r="B539" s="188" t="s">
        <v>714</v>
      </c>
      <c r="C539" s="185"/>
      <c r="D539" s="186"/>
      <c r="E539" s="186"/>
      <c r="F539" s="463">
        <v>633.37</v>
      </c>
      <c r="G539" s="463">
        <v>633.37</v>
      </c>
    </row>
    <row r="540" spans="1:7" ht="15" customHeight="1">
      <c r="A540" s="189">
        <v>142301</v>
      </c>
      <c r="B540" s="189" t="s">
        <v>323</v>
      </c>
      <c r="C540" s="185" t="s">
        <v>19</v>
      </c>
      <c r="D540" s="186">
        <v>22.21</v>
      </c>
      <c r="E540" s="186">
        <v>22.21</v>
      </c>
      <c r="F540" s="463">
        <v>100.27</v>
      </c>
      <c r="G540" s="463">
        <v>100.27</v>
      </c>
    </row>
    <row r="541" spans="1:7" ht="15" customHeight="1">
      <c r="A541" s="189">
        <v>142302</v>
      </c>
      <c r="B541" s="189" t="s">
        <v>324</v>
      </c>
      <c r="C541" s="185" t="s">
        <v>19</v>
      </c>
      <c r="D541" s="186">
        <v>31.09</v>
      </c>
      <c r="E541" s="186">
        <v>31.09</v>
      </c>
      <c r="F541" s="463">
        <v>160.1</v>
      </c>
      <c r="G541" s="463">
        <v>160.1</v>
      </c>
    </row>
    <row r="542" spans="1:7" ht="15" customHeight="1">
      <c r="A542" s="189">
        <v>142303</v>
      </c>
      <c r="B542" s="189" t="s">
        <v>325</v>
      </c>
      <c r="C542" s="185" t="s">
        <v>19</v>
      </c>
      <c r="D542" s="186">
        <v>22.21</v>
      </c>
      <c r="E542" s="186">
        <v>22.21</v>
      </c>
      <c r="F542" s="463">
        <v>117.55</v>
      </c>
      <c r="G542" s="463">
        <v>117.55</v>
      </c>
    </row>
    <row r="543" spans="1:7" ht="15" customHeight="1">
      <c r="A543" s="189">
        <v>142304</v>
      </c>
      <c r="B543" s="189" t="s">
        <v>326</v>
      </c>
      <c r="C543" s="185" t="s">
        <v>19</v>
      </c>
      <c r="D543" s="186">
        <v>32.81</v>
      </c>
      <c r="E543" s="186">
        <v>32.81</v>
      </c>
      <c r="F543" s="463">
        <v>133.80000000000001</v>
      </c>
      <c r="G543" s="463">
        <v>133.80000000000001</v>
      </c>
    </row>
    <row r="544" spans="1:7" ht="15" customHeight="1">
      <c r="A544" s="188">
        <v>1428</v>
      </c>
      <c r="B544" s="188" t="s">
        <v>32526</v>
      </c>
      <c r="C544" s="185"/>
      <c r="D544" s="186"/>
      <c r="E544" s="186"/>
      <c r="F544" s="463">
        <v>960.47</v>
      </c>
      <c r="G544" s="463">
        <v>960.47</v>
      </c>
    </row>
    <row r="545" spans="1:7" ht="15" customHeight="1">
      <c r="A545" s="189">
        <v>142801</v>
      </c>
      <c r="B545" s="189" t="s">
        <v>33371</v>
      </c>
      <c r="C545" s="185" t="s">
        <v>32527</v>
      </c>
      <c r="D545" s="186">
        <v>4.28</v>
      </c>
      <c r="E545" s="186">
        <v>4.28</v>
      </c>
      <c r="F545" s="464">
        <v>1518.98</v>
      </c>
      <c r="G545" s="464">
        <v>1518.98</v>
      </c>
    </row>
    <row r="546" spans="1:7" ht="15" customHeight="1">
      <c r="A546" s="189">
        <v>142802</v>
      </c>
      <c r="B546" s="189" t="s">
        <v>33372</v>
      </c>
      <c r="C546" s="185" t="s">
        <v>32527</v>
      </c>
      <c r="D546" s="186">
        <v>6.86</v>
      </c>
      <c r="E546" s="186">
        <v>6.86</v>
      </c>
      <c r="F546" s="464">
        <v>1599.98</v>
      </c>
      <c r="G546" s="464">
        <v>1599.98</v>
      </c>
    </row>
    <row r="547" spans="1:7" ht="15" customHeight="1">
      <c r="A547" s="189">
        <v>142803</v>
      </c>
      <c r="B547" s="189" t="s">
        <v>33373</v>
      </c>
      <c r="C547" s="185" t="s">
        <v>32527</v>
      </c>
      <c r="D547" s="186">
        <v>8.77</v>
      </c>
      <c r="E547" s="186">
        <v>8.77</v>
      </c>
      <c r="F547" s="463"/>
      <c r="G547" s="463"/>
    </row>
    <row r="548" spans="1:7" ht="15" customHeight="1">
      <c r="A548" s="188">
        <v>15</v>
      </c>
      <c r="B548" s="188" t="s">
        <v>752</v>
      </c>
      <c r="C548" s="185"/>
      <c r="D548" s="186"/>
      <c r="E548" s="186"/>
      <c r="F548" s="463">
        <v>349.91</v>
      </c>
      <c r="G548" s="463">
        <v>349.91</v>
      </c>
    </row>
    <row r="549" spans="1:7" ht="15" customHeight="1">
      <c r="A549" s="188">
        <v>1501</v>
      </c>
      <c r="B549" s="188" t="s">
        <v>753</v>
      </c>
      <c r="C549" s="185"/>
      <c r="D549" s="186"/>
      <c r="E549" s="186"/>
      <c r="F549" s="463">
        <v>339.04</v>
      </c>
      <c r="G549" s="463">
        <v>339.04</v>
      </c>
    </row>
    <row r="550" spans="1:7" ht="15" customHeight="1">
      <c r="A550" s="189">
        <v>150122</v>
      </c>
      <c r="B550" s="189" t="s">
        <v>327</v>
      </c>
      <c r="C550" s="185" t="s">
        <v>19</v>
      </c>
      <c r="D550" s="187">
        <v>1451.43</v>
      </c>
      <c r="E550" s="187">
        <v>1451.43</v>
      </c>
      <c r="F550" s="463">
        <v>45.35</v>
      </c>
      <c r="G550" s="463">
        <v>45.35</v>
      </c>
    </row>
    <row r="551" spans="1:7" ht="15" customHeight="1">
      <c r="A551" s="189">
        <v>150123</v>
      </c>
      <c r="B551" s="189" t="s">
        <v>328</v>
      </c>
      <c r="C551" s="185" t="s">
        <v>19</v>
      </c>
      <c r="D551" s="187">
        <v>2654.08</v>
      </c>
      <c r="E551" s="187">
        <v>2654.08</v>
      </c>
      <c r="F551" s="463">
        <v>146.07</v>
      </c>
      <c r="G551" s="463">
        <v>146.07</v>
      </c>
    </row>
    <row r="552" spans="1:7" ht="15" customHeight="1">
      <c r="A552" s="188">
        <v>1503</v>
      </c>
      <c r="B552" s="188" t="s">
        <v>754</v>
      </c>
      <c r="C552" s="185"/>
      <c r="D552" s="186"/>
      <c r="E552" s="186"/>
      <c r="F552" s="463">
        <v>187.54</v>
      </c>
      <c r="G552" s="463">
        <v>187.54</v>
      </c>
    </row>
    <row r="553" spans="1:7" ht="15" customHeight="1">
      <c r="A553" s="189">
        <v>150306</v>
      </c>
      <c r="B553" s="189" t="s">
        <v>3983</v>
      </c>
      <c r="C553" s="185" t="s">
        <v>19</v>
      </c>
      <c r="D553" s="186">
        <v>268.99</v>
      </c>
      <c r="E553" s="186">
        <v>268.99</v>
      </c>
      <c r="F553" s="463">
        <v>260.69</v>
      </c>
      <c r="G553" s="463">
        <v>260.69</v>
      </c>
    </row>
    <row r="554" spans="1:7" ht="15" customHeight="1">
      <c r="A554" s="189">
        <v>150307</v>
      </c>
      <c r="B554" s="189" t="s">
        <v>329</v>
      </c>
      <c r="C554" s="185" t="s">
        <v>19</v>
      </c>
      <c r="D554" s="186">
        <v>507.45</v>
      </c>
      <c r="E554" s="186">
        <v>507.45</v>
      </c>
      <c r="F554" s="463">
        <v>212.17</v>
      </c>
      <c r="G554" s="463">
        <v>212.17</v>
      </c>
    </row>
    <row r="555" spans="1:7" ht="15" customHeight="1">
      <c r="A555" s="189">
        <v>150308</v>
      </c>
      <c r="B555" s="189" t="s">
        <v>330</v>
      </c>
      <c r="C555" s="185" t="s">
        <v>19</v>
      </c>
      <c r="D555" s="186">
        <v>538.51</v>
      </c>
      <c r="E555" s="186">
        <v>538.51</v>
      </c>
      <c r="F555" s="463">
        <v>9.07</v>
      </c>
      <c r="G555" s="463">
        <v>9.07</v>
      </c>
    </row>
    <row r="556" spans="1:7" ht="15" customHeight="1">
      <c r="A556" s="189">
        <v>150309</v>
      </c>
      <c r="B556" s="189" t="s">
        <v>331</v>
      </c>
      <c r="C556" s="185" t="s">
        <v>19</v>
      </c>
      <c r="D556" s="186">
        <v>698.47</v>
      </c>
      <c r="E556" s="186">
        <v>698.47</v>
      </c>
      <c r="F556" s="463">
        <v>14.47</v>
      </c>
      <c r="G556" s="463">
        <v>14.47</v>
      </c>
    </row>
    <row r="557" spans="1:7" ht="15" customHeight="1">
      <c r="A557" s="189">
        <v>150310</v>
      </c>
      <c r="B557" s="189" t="s">
        <v>332</v>
      </c>
      <c r="C557" s="185" t="s">
        <v>19</v>
      </c>
      <c r="D557" s="186">
        <v>119.62</v>
      </c>
      <c r="E557" s="186">
        <v>119.62</v>
      </c>
      <c r="F557" s="463">
        <v>65.02</v>
      </c>
      <c r="G557" s="463">
        <v>65.02</v>
      </c>
    </row>
    <row r="558" spans="1:7" ht="15" customHeight="1">
      <c r="A558" s="189">
        <v>150311</v>
      </c>
      <c r="B558" s="189" t="s">
        <v>333</v>
      </c>
      <c r="C558" s="185" t="s">
        <v>19</v>
      </c>
      <c r="D558" s="186">
        <v>140.01</v>
      </c>
      <c r="E558" s="186">
        <v>140.01</v>
      </c>
      <c r="F558" s="463">
        <v>108.23</v>
      </c>
      <c r="G558" s="463">
        <v>108.23</v>
      </c>
    </row>
    <row r="559" spans="1:7" ht="15" customHeight="1">
      <c r="A559" s="189">
        <v>150315</v>
      </c>
      <c r="B559" s="189" t="s">
        <v>334</v>
      </c>
      <c r="C559" s="185" t="s">
        <v>19</v>
      </c>
      <c r="D559" s="186">
        <v>935.31</v>
      </c>
      <c r="E559" s="186">
        <v>935.31</v>
      </c>
      <c r="F559" s="463">
        <v>147.11000000000001</v>
      </c>
      <c r="G559" s="463">
        <v>147.11000000000001</v>
      </c>
    </row>
    <row r="560" spans="1:7" ht="15" customHeight="1">
      <c r="A560" s="189">
        <v>150316</v>
      </c>
      <c r="B560" s="189" t="s">
        <v>335</v>
      </c>
      <c r="C560" s="185" t="s">
        <v>19</v>
      </c>
      <c r="D560" s="187">
        <v>1237.67</v>
      </c>
      <c r="E560" s="187">
        <v>1237.67</v>
      </c>
      <c r="F560" s="463">
        <v>226.5</v>
      </c>
      <c r="G560" s="463">
        <v>226.5</v>
      </c>
    </row>
    <row r="561" spans="1:7" ht="15" customHeight="1">
      <c r="A561" s="189">
        <v>150317</v>
      </c>
      <c r="B561" s="189" t="s">
        <v>336</v>
      </c>
      <c r="C561" s="185" t="s">
        <v>19</v>
      </c>
      <c r="D561" s="187">
        <v>1604.09</v>
      </c>
      <c r="E561" s="187">
        <v>1604.09</v>
      </c>
      <c r="F561" s="463">
        <v>11.93</v>
      </c>
      <c r="G561" s="463">
        <v>11.93</v>
      </c>
    </row>
    <row r="562" spans="1:7" ht="15" customHeight="1">
      <c r="A562" s="189">
        <v>150320</v>
      </c>
      <c r="B562" s="189" t="s">
        <v>33374</v>
      </c>
      <c r="C562" s="185" t="s">
        <v>19</v>
      </c>
      <c r="D562" s="186">
        <v>107.14</v>
      </c>
      <c r="E562" s="186">
        <v>107.14</v>
      </c>
      <c r="F562" s="463"/>
      <c r="G562" s="463"/>
    </row>
    <row r="563" spans="1:7" ht="15" customHeight="1">
      <c r="A563" s="188">
        <v>1506</v>
      </c>
      <c r="B563" s="188" t="s">
        <v>755</v>
      </c>
      <c r="C563" s="185"/>
      <c r="D563" s="186"/>
      <c r="E563" s="186"/>
      <c r="F563" s="463">
        <v>57</v>
      </c>
      <c r="G563" s="463">
        <v>57</v>
      </c>
    </row>
    <row r="564" spans="1:7" ht="15" customHeight="1">
      <c r="A564" s="189">
        <v>150609</v>
      </c>
      <c r="B564" s="189" t="s">
        <v>337</v>
      </c>
      <c r="C564" s="185" t="s">
        <v>19</v>
      </c>
      <c r="D564" s="186">
        <v>299.62</v>
      </c>
      <c r="E564" s="186">
        <v>299.62</v>
      </c>
      <c r="F564" s="463">
        <v>68.400000000000006</v>
      </c>
      <c r="G564" s="463">
        <v>68.400000000000006</v>
      </c>
    </row>
    <row r="565" spans="1:7" ht="15" customHeight="1">
      <c r="A565" s="189">
        <v>150610</v>
      </c>
      <c r="B565" s="189" t="s">
        <v>338</v>
      </c>
      <c r="C565" s="185" t="s">
        <v>19</v>
      </c>
      <c r="D565" s="186">
        <v>333.19</v>
      </c>
      <c r="E565" s="186">
        <v>333.19</v>
      </c>
      <c r="F565" s="463">
        <v>178.25</v>
      </c>
      <c r="G565" s="463">
        <v>178.25</v>
      </c>
    </row>
    <row r="566" spans="1:7" ht="15" customHeight="1">
      <c r="A566" s="189">
        <v>150612</v>
      </c>
      <c r="B566" s="189" t="s">
        <v>4003</v>
      </c>
      <c r="C566" s="185" t="s">
        <v>19</v>
      </c>
      <c r="D566" s="186">
        <v>42.1</v>
      </c>
      <c r="E566" s="186">
        <v>42.1</v>
      </c>
      <c r="F566" s="463">
        <v>191.48</v>
      </c>
      <c r="G566" s="463">
        <v>191.48</v>
      </c>
    </row>
    <row r="567" spans="1:7" ht="15" customHeight="1">
      <c r="A567" s="189">
        <v>150614</v>
      </c>
      <c r="B567" s="189" t="s">
        <v>339</v>
      </c>
      <c r="C567" s="185" t="s">
        <v>19</v>
      </c>
      <c r="D567" s="186">
        <v>156</v>
      </c>
      <c r="E567" s="186">
        <v>156</v>
      </c>
      <c r="F567" s="463"/>
      <c r="G567" s="463"/>
    </row>
    <row r="568" spans="1:7" ht="15" customHeight="1">
      <c r="A568" s="189">
        <v>150615</v>
      </c>
      <c r="B568" s="189" t="s">
        <v>340</v>
      </c>
      <c r="C568" s="185" t="s">
        <v>19</v>
      </c>
      <c r="D568" s="186">
        <v>200.05</v>
      </c>
      <c r="E568" s="186">
        <v>200.05</v>
      </c>
      <c r="F568" s="463">
        <v>17.25</v>
      </c>
      <c r="G568" s="463">
        <v>17.25</v>
      </c>
    </row>
    <row r="569" spans="1:7" ht="15" customHeight="1">
      <c r="A569" s="189">
        <v>150616</v>
      </c>
      <c r="B569" s="189" t="s">
        <v>341</v>
      </c>
      <c r="C569" s="185" t="s">
        <v>19</v>
      </c>
      <c r="D569" s="186">
        <v>277.38</v>
      </c>
      <c r="E569" s="186">
        <v>277.38</v>
      </c>
      <c r="F569" s="463">
        <v>23.63</v>
      </c>
      <c r="G569" s="463">
        <v>23.63</v>
      </c>
    </row>
    <row r="570" spans="1:7" ht="15" customHeight="1">
      <c r="A570" s="189">
        <v>150626</v>
      </c>
      <c r="B570" s="189" t="s">
        <v>342</v>
      </c>
      <c r="C570" s="185" t="s">
        <v>19</v>
      </c>
      <c r="D570" s="186">
        <v>182.02</v>
      </c>
      <c r="E570" s="186">
        <v>182.02</v>
      </c>
      <c r="F570" s="463">
        <v>27.15</v>
      </c>
      <c r="G570" s="463">
        <v>27.15</v>
      </c>
    </row>
    <row r="571" spans="1:7" ht="15" customHeight="1">
      <c r="A571" s="189">
        <v>150628</v>
      </c>
      <c r="B571" s="189" t="s">
        <v>343</v>
      </c>
      <c r="C571" s="185" t="s">
        <v>19</v>
      </c>
      <c r="D571" s="186">
        <v>8.93</v>
      </c>
      <c r="E571" s="186">
        <v>8.93</v>
      </c>
      <c r="F571" s="463">
        <v>23.94</v>
      </c>
      <c r="G571" s="463">
        <v>23.94</v>
      </c>
    </row>
    <row r="572" spans="1:7" ht="15" customHeight="1">
      <c r="A572" s="189">
        <v>150629</v>
      </c>
      <c r="B572" s="189" t="s">
        <v>344</v>
      </c>
      <c r="C572" s="185" t="s">
        <v>19</v>
      </c>
      <c r="D572" s="186">
        <v>15.69</v>
      </c>
      <c r="E572" s="186">
        <v>15.69</v>
      </c>
      <c r="F572" s="463">
        <v>26.99</v>
      </c>
      <c r="G572" s="463">
        <v>26.99</v>
      </c>
    </row>
    <row r="573" spans="1:7" ht="15" customHeight="1">
      <c r="A573" s="189">
        <v>150632</v>
      </c>
      <c r="B573" s="189" t="s">
        <v>345</v>
      </c>
      <c r="C573" s="185" t="s">
        <v>19</v>
      </c>
      <c r="D573" s="186">
        <v>81.28</v>
      </c>
      <c r="E573" s="186">
        <v>81.28</v>
      </c>
      <c r="F573" s="463">
        <v>27.91</v>
      </c>
      <c r="G573" s="463">
        <v>27.91</v>
      </c>
    </row>
    <row r="574" spans="1:7" ht="15" customHeight="1">
      <c r="A574" s="189">
        <v>150633</v>
      </c>
      <c r="B574" s="189" t="s">
        <v>346</v>
      </c>
      <c r="C574" s="185" t="s">
        <v>19</v>
      </c>
      <c r="D574" s="186">
        <v>126.56</v>
      </c>
      <c r="E574" s="186">
        <v>126.56</v>
      </c>
      <c r="F574" s="463">
        <v>15.53</v>
      </c>
      <c r="G574" s="463">
        <v>15.53</v>
      </c>
    </row>
    <row r="575" spans="1:7" ht="15" customHeight="1">
      <c r="A575" s="189">
        <v>150634</v>
      </c>
      <c r="B575" s="189" t="s">
        <v>347</v>
      </c>
      <c r="C575" s="185" t="s">
        <v>19</v>
      </c>
      <c r="D575" s="186">
        <v>202.31</v>
      </c>
      <c r="E575" s="186">
        <v>202.31</v>
      </c>
      <c r="F575" s="463">
        <v>84.64</v>
      </c>
      <c r="G575" s="463">
        <v>84.64</v>
      </c>
    </row>
    <row r="576" spans="1:7" ht="15" customHeight="1">
      <c r="A576" s="189">
        <v>150635</v>
      </c>
      <c r="B576" s="189" t="s">
        <v>348</v>
      </c>
      <c r="C576" s="185" t="s">
        <v>19</v>
      </c>
      <c r="D576" s="186">
        <v>279.82</v>
      </c>
      <c r="E576" s="186">
        <v>279.82</v>
      </c>
      <c r="F576" s="463">
        <v>110.03</v>
      </c>
      <c r="G576" s="463">
        <v>110.03</v>
      </c>
    </row>
    <row r="577" spans="1:7" ht="15" customHeight="1">
      <c r="A577" s="189">
        <v>150636</v>
      </c>
      <c r="B577" s="189" t="s">
        <v>349</v>
      </c>
      <c r="C577" s="185" t="s">
        <v>19</v>
      </c>
      <c r="D577" s="186">
        <v>10.98</v>
      </c>
      <c r="E577" s="186">
        <v>10.98</v>
      </c>
      <c r="F577" s="463">
        <v>140.78</v>
      </c>
      <c r="G577" s="463">
        <v>140.78</v>
      </c>
    </row>
    <row r="578" spans="1:7" ht="15" customHeight="1">
      <c r="A578" s="188">
        <v>1507</v>
      </c>
      <c r="B578" s="188" t="s">
        <v>756</v>
      </c>
      <c r="C578" s="185"/>
      <c r="D578" s="186"/>
      <c r="E578" s="186"/>
      <c r="F578" s="463">
        <v>168.04</v>
      </c>
      <c r="G578" s="463">
        <v>168.04</v>
      </c>
    </row>
    <row r="579" spans="1:7" ht="15" customHeight="1">
      <c r="A579" s="189">
        <v>150701</v>
      </c>
      <c r="B579" s="189" t="s">
        <v>350</v>
      </c>
      <c r="C579" s="185" t="s">
        <v>36</v>
      </c>
      <c r="D579" s="186">
        <v>58.87</v>
      </c>
      <c r="E579" s="186">
        <v>58.87</v>
      </c>
      <c r="F579" s="463">
        <v>77.27</v>
      </c>
      <c r="G579" s="463">
        <v>77.27</v>
      </c>
    </row>
    <row r="580" spans="1:7" ht="15" customHeight="1">
      <c r="A580" s="189">
        <v>150702</v>
      </c>
      <c r="B580" s="189" t="s">
        <v>351</v>
      </c>
      <c r="C580" s="185" t="s">
        <v>36</v>
      </c>
      <c r="D580" s="186">
        <v>70.650000000000006</v>
      </c>
      <c r="E580" s="186">
        <v>70.650000000000006</v>
      </c>
      <c r="F580" s="463">
        <v>99.65</v>
      </c>
      <c r="G580" s="463">
        <v>99.65</v>
      </c>
    </row>
    <row r="581" spans="1:7" ht="15" customHeight="1">
      <c r="A581" s="189">
        <v>150703</v>
      </c>
      <c r="B581" s="189" t="s">
        <v>352</v>
      </c>
      <c r="C581" s="185" t="s">
        <v>36</v>
      </c>
      <c r="D581" s="186">
        <v>183.63</v>
      </c>
      <c r="E581" s="186">
        <v>183.63</v>
      </c>
      <c r="F581" s="463">
        <v>115.42</v>
      </c>
      <c r="G581" s="463">
        <v>115.42</v>
      </c>
    </row>
    <row r="582" spans="1:7" ht="15" customHeight="1">
      <c r="A582" s="189">
        <v>150704</v>
      </c>
      <c r="B582" s="189" t="s">
        <v>353</v>
      </c>
      <c r="C582" s="185" t="s">
        <v>36</v>
      </c>
      <c r="D582" s="186">
        <v>197</v>
      </c>
      <c r="E582" s="186">
        <v>197</v>
      </c>
      <c r="F582" s="463">
        <v>10.69</v>
      </c>
      <c r="G582" s="463">
        <v>10.69</v>
      </c>
    </row>
    <row r="583" spans="1:7" ht="15" customHeight="1">
      <c r="A583" s="188">
        <v>1508</v>
      </c>
      <c r="B583" s="188" t="s">
        <v>757</v>
      </c>
      <c r="C583" s="185"/>
      <c r="D583" s="186"/>
      <c r="E583" s="186"/>
      <c r="F583" s="463">
        <v>11.14</v>
      </c>
      <c r="G583" s="463">
        <v>11.14</v>
      </c>
    </row>
    <row r="584" spans="1:7" ht="15" customHeight="1">
      <c r="A584" s="189">
        <v>150801</v>
      </c>
      <c r="B584" s="189" t="s">
        <v>354</v>
      </c>
      <c r="C584" s="185" t="s">
        <v>36</v>
      </c>
      <c r="D584" s="186">
        <v>15.96</v>
      </c>
      <c r="E584" s="186">
        <v>15.96</v>
      </c>
      <c r="F584" s="463">
        <v>12.28</v>
      </c>
      <c r="G584" s="463">
        <v>12.28</v>
      </c>
    </row>
    <row r="585" spans="1:7" ht="15" customHeight="1">
      <c r="A585" s="189">
        <v>150802</v>
      </c>
      <c r="B585" s="189" t="s">
        <v>355</v>
      </c>
      <c r="C585" s="185" t="s">
        <v>19</v>
      </c>
      <c r="D585" s="186">
        <v>24.45</v>
      </c>
      <c r="E585" s="186">
        <v>24.45</v>
      </c>
      <c r="F585" s="463">
        <v>37.44</v>
      </c>
      <c r="G585" s="463">
        <v>37.44</v>
      </c>
    </row>
    <row r="586" spans="1:7" ht="15" customHeight="1">
      <c r="A586" s="189">
        <v>150803</v>
      </c>
      <c r="B586" s="189" t="s">
        <v>356</v>
      </c>
      <c r="C586" s="185" t="s">
        <v>19</v>
      </c>
      <c r="D586" s="186">
        <v>29.17</v>
      </c>
      <c r="E586" s="186">
        <v>29.17</v>
      </c>
      <c r="F586" s="463">
        <v>48.49</v>
      </c>
      <c r="G586" s="463">
        <v>48.49</v>
      </c>
    </row>
    <row r="587" spans="1:7" ht="15" customHeight="1">
      <c r="A587" s="189">
        <v>150804</v>
      </c>
      <c r="B587" s="189" t="s">
        <v>357</v>
      </c>
      <c r="C587" s="185" t="s">
        <v>19</v>
      </c>
      <c r="D587" s="186">
        <v>26.81</v>
      </c>
      <c r="E587" s="186">
        <v>26.81</v>
      </c>
      <c r="F587" s="463">
        <v>63.39</v>
      </c>
      <c r="G587" s="463">
        <v>63.39</v>
      </c>
    </row>
    <row r="588" spans="1:7" ht="15" customHeight="1">
      <c r="A588" s="189">
        <v>150805</v>
      </c>
      <c r="B588" s="189" t="s">
        <v>358</v>
      </c>
      <c r="C588" s="185" t="s">
        <v>19</v>
      </c>
      <c r="D588" s="186">
        <v>26.81</v>
      </c>
      <c r="E588" s="186">
        <v>26.81</v>
      </c>
      <c r="F588" s="463">
        <v>81.93</v>
      </c>
      <c r="G588" s="463">
        <v>81.93</v>
      </c>
    </row>
    <row r="589" spans="1:7" ht="15" customHeight="1">
      <c r="A589" s="189">
        <v>150806</v>
      </c>
      <c r="B589" s="189" t="s">
        <v>359</v>
      </c>
      <c r="C589" s="185" t="s">
        <v>36</v>
      </c>
      <c r="D589" s="186">
        <v>25.42</v>
      </c>
      <c r="E589" s="186">
        <v>25.42</v>
      </c>
      <c r="F589" s="463">
        <v>12.32</v>
      </c>
      <c r="G589" s="463">
        <v>12.32</v>
      </c>
    </row>
    <row r="590" spans="1:7" ht="15" customHeight="1">
      <c r="A590" s="189">
        <v>150807</v>
      </c>
      <c r="B590" s="189" t="s">
        <v>360</v>
      </c>
      <c r="C590" s="185" t="s">
        <v>36</v>
      </c>
      <c r="D590" s="186">
        <v>15.33</v>
      </c>
      <c r="E590" s="186">
        <v>15.33</v>
      </c>
      <c r="F590" s="463">
        <v>12.32</v>
      </c>
      <c r="G590" s="463">
        <v>12.32</v>
      </c>
    </row>
    <row r="591" spans="1:7" ht="15" customHeight="1">
      <c r="A591" s="189">
        <v>150835</v>
      </c>
      <c r="B591" s="189" t="s">
        <v>361</v>
      </c>
      <c r="C591" s="185" t="s">
        <v>36</v>
      </c>
      <c r="D591" s="186">
        <v>62.28</v>
      </c>
      <c r="E591" s="186">
        <v>62.28</v>
      </c>
      <c r="F591" s="463">
        <v>108.78</v>
      </c>
      <c r="G591" s="463">
        <v>108.78</v>
      </c>
    </row>
    <row r="592" spans="1:7" ht="15" customHeight="1">
      <c r="A592" s="189">
        <v>150836</v>
      </c>
      <c r="B592" s="189" t="s">
        <v>362</v>
      </c>
      <c r="C592" s="185" t="s">
        <v>36</v>
      </c>
      <c r="D592" s="186">
        <v>85.14</v>
      </c>
      <c r="E592" s="186">
        <v>85.14</v>
      </c>
      <c r="F592" s="463">
        <v>147.49</v>
      </c>
      <c r="G592" s="463">
        <v>147.49</v>
      </c>
    </row>
    <row r="593" spans="1:7" ht="15" customHeight="1">
      <c r="A593" s="189">
        <v>150837</v>
      </c>
      <c r="B593" s="189" t="s">
        <v>363</v>
      </c>
      <c r="C593" s="185" t="s">
        <v>36</v>
      </c>
      <c r="D593" s="186">
        <v>112.34</v>
      </c>
      <c r="E593" s="186">
        <v>112.34</v>
      </c>
      <c r="F593" s="463">
        <v>92.73</v>
      </c>
      <c r="G593" s="463">
        <v>92.73</v>
      </c>
    </row>
    <row r="594" spans="1:7" ht="15" customHeight="1">
      <c r="A594" s="189">
        <v>150838</v>
      </c>
      <c r="B594" s="189" t="s">
        <v>364</v>
      </c>
      <c r="C594" s="185" t="s">
        <v>36</v>
      </c>
      <c r="D594" s="186">
        <v>123.71</v>
      </c>
      <c r="E594" s="186">
        <v>123.71</v>
      </c>
      <c r="F594" s="463">
        <v>140.16</v>
      </c>
      <c r="G594" s="463">
        <v>140.16</v>
      </c>
    </row>
    <row r="595" spans="1:7" ht="15" customHeight="1">
      <c r="A595" s="189">
        <v>150843</v>
      </c>
      <c r="B595" s="189" t="s">
        <v>365</v>
      </c>
      <c r="C595" s="185" t="s">
        <v>19</v>
      </c>
      <c r="D595" s="186">
        <v>45.66</v>
      </c>
      <c r="E595" s="186">
        <v>45.66</v>
      </c>
      <c r="F595" s="463">
        <v>31.94</v>
      </c>
      <c r="G595" s="463">
        <v>31.94</v>
      </c>
    </row>
    <row r="596" spans="1:7" ht="15" customHeight="1">
      <c r="A596" s="189">
        <v>150844</v>
      </c>
      <c r="B596" s="189" t="s">
        <v>366</v>
      </c>
      <c r="C596" s="185" t="s">
        <v>19</v>
      </c>
      <c r="D596" s="186">
        <v>62.69</v>
      </c>
      <c r="E596" s="186">
        <v>62.69</v>
      </c>
      <c r="F596" s="463">
        <v>34.619999999999997</v>
      </c>
      <c r="G596" s="463">
        <v>34.619999999999997</v>
      </c>
    </row>
    <row r="597" spans="1:7" ht="15" customHeight="1">
      <c r="A597" s="189">
        <v>150845</v>
      </c>
      <c r="B597" s="189" t="s">
        <v>367</v>
      </c>
      <c r="C597" s="185" t="s">
        <v>19</v>
      </c>
      <c r="D597" s="186">
        <v>71.900000000000006</v>
      </c>
      <c r="E597" s="186">
        <v>71.900000000000006</v>
      </c>
      <c r="F597" s="463">
        <v>66.36</v>
      </c>
      <c r="G597" s="463">
        <v>66.36</v>
      </c>
    </row>
    <row r="598" spans="1:7" ht="15" customHeight="1">
      <c r="A598" s="189">
        <v>150850</v>
      </c>
      <c r="B598" s="189" t="s">
        <v>368</v>
      </c>
      <c r="C598" s="185" t="s">
        <v>19</v>
      </c>
      <c r="D598" s="186">
        <v>10.59</v>
      </c>
      <c r="E598" s="186">
        <v>10.59</v>
      </c>
      <c r="F598" s="463">
        <v>77.36</v>
      </c>
      <c r="G598" s="463">
        <v>77.36</v>
      </c>
    </row>
    <row r="599" spans="1:7" ht="15" customHeight="1">
      <c r="A599" s="189">
        <v>150851</v>
      </c>
      <c r="B599" s="189" t="s">
        <v>369</v>
      </c>
      <c r="C599" s="185" t="s">
        <v>19</v>
      </c>
      <c r="D599" s="186">
        <v>10.59</v>
      </c>
      <c r="E599" s="186">
        <v>10.59</v>
      </c>
      <c r="F599" s="463">
        <v>50.36</v>
      </c>
      <c r="G599" s="463">
        <v>50.36</v>
      </c>
    </row>
    <row r="600" spans="1:7" ht="15" customHeight="1">
      <c r="A600" s="189">
        <v>150852</v>
      </c>
      <c r="B600" s="189" t="s">
        <v>370</v>
      </c>
      <c r="C600" s="185" t="s">
        <v>19</v>
      </c>
      <c r="D600" s="186">
        <v>11.42</v>
      </c>
      <c r="E600" s="186">
        <v>11.42</v>
      </c>
      <c r="F600" s="463">
        <v>64.069999999999993</v>
      </c>
      <c r="G600" s="463">
        <v>64.069999999999993</v>
      </c>
    </row>
    <row r="601" spans="1:7" ht="15" customHeight="1">
      <c r="A601" s="189">
        <v>150860</v>
      </c>
      <c r="B601" s="189" t="s">
        <v>371</v>
      </c>
      <c r="C601" s="185" t="s">
        <v>36</v>
      </c>
      <c r="D601" s="186">
        <v>32.24</v>
      </c>
      <c r="E601" s="186">
        <v>32.24</v>
      </c>
      <c r="F601" s="463">
        <v>65.61</v>
      </c>
      <c r="G601" s="463">
        <v>65.61</v>
      </c>
    </row>
    <row r="602" spans="1:7" ht="15" customHeight="1">
      <c r="A602" s="189">
        <v>150861</v>
      </c>
      <c r="B602" s="189" t="s">
        <v>372</v>
      </c>
      <c r="C602" s="185" t="s">
        <v>36</v>
      </c>
      <c r="D602" s="186">
        <v>44.72</v>
      </c>
      <c r="E602" s="186">
        <v>44.72</v>
      </c>
      <c r="F602" s="463"/>
      <c r="G602" s="463"/>
    </row>
    <row r="603" spans="1:7" ht="15" customHeight="1">
      <c r="A603" s="189">
        <v>150862</v>
      </c>
      <c r="B603" s="189" t="s">
        <v>373</v>
      </c>
      <c r="C603" s="185" t="s">
        <v>36</v>
      </c>
      <c r="D603" s="186">
        <v>54.56</v>
      </c>
      <c r="E603" s="186">
        <v>54.56</v>
      </c>
      <c r="F603" s="463">
        <v>2.0499999999999998</v>
      </c>
      <c r="G603" s="463">
        <v>2.0499999999999998</v>
      </c>
    </row>
    <row r="604" spans="1:7" ht="15" customHeight="1">
      <c r="A604" s="189">
        <v>150863</v>
      </c>
      <c r="B604" s="189" t="s">
        <v>374</v>
      </c>
      <c r="C604" s="185" t="s">
        <v>36</v>
      </c>
      <c r="D604" s="186">
        <v>70.36</v>
      </c>
      <c r="E604" s="186">
        <v>70.36</v>
      </c>
      <c r="F604" s="463">
        <v>12.96</v>
      </c>
      <c r="G604" s="463">
        <v>12.96</v>
      </c>
    </row>
    <row r="605" spans="1:7" ht="15" customHeight="1">
      <c r="A605" s="189">
        <v>150866</v>
      </c>
      <c r="B605" s="189" t="s">
        <v>375</v>
      </c>
      <c r="C605" s="185" t="s">
        <v>19</v>
      </c>
      <c r="D605" s="186">
        <v>11.6</v>
      </c>
      <c r="E605" s="186">
        <v>11.6</v>
      </c>
      <c r="F605" s="463">
        <v>34.83</v>
      </c>
      <c r="G605" s="463">
        <v>34.83</v>
      </c>
    </row>
    <row r="606" spans="1:7" ht="15" customHeight="1">
      <c r="A606" s="189">
        <v>150867</v>
      </c>
      <c r="B606" s="189" t="s">
        <v>376</v>
      </c>
      <c r="C606" s="185" t="s">
        <v>19</v>
      </c>
      <c r="D606" s="186">
        <v>12.53</v>
      </c>
      <c r="E606" s="186">
        <v>12.53</v>
      </c>
      <c r="F606" s="463">
        <v>34.700000000000003</v>
      </c>
      <c r="G606" s="463">
        <v>34.700000000000003</v>
      </c>
    </row>
    <row r="607" spans="1:7" ht="15" customHeight="1">
      <c r="A607" s="189">
        <v>150870</v>
      </c>
      <c r="B607" s="189" t="s">
        <v>377</v>
      </c>
      <c r="C607" s="185" t="s">
        <v>19</v>
      </c>
      <c r="D607" s="186">
        <v>70.87</v>
      </c>
      <c r="E607" s="186">
        <v>70.87</v>
      </c>
      <c r="F607" s="463">
        <v>6.41</v>
      </c>
      <c r="G607" s="463">
        <v>6.41</v>
      </c>
    </row>
    <row r="608" spans="1:7" ht="15" customHeight="1">
      <c r="A608" s="189">
        <v>150871</v>
      </c>
      <c r="B608" s="189" t="s">
        <v>378</v>
      </c>
      <c r="C608" s="185" t="s">
        <v>19</v>
      </c>
      <c r="D608" s="186">
        <v>89.2</v>
      </c>
      <c r="E608" s="186">
        <v>89.2</v>
      </c>
      <c r="F608" s="463">
        <v>26.49</v>
      </c>
      <c r="G608" s="463">
        <v>26.49</v>
      </c>
    </row>
    <row r="609" spans="1:7" ht="15" customHeight="1">
      <c r="A609" s="189">
        <v>150875</v>
      </c>
      <c r="B609" s="189" t="s">
        <v>379</v>
      </c>
      <c r="C609" s="185" t="s">
        <v>19</v>
      </c>
      <c r="D609" s="186">
        <v>64.19</v>
      </c>
      <c r="E609" s="186">
        <v>64.19</v>
      </c>
      <c r="F609" s="463">
        <v>4.68</v>
      </c>
      <c r="G609" s="463">
        <v>4.68</v>
      </c>
    </row>
    <row r="610" spans="1:7" ht="15" customHeight="1">
      <c r="A610" s="189">
        <v>150876</v>
      </c>
      <c r="B610" s="189" t="s">
        <v>380</v>
      </c>
      <c r="C610" s="185" t="s">
        <v>19</v>
      </c>
      <c r="D610" s="186">
        <v>94.79</v>
      </c>
      <c r="E610" s="186">
        <v>94.79</v>
      </c>
      <c r="F610" s="463">
        <v>26.49</v>
      </c>
      <c r="G610" s="463">
        <v>26.49</v>
      </c>
    </row>
    <row r="611" spans="1:7" ht="15" customHeight="1">
      <c r="A611" s="189">
        <v>150880</v>
      </c>
      <c r="B611" s="189" t="s">
        <v>381</v>
      </c>
      <c r="C611" s="185" t="s">
        <v>19</v>
      </c>
      <c r="D611" s="186">
        <v>29.67</v>
      </c>
      <c r="E611" s="186">
        <v>29.67</v>
      </c>
      <c r="F611" s="463">
        <v>7.21</v>
      </c>
      <c r="G611" s="463">
        <v>7.21</v>
      </c>
    </row>
    <row r="612" spans="1:7" ht="15" customHeight="1">
      <c r="A612" s="189">
        <v>150881</v>
      </c>
      <c r="B612" s="189" t="s">
        <v>382</v>
      </c>
      <c r="C612" s="185" t="s">
        <v>19</v>
      </c>
      <c r="D612" s="186">
        <v>29.85</v>
      </c>
      <c r="E612" s="186">
        <v>29.85</v>
      </c>
      <c r="F612" s="463"/>
      <c r="G612" s="463"/>
    </row>
    <row r="613" spans="1:7" ht="15" customHeight="1">
      <c r="A613" s="189">
        <v>150882</v>
      </c>
      <c r="B613" s="189" t="s">
        <v>383</v>
      </c>
      <c r="C613" s="185" t="s">
        <v>19</v>
      </c>
      <c r="D613" s="186">
        <v>52.51</v>
      </c>
      <c r="E613" s="186">
        <v>52.51</v>
      </c>
      <c r="F613" s="463">
        <v>133.63</v>
      </c>
      <c r="G613" s="463">
        <v>133.63</v>
      </c>
    </row>
    <row r="614" spans="1:7" ht="15" customHeight="1">
      <c r="A614" s="189">
        <v>150883</v>
      </c>
      <c r="B614" s="189" t="s">
        <v>384</v>
      </c>
      <c r="C614" s="185" t="s">
        <v>19</v>
      </c>
      <c r="D614" s="186">
        <v>55.89</v>
      </c>
      <c r="E614" s="186">
        <v>55.89</v>
      </c>
      <c r="F614" s="463">
        <v>302.16000000000003</v>
      </c>
      <c r="G614" s="463">
        <v>302.16000000000003</v>
      </c>
    </row>
    <row r="615" spans="1:7" ht="15" customHeight="1">
      <c r="A615" s="189">
        <v>150884</v>
      </c>
      <c r="B615" s="189" t="s">
        <v>385</v>
      </c>
      <c r="C615" s="185" t="s">
        <v>19</v>
      </c>
      <c r="D615" s="186">
        <v>36.200000000000003</v>
      </c>
      <c r="E615" s="186">
        <v>36.200000000000003</v>
      </c>
      <c r="F615" s="463">
        <v>133.15</v>
      </c>
      <c r="G615" s="463">
        <v>133.15</v>
      </c>
    </row>
    <row r="616" spans="1:7" ht="15" customHeight="1">
      <c r="A616" s="189">
        <v>150885</v>
      </c>
      <c r="B616" s="189" t="s">
        <v>32577</v>
      </c>
      <c r="C616" s="185" t="s">
        <v>19</v>
      </c>
      <c r="D616" s="186">
        <v>40.270000000000003</v>
      </c>
      <c r="E616" s="186">
        <v>40.270000000000003</v>
      </c>
      <c r="F616" s="463">
        <v>228.13</v>
      </c>
      <c r="G616" s="463">
        <v>228.13</v>
      </c>
    </row>
    <row r="617" spans="1:7" ht="15" customHeight="1">
      <c r="A617" s="189">
        <v>150886</v>
      </c>
      <c r="B617" s="189" t="s">
        <v>32578</v>
      </c>
      <c r="C617" s="185" t="s">
        <v>19</v>
      </c>
      <c r="D617" s="186">
        <v>41.67</v>
      </c>
      <c r="E617" s="186">
        <v>41.67</v>
      </c>
      <c r="F617" s="463">
        <v>690.24</v>
      </c>
      <c r="G617" s="463">
        <v>690.24</v>
      </c>
    </row>
    <row r="618" spans="1:7" ht="15" customHeight="1">
      <c r="A618" s="188">
        <v>1509</v>
      </c>
      <c r="B618" s="188" t="s">
        <v>758</v>
      </c>
      <c r="C618" s="185"/>
      <c r="D618" s="186"/>
      <c r="E618" s="186"/>
      <c r="F618" s="464">
        <v>1047.3900000000001</v>
      </c>
      <c r="G618" s="464">
        <v>1047.3900000000001</v>
      </c>
    </row>
    <row r="619" spans="1:7" ht="15" customHeight="1">
      <c r="A619" s="189">
        <v>150906</v>
      </c>
      <c r="B619" s="189" t="s">
        <v>386</v>
      </c>
      <c r="C619" s="185" t="s">
        <v>36</v>
      </c>
      <c r="D619" s="186">
        <v>2.06</v>
      </c>
      <c r="E619" s="186">
        <v>2.06</v>
      </c>
      <c r="F619" s="463"/>
      <c r="G619" s="463"/>
    </row>
    <row r="620" spans="1:7" ht="15" customHeight="1">
      <c r="A620" s="189">
        <v>150910</v>
      </c>
      <c r="B620" s="189" t="s">
        <v>387</v>
      </c>
      <c r="C620" s="185" t="s">
        <v>19</v>
      </c>
      <c r="D620" s="186">
        <v>13.87</v>
      </c>
      <c r="E620" s="186">
        <v>13.87</v>
      </c>
      <c r="F620" s="463">
        <v>15.9</v>
      </c>
      <c r="G620" s="463">
        <v>15.9</v>
      </c>
    </row>
    <row r="621" spans="1:7" ht="15" customHeight="1">
      <c r="A621" s="189">
        <v>150916</v>
      </c>
      <c r="B621" s="189" t="s">
        <v>388</v>
      </c>
      <c r="C621" s="185" t="s">
        <v>19</v>
      </c>
      <c r="D621" s="186">
        <v>36.4</v>
      </c>
      <c r="E621" s="186">
        <v>36.4</v>
      </c>
      <c r="F621" s="463">
        <v>16.940000000000001</v>
      </c>
      <c r="G621" s="463">
        <v>16.940000000000001</v>
      </c>
    </row>
    <row r="622" spans="1:7" ht="15" customHeight="1">
      <c r="A622" s="189">
        <v>150918</v>
      </c>
      <c r="B622" s="189" t="s">
        <v>389</v>
      </c>
      <c r="C622" s="185" t="s">
        <v>19</v>
      </c>
      <c r="D622" s="186">
        <v>34.07</v>
      </c>
      <c r="E622" s="186">
        <v>34.07</v>
      </c>
      <c r="F622" s="463">
        <v>24.79</v>
      </c>
      <c r="G622" s="463">
        <v>24.79</v>
      </c>
    </row>
    <row r="623" spans="1:7" ht="15" customHeight="1">
      <c r="A623" s="189">
        <v>150932</v>
      </c>
      <c r="B623" s="189" t="s">
        <v>390</v>
      </c>
      <c r="C623" s="185" t="s">
        <v>19</v>
      </c>
      <c r="D623" s="186">
        <v>6.98</v>
      </c>
      <c r="E623" s="186">
        <v>6.98</v>
      </c>
      <c r="F623" s="463">
        <v>30.16</v>
      </c>
      <c r="G623" s="463">
        <v>30.16</v>
      </c>
    </row>
    <row r="624" spans="1:7" ht="15" customHeight="1">
      <c r="A624" s="189">
        <v>150934</v>
      </c>
      <c r="B624" s="189" t="s">
        <v>391</v>
      </c>
      <c r="C624" s="185" t="s">
        <v>19</v>
      </c>
      <c r="D624" s="186">
        <v>26.86</v>
      </c>
      <c r="E624" s="186">
        <v>26.86</v>
      </c>
      <c r="F624" s="463">
        <v>36.700000000000003</v>
      </c>
      <c r="G624" s="463">
        <v>36.700000000000003</v>
      </c>
    </row>
    <row r="625" spans="1:7" ht="15" customHeight="1">
      <c r="A625" s="189">
        <v>150937</v>
      </c>
      <c r="B625" s="189" t="s">
        <v>392</v>
      </c>
      <c r="C625" s="185" t="s">
        <v>36</v>
      </c>
      <c r="D625" s="186">
        <v>4.88</v>
      </c>
      <c r="E625" s="186">
        <v>4.88</v>
      </c>
      <c r="F625" s="463">
        <v>44.04</v>
      </c>
      <c r="G625" s="463">
        <v>44.04</v>
      </c>
    </row>
    <row r="626" spans="1:7" ht="15" customHeight="1">
      <c r="A626" s="189">
        <v>150964</v>
      </c>
      <c r="B626" s="189" t="s">
        <v>393</v>
      </c>
      <c r="C626" s="185" t="s">
        <v>19</v>
      </c>
      <c r="D626" s="186">
        <v>26.86</v>
      </c>
      <c r="E626" s="186">
        <v>26.86</v>
      </c>
      <c r="F626" s="463">
        <v>77.03</v>
      </c>
      <c r="G626" s="463">
        <v>77.03</v>
      </c>
    </row>
    <row r="627" spans="1:7" ht="15" customHeight="1">
      <c r="A627" s="189">
        <v>150967</v>
      </c>
      <c r="B627" s="189" t="s">
        <v>394</v>
      </c>
      <c r="C627" s="185" t="s">
        <v>19</v>
      </c>
      <c r="D627" s="186">
        <v>7.7</v>
      </c>
      <c r="E627" s="186">
        <v>7.7</v>
      </c>
      <c r="F627" s="463">
        <v>8.52</v>
      </c>
      <c r="G627" s="463">
        <v>8.52</v>
      </c>
    </row>
    <row r="628" spans="1:7" ht="15" customHeight="1">
      <c r="A628" s="188">
        <v>1510</v>
      </c>
      <c r="B628" s="188" t="s">
        <v>759</v>
      </c>
      <c r="C628" s="185"/>
      <c r="D628" s="186"/>
      <c r="E628" s="186"/>
      <c r="F628" s="463">
        <v>9.7799999999999994</v>
      </c>
      <c r="G628" s="463">
        <v>9.7799999999999994</v>
      </c>
    </row>
    <row r="629" spans="1:7" ht="15" customHeight="1">
      <c r="A629" s="189">
        <v>151001</v>
      </c>
      <c r="B629" s="189" t="s">
        <v>395</v>
      </c>
      <c r="C629" s="185" t="s">
        <v>19</v>
      </c>
      <c r="D629" s="186">
        <v>138.07</v>
      </c>
      <c r="E629" s="186">
        <v>138.07</v>
      </c>
      <c r="F629" s="463">
        <v>103.71</v>
      </c>
      <c r="G629" s="463">
        <v>103.71</v>
      </c>
    </row>
    <row r="630" spans="1:7" ht="15" customHeight="1">
      <c r="A630" s="189">
        <v>151002</v>
      </c>
      <c r="B630" s="189" t="s">
        <v>396</v>
      </c>
      <c r="C630" s="185" t="s">
        <v>19</v>
      </c>
      <c r="D630" s="186">
        <v>311.83</v>
      </c>
      <c r="E630" s="186">
        <v>311.83</v>
      </c>
      <c r="F630" s="463">
        <v>236.41</v>
      </c>
      <c r="G630" s="463">
        <v>236.41</v>
      </c>
    </row>
    <row r="631" spans="1:7" ht="15" customHeight="1">
      <c r="A631" s="189">
        <v>151003</v>
      </c>
      <c r="B631" s="189" t="s">
        <v>397</v>
      </c>
      <c r="C631" s="185" t="s">
        <v>19</v>
      </c>
      <c r="D631" s="186">
        <v>137.38</v>
      </c>
      <c r="E631" s="186">
        <v>137.38</v>
      </c>
      <c r="F631" s="463">
        <v>25.28</v>
      </c>
      <c r="G631" s="463">
        <v>25.28</v>
      </c>
    </row>
    <row r="632" spans="1:7" ht="15" customHeight="1">
      <c r="A632" s="189">
        <v>151015</v>
      </c>
      <c r="B632" s="189" t="s">
        <v>398</v>
      </c>
      <c r="C632" s="185" t="s">
        <v>19</v>
      </c>
      <c r="D632" s="186">
        <v>236.6</v>
      </c>
      <c r="E632" s="186">
        <v>236.6</v>
      </c>
      <c r="F632" s="463">
        <v>21.82</v>
      </c>
      <c r="G632" s="463">
        <v>21.82</v>
      </c>
    </row>
    <row r="633" spans="1:7" ht="15" customHeight="1">
      <c r="A633" s="189">
        <v>151016</v>
      </c>
      <c r="B633" s="189" t="s">
        <v>399</v>
      </c>
      <c r="C633" s="185" t="s">
        <v>19</v>
      </c>
      <c r="D633" s="186">
        <v>722.2</v>
      </c>
      <c r="E633" s="186">
        <v>722.2</v>
      </c>
      <c r="F633" s="463">
        <v>25.99</v>
      </c>
      <c r="G633" s="463">
        <v>25.99</v>
      </c>
    </row>
    <row r="634" spans="1:7" ht="15" customHeight="1">
      <c r="A634" s="189">
        <v>151017</v>
      </c>
      <c r="B634" s="189" t="s">
        <v>400</v>
      </c>
      <c r="C634" s="185" t="s">
        <v>19</v>
      </c>
      <c r="D634" s="187">
        <v>1096.5999999999999</v>
      </c>
      <c r="E634" s="187">
        <v>1096.5999999999999</v>
      </c>
      <c r="F634" s="463">
        <v>41.64</v>
      </c>
      <c r="G634" s="463">
        <v>41.64</v>
      </c>
    </row>
    <row r="635" spans="1:7" ht="15" customHeight="1">
      <c r="A635" s="188">
        <v>1511</v>
      </c>
      <c r="B635" s="188" t="s">
        <v>760</v>
      </c>
      <c r="C635" s="185"/>
      <c r="D635" s="186"/>
      <c r="E635" s="186"/>
      <c r="F635" s="463">
        <v>57.34</v>
      </c>
      <c r="G635" s="463">
        <v>57.34</v>
      </c>
    </row>
    <row r="636" spans="1:7" ht="15" customHeight="1">
      <c r="A636" s="189">
        <v>151125</v>
      </c>
      <c r="B636" s="189" t="s">
        <v>32649</v>
      </c>
      <c r="C636" s="185" t="s">
        <v>36</v>
      </c>
      <c r="D636" s="186">
        <v>17.14</v>
      </c>
      <c r="E636" s="186">
        <v>17.14</v>
      </c>
      <c r="F636" s="463">
        <v>105.36</v>
      </c>
      <c r="G636" s="463">
        <v>105.36</v>
      </c>
    </row>
    <row r="637" spans="1:7" ht="15" customHeight="1">
      <c r="A637" s="189">
        <v>151126</v>
      </c>
      <c r="B637" s="189" t="s">
        <v>32650</v>
      </c>
      <c r="C637" s="185" t="s">
        <v>36</v>
      </c>
      <c r="D637" s="186">
        <v>18.03</v>
      </c>
      <c r="E637" s="186">
        <v>18.03</v>
      </c>
      <c r="F637" s="463"/>
      <c r="G637" s="463"/>
    </row>
    <row r="638" spans="1:7" ht="15" customHeight="1">
      <c r="A638" s="189">
        <v>151127</v>
      </c>
      <c r="B638" s="189" t="s">
        <v>32651</v>
      </c>
      <c r="C638" s="185" t="s">
        <v>36</v>
      </c>
      <c r="D638" s="186">
        <v>19.350000000000001</v>
      </c>
      <c r="E638" s="186">
        <v>19.350000000000001</v>
      </c>
      <c r="F638" s="463">
        <v>22.62</v>
      </c>
      <c r="G638" s="463">
        <v>22.62</v>
      </c>
    </row>
    <row r="639" spans="1:7" ht="15" customHeight="1">
      <c r="A639" s="189">
        <v>151128</v>
      </c>
      <c r="B639" s="189" t="s">
        <v>32652</v>
      </c>
      <c r="C639" s="185" t="s">
        <v>36</v>
      </c>
      <c r="D639" s="186">
        <v>30.08</v>
      </c>
      <c r="E639" s="186">
        <v>30.08</v>
      </c>
      <c r="F639" s="463">
        <v>22.62</v>
      </c>
      <c r="G639" s="463">
        <v>22.62</v>
      </c>
    </row>
    <row r="640" spans="1:7" ht="15" customHeight="1">
      <c r="A640" s="189">
        <v>151129</v>
      </c>
      <c r="B640" s="189" t="s">
        <v>32653</v>
      </c>
      <c r="C640" s="185" t="s">
        <v>36</v>
      </c>
      <c r="D640" s="186">
        <v>32.99</v>
      </c>
      <c r="E640" s="186">
        <v>32.99</v>
      </c>
      <c r="F640" s="463">
        <v>22.62</v>
      </c>
      <c r="G640" s="463">
        <v>22.62</v>
      </c>
    </row>
    <row r="641" spans="1:7" ht="15" customHeight="1">
      <c r="A641" s="189">
        <v>151130</v>
      </c>
      <c r="B641" s="189" t="s">
        <v>32654</v>
      </c>
      <c r="C641" s="185" t="s">
        <v>36</v>
      </c>
      <c r="D641" s="186">
        <v>35.74</v>
      </c>
      <c r="E641" s="186">
        <v>35.74</v>
      </c>
      <c r="F641" s="463">
        <v>22.62</v>
      </c>
      <c r="G641" s="463">
        <v>22.62</v>
      </c>
    </row>
    <row r="642" spans="1:7" ht="15" customHeight="1">
      <c r="A642" s="189">
        <v>151131</v>
      </c>
      <c r="B642" s="189" t="s">
        <v>32655</v>
      </c>
      <c r="C642" s="185" t="s">
        <v>36</v>
      </c>
      <c r="D642" s="186">
        <v>67.06</v>
      </c>
      <c r="E642" s="186">
        <v>67.06</v>
      </c>
      <c r="F642" s="463">
        <v>28.23</v>
      </c>
      <c r="G642" s="463">
        <v>28.23</v>
      </c>
    </row>
    <row r="643" spans="1:7" ht="15" customHeight="1">
      <c r="A643" s="189">
        <v>151132</v>
      </c>
      <c r="B643" s="189" t="s">
        <v>32656</v>
      </c>
      <c r="C643" s="185" t="s">
        <v>36</v>
      </c>
      <c r="D643" s="186">
        <v>6.21</v>
      </c>
      <c r="E643" s="186">
        <v>6.21</v>
      </c>
      <c r="F643" s="463">
        <v>71.86</v>
      </c>
      <c r="G643" s="463">
        <v>71.86</v>
      </c>
    </row>
    <row r="644" spans="1:7" ht="15" customHeight="1">
      <c r="A644" s="189">
        <v>151133</v>
      </c>
      <c r="B644" s="189" t="s">
        <v>32657</v>
      </c>
      <c r="C644" s="185" t="s">
        <v>36</v>
      </c>
      <c r="D644" s="186">
        <v>7.43</v>
      </c>
      <c r="E644" s="186">
        <v>7.43</v>
      </c>
      <c r="F644" s="463">
        <v>71.86</v>
      </c>
      <c r="G644" s="463">
        <v>71.86</v>
      </c>
    </row>
    <row r="645" spans="1:7" ht="15" customHeight="1">
      <c r="A645" s="189">
        <v>151135</v>
      </c>
      <c r="B645" s="189" t="s">
        <v>32658</v>
      </c>
      <c r="C645" s="185" t="s">
        <v>36</v>
      </c>
      <c r="D645" s="186">
        <v>87.95</v>
      </c>
      <c r="E645" s="186">
        <v>87.95</v>
      </c>
      <c r="F645" s="463">
        <v>80.16</v>
      </c>
      <c r="G645" s="463">
        <v>80.16</v>
      </c>
    </row>
    <row r="646" spans="1:7" ht="15" customHeight="1">
      <c r="A646" s="189">
        <v>151136</v>
      </c>
      <c r="B646" s="189" t="s">
        <v>32659</v>
      </c>
      <c r="C646" s="185" t="s">
        <v>36</v>
      </c>
      <c r="D646" s="186">
        <v>266.42</v>
      </c>
      <c r="E646" s="186">
        <v>266.42</v>
      </c>
      <c r="F646" s="463">
        <v>95.71</v>
      </c>
      <c r="G646" s="463">
        <v>95.71</v>
      </c>
    </row>
    <row r="647" spans="1:7" ht="15" customHeight="1">
      <c r="A647" s="189">
        <v>151137</v>
      </c>
      <c r="B647" s="189" t="s">
        <v>32660</v>
      </c>
      <c r="C647" s="185" t="s">
        <v>36</v>
      </c>
      <c r="D647" s="186">
        <v>26.32</v>
      </c>
      <c r="E647" s="186">
        <v>26.32</v>
      </c>
      <c r="F647" s="463">
        <v>110.4</v>
      </c>
      <c r="G647" s="463">
        <v>110.4</v>
      </c>
    </row>
    <row r="648" spans="1:7" ht="15" customHeight="1">
      <c r="A648" s="189">
        <v>151138</v>
      </c>
      <c r="B648" s="189" t="s">
        <v>32661</v>
      </c>
      <c r="C648" s="185" t="s">
        <v>36</v>
      </c>
      <c r="D648" s="186">
        <v>23.52</v>
      </c>
      <c r="E648" s="186">
        <v>23.52</v>
      </c>
      <c r="F648" s="463">
        <v>110.4</v>
      </c>
      <c r="G648" s="463">
        <v>110.4</v>
      </c>
    </row>
    <row r="649" spans="1:7" ht="15" customHeight="1">
      <c r="A649" s="189">
        <v>151139</v>
      </c>
      <c r="B649" s="189" t="s">
        <v>32662</v>
      </c>
      <c r="C649" s="185" t="s">
        <v>36</v>
      </c>
      <c r="D649" s="186">
        <v>27.45</v>
      </c>
      <c r="E649" s="186">
        <v>27.45</v>
      </c>
      <c r="F649" s="463">
        <v>185.26</v>
      </c>
      <c r="G649" s="463">
        <v>185.26</v>
      </c>
    </row>
    <row r="650" spans="1:7" ht="15" customHeight="1">
      <c r="A650" s="189">
        <v>151140</v>
      </c>
      <c r="B650" s="189" t="s">
        <v>32663</v>
      </c>
      <c r="C650" s="185" t="s">
        <v>36</v>
      </c>
      <c r="D650" s="186">
        <v>44.81</v>
      </c>
      <c r="E650" s="186">
        <v>44.81</v>
      </c>
      <c r="F650" s="463">
        <v>444.15</v>
      </c>
      <c r="G650" s="463">
        <v>444.15</v>
      </c>
    </row>
    <row r="651" spans="1:7" ht="15" customHeight="1">
      <c r="A651" s="189">
        <v>151141</v>
      </c>
      <c r="B651" s="189" t="s">
        <v>32664</v>
      </c>
      <c r="C651" s="185" t="s">
        <v>36</v>
      </c>
      <c r="D651" s="186">
        <v>61.13</v>
      </c>
      <c r="E651" s="186">
        <v>61.13</v>
      </c>
      <c r="F651" s="463">
        <v>167.67</v>
      </c>
      <c r="G651" s="463">
        <v>167.67</v>
      </c>
    </row>
    <row r="652" spans="1:7" ht="15" customHeight="1">
      <c r="A652" s="189">
        <v>151142</v>
      </c>
      <c r="B652" s="189" t="s">
        <v>32665</v>
      </c>
      <c r="C652" s="185" t="s">
        <v>36</v>
      </c>
      <c r="D652" s="186">
        <v>104.43</v>
      </c>
      <c r="E652" s="186">
        <v>104.43</v>
      </c>
      <c r="F652" s="463">
        <v>28.23</v>
      </c>
      <c r="G652" s="463">
        <v>28.23</v>
      </c>
    </row>
    <row r="653" spans="1:7" ht="15" customHeight="1">
      <c r="A653" s="188">
        <v>1513</v>
      </c>
      <c r="B653" s="188" t="s">
        <v>761</v>
      </c>
      <c r="C653" s="185"/>
      <c r="D653" s="186"/>
      <c r="E653" s="186"/>
      <c r="F653" s="463">
        <v>31.83</v>
      </c>
      <c r="G653" s="463">
        <v>31.83</v>
      </c>
    </row>
    <row r="654" spans="1:7" ht="15" customHeight="1">
      <c r="A654" s="189">
        <v>151301</v>
      </c>
      <c r="B654" s="189" t="s">
        <v>32666</v>
      </c>
      <c r="C654" s="185" t="s">
        <v>19</v>
      </c>
      <c r="D654" s="186">
        <v>23.18</v>
      </c>
      <c r="E654" s="186">
        <v>23.18</v>
      </c>
      <c r="F654" s="463">
        <v>31.83</v>
      </c>
      <c r="G654" s="463">
        <v>31.83</v>
      </c>
    </row>
    <row r="655" spans="1:7" ht="15" customHeight="1">
      <c r="A655" s="189">
        <v>151302</v>
      </c>
      <c r="B655" s="189" t="s">
        <v>32667</v>
      </c>
      <c r="C655" s="185" t="s">
        <v>19</v>
      </c>
      <c r="D655" s="186">
        <v>23.18</v>
      </c>
      <c r="E655" s="186">
        <v>23.18</v>
      </c>
      <c r="F655" s="463">
        <v>52.92</v>
      </c>
      <c r="G655" s="463">
        <v>52.92</v>
      </c>
    </row>
    <row r="656" spans="1:7" ht="15" customHeight="1">
      <c r="A656" s="189">
        <v>151303</v>
      </c>
      <c r="B656" s="189" t="s">
        <v>32668</v>
      </c>
      <c r="C656" s="185" t="s">
        <v>19</v>
      </c>
      <c r="D656" s="186">
        <v>23.18</v>
      </c>
      <c r="E656" s="186">
        <v>23.18</v>
      </c>
      <c r="F656" s="463">
        <v>71.86</v>
      </c>
      <c r="G656" s="463">
        <v>71.86</v>
      </c>
    </row>
    <row r="657" spans="1:7" ht="15" customHeight="1">
      <c r="A657" s="189">
        <v>151304</v>
      </c>
      <c r="B657" s="189" t="s">
        <v>32669</v>
      </c>
      <c r="C657" s="185" t="s">
        <v>19</v>
      </c>
      <c r="D657" s="186">
        <v>23.18</v>
      </c>
      <c r="E657" s="186">
        <v>23.18</v>
      </c>
      <c r="F657" s="463">
        <v>71.86</v>
      </c>
      <c r="G657" s="463">
        <v>71.86</v>
      </c>
    </row>
    <row r="658" spans="1:7" ht="15" customHeight="1">
      <c r="A658" s="189">
        <v>151305</v>
      </c>
      <c r="B658" s="189" t="s">
        <v>32670</v>
      </c>
      <c r="C658" s="185" t="s">
        <v>19</v>
      </c>
      <c r="D658" s="186">
        <v>27.57</v>
      </c>
      <c r="E658" s="186">
        <v>27.57</v>
      </c>
      <c r="F658" s="463">
        <v>80.16</v>
      </c>
      <c r="G658" s="463">
        <v>80.16</v>
      </c>
    </row>
    <row r="659" spans="1:7" ht="15" customHeight="1">
      <c r="A659" s="189">
        <v>151306</v>
      </c>
      <c r="B659" s="189" t="s">
        <v>32671</v>
      </c>
      <c r="C659" s="185" t="s">
        <v>19</v>
      </c>
      <c r="D659" s="186">
        <v>65.209999999999994</v>
      </c>
      <c r="E659" s="186">
        <v>65.209999999999994</v>
      </c>
      <c r="F659" s="463">
        <v>80.38</v>
      </c>
      <c r="G659" s="463">
        <v>80.38</v>
      </c>
    </row>
    <row r="660" spans="1:7" ht="15" customHeight="1">
      <c r="A660" s="189">
        <v>151307</v>
      </c>
      <c r="B660" s="189" t="s">
        <v>32672</v>
      </c>
      <c r="C660" s="185" t="s">
        <v>19</v>
      </c>
      <c r="D660" s="186">
        <v>65.209999999999994</v>
      </c>
      <c r="E660" s="186">
        <v>65.209999999999994</v>
      </c>
      <c r="F660" s="463">
        <v>106.06</v>
      </c>
      <c r="G660" s="463">
        <v>106.06</v>
      </c>
    </row>
    <row r="661" spans="1:7" ht="15" customHeight="1">
      <c r="A661" s="189">
        <v>151308</v>
      </c>
      <c r="B661" s="189" t="s">
        <v>32673</v>
      </c>
      <c r="C661" s="185" t="s">
        <v>19</v>
      </c>
      <c r="D661" s="186">
        <v>75.19</v>
      </c>
      <c r="E661" s="186">
        <v>75.19</v>
      </c>
      <c r="F661" s="463">
        <v>131.05000000000001</v>
      </c>
      <c r="G661" s="463">
        <v>131.05000000000001</v>
      </c>
    </row>
    <row r="662" spans="1:7" ht="15" customHeight="1">
      <c r="A662" s="189">
        <v>151309</v>
      </c>
      <c r="B662" s="189" t="s">
        <v>32674</v>
      </c>
      <c r="C662" s="185" t="s">
        <v>19</v>
      </c>
      <c r="D662" s="186">
        <v>88.64</v>
      </c>
      <c r="E662" s="186">
        <v>88.64</v>
      </c>
      <c r="F662" s="463">
        <v>95.71</v>
      </c>
      <c r="G662" s="463">
        <v>95.71</v>
      </c>
    </row>
    <row r="663" spans="1:7" ht="15" customHeight="1">
      <c r="A663" s="189">
        <v>151310</v>
      </c>
      <c r="B663" s="189" t="s">
        <v>32675</v>
      </c>
      <c r="C663" s="185" t="s">
        <v>19</v>
      </c>
      <c r="D663" s="186">
        <v>94.71</v>
      </c>
      <c r="E663" s="186">
        <v>94.71</v>
      </c>
      <c r="F663" s="463">
        <v>95.71</v>
      </c>
      <c r="G663" s="463">
        <v>95.71</v>
      </c>
    </row>
    <row r="664" spans="1:7" ht="15" customHeight="1">
      <c r="A664" s="189">
        <v>151311</v>
      </c>
      <c r="B664" s="189" t="s">
        <v>32676</v>
      </c>
      <c r="C664" s="185" t="s">
        <v>19</v>
      </c>
      <c r="D664" s="186">
        <v>94.71</v>
      </c>
      <c r="E664" s="186">
        <v>94.71</v>
      </c>
      <c r="F664" s="463">
        <v>95.71</v>
      </c>
      <c r="G664" s="463">
        <v>95.71</v>
      </c>
    </row>
    <row r="665" spans="1:7" ht="15" customHeight="1">
      <c r="A665" s="189">
        <v>151313</v>
      </c>
      <c r="B665" s="189" t="s">
        <v>32677</v>
      </c>
      <c r="C665" s="185" t="s">
        <v>19</v>
      </c>
      <c r="D665" s="186">
        <v>231.88</v>
      </c>
      <c r="E665" s="186">
        <v>231.88</v>
      </c>
      <c r="F665" s="463">
        <v>128.85</v>
      </c>
      <c r="G665" s="463">
        <v>128.85</v>
      </c>
    </row>
    <row r="666" spans="1:7" ht="15" customHeight="1">
      <c r="A666" s="189">
        <v>151314</v>
      </c>
      <c r="B666" s="189" t="s">
        <v>32678</v>
      </c>
      <c r="C666" s="185" t="s">
        <v>19</v>
      </c>
      <c r="D666" s="186">
        <v>376.05</v>
      </c>
      <c r="E666" s="186">
        <v>376.05</v>
      </c>
      <c r="F666" s="463">
        <v>185.26</v>
      </c>
      <c r="G666" s="463">
        <v>185.26</v>
      </c>
    </row>
    <row r="667" spans="1:7" ht="15" customHeight="1">
      <c r="A667" s="189">
        <v>151316</v>
      </c>
      <c r="B667" s="189" t="s">
        <v>32679</v>
      </c>
      <c r="C667" s="185" t="s">
        <v>19</v>
      </c>
      <c r="D667" s="186">
        <v>176.55</v>
      </c>
      <c r="E667" s="186">
        <v>176.55</v>
      </c>
      <c r="F667" s="463">
        <v>444.15</v>
      </c>
      <c r="G667" s="463">
        <v>444.15</v>
      </c>
    </row>
    <row r="668" spans="1:7" ht="15" customHeight="1">
      <c r="A668" s="189">
        <v>151317</v>
      </c>
      <c r="B668" s="189" t="s">
        <v>32680</v>
      </c>
      <c r="C668" s="185" t="s">
        <v>19</v>
      </c>
      <c r="D668" s="186">
        <v>27.57</v>
      </c>
      <c r="E668" s="186">
        <v>27.57</v>
      </c>
      <c r="F668" s="463">
        <v>503.17</v>
      </c>
      <c r="G668" s="463">
        <v>503.17</v>
      </c>
    </row>
    <row r="669" spans="1:7" ht="15" customHeight="1">
      <c r="A669" s="189">
        <v>151318</v>
      </c>
      <c r="B669" s="189" t="s">
        <v>32681</v>
      </c>
      <c r="C669" s="185" t="s">
        <v>19</v>
      </c>
      <c r="D669" s="186">
        <v>28.92</v>
      </c>
      <c r="E669" s="186">
        <v>28.92</v>
      </c>
      <c r="F669" s="463">
        <v>533.33000000000004</v>
      </c>
      <c r="G669" s="463">
        <v>533.33000000000004</v>
      </c>
    </row>
    <row r="670" spans="1:7" ht="15" customHeight="1">
      <c r="A670" s="189">
        <v>151319</v>
      </c>
      <c r="B670" s="189" t="s">
        <v>32682</v>
      </c>
      <c r="C670" s="185" t="s">
        <v>19</v>
      </c>
      <c r="D670" s="186">
        <v>35.65</v>
      </c>
      <c r="E670" s="186">
        <v>35.65</v>
      </c>
      <c r="F670" s="464">
        <v>1195.9100000000001</v>
      </c>
      <c r="G670" s="464">
        <v>1195.9100000000001</v>
      </c>
    </row>
    <row r="671" spans="1:7" ht="15" customHeight="1">
      <c r="A671" s="189">
        <v>151320</v>
      </c>
      <c r="B671" s="189" t="s">
        <v>32683</v>
      </c>
      <c r="C671" s="185" t="s">
        <v>19</v>
      </c>
      <c r="D671" s="186">
        <v>55.73</v>
      </c>
      <c r="E671" s="186">
        <v>55.73</v>
      </c>
      <c r="F671" s="463">
        <v>185.74</v>
      </c>
      <c r="G671" s="463">
        <v>185.74</v>
      </c>
    </row>
    <row r="672" spans="1:7" ht="15" customHeight="1">
      <c r="A672" s="189">
        <v>151321</v>
      </c>
      <c r="B672" s="189" t="s">
        <v>32684</v>
      </c>
      <c r="C672" s="185" t="s">
        <v>19</v>
      </c>
      <c r="D672" s="186">
        <v>65.209999999999994</v>
      </c>
      <c r="E672" s="186">
        <v>65.209999999999994</v>
      </c>
      <c r="F672" s="463">
        <v>22.62</v>
      </c>
      <c r="G672" s="463">
        <v>22.62</v>
      </c>
    </row>
    <row r="673" spans="1:7" ht="15" customHeight="1">
      <c r="A673" s="189">
        <v>151322</v>
      </c>
      <c r="B673" s="189" t="s">
        <v>32685</v>
      </c>
      <c r="C673" s="185" t="s">
        <v>19</v>
      </c>
      <c r="D673" s="186">
        <v>65.209999999999994</v>
      </c>
      <c r="E673" s="186">
        <v>65.209999999999994</v>
      </c>
      <c r="F673" s="463">
        <v>444.15</v>
      </c>
      <c r="G673" s="463">
        <v>444.15</v>
      </c>
    </row>
    <row r="674" spans="1:7" ht="15" customHeight="1">
      <c r="A674" s="189">
        <v>151323</v>
      </c>
      <c r="B674" s="189" t="s">
        <v>32686</v>
      </c>
      <c r="C674" s="185" t="s">
        <v>19</v>
      </c>
      <c r="D674" s="186">
        <v>69.989999999999995</v>
      </c>
      <c r="E674" s="186">
        <v>69.989999999999995</v>
      </c>
      <c r="F674" s="463">
        <v>75.81</v>
      </c>
      <c r="G674" s="463">
        <v>75.81</v>
      </c>
    </row>
    <row r="675" spans="1:7" ht="15" customHeight="1">
      <c r="A675" s="189">
        <v>151324</v>
      </c>
      <c r="B675" s="189" t="s">
        <v>32687</v>
      </c>
      <c r="C675" s="185" t="s">
        <v>19</v>
      </c>
      <c r="D675" s="186">
        <v>79.510000000000005</v>
      </c>
      <c r="E675" s="186">
        <v>79.510000000000005</v>
      </c>
      <c r="F675" s="463">
        <v>75.81</v>
      </c>
      <c r="G675" s="463">
        <v>75.81</v>
      </c>
    </row>
    <row r="676" spans="1:7" ht="15" customHeight="1">
      <c r="A676" s="189">
        <v>151325</v>
      </c>
      <c r="B676" s="189" t="s">
        <v>32688</v>
      </c>
      <c r="C676" s="185" t="s">
        <v>19</v>
      </c>
      <c r="D676" s="186">
        <v>111.78</v>
      </c>
      <c r="E676" s="186">
        <v>111.78</v>
      </c>
      <c r="F676" s="463">
        <v>118.45</v>
      </c>
      <c r="G676" s="463">
        <v>118.45</v>
      </c>
    </row>
    <row r="677" spans="1:7" ht="15" customHeight="1">
      <c r="A677" s="189">
        <v>151326</v>
      </c>
      <c r="B677" s="189" t="s">
        <v>32689</v>
      </c>
      <c r="C677" s="185" t="s">
        <v>19</v>
      </c>
      <c r="D677" s="186">
        <v>125.08</v>
      </c>
      <c r="E677" s="186">
        <v>125.08</v>
      </c>
      <c r="F677" s="463">
        <v>118.45</v>
      </c>
      <c r="G677" s="463">
        <v>118.45</v>
      </c>
    </row>
    <row r="678" spans="1:7" ht="15" customHeight="1">
      <c r="A678" s="189">
        <v>151327</v>
      </c>
      <c r="B678" s="189" t="s">
        <v>32690</v>
      </c>
      <c r="C678" s="185" t="s">
        <v>19</v>
      </c>
      <c r="D678" s="186">
        <v>88.64</v>
      </c>
      <c r="E678" s="186">
        <v>88.64</v>
      </c>
      <c r="F678" s="463">
        <v>118.45</v>
      </c>
      <c r="G678" s="463">
        <v>118.45</v>
      </c>
    </row>
    <row r="679" spans="1:7" ht="15" customHeight="1">
      <c r="A679" s="189">
        <v>151328</v>
      </c>
      <c r="B679" s="189" t="s">
        <v>32691</v>
      </c>
      <c r="C679" s="185" t="s">
        <v>19</v>
      </c>
      <c r="D679" s="186">
        <v>88.64</v>
      </c>
      <c r="E679" s="186">
        <v>88.64</v>
      </c>
      <c r="F679" s="463">
        <v>75.81</v>
      </c>
      <c r="G679" s="463">
        <v>75.81</v>
      </c>
    </row>
    <row r="680" spans="1:7" ht="15" customHeight="1">
      <c r="A680" s="189">
        <v>151329</v>
      </c>
      <c r="B680" s="189" t="s">
        <v>32692</v>
      </c>
      <c r="C680" s="185" t="s">
        <v>19</v>
      </c>
      <c r="D680" s="186">
        <v>88.64</v>
      </c>
      <c r="E680" s="186">
        <v>88.64</v>
      </c>
      <c r="F680" s="463">
        <v>110.79</v>
      </c>
      <c r="G680" s="463">
        <v>110.79</v>
      </c>
    </row>
    <row r="681" spans="1:7" ht="15" customHeight="1">
      <c r="A681" s="189">
        <v>151330</v>
      </c>
      <c r="B681" s="189" t="s">
        <v>32693</v>
      </c>
      <c r="C681" s="185" t="s">
        <v>19</v>
      </c>
      <c r="D681" s="186">
        <v>103.8</v>
      </c>
      <c r="E681" s="186">
        <v>103.8</v>
      </c>
      <c r="F681" s="463">
        <v>112.04</v>
      </c>
      <c r="G681" s="463">
        <v>112.04</v>
      </c>
    </row>
    <row r="682" spans="1:7" ht="15" customHeight="1">
      <c r="A682" s="189">
        <v>151331</v>
      </c>
      <c r="B682" s="189" t="s">
        <v>32694</v>
      </c>
      <c r="C682" s="185" t="s">
        <v>19</v>
      </c>
      <c r="D682" s="186">
        <v>193.26</v>
      </c>
      <c r="E682" s="186">
        <v>193.26</v>
      </c>
      <c r="F682" s="463">
        <v>206.1</v>
      </c>
      <c r="G682" s="463">
        <v>206.1</v>
      </c>
    </row>
    <row r="683" spans="1:7" ht="15" customHeight="1">
      <c r="A683" s="189">
        <v>151332</v>
      </c>
      <c r="B683" s="189" t="s">
        <v>32695</v>
      </c>
      <c r="C683" s="185" t="s">
        <v>19</v>
      </c>
      <c r="D683" s="186">
        <v>389.1</v>
      </c>
      <c r="E683" s="186">
        <v>389.1</v>
      </c>
      <c r="F683" s="463"/>
      <c r="G683" s="463"/>
    </row>
    <row r="684" spans="1:7" ht="15" customHeight="1">
      <c r="A684" s="189">
        <v>151333</v>
      </c>
      <c r="B684" s="189" t="s">
        <v>32696</v>
      </c>
      <c r="C684" s="185" t="s">
        <v>19</v>
      </c>
      <c r="D684" s="186">
        <v>504.57</v>
      </c>
      <c r="E684" s="186">
        <v>504.57</v>
      </c>
      <c r="F684" s="463">
        <v>5.99</v>
      </c>
      <c r="G684" s="463">
        <v>5.99</v>
      </c>
    </row>
    <row r="685" spans="1:7" ht="15" customHeight="1">
      <c r="A685" s="189">
        <v>151334</v>
      </c>
      <c r="B685" s="189" t="s">
        <v>32697</v>
      </c>
      <c r="C685" s="185" t="s">
        <v>19</v>
      </c>
      <c r="D685" s="186">
        <v>504.57</v>
      </c>
      <c r="E685" s="186">
        <v>504.57</v>
      </c>
      <c r="F685" s="463">
        <v>7.46</v>
      </c>
      <c r="G685" s="463">
        <v>7.46</v>
      </c>
    </row>
    <row r="686" spans="1:7" ht="15" customHeight="1">
      <c r="A686" s="189">
        <v>151335</v>
      </c>
      <c r="B686" s="189" t="s">
        <v>32698</v>
      </c>
      <c r="C686" s="185" t="s">
        <v>19</v>
      </c>
      <c r="D686" s="187">
        <v>1093.3</v>
      </c>
      <c r="E686" s="187">
        <v>1093.3</v>
      </c>
      <c r="F686" s="463">
        <v>9.92</v>
      </c>
      <c r="G686" s="463">
        <v>9.92</v>
      </c>
    </row>
    <row r="687" spans="1:7" ht="15" customHeight="1">
      <c r="A687" s="189">
        <v>151337</v>
      </c>
      <c r="B687" s="189" t="s">
        <v>32699</v>
      </c>
      <c r="C687" s="185" t="s">
        <v>19</v>
      </c>
      <c r="D687" s="186">
        <v>104.15</v>
      </c>
      <c r="E687" s="186">
        <v>104.15</v>
      </c>
      <c r="F687" s="463">
        <v>12.2</v>
      </c>
      <c r="G687" s="463">
        <v>12.2</v>
      </c>
    </row>
    <row r="688" spans="1:7" ht="15" customHeight="1">
      <c r="A688" s="189">
        <v>151338</v>
      </c>
      <c r="B688" s="189" t="s">
        <v>32700</v>
      </c>
      <c r="C688" s="185" t="s">
        <v>19</v>
      </c>
      <c r="D688" s="186">
        <v>23.18</v>
      </c>
      <c r="E688" s="186">
        <v>23.18</v>
      </c>
      <c r="F688" s="463">
        <v>18.190000000000001</v>
      </c>
      <c r="G688" s="463">
        <v>18.190000000000001</v>
      </c>
    </row>
    <row r="689" spans="1:7" ht="15" customHeight="1">
      <c r="A689" s="189">
        <v>151339</v>
      </c>
      <c r="B689" s="189" t="s">
        <v>32701</v>
      </c>
      <c r="C689" s="185" t="s">
        <v>19</v>
      </c>
      <c r="D689" s="186">
        <v>389.1</v>
      </c>
      <c r="E689" s="186">
        <v>389.1</v>
      </c>
      <c r="F689" s="463">
        <v>25.93</v>
      </c>
      <c r="G689" s="463">
        <v>25.93</v>
      </c>
    </row>
    <row r="690" spans="1:7" ht="15" customHeight="1">
      <c r="A690" s="189">
        <v>151344</v>
      </c>
      <c r="B690" s="189" t="s">
        <v>32702</v>
      </c>
      <c r="C690" s="185" t="s">
        <v>19</v>
      </c>
      <c r="D690" s="186">
        <v>80.400000000000006</v>
      </c>
      <c r="E690" s="186">
        <v>80.400000000000006</v>
      </c>
      <c r="F690" s="463">
        <v>37.380000000000003</v>
      </c>
      <c r="G690" s="463">
        <v>37.380000000000003</v>
      </c>
    </row>
    <row r="691" spans="1:7" ht="15" customHeight="1">
      <c r="A691" s="189">
        <v>151345</v>
      </c>
      <c r="B691" s="189" t="s">
        <v>32703</v>
      </c>
      <c r="C691" s="185" t="s">
        <v>19</v>
      </c>
      <c r="D691" s="186">
        <v>80.400000000000006</v>
      </c>
      <c r="E691" s="186">
        <v>80.400000000000006</v>
      </c>
      <c r="F691" s="463">
        <v>37.33</v>
      </c>
      <c r="G691" s="463">
        <v>37.33</v>
      </c>
    </row>
    <row r="692" spans="1:7" ht="15" customHeight="1">
      <c r="A692" s="189">
        <v>151346</v>
      </c>
      <c r="B692" s="189" t="s">
        <v>32704</v>
      </c>
      <c r="C692" s="185" t="s">
        <v>19</v>
      </c>
      <c r="D692" s="186">
        <v>125.06</v>
      </c>
      <c r="E692" s="186">
        <v>125.06</v>
      </c>
      <c r="F692" s="463">
        <v>19.399999999999999</v>
      </c>
      <c r="G692" s="463">
        <v>19.399999999999999</v>
      </c>
    </row>
    <row r="693" spans="1:7" ht="15" customHeight="1">
      <c r="A693" s="189">
        <v>151347</v>
      </c>
      <c r="B693" s="189" t="s">
        <v>32705</v>
      </c>
      <c r="C693" s="185" t="s">
        <v>19</v>
      </c>
      <c r="D693" s="186">
        <v>125.06</v>
      </c>
      <c r="E693" s="186">
        <v>125.06</v>
      </c>
      <c r="F693" s="463">
        <v>9.1</v>
      </c>
      <c r="G693" s="463">
        <v>9.1</v>
      </c>
    </row>
    <row r="694" spans="1:7" ht="15" customHeight="1">
      <c r="A694" s="189">
        <v>151348</v>
      </c>
      <c r="B694" s="189" t="s">
        <v>32706</v>
      </c>
      <c r="C694" s="185" t="s">
        <v>19</v>
      </c>
      <c r="D694" s="186">
        <v>125.06</v>
      </c>
      <c r="E694" s="186">
        <v>125.06</v>
      </c>
      <c r="F694" s="463">
        <v>10.88</v>
      </c>
      <c r="G694" s="463">
        <v>10.88</v>
      </c>
    </row>
    <row r="695" spans="1:7" ht="15" customHeight="1">
      <c r="A695" s="189">
        <v>151349</v>
      </c>
      <c r="B695" s="189" t="s">
        <v>32707</v>
      </c>
      <c r="C695" s="185" t="s">
        <v>19</v>
      </c>
      <c r="D695" s="186">
        <v>80.400000000000006</v>
      </c>
      <c r="E695" s="186">
        <v>80.400000000000006</v>
      </c>
      <c r="F695" s="463">
        <v>13.52</v>
      </c>
      <c r="G695" s="463">
        <v>13.52</v>
      </c>
    </row>
    <row r="696" spans="1:7" ht="15" customHeight="1">
      <c r="A696" s="189">
        <v>151350</v>
      </c>
      <c r="B696" s="189" t="s">
        <v>32708</v>
      </c>
      <c r="C696" s="185" t="s">
        <v>19</v>
      </c>
      <c r="D696" s="186">
        <v>134.9</v>
      </c>
      <c r="E696" s="186">
        <v>134.9</v>
      </c>
      <c r="F696" s="463">
        <v>18.809999999999999</v>
      </c>
      <c r="G696" s="463">
        <v>18.809999999999999</v>
      </c>
    </row>
    <row r="697" spans="1:7" ht="15" customHeight="1">
      <c r="A697" s="189">
        <v>151357</v>
      </c>
      <c r="B697" s="189" t="s">
        <v>32709</v>
      </c>
      <c r="C697" s="185" t="s">
        <v>19</v>
      </c>
      <c r="D697" s="186">
        <v>146.13</v>
      </c>
      <c r="E697" s="186">
        <v>146.13</v>
      </c>
      <c r="F697" s="463">
        <v>26.37</v>
      </c>
      <c r="G697" s="463">
        <v>26.37</v>
      </c>
    </row>
    <row r="698" spans="1:7" ht="15" customHeight="1">
      <c r="A698" s="189">
        <v>151359</v>
      </c>
      <c r="B698" s="189" t="s">
        <v>32710</v>
      </c>
      <c r="C698" s="185" t="s">
        <v>19</v>
      </c>
      <c r="D698" s="186">
        <v>224.06</v>
      </c>
      <c r="E698" s="186">
        <v>224.06</v>
      </c>
      <c r="F698" s="463">
        <v>40.369999999999997</v>
      </c>
      <c r="G698" s="463">
        <v>40.369999999999997</v>
      </c>
    </row>
    <row r="699" spans="1:7" ht="15" customHeight="1">
      <c r="A699" s="188">
        <v>1514</v>
      </c>
      <c r="B699" s="188" t="s">
        <v>679</v>
      </c>
      <c r="C699" s="185"/>
      <c r="D699" s="186"/>
      <c r="E699" s="186"/>
      <c r="F699" s="463">
        <v>50.72</v>
      </c>
      <c r="G699" s="463">
        <v>50.72</v>
      </c>
    </row>
    <row r="700" spans="1:7" ht="15" customHeight="1">
      <c r="A700" s="189">
        <v>151401</v>
      </c>
      <c r="B700" s="189" t="s">
        <v>32528</v>
      </c>
      <c r="C700" s="185" t="s">
        <v>36</v>
      </c>
      <c r="D700" s="186">
        <v>5.87</v>
      </c>
      <c r="E700" s="186">
        <v>5.87</v>
      </c>
      <c r="F700" s="463">
        <v>74.510000000000005</v>
      </c>
      <c r="G700" s="463">
        <v>74.510000000000005</v>
      </c>
    </row>
    <row r="701" spans="1:7" ht="15" customHeight="1">
      <c r="A701" s="189">
        <v>151402</v>
      </c>
      <c r="B701" s="189" t="s">
        <v>32529</v>
      </c>
      <c r="C701" s="185" t="s">
        <v>36</v>
      </c>
      <c r="D701" s="186">
        <v>7.11</v>
      </c>
      <c r="E701" s="186">
        <v>7.11</v>
      </c>
      <c r="F701" s="463">
        <v>131.82</v>
      </c>
      <c r="G701" s="463">
        <v>131.82</v>
      </c>
    </row>
    <row r="702" spans="1:7" ht="15" customHeight="1">
      <c r="A702" s="189">
        <v>151403</v>
      </c>
      <c r="B702" s="189" t="s">
        <v>32530</v>
      </c>
      <c r="C702" s="185" t="s">
        <v>36</v>
      </c>
      <c r="D702" s="186">
        <v>8.56</v>
      </c>
      <c r="E702" s="186">
        <v>8.56</v>
      </c>
      <c r="F702" s="463">
        <v>170.78</v>
      </c>
      <c r="G702" s="463">
        <v>170.78</v>
      </c>
    </row>
    <row r="703" spans="1:7" ht="15" customHeight="1">
      <c r="A703" s="189">
        <v>151404</v>
      </c>
      <c r="B703" s="189" t="s">
        <v>32531</v>
      </c>
      <c r="C703" s="185" t="s">
        <v>36</v>
      </c>
      <c r="D703" s="186">
        <v>11.24</v>
      </c>
      <c r="E703" s="186">
        <v>11.24</v>
      </c>
      <c r="F703" s="463">
        <v>461.24</v>
      </c>
      <c r="G703" s="463">
        <v>461.24</v>
      </c>
    </row>
    <row r="704" spans="1:7" ht="15" customHeight="1">
      <c r="A704" s="189">
        <v>151405</v>
      </c>
      <c r="B704" s="189" t="s">
        <v>32532</v>
      </c>
      <c r="C704" s="185" t="s">
        <v>36</v>
      </c>
      <c r="D704" s="186">
        <v>15.93</v>
      </c>
      <c r="E704" s="186">
        <v>15.93</v>
      </c>
      <c r="F704" s="463">
        <v>99.62</v>
      </c>
      <c r="G704" s="463">
        <v>99.62</v>
      </c>
    </row>
    <row r="705" spans="1:7" ht="15" customHeight="1">
      <c r="A705" s="189">
        <v>151406</v>
      </c>
      <c r="B705" s="189" t="s">
        <v>32533</v>
      </c>
      <c r="C705" s="185" t="s">
        <v>36</v>
      </c>
      <c r="D705" s="186">
        <v>21.92</v>
      </c>
      <c r="E705" s="186">
        <v>21.92</v>
      </c>
      <c r="F705" s="463">
        <v>203.35</v>
      </c>
      <c r="G705" s="463">
        <v>203.35</v>
      </c>
    </row>
    <row r="706" spans="1:7" ht="15" customHeight="1">
      <c r="A706" s="189">
        <v>151407</v>
      </c>
      <c r="B706" s="189" t="s">
        <v>32534</v>
      </c>
      <c r="C706" s="185" t="s">
        <v>36</v>
      </c>
      <c r="D706" s="186">
        <v>31.47</v>
      </c>
      <c r="E706" s="186">
        <v>31.47</v>
      </c>
      <c r="F706" s="463">
        <v>257.55</v>
      </c>
      <c r="G706" s="463">
        <v>257.55</v>
      </c>
    </row>
    <row r="707" spans="1:7" ht="15" customHeight="1">
      <c r="A707" s="189">
        <v>151413</v>
      </c>
      <c r="B707" s="189" t="s">
        <v>32535</v>
      </c>
      <c r="C707" s="185" t="s">
        <v>36</v>
      </c>
      <c r="D707" s="186">
        <v>32.03</v>
      </c>
      <c r="E707" s="186">
        <v>32.03</v>
      </c>
      <c r="F707" s="463">
        <v>332.92</v>
      </c>
      <c r="G707" s="463">
        <v>332.92</v>
      </c>
    </row>
    <row r="708" spans="1:7" ht="15" customHeight="1">
      <c r="A708" s="189">
        <v>151414</v>
      </c>
      <c r="B708" s="189" t="s">
        <v>32536</v>
      </c>
      <c r="C708" s="185" t="s">
        <v>36</v>
      </c>
      <c r="D708" s="186">
        <v>17.670000000000002</v>
      </c>
      <c r="E708" s="186">
        <v>17.670000000000002</v>
      </c>
      <c r="F708" s="463">
        <v>85.68</v>
      </c>
      <c r="G708" s="463">
        <v>85.68</v>
      </c>
    </row>
    <row r="709" spans="1:7" ht="15" customHeight="1">
      <c r="A709" s="189">
        <v>151417</v>
      </c>
      <c r="B709" s="189" t="s">
        <v>32537</v>
      </c>
      <c r="C709" s="185" t="s">
        <v>36</v>
      </c>
      <c r="D709" s="186">
        <v>7.94</v>
      </c>
      <c r="E709" s="186">
        <v>7.94</v>
      </c>
      <c r="F709" s="463">
        <v>98.35</v>
      </c>
      <c r="G709" s="463">
        <v>98.35</v>
      </c>
    </row>
    <row r="710" spans="1:7" ht="15" customHeight="1">
      <c r="A710" s="189">
        <v>151418</v>
      </c>
      <c r="B710" s="189" t="s">
        <v>32711</v>
      </c>
      <c r="C710" s="185" t="s">
        <v>36</v>
      </c>
      <c r="D710" s="186">
        <v>9.9499999999999993</v>
      </c>
      <c r="E710" s="186">
        <v>9.9499999999999993</v>
      </c>
      <c r="F710" s="463">
        <v>33.06</v>
      </c>
      <c r="G710" s="463">
        <v>33.06</v>
      </c>
    </row>
    <row r="711" spans="1:7" ht="15" customHeight="1">
      <c r="A711" s="189">
        <v>151419</v>
      </c>
      <c r="B711" s="189" t="s">
        <v>32538</v>
      </c>
      <c r="C711" s="185" t="s">
        <v>36</v>
      </c>
      <c r="D711" s="186">
        <v>12.24</v>
      </c>
      <c r="E711" s="186">
        <v>12.24</v>
      </c>
      <c r="F711" s="463">
        <v>16.2</v>
      </c>
      <c r="G711" s="463">
        <v>16.2</v>
      </c>
    </row>
    <row r="712" spans="1:7" ht="15" customHeight="1">
      <c r="A712" s="189">
        <v>151420</v>
      </c>
      <c r="B712" s="189" t="s">
        <v>32539</v>
      </c>
      <c r="C712" s="185" t="s">
        <v>36</v>
      </c>
      <c r="D712" s="186">
        <v>16.79</v>
      </c>
      <c r="E712" s="186">
        <v>16.79</v>
      </c>
      <c r="F712" s="463">
        <v>25.04</v>
      </c>
      <c r="G712" s="463">
        <v>25.04</v>
      </c>
    </row>
    <row r="713" spans="1:7" ht="15" customHeight="1">
      <c r="A713" s="189">
        <v>151421</v>
      </c>
      <c r="B713" s="189" t="s">
        <v>32540</v>
      </c>
      <c r="C713" s="185" t="s">
        <v>36</v>
      </c>
      <c r="D713" s="186">
        <v>22.2</v>
      </c>
      <c r="E713" s="186">
        <v>22.2</v>
      </c>
      <c r="F713" s="463"/>
      <c r="G713" s="463"/>
    </row>
    <row r="714" spans="1:7" ht="15" customHeight="1">
      <c r="A714" s="189">
        <v>151422</v>
      </c>
      <c r="B714" s="189" t="s">
        <v>32541</v>
      </c>
      <c r="C714" s="185" t="s">
        <v>36</v>
      </c>
      <c r="D714" s="186">
        <v>31.88</v>
      </c>
      <c r="E714" s="186">
        <v>31.88</v>
      </c>
      <c r="F714" s="463">
        <v>15.61</v>
      </c>
      <c r="G714" s="463">
        <v>15.61</v>
      </c>
    </row>
    <row r="715" spans="1:7" ht="15" customHeight="1">
      <c r="A715" s="189">
        <v>151423</v>
      </c>
      <c r="B715" s="189" t="s">
        <v>32542</v>
      </c>
      <c r="C715" s="185" t="s">
        <v>36</v>
      </c>
      <c r="D715" s="186">
        <v>42.88</v>
      </c>
      <c r="E715" s="186">
        <v>42.88</v>
      </c>
      <c r="F715" s="463">
        <v>18.239999999999998</v>
      </c>
      <c r="G715" s="463">
        <v>18.239999999999998</v>
      </c>
    </row>
    <row r="716" spans="1:7" ht="15" customHeight="1">
      <c r="A716" s="189">
        <v>151425</v>
      </c>
      <c r="B716" s="189" t="s">
        <v>32543</v>
      </c>
      <c r="C716" s="185" t="s">
        <v>36</v>
      </c>
      <c r="D716" s="186">
        <v>59.45</v>
      </c>
      <c r="E716" s="186">
        <v>59.45</v>
      </c>
      <c r="F716" s="463">
        <v>244.36</v>
      </c>
      <c r="G716" s="463">
        <v>244.36</v>
      </c>
    </row>
    <row r="717" spans="1:7" ht="15" customHeight="1">
      <c r="A717" s="189">
        <v>151426</v>
      </c>
      <c r="B717" s="189" t="s">
        <v>32544</v>
      </c>
      <c r="C717" s="185" t="s">
        <v>36</v>
      </c>
      <c r="D717" s="186">
        <v>102.49</v>
      </c>
      <c r="E717" s="186">
        <v>102.49</v>
      </c>
      <c r="F717" s="463">
        <v>12.54</v>
      </c>
      <c r="G717" s="463">
        <v>12.54</v>
      </c>
    </row>
    <row r="718" spans="1:7" ht="15" customHeight="1">
      <c r="A718" s="189">
        <v>151427</v>
      </c>
      <c r="B718" s="189" t="s">
        <v>32545</v>
      </c>
      <c r="C718" s="185" t="s">
        <v>36</v>
      </c>
      <c r="D718" s="186">
        <v>136.30000000000001</v>
      </c>
      <c r="E718" s="186">
        <v>136.30000000000001</v>
      </c>
      <c r="F718" s="463">
        <v>2.21</v>
      </c>
      <c r="G718" s="463">
        <v>2.21</v>
      </c>
    </row>
    <row r="719" spans="1:7" ht="15" customHeight="1">
      <c r="A719" s="189">
        <v>151428</v>
      </c>
      <c r="B719" s="189" t="s">
        <v>32546</v>
      </c>
      <c r="C719" s="185" t="s">
        <v>36</v>
      </c>
      <c r="D719" s="186">
        <v>379.8</v>
      </c>
      <c r="E719" s="186">
        <v>379.8</v>
      </c>
      <c r="F719" s="463">
        <v>3.1</v>
      </c>
      <c r="G719" s="463">
        <v>3.1</v>
      </c>
    </row>
    <row r="720" spans="1:7" ht="15" customHeight="1">
      <c r="A720" s="189">
        <v>151429</v>
      </c>
      <c r="B720" s="189" t="s">
        <v>32547</v>
      </c>
      <c r="C720" s="185" t="s">
        <v>36</v>
      </c>
      <c r="D720" s="186">
        <v>84.85</v>
      </c>
      <c r="E720" s="186">
        <v>84.85</v>
      </c>
      <c r="F720" s="463">
        <v>6.75</v>
      </c>
      <c r="G720" s="463">
        <v>6.75</v>
      </c>
    </row>
    <row r="721" spans="1:7" ht="15" customHeight="1">
      <c r="A721" s="189">
        <v>151430</v>
      </c>
      <c r="B721" s="189" t="s">
        <v>32548</v>
      </c>
      <c r="C721" s="185" t="s">
        <v>36</v>
      </c>
      <c r="D721" s="186">
        <v>164.7</v>
      </c>
      <c r="E721" s="186">
        <v>164.7</v>
      </c>
      <c r="F721" s="463">
        <v>24.08</v>
      </c>
      <c r="G721" s="463">
        <v>24.08</v>
      </c>
    </row>
    <row r="722" spans="1:7" ht="15" customHeight="1">
      <c r="A722" s="189">
        <v>151431</v>
      </c>
      <c r="B722" s="189" t="s">
        <v>32549</v>
      </c>
      <c r="C722" s="185" t="s">
        <v>36</v>
      </c>
      <c r="D722" s="186">
        <v>207.96</v>
      </c>
      <c r="E722" s="186">
        <v>207.96</v>
      </c>
      <c r="F722" s="463">
        <v>90.93</v>
      </c>
      <c r="G722" s="463">
        <v>90.93</v>
      </c>
    </row>
    <row r="723" spans="1:7" ht="15" customHeight="1">
      <c r="A723" s="189">
        <v>151432</v>
      </c>
      <c r="B723" s="189" t="s">
        <v>32550</v>
      </c>
      <c r="C723" s="185" t="s">
        <v>36</v>
      </c>
      <c r="D723" s="186">
        <v>262.81</v>
      </c>
      <c r="E723" s="186">
        <v>262.81</v>
      </c>
      <c r="F723" s="463">
        <v>23</v>
      </c>
      <c r="G723" s="463">
        <v>23</v>
      </c>
    </row>
    <row r="724" spans="1:7" ht="15" customHeight="1">
      <c r="A724" s="189">
        <v>151433</v>
      </c>
      <c r="B724" s="189" t="s">
        <v>32551</v>
      </c>
      <c r="C724" s="185" t="s">
        <v>36</v>
      </c>
      <c r="D724" s="186">
        <v>66.459999999999994</v>
      </c>
      <c r="E724" s="186">
        <v>66.459999999999994</v>
      </c>
      <c r="F724" s="463"/>
      <c r="G724" s="463"/>
    </row>
    <row r="725" spans="1:7" ht="15" customHeight="1">
      <c r="A725" s="189">
        <v>151434</v>
      </c>
      <c r="B725" s="189" t="s">
        <v>32552</v>
      </c>
      <c r="C725" s="185" t="s">
        <v>36</v>
      </c>
      <c r="D725" s="186">
        <v>87.26</v>
      </c>
      <c r="E725" s="186">
        <v>87.26</v>
      </c>
      <c r="F725" s="463">
        <v>12.25</v>
      </c>
      <c r="G725" s="463">
        <v>12.25</v>
      </c>
    </row>
    <row r="726" spans="1:7" ht="15" customHeight="1">
      <c r="A726" s="189">
        <v>151438</v>
      </c>
      <c r="B726" s="189" t="s">
        <v>32553</v>
      </c>
      <c r="C726" s="185" t="s">
        <v>36</v>
      </c>
      <c r="D726" s="186">
        <v>12.01</v>
      </c>
      <c r="E726" s="186">
        <v>12.01</v>
      </c>
      <c r="F726" s="463">
        <v>18.329999999999998</v>
      </c>
      <c r="G726" s="463">
        <v>18.329999999999998</v>
      </c>
    </row>
    <row r="727" spans="1:7" ht="15" customHeight="1">
      <c r="A727" s="189">
        <v>151439</v>
      </c>
      <c r="B727" s="189" t="s">
        <v>32554</v>
      </c>
      <c r="C727" s="185" t="s">
        <v>36</v>
      </c>
      <c r="D727" s="186">
        <v>13.96</v>
      </c>
      <c r="E727" s="186">
        <v>13.96</v>
      </c>
      <c r="F727" s="463">
        <v>27.6</v>
      </c>
      <c r="G727" s="463">
        <v>27.6</v>
      </c>
    </row>
    <row r="728" spans="1:7" ht="15" customHeight="1">
      <c r="A728" s="189">
        <v>151440</v>
      </c>
      <c r="B728" s="189" t="s">
        <v>32555</v>
      </c>
      <c r="C728" s="185" t="s">
        <v>36</v>
      </c>
      <c r="D728" s="186">
        <v>17.97</v>
      </c>
      <c r="E728" s="186">
        <v>17.97</v>
      </c>
      <c r="F728" s="463">
        <v>23.34</v>
      </c>
      <c r="G728" s="463">
        <v>23.34</v>
      </c>
    </row>
    <row r="729" spans="1:7" ht="15" customHeight="1">
      <c r="A729" s="189">
        <v>151441</v>
      </c>
      <c r="B729" s="189" t="s">
        <v>33375</v>
      </c>
      <c r="C729" s="185" t="s">
        <v>36</v>
      </c>
      <c r="D729" s="186">
        <v>5.58</v>
      </c>
      <c r="E729" s="186">
        <v>5.58</v>
      </c>
      <c r="F729" s="463">
        <v>35.53</v>
      </c>
      <c r="G729" s="463">
        <v>35.53</v>
      </c>
    </row>
    <row r="730" spans="1:7" ht="15" customHeight="1">
      <c r="A730" s="189">
        <v>151442</v>
      </c>
      <c r="B730" s="189" t="s">
        <v>33376</v>
      </c>
      <c r="C730" s="185" t="s">
        <v>36</v>
      </c>
      <c r="D730" s="186">
        <v>6.82</v>
      </c>
      <c r="E730" s="186">
        <v>6.82</v>
      </c>
      <c r="F730" s="463">
        <v>51.69</v>
      </c>
      <c r="G730" s="463">
        <v>51.69</v>
      </c>
    </row>
    <row r="731" spans="1:7" ht="15" customHeight="1">
      <c r="A731" s="189">
        <v>151443</v>
      </c>
      <c r="B731" s="189" t="s">
        <v>33377</v>
      </c>
      <c r="C731" s="185" t="s">
        <v>36</v>
      </c>
      <c r="D731" s="186">
        <v>7.84</v>
      </c>
      <c r="E731" s="186">
        <v>7.84</v>
      </c>
      <c r="F731" s="463"/>
      <c r="G731" s="463"/>
    </row>
    <row r="732" spans="1:7" ht="15" customHeight="1">
      <c r="A732" s="189">
        <v>151444</v>
      </c>
      <c r="B732" s="189" t="s">
        <v>33378</v>
      </c>
      <c r="C732" s="185" t="s">
        <v>36</v>
      </c>
      <c r="D732" s="186">
        <v>10.130000000000001</v>
      </c>
      <c r="E732" s="186">
        <v>10.130000000000001</v>
      </c>
      <c r="F732" s="464">
        <v>2344.21</v>
      </c>
      <c r="G732" s="464">
        <v>2344.21</v>
      </c>
    </row>
    <row r="733" spans="1:7" ht="15" customHeight="1">
      <c r="A733" s="189">
        <v>151445</v>
      </c>
      <c r="B733" s="189" t="s">
        <v>33379</v>
      </c>
      <c r="C733" s="185" t="s">
        <v>36</v>
      </c>
      <c r="D733" s="186">
        <v>13.58</v>
      </c>
      <c r="E733" s="186">
        <v>13.58</v>
      </c>
      <c r="F733" s="464">
        <v>3096.26</v>
      </c>
      <c r="G733" s="464">
        <v>3096.26</v>
      </c>
    </row>
    <row r="734" spans="1:7" ht="15" customHeight="1">
      <c r="A734" s="189">
        <v>151446</v>
      </c>
      <c r="B734" s="189" t="s">
        <v>33380</v>
      </c>
      <c r="C734" s="185" t="s">
        <v>36</v>
      </c>
      <c r="D734" s="186">
        <v>19.07</v>
      </c>
      <c r="E734" s="186">
        <v>19.07</v>
      </c>
      <c r="F734" s="464">
        <v>3384.83</v>
      </c>
      <c r="G734" s="464">
        <v>3384.83</v>
      </c>
    </row>
    <row r="735" spans="1:7" ht="15" customHeight="1">
      <c r="A735" s="189">
        <v>151447</v>
      </c>
      <c r="B735" s="189" t="s">
        <v>33381</v>
      </c>
      <c r="C735" s="185" t="s">
        <v>36</v>
      </c>
      <c r="D735" s="186">
        <v>26.33</v>
      </c>
      <c r="E735" s="186">
        <v>26.33</v>
      </c>
      <c r="F735" s="464">
        <v>3769</v>
      </c>
      <c r="G735" s="464">
        <v>3769</v>
      </c>
    </row>
    <row r="736" spans="1:7" ht="15" customHeight="1">
      <c r="A736" s="188">
        <v>1515</v>
      </c>
      <c r="B736" s="188" t="s">
        <v>762</v>
      </c>
      <c r="C736" s="185"/>
      <c r="D736" s="186"/>
      <c r="E736" s="186"/>
      <c r="F736" s="464">
        <v>4131.79</v>
      </c>
      <c r="G736" s="464">
        <v>4131.79</v>
      </c>
    </row>
    <row r="737" spans="1:7" ht="15" customHeight="1">
      <c r="A737" s="189">
        <v>151503</v>
      </c>
      <c r="B737" s="189" t="s">
        <v>401</v>
      </c>
      <c r="C737" s="185" t="s">
        <v>19</v>
      </c>
      <c r="D737" s="186">
        <v>17.690000000000001</v>
      </c>
      <c r="E737" s="186">
        <v>17.690000000000001</v>
      </c>
      <c r="F737" s="464">
        <v>7030.06</v>
      </c>
      <c r="G737" s="464">
        <v>7030.06</v>
      </c>
    </row>
    <row r="738" spans="1:7" ht="15" customHeight="1">
      <c r="A738" s="189">
        <v>151504</v>
      </c>
      <c r="B738" s="189" t="s">
        <v>402</v>
      </c>
      <c r="C738" s="185" t="s">
        <v>19</v>
      </c>
      <c r="D738" s="186">
        <v>17.649999999999999</v>
      </c>
      <c r="E738" s="186">
        <v>17.649999999999999</v>
      </c>
      <c r="F738" s="464">
        <v>5307.88</v>
      </c>
      <c r="G738" s="464">
        <v>5307.88</v>
      </c>
    </row>
    <row r="739" spans="1:7" ht="15" customHeight="1">
      <c r="A739" s="189">
        <v>151506</v>
      </c>
      <c r="B739" s="189" t="s">
        <v>403</v>
      </c>
      <c r="C739" s="185" t="s">
        <v>19</v>
      </c>
      <c r="D739" s="186">
        <v>238.33</v>
      </c>
      <c r="E739" s="186">
        <v>238.33</v>
      </c>
      <c r="F739" s="464">
        <v>8737.94</v>
      </c>
      <c r="G739" s="464">
        <v>8737.94</v>
      </c>
    </row>
    <row r="740" spans="1:7" ht="15" customHeight="1">
      <c r="A740" s="189">
        <v>151507</v>
      </c>
      <c r="B740" s="189" t="s">
        <v>404</v>
      </c>
      <c r="C740" s="185" t="s">
        <v>19</v>
      </c>
      <c r="D740" s="186">
        <v>12.61</v>
      </c>
      <c r="E740" s="186">
        <v>12.61</v>
      </c>
      <c r="F740" s="464">
        <v>7462.61</v>
      </c>
      <c r="G740" s="464">
        <v>7462.61</v>
      </c>
    </row>
    <row r="741" spans="1:7" ht="15" customHeight="1">
      <c r="A741" s="189">
        <v>151508</v>
      </c>
      <c r="B741" s="189" t="s">
        <v>405</v>
      </c>
      <c r="C741" s="185" t="s">
        <v>19</v>
      </c>
      <c r="D741" s="186">
        <v>2.8</v>
      </c>
      <c r="E741" s="186">
        <v>2.8</v>
      </c>
      <c r="F741" s="464">
        <v>44042.85</v>
      </c>
      <c r="G741" s="464">
        <v>44042.85</v>
      </c>
    </row>
    <row r="742" spans="1:7" ht="15" customHeight="1">
      <c r="A742" s="189">
        <v>151509</v>
      </c>
      <c r="B742" s="189" t="s">
        <v>406</v>
      </c>
      <c r="C742" s="185" t="s">
        <v>19</v>
      </c>
      <c r="D742" s="186">
        <v>3.88</v>
      </c>
      <c r="E742" s="186">
        <v>3.88</v>
      </c>
      <c r="F742" s="464">
        <v>54736.5</v>
      </c>
      <c r="G742" s="464">
        <v>54736.5</v>
      </c>
    </row>
    <row r="743" spans="1:7" ht="15" customHeight="1">
      <c r="A743" s="189">
        <v>151510</v>
      </c>
      <c r="B743" s="189" t="s">
        <v>407</v>
      </c>
      <c r="C743" s="185" t="s">
        <v>19</v>
      </c>
      <c r="D743" s="186">
        <v>7.51</v>
      </c>
      <c r="E743" s="186">
        <v>7.51</v>
      </c>
      <c r="F743" s="464">
        <v>78947.240000000005</v>
      </c>
      <c r="G743" s="464">
        <v>78947.240000000005</v>
      </c>
    </row>
    <row r="744" spans="1:7" ht="15" customHeight="1">
      <c r="A744" s="189">
        <v>151511</v>
      </c>
      <c r="B744" s="189" t="s">
        <v>408</v>
      </c>
      <c r="C744" s="185" t="s">
        <v>19</v>
      </c>
      <c r="D744" s="186">
        <v>28.8</v>
      </c>
      <c r="E744" s="186">
        <v>28.8</v>
      </c>
      <c r="F744" s="464">
        <v>97976.04</v>
      </c>
      <c r="G744" s="464">
        <v>97976.04</v>
      </c>
    </row>
    <row r="745" spans="1:7" ht="15" customHeight="1">
      <c r="A745" s="189">
        <v>151512</v>
      </c>
      <c r="B745" s="189" t="s">
        <v>409</v>
      </c>
      <c r="C745" s="185" t="s">
        <v>19</v>
      </c>
      <c r="D745" s="186">
        <v>87.7</v>
      </c>
      <c r="E745" s="186">
        <v>87.7</v>
      </c>
      <c r="F745" s="463"/>
      <c r="G745" s="463"/>
    </row>
    <row r="746" spans="1:7" ht="15" customHeight="1">
      <c r="A746" s="189">
        <v>151513</v>
      </c>
      <c r="B746" s="189" t="s">
        <v>410</v>
      </c>
      <c r="C746" s="185" t="s">
        <v>19</v>
      </c>
      <c r="D746" s="186">
        <v>28.89</v>
      </c>
      <c r="E746" s="186">
        <v>28.89</v>
      </c>
      <c r="F746" s="463">
        <v>218.39</v>
      </c>
      <c r="G746" s="463">
        <v>218.39</v>
      </c>
    </row>
    <row r="747" spans="1:7" ht="15" customHeight="1">
      <c r="A747" s="188">
        <v>1516</v>
      </c>
      <c r="B747" s="188" t="s">
        <v>751</v>
      </c>
      <c r="C747" s="185"/>
      <c r="D747" s="186"/>
      <c r="E747" s="186"/>
      <c r="F747" s="463">
        <v>194.39</v>
      </c>
      <c r="G747" s="463">
        <v>194.39</v>
      </c>
    </row>
    <row r="748" spans="1:7" ht="15" customHeight="1">
      <c r="A748" s="189">
        <v>151601</v>
      </c>
      <c r="B748" s="189" t="s">
        <v>411</v>
      </c>
      <c r="C748" s="185" t="s">
        <v>36</v>
      </c>
      <c r="D748" s="186">
        <v>12.93</v>
      </c>
      <c r="E748" s="186">
        <v>12.93</v>
      </c>
      <c r="F748" s="463">
        <v>221.23</v>
      </c>
      <c r="G748" s="463">
        <v>221.23</v>
      </c>
    </row>
    <row r="749" spans="1:7" ht="15" customHeight="1">
      <c r="A749" s="189">
        <v>151602</v>
      </c>
      <c r="B749" s="189" t="s">
        <v>412</v>
      </c>
      <c r="C749" s="185" t="s">
        <v>36</v>
      </c>
      <c r="D749" s="186">
        <v>19.38</v>
      </c>
      <c r="E749" s="186">
        <v>19.38</v>
      </c>
      <c r="F749" s="463">
        <v>562.51</v>
      </c>
      <c r="G749" s="463">
        <v>562.51</v>
      </c>
    </row>
    <row r="750" spans="1:7" ht="15" customHeight="1">
      <c r="A750" s="189">
        <v>151603</v>
      </c>
      <c r="B750" s="189" t="s">
        <v>413</v>
      </c>
      <c r="C750" s="185" t="s">
        <v>36</v>
      </c>
      <c r="D750" s="186">
        <v>29.19</v>
      </c>
      <c r="E750" s="186">
        <v>29.19</v>
      </c>
      <c r="F750" s="463">
        <v>326.54000000000002</v>
      </c>
      <c r="G750" s="463">
        <v>326.54000000000002</v>
      </c>
    </row>
    <row r="751" spans="1:7" ht="15" customHeight="1">
      <c r="A751" s="189">
        <v>151604</v>
      </c>
      <c r="B751" s="189" t="s">
        <v>414</v>
      </c>
      <c r="C751" s="185" t="s">
        <v>36</v>
      </c>
      <c r="D751" s="186">
        <v>24.66</v>
      </c>
      <c r="E751" s="186">
        <v>24.66</v>
      </c>
      <c r="F751" s="463">
        <v>258.66000000000003</v>
      </c>
      <c r="G751" s="463">
        <v>258.66000000000003</v>
      </c>
    </row>
    <row r="752" spans="1:7" ht="15" customHeight="1">
      <c r="A752" s="189">
        <v>151605</v>
      </c>
      <c r="B752" s="189" t="s">
        <v>415</v>
      </c>
      <c r="C752" s="185" t="s">
        <v>36</v>
      </c>
      <c r="D752" s="186">
        <v>37.61</v>
      </c>
      <c r="E752" s="186">
        <v>37.61</v>
      </c>
      <c r="F752" s="463">
        <v>197.65</v>
      </c>
      <c r="G752" s="463">
        <v>197.65</v>
      </c>
    </row>
    <row r="753" spans="1:7" ht="15" customHeight="1">
      <c r="A753" s="189">
        <v>151606</v>
      </c>
      <c r="B753" s="189" t="s">
        <v>416</v>
      </c>
      <c r="C753" s="185" t="s">
        <v>36</v>
      </c>
      <c r="D753" s="186">
        <v>54.71</v>
      </c>
      <c r="E753" s="186">
        <v>54.71</v>
      </c>
      <c r="F753" s="463">
        <v>372.23</v>
      </c>
      <c r="G753" s="463">
        <v>372.23</v>
      </c>
    </row>
    <row r="754" spans="1:7" ht="15" customHeight="1">
      <c r="A754" s="188">
        <v>1517</v>
      </c>
      <c r="B754" s="188" t="s">
        <v>763</v>
      </c>
      <c r="C754" s="185"/>
      <c r="D754" s="186"/>
      <c r="E754" s="186"/>
      <c r="F754" s="463">
        <v>234.01</v>
      </c>
      <c r="G754" s="463">
        <v>234.01</v>
      </c>
    </row>
    <row r="755" spans="1:7" ht="15" customHeight="1">
      <c r="A755" s="189">
        <v>151701</v>
      </c>
      <c r="B755" s="189" t="s">
        <v>764</v>
      </c>
      <c r="C755" s="185" t="s">
        <v>19</v>
      </c>
      <c r="D755" s="187">
        <v>2149.4</v>
      </c>
      <c r="E755" s="187">
        <v>2149.4</v>
      </c>
      <c r="F755" s="463">
        <v>260.12</v>
      </c>
      <c r="G755" s="463">
        <v>260.12</v>
      </c>
    </row>
    <row r="756" spans="1:7" ht="15" customHeight="1">
      <c r="A756" s="189">
        <v>151702</v>
      </c>
      <c r="B756" s="189" t="s">
        <v>765</v>
      </c>
      <c r="C756" s="185" t="s">
        <v>19</v>
      </c>
      <c r="D756" s="187">
        <v>2908.1</v>
      </c>
      <c r="E756" s="187">
        <v>2908.1</v>
      </c>
      <c r="F756" s="463">
        <v>198.14</v>
      </c>
      <c r="G756" s="463">
        <v>198.14</v>
      </c>
    </row>
    <row r="757" spans="1:7" ht="15" customHeight="1">
      <c r="A757" s="189">
        <v>151703</v>
      </c>
      <c r="B757" s="189" t="s">
        <v>766</v>
      </c>
      <c r="C757" s="185" t="s">
        <v>19</v>
      </c>
      <c r="D757" s="187">
        <v>3169.18</v>
      </c>
      <c r="E757" s="187">
        <v>3169.18</v>
      </c>
      <c r="F757" s="463">
        <v>323.58999999999997</v>
      </c>
      <c r="G757" s="463">
        <v>323.58999999999997</v>
      </c>
    </row>
    <row r="758" spans="1:7" ht="15" customHeight="1">
      <c r="A758" s="189">
        <v>151704</v>
      </c>
      <c r="B758" s="189" t="s">
        <v>767</v>
      </c>
      <c r="C758" s="185" t="s">
        <v>19</v>
      </c>
      <c r="D758" s="187">
        <v>3530.11</v>
      </c>
      <c r="E758" s="187">
        <v>3530.11</v>
      </c>
      <c r="F758" s="463">
        <v>158.88</v>
      </c>
      <c r="G758" s="463">
        <v>158.88</v>
      </c>
    </row>
    <row r="759" spans="1:7" ht="15" customHeight="1">
      <c r="A759" s="189">
        <v>151705</v>
      </c>
      <c r="B759" s="189" t="s">
        <v>768</v>
      </c>
      <c r="C759" s="185" t="s">
        <v>19</v>
      </c>
      <c r="D759" s="187">
        <v>3720.26</v>
      </c>
      <c r="E759" s="187">
        <v>3720.26</v>
      </c>
      <c r="F759" s="463">
        <v>282.11</v>
      </c>
      <c r="G759" s="463">
        <v>282.11</v>
      </c>
    </row>
    <row r="760" spans="1:7" ht="15" customHeight="1">
      <c r="A760" s="189">
        <v>151706</v>
      </c>
      <c r="B760" s="189" t="s">
        <v>11259</v>
      </c>
      <c r="C760" s="185" t="s">
        <v>19</v>
      </c>
      <c r="D760" s="187">
        <v>6208.83</v>
      </c>
      <c r="E760" s="187">
        <v>6208.83</v>
      </c>
      <c r="F760" s="463">
        <v>262.61</v>
      </c>
      <c r="G760" s="463">
        <v>262.61</v>
      </c>
    </row>
    <row r="761" spans="1:7" ht="15" customHeight="1">
      <c r="A761" s="189">
        <v>151707</v>
      </c>
      <c r="B761" s="189" t="s">
        <v>11260</v>
      </c>
      <c r="C761" s="185" t="s">
        <v>19</v>
      </c>
      <c r="D761" s="187">
        <v>4643.33</v>
      </c>
      <c r="E761" s="187">
        <v>4643.33</v>
      </c>
      <c r="F761" s="463">
        <v>100.81</v>
      </c>
      <c r="G761" s="463">
        <v>100.81</v>
      </c>
    </row>
    <row r="762" spans="1:7" ht="15" customHeight="1">
      <c r="A762" s="189">
        <v>151710</v>
      </c>
      <c r="B762" s="189" t="s">
        <v>769</v>
      </c>
      <c r="C762" s="185" t="s">
        <v>19</v>
      </c>
      <c r="D762" s="187">
        <v>7525.19</v>
      </c>
      <c r="E762" s="187">
        <v>7525.19</v>
      </c>
      <c r="F762" s="463">
        <v>187.21</v>
      </c>
      <c r="G762" s="463">
        <v>187.21</v>
      </c>
    </row>
    <row r="763" spans="1:7" ht="15" customHeight="1">
      <c r="A763" s="189">
        <v>151711</v>
      </c>
      <c r="B763" s="189" t="s">
        <v>770</v>
      </c>
      <c r="C763" s="185" t="s">
        <v>19</v>
      </c>
      <c r="D763" s="187">
        <v>6527.47</v>
      </c>
      <c r="E763" s="187">
        <v>6527.47</v>
      </c>
      <c r="F763" s="463"/>
      <c r="G763" s="463"/>
    </row>
    <row r="764" spans="1:7" ht="15" customHeight="1">
      <c r="A764" s="189">
        <v>151712</v>
      </c>
      <c r="B764" s="189" t="s">
        <v>417</v>
      </c>
      <c r="C764" s="185" t="s">
        <v>19</v>
      </c>
      <c r="D764" s="187">
        <v>38654.660000000003</v>
      </c>
      <c r="E764" s="187">
        <v>38654.660000000003</v>
      </c>
      <c r="F764" s="463">
        <v>533.95000000000005</v>
      </c>
      <c r="G764" s="463">
        <v>533.95000000000005</v>
      </c>
    </row>
    <row r="765" spans="1:7" ht="15" customHeight="1">
      <c r="A765" s="189">
        <v>151713</v>
      </c>
      <c r="B765" s="189" t="s">
        <v>418</v>
      </c>
      <c r="C765" s="185" t="s">
        <v>19</v>
      </c>
      <c r="D765" s="187">
        <v>48420.91</v>
      </c>
      <c r="E765" s="187">
        <v>48420.91</v>
      </c>
      <c r="F765" s="463">
        <v>582.45000000000005</v>
      </c>
      <c r="G765" s="463">
        <v>582.45000000000005</v>
      </c>
    </row>
    <row r="766" spans="1:7" ht="15" customHeight="1">
      <c r="A766" s="189">
        <v>151714</v>
      </c>
      <c r="B766" s="189" t="s">
        <v>419</v>
      </c>
      <c r="C766" s="185" t="s">
        <v>19</v>
      </c>
      <c r="D766" s="187">
        <v>73919.679999999993</v>
      </c>
      <c r="E766" s="187">
        <v>73919.679999999993</v>
      </c>
      <c r="F766" s="463">
        <v>633.37</v>
      </c>
      <c r="G766" s="463">
        <v>633.37</v>
      </c>
    </row>
    <row r="767" spans="1:7" ht="15" customHeight="1">
      <c r="A767" s="189">
        <v>151715</v>
      </c>
      <c r="B767" s="189" t="s">
        <v>420</v>
      </c>
      <c r="C767" s="185" t="s">
        <v>19</v>
      </c>
      <c r="D767" s="187">
        <v>90394.51</v>
      </c>
      <c r="E767" s="187">
        <v>90394.51</v>
      </c>
      <c r="F767" s="463">
        <v>757.17</v>
      </c>
      <c r="G767" s="463">
        <v>757.17</v>
      </c>
    </row>
    <row r="768" spans="1:7" ht="15" customHeight="1">
      <c r="A768" s="188">
        <v>1518</v>
      </c>
      <c r="B768" s="188" t="s">
        <v>771</v>
      </c>
      <c r="C768" s="185"/>
      <c r="D768" s="186"/>
      <c r="E768" s="186"/>
      <c r="F768" s="464">
        <v>1328.13</v>
      </c>
      <c r="G768" s="464">
        <v>1328.13</v>
      </c>
    </row>
    <row r="769" spans="1:7" ht="15" customHeight="1">
      <c r="A769" s="189">
        <v>151801</v>
      </c>
      <c r="B769" s="189" t="s">
        <v>3984</v>
      </c>
      <c r="C769" s="185" t="s">
        <v>19</v>
      </c>
      <c r="D769" s="186">
        <v>217.05</v>
      </c>
      <c r="E769" s="186">
        <v>217.05</v>
      </c>
      <c r="F769" s="463"/>
      <c r="G769" s="463"/>
    </row>
    <row r="770" spans="1:7" ht="15" customHeight="1">
      <c r="A770" s="189">
        <v>151802</v>
      </c>
      <c r="B770" s="189" t="s">
        <v>3985</v>
      </c>
      <c r="C770" s="185" t="s">
        <v>19</v>
      </c>
      <c r="D770" s="186">
        <v>193.18</v>
      </c>
      <c r="E770" s="186">
        <v>193.18</v>
      </c>
      <c r="F770" s="463">
        <v>12.8</v>
      </c>
      <c r="G770" s="463">
        <v>12.8</v>
      </c>
    </row>
    <row r="771" spans="1:7" ht="15" customHeight="1">
      <c r="A771" s="189">
        <v>151803</v>
      </c>
      <c r="B771" s="189" t="s">
        <v>3986</v>
      </c>
      <c r="C771" s="185" t="s">
        <v>19</v>
      </c>
      <c r="D771" s="186">
        <v>221.19</v>
      </c>
      <c r="E771" s="186">
        <v>221.19</v>
      </c>
      <c r="F771" s="463">
        <v>16.75</v>
      </c>
      <c r="G771" s="463">
        <v>16.75</v>
      </c>
    </row>
    <row r="772" spans="1:7" ht="15" customHeight="1">
      <c r="A772" s="189">
        <v>151805</v>
      </c>
      <c r="B772" s="189" t="s">
        <v>3987</v>
      </c>
      <c r="C772" s="185" t="s">
        <v>19</v>
      </c>
      <c r="D772" s="186">
        <v>540.75</v>
      </c>
      <c r="E772" s="186">
        <v>540.75</v>
      </c>
      <c r="F772" s="463">
        <v>24.26</v>
      </c>
      <c r="G772" s="463">
        <v>24.26</v>
      </c>
    </row>
    <row r="773" spans="1:7" ht="15" customHeight="1">
      <c r="A773" s="189">
        <v>151806</v>
      </c>
      <c r="B773" s="189" t="s">
        <v>3988</v>
      </c>
      <c r="C773" s="185" t="s">
        <v>19</v>
      </c>
      <c r="D773" s="186">
        <v>313.94</v>
      </c>
      <c r="E773" s="186">
        <v>313.94</v>
      </c>
      <c r="F773" s="463">
        <v>24.74</v>
      </c>
      <c r="G773" s="463">
        <v>24.74</v>
      </c>
    </row>
    <row r="774" spans="1:7" ht="15" customHeight="1">
      <c r="A774" s="189">
        <v>151807</v>
      </c>
      <c r="B774" s="189" t="s">
        <v>3989</v>
      </c>
      <c r="C774" s="185" t="s">
        <v>19</v>
      </c>
      <c r="D774" s="186">
        <v>255.51</v>
      </c>
      <c r="E774" s="186">
        <v>255.51</v>
      </c>
      <c r="F774" s="463">
        <v>25.75</v>
      </c>
      <c r="G774" s="463">
        <v>25.75</v>
      </c>
    </row>
    <row r="775" spans="1:7" ht="15" customHeight="1">
      <c r="A775" s="189">
        <v>151809</v>
      </c>
      <c r="B775" s="189" t="s">
        <v>3990</v>
      </c>
      <c r="C775" s="185" t="s">
        <v>19</v>
      </c>
      <c r="D775" s="186">
        <v>195.86</v>
      </c>
      <c r="E775" s="186">
        <v>195.86</v>
      </c>
      <c r="F775" s="463">
        <v>30.26</v>
      </c>
      <c r="G775" s="463">
        <v>30.26</v>
      </c>
    </row>
    <row r="776" spans="1:7" ht="15" customHeight="1">
      <c r="A776" s="189">
        <v>151810</v>
      </c>
      <c r="B776" s="189" t="s">
        <v>3991</v>
      </c>
      <c r="C776" s="185" t="s">
        <v>19</v>
      </c>
      <c r="D776" s="186">
        <v>371.2</v>
      </c>
      <c r="E776" s="186">
        <v>371.2</v>
      </c>
      <c r="F776" s="463">
        <v>44.19</v>
      </c>
      <c r="G776" s="463">
        <v>44.19</v>
      </c>
    </row>
    <row r="777" spans="1:7" ht="15" customHeight="1">
      <c r="A777" s="189">
        <v>151811</v>
      </c>
      <c r="B777" s="189" t="s">
        <v>3992</v>
      </c>
      <c r="C777" s="185" t="s">
        <v>19</v>
      </c>
      <c r="D777" s="186">
        <v>232.56</v>
      </c>
      <c r="E777" s="186">
        <v>232.56</v>
      </c>
      <c r="F777" s="463">
        <v>44.43</v>
      </c>
      <c r="G777" s="463">
        <v>44.43</v>
      </c>
    </row>
    <row r="778" spans="1:7" ht="15" customHeight="1">
      <c r="A778" s="189">
        <v>151812</v>
      </c>
      <c r="B778" s="189" t="s">
        <v>3993</v>
      </c>
      <c r="C778" s="185" t="s">
        <v>19</v>
      </c>
      <c r="D778" s="186">
        <v>257.49</v>
      </c>
      <c r="E778" s="186">
        <v>257.49</v>
      </c>
      <c r="F778" s="463">
        <v>52.62</v>
      </c>
      <c r="G778" s="463">
        <v>52.62</v>
      </c>
    </row>
    <row r="779" spans="1:7" ht="15" customHeight="1">
      <c r="A779" s="189">
        <v>151813</v>
      </c>
      <c r="B779" s="189" t="s">
        <v>3994</v>
      </c>
      <c r="C779" s="185" t="s">
        <v>19</v>
      </c>
      <c r="D779" s="186">
        <v>200.26</v>
      </c>
      <c r="E779" s="186">
        <v>200.26</v>
      </c>
      <c r="F779" s="463">
        <v>74.28</v>
      </c>
      <c r="G779" s="463">
        <v>74.28</v>
      </c>
    </row>
    <row r="780" spans="1:7" ht="15" customHeight="1">
      <c r="A780" s="189">
        <v>151814</v>
      </c>
      <c r="B780" s="189" t="s">
        <v>421</v>
      </c>
      <c r="C780" s="185" t="s">
        <v>19</v>
      </c>
      <c r="D780" s="186">
        <v>323.20999999999998</v>
      </c>
      <c r="E780" s="186">
        <v>323.20999999999998</v>
      </c>
      <c r="F780" s="463">
        <v>77.7</v>
      </c>
      <c r="G780" s="463">
        <v>77.7</v>
      </c>
    </row>
    <row r="781" spans="1:7" ht="15" customHeight="1">
      <c r="A781" s="189">
        <v>151815</v>
      </c>
      <c r="B781" s="189" t="s">
        <v>3995</v>
      </c>
      <c r="C781" s="185" t="s">
        <v>19</v>
      </c>
      <c r="D781" s="186">
        <v>158.83000000000001</v>
      </c>
      <c r="E781" s="186">
        <v>158.83000000000001</v>
      </c>
      <c r="F781" s="463">
        <v>89.06</v>
      </c>
      <c r="G781" s="463">
        <v>89.06</v>
      </c>
    </row>
    <row r="782" spans="1:7" ht="15" customHeight="1">
      <c r="A782" s="189">
        <v>151816</v>
      </c>
      <c r="B782" s="189" t="s">
        <v>3996</v>
      </c>
      <c r="C782" s="185" t="s">
        <v>19</v>
      </c>
      <c r="D782" s="186">
        <v>278.49</v>
      </c>
      <c r="E782" s="186">
        <v>278.49</v>
      </c>
      <c r="F782" s="463">
        <v>95.03</v>
      </c>
      <c r="G782" s="463">
        <v>95.03</v>
      </c>
    </row>
    <row r="783" spans="1:7" ht="15" customHeight="1">
      <c r="A783" s="189">
        <v>151817</v>
      </c>
      <c r="B783" s="189" t="s">
        <v>422</v>
      </c>
      <c r="C783" s="185" t="s">
        <v>19</v>
      </c>
      <c r="D783" s="186">
        <v>262.89999999999998</v>
      </c>
      <c r="E783" s="186">
        <v>262.89999999999998</v>
      </c>
      <c r="F783" s="463">
        <v>103.21</v>
      </c>
      <c r="G783" s="463">
        <v>103.21</v>
      </c>
    </row>
    <row r="784" spans="1:7" ht="15" customHeight="1">
      <c r="A784" s="189">
        <v>151819</v>
      </c>
      <c r="B784" s="189" t="s">
        <v>3997</v>
      </c>
      <c r="C784" s="185" t="s">
        <v>19</v>
      </c>
      <c r="D784" s="186">
        <v>105.94</v>
      </c>
      <c r="E784" s="186">
        <v>105.94</v>
      </c>
      <c r="F784" s="463">
        <v>346.35</v>
      </c>
      <c r="G784" s="463">
        <v>346.35</v>
      </c>
    </row>
    <row r="785" spans="1:7" ht="15" customHeight="1">
      <c r="A785" s="189">
        <v>151820</v>
      </c>
      <c r="B785" s="189" t="s">
        <v>3998</v>
      </c>
      <c r="C785" s="185" t="s">
        <v>19</v>
      </c>
      <c r="D785" s="186">
        <v>185.89</v>
      </c>
      <c r="E785" s="186">
        <v>185.89</v>
      </c>
      <c r="F785" s="463">
        <v>362.22</v>
      </c>
      <c r="G785" s="463">
        <v>362.22</v>
      </c>
    </row>
    <row r="786" spans="1:7" ht="15" customHeight="1">
      <c r="A786" s="188">
        <v>1519</v>
      </c>
      <c r="B786" s="188" t="s">
        <v>772</v>
      </c>
      <c r="C786" s="185"/>
      <c r="D786" s="186"/>
      <c r="E786" s="186"/>
      <c r="F786" s="463">
        <v>381.59</v>
      </c>
      <c r="G786" s="463">
        <v>381.59</v>
      </c>
    </row>
    <row r="787" spans="1:7" ht="15" customHeight="1">
      <c r="A787" s="189">
        <v>151901</v>
      </c>
      <c r="B787" s="189" t="s">
        <v>423</v>
      </c>
      <c r="C787" s="185" t="s">
        <v>19</v>
      </c>
      <c r="D787" s="186">
        <v>504.99</v>
      </c>
      <c r="E787" s="186">
        <v>504.99</v>
      </c>
      <c r="F787" s="463">
        <v>14.74</v>
      </c>
      <c r="G787" s="463">
        <v>14.74</v>
      </c>
    </row>
    <row r="788" spans="1:7" ht="15" customHeight="1">
      <c r="A788" s="189">
        <v>151902</v>
      </c>
      <c r="B788" s="189" t="s">
        <v>424</v>
      </c>
      <c r="C788" s="185" t="s">
        <v>19</v>
      </c>
      <c r="D788" s="186">
        <v>604.36</v>
      </c>
      <c r="E788" s="186">
        <v>604.36</v>
      </c>
      <c r="F788" s="463">
        <v>25.19</v>
      </c>
      <c r="G788" s="463">
        <v>25.19</v>
      </c>
    </row>
    <row r="789" spans="1:7" ht="15" customHeight="1">
      <c r="A789" s="189">
        <v>151903</v>
      </c>
      <c r="B789" s="189" t="s">
        <v>425</v>
      </c>
      <c r="C789" s="185" t="s">
        <v>19</v>
      </c>
      <c r="D789" s="186">
        <v>698.47</v>
      </c>
      <c r="E789" s="186">
        <v>698.47</v>
      </c>
      <c r="F789" s="463">
        <v>14.02</v>
      </c>
      <c r="G789" s="463">
        <v>14.02</v>
      </c>
    </row>
    <row r="790" spans="1:7" ht="15" customHeight="1">
      <c r="A790" s="189">
        <v>151904</v>
      </c>
      <c r="B790" s="189" t="s">
        <v>426</v>
      </c>
      <c r="C790" s="185" t="s">
        <v>19</v>
      </c>
      <c r="D790" s="186">
        <v>855.34</v>
      </c>
      <c r="E790" s="186">
        <v>855.34</v>
      </c>
      <c r="F790" s="463">
        <v>14.35</v>
      </c>
      <c r="G790" s="463">
        <v>14.35</v>
      </c>
    </row>
    <row r="791" spans="1:7" ht="15" customHeight="1">
      <c r="A791" s="189">
        <v>151905</v>
      </c>
      <c r="B791" s="189" t="s">
        <v>427</v>
      </c>
      <c r="C791" s="185" t="s">
        <v>19</v>
      </c>
      <c r="D791" s="186">
        <v>951.07</v>
      </c>
      <c r="E791" s="186">
        <v>951.07</v>
      </c>
      <c r="F791" s="463">
        <v>17.079999999999998</v>
      </c>
      <c r="G791" s="463">
        <v>17.079999999999998</v>
      </c>
    </row>
    <row r="792" spans="1:7" ht="15" customHeight="1">
      <c r="A792" s="188">
        <v>1520</v>
      </c>
      <c r="B792" s="188" t="s">
        <v>773</v>
      </c>
      <c r="C792" s="185"/>
      <c r="D792" s="186"/>
      <c r="E792" s="186"/>
      <c r="F792" s="463">
        <v>30.03</v>
      </c>
      <c r="G792" s="463">
        <v>30.03</v>
      </c>
    </row>
    <row r="793" spans="1:7" ht="15" customHeight="1">
      <c r="A793" s="189">
        <v>152001</v>
      </c>
      <c r="B793" s="189" t="s">
        <v>33382</v>
      </c>
      <c r="C793" s="185" t="s">
        <v>19</v>
      </c>
      <c r="D793" s="186">
        <v>12.99</v>
      </c>
      <c r="E793" s="186">
        <v>12.99</v>
      </c>
      <c r="F793" s="463">
        <v>31.62</v>
      </c>
      <c r="G793" s="463">
        <v>31.62</v>
      </c>
    </row>
    <row r="794" spans="1:7" ht="15" customHeight="1">
      <c r="A794" s="189">
        <v>152002</v>
      </c>
      <c r="B794" s="189" t="s">
        <v>33383</v>
      </c>
      <c r="C794" s="185" t="s">
        <v>19</v>
      </c>
      <c r="D794" s="186">
        <v>13.38</v>
      </c>
      <c r="E794" s="186">
        <v>13.38</v>
      </c>
      <c r="F794" s="463">
        <v>37.71</v>
      </c>
      <c r="G794" s="463">
        <v>37.71</v>
      </c>
    </row>
    <row r="795" spans="1:7" ht="15" customHeight="1">
      <c r="A795" s="189">
        <v>152003</v>
      </c>
      <c r="B795" s="189" t="s">
        <v>33384</v>
      </c>
      <c r="C795" s="185" t="s">
        <v>19</v>
      </c>
      <c r="D795" s="186">
        <v>15.68</v>
      </c>
      <c r="E795" s="186">
        <v>15.68</v>
      </c>
      <c r="F795" s="463"/>
      <c r="G795" s="463"/>
    </row>
    <row r="796" spans="1:7" ht="15" customHeight="1">
      <c r="A796" s="189">
        <v>152004</v>
      </c>
      <c r="B796" s="189" t="s">
        <v>33385</v>
      </c>
      <c r="C796" s="185" t="s">
        <v>19</v>
      </c>
      <c r="D796" s="186">
        <v>16.28</v>
      </c>
      <c r="E796" s="186">
        <v>16.28</v>
      </c>
      <c r="F796" s="463">
        <v>83.86</v>
      </c>
      <c r="G796" s="463">
        <v>83.86</v>
      </c>
    </row>
    <row r="797" spans="1:7" ht="15" customHeight="1">
      <c r="A797" s="189">
        <v>152005</v>
      </c>
      <c r="B797" s="189" t="s">
        <v>33386</v>
      </c>
      <c r="C797" s="185" t="s">
        <v>19</v>
      </c>
      <c r="D797" s="186">
        <v>19.760000000000002</v>
      </c>
      <c r="E797" s="186">
        <v>19.760000000000002</v>
      </c>
      <c r="F797" s="463">
        <v>125.79</v>
      </c>
      <c r="G797" s="463">
        <v>125.79</v>
      </c>
    </row>
    <row r="798" spans="1:7" ht="15" customHeight="1">
      <c r="A798" s="189">
        <v>152006</v>
      </c>
      <c r="B798" s="189" t="s">
        <v>33387</v>
      </c>
      <c r="C798" s="185" t="s">
        <v>19</v>
      </c>
      <c r="D798" s="186">
        <v>19.8</v>
      </c>
      <c r="E798" s="186">
        <v>19.8</v>
      </c>
      <c r="F798" s="463">
        <v>209.65</v>
      </c>
      <c r="G798" s="463">
        <v>209.65</v>
      </c>
    </row>
    <row r="799" spans="1:7" ht="15" customHeight="1">
      <c r="A799" s="189">
        <v>152007</v>
      </c>
      <c r="B799" s="189" t="s">
        <v>33388</v>
      </c>
      <c r="C799" s="185" t="s">
        <v>19</v>
      </c>
      <c r="D799" s="186">
        <v>27.11</v>
      </c>
      <c r="E799" s="186">
        <v>27.11</v>
      </c>
      <c r="F799" s="463">
        <v>28.09</v>
      </c>
      <c r="G799" s="463">
        <v>28.09</v>
      </c>
    </row>
    <row r="800" spans="1:7" ht="15" customHeight="1">
      <c r="A800" s="189">
        <v>152010</v>
      </c>
      <c r="B800" s="189" t="s">
        <v>33389</v>
      </c>
      <c r="C800" s="185" t="s">
        <v>19</v>
      </c>
      <c r="D800" s="186">
        <v>27.69</v>
      </c>
      <c r="E800" s="186">
        <v>27.69</v>
      </c>
      <c r="F800" s="463">
        <v>41.93</v>
      </c>
      <c r="G800" s="463">
        <v>41.93</v>
      </c>
    </row>
    <row r="801" spans="1:7" ht="15" customHeight="1">
      <c r="A801" s="189">
        <v>152011</v>
      </c>
      <c r="B801" s="189" t="s">
        <v>33390</v>
      </c>
      <c r="C801" s="185" t="s">
        <v>19</v>
      </c>
      <c r="D801" s="186">
        <v>36.78</v>
      </c>
      <c r="E801" s="186">
        <v>36.78</v>
      </c>
      <c r="F801" s="463">
        <v>33.54</v>
      </c>
      <c r="G801" s="463">
        <v>33.54</v>
      </c>
    </row>
    <row r="802" spans="1:7" ht="15" customHeight="1">
      <c r="A802" s="189">
        <v>152012</v>
      </c>
      <c r="B802" s="189" t="s">
        <v>33391</v>
      </c>
      <c r="C802" s="185" t="s">
        <v>19</v>
      </c>
      <c r="D802" s="186">
        <v>41.83</v>
      </c>
      <c r="E802" s="186">
        <v>41.83</v>
      </c>
      <c r="F802" s="463">
        <v>20.97</v>
      </c>
      <c r="G802" s="463">
        <v>20.97</v>
      </c>
    </row>
    <row r="803" spans="1:7" ht="15" customHeight="1">
      <c r="A803" s="189">
        <v>152013</v>
      </c>
      <c r="B803" s="189" t="s">
        <v>33392</v>
      </c>
      <c r="C803" s="185" t="s">
        <v>19</v>
      </c>
      <c r="D803" s="186">
        <v>48.63</v>
      </c>
      <c r="E803" s="186">
        <v>48.63</v>
      </c>
      <c r="F803" s="463">
        <v>37.74</v>
      </c>
      <c r="G803" s="463">
        <v>37.74</v>
      </c>
    </row>
    <row r="804" spans="1:7" ht="15" customHeight="1">
      <c r="A804" s="189">
        <v>152014</v>
      </c>
      <c r="B804" s="189" t="s">
        <v>33393</v>
      </c>
      <c r="C804" s="185" t="s">
        <v>19</v>
      </c>
      <c r="D804" s="186">
        <v>58.27</v>
      </c>
      <c r="E804" s="186">
        <v>58.27</v>
      </c>
      <c r="F804" s="463">
        <v>83.86</v>
      </c>
      <c r="G804" s="463">
        <v>83.86</v>
      </c>
    </row>
    <row r="805" spans="1:7" ht="15" customHeight="1">
      <c r="A805" s="189">
        <v>152015</v>
      </c>
      <c r="B805" s="189" t="s">
        <v>33394</v>
      </c>
      <c r="C805" s="185" t="s">
        <v>19</v>
      </c>
      <c r="D805" s="186">
        <v>61.27</v>
      </c>
      <c r="E805" s="186">
        <v>61.27</v>
      </c>
      <c r="F805" s="463">
        <v>167.72</v>
      </c>
      <c r="G805" s="463">
        <v>167.72</v>
      </c>
    </row>
    <row r="806" spans="1:7" ht="15" customHeight="1">
      <c r="A806" s="189">
        <v>152016</v>
      </c>
      <c r="B806" s="189" t="s">
        <v>33395</v>
      </c>
      <c r="C806" s="185" t="s">
        <v>19</v>
      </c>
      <c r="D806" s="186">
        <v>70.59</v>
      </c>
      <c r="E806" s="186">
        <v>70.59</v>
      </c>
      <c r="F806" s="463">
        <v>209.65</v>
      </c>
      <c r="G806" s="463">
        <v>209.65</v>
      </c>
    </row>
    <row r="807" spans="1:7" ht="15" customHeight="1">
      <c r="A807" s="189">
        <v>152025</v>
      </c>
      <c r="B807" s="189" t="s">
        <v>33396</v>
      </c>
      <c r="C807" s="185" t="s">
        <v>19</v>
      </c>
      <c r="D807" s="186">
        <v>244.94</v>
      </c>
      <c r="E807" s="186">
        <v>244.94</v>
      </c>
      <c r="F807" s="463">
        <v>335.44</v>
      </c>
      <c r="G807" s="463">
        <v>335.44</v>
      </c>
    </row>
    <row r="808" spans="1:7" ht="15" customHeight="1">
      <c r="A808" s="189">
        <v>152026</v>
      </c>
      <c r="B808" s="189" t="s">
        <v>33397</v>
      </c>
      <c r="C808" s="185" t="s">
        <v>19</v>
      </c>
      <c r="D808" s="186">
        <v>256.29000000000002</v>
      </c>
      <c r="E808" s="186">
        <v>256.29000000000002</v>
      </c>
      <c r="F808" s="463">
        <v>16.77</v>
      </c>
      <c r="G808" s="463">
        <v>16.77</v>
      </c>
    </row>
    <row r="809" spans="1:7" ht="15" customHeight="1">
      <c r="A809" s="189">
        <v>152027</v>
      </c>
      <c r="B809" s="189" t="s">
        <v>33398</v>
      </c>
      <c r="C809" s="185" t="s">
        <v>19</v>
      </c>
      <c r="D809" s="186">
        <v>261.24</v>
      </c>
      <c r="E809" s="186">
        <v>261.24</v>
      </c>
      <c r="F809" s="463">
        <v>25.16</v>
      </c>
      <c r="G809" s="463">
        <v>25.16</v>
      </c>
    </row>
    <row r="810" spans="1:7" ht="15" customHeight="1">
      <c r="A810" s="189">
        <v>152030</v>
      </c>
      <c r="B810" s="189" t="s">
        <v>33399</v>
      </c>
      <c r="C810" s="185" t="s">
        <v>19</v>
      </c>
      <c r="D810" s="186">
        <v>14.67</v>
      </c>
      <c r="E810" s="186">
        <v>14.67</v>
      </c>
      <c r="F810" s="463">
        <v>12.58</v>
      </c>
      <c r="G810" s="463">
        <v>12.58</v>
      </c>
    </row>
    <row r="811" spans="1:7" ht="15" customHeight="1">
      <c r="A811" s="189">
        <v>152031</v>
      </c>
      <c r="B811" s="189" t="s">
        <v>33400</v>
      </c>
      <c r="C811" s="185" t="s">
        <v>19</v>
      </c>
      <c r="D811" s="186">
        <v>22.33</v>
      </c>
      <c r="E811" s="186">
        <v>22.33</v>
      </c>
      <c r="F811" s="463">
        <v>18.87</v>
      </c>
      <c r="G811" s="463">
        <v>18.87</v>
      </c>
    </row>
    <row r="812" spans="1:7" ht="15" customHeight="1">
      <c r="A812" s="189">
        <v>152034</v>
      </c>
      <c r="B812" s="189" t="s">
        <v>33401</v>
      </c>
      <c r="C812" s="185" t="s">
        <v>19</v>
      </c>
      <c r="D812" s="186">
        <v>15.15</v>
      </c>
      <c r="E812" s="186">
        <v>15.15</v>
      </c>
      <c r="F812" s="463">
        <v>20.97</v>
      </c>
      <c r="G812" s="463">
        <v>20.97</v>
      </c>
    </row>
    <row r="813" spans="1:7" ht="15" customHeight="1">
      <c r="A813" s="189">
        <v>152035</v>
      </c>
      <c r="B813" s="189" t="s">
        <v>33402</v>
      </c>
      <c r="C813" s="185" t="s">
        <v>19</v>
      </c>
      <c r="D813" s="186">
        <v>15.19</v>
      </c>
      <c r="E813" s="186">
        <v>15.19</v>
      </c>
      <c r="F813" s="463">
        <v>25.16</v>
      </c>
      <c r="G813" s="463">
        <v>25.16</v>
      </c>
    </row>
    <row r="814" spans="1:7" ht="15" customHeight="1">
      <c r="A814" s="189">
        <v>152040</v>
      </c>
      <c r="B814" s="189" t="s">
        <v>33403</v>
      </c>
      <c r="C814" s="185" t="s">
        <v>19</v>
      </c>
      <c r="D814" s="186">
        <v>10.57</v>
      </c>
      <c r="E814" s="186">
        <v>10.57</v>
      </c>
      <c r="F814" s="463">
        <v>29.35</v>
      </c>
      <c r="G814" s="463">
        <v>29.35</v>
      </c>
    </row>
    <row r="815" spans="1:7" ht="15" customHeight="1">
      <c r="A815" s="189">
        <v>152041</v>
      </c>
      <c r="B815" s="189" t="s">
        <v>33404</v>
      </c>
      <c r="C815" s="185" t="s">
        <v>19</v>
      </c>
      <c r="D815" s="186">
        <v>12.89</v>
      </c>
      <c r="E815" s="186">
        <v>12.89</v>
      </c>
      <c r="F815" s="463">
        <v>33.54</v>
      </c>
      <c r="G815" s="463">
        <v>33.54</v>
      </c>
    </row>
    <row r="816" spans="1:7" ht="15" customHeight="1">
      <c r="A816" s="189">
        <v>152042</v>
      </c>
      <c r="B816" s="189" t="s">
        <v>33405</v>
      </c>
      <c r="C816" s="185" t="s">
        <v>19</v>
      </c>
      <c r="D816" s="186">
        <v>19.39</v>
      </c>
      <c r="E816" s="186">
        <v>19.39</v>
      </c>
      <c r="F816" s="463">
        <v>37.74</v>
      </c>
      <c r="G816" s="463">
        <v>37.74</v>
      </c>
    </row>
    <row r="817" spans="1:7" ht="15" customHeight="1">
      <c r="A817" s="188">
        <v>1522</v>
      </c>
      <c r="B817" s="188" t="s">
        <v>4513</v>
      </c>
      <c r="C817" s="185"/>
      <c r="D817" s="186"/>
      <c r="E817" s="186"/>
      <c r="F817" s="463">
        <v>18.87</v>
      </c>
      <c r="G817" s="463">
        <v>18.87</v>
      </c>
    </row>
    <row r="818" spans="1:7" ht="15" customHeight="1">
      <c r="A818" s="189">
        <v>152201</v>
      </c>
      <c r="B818" s="189" t="s">
        <v>4514</v>
      </c>
      <c r="C818" s="185" t="s">
        <v>19</v>
      </c>
      <c r="D818" s="186">
        <v>88.84</v>
      </c>
      <c r="E818" s="186">
        <v>88.84</v>
      </c>
      <c r="F818" s="463">
        <v>10.48</v>
      </c>
      <c r="G818" s="463">
        <v>10.48</v>
      </c>
    </row>
    <row r="819" spans="1:7" ht="15" customHeight="1">
      <c r="A819" s="189">
        <v>152202</v>
      </c>
      <c r="B819" s="189" t="s">
        <v>4515</v>
      </c>
      <c r="C819" s="185" t="s">
        <v>19</v>
      </c>
      <c r="D819" s="186">
        <v>133.26</v>
      </c>
      <c r="E819" s="186">
        <v>133.26</v>
      </c>
      <c r="F819" s="463">
        <v>37.74</v>
      </c>
      <c r="G819" s="463">
        <v>37.74</v>
      </c>
    </row>
    <row r="820" spans="1:7" ht="15" customHeight="1">
      <c r="A820" s="189">
        <v>152203</v>
      </c>
      <c r="B820" s="189" t="s">
        <v>4516</v>
      </c>
      <c r="C820" s="185" t="s">
        <v>19</v>
      </c>
      <c r="D820" s="186">
        <v>222.1</v>
      </c>
      <c r="E820" s="186">
        <v>222.1</v>
      </c>
      <c r="F820" s="463">
        <v>37.74</v>
      </c>
      <c r="G820" s="463">
        <v>37.74</v>
      </c>
    </row>
    <row r="821" spans="1:7" ht="15" customHeight="1">
      <c r="A821" s="189">
        <v>152204</v>
      </c>
      <c r="B821" s="189" t="s">
        <v>4517</v>
      </c>
      <c r="C821" s="185" t="s">
        <v>36</v>
      </c>
      <c r="D821" s="186">
        <v>29.75</v>
      </c>
      <c r="E821" s="186">
        <v>29.75</v>
      </c>
      <c r="F821" s="463">
        <v>18.87</v>
      </c>
      <c r="G821" s="463">
        <v>18.87</v>
      </c>
    </row>
    <row r="822" spans="1:7" ht="15" customHeight="1">
      <c r="A822" s="189">
        <v>152205</v>
      </c>
      <c r="B822" s="189" t="s">
        <v>4518</v>
      </c>
      <c r="C822" s="185" t="s">
        <v>36</v>
      </c>
      <c r="D822" s="186">
        <v>44.42</v>
      </c>
      <c r="E822" s="186">
        <v>44.42</v>
      </c>
      <c r="F822" s="463">
        <v>18.87</v>
      </c>
      <c r="G822" s="463">
        <v>18.87</v>
      </c>
    </row>
    <row r="823" spans="1:7" ht="15" customHeight="1">
      <c r="A823" s="189">
        <v>152206</v>
      </c>
      <c r="B823" s="189" t="s">
        <v>4519</v>
      </c>
      <c r="C823" s="185" t="s">
        <v>19</v>
      </c>
      <c r="D823" s="186">
        <v>35.53</v>
      </c>
      <c r="E823" s="186">
        <v>35.53</v>
      </c>
      <c r="F823" s="463">
        <v>6.82</v>
      </c>
      <c r="G823" s="463">
        <v>6.82</v>
      </c>
    </row>
    <row r="824" spans="1:7" ht="15" customHeight="1">
      <c r="A824" s="189">
        <v>152207</v>
      </c>
      <c r="B824" s="189" t="s">
        <v>4520</v>
      </c>
      <c r="C824" s="185" t="s">
        <v>36</v>
      </c>
      <c r="D824" s="186">
        <v>22.21</v>
      </c>
      <c r="E824" s="186">
        <v>22.21</v>
      </c>
      <c r="F824" s="463">
        <v>1.59</v>
      </c>
      <c r="G824" s="463">
        <v>1.59</v>
      </c>
    </row>
    <row r="825" spans="1:7" ht="15" customHeight="1">
      <c r="A825" s="189">
        <v>152208</v>
      </c>
      <c r="B825" s="189" t="s">
        <v>4521</v>
      </c>
      <c r="C825" s="185" t="s">
        <v>19</v>
      </c>
      <c r="D825" s="186">
        <v>39.97</v>
      </c>
      <c r="E825" s="186">
        <v>39.97</v>
      </c>
      <c r="F825" s="463">
        <v>11.37</v>
      </c>
      <c r="G825" s="463">
        <v>11.37</v>
      </c>
    </row>
    <row r="826" spans="1:7" ht="15" customHeight="1">
      <c r="A826" s="189">
        <v>152209</v>
      </c>
      <c r="B826" s="189" t="s">
        <v>4522</v>
      </c>
      <c r="C826" s="185" t="s">
        <v>19</v>
      </c>
      <c r="D826" s="186">
        <v>88.84</v>
      </c>
      <c r="E826" s="186">
        <v>88.84</v>
      </c>
      <c r="F826" s="463">
        <v>22.74</v>
      </c>
      <c r="G826" s="463">
        <v>22.74</v>
      </c>
    </row>
    <row r="827" spans="1:7" ht="15" customHeight="1">
      <c r="A827" s="189">
        <v>152210</v>
      </c>
      <c r="B827" s="189" t="s">
        <v>4523</v>
      </c>
      <c r="C827" s="185" t="s">
        <v>19</v>
      </c>
      <c r="D827" s="186">
        <v>177.68</v>
      </c>
      <c r="E827" s="186">
        <v>177.68</v>
      </c>
      <c r="F827" s="463">
        <v>45.48</v>
      </c>
      <c r="G827" s="463">
        <v>45.48</v>
      </c>
    </row>
    <row r="828" spans="1:7" ht="15" customHeight="1">
      <c r="A828" s="189">
        <v>152211</v>
      </c>
      <c r="B828" s="189" t="s">
        <v>4524</v>
      </c>
      <c r="C828" s="185" t="s">
        <v>19</v>
      </c>
      <c r="D828" s="186">
        <v>222.1</v>
      </c>
      <c r="E828" s="186">
        <v>222.1</v>
      </c>
      <c r="F828" s="463">
        <v>337.88</v>
      </c>
      <c r="G828" s="463">
        <v>337.88</v>
      </c>
    </row>
    <row r="829" spans="1:7" ht="15" customHeight="1">
      <c r="A829" s="189">
        <v>152212</v>
      </c>
      <c r="B829" s="189" t="s">
        <v>4525</v>
      </c>
      <c r="C829" s="185" t="s">
        <v>19</v>
      </c>
      <c r="D829" s="186">
        <v>355.36</v>
      </c>
      <c r="E829" s="186">
        <v>355.36</v>
      </c>
      <c r="F829" s="463">
        <v>520.38</v>
      </c>
      <c r="G829" s="463">
        <v>520.38</v>
      </c>
    </row>
    <row r="830" spans="1:7" ht="15" customHeight="1">
      <c r="A830" s="189">
        <v>152213</v>
      </c>
      <c r="B830" s="189" t="s">
        <v>4526</v>
      </c>
      <c r="C830" s="185" t="s">
        <v>19</v>
      </c>
      <c r="D830" s="186">
        <v>17.760000000000002</v>
      </c>
      <c r="E830" s="186">
        <v>17.760000000000002</v>
      </c>
      <c r="F830" s="464">
        <v>1113.94</v>
      </c>
      <c r="G830" s="464">
        <v>1113.94</v>
      </c>
    </row>
    <row r="831" spans="1:7" ht="15" customHeight="1">
      <c r="A831" s="189">
        <v>152214</v>
      </c>
      <c r="B831" s="189" t="s">
        <v>4527</v>
      </c>
      <c r="C831" s="185" t="s">
        <v>19</v>
      </c>
      <c r="D831" s="186">
        <v>26.65</v>
      </c>
      <c r="E831" s="186">
        <v>26.65</v>
      </c>
      <c r="F831" s="463">
        <v>2.1</v>
      </c>
      <c r="G831" s="463">
        <v>2.1</v>
      </c>
    </row>
    <row r="832" spans="1:7" ht="15" customHeight="1">
      <c r="A832" s="189">
        <v>152215</v>
      </c>
      <c r="B832" s="189" t="s">
        <v>4528</v>
      </c>
      <c r="C832" s="185" t="s">
        <v>19</v>
      </c>
      <c r="D832" s="186">
        <v>13.32</v>
      </c>
      <c r="E832" s="186">
        <v>13.32</v>
      </c>
      <c r="F832" s="463">
        <v>8.39</v>
      </c>
      <c r="G832" s="463">
        <v>8.39</v>
      </c>
    </row>
    <row r="833" spans="1:7" ht="15" customHeight="1">
      <c r="A833" s="189">
        <v>152216</v>
      </c>
      <c r="B833" s="189" t="s">
        <v>4529</v>
      </c>
      <c r="C833" s="185" t="s">
        <v>19</v>
      </c>
      <c r="D833" s="186">
        <v>19.98</v>
      </c>
      <c r="E833" s="186">
        <v>19.98</v>
      </c>
      <c r="F833" s="463"/>
      <c r="G833" s="463"/>
    </row>
    <row r="834" spans="1:7" ht="15" customHeight="1">
      <c r="A834" s="189">
        <v>152217</v>
      </c>
      <c r="B834" s="189" t="s">
        <v>4530</v>
      </c>
      <c r="C834" s="185" t="s">
        <v>19</v>
      </c>
      <c r="D834" s="186">
        <v>22.21</v>
      </c>
      <c r="E834" s="186">
        <v>22.21</v>
      </c>
      <c r="F834" s="463"/>
      <c r="G834" s="463"/>
    </row>
    <row r="835" spans="1:7" ht="15" customHeight="1">
      <c r="A835" s="189">
        <v>152218</v>
      </c>
      <c r="B835" s="189" t="s">
        <v>4531</v>
      </c>
      <c r="C835" s="185" t="s">
        <v>19</v>
      </c>
      <c r="D835" s="186">
        <v>26.65</v>
      </c>
      <c r="E835" s="186">
        <v>26.65</v>
      </c>
      <c r="F835" s="464">
        <v>1546.28</v>
      </c>
      <c r="G835" s="464">
        <v>1546.28</v>
      </c>
    </row>
    <row r="836" spans="1:7" ht="15" customHeight="1">
      <c r="A836" s="189">
        <v>152219</v>
      </c>
      <c r="B836" s="189" t="s">
        <v>4532</v>
      </c>
      <c r="C836" s="185" t="s">
        <v>19</v>
      </c>
      <c r="D836" s="186">
        <v>31.09</v>
      </c>
      <c r="E836" s="186">
        <v>31.09</v>
      </c>
      <c r="F836" s="463">
        <v>525.35</v>
      </c>
      <c r="G836" s="463">
        <v>525.35</v>
      </c>
    </row>
    <row r="837" spans="1:7" ht="15" customHeight="1">
      <c r="A837" s="189">
        <v>152220</v>
      </c>
      <c r="B837" s="189" t="s">
        <v>4533</v>
      </c>
      <c r="C837" s="185" t="s">
        <v>19</v>
      </c>
      <c r="D837" s="186">
        <v>35.53</v>
      </c>
      <c r="E837" s="186">
        <v>35.53</v>
      </c>
      <c r="F837" s="463">
        <v>155.71</v>
      </c>
      <c r="G837" s="463">
        <v>155.71</v>
      </c>
    </row>
    <row r="838" spans="1:7" ht="15" customHeight="1">
      <c r="A838" s="189">
        <v>152221</v>
      </c>
      <c r="B838" s="189" t="s">
        <v>4534</v>
      </c>
      <c r="C838" s="185" t="s">
        <v>19</v>
      </c>
      <c r="D838" s="186">
        <v>39.97</v>
      </c>
      <c r="E838" s="186">
        <v>39.97</v>
      </c>
      <c r="F838" s="463">
        <v>438.05</v>
      </c>
      <c r="G838" s="463">
        <v>438.05</v>
      </c>
    </row>
    <row r="839" spans="1:7" ht="15" customHeight="1">
      <c r="A839" s="189">
        <v>152222</v>
      </c>
      <c r="B839" s="189" t="s">
        <v>4535</v>
      </c>
      <c r="C839" s="185" t="s">
        <v>19</v>
      </c>
      <c r="D839" s="186">
        <v>19.98</v>
      </c>
      <c r="E839" s="186">
        <v>19.98</v>
      </c>
      <c r="F839" s="464">
        <v>1077.21</v>
      </c>
      <c r="G839" s="464">
        <v>1077.21</v>
      </c>
    </row>
    <row r="840" spans="1:7" ht="15" customHeight="1">
      <c r="A840" s="189">
        <v>152223</v>
      </c>
      <c r="B840" s="189" t="s">
        <v>4536</v>
      </c>
      <c r="C840" s="185" t="s">
        <v>19</v>
      </c>
      <c r="D840" s="186">
        <v>11.1</v>
      </c>
      <c r="E840" s="186">
        <v>11.1</v>
      </c>
      <c r="F840" s="463">
        <v>27.26</v>
      </c>
      <c r="G840" s="463">
        <v>27.26</v>
      </c>
    </row>
    <row r="841" spans="1:7" ht="15" customHeight="1">
      <c r="A841" s="189">
        <v>152224</v>
      </c>
      <c r="B841" s="189" t="s">
        <v>4537</v>
      </c>
      <c r="C841" s="185" t="s">
        <v>19</v>
      </c>
      <c r="D841" s="186">
        <v>39.97</v>
      </c>
      <c r="E841" s="186">
        <v>39.97</v>
      </c>
      <c r="F841" s="463">
        <v>72.89</v>
      </c>
      <c r="G841" s="463">
        <v>72.89</v>
      </c>
    </row>
    <row r="842" spans="1:7" ht="15" customHeight="1">
      <c r="A842" s="189">
        <v>152225</v>
      </c>
      <c r="B842" s="189" t="s">
        <v>4538</v>
      </c>
      <c r="C842" s="185" t="s">
        <v>19</v>
      </c>
      <c r="D842" s="186">
        <v>39.97</v>
      </c>
      <c r="E842" s="186">
        <v>39.97</v>
      </c>
      <c r="F842" s="463">
        <v>780.93</v>
      </c>
      <c r="G842" s="463">
        <v>780.93</v>
      </c>
    </row>
    <row r="843" spans="1:7" ht="15" customHeight="1">
      <c r="A843" s="189">
        <v>152226</v>
      </c>
      <c r="B843" s="189" t="s">
        <v>4539</v>
      </c>
      <c r="C843" s="185" t="s">
        <v>19</v>
      </c>
      <c r="D843" s="186">
        <v>19.98</v>
      </c>
      <c r="E843" s="186">
        <v>19.98</v>
      </c>
      <c r="F843" s="464">
        <v>1619.66</v>
      </c>
      <c r="G843" s="464">
        <v>1619.66</v>
      </c>
    </row>
    <row r="844" spans="1:7" ht="15" customHeight="1">
      <c r="A844" s="189">
        <v>152227</v>
      </c>
      <c r="B844" s="189" t="s">
        <v>4540</v>
      </c>
      <c r="C844" s="185" t="s">
        <v>19</v>
      </c>
      <c r="D844" s="186">
        <v>19.98</v>
      </c>
      <c r="E844" s="186">
        <v>19.98</v>
      </c>
      <c r="F844" s="464">
        <v>2571.63</v>
      </c>
      <c r="G844" s="464">
        <v>2571.63</v>
      </c>
    </row>
    <row r="845" spans="1:7" ht="15" customHeight="1">
      <c r="A845" s="189">
        <v>152228</v>
      </c>
      <c r="B845" s="189" t="s">
        <v>4541</v>
      </c>
      <c r="C845" s="185" t="s">
        <v>19</v>
      </c>
      <c r="D845" s="186">
        <v>7.23</v>
      </c>
      <c r="E845" s="186">
        <v>7.23</v>
      </c>
      <c r="F845" s="463">
        <v>21.1</v>
      </c>
      <c r="G845" s="463">
        <v>21.1</v>
      </c>
    </row>
    <row r="846" spans="1:7" ht="15" customHeight="1">
      <c r="A846" s="189">
        <v>152229</v>
      </c>
      <c r="B846" s="189" t="s">
        <v>4542</v>
      </c>
      <c r="C846" s="185" t="s">
        <v>19</v>
      </c>
      <c r="D846" s="186">
        <v>1.68</v>
      </c>
      <c r="E846" s="186">
        <v>1.68</v>
      </c>
      <c r="F846" s="463">
        <v>94.96</v>
      </c>
      <c r="G846" s="463">
        <v>94.96</v>
      </c>
    </row>
    <row r="847" spans="1:7" ht="15" customHeight="1">
      <c r="A847" s="189">
        <v>152230</v>
      </c>
      <c r="B847" s="189" t="s">
        <v>4543</v>
      </c>
      <c r="C847" s="185" t="s">
        <v>19</v>
      </c>
      <c r="D847" s="186">
        <v>16.53</v>
      </c>
      <c r="E847" s="186">
        <v>16.53</v>
      </c>
      <c r="F847" s="463">
        <v>42.75</v>
      </c>
      <c r="G847" s="463">
        <v>42.75</v>
      </c>
    </row>
    <row r="848" spans="1:7" ht="15" customHeight="1">
      <c r="A848" s="189">
        <v>152231</v>
      </c>
      <c r="B848" s="189" t="s">
        <v>4544</v>
      </c>
      <c r="C848" s="185" t="s">
        <v>19</v>
      </c>
      <c r="D848" s="186">
        <v>33.08</v>
      </c>
      <c r="E848" s="186">
        <v>33.08</v>
      </c>
      <c r="F848" s="463"/>
      <c r="G848" s="463"/>
    </row>
    <row r="849" spans="1:7" ht="15" customHeight="1">
      <c r="A849" s="189">
        <v>152232</v>
      </c>
      <c r="B849" s="189" t="s">
        <v>4545</v>
      </c>
      <c r="C849" s="185" t="s">
        <v>19</v>
      </c>
      <c r="D849" s="186">
        <v>66.16</v>
      </c>
      <c r="E849" s="186">
        <v>66.16</v>
      </c>
      <c r="F849" s="464">
        <v>8628.34</v>
      </c>
      <c r="G849" s="464">
        <v>8628.34</v>
      </c>
    </row>
    <row r="850" spans="1:7" ht="15" customHeight="1">
      <c r="A850" s="189">
        <v>152233</v>
      </c>
      <c r="B850" s="189" t="s">
        <v>4546</v>
      </c>
      <c r="C850" s="185" t="s">
        <v>19</v>
      </c>
      <c r="D850" s="186">
        <v>320.77999999999997</v>
      </c>
      <c r="E850" s="186">
        <v>320.77999999999997</v>
      </c>
      <c r="F850" s="464">
        <v>15405.92</v>
      </c>
      <c r="G850" s="464">
        <v>15405.92</v>
      </c>
    </row>
    <row r="851" spans="1:7" ht="15" customHeight="1">
      <c r="A851" s="189">
        <v>152234</v>
      </c>
      <c r="B851" s="189" t="s">
        <v>4547</v>
      </c>
      <c r="C851" s="185" t="s">
        <v>19</v>
      </c>
      <c r="D851" s="186">
        <v>541.91999999999996</v>
      </c>
      <c r="E851" s="186">
        <v>541.91999999999996</v>
      </c>
      <c r="F851" s="463"/>
      <c r="G851" s="463"/>
    </row>
    <row r="852" spans="1:7" ht="15" customHeight="1">
      <c r="A852" s="189">
        <v>152235</v>
      </c>
      <c r="B852" s="189" t="s">
        <v>4548</v>
      </c>
      <c r="C852" s="185" t="s">
        <v>19</v>
      </c>
      <c r="D852" s="187">
        <v>1174.1199999999999</v>
      </c>
      <c r="E852" s="187">
        <v>1174.1199999999999</v>
      </c>
      <c r="F852" s="463">
        <v>484.3</v>
      </c>
      <c r="G852" s="463">
        <v>484.3</v>
      </c>
    </row>
    <row r="853" spans="1:7" ht="15" customHeight="1">
      <c r="A853" s="189">
        <v>152236</v>
      </c>
      <c r="B853" s="189" t="s">
        <v>4549</v>
      </c>
      <c r="C853" s="185" t="s">
        <v>36</v>
      </c>
      <c r="D853" s="186">
        <v>2.21</v>
      </c>
      <c r="E853" s="186">
        <v>2.21</v>
      </c>
      <c r="F853" s="463">
        <v>890.3</v>
      </c>
      <c r="G853" s="463">
        <v>890.3</v>
      </c>
    </row>
    <row r="854" spans="1:7" ht="15" customHeight="1">
      <c r="A854" s="189">
        <v>152238</v>
      </c>
      <c r="B854" s="189" t="s">
        <v>4550</v>
      </c>
      <c r="C854" s="185" t="s">
        <v>19</v>
      </c>
      <c r="D854" s="186">
        <v>8.8800000000000008</v>
      </c>
      <c r="E854" s="186">
        <v>8.8800000000000008</v>
      </c>
      <c r="F854" s="463">
        <v>98.69</v>
      </c>
      <c r="G854" s="463">
        <v>98.69</v>
      </c>
    </row>
    <row r="855" spans="1:7" ht="15" customHeight="1">
      <c r="A855" s="188">
        <v>16</v>
      </c>
      <c r="B855" s="188" t="s">
        <v>774</v>
      </c>
      <c r="C855" s="185"/>
      <c r="D855" s="186"/>
      <c r="E855" s="186"/>
      <c r="F855" s="463">
        <v>78.03</v>
      </c>
      <c r="G855" s="463">
        <v>78.03</v>
      </c>
    </row>
    <row r="856" spans="1:7" ht="15" customHeight="1">
      <c r="A856" s="188">
        <v>1601</v>
      </c>
      <c r="B856" s="188" t="s">
        <v>775</v>
      </c>
      <c r="C856" s="185"/>
      <c r="D856" s="186"/>
      <c r="E856" s="186"/>
      <c r="F856" s="463">
        <v>129.47999999999999</v>
      </c>
      <c r="G856" s="463">
        <v>129.47999999999999</v>
      </c>
    </row>
    <row r="857" spans="1:7" ht="15" customHeight="1">
      <c r="A857" s="189">
        <v>160105</v>
      </c>
      <c r="B857" s="189" t="s">
        <v>428</v>
      </c>
      <c r="C857" s="185" t="s">
        <v>19</v>
      </c>
      <c r="D857" s="187">
        <v>1667.4</v>
      </c>
      <c r="E857" s="187">
        <v>1667.4</v>
      </c>
      <c r="F857" s="463">
        <v>65.73</v>
      </c>
      <c r="G857" s="463">
        <v>65.73</v>
      </c>
    </row>
    <row r="858" spans="1:7" ht="15" customHeight="1">
      <c r="A858" s="189">
        <v>160106</v>
      </c>
      <c r="B858" s="189" t="s">
        <v>429</v>
      </c>
      <c r="C858" s="185" t="s">
        <v>19</v>
      </c>
      <c r="D858" s="186">
        <v>499.68</v>
      </c>
      <c r="E858" s="186">
        <v>499.68</v>
      </c>
      <c r="F858" s="463">
        <v>244.36</v>
      </c>
      <c r="G858" s="463">
        <v>244.36</v>
      </c>
    </row>
    <row r="859" spans="1:7" ht="15" customHeight="1">
      <c r="A859" s="189">
        <v>160108</v>
      </c>
      <c r="B859" s="189" t="s">
        <v>430</v>
      </c>
      <c r="C859" s="185" t="s">
        <v>19</v>
      </c>
      <c r="D859" s="186">
        <v>144.32</v>
      </c>
      <c r="E859" s="186">
        <v>144.32</v>
      </c>
      <c r="F859" s="463">
        <v>47.06</v>
      </c>
      <c r="G859" s="463">
        <v>47.06</v>
      </c>
    </row>
    <row r="860" spans="1:7" ht="15" customHeight="1">
      <c r="A860" s="189">
        <v>160110</v>
      </c>
      <c r="B860" s="189" t="s">
        <v>431</v>
      </c>
      <c r="C860" s="185" t="s">
        <v>19</v>
      </c>
      <c r="D860" s="186">
        <v>444.3</v>
      </c>
      <c r="E860" s="186">
        <v>444.3</v>
      </c>
      <c r="F860" s="463">
        <v>59.73</v>
      </c>
      <c r="G860" s="463">
        <v>59.73</v>
      </c>
    </row>
    <row r="861" spans="1:7" ht="15" customHeight="1">
      <c r="A861" s="189">
        <v>160111</v>
      </c>
      <c r="B861" s="189" t="s">
        <v>432</v>
      </c>
      <c r="C861" s="185" t="s">
        <v>19</v>
      </c>
      <c r="D861" s="187">
        <v>1112.19</v>
      </c>
      <c r="E861" s="187">
        <v>1112.19</v>
      </c>
      <c r="F861" s="463">
        <v>928.03</v>
      </c>
      <c r="G861" s="463">
        <v>928.03</v>
      </c>
    </row>
    <row r="862" spans="1:7" ht="15" customHeight="1">
      <c r="A862" s="189">
        <v>160115</v>
      </c>
      <c r="B862" s="189" t="s">
        <v>433</v>
      </c>
      <c r="C862" s="185" t="s">
        <v>36</v>
      </c>
      <c r="D862" s="186">
        <v>27.97</v>
      </c>
      <c r="E862" s="186">
        <v>27.97</v>
      </c>
      <c r="F862" s="464">
        <v>1279.78</v>
      </c>
      <c r="G862" s="464">
        <v>1279.78</v>
      </c>
    </row>
    <row r="863" spans="1:7" ht="15" customHeight="1">
      <c r="A863" s="189">
        <v>160120</v>
      </c>
      <c r="B863" s="189" t="s">
        <v>434</v>
      </c>
      <c r="C863" s="185" t="s">
        <v>19</v>
      </c>
      <c r="D863" s="186">
        <v>79.08</v>
      </c>
      <c r="E863" s="186">
        <v>79.08</v>
      </c>
      <c r="F863" s="463">
        <v>93.13</v>
      </c>
      <c r="G863" s="463">
        <v>93.13</v>
      </c>
    </row>
    <row r="864" spans="1:7" ht="15" customHeight="1">
      <c r="A864" s="189">
        <v>160121</v>
      </c>
      <c r="B864" s="189" t="s">
        <v>4551</v>
      </c>
      <c r="C864" s="185" t="s">
        <v>19</v>
      </c>
      <c r="D864" s="186">
        <v>700.5</v>
      </c>
      <c r="E864" s="186">
        <v>700.5</v>
      </c>
      <c r="F864" s="463">
        <v>78.03</v>
      </c>
      <c r="G864" s="463">
        <v>78.03</v>
      </c>
    </row>
    <row r="865" spans="1:7" ht="15" customHeight="1">
      <c r="A865" s="189">
        <v>160122</v>
      </c>
      <c r="B865" s="189" t="s">
        <v>4552</v>
      </c>
      <c r="C865" s="185" t="s">
        <v>19</v>
      </c>
      <c r="D865" s="187">
        <v>1745.14</v>
      </c>
      <c r="E865" s="187">
        <v>1745.14</v>
      </c>
      <c r="F865" s="463">
        <v>50.26</v>
      </c>
      <c r="G865" s="463">
        <v>50.26</v>
      </c>
    </row>
    <row r="866" spans="1:7" ht="15" customHeight="1">
      <c r="A866" s="189">
        <v>160123</v>
      </c>
      <c r="B866" s="189" t="s">
        <v>4553</v>
      </c>
      <c r="C866" s="185" t="s">
        <v>19</v>
      </c>
      <c r="D866" s="187">
        <v>2347.09</v>
      </c>
      <c r="E866" s="187">
        <v>2347.09</v>
      </c>
      <c r="F866" s="463">
        <v>11.27</v>
      </c>
      <c r="G866" s="463">
        <v>11.27</v>
      </c>
    </row>
    <row r="867" spans="1:7" ht="15" customHeight="1">
      <c r="A867" s="189">
        <v>160124</v>
      </c>
      <c r="B867" s="189" t="s">
        <v>4554</v>
      </c>
      <c r="C867" s="185" t="s">
        <v>36</v>
      </c>
      <c r="D867" s="186">
        <v>19</v>
      </c>
      <c r="E867" s="186">
        <v>19</v>
      </c>
      <c r="F867" s="463">
        <v>139.80000000000001</v>
      </c>
      <c r="G867" s="463">
        <v>139.80000000000001</v>
      </c>
    </row>
    <row r="868" spans="1:7" ht="15" customHeight="1">
      <c r="A868" s="189">
        <v>160125</v>
      </c>
      <c r="B868" s="189" t="s">
        <v>4555</v>
      </c>
      <c r="C868" s="185" t="s">
        <v>36</v>
      </c>
      <c r="D868" s="186">
        <v>101.35</v>
      </c>
      <c r="E868" s="186">
        <v>101.35</v>
      </c>
      <c r="F868" s="463">
        <v>6.38</v>
      </c>
      <c r="G868" s="463">
        <v>6.38</v>
      </c>
    </row>
    <row r="869" spans="1:7" ht="15" customHeight="1">
      <c r="A869" s="189">
        <v>160126</v>
      </c>
      <c r="B869" s="189" t="s">
        <v>4556</v>
      </c>
      <c r="C869" s="185" t="s">
        <v>36</v>
      </c>
      <c r="D869" s="186">
        <v>45.54</v>
      </c>
      <c r="E869" s="186">
        <v>45.54</v>
      </c>
      <c r="F869" s="463">
        <v>12.39</v>
      </c>
      <c r="G869" s="463">
        <v>12.39</v>
      </c>
    </row>
    <row r="870" spans="1:7" ht="15" customHeight="1">
      <c r="A870" s="188">
        <v>1602</v>
      </c>
      <c r="B870" s="188" t="s">
        <v>776</v>
      </c>
      <c r="C870" s="185"/>
      <c r="D870" s="186"/>
      <c r="E870" s="186"/>
      <c r="F870" s="463">
        <v>241.12</v>
      </c>
      <c r="G870" s="463">
        <v>241.12</v>
      </c>
    </row>
    <row r="871" spans="1:7" ht="15" customHeight="1">
      <c r="A871" s="189">
        <v>160207</v>
      </c>
      <c r="B871" s="189" t="s">
        <v>33406</v>
      </c>
      <c r="C871" s="185" t="s">
        <v>19</v>
      </c>
      <c r="D871" s="187">
        <v>10402.19</v>
      </c>
      <c r="E871" s="187">
        <v>10402.19</v>
      </c>
      <c r="F871" s="463">
        <v>599.64</v>
      </c>
      <c r="G871" s="463">
        <v>599.64</v>
      </c>
    </row>
    <row r="872" spans="1:7" ht="15" customHeight="1">
      <c r="A872" s="189">
        <v>160208</v>
      </c>
      <c r="B872" s="189" t="s">
        <v>33407</v>
      </c>
      <c r="C872" s="185" t="s">
        <v>19</v>
      </c>
      <c r="D872" s="187">
        <v>20584.05</v>
      </c>
      <c r="E872" s="187">
        <v>20584.05</v>
      </c>
      <c r="F872" s="463">
        <v>40.32</v>
      </c>
      <c r="G872" s="463">
        <v>40.32</v>
      </c>
    </row>
    <row r="873" spans="1:7" ht="15" customHeight="1">
      <c r="A873" s="188">
        <v>1603</v>
      </c>
      <c r="B873" s="188" t="s">
        <v>777</v>
      </c>
      <c r="C873" s="185"/>
      <c r="D873" s="186"/>
      <c r="E873" s="186"/>
      <c r="F873" s="463">
        <v>41.17</v>
      </c>
      <c r="G873" s="463">
        <v>41.17</v>
      </c>
    </row>
    <row r="874" spans="1:7" ht="15" customHeight="1">
      <c r="A874" s="189">
        <v>160303</v>
      </c>
      <c r="B874" s="189" t="s">
        <v>435</v>
      </c>
      <c r="C874" s="185" t="s">
        <v>19</v>
      </c>
      <c r="D874" s="186">
        <v>464.01</v>
      </c>
      <c r="E874" s="186">
        <v>464.01</v>
      </c>
      <c r="F874" s="463">
        <v>27.41</v>
      </c>
      <c r="G874" s="463">
        <v>27.41</v>
      </c>
    </row>
    <row r="875" spans="1:7" ht="15" customHeight="1">
      <c r="A875" s="189">
        <v>160304</v>
      </c>
      <c r="B875" s="189" t="s">
        <v>436</v>
      </c>
      <c r="C875" s="185" t="s">
        <v>19</v>
      </c>
      <c r="D875" s="186">
        <v>879.02</v>
      </c>
      <c r="E875" s="186">
        <v>879.02</v>
      </c>
      <c r="F875" s="463">
        <v>20.329999999999998</v>
      </c>
      <c r="G875" s="463">
        <v>20.329999999999998</v>
      </c>
    </row>
    <row r="876" spans="1:7" ht="15" customHeight="1">
      <c r="A876" s="189">
        <v>160305</v>
      </c>
      <c r="B876" s="189" t="s">
        <v>437</v>
      </c>
      <c r="C876" s="185" t="s">
        <v>36</v>
      </c>
      <c r="D876" s="186">
        <v>90.92</v>
      </c>
      <c r="E876" s="186">
        <v>90.92</v>
      </c>
      <c r="F876" s="463">
        <v>12.69</v>
      </c>
      <c r="G876" s="463">
        <v>12.69</v>
      </c>
    </row>
    <row r="877" spans="1:7" ht="15" customHeight="1">
      <c r="A877" s="189">
        <v>160308</v>
      </c>
      <c r="B877" s="189" t="s">
        <v>438</v>
      </c>
      <c r="C877" s="185" t="s">
        <v>36</v>
      </c>
      <c r="D877" s="186">
        <v>64.33</v>
      </c>
      <c r="E877" s="186">
        <v>64.33</v>
      </c>
      <c r="F877" s="463">
        <v>42.57</v>
      </c>
      <c r="G877" s="463">
        <v>42.57</v>
      </c>
    </row>
    <row r="878" spans="1:7" ht="15" customHeight="1">
      <c r="A878" s="189">
        <v>160309</v>
      </c>
      <c r="B878" s="189" t="s">
        <v>4004</v>
      </c>
      <c r="C878" s="185" t="s">
        <v>19</v>
      </c>
      <c r="D878" s="186">
        <v>144.1</v>
      </c>
      <c r="E878" s="186">
        <v>144.1</v>
      </c>
      <c r="F878" s="463">
        <v>37.93</v>
      </c>
      <c r="G878" s="463">
        <v>37.93</v>
      </c>
    </row>
    <row r="879" spans="1:7" ht="15" customHeight="1">
      <c r="A879" s="189">
        <v>160310</v>
      </c>
      <c r="B879" s="189" t="s">
        <v>439</v>
      </c>
      <c r="C879" s="185" t="s">
        <v>19</v>
      </c>
      <c r="D879" s="186">
        <v>65.540000000000006</v>
      </c>
      <c r="E879" s="186">
        <v>65.540000000000006</v>
      </c>
      <c r="F879" s="463">
        <v>90.96</v>
      </c>
      <c r="G879" s="463">
        <v>90.96</v>
      </c>
    </row>
    <row r="880" spans="1:7" ht="15" customHeight="1">
      <c r="A880" s="189">
        <v>160311</v>
      </c>
      <c r="B880" s="189" t="s">
        <v>403</v>
      </c>
      <c r="C880" s="185" t="s">
        <v>19</v>
      </c>
      <c r="D880" s="186">
        <v>238.33</v>
      </c>
      <c r="E880" s="186">
        <v>238.33</v>
      </c>
      <c r="F880" s="463">
        <v>42.73</v>
      </c>
      <c r="G880" s="463">
        <v>42.73</v>
      </c>
    </row>
    <row r="881" spans="1:7" ht="15" customHeight="1">
      <c r="A881" s="189">
        <v>160312</v>
      </c>
      <c r="B881" s="189" t="s">
        <v>778</v>
      </c>
      <c r="C881" s="185" t="s">
        <v>19</v>
      </c>
      <c r="D881" s="186">
        <v>57.55</v>
      </c>
      <c r="E881" s="186">
        <v>57.55</v>
      </c>
      <c r="F881" s="463">
        <v>65.36</v>
      </c>
      <c r="G881" s="463">
        <v>65.36</v>
      </c>
    </row>
    <row r="882" spans="1:7" ht="15" customHeight="1">
      <c r="A882" s="189">
        <v>160313</v>
      </c>
      <c r="B882" s="189" t="s">
        <v>440</v>
      </c>
      <c r="C882" s="185" t="s">
        <v>19</v>
      </c>
      <c r="D882" s="186">
        <v>60.18</v>
      </c>
      <c r="E882" s="186">
        <v>60.18</v>
      </c>
      <c r="F882" s="463"/>
      <c r="G882" s="463"/>
    </row>
    <row r="883" spans="1:7" ht="15" customHeight="1">
      <c r="A883" s="189">
        <v>160314</v>
      </c>
      <c r="B883" s="189" t="s">
        <v>441</v>
      </c>
      <c r="C883" s="185" t="s">
        <v>19</v>
      </c>
      <c r="D883" s="186">
        <v>899.45</v>
      </c>
      <c r="E883" s="186">
        <v>899.45</v>
      </c>
      <c r="F883" s="464">
        <v>1942.68</v>
      </c>
      <c r="G883" s="464">
        <v>1942.68</v>
      </c>
    </row>
    <row r="884" spans="1:7" ht="15" customHeight="1">
      <c r="A884" s="189">
        <v>160315</v>
      </c>
      <c r="B884" s="189" t="s">
        <v>442</v>
      </c>
      <c r="C884" s="185" t="s">
        <v>19</v>
      </c>
      <c r="D884" s="187">
        <v>1269.43</v>
      </c>
      <c r="E884" s="187">
        <v>1269.43</v>
      </c>
      <c r="F884" s="463">
        <v>744.04</v>
      </c>
      <c r="G884" s="463">
        <v>744.04</v>
      </c>
    </row>
    <row r="885" spans="1:7" ht="15" customHeight="1">
      <c r="A885" s="189">
        <v>160316</v>
      </c>
      <c r="B885" s="189" t="s">
        <v>443</v>
      </c>
      <c r="C885" s="185" t="s">
        <v>19</v>
      </c>
      <c r="D885" s="186">
        <v>92.42</v>
      </c>
      <c r="E885" s="186">
        <v>92.42</v>
      </c>
      <c r="F885" s="463">
        <v>223.07</v>
      </c>
      <c r="G885" s="463">
        <v>223.07</v>
      </c>
    </row>
    <row r="886" spans="1:7" ht="15" customHeight="1">
      <c r="A886" s="189">
        <v>160317</v>
      </c>
      <c r="B886" s="189" t="s">
        <v>444</v>
      </c>
      <c r="C886" s="185" t="s">
        <v>36</v>
      </c>
      <c r="D886" s="186">
        <v>64.33</v>
      </c>
      <c r="E886" s="186">
        <v>64.33</v>
      </c>
      <c r="F886" s="463">
        <v>223.13</v>
      </c>
      <c r="G886" s="463">
        <v>223.13</v>
      </c>
    </row>
    <row r="887" spans="1:7" ht="15" customHeight="1">
      <c r="A887" s="189">
        <v>160318</v>
      </c>
      <c r="B887" s="189" t="s">
        <v>445</v>
      </c>
      <c r="C887" s="185" t="s">
        <v>36</v>
      </c>
      <c r="D887" s="186">
        <v>44.45</v>
      </c>
      <c r="E887" s="186">
        <v>44.45</v>
      </c>
      <c r="F887" s="463">
        <v>777.63</v>
      </c>
      <c r="G887" s="463">
        <v>777.63</v>
      </c>
    </row>
    <row r="888" spans="1:7" ht="15" customHeight="1">
      <c r="A888" s="189">
        <v>160319</v>
      </c>
      <c r="B888" s="189" t="s">
        <v>446</v>
      </c>
      <c r="C888" s="185" t="s">
        <v>19</v>
      </c>
      <c r="D888" s="186">
        <v>11.53</v>
      </c>
      <c r="E888" s="186">
        <v>11.53</v>
      </c>
      <c r="F888" s="463">
        <v>198.63</v>
      </c>
      <c r="G888" s="463">
        <v>198.63</v>
      </c>
    </row>
    <row r="889" spans="1:7" ht="15" customHeight="1">
      <c r="A889" s="189">
        <v>160321</v>
      </c>
      <c r="B889" s="189" t="s">
        <v>447</v>
      </c>
      <c r="C889" s="185" t="s">
        <v>19</v>
      </c>
      <c r="D889" s="186">
        <v>156.54</v>
      </c>
      <c r="E889" s="186">
        <v>156.54</v>
      </c>
      <c r="F889" s="463">
        <v>341.48</v>
      </c>
      <c r="G889" s="463">
        <v>341.48</v>
      </c>
    </row>
    <row r="890" spans="1:7" ht="15" customHeight="1">
      <c r="A890" s="189">
        <v>160322</v>
      </c>
      <c r="B890" s="189" t="s">
        <v>448</v>
      </c>
      <c r="C890" s="185" t="s">
        <v>19</v>
      </c>
      <c r="D890" s="186">
        <v>6.67</v>
      </c>
      <c r="E890" s="186">
        <v>6.67</v>
      </c>
      <c r="F890" s="463">
        <v>26.92</v>
      </c>
      <c r="G890" s="463">
        <v>26.92</v>
      </c>
    </row>
    <row r="891" spans="1:7" ht="15" customHeight="1">
      <c r="A891" s="189">
        <v>160323</v>
      </c>
      <c r="B891" s="189" t="s">
        <v>449</v>
      </c>
      <c r="C891" s="185" t="s">
        <v>19</v>
      </c>
      <c r="D891" s="186">
        <v>12.07</v>
      </c>
      <c r="E891" s="186">
        <v>12.07</v>
      </c>
      <c r="F891" s="463">
        <v>244.11</v>
      </c>
      <c r="G891" s="463">
        <v>244.11</v>
      </c>
    </row>
    <row r="892" spans="1:7" ht="15" customHeight="1">
      <c r="A892" s="189">
        <v>160324</v>
      </c>
      <c r="B892" s="189" t="s">
        <v>450</v>
      </c>
      <c r="C892" s="185" t="s">
        <v>19</v>
      </c>
      <c r="D892" s="186">
        <v>300.39</v>
      </c>
      <c r="E892" s="186">
        <v>300.39</v>
      </c>
      <c r="F892" s="463">
        <v>812.4</v>
      </c>
      <c r="G892" s="463">
        <v>812.4</v>
      </c>
    </row>
    <row r="893" spans="1:7" ht="15" customHeight="1">
      <c r="A893" s="189">
        <v>160325</v>
      </c>
      <c r="B893" s="189" t="s">
        <v>451</v>
      </c>
      <c r="C893" s="185" t="s">
        <v>19</v>
      </c>
      <c r="D893" s="186">
        <v>672.18</v>
      </c>
      <c r="E893" s="186">
        <v>672.18</v>
      </c>
      <c r="F893" s="464">
        <v>1719.76</v>
      </c>
      <c r="G893" s="464">
        <v>1719.76</v>
      </c>
    </row>
    <row r="894" spans="1:7" ht="15" customHeight="1">
      <c r="A894" s="189">
        <v>160326</v>
      </c>
      <c r="B894" s="189" t="s">
        <v>452</v>
      </c>
      <c r="C894" s="185" t="s">
        <v>36</v>
      </c>
      <c r="D894" s="186">
        <v>37.880000000000003</v>
      </c>
      <c r="E894" s="186">
        <v>37.880000000000003</v>
      </c>
      <c r="F894" s="464">
        <v>1725.17</v>
      </c>
      <c r="G894" s="464">
        <v>1725.17</v>
      </c>
    </row>
    <row r="895" spans="1:7" ht="15" customHeight="1">
      <c r="A895" s="189">
        <v>160327</v>
      </c>
      <c r="B895" s="189" t="s">
        <v>453</v>
      </c>
      <c r="C895" s="185" t="s">
        <v>36</v>
      </c>
      <c r="D895" s="186">
        <v>41.21</v>
      </c>
      <c r="E895" s="186">
        <v>41.21</v>
      </c>
      <c r="F895" s="464">
        <v>2179.27</v>
      </c>
      <c r="G895" s="464">
        <v>2179.27</v>
      </c>
    </row>
    <row r="896" spans="1:7" ht="15" customHeight="1">
      <c r="A896" s="189">
        <v>160328</v>
      </c>
      <c r="B896" s="189" t="s">
        <v>454</v>
      </c>
      <c r="C896" s="185" t="s">
        <v>19</v>
      </c>
      <c r="D896" s="186">
        <v>25.48</v>
      </c>
      <c r="E896" s="186">
        <v>25.48</v>
      </c>
      <c r="F896" s="463">
        <v>120.08</v>
      </c>
      <c r="G896" s="463">
        <v>120.08</v>
      </c>
    </row>
    <row r="897" spans="1:7" ht="15" customHeight="1">
      <c r="A897" s="189">
        <v>160329</v>
      </c>
      <c r="B897" s="189" t="s">
        <v>455</v>
      </c>
      <c r="C897" s="185" t="s">
        <v>19</v>
      </c>
      <c r="D897" s="186">
        <v>19.440000000000001</v>
      </c>
      <c r="E897" s="186">
        <v>19.440000000000001</v>
      </c>
      <c r="F897" s="463">
        <v>153.71</v>
      </c>
      <c r="G897" s="463">
        <v>153.71</v>
      </c>
    </row>
    <row r="898" spans="1:7" ht="15" customHeight="1">
      <c r="A898" s="189">
        <v>160330</v>
      </c>
      <c r="B898" s="189" t="s">
        <v>456</v>
      </c>
      <c r="C898" s="185" t="s">
        <v>19</v>
      </c>
      <c r="D898" s="186">
        <v>13.9</v>
      </c>
      <c r="E898" s="186">
        <v>13.9</v>
      </c>
      <c r="F898" s="463">
        <v>174.21</v>
      </c>
      <c r="G898" s="463">
        <v>174.21</v>
      </c>
    </row>
    <row r="899" spans="1:7" ht="15" customHeight="1">
      <c r="A899" s="189">
        <v>160331</v>
      </c>
      <c r="B899" s="189" t="s">
        <v>457</v>
      </c>
      <c r="C899" s="185" t="s">
        <v>19</v>
      </c>
      <c r="D899" s="186">
        <v>35.380000000000003</v>
      </c>
      <c r="E899" s="186">
        <v>35.380000000000003</v>
      </c>
      <c r="F899" s="463">
        <v>251.82</v>
      </c>
      <c r="G899" s="463">
        <v>251.82</v>
      </c>
    </row>
    <row r="900" spans="1:7" ht="15" customHeight="1">
      <c r="A900" s="189">
        <v>160332</v>
      </c>
      <c r="B900" s="189" t="s">
        <v>458</v>
      </c>
      <c r="C900" s="185" t="s">
        <v>36</v>
      </c>
      <c r="D900" s="186">
        <v>36.159999999999997</v>
      </c>
      <c r="E900" s="186">
        <v>36.159999999999997</v>
      </c>
      <c r="F900" s="463">
        <v>201.22</v>
      </c>
      <c r="G900" s="463">
        <v>201.22</v>
      </c>
    </row>
    <row r="901" spans="1:7" ht="15" customHeight="1">
      <c r="A901" s="189">
        <v>160333</v>
      </c>
      <c r="B901" s="189" t="s">
        <v>459</v>
      </c>
      <c r="C901" s="185" t="s">
        <v>36</v>
      </c>
      <c r="D901" s="186">
        <v>78.02</v>
      </c>
      <c r="E901" s="186">
        <v>78.02</v>
      </c>
      <c r="F901" s="463">
        <v>412.04</v>
      </c>
      <c r="G901" s="463">
        <v>412.04</v>
      </c>
    </row>
    <row r="902" spans="1:7" ht="15" customHeight="1">
      <c r="A902" s="189">
        <v>160334</v>
      </c>
      <c r="B902" s="189" t="s">
        <v>460</v>
      </c>
      <c r="C902" s="185" t="s">
        <v>19</v>
      </c>
      <c r="D902" s="186">
        <v>36.14</v>
      </c>
      <c r="E902" s="186">
        <v>36.14</v>
      </c>
      <c r="F902" s="463">
        <v>602.58000000000004</v>
      </c>
      <c r="G902" s="463">
        <v>602.58000000000004</v>
      </c>
    </row>
    <row r="903" spans="1:7" ht="15" customHeight="1">
      <c r="A903" s="189">
        <v>160335</v>
      </c>
      <c r="B903" s="189" t="s">
        <v>4005</v>
      </c>
      <c r="C903" s="185" t="s">
        <v>36</v>
      </c>
      <c r="D903" s="186">
        <v>59.03</v>
      </c>
      <c r="E903" s="186">
        <v>59.03</v>
      </c>
      <c r="F903" s="463">
        <v>918.29</v>
      </c>
      <c r="G903" s="463">
        <v>918.29</v>
      </c>
    </row>
    <row r="904" spans="1:7" ht="15" customHeight="1">
      <c r="A904" s="188">
        <v>1606</v>
      </c>
      <c r="B904" s="188" t="s">
        <v>779</v>
      </c>
      <c r="C904" s="185"/>
      <c r="D904" s="186"/>
      <c r="E904" s="186"/>
      <c r="F904" s="463">
        <v>86.33</v>
      </c>
      <c r="G904" s="463">
        <v>86.33</v>
      </c>
    </row>
    <row r="905" spans="1:7" ht="15" customHeight="1">
      <c r="A905" s="189">
        <v>160602</v>
      </c>
      <c r="B905" s="189" t="s">
        <v>33408</v>
      </c>
      <c r="C905" s="185" t="s">
        <v>19</v>
      </c>
      <c r="D905" s="187">
        <v>1785.57</v>
      </c>
      <c r="E905" s="187">
        <v>1785.57</v>
      </c>
      <c r="F905" s="463">
        <v>124.97</v>
      </c>
      <c r="G905" s="463">
        <v>124.97</v>
      </c>
    </row>
    <row r="906" spans="1:7" ht="15" customHeight="1">
      <c r="A906" s="189">
        <v>160603</v>
      </c>
      <c r="B906" s="189" t="s">
        <v>33409</v>
      </c>
      <c r="C906" s="185" t="s">
        <v>19</v>
      </c>
      <c r="D906" s="186">
        <v>870.08</v>
      </c>
      <c r="E906" s="186">
        <v>870.08</v>
      </c>
      <c r="F906" s="463">
        <v>207.11</v>
      </c>
      <c r="G906" s="463">
        <v>207.11</v>
      </c>
    </row>
    <row r="907" spans="1:7" ht="15" customHeight="1">
      <c r="A907" s="189">
        <v>160604</v>
      </c>
      <c r="B907" s="189" t="s">
        <v>33410</v>
      </c>
      <c r="C907" s="185" t="s">
        <v>19</v>
      </c>
      <c r="D907" s="186">
        <v>249.45</v>
      </c>
      <c r="E907" s="186">
        <v>249.45</v>
      </c>
      <c r="F907" s="463">
        <v>373.02</v>
      </c>
      <c r="G907" s="463">
        <v>373.02</v>
      </c>
    </row>
    <row r="908" spans="1:7" ht="15" customHeight="1">
      <c r="A908" s="189">
        <v>160605</v>
      </c>
      <c r="B908" s="189" t="s">
        <v>33411</v>
      </c>
      <c r="C908" s="185" t="s">
        <v>19</v>
      </c>
      <c r="D908" s="186">
        <v>235.11</v>
      </c>
      <c r="E908" s="186">
        <v>235.11</v>
      </c>
      <c r="F908" s="463">
        <v>66.319999999999993</v>
      </c>
      <c r="G908" s="463">
        <v>66.319999999999993</v>
      </c>
    </row>
    <row r="909" spans="1:7" ht="15" customHeight="1">
      <c r="A909" s="189">
        <v>160606</v>
      </c>
      <c r="B909" s="189" t="s">
        <v>33412</v>
      </c>
      <c r="C909" s="185" t="s">
        <v>19</v>
      </c>
      <c r="D909" s="186">
        <v>785.94</v>
      </c>
      <c r="E909" s="186">
        <v>785.94</v>
      </c>
      <c r="F909" s="463">
        <v>104.52</v>
      </c>
      <c r="G909" s="463">
        <v>104.52</v>
      </c>
    </row>
    <row r="910" spans="1:7" ht="15" customHeight="1">
      <c r="A910" s="189">
        <v>160607</v>
      </c>
      <c r="B910" s="189" t="s">
        <v>33413</v>
      </c>
      <c r="C910" s="185" t="s">
        <v>19</v>
      </c>
      <c r="D910" s="186">
        <v>237.82</v>
      </c>
      <c r="E910" s="186">
        <v>237.82</v>
      </c>
      <c r="F910" s="463">
        <v>178</v>
      </c>
      <c r="G910" s="463">
        <v>178</v>
      </c>
    </row>
    <row r="911" spans="1:7" ht="15" customHeight="1">
      <c r="A911" s="189">
        <v>160608</v>
      </c>
      <c r="B911" s="189" t="s">
        <v>461</v>
      </c>
      <c r="C911" s="185" t="s">
        <v>19</v>
      </c>
      <c r="D911" s="186">
        <v>313.08</v>
      </c>
      <c r="E911" s="186">
        <v>313.08</v>
      </c>
      <c r="F911" s="463">
        <v>301.69</v>
      </c>
      <c r="G911" s="463">
        <v>301.69</v>
      </c>
    </row>
    <row r="912" spans="1:7" ht="15" customHeight="1">
      <c r="A912" s="189">
        <v>160612</v>
      </c>
      <c r="B912" s="189" t="s">
        <v>33414</v>
      </c>
      <c r="C912" s="185" t="s">
        <v>19</v>
      </c>
      <c r="D912" s="186">
        <v>26.9</v>
      </c>
      <c r="E912" s="186">
        <v>26.9</v>
      </c>
      <c r="F912" s="463">
        <v>68.31</v>
      </c>
      <c r="G912" s="463">
        <v>68.31</v>
      </c>
    </row>
    <row r="913" spans="1:7" ht="15" customHeight="1">
      <c r="A913" s="189">
        <v>160613</v>
      </c>
      <c r="B913" s="189" t="s">
        <v>462</v>
      </c>
      <c r="C913" s="185" t="s">
        <v>19</v>
      </c>
      <c r="D913" s="186">
        <v>255.17</v>
      </c>
      <c r="E913" s="186">
        <v>255.17</v>
      </c>
      <c r="F913" s="463">
        <v>104.14</v>
      </c>
      <c r="G913" s="463">
        <v>104.14</v>
      </c>
    </row>
    <row r="914" spans="1:7" ht="15" customHeight="1">
      <c r="A914" s="189">
        <v>160625</v>
      </c>
      <c r="B914" s="189" t="s">
        <v>33415</v>
      </c>
      <c r="C914" s="185" t="s">
        <v>19</v>
      </c>
      <c r="D914" s="186">
        <v>904.43</v>
      </c>
      <c r="E914" s="186">
        <v>904.43</v>
      </c>
      <c r="F914" s="463">
        <v>173.61</v>
      </c>
      <c r="G914" s="463">
        <v>173.61</v>
      </c>
    </row>
    <row r="915" spans="1:7" ht="15" customHeight="1">
      <c r="A915" s="189">
        <v>160626</v>
      </c>
      <c r="B915" s="189" t="s">
        <v>33416</v>
      </c>
      <c r="C915" s="185" t="s">
        <v>19</v>
      </c>
      <c r="D915" s="187">
        <v>1601.69</v>
      </c>
      <c r="E915" s="187">
        <v>1601.69</v>
      </c>
      <c r="F915" s="463">
        <v>295.39999999999998</v>
      </c>
      <c r="G915" s="463">
        <v>295.39999999999998</v>
      </c>
    </row>
    <row r="916" spans="1:7" ht="15" customHeight="1">
      <c r="A916" s="189">
        <v>160627</v>
      </c>
      <c r="B916" s="189" t="s">
        <v>33417</v>
      </c>
      <c r="C916" s="185" t="s">
        <v>19</v>
      </c>
      <c r="D916" s="187">
        <v>1585.89</v>
      </c>
      <c r="E916" s="187">
        <v>1585.89</v>
      </c>
      <c r="F916" s="463">
        <v>408.55</v>
      </c>
      <c r="G916" s="463">
        <v>408.55</v>
      </c>
    </row>
    <row r="917" spans="1:7" ht="15" customHeight="1">
      <c r="A917" s="189">
        <v>160628</v>
      </c>
      <c r="B917" s="189" t="s">
        <v>33418</v>
      </c>
      <c r="C917" s="185" t="s">
        <v>19</v>
      </c>
      <c r="D917" s="187">
        <v>1950.39</v>
      </c>
      <c r="E917" s="187">
        <v>1950.39</v>
      </c>
      <c r="F917" s="463">
        <v>688.55</v>
      </c>
      <c r="G917" s="463">
        <v>688.55</v>
      </c>
    </row>
    <row r="918" spans="1:7" ht="15" customHeight="1">
      <c r="A918" s="189">
        <v>160629</v>
      </c>
      <c r="B918" s="189" t="s">
        <v>33419</v>
      </c>
      <c r="C918" s="185" t="s">
        <v>36</v>
      </c>
      <c r="D918" s="186">
        <v>138.87</v>
      </c>
      <c r="E918" s="186">
        <v>138.87</v>
      </c>
      <c r="F918" s="463">
        <v>902.87</v>
      </c>
      <c r="G918" s="463">
        <v>902.87</v>
      </c>
    </row>
    <row r="919" spans="1:7" ht="15" customHeight="1">
      <c r="A919" s="189">
        <v>160630</v>
      </c>
      <c r="B919" s="189" t="s">
        <v>33420</v>
      </c>
      <c r="C919" s="185" t="s">
        <v>36</v>
      </c>
      <c r="D919" s="186">
        <v>176.51</v>
      </c>
      <c r="E919" s="186">
        <v>176.51</v>
      </c>
      <c r="F919" s="464">
        <v>1319.31</v>
      </c>
      <c r="G919" s="464">
        <v>1319.31</v>
      </c>
    </row>
    <row r="920" spans="1:7" ht="15" customHeight="1">
      <c r="A920" s="189">
        <v>160631</v>
      </c>
      <c r="B920" s="189" t="s">
        <v>33421</v>
      </c>
      <c r="C920" s="185" t="s">
        <v>36</v>
      </c>
      <c r="D920" s="186">
        <v>209.65</v>
      </c>
      <c r="E920" s="186">
        <v>209.65</v>
      </c>
      <c r="F920" s="463">
        <v>259.06</v>
      </c>
      <c r="G920" s="463">
        <v>259.06</v>
      </c>
    </row>
    <row r="921" spans="1:7" ht="15" customHeight="1">
      <c r="A921" s="189">
        <v>160632</v>
      </c>
      <c r="B921" s="189" t="s">
        <v>33422</v>
      </c>
      <c r="C921" s="185" t="s">
        <v>36</v>
      </c>
      <c r="D921" s="186">
        <v>281.54000000000002</v>
      </c>
      <c r="E921" s="186">
        <v>281.54000000000002</v>
      </c>
      <c r="F921" s="463">
        <v>428.41</v>
      </c>
      <c r="G921" s="463">
        <v>428.41</v>
      </c>
    </row>
    <row r="922" spans="1:7" ht="15" customHeight="1">
      <c r="A922" s="189">
        <v>160633</v>
      </c>
      <c r="B922" s="189" t="s">
        <v>33423</v>
      </c>
      <c r="C922" s="185" t="s">
        <v>19</v>
      </c>
      <c r="D922" s="186">
        <v>223.11</v>
      </c>
      <c r="E922" s="186">
        <v>223.11</v>
      </c>
      <c r="F922" s="463">
        <v>592.87</v>
      </c>
      <c r="G922" s="463">
        <v>592.87</v>
      </c>
    </row>
    <row r="923" spans="1:7" ht="15" customHeight="1">
      <c r="A923" s="189">
        <v>160634</v>
      </c>
      <c r="B923" s="189" t="s">
        <v>33424</v>
      </c>
      <c r="C923" s="185" t="s">
        <v>19</v>
      </c>
      <c r="D923" s="186">
        <v>383.25</v>
      </c>
      <c r="E923" s="186">
        <v>383.25</v>
      </c>
      <c r="F923" s="463">
        <v>936.21</v>
      </c>
      <c r="G923" s="463">
        <v>936.21</v>
      </c>
    </row>
    <row r="924" spans="1:7" ht="15" customHeight="1">
      <c r="A924" s="189">
        <v>160635</v>
      </c>
      <c r="B924" s="189" t="s">
        <v>33425</v>
      </c>
      <c r="C924" s="185" t="s">
        <v>19</v>
      </c>
      <c r="D924" s="186">
        <v>517.02</v>
      </c>
      <c r="E924" s="186">
        <v>517.02</v>
      </c>
      <c r="F924" s="463">
        <v>145.43</v>
      </c>
      <c r="G924" s="463">
        <v>145.43</v>
      </c>
    </row>
    <row r="925" spans="1:7" ht="15" customHeight="1">
      <c r="A925" s="189">
        <v>160636</v>
      </c>
      <c r="B925" s="189" t="s">
        <v>33426</v>
      </c>
      <c r="C925" s="185" t="s">
        <v>19</v>
      </c>
      <c r="D925" s="186">
        <v>870.47</v>
      </c>
      <c r="E925" s="186">
        <v>870.47</v>
      </c>
      <c r="F925" s="463">
        <v>145.43</v>
      </c>
      <c r="G925" s="463">
        <v>145.43</v>
      </c>
    </row>
    <row r="926" spans="1:7" ht="15" customHeight="1">
      <c r="A926" s="189">
        <v>160637</v>
      </c>
      <c r="B926" s="189" t="s">
        <v>33427</v>
      </c>
      <c r="C926" s="185" t="s">
        <v>19</v>
      </c>
      <c r="D926" s="186">
        <v>88.24</v>
      </c>
      <c r="E926" s="186">
        <v>88.24</v>
      </c>
      <c r="F926" s="463">
        <v>148.77000000000001</v>
      </c>
      <c r="G926" s="463">
        <v>148.77000000000001</v>
      </c>
    </row>
    <row r="927" spans="1:7" ht="15" customHeight="1">
      <c r="A927" s="189">
        <v>160638</v>
      </c>
      <c r="B927" s="189" t="s">
        <v>33428</v>
      </c>
      <c r="C927" s="185" t="s">
        <v>19</v>
      </c>
      <c r="D927" s="186">
        <v>126.71</v>
      </c>
      <c r="E927" s="186">
        <v>126.71</v>
      </c>
      <c r="F927" s="463">
        <v>128.46</v>
      </c>
      <c r="G927" s="463">
        <v>128.46</v>
      </c>
    </row>
    <row r="928" spans="1:7" ht="15" customHeight="1">
      <c r="A928" s="189">
        <v>160639</v>
      </c>
      <c r="B928" s="189" t="s">
        <v>33429</v>
      </c>
      <c r="C928" s="185" t="s">
        <v>19</v>
      </c>
      <c r="D928" s="186">
        <v>190.1</v>
      </c>
      <c r="E928" s="186">
        <v>190.1</v>
      </c>
      <c r="F928" s="463">
        <v>141.32</v>
      </c>
      <c r="G928" s="463">
        <v>141.32</v>
      </c>
    </row>
    <row r="929" spans="1:7" ht="15" customHeight="1">
      <c r="A929" s="189">
        <v>160640</v>
      </c>
      <c r="B929" s="189" t="s">
        <v>33430</v>
      </c>
      <c r="C929" s="185" t="s">
        <v>19</v>
      </c>
      <c r="D929" s="186">
        <v>351.71</v>
      </c>
      <c r="E929" s="186">
        <v>351.71</v>
      </c>
      <c r="F929" s="463">
        <v>790.2</v>
      </c>
      <c r="G929" s="463">
        <v>790.2</v>
      </c>
    </row>
    <row r="930" spans="1:7" ht="15" customHeight="1">
      <c r="A930" s="189">
        <v>160641</v>
      </c>
      <c r="B930" s="189" t="s">
        <v>33431</v>
      </c>
      <c r="C930" s="185" t="s">
        <v>19</v>
      </c>
      <c r="D930" s="186">
        <v>77.06</v>
      </c>
      <c r="E930" s="186">
        <v>77.06</v>
      </c>
      <c r="F930" s="463">
        <v>589.19000000000005</v>
      </c>
      <c r="G930" s="463">
        <v>589.19000000000005</v>
      </c>
    </row>
    <row r="931" spans="1:7" ht="15" customHeight="1">
      <c r="A931" s="189">
        <v>160642</v>
      </c>
      <c r="B931" s="189" t="s">
        <v>33432</v>
      </c>
      <c r="C931" s="185" t="s">
        <v>19</v>
      </c>
      <c r="D931" s="186">
        <v>101.43</v>
      </c>
      <c r="E931" s="186">
        <v>101.43</v>
      </c>
      <c r="F931" s="464">
        <v>2167.79</v>
      </c>
      <c r="G931" s="464">
        <v>2167.79</v>
      </c>
    </row>
    <row r="932" spans="1:7" ht="15" customHeight="1">
      <c r="A932" s="189">
        <v>160643</v>
      </c>
      <c r="B932" s="189" t="s">
        <v>33433</v>
      </c>
      <c r="C932" s="185" t="s">
        <v>19</v>
      </c>
      <c r="D932" s="186">
        <v>166.91</v>
      </c>
      <c r="E932" s="186">
        <v>166.91</v>
      </c>
      <c r="F932" s="464">
        <v>2526.25</v>
      </c>
      <c r="G932" s="464">
        <v>2526.25</v>
      </c>
    </row>
    <row r="933" spans="1:7" ht="15" customHeight="1">
      <c r="A933" s="189">
        <v>160644</v>
      </c>
      <c r="B933" s="189" t="s">
        <v>33434</v>
      </c>
      <c r="C933" s="185" t="s">
        <v>19</v>
      </c>
      <c r="D933" s="186">
        <v>296.38</v>
      </c>
      <c r="E933" s="186">
        <v>296.38</v>
      </c>
      <c r="F933" s="464">
        <v>2579.36</v>
      </c>
      <c r="G933" s="464">
        <v>2579.36</v>
      </c>
    </row>
    <row r="934" spans="1:7" ht="15" customHeight="1">
      <c r="A934" s="189">
        <v>160645</v>
      </c>
      <c r="B934" s="189" t="s">
        <v>33435</v>
      </c>
      <c r="C934" s="185" t="s">
        <v>19</v>
      </c>
      <c r="D934" s="186">
        <v>70.67</v>
      </c>
      <c r="E934" s="186">
        <v>70.67</v>
      </c>
      <c r="F934" s="463">
        <v>119.63</v>
      </c>
      <c r="G934" s="463">
        <v>119.63</v>
      </c>
    </row>
    <row r="935" spans="1:7" ht="15" customHeight="1">
      <c r="A935" s="189">
        <v>160646</v>
      </c>
      <c r="B935" s="189" t="s">
        <v>33436</v>
      </c>
      <c r="C935" s="185" t="s">
        <v>19</v>
      </c>
      <c r="D935" s="186">
        <v>102.12</v>
      </c>
      <c r="E935" s="186">
        <v>102.12</v>
      </c>
      <c r="F935" s="463">
        <v>194.3</v>
      </c>
      <c r="G935" s="463">
        <v>194.3</v>
      </c>
    </row>
    <row r="936" spans="1:7" ht="15" customHeight="1">
      <c r="A936" s="189">
        <v>160647</v>
      </c>
      <c r="B936" s="189" t="s">
        <v>33437</v>
      </c>
      <c r="C936" s="185" t="s">
        <v>19</v>
      </c>
      <c r="D936" s="186">
        <v>165.95</v>
      </c>
      <c r="E936" s="186">
        <v>165.95</v>
      </c>
      <c r="F936" s="463">
        <v>117.29</v>
      </c>
      <c r="G936" s="463">
        <v>117.29</v>
      </c>
    </row>
    <row r="937" spans="1:7" ht="15" customHeight="1">
      <c r="A937" s="189">
        <v>160648</v>
      </c>
      <c r="B937" s="189" t="s">
        <v>33438</v>
      </c>
      <c r="C937" s="185" t="s">
        <v>19</v>
      </c>
      <c r="D937" s="186">
        <v>285.41000000000003</v>
      </c>
      <c r="E937" s="186">
        <v>285.41000000000003</v>
      </c>
      <c r="F937" s="463"/>
      <c r="G937" s="463"/>
    </row>
    <row r="938" spans="1:7" ht="15" customHeight="1">
      <c r="A938" s="189">
        <v>160649</v>
      </c>
      <c r="B938" s="189" t="s">
        <v>33439</v>
      </c>
      <c r="C938" s="185" t="s">
        <v>19</v>
      </c>
      <c r="D938" s="186">
        <v>441.33</v>
      </c>
      <c r="E938" s="186">
        <v>441.33</v>
      </c>
      <c r="F938" s="463">
        <v>7.04</v>
      </c>
      <c r="G938" s="463">
        <v>7.04</v>
      </c>
    </row>
    <row r="939" spans="1:7" ht="15" customHeight="1">
      <c r="A939" s="189">
        <v>160650</v>
      </c>
      <c r="B939" s="189" t="s">
        <v>33440</v>
      </c>
      <c r="C939" s="185" t="s">
        <v>19</v>
      </c>
      <c r="D939" s="186">
        <v>713.44</v>
      </c>
      <c r="E939" s="186">
        <v>713.44</v>
      </c>
      <c r="F939" s="464">
        <v>2700.98</v>
      </c>
      <c r="G939" s="464">
        <v>2700.98</v>
      </c>
    </row>
    <row r="940" spans="1:7" ht="15" customHeight="1">
      <c r="A940" s="189">
        <v>160651</v>
      </c>
      <c r="B940" s="189" t="s">
        <v>33441</v>
      </c>
      <c r="C940" s="185" t="s">
        <v>19</v>
      </c>
      <c r="D940" s="186">
        <v>978.86</v>
      </c>
      <c r="E940" s="186">
        <v>978.86</v>
      </c>
      <c r="F940" s="463">
        <v>26.61</v>
      </c>
      <c r="G940" s="463">
        <v>26.61</v>
      </c>
    </row>
    <row r="941" spans="1:7" ht="15" customHeight="1">
      <c r="A941" s="189">
        <v>160652</v>
      </c>
      <c r="B941" s="189" t="s">
        <v>33442</v>
      </c>
      <c r="C941" s="185" t="s">
        <v>19</v>
      </c>
      <c r="D941" s="187">
        <v>1460.09</v>
      </c>
      <c r="E941" s="187">
        <v>1460.09</v>
      </c>
      <c r="F941" s="463">
        <v>25.99</v>
      </c>
      <c r="G941" s="463">
        <v>25.99</v>
      </c>
    </row>
    <row r="942" spans="1:7" ht="15" customHeight="1">
      <c r="A942" s="189">
        <v>160653</v>
      </c>
      <c r="B942" s="189" t="s">
        <v>33443</v>
      </c>
      <c r="C942" s="185" t="s">
        <v>19</v>
      </c>
      <c r="D942" s="186">
        <v>310.69</v>
      </c>
      <c r="E942" s="186">
        <v>310.69</v>
      </c>
      <c r="F942" s="464">
        <v>1481.23</v>
      </c>
      <c r="G942" s="464">
        <v>1481.23</v>
      </c>
    </row>
    <row r="943" spans="1:7" ht="15" customHeight="1">
      <c r="A943" s="189">
        <v>160654</v>
      </c>
      <c r="B943" s="189" t="s">
        <v>33444</v>
      </c>
      <c r="C943" s="185" t="s">
        <v>19</v>
      </c>
      <c r="D943" s="186">
        <v>518.01</v>
      </c>
      <c r="E943" s="186">
        <v>518.01</v>
      </c>
      <c r="F943" s="463">
        <v>67.05</v>
      </c>
      <c r="G943" s="463">
        <v>67.05</v>
      </c>
    </row>
    <row r="944" spans="1:7" ht="15" customHeight="1">
      <c r="A944" s="189">
        <v>160655</v>
      </c>
      <c r="B944" s="189" t="s">
        <v>33445</v>
      </c>
      <c r="C944" s="185" t="s">
        <v>19</v>
      </c>
      <c r="D944" s="186">
        <v>645</v>
      </c>
      <c r="E944" s="186">
        <v>645</v>
      </c>
      <c r="F944" s="463">
        <v>57.55</v>
      </c>
      <c r="G944" s="463">
        <v>57.55</v>
      </c>
    </row>
    <row r="945" spans="1:7" ht="15" customHeight="1">
      <c r="A945" s="189">
        <v>160656</v>
      </c>
      <c r="B945" s="189" t="s">
        <v>33446</v>
      </c>
      <c r="C945" s="185" t="s">
        <v>19</v>
      </c>
      <c r="D945" s="187">
        <v>1063.4000000000001</v>
      </c>
      <c r="E945" s="187">
        <v>1063.4000000000001</v>
      </c>
      <c r="F945" s="463">
        <v>222.99</v>
      </c>
      <c r="G945" s="463">
        <v>222.99</v>
      </c>
    </row>
    <row r="946" spans="1:7" ht="15" customHeight="1">
      <c r="A946" s="189">
        <v>160657</v>
      </c>
      <c r="B946" s="189" t="s">
        <v>4557</v>
      </c>
      <c r="C946" s="185" t="s">
        <v>19</v>
      </c>
      <c r="D946" s="186">
        <v>169.34</v>
      </c>
      <c r="E946" s="186">
        <v>169.34</v>
      </c>
      <c r="F946" s="463">
        <v>499.58</v>
      </c>
      <c r="G946" s="463">
        <v>499.58</v>
      </c>
    </row>
    <row r="947" spans="1:7" ht="15" customHeight="1">
      <c r="A947" s="189">
        <v>160658</v>
      </c>
      <c r="B947" s="189" t="s">
        <v>4558</v>
      </c>
      <c r="C947" s="185" t="s">
        <v>19</v>
      </c>
      <c r="D947" s="186">
        <v>257.33</v>
      </c>
      <c r="E947" s="186">
        <v>257.33</v>
      </c>
      <c r="F947" s="463">
        <v>83.24</v>
      </c>
      <c r="G947" s="463">
        <v>83.24</v>
      </c>
    </row>
    <row r="948" spans="1:7" ht="15" customHeight="1">
      <c r="A948" s="189">
        <v>160659</v>
      </c>
      <c r="B948" s="189" t="s">
        <v>4559</v>
      </c>
      <c r="C948" s="185" t="s">
        <v>19</v>
      </c>
      <c r="D948" s="186">
        <v>278.08</v>
      </c>
      <c r="E948" s="186">
        <v>278.08</v>
      </c>
      <c r="F948" s="463">
        <v>269.2</v>
      </c>
      <c r="G948" s="463">
        <v>269.2</v>
      </c>
    </row>
    <row r="949" spans="1:7" ht="15" customHeight="1">
      <c r="A949" s="189">
        <v>160660</v>
      </c>
      <c r="B949" s="189" t="s">
        <v>4560</v>
      </c>
      <c r="C949" s="185" t="s">
        <v>19</v>
      </c>
      <c r="D949" s="186">
        <v>133.31</v>
      </c>
      <c r="E949" s="186">
        <v>133.31</v>
      </c>
      <c r="F949" s="463">
        <v>677.23</v>
      </c>
      <c r="G949" s="463">
        <v>677.23</v>
      </c>
    </row>
    <row r="950" spans="1:7" ht="15" customHeight="1">
      <c r="A950" s="189">
        <v>160661</v>
      </c>
      <c r="B950" s="189" t="s">
        <v>4561</v>
      </c>
      <c r="C950" s="185" t="s">
        <v>19</v>
      </c>
      <c r="D950" s="186">
        <v>138.19999999999999</v>
      </c>
      <c r="E950" s="186">
        <v>138.19999999999999</v>
      </c>
      <c r="F950" s="463">
        <v>24.66</v>
      </c>
      <c r="G950" s="463">
        <v>24.66</v>
      </c>
    </row>
    <row r="951" spans="1:7" ht="15" customHeight="1">
      <c r="A951" s="189">
        <v>160662</v>
      </c>
      <c r="B951" s="189" t="s">
        <v>33447</v>
      </c>
      <c r="C951" s="185" t="s">
        <v>19</v>
      </c>
      <c r="D951" s="186">
        <v>715.14</v>
      </c>
      <c r="E951" s="186">
        <v>715.14</v>
      </c>
      <c r="F951" s="463"/>
      <c r="G951" s="463"/>
    </row>
    <row r="952" spans="1:7" ht="15" customHeight="1">
      <c r="A952" s="189">
        <v>160663</v>
      </c>
      <c r="B952" s="189" t="s">
        <v>33448</v>
      </c>
      <c r="C952" s="185" t="s">
        <v>19</v>
      </c>
      <c r="D952" s="186">
        <v>581.54999999999995</v>
      </c>
      <c r="E952" s="186">
        <v>581.54999999999995</v>
      </c>
      <c r="F952" s="463">
        <v>18.57</v>
      </c>
      <c r="G952" s="463">
        <v>18.57</v>
      </c>
    </row>
    <row r="953" spans="1:7" ht="15" customHeight="1">
      <c r="A953" s="189">
        <v>160665</v>
      </c>
      <c r="B953" s="189" t="s">
        <v>33449</v>
      </c>
      <c r="C953" s="185" t="s">
        <v>19</v>
      </c>
      <c r="D953" s="187">
        <v>2224.2800000000002</v>
      </c>
      <c r="E953" s="187">
        <v>2224.2800000000002</v>
      </c>
      <c r="F953" s="463">
        <v>11.37</v>
      </c>
      <c r="G953" s="463">
        <v>11.37</v>
      </c>
    </row>
    <row r="954" spans="1:7" ht="15" customHeight="1">
      <c r="A954" s="189">
        <v>160671</v>
      </c>
      <c r="B954" s="189" t="s">
        <v>33450</v>
      </c>
      <c r="C954" s="185" t="s">
        <v>19</v>
      </c>
      <c r="D954" s="187">
        <v>2346.5100000000002</v>
      </c>
      <c r="E954" s="187">
        <v>2346.5100000000002</v>
      </c>
      <c r="F954" s="463">
        <v>4.03</v>
      </c>
      <c r="G954" s="463">
        <v>4.03</v>
      </c>
    </row>
    <row r="955" spans="1:7" ht="15" customHeight="1">
      <c r="A955" s="189">
        <v>160673</v>
      </c>
      <c r="B955" s="189" t="s">
        <v>33451</v>
      </c>
      <c r="C955" s="185" t="s">
        <v>19</v>
      </c>
      <c r="D955" s="187">
        <v>2525.54</v>
      </c>
      <c r="E955" s="187">
        <v>2525.54</v>
      </c>
      <c r="F955" s="463">
        <v>505.73</v>
      </c>
      <c r="G955" s="463">
        <v>505.73</v>
      </c>
    </row>
    <row r="956" spans="1:7" ht="15" customHeight="1">
      <c r="A956" s="189">
        <v>160674</v>
      </c>
      <c r="B956" s="189" t="s">
        <v>33452</v>
      </c>
      <c r="C956" s="185" t="s">
        <v>19</v>
      </c>
      <c r="D956" s="186">
        <v>124.09</v>
      </c>
      <c r="E956" s="186">
        <v>124.09</v>
      </c>
      <c r="F956" s="463">
        <v>555.67999999999995</v>
      </c>
      <c r="G956" s="463">
        <v>555.67999999999995</v>
      </c>
    </row>
    <row r="957" spans="1:7" ht="15" customHeight="1">
      <c r="A957" s="189">
        <v>160675</v>
      </c>
      <c r="B957" s="189" t="s">
        <v>33453</v>
      </c>
      <c r="C957" s="185" t="s">
        <v>19</v>
      </c>
      <c r="D957" s="186">
        <v>146.59</v>
      </c>
      <c r="E957" s="186">
        <v>146.59</v>
      </c>
      <c r="F957" s="463">
        <v>703.04</v>
      </c>
      <c r="G957" s="463">
        <v>703.04</v>
      </c>
    </row>
    <row r="958" spans="1:7" ht="15" customHeight="1">
      <c r="A958" s="189">
        <v>160676</v>
      </c>
      <c r="B958" s="189" t="s">
        <v>33454</v>
      </c>
      <c r="C958" s="185" t="s">
        <v>19</v>
      </c>
      <c r="D958" s="186">
        <v>97.44</v>
      </c>
      <c r="E958" s="186">
        <v>97.44</v>
      </c>
      <c r="F958" s="463">
        <v>791.8</v>
      </c>
      <c r="G958" s="463">
        <v>791.8</v>
      </c>
    </row>
    <row r="959" spans="1:7" ht="15" customHeight="1">
      <c r="A959" s="188">
        <v>1607</v>
      </c>
      <c r="B959" s="188" t="s">
        <v>780</v>
      </c>
      <c r="C959" s="185"/>
      <c r="D959" s="186"/>
      <c r="E959" s="186"/>
      <c r="F959" s="464">
        <v>1921.51</v>
      </c>
      <c r="G959" s="464">
        <v>1921.51</v>
      </c>
    </row>
    <row r="960" spans="1:7" ht="15" customHeight="1">
      <c r="A960" s="189">
        <v>160702</v>
      </c>
      <c r="B960" s="189" t="s">
        <v>463</v>
      </c>
      <c r="C960" s="185" t="s">
        <v>21</v>
      </c>
      <c r="D960" s="186">
        <v>7.34</v>
      </c>
      <c r="E960" s="186">
        <v>7.34</v>
      </c>
      <c r="F960" s="464">
        <v>2062.96</v>
      </c>
      <c r="G960" s="464">
        <v>2062.96</v>
      </c>
    </row>
    <row r="961" spans="1:7" ht="15" customHeight="1">
      <c r="A961" s="189">
        <v>160704</v>
      </c>
      <c r="B961" s="189" t="s">
        <v>464</v>
      </c>
      <c r="C961" s="185" t="s">
        <v>29</v>
      </c>
      <c r="D961" s="187">
        <v>2617.04</v>
      </c>
      <c r="E961" s="187">
        <v>2617.04</v>
      </c>
      <c r="F961" s="464">
        <v>2288.29</v>
      </c>
      <c r="G961" s="464">
        <v>2288.29</v>
      </c>
    </row>
    <row r="962" spans="1:7" ht="15" customHeight="1">
      <c r="A962" s="189">
        <v>160707</v>
      </c>
      <c r="B962" s="189" t="s">
        <v>465</v>
      </c>
      <c r="C962" s="185" t="s">
        <v>21</v>
      </c>
      <c r="D962" s="186">
        <v>27.41</v>
      </c>
      <c r="E962" s="186">
        <v>27.41</v>
      </c>
      <c r="F962" s="464">
        <v>2822.98</v>
      </c>
      <c r="G962" s="464">
        <v>2822.98</v>
      </c>
    </row>
    <row r="963" spans="1:7" ht="15" customHeight="1">
      <c r="A963" s="189">
        <v>160708</v>
      </c>
      <c r="B963" s="189" t="s">
        <v>466</v>
      </c>
      <c r="C963" s="185" t="s">
        <v>21</v>
      </c>
      <c r="D963" s="186">
        <v>27.6</v>
      </c>
      <c r="E963" s="186">
        <v>27.6</v>
      </c>
      <c r="F963" s="463">
        <v>103.12</v>
      </c>
      <c r="G963" s="463">
        <v>103.12</v>
      </c>
    </row>
    <row r="964" spans="1:7" ht="15" customHeight="1">
      <c r="A964" s="189">
        <v>160709</v>
      </c>
      <c r="B964" s="189" t="s">
        <v>467</v>
      </c>
      <c r="C964" s="185" t="s">
        <v>21</v>
      </c>
      <c r="D964" s="187">
        <v>1353.87</v>
      </c>
      <c r="E964" s="187">
        <v>1353.87</v>
      </c>
      <c r="F964" s="463">
        <v>104.29</v>
      </c>
      <c r="G964" s="463">
        <v>104.29</v>
      </c>
    </row>
    <row r="965" spans="1:7" ht="15" customHeight="1">
      <c r="A965" s="189">
        <v>160710</v>
      </c>
      <c r="B965" s="189" t="s">
        <v>468</v>
      </c>
      <c r="C965" s="185" t="s">
        <v>21</v>
      </c>
      <c r="D965" s="186">
        <v>74.23</v>
      </c>
      <c r="E965" s="186">
        <v>74.23</v>
      </c>
      <c r="F965" s="463">
        <v>31.2</v>
      </c>
      <c r="G965" s="463">
        <v>31.2</v>
      </c>
    </row>
    <row r="966" spans="1:7" ht="15" customHeight="1">
      <c r="A966" s="189">
        <v>160711</v>
      </c>
      <c r="B966" s="189" t="s">
        <v>469</v>
      </c>
      <c r="C966" s="185" t="s">
        <v>21</v>
      </c>
      <c r="D966" s="186">
        <v>60.67</v>
      </c>
      <c r="E966" s="186">
        <v>60.67</v>
      </c>
      <c r="F966" s="463">
        <v>44.13</v>
      </c>
      <c r="G966" s="463">
        <v>44.13</v>
      </c>
    </row>
    <row r="967" spans="1:7" ht="15" customHeight="1">
      <c r="A967" s="189">
        <v>160712</v>
      </c>
      <c r="B967" s="189" t="s">
        <v>470</v>
      </c>
      <c r="C967" s="185" t="s">
        <v>21</v>
      </c>
      <c r="D967" s="186">
        <v>225.59</v>
      </c>
      <c r="E967" s="186">
        <v>225.59</v>
      </c>
      <c r="F967" s="463">
        <v>194.03</v>
      </c>
      <c r="G967" s="463">
        <v>194.03</v>
      </c>
    </row>
    <row r="968" spans="1:7" ht="15" customHeight="1">
      <c r="A968" s="189">
        <v>160713</v>
      </c>
      <c r="B968" s="189" t="s">
        <v>471</v>
      </c>
      <c r="C968" s="185" t="s">
        <v>21</v>
      </c>
      <c r="D968" s="186">
        <v>668.41</v>
      </c>
      <c r="E968" s="186">
        <v>668.41</v>
      </c>
      <c r="F968" s="463">
        <v>239.26</v>
      </c>
      <c r="G968" s="463">
        <v>239.26</v>
      </c>
    </row>
    <row r="969" spans="1:7" ht="15" customHeight="1">
      <c r="A969" s="189">
        <v>160714</v>
      </c>
      <c r="B969" s="189" t="s">
        <v>472</v>
      </c>
      <c r="C969" s="185" t="s">
        <v>21</v>
      </c>
      <c r="D969" s="186">
        <v>81.86</v>
      </c>
      <c r="E969" s="186">
        <v>81.86</v>
      </c>
      <c r="F969" s="463">
        <v>15.4</v>
      </c>
      <c r="G969" s="463">
        <v>15.4</v>
      </c>
    </row>
    <row r="970" spans="1:7" ht="15" customHeight="1">
      <c r="A970" s="189">
        <v>160715</v>
      </c>
      <c r="B970" s="189" t="s">
        <v>33455</v>
      </c>
      <c r="C970" s="185" t="s">
        <v>21</v>
      </c>
      <c r="D970" s="186">
        <v>239</v>
      </c>
      <c r="E970" s="186">
        <v>239</v>
      </c>
      <c r="F970" s="463">
        <v>20.13</v>
      </c>
      <c r="G970" s="463">
        <v>20.13</v>
      </c>
    </row>
    <row r="971" spans="1:7" ht="15" customHeight="1">
      <c r="A971" s="189">
        <v>160716</v>
      </c>
      <c r="B971" s="189" t="s">
        <v>473</v>
      </c>
      <c r="C971" s="185" t="s">
        <v>29</v>
      </c>
      <c r="D971" s="186">
        <v>691.89</v>
      </c>
      <c r="E971" s="186">
        <v>691.89</v>
      </c>
      <c r="F971" s="463">
        <v>60.49</v>
      </c>
      <c r="G971" s="463">
        <v>60.49</v>
      </c>
    </row>
    <row r="972" spans="1:7" ht="15" customHeight="1">
      <c r="A972" s="189">
        <v>160718</v>
      </c>
      <c r="B972" s="189" t="s">
        <v>474</v>
      </c>
      <c r="C972" s="185" t="s">
        <v>21</v>
      </c>
      <c r="D972" s="186">
        <v>25.99</v>
      </c>
      <c r="E972" s="186">
        <v>25.99</v>
      </c>
      <c r="F972" s="463">
        <v>72.239999999999995</v>
      </c>
      <c r="G972" s="463">
        <v>72.239999999999995</v>
      </c>
    </row>
    <row r="973" spans="1:7" ht="15" customHeight="1">
      <c r="A973" s="188">
        <v>1608</v>
      </c>
      <c r="B973" s="188" t="s">
        <v>4562</v>
      </c>
      <c r="C973" s="185"/>
      <c r="D973" s="186"/>
      <c r="E973" s="186"/>
      <c r="F973" s="463">
        <v>109.14</v>
      </c>
      <c r="G973" s="463">
        <v>109.14</v>
      </c>
    </row>
    <row r="974" spans="1:7" ht="15" customHeight="1">
      <c r="A974" s="189">
        <v>160806</v>
      </c>
      <c r="B974" s="189" t="s">
        <v>781</v>
      </c>
      <c r="C974" s="185" t="s">
        <v>19</v>
      </c>
      <c r="D974" s="186">
        <v>21.73</v>
      </c>
      <c r="E974" s="186">
        <v>21.73</v>
      </c>
      <c r="F974" s="463">
        <v>192.68</v>
      </c>
      <c r="G974" s="463">
        <v>192.68</v>
      </c>
    </row>
    <row r="975" spans="1:7" ht="15" customHeight="1">
      <c r="A975" s="189">
        <v>160807</v>
      </c>
      <c r="B975" s="189" t="s">
        <v>475</v>
      </c>
      <c r="C975" s="185" t="s">
        <v>19</v>
      </c>
      <c r="D975" s="186">
        <v>11.75</v>
      </c>
      <c r="E975" s="186">
        <v>11.75</v>
      </c>
      <c r="F975" s="463">
        <v>300.64</v>
      </c>
      <c r="G975" s="463">
        <v>300.64</v>
      </c>
    </row>
    <row r="976" spans="1:7" ht="15" customHeight="1">
      <c r="A976" s="189">
        <v>160808</v>
      </c>
      <c r="B976" s="189" t="s">
        <v>782</v>
      </c>
      <c r="C976" s="185" t="s">
        <v>36</v>
      </c>
      <c r="D976" s="186">
        <v>4.21</v>
      </c>
      <c r="E976" s="186">
        <v>4.21</v>
      </c>
      <c r="F976" s="463">
        <v>423.63</v>
      </c>
      <c r="G976" s="463">
        <v>423.63</v>
      </c>
    </row>
    <row r="977" spans="1:7" ht="15" customHeight="1">
      <c r="A977" s="189">
        <v>160809</v>
      </c>
      <c r="B977" s="189" t="s">
        <v>4563</v>
      </c>
      <c r="C977" s="185" t="s">
        <v>19</v>
      </c>
      <c r="D977" s="186">
        <v>497.48</v>
      </c>
      <c r="E977" s="186">
        <v>497.48</v>
      </c>
      <c r="F977" s="463">
        <v>291.83</v>
      </c>
      <c r="G977" s="463">
        <v>291.83</v>
      </c>
    </row>
    <row r="978" spans="1:7" ht="15" customHeight="1">
      <c r="A978" s="189">
        <v>160810</v>
      </c>
      <c r="B978" s="189" t="s">
        <v>4564</v>
      </c>
      <c r="C978" s="185" t="s">
        <v>19</v>
      </c>
      <c r="D978" s="186">
        <v>520.05999999999995</v>
      </c>
      <c r="E978" s="186">
        <v>520.05999999999995</v>
      </c>
      <c r="F978" s="463">
        <v>83</v>
      </c>
      <c r="G978" s="463">
        <v>83</v>
      </c>
    </row>
    <row r="979" spans="1:7" ht="15" customHeight="1">
      <c r="A979" s="189">
        <v>160811</v>
      </c>
      <c r="B979" s="189" t="s">
        <v>4565</v>
      </c>
      <c r="C979" s="185" t="s">
        <v>19</v>
      </c>
      <c r="D979" s="186">
        <v>723.73</v>
      </c>
      <c r="E979" s="186">
        <v>723.73</v>
      </c>
      <c r="F979" s="463">
        <v>4.99</v>
      </c>
      <c r="G979" s="463">
        <v>4.99</v>
      </c>
    </row>
    <row r="980" spans="1:7" ht="15" customHeight="1">
      <c r="A980" s="189">
        <v>160812</v>
      </c>
      <c r="B980" s="189" t="s">
        <v>4566</v>
      </c>
      <c r="C980" s="185" t="s">
        <v>19</v>
      </c>
      <c r="D980" s="186">
        <v>774.57</v>
      </c>
      <c r="E980" s="186">
        <v>774.57</v>
      </c>
      <c r="F980" s="463">
        <v>290.08999999999997</v>
      </c>
      <c r="G980" s="463">
        <v>290.08999999999997</v>
      </c>
    </row>
    <row r="981" spans="1:7" ht="15" customHeight="1">
      <c r="A981" s="189">
        <v>160813</v>
      </c>
      <c r="B981" s="189" t="s">
        <v>4567</v>
      </c>
      <c r="C981" s="185" t="s">
        <v>19</v>
      </c>
      <c r="D981" s="187">
        <v>1846.66</v>
      </c>
      <c r="E981" s="187">
        <v>1846.66</v>
      </c>
      <c r="F981" s="463">
        <v>290.08999999999997</v>
      </c>
      <c r="G981" s="463">
        <v>290.08999999999997</v>
      </c>
    </row>
    <row r="982" spans="1:7" ht="15" customHeight="1">
      <c r="A982" s="189">
        <v>160814</v>
      </c>
      <c r="B982" s="189" t="s">
        <v>4568</v>
      </c>
      <c r="C982" s="185" t="s">
        <v>19</v>
      </c>
      <c r="D982" s="187">
        <v>1879.19</v>
      </c>
      <c r="E982" s="187">
        <v>1879.19</v>
      </c>
      <c r="F982" s="463">
        <v>574.6</v>
      </c>
      <c r="G982" s="463">
        <v>574.6</v>
      </c>
    </row>
    <row r="983" spans="1:7" ht="15" customHeight="1">
      <c r="A983" s="189">
        <v>160815</v>
      </c>
      <c r="B983" s="189" t="s">
        <v>4569</v>
      </c>
      <c r="C983" s="185" t="s">
        <v>19</v>
      </c>
      <c r="D983" s="187">
        <v>2030.04</v>
      </c>
      <c r="E983" s="187">
        <v>2030.04</v>
      </c>
      <c r="F983" s="463">
        <v>606.11</v>
      </c>
      <c r="G983" s="463">
        <v>606.11</v>
      </c>
    </row>
    <row r="984" spans="1:7" ht="15" customHeight="1">
      <c r="A984" s="189">
        <v>160816</v>
      </c>
      <c r="B984" s="189" t="s">
        <v>4570</v>
      </c>
      <c r="C984" s="185" t="s">
        <v>19</v>
      </c>
      <c r="D984" s="187">
        <v>2084.3200000000002</v>
      </c>
      <c r="E984" s="187">
        <v>2084.3200000000002</v>
      </c>
      <c r="F984" s="463">
        <v>21.52</v>
      </c>
      <c r="G984" s="463">
        <v>21.52</v>
      </c>
    </row>
    <row r="985" spans="1:7" ht="15" customHeight="1">
      <c r="A985" s="189">
        <v>160822</v>
      </c>
      <c r="B985" s="189" t="s">
        <v>4571</v>
      </c>
      <c r="C985" s="185" t="s">
        <v>19</v>
      </c>
      <c r="D985" s="186">
        <v>109.31</v>
      </c>
      <c r="E985" s="186">
        <v>109.31</v>
      </c>
      <c r="F985" s="463">
        <v>33.299999999999997</v>
      </c>
      <c r="G985" s="463">
        <v>33.299999999999997</v>
      </c>
    </row>
    <row r="986" spans="1:7" ht="15" customHeight="1">
      <c r="A986" s="189">
        <v>160823</v>
      </c>
      <c r="B986" s="189" t="s">
        <v>4572</v>
      </c>
      <c r="C986" s="185" t="s">
        <v>19</v>
      </c>
      <c r="D986" s="186">
        <v>115.46</v>
      </c>
      <c r="E986" s="186">
        <v>115.46</v>
      </c>
      <c r="F986" s="463">
        <v>35.020000000000003</v>
      </c>
      <c r="G986" s="463">
        <v>35.020000000000003</v>
      </c>
    </row>
    <row r="987" spans="1:7" ht="15" customHeight="1">
      <c r="A987" s="189">
        <v>160825</v>
      </c>
      <c r="B987" s="189" t="s">
        <v>4573</v>
      </c>
      <c r="C987" s="185" t="s">
        <v>19</v>
      </c>
      <c r="D987" s="186">
        <v>34.86</v>
      </c>
      <c r="E987" s="186">
        <v>34.86</v>
      </c>
      <c r="F987" s="463">
        <v>50.68</v>
      </c>
      <c r="G987" s="463">
        <v>50.68</v>
      </c>
    </row>
    <row r="988" spans="1:7" ht="15" customHeight="1">
      <c r="A988" s="189">
        <v>160826</v>
      </c>
      <c r="B988" s="189" t="s">
        <v>4574</v>
      </c>
      <c r="C988" s="185" t="s">
        <v>19</v>
      </c>
      <c r="D988" s="186">
        <v>47.61</v>
      </c>
      <c r="E988" s="186">
        <v>47.61</v>
      </c>
      <c r="F988" s="463">
        <v>5.64</v>
      </c>
      <c r="G988" s="463">
        <v>5.64</v>
      </c>
    </row>
    <row r="989" spans="1:7" ht="15" customHeight="1">
      <c r="A989" s="189">
        <v>160827</v>
      </c>
      <c r="B989" s="189" t="s">
        <v>4575</v>
      </c>
      <c r="C989" s="185" t="s">
        <v>19</v>
      </c>
      <c r="D989" s="186">
        <v>290.86</v>
      </c>
      <c r="E989" s="186">
        <v>290.86</v>
      </c>
      <c r="F989" s="464">
        <v>1328.07</v>
      </c>
      <c r="G989" s="464">
        <v>1328.07</v>
      </c>
    </row>
    <row r="990" spans="1:7" ht="15" customHeight="1">
      <c r="A990" s="189">
        <v>160828</v>
      </c>
      <c r="B990" s="189" t="s">
        <v>4576</v>
      </c>
      <c r="C990" s="185" t="s">
        <v>19</v>
      </c>
      <c r="D990" s="186">
        <v>345.19</v>
      </c>
      <c r="E990" s="186">
        <v>345.19</v>
      </c>
      <c r="F990" s="464">
        <v>4281.18</v>
      </c>
      <c r="G990" s="464">
        <v>4281.18</v>
      </c>
    </row>
    <row r="991" spans="1:7" ht="15" customHeight="1">
      <c r="A991" s="189">
        <v>160829</v>
      </c>
      <c r="B991" s="189" t="s">
        <v>4577</v>
      </c>
      <c r="C991" s="185" t="s">
        <v>19</v>
      </c>
      <c r="D991" s="186">
        <v>18.37</v>
      </c>
      <c r="E991" s="186">
        <v>18.37</v>
      </c>
      <c r="F991" s="464">
        <v>2447.3000000000002</v>
      </c>
      <c r="G991" s="464">
        <v>2447.3000000000002</v>
      </c>
    </row>
    <row r="992" spans="1:7" ht="15" customHeight="1">
      <c r="A992" s="189">
        <v>160830</v>
      </c>
      <c r="B992" s="189" t="s">
        <v>32579</v>
      </c>
      <c r="C992" s="185" t="s">
        <v>19</v>
      </c>
      <c r="D992" s="186">
        <v>26.82</v>
      </c>
      <c r="E992" s="186">
        <v>26.82</v>
      </c>
      <c r="F992" s="464">
        <v>5109.87</v>
      </c>
      <c r="G992" s="464">
        <v>5109.87</v>
      </c>
    </row>
    <row r="993" spans="1:7" ht="15" customHeight="1">
      <c r="A993" s="189">
        <v>160831</v>
      </c>
      <c r="B993" s="189" t="s">
        <v>4578</v>
      </c>
      <c r="C993" s="185" t="s">
        <v>19</v>
      </c>
      <c r="D993" s="186">
        <v>72.760000000000005</v>
      </c>
      <c r="E993" s="186">
        <v>72.760000000000005</v>
      </c>
      <c r="F993" s="463">
        <v>40.93</v>
      </c>
      <c r="G993" s="463">
        <v>40.93</v>
      </c>
    </row>
    <row r="994" spans="1:7" ht="15" customHeight="1">
      <c r="A994" s="189">
        <v>160832</v>
      </c>
      <c r="B994" s="189" t="s">
        <v>32580</v>
      </c>
      <c r="C994" s="185" t="s">
        <v>19</v>
      </c>
      <c r="D994" s="186">
        <v>85.47</v>
      </c>
      <c r="E994" s="186">
        <v>85.47</v>
      </c>
      <c r="F994" s="463">
        <v>27.29</v>
      </c>
      <c r="G994" s="463">
        <v>27.29</v>
      </c>
    </row>
    <row r="995" spans="1:7" ht="15" customHeight="1">
      <c r="A995" s="189">
        <v>160833</v>
      </c>
      <c r="B995" s="189" t="s">
        <v>4579</v>
      </c>
      <c r="C995" s="185" t="s">
        <v>19</v>
      </c>
      <c r="D995" s="186">
        <v>116.43</v>
      </c>
      <c r="E995" s="186">
        <v>116.43</v>
      </c>
      <c r="F995" s="463">
        <v>26</v>
      </c>
      <c r="G995" s="463">
        <v>26</v>
      </c>
    </row>
    <row r="996" spans="1:7" ht="15" customHeight="1">
      <c r="A996" s="189">
        <v>160834</v>
      </c>
      <c r="B996" s="189" t="s">
        <v>4580</v>
      </c>
      <c r="C996" s="185" t="s">
        <v>19</v>
      </c>
      <c r="D996" s="186">
        <v>191.05</v>
      </c>
      <c r="E996" s="186">
        <v>191.05</v>
      </c>
      <c r="F996" s="463">
        <v>22.29</v>
      </c>
      <c r="G996" s="463">
        <v>22.29</v>
      </c>
    </row>
    <row r="997" spans="1:7" ht="15" customHeight="1">
      <c r="A997" s="189">
        <v>160835</v>
      </c>
      <c r="B997" s="189" t="s">
        <v>4581</v>
      </c>
      <c r="C997" s="185" t="s">
        <v>19</v>
      </c>
      <c r="D997" s="186">
        <v>276.45</v>
      </c>
      <c r="E997" s="186">
        <v>276.45</v>
      </c>
      <c r="F997" s="463">
        <v>32.46</v>
      </c>
      <c r="G997" s="463">
        <v>32.46</v>
      </c>
    </row>
    <row r="998" spans="1:7" ht="15" customHeight="1">
      <c r="A998" s="189">
        <v>160836</v>
      </c>
      <c r="B998" s="189" t="s">
        <v>4582</v>
      </c>
      <c r="C998" s="185" t="s">
        <v>19</v>
      </c>
      <c r="D998" s="186">
        <v>521.64</v>
      </c>
      <c r="E998" s="186">
        <v>521.64</v>
      </c>
      <c r="F998" s="463"/>
      <c r="G998" s="463"/>
    </row>
    <row r="999" spans="1:7" ht="15" customHeight="1">
      <c r="A999" s="189">
        <v>160837</v>
      </c>
      <c r="B999" s="189" t="s">
        <v>4583</v>
      </c>
      <c r="C999" s="185" t="s">
        <v>19</v>
      </c>
      <c r="D999" s="186">
        <v>300.3</v>
      </c>
      <c r="E999" s="186">
        <v>300.3</v>
      </c>
      <c r="F999" s="463">
        <v>24.11</v>
      </c>
      <c r="G999" s="463">
        <v>24.11</v>
      </c>
    </row>
    <row r="1000" spans="1:7" ht="15" customHeight="1">
      <c r="A1000" s="189">
        <v>160838</v>
      </c>
      <c r="B1000" s="189" t="s">
        <v>4584</v>
      </c>
      <c r="C1000" s="185" t="s">
        <v>19</v>
      </c>
      <c r="D1000" s="186">
        <v>85.35</v>
      </c>
      <c r="E1000" s="186">
        <v>85.35</v>
      </c>
      <c r="F1000" s="463">
        <v>31.96</v>
      </c>
      <c r="G1000" s="463">
        <v>31.96</v>
      </c>
    </row>
    <row r="1001" spans="1:7" ht="15" customHeight="1">
      <c r="A1001" s="189">
        <v>160839</v>
      </c>
      <c r="B1001" s="189" t="s">
        <v>4585</v>
      </c>
      <c r="C1001" s="185" t="s">
        <v>36</v>
      </c>
      <c r="D1001" s="186">
        <v>5.3</v>
      </c>
      <c r="E1001" s="186">
        <v>5.3</v>
      </c>
      <c r="F1001" s="463">
        <v>40.68</v>
      </c>
      <c r="G1001" s="463">
        <v>40.68</v>
      </c>
    </row>
    <row r="1002" spans="1:7" ht="15" customHeight="1">
      <c r="A1002" s="189">
        <v>160840</v>
      </c>
      <c r="B1002" s="189" t="s">
        <v>4586</v>
      </c>
      <c r="C1002" s="185" t="s">
        <v>19</v>
      </c>
      <c r="D1002" s="186">
        <v>269.55</v>
      </c>
      <c r="E1002" s="186">
        <v>269.55</v>
      </c>
      <c r="F1002" s="463">
        <v>50.54</v>
      </c>
      <c r="G1002" s="463">
        <v>50.54</v>
      </c>
    </row>
    <row r="1003" spans="1:7" ht="15" customHeight="1">
      <c r="A1003" s="189">
        <v>160841</v>
      </c>
      <c r="B1003" s="189" t="s">
        <v>4587</v>
      </c>
      <c r="C1003" s="185" t="s">
        <v>19</v>
      </c>
      <c r="D1003" s="186">
        <v>269.55</v>
      </c>
      <c r="E1003" s="186">
        <v>269.55</v>
      </c>
      <c r="F1003" s="463">
        <v>57.93</v>
      </c>
      <c r="G1003" s="463">
        <v>57.93</v>
      </c>
    </row>
    <row r="1004" spans="1:7" ht="15" customHeight="1">
      <c r="A1004" s="189">
        <v>160842</v>
      </c>
      <c r="B1004" s="189" t="s">
        <v>4588</v>
      </c>
      <c r="C1004" s="185" t="s">
        <v>19</v>
      </c>
      <c r="D1004" s="186">
        <v>473.35</v>
      </c>
      <c r="E1004" s="186">
        <v>473.35</v>
      </c>
      <c r="F1004" s="463">
        <v>83.2</v>
      </c>
      <c r="G1004" s="463">
        <v>83.2</v>
      </c>
    </row>
    <row r="1005" spans="1:7" ht="15" customHeight="1">
      <c r="A1005" s="189">
        <v>160844</v>
      </c>
      <c r="B1005" s="189" t="s">
        <v>4589</v>
      </c>
      <c r="C1005" s="185" t="s">
        <v>19</v>
      </c>
      <c r="D1005" s="186">
        <v>623.47</v>
      </c>
      <c r="E1005" s="186">
        <v>623.47</v>
      </c>
      <c r="F1005" s="463">
        <v>88.69</v>
      </c>
      <c r="G1005" s="463">
        <v>88.69</v>
      </c>
    </row>
    <row r="1006" spans="1:7" ht="15" customHeight="1">
      <c r="A1006" s="189">
        <v>160845</v>
      </c>
      <c r="B1006" s="189" t="s">
        <v>4590</v>
      </c>
      <c r="C1006" s="185" t="s">
        <v>19</v>
      </c>
      <c r="D1006" s="186">
        <v>21.93</v>
      </c>
      <c r="E1006" s="186">
        <v>21.93</v>
      </c>
      <c r="F1006" s="463">
        <v>108.89</v>
      </c>
      <c r="G1006" s="463">
        <v>108.89</v>
      </c>
    </row>
    <row r="1007" spans="1:7" ht="15" customHeight="1">
      <c r="A1007" s="189">
        <v>160846</v>
      </c>
      <c r="B1007" s="189" t="s">
        <v>4591</v>
      </c>
      <c r="C1007" s="185" t="s">
        <v>19</v>
      </c>
      <c r="D1007" s="186">
        <v>42.05</v>
      </c>
      <c r="E1007" s="186">
        <v>42.05</v>
      </c>
      <c r="F1007" s="463">
        <v>129.22</v>
      </c>
      <c r="G1007" s="463">
        <v>129.22</v>
      </c>
    </row>
    <row r="1008" spans="1:7" ht="15" customHeight="1">
      <c r="A1008" s="189">
        <v>160847</v>
      </c>
      <c r="B1008" s="189" t="s">
        <v>4592</v>
      </c>
      <c r="C1008" s="185" t="s">
        <v>19</v>
      </c>
      <c r="D1008" s="186">
        <v>46.91</v>
      </c>
      <c r="E1008" s="186">
        <v>46.91</v>
      </c>
      <c r="F1008" s="463">
        <v>17.600000000000001</v>
      </c>
      <c r="G1008" s="463">
        <v>17.600000000000001</v>
      </c>
    </row>
    <row r="1009" spans="1:7" ht="15" customHeight="1">
      <c r="A1009" s="189">
        <v>160848</v>
      </c>
      <c r="B1009" s="189" t="s">
        <v>4593</v>
      </c>
      <c r="C1009" s="185" t="s">
        <v>19</v>
      </c>
      <c r="D1009" s="186">
        <v>53.56</v>
      </c>
      <c r="E1009" s="186">
        <v>53.56</v>
      </c>
      <c r="F1009" s="463">
        <v>29.2</v>
      </c>
      <c r="G1009" s="463">
        <v>29.2</v>
      </c>
    </row>
    <row r="1010" spans="1:7" ht="15" customHeight="1">
      <c r="A1010" s="189">
        <v>160851</v>
      </c>
      <c r="B1010" s="189" t="s">
        <v>4594</v>
      </c>
      <c r="C1010" s="185" t="s">
        <v>36</v>
      </c>
      <c r="D1010" s="186">
        <v>5.63</v>
      </c>
      <c r="E1010" s="186">
        <v>5.63</v>
      </c>
      <c r="F1010" s="463">
        <v>49.9</v>
      </c>
      <c r="G1010" s="463">
        <v>49.9</v>
      </c>
    </row>
    <row r="1011" spans="1:7" ht="15" customHeight="1">
      <c r="A1011" s="189">
        <v>160864</v>
      </c>
      <c r="B1011" s="189" t="s">
        <v>4595</v>
      </c>
      <c r="C1011" s="185" t="s">
        <v>19</v>
      </c>
      <c r="D1011" s="187">
        <v>1060.93</v>
      </c>
      <c r="E1011" s="187">
        <v>1060.93</v>
      </c>
      <c r="F1011" s="463">
        <v>60.09</v>
      </c>
      <c r="G1011" s="463">
        <v>60.09</v>
      </c>
    </row>
    <row r="1012" spans="1:7" ht="15" customHeight="1">
      <c r="A1012" s="189">
        <v>160865</v>
      </c>
      <c r="B1012" s="189" t="s">
        <v>4596</v>
      </c>
      <c r="C1012" s="185" t="s">
        <v>19</v>
      </c>
      <c r="D1012" s="187">
        <v>2986.02</v>
      </c>
      <c r="E1012" s="187">
        <v>2986.02</v>
      </c>
      <c r="F1012" s="463">
        <v>72.36</v>
      </c>
      <c r="G1012" s="463">
        <v>72.36</v>
      </c>
    </row>
    <row r="1013" spans="1:7" ht="15" customHeight="1">
      <c r="A1013" s="189">
        <v>160866</v>
      </c>
      <c r="B1013" s="189" t="s">
        <v>4597</v>
      </c>
      <c r="C1013" s="185" t="s">
        <v>19</v>
      </c>
      <c r="D1013" s="187">
        <v>2539.96</v>
      </c>
      <c r="E1013" s="187">
        <v>2539.96</v>
      </c>
      <c r="F1013" s="463">
        <v>77.849999999999994</v>
      </c>
      <c r="G1013" s="463">
        <v>77.849999999999994</v>
      </c>
    </row>
    <row r="1014" spans="1:7" ht="15" customHeight="1">
      <c r="A1014" s="189">
        <v>160867</v>
      </c>
      <c r="B1014" s="189" t="s">
        <v>4598</v>
      </c>
      <c r="C1014" s="185" t="s">
        <v>19</v>
      </c>
      <c r="D1014" s="187">
        <v>5430</v>
      </c>
      <c r="E1014" s="187">
        <v>5430</v>
      </c>
      <c r="F1014" s="463">
        <v>108.83</v>
      </c>
      <c r="G1014" s="463">
        <v>108.83</v>
      </c>
    </row>
    <row r="1015" spans="1:7" ht="15" customHeight="1">
      <c r="A1015" s="189">
        <v>160869</v>
      </c>
      <c r="B1015" s="189" t="s">
        <v>4599</v>
      </c>
      <c r="C1015" s="185" t="s">
        <v>19</v>
      </c>
      <c r="D1015" s="186">
        <v>43.38</v>
      </c>
      <c r="E1015" s="186">
        <v>43.38</v>
      </c>
      <c r="F1015" s="463">
        <v>272.39999999999998</v>
      </c>
      <c r="G1015" s="463">
        <v>272.39999999999998</v>
      </c>
    </row>
    <row r="1016" spans="1:7" ht="15" customHeight="1">
      <c r="A1016" s="189">
        <v>160870</v>
      </c>
      <c r="B1016" s="189" t="s">
        <v>4600</v>
      </c>
      <c r="C1016" s="185" t="s">
        <v>19</v>
      </c>
      <c r="D1016" s="186">
        <v>28.92</v>
      </c>
      <c r="E1016" s="186">
        <v>28.92</v>
      </c>
      <c r="F1016" s="463">
        <v>228.3</v>
      </c>
      <c r="G1016" s="463">
        <v>228.3</v>
      </c>
    </row>
    <row r="1017" spans="1:7" ht="15" customHeight="1">
      <c r="A1017" s="189">
        <v>160871</v>
      </c>
      <c r="B1017" s="189" t="s">
        <v>4601</v>
      </c>
      <c r="C1017" s="185" t="s">
        <v>19</v>
      </c>
      <c r="D1017" s="186">
        <v>33.159999999999997</v>
      </c>
      <c r="E1017" s="186">
        <v>33.159999999999997</v>
      </c>
      <c r="F1017" s="463">
        <v>187.59</v>
      </c>
      <c r="G1017" s="463">
        <v>187.59</v>
      </c>
    </row>
    <row r="1018" spans="1:7" ht="15" customHeight="1">
      <c r="A1018" s="189">
        <v>160872</v>
      </c>
      <c r="B1018" s="189" t="s">
        <v>4602</v>
      </c>
      <c r="C1018" s="185" t="s">
        <v>19</v>
      </c>
      <c r="D1018" s="186">
        <v>28.08</v>
      </c>
      <c r="E1018" s="186">
        <v>28.08</v>
      </c>
      <c r="F1018" s="463"/>
      <c r="G1018" s="463"/>
    </row>
    <row r="1019" spans="1:7" ht="15" customHeight="1">
      <c r="A1019" s="189">
        <v>160873</v>
      </c>
      <c r="B1019" s="189" t="s">
        <v>4603</v>
      </c>
      <c r="C1019" s="185" t="s">
        <v>19</v>
      </c>
      <c r="D1019" s="186">
        <v>44.18</v>
      </c>
      <c r="E1019" s="186">
        <v>44.18</v>
      </c>
      <c r="F1019" s="463"/>
      <c r="G1019" s="463"/>
    </row>
    <row r="1020" spans="1:7" ht="15" customHeight="1">
      <c r="A1020" s="189">
        <v>160874</v>
      </c>
      <c r="B1020" s="189" t="s">
        <v>32556</v>
      </c>
      <c r="C1020" s="185" t="s">
        <v>19</v>
      </c>
      <c r="D1020" s="186">
        <v>506.02</v>
      </c>
      <c r="E1020" s="186">
        <v>506.02</v>
      </c>
      <c r="F1020" s="463">
        <v>592.88</v>
      </c>
      <c r="G1020" s="463">
        <v>592.88</v>
      </c>
    </row>
    <row r="1021" spans="1:7" ht="15" customHeight="1">
      <c r="A1021" s="188">
        <v>1610</v>
      </c>
      <c r="B1021" s="188" t="s">
        <v>4604</v>
      </c>
      <c r="C1021" s="185"/>
      <c r="D1021" s="186"/>
      <c r="E1021" s="186"/>
      <c r="F1021" s="463">
        <v>654.35</v>
      </c>
      <c r="G1021" s="463">
        <v>654.35</v>
      </c>
    </row>
    <row r="1022" spans="1:7" ht="15" customHeight="1">
      <c r="A1022" s="189">
        <v>161001</v>
      </c>
      <c r="B1022" s="189" t="s">
        <v>4605</v>
      </c>
      <c r="C1022" s="185" t="s">
        <v>36</v>
      </c>
      <c r="D1022" s="186">
        <v>23.3</v>
      </c>
      <c r="E1022" s="186">
        <v>23.3</v>
      </c>
      <c r="F1022" s="463">
        <v>72.38</v>
      </c>
      <c r="G1022" s="463">
        <v>72.38</v>
      </c>
    </row>
    <row r="1023" spans="1:7" ht="15" customHeight="1">
      <c r="A1023" s="189">
        <v>161002</v>
      </c>
      <c r="B1023" s="189" t="s">
        <v>4606</v>
      </c>
      <c r="C1023" s="185" t="s">
        <v>36</v>
      </c>
      <c r="D1023" s="186">
        <v>31.6</v>
      </c>
      <c r="E1023" s="186">
        <v>31.6</v>
      </c>
      <c r="F1023" s="464">
        <v>1027.1600000000001</v>
      </c>
      <c r="G1023" s="464">
        <v>1027.1600000000001</v>
      </c>
    </row>
    <row r="1024" spans="1:7" ht="15" customHeight="1">
      <c r="A1024" s="189">
        <v>161003</v>
      </c>
      <c r="B1024" s="189" t="s">
        <v>4607</v>
      </c>
      <c r="C1024" s="185" t="s">
        <v>36</v>
      </c>
      <c r="D1024" s="186">
        <v>40.54</v>
      </c>
      <c r="E1024" s="186">
        <v>40.54</v>
      </c>
      <c r="F1024" s="463">
        <v>349.61</v>
      </c>
      <c r="G1024" s="463">
        <v>349.61</v>
      </c>
    </row>
    <row r="1025" spans="1:7" ht="15" customHeight="1">
      <c r="A1025" s="189">
        <v>161004</v>
      </c>
      <c r="B1025" s="189" t="s">
        <v>4608</v>
      </c>
      <c r="C1025" s="185" t="s">
        <v>36</v>
      </c>
      <c r="D1025" s="186">
        <v>49.84</v>
      </c>
      <c r="E1025" s="186">
        <v>49.84</v>
      </c>
      <c r="F1025" s="463">
        <v>546.46</v>
      </c>
      <c r="G1025" s="463">
        <v>546.46</v>
      </c>
    </row>
    <row r="1026" spans="1:7" ht="15" customHeight="1">
      <c r="A1026" s="189">
        <v>161005</v>
      </c>
      <c r="B1026" s="189" t="s">
        <v>4609</v>
      </c>
      <c r="C1026" s="185" t="s">
        <v>36</v>
      </c>
      <c r="D1026" s="186">
        <v>57.66</v>
      </c>
      <c r="E1026" s="186">
        <v>57.66</v>
      </c>
      <c r="F1026" s="463">
        <v>243.73</v>
      </c>
      <c r="G1026" s="463">
        <v>243.73</v>
      </c>
    </row>
    <row r="1027" spans="1:7" ht="15" customHeight="1">
      <c r="A1027" s="189">
        <v>161006</v>
      </c>
      <c r="B1027" s="189" t="s">
        <v>4610</v>
      </c>
      <c r="C1027" s="185" t="s">
        <v>36</v>
      </c>
      <c r="D1027" s="186">
        <v>72.87</v>
      </c>
      <c r="E1027" s="186">
        <v>72.87</v>
      </c>
      <c r="F1027" s="463">
        <v>71.59</v>
      </c>
      <c r="G1027" s="463">
        <v>71.59</v>
      </c>
    </row>
    <row r="1028" spans="1:7" ht="15" customHeight="1">
      <c r="A1028" s="189">
        <v>161007</v>
      </c>
      <c r="B1028" s="189" t="s">
        <v>4611</v>
      </c>
      <c r="C1028" s="185" t="s">
        <v>36</v>
      </c>
      <c r="D1028" s="186">
        <v>96.03</v>
      </c>
      <c r="E1028" s="186">
        <v>96.03</v>
      </c>
      <c r="F1028" s="463">
        <v>370.89</v>
      </c>
      <c r="G1028" s="463">
        <v>370.89</v>
      </c>
    </row>
    <row r="1029" spans="1:7" ht="15" customHeight="1">
      <c r="A1029" s="189">
        <v>161008</v>
      </c>
      <c r="B1029" s="189" t="s">
        <v>4612</v>
      </c>
      <c r="C1029" s="185" t="s">
        <v>36</v>
      </c>
      <c r="D1029" s="186">
        <v>117.82</v>
      </c>
      <c r="E1029" s="186">
        <v>117.82</v>
      </c>
      <c r="F1029" s="463">
        <v>303.52</v>
      </c>
      <c r="G1029" s="463">
        <v>303.52</v>
      </c>
    </row>
    <row r="1030" spans="1:7" ht="15" customHeight="1">
      <c r="A1030" s="189">
        <v>161009</v>
      </c>
      <c r="B1030" s="189" t="s">
        <v>4613</v>
      </c>
      <c r="C1030" s="185" t="s">
        <v>36</v>
      </c>
      <c r="D1030" s="186">
        <v>142.97999999999999</v>
      </c>
      <c r="E1030" s="186">
        <v>142.97999999999999</v>
      </c>
      <c r="F1030" s="463">
        <v>351.15</v>
      </c>
      <c r="G1030" s="463">
        <v>351.15</v>
      </c>
    </row>
    <row r="1031" spans="1:7" ht="15" customHeight="1">
      <c r="A1031" s="189">
        <v>161010</v>
      </c>
      <c r="B1031" s="189" t="s">
        <v>4614</v>
      </c>
      <c r="C1031" s="185" t="s">
        <v>19</v>
      </c>
      <c r="D1031" s="186">
        <v>17.940000000000001</v>
      </c>
      <c r="E1031" s="186">
        <v>17.940000000000001</v>
      </c>
      <c r="F1031" s="463">
        <v>153.11000000000001</v>
      </c>
      <c r="G1031" s="463">
        <v>153.11000000000001</v>
      </c>
    </row>
    <row r="1032" spans="1:7" ht="15" customHeight="1">
      <c r="A1032" s="189">
        <v>161011</v>
      </c>
      <c r="B1032" s="189" t="s">
        <v>4615</v>
      </c>
      <c r="C1032" s="185" t="s">
        <v>19</v>
      </c>
      <c r="D1032" s="186">
        <v>29.72</v>
      </c>
      <c r="E1032" s="186">
        <v>29.72</v>
      </c>
      <c r="F1032" s="463">
        <v>534.82000000000005</v>
      </c>
      <c r="G1032" s="463">
        <v>534.82000000000005</v>
      </c>
    </row>
    <row r="1033" spans="1:7" ht="15" customHeight="1">
      <c r="A1033" s="189">
        <v>161012</v>
      </c>
      <c r="B1033" s="189" t="s">
        <v>4616</v>
      </c>
      <c r="C1033" s="185" t="s">
        <v>19</v>
      </c>
      <c r="D1033" s="186">
        <v>50.65</v>
      </c>
      <c r="E1033" s="186">
        <v>50.65</v>
      </c>
      <c r="F1033" s="464">
        <v>3093.59</v>
      </c>
      <c r="G1033" s="464">
        <v>3093.59</v>
      </c>
    </row>
    <row r="1034" spans="1:7" ht="15" customHeight="1">
      <c r="A1034" s="189">
        <v>161013</v>
      </c>
      <c r="B1034" s="189" t="s">
        <v>4617</v>
      </c>
      <c r="C1034" s="185" t="s">
        <v>151</v>
      </c>
      <c r="D1034" s="186">
        <v>79.17</v>
      </c>
      <c r="E1034" s="186">
        <v>79.17</v>
      </c>
      <c r="F1034" s="464">
        <v>1342.14</v>
      </c>
      <c r="G1034" s="464">
        <v>1342.14</v>
      </c>
    </row>
    <row r="1035" spans="1:7" ht="15" customHeight="1">
      <c r="A1035" s="189">
        <v>161014</v>
      </c>
      <c r="B1035" s="189" t="s">
        <v>4618</v>
      </c>
      <c r="C1035" s="185" t="s">
        <v>151</v>
      </c>
      <c r="D1035" s="186">
        <v>82.33</v>
      </c>
      <c r="E1035" s="186">
        <v>82.33</v>
      </c>
      <c r="F1035" s="463">
        <v>641.96</v>
      </c>
      <c r="G1035" s="463">
        <v>641.96</v>
      </c>
    </row>
    <row r="1036" spans="1:7" ht="15" customHeight="1">
      <c r="A1036" s="189">
        <v>161015</v>
      </c>
      <c r="B1036" s="189" t="s">
        <v>4619</v>
      </c>
      <c r="C1036" s="185" t="s">
        <v>151</v>
      </c>
      <c r="D1036" s="186">
        <v>76.33</v>
      </c>
      <c r="E1036" s="186">
        <v>76.33</v>
      </c>
      <c r="F1036" s="463">
        <v>720.97</v>
      </c>
      <c r="G1036" s="463">
        <v>720.97</v>
      </c>
    </row>
    <row r="1037" spans="1:7" ht="15" customHeight="1">
      <c r="A1037" s="189">
        <v>161016</v>
      </c>
      <c r="B1037" s="189" t="s">
        <v>4620</v>
      </c>
      <c r="C1037" s="185" t="s">
        <v>36</v>
      </c>
      <c r="D1037" s="186">
        <v>116.65</v>
      </c>
      <c r="E1037" s="186">
        <v>116.65</v>
      </c>
      <c r="F1037" s="464">
        <v>1342.18</v>
      </c>
      <c r="G1037" s="464">
        <v>1342.18</v>
      </c>
    </row>
    <row r="1038" spans="1:7" ht="15" customHeight="1">
      <c r="A1038" s="189">
        <v>161017</v>
      </c>
      <c r="B1038" s="189" t="s">
        <v>4621</v>
      </c>
      <c r="C1038" s="185" t="s">
        <v>21</v>
      </c>
      <c r="D1038" s="186">
        <v>302.41000000000003</v>
      </c>
      <c r="E1038" s="186">
        <v>302.41000000000003</v>
      </c>
      <c r="F1038" s="464">
        <v>1889.14</v>
      </c>
      <c r="G1038" s="464">
        <v>1889.14</v>
      </c>
    </row>
    <row r="1039" spans="1:7" ht="15" customHeight="1">
      <c r="A1039" s="189">
        <v>161018</v>
      </c>
      <c r="B1039" s="189" t="s">
        <v>4622</v>
      </c>
      <c r="C1039" s="185" t="s">
        <v>21</v>
      </c>
      <c r="D1039" s="186">
        <v>242.52</v>
      </c>
      <c r="E1039" s="186">
        <v>242.52</v>
      </c>
      <c r="F1039" s="463">
        <v>363.79</v>
      </c>
      <c r="G1039" s="463">
        <v>363.79</v>
      </c>
    </row>
    <row r="1040" spans="1:7" ht="15" customHeight="1">
      <c r="A1040" s="189">
        <v>161019</v>
      </c>
      <c r="B1040" s="189" t="s">
        <v>4623</v>
      </c>
      <c r="C1040" s="185" t="s">
        <v>21</v>
      </c>
      <c r="D1040" s="186">
        <v>200.75</v>
      </c>
      <c r="E1040" s="186">
        <v>200.75</v>
      </c>
      <c r="F1040" s="463">
        <v>663.24</v>
      </c>
      <c r="G1040" s="463">
        <v>663.24</v>
      </c>
    </row>
    <row r="1041" spans="1:7" ht="15" customHeight="1">
      <c r="A1041" s="188">
        <v>17</v>
      </c>
      <c r="B1041" s="188" t="s">
        <v>783</v>
      </c>
      <c r="C1041" s="185"/>
      <c r="D1041" s="186"/>
      <c r="E1041" s="186"/>
      <c r="F1041" s="464">
        <v>3193.58</v>
      </c>
      <c r="G1041" s="464">
        <v>3193.58</v>
      </c>
    </row>
    <row r="1042" spans="1:7" ht="15" customHeight="1">
      <c r="A1042" s="188">
        <v>1701</v>
      </c>
      <c r="B1042" s="188" t="s">
        <v>784</v>
      </c>
      <c r="C1042" s="185"/>
      <c r="D1042" s="186"/>
      <c r="E1042" s="186"/>
      <c r="F1042" s="464">
        <v>1021.2</v>
      </c>
      <c r="G1042" s="464">
        <v>1021.2</v>
      </c>
    </row>
    <row r="1043" spans="1:7" ht="15" customHeight="1">
      <c r="A1043" s="189">
        <v>170101</v>
      </c>
      <c r="B1043" s="189" t="s">
        <v>33456</v>
      </c>
      <c r="C1043" s="185" t="s">
        <v>19</v>
      </c>
      <c r="D1043" s="186">
        <v>668.23</v>
      </c>
      <c r="E1043" s="186">
        <v>668.23</v>
      </c>
      <c r="F1043" s="463"/>
      <c r="G1043" s="463"/>
    </row>
    <row r="1044" spans="1:7" ht="15" customHeight="1">
      <c r="A1044" s="189">
        <v>170107</v>
      </c>
      <c r="B1044" s="189" t="s">
        <v>33457</v>
      </c>
      <c r="C1044" s="185" t="s">
        <v>19</v>
      </c>
      <c r="D1044" s="186">
        <v>742.93</v>
      </c>
      <c r="E1044" s="186">
        <v>742.93</v>
      </c>
      <c r="F1044" s="463">
        <v>517.91999999999996</v>
      </c>
      <c r="G1044" s="463">
        <v>517.91999999999996</v>
      </c>
    </row>
    <row r="1045" spans="1:7" ht="15" customHeight="1">
      <c r="A1045" s="189">
        <v>170110</v>
      </c>
      <c r="B1045" s="189" t="s">
        <v>33458</v>
      </c>
      <c r="C1045" s="185" t="s">
        <v>19</v>
      </c>
      <c r="D1045" s="186">
        <v>77.59</v>
      </c>
      <c r="E1045" s="186">
        <v>77.59</v>
      </c>
      <c r="F1045" s="463">
        <v>425.35</v>
      </c>
      <c r="G1045" s="463">
        <v>425.35</v>
      </c>
    </row>
    <row r="1046" spans="1:7" ht="15" customHeight="1">
      <c r="A1046" s="189">
        <v>170114</v>
      </c>
      <c r="B1046" s="189" t="s">
        <v>33459</v>
      </c>
      <c r="C1046" s="185" t="s">
        <v>19</v>
      </c>
      <c r="D1046" s="187">
        <v>1030.01</v>
      </c>
      <c r="E1046" s="187">
        <v>1030.01</v>
      </c>
      <c r="F1046" s="463">
        <v>23.51</v>
      </c>
      <c r="G1046" s="463">
        <v>23.51</v>
      </c>
    </row>
    <row r="1047" spans="1:7" ht="15" customHeight="1">
      <c r="A1047" s="189">
        <v>170115</v>
      </c>
      <c r="B1047" s="189" t="s">
        <v>33460</v>
      </c>
      <c r="C1047" s="185" t="s">
        <v>19</v>
      </c>
      <c r="D1047" s="186">
        <v>349.83</v>
      </c>
      <c r="E1047" s="186">
        <v>349.83</v>
      </c>
      <c r="F1047" s="464">
        <v>2007.64</v>
      </c>
      <c r="G1047" s="464">
        <v>2007.64</v>
      </c>
    </row>
    <row r="1048" spans="1:7" ht="15" customHeight="1">
      <c r="A1048" s="189">
        <v>170116</v>
      </c>
      <c r="B1048" s="189" t="s">
        <v>33461</v>
      </c>
      <c r="C1048" s="185" t="s">
        <v>19</v>
      </c>
      <c r="D1048" s="186">
        <v>599.74</v>
      </c>
      <c r="E1048" s="186">
        <v>599.74</v>
      </c>
      <c r="F1048" s="463"/>
      <c r="G1048" s="463"/>
    </row>
    <row r="1049" spans="1:7" ht="15" customHeight="1">
      <c r="A1049" s="189">
        <v>170117</v>
      </c>
      <c r="B1049" s="189" t="s">
        <v>33462</v>
      </c>
      <c r="C1049" s="185" t="s">
        <v>19</v>
      </c>
      <c r="D1049" s="186">
        <v>247.12</v>
      </c>
      <c r="E1049" s="186">
        <v>247.12</v>
      </c>
      <c r="F1049" s="463">
        <v>204.17</v>
      </c>
      <c r="G1049" s="463">
        <v>204.17</v>
      </c>
    </row>
    <row r="1050" spans="1:7" ht="15" customHeight="1">
      <c r="A1050" s="189">
        <v>170119</v>
      </c>
      <c r="B1050" s="189" t="s">
        <v>33463</v>
      </c>
      <c r="C1050" s="185" t="s">
        <v>19</v>
      </c>
      <c r="D1050" s="186">
        <v>77.13</v>
      </c>
      <c r="E1050" s="186">
        <v>77.13</v>
      </c>
      <c r="F1050" s="463">
        <v>178.67</v>
      </c>
      <c r="G1050" s="463">
        <v>178.67</v>
      </c>
    </row>
    <row r="1051" spans="1:7" ht="15" customHeight="1">
      <c r="A1051" s="189">
        <v>170120</v>
      </c>
      <c r="B1051" s="189" t="s">
        <v>33464</v>
      </c>
      <c r="C1051" s="185" t="s">
        <v>19</v>
      </c>
      <c r="D1051" s="186">
        <v>341.66</v>
      </c>
      <c r="E1051" s="186">
        <v>341.66</v>
      </c>
      <c r="F1051" s="463">
        <v>113.93</v>
      </c>
      <c r="G1051" s="463">
        <v>113.93</v>
      </c>
    </row>
    <row r="1052" spans="1:7" ht="15" customHeight="1">
      <c r="A1052" s="189">
        <v>170121</v>
      </c>
      <c r="B1052" s="189" t="s">
        <v>33465</v>
      </c>
      <c r="C1052" s="185" t="s">
        <v>19</v>
      </c>
      <c r="D1052" s="186">
        <v>321.57</v>
      </c>
      <c r="E1052" s="186">
        <v>321.57</v>
      </c>
      <c r="F1052" s="463">
        <v>155.9</v>
      </c>
      <c r="G1052" s="463">
        <v>155.9</v>
      </c>
    </row>
    <row r="1053" spans="1:7" ht="15" customHeight="1">
      <c r="A1053" s="189">
        <v>170122</v>
      </c>
      <c r="B1053" s="189" t="s">
        <v>33466</v>
      </c>
      <c r="C1053" s="185" t="s">
        <v>19</v>
      </c>
      <c r="D1053" s="186">
        <v>328.25</v>
      </c>
      <c r="E1053" s="186">
        <v>328.25</v>
      </c>
      <c r="F1053" s="463">
        <v>61.53</v>
      </c>
      <c r="G1053" s="463">
        <v>61.53</v>
      </c>
    </row>
    <row r="1054" spans="1:7" ht="15" customHeight="1">
      <c r="A1054" s="189">
        <v>170123</v>
      </c>
      <c r="B1054" s="189" t="s">
        <v>33467</v>
      </c>
      <c r="C1054" s="185" t="s">
        <v>19</v>
      </c>
      <c r="D1054" s="186">
        <v>140.25</v>
      </c>
      <c r="E1054" s="186">
        <v>140.25</v>
      </c>
      <c r="F1054" s="463">
        <v>178.67</v>
      </c>
      <c r="G1054" s="463">
        <v>178.67</v>
      </c>
    </row>
    <row r="1055" spans="1:7" ht="15" customHeight="1">
      <c r="A1055" s="189">
        <v>170124</v>
      </c>
      <c r="B1055" s="189" t="s">
        <v>33468</v>
      </c>
      <c r="C1055" s="185" t="s">
        <v>19</v>
      </c>
      <c r="D1055" s="186">
        <v>553.70000000000005</v>
      </c>
      <c r="E1055" s="186">
        <v>553.70000000000005</v>
      </c>
      <c r="F1055" s="463">
        <v>226.22</v>
      </c>
      <c r="G1055" s="463">
        <v>226.22</v>
      </c>
    </row>
    <row r="1056" spans="1:7" ht="15" customHeight="1">
      <c r="A1056" s="189">
        <v>170126</v>
      </c>
      <c r="B1056" s="189" t="s">
        <v>33469</v>
      </c>
      <c r="C1056" s="185" t="s">
        <v>19</v>
      </c>
      <c r="D1056" s="187">
        <v>3556.82</v>
      </c>
      <c r="E1056" s="187">
        <v>3556.82</v>
      </c>
      <c r="F1056" s="463">
        <v>117.79</v>
      </c>
      <c r="G1056" s="463">
        <v>117.79</v>
      </c>
    </row>
    <row r="1057" spans="1:7" ht="15" customHeight="1">
      <c r="A1057" s="189">
        <v>170128</v>
      </c>
      <c r="B1057" s="189" t="s">
        <v>33470</v>
      </c>
      <c r="C1057" s="185" t="s">
        <v>19</v>
      </c>
      <c r="D1057" s="187">
        <v>1425.85</v>
      </c>
      <c r="E1057" s="187">
        <v>1425.85</v>
      </c>
      <c r="F1057" s="463">
        <v>126.15</v>
      </c>
      <c r="G1057" s="463">
        <v>126.15</v>
      </c>
    </row>
    <row r="1058" spans="1:7" ht="15" customHeight="1">
      <c r="A1058" s="189">
        <v>170129</v>
      </c>
      <c r="B1058" s="189" t="s">
        <v>33471</v>
      </c>
      <c r="C1058" s="185" t="s">
        <v>19</v>
      </c>
      <c r="D1058" s="186">
        <v>627.6</v>
      </c>
      <c r="E1058" s="186">
        <v>627.6</v>
      </c>
      <c r="F1058" s="463">
        <v>66.11</v>
      </c>
      <c r="G1058" s="463">
        <v>66.11</v>
      </c>
    </row>
    <row r="1059" spans="1:7" ht="15" customHeight="1">
      <c r="A1059" s="189">
        <v>170130</v>
      </c>
      <c r="B1059" s="189" t="s">
        <v>33472</v>
      </c>
      <c r="C1059" s="185" t="s">
        <v>19</v>
      </c>
      <c r="D1059" s="186">
        <v>823.19</v>
      </c>
      <c r="E1059" s="186">
        <v>823.19</v>
      </c>
      <c r="F1059" s="463">
        <v>58.7</v>
      </c>
      <c r="G1059" s="463">
        <v>58.7</v>
      </c>
    </row>
    <row r="1060" spans="1:7" ht="15" customHeight="1">
      <c r="A1060" s="189">
        <v>170132</v>
      </c>
      <c r="B1060" s="189" t="s">
        <v>33473</v>
      </c>
      <c r="C1060" s="185" t="s">
        <v>19</v>
      </c>
      <c r="D1060" s="187">
        <v>2071.9299999999998</v>
      </c>
      <c r="E1060" s="187">
        <v>2071.9299999999998</v>
      </c>
      <c r="F1060" s="463">
        <v>63.01</v>
      </c>
      <c r="G1060" s="463">
        <v>63.01</v>
      </c>
    </row>
    <row r="1061" spans="1:7" ht="15" customHeight="1">
      <c r="A1061" s="189">
        <v>170133</v>
      </c>
      <c r="B1061" s="189" t="s">
        <v>33474</v>
      </c>
      <c r="C1061" s="185" t="s">
        <v>19</v>
      </c>
      <c r="D1061" s="186">
        <v>381.72</v>
      </c>
      <c r="E1061" s="186">
        <v>381.72</v>
      </c>
      <c r="F1061" s="463">
        <v>83.26</v>
      </c>
      <c r="G1061" s="463">
        <v>83.26</v>
      </c>
    </row>
    <row r="1062" spans="1:7" ht="15" customHeight="1">
      <c r="A1062" s="189">
        <v>170134</v>
      </c>
      <c r="B1062" s="189" t="s">
        <v>33475</v>
      </c>
      <c r="C1062" s="185" t="s">
        <v>19</v>
      </c>
      <c r="D1062" s="186">
        <v>759.63</v>
      </c>
      <c r="E1062" s="186">
        <v>759.63</v>
      </c>
      <c r="F1062" s="463">
        <v>115.61</v>
      </c>
      <c r="G1062" s="463">
        <v>115.61</v>
      </c>
    </row>
    <row r="1063" spans="1:7" ht="15" customHeight="1">
      <c r="A1063" s="189">
        <v>170135</v>
      </c>
      <c r="B1063" s="189" t="s">
        <v>33476</v>
      </c>
      <c r="C1063" s="185" t="s">
        <v>19</v>
      </c>
      <c r="D1063" s="187">
        <v>3475.02</v>
      </c>
      <c r="E1063" s="187">
        <v>3475.02</v>
      </c>
      <c r="F1063" s="463">
        <v>128.19999999999999</v>
      </c>
      <c r="G1063" s="463">
        <v>128.19999999999999</v>
      </c>
    </row>
    <row r="1064" spans="1:7" ht="15" customHeight="1">
      <c r="A1064" s="189">
        <v>170136</v>
      </c>
      <c r="B1064" s="189" t="s">
        <v>33477</v>
      </c>
      <c r="C1064" s="185" t="s">
        <v>19</v>
      </c>
      <c r="D1064" s="187">
        <v>1114.01</v>
      </c>
      <c r="E1064" s="187">
        <v>1114.01</v>
      </c>
      <c r="F1064" s="463">
        <v>198.77</v>
      </c>
      <c r="G1064" s="463">
        <v>198.77</v>
      </c>
    </row>
    <row r="1065" spans="1:7" ht="15" customHeight="1">
      <c r="A1065" s="188">
        <v>1702</v>
      </c>
      <c r="B1065" s="188" t="s">
        <v>785</v>
      </c>
      <c r="C1065" s="185"/>
      <c r="D1065" s="186"/>
      <c r="E1065" s="186"/>
      <c r="F1065" s="463">
        <v>406.67</v>
      </c>
      <c r="G1065" s="463">
        <v>406.67</v>
      </c>
    </row>
    <row r="1066" spans="1:7" ht="15" customHeight="1">
      <c r="A1066" s="189">
        <v>170205</v>
      </c>
      <c r="B1066" s="189" t="s">
        <v>476</v>
      </c>
      <c r="C1066" s="185" t="s">
        <v>21</v>
      </c>
      <c r="D1066" s="186">
        <v>588.12</v>
      </c>
      <c r="E1066" s="186">
        <v>588.12</v>
      </c>
      <c r="F1066" s="463">
        <v>594.4</v>
      </c>
      <c r="G1066" s="463">
        <v>594.4</v>
      </c>
    </row>
    <row r="1067" spans="1:7" ht="15" customHeight="1">
      <c r="A1067" s="189">
        <v>170220</v>
      </c>
      <c r="B1067" s="189" t="s">
        <v>477</v>
      </c>
      <c r="C1067" s="185" t="s">
        <v>21</v>
      </c>
      <c r="D1067" s="186">
        <v>397.13</v>
      </c>
      <c r="E1067" s="186">
        <v>397.13</v>
      </c>
      <c r="F1067" s="463">
        <v>112.88</v>
      </c>
      <c r="G1067" s="463">
        <v>112.88</v>
      </c>
    </row>
    <row r="1068" spans="1:7" ht="15" customHeight="1">
      <c r="A1068" s="189">
        <v>170221</v>
      </c>
      <c r="B1068" s="189" t="s">
        <v>478</v>
      </c>
      <c r="C1068" s="185" t="s">
        <v>21</v>
      </c>
      <c r="D1068" s="186">
        <v>23.5</v>
      </c>
      <c r="E1068" s="186">
        <v>23.5</v>
      </c>
      <c r="F1068" s="463">
        <v>123.91</v>
      </c>
      <c r="G1068" s="463">
        <v>123.91</v>
      </c>
    </row>
    <row r="1069" spans="1:7" ht="15" customHeight="1">
      <c r="A1069" s="189">
        <v>170222</v>
      </c>
      <c r="B1069" s="189" t="s">
        <v>479</v>
      </c>
      <c r="C1069" s="185" t="s">
        <v>19</v>
      </c>
      <c r="D1069" s="187">
        <v>1918.13</v>
      </c>
      <c r="E1069" s="187">
        <v>1918.13</v>
      </c>
      <c r="F1069" s="463">
        <v>144.43</v>
      </c>
      <c r="G1069" s="463">
        <v>144.43</v>
      </c>
    </row>
    <row r="1070" spans="1:7" ht="15" customHeight="1">
      <c r="A1070" s="188">
        <v>1703</v>
      </c>
      <c r="B1070" s="188" t="s">
        <v>786</v>
      </c>
      <c r="C1070" s="185"/>
      <c r="D1070" s="186"/>
      <c r="E1070" s="186"/>
      <c r="F1070" s="463">
        <v>205.82</v>
      </c>
      <c r="G1070" s="463">
        <v>205.82</v>
      </c>
    </row>
    <row r="1071" spans="1:7" ht="15" customHeight="1">
      <c r="A1071" s="189">
        <v>170304</v>
      </c>
      <c r="B1071" s="189" t="s">
        <v>33478</v>
      </c>
      <c r="C1071" s="185" t="s">
        <v>19</v>
      </c>
      <c r="D1071" s="186">
        <v>243.44</v>
      </c>
      <c r="E1071" s="186">
        <v>243.44</v>
      </c>
      <c r="F1071" s="463">
        <v>223.02</v>
      </c>
      <c r="G1071" s="463">
        <v>223.02</v>
      </c>
    </row>
    <row r="1072" spans="1:7" ht="15" customHeight="1">
      <c r="A1072" s="189">
        <v>170306</v>
      </c>
      <c r="B1072" s="189" t="s">
        <v>33479</v>
      </c>
      <c r="C1072" s="185" t="s">
        <v>19</v>
      </c>
      <c r="D1072" s="186">
        <v>201.88</v>
      </c>
      <c r="E1072" s="186">
        <v>201.88</v>
      </c>
      <c r="F1072" s="463">
        <v>94.39</v>
      </c>
      <c r="G1072" s="463">
        <v>94.39</v>
      </c>
    </row>
    <row r="1073" spans="1:7" ht="15" customHeight="1">
      <c r="A1073" s="189">
        <v>170309</v>
      </c>
      <c r="B1073" s="189" t="s">
        <v>33480</v>
      </c>
      <c r="C1073" s="185" t="s">
        <v>19</v>
      </c>
      <c r="D1073" s="186">
        <v>133.44999999999999</v>
      </c>
      <c r="E1073" s="186">
        <v>133.44999999999999</v>
      </c>
      <c r="F1073" s="463">
        <v>107.1</v>
      </c>
      <c r="G1073" s="463">
        <v>107.1</v>
      </c>
    </row>
    <row r="1074" spans="1:7" ht="15" customHeight="1">
      <c r="A1074" s="189">
        <v>170310</v>
      </c>
      <c r="B1074" s="189" t="s">
        <v>33481</v>
      </c>
      <c r="C1074" s="185" t="s">
        <v>19</v>
      </c>
      <c r="D1074" s="186">
        <v>216.62</v>
      </c>
      <c r="E1074" s="186">
        <v>216.62</v>
      </c>
      <c r="F1074" s="463">
        <v>138.1</v>
      </c>
      <c r="G1074" s="463">
        <v>138.1</v>
      </c>
    </row>
    <row r="1075" spans="1:7" ht="15" customHeight="1">
      <c r="A1075" s="189">
        <v>170311</v>
      </c>
      <c r="B1075" s="189" t="s">
        <v>33482</v>
      </c>
      <c r="C1075" s="185" t="s">
        <v>19</v>
      </c>
      <c r="D1075" s="186">
        <v>61.18</v>
      </c>
      <c r="E1075" s="186">
        <v>61.18</v>
      </c>
      <c r="F1075" s="463">
        <v>205.21</v>
      </c>
      <c r="G1075" s="463">
        <v>205.21</v>
      </c>
    </row>
    <row r="1076" spans="1:7" ht="15" customHeight="1">
      <c r="A1076" s="189">
        <v>170313</v>
      </c>
      <c r="B1076" s="189" t="s">
        <v>33483</v>
      </c>
      <c r="C1076" s="185" t="s">
        <v>19</v>
      </c>
      <c r="D1076" s="186">
        <v>201.88</v>
      </c>
      <c r="E1076" s="186">
        <v>201.88</v>
      </c>
      <c r="F1076" s="463">
        <v>235.28</v>
      </c>
      <c r="G1076" s="463">
        <v>235.28</v>
      </c>
    </row>
    <row r="1077" spans="1:7" ht="15" customHeight="1">
      <c r="A1077" s="189">
        <v>170315</v>
      </c>
      <c r="B1077" s="189" t="s">
        <v>33484</v>
      </c>
      <c r="C1077" s="185" t="s">
        <v>19</v>
      </c>
      <c r="D1077" s="186">
        <v>268.01</v>
      </c>
      <c r="E1077" s="186">
        <v>268.01</v>
      </c>
      <c r="F1077" s="463">
        <v>333.81</v>
      </c>
      <c r="G1077" s="463">
        <v>333.81</v>
      </c>
    </row>
    <row r="1078" spans="1:7" ht="15" customHeight="1">
      <c r="A1078" s="189">
        <v>170316</v>
      </c>
      <c r="B1078" s="189" t="s">
        <v>480</v>
      </c>
      <c r="C1078" s="185" t="s">
        <v>19</v>
      </c>
      <c r="D1078" s="186">
        <v>128.38</v>
      </c>
      <c r="E1078" s="186">
        <v>128.38</v>
      </c>
      <c r="F1078" s="463">
        <v>558.48</v>
      </c>
      <c r="G1078" s="463">
        <v>558.48</v>
      </c>
    </row>
    <row r="1079" spans="1:7" ht="15" customHeight="1">
      <c r="A1079" s="189">
        <v>170317</v>
      </c>
      <c r="B1079" s="189" t="s">
        <v>481</v>
      </c>
      <c r="C1079" s="185" t="s">
        <v>19</v>
      </c>
      <c r="D1079" s="186">
        <v>131.08000000000001</v>
      </c>
      <c r="E1079" s="186">
        <v>131.08000000000001</v>
      </c>
      <c r="F1079" s="463">
        <v>747.87</v>
      </c>
      <c r="G1079" s="463">
        <v>747.87</v>
      </c>
    </row>
    <row r="1080" spans="1:7" ht="15" customHeight="1">
      <c r="A1080" s="189">
        <v>170318</v>
      </c>
      <c r="B1080" s="189" t="s">
        <v>33485</v>
      </c>
      <c r="C1080" s="185" t="s">
        <v>19</v>
      </c>
      <c r="D1080" s="186">
        <v>59.68</v>
      </c>
      <c r="E1080" s="186">
        <v>59.68</v>
      </c>
      <c r="F1080" s="463">
        <v>404.31</v>
      </c>
      <c r="G1080" s="463">
        <v>404.31</v>
      </c>
    </row>
    <row r="1081" spans="1:7" ht="15" customHeight="1">
      <c r="A1081" s="189">
        <v>170319</v>
      </c>
      <c r="B1081" s="189" t="s">
        <v>33486</v>
      </c>
      <c r="C1081" s="185" t="s">
        <v>19</v>
      </c>
      <c r="D1081" s="186">
        <v>57.68</v>
      </c>
      <c r="E1081" s="186">
        <v>57.68</v>
      </c>
      <c r="F1081" s="463">
        <v>473.97</v>
      </c>
      <c r="G1081" s="463">
        <v>473.97</v>
      </c>
    </row>
    <row r="1082" spans="1:7" ht="15" customHeight="1">
      <c r="A1082" s="189">
        <v>170320</v>
      </c>
      <c r="B1082" s="189" t="s">
        <v>33487</v>
      </c>
      <c r="C1082" s="185" t="s">
        <v>19</v>
      </c>
      <c r="D1082" s="186">
        <v>61.82</v>
      </c>
      <c r="E1082" s="186">
        <v>61.82</v>
      </c>
      <c r="F1082" s="463">
        <v>14.54</v>
      </c>
      <c r="G1082" s="463">
        <v>14.54</v>
      </c>
    </row>
    <row r="1083" spans="1:7" ht="15" customHeight="1">
      <c r="A1083" s="189">
        <v>170321</v>
      </c>
      <c r="B1083" s="189" t="s">
        <v>33488</v>
      </c>
      <c r="C1083" s="185" t="s">
        <v>19</v>
      </c>
      <c r="D1083" s="186">
        <v>85.08</v>
      </c>
      <c r="E1083" s="186">
        <v>85.08</v>
      </c>
      <c r="F1083" s="463">
        <v>19.45</v>
      </c>
      <c r="G1083" s="463">
        <v>19.45</v>
      </c>
    </row>
    <row r="1084" spans="1:7" ht="15" customHeight="1">
      <c r="A1084" s="189">
        <v>170322</v>
      </c>
      <c r="B1084" s="189" t="s">
        <v>33489</v>
      </c>
      <c r="C1084" s="185" t="s">
        <v>19</v>
      </c>
      <c r="D1084" s="186">
        <v>129.56</v>
      </c>
      <c r="E1084" s="186">
        <v>129.56</v>
      </c>
      <c r="F1084" s="463">
        <v>66.69</v>
      </c>
      <c r="G1084" s="463">
        <v>66.69</v>
      </c>
    </row>
    <row r="1085" spans="1:7" ht="15" customHeight="1">
      <c r="A1085" s="189">
        <v>170323</v>
      </c>
      <c r="B1085" s="189" t="s">
        <v>33490</v>
      </c>
      <c r="C1085" s="185" t="s">
        <v>19</v>
      </c>
      <c r="D1085" s="186">
        <v>173.19</v>
      </c>
      <c r="E1085" s="186">
        <v>173.19</v>
      </c>
      <c r="F1085" s="463">
        <v>23.01</v>
      </c>
      <c r="G1085" s="463">
        <v>23.01</v>
      </c>
    </row>
    <row r="1086" spans="1:7" ht="15" customHeight="1">
      <c r="A1086" s="189">
        <v>170324</v>
      </c>
      <c r="B1086" s="189" t="s">
        <v>33491</v>
      </c>
      <c r="C1086" s="185" t="s">
        <v>19</v>
      </c>
      <c r="D1086" s="186">
        <v>245.35</v>
      </c>
      <c r="E1086" s="186">
        <v>245.35</v>
      </c>
      <c r="F1086" s="463">
        <v>403.61</v>
      </c>
      <c r="G1086" s="463">
        <v>403.61</v>
      </c>
    </row>
    <row r="1087" spans="1:7" ht="15" customHeight="1">
      <c r="A1087" s="189">
        <v>170325</v>
      </c>
      <c r="B1087" s="189" t="s">
        <v>33492</v>
      </c>
      <c r="C1087" s="185" t="s">
        <v>19</v>
      </c>
      <c r="D1087" s="186">
        <v>413.6</v>
      </c>
      <c r="E1087" s="186">
        <v>413.6</v>
      </c>
      <c r="F1087" s="463">
        <v>523.03</v>
      </c>
      <c r="G1087" s="463">
        <v>523.03</v>
      </c>
    </row>
    <row r="1088" spans="1:7" ht="15" customHeight="1">
      <c r="A1088" s="189">
        <v>170326</v>
      </c>
      <c r="B1088" s="189" t="s">
        <v>33493</v>
      </c>
      <c r="C1088" s="185" t="s">
        <v>19</v>
      </c>
      <c r="D1088" s="186">
        <v>542.11</v>
      </c>
      <c r="E1088" s="186">
        <v>542.11</v>
      </c>
      <c r="F1088" s="463">
        <v>552.87</v>
      </c>
      <c r="G1088" s="463">
        <v>552.87</v>
      </c>
    </row>
    <row r="1089" spans="1:7" ht="15" customHeight="1">
      <c r="A1089" s="189">
        <v>170327</v>
      </c>
      <c r="B1089" s="189" t="s">
        <v>482</v>
      </c>
      <c r="C1089" s="185" t="s">
        <v>19</v>
      </c>
      <c r="D1089" s="186">
        <v>123.5</v>
      </c>
      <c r="E1089" s="186">
        <v>123.5</v>
      </c>
      <c r="F1089" s="464">
        <v>1442.56</v>
      </c>
      <c r="G1089" s="464">
        <v>1442.56</v>
      </c>
    </row>
    <row r="1090" spans="1:7" ht="15" customHeight="1">
      <c r="A1090" s="189">
        <v>170328</v>
      </c>
      <c r="B1090" s="189" t="s">
        <v>483</v>
      </c>
      <c r="C1090" s="185" t="s">
        <v>19</v>
      </c>
      <c r="D1090" s="186">
        <v>129.66999999999999</v>
      </c>
      <c r="E1090" s="186">
        <v>129.66999999999999</v>
      </c>
      <c r="F1090" s="464">
        <v>1082.6600000000001</v>
      </c>
      <c r="G1090" s="464">
        <v>1082.6600000000001</v>
      </c>
    </row>
    <row r="1091" spans="1:7" ht="15" customHeight="1">
      <c r="A1091" s="189">
        <v>170329</v>
      </c>
      <c r="B1091" s="189" t="s">
        <v>484</v>
      </c>
      <c r="C1091" s="185" t="s">
        <v>19</v>
      </c>
      <c r="D1091" s="186">
        <v>176.47</v>
      </c>
      <c r="E1091" s="186">
        <v>176.47</v>
      </c>
      <c r="F1091" s="463"/>
      <c r="G1091" s="463"/>
    </row>
    <row r="1092" spans="1:7" ht="15" customHeight="1">
      <c r="A1092" s="189">
        <v>170330</v>
      </c>
      <c r="B1092" s="189" t="s">
        <v>485</v>
      </c>
      <c r="C1092" s="185" t="s">
        <v>19</v>
      </c>
      <c r="D1092" s="186">
        <v>237.76</v>
      </c>
      <c r="E1092" s="186">
        <v>237.76</v>
      </c>
      <c r="F1092" s="463">
        <v>183.43</v>
      </c>
      <c r="G1092" s="463">
        <v>183.43</v>
      </c>
    </row>
    <row r="1093" spans="1:7" ht="15" customHeight="1">
      <c r="A1093" s="189">
        <v>170331</v>
      </c>
      <c r="B1093" s="189" t="s">
        <v>33494</v>
      </c>
      <c r="C1093" s="185" t="s">
        <v>19</v>
      </c>
      <c r="D1093" s="186">
        <v>244.76</v>
      </c>
      <c r="E1093" s="186">
        <v>244.76</v>
      </c>
      <c r="F1093" s="463">
        <v>686.2</v>
      </c>
      <c r="G1093" s="463">
        <v>686.2</v>
      </c>
    </row>
    <row r="1094" spans="1:7" ht="15" customHeight="1">
      <c r="A1094" s="189">
        <v>170345</v>
      </c>
      <c r="B1094" s="189" t="s">
        <v>33495</v>
      </c>
      <c r="C1094" s="185" t="s">
        <v>19</v>
      </c>
      <c r="D1094" s="186">
        <v>378.87</v>
      </c>
      <c r="E1094" s="186">
        <v>378.87</v>
      </c>
      <c r="F1094" s="464">
        <v>1762.49</v>
      </c>
      <c r="G1094" s="464">
        <v>1762.49</v>
      </c>
    </row>
    <row r="1095" spans="1:7" ht="15" customHeight="1">
      <c r="A1095" s="189">
        <v>170346</v>
      </c>
      <c r="B1095" s="189" t="s">
        <v>33496</v>
      </c>
      <c r="C1095" s="185" t="s">
        <v>19</v>
      </c>
      <c r="D1095" s="186">
        <v>378.87</v>
      </c>
      <c r="E1095" s="186">
        <v>378.87</v>
      </c>
      <c r="F1095" s="464">
        <v>1762.49</v>
      </c>
      <c r="G1095" s="464">
        <v>1762.49</v>
      </c>
    </row>
    <row r="1096" spans="1:7" ht="15" customHeight="1">
      <c r="A1096" s="189">
        <v>170347</v>
      </c>
      <c r="B1096" s="189" t="s">
        <v>33497</v>
      </c>
      <c r="C1096" s="185" t="s">
        <v>19</v>
      </c>
      <c r="D1096" s="186">
        <v>14.18</v>
      </c>
      <c r="E1096" s="186">
        <v>14.18</v>
      </c>
      <c r="F1096" s="464">
        <v>2212.35</v>
      </c>
      <c r="G1096" s="464">
        <v>2212.35</v>
      </c>
    </row>
    <row r="1097" spans="1:7" ht="15" customHeight="1">
      <c r="A1097" s="189">
        <v>170348</v>
      </c>
      <c r="B1097" s="189" t="s">
        <v>33498</v>
      </c>
      <c r="C1097" s="185" t="s">
        <v>19</v>
      </c>
      <c r="D1097" s="186">
        <v>19.68</v>
      </c>
      <c r="E1097" s="186">
        <v>19.68</v>
      </c>
      <c r="F1097" s="464">
        <v>5468.22</v>
      </c>
      <c r="G1097" s="464">
        <v>5468.22</v>
      </c>
    </row>
    <row r="1098" spans="1:7" ht="15" customHeight="1">
      <c r="A1098" s="189">
        <v>170349</v>
      </c>
      <c r="B1098" s="189" t="s">
        <v>33499</v>
      </c>
      <c r="C1098" s="185" t="s">
        <v>19</v>
      </c>
      <c r="D1098" s="186">
        <v>75.400000000000006</v>
      </c>
      <c r="E1098" s="186">
        <v>75.400000000000006</v>
      </c>
      <c r="F1098" s="464">
        <v>2542.13</v>
      </c>
      <c r="G1098" s="464">
        <v>2542.13</v>
      </c>
    </row>
    <row r="1099" spans="1:7" ht="15" customHeight="1">
      <c r="A1099" s="189">
        <v>170350</v>
      </c>
      <c r="B1099" s="189" t="s">
        <v>33500</v>
      </c>
      <c r="C1099" s="185" t="s">
        <v>19</v>
      </c>
      <c r="D1099" s="186">
        <v>23.14</v>
      </c>
      <c r="E1099" s="186">
        <v>23.14</v>
      </c>
      <c r="F1099" s="463">
        <v>601.03</v>
      </c>
      <c r="G1099" s="463">
        <v>601.03</v>
      </c>
    </row>
    <row r="1100" spans="1:7" ht="15" customHeight="1">
      <c r="A1100" s="189">
        <v>170351</v>
      </c>
      <c r="B1100" s="189" t="s">
        <v>33501</v>
      </c>
      <c r="C1100" s="185" t="s">
        <v>19</v>
      </c>
      <c r="D1100" s="186">
        <v>429.37</v>
      </c>
      <c r="E1100" s="186">
        <v>429.37</v>
      </c>
      <c r="F1100" s="464">
        <v>1865.01</v>
      </c>
      <c r="G1100" s="464">
        <v>1865.01</v>
      </c>
    </row>
    <row r="1101" spans="1:7" ht="15" customHeight="1">
      <c r="A1101" s="189">
        <v>170352</v>
      </c>
      <c r="B1101" s="189" t="s">
        <v>33502</v>
      </c>
      <c r="C1101" s="185" t="s">
        <v>19</v>
      </c>
      <c r="D1101" s="186">
        <v>604.92999999999995</v>
      </c>
      <c r="E1101" s="186">
        <v>604.92999999999995</v>
      </c>
      <c r="F1101" s="464">
        <v>2272.79</v>
      </c>
      <c r="G1101" s="464">
        <v>2272.79</v>
      </c>
    </row>
    <row r="1102" spans="1:7" ht="15" customHeight="1">
      <c r="A1102" s="189">
        <v>170353</v>
      </c>
      <c r="B1102" s="189" t="s">
        <v>33503</v>
      </c>
      <c r="C1102" s="185" t="s">
        <v>19</v>
      </c>
      <c r="D1102" s="186">
        <v>516.66999999999996</v>
      </c>
      <c r="E1102" s="186">
        <v>516.66999999999996</v>
      </c>
      <c r="F1102" s="464">
        <v>3438.18</v>
      </c>
      <c r="G1102" s="464">
        <v>3438.18</v>
      </c>
    </row>
    <row r="1103" spans="1:7" ht="15" customHeight="1">
      <c r="A1103" s="189">
        <v>170354</v>
      </c>
      <c r="B1103" s="189" t="s">
        <v>33504</v>
      </c>
      <c r="C1103" s="185" t="s">
        <v>19</v>
      </c>
      <c r="D1103" s="187">
        <v>1448.42</v>
      </c>
      <c r="E1103" s="187">
        <v>1448.42</v>
      </c>
      <c r="F1103" s="463">
        <v>322.61</v>
      </c>
      <c r="G1103" s="463">
        <v>322.61</v>
      </c>
    </row>
    <row r="1104" spans="1:7" ht="15" customHeight="1">
      <c r="A1104" s="189">
        <v>170357</v>
      </c>
      <c r="B1104" s="189" t="s">
        <v>33505</v>
      </c>
      <c r="C1104" s="185" t="s">
        <v>19</v>
      </c>
      <c r="D1104" s="187">
        <v>1191.99</v>
      </c>
      <c r="E1104" s="187">
        <v>1191.99</v>
      </c>
      <c r="F1104" s="463">
        <v>76.510000000000005</v>
      </c>
      <c r="G1104" s="463">
        <v>76.510000000000005</v>
      </c>
    </row>
    <row r="1105" spans="1:7" ht="15" customHeight="1">
      <c r="A1105" s="189">
        <v>170361</v>
      </c>
      <c r="B1105" s="189" t="s">
        <v>33506</v>
      </c>
      <c r="C1105" s="185" t="s">
        <v>19</v>
      </c>
      <c r="D1105" s="186">
        <v>126.68</v>
      </c>
      <c r="E1105" s="186">
        <v>126.68</v>
      </c>
      <c r="F1105" s="464">
        <v>3619.12</v>
      </c>
      <c r="G1105" s="464">
        <v>3619.12</v>
      </c>
    </row>
    <row r="1106" spans="1:7" ht="15" customHeight="1">
      <c r="A1106" s="189">
        <v>170362</v>
      </c>
      <c r="B1106" s="189" t="s">
        <v>33507</v>
      </c>
      <c r="C1106" s="185" t="s">
        <v>19</v>
      </c>
      <c r="D1106" s="186">
        <v>143.06</v>
      </c>
      <c r="E1106" s="186">
        <v>143.06</v>
      </c>
      <c r="F1106" s="463">
        <v>501.49</v>
      </c>
      <c r="G1106" s="463">
        <v>501.49</v>
      </c>
    </row>
    <row r="1107" spans="1:7" ht="15" customHeight="1">
      <c r="A1107" s="189">
        <v>170363</v>
      </c>
      <c r="B1107" s="189" t="s">
        <v>33508</v>
      </c>
      <c r="C1107" s="185" t="s">
        <v>19</v>
      </c>
      <c r="D1107" s="186">
        <v>166.47</v>
      </c>
      <c r="E1107" s="186">
        <v>166.47</v>
      </c>
      <c r="F1107" s="464">
        <v>1975.53</v>
      </c>
      <c r="G1107" s="464">
        <v>1975.53</v>
      </c>
    </row>
    <row r="1108" spans="1:7" ht="15" customHeight="1">
      <c r="A1108" s="189">
        <v>170364</v>
      </c>
      <c r="B1108" s="189" t="s">
        <v>33509</v>
      </c>
      <c r="C1108" s="185" t="s">
        <v>19</v>
      </c>
      <c r="D1108" s="186">
        <v>258.77999999999997</v>
      </c>
      <c r="E1108" s="186">
        <v>258.77999999999997</v>
      </c>
      <c r="F1108" s="464">
        <v>3044.01</v>
      </c>
      <c r="G1108" s="464">
        <v>3044.01</v>
      </c>
    </row>
    <row r="1109" spans="1:7" ht="15" customHeight="1">
      <c r="A1109" s="189">
        <v>170365</v>
      </c>
      <c r="B1109" s="189" t="s">
        <v>33510</v>
      </c>
      <c r="C1109" s="185" t="s">
        <v>19</v>
      </c>
      <c r="D1109" s="186">
        <v>307.35000000000002</v>
      </c>
      <c r="E1109" s="186">
        <v>307.35000000000002</v>
      </c>
      <c r="F1109" s="464">
        <v>2223.9499999999998</v>
      </c>
      <c r="G1109" s="464">
        <v>2223.9499999999998</v>
      </c>
    </row>
    <row r="1110" spans="1:7" ht="15" customHeight="1">
      <c r="A1110" s="189">
        <v>170366</v>
      </c>
      <c r="B1110" s="189" t="s">
        <v>33511</v>
      </c>
      <c r="C1110" s="185" t="s">
        <v>19</v>
      </c>
      <c r="D1110" s="186">
        <v>427.53</v>
      </c>
      <c r="E1110" s="186">
        <v>427.53</v>
      </c>
      <c r="F1110" s="464">
        <v>2783.68</v>
      </c>
      <c r="G1110" s="464">
        <v>2783.68</v>
      </c>
    </row>
    <row r="1111" spans="1:7" ht="15" customHeight="1">
      <c r="A1111" s="189">
        <v>170367</v>
      </c>
      <c r="B1111" s="189" t="s">
        <v>33512</v>
      </c>
      <c r="C1111" s="185" t="s">
        <v>19</v>
      </c>
      <c r="D1111" s="186">
        <v>707.74</v>
      </c>
      <c r="E1111" s="186">
        <v>707.74</v>
      </c>
      <c r="F1111" s="463">
        <v>62.48</v>
      </c>
      <c r="G1111" s="463">
        <v>62.48</v>
      </c>
    </row>
    <row r="1112" spans="1:7" ht="15" customHeight="1">
      <c r="A1112" s="189">
        <v>170368</v>
      </c>
      <c r="B1112" s="189" t="s">
        <v>33513</v>
      </c>
      <c r="C1112" s="185" t="s">
        <v>19</v>
      </c>
      <c r="D1112" s="186">
        <v>972.71</v>
      </c>
      <c r="E1112" s="186">
        <v>972.71</v>
      </c>
      <c r="F1112" s="463">
        <v>27.73</v>
      </c>
      <c r="G1112" s="463">
        <v>27.73</v>
      </c>
    </row>
    <row r="1113" spans="1:7" ht="15" customHeight="1">
      <c r="A1113" s="189">
        <v>170369</v>
      </c>
      <c r="B1113" s="189" t="s">
        <v>33514</v>
      </c>
      <c r="C1113" s="185" t="s">
        <v>19</v>
      </c>
      <c r="D1113" s="186">
        <v>90.66</v>
      </c>
      <c r="E1113" s="186">
        <v>90.66</v>
      </c>
      <c r="F1113" s="463">
        <v>617.04999999999995</v>
      </c>
      <c r="G1113" s="463">
        <v>617.04999999999995</v>
      </c>
    </row>
    <row r="1114" spans="1:7" ht="15" customHeight="1">
      <c r="A1114" s="189">
        <v>170370</v>
      </c>
      <c r="B1114" s="189" t="s">
        <v>33515</v>
      </c>
      <c r="C1114" s="185" t="s">
        <v>19</v>
      </c>
      <c r="D1114" s="186">
        <v>100.59</v>
      </c>
      <c r="E1114" s="186">
        <v>100.59</v>
      </c>
      <c r="F1114" s="463">
        <v>728.11</v>
      </c>
      <c r="G1114" s="463">
        <v>728.11</v>
      </c>
    </row>
    <row r="1115" spans="1:7" ht="15" customHeight="1">
      <c r="A1115" s="189">
        <v>170371</v>
      </c>
      <c r="B1115" s="189" t="s">
        <v>33516</v>
      </c>
      <c r="C1115" s="185" t="s">
        <v>19</v>
      </c>
      <c r="D1115" s="186">
        <v>128.09</v>
      </c>
      <c r="E1115" s="186">
        <v>128.09</v>
      </c>
      <c r="F1115" s="463">
        <v>193.92</v>
      </c>
      <c r="G1115" s="463">
        <v>193.92</v>
      </c>
    </row>
    <row r="1116" spans="1:7" ht="15" customHeight="1">
      <c r="A1116" s="189">
        <v>170372</v>
      </c>
      <c r="B1116" s="189" t="s">
        <v>33517</v>
      </c>
      <c r="C1116" s="185" t="s">
        <v>19</v>
      </c>
      <c r="D1116" s="186">
        <v>175.7</v>
      </c>
      <c r="E1116" s="186">
        <v>175.7</v>
      </c>
      <c r="F1116" s="464">
        <v>1655.2</v>
      </c>
      <c r="G1116" s="464">
        <v>1655.2</v>
      </c>
    </row>
    <row r="1117" spans="1:7" ht="15" customHeight="1">
      <c r="A1117" s="189">
        <v>170373</v>
      </c>
      <c r="B1117" s="189" t="s">
        <v>33518</v>
      </c>
      <c r="C1117" s="185" t="s">
        <v>19</v>
      </c>
      <c r="D1117" s="186">
        <v>206.41</v>
      </c>
      <c r="E1117" s="186">
        <v>206.41</v>
      </c>
      <c r="F1117" s="463">
        <v>359.14</v>
      </c>
      <c r="G1117" s="463">
        <v>359.14</v>
      </c>
    </row>
    <row r="1118" spans="1:7" ht="15" customHeight="1">
      <c r="A1118" s="189">
        <v>170374</v>
      </c>
      <c r="B1118" s="189" t="s">
        <v>33519</v>
      </c>
      <c r="C1118" s="185" t="s">
        <v>19</v>
      </c>
      <c r="D1118" s="186">
        <v>296.89</v>
      </c>
      <c r="E1118" s="186">
        <v>296.89</v>
      </c>
      <c r="F1118" s="463">
        <v>596.04999999999995</v>
      </c>
      <c r="G1118" s="463">
        <v>596.04999999999995</v>
      </c>
    </row>
    <row r="1119" spans="1:7" ht="15" customHeight="1">
      <c r="A1119" s="189">
        <v>170375</v>
      </c>
      <c r="B1119" s="189" t="s">
        <v>33520</v>
      </c>
      <c r="C1119" s="185" t="s">
        <v>19</v>
      </c>
      <c r="D1119" s="186">
        <v>512.30999999999995</v>
      </c>
      <c r="E1119" s="186">
        <v>512.30999999999995</v>
      </c>
      <c r="F1119" s="464">
        <v>1445.06</v>
      </c>
      <c r="G1119" s="464">
        <v>1445.06</v>
      </c>
    </row>
    <row r="1120" spans="1:7" ht="15" customHeight="1">
      <c r="A1120" s="189">
        <v>170376</v>
      </c>
      <c r="B1120" s="189" t="s">
        <v>33521</v>
      </c>
      <c r="C1120" s="185" t="s">
        <v>19</v>
      </c>
      <c r="D1120" s="186">
        <v>638.85</v>
      </c>
      <c r="E1120" s="186">
        <v>638.85</v>
      </c>
      <c r="F1120" s="464">
        <v>2452.81</v>
      </c>
      <c r="G1120" s="464">
        <v>2452.81</v>
      </c>
    </row>
    <row r="1121" spans="1:7" ht="15" customHeight="1">
      <c r="A1121" s="188">
        <v>1705</v>
      </c>
      <c r="B1121" s="188" t="s">
        <v>787</v>
      </c>
      <c r="C1121" s="185"/>
      <c r="D1121" s="186"/>
      <c r="E1121" s="186"/>
      <c r="F1121" s="464">
        <v>1669.95</v>
      </c>
      <c r="G1121" s="464">
        <v>1669.95</v>
      </c>
    </row>
    <row r="1122" spans="1:7" ht="15" customHeight="1">
      <c r="A1122" s="189">
        <v>170502</v>
      </c>
      <c r="B1122" s="189" t="s">
        <v>486</v>
      </c>
      <c r="C1122" s="185" t="s">
        <v>19</v>
      </c>
      <c r="D1122" s="186">
        <v>189.43</v>
      </c>
      <c r="E1122" s="186">
        <v>189.43</v>
      </c>
      <c r="F1122" s="463">
        <v>235.83</v>
      </c>
      <c r="G1122" s="463">
        <v>235.83</v>
      </c>
    </row>
    <row r="1123" spans="1:7" ht="15" customHeight="1">
      <c r="A1123" s="189">
        <v>170506</v>
      </c>
      <c r="B1123" s="189" t="s">
        <v>487</v>
      </c>
      <c r="C1123" s="185" t="s">
        <v>19</v>
      </c>
      <c r="D1123" s="186">
        <v>710.92</v>
      </c>
      <c r="E1123" s="186">
        <v>710.92</v>
      </c>
      <c r="F1123" s="464">
        <v>1987.34</v>
      </c>
      <c r="G1123" s="464">
        <v>1987.34</v>
      </c>
    </row>
    <row r="1124" spans="1:7" ht="15" customHeight="1">
      <c r="A1124" s="189">
        <v>170507</v>
      </c>
      <c r="B1124" s="189" t="s">
        <v>488</v>
      </c>
      <c r="C1124" s="185" t="s">
        <v>36</v>
      </c>
      <c r="D1124" s="187">
        <v>1600.37</v>
      </c>
      <c r="E1124" s="187">
        <v>1600.37</v>
      </c>
      <c r="F1124" s="464">
        <v>11595.21</v>
      </c>
      <c r="G1124" s="464">
        <v>11595.21</v>
      </c>
    </row>
    <row r="1125" spans="1:7" ht="15" customHeight="1">
      <c r="A1125" s="189">
        <v>170508</v>
      </c>
      <c r="B1125" s="189" t="s">
        <v>489</v>
      </c>
      <c r="C1125" s="185" t="s">
        <v>36</v>
      </c>
      <c r="D1125" s="187">
        <v>1600.37</v>
      </c>
      <c r="E1125" s="187">
        <v>1600.37</v>
      </c>
      <c r="F1125" s="464">
        <v>3619.46</v>
      </c>
      <c r="G1125" s="464">
        <v>3619.46</v>
      </c>
    </row>
    <row r="1126" spans="1:7" ht="15" customHeight="1">
      <c r="A1126" s="189">
        <v>170509</v>
      </c>
      <c r="B1126" s="189" t="s">
        <v>490</v>
      </c>
      <c r="C1126" s="185" t="s">
        <v>19</v>
      </c>
      <c r="D1126" s="187">
        <v>2423.6</v>
      </c>
      <c r="E1126" s="187">
        <v>2423.6</v>
      </c>
      <c r="F1126" s="463"/>
      <c r="G1126" s="463"/>
    </row>
    <row r="1127" spans="1:7" ht="15" customHeight="1">
      <c r="A1127" s="189">
        <v>170510</v>
      </c>
      <c r="B1127" s="189" t="s">
        <v>491</v>
      </c>
      <c r="C1127" s="185" t="s">
        <v>19</v>
      </c>
      <c r="D1127" s="187">
        <v>5142.01</v>
      </c>
      <c r="E1127" s="187">
        <v>5142.01</v>
      </c>
      <c r="F1127" s="463">
        <v>130.65</v>
      </c>
      <c r="G1127" s="463">
        <v>130.65</v>
      </c>
    </row>
    <row r="1128" spans="1:7" ht="15" customHeight="1">
      <c r="A1128" s="189">
        <v>170511</v>
      </c>
      <c r="B1128" s="189" t="s">
        <v>492</v>
      </c>
      <c r="C1128" s="185" t="s">
        <v>19</v>
      </c>
      <c r="D1128" s="187">
        <v>2493.9499999999998</v>
      </c>
      <c r="E1128" s="187">
        <v>2493.9499999999998</v>
      </c>
      <c r="F1128" s="463">
        <v>150.21</v>
      </c>
      <c r="G1128" s="463">
        <v>150.21</v>
      </c>
    </row>
    <row r="1129" spans="1:7" ht="15" customHeight="1">
      <c r="A1129" s="189">
        <v>170512</v>
      </c>
      <c r="B1129" s="189" t="s">
        <v>493</v>
      </c>
      <c r="C1129" s="185" t="s">
        <v>19</v>
      </c>
      <c r="D1129" s="186">
        <v>566.27</v>
      </c>
      <c r="E1129" s="186">
        <v>566.27</v>
      </c>
      <c r="F1129" s="463">
        <v>170.28</v>
      </c>
      <c r="G1129" s="463">
        <v>170.28</v>
      </c>
    </row>
    <row r="1130" spans="1:7" ht="15" customHeight="1">
      <c r="A1130" s="189">
        <v>170514</v>
      </c>
      <c r="B1130" s="189" t="s">
        <v>494</v>
      </c>
      <c r="C1130" s="185" t="s">
        <v>19</v>
      </c>
      <c r="D1130" s="187">
        <v>1910.67</v>
      </c>
      <c r="E1130" s="187">
        <v>1910.67</v>
      </c>
      <c r="F1130" s="463">
        <v>173.98</v>
      </c>
      <c r="G1130" s="463">
        <v>173.98</v>
      </c>
    </row>
    <row r="1131" spans="1:7" ht="15" customHeight="1">
      <c r="A1131" s="189">
        <v>170515</v>
      </c>
      <c r="B1131" s="189" t="s">
        <v>495</v>
      </c>
      <c r="C1131" s="185" t="s">
        <v>19</v>
      </c>
      <c r="D1131" s="187">
        <v>1574.36</v>
      </c>
      <c r="E1131" s="187">
        <v>1574.36</v>
      </c>
      <c r="F1131" s="463">
        <v>383.62</v>
      </c>
      <c r="G1131" s="463">
        <v>383.62</v>
      </c>
    </row>
    <row r="1132" spans="1:7" ht="15" customHeight="1">
      <c r="A1132" s="189">
        <v>170516</v>
      </c>
      <c r="B1132" s="189" t="s">
        <v>496</v>
      </c>
      <c r="C1132" s="185" t="s">
        <v>19</v>
      </c>
      <c r="D1132" s="187">
        <v>3372.57</v>
      </c>
      <c r="E1132" s="187">
        <v>3372.57</v>
      </c>
      <c r="F1132" s="464">
        <v>1509.64</v>
      </c>
      <c r="G1132" s="464">
        <v>1509.64</v>
      </c>
    </row>
    <row r="1133" spans="1:7" ht="15" customHeight="1">
      <c r="A1133" s="189">
        <v>170519</v>
      </c>
      <c r="B1133" s="189" t="s">
        <v>497</v>
      </c>
      <c r="C1133" s="185" t="s">
        <v>19</v>
      </c>
      <c r="D1133" s="186">
        <v>298.83</v>
      </c>
      <c r="E1133" s="186">
        <v>298.83</v>
      </c>
      <c r="F1133" s="464">
        <v>1509.64</v>
      </c>
      <c r="G1133" s="464">
        <v>1509.64</v>
      </c>
    </row>
    <row r="1134" spans="1:7" ht="15" customHeight="1">
      <c r="A1134" s="189">
        <v>170524</v>
      </c>
      <c r="B1134" s="189" t="s">
        <v>498</v>
      </c>
      <c r="C1134" s="185" t="s">
        <v>19</v>
      </c>
      <c r="D1134" s="186">
        <v>77.36</v>
      </c>
      <c r="E1134" s="186">
        <v>77.36</v>
      </c>
      <c r="F1134" s="464">
        <v>1597.85</v>
      </c>
      <c r="G1134" s="464">
        <v>1597.85</v>
      </c>
    </row>
    <row r="1135" spans="1:7" ht="15" customHeight="1">
      <c r="A1135" s="189">
        <v>170528</v>
      </c>
      <c r="B1135" s="189" t="s">
        <v>499</v>
      </c>
      <c r="C1135" s="185" t="s">
        <v>19</v>
      </c>
      <c r="D1135" s="187">
        <v>4099.57</v>
      </c>
      <c r="E1135" s="187">
        <v>4099.57</v>
      </c>
      <c r="F1135" s="464">
        <v>1625.93</v>
      </c>
      <c r="G1135" s="464">
        <v>1625.93</v>
      </c>
    </row>
    <row r="1136" spans="1:7" ht="15" customHeight="1">
      <c r="A1136" s="189">
        <v>170530</v>
      </c>
      <c r="B1136" s="189" t="s">
        <v>500</v>
      </c>
      <c r="C1136" s="185" t="s">
        <v>19</v>
      </c>
      <c r="D1136" s="186">
        <v>472.57</v>
      </c>
      <c r="E1136" s="186">
        <v>472.57</v>
      </c>
      <c r="F1136" s="464">
        <v>1342.14</v>
      </c>
      <c r="G1136" s="464">
        <v>1342.14</v>
      </c>
    </row>
    <row r="1137" spans="1:7" ht="15" customHeight="1">
      <c r="A1137" s="189">
        <v>170533</v>
      </c>
      <c r="B1137" s="189" t="s">
        <v>501</v>
      </c>
      <c r="C1137" s="185" t="s">
        <v>19</v>
      </c>
      <c r="D1137" s="187">
        <v>1595.52</v>
      </c>
      <c r="E1137" s="187">
        <v>1595.52</v>
      </c>
      <c r="F1137" s="464">
        <v>1889.14</v>
      </c>
      <c r="G1137" s="464">
        <v>1889.14</v>
      </c>
    </row>
    <row r="1138" spans="1:7" ht="15" customHeight="1">
      <c r="A1138" s="189">
        <v>170534</v>
      </c>
      <c r="B1138" s="189" t="s">
        <v>502</v>
      </c>
      <c r="C1138" s="185" t="s">
        <v>19</v>
      </c>
      <c r="D1138" s="187">
        <v>2694.22</v>
      </c>
      <c r="E1138" s="187">
        <v>2694.22</v>
      </c>
      <c r="F1138" s="463">
        <v>238.13</v>
      </c>
      <c r="G1138" s="463">
        <v>238.13</v>
      </c>
    </row>
    <row r="1139" spans="1:7" ht="15" customHeight="1">
      <c r="A1139" s="189">
        <v>170535</v>
      </c>
      <c r="B1139" s="189" t="s">
        <v>503</v>
      </c>
      <c r="C1139" s="185" t="s">
        <v>19</v>
      </c>
      <c r="D1139" s="187">
        <v>1818.98</v>
      </c>
      <c r="E1139" s="187">
        <v>1818.98</v>
      </c>
      <c r="F1139" s="463">
        <v>160.97</v>
      </c>
      <c r="G1139" s="463">
        <v>160.97</v>
      </c>
    </row>
    <row r="1140" spans="1:7" ht="15" customHeight="1">
      <c r="A1140" s="189">
        <v>170536</v>
      </c>
      <c r="B1140" s="189" t="s">
        <v>504</v>
      </c>
      <c r="C1140" s="185" t="s">
        <v>19</v>
      </c>
      <c r="D1140" s="187">
        <v>2458.86</v>
      </c>
      <c r="E1140" s="187">
        <v>2458.86</v>
      </c>
      <c r="F1140" s="463"/>
      <c r="G1140" s="463"/>
    </row>
    <row r="1141" spans="1:7" ht="15" customHeight="1">
      <c r="A1141" s="189">
        <v>170537</v>
      </c>
      <c r="B1141" s="189" t="s">
        <v>505</v>
      </c>
      <c r="C1141" s="185" t="s">
        <v>19</v>
      </c>
      <c r="D1141" s="186">
        <v>72.680000000000007</v>
      </c>
      <c r="E1141" s="186">
        <v>72.680000000000007</v>
      </c>
      <c r="F1141" s="463"/>
      <c r="G1141" s="463"/>
    </row>
    <row r="1142" spans="1:7" ht="15" customHeight="1">
      <c r="A1142" s="189">
        <v>170538</v>
      </c>
      <c r="B1142" s="189" t="s">
        <v>506</v>
      </c>
      <c r="C1142" s="185" t="s">
        <v>19</v>
      </c>
      <c r="D1142" s="186">
        <v>31.07</v>
      </c>
      <c r="E1142" s="186">
        <v>31.07</v>
      </c>
      <c r="F1142" s="463">
        <v>619.55999999999995</v>
      </c>
      <c r="G1142" s="463">
        <v>619.55999999999995</v>
      </c>
    </row>
    <row r="1143" spans="1:7" ht="15" customHeight="1">
      <c r="A1143" s="189">
        <v>170539</v>
      </c>
      <c r="B1143" s="189" t="s">
        <v>507</v>
      </c>
      <c r="C1143" s="185" t="s">
        <v>19</v>
      </c>
      <c r="D1143" s="186">
        <v>656.22</v>
      </c>
      <c r="E1143" s="186">
        <v>656.22</v>
      </c>
      <c r="F1143" s="463">
        <v>114.96</v>
      </c>
      <c r="G1143" s="463">
        <v>114.96</v>
      </c>
    </row>
    <row r="1144" spans="1:7" ht="15" customHeight="1">
      <c r="A1144" s="189">
        <v>170540</v>
      </c>
      <c r="B1144" s="189" t="s">
        <v>508</v>
      </c>
      <c r="C1144" s="185" t="s">
        <v>19</v>
      </c>
      <c r="D1144" s="186">
        <v>817.48</v>
      </c>
      <c r="E1144" s="186">
        <v>817.48</v>
      </c>
      <c r="F1144" s="463">
        <v>66.650000000000006</v>
      </c>
      <c r="G1144" s="463">
        <v>66.650000000000006</v>
      </c>
    </row>
    <row r="1145" spans="1:7" ht="15" customHeight="1">
      <c r="A1145" s="189">
        <v>170541</v>
      </c>
      <c r="B1145" s="189" t="s">
        <v>509</v>
      </c>
      <c r="C1145" s="185" t="s">
        <v>19</v>
      </c>
      <c r="D1145" s="186">
        <v>184.01</v>
      </c>
      <c r="E1145" s="186">
        <v>184.01</v>
      </c>
      <c r="F1145" s="463"/>
      <c r="G1145" s="463"/>
    </row>
    <row r="1146" spans="1:7" ht="15" customHeight="1">
      <c r="A1146" s="189">
        <v>170545</v>
      </c>
      <c r="B1146" s="189" t="s">
        <v>510</v>
      </c>
      <c r="C1146" s="185" t="s">
        <v>36</v>
      </c>
      <c r="D1146" s="187">
        <v>1580.39</v>
      </c>
      <c r="E1146" s="187">
        <v>1580.39</v>
      </c>
      <c r="F1146" s="463">
        <v>39.35</v>
      </c>
      <c r="G1146" s="463">
        <v>39.35</v>
      </c>
    </row>
    <row r="1147" spans="1:7" ht="15" customHeight="1">
      <c r="A1147" s="189">
        <v>170546</v>
      </c>
      <c r="B1147" s="189" t="s">
        <v>511</v>
      </c>
      <c r="C1147" s="185" t="s">
        <v>19</v>
      </c>
      <c r="D1147" s="186">
        <v>430.86</v>
      </c>
      <c r="E1147" s="186">
        <v>430.86</v>
      </c>
      <c r="F1147" s="463">
        <v>46.48</v>
      </c>
      <c r="G1147" s="463">
        <v>46.48</v>
      </c>
    </row>
    <row r="1148" spans="1:7" ht="15" customHeight="1">
      <c r="A1148" s="189">
        <v>170547</v>
      </c>
      <c r="B1148" s="189" t="s">
        <v>512</v>
      </c>
      <c r="C1148" s="185" t="s">
        <v>19</v>
      </c>
      <c r="D1148" s="186">
        <v>623.73</v>
      </c>
      <c r="E1148" s="186">
        <v>623.73</v>
      </c>
      <c r="F1148" s="463">
        <v>34.19</v>
      </c>
      <c r="G1148" s="463">
        <v>34.19</v>
      </c>
    </row>
    <row r="1149" spans="1:7" ht="15" customHeight="1">
      <c r="A1149" s="189">
        <v>170548</v>
      </c>
      <c r="B1149" s="189" t="s">
        <v>513</v>
      </c>
      <c r="C1149" s="185" t="s">
        <v>19</v>
      </c>
      <c r="D1149" s="187">
        <v>1490.98</v>
      </c>
      <c r="E1149" s="187">
        <v>1490.98</v>
      </c>
      <c r="F1149" s="463">
        <v>56.65</v>
      </c>
      <c r="G1149" s="463">
        <v>56.65</v>
      </c>
    </row>
    <row r="1150" spans="1:7" ht="15" customHeight="1">
      <c r="A1150" s="189">
        <v>170549</v>
      </c>
      <c r="B1150" s="189" t="s">
        <v>514</v>
      </c>
      <c r="C1150" s="185" t="s">
        <v>19</v>
      </c>
      <c r="D1150" s="187">
        <v>2398.58</v>
      </c>
      <c r="E1150" s="187">
        <v>2398.58</v>
      </c>
      <c r="F1150" s="463">
        <v>42.93</v>
      </c>
      <c r="G1150" s="463">
        <v>42.93</v>
      </c>
    </row>
    <row r="1151" spans="1:7" ht="15" customHeight="1">
      <c r="A1151" s="189">
        <v>170550</v>
      </c>
      <c r="B1151" s="189" t="s">
        <v>515</v>
      </c>
      <c r="C1151" s="185" t="s">
        <v>19</v>
      </c>
      <c r="D1151" s="187">
        <v>1668.56</v>
      </c>
      <c r="E1151" s="187">
        <v>1668.56</v>
      </c>
      <c r="F1151" s="463">
        <v>61.81</v>
      </c>
      <c r="G1151" s="463">
        <v>61.81</v>
      </c>
    </row>
    <row r="1152" spans="1:7" ht="15" customHeight="1">
      <c r="A1152" s="189">
        <v>170555</v>
      </c>
      <c r="B1152" s="189" t="s">
        <v>516</v>
      </c>
      <c r="C1152" s="185" t="s">
        <v>19</v>
      </c>
      <c r="D1152" s="186">
        <v>321.24</v>
      </c>
      <c r="E1152" s="186">
        <v>321.24</v>
      </c>
      <c r="F1152" s="463">
        <v>84.27</v>
      </c>
      <c r="G1152" s="463">
        <v>84.27</v>
      </c>
    </row>
    <row r="1153" spans="1:7" ht="15" customHeight="1">
      <c r="A1153" s="189">
        <v>170557</v>
      </c>
      <c r="B1153" s="189" t="s">
        <v>517</v>
      </c>
      <c r="C1153" s="185" t="s">
        <v>36</v>
      </c>
      <c r="D1153" s="187">
        <v>1983.35</v>
      </c>
      <c r="E1153" s="187">
        <v>1983.35</v>
      </c>
      <c r="F1153" s="463">
        <v>36.729999999999997</v>
      </c>
      <c r="G1153" s="463">
        <v>36.729999999999997</v>
      </c>
    </row>
    <row r="1154" spans="1:7" ht="15" customHeight="1">
      <c r="A1154" s="189">
        <v>170561</v>
      </c>
      <c r="B1154" s="189" t="s">
        <v>518</v>
      </c>
      <c r="C1154" s="185" t="s">
        <v>19</v>
      </c>
      <c r="D1154" s="187">
        <v>13328.56</v>
      </c>
      <c r="E1154" s="187">
        <v>13328.56</v>
      </c>
      <c r="F1154" s="463">
        <v>43.9</v>
      </c>
      <c r="G1154" s="463">
        <v>43.9</v>
      </c>
    </row>
    <row r="1155" spans="1:7" ht="15" customHeight="1">
      <c r="A1155" s="189">
        <v>170562</v>
      </c>
      <c r="B1155" s="189" t="s">
        <v>519</v>
      </c>
      <c r="C1155" s="185" t="s">
        <v>19</v>
      </c>
      <c r="D1155" s="187">
        <v>3611.04</v>
      </c>
      <c r="E1155" s="187">
        <v>3611.04</v>
      </c>
      <c r="F1155" s="463">
        <v>135.07</v>
      </c>
      <c r="G1155" s="463">
        <v>135.07</v>
      </c>
    </row>
    <row r="1156" spans="1:7" ht="15" customHeight="1">
      <c r="A1156" s="189">
        <v>170563</v>
      </c>
      <c r="B1156" s="189" t="s">
        <v>32557</v>
      </c>
      <c r="C1156" s="185" t="s">
        <v>19</v>
      </c>
      <c r="D1156" s="187">
        <v>16954.09</v>
      </c>
      <c r="E1156" s="187">
        <v>16954.09</v>
      </c>
      <c r="F1156" s="463">
        <v>79.11</v>
      </c>
      <c r="G1156" s="463">
        <v>79.11</v>
      </c>
    </row>
    <row r="1157" spans="1:7" ht="15" customHeight="1">
      <c r="A1157" s="188">
        <v>1706</v>
      </c>
      <c r="B1157" s="188" t="s">
        <v>4624</v>
      </c>
      <c r="C1157" s="185"/>
      <c r="D1157" s="186"/>
      <c r="E1157" s="186"/>
      <c r="F1157" s="463">
        <v>9.64</v>
      </c>
      <c r="G1157" s="463">
        <v>9.64</v>
      </c>
    </row>
    <row r="1158" spans="1:7" ht="15" customHeight="1">
      <c r="A1158" s="189">
        <v>170601</v>
      </c>
      <c r="B1158" s="189" t="s">
        <v>4625</v>
      </c>
      <c r="C1158" s="185" t="s">
        <v>19</v>
      </c>
      <c r="D1158" s="186">
        <v>130.78</v>
      </c>
      <c r="E1158" s="186">
        <v>130.78</v>
      </c>
      <c r="F1158" s="463">
        <v>18.59</v>
      </c>
      <c r="G1158" s="463">
        <v>18.59</v>
      </c>
    </row>
    <row r="1159" spans="1:7" ht="15" customHeight="1">
      <c r="A1159" s="189">
        <v>170602</v>
      </c>
      <c r="B1159" s="189" t="s">
        <v>4626</v>
      </c>
      <c r="C1159" s="185" t="s">
        <v>19</v>
      </c>
      <c r="D1159" s="186">
        <v>153.41999999999999</v>
      </c>
      <c r="E1159" s="186">
        <v>153.41999999999999</v>
      </c>
      <c r="F1159" s="463">
        <v>48.73</v>
      </c>
      <c r="G1159" s="463">
        <v>48.73</v>
      </c>
    </row>
    <row r="1160" spans="1:7" ht="15" customHeight="1">
      <c r="A1160" s="189">
        <v>170603</v>
      </c>
      <c r="B1160" s="189" t="s">
        <v>4627</v>
      </c>
      <c r="C1160" s="185" t="s">
        <v>19</v>
      </c>
      <c r="D1160" s="186">
        <v>182.29</v>
      </c>
      <c r="E1160" s="186">
        <v>182.29</v>
      </c>
      <c r="F1160" s="463"/>
      <c r="G1160" s="463"/>
    </row>
    <row r="1161" spans="1:7" ht="15" customHeight="1">
      <c r="A1161" s="189">
        <v>170604</v>
      </c>
      <c r="B1161" s="189" t="s">
        <v>4628</v>
      </c>
      <c r="C1161" s="185" t="s">
        <v>19</v>
      </c>
      <c r="D1161" s="186">
        <v>191.32</v>
      </c>
      <c r="E1161" s="186">
        <v>191.32</v>
      </c>
      <c r="F1161" s="464">
        <v>5195.42</v>
      </c>
      <c r="G1161" s="464">
        <v>5195.42</v>
      </c>
    </row>
    <row r="1162" spans="1:7" ht="15" customHeight="1">
      <c r="A1162" s="189">
        <v>170607</v>
      </c>
      <c r="B1162" s="189" t="s">
        <v>4629</v>
      </c>
      <c r="C1162" s="185" t="s">
        <v>19</v>
      </c>
      <c r="D1162" s="186">
        <v>388.84</v>
      </c>
      <c r="E1162" s="186">
        <v>388.84</v>
      </c>
      <c r="F1162" s="464">
        <v>1258.52</v>
      </c>
      <c r="G1162" s="464">
        <v>1258.52</v>
      </c>
    </row>
    <row r="1163" spans="1:7" ht="15" customHeight="1">
      <c r="A1163" s="189">
        <v>170608</v>
      </c>
      <c r="B1163" s="189" t="s">
        <v>4630</v>
      </c>
      <c r="C1163" s="185" t="s">
        <v>19</v>
      </c>
      <c r="D1163" s="187">
        <v>1808.67</v>
      </c>
      <c r="E1163" s="187">
        <v>1808.67</v>
      </c>
      <c r="F1163" s="464">
        <v>1697.04</v>
      </c>
      <c r="G1163" s="464">
        <v>1697.04</v>
      </c>
    </row>
    <row r="1164" spans="1:7" ht="15" customHeight="1">
      <c r="A1164" s="189">
        <v>170609</v>
      </c>
      <c r="B1164" s="189" t="s">
        <v>4631</v>
      </c>
      <c r="C1164" s="185" t="s">
        <v>19</v>
      </c>
      <c r="D1164" s="187">
        <v>1808.67</v>
      </c>
      <c r="E1164" s="187">
        <v>1808.67</v>
      </c>
      <c r="F1164" s="464">
        <v>1984.34</v>
      </c>
      <c r="G1164" s="464">
        <v>1984.34</v>
      </c>
    </row>
    <row r="1165" spans="1:7" ht="15" customHeight="1">
      <c r="A1165" s="189">
        <v>170610</v>
      </c>
      <c r="B1165" s="189" t="s">
        <v>4632</v>
      </c>
      <c r="C1165" s="185" t="s">
        <v>19</v>
      </c>
      <c r="D1165" s="187">
        <v>1780.69</v>
      </c>
      <c r="E1165" s="187">
        <v>1780.69</v>
      </c>
      <c r="F1165" s="464">
        <v>1791.72</v>
      </c>
      <c r="G1165" s="464">
        <v>1791.72</v>
      </c>
    </row>
    <row r="1166" spans="1:7" ht="15" customHeight="1">
      <c r="A1166" s="189">
        <v>170611</v>
      </c>
      <c r="B1166" s="189" t="s">
        <v>4633</v>
      </c>
      <c r="C1166" s="185" t="s">
        <v>19</v>
      </c>
      <c r="D1166" s="187">
        <v>1798.45</v>
      </c>
      <c r="E1166" s="187">
        <v>1798.45</v>
      </c>
      <c r="F1166" s="463"/>
      <c r="G1166" s="463"/>
    </row>
    <row r="1167" spans="1:7" ht="15" customHeight="1">
      <c r="A1167" s="189">
        <v>170612</v>
      </c>
      <c r="B1167" s="189" t="s">
        <v>4634</v>
      </c>
      <c r="C1167" s="185" t="s">
        <v>19</v>
      </c>
      <c r="D1167" s="187">
        <v>1426.11</v>
      </c>
      <c r="E1167" s="187">
        <v>1426.11</v>
      </c>
      <c r="F1167" s="464">
        <v>5687.8</v>
      </c>
      <c r="G1167" s="464">
        <v>5687.8</v>
      </c>
    </row>
    <row r="1168" spans="1:7" ht="15" customHeight="1">
      <c r="A1168" s="189">
        <v>170613</v>
      </c>
      <c r="B1168" s="189" t="s">
        <v>4635</v>
      </c>
      <c r="C1168" s="185" t="s">
        <v>19</v>
      </c>
      <c r="D1168" s="187">
        <v>2085.69</v>
      </c>
      <c r="E1168" s="187">
        <v>2085.69</v>
      </c>
      <c r="F1168" s="463"/>
      <c r="G1168" s="463"/>
    </row>
    <row r="1169" spans="1:7" ht="15" customHeight="1">
      <c r="A1169" s="189">
        <v>170614</v>
      </c>
      <c r="B1169" s="189" t="s">
        <v>4636</v>
      </c>
      <c r="C1169" s="185" t="s">
        <v>19</v>
      </c>
      <c r="D1169" s="186">
        <v>263.7</v>
      </c>
      <c r="E1169" s="186">
        <v>263.7</v>
      </c>
      <c r="F1169" s="464">
        <v>2272.2800000000002</v>
      </c>
      <c r="G1169" s="464">
        <v>2272.2800000000002</v>
      </c>
    </row>
    <row r="1170" spans="1:7" ht="15" customHeight="1">
      <c r="A1170" s="189">
        <v>170615</v>
      </c>
      <c r="B1170" s="189" t="s">
        <v>4637</v>
      </c>
      <c r="C1170" s="185" t="s">
        <v>19</v>
      </c>
      <c r="D1170" s="186">
        <v>166.43</v>
      </c>
      <c r="E1170" s="186">
        <v>166.43</v>
      </c>
      <c r="F1170" s="464">
        <v>2525.17</v>
      </c>
      <c r="G1170" s="464">
        <v>2525.17</v>
      </c>
    </row>
    <row r="1171" spans="1:7" ht="15" customHeight="1">
      <c r="A1171" s="188">
        <v>18</v>
      </c>
      <c r="B1171" s="188" t="s">
        <v>680</v>
      </c>
      <c r="C1171" s="185"/>
      <c r="D1171" s="186"/>
      <c r="E1171" s="186"/>
      <c r="F1171" s="464">
        <v>3508.29</v>
      </c>
      <c r="G1171" s="464">
        <v>3508.29</v>
      </c>
    </row>
    <row r="1172" spans="1:7" ht="15" customHeight="1">
      <c r="A1172" s="188">
        <v>1801</v>
      </c>
      <c r="B1172" s="188" t="s">
        <v>788</v>
      </c>
      <c r="C1172" s="185"/>
      <c r="D1172" s="186"/>
      <c r="E1172" s="186"/>
      <c r="F1172" s="464">
        <v>4335.76</v>
      </c>
      <c r="G1172" s="464">
        <v>4335.76</v>
      </c>
    </row>
    <row r="1173" spans="1:7" ht="15" customHeight="1">
      <c r="A1173" s="189">
        <v>180107</v>
      </c>
      <c r="B1173" s="189" t="s">
        <v>33522</v>
      </c>
      <c r="C1173" s="185" t="s">
        <v>19</v>
      </c>
      <c r="D1173" s="186">
        <v>497.99</v>
      </c>
      <c r="E1173" s="186">
        <v>497.99</v>
      </c>
      <c r="F1173" s="464">
        <v>4641.0600000000004</v>
      </c>
      <c r="G1173" s="464">
        <v>4641.0600000000004</v>
      </c>
    </row>
    <row r="1174" spans="1:7" ht="15" customHeight="1">
      <c r="A1174" s="189">
        <v>180110</v>
      </c>
      <c r="B1174" s="189" t="s">
        <v>33523</v>
      </c>
      <c r="C1174" s="185" t="s">
        <v>19</v>
      </c>
      <c r="D1174" s="186">
        <v>88.43</v>
      </c>
      <c r="E1174" s="186">
        <v>88.43</v>
      </c>
      <c r="F1174" s="464">
        <v>6100.1</v>
      </c>
      <c r="G1174" s="464">
        <v>6100.1</v>
      </c>
    </row>
    <row r="1175" spans="1:7" ht="15" customHeight="1">
      <c r="A1175" s="189">
        <v>180115</v>
      </c>
      <c r="B1175" s="189" t="s">
        <v>33524</v>
      </c>
      <c r="C1175" s="185" t="s">
        <v>19</v>
      </c>
      <c r="D1175" s="186">
        <v>76.180000000000007</v>
      </c>
      <c r="E1175" s="186">
        <v>76.180000000000007</v>
      </c>
      <c r="F1175" s="464">
        <v>9646.41</v>
      </c>
      <c r="G1175" s="464">
        <v>9646.41</v>
      </c>
    </row>
    <row r="1176" spans="1:7" ht="15" customHeight="1">
      <c r="A1176" s="188">
        <v>1802</v>
      </c>
      <c r="B1176" s="188" t="s">
        <v>789</v>
      </c>
      <c r="C1176" s="185"/>
      <c r="D1176" s="186"/>
      <c r="E1176" s="186"/>
      <c r="F1176" s="464">
        <v>12243.19</v>
      </c>
      <c r="G1176" s="464">
        <v>12243.19</v>
      </c>
    </row>
    <row r="1177" spans="1:7" ht="15" customHeight="1">
      <c r="A1177" s="189">
        <v>180201</v>
      </c>
      <c r="B1177" s="189" t="s">
        <v>33525</v>
      </c>
      <c r="C1177" s="185" t="s">
        <v>19</v>
      </c>
      <c r="D1177" s="186">
        <v>37.1</v>
      </c>
      <c r="E1177" s="186">
        <v>37.1</v>
      </c>
      <c r="F1177" s="463"/>
      <c r="G1177" s="463"/>
    </row>
    <row r="1178" spans="1:7" ht="15" customHeight="1">
      <c r="A1178" s="189">
        <v>180202</v>
      </c>
      <c r="B1178" s="189" t="s">
        <v>33526</v>
      </c>
      <c r="C1178" s="185" t="s">
        <v>19</v>
      </c>
      <c r="D1178" s="186">
        <v>42.56</v>
      </c>
      <c r="E1178" s="186">
        <v>42.56</v>
      </c>
      <c r="F1178" s="463">
        <v>277.06</v>
      </c>
      <c r="G1178" s="463">
        <v>277.06</v>
      </c>
    </row>
    <row r="1179" spans="1:7" ht="15" customHeight="1">
      <c r="A1179" s="189">
        <v>180204</v>
      </c>
      <c r="B1179" s="189" t="s">
        <v>520</v>
      </c>
      <c r="C1179" s="185" t="s">
        <v>19</v>
      </c>
      <c r="D1179" s="186">
        <v>31.57</v>
      </c>
      <c r="E1179" s="186">
        <v>31.57</v>
      </c>
      <c r="F1179" s="463"/>
      <c r="G1179" s="463"/>
    </row>
    <row r="1180" spans="1:7" ht="15" customHeight="1">
      <c r="A1180" s="189">
        <v>180205</v>
      </c>
      <c r="B1180" s="189" t="s">
        <v>521</v>
      </c>
      <c r="C1180" s="185" t="s">
        <v>19</v>
      </c>
      <c r="D1180" s="186">
        <v>53.5</v>
      </c>
      <c r="E1180" s="186">
        <v>53.5</v>
      </c>
      <c r="F1180" s="463">
        <v>144.53</v>
      </c>
      <c r="G1180" s="463">
        <v>144.53</v>
      </c>
    </row>
    <row r="1181" spans="1:7" ht="15" customHeight="1">
      <c r="A1181" s="189">
        <v>180206</v>
      </c>
      <c r="B1181" s="189" t="s">
        <v>522</v>
      </c>
      <c r="C1181" s="185" t="s">
        <v>19</v>
      </c>
      <c r="D1181" s="186">
        <v>38.78</v>
      </c>
      <c r="E1181" s="186">
        <v>38.78</v>
      </c>
      <c r="F1181" s="464">
        <v>1120.57</v>
      </c>
      <c r="G1181" s="464">
        <v>1120.57</v>
      </c>
    </row>
    <row r="1182" spans="1:7" ht="15" customHeight="1">
      <c r="A1182" s="189">
        <v>180207</v>
      </c>
      <c r="B1182" s="189" t="s">
        <v>523</v>
      </c>
      <c r="C1182" s="185" t="s">
        <v>19</v>
      </c>
      <c r="D1182" s="186">
        <v>59.03</v>
      </c>
      <c r="E1182" s="186">
        <v>59.03</v>
      </c>
      <c r="F1182" s="463">
        <v>97.69</v>
      </c>
      <c r="G1182" s="463">
        <v>97.69</v>
      </c>
    </row>
    <row r="1183" spans="1:7" ht="15" customHeight="1">
      <c r="A1183" s="189">
        <v>180208</v>
      </c>
      <c r="B1183" s="189" t="s">
        <v>524</v>
      </c>
      <c r="C1183" s="185" t="s">
        <v>19</v>
      </c>
      <c r="D1183" s="186">
        <v>80.95</v>
      </c>
      <c r="E1183" s="186">
        <v>80.95</v>
      </c>
      <c r="F1183" s="463"/>
      <c r="G1183" s="463"/>
    </row>
    <row r="1184" spans="1:7" ht="15" customHeight="1">
      <c r="A1184" s="189">
        <v>180209</v>
      </c>
      <c r="B1184" s="189" t="s">
        <v>525</v>
      </c>
      <c r="C1184" s="185" t="s">
        <v>19</v>
      </c>
      <c r="D1184" s="186">
        <v>33.49</v>
      </c>
      <c r="E1184" s="186">
        <v>33.49</v>
      </c>
      <c r="F1184" s="463">
        <v>177.72</v>
      </c>
      <c r="G1184" s="463">
        <v>177.72</v>
      </c>
    </row>
    <row r="1185" spans="1:7" ht="15" customHeight="1">
      <c r="A1185" s="189">
        <v>180210</v>
      </c>
      <c r="B1185" s="189" t="s">
        <v>526</v>
      </c>
      <c r="C1185" s="185" t="s">
        <v>19</v>
      </c>
      <c r="D1185" s="186">
        <v>49.66</v>
      </c>
      <c r="E1185" s="186">
        <v>49.66</v>
      </c>
      <c r="F1185" s="463">
        <v>238.85</v>
      </c>
      <c r="G1185" s="463">
        <v>238.85</v>
      </c>
    </row>
    <row r="1186" spans="1:7" ht="15" customHeight="1">
      <c r="A1186" s="189">
        <v>180211</v>
      </c>
      <c r="B1186" s="189" t="s">
        <v>527</v>
      </c>
      <c r="C1186" s="185" t="s">
        <v>19</v>
      </c>
      <c r="D1186" s="186">
        <v>132.99</v>
      </c>
      <c r="E1186" s="186">
        <v>132.99</v>
      </c>
      <c r="F1186" s="463">
        <v>159.97999999999999</v>
      </c>
      <c r="G1186" s="463">
        <v>159.97999999999999</v>
      </c>
    </row>
    <row r="1187" spans="1:7" ht="15" customHeight="1">
      <c r="A1187" s="189">
        <v>180212</v>
      </c>
      <c r="B1187" s="189" t="s">
        <v>528</v>
      </c>
      <c r="C1187" s="185" t="s">
        <v>19</v>
      </c>
      <c r="D1187" s="186">
        <v>75.42</v>
      </c>
      <c r="E1187" s="186">
        <v>75.42</v>
      </c>
      <c r="F1187" s="463">
        <v>215.2</v>
      </c>
      <c r="G1187" s="463">
        <v>215.2</v>
      </c>
    </row>
    <row r="1188" spans="1:7" ht="15" customHeight="1">
      <c r="A1188" s="189">
        <v>180217</v>
      </c>
      <c r="B1188" s="189" t="s">
        <v>529</v>
      </c>
      <c r="C1188" s="185" t="s">
        <v>19</v>
      </c>
      <c r="D1188" s="186">
        <v>7.42</v>
      </c>
      <c r="E1188" s="186">
        <v>7.42</v>
      </c>
      <c r="F1188" s="463">
        <v>306.92</v>
      </c>
      <c r="G1188" s="463">
        <v>306.92</v>
      </c>
    </row>
    <row r="1189" spans="1:7" ht="15" customHeight="1">
      <c r="A1189" s="189">
        <v>180218</v>
      </c>
      <c r="B1189" s="189" t="s">
        <v>530</v>
      </c>
      <c r="C1189" s="185" t="s">
        <v>19</v>
      </c>
      <c r="D1189" s="186">
        <v>18.91</v>
      </c>
      <c r="E1189" s="186">
        <v>18.91</v>
      </c>
      <c r="F1189" s="463">
        <v>295.58</v>
      </c>
      <c r="G1189" s="463">
        <v>295.58</v>
      </c>
    </row>
    <row r="1190" spans="1:7" ht="15" customHeight="1">
      <c r="A1190" s="189">
        <v>180220</v>
      </c>
      <c r="B1190" s="189" t="s">
        <v>531</v>
      </c>
      <c r="C1190" s="185" t="s">
        <v>19</v>
      </c>
      <c r="D1190" s="186">
        <v>52.08</v>
      </c>
      <c r="E1190" s="186">
        <v>52.08</v>
      </c>
      <c r="F1190" s="463"/>
      <c r="G1190" s="463"/>
    </row>
    <row r="1191" spans="1:7" ht="15" customHeight="1">
      <c r="A1191" s="188">
        <v>1803</v>
      </c>
      <c r="B1191" s="188" t="s">
        <v>790</v>
      </c>
      <c r="C1191" s="185"/>
      <c r="D1191" s="186"/>
      <c r="E1191" s="186"/>
      <c r="F1191" s="463"/>
      <c r="G1191" s="463"/>
    </row>
    <row r="1192" spans="1:7" ht="15" customHeight="1">
      <c r="A1192" s="189">
        <v>180301</v>
      </c>
      <c r="B1192" s="189" t="s">
        <v>791</v>
      </c>
      <c r="C1192" s="185" t="s">
        <v>19</v>
      </c>
      <c r="D1192" s="187">
        <v>4266.05</v>
      </c>
      <c r="E1192" s="187">
        <v>4266.05</v>
      </c>
      <c r="F1192" s="463">
        <v>17.190000000000001</v>
      </c>
      <c r="G1192" s="463">
        <v>17.190000000000001</v>
      </c>
    </row>
    <row r="1193" spans="1:7" ht="15" customHeight="1">
      <c r="A1193" s="189">
        <v>180302</v>
      </c>
      <c r="B1193" s="189" t="s">
        <v>532</v>
      </c>
      <c r="C1193" s="185" t="s">
        <v>19</v>
      </c>
      <c r="D1193" s="187">
        <v>1055.98</v>
      </c>
      <c r="E1193" s="187">
        <v>1055.98</v>
      </c>
      <c r="F1193" s="463">
        <v>22.31</v>
      </c>
      <c r="G1193" s="463">
        <v>22.31</v>
      </c>
    </row>
    <row r="1194" spans="1:7" ht="15" customHeight="1">
      <c r="A1194" s="189">
        <v>180303</v>
      </c>
      <c r="B1194" s="189" t="s">
        <v>533</v>
      </c>
      <c r="C1194" s="185" t="s">
        <v>19</v>
      </c>
      <c r="D1194" s="187">
        <v>1400.75</v>
      </c>
      <c r="E1194" s="187">
        <v>1400.75</v>
      </c>
      <c r="F1194" s="463">
        <v>18.329999999999998</v>
      </c>
      <c r="G1194" s="463">
        <v>18.329999999999998</v>
      </c>
    </row>
    <row r="1195" spans="1:7" ht="15" customHeight="1">
      <c r="A1195" s="189">
        <v>180304</v>
      </c>
      <c r="B1195" s="189" t="s">
        <v>534</v>
      </c>
      <c r="C1195" s="185" t="s">
        <v>19</v>
      </c>
      <c r="D1195" s="187">
        <v>1752.57</v>
      </c>
      <c r="E1195" s="187">
        <v>1752.57</v>
      </c>
      <c r="F1195" s="463">
        <v>26.6</v>
      </c>
      <c r="G1195" s="463">
        <v>26.6</v>
      </c>
    </row>
    <row r="1196" spans="1:7" ht="15" customHeight="1">
      <c r="A1196" s="189">
        <v>180305</v>
      </c>
      <c r="B1196" s="189" t="s">
        <v>535</v>
      </c>
      <c r="C1196" s="185" t="s">
        <v>19</v>
      </c>
      <c r="D1196" s="187">
        <v>1488.42</v>
      </c>
      <c r="E1196" s="187">
        <v>1488.42</v>
      </c>
      <c r="F1196" s="463">
        <v>31.26</v>
      </c>
      <c r="G1196" s="463">
        <v>31.26</v>
      </c>
    </row>
    <row r="1197" spans="1:7" ht="15" customHeight="1">
      <c r="A1197" s="188">
        <v>1804</v>
      </c>
      <c r="B1197" s="188" t="s">
        <v>678</v>
      </c>
      <c r="C1197" s="185"/>
      <c r="D1197" s="186"/>
      <c r="E1197" s="186"/>
      <c r="F1197" s="463">
        <v>25.99</v>
      </c>
      <c r="G1197" s="463">
        <v>25.99</v>
      </c>
    </row>
    <row r="1198" spans="1:7" ht="15" customHeight="1">
      <c r="A1198" s="189">
        <v>180405</v>
      </c>
      <c r="B1198" s="189" t="s">
        <v>32558</v>
      </c>
      <c r="C1198" s="185" t="s">
        <v>19</v>
      </c>
      <c r="D1198" s="187">
        <v>4281.57</v>
      </c>
      <c r="E1198" s="187">
        <v>4281.57</v>
      </c>
      <c r="F1198" s="463">
        <v>3.98</v>
      </c>
      <c r="G1198" s="463">
        <v>3.98</v>
      </c>
    </row>
    <row r="1199" spans="1:7" ht="15" customHeight="1">
      <c r="A1199" s="188">
        <v>1806</v>
      </c>
      <c r="B1199" s="188" t="s">
        <v>4638</v>
      </c>
      <c r="C1199" s="185"/>
      <c r="D1199" s="186"/>
      <c r="E1199" s="186"/>
      <c r="F1199" s="463">
        <v>11.83</v>
      </c>
      <c r="G1199" s="463">
        <v>11.83</v>
      </c>
    </row>
    <row r="1200" spans="1:7" ht="15" customHeight="1">
      <c r="A1200" s="189">
        <v>180602</v>
      </c>
      <c r="B1200" s="189" t="s">
        <v>4639</v>
      </c>
      <c r="C1200" s="185" t="s">
        <v>19</v>
      </c>
      <c r="D1200" s="187">
        <v>2929.2</v>
      </c>
      <c r="E1200" s="187">
        <v>2929.2</v>
      </c>
      <c r="F1200" s="463">
        <v>99.47</v>
      </c>
      <c r="G1200" s="463">
        <v>99.47</v>
      </c>
    </row>
    <row r="1201" spans="1:7" ht="15" customHeight="1">
      <c r="A1201" s="189">
        <v>180603</v>
      </c>
      <c r="B1201" s="189" t="s">
        <v>4640</v>
      </c>
      <c r="C1201" s="185" t="s">
        <v>19</v>
      </c>
      <c r="D1201" s="187">
        <v>3245.96</v>
      </c>
      <c r="E1201" s="187">
        <v>3245.96</v>
      </c>
      <c r="F1201" s="463">
        <v>2.42</v>
      </c>
      <c r="G1201" s="463">
        <v>2.42</v>
      </c>
    </row>
    <row r="1202" spans="1:7" ht="15" customHeight="1">
      <c r="A1202" s="189">
        <v>180604</v>
      </c>
      <c r="B1202" s="189" t="s">
        <v>4641</v>
      </c>
      <c r="C1202" s="185" t="s">
        <v>19</v>
      </c>
      <c r="D1202" s="187">
        <v>4567.6400000000003</v>
      </c>
      <c r="E1202" s="187">
        <v>4567.6400000000003</v>
      </c>
      <c r="F1202" s="463">
        <v>21.5</v>
      </c>
      <c r="G1202" s="463">
        <v>21.5</v>
      </c>
    </row>
    <row r="1203" spans="1:7" ht="15" customHeight="1">
      <c r="A1203" s="189">
        <v>180605</v>
      </c>
      <c r="B1203" s="189" t="s">
        <v>4642</v>
      </c>
      <c r="C1203" s="185" t="s">
        <v>19</v>
      </c>
      <c r="D1203" s="187">
        <v>5852.8</v>
      </c>
      <c r="E1203" s="187">
        <v>5852.8</v>
      </c>
      <c r="F1203" s="463">
        <v>24.75</v>
      </c>
      <c r="G1203" s="463">
        <v>24.75</v>
      </c>
    </row>
    <row r="1204" spans="1:7" ht="15" customHeight="1">
      <c r="A1204" s="189">
        <v>180606</v>
      </c>
      <c r="B1204" s="189" t="s">
        <v>4643</v>
      </c>
      <c r="C1204" s="185" t="s">
        <v>19</v>
      </c>
      <c r="D1204" s="187">
        <v>5928.48</v>
      </c>
      <c r="E1204" s="187">
        <v>5928.48</v>
      </c>
      <c r="F1204" s="463">
        <v>20.88</v>
      </c>
      <c r="G1204" s="463">
        <v>20.88</v>
      </c>
    </row>
    <row r="1205" spans="1:7" ht="15" customHeight="1">
      <c r="A1205" s="189">
        <v>180607</v>
      </c>
      <c r="B1205" s="189" t="s">
        <v>4644</v>
      </c>
      <c r="C1205" s="185" t="s">
        <v>19</v>
      </c>
      <c r="D1205" s="187">
        <v>8681.94</v>
      </c>
      <c r="E1205" s="187">
        <v>8681.94</v>
      </c>
      <c r="F1205" s="463">
        <v>2.59</v>
      </c>
      <c r="G1205" s="463">
        <v>2.59</v>
      </c>
    </row>
    <row r="1206" spans="1:7" ht="15" customHeight="1">
      <c r="A1206" s="189">
        <v>180608</v>
      </c>
      <c r="B1206" s="189" t="s">
        <v>4645</v>
      </c>
      <c r="C1206" s="185" t="s">
        <v>19</v>
      </c>
      <c r="D1206" s="187">
        <v>11454.9</v>
      </c>
      <c r="E1206" s="187">
        <v>11454.9</v>
      </c>
      <c r="F1206" s="463"/>
      <c r="G1206" s="463"/>
    </row>
    <row r="1207" spans="1:7" ht="15" customHeight="1">
      <c r="A1207" s="189">
        <v>180609</v>
      </c>
      <c r="B1207" s="189" t="s">
        <v>4646</v>
      </c>
      <c r="C1207" s="185" t="s">
        <v>19</v>
      </c>
      <c r="D1207" s="187">
        <v>14152.19</v>
      </c>
      <c r="E1207" s="187">
        <v>14152.19</v>
      </c>
      <c r="F1207" s="463">
        <v>15.64</v>
      </c>
      <c r="G1207" s="463">
        <v>15.64</v>
      </c>
    </row>
    <row r="1208" spans="1:7" ht="15" customHeight="1">
      <c r="A1208" s="188">
        <v>1807</v>
      </c>
      <c r="B1208" s="188" t="s">
        <v>792</v>
      </c>
      <c r="C1208" s="185"/>
      <c r="D1208" s="186"/>
      <c r="E1208" s="186"/>
      <c r="F1208" s="463">
        <v>21.3</v>
      </c>
      <c r="G1208" s="463">
        <v>21.3</v>
      </c>
    </row>
    <row r="1209" spans="1:7" ht="15" customHeight="1">
      <c r="A1209" s="189">
        <v>180702</v>
      </c>
      <c r="B1209" s="189" t="s">
        <v>536</v>
      </c>
      <c r="C1209" s="185" t="s">
        <v>19</v>
      </c>
      <c r="D1209" s="186">
        <v>282.72000000000003</v>
      </c>
      <c r="E1209" s="186">
        <v>282.72000000000003</v>
      </c>
      <c r="F1209" s="463">
        <v>24.51</v>
      </c>
      <c r="G1209" s="463">
        <v>24.51</v>
      </c>
    </row>
    <row r="1210" spans="1:7" ht="15" customHeight="1">
      <c r="A1210" s="188">
        <v>1808</v>
      </c>
      <c r="B1210" s="188" t="s">
        <v>787</v>
      </c>
      <c r="C1210" s="185"/>
      <c r="D1210" s="186"/>
      <c r="E1210" s="186"/>
      <c r="F1210" s="463">
        <v>31.54</v>
      </c>
      <c r="G1210" s="463">
        <v>31.54</v>
      </c>
    </row>
    <row r="1211" spans="1:7" ht="15" customHeight="1">
      <c r="A1211" s="189">
        <v>180803</v>
      </c>
      <c r="B1211" s="189" t="s">
        <v>537</v>
      </c>
      <c r="C1211" s="185" t="s">
        <v>19</v>
      </c>
      <c r="D1211" s="186">
        <v>165.79</v>
      </c>
      <c r="E1211" s="186">
        <v>165.79</v>
      </c>
      <c r="F1211" s="463">
        <v>11.94</v>
      </c>
      <c r="G1211" s="463">
        <v>11.94</v>
      </c>
    </row>
    <row r="1212" spans="1:7" ht="15" customHeight="1">
      <c r="A1212" s="189">
        <v>180804</v>
      </c>
      <c r="B1212" s="189" t="s">
        <v>538</v>
      </c>
      <c r="C1212" s="185" t="s">
        <v>19</v>
      </c>
      <c r="D1212" s="186">
        <v>767.44</v>
      </c>
      <c r="E1212" s="186">
        <v>767.44</v>
      </c>
      <c r="F1212" s="463">
        <v>21.5</v>
      </c>
      <c r="G1212" s="463">
        <v>21.5</v>
      </c>
    </row>
    <row r="1213" spans="1:7" ht="15" customHeight="1">
      <c r="A1213" s="189">
        <v>180809</v>
      </c>
      <c r="B1213" s="189" t="s">
        <v>539</v>
      </c>
      <c r="C1213" s="185" t="s">
        <v>19</v>
      </c>
      <c r="D1213" s="186">
        <v>113.61</v>
      </c>
      <c r="E1213" s="186">
        <v>113.61</v>
      </c>
      <c r="F1213" s="463"/>
      <c r="G1213" s="463"/>
    </row>
    <row r="1214" spans="1:7" ht="15" customHeight="1">
      <c r="A1214" s="188">
        <v>1810</v>
      </c>
      <c r="B1214" s="188" t="s">
        <v>3275</v>
      </c>
      <c r="C1214" s="185"/>
      <c r="D1214" s="186"/>
      <c r="E1214" s="186"/>
      <c r="F1214" s="463">
        <v>49.44</v>
      </c>
      <c r="G1214" s="463">
        <v>49.44</v>
      </c>
    </row>
    <row r="1215" spans="1:7" ht="15" customHeight="1">
      <c r="A1215" s="189">
        <v>181001</v>
      </c>
      <c r="B1215" s="189" t="s">
        <v>11261</v>
      </c>
      <c r="C1215" s="185" t="s">
        <v>19</v>
      </c>
      <c r="D1215" s="186">
        <v>141.12</v>
      </c>
      <c r="E1215" s="186">
        <v>141.12</v>
      </c>
      <c r="F1215" s="463">
        <v>45.01</v>
      </c>
      <c r="G1215" s="463">
        <v>45.01</v>
      </c>
    </row>
    <row r="1216" spans="1:7" ht="15" customHeight="1">
      <c r="A1216" s="189">
        <v>181002</v>
      </c>
      <c r="B1216" s="189" t="s">
        <v>11262</v>
      </c>
      <c r="C1216" s="185" t="s">
        <v>19</v>
      </c>
      <c r="D1216" s="186">
        <v>181.69</v>
      </c>
      <c r="E1216" s="186">
        <v>181.69</v>
      </c>
      <c r="F1216" s="463">
        <v>28.63</v>
      </c>
      <c r="G1216" s="463">
        <v>28.63</v>
      </c>
    </row>
    <row r="1217" spans="1:7" ht="15" customHeight="1">
      <c r="A1217" s="189">
        <v>181003</v>
      </c>
      <c r="B1217" s="189" t="s">
        <v>11263</v>
      </c>
      <c r="C1217" s="185" t="s">
        <v>19</v>
      </c>
      <c r="D1217" s="186">
        <v>133.28</v>
      </c>
      <c r="E1217" s="186">
        <v>133.28</v>
      </c>
      <c r="F1217" s="463">
        <v>24.51</v>
      </c>
      <c r="G1217" s="463">
        <v>24.51</v>
      </c>
    </row>
    <row r="1218" spans="1:7" ht="15" customHeight="1">
      <c r="A1218" s="189">
        <v>181004</v>
      </c>
      <c r="B1218" s="189" t="s">
        <v>11264</v>
      </c>
      <c r="C1218" s="185" t="s">
        <v>19</v>
      </c>
      <c r="D1218" s="186">
        <v>181.6</v>
      </c>
      <c r="E1218" s="186">
        <v>181.6</v>
      </c>
      <c r="F1218" s="463">
        <v>28.18</v>
      </c>
      <c r="G1218" s="463">
        <v>28.18</v>
      </c>
    </row>
    <row r="1219" spans="1:7" ht="15" customHeight="1">
      <c r="A1219" s="189">
        <v>181005</v>
      </c>
      <c r="B1219" s="189" t="s">
        <v>11265</v>
      </c>
      <c r="C1219" s="185" t="s">
        <v>19</v>
      </c>
      <c r="D1219" s="186">
        <v>255.6</v>
      </c>
      <c r="E1219" s="186">
        <v>255.6</v>
      </c>
      <c r="F1219" s="463"/>
      <c r="G1219" s="463"/>
    </row>
    <row r="1220" spans="1:7" ht="15" customHeight="1">
      <c r="A1220" s="189">
        <v>181007</v>
      </c>
      <c r="B1220" s="189" t="s">
        <v>3999</v>
      </c>
      <c r="C1220" s="185" t="s">
        <v>19</v>
      </c>
      <c r="D1220" s="186">
        <v>244.28</v>
      </c>
      <c r="E1220" s="186">
        <v>244.28</v>
      </c>
      <c r="F1220" s="463">
        <v>45.67</v>
      </c>
      <c r="G1220" s="463">
        <v>45.67</v>
      </c>
    </row>
    <row r="1221" spans="1:7" ht="15" customHeight="1">
      <c r="A1221" s="188">
        <v>19</v>
      </c>
      <c r="B1221" s="188" t="s">
        <v>793</v>
      </c>
      <c r="C1221" s="185"/>
      <c r="D1221" s="186"/>
      <c r="E1221" s="186"/>
      <c r="F1221" s="463">
        <v>43.14</v>
      </c>
      <c r="G1221" s="463">
        <v>43.14</v>
      </c>
    </row>
    <row r="1222" spans="1:7" ht="15" customHeight="1">
      <c r="A1222" s="188">
        <v>1901</v>
      </c>
      <c r="B1222" s="188" t="s">
        <v>794</v>
      </c>
      <c r="C1222" s="185"/>
      <c r="D1222" s="186"/>
      <c r="E1222" s="186"/>
      <c r="F1222" s="463"/>
      <c r="G1222" s="463"/>
    </row>
    <row r="1223" spans="1:7" ht="15" customHeight="1">
      <c r="A1223" s="189">
        <v>190101</v>
      </c>
      <c r="B1223" s="189" t="s">
        <v>25294</v>
      </c>
      <c r="C1223" s="185" t="s">
        <v>21</v>
      </c>
      <c r="D1223" s="186">
        <v>18.34</v>
      </c>
      <c r="E1223" s="186">
        <v>18.34</v>
      </c>
      <c r="F1223" s="463">
        <v>5.49</v>
      </c>
      <c r="G1223" s="463">
        <v>5.49</v>
      </c>
    </row>
    <row r="1224" spans="1:7" ht="15" customHeight="1">
      <c r="A1224" s="189">
        <v>190102</v>
      </c>
      <c r="B1224" s="189" t="s">
        <v>540</v>
      </c>
      <c r="C1224" s="185" t="s">
        <v>21</v>
      </c>
      <c r="D1224" s="186">
        <v>22.62</v>
      </c>
      <c r="E1224" s="186">
        <v>22.62</v>
      </c>
      <c r="F1224" s="463"/>
      <c r="G1224" s="463"/>
    </row>
    <row r="1225" spans="1:7" ht="15" customHeight="1">
      <c r="A1225" s="189">
        <v>190103</v>
      </c>
      <c r="B1225" s="189" t="s">
        <v>33527</v>
      </c>
      <c r="C1225" s="185" t="s">
        <v>21</v>
      </c>
      <c r="D1225" s="186">
        <v>22.14</v>
      </c>
      <c r="E1225" s="186">
        <v>22.14</v>
      </c>
      <c r="F1225" s="463">
        <v>9.26</v>
      </c>
      <c r="G1225" s="463">
        <v>9.26</v>
      </c>
    </row>
    <row r="1226" spans="1:7" ht="15" customHeight="1">
      <c r="A1226" s="189">
        <v>190104</v>
      </c>
      <c r="B1226" s="189" t="s">
        <v>25295</v>
      </c>
      <c r="C1226" s="185" t="s">
        <v>21</v>
      </c>
      <c r="D1226" s="186">
        <v>27.39</v>
      </c>
      <c r="E1226" s="186">
        <v>27.39</v>
      </c>
      <c r="F1226" s="463">
        <v>18.41</v>
      </c>
      <c r="G1226" s="463">
        <v>18.41</v>
      </c>
    </row>
    <row r="1227" spans="1:7" ht="15" customHeight="1">
      <c r="A1227" s="189">
        <v>190105</v>
      </c>
      <c r="B1227" s="189" t="s">
        <v>25296</v>
      </c>
      <c r="C1227" s="185" t="s">
        <v>21</v>
      </c>
      <c r="D1227" s="186">
        <v>32.69</v>
      </c>
      <c r="E1227" s="186">
        <v>32.69</v>
      </c>
      <c r="F1227" s="463">
        <v>21.41</v>
      </c>
      <c r="G1227" s="463">
        <v>21.41</v>
      </c>
    </row>
    <row r="1228" spans="1:7" ht="15" customHeight="1">
      <c r="A1228" s="189">
        <v>190106</v>
      </c>
      <c r="B1228" s="189" t="s">
        <v>25297</v>
      </c>
      <c r="C1228" s="185" t="s">
        <v>21</v>
      </c>
      <c r="D1228" s="186">
        <v>27.59</v>
      </c>
      <c r="E1228" s="186">
        <v>27.59</v>
      </c>
      <c r="F1228" s="463">
        <v>10.25</v>
      </c>
      <c r="G1228" s="463">
        <v>10.25</v>
      </c>
    </row>
    <row r="1229" spans="1:7" ht="15" customHeight="1">
      <c r="A1229" s="189">
        <v>190107</v>
      </c>
      <c r="B1229" s="189" t="s">
        <v>541</v>
      </c>
      <c r="C1229" s="185" t="s">
        <v>21</v>
      </c>
      <c r="D1229" s="186">
        <v>4.1399999999999997</v>
      </c>
      <c r="E1229" s="186">
        <v>4.1399999999999997</v>
      </c>
      <c r="F1229" s="463">
        <v>56.27</v>
      </c>
      <c r="G1229" s="463">
        <v>56.27</v>
      </c>
    </row>
    <row r="1230" spans="1:7" ht="15" customHeight="1">
      <c r="A1230" s="189">
        <v>190108</v>
      </c>
      <c r="B1230" s="189" t="s">
        <v>25298</v>
      </c>
      <c r="C1230" s="185" t="s">
        <v>21</v>
      </c>
      <c r="D1230" s="186">
        <v>11.55</v>
      </c>
      <c r="E1230" s="186">
        <v>11.55</v>
      </c>
      <c r="F1230" s="463"/>
      <c r="G1230" s="463"/>
    </row>
    <row r="1231" spans="1:7" ht="15" customHeight="1">
      <c r="A1231" s="189">
        <v>190109</v>
      </c>
      <c r="B1231" s="189" t="s">
        <v>25299</v>
      </c>
      <c r="C1231" s="185" t="s">
        <v>19</v>
      </c>
      <c r="D1231" s="186">
        <v>106.34</v>
      </c>
      <c r="E1231" s="186">
        <v>106.34</v>
      </c>
      <c r="F1231" s="463"/>
      <c r="G1231" s="463"/>
    </row>
    <row r="1232" spans="1:7" ht="15" customHeight="1">
      <c r="A1232" s="189">
        <v>190114</v>
      </c>
      <c r="B1232" s="189" t="s">
        <v>25300</v>
      </c>
      <c r="C1232" s="185" t="s">
        <v>21</v>
      </c>
      <c r="D1232" s="186">
        <v>3</v>
      </c>
      <c r="E1232" s="186">
        <v>3</v>
      </c>
      <c r="F1232" s="463">
        <v>256.11</v>
      </c>
      <c r="G1232" s="463">
        <v>256.11</v>
      </c>
    </row>
    <row r="1233" spans="1:7" ht="15" customHeight="1">
      <c r="A1233" s="189">
        <v>190115</v>
      </c>
      <c r="B1233" s="189" t="s">
        <v>25301</v>
      </c>
      <c r="C1233" s="185" t="s">
        <v>21</v>
      </c>
      <c r="D1233" s="186">
        <v>22.35</v>
      </c>
      <c r="E1233" s="186">
        <v>22.35</v>
      </c>
      <c r="F1233" s="463">
        <v>320.01</v>
      </c>
      <c r="G1233" s="463">
        <v>320.01</v>
      </c>
    </row>
    <row r="1234" spans="1:7" ht="15" customHeight="1">
      <c r="A1234" s="189">
        <v>190116</v>
      </c>
      <c r="B1234" s="189" t="s">
        <v>25302</v>
      </c>
      <c r="C1234" s="185" t="s">
        <v>21</v>
      </c>
      <c r="D1234" s="186">
        <v>26.04</v>
      </c>
      <c r="E1234" s="186">
        <v>26.04</v>
      </c>
      <c r="F1234" s="463">
        <v>242.35</v>
      </c>
      <c r="G1234" s="463">
        <v>242.35</v>
      </c>
    </row>
    <row r="1235" spans="1:7" ht="15" customHeight="1">
      <c r="A1235" s="189">
        <v>190117</v>
      </c>
      <c r="B1235" s="189" t="s">
        <v>25303</v>
      </c>
      <c r="C1235" s="185" t="s">
        <v>21</v>
      </c>
      <c r="D1235" s="186">
        <v>22.29</v>
      </c>
      <c r="E1235" s="186">
        <v>22.29</v>
      </c>
      <c r="F1235" s="463">
        <v>133.29</v>
      </c>
      <c r="G1235" s="463">
        <v>133.29</v>
      </c>
    </row>
    <row r="1236" spans="1:7" ht="15" customHeight="1">
      <c r="A1236" s="189">
        <v>190121</v>
      </c>
      <c r="B1236" s="189" t="s">
        <v>25304</v>
      </c>
      <c r="C1236" s="185" t="s">
        <v>21</v>
      </c>
      <c r="D1236" s="186">
        <v>3.19</v>
      </c>
      <c r="E1236" s="186">
        <v>3.19</v>
      </c>
      <c r="F1236" s="464">
        <v>1114.32</v>
      </c>
      <c r="G1236" s="464">
        <v>1114.32</v>
      </c>
    </row>
    <row r="1237" spans="1:7" ht="15" customHeight="1">
      <c r="A1237" s="188">
        <v>1902</v>
      </c>
      <c r="B1237" s="188" t="s">
        <v>795</v>
      </c>
      <c r="C1237" s="185"/>
      <c r="D1237" s="186"/>
      <c r="E1237" s="186"/>
      <c r="F1237" s="463">
        <v>250.66</v>
      </c>
      <c r="G1237" s="463">
        <v>250.66</v>
      </c>
    </row>
    <row r="1238" spans="1:7" ht="15" customHeight="1">
      <c r="A1238" s="189">
        <v>190201</v>
      </c>
      <c r="B1238" s="189" t="s">
        <v>25305</v>
      </c>
      <c r="C1238" s="185" t="s">
        <v>21</v>
      </c>
      <c r="D1238" s="186">
        <v>15.26</v>
      </c>
      <c r="E1238" s="186">
        <v>15.26</v>
      </c>
      <c r="F1238" s="463">
        <v>936.53</v>
      </c>
      <c r="G1238" s="463">
        <v>936.53</v>
      </c>
    </row>
    <row r="1239" spans="1:7" ht="15" customHeight="1">
      <c r="A1239" s="189">
        <v>190202</v>
      </c>
      <c r="B1239" s="189" t="s">
        <v>25306</v>
      </c>
      <c r="C1239" s="185" t="s">
        <v>21</v>
      </c>
      <c r="D1239" s="186">
        <v>18.09</v>
      </c>
      <c r="E1239" s="186">
        <v>18.09</v>
      </c>
      <c r="F1239" s="463">
        <v>285.23</v>
      </c>
      <c r="G1239" s="463">
        <v>285.23</v>
      </c>
    </row>
    <row r="1240" spans="1:7" ht="15" customHeight="1">
      <c r="A1240" s="189">
        <v>190203</v>
      </c>
      <c r="B1240" s="189" t="s">
        <v>25307</v>
      </c>
      <c r="C1240" s="185" t="s">
        <v>21</v>
      </c>
      <c r="D1240" s="186">
        <v>25.93</v>
      </c>
      <c r="E1240" s="186">
        <v>25.93</v>
      </c>
      <c r="F1240" s="463">
        <v>120.01</v>
      </c>
      <c r="G1240" s="463">
        <v>120.01</v>
      </c>
    </row>
    <row r="1241" spans="1:7" ht="15" customHeight="1">
      <c r="A1241" s="189">
        <v>190204</v>
      </c>
      <c r="B1241" s="189" t="s">
        <v>25308</v>
      </c>
      <c r="C1241" s="185" t="s">
        <v>21</v>
      </c>
      <c r="D1241" s="186">
        <v>33.58</v>
      </c>
      <c r="E1241" s="186">
        <v>33.58</v>
      </c>
      <c r="F1241" s="463">
        <v>977.97</v>
      </c>
      <c r="G1241" s="463">
        <v>977.97</v>
      </c>
    </row>
    <row r="1242" spans="1:7" ht="15" customHeight="1">
      <c r="A1242" s="189">
        <v>190205</v>
      </c>
      <c r="B1242" s="189" t="s">
        <v>25309</v>
      </c>
      <c r="C1242" s="185" t="s">
        <v>21</v>
      </c>
      <c r="D1242" s="186">
        <v>11.6</v>
      </c>
      <c r="E1242" s="186">
        <v>11.6</v>
      </c>
      <c r="F1242" s="464">
        <v>1760.38</v>
      </c>
      <c r="G1242" s="464">
        <v>1760.38</v>
      </c>
    </row>
    <row r="1243" spans="1:7" ht="15" customHeight="1">
      <c r="A1243" s="189">
        <v>190211</v>
      </c>
      <c r="B1243" s="189" t="s">
        <v>25310</v>
      </c>
      <c r="C1243" s="185" t="s">
        <v>21</v>
      </c>
      <c r="D1243" s="186">
        <v>22.35</v>
      </c>
      <c r="E1243" s="186">
        <v>22.35</v>
      </c>
      <c r="F1243" s="463"/>
      <c r="G1243" s="463"/>
    </row>
    <row r="1244" spans="1:7" ht="15" customHeight="1">
      <c r="A1244" s="188">
        <v>1903</v>
      </c>
      <c r="B1244" s="188" t="s">
        <v>796</v>
      </c>
      <c r="C1244" s="185"/>
      <c r="D1244" s="186"/>
      <c r="E1244" s="186"/>
      <c r="F1244" s="463">
        <v>62.1</v>
      </c>
      <c r="G1244" s="463">
        <v>62.1</v>
      </c>
    </row>
    <row r="1245" spans="1:7" ht="15" customHeight="1">
      <c r="A1245" s="189">
        <v>190301</v>
      </c>
      <c r="B1245" s="189" t="s">
        <v>25311</v>
      </c>
      <c r="C1245" s="185" t="s">
        <v>21</v>
      </c>
      <c r="D1245" s="186">
        <v>47.86</v>
      </c>
      <c r="E1245" s="186">
        <v>47.86</v>
      </c>
      <c r="F1245" s="463">
        <v>99.2</v>
      </c>
      <c r="G1245" s="463">
        <v>99.2</v>
      </c>
    </row>
    <row r="1246" spans="1:7" ht="15" customHeight="1">
      <c r="A1246" s="189">
        <v>190302</v>
      </c>
      <c r="B1246" s="189" t="s">
        <v>25312</v>
      </c>
      <c r="C1246" s="185" t="s">
        <v>21</v>
      </c>
      <c r="D1246" s="186">
        <v>43.38</v>
      </c>
      <c r="E1246" s="186">
        <v>43.38</v>
      </c>
      <c r="F1246" s="463">
        <v>149.4</v>
      </c>
      <c r="G1246" s="463">
        <v>149.4</v>
      </c>
    </row>
    <row r="1247" spans="1:7" ht="15" customHeight="1">
      <c r="A1247" s="189">
        <v>190303</v>
      </c>
      <c r="B1247" s="189" t="s">
        <v>25313</v>
      </c>
      <c r="C1247" s="185" t="s">
        <v>21</v>
      </c>
      <c r="D1247" s="186">
        <v>27.63</v>
      </c>
      <c r="E1247" s="186">
        <v>27.63</v>
      </c>
      <c r="F1247" s="463">
        <v>123.2</v>
      </c>
      <c r="G1247" s="463">
        <v>123.2</v>
      </c>
    </row>
    <row r="1248" spans="1:7" ht="15" customHeight="1">
      <c r="A1248" s="189">
        <v>190306</v>
      </c>
      <c r="B1248" s="189" t="s">
        <v>25314</v>
      </c>
      <c r="C1248" s="185" t="s">
        <v>21</v>
      </c>
      <c r="D1248" s="186">
        <v>26.12</v>
      </c>
      <c r="E1248" s="186">
        <v>26.12</v>
      </c>
      <c r="F1248" s="463">
        <v>276.14</v>
      </c>
      <c r="G1248" s="463">
        <v>276.14</v>
      </c>
    </row>
    <row r="1249" spans="1:7" ht="15" customHeight="1">
      <c r="A1249" s="189">
        <v>190307</v>
      </c>
      <c r="B1249" s="189" t="s">
        <v>25315</v>
      </c>
      <c r="C1249" s="185" t="s">
        <v>21</v>
      </c>
      <c r="D1249" s="186">
        <v>26.15</v>
      </c>
      <c r="E1249" s="186">
        <v>26.15</v>
      </c>
      <c r="F1249" s="463">
        <v>83.17</v>
      </c>
      <c r="G1249" s="463">
        <v>83.17</v>
      </c>
    </row>
    <row r="1250" spans="1:7" ht="15" customHeight="1">
      <c r="A1250" s="188">
        <v>1904</v>
      </c>
      <c r="B1250" s="188" t="s">
        <v>797</v>
      </c>
      <c r="C1250" s="185"/>
      <c r="D1250" s="186"/>
      <c r="E1250" s="186"/>
      <c r="F1250" s="463">
        <v>87.2</v>
      </c>
      <c r="G1250" s="463">
        <v>87.2</v>
      </c>
    </row>
    <row r="1251" spans="1:7" ht="15" customHeight="1">
      <c r="A1251" s="189">
        <v>190417</v>
      </c>
      <c r="B1251" s="189" t="s">
        <v>25316</v>
      </c>
      <c r="C1251" s="185" t="s">
        <v>21</v>
      </c>
      <c r="D1251" s="186">
        <v>48.2</v>
      </c>
      <c r="E1251" s="186">
        <v>48.2</v>
      </c>
      <c r="F1251" s="463">
        <v>269.68</v>
      </c>
      <c r="G1251" s="463">
        <v>269.68</v>
      </c>
    </row>
    <row r="1252" spans="1:7" ht="15" customHeight="1">
      <c r="A1252" s="189">
        <v>190418</v>
      </c>
      <c r="B1252" s="189" t="s">
        <v>542</v>
      </c>
      <c r="C1252" s="185" t="s">
        <v>21</v>
      </c>
      <c r="D1252" s="186">
        <v>49.3</v>
      </c>
      <c r="E1252" s="186">
        <v>49.3</v>
      </c>
      <c r="F1252" s="463">
        <v>79.95</v>
      </c>
      <c r="G1252" s="463">
        <v>79.95</v>
      </c>
    </row>
    <row r="1253" spans="1:7" ht="15" customHeight="1">
      <c r="A1253" s="188">
        <v>1905</v>
      </c>
      <c r="B1253" s="188" t="s">
        <v>798</v>
      </c>
      <c r="C1253" s="185"/>
      <c r="D1253" s="186"/>
      <c r="E1253" s="186"/>
      <c r="F1253" s="463">
        <v>79.95</v>
      </c>
      <c r="G1253" s="463">
        <v>79.95</v>
      </c>
    </row>
    <row r="1254" spans="1:7" ht="15" customHeight="1">
      <c r="A1254" s="189">
        <v>190501</v>
      </c>
      <c r="B1254" s="189" t="s">
        <v>25317</v>
      </c>
      <c r="C1254" s="185" t="s">
        <v>19</v>
      </c>
      <c r="D1254" s="186">
        <v>5.78</v>
      </c>
      <c r="E1254" s="186">
        <v>5.78</v>
      </c>
      <c r="F1254" s="463"/>
      <c r="G1254" s="463"/>
    </row>
    <row r="1255" spans="1:7" ht="15" customHeight="1">
      <c r="A1255" s="188">
        <v>1906</v>
      </c>
      <c r="B1255" s="188" t="s">
        <v>799</v>
      </c>
      <c r="C1255" s="185"/>
      <c r="D1255" s="186"/>
      <c r="E1255" s="186"/>
      <c r="F1255" s="463">
        <v>15.31</v>
      </c>
      <c r="G1255" s="463">
        <v>15.31</v>
      </c>
    </row>
    <row r="1256" spans="1:7" ht="15" customHeight="1">
      <c r="A1256" s="189">
        <v>190601</v>
      </c>
      <c r="B1256" s="189" t="s">
        <v>25318</v>
      </c>
      <c r="C1256" s="185" t="s">
        <v>36</v>
      </c>
      <c r="D1256" s="186">
        <v>10.27</v>
      </c>
      <c r="E1256" s="186">
        <v>10.27</v>
      </c>
      <c r="F1256" s="463">
        <v>204.75</v>
      </c>
      <c r="G1256" s="463">
        <v>204.75</v>
      </c>
    </row>
    <row r="1257" spans="1:7" ht="15" customHeight="1">
      <c r="A1257" s="189">
        <v>190602</v>
      </c>
      <c r="B1257" s="189" t="s">
        <v>25319</v>
      </c>
      <c r="C1257" s="185" t="s">
        <v>21</v>
      </c>
      <c r="D1257" s="186">
        <v>20.010000000000002</v>
      </c>
      <c r="E1257" s="186">
        <v>20.010000000000002</v>
      </c>
      <c r="F1257" s="463">
        <v>222.86</v>
      </c>
      <c r="G1257" s="463">
        <v>222.86</v>
      </c>
    </row>
    <row r="1258" spans="1:7" ht="15" customHeight="1">
      <c r="A1258" s="189">
        <v>190603</v>
      </c>
      <c r="B1258" s="189" t="s">
        <v>800</v>
      </c>
      <c r="C1258" s="185" t="s">
        <v>21</v>
      </c>
      <c r="D1258" s="186">
        <v>22.91</v>
      </c>
      <c r="E1258" s="186">
        <v>22.91</v>
      </c>
      <c r="F1258" s="463">
        <v>244.47</v>
      </c>
      <c r="G1258" s="463">
        <v>244.47</v>
      </c>
    </row>
    <row r="1259" spans="1:7" ht="15" customHeight="1">
      <c r="A1259" s="189">
        <v>190604</v>
      </c>
      <c r="B1259" s="189" t="s">
        <v>25320</v>
      </c>
      <c r="C1259" s="185" t="s">
        <v>36</v>
      </c>
      <c r="D1259" s="186">
        <v>11.6</v>
      </c>
      <c r="E1259" s="186">
        <v>11.6</v>
      </c>
      <c r="F1259" s="463">
        <v>188.03</v>
      </c>
      <c r="G1259" s="463">
        <v>188.03</v>
      </c>
    </row>
    <row r="1260" spans="1:7" ht="15" customHeight="1">
      <c r="A1260" s="189">
        <v>190605</v>
      </c>
      <c r="B1260" s="189" t="s">
        <v>801</v>
      </c>
      <c r="C1260" s="185" t="s">
        <v>21</v>
      </c>
      <c r="D1260" s="186">
        <v>76.31</v>
      </c>
      <c r="E1260" s="186">
        <v>76.31</v>
      </c>
      <c r="F1260" s="463">
        <v>31.14</v>
      </c>
      <c r="G1260" s="463">
        <v>31.14</v>
      </c>
    </row>
    <row r="1261" spans="1:7" ht="15" customHeight="1">
      <c r="A1261" s="188">
        <v>20</v>
      </c>
      <c r="B1261" s="188" t="s">
        <v>802</v>
      </c>
      <c r="C1261" s="185"/>
      <c r="D1261" s="186"/>
      <c r="E1261" s="186"/>
      <c r="F1261" s="463"/>
      <c r="G1261" s="463"/>
    </row>
    <row r="1262" spans="1:7" ht="15" customHeight="1">
      <c r="A1262" s="188">
        <v>2001</v>
      </c>
      <c r="B1262" s="188" t="s">
        <v>803</v>
      </c>
      <c r="C1262" s="185"/>
      <c r="D1262" s="186"/>
      <c r="E1262" s="186"/>
      <c r="F1262" s="463">
        <v>11.82</v>
      </c>
      <c r="G1262" s="463">
        <v>11.82</v>
      </c>
    </row>
    <row r="1263" spans="1:7" ht="15" customHeight="1">
      <c r="A1263" s="189">
        <v>200101</v>
      </c>
      <c r="B1263" s="189" t="s">
        <v>543</v>
      </c>
      <c r="C1263" s="185" t="s">
        <v>21</v>
      </c>
      <c r="D1263" s="186">
        <v>276.42</v>
      </c>
      <c r="E1263" s="186">
        <v>276.42</v>
      </c>
      <c r="F1263" s="463">
        <v>1.18</v>
      </c>
      <c r="G1263" s="463">
        <v>1.18</v>
      </c>
    </row>
    <row r="1264" spans="1:7" ht="15" customHeight="1">
      <c r="A1264" s="189">
        <v>200104</v>
      </c>
      <c r="B1264" s="189" t="s">
        <v>544</v>
      </c>
      <c r="C1264" s="185" t="s">
        <v>36</v>
      </c>
      <c r="D1264" s="186">
        <v>279.02</v>
      </c>
      <c r="E1264" s="186">
        <v>279.02</v>
      </c>
      <c r="F1264" s="463">
        <v>23.78</v>
      </c>
      <c r="G1264" s="463">
        <v>23.78</v>
      </c>
    </row>
    <row r="1265" spans="1:7" ht="15" customHeight="1">
      <c r="A1265" s="189">
        <v>200105</v>
      </c>
      <c r="B1265" s="189" t="s">
        <v>545</v>
      </c>
      <c r="C1265" s="185" t="s">
        <v>36</v>
      </c>
      <c r="D1265" s="186">
        <v>249.63</v>
      </c>
      <c r="E1265" s="186">
        <v>249.63</v>
      </c>
      <c r="F1265" s="463"/>
      <c r="G1265" s="463"/>
    </row>
    <row r="1266" spans="1:7" ht="15" customHeight="1">
      <c r="A1266" s="189">
        <v>200107</v>
      </c>
      <c r="B1266" s="189" t="s">
        <v>546</v>
      </c>
      <c r="C1266" s="185" t="s">
        <v>36</v>
      </c>
      <c r="D1266" s="186">
        <v>137.26</v>
      </c>
      <c r="E1266" s="186">
        <v>137.26</v>
      </c>
      <c r="F1266" s="463">
        <v>164.67</v>
      </c>
      <c r="G1266" s="463">
        <v>164.67</v>
      </c>
    </row>
    <row r="1267" spans="1:7" ht="15" customHeight="1">
      <c r="A1267" s="189">
        <v>200108</v>
      </c>
      <c r="B1267" s="189" t="s">
        <v>547</v>
      </c>
      <c r="C1267" s="185" t="s">
        <v>29</v>
      </c>
      <c r="D1267" s="187">
        <v>1112.8800000000001</v>
      </c>
      <c r="E1267" s="187">
        <v>1112.8800000000001</v>
      </c>
      <c r="F1267" s="463">
        <v>490.73</v>
      </c>
      <c r="G1267" s="463">
        <v>490.73</v>
      </c>
    </row>
    <row r="1268" spans="1:7" ht="15" customHeight="1">
      <c r="A1268" s="189">
        <v>200120</v>
      </c>
      <c r="B1268" s="189" t="s">
        <v>548</v>
      </c>
      <c r="C1268" s="185" t="s">
        <v>36</v>
      </c>
      <c r="D1268" s="186">
        <v>270.16000000000003</v>
      </c>
      <c r="E1268" s="186">
        <v>270.16000000000003</v>
      </c>
      <c r="F1268" s="464">
        <v>1833.93</v>
      </c>
      <c r="G1268" s="464">
        <v>1833.93</v>
      </c>
    </row>
    <row r="1269" spans="1:7" ht="15" customHeight="1">
      <c r="A1269" s="189">
        <v>200124</v>
      </c>
      <c r="B1269" s="189" t="s">
        <v>549</v>
      </c>
      <c r="C1269" s="185" t="s">
        <v>36</v>
      </c>
      <c r="D1269" s="186">
        <v>963.39</v>
      </c>
      <c r="E1269" s="186">
        <v>963.39</v>
      </c>
      <c r="F1269" s="463">
        <v>409.06</v>
      </c>
      <c r="G1269" s="463">
        <v>409.06</v>
      </c>
    </row>
    <row r="1270" spans="1:7" ht="15" customHeight="1">
      <c r="A1270" s="189">
        <v>200128</v>
      </c>
      <c r="B1270" s="189" t="s">
        <v>550</v>
      </c>
      <c r="C1270" s="185" t="s">
        <v>21</v>
      </c>
      <c r="D1270" s="186">
        <v>305.45999999999998</v>
      </c>
      <c r="E1270" s="186">
        <v>305.45999999999998</v>
      </c>
      <c r="F1270" s="463">
        <v>170.85</v>
      </c>
      <c r="G1270" s="463">
        <v>170.85</v>
      </c>
    </row>
    <row r="1271" spans="1:7" ht="15" customHeight="1">
      <c r="A1271" s="189">
        <v>200129</v>
      </c>
      <c r="B1271" s="189" t="s">
        <v>551</v>
      </c>
      <c r="C1271" s="185" t="s">
        <v>36</v>
      </c>
      <c r="D1271" s="186">
        <v>130.65</v>
      </c>
      <c r="E1271" s="186">
        <v>130.65</v>
      </c>
      <c r="F1271" s="464">
        <v>3024.02</v>
      </c>
      <c r="G1271" s="464">
        <v>3024.02</v>
      </c>
    </row>
    <row r="1272" spans="1:7" ht="15" customHeight="1">
      <c r="A1272" s="189">
        <v>200130</v>
      </c>
      <c r="B1272" s="189" t="s">
        <v>552</v>
      </c>
      <c r="C1272" s="185" t="s">
        <v>36</v>
      </c>
      <c r="D1272" s="187">
        <v>1081.8800000000001</v>
      </c>
      <c r="E1272" s="187">
        <v>1081.8800000000001</v>
      </c>
      <c r="F1272" s="463">
        <v>250.67</v>
      </c>
      <c r="G1272" s="463">
        <v>250.67</v>
      </c>
    </row>
    <row r="1273" spans="1:7" ht="15" customHeight="1">
      <c r="A1273" s="189">
        <v>200131</v>
      </c>
      <c r="B1273" s="189" t="s">
        <v>553</v>
      </c>
      <c r="C1273" s="185" t="s">
        <v>36</v>
      </c>
      <c r="D1273" s="187">
        <v>1949.24</v>
      </c>
      <c r="E1273" s="187">
        <v>1949.24</v>
      </c>
      <c r="F1273" s="463">
        <v>647.37</v>
      </c>
      <c r="G1273" s="463">
        <v>647.37</v>
      </c>
    </row>
    <row r="1274" spans="1:7" ht="15" customHeight="1">
      <c r="A1274" s="189">
        <v>200132</v>
      </c>
      <c r="B1274" s="189" t="s">
        <v>32559</v>
      </c>
      <c r="C1274" s="185" t="s">
        <v>19</v>
      </c>
      <c r="D1274" s="187">
        <v>7000.42</v>
      </c>
      <c r="E1274" s="187">
        <v>7000.42</v>
      </c>
      <c r="F1274" s="463"/>
      <c r="G1274" s="463"/>
    </row>
    <row r="1275" spans="1:7" ht="15" customHeight="1">
      <c r="A1275" s="189">
        <v>200133</v>
      </c>
      <c r="B1275" s="189" t="s">
        <v>32560</v>
      </c>
      <c r="C1275" s="185" t="s">
        <v>19</v>
      </c>
      <c r="D1275" s="187">
        <v>2279.92</v>
      </c>
      <c r="E1275" s="187">
        <v>2279.92</v>
      </c>
      <c r="F1275" s="463">
        <v>138.1</v>
      </c>
      <c r="G1275" s="463">
        <v>138.1</v>
      </c>
    </row>
    <row r="1276" spans="1:7" ht="15" customHeight="1">
      <c r="A1276" s="189">
        <v>200141</v>
      </c>
      <c r="B1276" s="189" t="s">
        <v>33528</v>
      </c>
      <c r="C1276" s="185" t="s">
        <v>36</v>
      </c>
      <c r="D1276" s="186">
        <v>440.9</v>
      </c>
      <c r="E1276" s="186">
        <v>440.9</v>
      </c>
      <c r="F1276" s="463">
        <v>35.229999999999997</v>
      </c>
      <c r="G1276" s="463">
        <v>35.229999999999997</v>
      </c>
    </row>
    <row r="1277" spans="1:7" ht="15" customHeight="1">
      <c r="A1277" s="188">
        <v>2002</v>
      </c>
      <c r="B1277" s="188" t="s">
        <v>804</v>
      </c>
      <c r="C1277" s="185"/>
      <c r="D1277" s="186"/>
      <c r="E1277" s="186"/>
      <c r="F1277" s="463">
        <v>37.74</v>
      </c>
      <c r="G1277" s="463">
        <v>37.74</v>
      </c>
    </row>
    <row r="1278" spans="1:7" ht="15" customHeight="1">
      <c r="A1278" s="189">
        <v>200202</v>
      </c>
      <c r="B1278" s="189" t="s">
        <v>33529</v>
      </c>
      <c r="C1278" s="185" t="s">
        <v>36</v>
      </c>
      <c r="D1278" s="186">
        <v>66.989999999999995</v>
      </c>
      <c r="E1278" s="186">
        <v>66.989999999999995</v>
      </c>
      <c r="F1278" s="463">
        <v>217.92</v>
      </c>
      <c r="G1278" s="463">
        <v>217.92</v>
      </c>
    </row>
    <row r="1279" spans="1:7" ht="15" customHeight="1">
      <c r="A1279" s="189">
        <v>200206</v>
      </c>
      <c r="B1279" s="189" t="s">
        <v>33647</v>
      </c>
      <c r="C1279" s="185" t="s">
        <v>21</v>
      </c>
      <c r="D1279" s="186">
        <v>108.59</v>
      </c>
      <c r="E1279" s="186">
        <v>108.59</v>
      </c>
      <c r="F1279" s="464">
        <v>3725.85</v>
      </c>
      <c r="G1279" s="464">
        <v>3725.85</v>
      </c>
    </row>
    <row r="1280" spans="1:7" ht="15" customHeight="1">
      <c r="A1280" s="189">
        <v>200209</v>
      </c>
      <c r="B1280" s="189" t="s">
        <v>33530</v>
      </c>
      <c r="C1280" s="185" t="s">
        <v>21</v>
      </c>
      <c r="D1280" s="186">
        <v>156.6</v>
      </c>
      <c r="E1280" s="186">
        <v>156.6</v>
      </c>
      <c r="F1280" s="464">
        <v>1794.93</v>
      </c>
      <c r="G1280" s="464">
        <v>1794.93</v>
      </c>
    </row>
    <row r="1281" spans="1:7" ht="15" customHeight="1">
      <c r="A1281" s="189">
        <v>200214</v>
      </c>
      <c r="B1281" s="189" t="s">
        <v>33648</v>
      </c>
      <c r="C1281" s="185" t="s">
        <v>21</v>
      </c>
      <c r="D1281" s="186">
        <v>137.96</v>
      </c>
      <c r="E1281" s="186">
        <v>137.96</v>
      </c>
      <c r="F1281" s="464">
        <v>1544.98</v>
      </c>
      <c r="G1281" s="464">
        <v>1544.98</v>
      </c>
    </row>
    <row r="1282" spans="1:7" ht="15" customHeight="1">
      <c r="A1282" s="189">
        <v>200223</v>
      </c>
      <c r="B1282" s="189" t="s">
        <v>33531</v>
      </c>
      <c r="C1282" s="185" t="s">
        <v>29</v>
      </c>
      <c r="D1282" s="186">
        <v>276.93</v>
      </c>
      <c r="E1282" s="186">
        <v>276.93</v>
      </c>
      <c r="F1282" s="463">
        <v>984.33</v>
      </c>
      <c r="G1282" s="463">
        <v>984.33</v>
      </c>
    </row>
    <row r="1283" spans="1:7" ht="15" customHeight="1">
      <c r="A1283" s="189">
        <v>200229</v>
      </c>
      <c r="B1283" s="189" t="s">
        <v>33532</v>
      </c>
      <c r="C1283" s="185" t="s">
        <v>36</v>
      </c>
      <c r="D1283" s="186">
        <v>86.74</v>
      </c>
      <c r="E1283" s="186">
        <v>86.74</v>
      </c>
      <c r="F1283" s="463">
        <v>313.37</v>
      </c>
      <c r="G1283" s="463">
        <v>313.37</v>
      </c>
    </row>
    <row r="1284" spans="1:7" ht="15" customHeight="1">
      <c r="A1284" s="189">
        <v>200237</v>
      </c>
      <c r="B1284" s="189" t="s">
        <v>33533</v>
      </c>
      <c r="C1284" s="185" t="s">
        <v>21</v>
      </c>
      <c r="D1284" s="186">
        <v>89.76</v>
      </c>
      <c r="E1284" s="186">
        <v>89.76</v>
      </c>
      <c r="F1284" s="463">
        <v>155.97999999999999</v>
      </c>
      <c r="G1284" s="463">
        <v>155.97999999999999</v>
      </c>
    </row>
    <row r="1285" spans="1:7" ht="15" customHeight="1">
      <c r="A1285" s="189">
        <v>200243</v>
      </c>
      <c r="B1285" s="189" t="s">
        <v>554</v>
      </c>
      <c r="C1285" s="185" t="s">
        <v>36</v>
      </c>
      <c r="D1285" s="186">
        <v>301.62</v>
      </c>
      <c r="E1285" s="186">
        <v>301.62</v>
      </c>
      <c r="F1285" s="463">
        <v>16.64</v>
      </c>
      <c r="G1285" s="463">
        <v>16.64</v>
      </c>
    </row>
    <row r="1286" spans="1:7" ht="15" customHeight="1">
      <c r="A1286" s="189">
        <v>200253</v>
      </c>
      <c r="B1286" s="189" t="s">
        <v>33534</v>
      </c>
      <c r="C1286" s="185" t="s">
        <v>21</v>
      </c>
      <c r="D1286" s="186">
        <v>85.62</v>
      </c>
      <c r="E1286" s="186">
        <v>85.62</v>
      </c>
      <c r="F1286" s="463">
        <v>182.51</v>
      </c>
      <c r="G1286" s="463">
        <v>182.51</v>
      </c>
    </row>
    <row r="1287" spans="1:7" ht="15" customHeight="1">
      <c r="A1287" s="189">
        <v>200254</v>
      </c>
      <c r="B1287" s="189" t="s">
        <v>33535</v>
      </c>
      <c r="C1287" s="185" t="s">
        <v>21</v>
      </c>
      <c r="D1287" s="186">
        <v>83.01</v>
      </c>
      <c r="E1287" s="186">
        <v>83.01</v>
      </c>
      <c r="F1287" s="463">
        <v>151.37</v>
      </c>
      <c r="G1287" s="463">
        <v>151.37</v>
      </c>
    </row>
    <row r="1288" spans="1:7" ht="15" customHeight="1">
      <c r="A1288" s="188">
        <v>2003</v>
      </c>
      <c r="B1288" s="188" t="s">
        <v>677</v>
      </c>
      <c r="C1288" s="185"/>
      <c r="D1288" s="186"/>
      <c r="E1288" s="186"/>
      <c r="F1288" s="463">
        <v>5.87</v>
      </c>
      <c r="G1288" s="463">
        <v>5.87</v>
      </c>
    </row>
    <row r="1289" spans="1:7" ht="15" customHeight="1">
      <c r="A1289" s="189">
        <v>200303</v>
      </c>
      <c r="B1289" s="189" t="s">
        <v>555</v>
      </c>
      <c r="C1289" s="185" t="s">
        <v>21</v>
      </c>
      <c r="D1289" s="186">
        <v>14.76</v>
      </c>
      <c r="E1289" s="186">
        <v>14.76</v>
      </c>
      <c r="F1289" s="463">
        <v>66.37</v>
      </c>
      <c r="G1289" s="463">
        <v>66.37</v>
      </c>
    </row>
    <row r="1290" spans="1:7" ht="15" customHeight="1">
      <c r="A1290" s="189">
        <v>200305</v>
      </c>
      <c r="B1290" s="189" t="s">
        <v>556</v>
      </c>
      <c r="C1290" s="185" t="s">
        <v>29</v>
      </c>
      <c r="D1290" s="186">
        <v>227.4</v>
      </c>
      <c r="E1290" s="186">
        <v>227.4</v>
      </c>
      <c r="F1290" s="463">
        <v>17.98</v>
      </c>
      <c r="G1290" s="463">
        <v>17.98</v>
      </c>
    </row>
    <row r="1291" spans="1:7" ht="15" customHeight="1">
      <c r="A1291" s="189">
        <v>200306</v>
      </c>
      <c r="B1291" s="189" t="s">
        <v>557</v>
      </c>
      <c r="C1291" s="185" t="s">
        <v>29</v>
      </c>
      <c r="D1291" s="186">
        <v>221.75</v>
      </c>
      <c r="E1291" s="186">
        <v>221.75</v>
      </c>
      <c r="F1291" s="463">
        <v>56.37</v>
      </c>
      <c r="G1291" s="463">
        <v>56.37</v>
      </c>
    </row>
    <row r="1292" spans="1:7" ht="15" customHeight="1">
      <c r="A1292" s="189">
        <v>200307</v>
      </c>
      <c r="B1292" s="189" t="s">
        <v>558</v>
      </c>
      <c r="C1292" s="185" t="s">
        <v>29</v>
      </c>
      <c r="D1292" s="186">
        <v>263.98</v>
      </c>
      <c r="E1292" s="186">
        <v>263.98</v>
      </c>
      <c r="F1292" s="463">
        <v>163.44999999999999</v>
      </c>
      <c r="G1292" s="463">
        <v>163.44999999999999</v>
      </c>
    </row>
    <row r="1293" spans="1:7" ht="15" customHeight="1">
      <c r="A1293" s="189">
        <v>200323</v>
      </c>
      <c r="B1293" s="189" t="s">
        <v>559</v>
      </c>
      <c r="C1293" s="185" t="s">
        <v>29</v>
      </c>
      <c r="D1293" s="186">
        <v>175.54</v>
      </c>
      <c r="E1293" s="186">
        <v>175.54</v>
      </c>
      <c r="F1293" s="463">
        <v>230.28</v>
      </c>
      <c r="G1293" s="463">
        <v>230.28</v>
      </c>
    </row>
    <row r="1294" spans="1:7" ht="15" customHeight="1">
      <c r="A1294" s="189">
        <v>200326</v>
      </c>
      <c r="B1294" s="189" t="s">
        <v>560</v>
      </c>
      <c r="C1294" s="185" t="s">
        <v>21</v>
      </c>
      <c r="D1294" s="186">
        <v>32.020000000000003</v>
      </c>
      <c r="E1294" s="186">
        <v>32.020000000000003</v>
      </c>
      <c r="F1294" s="463">
        <v>37.42</v>
      </c>
      <c r="G1294" s="463">
        <v>37.42</v>
      </c>
    </row>
    <row r="1295" spans="1:7" ht="15" customHeight="1">
      <c r="A1295" s="188">
        <v>2004</v>
      </c>
      <c r="B1295" s="188" t="s">
        <v>805</v>
      </c>
      <c r="C1295" s="185"/>
      <c r="D1295" s="186"/>
      <c r="E1295" s="186"/>
      <c r="F1295" s="463"/>
      <c r="G1295" s="463"/>
    </row>
    <row r="1296" spans="1:7" ht="15" customHeight="1">
      <c r="A1296" s="189">
        <v>200401</v>
      </c>
      <c r="B1296" s="189" t="s">
        <v>806</v>
      </c>
      <c r="C1296" s="185" t="s">
        <v>21</v>
      </c>
      <c r="D1296" s="186">
        <v>12.51</v>
      </c>
      <c r="E1296" s="186">
        <v>12.51</v>
      </c>
      <c r="F1296" s="463"/>
      <c r="G1296" s="463"/>
    </row>
    <row r="1297" spans="1:7" ht="15" customHeight="1">
      <c r="A1297" s="189">
        <v>200402</v>
      </c>
      <c r="B1297" s="189" t="s">
        <v>561</v>
      </c>
      <c r="C1297" s="185" t="s">
        <v>21</v>
      </c>
      <c r="D1297" s="186">
        <v>1.25</v>
      </c>
      <c r="E1297" s="186">
        <v>1.25</v>
      </c>
      <c r="F1297" s="463">
        <v>130.94</v>
      </c>
      <c r="G1297" s="463">
        <v>130.94</v>
      </c>
    </row>
    <row r="1298" spans="1:7" ht="15" customHeight="1">
      <c r="A1298" s="189">
        <v>200404</v>
      </c>
      <c r="B1298" s="189" t="s">
        <v>562</v>
      </c>
      <c r="C1298" s="185" t="s">
        <v>21</v>
      </c>
      <c r="D1298" s="186">
        <v>25.38</v>
      </c>
      <c r="E1298" s="186">
        <v>25.38</v>
      </c>
      <c r="F1298" s="463">
        <v>609.14</v>
      </c>
      <c r="G1298" s="463">
        <v>609.14</v>
      </c>
    </row>
    <row r="1299" spans="1:7" ht="15" customHeight="1">
      <c r="A1299" s="188">
        <v>2005</v>
      </c>
      <c r="B1299" s="188" t="s">
        <v>807</v>
      </c>
      <c r="C1299" s="185"/>
      <c r="D1299" s="186"/>
      <c r="E1299" s="186"/>
      <c r="F1299" s="464">
        <v>4914.79</v>
      </c>
      <c r="G1299" s="464">
        <v>4914.79</v>
      </c>
    </row>
    <row r="1300" spans="1:7" ht="15" customHeight="1">
      <c r="A1300" s="189">
        <v>200511</v>
      </c>
      <c r="B1300" s="189" t="s">
        <v>563</v>
      </c>
      <c r="C1300" s="185" t="s">
        <v>19</v>
      </c>
      <c r="D1300" s="186">
        <v>160.80000000000001</v>
      </c>
      <c r="E1300" s="186">
        <v>160.80000000000001</v>
      </c>
      <c r="F1300" s="463"/>
      <c r="G1300" s="463"/>
    </row>
    <row r="1301" spans="1:7" ht="15" customHeight="1">
      <c r="A1301" s="189">
        <v>200512</v>
      </c>
      <c r="B1301" s="189" t="s">
        <v>564</v>
      </c>
      <c r="C1301" s="185" t="s">
        <v>19</v>
      </c>
      <c r="D1301" s="186">
        <v>447.6</v>
      </c>
      <c r="E1301" s="186">
        <v>447.6</v>
      </c>
      <c r="F1301" s="463">
        <v>419.65</v>
      </c>
      <c r="G1301" s="463">
        <v>419.65</v>
      </c>
    </row>
    <row r="1302" spans="1:7" ht="15" customHeight="1">
      <c r="A1302" s="189">
        <v>200513</v>
      </c>
      <c r="B1302" s="189" t="s">
        <v>32581</v>
      </c>
      <c r="C1302" s="185" t="s">
        <v>19</v>
      </c>
      <c r="D1302" s="187">
        <v>1901.6</v>
      </c>
      <c r="E1302" s="187">
        <v>1901.6</v>
      </c>
      <c r="F1302" s="463"/>
      <c r="G1302" s="463"/>
    </row>
    <row r="1303" spans="1:7" ht="15" customHeight="1">
      <c r="A1303" s="189">
        <v>200562</v>
      </c>
      <c r="B1303" s="189" t="s">
        <v>565</v>
      </c>
      <c r="C1303" s="185" t="s">
        <v>19</v>
      </c>
      <c r="D1303" s="186">
        <v>427.29</v>
      </c>
      <c r="E1303" s="186">
        <v>427.29</v>
      </c>
      <c r="F1303" s="463">
        <v>375.48</v>
      </c>
      <c r="G1303" s="463">
        <v>375.48</v>
      </c>
    </row>
    <row r="1304" spans="1:7" ht="15" customHeight="1">
      <c r="A1304" s="189">
        <v>200563</v>
      </c>
      <c r="B1304" s="189" t="s">
        <v>566</v>
      </c>
      <c r="C1304" s="185" t="s">
        <v>36</v>
      </c>
      <c r="D1304" s="186">
        <v>169.52</v>
      </c>
      <c r="E1304" s="186">
        <v>169.52</v>
      </c>
      <c r="F1304" s="463">
        <v>277.72000000000003</v>
      </c>
      <c r="G1304" s="463">
        <v>277.72000000000003</v>
      </c>
    </row>
    <row r="1305" spans="1:7" ht="15" customHeight="1">
      <c r="A1305" s="189">
        <v>200572</v>
      </c>
      <c r="B1305" s="189" t="s">
        <v>567</v>
      </c>
      <c r="C1305" s="185" t="s">
        <v>19</v>
      </c>
      <c r="D1305" s="187">
        <v>2992.49</v>
      </c>
      <c r="E1305" s="187">
        <v>2992.49</v>
      </c>
      <c r="F1305" s="463">
        <v>226.14</v>
      </c>
      <c r="G1305" s="463">
        <v>226.14</v>
      </c>
    </row>
    <row r="1306" spans="1:7" ht="15" customHeight="1">
      <c r="A1306" s="189">
        <v>200573</v>
      </c>
      <c r="B1306" s="189" t="s">
        <v>568</v>
      </c>
      <c r="C1306" s="185" t="s">
        <v>36</v>
      </c>
      <c r="D1306" s="186">
        <v>274.67</v>
      </c>
      <c r="E1306" s="186">
        <v>274.67</v>
      </c>
      <c r="F1306" s="463">
        <v>593.23</v>
      </c>
      <c r="G1306" s="463">
        <v>593.23</v>
      </c>
    </row>
    <row r="1307" spans="1:7" ht="15" customHeight="1">
      <c r="A1307" s="189">
        <v>200576</v>
      </c>
      <c r="B1307" s="189" t="s">
        <v>569</v>
      </c>
      <c r="C1307" s="185" t="s">
        <v>19</v>
      </c>
      <c r="D1307" s="186">
        <v>744.89</v>
      </c>
      <c r="E1307" s="186">
        <v>744.89</v>
      </c>
      <c r="F1307" s="463">
        <v>186.09</v>
      </c>
      <c r="G1307" s="463">
        <v>186.09</v>
      </c>
    </row>
    <row r="1308" spans="1:7" ht="15" customHeight="1">
      <c r="A1308" s="189">
        <v>200581</v>
      </c>
      <c r="B1308" s="189" t="s">
        <v>32561</v>
      </c>
      <c r="C1308" s="185" t="s">
        <v>19</v>
      </c>
      <c r="D1308" s="186">
        <v>260</v>
      </c>
      <c r="E1308" s="186">
        <v>260</v>
      </c>
      <c r="F1308" s="463">
        <v>152.91999999999999</v>
      </c>
      <c r="G1308" s="463">
        <v>152.91999999999999</v>
      </c>
    </row>
    <row r="1309" spans="1:7" ht="15" customHeight="1">
      <c r="A1309" s="189">
        <v>200582</v>
      </c>
      <c r="B1309" s="189" t="s">
        <v>32562</v>
      </c>
      <c r="C1309" s="185" t="s">
        <v>19</v>
      </c>
      <c r="D1309" s="186">
        <v>386.99</v>
      </c>
      <c r="E1309" s="186">
        <v>386.99</v>
      </c>
      <c r="F1309" s="463"/>
      <c r="G1309" s="463"/>
    </row>
    <row r="1310" spans="1:7" ht="15" customHeight="1">
      <c r="A1310" s="189">
        <v>200583</v>
      </c>
      <c r="B1310" s="189" t="s">
        <v>33536</v>
      </c>
      <c r="C1310" s="185" t="s">
        <v>36</v>
      </c>
      <c r="D1310" s="186">
        <v>612.91</v>
      </c>
      <c r="E1310" s="186">
        <v>612.91</v>
      </c>
      <c r="F1310" s="463"/>
      <c r="G1310" s="463"/>
    </row>
    <row r="1311" spans="1:7" ht="15" customHeight="1">
      <c r="A1311" s="188">
        <v>2007</v>
      </c>
      <c r="B1311" s="188" t="s">
        <v>808</v>
      </c>
      <c r="C1311" s="185"/>
      <c r="D1311" s="186"/>
      <c r="E1311" s="186"/>
      <c r="F1311" s="464">
        <v>4324.58</v>
      </c>
      <c r="G1311" s="464">
        <v>4324.58</v>
      </c>
    </row>
    <row r="1312" spans="1:7" ht="15" customHeight="1">
      <c r="A1312" s="189">
        <v>200702</v>
      </c>
      <c r="B1312" s="189" t="s">
        <v>570</v>
      </c>
      <c r="C1312" s="185" t="s">
        <v>21</v>
      </c>
      <c r="D1312" s="186">
        <v>138.19999999999999</v>
      </c>
      <c r="E1312" s="186">
        <v>138.19999999999999</v>
      </c>
      <c r="F1312" s="463"/>
      <c r="G1312" s="463"/>
    </row>
    <row r="1313" spans="1:7" ht="15" customHeight="1">
      <c r="A1313" s="189">
        <v>200703</v>
      </c>
      <c r="B1313" s="189" t="s">
        <v>571</v>
      </c>
      <c r="C1313" s="185" t="s">
        <v>36</v>
      </c>
      <c r="D1313" s="186">
        <v>10.27</v>
      </c>
      <c r="E1313" s="186">
        <v>10.27</v>
      </c>
      <c r="F1313" s="463"/>
      <c r="G1313" s="463"/>
    </row>
    <row r="1314" spans="1:7" ht="15" customHeight="1">
      <c r="A1314" s="189">
        <v>200704</v>
      </c>
      <c r="B1314" s="189" t="s">
        <v>572</v>
      </c>
      <c r="C1314" s="185" t="s">
        <v>21</v>
      </c>
      <c r="D1314" s="186">
        <v>40.5</v>
      </c>
      <c r="E1314" s="186">
        <v>40.5</v>
      </c>
      <c r="F1314" s="464">
        <v>1308.51</v>
      </c>
      <c r="G1314" s="464">
        <v>1308.51</v>
      </c>
    </row>
    <row r="1315" spans="1:7" ht="15" customHeight="1">
      <c r="A1315" s="189">
        <v>200705</v>
      </c>
      <c r="B1315" s="189" t="s">
        <v>573</v>
      </c>
      <c r="C1315" s="185" t="s">
        <v>19</v>
      </c>
      <c r="D1315" s="186">
        <v>277.66000000000003</v>
      </c>
      <c r="E1315" s="186">
        <v>277.66000000000003</v>
      </c>
      <c r="F1315" s="463"/>
      <c r="G1315" s="463"/>
    </row>
    <row r="1316" spans="1:7" ht="15" customHeight="1">
      <c r="A1316" s="189">
        <v>200706</v>
      </c>
      <c r="B1316" s="189" t="s">
        <v>574</v>
      </c>
      <c r="C1316" s="185" t="s">
        <v>19</v>
      </c>
      <c r="D1316" s="187">
        <v>3725.67</v>
      </c>
      <c r="E1316" s="187">
        <v>3725.67</v>
      </c>
      <c r="F1316" s="463">
        <v>16.45</v>
      </c>
      <c r="G1316" s="463">
        <v>16.45</v>
      </c>
    </row>
    <row r="1317" spans="1:7" ht="15" customHeight="1">
      <c r="A1317" s="189">
        <v>200707</v>
      </c>
      <c r="B1317" s="189" t="s">
        <v>575</v>
      </c>
      <c r="C1317" s="185" t="s">
        <v>19</v>
      </c>
      <c r="D1317" s="187">
        <v>1633.97</v>
      </c>
      <c r="E1317" s="187">
        <v>1633.97</v>
      </c>
      <c r="F1317" s="463">
        <v>149.27000000000001</v>
      </c>
      <c r="G1317" s="463">
        <v>149.27000000000001</v>
      </c>
    </row>
    <row r="1318" spans="1:7" ht="15" customHeight="1">
      <c r="A1318" s="189">
        <v>200708</v>
      </c>
      <c r="B1318" s="189" t="s">
        <v>576</v>
      </c>
      <c r="C1318" s="185" t="s">
        <v>19</v>
      </c>
      <c r="D1318" s="187">
        <v>1464.25</v>
      </c>
      <c r="E1318" s="187">
        <v>1464.25</v>
      </c>
      <c r="F1318" s="463">
        <v>33.32</v>
      </c>
      <c r="G1318" s="463">
        <v>33.32</v>
      </c>
    </row>
    <row r="1319" spans="1:7" ht="15" customHeight="1">
      <c r="A1319" s="189">
        <v>200709</v>
      </c>
      <c r="B1319" s="189" t="s">
        <v>577</v>
      </c>
      <c r="C1319" s="185" t="s">
        <v>19</v>
      </c>
      <c r="D1319" s="187">
        <v>1006.84</v>
      </c>
      <c r="E1319" s="187">
        <v>1006.84</v>
      </c>
      <c r="F1319" s="463">
        <v>62.04</v>
      </c>
      <c r="G1319" s="463">
        <v>62.04</v>
      </c>
    </row>
    <row r="1320" spans="1:7" ht="15" customHeight="1">
      <c r="A1320" s="189">
        <v>200711</v>
      </c>
      <c r="B1320" s="189" t="s">
        <v>578</v>
      </c>
      <c r="C1320" s="185" t="s">
        <v>21</v>
      </c>
      <c r="D1320" s="186">
        <v>321.67</v>
      </c>
      <c r="E1320" s="186">
        <v>321.67</v>
      </c>
      <c r="F1320" s="463">
        <v>5.18</v>
      </c>
      <c r="G1320" s="463">
        <v>5.18</v>
      </c>
    </row>
    <row r="1321" spans="1:7" ht="15" customHeight="1">
      <c r="A1321" s="189">
        <v>200713</v>
      </c>
      <c r="B1321" s="189" t="s">
        <v>579</v>
      </c>
      <c r="C1321" s="185" t="s">
        <v>19</v>
      </c>
      <c r="D1321" s="186">
        <v>203</v>
      </c>
      <c r="E1321" s="186">
        <v>203</v>
      </c>
      <c r="F1321" s="463">
        <v>13.74</v>
      </c>
      <c r="G1321" s="463">
        <v>13.74</v>
      </c>
    </row>
    <row r="1322" spans="1:7" ht="15" customHeight="1">
      <c r="A1322" s="189">
        <v>200714</v>
      </c>
      <c r="B1322" s="189" t="s">
        <v>580</v>
      </c>
      <c r="C1322" s="185" t="s">
        <v>21</v>
      </c>
      <c r="D1322" s="186">
        <v>17.77</v>
      </c>
      <c r="E1322" s="186">
        <v>17.77</v>
      </c>
      <c r="F1322" s="463">
        <v>25.97</v>
      </c>
      <c r="G1322" s="463">
        <v>25.97</v>
      </c>
    </row>
    <row r="1323" spans="1:7" ht="15" customHeight="1">
      <c r="A1323" s="189">
        <v>200715</v>
      </c>
      <c r="B1323" s="189" t="s">
        <v>581</v>
      </c>
      <c r="C1323" s="185" t="s">
        <v>21</v>
      </c>
      <c r="D1323" s="186">
        <v>187.76</v>
      </c>
      <c r="E1323" s="186">
        <v>187.76</v>
      </c>
      <c r="F1323" s="463">
        <v>2.44</v>
      </c>
      <c r="G1323" s="463">
        <v>2.44</v>
      </c>
    </row>
    <row r="1324" spans="1:7" ht="15" customHeight="1">
      <c r="A1324" s="189">
        <v>200716</v>
      </c>
      <c r="B1324" s="189" t="s">
        <v>582</v>
      </c>
      <c r="C1324" s="185" t="s">
        <v>21</v>
      </c>
      <c r="D1324" s="186">
        <v>154.94</v>
      </c>
      <c r="E1324" s="186">
        <v>154.94</v>
      </c>
      <c r="F1324" s="463">
        <v>142.19999999999999</v>
      </c>
      <c r="G1324" s="463">
        <v>142.19999999999999</v>
      </c>
    </row>
    <row r="1325" spans="1:7" ht="15" customHeight="1">
      <c r="A1325" s="189">
        <v>200717</v>
      </c>
      <c r="B1325" s="189" t="s">
        <v>583</v>
      </c>
      <c r="C1325" s="185" t="s">
        <v>36</v>
      </c>
      <c r="D1325" s="186">
        <v>5.68</v>
      </c>
      <c r="E1325" s="186">
        <v>5.68</v>
      </c>
      <c r="F1325" s="463"/>
      <c r="G1325" s="463"/>
    </row>
    <row r="1326" spans="1:7" ht="15" customHeight="1">
      <c r="A1326" s="189">
        <v>200720</v>
      </c>
      <c r="B1326" s="189" t="s">
        <v>584</v>
      </c>
      <c r="C1326" s="185" t="s">
        <v>21</v>
      </c>
      <c r="D1326" s="186">
        <v>57.7</v>
      </c>
      <c r="E1326" s="186">
        <v>57.7</v>
      </c>
      <c r="F1326" s="463">
        <v>110.26</v>
      </c>
      <c r="G1326" s="463">
        <v>110.26</v>
      </c>
    </row>
    <row r="1327" spans="1:7" ht="15" customHeight="1">
      <c r="A1327" s="189">
        <v>200721</v>
      </c>
      <c r="B1327" s="189" t="s">
        <v>585</v>
      </c>
      <c r="C1327" s="185" t="s">
        <v>21</v>
      </c>
      <c r="D1327" s="186">
        <v>20.059999999999999</v>
      </c>
      <c r="E1327" s="186">
        <v>20.059999999999999</v>
      </c>
      <c r="F1327" s="463">
        <v>44.15</v>
      </c>
      <c r="G1327" s="463">
        <v>44.15</v>
      </c>
    </row>
    <row r="1328" spans="1:7" ht="15" customHeight="1">
      <c r="A1328" s="189">
        <v>200725</v>
      </c>
      <c r="B1328" s="189" t="s">
        <v>586</v>
      </c>
      <c r="C1328" s="185" t="s">
        <v>36</v>
      </c>
      <c r="D1328" s="186">
        <v>11.6</v>
      </c>
      <c r="E1328" s="186">
        <v>11.6</v>
      </c>
      <c r="F1328" s="463">
        <v>59.47</v>
      </c>
      <c r="G1328" s="463">
        <v>59.47</v>
      </c>
    </row>
    <row r="1329" spans="1:7" ht="15" customHeight="1">
      <c r="A1329" s="189">
        <v>200726</v>
      </c>
      <c r="B1329" s="189" t="s">
        <v>587</v>
      </c>
      <c r="C1329" s="185" t="s">
        <v>21</v>
      </c>
      <c r="D1329" s="186">
        <v>177.21</v>
      </c>
      <c r="E1329" s="186">
        <v>177.21</v>
      </c>
      <c r="F1329" s="463">
        <v>83.17</v>
      </c>
      <c r="G1329" s="463">
        <v>83.17</v>
      </c>
    </row>
    <row r="1330" spans="1:7" ht="15" customHeight="1">
      <c r="A1330" s="189">
        <v>200728</v>
      </c>
      <c r="B1330" s="189" t="s">
        <v>588</v>
      </c>
      <c r="C1330" s="185" t="s">
        <v>21</v>
      </c>
      <c r="D1330" s="186">
        <v>244.89</v>
      </c>
      <c r="E1330" s="186">
        <v>244.89</v>
      </c>
      <c r="F1330" s="463">
        <v>38.700000000000003</v>
      </c>
      <c r="G1330" s="463">
        <v>38.700000000000003</v>
      </c>
    </row>
    <row r="1331" spans="1:7" ht="15" customHeight="1">
      <c r="A1331" s="189">
        <v>200738</v>
      </c>
      <c r="B1331" s="189" t="s">
        <v>589</v>
      </c>
      <c r="C1331" s="185" t="s">
        <v>151</v>
      </c>
      <c r="D1331" s="186">
        <v>37.630000000000003</v>
      </c>
      <c r="E1331" s="186">
        <v>37.630000000000003</v>
      </c>
      <c r="F1331" s="463">
        <v>35.729999999999997</v>
      </c>
      <c r="G1331" s="463">
        <v>35.729999999999997</v>
      </c>
    </row>
    <row r="1332" spans="1:7" ht="15" customHeight="1">
      <c r="A1332" s="188">
        <v>21</v>
      </c>
      <c r="B1332" s="188" t="s">
        <v>809</v>
      </c>
      <c r="C1332" s="185"/>
      <c r="D1332" s="186"/>
      <c r="E1332" s="186"/>
      <c r="F1332" s="463">
        <v>36.549999999999997</v>
      </c>
      <c r="G1332" s="463">
        <v>36.549999999999997</v>
      </c>
    </row>
    <row r="1333" spans="1:7" ht="15" customHeight="1">
      <c r="A1333" s="188">
        <v>2101</v>
      </c>
      <c r="B1333" s="188" t="s">
        <v>810</v>
      </c>
      <c r="C1333" s="185"/>
      <c r="D1333" s="186"/>
      <c r="E1333" s="186"/>
      <c r="F1333" s="463">
        <v>165.97</v>
      </c>
      <c r="G1333" s="463">
        <v>165.97</v>
      </c>
    </row>
    <row r="1334" spans="1:7" ht="15" customHeight="1">
      <c r="A1334" s="189">
        <v>210105</v>
      </c>
      <c r="B1334" s="189" t="s">
        <v>590</v>
      </c>
      <c r="C1334" s="185" t="s">
        <v>21</v>
      </c>
      <c r="D1334" s="186">
        <v>142.69999999999999</v>
      </c>
      <c r="E1334" s="186">
        <v>142.69999999999999</v>
      </c>
      <c r="F1334" s="463">
        <v>66.27</v>
      </c>
      <c r="G1334" s="463">
        <v>66.27</v>
      </c>
    </row>
    <row r="1335" spans="1:7" ht="15" customHeight="1">
      <c r="A1335" s="189">
        <v>210109</v>
      </c>
      <c r="B1335" s="189" t="s">
        <v>591</v>
      </c>
      <c r="C1335" s="185" t="s">
        <v>19</v>
      </c>
      <c r="D1335" s="186">
        <v>585.63</v>
      </c>
      <c r="E1335" s="186">
        <v>585.63</v>
      </c>
      <c r="F1335" s="463">
        <v>48.61</v>
      </c>
      <c r="G1335" s="463">
        <v>48.61</v>
      </c>
    </row>
    <row r="1336" spans="1:7" ht="15" customHeight="1">
      <c r="A1336" s="189">
        <v>210114</v>
      </c>
      <c r="B1336" s="189" t="s">
        <v>4647</v>
      </c>
      <c r="C1336" s="185" t="s">
        <v>19</v>
      </c>
      <c r="D1336" s="187">
        <v>5867.16</v>
      </c>
      <c r="E1336" s="187">
        <v>5867.16</v>
      </c>
      <c r="F1336" s="463">
        <v>85</v>
      </c>
      <c r="G1336" s="463">
        <v>85</v>
      </c>
    </row>
    <row r="1337" spans="1:7" ht="15" customHeight="1">
      <c r="A1337" s="188">
        <v>2102</v>
      </c>
      <c r="B1337" s="188" t="s">
        <v>811</v>
      </c>
      <c r="C1337" s="185"/>
      <c r="D1337" s="186"/>
      <c r="E1337" s="186"/>
      <c r="F1337" s="463">
        <v>469.67</v>
      </c>
      <c r="G1337" s="463">
        <v>469.67</v>
      </c>
    </row>
    <row r="1338" spans="1:7" ht="15" customHeight="1">
      <c r="A1338" s="189">
        <v>210210</v>
      </c>
      <c r="B1338" s="189" t="s">
        <v>592</v>
      </c>
      <c r="C1338" s="185" t="s">
        <v>21</v>
      </c>
      <c r="D1338" s="186">
        <v>353.94</v>
      </c>
      <c r="E1338" s="186">
        <v>353.94</v>
      </c>
      <c r="F1338" s="463">
        <v>756.28</v>
      </c>
      <c r="G1338" s="463">
        <v>756.28</v>
      </c>
    </row>
    <row r="1339" spans="1:7" ht="15" customHeight="1">
      <c r="A1339" s="188">
        <v>2103</v>
      </c>
      <c r="B1339" s="188" t="s">
        <v>812</v>
      </c>
      <c r="C1339" s="185"/>
      <c r="D1339" s="186"/>
      <c r="E1339" s="186"/>
      <c r="F1339" s="463">
        <v>215.35</v>
      </c>
      <c r="G1339" s="463">
        <v>215.35</v>
      </c>
    </row>
    <row r="1340" spans="1:7" ht="15" customHeight="1">
      <c r="A1340" s="189">
        <v>210301</v>
      </c>
      <c r="B1340" s="189" t="s">
        <v>593</v>
      </c>
      <c r="C1340" s="185" t="s">
        <v>36</v>
      </c>
      <c r="D1340" s="186">
        <v>421.41</v>
      </c>
      <c r="E1340" s="186">
        <v>421.41</v>
      </c>
      <c r="F1340" s="463"/>
      <c r="G1340" s="463"/>
    </row>
    <row r="1341" spans="1:7" ht="15" customHeight="1">
      <c r="A1341" s="189">
        <v>210302</v>
      </c>
      <c r="B1341" s="189" t="s">
        <v>4648</v>
      </c>
      <c r="C1341" s="185" t="s">
        <v>36</v>
      </c>
      <c r="D1341" s="186">
        <v>316.88</v>
      </c>
      <c r="E1341" s="186">
        <v>316.88</v>
      </c>
      <c r="F1341" s="464">
        <v>10793.15</v>
      </c>
      <c r="G1341" s="464">
        <v>10793.15</v>
      </c>
    </row>
    <row r="1342" spans="1:7" ht="15" customHeight="1">
      <c r="A1342" s="189">
        <v>210304</v>
      </c>
      <c r="B1342" s="189" t="s">
        <v>594</v>
      </c>
      <c r="C1342" s="185" t="s">
        <v>36</v>
      </c>
      <c r="D1342" s="186">
        <v>224.69</v>
      </c>
      <c r="E1342" s="186">
        <v>224.69</v>
      </c>
      <c r="F1342" s="464">
        <v>28277.23</v>
      </c>
      <c r="G1342" s="464">
        <v>28277.23</v>
      </c>
    </row>
    <row r="1343" spans="1:7" ht="15" customHeight="1">
      <c r="A1343" s="189">
        <v>210316</v>
      </c>
      <c r="B1343" s="189" t="s">
        <v>595</v>
      </c>
      <c r="C1343" s="185" t="s">
        <v>19</v>
      </c>
      <c r="D1343" s="186">
        <v>856.69</v>
      </c>
      <c r="E1343" s="186">
        <v>856.69</v>
      </c>
      <c r="F1343" s="464">
        <v>11752.7</v>
      </c>
      <c r="G1343" s="464">
        <v>11752.7</v>
      </c>
    </row>
    <row r="1344" spans="1:7" ht="15" customHeight="1">
      <c r="A1344" s="189">
        <v>210321</v>
      </c>
      <c r="B1344" s="189" t="s">
        <v>596</v>
      </c>
      <c r="C1344" s="185" t="s">
        <v>19</v>
      </c>
      <c r="D1344" s="186">
        <v>195.37</v>
      </c>
      <c r="E1344" s="186">
        <v>195.37</v>
      </c>
      <c r="F1344" s="464">
        <v>3589.66</v>
      </c>
      <c r="G1344" s="464">
        <v>3589.66</v>
      </c>
    </row>
    <row r="1345" spans="1:7" ht="15" customHeight="1">
      <c r="A1345" s="189">
        <v>210322</v>
      </c>
      <c r="B1345" s="189" t="s">
        <v>597</v>
      </c>
      <c r="C1345" s="185" t="s">
        <v>36</v>
      </c>
      <c r="D1345" s="186">
        <v>167.21</v>
      </c>
      <c r="E1345" s="186">
        <v>167.21</v>
      </c>
      <c r="F1345" s="464">
        <v>20222.919999999998</v>
      </c>
      <c r="G1345" s="464">
        <v>20222.919999999998</v>
      </c>
    </row>
    <row r="1346" spans="1:7" ht="15" customHeight="1">
      <c r="A1346" s="188">
        <v>22</v>
      </c>
      <c r="B1346" s="188" t="s">
        <v>813</v>
      </c>
      <c r="C1346" s="185"/>
      <c r="D1346" s="186"/>
      <c r="E1346" s="186"/>
      <c r="F1346" s="464">
        <v>8634.73</v>
      </c>
      <c r="G1346" s="464">
        <v>8634.73</v>
      </c>
    </row>
    <row r="1347" spans="1:7" ht="15" customHeight="1">
      <c r="A1347" s="188">
        <v>2208</v>
      </c>
      <c r="B1347" s="188" t="s">
        <v>814</v>
      </c>
      <c r="C1347" s="185"/>
      <c r="D1347" s="186"/>
      <c r="E1347" s="186"/>
      <c r="F1347" s="464">
        <v>6906.65</v>
      </c>
      <c r="G1347" s="464">
        <v>6906.65</v>
      </c>
    </row>
    <row r="1348" spans="1:7" ht="15" customHeight="1">
      <c r="A1348" s="189">
        <v>220803</v>
      </c>
      <c r="B1348" s="189" t="s">
        <v>24445</v>
      </c>
      <c r="C1348" s="185" t="s">
        <v>87</v>
      </c>
      <c r="D1348" s="187">
        <v>4300.57</v>
      </c>
      <c r="E1348" s="187">
        <v>4300.57</v>
      </c>
      <c r="F1348" s="464">
        <v>16153.49</v>
      </c>
      <c r="G1348" s="464">
        <v>16153.49</v>
      </c>
    </row>
    <row r="1349" spans="1:7" ht="15" customHeight="1">
      <c r="A1349" s="188">
        <v>31</v>
      </c>
      <c r="B1349" s="188" t="s">
        <v>815</v>
      </c>
      <c r="C1349" s="185"/>
      <c r="D1349" s="186"/>
      <c r="E1349" s="186"/>
      <c r="F1349" s="464">
        <v>13374.95</v>
      </c>
      <c r="G1349" s="464">
        <v>13374.95</v>
      </c>
    </row>
    <row r="1350" spans="1:7" ht="15" customHeight="1">
      <c r="A1350" s="188">
        <v>3108</v>
      </c>
      <c r="B1350" s="188" t="s">
        <v>816</v>
      </c>
      <c r="C1350" s="185"/>
      <c r="D1350" s="186"/>
      <c r="E1350" s="186"/>
      <c r="F1350" s="464">
        <v>13374.95</v>
      </c>
      <c r="G1350" s="464">
        <v>13374.95</v>
      </c>
    </row>
    <row r="1351" spans="1:7" ht="15" customHeight="1">
      <c r="A1351" s="189">
        <v>310801</v>
      </c>
      <c r="B1351" s="189" t="s">
        <v>599</v>
      </c>
      <c r="C1351" s="185" t="s">
        <v>19</v>
      </c>
      <c r="D1351" s="186">
        <v>12.47</v>
      </c>
      <c r="E1351" s="186">
        <v>12.47</v>
      </c>
      <c r="F1351" s="464">
        <v>12391.24</v>
      </c>
      <c r="G1351" s="464">
        <v>12391.24</v>
      </c>
    </row>
    <row r="1352" spans="1:7" ht="15" customHeight="1">
      <c r="A1352" s="189">
        <v>310802</v>
      </c>
      <c r="B1352" s="189" t="s">
        <v>600</v>
      </c>
      <c r="C1352" s="185" t="s">
        <v>19</v>
      </c>
      <c r="D1352" s="186">
        <v>155.19999999999999</v>
      </c>
      <c r="E1352" s="186">
        <v>155.19999999999999</v>
      </c>
      <c r="F1352" s="464">
        <v>12520.68</v>
      </c>
      <c r="G1352" s="464">
        <v>12520.68</v>
      </c>
    </row>
    <row r="1353" spans="1:7" ht="15" customHeight="1">
      <c r="A1353" s="189">
        <v>310803</v>
      </c>
      <c r="B1353" s="189" t="s">
        <v>601</v>
      </c>
      <c r="C1353" s="185" t="s">
        <v>19</v>
      </c>
      <c r="D1353" s="186">
        <v>22.15</v>
      </c>
      <c r="E1353" s="186">
        <v>22.15</v>
      </c>
      <c r="F1353" s="464">
        <v>13374.95</v>
      </c>
      <c r="G1353" s="464">
        <v>13374.95</v>
      </c>
    </row>
    <row r="1354" spans="1:7" ht="15" customHeight="1">
      <c r="A1354" s="189">
        <v>310804</v>
      </c>
      <c r="B1354" s="189" t="s">
        <v>602</v>
      </c>
      <c r="C1354" s="185" t="s">
        <v>19</v>
      </c>
      <c r="D1354" s="186">
        <v>62.53</v>
      </c>
      <c r="E1354" s="186">
        <v>62.53</v>
      </c>
      <c r="F1354" s="464">
        <v>28950.3</v>
      </c>
      <c r="G1354" s="464">
        <v>28950.3</v>
      </c>
    </row>
    <row r="1355" spans="1:7" ht="15" customHeight="1">
      <c r="A1355" s="189">
        <v>310805</v>
      </c>
      <c r="B1355" s="189" t="s">
        <v>603</v>
      </c>
      <c r="C1355" s="185" t="s">
        <v>19</v>
      </c>
      <c r="D1355" s="186">
        <v>3.95</v>
      </c>
      <c r="E1355" s="186">
        <v>3.95</v>
      </c>
      <c r="F1355" s="464">
        <v>7179.33</v>
      </c>
      <c r="G1355" s="464">
        <v>7179.33</v>
      </c>
    </row>
    <row r="1356" spans="1:7" ht="15" customHeight="1">
      <c r="A1356" s="189">
        <v>310806</v>
      </c>
      <c r="B1356" s="189" t="s">
        <v>604</v>
      </c>
      <c r="C1356" s="185" t="s">
        <v>19</v>
      </c>
      <c r="D1356" s="186">
        <v>13.24</v>
      </c>
      <c r="E1356" s="186">
        <v>13.24</v>
      </c>
      <c r="F1356" s="464">
        <v>16153.49</v>
      </c>
      <c r="G1356" s="464">
        <v>16153.49</v>
      </c>
    </row>
    <row r="1357" spans="1:7" ht="15" customHeight="1">
      <c r="A1357" s="189">
        <v>310807</v>
      </c>
      <c r="B1357" s="189" t="s">
        <v>605</v>
      </c>
      <c r="C1357" s="185" t="s">
        <v>19</v>
      </c>
      <c r="D1357" s="186">
        <v>23.7</v>
      </c>
      <c r="E1357" s="186">
        <v>23.7</v>
      </c>
      <c r="F1357" s="464">
        <v>24219.88</v>
      </c>
      <c r="G1357" s="464">
        <v>24219.88</v>
      </c>
    </row>
    <row r="1358" spans="1:7" ht="15" customHeight="1">
      <c r="A1358" s="189">
        <v>310808</v>
      </c>
      <c r="B1358" s="189" t="s">
        <v>606</v>
      </c>
      <c r="C1358" s="185" t="s">
        <v>19</v>
      </c>
      <c r="D1358" s="186">
        <v>1.41</v>
      </c>
      <c r="E1358" s="186">
        <v>1.41</v>
      </c>
      <c r="F1358" s="464">
        <v>3356.34</v>
      </c>
      <c r="G1358" s="464">
        <v>3356.34</v>
      </c>
    </row>
    <row r="1359" spans="1:7" ht="15" customHeight="1">
      <c r="A1359" s="189">
        <v>310809</v>
      </c>
      <c r="B1359" s="189" t="s">
        <v>607</v>
      </c>
      <c r="C1359" s="185" t="s">
        <v>19</v>
      </c>
      <c r="D1359" s="186">
        <v>101.05</v>
      </c>
      <c r="E1359" s="186">
        <v>101.05</v>
      </c>
      <c r="F1359" s="464">
        <v>6071.02</v>
      </c>
      <c r="G1359" s="464">
        <v>6071.02</v>
      </c>
    </row>
    <row r="1360" spans="1:7" ht="15" customHeight="1">
      <c r="A1360" s="188">
        <v>3109</v>
      </c>
      <c r="B1360" s="188" t="s">
        <v>817</v>
      </c>
      <c r="C1360" s="185"/>
      <c r="D1360" s="186"/>
      <c r="E1360" s="186"/>
      <c r="F1360" s="464">
        <v>2490.67</v>
      </c>
      <c r="G1360" s="464">
        <v>2490.67</v>
      </c>
    </row>
    <row r="1361" spans="1:7" ht="15" customHeight="1">
      <c r="A1361" s="189">
        <v>310901</v>
      </c>
      <c r="B1361" s="189" t="s">
        <v>608</v>
      </c>
      <c r="C1361" s="185" t="s">
        <v>19</v>
      </c>
      <c r="D1361" s="186">
        <v>91.14</v>
      </c>
      <c r="E1361" s="186">
        <v>91.14</v>
      </c>
      <c r="F1361" s="464">
        <v>2490.67</v>
      </c>
      <c r="G1361" s="464">
        <v>2490.67</v>
      </c>
    </row>
    <row r="1362" spans="1:7" ht="15" customHeight="1">
      <c r="A1362" s="189">
        <v>310902</v>
      </c>
      <c r="B1362" s="189" t="s">
        <v>609</v>
      </c>
      <c r="C1362" s="185" t="s">
        <v>19</v>
      </c>
      <c r="D1362" s="186">
        <v>39.03</v>
      </c>
      <c r="E1362" s="186">
        <v>39.03</v>
      </c>
      <c r="F1362" s="463"/>
      <c r="G1362" s="463"/>
    </row>
    <row r="1363" spans="1:7" ht="15" customHeight="1">
      <c r="A1363" s="189">
        <v>310903</v>
      </c>
      <c r="B1363" s="189" t="s">
        <v>610</v>
      </c>
      <c r="C1363" s="185" t="s">
        <v>19</v>
      </c>
      <c r="D1363" s="186">
        <v>56.22</v>
      </c>
      <c r="E1363" s="186">
        <v>56.22</v>
      </c>
      <c r="F1363" s="464">
        <v>9310.33</v>
      </c>
      <c r="G1363" s="464">
        <v>9310.33</v>
      </c>
    </row>
    <row r="1364" spans="1:7" ht="15" customHeight="1">
      <c r="A1364" s="189">
        <v>310904</v>
      </c>
      <c r="B1364" s="189" t="s">
        <v>611</v>
      </c>
      <c r="C1364" s="185" t="s">
        <v>19</v>
      </c>
      <c r="D1364" s="186">
        <v>81.040000000000006</v>
      </c>
      <c r="E1364" s="186">
        <v>81.040000000000006</v>
      </c>
      <c r="F1364" s="464">
        <v>24392.35</v>
      </c>
      <c r="G1364" s="464">
        <v>24392.35</v>
      </c>
    </row>
    <row r="1365" spans="1:7" ht="15" customHeight="1">
      <c r="A1365" s="189">
        <v>310905</v>
      </c>
      <c r="B1365" s="189" t="s">
        <v>612</v>
      </c>
      <c r="C1365" s="185" t="s">
        <v>19</v>
      </c>
      <c r="D1365" s="186">
        <v>36.78</v>
      </c>
      <c r="E1365" s="186">
        <v>36.78</v>
      </c>
      <c r="F1365" s="464">
        <v>10138.049999999999</v>
      </c>
      <c r="G1365" s="464">
        <v>10138.049999999999</v>
      </c>
    </row>
    <row r="1366" spans="1:7" ht="15" customHeight="1">
      <c r="A1366" s="189">
        <v>310906</v>
      </c>
      <c r="B1366" s="189" t="s">
        <v>613</v>
      </c>
      <c r="C1366" s="185" t="s">
        <v>19</v>
      </c>
      <c r="D1366" s="186">
        <v>37.840000000000003</v>
      </c>
      <c r="E1366" s="186">
        <v>37.840000000000003</v>
      </c>
      <c r="F1366" s="464">
        <v>3096.5</v>
      </c>
      <c r="G1366" s="464">
        <v>3096.5</v>
      </c>
    </row>
    <row r="1367" spans="1:7" ht="15" customHeight="1">
      <c r="A1367" s="189">
        <v>310907</v>
      </c>
      <c r="B1367" s="189" t="s">
        <v>614</v>
      </c>
      <c r="C1367" s="185" t="s">
        <v>19</v>
      </c>
      <c r="D1367" s="186">
        <v>45.65</v>
      </c>
      <c r="E1367" s="186">
        <v>45.65</v>
      </c>
      <c r="F1367" s="464">
        <v>17444.59</v>
      </c>
      <c r="G1367" s="464">
        <v>17444.59</v>
      </c>
    </row>
    <row r="1368" spans="1:7" ht="15" customHeight="1">
      <c r="A1368" s="189">
        <v>310908</v>
      </c>
      <c r="B1368" s="189" t="s">
        <v>615</v>
      </c>
      <c r="C1368" s="185" t="s">
        <v>19</v>
      </c>
      <c r="D1368" s="186">
        <v>181.23</v>
      </c>
      <c r="E1368" s="186">
        <v>181.23</v>
      </c>
      <c r="F1368" s="464">
        <v>7448.44</v>
      </c>
      <c r="G1368" s="464">
        <v>7448.44</v>
      </c>
    </row>
    <row r="1369" spans="1:7" ht="15" customHeight="1">
      <c r="A1369" s="189">
        <v>310909</v>
      </c>
      <c r="B1369" s="189" t="s">
        <v>616</v>
      </c>
      <c r="C1369" s="185" t="s">
        <v>19</v>
      </c>
      <c r="D1369" s="186">
        <v>62.03</v>
      </c>
      <c r="E1369" s="186">
        <v>62.03</v>
      </c>
      <c r="F1369" s="464">
        <v>5957.78</v>
      </c>
      <c r="G1369" s="464">
        <v>5957.78</v>
      </c>
    </row>
    <row r="1370" spans="1:7" ht="15" customHeight="1">
      <c r="A1370" s="189">
        <v>310910</v>
      </c>
      <c r="B1370" s="189" t="s">
        <v>617</v>
      </c>
      <c r="C1370" s="185" t="s">
        <v>19</v>
      </c>
      <c r="D1370" s="186">
        <v>40.659999999999997</v>
      </c>
      <c r="E1370" s="186">
        <v>40.659999999999997</v>
      </c>
      <c r="F1370" s="464">
        <v>13934.23</v>
      </c>
      <c r="G1370" s="464">
        <v>13934.23</v>
      </c>
    </row>
    <row r="1371" spans="1:7" ht="15" customHeight="1">
      <c r="A1371" s="189">
        <v>310911</v>
      </c>
      <c r="B1371" s="189" t="s">
        <v>618</v>
      </c>
      <c r="C1371" s="185" t="s">
        <v>19</v>
      </c>
      <c r="D1371" s="186">
        <v>63.79</v>
      </c>
      <c r="E1371" s="186">
        <v>63.79</v>
      </c>
      <c r="F1371" s="464">
        <v>11537.43</v>
      </c>
      <c r="G1371" s="464">
        <v>11537.43</v>
      </c>
    </row>
    <row r="1372" spans="1:7" ht="15" customHeight="1">
      <c r="A1372" s="189">
        <v>310912</v>
      </c>
      <c r="B1372" s="189" t="s">
        <v>619</v>
      </c>
      <c r="C1372" s="185" t="s">
        <v>19</v>
      </c>
      <c r="D1372" s="186">
        <v>501.34</v>
      </c>
      <c r="E1372" s="186">
        <v>501.34</v>
      </c>
      <c r="F1372" s="464">
        <v>11537.43</v>
      </c>
      <c r="G1372" s="464">
        <v>11537.43</v>
      </c>
    </row>
    <row r="1373" spans="1:7" ht="15" customHeight="1">
      <c r="A1373" s="189">
        <v>310913</v>
      </c>
      <c r="B1373" s="189" t="s">
        <v>620</v>
      </c>
      <c r="C1373" s="185" t="s">
        <v>19</v>
      </c>
      <c r="D1373" s="186">
        <v>711.93</v>
      </c>
      <c r="E1373" s="186">
        <v>711.93</v>
      </c>
      <c r="F1373" s="464">
        <v>10688.87</v>
      </c>
      <c r="G1373" s="464">
        <v>10688.87</v>
      </c>
    </row>
    <row r="1374" spans="1:7" ht="15" customHeight="1">
      <c r="A1374" s="189">
        <v>310914</v>
      </c>
      <c r="B1374" s="189" t="s">
        <v>621</v>
      </c>
      <c r="C1374" s="185" t="s">
        <v>19</v>
      </c>
      <c r="D1374" s="186">
        <v>202.88</v>
      </c>
      <c r="E1374" s="186">
        <v>202.88</v>
      </c>
      <c r="F1374" s="464">
        <v>10800.52</v>
      </c>
      <c r="G1374" s="464">
        <v>10800.52</v>
      </c>
    </row>
    <row r="1375" spans="1:7" ht="15" customHeight="1">
      <c r="A1375" s="188">
        <v>99</v>
      </c>
      <c r="B1375" s="188" t="s">
        <v>33537</v>
      </c>
      <c r="C1375" s="185"/>
      <c r="D1375" s="186"/>
      <c r="E1375" s="186"/>
      <c r="F1375" s="464">
        <v>11537.43</v>
      </c>
      <c r="G1375" s="464">
        <v>11537.43</v>
      </c>
    </row>
    <row r="1376" spans="1:7" ht="15" customHeight="1">
      <c r="A1376" s="188">
        <v>9901</v>
      </c>
      <c r="B1376" s="188" t="s">
        <v>33538</v>
      </c>
      <c r="C1376" s="185"/>
      <c r="D1376" s="186"/>
      <c r="E1376" s="186"/>
      <c r="F1376" s="464">
        <v>24972.94</v>
      </c>
      <c r="G1376" s="464">
        <v>24972.94</v>
      </c>
    </row>
    <row r="1377" spans="1:7" ht="15" customHeight="1">
      <c r="A1377" s="189">
        <v>990101</v>
      </c>
      <c r="B1377" s="189" t="s">
        <v>33539</v>
      </c>
      <c r="C1377" s="185" t="s">
        <v>29</v>
      </c>
      <c r="D1377" s="186">
        <v>433.7</v>
      </c>
      <c r="E1377" s="186">
        <v>433.7</v>
      </c>
      <c r="F1377" s="464">
        <v>6192.99</v>
      </c>
      <c r="G1377" s="464">
        <v>6192.99</v>
      </c>
    </row>
    <row r="1378" spans="1:7" ht="15" customHeight="1">
      <c r="A1378" s="189">
        <v>990102</v>
      </c>
      <c r="B1378" s="189" t="s">
        <v>33540</v>
      </c>
      <c r="C1378" s="185" t="s">
        <v>29</v>
      </c>
      <c r="D1378" s="186">
        <v>444.25</v>
      </c>
      <c r="E1378" s="186">
        <v>444.25</v>
      </c>
      <c r="F1378" s="464">
        <v>13934.23</v>
      </c>
      <c r="G1378" s="464">
        <v>13934.23</v>
      </c>
    </row>
    <row r="1379" spans="1:7" ht="15" customHeight="1">
      <c r="A1379" s="189">
        <v>990103</v>
      </c>
      <c r="B1379" s="189" t="s">
        <v>33541</v>
      </c>
      <c r="C1379" s="185" t="s">
        <v>29</v>
      </c>
      <c r="D1379" s="186">
        <v>386.7</v>
      </c>
      <c r="E1379" s="186">
        <v>386.7</v>
      </c>
      <c r="F1379" s="464">
        <v>20892.419999999998</v>
      </c>
      <c r="G1379" s="464">
        <v>20892.419999999998</v>
      </c>
    </row>
    <row r="1380" spans="1:7" ht="15" customHeight="1">
      <c r="A1380" s="189">
        <v>990104</v>
      </c>
      <c r="B1380" s="189" t="s">
        <v>33542</v>
      </c>
      <c r="C1380" s="185" t="s">
        <v>29</v>
      </c>
      <c r="D1380" s="186">
        <v>695.95</v>
      </c>
      <c r="E1380" s="186">
        <v>695.95</v>
      </c>
      <c r="F1380" s="464">
        <v>2895.22</v>
      </c>
      <c r="G1380" s="464">
        <v>2895.22</v>
      </c>
    </row>
    <row r="1381" spans="1:7" ht="15" customHeight="1">
      <c r="A1381" s="189">
        <v>990105</v>
      </c>
      <c r="B1381" s="189" t="s">
        <v>33543</v>
      </c>
      <c r="C1381" s="185" t="s">
        <v>21</v>
      </c>
      <c r="D1381" s="186">
        <v>21.26</v>
      </c>
      <c r="E1381" s="186">
        <v>21.26</v>
      </c>
      <c r="F1381" s="464">
        <v>5236.95</v>
      </c>
      <c r="G1381" s="464">
        <v>5236.95</v>
      </c>
    </row>
    <row r="1382" spans="1:7" ht="15" customHeight="1">
      <c r="A1382" s="189">
        <v>990106</v>
      </c>
      <c r="B1382" s="189" t="s">
        <v>33544</v>
      </c>
      <c r="C1382" s="185" t="s">
        <v>21</v>
      </c>
      <c r="D1382" s="186">
        <v>169.16</v>
      </c>
      <c r="E1382" s="186">
        <v>169.16</v>
      </c>
      <c r="F1382" s="464">
        <v>2148.4899999999998</v>
      </c>
      <c r="G1382" s="464">
        <v>2148.4899999999998</v>
      </c>
    </row>
    <row r="1383" spans="1:7" ht="15" customHeight="1">
      <c r="A1383" s="189">
        <v>990107</v>
      </c>
      <c r="B1383" s="189" t="s">
        <v>33545</v>
      </c>
      <c r="C1383" s="185" t="s">
        <v>36</v>
      </c>
      <c r="D1383" s="186">
        <v>22.72</v>
      </c>
      <c r="E1383" s="186">
        <v>22.72</v>
      </c>
      <c r="F1383" s="464">
        <v>2148.4899999999998</v>
      </c>
      <c r="G1383" s="464">
        <v>2148.4899999999998</v>
      </c>
    </row>
    <row r="1384" spans="1:7" ht="15" customHeight="1">
      <c r="A1384" s="189">
        <v>990108</v>
      </c>
      <c r="B1384" s="189" t="s">
        <v>33546</v>
      </c>
      <c r="C1384" s="185" t="s">
        <v>36</v>
      </c>
      <c r="D1384" s="186">
        <v>44.06</v>
      </c>
      <c r="E1384" s="186">
        <v>44.06</v>
      </c>
      <c r="F1384" s="464">
        <v>4028.42</v>
      </c>
      <c r="G1384" s="464">
        <v>4028.42</v>
      </c>
    </row>
    <row r="1385" spans="1:7" ht="15" customHeight="1">
      <c r="A1385" s="189">
        <v>990109</v>
      </c>
      <c r="B1385" s="189" t="s">
        <v>33547</v>
      </c>
      <c r="C1385" s="185" t="s">
        <v>21</v>
      </c>
      <c r="D1385" s="186">
        <v>6.94</v>
      </c>
      <c r="E1385" s="186">
        <v>6.94</v>
      </c>
      <c r="F1385" s="187">
        <v>3147.29</v>
      </c>
    </row>
    <row r="1386" spans="1:7" ht="15" customHeight="1">
      <c r="A1386" s="189">
        <v>990110</v>
      </c>
      <c r="B1386" s="189" t="s">
        <v>33548</v>
      </c>
      <c r="C1386" s="185" t="s">
        <v>21</v>
      </c>
      <c r="D1386" s="186">
        <v>144.11000000000001</v>
      </c>
      <c r="E1386" s="186">
        <v>144.11000000000001</v>
      </c>
      <c r="F1386" s="187">
        <v>5693.57</v>
      </c>
    </row>
    <row r="1387" spans="1:7" ht="15" customHeight="1">
      <c r="A1387" s="189">
        <v>990111</v>
      </c>
      <c r="B1387" s="189" t="s">
        <v>33549</v>
      </c>
      <c r="C1387" s="185" t="s">
        <v>21</v>
      </c>
      <c r="D1387" s="186">
        <v>410.36</v>
      </c>
      <c r="E1387" s="186">
        <v>410.36</v>
      </c>
      <c r="F1387" s="187">
        <v>2335.8200000000002</v>
      </c>
    </row>
    <row r="1388" spans="1:7" ht="15" customHeight="1">
      <c r="A1388" s="189">
        <v>990112</v>
      </c>
      <c r="B1388" s="189" t="s">
        <v>33550</v>
      </c>
      <c r="C1388" s="185" t="s">
        <v>21</v>
      </c>
      <c r="D1388" s="186">
        <v>202.34</v>
      </c>
      <c r="E1388" s="186">
        <v>202.34</v>
      </c>
      <c r="F1388" s="187">
        <v>2335.8200000000002</v>
      </c>
    </row>
    <row r="1389" spans="1:7" ht="15" customHeight="1">
      <c r="A1389" s="189">
        <v>990113</v>
      </c>
      <c r="B1389" s="189" t="s">
        <v>33551</v>
      </c>
      <c r="C1389" s="185" t="s">
        <v>21</v>
      </c>
      <c r="D1389" s="186">
        <v>8.07</v>
      </c>
      <c r="E1389" s="186">
        <v>8.07</v>
      </c>
      <c r="F1389" s="187">
        <v>4379.67</v>
      </c>
    </row>
    <row r="1390" spans="1:7" ht="15" customHeight="1">
      <c r="A1390" s="189">
        <v>990114</v>
      </c>
      <c r="B1390" s="189" t="s">
        <v>33552</v>
      </c>
      <c r="C1390" s="185" t="s">
        <v>21</v>
      </c>
      <c r="D1390" s="186">
        <v>169.44</v>
      </c>
      <c r="E1390" s="186">
        <v>169.44</v>
      </c>
    </row>
    <row r="1391" spans="1:7" ht="15" customHeight="1">
      <c r="A1391" s="189">
        <v>990115</v>
      </c>
      <c r="B1391" s="189" t="s">
        <v>33553</v>
      </c>
      <c r="C1391" s="185" t="s">
        <v>21</v>
      </c>
      <c r="D1391" s="186">
        <v>26.65</v>
      </c>
      <c r="E1391" s="186">
        <v>26.65</v>
      </c>
    </row>
    <row r="1392" spans="1:7" ht="15" customHeight="1">
      <c r="A1392" s="189">
        <v>990116</v>
      </c>
      <c r="B1392" s="189" t="s">
        <v>33554</v>
      </c>
      <c r="C1392" s="185" t="s">
        <v>21</v>
      </c>
      <c r="D1392" s="186">
        <v>68.599999999999994</v>
      </c>
      <c r="E1392" s="186">
        <v>68.599999999999994</v>
      </c>
    </row>
    <row r="1393" spans="1:5" ht="15" customHeight="1">
      <c r="A1393" s="189">
        <v>990117</v>
      </c>
      <c r="B1393" s="189" t="s">
        <v>33555</v>
      </c>
      <c r="C1393" s="185" t="s">
        <v>29</v>
      </c>
      <c r="D1393" s="186">
        <v>409.04</v>
      </c>
      <c r="E1393" s="186">
        <v>409.04</v>
      </c>
    </row>
    <row r="1394" spans="1:5" ht="15" customHeight="1">
      <c r="A1394" s="189">
        <v>990118</v>
      </c>
      <c r="B1394" s="189" t="s">
        <v>33556</v>
      </c>
      <c r="C1394" s="185" t="s">
        <v>36</v>
      </c>
      <c r="D1394" s="186">
        <v>28.79</v>
      </c>
      <c r="E1394" s="186">
        <v>28.79</v>
      </c>
    </row>
    <row r="1395" spans="1:5" ht="15" customHeight="1">
      <c r="A1395" s="189">
        <v>990119</v>
      </c>
      <c r="B1395" s="189" t="s">
        <v>33557</v>
      </c>
      <c r="C1395" s="185" t="s">
        <v>21</v>
      </c>
      <c r="D1395" s="186">
        <v>50.38</v>
      </c>
      <c r="E1395" s="186">
        <v>50.38</v>
      </c>
    </row>
    <row r="1396" spans="1:5" ht="15" customHeight="1">
      <c r="A1396" s="189">
        <v>990120</v>
      </c>
      <c r="B1396" s="189" t="s">
        <v>33558</v>
      </c>
      <c r="C1396" s="185" t="s">
        <v>36</v>
      </c>
      <c r="D1396" s="186">
        <v>11.22</v>
      </c>
      <c r="E1396" s="186">
        <v>11.22</v>
      </c>
    </row>
    <row r="1397" spans="1:5" ht="15" customHeight="1">
      <c r="A1397" s="189">
        <v>990121</v>
      </c>
      <c r="B1397" s="189" t="s">
        <v>33559</v>
      </c>
      <c r="C1397" s="185" t="s">
        <v>19</v>
      </c>
      <c r="D1397" s="186">
        <v>9.52</v>
      </c>
      <c r="E1397" s="186">
        <v>9.52</v>
      </c>
    </row>
    <row r="1398" spans="1:5" ht="15" customHeight="1">
      <c r="A1398" s="189">
        <v>990122</v>
      </c>
      <c r="B1398" s="189" t="s">
        <v>33560</v>
      </c>
      <c r="C1398" s="185" t="s">
        <v>19</v>
      </c>
      <c r="D1398" s="186">
        <v>5.93</v>
      </c>
      <c r="E1398" s="186">
        <v>5.93</v>
      </c>
    </row>
    <row r="1399" spans="1:5" ht="15" customHeight="1">
      <c r="A1399" s="189">
        <v>990123</v>
      </c>
      <c r="B1399" s="189" t="s">
        <v>33649</v>
      </c>
      <c r="C1399" s="185" t="s">
        <v>19</v>
      </c>
      <c r="D1399" s="186">
        <v>5.28</v>
      </c>
      <c r="E1399" s="186">
        <v>5.28</v>
      </c>
    </row>
    <row r="1400" spans="1:5" ht="15" customHeight="1">
      <c r="A1400" s="189">
        <v>990124</v>
      </c>
      <c r="B1400" s="189" t="s">
        <v>33561</v>
      </c>
      <c r="C1400" s="185" t="s">
        <v>36</v>
      </c>
      <c r="D1400" s="186">
        <v>77.11</v>
      </c>
      <c r="E1400" s="186">
        <v>77.11</v>
      </c>
    </row>
    <row r="1401" spans="1:5" ht="15" customHeight="1">
      <c r="A1401" s="189">
        <v>990125</v>
      </c>
      <c r="B1401" s="189" t="s">
        <v>33562</v>
      </c>
      <c r="C1401" s="185" t="s">
        <v>19</v>
      </c>
      <c r="D1401" s="186">
        <v>61.82</v>
      </c>
      <c r="E1401" s="186">
        <v>61.82</v>
      </c>
    </row>
    <row r="1402" spans="1:5" ht="15" customHeight="1">
      <c r="A1402" s="189">
        <v>990126</v>
      </c>
      <c r="B1402" s="189" t="s">
        <v>33563</v>
      </c>
      <c r="C1402" s="185" t="s">
        <v>36</v>
      </c>
      <c r="D1402" s="186">
        <v>26.91</v>
      </c>
      <c r="E1402" s="186">
        <v>26.91</v>
      </c>
    </row>
    <row r="1403" spans="1:5" ht="15" customHeight="1">
      <c r="A1403" s="189">
        <v>990127</v>
      </c>
      <c r="B1403" s="189" t="s">
        <v>33564</v>
      </c>
      <c r="C1403" s="185" t="s">
        <v>19</v>
      </c>
      <c r="D1403" s="187">
        <v>2284.37</v>
      </c>
      <c r="E1403" s="187">
        <v>2284.37</v>
      </c>
    </row>
    <row r="1404" spans="1:5" ht="15" customHeight="1">
      <c r="A1404" s="189">
        <v>990128</v>
      </c>
      <c r="B1404" s="189" t="s">
        <v>33565</v>
      </c>
      <c r="C1404" s="185" t="s">
        <v>33566</v>
      </c>
      <c r="D1404" s="187">
        <v>1248.28</v>
      </c>
      <c r="E1404" s="187">
        <v>1248.28</v>
      </c>
    </row>
    <row r="1405" spans="1:5" ht="15" customHeight="1">
      <c r="A1405" s="189">
        <v>990129</v>
      </c>
      <c r="B1405" s="189" t="s">
        <v>33567</v>
      </c>
      <c r="C1405" s="185" t="s">
        <v>19</v>
      </c>
      <c r="D1405" s="186">
        <v>27.39</v>
      </c>
      <c r="E1405" s="186">
        <v>27.39</v>
      </c>
    </row>
    <row r="1406" spans="1:5" ht="15" customHeight="1">
      <c r="A1406" s="189">
        <v>990130</v>
      </c>
      <c r="B1406" s="189" t="s">
        <v>33568</v>
      </c>
      <c r="C1406" s="185" t="s">
        <v>19</v>
      </c>
      <c r="D1406" s="186">
        <v>155.37</v>
      </c>
      <c r="E1406" s="186">
        <v>155.37</v>
      </c>
    </row>
    <row r="1407" spans="1:5" ht="15" customHeight="1">
      <c r="A1407" s="189">
        <v>990131</v>
      </c>
      <c r="B1407" s="189" t="s">
        <v>33569</v>
      </c>
      <c r="C1407" s="185" t="s">
        <v>19</v>
      </c>
      <c r="D1407" s="186">
        <v>299.62</v>
      </c>
      <c r="E1407" s="186">
        <v>299.62</v>
      </c>
    </row>
    <row r="1408" spans="1:5" ht="15" customHeight="1">
      <c r="A1408" s="189">
        <v>990132</v>
      </c>
      <c r="B1408" s="189" t="s">
        <v>33570</v>
      </c>
      <c r="C1408" s="185" t="s">
        <v>19</v>
      </c>
      <c r="D1408" s="186">
        <v>72.099999999999994</v>
      </c>
      <c r="E1408" s="186">
        <v>72.099999999999994</v>
      </c>
    </row>
    <row r="1409" spans="1:5" ht="15" customHeight="1">
      <c r="A1409" s="189">
        <v>990133</v>
      </c>
      <c r="B1409" s="189" t="s">
        <v>33571</v>
      </c>
      <c r="C1409" s="185" t="s">
        <v>36</v>
      </c>
      <c r="D1409" s="186">
        <v>110.62</v>
      </c>
      <c r="E1409" s="186">
        <v>110.62</v>
      </c>
    </row>
    <row r="1410" spans="1:5" ht="15" customHeight="1">
      <c r="A1410" s="189">
        <v>990134</v>
      </c>
      <c r="B1410" s="189" t="s">
        <v>33572</v>
      </c>
      <c r="C1410" s="185" t="s">
        <v>36</v>
      </c>
      <c r="D1410" s="186">
        <v>98.45</v>
      </c>
      <c r="E1410" s="186">
        <v>98.45</v>
      </c>
    </row>
    <row r="1411" spans="1:5" ht="15" customHeight="1">
      <c r="A1411" s="189">
        <v>990135</v>
      </c>
      <c r="B1411" s="189" t="s">
        <v>33573</v>
      </c>
      <c r="C1411" s="185" t="s">
        <v>36</v>
      </c>
      <c r="D1411" s="186">
        <v>136.61000000000001</v>
      </c>
      <c r="E1411" s="186">
        <v>136.61000000000001</v>
      </c>
    </row>
    <row r="1412" spans="1:5" ht="15" customHeight="1">
      <c r="A1412" s="189">
        <v>990136</v>
      </c>
      <c r="B1412" s="189" t="s">
        <v>33574</v>
      </c>
      <c r="C1412" s="185" t="s">
        <v>36</v>
      </c>
      <c r="D1412" s="186">
        <v>23.68</v>
      </c>
      <c r="E1412" s="186">
        <v>23.68</v>
      </c>
    </row>
    <row r="1413" spans="1:5" ht="15" customHeight="1">
      <c r="A1413" s="189">
        <v>990137</v>
      </c>
      <c r="B1413" s="189" t="s">
        <v>33575</v>
      </c>
      <c r="C1413" s="185" t="s">
        <v>21</v>
      </c>
      <c r="D1413" s="186">
        <v>17.23</v>
      </c>
      <c r="E1413" s="186">
        <v>17.23</v>
      </c>
    </row>
    <row r="1414" spans="1:5" ht="15" customHeight="1">
      <c r="A1414" s="189">
        <v>990138</v>
      </c>
      <c r="B1414" s="189" t="s">
        <v>33576</v>
      </c>
      <c r="C1414" s="185" t="s">
        <v>36</v>
      </c>
      <c r="D1414" s="186">
        <v>8.24</v>
      </c>
      <c r="E1414" s="186">
        <v>8.24</v>
      </c>
    </row>
    <row r="1415" spans="1:5" ht="15" customHeight="1">
      <c r="A1415" s="189">
        <v>990139</v>
      </c>
      <c r="B1415" s="189" t="s">
        <v>33577</v>
      </c>
      <c r="C1415" s="185" t="s">
        <v>36</v>
      </c>
      <c r="D1415" s="186">
        <v>12.36</v>
      </c>
      <c r="E1415" s="186">
        <v>12.36</v>
      </c>
    </row>
    <row r="1416" spans="1:5" ht="15" customHeight="1">
      <c r="A1416" s="189">
        <v>990140</v>
      </c>
      <c r="B1416" s="189" t="s">
        <v>33578</v>
      </c>
      <c r="C1416" s="185" t="s">
        <v>21</v>
      </c>
      <c r="D1416" s="186">
        <v>15.4</v>
      </c>
      <c r="E1416" s="186">
        <v>15.4</v>
      </c>
    </row>
    <row r="1417" spans="1:5" ht="15" customHeight="1">
      <c r="A1417" s="189">
        <v>990141</v>
      </c>
      <c r="B1417" s="189" t="s">
        <v>33579</v>
      </c>
      <c r="C1417" s="185" t="s">
        <v>21</v>
      </c>
      <c r="D1417" s="186">
        <v>32.14</v>
      </c>
      <c r="E1417" s="186">
        <v>32.14</v>
      </c>
    </row>
    <row r="1418" spans="1:5" ht="15" customHeight="1">
      <c r="A1418" s="189">
        <v>990142</v>
      </c>
      <c r="B1418" s="189" t="s">
        <v>33580</v>
      </c>
      <c r="C1418" s="185" t="s">
        <v>19</v>
      </c>
      <c r="D1418" s="186">
        <v>14.15</v>
      </c>
      <c r="E1418" s="186">
        <v>14.15</v>
      </c>
    </row>
    <row r="1419" spans="1:5" ht="15" customHeight="1">
      <c r="A1419" s="189">
        <v>990143</v>
      </c>
      <c r="B1419" s="189" t="s">
        <v>33581</v>
      </c>
      <c r="C1419" s="185" t="s">
        <v>19</v>
      </c>
      <c r="D1419" s="186">
        <v>6.14</v>
      </c>
      <c r="E1419" s="186">
        <v>6.14</v>
      </c>
    </row>
    <row r="1420" spans="1:5" ht="15" customHeight="1">
      <c r="A1420" s="189">
        <v>990144</v>
      </c>
      <c r="B1420" s="189" t="s">
        <v>33582</v>
      </c>
      <c r="C1420" s="185" t="s">
        <v>19</v>
      </c>
      <c r="D1420" s="186">
        <v>6.64</v>
      </c>
      <c r="E1420" s="186">
        <v>6.64</v>
      </c>
    </row>
    <row r="1421" spans="1:5" ht="15" customHeight="1">
      <c r="A1421" s="189">
        <v>990145</v>
      </c>
      <c r="B1421" s="189" t="s">
        <v>33583</v>
      </c>
      <c r="C1421" s="185" t="s">
        <v>19</v>
      </c>
      <c r="D1421" s="186">
        <v>7.89</v>
      </c>
      <c r="E1421" s="186">
        <v>7.89</v>
      </c>
    </row>
    <row r="1422" spans="1:5" ht="15" customHeight="1">
      <c r="A1422" s="189">
        <v>990146</v>
      </c>
      <c r="B1422" s="189" t="s">
        <v>33584</v>
      </c>
      <c r="C1422" s="185" t="s">
        <v>36</v>
      </c>
      <c r="D1422" s="186">
        <v>10.31</v>
      </c>
      <c r="E1422" s="186">
        <v>10.31</v>
      </c>
    </row>
    <row r="1423" spans="1:5" ht="15" customHeight="1">
      <c r="A1423" s="189">
        <v>990147</v>
      </c>
      <c r="B1423" s="189" t="s">
        <v>33585</v>
      </c>
      <c r="C1423" s="185" t="s">
        <v>19</v>
      </c>
      <c r="D1423" s="186">
        <v>668.99</v>
      </c>
      <c r="E1423" s="186">
        <v>668.99</v>
      </c>
    </row>
    <row r="1424" spans="1:5" ht="15" customHeight="1">
      <c r="A1424" s="188">
        <v>9902</v>
      </c>
      <c r="B1424" s="188" t="s">
        <v>33586</v>
      </c>
      <c r="C1424" s="185"/>
      <c r="D1424" s="186"/>
      <c r="E1424" s="186"/>
    </row>
    <row r="1425" spans="1:5" ht="15" customHeight="1">
      <c r="A1425" s="189">
        <v>990201</v>
      </c>
      <c r="B1425" s="189" t="s">
        <v>33587</v>
      </c>
      <c r="C1425" s="185" t="s">
        <v>33588</v>
      </c>
      <c r="D1425" s="186">
        <v>1.64</v>
      </c>
      <c r="E1425" s="186">
        <v>1.64</v>
      </c>
    </row>
    <row r="1426" spans="1:5" ht="15" customHeight="1">
      <c r="A1426" s="189">
        <v>990202</v>
      </c>
      <c r="B1426" s="189" t="s">
        <v>33589</v>
      </c>
      <c r="C1426" s="185" t="s">
        <v>33588</v>
      </c>
      <c r="D1426" s="186">
        <v>187.84</v>
      </c>
      <c r="E1426" s="186">
        <v>187.84</v>
      </c>
    </row>
    <row r="1427" spans="1:5" ht="15" customHeight="1">
      <c r="A1427" s="189">
        <v>990203</v>
      </c>
      <c r="B1427" s="189" t="s">
        <v>33590</v>
      </c>
      <c r="C1427" s="185" t="s">
        <v>33588</v>
      </c>
      <c r="D1427" s="186">
        <v>1.85</v>
      </c>
      <c r="E1427" s="186">
        <v>1.85</v>
      </c>
    </row>
    <row r="1428" spans="1:5" ht="15" customHeight="1">
      <c r="A1428" s="189">
        <v>990204</v>
      </c>
      <c r="B1428" s="189" t="s">
        <v>33591</v>
      </c>
      <c r="C1428" s="185" t="s">
        <v>33588</v>
      </c>
      <c r="D1428" s="186">
        <v>281.01</v>
      </c>
      <c r="E1428" s="186">
        <v>281.01</v>
      </c>
    </row>
    <row r="1429" spans="1:5" ht="15" customHeight="1">
      <c r="A1429" s="189">
        <v>990205</v>
      </c>
      <c r="B1429" s="189" t="s">
        <v>33592</v>
      </c>
      <c r="C1429" s="185" t="s">
        <v>33588</v>
      </c>
      <c r="D1429" s="186">
        <v>191.02</v>
      </c>
      <c r="E1429" s="186">
        <v>191.02</v>
      </c>
    </row>
    <row r="1430" spans="1:5" ht="15" customHeight="1">
      <c r="A1430" s="189">
        <v>990206</v>
      </c>
      <c r="B1430" s="189" t="s">
        <v>33593</v>
      </c>
      <c r="C1430" s="185" t="s">
        <v>33588</v>
      </c>
      <c r="D1430" s="186">
        <v>11.05</v>
      </c>
      <c r="E1430" s="186">
        <v>11.05</v>
      </c>
    </row>
    <row r="1431" spans="1:5" ht="15" customHeight="1">
      <c r="A1431" s="189">
        <v>990207</v>
      </c>
      <c r="B1431" s="189" t="s">
        <v>33594</v>
      </c>
      <c r="C1431" s="185" t="s">
        <v>33588</v>
      </c>
      <c r="D1431" s="186">
        <v>34.729999999999997</v>
      </c>
      <c r="E1431" s="186">
        <v>34.729999999999997</v>
      </c>
    </row>
    <row r="1432" spans="1:5" ht="15" customHeight="1">
      <c r="A1432" s="189">
        <v>990208</v>
      </c>
      <c r="B1432" s="189" t="s">
        <v>33595</v>
      </c>
      <c r="C1432" s="185" t="s">
        <v>33588</v>
      </c>
      <c r="D1432" s="186">
        <v>133.09</v>
      </c>
      <c r="E1432" s="186">
        <v>133.09</v>
      </c>
    </row>
    <row r="1433" spans="1:5" ht="15" customHeight="1">
      <c r="A1433" s="189">
        <v>990209</v>
      </c>
      <c r="B1433" s="189" t="s">
        <v>33596</v>
      </c>
      <c r="C1433" s="185" t="s">
        <v>33588</v>
      </c>
      <c r="D1433" s="186">
        <v>261.88</v>
      </c>
      <c r="E1433" s="186">
        <v>261.88</v>
      </c>
    </row>
    <row r="1434" spans="1:5" ht="15" customHeight="1">
      <c r="A1434" s="189">
        <v>990210</v>
      </c>
      <c r="B1434" s="189" t="s">
        <v>33597</v>
      </c>
      <c r="C1434" s="185" t="s">
        <v>33588</v>
      </c>
      <c r="D1434" s="186">
        <v>29.33</v>
      </c>
      <c r="E1434" s="186">
        <v>29.33</v>
      </c>
    </row>
    <row r="1435" spans="1:5" ht="15" customHeight="1">
      <c r="A1435" s="189">
        <v>990211</v>
      </c>
      <c r="B1435" s="189" t="s">
        <v>33598</v>
      </c>
      <c r="C1435" s="185" t="s">
        <v>33599</v>
      </c>
      <c r="D1435" s="186">
        <v>0.36</v>
      </c>
      <c r="E1435" s="186">
        <v>0.36</v>
      </c>
    </row>
    <row r="1436" spans="1:5" ht="15" customHeight="1">
      <c r="A1436" s="189">
        <v>990212</v>
      </c>
      <c r="B1436" s="189" t="s">
        <v>33600</v>
      </c>
      <c r="C1436" s="185" t="s">
        <v>33599</v>
      </c>
      <c r="D1436" s="186">
        <v>64.819999999999993</v>
      </c>
      <c r="E1436" s="186">
        <v>64.819999999999993</v>
      </c>
    </row>
    <row r="1437" spans="1:5" ht="15" customHeight="1">
      <c r="A1437" s="189">
        <v>990213</v>
      </c>
      <c r="B1437" s="189" t="s">
        <v>33601</v>
      </c>
      <c r="C1437" s="185" t="s">
        <v>33599</v>
      </c>
      <c r="D1437" s="186">
        <v>0.87</v>
      </c>
      <c r="E1437" s="186">
        <v>0.87</v>
      </c>
    </row>
    <row r="1438" spans="1:5" ht="15" customHeight="1">
      <c r="A1438" s="189">
        <v>990214</v>
      </c>
      <c r="B1438" s="189" t="s">
        <v>33602</v>
      </c>
      <c r="C1438" s="185" t="s">
        <v>33599</v>
      </c>
      <c r="D1438" s="186">
        <v>27.14</v>
      </c>
      <c r="E1438" s="186">
        <v>27.14</v>
      </c>
    </row>
    <row r="1439" spans="1:5" ht="15" customHeight="1">
      <c r="A1439" s="189">
        <v>990215</v>
      </c>
      <c r="B1439" s="189" t="s">
        <v>33603</v>
      </c>
      <c r="C1439" s="185" t="s">
        <v>33599</v>
      </c>
      <c r="D1439" s="186">
        <v>27.03</v>
      </c>
      <c r="E1439" s="186">
        <v>27.03</v>
      </c>
    </row>
    <row r="1440" spans="1:5" ht="15" customHeight="1">
      <c r="A1440" s="189">
        <v>990216</v>
      </c>
      <c r="B1440" s="189" t="s">
        <v>33604</v>
      </c>
      <c r="C1440" s="185" t="s">
        <v>8010</v>
      </c>
      <c r="D1440" s="186">
        <v>0.3</v>
      </c>
      <c r="E1440" s="186">
        <v>0.3</v>
      </c>
    </row>
    <row r="1441" spans="1:5" ht="15" customHeight="1">
      <c r="A1441" s="189">
        <v>990217</v>
      </c>
      <c r="B1441" s="189" t="s">
        <v>33605</v>
      </c>
      <c r="C1441" s="185" t="s">
        <v>8010</v>
      </c>
      <c r="D1441" s="186">
        <v>23.66</v>
      </c>
      <c r="E1441" s="186">
        <v>23.66</v>
      </c>
    </row>
    <row r="1442" spans="1:5" ht="15" customHeight="1">
      <c r="A1442" s="189">
        <v>990218</v>
      </c>
      <c r="B1442" s="189" t="s">
        <v>33606</v>
      </c>
      <c r="C1442" s="185" t="s">
        <v>8010</v>
      </c>
      <c r="D1442" s="186">
        <v>0.43</v>
      </c>
      <c r="E1442" s="186">
        <v>0.43</v>
      </c>
    </row>
    <row r="1443" spans="1:5" ht="15" customHeight="1">
      <c r="A1443" s="189">
        <v>990219</v>
      </c>
      <c r="B1443" s="189" t="s">
        <v>33607</v>
      </c>
      <c r="C1443" s="185" t="s">
        <v>8010</v>
      </c>
      <c r="D1443" s="186">
        <v>27.72</v>
      </c>
      <c r="E1443" s="186">
        <v>27.72</v>
      </c>
    </row>
    <row r="1444" spans="1:5" ht="15" customHeight="1">
      <c r="A1444" s="189">
        <v>990220</v>
      </c>
      <c r="B1444" s="189" t="s">
        <v>33608</v>
      </c>
      <c r="C1444" s="185" t="s">
        <v>8010</v>
      </c>
      <c r="D1444" s="186">
        <v>39.69</v>
      </c>
      <c r="E1444" s="186">
        <v>39.69</v>
      </c>
    </row>
    <row r="1445" spans="1:5" ht="15" customHeight="1">
      <c r="A1445" s="189">
        <v>990221</v>
      </c>
      <c r="B1445" s="189" t="s">
        <v>33609</v>
      </c>
      <c r="C1445" s="185" t="s">
        <v>8010</v>
      </c>
      <c r="D1445" s="186">
        <v>0.78</v>
      </c>
      <c r="E1445" s="186">
        <v>0.78</v>
      </c>
    </row>
    <row r="1446" spans="1:5" ht="15" customHeight="1">
      <c r="A1446" s="189">
        <v>990222</v>
      </c>
      <c r="B1446" s="189" t="s">
        <v>33610</v>
      </c>
      <c r="C1446" s="185" t="s">
        <v>8010</v>
      </c>
      <c r="D1446" s="186">
        <v>0.84</v>
      </c>
      <c r="E1446" s="186">
        <v>0.84</v>
      </c>
    </row>
    <row r="1447" spans="1:5" ht="15" customHeight="1">
      <c r="A1447" s="189">
        <v>990223</v>
      </c>
      <c r="B1447" s="189" t="s">
        <v>33611</v>
      </c>
      <c r="C1447" s="185" t="s">
        <v>8010</v>
      </c>
      <c r="D1447" s="186">
        <v>24.26</v>
      </c>
      <c r="E1447" s="186">
        <v>24.26</v>
      </c>
    </row>
    <row r="1448" spans="1:5" ht="15" customHeight="1">
      <c r="A1448" s="189">
        <v>990224</v>
      </c>
      <c r="B1448" s="189" t="s">
        <v>33612</v>
      </c>
      <c r="C1448" s="185" t="s">
        <v>8010</v>
      </c>
      <c r="D1448" s="186">
        <v>21.41</v>
      </c>
      <c r="E1448" s="186">
        <v>21.41</v>
      </c>
    </row>
    <row r="1449" spans="1:5" ht="15" customHeight="1">
      <c r="A1449" s="189">
        <v>990225</v>
      </c>
      <c r="B1449" s="189" t="s">
        <v>33613</v>
      </c>
      <c r="C1449" s="185" t="s">
        <v>8010</v>
      </c>
      <c r="D1449" s="186">
        <v>0.69</v>
      </c>
      <c r="E1449" s="186">
        <v>0.69</v>
      </c>
    </row>
    <row r="1450" spans="1:5" ht="15" customHeight="1">
      <c r="A1450" s="189">
        <v>990226</v>
      </c>
      <c r="B1450" s="189" t="s">
        <v>33614</v>
      </c>
      <c r="C1450" s="185" t="s">
        <v>8010</v>
      </c>
      <c r="D1450" s="186">
        <v>0.06</v>
      </c>
      <c r="E1450" s="186">
        <v>0.06</v>
      </c>
    </row>
    <row r="1451" spans="1:5" ht="15" customHeight="1">
      <c r="A1451" s="189">
        <v>990227</v>
      </c>
      <c r="B1451" s="189" t="s">
        <v>33615</v>
      </c>
      <c r="C1451" s="185" t="s">
        <v>8010</v>
      </c>
      <c r="D1451" s="186">
        <v>4.63</v>
      </c>
      <c r="E1451" s="186">
        <v>4.63</v>
      </c>
    </row>
    <row r="1452" spans="1:5" ht="15" customHeight="1">
      <c r="A1452" s="189">
        <v>990228</v>
      </c>
      <c r="B1452" s="189" t="s">
        <v>33616</v>
      </c>
      <c r="C1452" s="185" t="s">
        <v>8010</v>
      </c>
      <c r="D1452" s="186">
        <v>0.09</v>
      </c>
      <c r="E1452" s="186">
        <v>0.09</v>
      </c>
    </row>
    <row r="1453" spans="1:5" ht="15" customHeight="1">
      <c r="A1453" s="189">
        <v>990229</v>
      </c>
      <c r="B1453" s="189" t="s">
        <v>33617</v>
      </c>
      <c r="C1453" s="185" t="s">
        <v>8010</v>
      </c>
      <c r="D1453" s="186">
        <v>5.2</v>
      </c>
      <c r="E1453" s="186">
        <v>5.2</v>
      </c>
    </row>
    <row r="1454" spans="1:5" ht="15" customHeight="1">
      <c r="A1454" s="189">
        <v>990230</v>
      </c>
      <c r="B1454" s="189" t="s">
        <v>33618</v>
      </c>
      <c r="C1454" s="185" t="s">
        <v>8010</v>
      </c>
      <c r="D1454" s="186">
        <v>5.38</v>
      </c>
      <c r="E1454" s="186">
        <v>5.38</v>
      </c>
    </row>
    <row r="1455" spans="1:5" ht="15" customHeight="1">
      <c r="A1455" s="189">
        <v>990231</v>
      </c>
      <c r="B1455" s="189" t="s">
        <v>33619</v>
      </c>
      <c r="C1455" s="185" t="s">
        <v>8010</v>
      </c>
      <c r="D1455" s="186">
        <v>0.09</v>
      </c>
      <c r="E1455" s="186">
        <v>0.09</v>
      </c>
    </row>
    <row r="1456" spans="1:5" ht="15" customHeight="1">
      <c r="A1456" s="189">
        <v>990232</v>
      </c>
      <c r="B1456" s="189" t="s">
        <v>33620</v>
      </c>
      <c r="C1456" s="185" t="s">
        <v>8010</v>
      </c>
      <c r="D1456" s="186">
        <v>0.11</v>
      </c>
      <c r="E1456" s="186">
        <v>0.11</v>
      </c>
    </row>
    <row r="1457" spans="1:5" ht="15" customHeight="1">
      <c r="A1457" s="189">
        <v>990233</v>
      </c>
      <c r="B1457" s="189" t="s">
        <v>33621</v>
      </c>
      <c r="C1457" s="185" t="s">
        <v>8010</v>
      </c>
      <c r="D1457" s="186">
        <v>3.29</v>
      </c>
      <c r="E1457" s="186">
        <v>3.29</v>
      </c>
    </row>
    <row r="1458" spans="1:5" ht="15" customHeight="1">
      <c r="A1458" s="189">
        <v>990234</v>
      </c>
      <c r="B1458" s="189" t="s">
        <v>33622</v>
      </c>
      <c r="C1458" s="185" t="s">
        <v>8010</v>
      </c>
      <c r="D1458" s="186">
        <v>4.18</v>
      </c>
      <c r="E1458" s="186">
        <v>4.18</v>
      </c>
    </row>
    <row r="1459" spans="1:5" ht="15" customHeight="1">
      <c r="A1459" s="189">
        <v>990235</v>
      </c>
      <c r="B1459" s="189" t="s">
        <v>33623</v>
      </c>
      <c r="C1459" s="185" t="s">
        <v>8010</v>
      </c>
      <c r="D1459" s="186">
        <v>0.15</v>
      </c>
      <c r="E1459" s="186">
        <v>0.15</v>
      </c>
    </row>
    <row r="1460" spans="1:5" ht="15" customHeight="1">
      <c r="A1460" s="189">
        <v>990236</v>
      </c>
      <c r="B1460" s="189" t="s">
        <v>33624</v>
      </c>
      <c r="C1460" s="185" t="s">
        <v>8010</v>
      </c>
      <c r="D1460" s="186">
        <v>0.28000000000000003</v>
      </c>
      <c r="E1460" s="186">
        <v>0.28000000000000003</v>
      </c>
    </row>
    <row r="1461" spans="1:5" ht="15" customHeight="1">
      <c r="A1461" s="189">
        <v>990237</v>
      </c>
      <c r="B1461" s="189" t="s">
        <v>33625</v>
      </c>
      <c r="C1461" s="185" t="s">
        <v>8010</v>
      </c>
      <c r="D1461" s="186">
        <v>42.59</v>
      </c>
      <c r="E1461" s="186">
        <v>42.59</v>
      </c>
    </row>
    <row r="1462" spans="1:5" ht="15" customHeight="1">
      <c r="A1462" s="189">
        <v>990238</v>
      </c>
      <c r="B1462" s="189" t="s">
        <v>33626</v>
      </c>
      <c r="C1462" s="185" t="s">
        <v>8010</v>
      </c>
      <c r="D1462" s="186">
        <v>0.33</v>
      </c>
      <c r="E1462" s="186">
        <v>0.33</v>
      </c>
    </row>
    <row r="1463" spans="1:5" ht="15" customHeight="1">
      <c r="A1463" s="189">
        <v>990239</v>
      </c>
      <c r="B1463" s="189" t="s">
        <v>33627</v>
      </c>
      <c r="C1463" s="185" t="s">
        <v>8010</v>
      </c>
      <c r="D1463" s="186">
        <v>47.04</v>
      </c>
      <c r="E1463" s="186">
        <v>47.04</v>
      </c>
    </row>
    <row r="1464" spans="1:5" ht="15" customHeight="1">
      <c r="A1464" s="189">
        <v>990240</v>
      </c>
      <c r="B1464" s="189" t="s">
        <v>33628</v>
      </c>
      <c r="C1464" s="185" t="s">
        <v>8010</v>
      </c>
      <c r="D1464" s="186">
        <v>70.87</v>
      </c>
      <c r="E1464" s="186">
        <v>70.87</v>
      </c>
    </row>
    <row r="1465" spans="1:5" ht="15" customHeight="1">
      <c r="A1465" s="189">
        <v>990241</v>
      </c>
      <c r="B1465" s="189" t="s">
        <v>33629</v>
      </c>
      <c r="C1465" s="185" t="s">
        <v>8010</v>
      </c>
      <c r="D1465" s="186">
        <v>0.98</v>
      </c>
      <c r="E1465" s="186">
        <v>0.98</v>
      </c>
    </row>
    <row r="1466" spans="1:5" ht="15" customHeight="1">
      <c r="A1466" s="189">
        <v>990242</v>
      </c>
      <c r="B1466" s="189" t="s">
        <v>33630</v>
      </c>
      <c r="C1466" s="185" t="s">
        <v>8010</v>
      </c>
      <c r="D1466" s="186">
        <v>1.05</v>
      </c>
      <c r="E1466" s="186">
        <v>1.05</v>
      </c>
    </row>
    <row r="1467" spans="1:5" ht="15" customHeight="1">
      <c r="A1467" s="189">
        <v>990243</v>
      </c>
      <c r="B1467" s="189" t="s">
        <v>33631</v>
      </c>
      <c r="C1467" s="185" t="s">
        <v>8010</v>
      </c>
      <c r="D1467" s="186">
        <v>30.33</v>
      </c>
      <c r="E1467" s="186">
        <v>30.33</v>
      </c>
    </row>
    <row r="1468" spans="1:5" ht="15" customHeight="1">
      <c r="A1468" s="189">
        <v>990244</v>
      </c>
      <c r="B1468" s="189" t="s">
        <v>33632</v>
      </c>
      <c r="C1468" s="185" t="s">
        <v>8010</v>
      </c>
      <c r="D1468" s="186">
        <v>37.68</v>
      </c>
      <c r="E1468" s="186">
        <v>37.68</v>
      </c>
    </row>
    <row r="1469" spans="1:5" ht="15" customHeight="1">
      <c r="A1469" s="189">
        <v>990245</v>
      </c>
      <c r="B1469" s="189" t="s">
        <v>33633</v>
      </c>
      <c r="C1469" s="185" t="s">
        <v>8010</v>
      </c>
      <c r="D1469" s="186">
        <v>0.86</v>
      </c>
      <c r="E1469" s="186">
        <v>0.86</v>
      </c>
    </row>
    <row r="1470" spans="1:5" ht="15" customHeight="1">
      <c r="A1470" s="189">
        <v>990246</v>
      </c>
      <c r="B1470" s="189" t="s">
        <v>33634</v>
      </c>
      <c r="C1470" s="185" t="s">
        <v>8010</v>
      </c>
      <c r="D1470" s="186">
        <v>1</v>
      </c>
      <c r="E1470" s="186">
        <v>1</v>
      </c>
    </row>
    <row r="1471" spans="1:5" ht="15" customHeight="1">
      <c r="A1471" s="189">
        <v>990247</v>
      </c>
      <c r="B1471" s="189" t="s">
        <v>33635</v>
      </c>
      <c r="C1471" s="185" t="s">
        <v>8010</v>
      </c>
      <c r="D1471" s="186">
        <v>87.16</v>
      </c>
      <c r="E1471" s="186">
        <v>87.16</v>
      </c>
    </row>
    <row r="1472" spans="1:5" ht="15" customHeight="1">
      <c r="A1472" s="189">
        <v>990248</v>
      </c>
      <c r="B1472" s="189" t="s">
        <v>33636</v>
      </c>
      <c r="C1472" s="185" t="s">
        <v>8010</v>
      </c>
      <c r="D1472" s="186">
        <v>1</v>
      </c>
      <c r="E1472" s="186">
        <v>1</v>
      </c>
    </row>
    <row r="1473" spans="1:5" ht="15" customHeight="1">
      <c r="A1473" s="189">
        <v>990249</v>
      </c>
      <c r="B1473" s="189" t="s">
        <v>33637</v>
      </c>
      <c r="C1473" s="185" t="s">
        <v>8010</v>
      </c>
      <c r="D1473" s="186">
        <v>169.15</v>
      </c>
      <c r="E1473" s="186">
        <v>169.15</v>
      </c>
    </row>
    <row r="1474" spans="1:5" ht="15" customHeight="1">
      <c r="A1474" s="189">
        <v>990250</v>
      </c>
      <c r="B1474" s="189" t="s">
        <v>33638</v>
      </c>
      <c r="C1474" s="185" t="s">
        <v>8010</v>
      </c>
      <c r="D1474" s="186">
        <v>48.89</v>
      </c>
      <c r="E1474" s="186">
        <v>48.89</v>
      </c>
    </row>
    <row r="1475" spans="1:5" ht="15" customHeight="1">
      <c r="A1475" s="189">
        <v>990251</v>
      </c>
      <c r="B1475" s="189" t="s">
        <v>33639</v>
      </c>
      <c r="C1475" s="185" t="s">
        <v>8010</v>
      </c>
      <c r="D1475" s="186">
        <v>9.1999999999999993</v>
      </c>
      <c r="E1475" s="186">
        <v>9.1999999999999993</v>
      </c>
    </row>
    <row r="1476" spans="1:5" ht="15" customHeight="1">
      <c r="A1476" s="189">
        <v>990252</v>
      </c>
      <c r="B1476" s="189" t="s">
        <v>33640</v>
      </c>
      <c r="C1476" s="185" t="s">
        <v>8010</v>
      </c>
      <c r="D1476" s="186">
        <v>6.54</v>
      </c>
      <c r="E1476" s="186">
        <v>6.54</v>
      </c>
    </row>
    <row r="1477" spans="1:5" ht="15" customHeight="1">
      <c r="A1477" s="189">
        <v>990253</v>
      </c>
      <c r="B1477" s="189" t="s">
        <v>33641</v>
      </c>
      <c r="C1477" s="185" t="s">
        <v>8010</v>
      </c>
      <c r="D1477" s="186">
        <v>49.02</v>
      </c>
      <c r="E1477" s="186">
        <v>49.02</v>
      </c>
    </row>
    <row r="1478" spans="1:5" ht="15" customHeight="1">
      <c r="A1478" s="189">
        <v>990254</v>
      </c>
      <c r="B1478" s="189" t="s">
        <v>33642</v>
      </c>
      <c r="C1478" s="185" t="s">
        <v>8010</v>
      </c>
      <c r="D1478" s="186">
        <v>169.15</v>
      </c>
      <c r="E1478" s="186">
        <v>169.15</v>
      </c>
    </row>
    <row r="1479" spans="1:5" ht="15" customHeight="1">
      <c r="A1479" s="189">
        <v>990255</v>
      </c>
      <c r="B1479" s="189" t="s">
        <v>33643</v>
      </c>
      <c r="C1479" s="185" t="s">
        <v>8010</v>
      </c>
      <c r="D1479" s="186">
        <v>1.44</v>
      </c>
      <c r="E1479" s="186">
        <v>1.44</v>
      </c>
    </row>
    <row r="1480" spans="1:5" ht="15" customHeight="1">
      <c r="A1480" s="189">
        <v>990256</v>
      </c>
      <c r="B1480" s="189" t="s">
        <v>33644</v>
      </c>
      <c r="C1480" s="185" t="s">
        <v>8010</v>
      </c>
      <c r="D1480" s="186">
        <v>3.67</v>
      </c>
      <c r="E1480" s="186">
        <v>3.67</v>
      </c>
    </row>
    <row r="1481" spans="1:5" ht="15" customHeight="1">
      <c r="A1481" s="189">
        <v>990257</v>
      </c>
      <c r="B1481" s="189" t="s">
        <v>33645</v>
      </c>
      <c r="C1481" s="185" t="s">
        <v>8010</v>
      </c>
      <c r="D1481" s="186">
        <v>4.12</v>
      </c>
      <c r="E1481" s="186">
        <v>4.12</v>
      </c>
    </row>
    <row r="1482" spans="1:5" ht="15" customHeight="1">
      <c r="A1482" s="189">
        <v>990258</v>
      </c>
      <c r="B1482" s="189" t="s">
        <v>33646</v>
      </c>
      <c r="C1482" s="185" t="s">
        <v>8010</v>
      </c>
      <c r="D1482" s="186">
        <v>3.33</v>
      </c>
      <c r="E1482" s="186">
        <v>3.33</v>
      </c>
    </row>
  </sheetData>
  <mergeCells count="1">
    <mergeCell ref="C1:D1"/>
  </mergeCells>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612"/>
  <sheetViews>
    <sheetView topLeftCell="A474" workbookViewId="0">
      <selection activeCell="D489" sqref="D489"/>
    </sheetView>
  </sheetViews>
  <sheetFormatPr defaultRowHeight="14.25"/>
  <cols>
    <col min="2" max="2" width="52.5" customWidth="1"/>
    <col min="3" max="3" width="12" customWidth="1"/>
    <col min="4" max="4" width="15.75" customWidth="1"/>
  </cols>
  <sheetData>
    <row r="1" spans="1:5">
      <c r="A1" s="137" t="s">
        <v>684</v>
      </c>
      <c r="B1" s="138">
        <v>45689</v>
      </c>
      <c r="C1" s="572" t="s">
        <v>3274</v>
      </c>
      <c r="D1" s="572"/>
    </row>
    <row r="2" spans="1:5">
      <c r="A2" s="139" t="s">
        <v>826</v>
      </c>
      <c r="B2" s="139" t="s">
        <v>673</v>
      </c>
      <c r="C2" s="139" t="s">
        <v>15</v>
      </c>
      <c r="D2" s="312" t="s">
        <v>819</v>
      </c>
    </row>
    <row r="3" spans="1:5" ht="30.75" customHeight="1">
      <c r="A3" s="548">
        <v>1</v>
      </c>
      <c r="B3" s="554" t="s">
        <v>26065</v>
      </c>
      <c r="C3" s="555"/>
      <c r="D3" s="555"/>
      <c r="E3" s="556"/>
    </row>
    <row r="4" spans="1:5" ht="42" customHeight="1">
      <c r="A4" s="548">
        <v>101</v>
      </c>
      <c r="B4" s="554" t="s">
        <v>26066</v>
      </c>
      <c r="C4" s="555"/>
      <c r="D4" s="555"/>
      <c r="E4" s="556"/>
    </row>
    <row r="5" spans="1:5" ht="15">
      <c r="A5" s="547">
        <v>10101</v>
      </c>
      <c r="B5" s="547" t="s">
        <v>26067</v>
      </c>
      <c r="C5" s="549" t="s">
        <v>5</v>
      </c>
      <c r="D5" s="550">
        <v>7.9</v>
      </c>
      <c r="E5" s="552"/>
    </row>
    <row r="6" spans="1:5" ht="15">
      <c r="A6" s="547">
        <v>10106</v>
      </c>
      <c r="B6" s="547" t="s">
        <v>26068</v>
      </c>
      <c r="C6" s="549" t="s">
        <v>5</v>
      </c>
      <c r="D6" s="550">
        <v>9.3699999999999992</v>
      </c>
      <c r="E6" s="552"/>
    </row>
    <row r="7" spans="1:5" ht="15">
      <c r="A7" s="547">
        <v>10108</v>
      </c>
      <c r="B7" s="547" t="s">
        <v>26069</v>
      </c>
      <c r="C7" s="549" t="s">
        <v>5</v>
      </c>
      <c r="D7" s="550">
        <v>9.3699999999999992</v>
      </c>
      <c r="E7" s="552"/>
    </row>
    <row r="8" spans="1:5" ht="15">
      <c r="A8" s="547">
        <v>10111</v>
      </c>
      <c r="B8" s="547" t="s">
        <v>26070</v>
      </c>
      <c r="C8" s="549" t="s">
        <v>5</v>
      </c>
      <c r="D8" s="550">
        <v>9.3699999999999992</v>
      </c>
      <c r="E8" s="552"/>
    </row>
    <row r="9" spans="1:5" ht="15">
      <c r="A9" s="547">
        <v>10115</v>
      </c>
      <c r="B9" s="547" t="s">
        <v>26071</v>
      </c>
      <c r="C9" s="549" t="s">
        <v>5</v>
      </c>
      <c r="D9" s="550">
        <v>9.3699999999999992</v>
      </c>
      <c r="E9" s="552"/>
    </row>
    <row r="10" spans="1:5" ht="15">
      <c r="A10" s="547">
        <v>10117</v>
      </c>
      <c r="B10" s="547" t="s">
        <v>26072</v>
      </c>
      <c r="C10" s="549" t="s">
        <v>5</v>
      </c>
      <c r="D10" s="550">
        <v>16.350000000000001</v>
      </c>
      <c r="E10" s="552"/>
    </row>
    <row r="11" spans="1:5" ht="15">
      <c r="A11" s="547">
        <v>10118</v>
      </c>
      <c r="B11" s="547" t="s">
        <v>26073</v>
      </c>
      <c r="C11" s="549" t="s">
        <v>5</v>
      </c>
      <c r="D11" s="550">
        <v>9.3699999999999992</v>
      </c>
      <c r="E11" s="552"/>
    </row>
    <row r="12" spans="1:5" ht="15">
      <c r="A12" s="547">
        <v>10121</v>
      </c>
      <c r="B12" s="547" t="s">
        <v>26074</v>
      </c>
      <c r="C12" s="549" t="s">
        <v>5</v>
      </c>
      <c r="D12" s="550">
        <v>9.3699999999999992</v>
      </c>
      <c r="E12" s="552"/>
    </row>
    <row r="13" spans="1:5" ht="15">
      <c r="A13" s="547">
        <v>10124</v>
      </c>
      <c r="B13" s="547" t="s">
        <v>26075</v>
      </c>
      <c r="C13" s="549" t="s">
        <v>5</v>
      </c>
      <c r="D13" s="550">
        <v>9.3699999999999992</v>
      </c>
      <c r="E13" s="552"/>
    </row>
    <row r="14" spans="1:5" ht="15">
      <c r="A14" s="547">
        <v>10128</v>
      </c>
      <c r="B14" s="547" t="s">
        <v>26076</v>
      </c>
      <c r="C14" s="549" t="s">
        <v>5</v>
      </c>
      <c r="D14" s="550">
        <v>9.3699999999999992</v>
      </c>
      <c r="E14" s="552"/>
    </row>
    <row r="15" spans="1:5" ht="15">
      <c r="A15" s="547">
        <v>10130</v>
      </c>
      <c r="B15" s="547" t="s">
        <v>26077</v>
      </c>
      <c r="C15" s="549" t="s">
        <v>5</v>
      </c>
      <c r="D15" s="550">
        <v>13.35</v>
      </c>
      <c r="E15" s="552"/>
    </row>
    <row r="16" spans="1:5" ht="15">
      <c r="A16" s="547">
        <v>10132</v>
      </c>
      <c r="B16" s="547" t="s">
        <v>26078</v>
      </c>
      <c r="C16" s="549" t="s">
        <v>5</v>
      </c>
      <c r="D16" s="550">
        <v>53.26</v>
      </c>
      <c r="E16" s="552"/>
    </row>
    <row r="17" spans="1:5" ht="15">
      <c r="A17" s="547">
        <v>10138</v>
      </c>
      <c r="B17" s="547" t="s">
        <v>26079</v>
      </c>
      <c r="C17" s="549" t="s">
        <v>5</v>
      </c>
      <c r="D17" s="550">
        <v>9.3699999999999992</v>
      </c>
      <c r="E17" s="552"/>
    </row>
    <row r="18" spans="1:5" ht="15">
      <c r="A18" s="547">
        <v>10139</v>
      </c>
      <c r="B18" s="547" t="s">
        <v>26080</v>
      </c>
      <c r="C18" s="549" t="s">
        <v>5</v>
      </c>
      <c r="D18" s="550">
        <v>9.3699999999999992</v>
      </c>
      <c r="E18" s="552"/>
    </row>
    <row r="19" spans="1:5" ht="15">
      <c r="A19" s="547">
        <v>10140</v>
      </c>
      <c r="B19" s="547" t="s">
        <v>26081</v>
      </c>
      <c r="C19" s="549" t="s">
        <v>5</v>
      </c>
      <c r="D19" s="550">
        <v>9.3699999999999992</v>
      </c>
      <c r="E19" s="552"/>
    </row>
    <row r="20" spans="1:5" ht="15">
      <c r="A20" s="547">
        <v>10144</v>
      </c>
      <c r="B20" s="547" t="s">
        <v>32582</v>
      </c>
      <c r="C20" s="549" t="s">
        <v>5</v>
      </c>
      <c r="D20" s="550">
        <v>9.3699999999999992</v>
      </c>
      <c r="E20" s="552"/>
    </row>
    <row r="21" spans="1:5" ht="15">
      <c r="A21" s="547">
        <v>10146</v>
      </c>
      <c r="B21" s="547" t="s">
        <v>26082</v>
      </c>
      <c r="C21" s="549" t="s">
        <v>5</v>
      </c>
      <c r="D21" s="550">
        <v>6.95</v>
      </c>
      <c r="E21" s="552"/>
    </row>
    <row r="22" spans="1:5" ht="15">
      <c r="A22" s="547">
        <v>10147</v>
      </c>
      <c r="B22" s="547" t="s">
        <v>26083</v>
      </c>
      <c r="C22" s="549" t="s">
        <v>5</v>
      </c>
      <c r="D22" s="550">
        <v>9.3699999999999992</v>
      </c>
      <c r="E22" s="552"/>
    </row>
    <row r="23" spans="1:5" ht="15">
      <c r="A23" s="547">
        <v>10150</v>
      </c>
      <c r="B23" s="547" t="s">
        <v>26084</v>
      </c>
      <c r="C23" s="549" t="s">
        <v>5</v>
      </c>
      <c r="D23" s="550">
        <v>9.3699999999999992</v>
      </c>
      <c r="E23" s="552"/>
    </row>
    <row r="24" spans="1:5" ht="30">
      <c r="A24" s="547">
        <v>10157</v>
      </c>
      <c r="B24" s="547" t="s">
        <v>26085</v>
      </c>
      <c r="C24" s="549" t="s">
        <v>5</v>
      </c>
      <c r="D24" s="550">
        <v>10.18</v>
      </c>
      <c r="E24" s="552"/>
    </row>
    <row r="25" spans="1:5" ht="15">
      <c r="A25" s="548">
        <v>102</v>
      </c>
      <c r="B25" s="554" t="s">
        <v>26086</v>
      </c>
      <c r="C25" s="555"/>
      <c r="D25" s="555"/>
      <c r="E25" s="556"/>
    </row>
    <row r="26" spans="1:5" ht="15">
      <c r="A26" s="547">
        <v>10209</v>
      </c>
      <c r="B26" s="547" t="s">
        <v>26087</v>
      </c>
      <c r="C26" s="549" t="s">
        <v>5</v>
      </c>
      <c r="D26" s="550">
        <v>19.45</v>
      </c>
      <c r="E26" s="552"/>
    </row>
    <row r="27" spans="1:5" ht="15">
      <c r="A27" s="547">
        <v>10233</v>
      </c>
      <c r="B27" s="547" t="s">
        <v>26088</v>
      </c>
      <c r="C27" s="549" t="s">
        <v>5</v>
      </c>
      <c r="D27" s="550">
        <v>7</v>
      </c>
      <c r="E27" s="552"/>
    </row>
    <row r="28" spans="1:5" ht="15">
      <c r="A28" s="547">
        <v>10235</v>
      </c>
      <c r="B28" s="547" t="s">
        <v>26089</v>
      </c>
      <c r="C28" s="549" t="s">
        <v>5</v>
      </c>
      <c r="D28" s="550">
        <v>7</v>
      </c>
      <c r="E28" s="552"/>
    </row>
    <row r="29" spans="1:5" ht="15">
      <c r="A29" s="547">
        <v>10237</v>
      </c>
      <c r="B29" s="547" t="s">
        <v>26090</v>
      </c>
      <c r="C29" s="549" t="s">
        <v>5</v>
      </c>
      <c r="D29" s="550">
        <v>12.57</v>
      </c>
      <c r="E29" s="552"/>
    </row>
    <row r="30" spans="1:5" ht="30">
      <c r="A30" s="547">
        <v>10260</v>
      </c>
      <c r="B30" s="547" t="s">
        <v>26091</v>
      </c>
      <c r="C30" s="549" t="s">
        <v>5</v>
      </c>
      <c r="D30" s="550">
        <v>7.34</v>
      </c>
      <c r="E30" s="552"/>
    </row>
    <row r="31" spans="1:5" ht="15">
      <c r="A31" s="547">
        <v>10278</v>
      </c>
      <c r="B31" s="547" t="s">
        <v>26092</v>
      </c>
      <c r="C31" s="549" t="s">
        <v>5</v>
      </c>
      <c r="D31" s="550">
        <v>14.15</v>
      </c>
      <c r="E31" s="552"/>
    </row>
    <row r="32" spans="1:5" ht="15">
      <c r="A32" s="547">
        <v>10281</v>
      </c>
      <c r="B32" s="547" t="s">
        <v>26093</v>
      </c>
      <c r="C32" s="549" t="s">
        <v>5</v>
      </c>
      <c r="D32" s="550">
        <v>9.64</v>
      </c>
      <c r="E32" s="552"/>
    </row>
    <row r="33" spans="1:5" ht="15">
      <c r="A33" s="547">
        <v>10282</v>
      </c>
      <c r="B33" s="547" t="s">
        <v>26094</v>
      </c>
      <c r="C33" s="549" t="s">
        <v>5</v>
      </c>
      <c r="D33" s="550">
        <v>16.32</v>
      </c>
      <c r="E33" s="552"/>
    </row>
    <row r="34" spans="1:5" ht="30">
      <c r="A34" s="547">
        <v>10285</v>
      </c>
      <c r="B34" s="547" t="s">
        <v>26095</v>
      </c>
      <c r="C34" s="549" t="s">
        <v>5</v>
      </c>
      <c r="D34" s="550">
        <v>10.16</v>
      </c>
      <c r="E34" s="552"/>
    </row>
    <row r="35" spans="1:5" ht="15">
      <c r="A35" s="547">
        <v>10292</v>
      </c>
      <c r="B35" s="547" t="s">
        <v>26096</v>
      </c>
      <c r="C35" s="549" t="s">
        <v>5</v>
      </c>
      <c r="D35" s="550">
        <v>10.8</v>
      </c>
      <c r="E35" s="552"/>
    </row>
    <row r="36" spans="1:5" ht="15">
      <c r="A36" s="548">
        <v>103</v>
      </c>
      <c r="B36" s="554" t="s">
        <v>33650</v>
      </c>
      <c r="C36" s="555"/>
      <c r="D36" s="555"/>
      <c r="E36" s="556"/>
    </row>
    <row r="37" spans="1:5" ht="15">
      <c r="A37" s="547">
        <v>10301</v>
      </c>
      <c r="B37" s="547" t="s">
        <v>26078</v>
      </c>
      <c r="C37" s="549" t="s">
        <v>2233</v>
      </c>
      <c r="D37" s="551">
        <v>11718</v>
      </c>
      <c r="E37" s="552"/>
    </row>
    <row r="38" spans="1:5" ht="15" customHeight="1">
      <c r="A38" s="547">
        <v>10302</v>
      </c>
      <c r="B38" s="547" t="s">
        <v>33651</v>
      </c>
      <c r="C38" s="549" t="s">
        <v>2233</v>
      </c>
      <c r="D38" s="551">
        <v>14034</v>
      </c>
      <c r="E38" s="552"/>
    </row>
    <row r="39" spans="1:5" ht="15">
      <c r="A39" s="547">
        <v>10303</v>
      </c>
      <c r="B39" s="547" t="s">
        <v>33652</v>
      </c>
      <c r="C39" s="549" t="s">
        <v>2233</v>
      </c>
      <c r="D39" s="551">
        <v>16385</v>
      </c>
      <c r="E39" s="552"/>
    </row>
    <row r="40" spans="1:5" ht="15">
      <c r="A40" s="547">
        <v>10304</v>
      </c>
      <c r="B40" s="547" t="s">
        <v>33653</v>
      </c>
      <c r="C40" s="549" t="s">
        <v>2233</v>
      </c>
      <c r="D40" s="551">
        <v>6254</v>
      </c>
      <c r="E40" s="552"/>
    </row>
    <row r="41" spans="1:5" ht="15">
      <c r="A41" s="547">
        <v>10305</v>
      </c>
      <c r="B41" s="547" t="s">
        <v>33654</v>
      </c>
      <c r="C41" s="549" t="s">
        <v>2233</v>
      </c>
      <c r="D41" s="551">
        <v>5003.32</v>
      </c>
      <c r="E41" s="552"/>
    </row>
    <row r="42" spans="1:5" ht="15">
      <c r="A42" s="547">
        <v>10306</v>
      </c>
      <c r="B42" s="547" t="s">
        <v>33655</v>
      </c>
      <c r="C42" s="549" t="s">
        <v>2233</v>
      </c>
      <c r="D42" s="551">
        <v>4002</v>
      </c>
      <c r="E42" s="552"/>
    </row>
    <row r="43" spans="1:5" ht="15">
      <c r="A43" s="547">
        <v>10307</v>
      </c>
      <c r="B43" s="547" t="s">
        <v>33656</v>
      </c>
      <c r="C43" s="549" t="s">
        <v>2233</v>
      </c>
      <c r="D43" s="551">
        <v>3303.3</v>
      </c>
      <c r="E43" s="552"/>
    </row>
    <row r="44" spans="1:5" ht="15">
      <c r="A44" s="547">
        <v>10308</v>
      </c>
      <c r="B44" s="547" t="s">
        <v>33657</v>
      </c>
      <c r="C44" s="549" t="s">
        <v>2233</v>
      </c>
      <c r="D44" s="551">
        <v>2541</v>
      </c>
      <c r="E44" s="552"/>
    </row>
    <row r="45" spans="1:5" ht="15">
      <c r="A45" s="547">
        <v>10309</v>
      </c>
      <c r="B45" s="547" t="s">
        <v>33658</v>
      </c>
      <c r="C45" s="549" t="s">
        <v>2233</v>
      </c>
      <c r="D45" s="551">
        <v>16775</v>
      </c>
      <c r="E45" s="552"/>
    </row>
    <row r="46" spans="1:5" ht="15">
      <c r="A46" s="547">
        <v>10310</v>
      </c>
      <c r="B46" s="547" t="s">
        <v>33659</v>
      </c>
      <c r="C46" s="549" t="s">
        <v>2233</v>
      </c>
      <c r="D46" s="551">
        <v>3202</v>
      </c>
      <c r="E46" s="552"/>
    </row>
    <row r="47" spans="1:5" ht="15">
      <c r="A47" s="547">
        <v>10311</v>
      </c>
      <c r="B47" s="547" t="s">
        <v>33660</v>
      </c>
      <c r="C47" s="549" t="s">
        <v>2233</v>
      </c>
      <c r="D47" s="551">
        <v>1826</v>
      </c>
      <c r="E47" s="552"/>
    </row>
    <row r="48" spans="1:5" ht="15">
      <c r="A48" s="547">
        <v>10315</v>
      </c>
      <c r="B48" s="547" t="s">
        <v>33661</v>
      </c>
      <c r="C48" s="549" t="s">
        <v>2233</v>
      </c>
      <c r="D48" s="551">
        <v>7750</v>
      </c>
      <c r="E48" s="552"/>
    </row>
    <row r="49" spans="1:5" ht="15">
      <c r="A49" s="547">
        <v>10316</v>
      </c>
      <c r="B49" s="547" t="s">
        <v>33662</v>
      </c>
      <c r="C49" s="549" t="s">
        <v>2233</v>
      </c>
      <c r="D49" s="551">
        <v>4160</v>
      </c>
      <c r="E49" s="552"/>
    </row>
    <row r="50" spans="1:5" ht="15">
      <c r="A50" s="547">
        <v>10322</v>
      </c>
      <c r="B50" s="547" t="s">
        <v>33663</v>
      </c>
      <c r="C50" s="549" t="s">
        <v>2233</v>
      </c>
      <c r="D50" s="551">
        <v>9360</v>
      </c>
      <c r="E50" s="552"/>
    </row>
    <row r="51" spans="1:5" ht="15">
      <c r="A51" s="547">
        <v>10323</v>
      </c>
      <c r="B51" s="547" t="s">
        <v>33664</v>
      </c>
      <c r="C51" s="549" t="s">
        <v>2233</v>
      </c>
      <c r="D51" s="551">
        <v>1355.2</v>
      </c>
      <c r="E51" s="553"/>
    </row>
    <row r="52" spans="1:5" ht="15">
      <c r="A52" s="557"/>
      <c r="B52" s="558"/>
      <c r="C52" s="558"/>
      <c r="D52" s="558"/>
      <c r="E52" s="559"/>
    </row>
    <row r="53" spans="1:5" ht="30">
      <c r="A53" s="554" t="s">
        <v>26097</v>
      </c>
      <c r="B53" s="555"/>
      <c r="C53" s="555"/>
      <c r="D53" s="555"/>
      <c r="E53" s="556"/>
    </row>
    <row r="54" spans="1:5" ht="15">
      <c r="A54" s="557"/>
      <c r="B54" s="558"/>
      <c r="C54" s="558"/>
      <c r="D54" s="558"/>
      <c r="E54" s="559"/>
    </row>
    <row r="55" spans="1:5" ht="15">
      <c r="A55" s="545" t="s">
        <v>3705</v>
      </c>
      <c r="B55" s="545" t="s">
        <v>26098</v>
      </c>
      <c r="C55" s="546" t="s">
        <v>26099</v>
      </c>
      <c r="D55" s="546" t="s">
        <v>26100</v>
      </c>
      <c r="E55" s="546"/>
    </row>
    <row r="56" spans="1:5" ht="15">
      <c r="A56" s="548">
        <v>2</v>
      </c>
      <c r="B56" s="554" t="s">
        <v>26101</v>
      </c>
      <c r="C56" s="555"/>
      <c r="D56" s="555"/>
      <c r="E56" s="556"/>
    </row>
    <row r="57" spans="1:5" ht="15">
      <c r="A57" s="548">
        <v>203</v>
      </c>
      <c r="B57" s="554" t="s">
        <v>26102</v>
      </c>
      <c r="C57" s="555"/>
      <c r="D57" s="555"/>
      <c r="E57" s="556"/>
    </row>
    <row r="58" spans="1:5" ht="15">
      <c r="A58" s="547">
        <v>20356</v>
      </c>
      <c r="B58" s="547" t="s">
        <v>26103</v>
      </c>
      <c r="C58" s="549" t="s">
        <v>2</v>
      </c>
      <c r="D58" s="550">
        <v>85.47</v>
      </c>
      <c r="E58" s="552"/>
    </row>
    <row r="59" spans="1:5" ht="15">
      <c r="A59" s="548">
        <v>204</v>
      </c>
      <c r="B59" s="554" t="s">
        <v>26104</v>
      </c>
      <c r="C59" s="555"/>
      <c r="D59" s="555"/>
      <c r="E59" s="556"/>
    </row>
    <row r="60" spans="1:5" ht="30">
      <c r="A60" s="547">
        <v>20416</v>
      </c>
      <c r="B60" s="547" t="s">
        <v>26105</v>
      </c>
      <c r="C60" s="549" t="s">
        <v>7</v>
      </c>
      <c r="D60" s="550">
        <v>557</v>
      </c>
      <c r="E60" s="552"/>
    </row>
    <row r="61" spans="1:5" ht="15">
      <c r="A61" s="547">
        <v>20437</v>
      </c>
      <c r="B61" s="547" t="s">
        <v>26106</v>
      </c>
      <c r="C61" s="549" t="s">
        <v>3</v>
      </c>
      <c r="D61" s="550">
        <v>103.3</v>
      </c>
      <c r="E61" s="552"/>
    </row>
    <row r="62" spans="1:5" ht="15">
      <c r="A62" s="547">
        <v>20463</v>
      </c>
      <c r="B62" s="547" t="s">
        <v>26107</v>
      </c>
      <c r="C62" s="549" t="s">
        <v>3</v>
      </c>
      <c r="D62" s="550">
        <v>8.09</v>
      </c>
      <c r="E62" s="552"/>
    </row>
    <row r="63" spans="1:5" ht="15">
      <c r="A63" s="547">
        <v>20468</v>
      </c>
      <c r="B63" s="547" t="s">
        <v>26108</v>
      </c>
      <c r="C63" s="549" t="s">
        <v>3</v>
      </c>
      <c r="D63" s="550">
        <v>15.71</v>
      </c>
      <c r="E63" s="552"/>
    </row>
    <row r="64" spans="1:5" ht="15">
      <c r="A64" s="548">
        <v>205</v>
      </c>
      <c r="B64" s="554" t="s">
        <v>26109</v>
      </c>
      <c r="C64" s="555"/>
      <c r="D64" s="555"/>
      <c r="E64" s="556"/>
    </row>
    <row r="65" spans="1:5" ht="15">
      <c r="A65" s="547">
        <v>20503</v>
      </c>
      <c r="B65" s="547" t="s">
        <v>26110</v>
      </c>
      <c r="C65" s="549" t="s">
        <v>7</v>
      </c>
      <c r="D65" s="550">
        <v>143.33000000000001</v>
      </c>
      <c r="E65" s="552"/>
    </row>
    <row r="66" spans="1:5" ht="15">
      <c r="A66" s="547">
        <v>20505</v>
      </c>
      <c r="B66" s="547" t="s">
        <v>26111</v>
      </c>
      <c r="C66" s="549" t="s">
        <v>3</v>
      </c>
      <c r="D66" s="550">
        <v>0.81</v>
      </c>
      <c r="E66" s="552"/>
    </row>
    <row r="67" spans="1:5" ht="15">
      <c r="A67" s="547">
        <v>20508</v>
      </c>
      <c r="B67" s="547" t="s">
        <v>26112</v>
      </c>
      <c r="C67" s="549" t="s">
        <v>3</v>
      </c>
      <c r="D67" s="550">
        <v>0.56999999999999995</v>
      </c>
      <c r="E67" s="552"/>
    </row>
    <row r="68" spans="1:5" ht="15">
      <c r="A68" s="547">
        <v>20509</v>
      </c>
      <c r="B68" s="547" t="s">
        <v>26113</v>
      </c>
      <c r="C68" s="549" t="s">
        <v>3</v>
      </c>
      <c r="D68" s="550">
        <v>5.37</v>
      </c>
      <c r="E68" s="552"/>
    </row>
    <row r="69" spans="1:5" ht="15">
      <c r="A69" s="547">
        <v>20510</v>
      </c>
      <c r="B69" s="547" t="s">
        <v>26114</v>
      </c>
      <c r="C69" s="549" t="s">
        <v>3</v>
      </c>
      <c r="D69" s="550">
        <v>0.87</v>
      </c>
      <c r="E69" s="552"/>
    </row>
    <row r="70" spans="1:5" ht="30">
      <c r="A70" s="547">
        <v>20514</v>
      </c>
      <c r="B70" s="547" t="s">
        <v>26115</v>
      </c>
      <c r="C70" s="549" t="s">
        <v>7</v>
      </c>
      <c r="D70" s="550">
        <v>515.66999999999996</v>
      </c>
      <c r="E70" s="552"/>
    </row>
    <row r="71" spans="1:5" ht="15">
      <c r="A71" s="547">
        <v>20517</v>
      </c>
      <c r="B71" s="547" t="s">
        <v>26116</v>
      </c>
      <c r="C71" s="549" t="s">
        <v>7</v>
      </c>
      <c r="D71" s="550">
        <v>156.71</v>
      </c>
      <c r="E71" s="552"/>
    </row>
    <row r="72" spans="1:5" ht="15">
      <c r="A72" s="547">
        <v>20518</v>
      </c>
      <c r="B72" s="547" t="s">
        <v>26117</v>
      </c>
      <c r="C72" s="549" t="s">
        <v>7</v>
      </c>
      <c r="D72" s="550">
        <v>156.71</v>
      </c>
      <c r="E72" s="552"/>
    </row>
    <row r="73" spans="1:5" ht="15">
      <c r="A73" s="547">
        <v>20519</v>
      </c>
      <c r="B73" s="547" t="s">
        <v>26118</v>
      </c>
      <c r="C73" s="549" t="s">
        <v>7</v>
      </c>
      <c r="D73" s="550">
        <v>156.71</v>
      </c>
      <c r="E73" s="552"/>
    </row>
    <row r="74" spans="1:5" ht="15">
      <c r="A74" s="547">
        <v>20520</v>
      </c>
      <c r="B74" s="547" t="s">
        <v>26119</v>
      </c>
      <c r="C74" s="549" t="s">
        <v>7</v>
      </c>
      <c r="D74" s="550">
        <v>156.71</v>
      </c>
      <c r="E74" s="552"/>
    </row>
    <row r="75" spans="1:5" ht="15">
      <c r="A75" s="547">
        <v>20521</v>
      </c>
      <c r="B75" s="547" t="s">
        <v>26120</v>
      </c>
      <c r="C75" s="549" t="s">
        <v>7</v>
      </c>
      <c r="D75" s="550">
        <v>156.91</v>
      </c>
      <c r="E75" s="552"/>
    </row>
    <row r="76" spans="1:5" ht="15">
      <c r="A76" s="547">
        <v>20522</v>
      </c>
      <c r="B76" s="547" t="s">
        <v>26121</v>
      </c>
      <c r="C76" s="549" t="s">
        <v>7</v>
      </c>
      <c r="D76" s="550">
        <v>208.57</v>
      </c>
      <c r="E76" s="552"/>
    </row>
    <row r="77" spans="1:5" ht="15">
      <c r="A77" s="547">
        <v>20524</v>
      </c>
      <c r="B77" s="547" t="s">
        <v>26122</v>
      </c>
      <c r="C77" s="549" t="s">
        <v>7</v>
      </c>
      <c r="D77" s="550">
        <v>112.7</v>
      </c>
      <c r="E77" s="552"/>
    </row>
    <row r="78" spans="1:5" ht="15">
      <c r="A78" s="547">
        <v>20553</v>
      </c>
      <c r="B78" s="547" t="s">
        <v>26123</v>
      </c>
      <c r="C78" s="549" t="s">
        <v>7</v>
      </c>
      <c r="D78" s="550">
        <v>156.71</v>
      </c>
      <c r="E78" s="552"/>
    </row>
    <row r="79" spans="1:5" ht="15">
      <c r="A79" s="547">
        <v>20554</v>
      </c>
      <c r="B79" s="547" t="s">
        <v>26124</v>
      </c>
      <c r="C79" s="549" t="s">
        <v>7</v>
      </c>
      <c r="D79" s="550">
        <v>70</v>
      </c>
      <c r="E79" s="552"/>
    </row>
    <row r="80" spans="1:5" ht="30">
      <c r="A80" s="547">
        <v>20567</v>
      </c>
      <c r="B80" s="547" t="s">
        <v>26125</v>
      </c>
      <c r="C80" s="549" t="s">
        <v>7</v>
      </c>
      <c r="D80" s="550">
        <v>539</v>
      </c>
      <c r="E80" s="552"/>
    </row>
    <row r="81" spans="1:5" ht="15">
      <c r="A81" s="547">
        <v>20571</v>
      </c>
      <c r="B81" s="547" t="s">
        <v>26126</v>
      </c>
      <c r="C81" s="549" t="s">
        <v>7</v>
      </c>
      <c r="D81" s="550">
        <v>156.71</v>
      </c>
      <c r="E81" s="552"/>
    </row>
    <row r="82" spans="1:5" ht="30">
      <c r="A82" s="547">
        <v>20572</v>
      </c>
      <c r="B82" s="547" t="s">
        <v>26127</v>
      </c>
      <c r="C82" s="549" t="s">
        <v>3</v>
      </c>
      <c r="D82" s="550">
        <v>6.84</v>
      </c>
      <c r="E82" s="552"/>
    </row>
    <row r="83" spans="1:5" ht="15">
      <c r="A83" s="547">
        <v>20578</v>
      </c>
      <c r="B83" s="547" t="s">
        <v>26128</v>
      </c>
      <c r="C83" s="549" t="s">
        <v>7</v>
      </c>
      <c r="D83" s="550">
        <v>181.67</v>
      </c>
      <c r="E83" s="552"/>
    </row>
    <row r="84" spans="1:5" ht="15">
      <c r="A84" s="547">
        <v>20580</v>
      </c>
      <c r="B84" s="547" t="s">
        <v>26129</v>
      </c>
      <c r="C84" s="549" t="s">
        <v>7</v>
      </c>
      <c r="D84" s="550">
        <v>120</v>
      </c>
      <c r="E84" s="552"/>
    </row>
    <row r="85" spans="1:5" ht="15">
      <c r="A85" s="547">
        <v>20584</v>
      </c>
      <c r="B85" s="547" t="s">
        <v>26130</v>
      </c>
      <c r="C85" s="549" t="s">
        <v>3</v>
      </c>
      <c r="D85" s="550">
        <v>1.97</v>
      </c>
      <c r="E85" s="552"/>
    </row>
    <row r="86" spans="1:5" ht="15">
      <c r="A86" s="547">
        <v>20588</v>
      </c>
      <c r="B86" s="547" t="s">
        <v>26131</v>
      </c>
      <c r="C86" s="549" t="s">
        <v>3</v>
      </c>
      <c r="D86" s="550">
        <v>8.09</v>
      </c>
      <c r="E86" s="552"/>
    </row>
    <row r="87" spans="1:5" ht="15">
      <c r="A87" s="548">
        <v>207</v>
      </c>
      <c r="B87" s="554" t="s">
        <v>26109</v>
      </c>
      <c r="C87" s="555"/>
      <c r="D87" s="555"/>
      <c r="E87" s="556"/>
    </row>
    <row r="88" spans="1:5" ht="30">
      <c r="A88" s="547">
        <v>20732</v>
      </c>
      <c r="B88" s="547" t="s">
        <v>26132</v>
      </c>
      <c r="C88" s="549" t="s">
        <v>3</v>
      </c>
      <c r="D88" s="550">
        <v>2.27</v>
      </c>
      <c r="E88" s="552"/>
    </row>
    <row r="89" spans="1:5" ht="15">
      <c r="A89" s="547">
        <v>20746</v>
      </c>
      <c r="B89" s="547" t="s">
        <v>26133</v>
      </c>
      <c r="C89" s="549" t="s">
        <v>3</v>
      </c>
      <c r="D89" s="550">
        <v>4.2300000000000004</v>
      </c>
      <c r="E89" s="552"/>
    </row>
    <row r="90" spans="1:5" ht="15">
      <c r="A90" s="548">
        <v>209</v>
      </c>
      <c r="B90" s="554" t="s">
        <v>26134</v>
      </c>
      <c r="C90" s="555"/>
      <c r="D90" s="555"/>
      <c r="E90" s="556"/>
    </row>
    <row r="91" spans="1:5" ht="15">
      <c r="A91" s="547">
        <v>20910</v>
      </c>
      <c r="B91" s="547" t="s">
        <v>26135</v>
      </c>
      <c r="C91" s="549" t="s">
        <v>4</v>
      </c>
      <c r="D91" s="550">
        <v>44.94</v>
      </c>
      <c r="E91" s="552"/>
    </row>
    <row r="92" spans="1:5" ht="15">
      <c r="A92" s="547">
        <v>20975</v>
      </c>
      <c r="B92" s="547" t="s">
        <v>26136</v>
      </c>
      <c r="C92" s="549" t="s">
        <v>1</v>
      </c>
      <c r="D92" s="550">
        <v>7.73</v>
      </c>
      <c r="E92" s="552"/>
    </row>
    <row r="93" spans="1:5" ht="15">
      <c r="A93" s="547">
        <v>20977</v>
      </c>
      <c r="B93" s="547" t="s">
        <v>26137</v>
      </c>
      <c r="C93" s="549" t="s">
        <v>1</v>
      </c>
      <c r="D93" s="550">
        <v>6.48</v>
      </c>
      <c r="E93" s="552"/>
    </row>
    <row r="94" spans="1:5" ht="15">
      <c r="A94" s="547">
        <v>20982</v>
      </c>
      <c r="B94" s="547" t="s">
        <v>26138</v>
      </c>
      <c r="C94" s="549" t="s">
        <v>1</v>
      </c>
      <c r="D94" s="550">
        <v>11.08</v>
      </c>
      <c r="E94" s="552"/>
    </row>
    <row r="95" spans="1:5" ht="15">
      <c r="A95" s="547">
        <v>20985</v>
      </c>
      <c r="B95" s="547" t="s">
        <v>26139</v>
      </c>
      <c r="C95" s="549" t="s">
        <v>1</v>
      </c>
      <c r="D95" s="550">
        <v>5.94</v>
      </c>
      <c r="E95" s="552"/>
    </row>
    <row r="96" spans="1:5" ht="15">
      <c r="A96" s="547">
        <v>20986</v>
      </c>
      <c r="B96" s="547" t="s">
        <v>33665</v>
      </c>
      <c r="C96" s="549" t="s">
        <v>1</v>
      </c>
      <c r="D96" s="550">
        <v>4.54</v>
      </c>
      <c r="E96" s="552"/>
    </row>
    <row r="97" spans="1:5" ht="15">
      <c r="A97" s="547">
        <v>20987</v>
      </c>
      <c r="B97" s="547" t="s">
        <v>26140</v>
      </c>
      <c r="C97" s="549" t="s">
        <v>4</v>
      </c>
      <c r="D97" s="550">
        <v>51.22</v>
      </c>
      <c r="E97" s="552"/>
    </row>
    <row r="98" spans="1:5" ht="15">
      <c r="A98" s="547">
        <v>20988</v>
      </c>
      <c r="B98" s="547" t="s">
        <v>26141</v>
      </c>
      <c r="C98" s="549" t="s">
        <v>1</v>
      </c>
      <c r="D98" s="550">
        <v>14.82</v>
      </c>
      <c r="E98" s="552"/>
    </row>
    <row r="99" spans="1:5" ht="15">
      <c r="A99" s="548">
        <v>210</v>
      </c>
      <c r="B99" s="554" t="s">
        <v>26134</v>
      </c>
      <c r="C99" s="555"/>
      <c r="D99" s="555"/>
      <c r="E99" s="556"/>
    </row>
    <row r="100" spans="1:5" ht="15">
      <c r="A100" s="547">
        <v>21005</v>
      </c>
      <c r="B100" s="547" t="s">
        <v>26142</v>
      </c>
      <c r="C100" s="549" t="s">
        <v>7</v>
      </c>
      <c r="D100" s="551">
        <v>6322.5</v>
      </c>
      <c r="E100" s="552"/>
    </row>
    <row r="101" spans="1:5" ht="15">
      <c r="A101" s="547">
        <v>21009</v>
      </c>
      <c r="B101" s="547" t="s">
        <v>26143</v>
      </c>
      <c r="C101" s="549" t="s">
        <v>1</v>
      </c>
      <c r="D101" s="550">
        <v>9.85</v>
      </c>
      <c r="E101" s="552"/>
    </row>
    <row r="102" spans="1:5" ht="15">
      <c r="A102" s="547">
        <v>21018</v>
      </c>
      <c r="B102" s="547" t="s">
        <v>26144</v>
      </c>
      <c r="C102" s="549" t="s">
        <v>1</v>
      </c>
      <c r="D102" s="550">
        <v>16.600000000000001</v>
      </c>
      <c r="E102" s="552"/>
    </row>
    <row r="103" spans="1:5" ht="15">
      <c r="A103" s="547">
        <v>21023</v>
      </c>
      <c r="B103" s="547" t="s">
        <v>26145</v>
      </c>
      <c r="C103" s="549" t="s">
        <v>2</v>
      </c>
      <c r="D103" s="550">
        <v>3.63</v>
      </c>
      <c r="E103" s="552"/>
    </row>
    <row r="104" spans="1:5" ht="15">
      <c r="A104" s="547">
        <v>21028</v>
      </c>
      <c r="B104" s="547" t="s">
        <v>26146</v>
      </c>
      <c r="C104" s="549" t="s">
        <v>26147</v>
      </c>
      <c r="D104" s="550">
        <v>216.63</v>
      </c>
      <c r="E104" s="552"/>
    </row>
    <row r="105" spans="1:5" ht="15">
      <c r="A105" s="547">
        <v>21030</v>
      </c>
      <c r="B105" s="547" t="s">
        <v>26148</v>
      </c>
      <c r="C105" s="549" t="s">
        <v>4</v>
      </c>
      <c r="D105" s="550">
        <v>24.06</v>
      </c>
      <c r="E105" s="552"/>
    </row>
    <row r="106" spans="1:5" ht="15">
      <c r="A106" s="547">
        <v>21031</v>
      </c>
      <c r="B106" s="547" t="s">
        <v>26149</v>
      </c>
      <c r="C106" s="549" t="s">
        <v>4</v>
      </c>
      <c r="D106" s="550">
        <v>30.83</v>
      </c>
      <c r="E106" s="552"/>
    </row>
    <row r="107" spans="1:5" ht="15">
      <c r="A107" s="547">
        <v>21032</v>
      </c>
      <c r="B107" s="547" t="s">
        <v>26150</v>
      </c>
      <c r="C107" s="549" t="s">
        <v>4</v>
      </c>
      <c r="D107" s="550">
        <v>36.31</v>
      </c>
      <c r="E107" s="552"/>
    </row>
    <row r="108" spans="1:5" ht="15">
      <c r="A108" s="547">
        <v>21033</v>
      </c>
      <c r="B108" s="547" t="s">
        <v>26151</v>
      </c>
      <c r="C108" s="549" t="s">
        <v>4</v>
      </c>
      <c r="D108" s="550">
        <v>50.8</v>
      </c>
      <c r="E108" s="552"/>
    </row>
    <row r="109" spans="1:5" ht="15">
      <c r="A109" s="547">
        <v>21040</v>
      </c>
      <c r="B109" s="547" t="s">
        <v>26152</v>
      </c>
      <c r="C109" s="549" t="s">
        <v>1</v>
      </c>
      <c r="D109" s="550">
        <v>55.58</v>
      </c>
      <c r="E109" s="552"/>
    </row>
    <row r="110" spans="1:5" ht="15">
      <c r="A110" s="547">
        <v>21041</v>
      </c>
      <c r="B110" s="547" t="s">
        <v>26153</v>
      </c>
      <c r="C110" s="549" t="s">
        <v>1</v>
      </c>
      <c r="D110" s="550">
        <v>30.8</v>
      </c>
      <c r="E110" s="552"/>
    </row>
    <row r="111" spans="1:5" ht="15">
      <c r="A111" s="547">
        <v>21042</v>
      </c>
      <c r="B111" s="547" t="s">
        <v>26154</v>
      </c>
      <c r="C111" s="549" t="s">
        <v>1</v>
      </c>
      <c r="D111" s="550">
        <v>56.67</v>
      </c>
      <c r="E111" s="552"/>
    </row>
    <row r="112" spans="1:5" ht="15">
      <c r="A112" s="547">
        <v>21043</v>
      </c>
      <c r="B112" s="547" t="s">
        <v>26155</v>
      </c>
      <c r="C112" s="549" t="s">
        <v>1</v>
      </c>
      <c r="D112" s="550">
        <v>363.03</v>
      </c>
      <c r="E112" s="552"/>
    </row>
    <row r="113" spans="1:5" ht="15">
      <c r="A113" s="547">
        <v>21060</v>
      </c>
      <c r="B113" s="547" t="s">
        <v>26156</v>
      </c>
      <c r="C113" s="549" t="s">
        <v>1</v>
      </c>
      <c r="D113" s="550">
        <v>5.13</v>
      </c>
      <c r="E113" s="552"/>
    </row>
    <row r="114" spans="1:5" ht="15">
      <c r="A114" s="547">
        <v>21061</v>
      </c>
      <c r="B114" s="547" t="s">
        <v>26157</v>
      </c>
      <c r="C114" s="549" t="s">
        <v>1</v>
      </c>
      <c r="D114" s="550">
        <v>4.55</v>
      </c>
      <c r="E114" s="552"/>
    </row>
    <row r="115" spans="1:5" ht="15">
      <c r="A115" s="547">
        <v>21085</v>
      </c>
      <c r="B115" s="547" t="s">
        <v>26158</v>
      </c>
      <c r="C115" s="549" t="s">
        <v>7</v>
      </c>
      <c r="D115" s="551">
        <v>6322.5</v>
      </c>
      <c r="E115" s="552"/>
    </row>
    <row r="116" spans="1:5" ht="15">
      <c r="A116" s="547">
        <v>21089</v>
      </c>
      <c r="B116" s="547" t="s">
        <v>26159</v>
      </c>
      <c r="C116" s="549" t="s">
        <v>1</v>
      </c>
      <c r="D116" s="550">
        <v>11</v>
      </c>
      <c r="E116" s="552"/>
    </row>
    <row r="117" spans="1:5" ht="15">
      <c r="A117" s="547">
        <v>21091</v>
      </c>
      <c r="B117" s="547" t="s">
        <v>26160</v>
      </c>
      <c r="C117" s="549" t="s">
        <v>4</v>
      </c>
      <c r="D117" s="550">
        <v>44.1</v>
      </c>
      <c r="E117" s="552"/>
    </row>
    <row r="118" spans="1:5" ht="15">
      <c r="A118" s="548">
        <v>211</v>
      </c>
      <c r="B118" s="554" t="s">
        <v>26161</v>
      </c>
      <c r="C118" s="555"/>
      <c r="D118" s="555"/>
      <c r="E118" s="556"/>
    </row>
    <row r="119" spans="1:5" ht="15">
      <c r="A119" s="547">
        <v>21108</v>
      </c>
      <c r="B119" s="547" t="s">
        <v>26162</v>
      </c>
      <c r="C119" s="549" t="s">
        <v>1</v>
      </c>
      <c r="D119" s="550">
        <v>59.17</v>
      </c>
      <c r="E119" s="552"/>
    </row>
    <row r="120" spans="1:5" ht="15">
      <c r="A120" s="547">
        <v>21109</v>
      </c>
      <c r="B120" s="547" t="s">
        <v>26163</v>
      </c>
      <c r="C120" s="549" t="s">
        <v>26164</v>
      </c>
      <c r="D120" s="550">
        <v>177.59</v>
      </c>
      <c r="E120" s="552"/>
    </row>
    <row r="121" spans="1:5" ht="15">
      <c r="A121" s="547">
        <v>21111</v>
      </c>
      <c r="B121" s="547" t="s">
        <v>26165</v>
      </c>
      <c r="C121" s="549" t="s">
        <v>1</v>
      </c>
      <c r="D121" s="550">
        <v>57.33</v>
      </c>
      <c r="E121" s="552"/>
    </row>
    <row r="122" spans="1:5" ht="15">
      <c r="A122" s="547">
        <v>21118</v>
      </c>
      <c r="B122" s="547" t="s">
        <v>26166</v>
      </c>
      <c r="C122" s="549" t="s">
        <v>1</v>
      </c>
      <c r="D122" s="550">
        <v>41.34</v>
      </c>
      <c r="E122" s="552"/>
    </row>
    <row r="123" spans="1:5" ht="15">
      <c r="A123" s="547">
        <v>21144</v>
      </c>
      <c r="B123" s="547" t="s">
        <v>26167</v>
      </c>
      <c r="C123" s="549" t="s">
        <v>1</v>
      </c>
      <c r="D123" s="550">
        <v>21.8</v>
      </c>
      <c r="E123" s="552"/>
    </row>
    <row r="124" spans="1:5" ht="15">
      <c r="A124" s="547">
        <v>21151</v>
      </c>
      <c r="B124" s="547" t="s">
        <v>26168</v>
      </c>
      <c r="C124" s="549" t="s">
        <v>1</v>
      </c>
      <c r="D124" s="550">
        <v>3.63</v>
      </c>
      <c r="E124" s="552"/>
    </row>
    <row r="125" spans="1:5" ht="15">
      <c r="A125" s="547">
        <v>21170</v>
      </c>
      <c r="B125" s="547" t="s">
        <v>26169</v>
      </c>
      <c r="C125" s="549" t="s">
        <v>1</v>
      </c>
      <c r="D125" s="550">
        <v>12.12</v>
      </c>
      <c r="E125" s="552"/>
    </row>
    <row r="126" spans="1:5" ht="15">
      <c r="A126" s="548">
        <v>212</v>
      </c>
      <c r="B126" s="554" t="s">
        <v>26170</v>
      </c>
      <c r="C126" s="555"/>
      <c r="D126" s="555"/>
      <c r="E126" s="556"/>
    </row>
    <row r="127" spans="1:5" ht="15">
      <c r="A127" s="547">
        <v>21205</v>
      </c>
      <c r="B127" s="547" t="s">
        <v>26171</v>
      </c>
      <c r="C127" s="549" t="s">
        <v>1</v>
      </c>
      <c r="D127" s="550">
        <v>14.02</v>
      </c>
      <c r="E127" s="552"/>
    </row>
    <row r="128" spans="1:5" ht="15">
      <c r="A128" s="547">
        <v>21211</v>
      </c>
      <c r="B128" s="547" t="s">
        <v>26172</v>
      </c>
      <c r="C128" s="549" t="s">
        <v>4</v>
      </c>
      <c r="D128" s="550">
        <v>15.08</v>
      </c>
      <c r="E128" s="552"/>
    </row>
    <row r="129" spans="1:5" ht="15">
      <c r="A129" s="548">
        <v>213</v>
      </c>
      <c r="B129" s="554" t="s">
        <v>26161</v>
      </c>
      <c r="C129" s="555"/>
      <c r="D129" s="555"/>
      <c r="E129" s="556"/>
    </row>
    <row r="130" spans="1:5" ht="15">
      <c r="A130" s="547">
        <v>21305</v>
      </c>
      <c r="B130" s="547" t="s">
        <v>26173</v>
      </c>
      <c r="C130" s="549" t="s">
        <v>1</v>
      </c>
      <c r="D130" s="550">
        <v>25.93</v>
      </c>
      <c r="E130" s="552"/>
    </row>
    <row r="131" spans="1:5" ht="30">
      <c r="A131" s="547">
        <v>21368</v>
      </c>
      <c r="B131" s="547" t="s">
        <v>26174</v>
      </c>
      <c r="C131" s="549" t="s">
        <v>1</v>
      </c>
      <c r="D131" s="550">
        <v>4.71</v>
      </c>
      <c r="E131" s="552"/>
    </row>
    <row r="132" spans="1:5" ht="15">
      <c r="A132" s="548">
        <v>215</v>
      </c>
      <c r="B132" s="554" t="s">
        <v>26175</v>
      </c>
      <c r="C132" s="555"/>
      <c r="D132" s="555"/>
      <c r="E132" s="556"/>
    </row>
    <row r="133" spans="1:5" ht="15">
      <c r="A133" s="547">
        <v>21516</v>
      </c>
      <c r="B133" s="547" t="s">
        <v>26176</v>
      </c>
      <c r="C133" s="549" t="s">
        <v>3</v>
      </c>
      <c r="D133" s="550">
        <v>7.02</v>
      </c>
      <c r="E133" s="552"/>
    </row>
    <row r="134" spans="1:5" ht="15">
      <c r="A134" s="547">
        <v>21517</v>
      </c>
      <c r="B134" s="547" t="s">
        <v>26177</v>
      </c>
      <c r="C134" s="549" t="s">
        <v>3</v>
      </c>
      <c r="D134" s="550">
        <v>6.8</v>
      </c>
      <c r="E134" s="552"/>
    </row>
    <row r="135" spans="1:5" ht="15">
      <c r="A135" s="547">
        <v>21521</v>
      </c>
      <c r="B135" s="547" t="s">
        <v>26178</v>
      </c>
      <c r="C135" s="549" t="s">
        <v>3</v>
      </c>
      <c r="D135" s="550">
        <v>6.39</v>
      </c>
      <c r="E135" s="552"/>
    </row>
    <row r="136" spans="1:5" ht="15">
      <c r="A136" s="547">
        <v>21532</v>
      </c>
      <c r="B136" s="547" t="s">
        <v>26179</v>
      </c>
      <c r="C136" s="549" t="s">
        <v>3</v>
      </c>
      <c r="D136" s="550">
        <v>7.89</v>
      </c>
      <c r="E136" s="552"/>
    </row>
    <row r="137" spans="1:5" ht="15">
      <c r="A137" s="547">
        <v>21543</v>
      </c>
      <c r="B137" s="547" t="s">
        <v>26180</v>
      </c>
      <c r="C137" s="549" t="s">
        <v>4</v>
      </c>
      <c r="D137" s="550">
        <v>17.8</v>
      </c>
      <c r="E137" s="552"/>
    </row>
    <row r="138" spans="1:5" ht="15">
      <c r="A138" s="547">
        <v>21566</v>
      </c>
      <c r="B138" s="547" t="s">
        <v>33666</v>
      </c>
      <c r="C138" s="549" t="s">
        <v>2</v>
      </c>
      <c r="D138" s="550">
        <v>0.45</v>
      </c>
      <c r="E138" s="552"/>
    </row>
    <row r="139" spans="1:5" ht="15">
      <c r="A139" s="548">
        <v>220</v>
      </c>
      <c r="B139" s="554" t="s">
        <v>26181</v>
      </c>
      <c r="C139" s="555"/>
      <c r="D139" s="555"/>
      <c r="E139" s="556"/>
    </row>
    <row r="140" spans="1:5" ht="30">
      <c r="A140" s="547">
        <v>22001</v>
      </c>
      <c r="B140" s="547" t="s">
        <v>26182</v>
      </c>
      <c r="C140" s="549" t="s">
        <v>4</v>
      </c>
      <c r="D140" s="550">
        <v>60.07</v>
      </c>
      <c r="E140" s="552"/>
    </row>
    <row r="141" spans="1:5" ht="30">
      <c r="A141" s="547">
        <v>22002</v>
      </c>
      <c r="B141" s="547" t="s">
        <v>26183</v>
      </c>
      <c r="C141" s="549" t="s">
        <v>4</v>
      </c>
      <c r="D141" s="550">
        <v>68.680000000000007</v>
      </c>
      <c r="E141" s="552"/>
    </row>
    <row r="142" spans="1:5" ht="15">
      <c r="A142" s="548">
        <v>225</v>
      </c>
      <c r="B142" s="554" t="s">
        <v>26184</v>
      </c>
      <c r="C142" s="555"/>
      <c r="D142" s="555"/>
      <c r="E142" s="556"/>
    </row>
    <row r="143" spans="1:5" ht="15">
      <c r="A143" s="547">
        <v>22502</v>
      </c>
      <c r="B143" s="547" t="s">
        <v>26185</v>
      </c>
      <c r="C143" s="549" t="s">
        <v>2</v>
      </c>
      <c r="D143" s="550">
        <v>3.29</v>
      </c>
      <c r="E143" s="552"/>
    </row>
    <row r="144" spans="1:5" ht="15">
      <c r="A144" s="547">
        <v>22504</v>
      </c>
      <c r="B144" s="547" t="s">
        <v>26186</v>
      </c>
      <c r="C144" s="549" t="s">
        <v>2</v>
      </c>
      <c r="D144" s="550">
        <v>4.2</v>
      </c>
      <c r="E144" s="552"/>
    </row>
    <row r="145" spans="1:5" ht="15">
      <c r="A145" s="547">
        <v>22505</v>
      </c>
      <c r="B145" s="547" t="s">
        <v>26187</v>
      </c>
      <c r="C145" s="549" t="s">
        <v>2</v>
      </c>
      <c r="D145" s="550">
        <v>5.16</v>
      </c>
      <c r="E145" s="552"/>
    </row>
    <row r="146" spans="1:5" ht="15">
      <c r="A146" s="547">
        <v>22507</v>
      </c>
      <c r="B146" s="547" t="s">
        <v>26188</v>
      </c>
      <c r="C146" s="549" t="s">
        <v>2</v>
      </c>
      <c r="D146" s="550">
        <v>4.58</v>
      </c>
      <c r="E146" s="552"/>
    </row>
    <row r="147" spans="1:5" ht="15">
      <c r="A147" s="547">
        <v>22508</v>
      </c>
      <c r="B147" s="547" t="s">
        <v>26189</v>
      </c>
      <c r="C147" s="549" t="s">
        <v>2</v>
      </c>
      <c r="D147" s="550">
        <v>5.67</v>
      </c>
      <c r="E147" s="552"/>
    </row>
    <row r="148" spans="1:5" ht="15">
      <c r="A148" s="547">
        <v>22548</v>
      </c>
      <c r="B148" s="547" t="s">
        <v>26190</v>
      </c>
      <c r="C148" s="549" t="s">
        <v>2</v>
      </c>
      <c r="D148" s="550">
        <v>3.41</v>
      </c>
      <c r="E148" s="552"/>
    </row>
    <row r="149" spans="1:5" ht="15">
      <c r="A149" s="547">
        <v>22585</v>
      </c>
      <c r="B149" s="547" t="s">
        <v>26191</v>
      </c>
      <c r="C149" s="549" t="s">
        <v>2</v>
      </c>
      <c r="D149" s="550">
        <v>1.43</v>
      </c>
      <c r="E149" s="552"/>
    </row>
    <row r="150" spans="1:5" ht="15">
      <c r="A150" s="547">
        <v>22586</v>
      </c>
      <c r="B150" s="547" t="s">
        <v>26192</v>
      </c>
      <c r="C150" s="549" t="s">
        <v>2</v>
      </c>
      <c r="D150" s="550">
        <v>0.81</v>
      </c>
      <c r="E150" s="552"/>
    </row>
    <row r="151" spans="1:5" ht="15">
      <c r="A151" s="548">
        <v>230</v>
      </c>
      <c r="B151" s="554" t="s">
        <v>26193</v>
      </c>
      <c r="C151" s="555"/>
      <c r="D151" s="555"/>
      <c r="E151" s="556"/>
    </row>
    <row r="152" spans="1:5" ht="15">
      <c r="A152" s="547">
        <v>23010</v>
      </c>
      <c r="B152" s="547" t="s">
        <v>26194</v>
      </c>
      <c r="C152" s="549" t="s">
        <v>2</v>
      </c>
      <c r="D152" s="550">
        <v>8.6300000000000008</v>
      </c>
      <c r="E152" s="552"/>
    </row>
    <row r="153" spans="1:5" ht="15">
      <c r="A153" s="547">
        <v>23015</v>
      </c>
      <c r="B153" s="547" t="s">
        <v>26195</v>
      </c>
      <c r="C153" s="549" t="s">
        <v>2</v>
      </c>
      <c r="D153" s="550">
        <v>18.82</v>
      </c>
      <c r="E153" s="552"/>
    </row>
    <row r="154" spans="1:5" ht="15">
      <c r="A154" s="548">
        <v>235</v>
      </c>
      <c r="B154" s="554" t="s">
        <v>26196</v>
      </c>
      <c r="C154" s="555"/>
      <c r="D154" s="555"/>
      <c r="E154" s="556"/>
    </row>
    <row r="155" spans="1:5" ht="15">
      <c r="A155" s="547">
        <v>23522</v>
      </c>
      <c r="B155" s="547" t="s">
        <v>26197</v>
      </c>
      <c r="C155" s="549" t="s">
        <v>4</v>
      </c>
      <c r="D155" s="550">
        <v>293.74</v>
      </c>
      <c r="E155" s="552"/>
    </row>
    <row r="156" spans="1:5" ht="15">
      <c r="A156" s="548">
        <v>240</v>
      </c>
      <c r="B156" s="554" t="s">
        <v>26198</v>
      </c>
      <c r="C156" s="555"/>
      <c r="D156" s="555"/>
      <c r="E156" s="556"/>
    </row>
    <row r="157" spans="1:5" ht="30">
      <c r="A157" s="547">
        <v>24015</v>
      </c>
      <c r="B157" s="547" t="s">
        <v>26199</v>
      </c>
      <c r="C157" s="549" t="s">
        <v>3</v>
      </c>
      <c r="D157" s="550">
        <v>7.45</v>
      </c>
      <c r="E157" s="552"/>
    </row>
    <row r="158" spans="1:5" ht="15">
      <c r="A158" s="547">
        <v>24020</v>
      </c>
      <c r="B158" s="547" t="s">
        <v>26200</v>
      </c>
      <c r="C158" s="549" t="s">
        <v>3</v>
      </c>
      <c r="D158" s="550">
        <v>9.9700000000000006</v>
      </c>
      <c r="E158" s="552"/>
    </row>
    <row r="159" spans="1:5" ht="15">
      <c r="A159" s="547">
        <v>24034</v>
      </c>
      <c r="B159" s="547" t="s">
        <v>26201</v>
      </c>
      <c r="C159" s="549" t="s">
        <v>3</v>
      </c>
      <c r="D159" s="550">
        <v>14.65</v>
      </c>
      <c r="E159" s="552"/>
    </row>
    <row r="160" spans="1:5" ht="30">
      <c r="A160" s="547">
        <v>24035</v>
      </c>
      <c r="B160" s="547" t="s">
        <v>26202</v>
      </c>
      <c r="C160" s="549" t="s">
        <v>3</v>
      </c>
      <c r="D160" s="550">
        <v>14.08</v>
      </c>
      <c r="E160" s="552"/>
    </row>
    <row r="161" spans="1:5" ht="15">
      <c r="A161" s="547">
        <v>24038</v>
      </c>
      <c r="B161" s="547" t="s">
        <v>26203</v>
      </c>
      <c r="C161" s="549" t="s">
        <v>26204</v>
      </c>
      <c r="D161" s="550">
        <v>0.26</v>
      </c>
      <c r="E161" s="552"/>
    </row>
    <row r="162" spans="1:5" ht="15">
      <c r="A162" s="547">
        <v>24042</v>
      </c>
      <c r="B162" s="547" t="s">
        <v>26205</v>
      </c>
      <c r="C162" s="549" t="s">
        <v>3</v>
      </c>
      <c r="D162" s="550">
        <v>32.159999999999997</v>
      </c>
      <c r="E162" s="552"/>
    </row>
    <row r="163" spans="1:5" ht="15">
      <c r="A163" s="547">
        <v>24072</v>
      </c>
      <c r="B163" s="547" t="s">
        <v>33667</v>
      </c>
      <c r="C163" s="549" t="s">
        <v>4</v>
      </c>
      <c r="D163" s="550">
        <v>5.72</v>
      </c>
      <c r="E163" s="552"/>
    </row>
    <row r="164" spans="1:5" ht="15">
      <c r="A164" s="548">
        <v>241</v>
      </c>
      <c r="B164" s="554" t="s">
        <v>26206</v>
      </c>
      <c r="C164" s="555"/>
      <c r="D164" s="555"/>
      <c r="E164" s="556"/>
    </row>
    <row r="165" spans="1:5" ht="15">
      <c r="A165" s="547">
        <v>24116</v>
      </c>
      <c r="B165" s="547" t="s">
        <v>26207</v>
      </c>
      <c r="C165" s="549" t="s">
        <v>4</v>
      </c>
      <c r="D165" s="550">
        <v>1.21</v>
      </c>
      <c r="E165" s="552"/>
    </row>
    <row r="166" spans="1:5" ht="45">
      <c r="A166" s="547">
        <v>24130</v>
      </c>
      <c r="B166" s="547" t="s">
        <v>33668</v>
      </c>
      <c r="C166" s="549" t="s">
        <v>4</v>
      </c>
      <c r="D166" s="550">
        <v>239</v>
      </c>
      <c r="E166" s="552"/>
    </row>
    <row r="167" spans="1:5" ht="45">
      <c r="A167" s="547">
        <v>24131</v>
      </c>
      <c r="B167" s="547" t="s">
        <v>33669</v>
      </c>
      <c r="C167" s="549" t="s">
        <v>4</v>
      </c>
      <c r="D167" s="550">
        <v>296.89999999999998</v>
      </c>
      <c r="E167" s="552"/>
    </row>
    <row r="168" spans="1:5" ht="30">
      <c r="A168" s="547">
        <v>24145</v>
      </c>
      <c r="B168" s="547" t="s">
        <v>33670</v>
      </c>
      <c r="C168" s="549" t="s">
        <v>9</v>
      </c>
      <c r="D168" s="550">
        <v>81.09</v>
      </c>
      <c r="E168" s="552"/>
    </row>
    <row r="169" spans="1:5" ht="15">
      <c r="A169" s="547">
        <v>24184</v>
      </c>
      <c r="B169" s="547" t="s">
        <v>26208</v>
      </c>
      <c r="C169" s="549" t="s">
        <v>2</v>
      </c>
      <c r="D169" s="550">
        <v>31.29</v>
      </c>
      <c r="E169" s="552"/>
    </row>
    <row r="170" spans="1:5" ht="15">
      <c r="A170" s="548">
        <v>255</v>
      </c>
      <c r="B170" s="554" t="s">
        <v>26209</v>
      </c>
      <c r="C170" s="555"/>
      <c r="D170" s="555"/>
      <c r="E170" s="556"/>
    </row>
    <row r="171" spans="1:5" ht="15">
      <c r="A171" s="547">
        <v>25513</v>
      </c>
      <c r="B171" s="547" t="s">
        <v>26210</v>
      </c>
      <c r="C171" s="549" t="s">
        <v>4</v>
      </c>
      <c r="D171" s="550">
        <v>25.8</v>
      </c>
      <c r="E171" s="552"/>
    </row>
    <row r="172" spans="1:5" ht="15">
      <c r="A172" s="547">
        <v>25514</v>
      </c>
      <c r="B172" s="547" t="s">
        <v>26211</v>
      </c>
      <c r="C172" s="549" t="s">
        <v>4</v>
      </c>
      <c r="D172" s="550">
        <v>53.05</v>
      </c>
      <c r="E172" s="552"/>
    </row>
    <row r="173" spans="1:5" ht="15">
      <c r="A173" s="547">
        <v>25532</v>
      </c>
      <c r="B173" s="547" t="s">
        <v>26212</v>
      </c>
      <c r="C173" s="549" t="s">
        <v>4</v>
      </c>
      <c r="D173" s="550">
        <v>78.03</v>
      </c>
      <c r="E173" s="552"/>
    </row>
    <row r="174" spans="1:5" ht="15">
      <c r="A174" s="547">
        <v>25568</v>
      </c>
      <c r="B174" s="547" t="s">
        <v>26213</v>
      </c>
      <c r="C174" s="549" t="s">
        <v>4</v>
      </c>
      <c r="D174" s="550">
        <v>32.729999999999997</v>
      </c>
      <c r="E174" s="552"/>
    </row>
    <row r="175" spans="1:5" ht="15">
      <c r="A175" s="547">
        <v>25569</v>
      </c>
      <c r="B175" s="547" t="s">
        <v>26213</v>
      </c>
      <c r="C175" s="549" t="s">
        <v>4</v>
      </c>
      <c r="D175" s="550">
        <v>83.9</v>
      </c>
      <c r="E175" s="552"/>
    </row>
    <row r="176" spans="1:5" ht="15">
      <c r="A176" s="547">
        <v>25570</v>
      </c>
      <c r="B176" s="547" t="s">
        <v>26214</v>
      </c>
      <c r="C176" s="549" t="s">
        <v>2</v>
      </c>
      <c r="D176" s="550">
        <v>2.14</v>
      </c>
      <c r="E176" s="552"/>
    </row>
    <row r="177" spans="1:5" ht="15">
      <c r="A177" s="547">
        <v>25571</v>
      </c>
      <c r="B177" s="547" t="s">
        <v>26215</v>
      </c>
      <c r="C177" s="549" t="s">
        <v>2</v>
      </c>
      <c r="D177" s="550">
        <v>4.3600000000000003</v>
      </c>
      <c r="E177" s="552"/>
    </row>
    <row r="178" spans="1:5" ht="15">
      <c r="A178" s="547">
        <v>25592</v>
      </c>
      <c r="B178" s="547" t="s">
        <v>26216</v>
      </c>
      <c r="C178" s="549" t="s">
        <v>4</v>
      </c>
      <c r="D178" s="550">
        <v>76.53</v>
      </c>
      <c r="E178" s="552"/>
    </row>
    <row r="179" spans="1:5" ht="15">
      <c r="A179" s="548">
        <v>256</v>
      </c>
      <c r="B179" s="554" t="s">
        <v>26209</v>
      </c>
      <c r="C179" s="555"/>
      <c r="D179" s="555"/>
      <c r="E179" s="556"/>
    </row>
    <row r="180" spans="1:5" ht="15">
      <c r="A180" s="547">
        <v>25617</v>
      </c>
      <c r="B180" s="547" t="s">
        <v>26217</v>
      </c>
      <c r="C180" s="549" t="s">
        <v>4</v>
      </c>
      <c r="D180" s="550">
        <v>41.74</v>
      </c>
      <c r="E180" s="552"/>
    </row>
    <row r="181" spans="1:5" ht="15">
      <c r="A181" s="548">
        <v>258</v>
      </c>
      <c r="B181" s="554" t="s">
        <v>26209</v>
      </c>
      <c r="C181" s="555"/>
      <c r="D181" s="555"/>
      <c r="E181" s="556"/>
    </row>
    <row r="182" spans="1:5" ht="30">
      <c r="A182" s="547">
        <v>25841</v>
      </c>
      <c r="B182" s="547" t="s">
        <v>26218</v>
      </c>
      <c r="C182" s="549" t="s">
        <v>4</v>
      </c>
      <c r="D182" s="550">
        <v>52.88</v>
      </c>
      <c r="E182" s="552"/>
    </row>
    <row r="183" spans="1:5" ht="30">
      <c r="A183" s="547">
        <v>25843</v>
      </c>
      <c r="B183" s="547" t="s">
        <v>26219</v>
      </c>
      <c r="C183" s="549" t="s">
        <v>4</v>
      </c>
      <c r="D183" s="550">
        <v>59.66</v>
      </c>
      <c r="E183" s="552"/>
    </row>
    <row r="184" spans="1:5" ht="15">
      <c r="A184" s="548">
        <v>260</v>
      </c>
      <c r="B184" s="554" t="s">
        <v>26220</v>
      </c>
      <c r="C184" s="555"/>
      <c r="D184" s="555"/>
      <c r="E184" s="556"/>
    </row>
    <row r="185" spans="1:5" ht="15">
      <c r="A185" s="547">
        <v>26008</v>
      </c>
      <c r="B185" s="547" t="s">
        <v>26221</v>
      </c>
      <c r="C185" s="549" t="s">
        <v>1</v>
      </c>
      <c r="D185" s="550">
        <v>47.6</v>
      </c>
      <c r="E185" s="552"/>
    </row>
    <row r="186" spans="1:5" ht="15">
      <c r="A186" s="547">
        <v>26015</v>
      </c>
      <c r="B186" s="547" t="s">
        <v>26222</v>
      </c>
      <c r="C186" s="549" t="s">
        <v>1</v>
      </c>
      <c r="D186" s="550">
        <v>62.65</v>
      </c>
      <c r="E186" s="552"/>
    </row>
    <row r="187" spans="1:5" ht="15">
      <c r="A187" s="547">
        <v>26040</v>
      </c>
      <c r="B187" s="547" t="s">
        <v>26223</v>
      </c>
      <c r="C187" s="549" t="s">
        <v>1</v>
      </c>
      <c r="D187" s="550">
        <v>7.05</v>
      </c>
      <c r="E187" s="552"/>
    </row>
    <row r="188" spans="1:5" ht="30">
      <c r="A188" s="547">
        <v>26091</v>
      </c>
      <c r="B188" s="547" t="s">
        <v>26224</v>
      </c>
      <c r="C188" s="549" t="s">
        <v>1</v>
      </c>
      <c r="D188" s="550">
        <v>5.99</v>
      </c>
      <c r="E188" s="552"/>
    </row>
    <row r="189" spans="1:5" ht="15">
      <c r="A189" s="548">
        <v>265</v>
      </c>
      <c r="B189" s="554" t="s">
        <v>26225</v>
      </c>
      <c r="C189" s="555"/>
      <c r="D189" s="555"/>
      <c r="E189" s="556"/>
    </row>
    <row r="190" spans="1:5" ht="15">
      <c r="A190" s="547">
        <v>26503</v>
      </c>
      <c r="B190" s="547" t="s">
        <v>26226</v>
      </c>
      <c r="C190" s="549" t="s">
        <v>2</v>
      </c>
      <c r="D190" s="550">
        <v>0.89</v>
      </c>
      <c r="E190" s="552"/>
    </row>
    <row r="191" spans="1:5" ht="15">
      <c r="A191" s="547">
        <v>26506</v>
      </c>
      <c r="B191" s="547" t="s">
        <v>26227</v>
      </c>
      <c r="C191" s="549" t="s">
        <v>2</v>
      </c>
      <c r="D191" s="550">
        <v>276.31</v>
      </c>
      <c r="E191" s="552"/>
    </row>
    <row r="192" spans="1:5" ht="30">
      <c r="A192" s="547">
        <v>26508</v>
      </c>
      <c r="B192" s="547" t="s">
        <v>26228</v>
      </c>
      <c r="C192" s="549" t="s">
        <v>1</v>
      </c>
      <c r="D192" s="550">
        <v>8.2200000000000006</v>
      </c>
      <c r="E192" s="552"/>
    </row>
    <row r="193" spans="1:5" ht="15">
      <c r="A193" s="547">
        <v>26512</v>
      </c>
      <c r="B193" s="547" t="s">
        <v>26229</v>
      </c>
      <c r="C193" s="549" t="s">
        <v>2</v>
      </c>
      <c r="D193" s="550">
        <v>1.1000000000000001</v>
      </c>
      <c r="E193" s="552"/>
    </row>
    <row r="194" spans="1:5" ht="30">
      <c r="A194" s="547">
        <v>26517</v>
      </c>
      <c r="B194" s="547" t="s">
        <v>26230</v>
      </c>
      <c r="C194" s="549" t="s">
        <v>2</v>
      </c>
      <c r="D194" s="550">
        <v>1.3</v>
      </c>
      <c r="E194" s="552"/>
    </row>
    <row r="195" spans="1:5" ht="15">
      <c r="A195" s="547">
        <v>26546</v>
      </c>
      <c r="B195" s="547" t="s">
        <v>26231</v>
      </c>
      <c r="C195" s="549" t="s">
        <v>2</v>
      </c>
      <c r="D195" s="550">
        <v>0.33</v>
      </c>
      <c r="E195" s="552"/>
    </row>
    <row r="196" spans="1:5" ht="15">
      <c r="A196" s="547">
        <v>26548</v>
      </c>
      <c r="B196" s="547" t="s">
        <v>26232</v>
      </c>
      <c r="C196" s="549" t="s">
        <v>2</v>
      </c>
      <c r="D196" s="550">
        <v>0.42</v>
      </c>
      <c r="E196" s="552"/>
    </row>
    <row r="197" spans="1:5" ht="15">
      <c r="A197" s="547">
        <v>26549</v>
      </c>
      <c r="B197" s="547" t="s">
        <v>26233</v>
      </c>
      <c r="C197" s="549" t="s">
        <v>2</v>
      </c>
      <c r="D197" s="550">
        <v>0.13</v>
      </c>
      <c r="E197" s="552"/>
    </row>
    <row r="198" spans="1:5" ht="30">
      <c r="A198" s="547">
        <v>26550</v>
      </c>
      <c r="B198" s="547" t="s">
        <v>33671</v>
      </c>
      <c r="C198" s="549" t="s">
        <v>2</v>
      </c>
      <c r="D198" s="550">
        <v>13.5</v>
      </c>
      <c r="E198" s="552"/>
    </row>
    <row r="199" spans="1:5" ht="15">
      <c r="A199" s="547">
        <v>26551</v>
      </c>
      <c r="B199" s="547" t="s">
        <v>26234</v>
      </c>
      <c r="C199" s="549" t="s">
        <v>2</v>
      </c>
      <c r="D199" s="550">
        <v>0.36</v>
      </c>
      <c r="E199" s="552"/>
    </row>
    <row r="200" spans="1:5" ht="15">
      <c r="A200" s="547">
        <v>26552</v>
      </c>
      <c r="B200" s="547" t="s">
        <v>26235</v>
      </c>
      <c r="C200" s="549" t="s">
        <v>2</v>
      </c>
      <c r="D200" s="550">
        <v>0.13</v>
      </c>
      <c r="E200" s="552"/>
    </row>
    <row r="201" spans="1:5" ht="15">
      <c r="A201" s="547">
        <v>26554</v>
      </c>
      <c r="B201" s="547" t="s">
        <v>26236</v>
      </c>
      <c r="C201" s="549" t="s">
        <v>2</v>
      </c>
      <c r="D201" s="550">
        <v>0.17</v>
      </c>
      <c r="E201" s="552"/>
    </row>
    <row r="202" spans="1:5" ht="15">
      <c r="A202" s="547">
        <v>26560</v>
      </c>
      <c r="B202" s="547" t="s">
        <v>26237</v>
      </c>
      <c r="C202" s="549" t="s">
        <v>3</v>
      </c>
      <c r="D202" s="550">
        <v>15.07</v>
      </c>
      <c r="E202" s="552"/>
    </row>
    <row r="203" spans="1:5" ht="15">
      <c r="A203" s="547">
        <v>26563</v>
      </c>
      <c r="B203" s="547" t="s">
        <v>26238</v>
      </c>
      <c r="C203" s="549" t="s">
        <v>3</v>
      </c>
      <c r="D203" s="550">
        <v>18.57</v>
      </c>
      <c r="E203" s="552"/>
    </row>
    <row r="204" spans="1:5" ht="15">
      <c r="A204" s="547">
        <v>26566</v>
      </c>
      <c r="B204" s="547" t="s">
        <v>26239</v>
      </c>
      <c r="C204" s="549" t="s">
        <v>3</v>
      </c>
      <c r="D204" s="550">
        <v>15.31</v>
      </c>
      <c r="E204" s="552"/>
    </row>
    <row r="205" spans="1:5" ht="15">
      <c r="A205" s="547">
        <v>26569</v>
      </c>
      <c r="B205" s="547" t="s">
        <v>26240</v>
      </c>
      <c r="C205" s="549" t="s">
        <v>3</v>
      </c>
      <c r="D205" s="550">
        <v>13.65</v>
      </c>
      <c r="E205" s="552"/>
    </row>
    <row r="206" spans="1:5" ht="15">
      <c r="A206" s="547">
        <v>26570</v>
      </c>
      <c r="B206" s="547" t="s">
        <v>26241</v>
      </c>
      <c r="C206" s="549" t="s">
        <v>3</v>
      </c>
      <c r="D206" s="550">
        <v>13.65</v>
      </c>
      <c r="E206" s="552"/>
    </row>
    <row r="207" spans="1:5" ht="15">
      <c r="A207" s="547">
        <v>26573</v>
      </c>
      <c r="B207" s="547" t="s">
        <v>26242</v>
      </c>
      <c r="C207" s="549" t="s">
        <v>3</v>
      </c>
      <c r="D207" s="550">
        <v>25.49</v>
      </c>
      <c r="E207" s="552"/>
    </row>
    <row r="208" spans="1:5" ht="15">
      <c r="A208" s="547">
        <v>26581</v>
      </c>
      <c r="B208" s="547" t="s">
        <v>26243</v>
      </c>
      <c r="C208" s="549" t="s">
        <v>3</v>
      </c>
      <c r="D208" s="550">
        <v>18.2</v>
      </c>
      <c r="E208" s="552"/>
    </row>
    <row r="209" spans="1:5" ht="15">
      <c r="A209" s="547">
        <v>26588</v>
      </c>
      <c r="B209" s="547" t="s">
        <v>26244</v>
      </c>
      <c r="C209" s="549" t="s">
        <v>2</v>
      </c>
      <c r="D209" s="550">
        <v>0.15</v>
      </c>
      <c r="E209" s="552"/>
    </row>
    <row r="210" spans="1:5" ht="15">
      <c r="A210" s="547">
        <v>26589</v>
      </c>
      <c r="B210" s="547" t="s">
        <v>26245</v>
      </c>
      <c r="C210" s="549" t="s">
        <v>2</v>
      </c>
      <c r="D210" s="550">
        <v>0.23</v>
      </c>
      <c r="E210" s="552"/>
    </row>
    <row r="211" spans="1:5" ht="15">
      <c r="A211" s="547">
        <v>26591</v>
      </c>
      <c r="B211" s="547" t="s">
        <v>26246</v>
      </c>
      <c r="C211" s="549" t="s">
        <v>2</v>
      </c>
      <c r="D211" s="550">
        <v>0.08</v>
      </c>
      <c r="E211" s="552"/>
    </row>
    <row r="212" spans="1:5" ht="15">
      <c r="A212" s="547">
        <v>26592</v>
      </c>
      <c r="B212" s="547" t="s">
        <v>26247</v>
      </c>
      <c r="C212" s="549" t="s">
        <v>2</v>
      </c>
      <c r="D212" s="550">
        <v>0.13</v>
      </c>
      <c r="E212" s="552"/>
    </row>
    <row r="213" spans="1:5" ht="15">
      <c r="A213" s="548">
        <v>266</v>
      </c>
      <c r="B213" s="554" t="s">
        <v>26248</v>
      </c>
      <c r="C213" s="555"/>
      <c r="D213" s="555"/>
      <c r="E213" s="556"/>
    </row>
    <row r="214" spans="1:5" ht="30">
      <c r="A214" s="547">
        <v>26607</v>
      </c>
      <c r="B214" s="547" t="s">
        <v>33672</v>
      </c>
      <c r="C214" s="549" t="s">
        <v>2</v>
      </c>
      <c r="D214" s="550">
        <v>1.51</v>
      </c>
      <c r="E214" s="552"/>
    </row>
    <row r="215" spans="1:5" ht="15">
      <c r="A215" s="547">
        <v>26610</v>
      </c>
      <c r="B215" s="547" t="s">
        <v>26249</v>
      </c>
      <c r="C215" s="549" t="s">
        <v>2</v>
      </c>
      <c r="D215" s="550">
        <v>0.49</v>
      </c>
      <c r="E215" s="552"/>
    </row>
    <row r="216" spans="1:5" ht="15">
      <c r="A216" s="547">
        <v>26612</v>
      </c>
      <c r="B216" s="547" t="s">
        <v>26250</v>
      </c>
      <c r="C216" s="549" t="s">
        <v>2</v>
      </c>
      <c r="D216" s="550">
        <v>0.64</v>
      </c>
      <c r="E216" s="552"/>
    </row>
    <row r="217" spans="1:5" ht="15">
      <c r="A217" s="547">
        <v>26617</v>
      </c>
      <c r="B217" s="547" t="s">
        <v>26251</v>
      </c>
      <c r="C217" s="549" t="s">
        <v>1</v>
      </c>
      <c r="D217" s="550">
        <v>24.42</v>
      </c>
      <c r="E217" s="552"/>
    </row>
    <row r="218" spans="1:5" ht="15">
      <c r="A218" s="547">
        <v>26618</v>
      </c>
      <c r="B218" s="547" t="s">
        <v>26252</v>
      </c>
      <c r="C218" s="549" t="s">
        <v>2</v>
      </c>
      <c r="D218" s="550">
        <v>22.49</v>
      </c>
      <c r="E218" s="552"/>
    </row>
    <row r="219" spans="1:5" ht="15">
      <c r="A219" s="547">
        <v>26639</v>
      </c>
      <c r="B219" s="547" t="s">
        <v>33673</v>
      </c>
      <c r="C219" s="549" t="s">
        <v>2</v>
      </c>
      <c r="D219" s="550">
        <v>3.69</v>
      </c>
      <c r="E219" s="552"/>
    </row>
    <row r="220" spans="1:5" ht="15">
      <c r="A220" s="547">
        <v>26648</v>
      </c>
      <c r="B220" s="547" t="s">
        <v>26253</v>
      </c>
      <c r="C220" s="549" t="s">
        <v>2</v>
      </c>
      <c r="D220" s="550">
        <v>0.25</v>
      </c>
      <c r="E220" s="552"/>
    </row>
    <row r="221" spans="1:5" ht="15">
      <c r="A221" s="547">
        <v>26663</v>
      </c>
      <c r="B221" s="547" t="s">
        <v>33674</v>
      </c>
      <c r="C221" s="549" t="s">
        <v>3</v>
      </c>
      <c r="D221" s="550">
        <v>13.65</v>
      </c>
      <c r="E221" s="552"/>
    </row>
    <row r="222" spans="1:5" ht="15">
      <c r="A222" s="547">
        <v>26664</v>
      </c>
      <c r="B222" s="547" t="s">
        <v>26254</v>
      </c>
      <c r="C222" s="549" t="s">
        <v>2</v>
      </c>
      <c r="D222" s="550">
        <v>0.28999999999999998</v>
      </c>
      <c r="E222" s="552"/>
    </row>
    <row r="223" spans="1:5" ht="30">
      <c r="A223" s="547">
        <v>26668</v>
      </c>
      <c r="B223" s="547" t="s">
        <v>26255</v>
      </c>
      <c r="C223" s="549" t="s">
        <v>2</v>
      </c>
      <c r="D223" s="550">
        <v>89.39</v>
      </c>
      <c r="E223" s="552"/>
    </row>
    <row r="224" spans="1:5" ht="30">
      <c r="A224" s="547">
        <v>26669</v>
      </c>
      <c r="B224" s="547" t="s">
        <v>26256</v>
      </c>
      <c r="C224" s="549" t="s">
        <v>2</v>
      </c>
      <c r="D224" s="550">
        <v>15.41</v>
      </c>
      <c r="E224" s="552"/>
    </row>
    <row r="225" spans="1:5" ht="30">
      <c r="A225" s="547">
        <v>26670</v>
      </c>
      <c r="B225" s="547" t="s">
        <v>26257</v>
      </c>
      <c r="C225" s="549" t="s">
        <v>2</v>
      </c>
      <c r="D225" s="550">
        <v>216.77</v>
      </c>
      <c r="E225" s="552"/>
    </row>
    <row r="226" spans="1:5" ht="30">
      <c r="A226" s="547">
        <v>26671</v>
      </c>
      <c r="B226" s="547" t="s">
        <v>26258</v>
      </c>
      <c r="C226" s="549" t="s">
        <v>2</v>
      </c>
      <c r="D226" s="550">
        <v>93.09</v>
      </c>
      <c r="E226" s="552"/>
    </row>
    <row r="227" spans="1:5" ht="30">
      <c r="A227" s="547">
        <v>26673</v>
      </c>
      <c r="B227" s="547" t="s">
        <v>33675</v>
      </c>
      <c r="C227" s="549" t="s">
        <v>2</v>
      </c>
      <c r="D227" s="550">
        <v>2.93</v>
      </c>
      <c r="E227" s="552"/>
    </row>
    <row r="228" spans="1:5" ht="15">
      <c r="A228" s="547">
        <v>26675</v>
      </c>
      <c r="B228" s="547" t="s">
        <v>26259</v>
      </c>
      <c r="C228" s="549" t="s">
        <v>2</v>
      </c>
      <c r="D228" s="550">
        <v>0.46</v>
      </c>
      <c r="E228" s="552"/>
    </row>
    <row r="229" spans="1:5" ht="15">
      <c r="A229" s="547">
        <v>26678</v>
      </c>
      <c r="B229" s="547" t="s">
        <v>26260</v>
      </c>
      <c r="C229" s="549" t="s">
        <v>2</v>
      </c>
      <c r="D229" s="550">
        <v>0.42</v>
      </c>
      <c r="E229" s="552"/>
    </row>
    <row r="230" spans="1:5" ht="15">
      <c r="A230" s="548">
        <v>267</v>
      </c>
      <c r="B230" s="554" t="s">
        <v>26248</v>
      </c>
      <c r="C230" s="555"/>
      <c r="D230" s="555"/>
      <c r="E230" s="556"/>
    </row>
    <row r="231" spans="1:5" ht="30">
      <c r="A231" s="547">
        <v>26714</v>
      </c>
      <c r="B231" s="547" t="s">
        <v>26261</v>
      </c>
      <c r="C231" s="549" t="s">
        <v>2</v>
      </c>
      <c r="D231" s="550">
        <v>20.010000000000002</v>
      </c>
      <c r="E231" s="552"/>
    </row>
    <row r="232" spans="1:5" ht="15">
      <c r="A232" s="547">
        <v>26721</v>
      </c>
      <c r="B232" s="547" t="s">
        <v>33676</v>
      </c>
      <c r="C232" s="549" t="s">
        <v>3</v>
      </c>
      <c r="D232" s="550">
        <v>37.75</v>
      </c>
      <c r="E232" s="552"/>
    </row>
    <row r="233" spans="1:5" ht="15">
      <c r="A233" s="548">
        <v>268</v>
      </c>
      <c r="B233" s="554" t="s">
        <v>26248</v>
      </c>
      <c r="C233" s="555"/>
      <c r="D233" s="555"/>
      <c r="E233" s="556"/>
    </row>
    <row r="234" spans="1:5" ht="15">
      <c r="A234" s="547">
        <v>26877</v>
      </c>
      <c r="B234" s="547" t="s">
        <v>26262</v>
      </c>
      <c r="C234" s="549" t="s">
        <v>2</v>
      </c>
      <c r="D234" s="550">
        <v>0.67</v>
      </c>
      <c r="E234" s="552"/>
    </row>
    <row r="235" spans="1:5" ht="15">
      <c r="A235" s="547">
        <v>26879</v>
      </c>
      <c r="B235" s="547" t="s">
        <v>26263</v>
      </c>
      <c r="C235" s="549" t="s">
        <v>2</v>
      </c>
      <c r="D235" s="550">
        <v>0.42</v>
      </c>
      <c r="E235" s="552"/>
    </row>
    <row r="236" spans="1:5" ht="15">
      <c r="A236" s="547">
        <v>26894</v>
      </c>
      <c r="B236" s="547" t="s">
        <v>26264</v>
      </c>
      <c r="C236" s="549" t="s">
        <v>2</v>
      </c>
      <c r="D236" s="550">
        <v>0.15</v>
      </c>
      <c r="E236" s="552"/>
    </row>
    <row r="237" spans="1:5" ht="15">
      <c r="A237" s="548">
        <v>269</v>
      </c>
      <c r="B237" s="554" t="s">
        <v>26265</v>
      </c>
      <c r="C237" s="555"/>
      <c r="D237" s="555"/>
      <c r="E237" s="556"/>
    </row>
    <row r="238" spans="1:5" ht="15">
      <c r="A238" s="547">
        <v>26917</v>
      </c>
      <c r="B238" s="547" t="s">
        <v>26266</v>
      </c>
      <c r="C238" s="549" t="s">
        <v>2</v>
      </c>
      <c r="D238" s="550">
        <v>85.35</v>
      </c>
      <c r="E238" s="552"/>
    </row>
    <row r="239" spans="1:5" ht="15">
      <c r="A239" s="548">
        <v>270</v>
      </c>
      <c r="B239" s="554" t="s">
        <v>26267</v>
      </c>
      <c r="C239" s="555"/>
      <c r="D239" s="555"/>
      <c r="E239" s="556"/>
    </row>
    <row r="240" spans="1:5" ht="15">
      <c r="A240" s="547">
        <v>27002</v>
      </c>
      <c r="B240" s="547" t="s">
        <v>26268</v>
      </c>
      <c r="C240" s="549" t="s">
        <v>3</v>
      </c>
      <c r="D240" s="550">
        <v>17.84</v>
      </c>
      <c r="E240" s="552"/>
    </row>
    <row r="241" spans="1:5" ht="15">
      <c r="A241" s="547">
        <v>27003</v>
      </c>
      <c r="B241" s="547" t="s">
        <v>26269</v>
      </c>
      <c r="C241" s="549" t="s">
        <v>3</v>
      </c>
      <c r="D241" s="550">
        <v>15.58</v>
      </c>
      <c r="E241" s="552"/>
    </row>
    <row r="242" spans="1:5" ht="15">
      <c r="A242" s="547">
        <v>27004</v>
      </c>
      <c r="B242" s="547" t="s">
        <v>26270</v>
      </c>
      <c r="C242" s="549" t="s">
        <v>3</v>
      </c>
      <c r="D242" s="550">
        <v>16.38</v>
      </c>
      <c r="E242" s="552"/>
    </row>
    <row r="243" spans="1:5" ht="15">
      <c r="A243" s="547">
        <v>27005</v>
      </c>
      <c r="B243" s="547" t="s">
        <v>26271</v>
      </c>
      <c r="C243" s="549" t="s">
        <v>3</v>
      </c>
      <c r="D243" s="550">
        <v>16.82</v>
      </c>
      <c r="E243" s="552"/>
    </row>
    <row r="244" spans="1:5" ht="15">
      <c r="A244" s="547">
        <v>27006</v>
      </c>
      <c r="B244" s="547" t="s">
        <v>26272</v>
      </c>
      <c r="C244" s="549" t="s">
        <v>3</v>
      </c>
      <c r="D244" s="550">
        <v>22.32</v>
      </c>
      <c r="E244" s="552"/>
    </row>
    <row r="245" spans="1:5" ht="15">
      <c r="A245" s="547">
        <v>27010</v>
      </c>
      <c r="B245" s="547" t="s">
        <v>26273</v>
      </c>
      <c r="C245" s="549" t="s">
        <v>3</v>
      </c>
      <c r="D245" s="550">
        <v>12.38</v>
      </c>
      <c r="E245" s="552"/>
    </row>
    <row r="246" spans="1:5" ht="15">
      <c r="A246" s="547">
        <v>27020</v>
      </c>
      <c r="B246" s="547" t="s">
        <v>26274</v>
      </c>
      <c r="C246" s="549" t="s">
        <v>1</v>
      </c>
      <c r="D246" s="550">
        <v>0.47</v>
      </c>
      <c r="E246" s="552"/>
    </row>
    <row r="247" spans="1:5" ht="15">
      <c r="A247" s="547">
        <v>27022</v>
      </c>
      <c r="B247" s="547" t="s">
        <v>26275</v>
      </c>
      <c r="C247" s="549" t="s">
        <v>1</v>
      </c>
      <c r="D247" s="550">
        <v>0.87</v>
      </c>
      <c r="E247" s="552"/>
    </row>
    <row r="248" spans="1:5" ht="15">
      <c r="A248" s="548">
        <v>275</v>
      </c>
      <c r="B248" s="554" t="s">
        <v>26276</v>
      </c>
      <c r="C248" s="555"/>
      <c r="D248" s="555"/>
      <c r="E248" s="556"/>
    </row>
    <row r="249" spans="1:5" ht="15">
      <c r="A249" s="547">
        <v>27504</v>
      </c>
      <c r="B249" s="547" t="s">
        <v>26277</v>
      </c>
      <c r="C249" s="549" t="s">
        <v>2</v>
      </c>
      <c r="D249" s="550">
        <v>105.1</v>
      </c>
      <c r="E249" s="552"/>
    </row>
    <row r="250" spans="1:5" ht="15">
      <c r="A250" s="547">
        <v>27520</v>
      </c>
      <c r="B250" s="547" t="s">
        <v>26278</v>
      </c>
      <c r="C250" s="549" t="s">
        <v>4</v>
      </c>
      <c r="D250" s="550">
        <v>18.579999999999998</v>
      </c>
      <c r="E250" s="552"/>
    </row>
    <row r="251" spans="1:5" ht="15">
      <c r="A251" s="547">
        <v>27532</v>
      </c>
      <c r="B251" s="547" t="s">
        <v>26279</v>
      </c>
      <c r="C251" s="549" t="s">
        <v>4</v>
      </c>
      <c r="D251" s="550">
        <v>106.2</v>
      </c>
      <c r="E251" s="552"/>
    </row>
    <row r="252" spans="1:5" ht="30">
      <c r="A252" s="547">
        <v>27546</v>
      </c>
      <c r="B252" s="547" t="s">
        <v>26280</v>
      </c>
      <c r="C252" s="549" t="s">
        <v>4</v>
      </c>
      <c r="D252" s="550">
        <v>62.52</v>
      </c>
      <c r="E252" s="552"/>
    </row>
    <row r="253" spans="1:5" ht="15">
      <c r="A253" s="548">
        <v>276</v>
      </c>
      <c r="B253" s="554" t="s">
        <v>26281</v>
      </c>
      <c r="C253" s="555"/>
      <c r="D253" s="555"/>
      <c r="E253" s="556"/>
    </row>
    <row r="254" spans="1:5" ht="30">
      <c r="A254" s="547">
        <v>27602</v>
      </c>
      <c r="B254" s="547" t="s">
        <v>26282</v>
      </c>
      <c r="C254" s="549" t="s">
        <v>4</v>
      </c>
      <c r="D254" s="550">
        <v>39.869999999999997</v>
      </c>
      <c r="E254" s="552"/>
    </row>
    <row r="255" spans="1:5" ht="15">
      <c r="A255" s="547">
        <v>27666</v>
      </c>
      <c r="B255" s="547" t="s">
        <v>26283</v>
      </c>
      <c r="C255" s="549" t="s">
        <v>4</v>
      </c>
      <c r="D255" s="550">
        <v>67.95</v>
      </c>
      <c r="E255" s="552"/>
    </row>
    <row r="256" spans="1:5" ht="30">
      <c r="A256" s="547">
        <v>27676</v>
      </c>
      <c r="B256" s="547" t="s">
        <v>26284</v>
      </c>
      <c r="C256" s="549" t="s">
        <v>4</v>
      </c>
      <c r="D256" s="550">
        <v>139.44</v>
      </c>
      <c r="E256" s="552"/>
    </row>
    <row r="257" spans="1:5" ht="15">
      <c r="A257" s="547">
        <v>27677</v>
      </c>
      <c r="B257" s="547" t="s">
        <v>26285</v>
      </c>
      <c r="C257" s="549" t="s">
        <v>4</v>
      </c>
      <c r="D257" s="550">
        <v>16.86</v>
      </c>
      <c r="E257" s="552"/>
    </row>
    <row r="258" spans="1:5" ht="15">
      <c r="A258" s="547">
        <v>27678</v>
      </c>
      <c r="B258" s="547" t="s">
        <v>26286</v>
      </c>
      <c r="C258" s="549" t="s">
        <v>4</v>
      </c>
      <c r="D258" s="550">
        <v>42.6</v>
      </c>
      <c r="E258" s="552"/>
    </row>
    <row r="259" spans="1:5" ht="15">
      <c r="A259" s="547">
        <v>27679</v>
      </c>
      <c r="B259" s="547" t="s">
        <v>26287</v>
      </c>
      <c r="C259" s="549" t="s">
        <v>4</v>
      </c>
      <c r="D259" s="550">
        <v>141.44</v>
      </c>
      <c r="E259" s="552"/>
    </row>
    <row r="260" spans="1:5" ht="15">
      <c r="A260" s="547">
        <v>27680</v>
      </c>
      <c r="B260" s="547" t="s">
        <v>26288</v>
      </c>
      <c r="C260" s="549" t="s">
        <v>4</v>
      </c>
      <c r="D260" s="550">
        <v>89.1</v>
      </c>
      <c r="E260" s="552"/>
    </row>
    <row r="261" spans="1:5" ht="15">
      <c r="A261" s="548">
        <v>280</v>
      </c>
      <c r="B261" s="554" t="s">
        <v>676</v>
      </c>
      <c r="C261" s="555"/>
      <c r="D261" s="555"/>
      <c r="E261" s="556"/>
    </row>
    <row r="262" spans="1:5" ht="15">
      <c r="A262" s="547">
        <v>28001</v>
      </c>
      <c r="B262" s="547" t="s">
        <v>26289</v>
      </c>
      <c r="C262" s="549" t="s">
        <v>7</v>
      </c>
      <c r="D262" s="550">
        <v>55</v>
      </c>
      <c r="E262" s="552"/>
    </row>
    <row r="263" spans="1:5" ht="15">
      <c r="A263" s="547">
        <v>28004</v>
      </c>
      <c r="B263" s="547" t="s">
        <v>26290</v>
      </c>
      <c r="C263" s="549" t="s">
        <v>2</v>
      </c>
      <c r="D263" s="550">
        <v>80.59</v>
      </c>
      <c r="E263" s="552"/>
    </row>
    <row r="264" spans="1:5" ht="30">
      <c r="A264" s="547">
        <v>28005</v>
      </c>
      <c r="B264" s="547" t="s">
        <v>33677</v>
      </c>
      <c r="C264" s="549" t="s">
        <v>3</v>
      </c>
      <c r="D264" s="550">
        <v>31.05</v>
      </c>
      <c r="E264" s="552"/>
    </row>
    <row r="265" spans="1:5" ht="15">
      <c r="A265" s="547">
        <v>28008</v>
      </c>
      <c r="B265" s="547" t="s">
        <v>26291</v>
      </c>
      <c r="C265" s="549" t="s">
        <v>9</v>
      </c>
      <c r="D265" s="550">
        <v>17.489999999999998</v>
      </c>
      <c r="E265" s="552"/>
    </row>
    <row r="266" spans="1:5" ht="15">
      <c r="A266" s="547">
        <v>28028</v>
      </c>
      <c r="B266" s="547" t="s">
        <v>26292</v>
      </c>
      <c r="C266" s="549" t="s">
        <v>1</v>
      </c>
      <c r="D266" s="550">
        <v>10.220000000000001</v>
      </c>
      <c r="E266" s="552"/>
    </row>
    <row r="267" spans="1:5" ht="15">
      <c r="A267" s="547">
        <v>28056</v>
      </c>
      <c r="B267" s="547" t="s">
        <v>26293</v>
      </c>
      <c r="C267" s="549" t="s">
        <v>1</v>
      </c>
      <c r="D267" s="550">
        <v>2.94</v>
      </c>
      <c r="E267" s="552"/>
    </row>
    <row r="268" spans="1:5" ht="15">
      <c r="A268" s="547">
        <v>28067</v>
      </c>
      <c r="B268" s="547" t="s">
        <v>24448</v>
      </c>
      <c r="C268" s="549" t="s">
        <v>1</v>
      </c>
      <c r="D268" s="550">
        <v>3.91</v>
      </c>
      <c r="E268" s="552"/>
    </row>
    <row r="269" spans="1:5" ht="15">
      <c r="A269" s="547">
        <v>28068</v>
      </c>
      <c r="B269" s="547" t="s">
        <v>26294</v>
      </c>
      <c r="C269" s="549" t="s">
        <v>1</v>
      </c>
      <c r="D269" s="550">
        <v>10.87</v>
      </c>
      <c r="E269" s="552"/>
    </row>
    <row r="270" spans="1:5" ht="15">
      <c r="A270" s="548">
        <v>281</v>
      </c>
      <c r="B270" s="554" t="s">
        <v>26295</v>
      </c>
      <c r="C270" s="555"/>
      <c r="D270" s="555"/>
      <c r="E270" s="556"/>
    </row>
    <row r="271" spans="1:5" ht="15">
      <c r="A271" s="547">
        <v>28125</v>
      </c>
      <c r="B271" s="547" t="s">
        <v>26296</v>
      </c>
      <c r="C271" s="549" t="s">
        <v>1</v>
      </c>
      <c r="D271" s="550">
        <v>12.17</v>
      </c>
      <c r="E271" s="552"/>
    </row>
    <row r="272" spans="1:5" ht="30">
      <c r="A272" s="547">
        <v>28183</v>
      </c>
      <c r="B272" s="547" t="s">
        <v>32583</v>
      </c>
      <c r="C272" s="549" t="s">
        <v>2</v>
      </c>
      <c r="D272" s="550">
        <v>391.59</v>
      </c>
      <c r="E272" s="552"/>
    </row>
    <row r="273" spans="1:5" ht="15">
      <c r="A273" s="547">
        <v>28195</v>
      </c>
      <c r="B273" s="547" t="s">
        <v>33678</v>
      </c>
      <c r="C273" s="549" t="s">
        <v>1</v>
      </c>
      <c r="D273" s="550">
        <v>51.02</v>
      </c>
      <c r="E273" s="552"/>
    </row>
    <row r="274" spans="1:5" ht="15">
      <c r="A274" s="548">
        <v>282</v>
      </c>
      <c r="B274" s="554" t="s">
        <v>26295</v>
      </c>
      <c r="C274" s="555"/>
      <c r="D274" s="555"/>
      <c r="E274" s="556"/>
    </row>
    <row r="275" spans="1:5" ht="30">
      <c r="A275" s="547">
        <v>28267</v>
      </c>
      <c r="B275" s="547" t="s">
        <v>26297</v>
      </c>
      <c r="C275" s="549" t="s">
        <v>2</v>
      </c>
      <c r="D275" s="550">
        <v>101.4</v>
      </c>
      <c r="E275" s="552"/>
    </row>
    <row r="276" spans="1:5" ht="15">
      <c r="A276" s="547">
        <v>28270</v>
      </c>
      <c r="B276" s="547" t="s">
        <v>26298</v>
      </c>
      <c r="C276" s="549" t="s">
        <v>1</v>
      </c>
      <c r="D276" s="550">
        <v>0.23</v>
      </c>
      <c r="E276" s="552"/>
    </row>
    <row r="277" spans="1:5" ht="30">
      <c r="A277" s="547">
        <v>28273</v>
      </c>
      <c r="B277" s="547" t="s">
        <v>26299</v>
      </c>
      <c r="C277" s="549" t="s">
        <v>2</v>
      </c>
      <c r="D277" s="550">
        <v>149.34</v>
      </c>
      <c r="E277" s="552"/>
    </row>
    <row r="278" spans="1:5" ht="30">
      <c r="A278" s="547">
        <v>28277</v>
      </c>
      <c r="B278" s="547" t="s">
        <v>33679</v>
      </c>
      <c r="C278" s="549" t="s">
        <v>2</v>
      </c>
      <c r="D278" s="550">
        <v>20.14</v>
      </c>
      <c r="E278" s="552"/>
    </row>
    <row r="279" spans="1:5" ht="30">
      <c r="A279" s="547">
        <v>28278</v>
      </c>
      <c r="B279" s="547" t="s">
        <v>33680</v>
      </c>
      <c r="C279" s="549" t="s">
        <v>2</v>
      </c>
      <c r="D279" s="550">
        <v>0.36</v>
      </c>
      <c r="E279" s="552"/>
    </row>
    <row r="280" spans="1:5" ht="15">
      <c r="A280" s="548">
        <v>290</v>
      </c>
      <c r="B280" s="554" t="s">
        <v>26295</v>
      </c>
      <c r="C280" s="555"/>
      <c r="D280" s="555"/>
      <c r="E280" s="556"/>
    </row>
    <row r="281" spans="1:5" ht="15">
      <c r="A281" s="547">
        <v>29028</v>
      </c>
      <c r="B281" s="547" t="s">
        <v>26300</v>
      </c>
      <c r="C281" s="549" t="s">
        <v>2</v>
      </c>
      <c r="D281" s="550">
        <v>756.63</v>
      </c>
      <c r="E281" s="552"/>
    </row>
    <row r="282" spans="1:5" ht="15">
      <c r="A282" s="547">
        <v>29050</v>
      </c>
      <c r="B282" s="547" t="s">
        <v>26301</v>
      </c>
      <c r="C282" s="549" t="s">
        <v>2</v>
      </c>
      <c r="D282" s="550">
        <v>32.81</v>
      </c>
      <c r="E282" s="552"/>
    </row>
    <row r="283" spans="1:5" ht="15">
      <c r="A283" s="547">
        <v>29093</v>
      </c>
      <c r="B283" s="547" t="s">
        <v>26302</v>
      </c>
      <c r="C283" s="549" t="s">
        <v>2</v>
      </c>
      <c r="D283" s="550">
        <v>2</v>
      </c>
      <c r="E283" s="552"/>
    </row>
    <row r="284" spans="1:5" ht="15">
      <c r="A284" s="547">
        <v>29094</v>
      </c>
      <c r="B284" s="547" t="s">
        <v>26303</v>
      </c>
      <c r="C284" s="549" t="s">
        <v>2</v>
      </c>
      <c r="D284" s="550">
        <v>29.5</v>
      </c>
      <c r="E284" s="552"/>
    </row>
    <row r="285" spans="1:5" ht="15">
      <c r="A285" s="548">
        <v>291</v>
      </c>
      <c r="B285" s="554" t="s">
        <v>26295</v>
      </c>
      <c r="C285" s="555"/>
      <c r="D285" s="555"/>
      <c r="E285" s="556"/>
    </row>
    <row r="286" spans="1:5" ht="30">
      <c r="A286" s="547">
        <v>29112</v>
      </c>
      <c r="B286" s="547" t="s">
        <v>33681</v>
      </c>
      <c r="C286" s="549" t="s">
        <v>1</v>
      </c>
      <c r="D286" s="550">
        <v>30.95</v>
      </c>
      <c r="E286" s="552"/>
    </row>
    <row r="287" spans="1:5" ht="30">
      <c r="A287" s="547">
        <v>29156</v>
      </c>
      <c r="B287" s="547" t="s">
        <v>32712</v>
      </c>
      <c r="C287" s="549" t="s">
        <v>2</v>
      </c>
      <c r="D287" s="550">
        <v>124.45</v>
      </c>
      <c r="E287" s="552"/>
    </row>
    <row r="288" spans="1:5" ht="15">
      <c r="A288" s="548">
        <v>292</v>
      </c>
      <c r="B288" s="554" t="s">
        <v>26295</v>
      </c>
      <c r="C288" s="555"/>
      <c r="D288" s="555"/>
      <c r="E288" s="556"/>
    </row>
    <row r="289" spans="1:5" ht="30">
      <c r="A289" s="547">
        <v>29204</v>
      </c>
      <c r="B289" s="547" t="s">
        <v>26304</v>
      </c>
      <c r="C289" s="549" t="s">
        <v>1</v>
      </c>
      <c r="D289" s="550">
        <v>0.6</v>
      </c>
      <c r="E289" s="552"/>
    </row>
    <row r="290" spans="1:5" ht="30">
      <c r="A290" s="547">
        <v>29220</v>
      </c>
      <c r="B290" s="547" t="s">
        <v>26305</v>
      </c>
      <c r="C290" s="549" t="s">
        <v>2</v>
      </c>
      <c r="D290" s="550">
        <v>140.31</v>
      </c>
      <c r="E290" s="552"/>
    </row>
    <row r="291" spans="1:5" ht="30">
      <c r="A291" s="547">
        <v>29221</v>
      </c>
      <c r="B291" s="547" t="s">
        <v>26306</v>
      </c>
      <c r="C291" s="549" t="s">
        <v>2</v>
      </c>
      <c r="D291" s="550">
        <v>119.84</v>
      </c>
      <c r="E291" s="552"/>
    </row>
    <row r="292" spans="1:5" ht="15">
      <c r="A292" s="548">
        <v>293</v>
      </c>
      <c r="B292" s="554" t="s">
        <v>676</v>
      </c>
      <c r="C292" s="555"/>
      <c r="D292" s="555"/>
      <c r="E292" s="556"/>
    </row>
    <row r="293" spans="1:5" ht="30">
      <c r="A293" s="547">
        <v>29337</v>
      </c>
      <c r="B293" s="547" t="s">
        <v>26307</v>
      </c>
      <c r="C293" s="549" t="s">
        <v>2</v>
      </c>
      <c r="D293" s="550">
        <v>53.89</v>
      </c>
      <c r="E293" s="552"/>
    </row>
    <row r="294" spans="1:5" ht="15">
      <c r="A294" s="548">
        <v>3</v>
      </c>
      <c r="B294" s="554" t="s">
        <v>26308</v>
      </c>
      <c r="C294" s="555"/>
      <c r="D294" s="555"/>
      <c r="E294" s="556"/>
    </row>
    <row r="295" spans="1:5" ht="15">
      <c r="A295" s="548">
        <v>301</v>
      </c>
      <c r="B295" s="554" t="s">
        <v>26309</v>
      </c>
      <c r="C295" s="555"/>
      <c r="D295" s="555"/>
      <c r="E295" s="556"/>
    </row>
    <row r="296" spans="1:5" ht="15">
      <c r="A296" s="547">
        <v>30106</v>
      </c>
      <c r="B296" s="547" t="s">
        <v>26310</v>
      </c>
      <c r="C296" s="549" t="s">
        <v>1</v>
      </c>
      <c r="D296" s="550">
        <v>18.97</v>
      </c>
      <c r="E296" s="552"/>
    </row>
    <row r="297" spans="1:5" ht="30">
      <c r="A297" s="547">
        <v>30152</v>
      </c>
      <c r="B297" s="547" t="s">
        <v>26311</v>
      </c>
      <c r="C297" s="549" t="s">
        <v>2</v>
      </c>
      <c r="D297" s="550">
        <v>234.78</v>
      </c>
      <c r="E297" s="552"/>
    </row>
    <row r="298" spans="1:5" ht="15">
      <c r="A298" s="547">
        <v>30172</v>
      </c>
      <c r="B298" s="547" t="s">
        <v>26312</v>
      </c>
      <c r="C298" s="549" t="s">
        <v>2</v>
      </c>
      <c r="D298" s="550">
        <v>360.4</v>
      </c>
      <c r="E298" s="552"/>
    </row>
    <row r="299" spans="1:5" ht="15">
      <c r="A299" s="547">
        <v>30173</v>
      </c>
      <c r="B299" s="547" t="s">
        <v>26313</v>
      </c>
      <c r="C299" s="549" t="s">
        <v>2</v>
      </c>
      <c r="D299" s="550">
        <v>288</v>
      </c>
      <c r="E299" s="552"/>
    </row>
    <row r="300" spans="1:5" ht="15">
      <c r="A300" s="547">
        <v>30174</v>
      </c>
      <c r="B300" s="547" t="s">
        <v>26314</v>
      </c>
      <c r="C300" s="549" t="s">
        <v>2</v>
      </c>
      <c r="D300" s="550">
        <v>288</v>
      </c>
      <c r="E300" s="552"/>
    </row>
    <row r="301" spans="1:5" ht="15">
      <c r="A301" s="547">
        <v>30175</v>
      </c>
      <c r="B301" s="547" t="s">
        <v>26315</v>
      </c>
      <c r="C301" s="549" t="s">
        <v>2</v>
      </c>
      <c r="D301" s="550">
        <v>288</v>
      </c>
      <c r="E301" s="552"/>
    </row>
    <row r="302" spans="1:5" ht="15">
      <c r="A302" s="547">
        <v>30191</v>
      </c>
      <c r="B302" s="547" t="s">
        <v>26316</v>
      </c>
      <c r="C302" s="549" t="s">
        <v>1</v>
      </c>
      <c r="D302" s="550">
        <v>58.2</v>
      </c>
      <c r="E302" s="552"/>
    </row>
    <row r="303" spans="1:5" ht="15">
      <c r="A303" s="548">
        <v>302</v>
      </c>
      <c r="B303" s="554" t="s">
        <v>26317</v>
      </c>
      <c r="C303" s="555"/>
      <c r="D303" s="555"/>
      <c r="E303" s="556"/>
    </row>
    <row r="304" spans="1:5" ht="30">
      <c r="A304" s="547">
        <v>30202</v>
      </c>
      <c r="B304" s="547" t="s">
        <v>26318</v>
      </c>
      <c r="C304" s="549" t="s">
        <v>2</v>
      </c>
      <c r="D304" s="550">
        <v>203</v>
      </c>
      <c r="E304" s="552"/>
    </row>
    <row r="305" spans="1:5" ht="30">
      <c r="A305" s="547">
        <v>30210</v>
      </c>
      <c r="B305" s="547" t="s">
        <v>26319</v>
      </c>
      <c r="C305" s="549" t="s">
        <v>2</v>
      </c>
      <c r="D305" s="550">
        <v>274.64</v>
      </c>
      <c r="E305" s="552"/>
    </row>
    <row r="306" spans="1:5" ht="30">
      <c r="A306" s="547">
        <v>30211</v>
      </c>
      <c r="B306" s="547" t="s">
        <v>26320</v>
      </c>
      <c r="C306" s="549" t="s">
        <v>2</v>
      </c>
      <c r="D306" s="550">
        <v>274.64</v>
      </c>
      <c r="E306" s="552"/>
    </row>
    <row r="307" spans="1:5" ht="30">
      <c r="A307" s="547">
        <v>30212</v>
      </c>
      <c r="B307" s="547" t="s">
        <v>26321</v>
      </c>
      <c r="C307" s="549" t="s">
        <v>2</v>
      </c>
      <c r="D307" s="550">
        <v>274.64</v>
      </c>
      <c r="E307" s="552"/>
    </row>
    <row r="308" spans="1:5" ht="30">
      <c r="A308" s="547">
        <v>30213</v>
      </c>
      <c r="B308" s="547" t="s">
        <v>26322</v>
      </c>
      <c r="C308" s="549" t="s">
        <v>2</v>
      </c>
      <c r="D308" s="550">
        <v>377.48</v>
      </c>
      <c r="E308" s="552"/>
    </row>
    <row r="309" spans="1:5" ht="30">
      <c r="A309" s="547">
        <v>30217</v>
      </c>
      <c r="B309" s="547" t="s">
        <v>26323</v>
      </c>
      <c r="C309" s="549" t="s">
        <v>2</v>
      </c>
      <c r="D309" s="550">
        <v>229.7</v>
      </c>
      <c r="E309" s="552"/>
    </row>
    <row r="310" spans="1:5" ht="30">
      <c r="A310" s="547">
        <v>30233</v>
      </c>
      <c r="B310" s="547" t="s">
        <v>26324</v>
      </c>
      <c r="C310" s="549" t="s">
        <v>2</v>
      </c>
      <c r="D310" s="550">
        <v>234.78</v>
      </c>
      <c r="E310" s="552"/>
    </row>
    <row r="311" spans="1:5" ht="15">
      <c r="A311" s="547">
        <v>30257</v>
      </c>
      <c r="B311" s="547" t="s">
        <v>26325</v>
      </c>
      <c r="C311" s="549" t="s">
        <v>2</v>
      </c>
      <c r="D311" s="550">
        <v>782.75</v>
      </c>
      <c r="E311" s="552"/>
    </row>
    <row r="312" spans="1:5" ht="15">
      <c r="A312" s="547">
        <v>30261</v>
      </c>
      <c r="B312" s="547" t="s">
        <v>26326</v>
      </c>
      <c r="C312" s="549" t="s">
        <v>2</v>
      </c>
      <c r="D312" s="550">
        <v>722.55</v>
      </c>
      <c r="E312" s="552"/>
    </row>
    <row r="313" spans="1:5" ht="15">
      <c r="A313" s="547">
        <v>30263</v>
      </c>
      <c r="B313" s="547" t="s">
        <v>26327</v>
      </c>
      <c r="C313" s="549" t="s">
        <v>2</v>
      </c>
      <c r="D313" s="550">
        <v>883.73</v>
      </c>
      <c r="E313" s="552"/>
    </row>
    <row r="314" spans="1:5" ht="15">
      <c r="A314" s="548">
        <v>303</v>
      </c>
      <c r="B314" s="554" t="s">
        <v>26317</v>
      </c>
      <c r="C314" s="555"/>
      <c r="D314" s="555"/>
      <c r="E314" s="556"/>
    </row>
    <row r="315" spans="1:5" ht="15">
      <c r="A315" s="547">
        <v>30358</v>
      </c>
      <c r="B315" s="547" t="s">
        <v>26328</v>
      </c>
      <c r="C315" s="549" t="s">
        <v>1</v>
      </c>
      <c r="D315" s="550">
        <v>22.95</v>
      </c>
      <c r="E315" s="552"/>
    </row>
    <row r="316" spans="1:5" ht="15">
      <c r="A316" s="548">
        <v>304</v>
      </c>
      <c r="B316" s="554" t="s">
        <v>26317</v>
      </c>
      <c r="C316" s="555"/>
      <c r="D316" s="555"/>
      <c r="E316" s="556"/>
    </row>
    <row r="317" spans="1:5" ht="30">
      <c r="A317" s="547">
        <v>30460</v>
      </c>
      <c r="B317" s="547" t="s">
        <v>26329</v>
      </c>
      <c r="C317" s="549" t="s">
        <v>2</v>
      </c>
      <c r="D317" s="550">
        <v>220.66</v>
      </c>
      <c r="E317" s="552"/>
    </row>
    <row r="318" spans="1:5" ht="15">
      <c r="A318" s="547">
        <v>30496</v>
      </c>
      <c r="B318" s="547" t="s">
        <v>26330</v>
      </c>
      <c r="C318" s="549" t="s">
        <v>1</v>
      </c>
      <c r="D318" s="550">
        <v>22.68</v>
      </c>
      <c r="E318" s="552"/>
    </row>
    <row r="319" spans="1:5" ht="15">
      <c r="A319" s="548">
        <v>306</v>
      </c>
      <c r="B319" s="554" t="s">
        <v>26317</v>
      </c>
      <c r="C319" s="555"/>
      <c r="D319" s="555"/>
      <c r="E319" s="556"/>
    </row>
    <row r="320" spans="1:5" ht="15">
      <c r="A320" s="547">
        <v>30665</v>
      </c>
      <c r="B320" s="547" t="s">
        <v>26331</v>
      </c>
      <c r="C320" s="549" t="s">
        <v>1</v>
      </c>
      <c r="D320" s="550">
        <v>49.49</v>
      </c>
      <c r="E320" s="552"/>
    </row>
    <row r="321" spans="1:5" ht="30">
      <c r="A321" s="547">
        <v>30675</v>
      </c>
      <c r="B321" s="547" t="s">
        <v>26332</v>
      </c>
      <c r="C321" s="549" t="s">
        <v>2</v>
      </c>
      <c r="D321" s="550">
        <v>420.83</v>
      </c>
      <c r="E321" s="552"/>
    </row>
    <row r="322" spans="1:5" ht="30">
      <c r="A322" s="547">
        <v>30676</v>
      </c>
      <c r="B322" s="547" t="s">
        <v>26333</v>
      </c>
      <c r="C322" s="549" t="s">
        <v>2</v>
      </c>
      <c r="D322" s="550">
        <v>433.9</v>
      </c>
      <c r="E322" s="552"/>
    </row>
    <row r="323" spans="1:5" ht="30">
      <c r="A323" s="547">
        <v>30677</v>
      </c>
      <c r="B323" s="547" t="s">
        <v>26334</v>
      </c>
      <c r="C323" s="549" t="s">
        <v>2</v>
      </c>
      <c r="D323" s="550">
        <v>506.97</v>
      </c>
      <c r="E323" s="552"/>
    </row>
    <row r="324" spans="1:5" ht="15">
      <c r="A324" s="548">
        <v>308</v>
      </c>
      <c r="B324" s="554" t="s">
        <v>26335</v>
      </c>
      <c r="C324" s="555"/>
      <c r="D324" s="555"/>
      <c r="E324" s="556"/>
    </row>
    <row r="325" spans="1:5" ht="30">
      <c r="A325" s="547">
        <v>30868</v>
      </c>
      <c r="B325" s="547" t="s">
        <v>26336</v>
      </c>
      <c r="C325" s="549" t="s">
        <v>4</v>
      </c>
      <c r="D325" s="550">
        <v>840.7</v>
      </c>
      <c r="E325" s="552"/>
    </row>
    <row r="326" spans="1:5" ht="15">
      <c r="A326" s="548">
        <v>309</v>
      </c>
      <c r="B326" s="554" t="s">
        <v>26335</v>
      </c>
      <c r="C326" s="555"/>
      <c r="D326" s="555"/>
      <c r="E326" s="556"/>
    </row>
    <row r="327" spans="1:5" ht="30">
      <c r="A327" s="547">
        <v>30951</v>
      </c>
      <c r="B327" s="547" t="s">
        <v>26337</v>
      </c>
      <c r="C327" s="549" t="s">
        <v>4</v>
      </c>
      <c r="D327" s="550">
        <v>348.94</v>
      </c>
      <c r="E327" s="552"/>
    </row>
    <row r="328" spans="1:5" ht="15">
      <c r="A328" s="548">
        <v>310</v>
      </c>
      <c r="B328" s="554" t="s">
        <v>26335</v>
      </c>
      <c r="C328" s="555"/>
      <c r="D328" s="555"/>
      <c r="E328" s="556"/>
    </row>
    <row r="329" spans="1:5" ht="15">
      <c r="A329" s="547">
        <v>31012</v>
      </c>
      <c r="B329" s="547" t="s">
        <v>26338</v>
      </c>
      <c r="C329" s="549" t="s">
        <v>2</v>
      </c>
      <c r="D329" s="551">
        <v>1423.25</v>
      </c>
      <c r="E329" s="552"/>
    </row>
    <row r="330" spans="1:5" ht="15">
      <c r="A330" s="548">
        <v>311</v>
      </c>
      <c r="B330" s="554" t="s">
        <v>26335</v>
      </c>
      <c r="C330" s="555"/>
      <c r="D330" s="555"/>
      <c r="E330" s="556"/>
    </row>
    <row r="331" spans="1:5" ht="15">
      <c r="A331" s="547">
        <v>31124</v>
      </c>
      <c r="B331" s="547" t="s">
        <v>26339</v>
      </c>
      <c r="C331" s="549" t="s">
        <v>2</v>
      </c>
      <c r="D331" s="551">
        <v>1475.78</v>
      </c>
      <c r="E331" s="552"/>
    </row>
    <row r="332" spans="1:5" ht="15">
      <c r="A332" s="548">
        <v>312</v>
      </c>
      <c r="B332" s="554" t="s">
        <v>26335</v>
      </c>
      <c r="C332" s="555"/>
      <c r="D332" s="555"/>
      <c r="E332" s="556"/>
    </row>
    <row r="333" spans="1:5" ht="15">
      <c r="A333" s="547">
        <v>31242</v>
      </c>
      <c r="B333" s="547" t="s">
        <v>26340</v>
      </c>
      <c r="C333" s="549" t="s">
        <v>2</v>
      </c>
      <c r="D333" s="551">
        <v>1840.28</v>
      </c>
      <c r="E333" s="552"/>
    </row>
    <row r="334" spans="1:5" ht="15">
      <c r="A334" s="548">
        <v>314</v>
      </c>
      <c r="B334" s="554" t="s">
        <v>26335</v>
      </c>
      <c r="C334" s="555"/>
      <c r="D334" s="555"/>
      <c r="E334" s="556"/>
    </row>
    <row r="335" spans="1:5" ht="30">
      <c r="A335" s="547">
        <v>31443</v>
      </c>
      <c r="B335" s="547" t="s">
        <v>26341</v>
      </c>
      <c r="C335" s="549" t="s">
        <v>4</v>
      </c>
      <c r="D335" s="550">
        <v>474.22</v>
      </c>
      <c r="E335" s="552"/>
    </row>
    <row r="336" spans="1:5" ht="15">
      <c r="A336" s="548">
        <v>315</v>
      </c>
      <c r="B336" s="554" t="s">
        <v>26342</v>
      </c>
      <c r="C336" s="555"/>
      <c r="D336" s="555"/>
      <c r="E336" s="556"/>
    </row>
    <row r="337" spans="1:5" ht="15">
      <c r="A337" s="547">
        <v>31507</v>
      </c>
      <c r="B337" s="547" t="s">
        <v>26343</v>
      </c>
      <c r="C337" s="549" t="s">
        <v>2</v>
      </c>
      <c r="D337" s="550">
        <v>248.01</v>
      </c>
      <c r="E337" s="552"/>
    </row>
    <row r="338" spans="1:5" ht="15">
      <c r="A338" s="547">
        <v>31511</v>
      </c>
      <c r="B338" s="547" t="s">
        <v>26344</v>
      </c>
      <c r="C338" s="549" t="s">
        <v>2</v>
      </c>
      <c r="D338" s="550">
        <v>5.54</v>
      </c>
      <c r="E338" s="552"/>
    </row>
    <row r="339" spans="1:5" ht="15">
      <c r="A339" s="547">
        <v>31515</v>
      </c>
      <c r="B339" s="547" t="s">
        <v>26345</v>
      </c>
      <c r="C339" s="549" t="s">
        <v>2</v>
      </c>
      <c r="D339" s="550">
        <v>69.22</v>
      </c>
      <c r="E339" s="552"/>
    </row>
    <row r="340" spans="1:5" ht="15">
      <c r="A340" s="547">
        <v>31516</v>
      </c>
      <c r="B340" s="547" t="s">
        <v>26346</v>
      </c>
      <c r="C340" s="549" t="s">
        <v>2</v>
      </c>
      <c r="D340" s="550">
        <v>5.03</v>
      </c>
      <c r="E340" s="552"/>
    </row>
    <row r="341" spans="1:5" ht="15">
      <c r="A341" s="547">
        <v>31517</v>
      </c>
      <c r="B341" s="547" t="s">
        <v>26347</v>
      </c>
      <c r="C341" s="549" t="s">
        <v>2</v>
      </c>
      <c r="D341" s="550">
        <v>85.21</v>
      </c>
      <c r="E341" s="552"/>
    </row>
    <row r="342" spans="1:5" ht="15">
      <c r="A342" s="547">
        <v>31518</v>
      </c>
      <c r="B342" s="547" t="s">
        <v>26348</v>
      </c>
      <c r="C342" s="549" t="s">
        <v>2</v>
      </c>
      <c r="D342" s="550">
        <v>62.56</v>
      </c>
      <c r="E342" s="552"/>
    </row>
    <row r="343" spans="1:5" ht="15">
      <c r="A343" s="547">
        <v>31519</v>
      </c>
      <c r="B343" s="547" t="s">
        <v>26349</v>
      </c>
      <c r="C343" s="549" t="s">
        <v>2</v>
      </c>
      <c r="D343" s="550">
        <v>38.380000000000003</v>
      </c>
      <c r="E343" s="552"/>
    </row>
    <row r="344" spans="1:5" ht="15">
      <c r="A344" s="547">
        <v>31548</v>
      </c>
      <c r="B344" s="547" t="s">
        <v>26350</v>
      </c>
      <c r="C344" s="549" t="s">
        <v>2</v>
      </c>
      <c r="D344" s="550">
        <v>24.05</v>
      </c>
      <c r="E344" s="552"/>
    </row>
    <row r="345" spans="1:5" ht="15">
      <c r="A345" s="547">
        <v>31570</v>
      </c>
      <c r="B345" s="547" t="s">
        <v>26351</v>
      </c>
      <c r="C345" s="549" t="s">
        <v>2</v>
      </c>
      <c r="D345" s="550">
        <v>8.52</v>
      </c>
      <c r="E345" s="552"/>
    </row>
    <row r="346" spans="1:5" ht="15">
      <c r="A346" s="547">
        <v>31571</v>
      </c>
      <c r="B346" s="547" t="s">
        <v>26352</v>
      </c>
      <c r="C346" s="549" t="s">
        <v>2</v>
      </c>
      <c r="D346" s="550">
        <v>12.86</v>
      </c>
      <c r="E346" s="552"/>
    </row>
    <row r="347" spans="1:5" ht="15">
      <c r="A347" s="547">
        <v>31581</v>
      </c>
      <c r="B347" s="547" t="s">
        <v>26353</v>
      </c>
      <c r="C347" s="549" t="s">
        <v>2</v>
      </c>
      <c r="D347" s="550">
        <v>65.48</v>
      </c>
      <c r="E347" s="552"/>
    </row>
    <row r="348" spans="1:5" ht="15">
      <c r="A348" s="547">
        <v>31584</v>
      </c>
      <c r="B348" s="547" t="s">
        <v>26354</v>
      </c>
      <c r="C348" s="549" t="s">
        <v>2</v>
      </c>
      <c r="D348" s="550">
        <v>9.9600000000000009</v>
      </c>
      <c r="E348" s="552"/>
    </row>
    <row r="349" spans="1:5" ht="15">
      <c r="A349" s="548">
        <v>316</v>
      </c>
      <c r="B349" s="554" t="s">
        <v>26355</v>
      </c>
      <c r="C349" s="555"/>
      <c r="D349" s="555"/>
      <c r="E349" s="556"/>
    </row>
    <row r="350" spans="1:5" ht="15">
      <c r="A350" s="547">
        <v>31601</v>
      </c>
      <c r="B350" s="547" t="s">
        <v>26356</v>
      </c>
      <c r="C350" s="549" t="s">
        <v>2</v>
      </c>
      <c r="D350" s="550">
        <v>52</v>
      </c>
      <c r="E350" s="552"/>
    </row>
    <row r="351" spans="1:5" ht="15">
      <c r="A351" s="547">
        <v>31647</v>
      </c>
      <c r="B351" s="547" t="s">
        <v>26357</v>
      </c>
      <c r="C351" s="549" t="s">
        <v>2</v>
      </c>
      <c r="D351" s="550">
        <v>38.58</v>
      </c>
      <c r="E351" s="552"/>
    </row>
    <row r="352" spans="1:5" ht="15">
      <c r="A352" s="548">
        <v>317</v>
      </c>
      <c r="B352" s="554" t="s">
        <v>26335</v>
      </c>
      <c r="C352" s="555"/>
      <c r="D352" s="555"/>
      <c r="E352" s="556"/>
    </row>
    <row r="353" spans="1:5" ht="15">
      <c r="A353" s="547">
        <v>31733</v>
      </c>
      <c r="B353" s="547" t="s">
        <v>26358</v>
      </c>
      <c r="C353" s="549" t="s">
        <v>4</v>
      </c>
      <c r="D353" s="550">
        <v>703</v>
      </c>
      <c r="E353" s="552"/>
    </row>
    <row r="354" spans="1:5" ht="15">
      <c r="A354" s="548">
        <v>318</v>
      </c>
      <c r="B354" s="554" t="s">
        <v>26355</v>
      </c>
      <c r="C354" s="555"/>
      <c r="D354" s="555"/>
      <c r="E354" s="556"/>
    </row>
    <row r="355" spans="1:5" ht="15">
      <c r="A355" s="547">
        <v>31811</v>
      </c>
      <c r="B355" s="547" t="s">
        <v>26359</v>
      </c>
      <c r="C355" s="549" t="s">
        <v>2</v>
      </c>
      <c r="D355" s="550">
        <v>83.88</v>
      </c>
      <c r="E355" s="552"/>
    </row>
    <row r="356" spans="1:5" ht="15">
      <c r="A356" s="547">
        <v>31812</v>
      </c>
      <c r="B356" s="547" t="s">
        <v>26360</v>
      </c>
      <c r="C356" s="549" t="s">
        <v>2</v>
      </c>
      <c r="D356" s="550">
        <v>35.119999999999997</v>
      </c>
      <c r="E356" s="552"/>
    </row>
    <row r="357" spans="1:5" ht="15">
      <c r="A357" s="547">
        <v>31813</v>
      </c>
      <c r="B357" s="547" t="s">
        <v>26361</v>
      </c>
      <c r="C357" s="549" t="s">
        <v>2</v>
      </c>
      <c r="D357" s="550">
        <v>71.19</v>
      </c>
      <c r="E357" s="552"/>
    </row>
    <row r="358" spans="1:5" ht="15">
      <c r="A358" s="548">
        <v>320</v>
      </c>
      <c r="B358" s="554" t="s">
        <v>26362</v>
      </c>
      <c r="C358" s="555"/>
      <c r="D358" s="555"/>
      <c r="E358" s="556"/>
    </row>
    <row r="359" spans="1:5" ht="15">
      <c r="A359" s="547">
        <v>32001</v>
      </c>
      <c r="B359" s="547" t="s">
        <v>26363</v>
      </c>
      <c r="C359" s="549" t="s">
        <v>4</v>
      </c>
      <c r="D359" s="550">
        <v>60.23</v>
      </c>
      <c r="E359" s="552"/>
    </row>
    <row r="360" spans="1:5" ht="15">
      <c r="A360" s="548">
        <v>322</v>
      </c>
      <c r="B360" s="554" t="s">
        <v>26364</v>
      </c>
      <c r="C360" s="555"/>
      <c r="D360" s="555"/>
      <c r="E360" s="556"/>
    </row>
    <row r="361" spans="1:5" ht="15">
      <c r="A361" s="547">
        <v>32219</v>
      </c>
      <c r="B361" s="547" t="s">
        <v>26365</v>
      </c>
      <c r="C361" s="549" t="s">
        <v>4</v>
      </c>
      <c r="D361" s="550">
        <v>177.37</v>
      </c>
      <c r="E361" s="552"/>
    </row>
    <row r="362" spans="1:5" ht="15">
      <c r="A362" s="548">
        <v>325</v>
      </c>
      <c r="B362" s="554" t="s">
        <v>26366</v>
      </c>
      <c r="C362" s="555"/>
      <c r="D362" s="555"/>
      <c r="E362" s="556"/>
    </row>
    <row r="363" spans="1:5" ht="15">
      <c r="A363" s="547">
        <v>32502</v>
      </c>
      <c r="B363" s="547" t="s">
        <v>26367</v>
      </c>
      <c r="C363" s="549" t="s">
        <v>4</v>
      </c>
      <c r="D363" s="550">
        <v>444.81</v>
      </c>
      <c r="E363" s="552"/>
    </row>
    <row r="364" spans="1:5" ht="15">
      <c r="A364" s="547">
        <v>32505</v>
      </c>
      <c r="B364" s="547" t="s">
        <v>26368</v>
      </c>
      <c r="C364" s="549" t="s">
        <v>4</v>
      </c>
      <c r="D364" s="550">
        <v>253.83</v>
      </c>
      <c r="E364" s="552"/>
    </row>
    <row r="365" spans="1:5" ht="15">
      <c r="A365" s="548">
        <v>332</v>
      </c>
      <c r="B365" s="554" t="s">
        <v>32584</v>
      </c>
      <c r="C365" s="555"/>
      <c r="D365" s="555"/>
      <c r="E365" s="556"/>
    </row>
    <row r="366" spans="1:5" ht="15">
      <c r="A366" s="547">
        <v>33245</v>
      </c>
      <c r="B366" s="547" t="s">
        <v>32585</v>
      </c>
      <c r="C366" s="549" t="s">
        <v>2</v>
      </c>
      <c r="D366" s="551">
        <v>2204.41</v>
      </c>
      <c r="E366" s="552"/>
    </row>
    <row r="367" spans="1:5" ht="15">
      <c r="A367" s="548">
        <v>335</v>
      </c>
      <c r="B367" s="554" t="s">
        <v>26369</v>
      </c>
      <c r="C367" s="555"/>
      <c r="D367" s="555"/>
      <c r="E367" s="556"/>
    </row>
    <row r="368" spans="1:5" ht="15">
      <c r="A368" s="547">
        <v>33503</v>
      </c>
      <c r="B368" s="547" t="s">
        <v>26370</v>
      </c>
      <c r="C368" s="549" t="s">
        <v>1</v>
      </c>
      <c r="D368" s="550">
        <v>7.64</v>
      </c>
      <c r="E368" s="552"/>
    </row>
    <row r="369" spans="1:5" ht="15">
      <c r="A369" s="547">
        <v>33506</v>
      </c>
      <c r="B369" s="547" t="s">
        <v>26371</v>
      </c>
      <c r="C369" s="549" t="s">
        <v>1</v>
      </c>
      <c r="D369" s="550">
        <v>55.67</v>
      </c>
      <c r="E369" s="552"/>
    </row>
    <row r="370" spans="1:5" ht="15">
      <c r="A370" s="547">
        <v>33511</v>
      </c>
      <c r="B370" s="547" t="s">
        <v>26372</v>
      </c>
      <c r="C370" s="549" t="s">
        <v>1</v>
      </c>
      <c r="D370" s="550">
        <v>39.51</v>
      </c>
      <c r="E370" s="552"/>
    </row>
    <row r="371" spans="1:5" ht="15">
      <c r="A371" s="547">
        <v>33518</v>
      </c>
      <c r="B371" s="547" t="s">
        <v>26373</v>
      </c>
      <c r="C371" s="549" t="s">
        <v>1</v>
      </c>
      <c r="D371" s="550">
        <v>148.63</v>
      </c>
      <c r="E371" s="552"/>
    </row>
    <row r="372" spans="1:5" ht="30">
      <c r="A372" s="547">
        <v>33556</v>
      </c>
      <c r="B372" s="547" t="s">
        <v>33682</v>
      </c>
      <c r="C372" s="549" t="s">
        <v>1</v>
      </c>
      <c r="D372" s="550">
        <v>6.3</v>
      </c>
      <c r="E372" s="552"/>
    </row>
    <row r="373" spans="1:5" ht="15">
      <c r="A373" s="547">
        <v>33599</v>
      </c>
      <c r="B373" s="547" t="s">
        <v>26374</v>
      </c>
      <c r="C373" s="549" t="s">
        <v>1</v>
      </c>
      <c r="D373" s="550">
        <v>19.87</v>
      </c>
      <c r="E373" s="552"/>
    </row>
    <row r="374" spans="1:5" ht="15">
      <c r="A374" s="548">
        <v>338</v>
      </c>
      <c r="B374" s="554" t="s">
        <v>676</v>
      </c>
      <c r="C374" s="555"/>
      <c r="D374" s="555"/>
      <c r="E374" s="556"/>
    </row>
    <row r="375" spans="1:5" ht="15">
      <c r="A375" s="547">
        <v>33851</v>
      </c>
      <c r="B375" s="547" t="s">
        <v>32586</v>
      </c>
      <c r="C375" s="549" t="s">
        <v>2</v>
      </c>
      <c r="D375" s="551">
        <v>6871.61</v>
      </c>
      <c r="E375" s="552"/>
    </row>
    <row r="376" spans="1:5" ht="15">
      <c r="A376" s="548">
        <v>339</v>
      </c>
      <c r="B376" s="554" t="s">
        <v>33683</v>
      </c>
      <c r="C376" s="555"/>
      <c r="D376" s="555"/>
      <c r="E376" s="556"/>
    </row>
    <row r="377" spans="1:5" ht="15">
      <c r="A377" s="547">
        <v>33976</v>
      </c>
      <c r="B377" s="547" t="s">
        <v>33684</v>
      </c>
      <c r="C377" s="549" t="s">
        <v>2</v>
      </c>
      <c r="D377" s="550">
        <v>246.48</v>
      </c>
      <c r="E377" s="552"/>
    </row>
    <row r="378" spans="1:5" ht="15">
      <c r="A378" s="548">
        <v>340</v>
      </c>
      <c r="B378" s="554" t="s">
        <v>26375</v>
      </c>
      <c r="C378" s="555"/>
      <c r="D378" s="555"/>
      <c r="E378" s="556"/>
    </row>
    <row r="379" spans="1:5" ht="15">
      <c r="A379" s="547">
        <v>34005</v>
      </c>
      <c r="B379" s="547" t="s">
        <v>26376</v>
      </c>
      <c r="C379" s="549" t="s">
        <v>4</v>
      </c>
      <c r="D379" s="550">
        <v>60.1</v>
      </c>
      <c r="E379" s="552"/>
    </row>
    <row r="380" spans="1:5" ht="15">
      <c r="A380" s="548">
        <v>341</v>
      </c>
      <c r="B380" s="554" t="s">
        <v>26377</v>
      </c>
      <c r="C380" s="555"/>
      <c r="D380" s="555"/>
      <c r="E380" s="556"/>
    </row>
    <row r="381" spans="1:5" ht="45">
      <c r="A381" s="547">
        <v>34129</v>
      </c>
      <c r="B381" s="547" t="s">
        <v>33685</v>
      </c>
      <c r="C381" s="549" t="s">
        <v>4</v>
      </c>
      <c r="D381" s="550">
        <v>95.35</v>
      </c>
      <c r="E381" s="552"/>
    </row>
    <row r="382" spans="1:5" ht="15">
      <c r="A382" s="548">
        <v>343</v>
      </c>
      <c r="B382" s="554" t="s">
        <v>26378</v>
      </c>
      <c r="C382" s="555"/>
      <c r="D382" s="555"/>
      <c r="E382" s="556"/>
    </row>
    <row r="383" spans="1:5" ht="15">
      <c r="A383" s="547">
        <v>34383</v>
      </c>
      <c r="B383" s="547" t="s">
        <v>26379</v>
      </c>
      <c r="C383" s="549" t="s">
        <v>2</v>
      </c>
      <c r="D383" s="550">
        <v>49.64</v>
      </c>
      <c r="E383" s="552"/>
    </row>
    <row r="384" spans="1:5" ht="15">
      <c r="A384" s="547">
        <v>34384</v>
      </c>
      <c r="B384" s="547" t="s">
        <v>26380</v>
      </c>
      <c r="C384" s="549" t="s">
        <v>2</v>
      </c>
      <c r="D384" s="550">
        <v>53.84</v>
      </c>
      <c r="E384" s="552"/>
    </row>
    <row r="385" spans="1:5" ht="15">
      <c r="A385" s="548">
        <v>345</v>
      </c>
      <c r="B385" s="554" t="s">
        <v>26381</v>
      </c>
      <c r="C385" s="555"/>
      <c r="D385" s="555"/>
      <c r="E385" s="556"/>
    </row>
    <row r="386" spans="1:5" ht="15">
      <c r="A386" s="547">
        <v>34544</v>
      </c>
      <c r="B386" s="547" t="s">
        <v>26382</v>
      </c>
      <c r="C386" s="549" t="s">
        <v>3</v>
      </c>
      <c r="D386" s="550">
        <v>63.37</v>
      </c>
      <c r="E386" s="552"/>
    </row>
    <row r="387" spans="1:5" ht="15">
      <c r="A387" s="548">
        <v>346</v>
      </c>
      <c r="B387" s="554" t="s">
        <v>26383</v>
      </c>
      <c r="C387" s="555"/>
      <c r="D387" s="555"/>
      <c r="E387" s="556"/>
    </row>
    <row r="388" spans="1:5" ht="15">
      <c r="A388" s="547">
        <v>34656</v>
      </c>
      <c r="B388" s="547" t="s">
        <v>26384</v>
      </c>
      <c r="C388" s="549" t="s">
        <v>4</v>
      </c>
      <c r="D388" s="550">
        <v>64.23</v>
      </c>
      <c r="E388" s="552"/>
    </row>
    <row r="389" spans="1:5" ht="15">
      <c r="A389" s="547">
        <v>34666</v>
      </c>
      <c r="B389" s="547" t="s">
        <v>26385</v>
      </c>
      <c r="C389" s="549" t="s">
        <v>4</v>
      </c>
      <c r="D389" s="550">
        <v>64.23</v>
      </c>
      <c r="E389" s="552"/>
    </row>
    <row r="390" spans="1:5" ht="15">
      <c r="A390" s="548">
        <v>347</v>
      </c>
      <c r="B390" s="554" t="s">
        <v>26383</v>
      </c>
      <c r="C390" s="555"/>
      <c r="D390" s="555"/>
      <c r="E390" s="556"/>
    </row>
    <row r="391" spans="1:5" ht="15">
      <c r="A391" s="547">
        <v>34787</v>
      </c>
      <c r="B391" s="547" t="s">
        <v>26386</v>
      </c>
      <c r="C391" s="549" t="s">
        <v>4</v>
      </c>
      <c r="D391" s="550">
        <v>61.67</v>
      </c>
      <c r="E391" s="552"/>
    </row>
    <row r="392" spans="1:5" ht="15">
      <c r="A392" s="548">
        <v>348</v>
      </c>
      <c r="B392" s="554" t="s">
        <v>26387</v>
      </c>
      <c r="C392" s="555"/>
      <c r="D392" s="555"/>
      <c r="E392" s="556"/>
    </row>
    <row r="393" spans="1:5" ht="30">
      <c r="A393" s="547">
        <v>34850</v>
      </c>
      <c r="B393" s="547" t="s">
        <v>26388</v>
      </c>
      <c r="C393" s="549" t="s">
        <v>9</v>
      </c>
      <c r="D393" s="550">
        <v>139</v>
      </c>
      <c r="E393" s="552"/>
    </row>
    <row r="394" spans="1:5" ht="15">
      <c r="A394" s="548">
        <v>351</v>
      </c>
      <c r="B394" s="554" t="s">
        <v>26389</v>
      </c>
      <c r="C394" s="555"/>
      <c r="D394" s="555"/>
      <c r="E394" s="556"/>
    </row>
    <row r="395" spans="1:5" ht="15">
      <c r="A395" s="547">
        <v>35114</v>
      </c>
      <c r="B395" s="547" t="s">
        <v>26390</v>
      </c>
      <c r="C395" s="549" t="s">
        <v>1</v>
      </c>
      <c r="D395" s="550">
        <v>1.96</v>
      </c>
      <c r="E395" s="552"/>
    </row>
    <row r="396" spans="1:5" ht="15">
      <c r="A396" s="548">
        <v>352</v>
      </c>
      <c r="B396" s="554" t="s">
        <v>26391</v>
      </c>
      <c r="C396" s="555"/>
      <c r="D396" s="555"/>
      <c r="E396" s="556"/>
    </row>
    <row r="397" spans="1:5" ht="15">
      <c r="A397" s="547">
        <v>35211</v>
      </c>
      <c r="B397" s="547" t="s">
        <v>26392</v>
      </c>
      <c r="C397" s="549" t="s">
        <v>26393</v>
      </c>
      <c r="D397" s="550">
        <v>16.940000000000001</v>
      </c>
      <c r="E397" s="552"/>
    </row>
    <row r="398" spans="1:5" ht="15">
      <c r="A398" s="548">
        <v>355</v>
      </c>
      <c r="B398" s="554" t="s">
        <v>26394</v>
      </c>
      <c r="C398" s="555"/>
      <c r="D398" s="555"/>
      <c r="E398" s="556"/>
    </row>
    <row r="399" spans="1:5" ht="15">
      <c r="A399" s="547">
        <v>35504</v>
      </c>
      <c r="B399" s="547" t="s">
        <v>26395</v>
      </c>
      <c r="C399" s="549" t="s">
        <v>3</v>
      </c>
      <c r="D399" s="550">
        <v>1.1599999999999999</v>
      </c>
      <c r="E399" s="552"/>
    </row>
    <row r="400" spans="1:5" ht="30">
      <c r="A400" s="547">
        <v>35571</v>
      </c>
      <c r="B400" s="547" t="s">
        <v>26396</v>
      </c>
      <c r="C400" s="549" t="s">
        <v>4</v>
      </c>
      <c r="D400" s="550">
        <v>254.87</v>
      </c>
      <c r="E400" s="552"/>
    </row>
    <row r="401" spans="1:5" ht="30">
      <c r="A401" s="547">
        <v>35579</v>
      </c>
      <c r="B401" s="547" t="s">
        <v>26397</v>
      </c>
      <c r="C401" s="549" t="s">
        <v>4</v>
      </c>
      <c r="D401" s="550">
        <v>267.39</v>
      </c>
      <c r="E401" s="552"/>
    </row>
    <row r="402" spans="1:5" ht="15">
      <c r="A402" s="548">
        <v>356</v>
      </c>
      <c r="B402" s="554" t="s">
        <v>26398</v>
      </c>
      <c r="C402" s="555"/>
      <c r="D402" s="555"/>
      <c r="E402" s="556"/>
    </row>
    <row r="403" spans="1:5" ht="15">
      <c r="A403" s="547">
        <v>35625</v>
      </c>
      <c r="B403" s="547" t="s">
        <v>26399</v>
      </c>
      <c r="C403" s="549" t="s">
        <v>4</v>
      </c>
      <c r="D403" s="550">
        <v>190.1</v>
      </c>
      <c r="E403" s="552"/>
    </row>
    <row r="404" spans="1:5" ht="15">
      <c r="A404" s="548">
        <v>360</v>
      </c>
      <c r="B404" s="554" t="s">
        <v>26400</v>
      </c>
      <c r="C404" s="555"/>
      <c r="D404" s="555"/>
      <c r="E404" s="556"/>
    </row>
    <row r="405" spans="1:5" ht="15">
      <c r="A405" s="547">
        <v>36002</v>
      </c>
      <c r="B405" s="547" t="s">
        <v>26401</v>
      </c>
      <c r="C405" s="549" t="s">
        <v>1</v>
      </c>
      <c r="D405" s="550">
        <v>23.9</v>
      </c>
      <c r="E405" s="552"/>
    </row>
    <row r="406" spans="1:5" ht="15">
      <c r="A406" s="547">
        <v>36010</v>
      </c>
      <c r="B406" s="547" t="s">
        <v>26402</v>
      </c>
      <c r="C406" s="549" t="s">
        <v>1</v>
      </c>
      <c r="D406" s="550">
        <v>21.22</v>
      </c>
      <c r="E406" s="552"/>
    </row>
    <row r="407" spans="1:5" ht="15">
      <c r="A407" s="547">
        <v>36012</v>
      </c>
      <c r="B407" s="547" t="s">
        <v>26403</v>
      </c>
      <c r="C407" s="549" t="s">
        <v>1</v>
      </c>
      <c r="D407" s="550">
        <v>4.13</v>
      </c>
      <c r="E407" s="552"/>
    </row>
    <row r="408" spans="1:5" ht="15">
      <c r="A408" s="547">
        <v>36018</v>
      </c>
      <c r="B408" s="547" t="s">
        <v>26404</v>
      </c>
      <c r="C408" s="549" t="s">
        <v>1</v>
      </c>
      <c r="D408" s="550">
        <v>25.27</v>
      </c>
      <c r="E408" s="552"/>
    </row>
    <row r="409" spans="1:5" ht="15">
      <c r="A409" s="547">
        <v>36034</v>
      </c>
      <c r="B409" s="547" t="s">
        <v>26405</v>
      </c>
      <c r="C409" s="549" t="s">
        <v>1</v>
      </c>
      <c r="D409" s="550">
        <v>33.11</v>
      </c>
      <c r="E409" s="552"/>
    </row>
    <row r="410" spans="1:5" ht="15">
      <c r="A410" s="547">
        <v>36044</v>
      </c>
      <c r="B410" s="547" t="s">
        <v>26406</v>
      </c>
      <c r="C410" s="549" t="s">
        <v>1</v>
      </c>
      <c r="D410" s="550">
        <v>49.2</v>
      </c>
      <c r="E410" s="552"/>
    </row>
    <row r="411" spans="1:5" ht="30">
      <c r="A411" s="547">
        <v>36091</v>
      </c>
      <c r="B411" s="547" t="s">
        <v>26407</v>
      </c>
      <c r="C411" s="549" t="s">
        <v>1</v>
      </c>
      <c r="D411" s="550">
        <v>16.690000000000001</v>
      </c>
      <c r="E411" s="552"/>
    </row>
    <row r="412" spans="1:5" ht="15">
      <c r="A412" s="548">
        <v>365</v>
      </c>
      <c r="B412" s="554" t="s">
        <v>26408</v>
      </c>
      <c r="C412" s="555"/>
      <c r="D412" s="555"/>
      <c r="E412" s="556"/>
    </row>
    <row r="413" spans="1:5" ht="15">
      <c r="A413" s="547">
        <v>36506</v>
      </c>
      <c r="B413" s="547" t="s">
        <v>26409</v>
      </c>
      <c r="C413" s="549" t="s">
        <v>1</v>
      </c>
      <c r="D413" s="550">
        <v>34.520000000000003</v>
      </c>
      <c r="E413" s="552"/>
    </row>
    <row r="414" spans="1:5" ht="15">
      <c r="A414" s="547">
        <v>36512</v>
      </c>
      <c r="B414" s="547" t="s">
        <v>26410</v>
      </c>
      <c r="C414" s="549" t="s">
        <v>2</v>
      </c>
      <c r="D414" s="550">
        <v>1.69</v>
      </c>
      <c r="E414" s="552"/>
    </row>
    <row r="415" spans="1:5" ht="15">
      <c r="A415" s="547">
        <v>36514</v>
      </c>
      <c r="B415" s="547" t="s">
        <v>26411</v>
      </c>
      <c r="C415" s="549" t="s">
        <v>2</v>
      </c>
      <c r="D415" s="550">
        <v>2.23</v>
      </c>
      <c r="E415" s="552"/>
    </row>
    <row r="416" spans="1:5" ht="15">
      <c r="A416" s="547">
        <v>36517</v>
      </c>
      <c r="B416" s="547" t="s">
        <v>26412</v>
      </c>
      <c r="C416" s="549" t="s">
        <v>2</v>
      </c>
      <c r="D416" s="550">
        <v>1.37</v>
      </c>
      <c r="E416" s="552"/>
    </row>
    <row r="417" spans="1:5" ht="15">
      <c r="A417" s="548">
        <v>368</v>
      </c>
      <c r="B417" s="554" t="s">
        <v>26387</v>
      </c>
      <c r="C417" s="555"/>
      <c r="D417" s="555"/>
      <c r="E417" s="556"/>
    </row>
    <row r="418" spans="1:5" ht="45">
      <c r="A418" s="547">
        <v>36825</v>
      </c>
      <c r="B418" s="547" t="s">
        <v>26413</v>
      </c>
      <c r="C418" s="549" t="s">
        <v>9</v>
      </c>
      <c r="D418" s="550">
        <v>180.57</v>
      </c>
      <c r="E418" s="552"/>
    </row>
    <row r="419" spans="1:5" ht="15">
      <c r="A419" s="548">
        <v>369</v>
      </c>
      <c r="B419" s="554" t="s">
        <v>26414</v>
      </c>
      <c r="C419" s="555"/>
      <c r="D419" s="555"/>
      <c r="E419" s="556"/>
    </row>
    <row r="420" spans="1:5" ht="15">
      <c r="A420" s="547">
        <v>36991</v>
      </c>
      <c r="B420" s="547" t="s">
        <v>26415</v>
      </c>
      <c r="C420" s="549" t="s">
        <v>2</v>
      </c>
      <c r="D420" s="550">
        <v>1.08</v>
      </c>
      <c r="E420" s="552"/>
    </row>
    <row r="421" spans="1:5" ht="15">
      <c r="A421" s="548">
        <v>370</v>
      </c>
      <c r="B421" s="554" t="s">
        <v>26416</v>
      </c>
      <c r="C421" s="555"/>
      <c r="D421" s="555"/>
      <c r="E421" s="556"/>
    </row>
    <row r="422" spans="1:5" ht="15">
      <c r="A422" s="547">
        <v>37009</v>
      </c>
      <c r="B422" s="547" t="s">
        <v>26417</v>
      </c>
      <c r="C422" s="549" t="s">
        <v>4</v>
      </c>
      <c r="D422" s="550">
        <v>259.44</v>
      </c>
      <c r="E422" s="552"/>
    </row>
    <row r="423" spans="1:5" ht="15">
      <c r="A423" s="547">
        <v>37013</v>
      </c>
      <c r="B423" s="547" t="s">
        <v>26418</v>
      </c>
      <c r="C423" s="549" t="s">
        <v>4</v>
      </c>
      <c r="D423" s="550">
        <v>325.42</v>
      </c>
      <c r="E423" s="552"/>
    </row>
    <row r="424" spans="1:5" ht="15">
      <c r="A424" s="547">
        <v>37043</v>
      </c>
      <c r="B424" s="547" t="s">
        <v>11</v>
      </c>
      <c r="C424" s="549" t="s">
        <v>3</v>
      </c>
      <c r="D424" s="550">
        <v>19.75</v>
      </c>
      <c r="E424" s="552"/>
    </row>
    <row r="425" spans="1:5" ht="15">
      <c r="A425" s="547">
        <v>37057</v>
      </c>
      <c r="B425" s="547" t="s">
        <v>26419</v>
      </c>
      <c r="C425" s="549" t="s">
        <v>4</v>
      </c>
      <c r="D425" s="550">
        <v>412.22</v>
      </c>
      <c r="E425" s="552"/>
    </row>
    <row r="426" spans="1:5" ht="15">
      <c r="A426" s="547">
        <v>37090</v>
      </c>
      <c r="B426" s="547" t="s">
        <v>26420</v>
      </c>
      <c r="C426" s="549" t="s">
        <v>2</v>
      </c>
      <c r="D426" s="550">
        <v>3.72</v>
      </c>
      <c r="E426" s="552"/>
    </row>
    <row r="427" spans="1:5" ht="15">
      <c r="A427" s="548">
        <v>371</v>
      </c>
      <c r="B427" s="554" t="s">
        <v>26421</v>
      </c>
      <c r="C427" s="555"/>
      <c r="D427" s="555"/>
      <c r="E427" s="556"/>
    </row>
    <row r="428" spans="1:5" ht="15">
      <c r="A428" s="547">
        <v>37103</v>
      </c>
      <c r="B428" s="547" t="s">
        <v>26422</v>
      </c>
      <c r="C428" s="549" t="s">
        <v>4</v>
      </c>
      <c r="D428" s="551">
        <v>1059.72</v>
      </c>
      <c r="E428" s="552"/>
    </row>
    <row r="429" spans="1:5" ht="15">
      <c r="A429" s="548">
        <v>375</v>
      </c>
      <c r="B429" s="554" t="s">
        <v>26414</v>
      </c>
      <c r="C429" s="555"/>
      <c r="D429" s="555"/>
      <c r="E429" s="556"/>
    </row>
    <row r="430" spans="1:5" ht="15">
      <c r="A430" s="547">
        <v>37502</v>
      </c>
      <c r="B430" s="547" t="s">
        <v>26423</v>
      </c>
      <c r="C430" s="549" t="s">
        <v>9</v>
      </c>
      <c r="D430" s="550">
        <v>41.03</v>
      </c>
      <c r="E430" s="552"/>
    </row>
    <row r="431" spans="1:5" ht="15">
      <c r="A431" s="547">
        <v>37509</v>
      </c>
      <c r="B431" s="547" t="s">
        <v>26424</v>
      </c>
      <c r="C431" s="549" t="s">
        <v>9</v>
      </c>
      <c r="D431" s="550">
        <v>131.57</v>
      </c>
      <c r="E431" s="552"/>
    </row>
    <row r="432" spans="1:5" ht="15">
      <c r="A432" s="547">
        <v>37513</v>
      </c>
      <c r="B432" s="547" t="s">
        <v>26425</v>
      </c>
      <c r="C432" s="549" t="s">
        <v>9</v>
      </c>
      <c r="D432" s="550">
        <v>23.24</v>
      </c>
      <c r="E432" s="552"/>
    </row>
    <row r="433" spans="1:5" ht="15">
      <c r="A433" s="547">
        <v>37514</v>
      </c>
      <c r="B433" s="547" t="s">
        <v>26426</v>
      </c>
      <c r="C433" s="549" t="s">
        <v>9</v>
      </c>
      <c r="D433" s="550">
        <v>24.02</v>
      </c>
      <c r="E433" s="552"/>
    </row>
    <row r="434" spans="1:5" ht="15">
      <c r="A434" s="547">
        <v>37517</v>
      </c>
      <c r="B434" s="547" t="s">
        <v>26427</v>
      </c>
      <c r="C434" s="549" t="s">
        <v>9</v>
      </c>
      <c r="D434" s="550">
        <v>18.309999999999999</v>
      </c>
      <c r="E434" s="552"/>
    </row>
    <row r="435" spans="1:5" ht="15">
      <c r="A435" s="547">
        <v>37519</v>
      </c>
      <c r="B435" s="547" t="s">
        <v>26428</v>
      </c>
      <c r="C435" s="549" t="s">
        <v>9</v>
      </c>
      <c r="D435" s="550">
        <v>11.68</v>
      </c>
      <c r="E435" s="552"/>
    </row>
    <row r="436" spans="1:5" ht="15">
      <c r="A436" s="547">
        <v>37564</v>
      </c>
      <c r="B436" s="547" t="s">
        <v>26429</v>
      </c>
      <c r="C436" s="549" t="s">
        <v>9</v>
      </c>
      <c r="D436" s="550">
        <v>38.56</v>
      </c>
      <c r="E436" s="552"/>
    </row>
    <row r="437" spans="1:5" ht="15">
      <c r="A437" s="547">
        <v>37566</v>
      </c>
      <c r="B437" s="547" t="s">
        <v>26430</v>
      </c>
      <c r="C437" s="549" t="s">
        <v>9</v>
      </c>
      <c r="D437" s="550">
        <v>18.309999999999999</v>
      </c>
      <c r="E437" s="552"/>
    </row>
    <row r="438" spans="1:5" ht="15">
      <c r="A438" s="548">
        <v>377</v>
      </c>
      <c r="B438" s="554" t="s">
        <v>26414</v>
      </c>
      <c r="C438" s="555"/>
      <c r="D438" s="555"/>
      <c r="E438" s="556"/>
    </row>
    <row r="439" spans="1:5" ht="30">
      <c r="A439" s="547">
        <v>37733</v>
      </c>
      <c r="B439" s="547" t="s">
        <v>26431</v>
      </c>
      <c r="C439" s="549" t="s">
        <v>9</v>
      </c>
      <c r="D439" s="550">
        <v>41.43</v>
      </c>
      <c r="E439" s="552"/>
    </row>
    <row r="440" spans="1:5" ht="15">
      <c r="A440" s="548">
        <v>380</v>
      </c>
      <c r="B440" s="554" t="s">
        <v>26432</v>
      </c>
      <c r="C440" s="555"/>
      <c r="D440" s="555"/>
      <c r="E440" s="556"/>
    </row>
    <row r="441" spans="1:5" ht="15">
      <c r="A441" s="547">
        <v>38001</v>
      </c>
      <c r="B441" s="547" t="s">
        <v>26433</v>
      </c>
      <c r="C441" s="549" t="s">
        <v>9</v>
      </c>
      <c r="D441" s="550">
        <v>17.38</v>
      </c>
      <c r="E441" s="552"/>
    </row>
    <row r="442" spans="1:5" ht="15">
      <c r="A442" s="547">
        <v>38003</v>
      </c>
      <c r="B442" s="547" t="s">
        <v>26434</v>
      </c>
      <c r="C442" s="549" t="s">
        <v>3</v>
      </c>
      <c r="D442" s="550">
        <v>1.55</v>
      </c>
      <c r="E442" s="552"/>
    </row>
    <row r="443" spans="1:5" ht="15">
      <c r="A443" s="547">
        <v>38006</v>
      </c>
      <c r="B443" s="547" t="s">
        <v>26435</v>
      </c>
      <c r="C443" s="549" t="s">
        <v>9</v>
      </c>
      <c r="D443" s="550">
        <v>37.29</v>
      </c>
      <c r="E443" s="552"/>
    </row>
    <row r="444" spans="1:5" ht="15">
      <c r="A444" s="547">
        <v>38009</v>
      </c>
      <c r="B444" s="547" t="s">
        <v>26436</v>
      </c>
      <c r="C444" s="549" t="s">
        <v>9</v>
      </c>
      <c r="D444" s="550">
        <v>11.68</v>
      </c>
      <c r="E444" s="552"/>
    </row>
    <row r="445" spans="1:5" ht="30">
      <c r="A445" s="547">
        <v>38012</v>
      </c>
      <c r="B445" s="547" t="s">
        <v>26437</v>
      </c>
      <c r="C445" s="549" t="s">
        <v>2</v>
      </c>
      <c r="D445" s="550">
        <v>3.21</v>
      </c>
      <c r="E445" s="552"/>
    </row>
    <row r="446" spans="1:5" ht="15">
      <c r="A446" s="547">
        <v>38013</v>
      </c>
      <c r="B446" s="547" t="s">
        <v>26438</v>
      </c>
      <c r="C446" s="549" t="s">
        <v>2</v>
      </c>
      <c r="D446" s="550">
        <v>1.08</v>
      </c>
      <c r="E446" s="552"/>
    </row>
    <row r="447" spans="1:5" ht="15">
      <c r="A447" s="547">
        <v>38014</v>
      </c>
      <c r="B447" s="547" t="s">
        <v>32604</v>
      </c>
      <c r="C447" s="549" t="s">
        <v>3</v>
      </c>
      <c r="D447" s="550">
        <v>9.59</v>
      </c>
      <c r="E447" s="552"/>
    </row>
    <row r="448" spans="1:5" ht="30">
      <c r="A448" s="547">
        <v>38016</v>
      </c>
      <c r="B448" s="547" t="s">
        <v>32605</v>
      </c>
      <c r="C448" s="549" t="s">
        <v>3</v>
      </c>
      <c r="D448" s="550">
        <v>14.79</v>
      </c>
      <c r="E448" s="552"/>
    </row>
    <row r="449" spans="1:5" ht="15">
      <c r="A449" s="547">
        <v>38017</v>
      </c>
      <c r="B449" s="547" t="s">
        <v>26439</v>
      </c>
      <c r="C449" s="549" t="s">
        <v>3</v>
      </c>
      <c r="D449" s="550">
        <v>4.17</v>
      </c>
      <c r="E449" s="552"/>
    </row>
    <row r="450" spans="1:5" ht="15">
      <c r="A450" s="547">
        <v>38018</v>
      </c>
      <c r="B450" s="547" t="s">
        <v>26440</v>
      </c>
      <c r="C450" s="549" t="s">
        <v>3</v>
      </c>
      <c r="D450" s="550">
        <v>32.31</v>
      </c>
      <c r="E450" s="552"/>
    </row>
    <row r="451" spans="1:5" ht="15">
      <c r="A451" s="547">
        <v>38021</v>
      </c>
      <c r="B451" s="547" t="s">
        <v>26441</v>
      </c>
      <c r="C451" s="549" t="s">
        <v>9</v>
      </c>
      <c r="D451" s="550">
        <v>96.71</v>
      </c>
      <c r="E451" s="552"/>
    </row>
    <row r="452" spans="1:5" ht="15">
      <c r="A452" s="547">
        <v>38022</v>
      </c>
      <c r="B452" s="547" t="s">
        <v>26442</v>
      </c>
      <c r="C452" s="549" t="s">
        <v>9</v>
      </c>
      <c r="D452" s="550">
        <v>40.17</v>
      </c>
      <c r="E452" s="552"/>
    </row>
    <row r="453" spans="1:5" ht="15">
      <c r="A453" s="547">
        <v>38024</v>
      </c>
      <c r="B453" s="547" t="s">
        <v>26443</v>
      </c>
      <c r="C453" s="549" t="s">
        <v>2</v>
      </c>
      <c r="D453" s="550">
        <v>6.61</v>
      </c>
      <c r="E453" s="552"/>
    </row>
    <row r="454" spans="1:5" ht="15">
      <c r="A454" s="547">
        <v>38025</v>
      </c>
      <c r="B454" s="547" t="s">
        <v>26444</v>
      </c>
      <c r="C454" s="549" t="s">
        <v>9</v>
      </c>
      <c r="D454" s="550">
        <v>33.200000000000003</v>
      </c>
      <c r="E454" s="552"/>
    </row>
    <row r="455" spans="1:5" ht="15">
      <c r="A455" s="547">
        <v>38028</v>
      </c>
      <c r="B455" s="547" t="s">
        <v>26445</v>
      </c>
      <c r="C455" s="549" t="s">
        <v>9</v>
      </c>
      <c r="D455" s="550">
        <v>34.28</v>
      </c>
      <c r="E455" s="552"/>
    </row>
    <row r="456" spans="1:5" ht="15">
      <c r="A456" s="547">
        <v>38029</v>
      </c>
      <c r="B456" s="547" t="s">
        <v>26446</v>
      </c>
      <c r="C456" s="549" t="s">
        <v>9</v>
      </c>
      <c r="D456" s="550">
        <v>46.37</v>
      </c>
      <c r="E456" s="552"/>
    </row>
    <row r="457" spans="1:5" ht="15">
      <c r="A457" s="547">
        <v>38030</v>
      </c>
      <c r="B457" s="547" t="s">
        <v>26447</v>
      </c>
      <c r="C457" s="549" t="s">
        <v>9</v>
      </c>
      <c r="D457" s="550">
        <v>29.95</v>
      </c>
      <c r="E457" s="552"/>
    </row>
    <row r="458" spans="1:5" ht="30">
      <c r="A458" s="547">
        <v>38051</v>
      </c>
      <c r="B458" s="547" t="s">
        <v>26448</v>
      </c>
      <c r="C458" s="549" t="s">
        <v>9</v>
      </c>
      <c r="D458" s="550">
        <v>45.06</v>
      </c>
      <c r="E458" s="552"/>
    </row>
    <row r="459" spans="1:5" ht="30">
      <c r="A459" s="547">
        <v>38088</v>
      </c>
      <c r="B459" s="547" t="s">
        <v>26449</v>
      </c>
      <c r="C459" s="549" t="s">
        <v>9</v>
      </c>
      <c r="D459" s="550">
        <v>32.96</v>
      </c>
      <c r="E459" s="552"/>
    </row>
    <row r="460" spans="1:5" ht="15">
      <c r="A460" s="548">
        <v>381</v>
      </c>
      <c r="B460" s="554" t="s">
        <v>26450</v>
      </c>
      <c r="C460" s="555"/>
      <c r="D460" s="555"/>
      <c r="E460" s="556"/>
    </row>
    <row r="461" spans="1:5" ht="15">
      <c r="A461" s="547">
        <v>38182</v>
      </c>
      <c r="B461" s="547" t="s">
        <v>26451</v>
      </c>
      <c r="C461" s="549" t="s">
        <v>9</v>
      </c>
      <c r="D461" s="550">
        <v>38.56</v>
      </c>
      <c r="E461" s="552"/>
    </row>
    <row r="462" spans="1:5" ht="15">
      <c r="A462" s="548">
        <v>385</v>
      </c>
      <c r="B462" s="554" t="s">
        <v>677</v>
      </c>
      <c r="C462" s="555"/>
      <c r="D462" s="555"/>
      <c r="E462" s="556"/>
    </row>
    <row r="463" spans="1:5" ht="15">
      <c r="A463" s="547">
        <v>38509</v>
      </c>
      <c r="B463" s="547" t="s">
        <v>26452</v>
      </c>
      <c r="C463" s="549" t="s">
        <v>4</v>
      </c>
      <c r="D463" s="550">
        <v>14.76</v>
      </c>
      <c r="E463" s="552"/>
    </row>
    <row r="464" spans="1:5" ht="15">
      <c r="A464" s="547">
        <v>38511</v>
      </c>
      <c r="B464" s="547" t="s">
        <v>26453</v>
      </c>
      <c r="C464" s="549" t="s">
        <v>7</v>
      </c>
      <c r="D464" s="550">
        <v>196.93</v>
      </c>
      <c r="E464" s="552"/>
    </row>
    <row r="465" spans="1:5" ht="15">
      <c r="A465" s="548">
        <v>390</v>
      </c>
      <c r="B465" s="554" t="s">
        <v>676</v>
      </c>
      <c r="C465" s="555"/>
      <c r="D465" s="555"/>
      <c r="E465" s="556"/>
    </row>
    <row r="466" spans="1:5" ht="30">
      <c r="A466" s="547">
        <v>39002</v>
      </c>
      <c r="B466" s="547" t="s">
        <v>26454</v>
      </c>
      <c r="C466" s="549" t="s">
        <v>4</v>
      </c>
      <c r="D466" s="550">
        <v>205.5</v>
      </c>
      <c r="E466" s="552"/>
    </row>
    <row r="467" spans="1:5" ht="15">
      <c r="A467" s="547">
        <v>39013</v>
      </c>
      <c r="B467" s="547" t="s">
        <v>26455</v>
      </c>
      <c r="C467" s="549" t="s">
        <v>9</v>
      </c>
      <c r="D467" s="550">
        <v>19.37</v>
      </c>
      <c r="E467" s="552"/>
    </row>
    <row r="468" spans="1:5" ht="15">
      <c r="A468" s="547">
        <v>39021</v>
      </c>
      <c r="B468" s="547" t="s">
        <v>26456</v>
      </c>
      <c r="C468" s="549" t="s">
        <v>3</v>
      </c>
      <c r="D468" s="550">
        <v>21.7</v>
      </c>
      <c r="E468" s="552"/>
    </row>
    <row r="469" spans="1:5" ht="15">
      <c r="A469" s="547">
        <v>39075</v>
      </c>
      <c r="B469" s="547" t="s">
        <v>26457</v>
      </c>
      <c r="C469" s="549" t="s">
        <v>4</v>
      </c>
      <c r="D469" s="551">
        <v>1353.87</v>
      </c>
      <c r="E469" s="552"/>
    </row>
    <row r="470" spans="1:5" ht="15">
      <c r="A470" s="547">
        <v>39089</v>
      </c>
      <c r="B470" s="547" t="s">
        <v>26458</v>
      </c>
      <c r="C470" s="549" t="s">
        <v>2</v>
      </c>
      <c r="D470" s="551">
        <v>1633.97</v>
      </c>
      <c r="E470" s="552"/>
    </row>
    <row r="471" spans="1:5" ht="15">
      <c r="A471" s="547">
        <v>39090</v>
      </c>
      <c r="B471" s="547" t="s">
        <v>26459</v>
      </c>
      <c r="C471" s="549" t="s">
        <v>26460</v>
      </c>
      <c r="D471" s="551">
        <v>1464.25</v>
      </c>
      <c r="E471" s="552"/>
    </row>
    <row r="472" spans="1:5" ht="15">
      <c r="A472" s="548">
        <v>391</v>
      </c>
      <c r="B472" s="554" t="s">
        <v>26461</v>
      </c>
      <c r="C472" s="555"/>
      <c r="D472" s="555"/>
      <c r="E472" s="556"/>
    </row>
    <row r="473" spans="1:5" ht="15">
      <c r="A473" s="547">
        <v>39113</v>
      </c>
      <c r="B473" s="547" t="s">
        <v>26462</v>
      </c>
      <c r="C473" s="549" t="s">
        <v>2</v>
      </c>
      <c r="D473" s="550">
        <v>203</v>
      </c>
      <c r="E473" s="552"/>
    </row>
    <row r="474" spans="1:5" ht="15">
      <c r="A474" s="547">
        <v>39114</v>
      </c>
      <c r="B474" s="547" t="s">
        <v>26463</v>
      </c>
      <c r="C474" s="549" t="s">
        <v>2</v>
      </c>
      <c r="D474" s="550">
        <v>45.6</v>
      </c>
      <c r="E474" s="552"/>
    </row>
    <row r="475" spans="1:5" ht="15">
      <c r="A475" s="547">
        <v>39115</v>
      </c>
      <c r="B475" s="547" t="s">
        <v>26464</v>
      </c>
      <c r="C475" s="549" t="s">
        <v>2</v>
      </c>
      <c r="D475" s="550">
        <v>277.66000000000003</v>
      </c>
      <c r="E475" s="552"/>
    </row>
    <row r="476" spans="1:5" ht="15">
      <c r="A476" s="547">
        <v>39123</v>
      </c>
      <c r="B476" s="547" t="s">
        <v>26465</v>
      </c>
      <c r="C476" s="549" t="s">
        <v>1</v>
      </c>
      <c r="D476" s="550">
        <v>12.33</v>
      </c>
      <c r="E476" s="552"/>
    </row>
    <row r="477" spans="1:5" ht="30">
      <c r="A477" s="547">
        <v>39125</v>
      </c>
      <c r="B477" s="547" t="s">
        <v>26466</v>
      </c>
      <c r="C477" s="549" t="s">
        <v>1</v>
      </c>
      <c r="D477" s="550">
        <v>45.84</v>
      </c>
      <c r="E477" s="552"/>
    </row>
    <row r="478" spans="1:5" ht="15">
      <c r="A478" s="547">
        <v>39165</v>
      </c>
      <c r="B478" s="547" t="s">
        <v>26467</v>
      </c>
      <c r="C478" s="549" t="s">
        <v>2</v>
      </c>
      <c r="D478" s="550">
        <v>221.14</v>
      </c>
      <c r="E478" s="552"/>
    </row>
    <row r="479" spans="1:5" ht="15">
      <c r="A479" s="548">
        <v>395</v>
      </c>
      <c r="B479" s="554" t="s">
        <v>26461</v>
      </c>
      <c r="C479" s="555"/>
      <c r="D479" s="555"/>
      <c r="E479" s="556"/>
    </row>
    <row r="480" spans="1:5" ht="30">
      <c r="A480" s="547">
        <v>39515</v>
      </c>
      <c r="B480" s="547" t="s">
        <v>26468</v>
      </c>
      <c r="C480" s="549" t="s">
        <v>2</v>
      </c>
      <c r="D480" s="550">
        <v>12.39</v>
      </c>
      <c r="E480" s="552"/>
    </row>
    <row r="481" spans="1:5" ht="15">
      <c r="A481" s="548">
        <v>398</v>
      </c>
      <c r="B481" s="554" t="s">
        <v>26469</v>
      </c>
      <c r="C481" s="555"/>
      <c r="D481" s="555"/>
      <c r="E481" s="556"/>
    </row>
    <row r="482" spans="1:5" ht="15">
      <c r="A482" s="547">
        <v>39841</v>
      </c>
      <c r="B482" s="547" t="s">
        <v>26470</v>
      </c>
      <c r="C482" s="549" t="s">
        <v>4</v>
      </c>
      <c r="D482" s="550">
        <v>210.63</v>
      </c>
      <c r="E482" s="552"/>
    </row>
    <row r="483" spans="1:5" ht="15">
      <c r="A483" s="548">
        <v>4</v>
      </c>
      <c r="B483" s="554" t="s">
        <v>26471</v>
      </c>
      <c r="C483" s="555"/>
      <c r="D483" s="555"/>
      <c r="E483" s="556"/>
    </row>
    <row r="484" spans="1:5" ht="15">
      <c r="A484" s="548">
        <v>401</v>
      </c>
      <c r="B484" s="554" t="s">
        <v>678</v>
      </c>
      <c r="C484" s="555"/>
      <c r="D484" s="555"/>
      <c r="E484" s="556"/>
    </row>
    <row r="485" spans="1:5" ht="15">
      <c r="A485" s="547">
        <v>40102</v>
      </c>
      <c r="B485" s="547" t="s">
        <v>26472</v>
      </c>
      <c r="C485" s="549" t="s">
        <v>2</v>
      </c>
      <c r="D485" s="551">
        <v>1613.32</v>
      </c>
      <c r="E485" s="552"/>
    </row>
    <row r="486" spans="1:5" ht="15">
      <c r="A486" s="547">
        <v>40140</v>
      </c>
      <c r="B486" s="547" t="s">
        <v>26473</v>
      </c>
      <c r="C486" s="549" t="s">
        <v>2</v>
      </c>
      <c r="D486" s="551">
        <v>2451.14</v>
      </c>
      <c r="E486" s="552"/>
    </row>
    <row r="487" spans="1:5" ht="15">
      <c r="A487" s="548">
        <v>402</v>
      </c>
      <c r="B487" s="554" t="s">
        <v>26474</v>
      </c>
      <c r="C487" s="555"/>
      <c r="D487" s="555"/>
      <c r="E487" s="556"/>
    </row>
    <row r="488" spans="1:5" ht="15">
      <c r="A488" s="547">
        <v>40211</v>
      </c>
      <c r="B488" s="547" t="s">
        <v>26475</v>
      </c>
      <c r="C488" s="549" t="s">
        <v>2</v>
      </c>
      <c r="D488" s="550">
        <v>26.18</v>
      </c>
      <c r="E488" s="552"/>
    </row>
    <row r="489" spans="1:5" ht="15">
      <c r="A489" s="547">
        <v>40264</v>
      </c>
      <c r="B489" s="547" t="s">
        <v>26476</v>
      </c>
      <c r="C489" s="549" t="s">
        <v>2</v>
      </c>
      <c r="D489" s="550">
        <v>678.58</v>
      </c>
      <c r="E489" s="552"/>
    </row>
    <row r="490" spans="1:5" ht="15">
      <c r="A490" s="548">
        <v>403</v>
      </c>
      <c r="B490" s="554" t="s">
        <v>676</v>
      </c>
      <c r="C490" s="555"/>
      <c r="D490" s="555"/>
      <c r="E490" s="556"/>
    </row>
    <row r="491" spans="1:5" ht="15">
      <c r="A491" s="547">
        <v>40303</v>
      </c>
      <c r="B491" s="547" t="s">
        <v>26477</v>
      </c>
      <c r="C491" s="549" t="s">
        <v>2</v>
      </c>
      <c r="D491" s="550">
        <v>39.01</v>
      </c>
      <c r="E491" s="552"/>
    </row>
    <row r="492" spans="1:5" ht="15">
      <c r="A492" s="547">
        <v>40304</v>
      </c>
      <c r="B492" s="547" t="s">
        <v>26478</v>
      </c>
      <c r="C492" s="549" t="s">
        <v>2</v>
      </c>
      <c r="D492" s="550">
        <v>53.81</v>
      </c>
      <c r="E492" s="552"/>
    </row>
    <row r="493" spans="1:5" ht="15">
      <c r="A493" s="547">
        <v>40305</v>
      </c>
      <c r="B493" s="547" t="s">
        <v>26479</v>
      </c>
      <c r="C493" s="549" t="s">
        <v>2</v>
      </c>
      <c r="D493" s="550">
        <v>63.02</v>
      </c>
      <c r="E493" s="552"/>
    </row>
    <row r="494" spans="1:5" ht="15">
      <c r="A494" s="547">
        <v>40306</v>
      </c>
      <c r="B494" s="547" t="s">
        <v>26480</v>
      </c>
      <c r="C494" s="549" t="s">
        <v>2</v>
      </c>
      <c r="D494" s="550">
        <v>11.1</v>
      </c>
      <c r="E494" s="552"/>
    </row>
    <row r="495" spans="1:5" ht="15">
      <c r="A495" s="548">
        <v>404</v>
      </c>
      <c r="B495" s="554" t="s">
        <v>26481</v>
      </c>
      <c r="C495" s="555"/>
      <c r="D495" s="555"/>
      <c r="E495" s="556"/>
    </row>
    <row r="496" spans="1:5" ht="15">
      <c r="A496" s="547">
        <v>40401</v>
      </c>
      <c r="B496" s="547" t="s">
        <v>26482</v>
      </c>
      <c r="C496" s="549" t="s">
        <v>2</v>
      </c>
      <c r="D496" s="550">
        <v>10.56</v>
      </c>
      <c r="E496" s="552"/>
    </row>
    <row r="497" spans="1:5" ht="15">
      <c r="A497" s="548">
        <v>405</v>
      </c>
      <c r="B497" s="554" t="s">
        <v>26483</v>
      </c>
      <c r="C497" s="555"/>
      <c r="D497" s="555"/>
      <c r="E497" s="556"/>
    </row>
    <row r="498" spans="1:5" ht="15">
      <c r="A498" s="547">
        <v>40504</v>
      </c>
      <c r="B498" s="547" t="s">
        <v>26484</v>
      </c>
      <c r="C498" s="549" t="s">
        <v>2</v>
      </c>
      <c r="D498" s="550">
        <v>62.07</v>
      </c>
      <c r="E498" s="552"/>
    </row>
    <row r="499" spans="1:5" ht="15">
      <c r="A499" s="547">
        <v>40522</v>
      </c>
      <c r="B499" s="547" t="s">
        <v>33686</v>
      </c>
      <c r="C499" s="549" t="s">
        <v>2</v>
      </c>
      <c r="D499" s="550">
        <v>6.31</v>
      </c>
      <c r="E499" s="552"/>
    </row>
    <row r="500" spans="1:5" ht="15">
      <c r="A500" s="547">
        <v>40523</v>
      </c>
      <c r="B500" s="547" t="s">
        <v>33687</v>
      </c>
      <c r="C500" s="549" t="s">
        <v>2</v>
      </c>
      <c r="D500" s="550">
        <v>6.27</v>
      </c>
      <c r="E500" s="552"/>
    </row>
    <row r="501" spans="1:5" ht="15">
      <c r="A501" s="548">
        <v>406</v>
      </c>
      <c r="B501" s="554" t="s">
        <v>26485</v>
      </c>
      <c r="C501" s="555"/>
      <c r="D501" s="555"/>
      <c r="E501" s="556"/>
    </row>
    <row r="502" spans="1:5" ht="30">
      <c r="A502" s="547">
        <v>40612</v>
      </c>
      <c r="B502" s="547" t="s">
        <v>32713</v>
      </c>
      <c r="C502" s="549" t="s">
        <v>2</v>
      </c>
      <c r="D502" s="550">
        <v>13.36</v>
      </c>
      <c r="E502" s="552"/>
    </row>
    <row r="503" spans="1:5" ht="15">
      <c r="A503" s="548">
        <v>409</v>
      </c>
      <c r="B503" s="554" t="s">
        <v>676</v>
      </c>
      <c r="C503" s="555"/>
      <c r="D503" s="555"/>
      <c r="E503" s="556"/>
    </row>
    <row r="504" spans="1:5" ht="15">
      <c r="A504" s="547">
        <v>40974</v>
      </c>
      <c r="B504" s="547" t="s">
        <v>26486</v>
      </c>
      <c r="C504" s="549" t="s">
        <v>2</v>
      </c>
      <c r="D504" s="550">
        <v>54.88</v>
      </c>
      <c r="E504" s="552"/>
    </row>
    <row r="505" spans="1:5" ht="15">
      <c r="A505" s="548">
        <v>410</v>
      </c>
      <c r="B505" s="554" t="s">
        <v>26487</v>
      </c>
      <c r="C505" s="555"/>
      <c r="D505" s="555"/>
      <c r="E505" s="556"/>
    </row>
    <row r="506" spans="1:5" ht="15">
      <c r="A506" s="547">
        <v>41054</v>
      </c>
      <c r="B506" s="547" t="s">
        <v>26488</v>
      </c>
      <c r="C506" s="549" t="s">
        <v>2</v>
      </c>
      <c r="D506" s="551">
        <v>34303.480000000003</v>
      </c>
      <c r="E506" s="552"/>
    </row>
    <row r="507" spans="1:5" ht="15">
      <c r="A507" s="547">
        <v>41055</v>
      </c>
      <c r="B507" s="547" t="s">
        <v>26489</v>
      </c>
      <c r="C507" s="549" t="s">
        <v>2</v>
      </c>
      <c r="D507" s="551">
        <v>15630.4</v>
      </c>
      <c r="E507" s="552"/>
    </row>
    <row r="508" spans="1:5" ht="15">
      <c r="A508" s="547">
        <v>41056</v>
      </c>
      <c r="B508" s="547" t="s">
        <v>26490</v>
      </c>
      <c r="C508" s="549" t="s">
        <v>2</v>
      </c>
      <c r="D508" s="551">
        <v>27516.7</v>
      </c>
      <c r="E508" s="552"/>
    </row>
    <row r="509" spans="1:5" ht="15">
      <c r="A509" s="547">
        <v>41058</v>
      </c>
      <c r="B509" s="547" t="s">
        <v>26491</v>
      </c>
      <c r="C509" s="549" t="s">
        <v>2</v>
      </c>
      <c r="D509" s="551">
        <v>20583.8</v>
      </c>
      <c r="E509" s="552"/>
    </row>
    <row r="510" spans="1:5" ht="15">
      <c r="A510" s="548">
        <v>411</v>
      </c>
      <c r="B510" s="554" t="s">
        <v>26492</v>
      </c>
      <c r="C510" s="555"/>
      <c r="D510" s="555"/>
      <c r="E510" s="556"/>
    </row>
    <row r="511" spans="1:5" ht="15">
      <c r="A511" s="547">
        <v>41106</v>
      </c>
      <c r="B511" s="547" t="s">
        <v>26493</v>
      </c>
      <c r="C511" s="549" t="s">
        <v>1</v>
      </c>
      <c r="D511" s="550">
        <v>43.54</v>
      </c>
      <c r="E511" s="552"/>
    </row>
    <row r="512" spans="1:5" ht="15">
      <c r="A512" s="548">
        <v>415</v>
      </c>
      <c r="B512" s="554" t="s">
        <v>26494</v>
      </c>
      <c r="C512" s="555"/>
      <c r="D512" s="555"/>
      <c r="E512" s="556"/>
    </row>
    <row r="513" spans="1:5" ht="15">
      <c r="A513" s="547">
        <v>41520</v>
      </c>
      <c r="B513" s="547" t="s">
        <v>26495</v>
      </c>
      <c r="C513" s="549" t="s">
        <v>2</v>
      </c>
      <c r="D513" s="551">
        <v>1478.62</v>
      </c>
      <c r="E513" s="552"/>
    </row>
    <row r="514" spans="1:5" ht="30">
      <c r="A514" s="547">
        <v>41528</v>
      </c>
      <c r="B514" s="547" t="s">
        <v>26496</v>
      </c>
      <c r="C514" s="549" t="s">
        <v>2</v>
      </c>
      <c r="D514" s="550">
        <v>418.61</v>
      </c>
      <c r="E514" s="552"/>
    </row>
    <row r="515" spans="1:5" ht="30">
      <c r="A515" s="547">
        <v>41530</v>
      </c>
      <c r="B515" s="547" t="s">
        <v>26497</v>
      </c>
      <c r="C515" s="549" t="s">
        <v>2</v>
      </c>
      <c r="D515" s="550">
        <v>766.5</v>
      </c>
      <c r="E515" s="552"/>
    </row>
    <row r="516" spans="1:5" ht="30">
      <c r="A516" s="547">
        <v>41533</v>
      </c>
      <c r="B516" s="547" t="s">
        <v>26498</v>
      </c>
      <c r="C516" s="549" t="s">
        <v>2</v>
      </c>
      <c r="D516" s="550">
        <v>449.67</v>
      </c>
      <c r="E516" s="552"/>
    </row>
    <row r="517" spans="1:5" ht="30">
      <c r="A517" s="547">
        <v>41536</v>
      </c>
      <c r="B517" s="547" t="s">
        <v>26499</v>
      </c>
      <c r="C517" s="549" t="s">
        <v>2</v>
      </c>
      <c r="D517" s="550">
        <v>609.63</v>
      </c>
      <c r="E517" s="552"/>
    </row>
    <row r="518" spans="1:5" ht="30">
      <c r="A518" s="547">
        <v>41542</v>
      </c>
      <c r="B518" s="547" t="s">
        <v>26500</v>
      </c>
      <c r="C518" s="549" t="s">
        <v>2</v>
      </c>
      <c r="D518" s="550">
        <v>801.6</v>
      </c>
      <c r="E518" s="552"/>
    </row>
    <row r="519" spans="1:5" ht="15">
      <c r="A519" s="547">
        <v>41569</v>
      </c>
      <c r="B519" s="547" t="s">
        <v>26501</v>
      </c>
      <c r="C519" s="549" t="s">
        <v>2</v>
      </c>
      <c r="D519" s="550">
        <v>250.68</v>
      </c>
      <c r="E519" s="552"/>
    </row>
    <row r="520" spans="1:5" ht="30">
      <c r="A520" s="547">
        <v>41579</v>
      </c>
      <c r="B520" s="547" t="s">
        <v>26502</v>
      </c>
      <c r="C520" s="549" t="s">
        <v>2</v>
      </c>
      <c r="D520" s="551">
        <v>1289.7</v>
      </c>
      <c r="E520" s="552"/>
    </row>
    <row r="521" spans="1:5" ht="15">
      <c r="A521" s="547">
        <v>41588</v>
      </c>
      <c r="B521" s="547" t="s">
        <v>26503</v>
      </c>
      <c r="C521" s="549" t="s">
        <v>2</v>
      </c>
      <c r="D521" s="550">
        <v>4.59</v>
      </c>
      <c r="E521" s="552"/>
    </row>
    <row r="522" spans="1:5" ht="15">
      <c r="A522" s="548">
        <v>416</v>
      </c>
      <c r="B522" s="554" t="s">
        <v>26504</v>
      </c>
      <c r="C522" s="555"/>
      <c r="D522" s="555"/>
      <c r="E522" s="556"/>
    </row>
    <row r="523" spans="1:5" ht="15">
      <c r="A523" s="547">
        <v>41667</v>
      </c>
      <c r="B523" s="547" t="s">
        <v>26505</v>
      </c>
      <c r="C523" s="549" t="s">
        <v>2</v>
      </c>
      <c r="D523" s="550">
        <v>4.33</v>
      </c>
      <c r="E523" s="552"/>
    </row>
    <row r="524" spans="1:5" ht="15">
      <c r="A524" s="548">
        <v>417</v>
      </c>
      <c r="B524" s="554" t="s">
        <v>26504</v>
      </c>
      <c r="C524" s="555"/>
      <c r="D524" s="555"/>
      <c r="E524" s="556"/>
    </row>
    <row r="525" spans="1:5" ht="30">
      <c r="A525" s="547">
        <v>41724</v>
      </c>
      <c r="B525" s="547" t="s">
        <v>26506</v>
      </c>
      <c r="C525" s="549" t="s">
        <v>2</v>
      </c>
      <c r="D525" s="550">
        <v>416.15</v>
      </c>
      <c r="E525" s="552"/>
    </row>
    <row r="526" spans="1:5" ht="30">
      <c r="A526" s="547">
        <v>41726</v>
      </c>
      <c r="B526" s="547" t="s">
        <v>26507</v>
      </c>
      <c r="C526" s="549" t="s">
        <v>2</v>
      </c>
      <c r="D526" s="550">
        <v>515.52</v>
      </c>
      <c r="E526" s="552"/>
    </row>
    <row r="527" spans="1:5" ht="15">
      <c r="A527" s="548">
        <v>418</v>
      </c>
      <c r="B527" s="554" t="s">
        <v>26504</v>
      </c>
      <c r="C527" s="555"/>
      <c r="D527" s="555"/>
      <c r="E527" s="556"/>
    </row>
    <row r="528" spans="1:5" ht="30">
      <c r="A528" s="547">
        <v>41815</v>
      </c>
      <c r="B528" s="547" t="s">
        <v>26508</v>
      </c>
      <c r="C528" s="549" t="s">
        <v>2</v>
      </c>
      <c r="D528" s="550">
        <v>971.15</v>
      </c>
      <c r="E528" s="552"/>
    </row>
    <row r="529" spans="1:5" ht="30">
      <c r="A529" s="547">
        <v>41817</v>
      </c>
      <c r="B529" s="547" t="s">
        <v>26509</v>
      </c>
      <c r="C529" s="549" t="s">
        <v>2</v>
      </c>
      <c r="D529" s="550">
        <v>862.23</v>
      </c>
      <c r="E529" s="552"/>
    </row>
    <row r="530" spans="1:5" ht="30">
      <c r="A530" s="547">
        <v>41821</v>
      </c>
      <c r="B530" s="547" t="s">
        <v>26510</v>
      </c>
      <c r="C530" s="549" t="s">
        <v>2</v>
      </c>
      <c r="D530" s="550">
        <v>766.5</v>
      </c>
      <c r="E530" s="552"/>
    </row>
    <row r="531" spans="1:5" ht="15">
      <c r="A531" s="547">
        <v>41860</v>
      </c>
      <c r="B531" s="547" t="s">
        <v>26511</v>
      </c>
      <c r="C531" s="549" t="s">
        <v>2</v>
      </c>
      <c r="D531" s="551">
        <v>1315.36</v>
      </c>
      <c r="E531" s="552"/>
    </row>
    <row r="532" spans="1:5" ht="15">
      <c r="A532" s="547">
        <v>41861</v>
      </c>
      <c r="B532" s="547" t="s">
        <v>26512</v>
      </c>
      <c r="C532" s="549" t="s">
        <v>2</v>
      </c>
      <c r="D532" s="550">
        <v>190.98</v>
      </c>
      <c r="E532" s="552"/>
    </row>
    <row r="533" spans="1:5" ht="15">
      <c r="A533" s="547">
        <v>41866</v>
      </c>
      <c r="B533" s="547" t="s">
        <v>26513</v>
      </c>
      <c r="C533" s="549" t="s">
        <v>2</v>
      </c>
      <c r="D533" s="550">
        <v>180.15</v>
      </c>
      <c r="E533" s="552"/>
    </row>
    <row r="534" spans="1:5" ht="15">
      <c r="A534" s="548">
        <v>419</v>
      </c>
      <c r="B534" s="554" t="s">
        <v>26504</v>
      </c>
      <c r="C534" s="555"/>
      <c r="D534" s="555"/>
      <c r="E534" s="556"/>
    </row>
    <row r="535" spans="1:5" ht="30">
      <c r="A535" s="547">
        <v>41962</v>
      </c>
      <c r="B535" s="547" t="s">
        <v>26514</v>
      </c>
      <c r="C535" s="549" t="s">
        <v>2</v>
      </c>
      <c r="D535" s="550">
        <v>609.63</v>
      </c>
      <c r="E535" s="552"/>
    </row>
    <row r="536" spans="1:5" ht="15">
      <c r="A536" s="548">
        <v>420</v>
      </c>
      <c r="B536" s="554" t="s">
        <v>26515</v>
      </c>
      <c r="C536" s="555"/>
      <c r="D536" s="555"/>
      <c r="E536" s="556"/>
    </row>
    <row r="537" spans="1:5" ht="15">
      <c r="A537" s="547">
        <v>42047</v>
      </c>
      <c r="B537" s="547" t="s">
        <v>26516</v>
      </c>
      <c r="C537" s="549" t="s">
        <v>1</v>
      </c>
      <c r="D537" s="550">
        <v>777.12</v>
      </c>
      <c r="E537" s="552"/>
    </row>
    <row r="538" spans="1:5" ht="15">
      <c r="A538" s="547">
        <v>42051</v>
      </c>
      <c r="B538" s="547" t="s">
        <v>26517</v>
      </c>
      <c r="C538" s="549" t="s">
        <v>1</v>
      </c>
      <c r="D538" s="550">
        <v>51.46</v>
      </c>
      <c r="E538" s="552"/>
    </row>
    <row r="539" spans="1:5" ht="15">
      <c r="A539" s="547">
        <v>42052</v>
      </c>
      <c r="B539" s="547" t="s">
        <v>26518</v>
      </c>
      <c r="C539" s="549" t="s">
        <v>1</v>
      </c>
      <c r="D539" s="550">
        <v>87.8</v>
      </c>
      <c r="E539" s="552"/>
    </row>
    <row r="540" spans="1:5" ht="15">
      <c r="A540" s="547">
        <v>42087</v>
      </c>
      <c r="B540" s="547" t="s">
        <v>26519</v>
      </c>
      <c r="C540" s="549" t="s">
        <v>2</v>
      </c>
      <c r="D540" s="550">
        <v>90.1</v>
      </c>
      <c r="E540" s="552"/>
    </row>
    <row r="541" spans="1:5" ht="15">
      <c r="A541" s="547">
        <v>42090</v>
      </c>
      <c r="B541" s="547" t="s">
        <v>26520</v>
      </c>
      <c r="C541" s="549" t="s">
        <v>1</v>
      </c>
      <c r="D541" s="550">
        <v>66.2</v>
      </c>
      <c r="E541" s="552"/>
    </row>
    <row r="542" spans="1:5" ht="15">
      <c r="A542" s="547">
        <v>42091</v>
      </c>
      <c r="B542" s="547" t="s">
        <v>26521</v>
      </c>
      <c r="C542" s="549" t="s">
        <v>2</v>
      </c>
      <c r="D542" s="550">
        <v>27.32</v>
      </c>
      <c r="E542" s="552"/>
    </row>
    <row r="543" spans="1:5" ht="15">
      <c r="A543" s="548">
        <v>423</v>
      </c>
      <c r="B543" s="554" t="s">
        <v>26522</v>
      </c>
      <c r="C543" s="555"/>
      <c r="D543" s="555"/>
      <c r="E543" s="556"/>
    </row>
    <row r="544" spans="1:5" ht="30">
      <c r="A544" s="547">
        <v>42301</v>
      </c>
      <c r="B544" s="547" t="s">
        <v>32606</v>
      </c>
      <c r="C544" s="549" t="s">
        <v>2</v>
      </c>
      <c r="D544" s="550">
        <v>15.76</v>
      </c>
      <c r="E544" s="552"/>
    </row>
    <row r="545" spans="1:5" ht="30">
      <c r="A545" s="547">
        <v>42302</v>
      </c>
      <c r="B545" s="547" t="s">
        <v>32607</v>
      </c>
      <c r="C545" s="549" t="s">
        <v>2</v>
      </c>
      <c r="D545" s="550">
        <v>15.76</v>
      </c>
      <c r="E545" s="552"/>
    </row>
    <row r="546" spans="1:5" ht="30">
      <c r="A546" s="547">
        <v>42303</v>
      </c>
      <c r="B546" s="547" t="s">
        <v>32608</v>
      </c>
      <c r="C546" s="549" t="s">
        <v>2</v>
      </c>
      <c r="D546" s="550">
        <v>15.76</v>
      </c>
      <c r="E546" s="552"/>
    </row>
    <row r="547" spans="1:5" ht="15">
      <c r="A547" s="548">
        <v>425</v>
      </c>
      <c r="B547" s="554" t="s">
        <v>26523</v>
      </c>
      <c r="C547" s="555"/>
      <c r="D547" s="555"/>
      <c r="E547" s="556"/>
    </row>
    <row r="548" spans="1:5" ht="15">
      <c r="A548" s="547">
        <v>42501</v>
      </c>
      <c r="B548" s="547" t="s">
        <v>26524</v>
      </c>
      <c r="C548" s="549" t="s">
        <v>1</v>
      </c>
      <c r="D548" s="550">
        <v>3.33</v>
      </c>
      <c r="E548" s="552"/>
    </row>
    <row r="549" spans="1:5" ht="15">
      <c r="A549" s="547">
        <v>42502</v>
      </c>
      <c r="B549" s="547" t="s">
        <v>26525</v>
      </c>
      <c r="C549" s="549" t="s">
        <v>1</v>
      </c>
      <c r="D549" s="550">
        <v>4.0999999999999996</v>
      </c>
      <c r="E549" s="552"/>
    </row>
    <row r="550" spans="1:5" ht="15">
      <c r="A550" s="547">
        <v>42503</v>
      </c>
      <c r="B550" s="547" t="s">
        <v>26526</v>
      </c>
      <c r="C550" s="549" t="s">
        <v>1</v>
      </c>
      <c r="D550" s="550">
        <v>5.49</v>
      </c>
      <c r="E550" s="552"/>
    </row>
    <row r="551" spans="1:5" ht="15">
      <c r="A551" s="547">
        <v>42504</v>
      </c>
      <c r="B551" s="547" t="s">
        <v>26527</v>
      </c>
      <c r="C551" s="549" t="s">
        <v>1</v>
      </c>
      <c r="D551" s="550">
        <v>8.7899999999999991</v>
      </c>
      <c r="E551" s="552"/>
    </row>
    <row r="552" spans="1:5" ht="15">
      <c r="A552" s="547">
        <v>42505</v>
      </c>
      <c r="B552" s="547" t="s">
        <v>26528</v>
      </c>
      <c r="C552" s="549" t="s">
        <v>1</v>
      </c>
      <c r="D552" s="550">
        <v>11.32</v>
      </c>
      <c r="E552" s="552"/>
    </row>
    <row r="553" spans="1:5" ht="15">
      <c r="A553" s="547">
        <v>42506</v>
      </c>
      <c r="B553" s="547" t="s">
        <v>26529</v>
      </c>
      <c r="C553" s="549" t="s">
        <v>1</v>
      </c>
      <c r="D553" s="550">
        <v>13.71</v>
      </c>
      <c r="E553" s="552"/>
    </row>
    <row r="554" spans="1:5" ht="15">
      <c r="A554" s="547">
        <v>42508</v>
      </c>
      <c r="B554" s="547" t="s">
        <v>26530</v>
      </c>
      <c r="C554" s="549" t="s">
        <v>1</v>
      </c>
      <c r="D554" s="550">
        <v>35.14</v>
      </c>
      <c r="E554" s="552"/>
    </row>
    <row r="555" spans="1:5" ht="15">
      <c r="A555" s="547">
        <v>42509</v>
      </c>
      <c r="B555" s="547" t="s">
        <v>26531</v>
      </c>
      <c r="C555" s="549" t="s">
        <v>1</v>
      </c>
      <c r="D555" s="550">
        <v>53.31</v>
      </c>
      <c r="E555" s="552"/>
    </row>
    <row r="556" spans="1:5" ht="15">
      <c r="A556" s="547">
        <v>42511</v>
      </c>
      <c r="B556" s="547" t="s">
        <v>26532</v>
      </c>
      <c r="C556" s="549" t="s">
        <v>2</v>
      </c>
      <c r="D556" s="550">
        <v>4.12</v>
      </c>
      <c r="E556" s="552"/>
    </row>
    <row r="557" spans="1:5" ht="15">
      <c r="A557" s="547">
        <v>42521</v>
      </c>
      <c r="B557" s="547" t="s">
        <v>26533</v>
      </c>
      <c r="C557" s="549" t="s">
        <v>2</v>
      </c>
      <c r="D557" s="550">
        <v>1.87</v>
      </c>
      <c r="E557" s="552"/>
    </row>
    <row r="558" spans="1:5" ht="15">
      <c r="A558" s="547">
        <v>42529</v>
      </c>
      <c r="B558" s="547" t="s">
        <v>26534</v>
      </c>
      <c r="C558" s="549" t="s">
        <v>1</v>
      </c>
      <c r="D558" s="550">
        <v>5.72</v>
      </c>
      <c r="E558" s="552"/>
    </row>
    <row r="559" spans="1:5" ht="15">
      <c r="A559" s="547">
        <v>42530</v>
      </c>
      <c r="B559" s="547" t="s">
        <v>26535</v>
      </c>
      <c r="C559" s="549" t="s">
        <v>2</v>
      </c>
      <c r="D559" s="550">
        <v>55.23</v>
      </c>
      <c r="E559" s="552"/>
    </row>
    <row r="560" spans="1:5" ht="15">
      <c r="A560" s="547">
        <v>42535</v>
      </c>
      <c r="B560" s="547" t="s">
        <v>26536</v>
      </c>
      <c r="C560" s="549" t="s">
        <v>1</v>
      </c>
      <c r="D560" s="550">
        <v>4.4400000000000004</v>
      </c>
      <c r="E560" s="552"/>
    </row>
    <row r="561" spans="1:5" ht="15">
      <c r="A561" s="547">
        <v>42546</v>
      </c>
      <c r="B561" s="547" t="s">
        <v>26537</v>
      </c>
      <c r="C561" s="549" t="s">
        <v>1</v>
      </c>
      <c r="D561" s="550">
        <v>7.93</v>
      </c>
      <c r="E561" s="552"/>
    </row>
    <row r="562" spans="1:5" ht="15">
      <c r="A562" s="547">
        <v>42548</v>
      </c>
      <c r="B562" s="547" t="s">
        <v>26538</v>
      </c>
      <c r="C562" s="549" t="s">
        <v>1</v>
      </c>
      <c r="D562" s="550">
        <v>204.64</v>
      </c>
      <c r="E562" s="552"/>
    </row>
    <row r="563" spans="1:5" ht="15">
      <c r="A563" s="547">
        <v>42552</v>
      </c>
      <c r="B563" s="547" t="s">
        <v>26539</v>
      </c>
      <c r="C563" s="549" t="s">
        <v>2</v>
      </c>
      <c r="D563" s="550">
        <v>2.69</v>
      </c>
      <c r="E563" s="552"/>
    </row>
    <row r="564" spans="1:5" ht="45">
      <c r="A564" s="547">
        <v>42558</v>
      </c>
      <c r="B564" s="547" t="s">
        <v>26540</v>
      </c>
      <c r="C564" s="549" t="s">
        <v>2</v>
      </c>
      <c r="D564" s="550">
        <v>8.8699999999999992</v>
      </c>
      <c r="E564" s="552"/>
    </row>
    <row r="565" spans="1:5" ht="30">
      <c r="A565" s="547">
        <v>42565</v>
      </c>
      <c r="B565" s="547" t="s">
        <v>32714</v>
      </c>
      <c r="C565" s="549" t="s">
        <v>1</v>
      </c>
      <c r="D565" s="550">
        <v>1.74</v>
      </c>
      <c r="E565" s="552"/>
    </row>
    <row r="566" spans="1:5" ht="30">
      <c r="A566" s="547">
        <v>42588</v>
      </c>
      <c r="B566" s="547" t="s">
        <v>32715</v>
      </c>
      <c r="C566" s="549" t="s">
        <v>1</v>
      </c>
      <c r="D566" s="550">
        <v>2.94</v>
      </c>
      <c r="E566" s="552"/>
    </row>
    <row r="567" spans="1:5" ht="15">
      <c r="A567" s="548">
        <v>426</v>
      </c>
      <c r="B567" s="554" t="s">
        <v>26541</v>
      </c>
      <c r="C567" s="555"/>
      <c r="D567" s="555"/>
      <c r="E567" s="556"/>
    </row>
    <row r="568" spans="1:5" ht="15">
      <c r="A568" s="547">
        <v>42636</v>
      </c>
      <c r="B568" s="547" t="s">
        <v>26542</v>
      </c>
      <c r="C568" s="549" t="s">
        <v>1</v>
      </c>
      <c r="D568" s="550">
        <v>24</v>
      </c>
      <c r="E568" s="552"/>
    </row>
    <row r="569" spans="1:5" ht="15">
      <c r="A569" s="547">
        <v>42673</v>
      </c>
      <c r="B569" s="547" t="s">
        <v>32716</v>
      </c>
      <c r="C569" s="549" t="s">
        <v>1</v>
      </c>
      <c r="D569" s="550">
        <v>4.03</v>
      </c>
      <c r="E569" s="552"/>
    </row>
    <row r="570" spans="1:5" ht="15">
      <c r="A570" s="547">
        <v>42674</v>
      </c>
      <c r="B570" s="547" t="s">
        <v>26543</v>
      </c>
      <c r="C570" s="549" t="s">
        <v>1</v>
      </c>
      <c r="D570" s="550">
        <v>5.14</v>
      </c>
      <c r="E570" s="552"/>
    </row>
    <row r="571" spans="1:5" ht="15">
      <c r="A571" s="547">
        <v>42690</v>
      </c>
      <c r="B571" s="547" t="s">
        <v>26544</v>
      </c>
      <c r="C571" s="549" t="s">
        <v>1</v>
      </c>
      <c r="D571" s="550">
        <v>12.03</v>
      </c>
      <c r="E571" s="552"/>
    </row>
    <row r="572" spans="1:5" ht="15">
      <c r="A572" s="548">
        <v>427</v>
      </c>
      <c r="B572" s="554" t="s">
        <v>26545</v>
      </c>
      <c r="C572" s="555"/>
      <c r="D572" s="555"/>
      <c r="E572" s="556"/>
    </row>
    <row r="573" spans="1:5" ht="15">
      <c r="A573" s="547">
        <v>42701</v>
      </c>
      <c r="B573" s="547" t="s">
        <v>26546</v>
      </c>
      <c r="C573" s="549" t="s">
        <v>1</v>
      </c>
      <c r="D573" s="550">
        <v>9.1</v>
      </c>
      <c r="E573" s="552"/>
    </row>
    <row r="574" spans="1:5" ht="15">
      <c r="A574" s="547">
        <v>42717</v>
      </c>
      <c r="B574" s="547" t="s">
        <v>32717</v>
      </c>
      <c r="C574" s="549" t="s">
        <v>1</v>
      </c>
      <c r="D574" s="550">
        <v>3.48</v>
      </c>
      <c r="E574" s="552"/>
    </row>
    <row r="575" spans="1:5" ht="15">
      <c r="A575" s="548">
        <v>429</v>
      </c>
      <c r="B575" s="554" t="s">
        <v>26547</v>
      </c>
      <c r="C575" s="555"/>
      <c r="D575" s="555"/>
      <c r="E575" s="556"/>
    </row>
    <row r="576" spans="1:5" ht="30">
      <c r="A576" s="547">
        <v>42906</v>
      </c>
      <c r="B576" s="547" t="s">
        <v>26548</v>
      </c>
      <c r="C576" s="549" t="s">
        <v>2</v>
      </c>
      <c r="D576" s="550">
        <v>4.76</v>
      </c>
      <c r="E576" s="552"/>
    </row>
    <row r="577" spans="1:5" ht="15">
      <c r="A577" s="548">
        <v>430</v>
      </c>
      <c r="B577" s="554" t="s">
        <v>679</v>
      </c>
      <c r="C577" s="555"/>
      <c r="D577" s="555"/>
      <c r="E577" s="556"/>
    </row>
    <row r="578" spans="1:5" ht="15">
      <c r="A578" s="547">
        <v>43004</v>
      </c>
      <c r="B578" s="547" t="s">
        <v>26549</v>
      </c>
      <c r="C578" s="549" t="s">
        <v>1</v>
      </c>
      <c r="D578" s="550">
        <v>1.41</v>
      </c>
      <c r="E578" s="552"/>
    </row>
    <row r="579" spans="1:5" ht="15">
      <c r="A579" s="547">
        <v>43005</v>
      </c>
      <c r="B579" s="547" t="s">
        <v>26550</v>
      </c>
      <c r="C579" s="549" t="s">
        <v>1</v>
      </c>
      <c r="D579" s="550">
        <v>2.19</v>
      </c>
      <c r="E579" s="552"/>
    </row>
    <row r="580" spans="1:5" ht="15">
      <c r="A580" s="547">
        <v>43006</v>
      </c>
      <c r="B580" s="547" t="s">
        <v>26551</v>
      </c>
      <c r="C580" s="549" t="s">
        <v>1</v>
      </c>
      <c r="D580" s="550">
        <v>3.61</v>
      </c>
      <c r="E580" s="552"/>
    </row>
    <row r="581" spans="1:5" ht="15">
      <c r="A581" s="547">
        <v>43007</v>
      </c>
      <c r="B581" s="547" t="s">
        <v>26552</v>
      </c>
      <c r="C581" s="549" t="s">
        <v>1</v>
      </c>
      <c r="D581" s="550">
        <v>5.37</v>
      </c>
      <c r="E581" s="552"/>
    </row>
    <row r="582" spans="1:5" ht="15">
      <c r="A582" s="547">
        <v>43009</v>
      </c>
      <c r="B582" s="547" t="s">
        <v>26553</v>
      </c>
      <c r="C582" s="549" t="s">
        <v>1</v>
      </c>
      <c r="D582" s="550">
        <v>84.82</v>
      </c>
      <c r="E582" s="552"/>
    </row>
    <row r="583" spans="1:5" ht="15">
      <c r="A583" s="547">
        <v>43015</v>
      </c>
      <c r="B583" s="547" t="s">
        <v>26554</v>
      </c>
      <c r="C583" s="549" t="s">
        <v>1</v>
      </c>
      <c r="D583" s="550">
        <v>14.53</v>
      </c>
      <c r="E583" s="552"/>
    </row>
    <row r="584" spans="1:5" ht="15">
      <c r="A584" s="547">
        <v>43016</v>
      </c>
      <c r="B584" s="547" t="s">
        <v>26555</v>
      </c>
      <c r="C584" s="549" t="s">
        <v>1</v>
      </c>
      <c r="D584" s="550">
        <v>23.47</v>
      </c>
      <c r="E584" s="552"/>
    </row>
    <row r="585" spans="1:5" ht="15">
      <c r="A585" s="547">
        <v>43023</v>
      </c>
      <c r="B585" s="547" t="s">
        <v>26556</v>
      </c>
      <c r="C585" s="549" t="s">
        <v>1</v>
      </c>
      <c r="D585" s="550">
        <v>171.67</v>
      </c>
      <c r="E585" s="552"/>
    </row>
    <row r="586" spans="1:5" ht="15">
      <c r="A586" s="547">
        <v>43036</v>
      </c>
      <c r="B586" s="547" t="s">
        <v>26557</v>
      </c>
      <c r="C586" s="549" t="s">
        <v>1</v>
      </c>
      <c r="D586" s="550">
        <v>7.67</v>
      </c>
      <c r="E586" s="552"/>
    </row>
    <row r="587" spans="1:5" ht="15">
      <c r="A587" s="547">
        <v>43038</v>
      </c>
      <c r="B587" s="547" t="s">
        <v>26558</v>
      </c>
      <c r="C587" s="549" t="s">
        <v>1</v>
      </c>
      <c r="D587" s="550">
        <v>16.260000000000002</v>
      </c>
      <c r="E587" s="552"/>
    </row>
    <row r="588" spans="1:5" ht="15">
      <c r="A588" s="547">
        <v>43039</v>
      </c>
      <c r="B588" s="547" t="s">
        <v>26559</v>
      </c>
      <c r="C588" s="549" t="s">
        <v>1</v>
      </c>
      <c r="D588" s="550">
        <v>11.24</v>
      </c>
      <c r="E588" s="552"/>
    </row>
    <row r="589" spans="1:5" ht="15">
      <c r="A589" s="547">
        <v>43040</v>
      </c>
      <c r="B589" s="547" t="s">
        <v>26560</v>
      </c>
      <c r="C589" s="549" t="s">
        <v>1</v>
      </c>
      <c r="D589" s="550">
        <v>24.01</v>
      </c>
      <c r="E589" s="552"/>
    </row>
    <row r="590" spans="1:5" ht="15">
      <c r="A590" s="547">
        <v>43041</v>
      </c>
      <c r="B590" s="547" t="s">
        <v>26561</v>
      </c>
      <c r="C590" s="549" t="s">
        <v>1</v>
      </c>
      <c r="D590" s="550">
        <v>34.450000000000003</v>
      </c>
      <c r="E590" s="552"/>
    </row>
    <row r="591" spans="1:5" ht="15">
      <c r="A591" s="547">
        <v>43044</v>
      </c>
      <c r="B591" s="547" t="s">
        <v>26562</v>
      </c>
      <c r="C591" s="549" t="s">
        <v>1</v>
      </c>
      <c r="D591" s="550">
        <v>49.58</v>
      </c>
      <c r="E591" s="552"/>
    </row>
    <row r="592" spans="1:5" ht="15">
      <c r="A592" s="547">
        <v>43055</v>
      </c>
      <c r="B592" s="547" t="s">
        <v>26563</v>
      </c>
      <c r="C592" s="549" t="s">
        <v>1</v>
      </c>
      <c r="D592" s="550">
        <v>22.21</v>
      </c>
      <c r="E592" s="552"/>
    </row>
    <row r="593" spans="1:5" ht="15">
      <c r="A593" s="547">
        <v>43059</v>
      </c>
      <c r="B593" s="547" t="s">
        <v>26564</v>
      </c>
      <c r="C593" s="549" t="s">
        <v>1</v>
      </c>
      <c r="D593" s="550">
        <v>14.81</v>
      </c>
      <c r="E593" s="552"/>
    </row>
    <row r="594" spans="1:5" ht="15">
      <c r="A594" s="548">
        <v>431</v>
      </c>
      <c r="B594" s="554" t="s">
        <v>26565</v>
      </c>
      <c r="C594" s="555"/>
      <c r="D594" s="555"/>
      <c r="E594" s="556"/>
    </row>
    <row r="595" spans="1:5" ht="15">
      <c r="A595" s="547">
        <v>43113</v>
      </c>
      <c r="B595" s="547" t="s">
        <v>26566</v>
      </c>
      <c r="C595" s="549" t="s">
        <v>1</v>
      </c>
      <c r="D595" s="550">
        <v>57.77</v>
      </c>
      <c r="E595" s="552"/>
    </row>
    <row r="596" spans="1:5" ht="15">
      <c r="A596" s="547">
        <v>43127</v>
      </c>
      <c r="B596" s="547" t="s">
        <v>26567</v>
      </c>
      <c r="C596" s="549" t="s">
        <v>1</v>
      </c>
      <c r="D596" s="550">
        <v>3.18</v>
      </c>
      <c r="E596" s="552"/>
    </row>
    <row r="597" spans="1:5" ht="15">
      <c r="A597" s="547">
        <v>43137</v>
      </c>
      <c r="B597" s="547" t="s">
        <v>26568</v>
      </c>
      <c r="C597" s="549" t="s">
        <v>1</v>
      </c>
      <c r="D597" s="550">
        <v>68.400000000000006</v>
      </c>
      <c r="E597" s="552"/>
    </row>
    <row r="598" spans="1:5" ht="30">
      <c r="A598" s="547">
        <v>43149</v>
      </c>
      <c r="B598" s="547" t="s">
        <v>32587</v>
      </c>
      <c r="C598" s="549" t="s">
        <v>1</v>
      </c>
      <c r="D598" s="550">
        <v>16.41</v>
      </c>
      <c r="E598" s="552"/>
    </row>
    <row r="599" spans="1:5" ht="30">
      <c r="A599" s="547">
        <v>43150</v>
      </c>
      <c r="B599" s="547" t="s">
        <v>32588</v>
      </c>
      <c r="C599" s="549" t="s">
        <v>1</v>
      </c>
      <c r="D599" s="550">
        <v>65.88</v>
      </c>
      <c r="E599" s="552"/>
    </row>
    <row r="600" spans="1:5" ht="15">
      <c r="A600" s="547">
        <v>43160</v>
      </c>
      <c r="B600" s="547" t="s">
        <v>26569</v>
      </c>
      <c r="C600" s="549" t="s">
        <v>1</v>
      </c>
      <c r="D600" s="550">
        <v>23.87</v>
      </c>
      <c r="E600" s="552"/>
    </row>
    <row r="601" spans="1:5" ht="15">
      <c r="A601" s="547">
        <v>43174</v>
      </c>
      <c r="B601" s="547" t="s">
        <v>26570</v>
      </c>
      <c r="C601" s="549" t="s">
        <v>1</v>
      </c>
      <c r="D601" s="550">
        <v>32.909999999999997</v>
      </c>
      <c r="E601" s="552"/>
    </row>
    <row r="602" spans="1:5" ht="15">
      <c r="A602" s="547">
        <v>43175</v>
      </c>
      <c r="B602" s="547" t="s">
        <v>26571</v>
      </c>
      <c r="C602" s="549" t="s">
        <v>1</v>
      </c>
      <c r="D602" s="550">
        <v>6.35</v>
      </c>
      <c r="E602" s="552"/>
    </row>
    <row r="603" spans="1:5" ht="15">
      <c r="A603" s="547">
        <v>43180</v>
      </c>
      <c r="B603" s="547" t="s">
        <v>26572</v>
      </c>
      <c r="C603" s="549" t="s">
        <v>1</v>
      </c>
      <c r="D603" s="550">
        <v>10.38</v>
      </c>
      <c r="E603" s="552"/>
    </row>
    <row r="604" spans="1:5" ht="30">
      <c r="A604" s="547">
        <v>43188</v>
      </c>
      <c r="B604" s="547" t="s">
        <v>32589</v>
      </c>
      <c r="C604" s="549" t="s">
        <v>1</v>
      </c>
      <c r="D604" s="550">
        <v>12.41</v>
      </c>
      <c r="E604" s="552"/>
    </row>
    <row r="605" spans="1:5" ht="15">
      <c r="A605" s="547">
        <v>43190</v>
      </c>
      <c r="B605" s="547" t="s">
        <v>26573</v>
      </c>
      <c r="C605" s="549" t="s">
        <v>1</v>
      </c>
      <c r="D605" s="550">
        <v>44.8</v>
      </c>
      <c r="E605" s="552"/>
    </row>
    <row r="606" spans="1:5" ht="15">
      <c r="A606" s="547">
        <v>43193</v>
      </c>
      <c r="B606" s="547" t="s">
        <v>26574</v>
      </c>
      <c r="C606" s="549" t="s">
        <v>1</v>
      </c>
      <c r="D606" s="550">
        <v>9.5299999999999994</v>
      </c>
      <c r="E606" s="552"/>
    </row>
    <row r="607" spans="1:5" ht="15">
      <c r="A607" s="547">
        <v>43194</v>
      </c>
      <c r="B607" s="547" t="s">
        <v>26575</v>
      </c>
      <c r="C607" s="549" t="s">
        <v>1</v>
      </c>
      <c r="D607" s="550">
        <v>217.6</v>
      </c>
      <c r="E607" s="552"/>
    </row>
    <row r="608" spans="1:5" ht="15">
      <c r="A608" s="547">
        <v>43199</v>
      </c>
      <c r="B608" s="547" t="s">
        <v>26576</v>
      </c>
      <c r="C608" s="549" t="s">
        <v>1</v>
      </c>
      <c r="D608" s="550">
        <v>136.66</v>
      </c>
      <c r="E608" s="552"/>
    </row>
    <row r="609" spans="1:5" ht="15">
      <c r="A609" s="548">
        <v>432</v>
      </c>
      <c r="B609" s="554" t="s">
        <v>26565</v>
      </c>
      <c r="C609" s="555"/>
      <c r="D609" s="555"/>
      <c r="E609" s="556"/>
    </row>
    <row r="610" spans="1:5" ht="15">
      <c r="A610" s="547">
        <v>43204</v>
      </c>
      <c r="B610" s="547" t="s">
        <v>26577</v>
      </c>
      <c r="C610" s="549" t="s">
        <v>1</v>
      </c>
      <c r="D610" s="550">
        <v>76.42</v>
      </c>
      <c r="E610" s="552"/>
    </row>
    <row r="611" spans="1:5" ht="15">
      <c r="A611" s="547">
        <v>43205</v>
      </c>
      <c r="B611" s="547" t="s">
        <v>26578</v>
      </c>
      <c r="C611" s="549" t="s">
        <v>1</v>
      </c>
      <c r="D611" s="550">
        <v>3</v>
      </c>
      <c r="E611" s="552"/>
    </row>
    <row r="612" spans="1:5" ht="15">
      <c r="A612" s="547">
        <v>43206</v>
      </c>
      <c r="B612" s="547" t="s">
        <v>26579</v>
      </c>
      <c r="C612" s="549" t="s">
        <v>1</v>
      </c>
      <c r="D612" s="550">
        <v>4.54</v>
      </c>
      <c r="E612" s="552"/>
    </row>
    <row r="613" spans="1:5" ht="15">
      <c r="A613" s="547">
        <v>43236</v>
      </c>
      <c r="B613" s="547" t="s">
        <v>26580</v>
      </c>
      <c r="C613" s="549" t="s">
        <v>1</v>
      </c>
      <c r="D613" s="550">
        <v>113.61</v>
      </c>
      <c r="E613" s="552"/>
    </row>
    <row r="614" spans="1:5" ht="15">
      <c r="A614" s="547">
        <v>43243</v>
      </c>
      <c r="B614" s="547" t="s">
        <v>26581</v>
      </c>
      <c r="C614" s="549" t="s">
        <v>3</v>
      </c>
      <c r="D614" s="550">
        <v>119.37</v>
      </c>
      <c r="E614" s="552"/>
    </row>
    <row r="615" spans="1:5" ht="15">
      <c r="A615" s="547">
        <v>43253</v>
      </c>
      <c r="B615" s="547" t="s">
        <v>26582</v>
      </c>
      <c r="C615" s="549" t="s">
        <v>1</v>
      </c>
      <c r="D615" s="550">
        <v>322.29000000000002</v>
      </c>
      <c r="E615" s="552"/>
    </row>
    <row r="616" spans="1:5" ht="15">
      <c r="A616" s="547">
        <v>43287</v>
      </c>
      <c r="B616" s="547" t="s">
        <v>26583</v>
      </c>
      <c r="C616" s="549" t="s">
        <v>1</v>
      </c>
      <c r="D616" s="550">
        <v>4.53</v>
      </c>
      <c r="E616" s="552"/>
    </row>
    <row r="617" spans="1:5" ht="15">
      <c r="A617" s="548">
        <v>433</v>
      </c>
      <c r="B617" s="554" t="s">
        <v>26584</v>
      </c>
      <c r="C617" s="555"/>
      <c r="D617" s="555"/>
      <c r="E617" s="556"/>
    </row>
    <row r="618" spans="1:5" ht="30">
      <c r="A618" s="547">
        <v>43303</v>
      </c>
      <c r="B618" s="547" t="s">
        <v>33688</v>
      </c>
      <c r="C618" s="549" t="s">
        <v>1</v>
      </c>
      <c r="D618" s="550">
        <v>1.1200000000000001</v>
      </c>
      <c r="E618" s="552"/>
    </row>
    <row r="619" spans="1:5" ht="30">
      <c r="A619" s="547">
        <v>43304</v>
      </c>
      <c r="B619" s="547" t="s">
        <v>33689</v>
      </c>
      <c r="C619" s="549" t="s">
        <v>1</v>
      </c>
      <c r="D619" s="550">
        <v>1.91</v>
      </c>
      <c r="E619" s="552"/>
    </row>
    <row r="620" spans="1:5" ht="30">
      <c r="A620" s="547">
        <v>43305</v>
      </c>
      <c r="B620" s="547" t="s">
        <v>33690</v>
      </c>
      <c r="C620" s="549" t="s">
        <v>1</v>
      </c>
      <c r="D620" s="550">
        <v>2.91</v>
      </c>
      <c r="E620" s="552"/>
    </row>
    <row r="621" spans="1:5" ht="30">
      <c r="A621" s="547">
        <v>43306</v>
      </c>
      <c r="B621" s="547" t="s">
        <v>33691</v>
      </c>
      <c r="C621" s="549" t="s">
        <v>1</v>
      </c>
      <c r="D621" s="550">
        <v>4.28</v>
      </c>
      <c r="E621" s="552"/>
    </row>
    <row r="622" spans="1:5" ht="15">
      <c r="A622" s="547">
        <v>43387</v>
      </c>
      <c r="B622" s="547" t="s">
        <v>26585</v>
      </c>
      <c r="C622" s="549" t="s">
        <v>1</v>
      </c>
      <c r="D622" s="550">
        <v>12.98</v>
      </c>
      <c r="E622" s="552"/>
    </row>
    <row r="623" spans="1:5" ht="15">
      <c r="A623" s="548">
        <v>434</v>
      </c>
      <c r="B623" s="554" t="s">
        <v>26586</v>
      </c>
      <c r="C623" s="555"/>
      <c r="D623" s="555"/>
      <c r="E623" s="556"/>
    </row>
    <row r="624" spans="1:5" ht="30">
      <c r="A624" s="547">
        <v>43406</v>
      </c>
      <c r="B624" s="547" t="s">
        <v>32590</v>
      </c>
      <c r="C624" s="549" t="s">
        <v>1</v>
      </c>
      <c r="D624" s="550">
        <v>6.12</v>
      </c>
      <c r="E624" s="552"/>
    </row>
    <row r="625" spans="1:5" ht="30">
      <c r="A625" s="547">
        <v>43412</v>
      </c>
      <c r="B625" s="547" t="s">
        <v>33692</v>
      </c>
      <c r="C625" s="549" t="s">
        <v>1</v>
      </c>
      <c r="D625" s="550">
        <v>7.23</v>
      </c>
      <c r="E625" s="552"/>
    </row>
    <row r="626" spans="1:5" ht="30">
      <c r="A626" s="547">
        <v>43413</v>
      </c>
      <c r="B626" s="547" t="s">
        <v>33693</v>
      </c>
      <c r="C626" s="549" t="s">
        <v>1</v>
      </c>
      <c r="D626" s="550">
        <v>11.74</v>
      </c>
      <c r="E626" s="552"/>
    </row>
    <row r="627" spans="1:5" ht="30">
      <c r="A627" s="547">
        <v>43421</v>
      </c>
      <c r="B627" s="547" t="s">
        <v>33694</v>
      </c>
      <c r="C627" s="549" t="s">
        <v>1</v>
      </c>
      <c r="D627" s="550">
        <v>18.43</v>
      </c>
      <c r="E627" s="552"/>
    </row>
    <row r="628" spans="1:5" ht="15">
      <c r="A628" s="547">
        <v>43441</v>
      </c>
      <c r="B628" s="547" t="s">
        <v>26587</v>
      </c>
      <c r="C628" s="549" t="s">
        <v>1</v>
      </c>
      <c r="D628" s="550">
        <v>1.82</v>
      </c>
      <c r="E628" s="552"/>
    </row>
    <row r="629" spans="1:5" ht="30">
      <c r="A629" s="547">
        <v>43496</v>
      </c>
      <c r="B629" s="547" t="s">
        <v>32591</v>
      </c>
      <c r="C629" s="549" t="s">
        <v>1</v>
      </c>
      <c r="D629" s="550">
        <v>8.91</v>
      </c>
      <c r="E629" s="552"/>
    </row>
    <row r="630" spans="1:5" ht="15">
      <c r="A630" s="548">
        <v>437</v>
      </c>
      <c r="B630" s="554" t="s">
        <v>26295</v>
      </c>
      <c r="C630" s="555"/>
      <c r="D630" s="555"/>
      <c r="E630" s="556"/>
    </row>
    <row r="631" spans="1:5" ht="30">
      <c r="A631" s="547">
        <v>43702</v>
      </c>
      <c r="B631" s="547" t="s">
        <v>33695</v>
      </c>
      <c r="C631" s="549" t="s">
        <v>2</v>
      </c>
      <c r="D631" s="550">
        <v>6.24</v>
      </c>
      <c r="E631" s="552"/>
    </row>
    <row r="632" spans="1:5" ht="15">
      <c r="A632" s="547">
        <v>43792</v>
      </c>
      <c r="B632" s="547" t="s">
        <v>26588</v>
      </c>
      <c r="C632" s="549" t="s">
        <v>2</v>
      </c>
      <c r="D632" s="550">
        <v>3.65</v>
      </c>
      <c r="E632" s="552"/>
    </row>
    <row r="633" spans="1:5" ht="15">
      <c r="A633" s="547">
        <v>43795</v>
      </c>
      <c r="B633" s="547" t="s">
        <v>26589</v>
      </c>
      <c r="C633" s="549" t="s">
        <v>2</v>
      </c>
      <c r="D633" s="550">
        <v>2.72</v>
      </c>
      <c r="E633" s="552"/>
    </row>
    <row r="634" spans="1:5" ht="15">
      <c r="A634" s="548">
        <v>438</v>
      </c>
      <c r="B634" s="554" t="s">
        <v>26504</v>
      </c>
      <c r="C634" s="555"/>
      <c r="D634" s="555"/>
      <c r="E634" s="556"/>
    </row>
    <row r="635" spans="1:5" ht="15">
      <c r="A635" s="547">
        <v>43807</v>
      </c>
      <c r="B635" s="547" t="s">
        <v>26590</v>
      </c>
      <c r="C635" s="549" t="s">
        <v>2</v>
      </c>
      <c r="D635" s="550">
        <v>713.21</v>
      </c>
      <c r="E635" s="552"/>
    </row>
    <row r="636" spans="1:5" ht="15">
      <c r="A636" s="547">
        <v>43835</v>
      </c>
      <c r="B636" s="547" t="s">
        <v>26591</v>
      </c>
      <c r="C636" s="549" t="s">
        <v>2</v>
      </c>
      <c r="D636" s="550">
        <v>102.07</v>
      </c>
      <c r="E636" s="552"/>
    </row>
    <row r="637" spans="1:5" ht="15">
      <c r="A637" s="547">
        <v>43836</v>
      </c>
      <c r="B637" s="547" t="s">
        <v>26592</v>
      </c>
      <c r="C637" s="549" t="s">
        <v>2</v>
      </c>
      <c r="D637" s="550">
        <v>246.32</v>
      </c>
      <c r="E637" s="552"/>
    </row>
    <row r="638" spans="1:5" ht="15">
      <c r="A638" s="547">
        <v>43837</v>
      </c>
      <c r="B638" s="547" t="s">
        <v>26593</v>
      </c>
      <c r="C638" s="549" t="s">
        <v>2</v>
      </c>
      <c r="D638" s="550">
        <v>732.37</v>
      </c>
      <c r="E638" s="552"/>
    </row>
    <row r="639" spans="1:5" ht="15">
      <c r="A639" s="547">
        <v>43838</v>
      </c>
      <c r="B639" s="547" t="s">
        <v>26594</v>
      </c>
      <c r="C639" s="549" t="s">
        <v>2</v>
      </c>
      <c r="D639" s="550">
        <v>732.37</v>
      </c>
      <c r="E639" s="552"/>
    </row>
    <row r="640" spans="1:5" ht="15">
      <c r="A640" s="548">
        <v>440</v>
      </c>
      <c r="B640" s="554" t="s">
        <v>26595</v>
      </c>
      <c r="C640" s="555"/>
      <c r="D640" s="555"/>
      <c r="E640" s="556"/>
    </row>
    <row r="641" spans="1:5" ht="15">
      <c r="A641" s="547">
        <v>44014</v>
      </c>
      <c r="B641" s="547" t="s">
        <v>32718</v>
      </c>
      <c r="C641" s="549" t="s">
        <v>2</v>
      </c>
      <c r="D641" s="550">
        <v>71.52</v>
      </c>
      <c r="E641" s="552"/>
    </row>
    <row r="642" spans="1:5" ht="15">
      <c r="A642" s="547">
        <v>44034</v>
      </c>
      <c r="B642" s="547" t="s">
        <v>32719</v>
      </c>
      <c r="C642" s="549" t="s">
        <v>2</v>
      </c>
      <c r="D642" s="550">
        <v>71.52</v>
      </c>
      <c r="E642" s="552"/>
    </row>
    <row r="643" spans="1:5" ht="15">
      <c r="A643" s="547">
        <v>44059</v>
      </c>
      <c r="B643" s="547" t="s">
        <v>26596</v>
      </c>
      <c r="C643" s="549" t="s">
        <v>2</v>
      </c>
      <c r="D643" s="550">
        <v>71.52</v>
      </c>
      <c r="E643" s="552"/>
    </row>
    <row r="644" spans="1:5" ht="15">
      <c r="A644" s="547">
        <v>44097</v>
      </c>
      <c r="B644" s="547" t="s">
        <v>32720</v>
      </c>
      <c r="C644" s="549" t="s">
        <v>2</v>
      </c>
      <c r="D644" s="550">
        <v>102.85</v>
      </c>
      <c r="E644" s="552"/>
    </row>
    <row r="645" spans="1:5" ht="15">
      <c r="A645" s="548">
        <v>441</v>
      </c>
      <c r="B645" s="554" t="s">
        <v>26597</v>
      </c>
      <c r="C645" s="555"/>
      <c r="D645" s="555"/>
      <c r="E645" s="556"/>
    </row>
    <row r="646" spans="1:5" ht="15">
      <c r="A646" s="547">
        <v>44112</v>
      </c>
      <c r="B646" s="547" t="s">
        <v>32721</v>
      </c>
      <c r="C646" s="549" t="s">
        <v>2</v>
      </c>
      <c r="D646" s="550">
        <v>102.85</v>
      </c>
      <c r="E646" s="552"/>
    </row>
    <row r="647" spans="1:5" ht="15">
      <c r="A647" s="547">
        <v>44128</v>
      </c>
      <c r="B647" s="547" t="s">
        <v>26598</v>
      </c>
      <c r="C647" s="549" t="s">
        <v>2</v>
      </c>
      <c r="D647" s="550">
        <v>102.85</v>
      </c>
      <c r="E647" s="552"/>
    </row>
    <row r="648" spans="1:5" ht="15">
      <c r="A648" s="548">
        <v>444</v>
      </c>
      <c r="B648" s="554" t="s">
        <v>26599</v>
      </c>
      <c r="C648" s="555"/>
      <c r="D648" s="555"/>
      <c r="E648" s="556"/>
    </row>
    <row r="649" spans="1:5" ht="30">
      <c r="A649" s="547">
        <v>44481</v>
      </c>
      <c r="B649" s="547" t="s">
        <v>32722</v>
      </c>
      <c r="C649" s="549" t="s">
        <v>2</v>
      </c>
      <c r="D649" s="551">
        <v>1026.67</v>
      </c>
      <c r="E649" s="552"/>
    </row>
    <row r="650" spans="1:5" ht="15">
      <c r="A650" s="548">
        <v>445</v>
      </c>
      <c r="B650" s="554" t="s">
        <v>26600</v>
      </c>
      <c r="C650" s="555"/>
      <c r="D650" s="555"/>
      <c r="E650" s="556"/>
    </row>
    <row r="651" spans="1:5" ht="30">
      <c r="A651" s="547">
        <v>44561</v>
      </c>
      <c r="B651" s="547" t="s">
        <v>26601</v>
      </c>
      <c r="C651" s="549" t="s">
        <v>2</v>
      </c>
      <c r="D651" s="550">
        <v>336.08</v>
      </c>
      <c r="E651" s="552"/>
    </row>
    <row r="652" spans="1:5" ht="15">
      <c r="A652" s="547">
        <v>44562</v>
      </c>
      <c r="B652" s="547" t="s">
        <v>26602</v>
      </c>
      <c r="C652" s="549" t="s">
        <v>2</v>
      </c>
      <c r="D652" s="550">
        <v>191.91</v>
      </c>
      <c r="E652" s="552"/>
    </row>
    <row r="653" spans="1:5" ht="30">
      <c r="A653" s="547">
        <v>44582</v>
      </c>
      <c r="B653" s="547" t="s">
        <v>26603</v>
      </c>
      <c r="C653" s="549" t="s">
        <v>2</v>
      </c>
      <c r="D653" s="550">
        <v>349.13</v>
      </c>
      <c r="E653" s="552"/>
    </row>
    <row r="654" spans="1:5" ht="15">
      <c r="A654" s="548">
        <v>446</v>
      </c>
      <c r="B654" s="554" t="s">
        <v>26599</v>
      </c>
      <c r="C654" s="555"/>
      <c r="D654" s="555"/>
      <c r="E654" s="556"/>
    </row>
    <row r="655" spans="1:5" ht="15">
      <c r="A655" s="547">
        <v>44624</v>
      </c>
      <c r="B655" s="547" t="s">
        <v>26604</v>
      </c>
      <c r="C655" s="549" t="s">
        <v>2</v>
      </c>
      <c r="D655" s="550">
        <v>119.48</v>
      </c>
      <c r="E655" s="552"/>
    </row>
    <row r="656" spans="1:5" ht="15">
      <c r="A656" s="547">
        <v>44659</v>
      </c>
      <c r="B656" s="547" t="s">
        <v>26605</v>
      </c>
      <c r="C656" s="549" t="s">
        <v>2</v>
      </c>
      <c r="D656" s="550">
        <v>9.86</v>
      </c>
      <c r="E656" s="552"/>
    </row>
    <row r="657" spans="1:5" ht="15">
      <c r="A657" s="547">
        <v>44660</v>
      </c>
      <c r="B657" s="547" t="s">
        <v>26606</v>
      </c>
      <c r="C657" s="549" t="s">
        <v>2</v>
      </c>
      <c r="D657" s="550">
        <v>9.86</v>
      </c>
      <c r="E657" s="552"/>
    </row>
    <row r="658" spans="1:5" ht="15">
      <c r="A658" s="547">
        <v>44661</v>
      </c>
      <c r="B658" s="547" t="s">
        <v>26607</v>
      </c>
      <c r="C658" s="549" t="s">
        <v>2</v>
      </c>
      <c r="D658" s="550">
        <v>9.86</v>
      </c>
      <c r="E658" s="552"/>
    </row>
    <row r="659" spans="1:5" ht="15">
      <c r="A659" s="547">
        <v>44662</v>
      </c>
      <c r="B659" s="547" t="s">
        <v>26608</v>
      </c>
      <c r="C659" s="549" t="s">
        <v>2</v>
      </c>
      <c r="D659" s="550">
        <v>9.86</v>
      </c>
      <c r="E659" s="552"/>
    </row>
    <row r="660" spans="1:5" ht="15">
      <c r="A660" s="547">
        <v>44663</v>
      </c>
      <c r="B660" s="547" t="s">
        <v>26609</v>
      </c>
      <c r="C660" s="549" t="s">
        <v>2</v>
      </c>
      <c r="D660" s="550">
        <v>14.25</v>
      </c>
      <c r="E660" s="552"/>
    </row>
    <row r="661" spans="1:5" ht="15">
      <c r="A661" s="547">
        <v>44664</v>
      </c>
      <c r="B661" s="547" t="s">
        <v>26610</v>
      </c>
      <c r="C661" s="549" t="s">
        <v>2</v>
      </c>
      <c r="D661" s="550">
        <v>38.56</v>
      </c>
      <c r="E661" s="552"/>
    </row>
    <row r="662" spans="1:5" ht="15">
      <c r="A662" s="547">
        <v>44665</v>
      </c>
      <c r="B662" s="547" t="s">
        <v>26611</v>
      </c>
      <c r="C662" s="549" t="s">
        <v>2</v>
      </c>
      <c r="D662" s="550">
        <v>38.56</v>
      </c>
      <c r="E662" s="552"/>
    </row>
    <row r="663" spans="1:5" ht="15">
      <c r="A663" s="547">
        <v>44666</v>
      </c>
      <c r="B663" s="547" t="s">
        <v>26612</v>
      </c>
      <c r="C663" s="549" t="s">
        <v>2</v>
      </c>
      <c r="D663" s="550">
        <v>38.56</v>
      </c>
      <c r="E663" s="552"/>
    </row>
    <row r="664" spans="1:5" ht="15">
      <c r="A664" s="547">
        <v>44667</v>
      </c>
      <c r="B664" s="547" t="s">
        <v>26613</v>
      </c>
      <c r="C664" s="549" t="s">
        <v>2</v>
      </c>
      <c r="D664" s="550">
        <v>38.56</v>
      </c>
      <c r="E664" s="552"/>
    </row>
    <row r="665" spans="1:5" ht="15">
      <c r="A665" s="547">
        <v>44668</v>
      </c>
      <c r="B665" s="547" t="s">
        <v>26614</v>
      </c>
      <c r="C665" s="549" t="s">
        <v>2</v>
      </c>
      <c r="D665" s="550">
        <v>43.34</v>
      </c>
      <c r="E665" s="552"/>
    </row>
    <row r="666" spans="1:5" ht="15">
      <c r="A666" s="547">
        <v>44669</v>
      </c>
      <c r="B666" s="547" t="s">
        <v>26615</v>
      </c>
      <c r="C666" s="549" t="s">
        <v>2</v>
      </c>
      <c r="D666" s="550">
        <v>48.54</v>
      </c>
      <c r="E666" s="552"/>
    </row>
    <row r="667" spans="1:5" ht="15">
      <c r="A667" s="547">
        <v>44670</v>
      </c>
      <c r="B667" s="547" t="s">
        <v>26616</v>
      </c>
      <c r="C667" s="549" t="s">
        <v>2</v>
      </c>
      <c r="D667" s="550">
        <v>48.67</v>
      </c>
      <c r="E667" s="552"/>
    </row>
    <row r="668" spans="1:5" ht="15">
      <c r="A668" s="547">
        <v>44671</v>
      </c>
      <c r="B668" s="547" t="s">
        <v>26617</v>
      </c>
      <c r="C668" s="549" t="s">
        <v>2</v>
      </c>
      <c r="D668" s="550">
        <v>48.67</v>
      </c>
      <c r="E668" s="552"/>
    </row>
    <row r="669" spans="1:5" ht="15">
      <c r="A669" s="547">
        <v>44672</v>
      </c>
      <c r="B669" s="547" t="s">
        <v>26618</v>
      </c>
      <c r="C669" s="549" t="s">
        <v>2</v>
      </c>
      <c r="D669" s="550">
        <v>48.67</v>
      </c>
      <c r="E669" s="552"/>
    </row>
    <row r="670" spans="1:5" ht="15">
      <c r="A670" s="547">
        <v>44673</v>
      </c>
      <c r="B670" s="547" t="s">
        <v>26619</v>
      </c>
      <c r="C670" s="549" t="s">
        <v>2</v>
      </c>
      <c r="D670" s="550">
        <v>48.67</v>
      </c>
      <c r="E670" s="552"/>
    </row>
    <row r="671" spans="1:5" ht="15">
      <c r="A671" s="547">
        <v>44674</v>
      </c>
      <c r="B671" s="547" t="s">
        <v>26620</v>
      </c>
      <c r="C671" s="549" t="s">
        <v>2</v>
      </c>
      <c r="D671" s="550">
        <v>54.74</v>
      </c>
      <c r="E671" s="552"/>
    </row>
    <row r="672" spans="1:5" ht="15">
      <c r="A672" s="547">
        <v>44675</v>
      </c>
      <c r="B672" s="547" t="s">
        <v>26621</v>
      </c>
      <c r="C672" s="549" t="s">
        <v>2</v>
      </c>
      <c r="D672" s="550">
        <v>54.74</v>
      </c>
      <c r="E672" s="552"/>
    </row>
    <row r="673" spans="1:5" ht="15">
      <c r="A673" s="547">
        <v>44676</v>
      </c>
      <c r="B673" s="547" t="s">
        <v>26622</v>
      </c>
      <c r="C673" s="549" t="s">
        <v>2</v>
      </c>
      <c r="D673" s="550">
        <v>136.58000000000001</v>
      </c>
      <c r="E673" s="552"/>
    </row>
    <row r="674" spans="1:5" ht="15">
      <c r="A674" s="547">
        <v>44680</v>
      </c>
      <c r="B674" s="547" t="s">
        <v>26623</v>
      </c>
      <c r="C674" s="549" t="s">
        <v>2</v>
      </c>
      <c r="D674" s="550">
        <v>108.25</v>
      </c>
      <c r="E674" s="552"/>
    </row>
    <row r="675" spans="1:5" ht="15">
      <c r="A675" s="548">
        <v>447</v>
      </c>
      <c r="B675" s="554" t="s">
        <v>26599</v>
      </c>
      <c r="C675" s="555"/>
      <c r="D675" s="555"/>
      <c r="E675" s="556"/>
    </row>
    <row r="676" spans="1:5" ht="15">
      <c r="A676" s="547">
        <v>44711</v>
      </c>
      <c r="B676" s="547" t="s">
        <v>26624</v>
      </c>
      <c r="C676" s="549" t="s">
        <v>2</v>
      </c>
      <c r="D676" s="550">
        <v>153.29</v>
      </c>
      <c r="E676" s="552"/>
    </row>
    <row r="677" spans="1:5" ht="15">
      <c r="A677" s="547">
        <v>44712</v>
      </c>
      <c r="B677" s="547" t="s">
        <v>26625</v>
      </c>
      <c r="C677" s="549" t="s">
        <v>2</v>
      </c>
      <c r="D677" s="550">
        <v>63.83</v>
      </c>
      <c r="E677" s="552"/>
    </row>
    <row r="678" spans="1:5" ht="15">
      <c r="A678" s="547">
        <v>44715</v>
      </c>
      <c r="B678" s="547" t="s">
        <v>26626</v>
      </c>
      <c r="C678" s="549" t="s">
        <v>2</v>
      </c>
      <c r="D678" s="550">
        <v>9.86</v>
      </c>
      <c r="E678" s="552"/>
    </row>
    <row r="679" spans="1:5" ht="15">
      <c r="A679" s="547">
        <v>44734</v>
      </c>
      <c r="B679" s="547" t="s">
        <v>26627</v>
      </c>
      <c r="C679" s="549" t="s">
        <v>2</v>
      </c>
      <c r="D679" s="550">
        <v>197.41</v>
      </c>
      <c r="E679" s="552"/>
    </row>
    <row r="680" spans="1:5" ht="15">
      <c r="A680" s="547">
        <v>44740</v>
      </c>
      <c r="B680" s="547" t="s">
        <v>26628</v>
      </c>
      <c r="C680" s="549" t="s">
        <v>2</v>
      </c>
      <c r="D680" s="550">
        <v>15.6</v>
      </c>
      <c r="E680" s="552"/>
    </row>
    <row r="681" spans="1:5" ht="15">
      <c r="A681" s="547">
        <v>44760</v>
      </c>
      <c r="B681" s="547" t="s">
        <v>26629</v>
      </c>
      <c r="C681" s="549" t="s">
        <v>2</v>
      </c>
      <c r="D681" s="550">
        <v>19.239999999999998</v>
      </c>
      <c r="E681" s="552"/>
    </row>
    <row r="682" spans="1:5" ht="15">
      <c r="A682" s="547">
        <v>44781</v>
      </c>
      <c r="B682" s="547" t="s">
        <v>26630</v>
      </c>
      <c r="C682" s="549" t="s">
        <v>2</v>
      </c>
      <c r="D682" s="550">
        <v>14.25</v>
      </c>
      <c r="E682" s="552"/>
    </row>
    <row r="683" spans="1:5" ht="30">
      <c r="A683" s="547">
        <v>44793</v>
      </c>
      <c r="B683" s="547" t="s">
        <v>32723</v>
      </c>
      <c r="C683" s="549" t="s">
        <v>2</v>
      </c>
      <c r="D683" s="550">
        <v>437.94</v>
      </c>
      <c r="E683" s="552"/>
    </row>
    <row r="684" spans="1:5" ht="15">
      <c r="A684" s="548">
        <v>448</v>
      </c>
      <c r="B684" s="554" t="s">
        <v>26599</v>
      </c>
      <c r="C684" s="555"/>
      <c r="D684" s="555"/>
      <c r="E684" s="556"/>
    </row>
    <row r="685" spans="1:5" ht="30">
      <c r="A685" s="547">
        <v>44805</v>
      </c>
      <c r="B685" s="547" t="s">
        <v>32724</v>
      </c>
      <c r="C685" s="549" t="s">
        <v>2</v>
      </c>
      <c r="D685" s="550">
        <v>437.94</v>
      </c>
      <c r="E685" s="552"/>
    </row>
    <row r="686" spans="1:5" ht="15">
      <c r="A686" s="547">
        <v>44808</v>
      </c>
      <c r="B686" s="547" t="s">
        <v>26631</v>
      </c>
      <c r="C686" s="549" t="s">
        <v>2</v>
      </c>
      <c r="D686" s="550">
        <v>36.520000000000003</v>
      </c>
      <c r="E686" s="552"/>
    </row>
    <row r="687" spans="1:5" ht="15">
      <c r="A687" s="547">
        <v>44833</v>
      </c>
      <c r="B687" s="547" t="s">
        <v>26632</v>
      </c>
      <c r="C687" s="549" t="s">
        <v>2</v>
      </c>
      <c r="D687" s="550">
        <v>22.33</v>
      </c>
      <c r="E687" s="552"/>
    </row>
    <row r="688" spans="1:5" ht="15">
      <c r="A688" s="547">
        <v>44851</v>
      </c>
      <c r="B688" s="547" t="s">
        <v>26633</v>
      </c>
      <c r="C688" s="549" t="s">
        <v>2</v>
      </c>
      <c r="D688" s="550">
        <v>42.41</v>
      </c>
      <c r="E688" s="552"/>
    </row>
    <row r="689" spans="1:5" ht="15">
      <c r="A689" s="547">
        <v>44852</v>
      </c>
      <c r="B689" s="547" t="s">
        <v>26634</v>
      </c>
      <c r="C689" s="549" t="s">
        <v>2</v>
      </c>
      <c r="D689" s="550">
        <v>52.86</v>
      </c>
      <c r="E689" s="552"/>
    </row>
    <row r="690" spans="1:5" ht="15">
      <c r="A690" s="547">
        <v>44871</v>
      </c>
      <c r="B690" s="547" t="s">
        <v>26635</v>
      </c>
      <c r="C690" s="549" t="s">
        <v>2</v>
      </c>
      <c r="D690" s="550">
        <v>85.13</v>
      </c>
      <c r="E690" s="552"/>
    </row>
    <row r="691" spans="1:5" ht="15">
      <c r="A691" s="548">
        <v>449</v>
      </c>
      <c r="B691" s="554" t="s">
        <v>26636</v>
      </c>
      <c r="C691" s="555"/>
      <c r="D691" s="555"/>
      <c r="E691" s="556"/>
    </row>
    <row r="692" spans="1:5" ht="15">
      <c r="A692" s="547">
        <v>44905</v>
      </c>
      <c r="B692" s="547" t="s">
        <v>26637</v>
      </c>
      <c r="C692" s="549" t="s">
        <v>2</v>
      </c>
      <c r="D692" s="550">
        <v>98.43</v>
      </c>
      <c r="E692" s="552"/>
    </row>
    <row r="693" spans="1:5" ht="15">
      <c r="A693" s="547">
        <v>44924</v>
      </c>
      <c r="B693" s="547" t="s">
        <v>26638</v>
      </c>
      <c r="C693" s="549" t="s">
        <v>2</v>
      </c>
      <c r="D693" s="550">
        <v>452.37</v>
      </c>
      <c r="E693" s="552"/>
    </row>
    <row r="694" spans="1:5" ht="15">
      <c r="A694" s="547">
        <v>44951</v>
      </c>
      <c r="B694" s="547" t="s">
        <v>26639</v>
      </c>
      <c r="C694" s="549" t="s">
        <v>2</v>
      </c>
      <c r="D694" s="550">
        <v>39.57</v>
      </c>
      <c r="E694" s="552"/>
    </row>
    <row r="695" spans="1:5" ht="15">
      <c r="A695" s="547">
        <v>44960</v>
      </c>
      <c r="B695" s="547" t="s">
        <v>26640</v>
      </c>
      <c r="C695" s="549" t="s">
        <v>2</v>
      </c>
      <c r="D695" s="550">
        <v>439.45</v>
      </c>
      <c r="E695" s="552"/>
    </row>
    <row r="696" spans="1:5" ht="15">
      <c r="A696" s="548">
        <v>450</v>
      </c>
      <c r="B696" s="554" t="s">
        <v>26547</v>
      </c>
      <c r="C696" s="555"/>
      <c r="D696" s="555"/>
      <c r="E696" s="556"/>
    </row>
    <row r="697" spans="1:5" ht="15">
      <c r="A697" s="547">
        <v>45001</v>
      </c>
      <c r="B697" s="547" t="s">
        <v>26641</v>
      </c>
      <c r="C697" s="549" t="s">
        <v>2</v>
      </c>
      <c r="D697" s="550">
        <v>24.34</v>
      </c>
      <c r="E697" s="552"/>
    </row>
    <row r="698" spans="1:5" ht="15">
      <c r="A698" s="547">
        <v>45002</v>
      </c>
      <c r="B698" s="547" t="s">
        <v>26642</v>
      </c>
      <c r="C698" s="549" t="s">
        <v>2</v>
      </c>
      <c r="D698" s="550">
        <v>50.19</v>
      </c>
      <c r="E698" s="552"/>
    </row>
    <row r="699" spans="1:5" ht="15">
      <c r="A699" s="547">
        <v>45003</v>
      </c>
      <c r="B699" s="547" t="s">
        <v>26643</v>
      </c>
      <c r="C699" s="549" t="s">
        <v>2</v>
      </c>
      <c r="D699" s="550">
        <v>71.040000000000006</v>
      </c>
      <c r="E699" s="552"/>
    </row>
    <row r="700" spans="1:5" ht="15">
      <c r="A700" s="547">
        <v>45005</v>
      </c>
      <c r="B700" s="547" t="s">
        <v>26644</v>
      </c>
      <c r="C700" s="549" t="s">
        <v>2</v>
      </c>
      <c r="D700" s="550">
        <v>135.68</v>
      </c>
      <c r="E700" s="552"/>
    </row>
    <row r="701" spans="1:5" ht="30">
      <c r="A701" s="547">
        <v>45035</v>
      </c>
      <c r="B701" s="547" t="s">
        <v>26645</v>
      </c>
      <c r="C701" s="549" t="s">
        <v>2</v>
      </c>
      <c r="D701" s="550">
        <v>86.58</v>
      </c>
      <c r="E701" s="552"/>
    </row>
    <row r="702" spans="1:5" ht="30">
      <c r="A702" s="547">
        <v>45037</v>
      </c>
      <c r="B702" s="547" t="s">
        <v>26646</v>
      </c>
      <c r="C702" s="549" t="s">
        <v>2</v>
      </c>
      <c r="D702" s="550">
        <v>344.36</v>
      </c>
      <c r="E702" s="552"/>
    </row>
    <row r="703" spans="1:5" ht="30">
      <c r="A703" s="547">
        <v>45038</v>
      </c>
      <c r="B703" s="547" t="s">
        <v>26647</v>
      </c>
      <c r="C703" s="549" t="s">
        <v>2</v>
      </c>
      <c r="D703" s="550">
        <v>556.14</v>
      </c>
      <c r="E703" s="552"/>
    </row>
    <row r="704" spans="1:5" ht="30">
      <c r="A704" s="547">
        <v>45040</v>
      </c>
      <c r="B704" s="547" t="s">
        <v>26648</v>
      </c>
      <c r="C704" s="549" t="s">
        <v>2</v>
      </c>
      <c r="D704" s="551">
        <v>1916.22</v>
      </c>
      <c r="E704" s="552"/>
    </row>
    <row r="705" spans="1:5" ht="15">
      <c r="A705" s="547">
        <v>45044</v>
      </c>
      <c r="B705" s="547" t="s">
        <v>26649</v>
      </c>
      <c r="C705" s="549" t="s">
        <v>2</v>
      </c>
      <c r="D705" s="550">
        <v>64.099999999999994</v>
      </c>
      <c r="E705" s="552"/>
    </row>
    <row r="706" spans="1:5" ht="15">
      <c r="A706" s="547">
        <v>45067</v>
      </c>
      <c r="B706" s="547" t="s">
        <v>26650</v>
      </c>
      <c r="C706" s="549" t="s">
        <v>2</v>
      </c>
      <c r="D706" s="550">
        <v>33.31</v>
      </c>
      <c r="E706" s="552"/>
    </row>
    <row r="707" spans="1:5" ht="15">
      <c r="A707" s="548">
        <v>451</v>
      </c>
      <c r="B707" s="554" t="s">
        <v>26651</v>
      </c>
      <c r="C707" s="555"/>
      <c r="D707" s="555"/>
      <c r="E707" s="556"/>
    </row>
    <row r="708" spans="1:5" ht="15">
      <c r="A708" s="547">
        <v>45104</v>
      </c>
      <c r="B708" s="547" t="s">
        <v>26652</v>
      </c>
      <c r="C708" s="549" t="s">
        <v>2</v>
      </c>
      <c r="D708" s="550">
        <v>2.2799999999999998</v>
      </c>
      <c r="E708" s="552"/>
    </row>
    <row r="709" spans="1:5" ht="15">
      <c r="A709" s="548">
        <v>452</v>
      </c>
      <c r="B709" s="554" t="s">
        <v>26651</v>
      </c>
      <c r="C709" s="555"/>
      <c r="D709" s="555"/>
      <c r="E709" s="556"/>
    </row>
    <row r="710" spans="1:5" ht="30">
      <c r="A710" s="547">
        <v>45270</v>
      </c>
      <c r="B710" s="547" t="s">
        <v>26653</v>
      </c>
      <c r="C710" s="549" t="s">
        <v>2</v>
      </c>
      <c r="D710" s="550">
        <v>15.76</v>
      </c>
      <c r="E710" s="552"/>
    </row>
    <row r="711" spans="1:5" ht="15">
      <c r="A711" s="548">
        <v>454</v>
      </c>
      <c r="B711" s="554" t="s">
        <v>680</v>
      </c>
      <c r="C711" s="555"/>
      <c r="D711" s="555"/>
      <c r="E711" s="556"/>
    </row>
    <row r="712" spans="1:5" ht="15">
      <c r="A712" s="547">
        <v>45442</v>
      </c>
      <c r="B712" s="547" t="s">
        <v>26654</v>
      </c>
      <c r="C712" s="549" t="s">
        <v>2</v>
      </c>
      <c r="D712" s="551">
        <v>3542.41</v>
      </c>
      <c r="E712" s="552"/>
    </row>
    <row r="713" spans="1:5" ht="30">
      <c r="A713" s="547">
        <v>45454</v>
      </c>
      <c r="B713" s="547" t="s">
        <v>32609</v>
      </c>
      <c r="C713" s="549" t="s">
        <v>2</v>
      </c>
      <c r="D713" s="551">
        <v>13850.6</v>
      </c>
      <c r="E713" s="552"/>
    </row>
    <row r="714" spans="1:5" ht="30">
      <c r="A714" s="547">
        <v>45472</v>
      </c>
      <c r="B714" s="547" t="s">
        <v>26655</v>
      </c>
      <c r="C714" s="549" t="s">
        <v>2</v>
      </c>
      <c r="D714" s="551">
        <v>4266.05</v>
      </c>
      <c r="E714" s="552"/>
    </row>
    <row r="715" spans="1:5" ht="30">
      <c r="A715" s="547">
        <v>45473</v>
      </c>
      <c r="B715" s="547" t="s">
        <v>26656</v>
      </c>
      <c r="C715" s="549" t="s">
        <v>2</v>
      </c>
      <c r="D715" s="551">
        <v>2627.61</v>
      </c>
      <c r="E715" s="552"/>
    </row>
    <row r="716" spans="1:5" ht="30">
      <c r="A716" s="547">
        <v>45484</v>
      </c>
      <c r="B716" s="547" t="s">
        <v>26657</v>
      </c>
      <c r="C716" s="549" t="s">
        <v>2</v>
      </c>
      <c r="D716" s="551">
        <v>5551.21</v>
      </c>
      <c r="E716" s="552"/>
    </row>
    <row r="717" spans="1:5" ht="15">
      <c r="A717" s="548">
        <v>455</v>
      </c>
      <c r="B717" s="554" t="s">
        <v>26658</v>
      </c>
      <c r="C717" s="555"/>
      <c r="D717" s="555"/>
      <c r="E717" s="556"/>
    </row>
    <row r="718" spans="1:5" ht="15">
      <c r="A718" s="547">
        <v>45501</v>
      </c>
      <c r="B718" s="547" t="s">
        <v>26659</v>
      </c>
      <c r="C718" s="549" t="s">
        <v>2</v>
      </c>
      <c r="D718" s="550">
        <v>14.82</v>
      </c>
      <c r="E718" s="552"/>
    </row>
    <row r="719" spans="1:5" ht="30">
      <c r="A719" s="547">
        <v>45502</v>
      </c>
      <c r="B719" s="547" t="s">
        <v>26660</v>
      </c>
      <c r="C719" s="549" t="s">
        <v>2</v>
      </c>
      <c r="D719" s="550">
        <v>18.48</v>
      </c>
      <c r="E719" s="552"/>
    </row>
    <row r="720" spans="1:5" ht="15">
      <c r="A720" s="547">
        <v>45505</v>
      </c>
      <c r="B720" s="547" t="s">
        <v>26661</v>
      </c>
      <c r="C720" s="549" t="s">
        <v>2</v>
      </c>
      <c r="D720" s="550">
        <v>16.739999999999998</v>
      </c>
      <c r="E720" s="552"/>
    </row>
    <row r="721" spans="1:5" ht="30">
      <c r="A721" s="547">
        <v>45519</v>
      </c>
      <c r="B721" s="547" t="s">
        <v>26662</v>
      </c>
      <c r="C721" s="549" t="s">
        <v>2</v>
      </c>
      <c r="D721" s="550">
        <v>22.26</v>
      </c>
      <c r="E721" s="552"/>
    </row>
    <row r="722" spans="1:5" ht="30">
      <c r="A722" s="547">
        <v>45520</v>
      </c>
      <c r="B722" s="547" t="s">
        <v>26663</v>
      </c>
      <c r="C722" s="549" t="s">
        <v>2</v>
      </c>
      <c r="D722" s="550">
        <v>20.350000000000001</v>
      </c>
      <c r="E722" s="552"/>
    </row>
    <row r="723" spans="1:5" ht="15">
      <c r="A723" s="547">
        <v>45523</v>
      </c>
      <c r="B723" s="547" t="s">
        <v>26664</v>
      </c>
      <c r="C723" s="549" t="s">
        <v>2</v>
      </c>
      <c r="D723" s="550">
        <v>29.36</v>
      </c>
      <c r="E723" s="552"/>
    </row>
    <row r="724" spans="1:5" ht="15">
      <c r="A724" s="547">
        <v>45525</v>
      </c>
      <c r="B724" s="547" t="s">
        <v>33696</v>
      </c>
      <c r="C724" s="549" t="s">
        <v>2</v>
      </c>
      <c r="D724" s="550">
        <v>5.21</v>
      </c>
      <c r="E724" s="552"/>
    </row>
    <row r="725" spans="1:5" ht="15">
      <c r="A725" s="547">
        <v>45526</v>
      </c>
      <c r="B725" s="547" t="s">
        <v>33697</v>
      </c>
      <c r="C725" s="549" t="s">
        <v>2</v>
      </c>
      <c r="D725" s="550">
        <v>16.260000000000002</v>
      </c>
      <c r="E725" s="552"/>
    </row>
    <row r="726" spans="1:5" ht="15">
      <c r="A726" s="548">
        <v>458</v>
      </c>
      <c r="B726" s="554" t="s">
        <v>26665</v>
      </c>
      <c r="C726" s="555"/>
      <c r="D726" s="555"/>
      <c r="E726" s="556"/>
    </row>
    <row r="727" spans="1:5" ht="15">
      <c r="A727" s="547">
        <v>45831</v>
      </c>
      <c r="B727" s="547" t="s">
        <v>26666</v>
      </c>
      <c r="C727" s="549" t="s">
        <v>2</v>
      </c>
      <c r="D727" s="550">
        <v>10.76</v>
      </c>
      <c r="E727" s="552"/>
    </row>
    <row r="728" spans="1:5" ht="15">
      <c r="A728" s="547">
        <v>45832</v>
      </c>
      <c r="B728" s="547" t="s">
        <v>32610</v>
      </c>
      <c r="C728" s="549" t="s">
        <v>2</v>
      </c>
      <c r="D728" s="550">
        <v>19.21</v>
      </c>
      <c r="E728" s="552"/>
    </row>
    <row r="729" spans="1:5" ht="15">
      <c r="A729" s="548">
        <v>460</v>
      </c>
      <c r="B729" s="554" t="s">
        <v>26667</v>
      </c>
      <c r="C729" s="555"/>
      <c r="D729" s="555"/>
      <c r="E729" s="556"/>
    </row>
    <row r="730" spans="1:5" ht="15">
      <c r="A730" s="547">
        <v>46027</v>
      </c>
      <c r="B730" s="547" t="s">
        <v>26668</v>
      </c>
      <c r="C730" s="549" t="s">
        <v>2</v>
      </c>
      <c r="D730" s="550">
        <v>21.05</v>
      </c>
      <c r="E730" s="552"/>
    </row>
    <row r="731" spans="1:5" ht="15">
      <c r="A731" s="547">
        <v>46028</v>
      </c>
      <c r="B731" s="547" t="s">
        <v>26669</v>
      </c>
      <c r="C731" s="549" t="s">
        <v>2</v>
      </c>
      <c r="D731" s="550">
        <v>37.130000000000003</v>
      </c>
      <c r="E731" s="552"/>
    </row>
    <row r="732" spans="1:5" ht="15">
      <c r="A732" s="548">
        <v>465</v>
      </c>
      <c r="B732" s="554" t="s">
        <v>26670</v>
      </c>
      <c r="C732" s="555"/>
      <c r="D732" s="555"/>
      <c r="E732" s="556"/>
    </row>
    <row r="733" spans="1:5" ht="30">
      <c r="A733" s="547">
        <v>46504</v>
      </c>
      <c r="B733" s="547" t="s">
        <v>26671</v>
      </c>
      <c r="C733" s="549" t="s">
        <v>2</v>
      </c>
      <c r="D733" s="550">
        <v>8.69</v>
      </c>
      <c r="E733" s="552"/>
    </row>
    <row r="734" spans="1:5" ht="30">
      <c r="A734" s="547">
        <v>46509</v>
      </c>
      <c r="B734" s="547" t="s">
        <v>26672</v>
      </c>
      <c r="C734" s="549" t="s">
        <v>2</v>
      </c>
      <c r="D734" s="550">
        <v>15.77</v>
      </c>
      <c r="E734" s="552"/>
    </row>
    <row r="735" spans="1:5" ht="15">
      <c r="A735" s="547">
        <v>46524</v>
      </c>
      <c r="B735" s="547" t="s">
        <v>26673</v>
      </c>
      <c r="C735" s="549" t="s">
        <v>2</v>
      </c>
      <c r="D735" s="550">
        <v>24.45</v>
      </c>
      <c r="E735" s="552"/>
    </row>
    <row r="736" spans="1:5" ht="15">
      <c r="A736" s="547">
        <v>46525</v>
      </c>
      <c r="B736" s="547" t="s">
        <v>26674</v>
      </c>
      <c r="C736" s="549" t="s">
        <v>2</v>
      </c>
      <c r="D736" s="550">
        <v>24.45</v>
      </c>
      <c r="E736" s="552"/>
    </row>
    <row r="737" spans="1:5" ht="15">
      <c r="A737" s="548">
        <v>466</v>
      </c>
      <c r="B737" s="554" t="s">
        <v>26675</v>
      </c>
      <c r="C737" s="555"/>
      <c r="D737" s="555"/>
      <c r="E737" s="556"/>
    </row>
    <row r="738" spans="1:5" ht="30">
      <c r="A738" s="547">
        <v>46636</v>
      </c>
      <c r="B738" s="547" t="s">
        <v>26676</v>
      </c>
      <c r="C738" s="549" t="s">
        <v>2</v>
      </c>
      <c r="D738" s="550">
        <v>43.81</v>
      </c>
      <c r="E738" s="552"/>
    </row>
    <row r="739" spans="1:5" ht="45">
      <c r="A739" s="547">
        <v>46689</v>
      </c>
      <c r="B739" s="547" t="s">
        <v>32592</v>
      </c>
      <c r="C739" s="549" t="s">
        <v>2</v>
      </c>
      <c r="D739" s="550">
        <v>100.33</v>
      </c>
      <c r="E739" s="552"/>
    </row>
    <row r="740" spans="1:5" ht="15">
      <c r="A740" s="548">
        <v>469</v>
      </c>
      <c r="B740" s="554" t="s">
        <v>26677</v>
      </c>
      <c r="C740" s="555"/>
      <c r="D740" s="555"/>
      <c r="E740" s="556"/>
    </row>
    <row r="741" spans="1:5" ht="45">
      <c r="A741" s="547">
        <v>46947</v>
      </c>
      <c r="B741" s="547" t="s">
        <v>26678</v>
      </c>
      <c r="C741" s="549" t="s">
        <v>2</v>
      </c>
      <c r="D741" s="550">
        <v>76.650000000000006</v>
      </c>
      <c r="E741" s="552"/>
    </row>
    <row r="742" spans="1:5" ht="45">
      <c r="A742" s="547">
        <v>46986</v>
      </c>
      <c r="B742" s="547" t="s">
        <v>26679</v>
      </c>
      <c r="C742" s="549" t="s">
        <v>2</v>
      </c>
      <c r="D742" s="550">
        <v>110.73</v>
      </c>
      <c r="E742" s="552"/>
    </row>
    <row r="743" spans="1:5" ht="15">
      <c r="A743" s="548">
        <v>471</v>
      </c>
      <c r="B743" s="554" t="s">
        <v>26677</v>
      </c>
      <c r="C743" s="555"/>
      <c r="D743" s="555"/>
      <c r="E743" s="556"/>
    </row>
    <row r="744" spans="1:5" ht="45">
      <c r="A744" s="547">
        <v>47160</v>
      </c>
      <c r="B744" s="547" t="s">
        <v>26680</v>
      </c>
      <c r="C744" s="549" t="s">
        <v>2</v>
      </c>
      <c r="D744" s="550">
        <v>110.46</v>
      </c>
      <c r="E744" s="552"/>
    </row>
    <row r="745" spans="1:5" ht="15">
      <c r="A745" s="548">
        <v>472</v>
      </c>
      <c r="B745" s="554" t="s">
        <v>26681</v>
      </c>
      <c r="C745" s="555"/>
      <c r="D745" s="555"/>
      <c r="E745" s="556"/>
    </row>
    <row r="746" spans="1:5" ht="45">
      <c r="A746" s="547">
        <v>47270</v>
      </c>
      <c r="B746" s="547" t="s">
        <v>26682</v>
      </c>
      <c r="C746" s="549" t="s">
        <v>2</v>
      </c>
      <c r="D746" s="550">
        <v>148.86000000000001</v>
      </c>
      <c r="E746" s="552"/>
    </row>
    <row r="747" spans="1:5" ht="45">
      <c r="A747" s="547">
        <v>47271</v>
      </c>
      <c r="B747" s="547" t="s">
        <v>26683</v>
      </c>
      <c r="C747" s="549" t="s">
        <v>2</v>
      </c>
      <c r="D747" s="550">
        <v>68.81</v>
      </c>
      <c r="E747" s="552"/>
    </row>
    <row r="748" spans="1:5" ht="15">
      <c r="A748" s="548">
        <v>475</v>
      </c>
      <c r="B748" s="554" t="s">
        <v>26684</v>
      </c>
      <c r="C748" s="555"/>
      <c r="D748" s="555"/>
      <c r="E748" s="556"/>
    </row>
    <row r="749" spans="1:5" ht="15">
      <c r="A749" s="547">
        <v>47526</v>
      </c>
      <c r="B749" s="547" t="s">
        <v>26685</v>
      </c>
      <c r="C749" s="549" t="s">
        <v>2</v>
      </c>
      <c r="D749" s="550">
        <v>154.25</v>
      </c>
      <c r="E749" s="552"/>
    </row>
    <row r="750" spans="1:5" ht="15">
      <c r="A750" s="547">
        <v>47527</v>
      </c>
      <c r="B750" s="547" t="s">
        <v>26686</v>
      </c>
      <c r="C750" s="549" t="s">
        <v>2</v>
      </c>
      <c r="D750" s="550">
        <v>755.9</v>
      </c>
      <c r="E750" s="552"/>
    </row>
    <row r="751" spans="1:5" ht="42.75" customHeight="1">
      <c r="A751" s="547">
        <v>47530</v>
      </c>
      <c r="B751" s="547" t="s">
        <v>26687</v>
      </c>
      <c r="C751" s="549" t="s">
        <v>2</v>
      </c>
      <c r="D751" s="551">
        <v>1004</v>
      </c>
      <c r="E751" s="552"/>
    </row>
    <row r="752" spans="1:5" ht="15">
      <c r="A752" s="547">
        <v>47561</v>
      </c>
      <c r="B752" s="547" t="s">
        <v>26688</v>
      </c>
      <c r="C752" s="549" t="s">
        <v>2</v>
      </c>
      <c r="D752" s="550">
        <v>91.35</v>
      </c>
      <c r="E752" s="552"/>
    </row>
    <row r="753" spans="1:5" ht="15">
      <c r="A753" s="547">
        <v>47566</v>
      </c>
      <c r="B753" s="547" t="s">
        <v>26689</v>
      </c>
      <c r="C753" s="549" t="s">
        <v>2</v>
      </c>
      <c r="D753" s="551">
        <v>1700.59</v>
      </c>
      <c r="E753" s="552"/>
    </row>
    <row r="754" spans="1:5" ht="15">
      <c r="A754" s="547">
        <v>47574</v>
      </c>
      <c r="B754" s="547" t="s">
        <v>26690</v>
      </c>
      <c r="C754" s="549" t="s">
        <v>2</v>
      </c>
      <c r="D754" s="551">
        <v>4214.07</v>
      </c>
      <c r="E754" s="552"/>
    </row>
    <row r="755" spans="1:5" ht="15">
      <c r="A755" s="548">
        <v>476</v>
      </c>
      <c r="B755" s="554" t="s">
        <v>26691</v>
      </c>
      <c r="C755" s="555"/>
      <c r="D755" s="555"/>
      <c r="E755" s="556"/>
    </row>
    <row r="756" spans="1:5" ht="15">
      <c r="A756" s="547">
        <v>47633</v>
      </c>
      <c r="B756" s="547" t="s">
        <v>26692</v>
      </c>
      <c r="C756" s="549" t="s">
        <v>2</v>
      </c>
      <c r="D756" s="551">
        <v>1436.44</v>
      </c>
      <c r="E756" s="552"/>
    </row>
    <row r="757" spans="1:5" ht="15">
      <c r="A757" s="547">
        <v>47634</v>
      </c>
      <c r="B757" s="547" t="s">
        <v>26693</v>
      </c>
      <c r="C757" s="549" t="s">
        <v>2</v>
      </c>
      <c r="D757" s="551">
        <v>1348.77</v>
      </c>
      <c r="E757" s="552"/>
    </row>
    <row r="758" spans="1:5" ht="15">
      <c r="A758" s="548">
        <v>477</v>
      </c>
      <c r="B758" s="554" t="s">
        <v>26691</v>
      </c>
      <c r="C758" s="555"/>
      <c r="D758" s="555"/>
      <c r="E758" s="556"/>
    </row>
    <row r="759" spans="1:5" ht="30">
      <c r="A759" s="547">
        <v>47724</v>
      </c>
      <c r="B759" s="547" t="s">
        <v>26694</v>
      </c>
      <c r="C759" s="549" t="s">
        <v>2</v>
      </c>
      <c r="D759" s="551">
        <v>5626.89</v>
      </c>
      <c r="E759" s="552"/>
    </row>
    <row r="760" spans="1:5" ht="45">
      <c r="A760" s="547">
        <v>47766</v>
      </c>
      <c r="B760" s="547" t="s">
        <v>26695</v>
      </c>
      <c r="C760" s="549" t="s">
        <v>2</v>
      </c>
      <c r="D760" s="551">
        <v>8380.35</v>
      </c>
      <c r="E760" s="552"/>
    </row>
    <row r="761" spans="1:5" ht="15">
      <c r="A761" s="547">
        <v>47795</v>
      </c>
      <c r="B761" s="547" t="s">
        <v>26696</v>
      </c>
      <c r="C761" s="549" t="s">
        <v>2</v>
      </c>
      <c r="D761" s="551">
        <v>1426.16</v>
      </c>
      <c r="E761" s="552"/>
    </row>
    <row r="762" spans="1:5" ht="15">
      <c r="A762" s="548">
        <v>478</v>
      </c>
      <c r="B762" s="554" t="s">
        <v>26697</v>
      </c>
      <c r="C762" s="555"/>
      <c r="D762" s="555"/>
      <c r="E762" s="556"/>
    </row>
    <row r="763" spans="1:5" ht="30">
      <c r="A763" s="547">
        <v>47826</v>
      </c>
      <c r="B763" s="547" t="s">
        <v>26698</v>
      </c>
      <c r="C763" s="549" t="s">
        <v>2</v>
      </c>
      <c r="D763" s="551">
        <v>2944.37</v>
      </c>
      <c r="E763" s="552"/>
    </row>
    <row r="764" spans="1:5" ht="15">
      <c r="A764" s="547">
        <v>47855</v>
      </c>
      <c r="B764" s="547" t="s">
        <v>26699</v>
      </c>
      <c r="C764" s="549" t="s">
        <v>2</v>
      </c>
      <c r="D764" s="550">
        <v>64.180000000000007</v>
      </c>
      <c r="E764" s="552"/>
    </row>
    <row r="765" spans="1:5" ht="15">
      <c r="A765" s="547">
        <v>47862</v>
      </c>
      <c r="B765" s="547" t="s">
        <v>26700</v>
      </c>
      <c r="C765" s="549" t="s">
        <v>2</v>
      </c>
      <c r="D765" s="550">
        <v>269.3</v>
      </c>
      <c r="E765" s="552"/>
    </row>
    <row r="766" spans="1:5" ht="30">
      <c r="A766" s="547">
        <v>47876</v>
      </c>
      <c r="B766" s="547" t="s">
        <v>32611</v>
      </c>
      <c r="C766" s="549" t="s">
        <v>2</v>
      </c>
      <c r="D766" s="551">
        <v>11153.31</v>
      </c>
      <c r="E766" s="552"/>
    </row>
    <row r="767" spans="1:5" ht="15">
      <c r="A767" s="548">
        <v>480</v>
      </c>
      <c r="B767" s="554" t="s">
        <v>26701</v>
      </c>
      <c r="C767" s="555"/>
      <c r="D767" s="555"/>
      <c r="E767" s="556"/>
    </row>
    <row r="768" spans="1:5" ht="15">
      <c r="A768" s="547">
        <v>48002</v>
      </c>
      <c r="B768" s="547" t="s">
        <v>26702</v>
      </c>
      <c r="C768" s="549" t="s">
        <v>2</v>
      </c>
      <c r="D768" s="550">
        <v>66.44</v>
      </c>
      <c r="E768" s="552"/>
    </row>
    <row r="769" spans="1:5" ht="30">
      <c r="A769" s="547">
        <v>48004</v>
      </c>
      <c r="B769" s="547" t="s">
        <v>26703</v>
      </c>
      <c r="C769" s="549" t="s">
        <v>2</v>
      </c>
      <c r="D769" s="550">
        <v>141.91999999999999</v>
      </c>
      <c r="E769" s="552"/>
    </row>
    <row r="770" spans="1:5" ht="15">
      <c r="A770" s="547">
        <v>48015</v>
      </c>
      <c r="B770" s="547" t="s">
        <v>26704</v>
      </c>
      <c r="C770" s="549" t="s">
        <v>2</v>
      </c>
      <c r="D770" s="550">
        <v>89.31</v>
      </c>
      <c r="E770" s="552"/>
    </row>
    <row r="771" spans="1:5" ht="15">
      <c r="A771" s="547">
        <v>48020</v>
      </c>
      <c r="B771" s="547" t="s">
        <v>26705</v>
      </c>
      <c r="C771" s="549" t="s">
        <v>2</v>
      </c>
      <c r="D771" s="550">
        <v>12.86</v>
      </c>
      <c r="E771" s="552"/>
    </row>
    <row r="772" spans="1:5" ht="15">
      <c r="A772" s="547">
        <v>48035</v>
      </c>
      <c r="B772" s="547" t="s">
        <v>26706</v>
      </c>
      <c r="C772" s="549" t="s">
        <v>2</v>
      </c>
      <c r="D772" s="550">
        <v>141.94999999999999</v>
      </c>
      <c r="E772" s="552"/>
    </row>
    <row r="773" spans="1:5" ht="15">
      <c r="A773" s="547">
        <v>48036</v>
      </c>
      <c r="B773" s="547" t="s">
        <v>26707</v>
      </c>
      <c r="C773" s="549" t="s">
        <v>2</v>
      </c>
      <c r="D773" s="550">
        <v>142.15</v>
      </c>
      <c r="E773" s="552"/>
    </row>
    <row r="774" spans="1:5" ht="30">
      <c r="A774" s="547">
        <v>48038</v>
      </c>
      <c r="B774" s="547" t="s">
        <v>26708</v>
      </c>
      <c r="C774" s="549" t="s">
        <v>2</v>
      </c>
      <c r="D774" s="550">
        <v>17.07</v>
      </c>
      <c r="E774" s="552"/>
    </row>
    <row r="775" spans="1:5" ht="15">
      <c r="A775" s="547">
        <v>48041</v>
      </c>
      <c r="B775" s="547" t="s">
        <v>26709</v>
      </c>
      <c r="C775" s="549" t="s">
        <v>2</v>
      </c>
      <c r="D775" s="550">
        <v>252.5</v>
      </c>
      <c r="E775" s="552"/>
    </row>
    <row r="776" spans="1:5" ht="15">
      <c r="A776" s="547">
        <v>48051</v>
      </c>
      <c r="B776" s="547" t="s">
        <v>26710</v>
      </c>
      <c r="C776" s="549" t="s">
        <v>2</v>
      </c>
      <c r="D776" s="550">
        <v>13.45</v>
      </c>
      <c r="E776" s="552"/>
    </row>
    <row r="777" spans="1:5" ht="15">
      <c r="A777" s="547">
        <v>48052</v>
      </c>
      <c r="B777" s="547" t="s">
        <v>26711</v>
      </c>
      <c r="C777" s="549" t="s">
        <v>2</v>
      </c>
      <c r="D777" s="550">
        <v>5.12</v>
      </c>
      <c r="E777" s="552"/>
    </row>
    <row r="778" spans="1:5" ht="15">
      <c r="A778" s="547">
        <v>48053</v>
      </c>
      <c r="B778" s="547" t="s">
        <v>26712</v>
      </c>
      <c r="C778" s="549" t="s">
        <v>2</v>
      </c>
      <c r="D778" s="550">
        <v>38.159999999999997</v>
      </c>
      <c r="E778" s="552"/>
    </row>
    <row r="779" spans="1:5" ht="15">
      <c r="A779" s="547">
        <v>48054</v>
      </c>
      <c r="B779" s="547" t="s">
        <v>26713</v>
      </c>
      <c r="C779" s="549" t="s">
        <v>2</v>
      </c>
      <c r="D779" s="550">
        <v>10.52</v>
      </c>
      <c r="E779" s="552"/>
    </row>
    <row r="780" spans="1:5" ht="15">
      <c r="A780" s="547">
        <v>48055</v>
      </c>
      <c r="B780" s="547" t="s">
        <v>26714</v>
      </c>
      <c r="C780" s="549" t="s">
        <v>2</v>
      </c>
      <c r="D780" s="550">
        <v>27.74</v>
      </c>
      <c r="E780" s="552"/>
    </row>
    <row r="781" spans="1:5" ht="15">
      <c r="A781" s="547">
        <v>48056</v>
      </c>
      <c r="B781" s="547" t="s">
        <v>26715</v>
      </c>
      <c r="C781" s="549" t="s">
        <v>2</v>
      </c>
      <c r="D781" s="550">
        <v>8.11</v>
      </c>
      <c r="E781" s="552"/>
    </row>
    <row r="782" spans="1:5" ht="15">
      <c r="A782" s="547">
        <v>48057</v>
      </c>
      <c r="B782" s="547" t="s">
        <v>26716</v>
      </c>
      <c r="C782" s="549" t="s">
        <v>2</v>
      </c>
      <c r="D782" s="550">
        <v>10.17</v>
      </c>
      <c r="E782" s="552"/>
    </row>
    <row r="783" spans="1:5" ht="30">
      <c r="A783" s="547">
        <v>48064</v>
      </c>
      <c r="B783" s="547" t="s">
        <v>26717</v>
      </c>
      <c r="C783" s="549" t="s">
        <v>2</v>
      </c>
      <c r="D783" s="550">
        <v>17.72</v>
      </c>
      <c r="E783" s="552"/>
    </row>
    <row r="784" spans="1:5" ht="15">
      <c r="A784" s="547">
        <v>48067</v>
      </c>
      <c r="B784" s="547" t="s">
        <v>26718</v>
      </c>
      <c r="C784" s="549" t="s">
        <v>2</v>
      </c>
      <c r="D784" s="550">
        <v>2.98</v>
      </c>
      <c r="E784" s="552"/>
    </row>
    <row r="785" spans="1:5" ht="30">
      <c r="A785" s="547">
        <v>48070</v>
      </c>
      <c r="B785" s="547" t="s">
        <v>26719</v>
      </c>
      <c r="C785" s="549" t="s">
        <v>2</v>
      </c>
      <c r="D785" s="550">
        <v>1.43</v>
      </c>
      <c r="E785" s="552"/>
    </row>
    <row r="786" spans="1:5" ht="15">
      <c r="A786" s="547">
        <v>48085</v>
      </c>
      <c r="B786" s="547" t="s">
        <v>26720</v>
      </c>
      <c r="C786" s="549" t="s">
        <v>2</v>
      </c>
      <c r="D786" s="550">
        <v>63.44</v>
      </c>
      <c r="E786" s="552"/>
    </row>
    <row r="787" spans="1:5" ht="15">
      <c r="A787" s="548">
        <v>481</v>
      </c>
      <c r="B787" s="554" t="s">
        <v>26721</v>
      </c>
      <c r="C787" s="555"/>
      <c r="D787" s="555"/>
      <c r="E787" s="556"/>
    </row>
    <row r="788" spans="1:5" ht="30">
      <c r="A788" s="547">
        <v>48120</v>
      </c>
      <c r="B788" s="547" t="s">
        <v>26722</v>
      </c>
      <c r="C788" s="549" t="s">
        <v>2</v>
      </c>
      <c r="D788" s="550">
        <v>13.45</v>
      </c>
      <c r="E788" s="552"/>
    </row>
    <row r="789" spans="1:5" ht="15">
      <c r="A789" s="547">
        <v>48145</v>
      </c>
      <c r="B789" s="547" t="s">
        <v>26723</v>
      </c>
      <c r="C789" s="549" t="s">
        <v>2</v>
      </c>
      <c r="D789" s="550">
        <v>8.42</v>
      </c>
      <c r="E789" s="552"/>
    </row>
    <row r="790" spans="1:5" ht="15">
      <c r="A790" s="547">
        <v>48146</v>
      </c>
      <c r="B790" s="547" t="s">
        <v>26724</v>
      </c>
      <c r="C790" s="549" t="s">
        <v>2</v>
      </c>
      <c r="D790" s="550">
        <v>5.85</v>
      </c>
      <c r="E790" s="552"/>
    </row>
    <row r="791" spans="1:5" ht="15">
      <c r="A791" s="547">
        <v>48149</v>
      </c>
      <c r="B791" s="547" t="s">
        <v>26725</v>
      </c>
      <c r="C791" s="549" t="s">
        <v>2</v>
      </c>
      <c r="D791" s="550">
        <v>36.83</v>
      </c>
      <c r="E791" s="552"/>
    </row>
    <row r="792" spans="1:5" ht="15">
      <c r="A792" s="547">
        <v>48150</v>
      </c>
      <c r="B792" s="547" t="s">
        <v>26726</v>
      </c>
      <c r="C792" s="549" t="s">
        <v>1</v>
      </c>
      <c r="D792" s="550">
        <v>63.71</v>
      </c>
      <c r="E792" s="552"/>
    </row>
    <row r="793" spans="1:5" ht="15">
      <c r="A793" s="547">
        <v>48151</v>
      </c>
      <c r="B793" s="547" t="s">
        <v>26727</v>
      </c>
      <c r="C793" s="549" t="s">
        <v>1</v>
      </c>
      <c r="D793" s="550">
        <v>47.91</v>
      </c>
      <c r="E793" s="552"/>
    </row>
    <row r="794" spans="1:5" ht="15">
      <c r="A794" s="547">
        <v>48152</v>
      </c>
      <c r="B794" s="547" t="s">
        <v>26728</v>
      </c>
      <c r="C794" s="549" t="s">
        <v>1</v>
      </c>
      <c r="D794" s="550">
        <v>25.59</v>
      </c>
      <c r="E794" s="552"/>
    </row>
    <row r="795" spans="1:5" ht="15">
      <c r="A795" s="548">
        <v>482</v>
      </c>
      <c r="B795" s="554" t="s">
        <v>676</v>
      </c>
      <c r="C795" s="555"/>
      <c r="D795" s="555"/>
      <c r="E795" s="556"/>
    </row>
    <row r="796" spans="1:5" ht="15">
      <c r="A796" s="547">
        <v>48220</v>
      </c>
      <c r="B796" s="547" t="s">
        <v>26729</v>
      </c>
      <c r="C796" s="549" t="s">
        <v>2</v>
      </c>
      <c r="D796" s="550">
        <v>17.2</v>
      </c>
      <c r="E796" s="552"/>
    </row>
    <row r="797" spans="1:5" ht="15">
      <c r="A797" s="548">
        <v>483</v>
      </c>
      <c r="B797" s="554" t="s">
        <v>26461</v>
      </c>
      <c r="C797" s="555"/>
      <c r="D797" s="555"/>
      <c r="E797" s="556"/>
    </row>
    <row r="798" spans="1:5" ht="15">
      <c r="A798" s="547">
        <v>48316</v>
      </c>
      <c r="B798" s="547" t="s">
        <v>26730</v>
      </c>
      <c r="C798" s="549" t="s">
        <v>2</v>
      </c>
      <c r="D798" s="550">
        <v>559.34</v>
      </c>
      <c r="E798" s="552"/>
    </row>
    <row r="799" spans="1:5" ht="15">
      <c r="A799" s="547">
        <v>48340</v>
      </c>
      <c r="B799" s="547" t="s">
        <v>26731</v>
      </c>
      <c r="C799" s="549" t="s">
        <v>2</v>
      </c>
      <c r="D799" s="550">
        <v>36.619999999999997</v>
      </c>
      <c r="E799" s="552"/>
    </row>
    <row r="800" spans="1:5" ht="15">
      <c r="A800" s="547">
        <v>48341</v>
      </c>
      <c r="B800" s="547" t="s">
        <v>26732</v>
      </c>
      <c r="C800" s="549" t="s">
        <v>2</v>
      </c>
      <c r="D800" s="550">
        <v>110.9</v>
      </c>
      <c r="E800" s="552"/>
    </row>
    <row r="801" spans="1:5" ht="30">
      <c r="A801" s="547">
        <v>48342</v>
      </c>
      <c r="B801" s="547" t="s">
        <v>26733</v>
      </c>
      <c r="C801" s="549" t="s">
        <v>2</v>
      </c>
      <c r="D801" s="550">
        <v>17.010000000000002</v>
      </c>
      <c r="E801" s="552"/>
    </row>
    <row r="802" spans="1:5" ht="15">
      <c r="A802" s="547">
        <v>48365</v>
      </c>
      <c r="B802" s="547" t="s">
        <v>26734</v>
      </c>
      <c r="C802" s="549" t="s">
        <v>2</v>
      </c>
      <c r="D802" s="550">
        <v>6.88</v>
      </c>
      <c r="E802" s="552"/>
    </row>
    <row r="803" spans="1:5" ht="30">
      <c r="A803" s="547">
        <v>48390</v>
      </c>
      <c r="B803" s="547" t="s">
        <v>26735</v>
      </c>
      <c r="C803" s="549" t="s">
        <v>1</v>
      </c>
      <c r="D803" s="550">
        <v>44.52</v>
      </c>
      <c r="E803" s="552"/>
    </row>
    <row r="804" spans="1:5" ht="15">
      <c r="A804" s="548">
        <v>484</v>
      </c>
      <c r="B804" s="554" t="s">
        <v>26736</v>
      </c>
      <c r="C804" s="555"/>
      <c r="D804" s="555"/>
      <c r="E804" s="556"/>
    </row>
    <row r="805" spans="1:5" ht="30">
      <c r="A805" s="547">
        <v>48444</v>
      </c>
      <c r="B805" s="547" t="s">
        <v>26737</v>
      </c>
      <c r="C805" s="549" t="s">
        <v>2</v>
      </c>
      <c r="D805" s="550">
        <v>43.62</v>
      </c>
      <c r="E805" s="552"/>
    </row>
    <row r="806" spans="1:5" ht="15">
      <c r="A806" s="547">
        <v>48458</v>
      </c>
      <c r="B806" s="547" t="s">
        <v>26738</v>
      </c>
      <c r="C806" s="549" t="s">
        <v>2</v>
      </c>
      <c r="D806" s="550">
        <v>1.59</v>
      </c>
      <c r="E806" s="552"/>
    </row>
    <row r="807" spans="1:5" ht="15">
      <c r="A807" s="547">
        <v>48474</v>
      </c>
      <c r="B807" s="547" t="s">
        <v>26739</v>
      </c>
      <c r="C807" s="549" t="s">
        <v>2</v>
      </c>
      <c r="D807" s="550">
        <v>222.98</v>
      </c>
      <c r="E807" s="552"/>
    </row>
    <row r="808" spans="1:5" ht="15">
      <c r="A808" s="548">
        <v>485</v>
      </c>
      <c r="B808" s="554" t="s">
        <v>26736</v>
      </c>
      <c r="C808" s="555"/>
      <c r="D808" s="555"/>
      <c r="E808" s="556"/>
    </row>
    <row r="809" spans="1:5" ht="30">
      <c r="A809" s="547">
        <v>48502</v>
      </c>
      <c r="B809" s="547" t="s">
        <v>26740</v>
      </c>
      <c r="C809" s="549" t="s">
        <v>2</v>
      </c>
      <c r="D809" s="550">
        <v>1.5</v>
      </c>
      <c r="E809" s="552"/>
    </row>
    <row r="810" spans="1:5" ht="30">
      <c r="A810" s="547">
        <v>48503</v>
      </c>
      <c r="B810" s="547" t="s">
        <v>26741</v>
      </c>
      <c r="C810" s="549" t="s">
        <v>2</v>
      </c>
      <c r="D810" s="550">
        <v>2</v>
      </c>
      <c r="E810" s="552"/>
    </row>
    <row r="811" spans="1:5" ht="30">
      <c r="A811" s="547">
        <v>48505</v>
      </c>
      <c r="B811" s="547" t="s">
        <v>26742</v>
      </c>
      <c r="C811" s="549" t="s">
        <v>2</v>
      </c>
      <c r="D811" s="550">
        <v>3.5</v>
      </c>
      <c r="E811" s="552"/>
    </row>
    <row r="812" spans="1:5" ht="30">
      <c r="A812" s="547">
        <v>48506</v>
      </c>
      <c r="B812" s="547" t="s">
        <v>26743</v>
      </c>
      <c r="C812" s="549" t="s">
        <v>2</v>
      </c>
      <c r="D812" s="550">
        <v>6.72</v>
      </c>
      <c r="E812" s="552"/>
    </row>
    <row r="813" spans="1:5" ht="30">
      <c r="A813" s="547">
        <v>48508</v>
      </c>
      <c r="B813" s="547" t="s">
        <v>26744</v>
      </c>
      <c r="C813" s="549" t="s">
        <v>2</v>
      </c>
      <c r="D813" s="550">
        <v>11.49</v>
      </c>
      <c r="E813" s="552"/>
    </row>
    <row r="814" spans="1:5" ht="30">
      <c r="A814" s="547">
        <v>48510</v>
      </c>
      <c r="B814" s="547" t="s">
        <v>26745</v>
      </c>
      <c r="C814" s="549" t="s">
        <v>2</v>
      </c>
      <c r="D814" s="550">
        <v>14.84</v>
      </c>
      <c r="E814" s="552"/>
    </row>
    <row r="815" spans="1:5" ht="30">
      <c r="A815" s="547">
        <v>48512</v>
      </c>
      <c r="B815" s="547" t="s">
        <v>26746</v>
      </c>
      <c r="C815" s="549" t="s">
        <v>2</v>
      </c>
      <c r="D815" s="550">
        <v>57.57</v>
      </c>
      <c r="E815" s="552"/>
    </row>
    <row r="816" spans="1:5" ht="15">
      <c r="A816" s="547">
        <v>48516</v>
      </c>
      <c r="B816" s="547" t="s">
        <v>26747</v>
      </c>
      <c r="C816" s="549" t="s">
        <v>2</v>
      </c>
      <c r="D816" s="550">
        <v>0.86</v>
      </c>
      <c r="E816" s="552"/>
    </row>
    <row r="817" spans="1:5" ht="15">
      <c r="A817" s="547">
        <v>48517</v>
      </c>
      <c r="B817" s="547" t="s">
        <v>26748</v>
      </c>
      <c r="C817" s="549" t="s">
        <v>2</v>
      </c>
      <c r="D817" s="550">
        <v>1.44</v>
      </c>
      <c r="E817" s="552"/>
    </row>
    <row r="818" spans="1:5" ht="30">
      <c r="A818" s="547">
        <v>48518</v>
      </c>
      <c r="B818" s="547" t="s">
        <v>26749</v>
      </c>
      <c r="C818" s="549" t="s">
        <v>2</v>
      </c>
      <c r="D818" s="550">
        <v>1.97</v>
      </c>
      <c r="E818" s="552"/>
    </row>
    <row r="819" spans="1:5" ht="30">
      <c r="A819" s="547">
        <v>48519</v>
      </c>
      <c r="B819" s="547" t="s">
        <v>26750</v>
      </c>
      <c r="C819" s="549" t="s">
        <v>2</v>
      </c>
      <c r="D819" s="550">
        <v>2.2400000000000002</v>
      </c>
      <c r="E819" s="552"/>
    </row>
    <row r="820" spans="1:5" ht="15">
      <c r="A820" s="547">
        <v>48520</v>
      </c>
      <c r="B820" s="547" t="s">
        <v>26751</v>
      </c>
      <c r="C820" s="549" t="s">
        <v>2</v>
      </c>
      <c r="D820" s="550">
        <v>3.39</v>
      </c>
      <c r="E820" s="552"/>
    </row>
    <row r="821" spans="1:5" ht="15">
      <c r="A821" s="547">
        <v>48522</v>
      </c>
      <c r="B821" s="547" t="s">
        <v>26752</v>
      </c>
      <c r="C821" s="549" t="s">
        <v>2</v>
      </c>
      <c r="D821" s="550">
        <v>9.33</v>
      </c>
      <c r="E821" s="552"/>
    </row>
    <row r="822" spans="1:5" ht="15">
      <c r="A822" s="547">
        <v>48524</v>
      </c>
      <c r="B822" s="547" t="s">
        <v>26753</v>
      </c>
      <c r="C822" s="549" t="s">
        <v>2</v>
      </c>
      <c r="D822" s="550">
        <v>10.62</v>
      </c>
      <c r="E822" s="552"/>
    </row>
    <row r="823" spans="1:5" ht="15">
      <c r="A823" s="547">
        <v>48525</v>
      </c>
      <c r="B823" s="547" t="s">
        <v>26754</v>
      </c>
      <c r="C823" s="549" t="s">
        <v>2</v>
      </c>
      <c r="D823" s="550">
        <v>27.24</v>
      </c>
      <c r="E823" s="552"/>
    </row>
    <row r="824" spans="1:5" ht="30">
      <c r="A824" s="547">
        <v>48534</v>
      </c>
      <c r="B824" s="547" t="s">
        <v>32725</v>
      </c>
      <c r="C824" s="549" t="s">
        <v>2</v>
      </c>
      <c r="D824" s="550">
        <v>0.67</v>
      </c>
      <c r="E824" s="552"/>
    </row>
    <row r="825" spans="1:5" ht="30">
      <c r="A825" s="547">
        <v>48538</v>
      </c>
      <c r="B825" s="547" t="s">
        <v>32726</v>
      </c>
      <c r="C825" s="549" t="s">
        <v>2</v>
      </c>
      <c r="D825" s="550">
        <v>1.5</v>
      </c>
      <c r="E825" s="552"/>
    </row>
    <row r="826" spans="1:5" ht="15">
      <c r="A826" s="547">
        <v>48553</v>
      </c>
      <c r="B826" s="547" t="s">
        <v>26755</v>
      </c>
      <c r="C826" s="549" t="s">
        <v>2</v>
      </c>
      <c r="D826" s="550">
        <v>5.39</v>
      </c>
      <c r="E826" s="552"/>
    </row>
    <row r="827" spans="1:5" ht="15">
      <c r="A827" s="547">
        <v>48556</v>
      </c>
      <c r="B827" s="547" t="s">
        <v>26756</v>
      </c>
      <c r="C827" s="549" t="s">
        <v>2</v>
      </c>
      <c r="D827" s="550">
        <v>3.07</v>
      </c>
      <c r="E827" s="552"/>
    </row>
    <row r="828" spans="1:5" ht="15">
      <c r="A828" s="548">
        <v>486</v>
      </c>
      <c r="B828" s="554" t="s">
        <v>26736</v>
      </c>
      <c r="C828" s="555"/>
      <c r="D828" s="555"/>
      <c r="E828" s="556"/>
    </row>
    <row r="829" spans="1:5" ht="15">
      <c r="A829" s="547">
        <v>48606</v>
      </c>
      <c r="B829" s="547" t="s">
        <v>26757</v>
      </c>
      <c r="C829" s="549" t="s">
        <v>2</v>
      </c>
      <c r="D829" s="550">
        <v>8.41</v>
      </c>
      <c r="E829" s="552"/>
    </row>
    <row r="830" spans="1:5" ht="15">
      <c r="A830" s="547">
        <v>48607</v>
      </c>
      <c r="B830" s="547" t="s">
        <v>26758</v>
      </c>
      <c r="C830" s="549" t="s">
        <v>2</v>
      </c>
      <c r="D830" s="550">
        <v>12.53</v>
      </c>
      <c r="E830" s="552"/>
    </row>
    <row r="831" spans="1:5" ht="15">
      <c r="A831" s="547">
        <v>48630</v>
      </c>
      <c r="B831" s="547" t="s">
        <v>26759</v>
      </c>
      <c r="C831" s="549" t="s">
        <v>1</v>
      </c>
      <c r="D831" s="550">
        <v>4.04</v>
      </c>
      <c r="E831" s="552"/>
    </row>
    <row r="832" spans="1:5" ht="15">
      <c r="A832" s="547">
        <v>48634</v>
      </c>
      <c r="B832" s="547" t="s">
        <v>26760</v>
      </c>
      <c r="C832" s="549" t="s">
        <v>1</v>
      </c>
      <c r="D832" s="550">
        <v>38.07</v>
      </c>
      <c r="E832" s="552"/>
    </row>
    <row r="833" spans="1:5" ht="15">
      <c r="A833" s="547">
        <v>48665</v>
      </c>
      <c r="B833" s="547" t="s">
        <v>26761</v>
      </c>
      <c r="C833" s="549" t="s">
        <v>2</v>
      </c>
      <c r="D833" s="550">
        <v>0.32</v>
      </c>
      <c r="E833" s="552"/>
    </row>
    <row r="834" spans="1:5" ht="15">
      <c r="A834" s="548">
        <v>487</v>
      </c>
      <c r="B834" s="554" t="s">
        <v>26762</v>
      </c>
      <c r="C834" s="555"/>
      <c r="D834" s="555"/>
      <c r="E834" s="556"/>
    </row>
    <row r="835" spans="1:5" ht="15">
      <c r="A835" s="547">
        <v>48701</v>
      </c>
      <c r="B835" s="547" t="s">
        <v>26763</v>
      </c>
      <c r="C835" s="549" t="s">
        <v>1</v>
      </c>
      <c r="D835" s="550">
        <v>9.8800000000000008</v>
      </c>
      <c r="E835" s="552"/>
    </row>
    <row r="836" spans="1:5" ht="15">
      <c r="A836" s="547">
        <v>48730</v>
      </c>
      <c r="B836" s="547" t="s">
        <v>26764</v>
      </c>
      <c r="C836" s="549" t="s">
        <v>2</v>
      </c>
      <c r="D836" s="550">
        <v>123.39</v>
      </c>
      <c r="E836" s="552"/>
    </row>
    <row r="837" spans="1:5" ht="15">
      <c r="A837" s="547">
        <v>48744</v>
      </c>
      <c r="B837" s="547" t="s">
        <v>26765</v>
      </c>
      <c r="C837" s="549" t="s">
        <v>2</v>
      </c>
      <c r="D837" s="550">
        <v>94.12</v>
      </c>
      <c r="E837" s="552"/>
    </row>
    <row r="838" spans="1:5" ht="15">
      <c r="A838" s="547">
        <v>48747</v>
      </c>
      <c r="B838" s="547" t="s">
        <v>26766</v>
      </c>
      <c r="C838" s="549" t="s">
        <v>2</v>
      </c>
      <c r="D838" s="550">
        <v>1.36</v>
      </c>
      <c r="E838" s="552"/>
    </row>
    <row r="839" spans="1:5" ht="15">
      <c r="A839" s="547">
        <v>48763</v>
      </c>
      <c r="B839" s="547" t="s">
        <v>26767</v>
      </c>
      <c r="C839" s="549" t="s">
        <v>2</v>
      </c>
      <c r="D839" s="550">
        <v>24.86</v>
      </c>
      <c r="E839" s="552"/>
    </row>
    <row r="840" spans="1:5" ht="15">
      <c r="A840" s="547">
        <v>48772</v>
      </c>
      <c r="B840" s="547" t="s">
        <v>26768</v>
      </c>
      <c r="C840" s="549" t="s">
        <v>2</v>
      </c>
      <c r="D840" s="550">
        <v>156.69999999999999</v>
      </c>
      <c r="E840" s="552"/>
    </row>
    <row r="841" spans="1:5" ht="30">
      <c r="A841" s="547">
        <v>48782</v>
      </c>
      <c r="B841" s="547" t="s">
        <v>26769</v>
      </c>
      <c r="C841" s="549" t="s">
        <v>2</v>
      </c>
      <c r="D841" s="550">
        <v>115.41</v>
      </c>
      <c r="E841" s="552"/>
    </row>
    <row r="842" spans="1:5" ht="15">
      <c r="A842" s="547">
        <v>48784</v>
      </c>
      <c r="B842" s="547" t="s">
        <v>26770</v>
      </c>
      <c r="C842" s="549" t="s">
        <v>2</v>
      </c>
      <c r="D842" s="550">
        <v>159.15</v>
      </c>
      <c r="E842" s="552"/>
    </row>
    <row r="843" spans="1:5" ht="15">
      <c r="A843" s="547">
        <v>48790</v>
      </c>
      <c r="B843" s="547" t="s">
        <v>26771</v>
      </c>
      <c r="C843" s="549" t="s">
        <v>2</v>
      </c>
      <c r="D843" s="550">
        <v>641.09</v>
      </c>
      <c r="E843" s="552"/>
    </row>
    <row r="844" spans="1:5" ht="15">
      <c r="A844" s="547">
        <v>48794</v>
      </c>
      <c r="B844" s="547" t="s">
        <v>26772</v>
      </c>
      <c r="C844" s="549" t="s">
        <v>2</v>
      </c>
      <c r="D844" s="550">
        <v>39.659999999999997</v>
      </c>
      <c r="E844" s="552"/>
    </row>
    <row r="845" spans="1:5" ht="15">
      <c r="A845" s="548">
        <v>488</v>
      </c>
      <c r="B845" s="554" t="s">
        <v>26295</v>
      </c>
      <c r="C845" s="555"/>
      <c r="D845" s="555"/>
      <c r="E845" s="556"/>
    </row>
    <row r="846" spans="1:5" ht="15">
      <c r="A846" s="547">
        <v>48860</v>
      </c>
      <c r="B846" s="547" t="s">
        <v>26773</v>
      </c>
      <c r="C846" s="549" t="s">
        <v>2</v>
      </c>
      <c r="D846" s="550">
        <v>26.42</v>
      </c>
      <c r="E846" s="552"/>
    </row>
    <row r="847" spans="1:5" ht="15">
      <c r="A847" s="548">
        <v>489</v>
      </c>
      <c r="B847" s="554" t="s">
        <v>26461</v>
      </c>
      <c r="C847" s="555"/>
      <c r="D847" s="555"/>
      <c r="E847" s="556"/>
    </row>
    <row r="848" spans="1:5" ht="30">
      <c r="A848" s="547">
        <v>48986</v>
      </c>
      <c r="B848" s="547" t="s">
        <v>26774</v>
      </c>
      <c r="C848" s="549" t="s">
        <v>1</v>
      </c>
      <c r="D848" s="550">
        <v>67.38</v>
      </c>
      <c r="E848" s="552"/>
    </row>
    <row r="849" spans="1:5" ht="15">
      <c r="A849" s="547">
        <v>48987</v>
      </c>
      <c r="B849" s="547" t="s">
        <v>26775</v>
      </c>
      <c r="C849" s="549" t="s">
        <v>2</v>
      </c>
      <c r="D849" s="550">
        <v>33.450000000000003</v>
      </c>
      <c r="E849" s="552"/>
    </row>
    <row r="850" spans="1:5" ht="30">
      <c r="A850" s="547">
        <v>48988</v>
      </c>
      <c r="B850" s="547" t="s">
        <v>26776</v>
      </c>
      <c r="C850" s="549" t="s">
        <v>1</v>
      </c>
      <c r="D850" s="550">
        <v>94.85</v>
      </c>
      <c r="E850" s="552"/>
    </row>
    <row r="851" spans="1:5" ht="15">
      <c r="A851" s="548">
        <v>490</v>
      </c>
      <c r="B851" s="554" t="s">
        <v>26777</v>
      </c>
      <c r="C851" s="555"/>
      <c r="D851" s="555"/>
      <c r="E851" s="556"/>
    </row>
    <row r="852" spans="1:5" ht="30">
      <c r="A852" s="547">
        <v>49002</v>
      </c>
      <c r="B852" s="547" t="s">
        <v>26778</v>
      </c>
      <c r="C852" s="549" t="s">
        <v>2</v>
      </c>
      <c r="D852" s="550">
        <v>36.19</v>
      </c>
      <c r="E852" s="552"/>
    </row>
    <row r="853" spans="1:5" ht="15">
      <c r="A853" s="547">
        <v>49028</v>
      </c>
      <c r="B853" s="547" t="s">
        <v>26779</v>
      </c>
      <c r="C853" s="549" t="s">
        <v>2</v>
      </c>
      <c r="D853" s="550">
        <v>183.44</v>
      </c>
      <c r="E853" s="552"/>
    </row>
    <row r="854" spans="1:5" ht="15">
      <c r="A854" s="547">
        <v>49064</v>
      </c>
      <c r="B854" s="547" t="s">
        <v>32727</v>
      </c>
      <c r="C854" s="549" t="s">
        <v>2</v>
      </c>
      <c r="D854" s="550">
        <v>3.94</v>
      </c>
      <c r="E854" s="552"/>
    </row>
    <row r="855" spans="1:5" ht="15">
      <c r="A855" s="547">
        <v>49072</v>
      </c>
      <c r="B855" s="547" t="s">
        <v>26780</v>
      </c>
      <c r="C855" s="549" t="s">
        <v>2</v>
      </c>
      <c r="D855" s="550">
        <v>39.06</v>
      </c>
      <c r="E855" s="552"/>
    </row>
    <row r="856" spans="1:5" ht="15">
      <c r="A856" s="548">
        <v>491</v>
      </c>
      <c r="B856" s="554" t="s">
        <v>26777</v>
      </c>
      <c r="C856" s="555"/>
      <c r="D856" s="555"/>
      <c r="E856" s="556"/>
    </row>
    <row r="857" spans="1:5" ht="15">
      <c r="A857" s="547">
        <v>49101</v>
      </c>
      <c r="B857" s="547" t="s">
        <v>26781</v>
      </c>
      <c r="C857" s="549" t="s">
        <v>2</v>
      </c>
      <c r="D857" s="550">
        <v>457.03</v>
      </c>
      <c r="E857" s="552"/>
    </row>
    <row r="858" spans="1:5" ht="15">
      <c r="A858" s="547">
        <v>49104</v>
      </c>
      <c r="B858" s="547" t="s">
        <v>26782</v>
      </c>
      <c r="C858" s="549" t="s">
        <v>2</v>
      </c>
      <c r="D858" s="550">
        <v>3.21</v>
      </c>
      <c r="E858" s="552"/>
    </row>
    <row r="859" spans="1:5" ht="15">
      <c r="A859" s="547">
        <v>49112</v>
      </c>
      <c r="B859" s="547" t="s">
        <v>26783</v>
      </c>
      <c r="C859" s="549" t="s">
        <v>2</v>
      </c>
      <c r="D859" s="550">
        <v>48.38</v>
      </c>
      <c r="E859" s="552"/>
    </row>
    <row r="860" spans="1:5" ht="30">
      <c r="A860" s="547">
        <v>49123</v>
      </c>
      <c r="B860" s="547" t="s">
        <v>26784</v>
      </c>
      <c r="C860" s="549" t="s">
        <v>2</v>
      </c>
      <c r="D860" s="550">
        <v>3.2</v>
      </c>
      <c r="E860" s="552"/>
    </row>
    <row r="861" spans="1:5" ht="30">
      <c r="A861" s="547">
        <v>49165</v>
      </c>
      <c r="B861" s="547" t="s">
        <v>26785</v>
      </c>
      <c r="C861" s="549" t="s">
        <v>2</v>
      </c>
      <c r="D861" s="550">
        <v>238.3</v>
      </c>
      <c r="E861" s="552"/>
    </row>
    <row r="862" spans="1:5" ht="15">
      <c r="A862" s="547">
        <v>49170</v>
      </c>
      <c r="B862" s="547" t="s">
        <v>26786</v>
      </c>
      <c r="C862" s="549" t="s">
        <v>2</v>
      </c>
      <c r="D862" s="551">
        <v>2436.6999999999998</v>
      </c>
      <c r="E862" s="552"/>
    </row>
    <row r="863" spans="1:5" ht="15">
      <c r="A863" s="548">
        <v>492</v>
      </c>
      <c r="B863" s="554" t="s">
        <v>26787</v>
      </c>
      <c r="C863" s="555"/>
      <c r="D863" s="555"/>
      <c r="E863" s="556"/>
    </row>
    <row r="864" spans="1:5" ht="15">
      <c r="A864" s="547">
        <v>49227</v>
      </c>
      <c r="B864" s="547" t="s">
        <v>26788</v>
      </c>
      <c r="C864" s="549" t="s">
        <v>2</v>
      </c>
      <c r="D864" s="550">
        <v>4.58</v>
      </c>
      <c r="E864" s="552"/>
    </row>
    <row r="865" spans="1:5" ht="15">
      <c r="A865" s="547">
        <v>49228</v>
      </c>
      <c r="B865" s="547" t="s">
        <v>26789</v>
      </c>
      <c r="C865" s="549" t="s">
        <v>2</v>
      </c>
      <c r="D865" s="550">
        <v>6.44</v>
      </c>
      <c r="E865" s="552"/>
    </row>
    <row r="866" spans="1:5" ht="15">
      <c r="A866" s="547">
        <v>49241</v>
      </c>
      <c r="B866" s="547" t="s">
        <v>26790</v>
      </c>
      <c r="C866" s="549" t="s">
        <v>2</v>
      </c>
      <c r="D866" s="550">
        <v>6.48</v>
      </c>
      <c r="E866" s="552"/>
    </row>
    <row r="867" spans="1:5" ht="15">
      <c r="A867" s="547">
        <v>49242</v>
      </c>
      <c r="B867" s="547" t="s">
        <v>26791</v>
      </c>
      <c r="C867" s="549" t="s">
        <v>2</v>
      </c>
      <c r="D867" s="550">
        <v>4.1100000000000003</v>
      </c>
      <c r="E867" s="552"/>
    </row>
    <row r="868" spans="1:5" ht="30">
      <c r="A868" s="547">
        <v>49243</v>
      </c>
      <c r="B868" s="547" t="s">
        <v>26792</v>
      </c>
      <c r="C868" s="549" t="s">
        <v>2</v>
      </c>
      <c r="D868" s="550">
        <v>6.69</v>
      </c>
      <c r="E868" s="552"/>
    </row>
    <row r="869" spans="1:5" ht="15">
      <c r="A869" s="547">
        <v>49249</v>
      </c>
      <c r="B869" s="547" t="s">
        <v>26793</v>
      </c>
      <c r="C869" s="549" t="s">
        <v>2</v>
      </c>
      <c r="D869" s="550">
        <v>8.83</v>
      </c>
      <c r="E869" s="552"/>
    </row>
    <row r="870" spans="1:5" ht="15">
      <c r="A870" s="547">
        <v>49274</v>
      </c>
      <c r="B870" s="547" t="s">
        <v>26794</v>
      </c>
      <c r="C870" s="549" t="s">
        <v>2</v>
      </c>
      <c r="D870" s="550">
        <v>61.99</v>
      </c>
      <c r="E870" s="552"/>
    </row>
    <row r="871" spans="1:5" ht="15">
      <c r="A871" s="547">
        <v>49275</v>
      </c>
      <c r="B871" s="547" t="s">
        <v>26795</v>
      </c>
      <c r="C871" s="549" t="s">
        <v>2</v>
      </c>
      <c r="D871" s="550">
        <v>80.319999999999993</v>
      </c>
      <c r="E871" s="552"/>
    </row>
    <row r="872" spans="1:5" ht="15">
      <c r="A872" s="547">
        <v>49277</v>
      </c>
      <c r="B872" s="547" t="s">
        <v>26796</v>
      </c>
      <c r="C872" s="549" t="s">
        <v>2</v>
      </c>
      <c r="D872" s="550">
        <v>27.25</v>
      </c>
      <c r="E872" s="552"/>
    </row>
    <row r="873" spans="1:5" ht="30">
      <c r="A873" s="547">
        <v>49278</v>
      </c>
      <c r="B873" s="547" t="s">
        <v>26797</v>
      </c>
      <c r="C873" s="549" t="s">
        <v>2</v>
      </c>
      <c r="D873" s="550">
        <v>40</v>
      </c>
      <c r="E873" s="552"/>
    </row>
    <row r="874" spans="1:5" ht="15">
      <c r="A874" s="547">
        <v>49289</v>
      </c>
      <c r="B874" s="547" t="s">
        <v>26798</v>
      </c>
      <c r="C874" s="549" t="s">
        <v>2</v>
      </c>
      <c r="D874" s="550">
        <v>9.6999999999999993</v>
      </c>
      <c r="E874" s="552"/>
    </row>
    <row r="875" spans="1:5" ht="15">
      <c r="A875" s="548">
        <v>494</v>
      </c>
      <c r="B875" s="554" t="s">
        <v>26799</v>
      </c>
      <c r="C875" s="555"/>
      <c r="D875" s="555"/>
      <c r="E875" s="556"/>
    </row>
    <row r="876" spans="1:5" ht="15">
      <c r="A876" s="547">
        <v>49424</v>
      </c>
      <c r="B876" s="547" t="s">
        <v>26800</v>
      </c>
      <c r="C876" s="549" t="s">
        <v>2</v>
      </c>
      <c r="D876" s="550">
        <v>14.43</v>
      </c>
      <c r="E876" s="552"/>
    </row>
    <row r="877" spans="1:5" ht="15">
      <c r="A877" s="547">
        <v>49428</v>
      </c>
      <c r="B877" s="547" t="s">
        <v>32728</v>
      </c>
      <c r="C877" s="549" t="s">
        <v>2</v>
      </c>
      <c r="D877" s="550">
        <v>3.94</v>
      </c>
      <c r="E877" s="552"/>
    </row>
    <row r="878" spans="1:5" ht="15">
      <c r="A878" s="547">
        <v>49459</v>
      </c>
      <c r="B878" s="547" t="s">
        <v>26801</v>
      </c>
      <c r="C878" s="549" t="s">
        <v>2</v>
      </c>
      <c r="D878" s="550">
        <v>488.99</v>
      </c>
      <c r="E878" s="552"/>
    </row>
    <row r="879" spans="1:5" ht="15">
      <c r="A879" s="547">
        <v>49463</v>
      </c>
      <c r="B879" s="547" t="s">
        <v>26802</v>
      </c>
      <c r="C879" s="549" t="s">
        <v>2</v>
      </c>
      <c r="D879" s="550">
        <v>55.31</v>
      </c>
      <c r="E879" s="552"/>
    </row>
    <row r="880" spans="1:5" ht="15">
      <c r="A880" s="547">
        <v>49464</v>
      </c>
      <c r="B880" s="547" t="s">
        <v>26803</v>
      </c>
      <c r="C880" s="549" t="s">
        <v>2</v>
      </c>
      <c r="D880" s="550">
        <v>85.91</v>
      </c>
      <c r="E880" s="552"/>
    </row>
    <row r="881" spans="1:5" ht="15">
      <c r="A881" s="547">
        <v>49488</v>
      </c>
      <c r="B881" s="547" t="s">
        <v>26804</v>
      </c>
      <c r="C881" s="549" t="s">
        <v>2</v>
      </c>
      <c r="D881" s="550">
        <v>1.65</v>
      </c>
      <c r="E881" s="552"/>
    </row>
    <row r="882" spans="1:5" ht="15">
      <c r="A882" s="547">
        <v>49492</v>
      </c>
      <c r="B882" s="547" t="s">
        <v>26805</v>
      </c>
      <c r="C882" s="549" t="s">
        <v>2</v>
      </c>
      <c r="D882" s="550">
        <v>14.44</v>
      </c>
      <c r="E882" s="552"/>
    </row>
    <row r="883" spans="1:5" ht="15">
      <c r="A883" s="547">
        <v>49493</v>
      </c>
      <c r="B883" s="547" t="s">
        <v>26806</v>
      </c>
      <c r="C883" s="549" t="s">
        <v>2</v>
      </c>
      <c r="D883" s="550">
        <v>31.54</v>
      </c>
      <c r="E883" s="552"/>
    </row>
    <row r="884" spans="1:5" ht="15">
      <c r="A884" s="548">
        <v>495</v>
      </c>
      <c r="B884" s="554" t="s">
        <v>676</v>
      </c>
      <c r="C884" s="555"/>
      <c r="D884" s="555"/>
      <c r="E884" s="556"/>
    </row>
    <row r="885" spans="1:5" ht="15">
      <c r="A885" s="547">
        <v>49502</v>
      </c>
      <c r="B885" s="547" t="s">
        <v>26807</v>
      </c>
      <c r="C885" s="549" t="s">
        <v>2</v>
      </c>
      <c r="D885" s="550">
        <v>3.21</v>
      </c>
      <c r="E885" s="552"/>
    </row>
    <row r="886" spans="1:5" ht="15">
      <c r="A886" s="547">
        <v>49503</v>
      </c>
      <c r="B886" s="547" t="s">
        <v>26808</v>
      </c>
      <c r="C886" s="549" t="s">
        <v>2</v>
      </c>
      <c r="D886" s="550">
        <v>30.01</v>
      </c>
      <c r="E886" s="552"/>
    </row>
    <row r="887" spans="1:5" ht="15">
      <c r="A887" s="547">
        <v>49505</v>
      </c>
      <c r="B887" s="547" t="s">
        <v>26809</v>
      </c>
      <c r="C887" s="549" t="s">
        <v>2</v>
      </c>
      <c r="D887" s="550">
        <v>3.37</v>
      </c>
      <c r="E887" s="552"/>
    </row>
    <row r="888" spans="1:5" ht="15">
      <c r="A888" s="547">
        <v>49507</v>
      </c>
      <c r="B888" s="547" t="s">
        <v>24449</v>
      </c>
      <c r="C888" s="549" t="s">
        <v>2</v>
      </c>
      <c r="D888" s="550">
        <v>3.73</v>
      </c>
      <c r="E888" s="552"/>
    </row>
    <row r="889" spans="1:5" ht="30">
      <c r="A889" s="547">
        <v>49510</v>
      </c>
      <c r="B889" s="547" t="s">
        <v>26810</v>
      </c>
      <c r="C889" s="549" t="s">
        <v>2</v>
      </c>
      <c r="D889" s="550">
        <v>717.05</v>
      </c>
      <c r="E889" s="552"/>
    </row>
    <row r="890" spans="1:5" ht="15">
      <c r="A890" s="547">
        <v>49514</v>
      </c>
      <c r="B890" s="547" t="s">
        <v>26811</v>
      </c>
      <c r="C890" s="549" t="s">
        <v>2</v>
      </c>
      <c r="D890" s="550">
        <v>19.850000000000001</v>
      </c>
      <c r="E890" s="552"/>
    </row>
    <row r="891" spans="1:5" ht="30">
      <c r="A891" s="547">
        <v>49521</v>
      </c>
      <c r="B891" s="547" t="s">
        <v>26812</v>
      </c>
      <c r="C891" s="549" t="s">
        <v>2</v>
      </c>
      <c r="D891" s="550">
        <v>14.35</v>
      </c>
      <c r="E891" s="552"/>
    </row>
    <row r="892" spans="1:5" ht="30">
      <c r="A892" s="547">
        <v>49524</v>
      </c>
      <c r="B892" s="547" t="s">
        <v>26813</v>
      </c>
      <c r="C892" s="549" t="s">
        <v>1</v>
      </c>
      <c r="D892" s="550">
        <v>25.01</v>
      </c>
      <c r="E892" s="552"/>
    </row>
    <row r="893" spans="1:5" ht="15">
      <c r="A893" s="547">
        <v>49537</v>
      </c>
      <c r="B893" s="547" t="s">
        <v>26814</v>
      </c>
      <c r="C893" s="549" t="s">
        <v>2</v>
      </c>
      <c r="D893" s="550">
        <v>35.57</v>
      </c>
      <c r="E893" s="552"/>
    </row>
    <row r="894" spans="1:5" ht="15">
      <c r="A894" s="547">
        <v>49565</v>
      </c>
      <c r="B894" s="547" t="s">
        <v>26815</v>
      </c>
      <c r="C894" s="549" t="s">
        <v>2</v>
      </c>
      <c r="D894" s="550">
        <v>30.47</v>
      </c>
      <c r="E894" s="552"/>
    </row>
    <row r="895" spans="1:5" ht="15">
      <c r="A895" s="547">
        <v>49566</v>
      </c>
      <c r="B895" s="547" t="s">
        <v>26816</v>
      </c>
      <c r="C895" s="549" t="s">
        <v>2</v>
      </c>
      <c r="D895" s="550">
        <v>4.99</v>
      </c>
      <c r="E895" s="552"/>
    </row>
    <row r="896" spans="1:5" ht="15">
      <c r="A896" s="547">
        <v>49568</v>
      </c>
      <c r="B896" s="547" t="s">
        <v>26817</v>
      </c>
      <c r="C896" s="549" t="s">
        <v>2</v>
      </c>
      <c r="D896" s="550">
        <v>8.77</v>
      </c>
      <c r="E896" s="552"/>
    </row>
    <row r="897" spans="1:5" ht="15">
      <c r="A897" s="547">
        <v>49570</v>
      </c>
      <c r="B897" s="547" t="s">
        <v>26818</v>
      </c>
      <c r="C897" s="549" t="s">
        <v>2</v>
      </c>
      <c r="D897" s="550">
        <v>8.81</v>
      </c>
      <c r="E897" s="552"/>
    </row>
    <row r="898" spans="1:5" ht="15">
      <c r="A898" s="548">
        <v>496</v>
      </c>
      <c r="B898" s="554" t="s">
        <v>26295</v>
      </c>
      <c r="C898" s="555"/>
      <c r="D898" s="555"/>
      <c r="E898" s="556"/>
    </row>
    <row r="899" spans="1:5" ht="15">
      <c r="A899" s="547">
        <v>49606</v>
      </c>
      <c r="B899" s="547" t="s">
        <v>26819</v>
      </c>
      <c r="C899" s="549" t="s">
        <v>1</v>
      </c>
      <c r="D899" s="550">
        <v>16.61</v>
      </c>
      <c r="E899" s="552"/>
    </row>
    <row r="900" spans="1:5" ht="30">
      <c r="A900" s="547">
        <v>49626</v>
      </c>
      <c r="B900" s="547" t="s">
        <v>26820</v>
      </c>
      <c r="C900" s="549" t="s">
        <v>2</v>
      </c>
      <c r="D900" s="550">
        <v>4.09</v>
      </c>
      <c r="E900" s="552"/>
    </row>
    <row r="901" spans="1:5" ht="15">
      <c r="A901" s="547">
        <v>49633</v>
      </c>
      <c r="B901" s="547" t="s">
        <v>26821</v>
      </c>
      <c r="C901" s="549" t="s">
        <v>2</v>
      </c>
      <c r="D901" s="550">
        <v>2.73</v>
      </c>
      <c r="E901" s="552"/>
    </row>
    <row r="902" spans="1:5" ht="15">
      <c r="A902" s="547">
        <v>49645</v>
      </c>
      <c r="B902" s="547" t="s">
        <v>26822</v>
      </c>
      <c r="C902" s="549" t="s">
        <v>2</v>
      </c>
      <c r="D902" s="550">
        <v>457.03</v>
      </c>
      <c r="E902" s="552"/>
    </row>
    <row r="903" spans="1:5" ht="15">
      <c r="A903" s="547">
        <v>49654</v>
      </c>
      <c r="B903" s="547" t="s">
        <v>26823</v>
      </c>
      <c r="C903" s="549" t="s">
        <v>2</v>
      </c>
      <c r="D903" s="550">
        <v>32.159999999999997</v>
      </c>
      <c r="E903" s="552"/>
    </row>
    <row r="904" spans="1:5" ht="30">
      <c r="A904" s="547">
        <v>49666</v>
      </c>
      <c r="B904" s="547" t="s">
        <v>26824</v>
      </c>
      <c r="C904" s="549" t="s">
        <v>1</v>
      </c>
      <c r="D904" s="550">
        <v>21.15</v>
      </c>
      <c r="E904" s="552"/>
    </row>
    <row r="905" spans="1:5" ht="15">
      <c r="A905" s="547">
        <v>49674</v>
      </c>
      <c r="B905" s="547" t="s">
        <v>26825</v>
      </c>
      <c r="C905" s="549" t="s">
        <v>2</v>
      </c>
      <c r="D905" s="550">
        <v>35.770000000000003</v>
      </c>
      <c r="E905" s="552"/>
    </row>
    <row r="906" spans="1:5" ht="15">
      <c r="A906" s="547">
        <v>49679</v>
      </c>
      <c r="B906" s="547" t="s">
        <v>26826</v>
      </c>
      <c r="C906" s="549" t="s">
        <v>2</v>
      </c>
      <c r="D906" s="550">
        <v>33.29</v>
      </c>
      <c r="E906" s="552"/>
    </row>
    <row r="907" spans="1:5" ht="15">
      <c r="A907" s="547">
        <v>49681</v>
      </c>
      <c r="B907" s="547" t="s">
        <v>26827</v>
      </c>
      <c r="C907" s="549" t="s">
        <v>2</v>
      </c>
      <c r="D907" s="550">
        <v>5.18</v>
      </c>
      <c r="E907" s="552"/>
    </row>
    <row r="908" spans="1:5" ht="15">
      <c r="A908" s="547">
        <v>49686</v>
      </c>
      <c r="B908" s="547" t="s">
        <v>26828</v>
      </c>
      <c r="C908" s="549" t="s">
        <v>2</v>
      </c>
      <c r="D908" s="550">
        <v>92.58</v>
      </c>
      <c r="E908" s="552"/>
    </row>
    <row r="909" spans="1:5" ht="15">
      <c r="A909" s="547">
        <v>49694</v>
      </c>
      <c r="B909" s="547" t="s">
        <v>26829</v>
      </c>
      <c r="C909" s="549" t="s">
        <v>2</v>
      </c>
      <c r="D909" s="550">
        <v>32.74</v>
      </c>
      <c r="E909" s="552"/>
    </row>
    <row r="910" spans="1:5" ht="15">
      <c r="A910" s="547">
        <v>49695</v>
      </c>
      <c r="B910" s="547" t="s">
        <v>26830</v>
      </c>
      <c r="C910" s="549" t="s">
        <v>2</v>
      </c>
      <c r="D910" s="550">
        <v>71.84</v>
      </c>
      <c r="E910" s="552"/>
    </row>
    <row r="911" spans="1:5" ht="15">
      <c r="A911" s="547">
        <v>49696</v>
      </c>
      <c r="B911" s="547" t="s">
        <v>26831</v>
      </c>
      <c r="C911" s="549" t="s">
        <v>2</v>
      </c>
      <c r="D911" s="550">
        <v>102.09</v>
      </c>
      <c r="E911" s="552"/>
    </row>
    <row r="912" spans="1:5" ht="15">
      <c r="A912" s="548">
        <v>497</v>
      </c>
      <c r="B912" s="554" t="s">
        <v>676</v>
      </c>
      <c r="C912" s="555"/>
      <c r="D912" s="555"/>
      <c r="E912" s="556"/>
    </row>
    <row r="913" spans="1:5" ht="15">
      <c r="A913" s="547">
        <v>49709</v>
      </c>
      <c r="B913" s="547" t="s">
        <v>26832</v>
      </c>
      <c r="C913" s="549" t="s">
        <v>2</v>
      </c>
      <c r="D913" s="550">
        <v>16</v>
      </c>
      <c r="E913" s="552"/>
    </row>
    <row r="914" spans="1:5" ht="30">
      <c r="A914" s="547">
        <v>49729</v>
      </c>
      <c r="B914" s="547" t="s">
        <v>26833</v>
      </c>
      <c r="C914" s="549" t="s">
        <v>1</v>
      </c>
      <c r="D914" s="550">
        <v>83.48</v>
      </c>
      <c r="E914" s="552"/>
    </row>
    <row r="915" spans="1:5" ht="15">
      <c r="A915" s="547">
        <v>49774</v>
      </c>
      <c r="B915" s="547" t="s">
        <v>26834</v>
      </c>
      <c r="C915" s="549" t="s">
        <v>2</v>
      </c>
      <c r="D915" s="550">
        <v>33.31</v>
      </c>
      <c r="E915" s="552"/>
    </row>
    <row r="916" spans="1:5" ht="15">
      <c r="A916" s="547">
        <v>49791</v>
      </c>
      <c r="B916" s="547" t="s">
        <v>26835</v>
      </c>
      <c r="C916" s="549" t="s">
        <v>2</v>
      </c>
      <c r="D916" s="550">
        <v>10.79</v>
      </c>
      <c r="E916" s="552"/>
    </row>
    <row r="917" spans="1:5" ht="15">
      <c r="A917" s="548">
        <v>498</v>
      </c>
      <c r="B917" s="554" t="s">
        <v>26461</v>
      </c>
      <c r="C917" s="555"/>
      <c r="D917" s="555"/>
      <c r="E917" s="556"/>
    </row>
    <row r="918" spans="1:5" ht="15">
      <c r="A918" s="547">
        <v>49803</v>
      </c>
      <c r="B918" s="547" t="s">
        <v>26836</v>
      </c>
      <c r="C918" s="549" t="s">
        <v>2</v>
      </c>
      <c r="D918" s="550">
        <v>4.5</v>
      </c>
      <c r="E918" s="552"/>
    </row>
    <row r="919" spans="1:5" ht="15">
      <c r="A919" s="547">
        <v>49804</v>
      </c>
      <c r="B919" s="547" t="s">
        <v>26837</v>
      </c>
      <c r="C919" s="549" t="s">
        <v>2</v>
      </c>
      <c r="D919" s="550">
        <v>5.18</v>
      </c>
      <c r="E919" s="552"/>
    </row>
    <row r="920" spans="1:5" ht="15">
      <c r="A920" s="547">
        <v>49805</v>
      </c>
      <c r="B920" s="547" t="s">
        <v>26838</v>
      </c>
      <c r="C920" s="549" t="s">
        <v>2</v>
      </c>
      <c r="D920" s="550">
        <v>9.35</v>
      </c>
      <c r="E920" s="552"/>
    </row>
    <row r="921" spans="1:5" ht="15">
      <c r="A921" s="547">
        <v>49806</v>
      </c>
      <c r="B921" s="547" t="s">
        <v>26839</v>
      </c>
      <c r="C921" s="549" t="s">
        <v>2</v>
      </c>
      <c r="D921" s="550">
        <v>9.93</v>
      </c>
      <c r="E921" s="552"/>
    </row>
    <row r="922" spans="1:5" ht="15">
      <c r="A922" s="547">
        <v>49807</v>
      </c>
      <c r="B922" s="547" t="s">
        <v>26840</v>
      </c>
      <c r="C922" s="549" t="s">
        <v>2</v>
      </c>
      <c r="D922" s="550">
        <v>16.8</v>
      </c>
      <c r="E922" s="552"/>
    </row>
    <row r="923" spans="1:5" ht="15">
      <c r="A923" s="547">
        <v>49809</v>
      </c>
      <c r="B923" s="547" t="s">
        <v>26841</v>
      </c>
      <c r="C923" s="549" t="s">
        <v>2</v>
      </c>
      <c r="D923" s="550">
        <v>21.85</v>
      </c>
      <c r="E923" s="552"/>
    </row>
    <row r="924" spans="1:5" ht="15">
      <c r="A924" s="547">
        <v>49811</v>
      </c>
      <c r="B924" s="547" t="s">
        <v>26842</v>
      </c>
      <c r="C924" s="549" t="s">
        <v>2</v>
      </c>
      <c r="D924" s="550">
        <v>36.06</v>
      </c>
      <c r="E924" s="552"/>
    </row>
    <row r="925" spans="1:5" ht="15">
      <c r="A925" s="547">
        <v>49812</v>
      </c>
      <c r="B925" s="547" t="s">
        <v>26843</v>
      </c>
      <c r="C925" s="549" t="s">
        <v>2</v>
      </c>
      <c r="D925" s="550">
        <v>211.63</v>
      </c>
      <c r="E925" s="552"/>
    </row>
    <row r="926" spans="1:5" ht="15">
      <c r="A926" s="547">
        <v>49818</v>
      </c>
      <c r="B926" s="547" t="s">
        <v>26844</v>
      </c>
      <c r="C926" s="549" t="s">
        <v>2</v>
      </c>
      <c r="D926" s="550">
        <v>1.36</v>
      </c>
      <c r="E926" s="552"/>
    </row>
    <row r="927" spans="1:5" ht="30">
      <c r="A927" s="547">
        <v>49860</v>
      </c>
      <c r="B927" s="547" t="s">
        <v>26845</v>
      </c>
      <c r="C927" s="549" t="s">
        <v>2</v>
      </c>
      <c r="D927" s="550">
        <v>111.22</v>
      </c>
      <c r="E927" s="552"/>
    </row>
    <row r="928" spans="1:5" ht="15">
      <c r="A928" s="547">
        <v>49861</v>
      </c>
      <c r="B928" s="547" t="s">
        <v>32729</v>
      </c>
      <c r="C928" s="549" t="s">
        <v>2</v>
      </c>
      <c r="D928" s="550">
        <v>4.7699999999999996</v>
      </c>
      <c r="E928" s="552"/>
    </row>
    <row r="929" spans="1:5" ht="15">
      <c r="A929" s="547">
        <v>49897</v>
      </c>
      <c r="B929" s="547" t="s">
        <v>26846</v>
      </c>
      <c r="C929" s="549" t="s">
        <v>2</v>
      </c>
      <c r="D929" s="550">
        <v>56.71</v>
      </c>
      <c r="E929" s="552"/>
    </row>
    <row r="930" spans="1:5" ht="15">
      <c r="A930" s="548">
        <v>499</v>
      </c>
      <c r="B930" s="554" t="s">
        <v>26847</v>
      </c>
      <c r="C930" s="555"/>
      <c r="D930" s="555"/>
      <c r="E930" s="556"/>
    </row>
    <row r="931" spans="1:5" ht="30">
      <c r="A931" s="547">
        <v>49905</v>
      </c>
      <c r="B931" s="547" t="s">
        <v>26848</v>
      </c>
      <c r="C931" s="549" t="s">
        <v>2</v>
      </c>
      <c r="D931" s="550">
        <v>202.41</v>
      </c>
      <c r="E931" s="552"/>
    </row>
    <row r="932" spans="1:5" ht="15">
      <c r="A932" s="547">
        <v>49959</v>
      </c>
      <c r="B932" s="547" t="s">
        <v>26849</v>
      </c>
      <c r="C932" s="549" t="s">
        <v>2</v>
      </c>
      <c r="D932" s="550">
        <v>227.93</v>
      </c>
      <c r="E932" s="552"/>
    </row>
    <row r="933" spans="1:5" ht="30">
      <c r="A933" s="547">
        <v>49967</v>
      </c>
      <c r="B933" s="547" t="s">
        <v>26850</v>
      </c>
      <c r="C933" s="549" t="s">
        <v>26851</v>
      </c>
      <c r="D933" s="550">
        <v>0.8</v>
      </c>
      <c r="E933" s="552"/>
    </row>
    <row r="934" spans="1:5" ht="15">
      <c r="A934" s="548">
        <v>5</v>
      </c>
      <c r="B934" s="554" t="s">
        <v>26852</v>
      </c>
      <c r="C934" s="555"/>
      <c r="D934" s="555"/>
      <c r="E934" s="556"/>
    </row>
    <row r="935" spans="1:5" ht="15">
      <c r="A935" s="548">
        <v>501</v>
      </c>
      <c r="B935" s="554" t="s">
        <v>26853</v>
      </c>
      <c r="C935" s="555"/>
      <c r="D935" s="555"/>
      <c r="E935" s="556"/>
    </row>
    <row r="936" spans="1:5" ht="15">
      <c r="A936" s="547">
        <v>50105</v>
      </c>
      <c r="B936" s="547" t="s">
        <v>26854</v>
      </c>
      <c r="C936" s="549" t="s">
        <v>2</v>
      </c>
      <c r="D936" s="550">
        <v>46.07</v>
      </c>
      <c r="E936" s="552"/>
    </row>
    <row r="937" spans="1:5" ht="15">
      <c r="A937" s="547">
        <v>50126</v>
      </c>
      <c r="B937" s="547" t="s">
        <v>26855</v>
      </c>
      <c r="C937" s="549" t="s">
        <v>2</v>
      </c>
      <c r="D937" s="550">
        <v>21.09</v>
      </c>
      <c r="E937" s="552"/>
    </row>
    <row r="938" spans="1:5" ht="15">
      <c r="A938" s="547">
        <v>50128</v>
      </c>
      <c r="B938" s="547" t="s">
        <v>26856</v>
      </c>
      <c r="C938" s="549" t="s">
        <v>2</v>
      </c>
      <c r="D938" s="550">
        <v>0.65</v>
      </c>
      <c r="E938" s="552"/>
    </row>
    <row r="939" spans="1:5" ht="15">
      <c r="A939" s="547">
        <v>50161</v>
      </c>
      <c r="B939" s="547" t="s">
        <v>26857</v>
      </c>
      <c r="C939" s="549" t="s">
        <v>1</v>
      </c>
      <c r="D939" s="550">
        <v>90.23</v>
      </c>
      <c r="E939" s="552"/>
    </row>
    <row r="940" spans="1:5" ht="30">
      <c r="A940" s="547">
        <v>50163</v>
      </c>
      <c r="B940" s="547" t="s">
        <v>33698</v>
      </c>
      <c r="C940" s="549" t="s">
        <v>2</v>
      </c>
      <c r="D940" s="550">
        <v>3.92</v>
      </c>
      <c r="E940" s="552"/>
    </row>
    <row r="941" spans="1:5" ht="30">
      <c r="A941" s="547">
        <v>50164</v>
      </c>
      <c r="B941" s="547" t="s">
        <v>33699</v>
      </c>
      <c r="C941" s="549" t="s">
        <v>2</v>
      </c>
      <c r="D941" s="550">
        <v>10.51</v>
      </c>
      <c r="E941" s="552"/>
    </row>
    <row r="942" spans="1:5" ht="15">
      <c r="A942" s="547">
        <v>50167</v>
      </c>
      <c r="B942" s="547" t="s">
        <v>26858</v>
      </c>
      <c r="C942" s="549" t="s">
        <v>2</v>
      </c>
      <c r="D942" s="550">
        <v>52.72</v>
      </c>
      <c r="E942" s="552"/>
    </row>
    <row r="943" spans="1:5" ht="15">
      <c r="A943" s="547">
        <v>50187</v>
      </c>
      <c r="B943" s="547" t="s">
        <v>26859</v>
      </c>
      <c r="C943" s="549" t="s">
        <v>1</v>
      </c>
      <c r="D943" s="550">
        <v>37.69</v>
      </c>
      <c r="E943" s="552"/>
    </row>
    <row r="944" spans="1:5" ht="15">
      <c r="A944" s="547">
        <v>50188</v>
      </c>
      <c r="B944" s="547" t="s">
        <v>26860</v>
      </c>
      <c r="C944" s="549" t="s">
        <v>2</v>
      </c>
      <c r="D944" s="550">
        <v>41.21</v>
      </c>
      <c r="E944" s="552"/>
    </row>
    <row r="945" spans="1:5" ht="15">
      <c r="A945" s="548">
        <v>510</v>
      </c>
      <c r="B945" s="554" t="s">
        <v>26861</v>
      </c>
      <c r="C945" s="555"/>
      <c r="D945" s="555"/>
      <c r="E945" s="556"/>
    </row>
    <row r="946" spans="1:5" ht="15">
      <c r="A946" s="547">
        <v>51008</v>
      </c>
      <c r="B946" s="547" t="s">
        <v>26862</v>
      </c>
      <c r="C946" s="549" t="s">
        <v>2</v>
      </c>
      <c r="D946" s="550">
        <v>12.41</v>
      </c>
      <c r="E946" s="552"/>
    </row>
    <row r="947" spans="1:5" ht="15">
      <c r="A947" s="547">
        <v>51015</v>
      </c>
      <c r="B947" s="547" t="s">
        <v>26863</v>
      </c>
      <c r="C947" s="549" t="s">
        <v>2</v>
      </c>
      <c r="D947" s="550">
        <v>59.99</v>
      </c>
      <c r="E947" s="552"/>
    </row>
    <row r="948" spans="1:5" ht="15">
      <c r="A948" s="547">
        <v>51016</v>
      </c>
      <c r="B948" s="547" t="s">
        <v>26864</v>
      </c>
      <c r="C948" s="549" t="s">
        <v>2</v>
      </c>
      <c r="D948" s="550">
        <v>40.54</v>
      </c>
      <c r="E948" s="552"/>
    </row>
    <row r="949" spans="1:5" ht="15">
      <c r="A949" s="547">
        <v>51033</v>
      </c>
      <c r="B949" s="547" t="s">
        <v>26865</v>
      </c>
      <c r="C949" s="549" t="s">
        <v>2</v>
      </c>
      <c r="D949" s="550">
        <v>34.86</v>
      </c>
      <c r="E949" s="552"/>
    </row>
    <row r="950" spans="1:5" ht="15">
      <c r="A950" s="547">
        <v>51046</v>
      </c>
      <c r="B950" s="547" t="s">
        <v>26866</v>
      </c>
      <c r="C950" s="549" t="s">
        <v>2</v>
      </c>
      <c r="D950" s="550">
        <v>23.84</v>
      </c>
      <c r="E950" s="552"/>
    </row>
    <row r="951" spans="1:5" ht="15">
      <c r="A951" s="547">
        <v>51048</v>
      </c>
      <c r="B951" s="547" t="s">
        <v>26867</v>
      </c>
      <c r="C951" s="549" t="s">
        <v>2</v>
      </c>
      <c r="D951" s="550">
        <v>18.760000000000002</v>
      </c>
      <c r="E951" s="552"/>
    </row>
    <row r="952" spans="1:5" ht="15">
      <c r="A952" s="547">
        <v>51053</v>
      </c>
      <c r="B952" s="547" t="s">
        <v>26868</v>
      </c>
      <c r="C952" s="549" t="s">
        <v>2</v>
      </c>
      <c r="D952" s="550">
        <v>101.7</v>
      </c>
      <c r="E952" s="552"/>
    </row>
    <row r="953" spans="1:5" ht="15">
      <c r="A953" s="547">
        <v>51054</v>
      </c>
      <c r="B953" s="547" t="s">
        <v>26869</v>
      </c>
      <c r="C953" s="549" t="s">
        <v>2</v>
      </c>
      <c r="D953" s="550">
        <v>107.85</v>
      </c>
      <c r="E953" s="552"/>
    </row>
    <row r="954" spans="1:5" ht="15">
      <c r="A954" s="548">
        <v>520</v>
      </c>
      <c r="B954" s="554" t="s">
        <v>26870</v>
      </c>
      <c r="C954" s="555"/>
      <c r="D954" s="555"/>
      <c r="E954" s="556"/>
    </row>
    <row r="955" spans="1:5" ht="15">
      <c r="A955" s="547">
        <v>52004</v>
      </c>
      <c r="B955" s="547" t="s">
        <v>26871</v>
      </c>
      <c r="C955" s="549" t="s">
        <v>2</v>
      </c>
      <c r="D955" s="550">
        <v>261.94</v>
      </c>
      <c r="E955" s="552"/>
    </row>
    <row r="956" spans="1:5" ht="15">
      <c r="A956" s="547">
        <v>52011</v>
      </c>
      <c r="B956" s="547" t="s">
        <v>26872</v>
      </c>
      <c r="C956" s="549" t="s">
        <v>2</v>
      </c>
      <c r="D956" s="550">
        <v>287.98</v>
      </c>
      <c r="E956" s="552"/>
    </row>
    <row r="957" spans="1:5" ht="60">
      <c r="A957" s="547">
        <v>52017</v>
      </c>
      <c r="B957" s="547" t="s">
        <v>26873</v>
      </c>
      <c r="C957" s="549" t="s">
        <v>2</v>
      </c>
      <c r="D957" s="551">
        <v>1800.92</v>
      </c>
      <c r="E957" s="552"/>
    </row>
    <row r="958" spans="1:5" ht="15">
      <c r="A958" s="547">
        <v>52030</v>
      </c>
      <c r="B958" s="547" t="s">
        <v>26874</v>
      </c>
      <c r="C958" s="549" t="s">
        <v>2</v>
      </c>
      <c r="D958" s="550">
        <v>65.150000000000006</v>
      </c>
      <c r="E958" s="552"/>
    </row>
    <row r="959" spans="1:5" ht="60">
      <c r="A959" s="547">
        <v>52031</v>
      </c>
      <c r="B959" s="547" t="s">
        <v>26875</v>
      </c>
      <c r="C959" s="549" t="s">
        <v>2</v>
      </c>
      <c r="D959" s="550">
        <v>472.48</v>
      </c>
      <c r="E959" s="552"/>
    </row>
    <row r="960" spans="1:5" ht="30">
      <c r="A960" s="547">
        <v>52035</v>
      </c>
      <c r="B960" s="547" t="s">
        <v>32593</v>
      </c>
      <c r="C960" s="549" t="s">
        <v>2</v>
      </c>
      <c r="D960" s="550">
        <v>498.41</v>
      </c>
      <c r="E960" s="552"/>
    </row>
    <row r="961" spans="1:5" ht="30">
      <c r="A961" s="547">
        <v>52036</v>
      </c>
      <c r="B961" s="547" t="s">
        <v>26876</v>
      </c>
      <c r="C961" s="549" t="s">
        <v>2</v>
      </c>
      <c r="D961" s="550">
        <v>465.74</v>
      </c>
      <c r="E961" s="552"/>
    </row>
    <row r="962" spans="1:5" ht="30">
      <c r="A962" s="547">
        <v>52041</v>
      </c>
      <c r="B962" s="547" t="s">
        <v>26877</v>
      </c>
      <c r="C962" s="549" t="s">
        <v>2</v>
      </c>
      <c r="D962" s="550">
        <v>261.94</v>
      </c>
      <c r="E962" s="552"/>
    </row>
    <row r="963" spans="1:5" ht="15">
      <c r="A963" s="547">
        <v>52053</v>
      </c>
      <c r="B963" s="547" t="s">
        <v>32612</v>
      </c>
      <c r="C963" s="549" t="s">
        <v>2</v>
      </c>
      <c r="D963" s="550">
        <v>77.86</v>
      </c>
      <c r="E963" s="552"/>
    </row>
    <row r="964" spans="1:5" ht="60">
      <c r="A964" s="547">
        <v>52076</v>
      </c>
      <c r="B964" s="547" t="s">
        <v>26878</v>
      </c>
      <c r="C964" s="549" t="s">
        <v>2</v>
      </c>
      <c r="D964" s="550">
        <v>449.9</v>
      </c>
      <c r="E964" s="552"/>
    </row>
    <row r="965" spans="1:5" ht="15">
      <c r="A965" s="547">
        <v>52078</v>
      </c>
      <c r="B965" s="547" t="s">
        <v>26879</v>
      </c>
      <c r="C965" s="549" t="s">
        <v>2</v>
      </c>
      <c r="D965" s="550">
        <v>515.34</v>
      </c>
      <c r="E965" s="552"/>
    </row>
    <row r="966" spans="1:5" ht="15">
      <c r="A966" s="548">
        <v>521</v>
      </c>
      <c r="B966" s="554" t="s">
        <v>26880</v>
      </c>
      <c r="C966" s="555"/>
      <c r="D966" s="555"/>
      <c r="E966" s="556"/>
    </row>
    <row r="967" spans="1:5" ht="15">
      <c r="A967" s="547">
        <v>52103</v>
      </c>
      <c r="B967" s="547" t="s">
        <v>26881</v>
      </c>
      <c r="C967" s="549" t="s">
        <v>2</v>
      </c>
      <c r="D967" s="551">
        <v>2978.41</v>
      </c>
      <c r="E967" s="552"/>
    </row>
    <row r="968" spans="1:5" ht="15">
      <c r="A968" s="547">
        <v>52118</v>
      </c>
      <c r="B968" s="547" t="s">
        <v>26882</v>
      </c>
      <c r="C968" s="549" t="s">
        <v>2</v>
      </c>
      <c r="D968" s="551">
        <v>2532.35</v>
      </c>
      <c r="E968" s="552"/>
    </row>
    <row r="969" spans="1:5" ht="60">
      <c r="A969" s="547">
        <v>52121</v>
      </c>
      <c r="B969" s="547" t="s">
        <v>26883</v>
      </c>
      <c r="C969" s="549" t="s">
        <v>2</v>
      </c>
      <c r="D969" s="550">
        <v>676.15</v>
      </c>
      <c r="E969" s="552"/>
    </row>
    <row r="970" spans="1:5" ht="15">
      <c r="A970" s="547">
        <v>52123</v>
      </c>
      <c r="B970" s="547" t="s">
        <v>26884</v>
      </c>
      <c r="C970" s="549" t="s">
        <v>2</v>
      </c>
      <c r="D970" s="551">
        <v>1053.32</v>
      </c>
      <c r="E970" s="552"/>
    </row>
    <row r="971" spans="1:5" ht="60">
      <c r="A971" s="547">
        <v>52125</v>
      </c>
      <c r="B971" s="547" t="s">
        <v>26885</v>
      </c>
      <c r="C971" s="549" t="s">
        <v>2</v>
      </c>
      <c r="D971" s="551">
        <v>1984.3</v>
      </c>
      <c r="E971" s="552"/>
    </row>
    <row r="972" spans="1:5" ht="30">
      <c r="A972" s="547">
        <v>52126</v>
      </c>
      <c r="B972" s="547" t="s">
        <v>26886</v>
      </c>
      <c r="C972" s="549" t="s">
        <v>2</v>
      </c>
      <c r="D972" s="550">
        <v>615.86</v>
      </c>
      <c r="E972" s="552"/>
    </row>
    <row r="973" spans="1:5" ht="60">
      <c r="A973" s="547">
        <v>52132</v>
      </c>
      <c r="B973" s="547" t="s">
        <v>26887</v>
      </c>
      <c r="C973" s="549" t="s">
        <v>2</v>
      </c>
      <c r="D973" s="551">
        <v>1833.45</v>
      </c>
      <c r="E973" s="552"/>
    </row>
    <row r="974" spans="1:5" ht="60">
      <c r="A974" s="547">
        <v>52150</v>
      </c>
      <c r="B974" s="547" t="s">
        <v>26888</v>
      </c>
      <c r="C974" s="549" t="s">
        <v>2</v>
      </c>
      <c r="D974" s="550">
        <v>726.99</v>
      </c>
      <c r="E974" s="552"/>
    </row>
    <row r="975" spans="1:5" ht="75">
      <c r="A975" s="547">
        <v>52164</v>
      </c>
      <c r="B975" s="547" t="s">
        <v>26889</v>
      </c>
      <c r="C975" s="549" t="s">
        <v>2</v>
      </c>
      <c r="D975" s="551">
        <v>2038.58</v>
      </c>
      <c r="E975" s="552"/>
    </row>
    <row r="976" spans="1:5" ht="15">
      <c r="A976" s="548">
        <v>540</v>
      </c>
      <c r="B976" s="554" t="s">
        <v>676</v>
      </c>
      <c r="C976" s="555"/>
      <c r="D976" s="555"/>
      <c r="E976" s="556"/>
    </row>
    <row r="977" spans="1:5" ht="15">
      <c r="A977" s="547">
        <v>54003</v>
      </c>
      <c r="B977" s="547" t="s">
        <v>26890</v>
      </c>
      <c r="C977" s="549" t="s">
        <v>2</v>
      </c>
      <c r="D977" s="550">
        <v>3.75</v>
      </c>
      <c r="E977" s="552"/>
    </row>
    <row r="978" spans="1:5" ht="15">
      <c r="A978" s="547">
        <v>54010</v>
      </c>
      <c r="B978" s="547" t="s">
        <v>26891</v>
      </c>
      <c r="C978" s="549" t="s">
        <v>2</v>
      </c>
      <c r="D978" s="550">
        <v>25.57</v>
      </c>
      <c r="E978" s="552"/>
    </row>
    <row r="979" spans="1:5" ht="15">
      <c r="A979" s="547">
        <v>54024</v>
      </c>
      <c r="B979" s="547" t="s">
        <v>32613</v>
      </c>
      <c r="C979" s="549" t="s">
        <v>2</v>
      </c>
      <c r="D979" s="550">
        <v>280.3</v>
      </c>
      <c r="E979" s="552"/>
    </row>
    <row r="980" spans="1:5" ht="15">
      <c r="A980" s="547">
        <v>54025</v>
      </c>
      <c r="B980" s="547" t="s">
        <v>32614</v>
      </c>
      <c r="C980" s="549" t="s">
        <v>2</v>
      </c>
      <c r="D980" s="550">
        <v>334.63</v>
      </c>
      <c r="E980" s="552"/>
    </row>
    <row r="981" spans="1:5" ht="15">
      <c r="A981" s="547">
        <v>54062</v>
      </c>
      <c r="B981" s="547" t="s">
        <v>26892</v>
      </c>
      <c r="C981" s="549" t="s">
        <v>2</v>
      </c>
      <c r="D981" s="550">
        <v>108.82</v>
      </c>
      <c r="E981" s="552"/>
    </row>
    <row r="982" spans="1:5" ht="15">
      <c r="A982" s="547">
        <v>54063</v>
      </c>
      <c r="B982" s="547" t="s">
        <v>26893</v>
      </c>
      <c r="C982" s="549" t="s">
        <v>2</v>
      </c>
      <c r="D982" s="550">
        <v>272.25</v>
      </c>
      <c r="E982" s="552"/>
    </row>
    <row r="983" spans="1:5" ht="15">
      <c r="A983" s="547">
        <v>54090</v>
      </c>
      <c r="B983" s="547" t="s">
        <v>26894</v>
      </c>
      <c r="C983" s="549" t="s">
        <v>2</v>
      </c>
      <c r="D983" s="551">
        <v>5422.39</v>
      </c>
      <c r="E983" s="552"/>
    </row>
    <row r="984" spans="1:5" ht="15">
      <c r="A984" s="548">
        <v>6</v>
      </c>
      <c r="B984" s="554" t="s">
        <v>26895</v>
      </c>
      <c r="C984" s="555"/>
      <c r="D984" s="555"/>
      <c r="E984" s="556"/>
    </row>
    <row r="985" spans="1:5" ht="15">
      <c r="A985" s="548">
        <v>601</v>
      </c>
      <c r="B985" s="554" t="s">
        <v>26896</v>
      </c>
      <c r="C985" s="555"/>
      <c r="D985" s="555"/>
      <c r="E985" s="556"/>
    </row>
    <row r="986" spans="1:5" ht="15">
      <c r="A986" s="547">
        <v>60101</v>
      </c>
      <c r="B986" s="547" t="s">
        <v>26897</v>
      </c>
      <c r="C986" s="549" t="s">
        <v>1</v>
      </c>
      <c r="D986" s="550">
        <v>97.87</v>
      </c>
      <c r="E986" s="552"/>
    </row>
    <row r="987" spans="1:5" ht="15">
      <c r="A987" s="547">
        <v>60104</v>
      </c>
      <c r="B987" s="547" t="s">
        <v>26898</v>
      </c>
      <c r="C987" s="549" t="s">
        <v>1</v>
      </c>
      <c r="D987" s="550">
        <v>80.790000000000006</v>
      </c>
      <c r="E987" s="552"/>
    </row>
    <row r="988" spans="1:5" ht="15">
      <c r="A988" s="548">
        <v>602</v>
      </c>
      <c r="B988" s="554" t="s">
        <v>26899</v>
      </c>
      <c r="C988" s="555"/>
      <c r="D988" s="555"/>
      <c r="E988" s="556"/>
    </row>
    <row r="989" spans="1:5" ht="15">
      <c r="A989" s="547">
        <v>60241</v>
      </c>
      <c r="B989" s="547" t="s">
        <v>26900</v>
      </c>
      <c r="C989" s="549" t="s">
        <v>2</v>
      </c>
      <c r="D989" s="550">
        <v>26.04</v>
      </c>
      <c r="E989" s="552"/>
    </row>
    <row r="990" spans="1:5" ht="15">
      <c r="A990" s="547">
        <v>60242</v>
      </c>
      <c r="B990" s="547" t="s">
        <v>26901</v>
      </c>
      <c r="C990" s="549" t="s">
        <v>2</v>
      </c>
      <c r="D990" s="550">
        <v>56.49</v>
      </c>
      <c r="E990" s="552"/>
    </row>
    <row r="991" spans="1:5" ht="15">
      <c r="A991" s="547">
        <v>60243</v>
      </c>
      <c r="B991" s="547" t="s">
        <v>26902</v>
      </c>
      <c r="C991" s="549" t="s">
        <v>2</v>
      </c>
      <c r="D991" s="550">
        <v>104</v>
      </c>
      <c r="E991" s="552"/>
    </row>
    <row r="992" spans="1:5" ht="15">
      <c r="A992" s="548">
        <v>604</v>
      </c>
      <c r="B992" s="554" t="s">
        <v>26903</v>
      </c>
      <c r="C992" s="555"/>
      <c r="D992" s="555"/>
      <c r="E992" s="556"/>
    </row>
    <row r="993" spans="1:5" ht="15">
      <c r="A993" s="547">
        <v>60406</v>
      </c>
      <c r="B993" s="547" t="s">
        <v>26904</v>
      </c>
      <c r="C993" s="549" t="s">
        <v>2</v>
      </c>
      <c r="D993" s="550">
        <v>155.28</v>
      </c>
      <c r="E993" s="552"/>
    </row>
    <row r="994" spans="1:5" ht="15">
      <c r="A994" s="547">
        <v>60443</v>
      </c>
      <c r="B994" s="547" t="s">
        <v>26905</v>
      </c>
      <c r="C994" s="549" t="s">
        <v>2</v>
      </c>
      <c r="D994" s="550">
        <v>34.33</v>
      </c>
      <c r="E994" s="552"/>
    </row>
    <row r="995" spans="1:5" ht="15">
      <c r="A995" s="548">
        <v>605</v>
      </c>
      <c r="B995" s="554" t="s">
        <v>26903</v>
      </c>
      <c r="C995" s="555"/>
      <c r="D995" s="555"/>
      <c r="E995" s="556"/>
    </row>
    <row r="996" spans="1:5" ht="15">
      <c r="A996" s="547">
        <v>60501</v>
      </c>
      <c r="B996" s="547" t="s">
        <v>26906</v>
      </c>
      <c r="C996" s="549" t="s">
        <v>1</v>
      </c>
      <c r="D996" s="550">
        <v>22.72</v>
      </c>
      <c r="E996" s="552"/>
    </row>
    <row r="997" spans="1:5" ht="15">
      <c r="A997" s="547">
        <v>60502</v>
      </c>
      <c r="B997" s="547" t="s">
        <v>26907</v>
      </c>
      <c r="C997" s="549" t="s">
        <v>1</v>
      </c>
      <c r="D997" s="550">
        <v>26</v>
      </c>
      <c r="E997" s="552"/>
    </row>
    <row r="998" spans="1:5" ht="15">
      <c r="A998" s="547">
        <v>60503</v>
      </c>
      <c r="B998" s="547" t="s">
        <v>26908</v>
      </c>
      <c r="C998" s="549" t="s">
        <v>1</v>
      </c>
      <c r="D998" s="550">
        <v>37.18</v>
      </c>
      <c r="E998" s="552"/>
    </row>
    <row r="999" spans="1:5" ht="15">
      <c r="A999" s="547">
        <v>60504</v>
      </c>
      <c r="B999" s="547" t="s">
        <v>26909</v>
      </c>
      <c r="C999" s="549" t="s">
        <v>1</v>
      </c>
      <c r="D999" s="550">
        <v>47.38</v>
      </c>
      <c r="E999" s="552"/>
    </row>
    <row r="1000" spans="1:5" ht="15">
      <c r="A1000" s="547">
        <v>60505</v>
      </c>
      <c r="B1000" s="547" t="s">
        <v>26910</v>
      </c>
      <c r="C1000" s="549" t="s">
        <v>1</v>
      </c>
      <c r="D1000" s="550">
        <v>63.55</v>
      </c>
      <c r="E1000" s="552"/>
    </row>
    <row r="1001" spans="1:5" ht="15">
      <c r="A1001" s="547">
        <v>60506</v>
      </c>
      <c r="B1001" s="547" t="s">
        <v>26911</v>
      </c>
      <c r="C1001" s="549" t="s">
        <v>1</v>
      </c>
      <c r="D1001" s="550">
        <v>74.77</v>
      </c>
      <c r="E1001" s="552"/>
    </row>
    <row r="1002" spans="1:5" ht="15">
      <c r="A1002" s="547">
        <v>60507</v>
      </c>
      <c r="B1002" s="547" t="s">
        <v>26912</v>
      </c>
      <c r="C1002" s="549" t="s">
        <v>1</v>
      </c>
      <c r="D1002" s="550">
        <v>111.73</v>
      </c>
      <c r="E1002" s="552"/>
    </row>
    <row r="1003" spans="1:5" ht="15">
      <c r="A1003" s="547">
        <v>60508</v>
      </c>
      <c r="B1003" s="547" t="s">
        <v>26913</v>
      </c>
      <c r="C1003" s="549" t="s">
        <v>1</v>
      </c>
      <c r="D1003" s="550">
        <v>130.28</v>
      </c>
      <c r="E1003" s="552"/>
    </row>
    <row r="1004" spans="1:5" ht="15">
      <c r="A1004" s="547">
        <v>60509</v>
      </c>
      <c r="B1004" s="547" t="s">
        <v>26914</v>
      </c>
      <c r="C1004" s="549" t="s">
        <v>1</v>
      </c>
      <c r="D1004" s="550">
        <v>189.65</v>
      </c>
      <c r="E1004" s="552"/>
    </row>
    <row r="1005" spans="1:5" ht="15">
      <c r="A1005" s="547">
        <v>60517</v>
      </c>
      <c r="B1005" s="547" t="s">
        <v>26915</v>
      </c>
      <c r="C1005" s="549" t="s">
        <v>2</v>
      </c>
      <c r="D1005" s="550">
        <v>48.82</v>
      </c>
      <c r="E1005" s="552"/>
    </row>
    <row r="1006" spans="1:5" ht="15">
      <c r="A1006" s="547">
        <v>60518</v>
      </c>
      <c r="B1006" s="547" t="s">
        <v>26916</v>
      </c>
      <c r="C1006" s="549" t="s">
        <v>2</v>
      </c>
      <c r="D1006" s="550">
        <v>80.62</v>
      </c>
      <c r="E1006" s="552"/>
    </row>
    <row r="1007" spans="1:5" ht="15">
      <c r="A1007" s="547">
        <v>60519</v>
      </c>
      <c r="B1007" s="547" t="s">
        <v>26917</v>
      </c>
      <c r="C1007" s="549" t="s">
        <v>2</v>
      </c>
      <c r="D1007" s="550">
        <v>144.01</v>
      </c>
      <c r="E1007" s="552"/>
    </row>
    <row r="1008" spans="1:5" ht="15">
      <c r="A1008" s="547">
        <v>60528</v>
      </c>
      <c r="B1008" s="547" t="s">
        <v>26918</v>
      </c>
      <c r="C1008" s="549" t="s">
        <v>2</v>
      </c>
      <c r="D1008" s="550">
        <v>31.82</v>
      </c>
      <c r="E1008" s="552"/>
    </row>
    <row r="1009" spans="1:5" ht="15">
      <c r="A1009" s="547">
        <v>60545</v>
      </c>
      <c r="B1009" s="547" t="s">
        <v>26919</v>
      </c>
      <c r="C1009" s="549" t="s">
        <v>2</v>
      </c>
      <c r="D1009" s="550">
        <v>126.59</v>
      </c>
      <c r="E1009" s="552"/>
    </row>
    <row r="1010" spans="1:5" ht="15">
      <c r="A1010" s="547">
        <v>60546</v>
      </c>
      <c r="B1010" s="547" t="s">
        <v>26920</v>
      </c>
      <c r="C1010" s="549" t="s">
        <v>2</v>
      </c>
      <c r="D1010" s="550">
        <v>61.11</v>
      </c>
      <c r="E1010" s="552"/>
    </row>
    <row r="1011" spans="1:5" ht="15">
      <c r="A1011" s="547">
        <v>60585</v>
      </c>
      <c r="B1011" s="547" t="s">
        <v>26921</v>
      </c>
      <c r="C1011" s="549" t="s">
        <v>2</v>
      </c>
      <c r="D1011" s="550">
        <v>34.79</v>
      </c>
      <c r="E1011" s="552"/>
    </row>
    <row r="1012" spans="1:5" ht="15">
      <c r="A1012" s="547">
        <v>60596</v>
      </c>
      <c r="B1012" s="547" t="s">
        <v>26922</v>
      </c>
      <c r="C1012" s="549" t="s">
        <v>2</v>
      </c>
      <c r="D1012" s="550">
        <v>125.63</v>
      </c>
      <c r="E1012" s="552"/>
    </row>
    <row r="1013" spans="1:5" ht="15">
      <c r="A1013" s="547">
        <v>60598</v>
      </c>
      <c r="B1013" s="547" t="s">
        <v>26923</v>
      </c>
      <c r="C1013" s="549" t="s">
        <v>2</v>
      </c>
      <c r="D1013" s="550">
        <v>61.8</v>
      </c>
      <c r="E1013" s="552"/>
    </row>
    <row r="1014" spans="1:5" ht="15">
      <c r="A1014" s="548">
        <v>607</v>
      </c>
      <c r="B1014" s="554" t="s">
        <v>26903</v>
      </c>
      <c r="C1014" s="555"/>
      <c r="D1014" s="555"/>
      <c r="E1014" s="556"/>
    </row>
    <row r="1015" spans="1:5" ht="15">
      <c r="A1015" s="547">
        <v>60712</v>
      </c>
      <c r="B1015" s="547" t="s">
        <v>26924</v>
      </c>
      <c r="C1015" s="549" t="s">
        <v>2</v>
      </c>
      <c r="D1015" s="550">
        <v>247.17</v>
      </c>
      <c r="E1015" s="552"/>
    </row>
    <row r="1016" spans="1:5" ht="15">
      <c r="A1016" s="547">
        <v>60719</v>
      </c>
      <c r="B1016" s="547" t="s">
        <v>26925</v>
      </c>
      <c r="C1016" s="549" t="s">
        <v>2</v>
      </c>
      <c r="D1016" s="550">
        <v>236.2</v>
      </c>
      <c r="E1016" s="552"/>
    </row>
    <row r="1017" spans="1:5" ht="15">
      <c r="A1017" s="548">
        <v>609</v>
      </c>
      <c r="B1017" s="554" t="s">
        <v>26926</v>
      </c>
      <c r="C1017" s="555"/>
      <c r="D1017" s="555"/>
      <c r="E1017" s="556"/>
    </row>
    <row r="1018" spans="1:5" ht="15">
      <c r="A1018" s="547">
        <v>60906</v>
      </c>
      <c r="B1018" s="547" t="s">
        <v>26927</v>
      </c>
      <c r="C1018" s="549" t="s">
        <v>2</v>
      </c>
      <c r="D1018" s="550">
        <v>295.85000000000002</v>
      </c>
      <c r="E1018" s="552"/>
    </row>
    <row r="1019" spans="1:5" ht="15">
      <c r="A1019" s="548">
        <v>610</v>
      </c>
      <c r="B1019" s="554" t="s">
        <v>26928</v>
      </c>
      <c r="C1019" s="555"/>
      <c r="D1019" s="555"/>
      <c r="E1019" s="556"/>
    </row>
    <row r="1020" spans="1:5" ht="30">
      <c r="A1020" s="547">
        <v>61004</v>
      </c>
      <c r="B1020" s="547" t="s">
        <v>26929</v>
      </c>
      <c r="C1020" s="549" t="s">
        <v>1</v>
      </c>
      <c r="D1020" s="550">
        <v>536.52</v>
      </c>
      <c r="E1020" s="552"/>
    </row>
    <row r="1021" spans="1:5" ht="15">
      <c r="A1021" s="548">
        <v>621</v>
      </c>
      <c r="B1021" s="554" t="s">
        <v>26930</v>
      </c>
      <c r="C1021" s="555"/>
      <c r="D1021" s="555"/>
      <c r="E1021" s="556"/>
    </row>
    <row r="1022" spans="1:5" ht="15">
      <c r="A1022" s="547">
        <v>62101</v>
      </c>
      <c r="B1022" s="547" t="s">
        <v>32594</v>
      </c>
      <c r="C1022" s="549" t="s">
        <v>2</v>
      </c>
      <c r="D1022" s="550">
        <v>15.35</v>
      </c>
      <c r="E1022" s="552"/>
    </row>
    <row r="1023" spans="1:5" ht="15">
      <c r="A1023" s="547">
        <v>62102</v>
      </c>
      <c r="B1023" s="547" t="s">
        <v>32595</v>
      </c>
      <c r="C1023" s="549" t="s">
        <v>2</v>
      </c>
      <c r="D1023" s="550">
        <v>18.38</v>
      </c>
      <c r="E1023" s="552"/>
    </row>
    <row r="1024" spans="1:5" ht="15">
      <c r="A1024" s="547">
        <v>62103</v>
      </c>
      <c r="B1024" s="547" t="s">
        <v>32596</v>
      </c>
      <c r="C1024" s="549" t="s">
        <v>2</v>
      </c>
      <c r="D1024" s="550">
        <v>29.03</v>
      </c>
      <c r="E1024" s="552"/>
    </row>
    <row r="1025" spans="1:5" ht="30">
      <c r="A1025" s="547">
        <v>62104</v>
      </c>
      <c r="B1025" s="547" t="s">
        <v>33700</v>
      </c>
      <c r="C1025" s="549" t="s">
        <v>2</v>
      </c>
      <c r="D1025" s="550">
        <v>31.91</v>
      </c>
      <c r="E1025" s="552"/>
    </row>
    <row r="1026" spans="1:5" ht="30">
      <c r="A1026" s="547">
        <v>62105</v>
      </c>
      <c r="B1026" s="547" t="s">
        <v>33701</v>
      </c>
      <c r="C1026" s="549" t="s">
        <v>2</v>
      </c>
      <c r="D1026" s="550">
        <v>36.94</v>
      </c>
      <c r="E1026" s="552"/>
    </row>
    <row r="1027" spans="1:5" ht="30">
      <c r="A1027" s="547">
        <v>62106</v>
      </c>
      <c r="B1027" s="547" t="s">
        <v>33702</v>
      </c>
      <c r="C1027" s="549" t="s">
        <v>2</v>
      </c>
      <c r="D1027" s="550">
        <v>70.19</v>
      </c>
      <c r="E1027" s="552"/>
    </row>
    <row r="1028" spans="1:5" ht="30">
      <c r="A1028" s="547">
        <v>62107</v>
      </c>
      <c r="B1028" s="547" t="s">
        <v>33703</v>
      </c>
      <c r="C1028" s="549" t="s">
        <v>2</v>
      </c>
      <c r="D1028" s="550">
        <v>281.38</v>
      </c>
      <c r="E1028" s="552"/>
    </row>
    <row r="1029" spans="1:5" ht="15">
      <c r="A1029" s="547">
        <v>62111</v>
      </c>
      <c r="B1029" s="547" t="s">
        <v>26931</v>
      </c>
      <c r="C1029" s="549" t="s">
        <v>2</v>
      </c>
      <c r="D1029" s="550">
        <v>0.85</v>
      </c>
      <c r="E1029" s="552"/>
    </row>
    <row r="1030" spans="1:5" ht="15">
      <c r="A1030" s="547">
        <v>62112</v>
      </c>
      <c r="B1030" s="547" t="s">
        <v>26932</v>
      </c>
      <c r="C1030" s="549" t="s">
        <v>2</v>
      </c>
      <c r="D1030" s="550">
        <v>2.77</v>
      </c>
      <c r="E1030" s="552"/>
    </row>
    <row r="1031" spans="1:5" ht="15">
      <c r="A1031" s="547">
        <v>62116</v>
      </c>
      <c r="B1031" s="547" t="s">
        <v>26933</v>
      </c>
      <c r="C1031" s="549" t="s">
        <v>2</v>
      </c>
      <c r="D1031" s="550">
        <v>6.36</v>
      </c>
      <c r="E1031" s="552"/>
    </row>
    <row r="1032" spans="1:5" ht="15">
      <c r="A1032" s="547">
        <v>62122</v>
      </c>
      <c r="B1032" s="547" t="s">
        <v>26934</v>
      </c>
      <c r="C1032" s="549" t="s">
        <v>2</v>
      </c>
      <c r="D1032" s="550">
        <v>1.83</v>
      </c>
      <c r="E1032" s="552"/>
    </row>
    <row r="1033" spans="1:5" ht="15">
      <c r="A1033" s="547">
        <v>62129</v>
      </c>
      <c r="B1033" s="547" t="s">
        <v>26935</v>
      </c>
      <c r="C1033" s="549" t="s">
        <v>2</v>
      </c>
      <c r="D1033" s="550">
        <v>6.22</v>
      </c>
      <c r="E1033" s="552"/>
    </row>
    <row r="1034" spans="1:5" ht="15">
      <c r="A1034" s="547">
        <v>62187</v>
      </c>
      <c r="B1034" s="547" t="s">
        <v>26936</v>
      </c>
      <c r="C1034" s="549" t="s">
        <v>2</v>
      </c>
      <c r="D1034" s="550">
        <v>6.95</v>
      </c>
      <c r="E1034" s="552"/>
    </row>
    <row r="1035" spans="1:5" ht="15">
      <c r="A1035" s="548">
        <v>623</v>
      </c>
      <c r="B1035" s="554" t="s">
        <v>26937</v>
      </c>
      <c r="C1035" s="555"/>
      <c r="D1035" s="555"/>
      <c r="E1035" s="556"/>
    </row>
    <row r="1036" spans="1:5" ht="15">
      <c r="A1036" s="547">
        <v>62319</v>
      </c>
      <c r="B1036" s="547" t="s">
        <v>26938</v>
      </c>
      <c r="C1036" s="549" t="s">
        <v>2</v>
      </c>
      <c r="D1036" s="550">
        <v>4.7</v>
      </c>
      <c r="E1036" s="552"/>
    </row>
    <row r="1037" spans="1:5" ht="15">
      <c r="A1037" s="547">
        <v>62321</v>
      </c>
      <c r="B1037" s="547" t="s">
        <v>26939</v>
      </c>
      <c r="C1037" s="549" t="s">
        <v>2</v>
      </c>
      <c r="D1037" s="550">
        <v>3.88</v>
      </c>
      <c r="E1037" s="552"/>
    </row>
    <row r="1038" spans="1:5" ht="15">
      <c r="A1038" s="547">
        <v>62324</v>
      </c>
      <c r="B1038" s="547" t="s">
        <v>26940</v>
      </c>
      <c r="C1038" s="549" t="s">
        <v>2</v>
      </c>
      <c r="D1038" s="550">
        <v>2.92</v>
      </c>
      <c r="E1038" s="552"/>
    </row>
    <row r="1039" spans="1:5" ht="30">
      <c r="A1039" s="547">
        <v>62375</v>
      </c>
      <c r="B1039" s="547" t="s">
        <v>26941</v>
      </c>
      <c r="C1039" s="549" t="s">
        <v>1</v>
      </c>
      <c r="D1039" s="550">
        <v>80.349999999999994</v>
      </c>
      <c r="E1039" s="552"/>
    </row>
    <row r="1040" spans="1:5" ht="15">
      <c r="A1040" s="548">
        <v>624</v>
      </c>
      <c r="B1040" s="554" t="s">
        <v>26942</v>
      </c>
      <c r="C1040" s="555"/>
      <c r="D1040" s="555"/>
      <c r="E1040" s="556"/>
    </row>
    <row r="1041" spans="1:5" ht="15">
      <c r="A1041" s="547">
        <v>62420</v>
      </c>
      <c r="B1041" s="547" t="s">
        <v>26943</v>
      </c>
      <c r="C1041" s="549" t="s">
        <v>2</v>
      </c>
      <c r="D1041" s="550">
        <v>6.52</v>
      </c>
      <c r="E1041" s="552"/>
    </row>
    <row r="1042" spans="1:5" ht="15">
      <c r="A1042" s="547">
        <v>62423</v>
      </c>
      <c r="B1042" s="547" t="s">
        <v>26944</v>
      </c>
      <c r="C1042" s="549" t="s">
        <v>2</v>
      </c>
      <c r="D1042" s="550">
        <v>24.12</v>
      </c>
      <c r="E1042" s="552"/>
    </row>
    <row r="1043" spans="1:5" ht="15">
      <c r="A1043" s="547">
        <v>62430</v>
      </c>
      <c r="B1043" s="547" t="s">
        <v>26945</v>
      </c>
      <c r="C1043" s="549" t="s">
        <v>2</v>
      </c>
      <c r="D1043" s="550">
        <v>37.18</v>
      </c>
      <c r="E1043" s="552"/>
    </row>
    <row r="1044" spans="1:5" ht="15">
      <c r="A1044" s="547">
        <v>62440</v>
      </c>
      <c r="B1044" s="547" t="s">
        <v>26946</v>
      </c>
      <c r="C1044" s="549" t="s">
        <v>2</v>
      </c>
      <c r="D1044" s="550">
        <v>25.15</v>
      </c>
      <c r="E1044" s="552"/>
    </row>
    <row r="1045" spans="1:5" ht="15">
      <c r="A1045" s="547">
        <v>62472</v>
      </c>
      <c r="B1045" s="547" t="s">
        <v>26947</v>
      </c>
      <c r="C1045" s="549" t="s">
        <v>2</v>
      </c>
      <c r="D1045" s="550">
        <v>14.63</v>
      </c>
      <c r="E1045" s="552"/>
    </row>
    <row r="1046" spans="1:5" ht="15">
      <c r="A1046" s="547">
        <v>62482</v>
      </c>
      <c r="B1046" s="547" t="s">
        <v>26948</v>
      </c>
      <c r="C1046" s="549" t="s">
        <v>2</v>
      </c>
      <c r="D1046" s="550">
        <v>53.05</v>
      </c>
      <c r="E1046" s="552"/>
    </row>
    <row r="1047" spans="1:5" ht="15">
      <c r="A1047" s="548">
        <v>625</v>
      </c>
      <c r="B1047" s="554" t="s">
        <v>26949</v>
      </c>
      <c r="C1047" s="555"/>
      <c r="D1047" s="555"/>
      <c r="E1047" s="556"/>
    </row>
    <row r="1048" spans="1:5" ht="30">
      <c r="A1048" s="547">
        <v>62501</v>
      </c>
      <c r="B1048" s="547" t="s">
        <v>26950</v>
      </c>
      <c r="C1048" s="549" t="s">
        <v>1</v>
      </c>
      <c r="D1048" s="550">
        <v>4.6100000000000003</v>
      </c>
      <c r="E1048" s="552"/>
    </row>
    <row r="1049" spans="1:5" ht="30">
      <c r="A1049" s="547">
        <v>62502</v>
      </c>
      <c r="B1049" s="547" t="s">
        <v>26951</v>
      </c>
      <c r="C1049" s="549" t="s">
        <v>1</v>
      </c>
      <c r="D1049" s="550">
        <v>5.8</v>
      </c>
      <c r="E1049" s="552"/>
    </row>
    <row r="1050" spans="1:5" ht="30">
      <c r="A1050" s="547">
        <v>62503</v>
      </c>
      <c r="B1050" s="547" t="s">
        <v>26952</v>
      </c>
      <c r="C1050" s="549" t="s">
        <v>1</v>
      </c>
      <c r="D1050" s="550">
        <v>9.4700000000000006</v>
      </c>
      <c r="E1050" s="552"/>
    </row>
    <row r="1051" spans="1:5" ht="30">
      <c r="A1051" s="547">
        <v>62504</v>
      </c>
      <c r="B1051" s="547" t="s">
        <v>26953</v>
      </c>
      <c r="C1051" s="549" t="s">
        <v>1</v>
      </c>
      <c r="D1051" s="550">
        <v>12.69</v>
      </c>
      <c r="E1051" s="552"/>
    </row>
    <row r="1052" spans="1:5" ht="30">
      <c r="A1052" s="547">
        <v>62505</v>
      </c>
      <c r="B1052" s="547" t="s">
        <v>26954</v>
      </c>
      <c r="C1052" s="549" t="s">
        <v>1</v>
      </c>
      <c r="D1052" s="550">
        <v>18.2</v>
      </c>
      <c r="E1052" s="552"/>
    </row>
    <row r="1053" spans="1:5" ht="30">
      <c r="A1053" s="547">
        <v>62506</v>
      </c>
      <c r="B1053" s="547" t="s">
        <v>26955</v>
      </c>
      <c r="C1053" s="549" t="s">
        <v>1</v>
      </c>
      <c r="D1053" s="550">
        <v>26.01</v>
      </c>
      <c r="E1053" s="552"/>
    </row>
    <row r="1054" spans="1:5" ht="30">
      <c r="A1054" s="547">
        <v>62507</v>
      </c>
      <c r="B1054" s="547" t="s">
        <v>26956</v>
      </c>
      <c r="C1054" s="549" t="s">
        <v>1</v>
      </c>
      <c r="D1054" s="550">
        <v>42.74</v>
      </c>
      <c r="E1054" s="552"/>
    </row>
    <row r="1055" spans="1:5" ht="30">
      <c r="A1055" s="547">
        <v>62508</v>
      </c>
      <c r="B1055" s="547" t="s">
        <v>26957</v>
      </c>
      <c r="C1055" s="549" t="s">
        <v>1</v>
      </c>
      <c r="D1055" s="550">
        <v>57.04</v>
      </c>
      <c r="E1055" s="552"/>
    </row>
    <row r="1056" spans="1:5" ht="15">
      <c r="A1056" s="547">
        <v>62511</v>
      </c>
      <c r="B1056" s="547" t="s">
        <v>26958</v>
      </c>
      <c r="C1056" s="549" t="s">
        <v>2</v>
      </c>
      <c r="D1056" s="550">
        <v>0.95</v>
      </c>
      <c r="E1056" s="552"/>
    </row>
    <row r="1057" spans="1:5" ht="15">
      <c r="A1057" s="547">
        <v>62512</v>
      </c>
      <c r="B1057" s="547" t="s">
        <v>26959</v>
      </c>
      <c r="C1057" s="549" t="s">
        <v>2</v>
      </c>
      <c r="D1057" s="550">
        <v>3.04</v>
      </c>
      <c r="E1057" s="552"/>
    </row>
    <row r="1058" spans="1:5" ht="15">
      <c r="A1058" s="547">
        <v>62514</v>
      </c>
      <c r="B1058" s="547" t="s">
        <v>26960</v>
      </c>
      <c r="C1058" s="549" t="s">
        <v>2</v>
      </c>
      <c r="D1058" s="550">
        <v>7.06</v>
      </c>
      <c r="E1058" s="552"/>
    </row>
    <row r="1059" spans="1:5" ht="15">
      <c r="A1059" s="547">
        <v>62520</v>
      </c>
      <c r="B1059" s="547" t="s">
        <v>26961</v>
      </c>
      <c r="C1059" s="549" t="s">
        <v>2</v>
      </c>
      <c r="D1059" s="550">
        <v>2.08</v>
      </c>
      <c r="E1059" s="552"/>
    </row>
    <row r="1060" spans="1:5" ht="15">
      <c r="A1060" s="547">
        <v>62521</v>
      </c>
      <c r="B1060" s="547" t="s">
        <v>26962</v>
      </c>
      <c r="C1060" s="549" t="s">
        <v>2</v>
      </c>
      <c r="D1060" s="550">
        <v>4.82</v>
      </c>
      <c r="E1060" s="552"/>
    </row>
    <row r="1061" spans="1:5" ht="30">
      <c r="A1061" s="547">
        <v>62530</v>
      </c>
      <c r="B1061" s="547" t="s">
        <v>26963</v>
      </c>
      <c r="C1061" s="549" t="s">
        <v>1</v>
      </c>
      <c r="D1061" s="550">
        <v>6.23</v>
      </c>
      <c r="E1061" s="552"/>
    </row>
    <row r="1062" spans="1:5" ht="30">
      <c r="A1062" s="547">
        <v>62531</v>
      </c>
      <c r="B1062" s="547" t="s">
        <v>26964</v>
      </c>
      <c r="C1062" s="549" t="s">
        <v>1</v>
      </c>
      <c r="D1062" s="550">
        <v>12.12</v>
      </c>
      <c r="E1062" s="552"/>
    </row>
    <row r="1063" spans="1:5" ht="30">
      <c r="A1063" s="547">
        <v>62532</v>
      </c>
      <c r="B1063" s="547" t="s">
        <v>26965</v>
      </c>
      <c r="C1063" s="549" t="s">
        <v>1</v>
      </c>
      <c r="D1063" s="550">
        <v>18.399999999999999</v>
      </c>
      <c r="E1063" s="552"/>
    </row>
    <row r="1064" spans="1:5" ht="30">
      <c r="A1064" s="547">
        <v>62533</v>
      </c>
      <c r="B1064" s="547" t="s">
        <v>26966</v>
      </c>
      <c r="C1064" s="549" t="s">
        <v>1</v>
      </c>
      <c r="D1064" s="550">
        <v>19.22</v>
      </c>
      <c r="E1064" s="552"/>
    </row>
    <row r="1065" spans="1:5" ht="30">
      <c r="A1065" s="547">
        <v>62534</v>
      </c>
      <c r="B1065" s="547" t="s">
        <v>26967</v>
      </c>
      <c r="C1065" s="549" t="s">
        <v>1</v>
      </c>
      <c r="D1065" s="550">
        <v>40.71</v>
      </c>
      <c r="E1065" s="552"/>
    </row>
    <row r="1066" spans="1:5" ht="30">
      <c r="A1066" s="547">
        <v>62535</v>
      </c>
      <c r="B1066" s="547" t="s">
        <v>26968</v>
      </c>
      <c r="C1066" s="549" t="s">
        <v>1</v>
      </c>
      <c r="D1066" s="550">
        <v>81.05</v>
      </c>
      <c r="E1066" s="552"/>
    </row>
    <row r="1067" spans="1:5" ht="15">
      <c r="A1067" s="547">
        <v>62536</v>
      </c>
      <c r="B1067" s="547" t="s">
        <v>26969</v>
      </c>
      <c r="C1067" s="549" t="s">
        <v>2</v>
      </c>
      <c r="D1067" s="550">
        <v>2.82</v>
      </c>
      <c r="E1067" s="552"/>
    </row>
    <row r="1068" spans="1:5" ht="15">
      <c r="A1068" s="547">
        <v>62540</v>
      </c>
      <c r="B1068" s="547" t="s">
        <v>26970</v>
      </c>
      <c r="C1068" s="549" t="s">
        <v>2</v>
      </c>
      <c r="D1068" s="550">
        <v>2.39</v>
      </c>
      <c r="E1068" s="552"/>
    </row>
    <row r="1069" spans="1:5" ht="15">
      <c r="A1069" s="547">
        <v>62542</v>
      </c>
      <c r="B1069" s="547" t="s">
        <v>26971</v>
      </c>
      <c r="C1069" s="549" t="s">
        <v>2</v>
      </c>
      <c r="D1069" s="550">
        <v>7.27</v>
      </c>
      <c r="E1069" s="552"/>
    </row>
    <row r="1070" spans="1:5" ht="15">
      <c r="A1070" s="547">
        <v>62543</v>
      </c>
      <c r="B1070" s="547" t="s">
        <v>26972</v>
      </c>
      <c r="C1070" s="549" t="s">
        <v>2</v>
      </c>
      <c r="D1070" s="550">
        <v>7.85</v>
      </c>
      <c r="E1070" s="552"/>
    </row>
    <row r="1071" spans="1:5" ht="15">
      <c r="A1071" s="547">
        <v>62544</v>
      </c>
      <c r="B1071" s="547" t="s">
        <v>26973</v>
      </c>
      <c r="C1071" s="549" t="s">
        <v>2</v>
      </c>
      <c r="D1071" s="550">
        <v>4.7699999999999996</v>
      </c>
      <c r="E1071" s="552"/>
    </row>
    <row r="1072" spans="1:5" ht="15">
      <c r="A1072" s="547">
        <v>62547</v>
      </c>
      <c r="B1072" s="547" t="s">
        <v>26974</v>
      </c>
      <c r="C1072" s="549" t="s">
        <v>2</v>
      </c>
      <c r="D1072" s="550">
        <v>18.260000000000002</v>
      </c>
      <c r="E1072" s="552"/>
    </row>
    <row r="1073" spans="1:5" ht="15">
      <c r="A1073" s="547">
        <v>62549</v>
      </c>
      <c r="B1073" s="547" t="s">
        <v>26975</v>
      </c>
      <c r="C1073" s="549" t="s">
        <v>2</v>
      </c>
      <c r="D1073" s="550">
        <v>16.440000000000001</v>
      </c>
      <c r="E1073" s="552"/>
    </row>
    <row r="1074" spans="1:5" ht="15">
      <c r="A1074" s="547">
        <v>62570</v>
      </c>
      <c r="B1074" s="547" t="s">
        <v>26976</v>
      </c>
      <c r="C1074" s="549" t="s">
        <v>2</v>
      </c>
      <c r="D1074" s="550">
        <v>1.01</v>
      </c>
      <c r="E1074" s="552"/>
    </row>
    <row r="1075" spans="1:5" ht="15">
      <c r="A1075" s="547">
        <v>62577</v>
      </c>
      <c r="B1075" s="547" t="s">
        <v>26977</v>
      </c>
      <c r="C1075" s="549" t="s">
        <v>2</v>
      </c>
      <c r="D1075" s="550">
        <v>60.69</v>
      </c>
      <c r="E1075" s="552"/>
    </row>
    <row r="1076" spans="1:5" ht="15">
      <c r="A1076" s="547">
        <v>62588</v>
      </c>
      <c r="B1076" s="547" t="s">
        <v>26978</v>
      </c>
      <c r="C1076" s="549" t="s">
        <v>2</v>
      </c>
      <c r="D1076" s="550">
        <v>8.83</v>
      </c>
      <c r="E1076" s="552"/>
    </row>
    <row r="1077" spans="1:5" ht="15">
      <c r="A1077" s="547">
        <v>62594</v>
      </c>
      <c r="B1077" s="547" t="s">
        <v>26979</v>
      </c>
      <c r="C1077" s="549" t="s">
        <v>2</v>
      </c>
      <c r="D1077" s="550">
        <v>1.97</v>
      </c>
      <c r="E1077" s="552"/>
    </row>
    <row r="1078" spans="1:5" ht="15">
      <c r="A1078" s="548">
        <v>626</v>
      </c>
      <c r="B1078" s="554" t="s">
        <v>26980</v>
      </c>
      <c r="C1078" s="555"/>
      <c r="D1078" s="555"/>
      <c r="E1078" s="556"/>
    </row>
    <row r="1079" spans="1:5" ht="15">
      <c r="A1079" s="547">
        <v>62674</v>
      </c>
      <c r="B1079" s="547" t="s">
        <v>26981</v>
      </c>
      <c r="C1079" s="549" t="s">
        <v>2</v>
      </c>
      <c r="D1079" s="550">
        <v>15.91</v>
      </c>
      <c r="E1079" s="552"/>
    </row>
    <row r="1080" spans="1:5" ht="15">
      <c r="A1080" s="548">
        <v>627</v>
      </c>
      <c r="B1080" s="554" t="s">
        <v>26982</v>
      </c>
      <c r="C1080" s="555"/>
      <c r="D1080" s="555"/>
      <c r="E1080" s="556"/>
    </row>
    <row r="1081" spans="1:5" ht="15">
      <c r="A1081" s="547">
        <v>62703</v>
      </c>
      <c r="B1081" s="547" t="s">
        <v>26983</v>
      </c>
      <c r="C1081" s="549" t="s">
        <v>1</v>
      </c>
      <c r="D1081" s="550">
        <v>35.03</v>
      </c>
      <c r="E1081" s="552"/>
    </row>
    <row r="1082" spans="1:5" ht="15">
      <c r="A1082" s="548">
        <v>630</v>
      </c>
      <c r="B1082" s="554" t="s">
        <v>26984</v>
      </c>
      <c r="C1082" s="555"/>
      <c r="D1082" s="555"/>
      <c r="E1082" s="556"/>
    </row>
    <row r="1083" spans="1:5" ht="30">
      <c r="A1083" s="547">
        <v>63043</v>
      </c>
      <c r="B1083" s="547" t="s">
        <v>26985</v>
      </c>
      <c r="C1083" s="549" t="s">
        <v>1</v>
      </c>
      <c r="D1083" s="550">
        <v>18.420000000000002</v>
      </c>
      <c r="E1083" s="552"/>
    </row>
    <row r="1084" spans="1:5" ht="15">
      <c r="A1084" s="547">
        <v>63096</v>
      </c>
      <c r="B1084" s="547" t="s">
        <v>26986</v>
      </c>
      <c r="C1084" s="549" t="s">
        <v>1</v>
      </c>
      <c r="D1084" s="550">
        <v>38.29</v>
      </c>
      <c r="E1084" s="552"/>
    </row>
    <row r="1085" spans="1:5" ht="15">
      <c r="A1085" s="548">
        <v>631</v>
      </c>
      <c r="B1085" s="554" t="s">
        <v>26987</v>
      </c>
      <c r="C1085" s="555"/>
      <c r="D1085" s="555"/>
      <c r="E1085" s="556"/>
    </row>
    <row r="1086" spans="1:5" ht="15">
      <c r="A1086" s="547">
        <v>63108</v>
      </c>
      <c r="B1086" s="547" t="s">
        <v>26988</v>
      </c>
      <c r="C1086" s="549" t="s">
        <v>1</v>
      </c>
      <c r="D1086" s="550">
        <v>51.06</v>
      </c>
      <c r="E1086" s="552"/>
    </row>
    <row r="1087" spans="1:5" ht="15">
      <c r="A1087" s="547">
        <v>63109</v>
      </c>
      <c r="B1087" s="547" t="s">
        <v>26989</v>
      </c>
      <c r="C1087" s="549" t="s">
        <v>1</v>
      </c>
      <c r="D1087" s="550">
        <v>70.62</v>
      </c>
      <c r="E1087" s="552"/>
    </row>
    <row r="1088" spans="1:5" ht="15">
      <c r="A1088" s="547">
        <v>63148</v>
      </c>
      <c r="B1088" s="547" t="s">
        <v>26990</v>
      </c>
      <c r="C1088" s="549" t="s">
        <v>1</v>
      </c>
      <c r="D1088" s="550">
        <v>12.09</v>
      </c>
      <c r="E1088" s="552"/>
    </row>
    <row r="1089" spans="1:5" ht="30">
      <c r="A1089" s="547">
        <v>63149</v>
      </c>
      <c r="B1089" s="547" t="s">
        <v>26991</v>
      </c>
      <c r="C1089" s="549" t="s">
        <v>1</v>
      </c>
      <c r="D1089" s="550">
        <v>24.87</v>
      </c>
      <c r="E1089" s="552"/>
    </row>
    <row r="1090" spans="1:5" ht="30">
      <c r="A1090" s="547">
        <v>63150</v>
      </c>
      <c r="B1090" s="547" t="s">
        <v>26992</v>
      </c>
      <c r="C1090" s="549" t="s">
        <v>1</v>
      </c>
      <c r="D1090" s="550">
        <v>31.74</v>
      </c>
      <c r="E1090" s="552"/>
    </row>
    <row r="1091" spans="1:5" ht="15">
      <c r="A1091" s="547">
        <v>63164</v>
      </c>
      <c r="B1091" s="547" t="s">
        <v>26993</v>
      </c>
      <c r="C1091" s="549" t="s">
        <v>1</v>
      </c>
      <c r="D1091" s="550">
        <v>107.71</v>
      </c>
      <c r="E1091" s="552"/>
    </row>
    <row r="1092" spans="1:5" ht="15">
      <c r="A1092" s="547">
        <v>63165</v>
      </c>
      <c r="B1092" s="547" t="s">
        <v>26994</v>
      </c>
      <c r="C1092" s="549" t="s">
        <v>1</v>
      </c>
      <c r="D1092" s="550">
        <v>87.96</v>
      </c>
      <c r="E1092" s="552"/>
    </row>
    <row r="1093" spans="1:5" ht="15">
      <c r="A1093" s="548">
        <v>633</v>
      </c>
      <c r="B1093" s="554" t="s">
        <v>32597</v>
      </c>
      <c r="C1093" s="555"/>
      <c r="D1093" s="555"/>
      <c r="E1093" s="556"/>
    </row>
    <row r="1094" spans="1:5" ht="15">
      <c r="A1094" s="547">
        <v>63341</v>
      </c>
      <c r="B1094" s="547" t="s">
        <v>32598</v>
      </c>
      <c r="C1094" s="549" t="s">
        <v>2</v>
      </c>
      <c r="D1094" s="550">
        <v>2.23</v>
      </c>
      <c r="E1094" s="552"/>
    </row>
    <row r="1095" spans="1:5" ht="15">
      <c r="A1095" s="548">
        <v>634</v>
      </c>
      <c r="B1095" s="554" t="s">
        <v>26995</v>
      </c>
      <c r="C1095" s="555"/>
      <c r="D1095" s="555"/>
      <c r="E1095" s="556"/>
    </row>
    <row r="1096" spans="1:5" ht="15">
      <c r="A1096" s="547">
        <v>63480</v>
      </c>
      <c r="B1096" s="547" t="s">
        <v>26996</v>
      </c>
      <c r="C1096" s="549" t="s">
        <v>2</v>
      </c>
      <c r="D1096" s="550">
        <v>367.79</v>
      </c>
      <c r="E1096" s="552"/>
    </row>
    <row r="1097" spans="1:5" ht="15">
      <c r="A1097" s="548">
        <v>635</v>
      </c>
      <c r="B1097" s="554" t="s">
        <v>26997</v>
      </c>
      <c r="C1097" s="555"/>
      <c r="D1097" s="555"/>
      <c r="E1097" s="556"/>
    </row>
    <row r="1098" spans="1:5" ht="15">
      <c r="A1098" s="547">
        <v>63501</v>
      </c>
      <c r="B1098" s="547" t="s">
        <v>33704</v>
      </c>
      <c r="C1098" s="549" t="s">
        <v>2</v>
      </c>
      <c r="D1098" s="550">
        <v>33.590000000000003</v>
      </c>
      <c r="E1098" s="552"/>
    </row>
    <row r="1099" spans="1:5" ht="15">
      <c r="A1099" s="547">
        <v>63502</v>
      </c>
      <c r="B1099" s="547" t="s">
        <v>33705</v>
      </c>
      <c r="C1099" s="549" t="s">
        <v>2</v>
      </c>
      <c r="D1099" s="550">
        <v>37.65</v>
      </c>
      <c r="E1099" s="552"/>
    </row>
    <row r="1100" spans="1:5" ht="15">
      <c r="A1100" s="547">
        <v>63503</v>
      </c>
      <c r="B1100" s="547" t="s">
        <v>33706</v>
      </c>
      <c r="C1100" s="549" t="s">
        <v>2</v>
      </c>
      <c r="D1100" s="550">
        <v>60.85</v>
      </c>
      <c r="E1100" s="552"/>
    </row>
    <row r="1101" spans="1:5" ht="15">
      <c r="A1101" s="547">
        <v>63504</v>
      </c>
      <c r="B1101" s="547" t="s">
        <v>33707</v>
      </c>
      <c r="C1101" s="549" t="s">
        <v>2</v>
      </c>
      <c r="D1101" s="550">
        <v>91.5</v>
      </c>
      <c r="E1101" s="552"/>
    </row>
    <row r="1102" spans="1:5" ht="15">
      <c r="A1102" s="547">
        <v>63505</v>
      </c>
      <c r="B1102" s="547" t="s">
        <v>33708</v>
      </c>
      <c r="C1102" s="549" t="s">
        <v>2</v>
      </c>
      <c r="D1102" s="550">
        <v>135.05000000000001</v>
      </c>
      <c r="E1102" s="552"/>
    </row>
    <row r="1103" spans="1:5" ht="15">
      <c r="A1103" s="547">
        <v>63506</v>
      </c>
      <c r="B1103" s="547" t="s">
        <v>33709</v>
      </c>
      <c r="C1103" s="549" t="s">
        <v>2</v>
      </c>
      <c r="D1103" s="550">
        <v>207.13</v>
      </c>
      <c r="E1103" s="552"/>
    </row>
    <row r="1104" spans="1:5" ht="30">
      <c r="A1104" s="547">
        <v>63507</v>
      </c>
      <c r="B1104" s="547" t="s">
        <v>33710</v>
      </c>
      <c r="C1104" s="549" t="s">
        <v>2</v>
      </c>
      <c r="D1104" s="550">
        <v>361.94</v>
      </c>
      <c r="E1104" s="552"/>
    </row>
    <row r="1105" spans="1:5" ht="30">
      <c r="A1105" s="547">
        <v>63508</v>
      </c>
      <c r="B1105" s="547" t="s">
        <v>33711</v>
      </c>
      <c r="C1105" s="549" t="s">
        <v>2</v>
      </c>
      <c r="D1105" s="550">
        <v>490.37</v>
      </c>
      <c r="E1105" s="552"/>
    </row>
    <row r="1106" spans="1:5" ht="15">
      <c r="A1106" s="547">
        <v>63515</v>
      </c>
      <c r="B1106" s="547" t="s">
        <v>26998</v>
      </c>
      <c r="C1106" s="549" t="s">
        <v>2</v>
      </c>
      <c r="D1106" s="550">
        <v>96.3</v>
      </c>
      <c r="E1106" s="552"/>
    </row>
    <row r="1107" spans="1:5" ht="15">
      <c r="A1107" s="547">
        <v>63516</v>
      </c>
      <c r="B1107" s="547" t="s">
        <v>26999</v>
      </c>
      <c r="C1107" s="549" t="s">
        <v>2</v>
      </c>
      <c r="D1107" s="550">
        <v>102.39</v>
      </c>
      <c r="E1107" s="552"/>
    </row>
    <row r="1108" spans="1:5" ht="15">
      <c r="A1108" s="547">
        <v>63517</v>
      </c>
      <c r="B1108" s="547" t="s">
        <v>27000</v>
      </c>
      <c r="C1108" s="549" t="s">
        <v>2</v>
      </c>
      <c r="D1108" s="550">
        <v>149.13</v>
      </c>
      <c r="E1108" s="552"/>
    </row>
    <row r="1109" spans="1:5" ht="15">
      <c r="A1109" s="547">
        <v>63518</v>
      </c>
      <c r="B1109" s="547" t="s">
        <v>27001</v>
      </c>
      <c r="C1109" s="549" t="s">
        <v>2</v>
      </c>
      <c r="D1109" s="550">
        <v>202.18</v>
      </c>
      <c r="E1109" s="552"/>
    </row>
    <row r="1110" spans="1:5" ht="15">
      <c r="A1110" s="547">
        <v>63520</v>
      </c>
      <c r="B1110" s="547" t="s">
        <v>27002</v>
      </c>
      <c r="C1110" s="549" t="s">
        <v>2</v>
      </c>
      <c r="D1110" s="550">
        <v>101.18</v>
      </c>
      <c r="E1110" s="552"/>
    </row>
    <row r="1111" spans="1:5" ht="15">
      <c r="A1111" s="547">
        <v>63521</v>
      </c>
      <c r="B1111" s="547" t="s">
        <v>27003</v>
      </c>
      <c r="C1111" s="549" t="s">
        <v>2</v>
      </c>
      <c r="D1111" s="550">
        <v>103.8</v>
      </c>
      <c r="E1111" s="552"/>
    </row>
    <row r="1112" spans="1:5" ht="15">
      <c r="A1112" s="547">
        <v>63523</v>
      </c>
      <c r="B1112" s="547" t="s">
        <v>27004</v>
      </c>
      <c r="C1112" s="549" t="s">
        <v>2</v>
      </c>
      <c r="D1112" s="550">
        <v>195.26</v>
      </c>
      <c r="E1112" s="552"/>
    </row>
    <row r="1113" spans="1:5" ht="15">
      <c r="A1113" s="547">
        <v>63530</v>
      </c>
      <c r="B1113" s="547" t="s">
        <v>27005</v>
      </c>
      <c r="C1113" s="549" t="s">
        <v>2</v>
      </c>
      <c r="D1113" s="550">
        <v>38.92</v>
      </c>
      <c r="E1113" s="552"/>
    </row>
    <row r="1114" spans="1:5" ht="15">
      <c r="A1114" s="547">
        <v>63536</v>
      </c>
      <c r="B1114" s="547" t="s">
        <v>27006</v>
      </c>
      <c r="C1114" s="549" t="s">
        <v>2</v>
      </c>
      <c r="D1114" s="550">
        <v>32.479999999999997</v>
      </c>
      <c r="E1114" s="552"/>
    </row>
    <row r="1115" spans="1:5" ht="15">
      <c r="A1115" s="547">
        <v>63567</v>
      </c>
      <c r="B1115" s="547" t="s">
        <v>27007</v>
      </c>
      <c r="C1115" s="549" t="s">
        <v>2</v>
      </c>
      <c r="D1115" s="550">
        <v>836.19</v>
      </c>
      <c r="E1115" s="552"/>
    </row>
    <row r="1116" spans="1:5" ht="15">
      <c r="A1116" s="548">
        <v>640</v>
      </c>
      <c r="B1116" s="554" t="s">
        <v>27008</v>
      </c>
      <c r="C1116" s="555"/>
      <c r="D1116" s="555"/>
      <c r="E1116" s="556"/>
    </row>
    <row r="1117" spans="1:5" ht="15">
      <c r="A1117" s="547">
        <v>64001</v>
      </c>
      <c r="B1117" s="547" t="s">
        <v>32615</v>
      </c>
      <c r="C1117" s="549" t="s">
        <v>2</v>
      </c>
      <c r="D1117" s="550">
        <v>60.05</v>
      </c>
      <c r="E1117" s="552"/>
    </row>
    <row r="1118" spans="1:5" ht="15">
      <c r="A1118" s="547">
        <v>64002</v>
      </c>
      <c r="B1118" s="547" t="s">
        <v>27009</v>
      </c>
      <c r="C1118" s="549" t="s">
        <v>2</v>
      </c>
      <c r="D1118" s="550">
        <v>40.86</v>
      </c>
      <c r="E1118" s="552"/>
    </row>
    <row r="1119" spans="1:5" ht="15">
      <c r="A1119" s="547">
        <v>64003</v>
      </c>
      <c r="B1119" s="547" t="s">
        <v>27010</v>
      </c>
      <c r="C1119" s="549" t="s">
        <v>2</v>
      </c>
      <c r="D1119" s="550">
        <v>81.81</v>
      </c>
      <c r="E1119" s="552"/>
    </row>
    <row r="1120" spans="1:5" ht="15">
      <c r="A1120" s="547">
        <v>64004</v>
      </c>
      <c r="B1120" s="547" t="s">
        <v>27011</v>
      </c>
      <c r="C1120" s="549" t="s">
        <v>2</v>
      </c>
      <c r="D1120" s="550">
        <v>196.28</v>
      </c>
      <c r="E1120" s="552"/>
    </row>
    <row r="1121" spans="1:5" ht="15">
      <c r="A1121" s="547">
        <v>64005</v>
      </c>
      <c r="B1121" s="547" t="s">
        <v>33712</v>
      </c>
      <c r="C1121" s="549" t="s">
        <v>2</v>
      </c>
      <c r="D1121" s="550">
        <v>15.49</v>
      </c>
      <c r="E1121" s="552"/>
    </row>
    <row r="1122" spans="1:5" ht="15">
      <c r="A1122" s="547">
        <v>64006</v>
      </c>
      <c r="B1122" s="547" t="s">
        <v>33713</v>
      </c>
      <c r="C1122" s="549" t="s">
        <v>2</v>
      </c>
      <c r="D1122" s="550">
        <v>9.99</v>
      </c>
      <c r="E1122" s="552"/>
    </row>
    <row r="1123" spans="1:5" ht="15">
      <c r="A1123" s="547">
        <v>64010</v>
      </c>
      <c r="B1123" s="547" t="s">
        <v>27012</v>
      </c>
      <c r="C1123" s="549" t="s">
        <v>2</v>
      </c>
      <c r="D1123" s="550">
        <v>289.64</v>
      </c>
      <c r="E1123" s="552"/>
    </row>
    <row r="1124" spans="1:5" ht="15">
      <c r="A1124" s="547">
        <v>64011</v>
      </c>
      <c r="B1124" s="547" t="s">
        <v>27013</v>
      </c>
      <c r="C1124" s="549" t="s">
        <v>2</v>
      </c>
      <c r="D1124" s="550">
        <v>153.51</v>
      </c>
      <c r="E1124" s="552"/>
    </row>
    <row r="1125" spans="1:5" ht="15">
      <c r="A1125" s="547">
        <v>64015</v>
      </c>
      <c r="B1125" s="547" t="s">
        <v>32616</v>
      </c>
      <c r="C1125" s="549" t="s">
        <v>2</v>
      </c>
      <c r="D1125" s="550">
        <v>102.59</v>
      </c>
      <c r="E1125" s="552"/>
    </row>
    <row r="1126" spans="1:5" ht="15">
      <c r="A1126" s="547">
        <v>64016</v>
      </c>
      <c r="B1126" s="547" t="s">
        <v>32617</v>
      </c>
      <c r="C1126" s="549" t="s">
        <v>2</v>
      </c>
      <c r="D1126" s="550">
        <v>118.89</v>
      </c>
      <c r="E1126" s="552"/>
    </row>
    <row r="1127" spans="1:5" ht="15">
      <c r="A1127" s="547">
        <v>64017</v>
      </c>
      <c r="B1127" s="547" t="s">
        <v>32618</v>
      </c>
      <c r="C1127" s="549" t="s">
        <v>2</v>
      </c>
      <c r="D1127" s="550">
        <v>142.24</v>
      </c>
      <c r="E1127" s="552"/>
    </row>
    <row r="1128" spans="1:5" ht="15">
      <c r="A1128" s="547">
        <v>64018</v>
      </c>
      <c r="B1128" s="547" t="s">
        <v>32619</v>
      </c>
      <c r="C1128" s="549" t="s">
        <v>2</v>
      </c>
      <c r="D1128" s="550">
        <v>220.72</v>
      </c>
      <c r="E1128" s="552"/>
    </row>
    <row r="1129" spans="1:5" ht="15">
      <c r="A1129" s="547">
        <v>64019</v>
      </c>
      <c r="B1129" s="547" t="s">
        <v>32620</v>
      </c>
      <c r="C1129" s="549" t="s">
        <v>2</v>
      </c>
      <c r="D1129" s="550">
        <v>269.20999999999998</v>
      </c>
      <c r="E1129" s="552"/>
    </row>
    <row r="1130" spans="1:5" ht="15">
      <c r="A1130" s="547">
        <v>64020</v>
      </c>
      <c r="B1130" s="547" t="s">
        <v>32621</v>
      </c>
      <c r="C1130" s="549" t="s">
        <v>2</v>
      </c>
      <c r="D1130" s="550">
        <v>389.31</v>
      </c>
      <c r="E1130" s="552"/>
    </row>
    <row r="1131" spans="1:5" ht="15">
      <c r="A1131" s="547">
        <v>64021</v>
      </c>
      <c r="B1131" s="547" t="s">
        <v>32622</v>
      </c>
      <c r="C1131" s="549" t="s">
        <v>2</v>
      </c>
      <c r="D1131" s="550">
        <v>656.08</v>
      </c>
      <c r="E1131" s="552"/>
    </row>
    <row r="1132" spans="1:5" ht="15">
      <c r="A1132" s="547">
        <v>64022</v>
      </c>
      <c r="B1132" s="547" t="s">
        <v>27014</v>
      </c>
      <c r="C1132" s="549" t="s">
        <v>2</v>
      </c>
      <c r="D1132" s="550">
        <v>920.97</v>
      </c>
      <c r="E1132" s="552"/>
    </row>
    <row r="1133" spans="1:5" ht="15">
      <c r="A1133" s="547">
        <v>64023</v>
      </c>
      <c r="B1133" s="547" t="s">
        <v>32623</v>
      </c>
      <c r="C1133" s="549" t="s">
        <v>2</v>
      </c>
      <c r="D1133" s="551">
        <v>1386.24</v>
      </c>
      <c r="E1133" s="552"/>
    </row>
    <row r="1134" spans="1:5" ht="15">
      <c r="A1134" s="547">
        <v>64034</v>
      </c>
      <c r="B1134" s="547" t="s">
        <v>27015</v>
      </c>
      <c r="C1134" s="549" t="s">
        <v>2</v>
      </c>
      <c r="D1134" s="550">
        <v>137.63999999999999</v>
      </c>
      <c r="E1134" s="552"/>
    </row>
    <row r="1135" spans="1:5" ht="15">
      <c r="A1135" s="547">
        <v>64035</v>
      </c>
      <c r="B1135" s="547" t="s">
        <v>27016</v>
      </c>
      <c r="C1135" s="549" t="s">
        <v>2</v>
      </c>
      <c r="D1135" s="550">
        <v>76.42</v>
      </c>
      <c r="E1135" s="552"/>
    </row>
    <row r="1136" spans="1:5" ht="15">
      <c r="A1136" s="547">
        <v>64040</v>
      </c>
      <c r="B1136" s="547" t="s">
        <v>27017</v>
      </c>
      <c r="C1136" s="549" t="s">
        <v>2</v>
      </c>
      <c r="D1136" s="550">
        <v>66.569999999999993</v>
      </c>
      <c r="E1136" s="552"/>
    </row>
    <row r="1137" spans="1:5" ht="15">
      <c r="A1137" s="547">
        <v>64041</v>
      </c>
      <c r="B1137" s="547" t="s">
        <v>27018</v>
      </c>
      <c r="C1137" s="549" t="s">
        <v>2</v>
      </c>
      <c r="D1137" s="550">
        <v>168.27</v>
      </c>
      <c r="E1137" s="552"/>
    </row>
    <row r="1138" spans="1:5" ht="15">
      <c r="A1138" s="547">
        <v>64042</v>
      </c>
      <c r="B1138" s="547" t="s">
        <v>27019</v>
      </c>
      <c r="C1138" s="549" t="s">
        <v>2</v>
      </c>
      <c r="D1138" s="550">
        <v>258.67</v>
      </c>
      <c r="E1138" s="552"/>
    </row>
    <row r="1139" spans="1:5" ht="15">
      <c r="A1139" s="547">
        <v>64043</v>
      </c>
      <c r="B1139" s="547" t="s">
        <v>27020</v>
      </c>
      <c r="C1139" s="549" t="s">
        <v>2</v>
      </c>
      <c r="D1139" s="550">
        <v>460.65</v>
      </c>
      <c r="E1139" s="552"/>
    </row>
    <row r="1140" spans="1:5" ht="15">
      <c r="A1140" s="547">
        <v>64044</v>
      </c>
      <c r="B1140" s="547" t="s">
        <v>27021</v>
      </c>
      <c r="C1140" s="549" t="s">
        <v>2</v>
      </c>
      <c r="D1140" s="550">
        <v>587.11</v>
      </c>
      <c r="E1140" s="552"/>
    </row>
    <row r="1141" spans="1:5" ht="15">
      <c r="A1141" s="547">
        <v>64045</v>
      </c>
      <c r="B1141" s="547" t="s">
        <v>32624</v>
      </c>
      <c r="C1141" s="549" t="s">
        <v>2</v>
      </c>
      <c r="D1141" s="550">
        <v>60.05</v>
      </c>
      <c r="E1141" s="552"/>
    </row>
    <row r="1142" spans="1:5" ht="15">
      <c r="A1142" s="547">
        <v>64066</v>
      </c>
      <c r="B1142" s="547" t="s">
        <v>27022</v>
      </c>
      <c r="C1142" s="549" t="s">
        <v>2</v>
      </c>
      <c r="D1142" s="550">
        <v>103.86</v>
      </c>
      <c r="E1142" s="552"/>
    </row>
    <row r="1143" spans="1:5" ht="15">
      <c r="A1143" s="547">
        <v>64077</v>
      </c>
      <c r="B1143" s="547" t="s">
        <v>27023</v>
      </c>
      <c r="C1143" s="549" t="s">
        <v>2</v>
      </c>
      <c r="D1143" s="550">
        <v>9.8699999999999992</v>
      </c>
      <c r="E1143" s="552"/>
    </row>
    <row r="1144" spans="1:5" ht="30">
      <c r="A1144" s="547">
        <v>64094</v>
      </c>
      <c r="B1144" s="547" t="s">
        <v>33714</v>
      </c>
      <c r="C1144" s="549" t="s">
        <v>2</v>
      </c>
      <c r="D1144" s="550">
        <v>289.64</v>
      </c>
      <c r="E1144" s="552"/>
    </row>
    <row r="1145" spans="1:5" ht="15">
      <c r="A1145" s="547">
        <v>64097</v>
      </c>
      <c r="B1145" s="547" t="s">
        <v>27024</v>
      </c>
      <c r="C1145" s="549" t="s">
        <v>2</v>
      </c>
      <c r="D1145" s="550">
        <v>286.89</v>
      </c>
      <c r="E1145" s="552"/>
    </row>
    <row r="1146" spans="1:5" ht="15">
      <c r="A1146" s="548">
        <v>641</v>
      </c>
      <c r="B1146" s="554" t="s">
        <v>27025</v>
      </c>
      <c r="C1146" s="555"/>
      <c r="D1146" s="555"/>
      <c r="E1146" s="556"/>
    </row>
    <row r="1147" spans="1:5" ht="15">
      <c r="A1147" s="547">
        <v>64142</v>
      </c>
      <c r="B1147" s="547" t="s">
        <v>27026</v>
      </c>
      <c r="C1147" s="549" t="s">
        <v>2</v>
      </c>
      <c r="D1147" s="550">
        <v>989.55</v>
      </c>
      <c r="E1147" s="552"/>
    </row>
    <row r="1148" spans="1:5" ht="15">
      <c r="A1148" s="547">
        <v>64149</v>
      </c>
      <c r="B1148" s="547" t="s">
        <v>27027</v>
      </c>
      <c r="C1148" s="549" t="s">
        <v>2</v>
      </c>
      <c r="D1148" s="550">
        <v>93.4</v>
      </c>
      <c r="E1148" s="552"/>
    </row>
    <row r="1149" spans="1:5" ht="15">
      <c r="A1149" s="548">
        <v>645</v>
      </c>
      <c r="B1149" s="554" t="s">
        <v>27028</v>
      </c>
      <c r="C1149" s="555"/>
      <c r="D1149" s="555"/>
      <c r="E1149" s="556"/>
    </row>
    <row r="1150" spans="1:5" ht="15">
      <c r="A1150" s="547">
        <v>64503</v>
      </c>
      <c r="B1150" s="547" t="s">
        <v>27029</v>
      </c>
      <c r="C1150" s="549" t="s">
        <v>2</v>
      </c>
      <c r="D1150" s="550">
        <v>145.62</v>
      </c>
      <c r="E1150" s="552"/>
    </row>
    <row r="1151" spans="1:5" ht="15">
      <c r="A1151" s="547">
        <v>64504</v>
      </c>
      <c r="B1151" s="547" t="s">
        <v>27030</v>
      </c>
      <c r="C1151" s="549" t="s">
        <v>2</v>
      </c>
      <c r="D1151" s="550">
        <v>210.98</v>
      </c>
      <c r="E1151" s="552"/>
    </row>
    <row r="1152" spans="1:5" ht="15">
      <c r="A1152" s="547">
        <v>64506</v>
      </c>
      <c r="B1152" s="547" t="s">
        <v>27031</v>
      </c>
      <c r="C1152" s="549" t="s">
        <v>2</v>
      </c>
      <c r="D1152" s="550">
        <v>142.29</v>
      </c>
      <c r="E1152" s="552"/>
    </row>
    <row r="1153" spans="1:5" ht="15">
      <c r="A1153" s="547">
        <v>64507</v>
      </c>
      <c r="B1153" s="547" t="s">
        <v>27032</v>
      </c>
      <c r="C1153" s="549" t="s">
        <v>2</v>
      </c>
      <c r="D1153" s="550">
        <v>17.88</v>
      </c>
      <c r="E1153" s="552"/>
    </row>
    <row r="1154" spans="1:5" ht="15">
      <c r="A1154" s="547">
        <v>64511</v>
      </c>
      <c r="B1154" s="547" t="s">
        <v>27033</v>
      </c>
      <c r="C1154" s="549" t="s">
        <v>2</v>
      </c>
      <c r="D1154" s="550">
        <v>190.76</v>
      </c>
      <c r="E1154" s="552"/>
    </row>
    <row r="1155" spans="1:5" ht="15">
      <c r="A1155" s="547">
        <v>64515</v>
      </c>
      <c r="B1155" s="547" t="s">
        <v>27034</v>
      </c>
      <c r="C1155" s="549" t="s">
        <v>2</v>
      </c>
      <c r="D1155" s="550">
        <v>23.96</v>
      </c>
      <c r="E1155" s="552"/>
    </row>
    <row r="1156" spans="1:5" ht="15">
      <c r="A1156" s="547">
        <v>64519</v>
      </c>
      <c r="B1156" s="547" t="s">
        <v>27035</v>
      </c>
      <c r="C1156" s="549" t="s">
        <v>2</v>
      </c>
      <c r="D1156" s="550">
        <v>14.19</v>
      </c>
      <c r="E1156" s="552"/>
    </row>
    <row r="1157" spans="1:5" ht="15">
      <c r="A1157" s="547">
        <v>64527</v>
      </c>
      <c r="B1157" s="547" t="s">
        <v>27036</v>
      </c>
      <c r="C1157" s="549" t="s">
        <v>2</v>
      </c>
      <c r="D1157" s="550">
        <v>38.9</v>
      </c>
      <c r="E1157" s="552"/>
    </row>
    <row r="1158" spans="1:5" ht="15">
      <c r="A1158" s="548">
        <v>647</v>
      </c>
      <c r="B1158" s="554" t="s">
        <v>676</v>
      </c>
      <c r="C1158" s="555"/>
      <c r="D1158" s="555"/>
      <c r="E1158" s="556"/>
    </row>
    <row r="1159" spans="1:5" ht="15">
      <c r="A1159" s="547">
        <v>64702</v>
      </c>
      <c r="B1159" s="547" t="s">
        <v>27037</v>
      </c>
      <c r="C1159" s="549" t="s">
        <v>2</v>
      </c>
      <c r="D1159" s="550">
        <v>34.409999999999997</v>
      </c>
      <c r="E1159" s="552"/>
    </row>
    <row r="1160" spans="1:5" ht="15">
      <c r="A1160" s="547">
        <v>64703</v>
      </c>
      <c r="B1160" s="547" t="s">
        <v>27038</v>
      </c>
      <c r="C1160" s="549" t="s">
        <v>2</v>
      </c>
      <c r="D1160" s="550">
        <v>23.1</v>
      </c>
      <c r="E1160" s="552"/>
    </row>
    <row r="1161" spans="1:5" ht="15">
      <c r="A1161" s="547">
        <v>64704</v>
      </c>
      <c r="B1161" s="547" t="s">
        <v>27039</v>
      </c>
      <c r="C1161" s="549" t="s">
        <v>2</v>
      </c>
      <c r="D1161" s="550">
        <v>35.93</v>
      </c>
      <c r="E1161" s="552"/>
    </row>
    <row r="1162" spans="1:5" ht="15">
      <c r="A1162" s="547">
        <v>64706</v>
      </c>
      <c r="B1162" s="547" t="s">
        <v>27040</v>
      </c>
      <c r="C1162" s="549" t="s">
        <v>2</v>
      </c>
      <c r="D1162" s="550">
        <v>50.87</v>
      </c>
      <c r="E1162" s="552"/>
    </row>
    <row r="1163" spans="1:5" ht="30">
      <c r="A1163" s="547">
        <v>64707</v>
      </c>
      <c r="B1163" s="547" t="s">
        <v>27041</v>
      </c>
      <c r="C1163" s="549" t="s">
        <v>2</v>
      </c>
      <c r="D1163" s="550">
        <v>774.63</v>
      </c>
      <c r="E1163" s="552"/>
    </row>
    <row r="1164" spans="1:5" ht="15">
      <c r="A1164" s="547">
        <v>64709</v>
      </c>
      <c r="B1164" s="547" t="s">
        <v>27042</v>
      </c>
      <c r="C1164" s="549" t="s">
        <v>2</v>
      </c>
      <c r="D1164" s="550">
        <v>24.1</v>
      </c>
      <c r="E1164" s="552"/>
    </row>
    <row r="1165" spans="1:5" ht="15">
      <c r="A1165" s="548">
        <v>650</v>
      </c>
      <c r="B1165" s="554" t="s">
        <v>27043</v>
      </c>
      <c r="C1165" s="555"/>
      <c r="D1165" s="555"/>
      <c r="E1165" s="556"/>
    </row>
    <row r="1166" spans="1:5" ht="15">
      <c r="A1166" s="547">
        <v>65002</v>
      </c>
      <c r="B1166" s="547" t="s">
        <v>27044</v>
      </c>
      <c r="C1166" s="549" t="s">
        <v>2</v>
      </c>
      <c r="D1166" s="550">
        <v>50.65</v>
      </c>
      <c r="E1166" s="552"/>
    </row>
    <row r="1167" spans="1:5" ht="15">
      <c r="A1167" s="547">
        <v>65004</v>
      </c>
      <c r="B1167" s="547" t="s">
        <v>27045</v>
      </c>
      <c r="C1167" s="549" t="s">
        <v>2</v>
      </c>
      <c r="D1167" s="550">
        <v>456.22</v>
      </c>
      <c r="E1167" s="552"/>
    </row>
    <row r="1168" spans="1:5" ht="15">
      <c r="A1168" s="547">
        <v>65005</v>
      </c>
      <c r="B1168" s="547" t="s">
        <v>27046</v>
      </c>
      <c r="C1168" s="549" t="s">
        <v>2</v>
      </c>
      <c r="D1168" s="551">
        <v>3567.47</v>
      </c>
      <c r="E1168" s="552"/>
    </row>
    <row r="1169" spans="1:5" ht="15">
      <c r="A1169" s="547">
        <v>65023</v>
      </c>
      <c r="B1169" s="547" t="s">
        <v>27047</v>
      </c>
      <c r="C1169" s="549" t="s">
        <v>2</v>
      </c>
      <c r="D1169" s="551">
        <v>1129.72</v>
      </c>
      <c r="E1169" s="552"/>
    </row>
    <row r="1170" spans="1:5" ht="15">
      <c r="A1170" s="547">
        <v>65024</v>
      </c>
      <c r="B1170" s="547" t="s">
        <v>27048</v>
      </c>
      <c r="C1170" s="549" t="s">
        <v>2</v>
      </c>
      <c r="D1170" s="550">
        <v>294.95999999999998</v>
      </c>
      <c r="E1170" s="552"/>
    </row>
    <row r="1171" spans="1:5" ht="45">
      <c r="A1171" s="547">
        <v>65028</v>
      </c>
      <c r="B1171" s="547" t="s">
        <v>32599</v>
      </c>
      <c r="C1171" s="549" t="s">
        <v>2</v>
      </c>
      <c r="D1171" s="551">
        <v>16661.310000000001</v>
      </c>
      <c r="E1171" s="552"/>
    </row>
    <row r="1172" spans="1:5" ht="15">
      <c r="A1172" s="547">
        <v>65031</v>
      </c>
      <c r="B1172" s="547" t="s">
        <v>27049</v>
      </c>
      <c r="C1172" s="549" t="s">
        <v>2</v>
      </c>
      <c r="D1172" s="550">
        <v>262.47000000000003</v>
      </c>
      <c r="E1172" s="552"/>
    </row>
    <row r="1173" spans="1:5" ht="15">
      <c r="A1173" s="547">
        <v>65032</v>
      </c>
      <c r="B1173" s="547" t="s">
        <v>27050</v>
      </c>
      <c r="C1173" s="549" t="s">
        <v>2</v>
      </c>
      <c r="D1173" s="551">
        <v>1979.99</v>
      </c>
      <c r="E1173" s="552"/>
    </row>
    <row r="1174" spans="1:5" ht="15">
      <c r="A1174" s="547">
        <v>65033</v>
      </c>
      <c r="B1174" s="547" t="s">
        <v>27051</v>
      </c>
      <c r="C1174" s="549" t="s">
        <v>2</v>
      </c>
      <c r="D1174" s="551">
        <v>1249.97</v>
      </c>
      <c r="E1174" s="552"/>
    </row>
    <row r="1175" spans="1:5" ht="15">
      <c r="A1175" s="547">
        <v>65076</v>
      </c>
      <c r="B1175" s="547" t="s">
        <v>27052</v>
      </c>
      <c r="C1175" s="549" t="s">
        <v>2</v>
      </c>
      <c r="D1175" s="551">
        <v>12909.97</v>
      </c>
      <c r="E1175" s="552"/>
    </row>
    <row r="1176" spans="1:5" ht="15">
      <c r="A1176" s="548">
        <v>652</v>
      </c>
      <c r="B1176" s="554" t="s">
        <v>27053</v>
      </c>
      <c r="C1176" s="555"/>
      <c r="D1176" s="555"/>
      <c r="E1176" s="556"/>
    </row>
    <row r="1177" spans="1:5" ht="15">
      <c r="A1177" s="547">
        <v>65204</v>
      </c>
      <c r="B1177" s="547" t="s">
        <v>27054</v>
      </c>
      <c r="C1177" s="549" t="s">
        <v>2</v>
      </c>
      <c r="D1177" s="551">
        <v>1458.17</v>
      </c>
      <c r="E1177" s="552"/>
    </row>
    <row r="1178" spans="1:5" ht="30">
      <c r="A1178" s="547">
        <v>65256</v>
      </c>
      <c r="B1178" s="547" t="s">
        <v>27055</v>
      </c>
      <c r="C1178" s="549" t="s">
        <v>2</v>
      </c>
      <c r="D1178" s="550">
        <v>241.28</v>
      </c>
      <c r="E1178" s="552"/>
    </row>
    <row r="1179" spans="1:5" ht="30">
      <c r="A1179" s="547">
        <v>65257</v>
      </c>
      <c r="B1179" s="547" t="s">
        <v>33715</v>
      </c>
      <c r="C1179" s="549" t="s">
        <v>2</v>
      </c>
      <c r="D1179" s="550">
        <v>613.34</v>
      </c>
      <c r="E1179" s="552"/>
    </row>
    <row r="1180" spans="1:5" ht="15">
      <c r="A1180" s="548">
        <v>655</v>
      </c>
      <c r="B1180" s="554" t="s">
        <v>27053</v>
      </c>
      <c r="C1180" s="555"/>
      <c r="D1180" s="555"/>
      <c r="E1180" s="556"/>
    </row>
    <row r="1181" spans="1:5" ht="15">
      <c r="A1181" s="547">
        <v>65502</v>
      </c>
      <c r="B1181" s="547" t="s">
        <v>27056</v>
      </c>
      <c r="C1181" s="549" t="s">
        <v>2</v>
      </c>
      <c r="D1181" s="550">
        <v>260.38</v>
      </c>
      <c r="E1181" s="552"/>
    </row>
    <row r="1182" spans="1:5" ht="30">
      <c r="A1182" s="547">
        <v>65503</v>
      </c>
      <c r="B1182" s="547" t="s">
        <v>33716</v>
      </c>
      <c r="C1182" s="549" t="s">
        <v>2</v>
      </c>
      <c r="D1182" s="550">
        <v>354.88</v>
      </c>
      <c r="E1182" s="552"/>
    </row>
    <row r="1183" spans="1:5" ht="30">
      <c r="A1183" s="547">
        <v>65507</v>
      </c>
      <c r="B1183" s="547" t="s">
        <v>33717</v>
      </c>
      <c r="C1183" s="549" t="s">
        <v>2</v>
      </c>
      <c r="D1183" s="550">
        <v>31</v>
      </c>
      <c r="E1183" s="552"/>
    </row>
    <row r="1184" spans="1:5" ht="30">
      <c r="A1184" s="547">
        <v>65508</v>
      </c>
      <c r="B1184" s="547" t="s">
        <v>33718</v>
      </c>
      <c r="C1184" s="549" t="s">
        <v>2</v>
      </c>
      <c r="D1184" s="550">
        <v>319.94</v>
      </c>
      <c r="E1184" s="552"/>
    </row>
    <row r="1185" spans="1:5" ht="15">
      <c r="A1185" s="547">
        <v>65509</v>
      </c>
      <c r="B1185" s="547" t="s">
        <v>27057</v>
      </c>
      <c r="C1185" s="549" t="s">
        <v>2</v>
      </c>
      <c r="D1185" s="550">
        <v>116.15</v>
      </c>
      <c r="E1185" s="552"/>
    </row>
    <row r="1186" spans="1:5" ht="15">
      <c r="A1186" s="547">
        <v>65510</v>
      </c>
      <c r="B1186" s="547" t="s">
        <v>27058</v>
      </c>
      <c r="C1186" s="549" t="s">
        <v>1</v>
      </c>
      <c r="D1186" s="551">
        <v>1228.99</v>
      </c>
      <c r="E1186" s="552"/>
    </row>
    <row r="1187" spans="1:5" ht="15">
      <c r="A1187" s="547">
        <v>65513</v>
      </c>
      <c r="B1187" s="547" t="s">
        <v>27059</v>
      </c>
      <c r="C1187" s="549" t="s">
        <v>2</v>
      </c>
      <c r="D1187" s="551">
        <v>1388.67</v>
      </c>
      <c r="E1187" s="552"/>
    </row>
    <row r="1188" spans="1:5" ht="15">
      <c r="A1188" s="547">
        <v>65521</v>
      </c>
      <c r="B1188" s="547" t="s">
        <v>27060</v>
      </c>
      <c r="C1188" s="549" t="s">
        <v>2</v>
      </c>
      <c r="D1188" s="551">
        <v>1986.55</v>
      </c>
      <c r="E1188" s="552"/>
    </row>
    <row r="1189" spans="1:5" ht="15">
      <c r="A1189" s="547">
        <v>65523</v>
      </c>
      <c r="B1189" s="547" t="s">
        <v>27061</v>
      </c>
      <c r="C1189" s="549" t="s">
        <v>2</v>
      </c>
      <c r="D1189" s="551">
        <v>1473.62</v>
      </c>
      <c r="E1189" s="552"/>
    </row>
    <row r="1190" spans="1:5" ht="15">
      <c r="A1190" s="547">
        <v>65524</v>
      </c>
      <c r="B1190" s="547" t="s">
        <v>27062</v>
      </c>
      <c r="C1190" s="549" t="s">
        <v>2</v>
      </c>
      <c r="D1190" s="550">
        <v>30.54</v>
      </c>
      <c r="E1190" s="552"/>
    </row>
    <row r="1191" spans="1:5" ht="15">
      <c r="A1191" s="547">
        <v>65526</v>
      </c>
      <c r="B1191" s="547" t="s">
        <v>27063</v>
      </c>
      <c r="C1191" s="549" t="s">
        <v>2</v>
      </c>
      <c r="D1191" s="550">
        <v>19.920000000000002</v>
      </c>
      <c r="E1191" s="552"/>
    </row>
    <row r="1192" spans="1:5" ht="30">
      <c r="A1192" s="547">
        <v>65528</v>
      </c>
      <c r="B1192" s="547" t="s">
        <v>33719</v>
      </c>
      <c r="C1192" s="549" t="s">
        <v>2</v>
      </c>
      <c r="D1192" s="550">
        <v>608.04999999999995</v>
      </c>
      <c r="E1192" s="552"/>
    </row>
    <row r="1193" spans="1:5" ht="15">
      <c r="A1193" s="547">
        <v>65544</v>
      </c>
      <c r="B1193" s="547" t="s">
        <v>27064</v>
      </c>
      <c r="C1193" s="549" t="s">
        <v>2</v>
      </c>
      <c r="D1193" s="550">
        <v>87.34</v>
      </c>
      <c r="E1193" s="552"/>
    </row>
    <row r="1194" spans="1:5" ht="15">
      <c r="A1194" s="547">
        <v>65555</v>
      </c>
      <c r="B1194" s="547" t="s">
        <v>27065</v>
      </c>
      <c r="C1194" s="549" t="s">
        <v>1</v>
      </c>
      <c r="D1194" s="551">
        <v>1191.8900000000001</v>
      </c>
      <c r="E1194" s="552"/>
    </row>
    <row r="1195" spans="1:5" ht="15">
      <c r="A1195" s="547">
        <v>65556</v>
      </c>
      <c r="B1195" s="547" t="s">
        <v>27066</v>
      </c>
      <c r="C1195" s="549" t="s">
        <v>1</v>
      </c>
      <c r="D1195" s="551">
        <v>1191.8900000000001</v>
      </c>
      <c r="E1195" s="552"/>
    </row>
    <row r="1196" spans="1:5" ht="15">
      <c r="A1196" s="547">
        <v>65563</v>
      </c>
      <c r="B1196" s="547" t="s">
        <v>27067</v>
      </c>
      <c r="C1196" s="549" t="s">
        <v>1</v>
      </c>
      <c r="D1196" s="551">
        <v>1228.99</v>
      </c>
      <c r="E1196" s="552"/>
    </row>
    <row r="1197" spans="1:5" ht="15">
      <c r="A1197" s="547">
        <v>65565</v>
      </c>
      <c r="B1197" s="547" t="s">
        <v>27068</v>
      </c>
      <c r="C1197" s="549" t="s">
        <v>2</v>
      </c>
      <c r="D1197" s="551">
        <v>2509.31</v>
      </c>
      <c r="E1197" s="552"/>
    </row>
    <row r="1198" spans="1:5" ht="15">
      <c r="A1198" s="547">
        <v>65566</v>
      </c>
      <c r="B1198" s="547" t="s">
        <v>27069</v>
      </c>
      <c r="C1198" s="549" t="s">
        <v>2</v>
      </c>
      <c r="D1198" s="551">
        <v>3277.7</v>
      </c>
      <c r="E1198" s="552"/>
    </row>
    <row r="1199" spans="1:5" ht="15">
      <c r="A1199" s="547">
        <v>65567</v>
      </c>
      <c r="B1199" s="547" t="s">
        <v>27070</v>
      </c>
      <c r="C1199" s="549" t="s">
        <v>2</v>
      </c>
      <c r="D1199" s="551">
        <v>1228.21</v>
      </c>
      <c r="E1199" s="552"/>
    </row>
    <row r="1200" spans="1:5" ht="15">
      <c r="A1200" s="547">
        <v>65572</v>
      </c>
      <c r="B1200" s="547" t="s">
        <v>27071</v>
      </c>
      <c r="C1200" s="549" t="s">
        <v>2</v>
      </c>
      <c r="D1200" s="551">
        <v>2418.58</v>
      </c>
      <c r="E1200" s="552"/>
    </row>
    <row r="1201" spans="1:5" ht="15">
      <c r="A1201" s="547">
        <v>65594</v>
      </c>
      <c r="B1201" s="547" t="s">
        <v>27072</v>
      </c>
      <c r="C1201" s="549" t="s">
        <v>1</v>
      </c>
      <c r="D1201" s="551">
        <v>1191.8900000000001</v>
      </c>
      <c r="E1201" s="552"/>
    </row>
    <row r="1202" spans="1:5" ht="15">
      <c r="A1202" s="547">
        <v>65596</v>
      </c>
      <c r="B1202" s="547" t="s">
        <v>27073</v>
      </c>
      <c r="C1202" s="549" t="s">
        <v>2</v>
      </c>
      <c r="D1202" s="550">
        <v>304.82</v>
      </c>
      <c r="E1202" s="552"/>
    </row>
    <row r="1203" spans="1:5" ht="15">
      <c r="A1203" s="547">
        <v>65598</v>
      </c>
      <c r="B1203" s="547" t="s">
        <v>27074</v>
      </c>
      <c r="C1203" s="549" t="s">
        <v>2</v>
      </c>
      <c r="D1203" s="550">
        <v>236.45</v>
      </c>
      <c r="E1203" s="552"/>
    </row>
    <row r="1204" spans="1:5" ht="15">
      <c r="A1204" s="548">
        <v>656</v>
      </c>
      <c r="B1204" s="554" t="s">
        <v>27053</v>
      </c>
      <c r="C1204" s="555"/>
      <c r="D1204" s="555"/>
      <c r="E1204" s="556"/>
    </row>
    <row r="1205" spans="1:5" ht="30">
      <c r="A1205" s="547">
        <v>65604</v>
      </c>
      <c r="B1205" s="547" t="s">
        <v>33720</v>
      </c>
      <c r="C1205" s="549" t="s">
        <v>2</v>
      </c>
      <c r="D1205" s="550">
        <v>30.77</v>
      </c>
      <c r="E1205" s="552"/>
    </row>
    <row r="1206" spans="1:5" ht="30">
      <c r="A1206" s="547">
        <v>65611</v>
      </c>
      <c r="B1206" s="547" t="s">
        <v>33721</v>
      </c>
      <c r="C1206" s="549" t="s">
        <v>2</v>
      </c>
      <c r="D1206" s="550">
        <v>70.959999999999994</v>
      </c>
      <c r="E1206" s="552"/>
    </row>
    <row r="1207" spans="1:5" ht="15">
      <c r="A1207" s="547">
        <v>65670</v>
      </c>
      <c r="B1207" s="547" t="s">
        <v>27075</v>
      </c>
      <c r="C1207" s="549" t="s">
        <v>2</v>
      </c>
      <c r="D1207" s="550">
        <v>119.23</v>
      </c>
      <c r="E1207" s="552"/>
    </row>
    <row r="1208" spans="1:5" ht="30">
      <c r="A1208" s="547">
        <v>65697</v>
      </c>
      <c r="B1208" s="547" t="s">
        <v>33722</v>
      </c>
      <c r="C1208" s="549" t="s">
        <v>2</v>
      </c>
      <c r="D1208" s="550">
        <v>207.9</v>
      </c>
      <c r="E1208" s="552"/>
    </row>
    <row r="1209" spans="1:5" ht="30">
      <c r="A1209" s="547">
        <v>65698</v>
      </c>
      <c r="B1209" s="547" t="s">
        <v>33723</v>
      </c>
      <c r="C1209" s="549" t="s">
        <v>2</v>
      </c>
      <c r="D1209" s="550">
        <v>106.87</v>
      </c>
      <c r="E1209" s="552"/>
    </row>
    <row r="1210" spans="1:5" ht="15">
      <c r="A1210" s="548">
        <v>657</v>
      </c>
      <c r="B1210" s="554" t="s">
        <v>27053</v>
      </c>
      <c r="C1210" s="555"/>
      <c r="D1210" s="555"/>
      <c r="E1210" s="556"/>
    </row>
    <row r="1211" spans="1:5" ht="15">
      <c r="A1211" s="547">
        <v>65717</v>
      </c>
      <c r="B1211" s="547" t="s">
        <v>27076</v>
      </c>
      <c r="C1211" s="549" t="s">
        <v>2</v>
      </c>
      <c r="D1211" s="550">
        <v>258.24</v>
      </c>
      <c r="E1211" s="552"/>
    </row>
    <row r="1212" spans="1:5" ht="15">
      <c r="A1212" s="548">
        <v>658</v>
      </c>
      <c r="B1212" s="554" t="s">
        <v>27053</v>
      </c>
      <c r="C1212" s="555"/>
      <c r="D1212" s="555"/>
      <c r="E1212" s="556"/>
    </row>
    <row r="1213" spans="1:5" ht="15">
      <c r="A1213" s="547">
        <v>65812</v>
      </c>
      <c r="B1213" s="547" t="s">
        <v>27077</v>
      </c>
      <c r="C1213" s="549" t="s">
        <v>2</v>
      </c>
      <c r="D1213" s="550">
        <v>357.1</v>
      </c>
      <c r="E1213" s="552"/>
    </row>
    <row r="1214" spans="1:5" ht="15">
      <c r="A1214" s="547">
        <v>65829</v>
      </c>
      <c r="B1214" s="547" t="s">
        <v>27078</v>
      </c>
      <c r="C1214" s="549" t="s">
        <v>2</v>
      </c>
      <c r="D1214" s="551">
        <v>1614.54</v>
      </c>
      <c r="E1214" s="552"/>
    </row>
    <row r="1215" spans="1:5" ht="15">
      <c r="A1215" s="547">
        <v>65830</v>
      </c>
      <c r="B1215" s="547" t="s">
        <v>27079</v>
      </c>
      <c r="C1215" s="549" t="s">
        <v>2</v>
      </c>
      <c r="D1215" s="551">
        <v>2183.2199999999998</v>
      </c>
      <c r="E1215" s="552"/>
    </row>
    <row r="1216" spans="1:5" ht="15">
      <c r="A1216" s="547">
        <v>65831</v>
      </c>
      <c r="B1216" s="547" t="s">
        <v>27080</v>
      </c>
      <c r="C1216" s="549" t="s">
        <v>2</v>
      </c>
      <c r="D1216" s="550">
        <v>179.95</v>
      </c>
      <c r="E1216" s="552"/>
    </row>
    <row r="1217" spans="1:5" ht="15">
      <c r="A1217" s="547">
        <v>65847</v>
      </c>
      <c r="B1217" s="547" t="s">
        <v>27081</v>
      </c>
      <c r="C1217" s="549" t="s">
        <v>2</v>
      </c>
      <c r="D1217" s="550">
        <v>225.45</v>
      </c>
      <c r="E1217" s="552"/>
    </row>
    <row r="1218" spans="1:5" ht="15">
      <c r="A1218" s="547">
        <v>65861</v>
      </c>
      <c r="B1218" s="547" t="s">
        <v>27082</v>
      </c>
      <c r="C1218" s="549" t="s">
        <v>2</v>
      </c>
      <c r="D1218" s="550">
        <v>297.41000000000003</v>
      </c>
      <c r="E1218" s="552"/>
    </row>
    <row r="1219" spans="1:5" ht="15">
      <c r="A1219" s="547">
        <v>65881</v>
      </c>
      <c r="B1219" s="547" t="s">
        <v>27083</v>
      </c>
      <c r="C1219" s="549" t="s">
        <v>2</v>
      </c>
      <c r="D1219" s="551">
        <v>1743.68</v>
      </c>
      <c r="E1219" s="552"/>
    </row>
    <row r="1220" spans="1:5" ht="15">
      <c r="A1220" s="548">
        <v>659</v>
      </c>
      <c r="B1220" s="554" t="s">
        <v>27053</v>
      </c>
      <c r="C1220" s="555"/>
      <c r="D1220" s="555"/>
      <c r="E1220" s="556"/>
    </row>
    <row r="1221" spans="1:5" ht="15">
      <c r="A1221" s="547">
        <v>65943</v>
      </c>
      <c r="B1221" s="547" t="s">
        <v>27084</v>
      </c>
      <c r="C1221" s="549" t="s">
        <v>2</v>
      </c>
      <c r="D1221" s="550">
        <v>352.55</v>
      </c>
      <c r="E1221" s="552"/>
    </row>
    <row r="1222" spans="1:5" ht="30">
      <c r="A1222" s="547">
        <v>65955</v>
      </c>
      <c r="B1222" s="547" t="s">
        <v>33724</v>
      </c>
      <c r="C1222" s="549" t="s">
        <v>2</v>
      </c>
      <c r="D1222" s="550">
        <v>596.30999999999995</v>
      </c>
      <c r="E1222" s="552"/>
    </row>
    <row r="1223" spans="1:5" ht="15">
      <c r="A1223" s="547">
        <v>65973</v>
      </c>
      <c r="B1223" s="547" t="s">
        <v>27085</v>
      </c>
      <c r="C1223" s="549" t="s">
        <v>2</v>
      </c>
      <c r="D1223" s="551">
        <v>1358.61</v>
      </c>
      <c r="E1223" s="552"/>
    </row>
    <row r="1224" spans="1:5" ht="15">
      <c r="A1224" s="548">
        <v>660</v>
      </c>
      <c r="B1224" s="554" t="s">
        <v>27086</v>
      </c>
      <c r="C1224" s="555"/>
      <c r="D1224" s="555"/>
      <c r="E1224" s="556"/>
    </row>
    <row r="1225" spans="1:5" ht="30">
      <c r="A1225" s="547">
        <v>66008</v>
      </c>
      <c r="B1225" s="547" t="s">
        <v>33725</v>
      </c>
      <c r="C1225" s="549" t="s">
        <v>2</v>
      </c>
      <c r="D1225" s="550">
        <v>172.97</v>
      </c>
      <c r="E1225" s="552"/>
    </row>
    <row r="1226" spans="1:5" ht="15">
      <c r="A1226" s="547">
        <v>66009</v>
      </c>
      <c r="B1226" s="547" t="s">
        <v>32625</v>
      </c>
      <c r="C1226" s="549" t="s">
        <v>2</v>
      </c>
      <c r="D1226" s="550">
        <v>187.71</v>
      </c>
      <c r="E1226" s="552"/>
    </row>
    <row r="1227" spans="1:5" ht="45">
      <c r="A1227" s="547">
        <v>66012</v>
      </c>
      <c r="B1227" s="547" t="s">
        <v>33726</v>
      </c>
      <c r="C1227" s="549" t="s">
        <v>2</v>
      </c>
      <c r="D1227" s="550">
        <v>214.53</v>
      </c>
      <c r="E1227" s="552"/>
    </row>
    <row r="1228" spans="1:5" ht="15">
      <c r="A1228" s="547">
        <v>66013</v>
      </c>
      <c r="B1228" s="547" t="s">
        <v>27087</v>
      </c>
      <c r="C1228" s="549" t="s">
        <v>2</v>
      </c>
      <c r="D1228" s="550">
        <v>157.38</v>
      </c>
      <c r="E1228" s="552"/>
    </row>
    <row r="1229" spans="1:5" ht="30">
      <c r="A1229" s="547">
        <v>66022</v>
      </c>
      <c r="B1229" s="547" t="s">
        <v>32730</v>
      </c>
      <c r="C1229" s="549" t="s">
        <v>2</v>
      </c>
      <c r="D1229" s="550">
        <v>104.54</v>
      </c>
      <c r="E1229" s="552"/>
    </row>
    <row r="1230" spans="1:5" ht="30">
      <c r="A1230" s="547">
        <v>66024</v>
      </c>
      <c r="B1230" s="547" t="s">
        <v>33727</v>
      </c>
      <c r="C1230" s="549" t="s">
        <v>2</v>
      </c>
      <c r="D1230" s="550">
        <v>32.270000000000003</v>
      </c>
      <c r="E1230" s="552"/>
    </row>
    <row r="1231" spans="1:5" ht="15">
      <c r="A1231" s="547">
        <v>66027</v>
      </c>
      <c r="B1231" s="547" t="s">
        <v>27088</v>
      </c>
      <c r="C1231" s="549" t="s">
        <v>2</v>
      </c>
      <c r="D1231" s="550">
        <v>276.57</v>
      </c>
      <c r="E1231" s="552"/>
    </row>
    <row r="1232" spans="1:5" ht="30">
      <c r="A1232" s="547">
        <v>66045</v>
      </c>
      <c r="B1232" s="547" t="s">
        <v>33728</v>
      </c>
      <c r="C1232" s="549" t="s">
        <v>2</v>
      </c>
      <c r="D1232" s="550">
        <v>239.1</v>
      </c>
      <c r="E1232" s="552"/>
    </row>
    <row r="1233" spans="1:5" ht="30">
      <c r="A1233" s="547">
        <v>66048</v>
      </c>
      <c r="B1233" s="547" t="s">
        <v>27089</v>
      </c>
      <c r="C1233" s="549" t="s">
        <v>2</v>
      </c>
      <c r="D1233" s="550">
        <v>77.680000000000007</v>
      </c>
      <c r="E1233" s="552"/>
    </row>
    <row r="1234" spans="1:5" ht="15">
      <c r="A1234" s="547">
        <v>66049</v>
      </c>
      <c r="B1234" s="547" t="s">
        <v>27090</v>
      </c>
      <c r="C1234" s="549" t="s">
        <v>2</v>
      </c>
      <c r="D1234" s="550">
        <v>15.92</v>
      </c>
      <c r="E1234" s="552"/>
    </row>
    <row r="1235" spans="1:5" ht="30">
      <c r="A1235" s="547">
        <v>66058</v>
      </c>
      <c r="B1235" s="547" t="s">
        <v>33729</v>
      </c>
      <c r="C1235" s="549" t="s">
        <v>2</v>
      </c>
      <c r="D1235" s="550">
        <v>172.97</v>
      </c>
      <c r="E1235" s="552"/>
    </row>
    <row r="1236" spans="1:5" ht="15">
      <c r="A1236" s="547">
        <v>66074</v>
      </c>
      <c r="B1236" s="547" t="s">
        <v>27091</v>
      </c>
      <c r="C1236" s="549" t="s">
        <v>2</v>
      </c>
      <c r="D1236" s="550">
        <v>400.46</v>
      </c>
      <c r="E1236" s="552"/>
    </row>
    <row r="1237" spans="1:5" ht="15">
      <c r="A1237" s="548">
        <v>661</v>
      </c>
      <c r="B1237" s="554" t="s">
        <v>27086</v>
      </c>
      <c r="C1237" s="555"/>
      <c r="D1237" s="555"/>
      <c r="E1237" s="556"/>
    </row>
    <row r="1238" spans="1:5" ht="15">
      <c r="A1238" s="547">
        <v>66124</v>
      </c>
      <c r="B1238" s="547" t="s">
        <v>27092</v>
      </c>
      <c r="C1238" s="549" t="s">
        <v>2</v>
      </c>
      <c r="D1238" s="550">
        <v>187.71</v>
      </c>
      <c r="E1238" s="552"/>
    </row>
    <row r="1239" spans="1:5" ht="15">
      <c r="A1239" s="547">
        <v>66125</v>
      </c>
      <c r="B1239" s="547" t="s">
        <v>27093</v>
      </c>
      <c r="C1239" s="549" t="s">
        <v>2</v>
      </c>
      <c r="D1239" s="550">
        <v>139.47999999999999</v>
      </c>
      <c r="E1239" s="552"/>
    </row>
    <row r="1240" spans="1:5" ht="30">
      <c r="A1240" s="547">
        <v>66178</v>
      </c>
      <c r="B1240" s="547" t="s">
        <v>27094</v>
      </c>
      <c r="C1240" s="549" t="s">
        <v>2</v>
      </c>
      <c r="D1240" s="550">
        <v>882.31</v>
      </c>
      <c r="E1240" s="552"/>
    </row>
    <row r="1241" spans="1:5" ht="15">
      <c r="A1241" s="548">
        <v>662</v>
      </c>
      <c r="B1241" s="554" t="s">
        <v>27053</v>
      </c>
      <c r="C1241" s="555"/>
      <c r="D1241" s="555"/>
      <c r="E1241" s="556"/>
    </row>
    <row r="1242" spans="1:5" ht="15">
      <c r="A1242" s="547">
        <v>66207</v>
      </c>
      <c r="B1242" s="547" t="s">
        <v>27095</v>
      </c>
      <c r="C1242" s="549" t="s">
        <v>2</v>
      </c>
      <c r="D1242" s="551">
        <v>1064.1199999999999</v>
      </c>
      <c r="E1242" s="552"/>
    </row>
    <row r="1243" spans="1:5" ht="15">
      <c r="A1243" s="548">
        <v>663</v>
      </c>
      <c r="B1243" s="554" t="s">
        <v>27086</v>
      </c>
      <c r="C1243" s="555"/>
      <c r="D1243" s="555"/>
      <c r="E1243" s="556"/>
    </row>
    <row r="1244" spans="1:5" ht="45">
      <c r="A1244" s="547">
        <v>66301</v>
      </c>
      <c r="B1244" s="547" t="s">
        <v>27096</v>
      </c>
      <c r="C1244" s="549" t="s">
        <v>2</v>
      </c>
      <c r="D1244" s="550">
        <v>487.76</v>
      </c>
      <c r="E1244" s="552"/>
    </row>
    <row r="1245" spans="1:5" ht="15">
      <c r="A1245" s="547">
        <v>66335</v>
      </c>
      <c r="B1245" s="547" t="s">
        <v>27097</v>
      </c>
      <c r="C1245" s="549" t="s">
        <v>2</v>
      </c>
      <c r="D1245" s="550">
        <v>203.52</v>
      </c>
      <c r="E1245" s="552"/>
    </row>
    <row r="1246" spans="1:5" ht="15">
      <c r="A1246" s="547">
        <v>66368</v>
      </c>
      <c r="B1246" s="547" t="s">
        <v>27098</v>
      </c>
      <c r="C1246" s="549" t="s">
        <v>2</v>
      </c>
      <c r="D1246" s="550">
        <v>731.86</v>
      </c>
      <c r="E1246" s="552"/>
    </row>
    <row r="1247" spans="1:5" ht="15">
      <c r="A1247" s="547">
        <v>66372</v>
      </c>
      <c r="B1247" s="547" t="s">
        <v>27099</v>
      </c>
      <c r="C1247" s="549" t="s">
        <v>2</v>
      </c>
      <c r="D1247" s="550">
        <v>346.86</v>
      </c>
      <c r="E1247" s="552"/>
    </row>
    <row r="1248" spans="1:5" ht="15">
      <c r="A1248" s="548">
        <v>666</v>
      </c>
      <c r="B1248" s="554" t="s">
        <v>27100</v>
      </c>
      <c r="C1248" s="555"/>
      <c r="D1248" s="555"/>
      <c r="E1248" s="556"/>
    </row>
    <row r="1249" spans="1:5" ht="30">
      <c r="A1249" s="547">
        <v>66608</v>
      </c>
      <c r="B1249" s="547" t="s">
        <v>32731</v>
      </c>
      <c r="C1249" s="549" t="s">
        <v>2</v>
      </c>
      <c r="D1249" s="551">
        <v>1169.73</v>
      </c>
      <c r="E1249" s="552"/>
    </row>
    <row r="1250" spans="1:5" ht="15">
      <c r="A1250" s="548">
        <v>670</v>
      </c>
      <c r="B1250" s="554" t="s">
        <v>27101</v>
      </c>
      <c r="C1250" s="555"/>
      <c r="D1250" s="555"/>
      <c r="E1250" s="556"/>
    </row>
    <row r="1251" spans="1:5" ht="30">
      <c r="A1251" s="547">
        <v>67001</v>
      </c>
      <c r="B1251" s="547" t="s">
        <v>27102</v>
      </c>
      <c r="C1251" s="549" t="s">
        <v>2</v>
      </c>
      <c r="D1251" s="550">
        <v>404.55</v>
      </c>
      <c r="E1251" s="552"/>
    </row>
    <row r="1252" spans="1:5" ht="15">
      <c r="A1252" s="547">
        <v>67004</v>
      </c>
      <c r="B1252" s="547" t="s">
        <v>33730</v>
      </c>
      <c r="C1252" s="549" t="s">
        <v>2</v>
      </c>
      <c r="D1252" s="550">
        <v>753.04</v>
      </c>
      <c r="E1252" s="552"/>
    </row>
    <row r="1253" spans="1:5" ht="15">
      <c r="A1253" s="547">
        <v>67007</v>
      </c>
      <c r="B1253" s="547" t="s">
        <v>27103</v>
      </c>
      <c r="C1253" s="549" t="s">
        <v>2</v>
      </c>
      <c r="D1253" s="550">
        <v>320.73</v>
      </c>
      <c r="E1253" s="552"/>
    </row>
    <row r="1254" spans="1:5" ht="15">
      <c r="A1254" s="547">
        <v>67008</v>
      </c>
      <c r="B1254" s="547" t="s">
        <v>27104</v>
      </c>
      <c r="C1254" s="549" t="s">
        <v>2</v>
      </c>
      <c r="D1254" s="550">
        <v>81.97</v>
      </c>
      <c r="E1254" s="552"/>
    </row>
    <row r="1255" spans="1:5" ht="15">
      <c r="A1255" s="547">
        <v>67035</v>
      </c>
      <c r="B1255" s="547" t="s">
        <v>33731</v>
      </c>
      <c r="C1255" s="549" t="s">
        <v>2</v>
      </c>
      <c r="D1255" s="550">
        <v>15.27</v>
      </c>
      <c r="E1255" s="552"/>
    </row>
    <row r="1256" spans="1:5" ht="15">
      <c r="A1256" s="547">
        <v>67040</v>
      </c>
      <c r="B1256" s="547" t="s">
        <v>33732</v>
      </c>
      <c r="C1256" s="549" t="s">
        <v>2</v>
      </c>
      <c r="D1256" s="550">
        <v>212.35</v>
      </c>
      <c r="E1256" s="552"/>
    </row>
    <row r="1257" spans="1:5" ht="30">
      <c r="A1257" s="547">
        <v>67042</v>
      </c>
      <c r="B1257" s="547" t="s">
        <v>33733</v>
      </c>
      <c r="C1257" s="549" t="s">
        <v>2</v>
      </c>
      <c r="D1257" s="550">
        <v>204.92</v>
      </c>
      <c r="E1257" s="552"/>
    </row>
    <row r="1258" spans="1:5" ht="30">
      <c r="A1258" s="547">
        <v>67043</v>
      </c>
      <c r="B1258" s="547" t="s">
        <v>33734</v>
      </c>
      <c r="C1258" s="549" t="s">
        <v>2</v>
      </c>
      <c r="D1258" s="550">
        <v>202.21</v>
      </c>
      <c r="E1258" s="552"/>
    </row>
    <row r="1259" spans="1:5" ht="15">
      <c r="A1259" s="547">
        <v>67046</v>
      </c>
      <c r="B1259" s="547" t="s">
        <v>27105</v>
      </c>
      <c r="C1259" s="549" t="s">
        <v>2</v>
      </c>
      <c r="D1259" s="550">
        <v>192.36</v>
      </c>
      <c r="E1259" s="552"/>
    </row>
    <row r="1260" spans="1:5" ht="15">
      <c r="A1260" s="547">
        <v>67047</v>
      </c>
      <c r="B1260" s="547" t="s">
        <v>27106</v>
      </c>
      <c r="C1260" s="549" t="s">
        <v>2</v>
      </c>
      <c r="D1260" s="550">
        <v>806.73</v>
      </c>
      <c r="E1260" s="552"/>
    </row>
    <row r="1261" spans="1:5" ht="15">
      <c r="A1261" s="547">
        <v>67050</v>
      </c>
      <c r="B1261" s="547" t="s">
        <v>27107</v>
      </c>
      <c r="C1261" s="549" t="s">
        <v>2</v>
      </c>
      <c r="D1261" s="550">
        <v>327.95</v>
      </c>
      <c r="E1261" s="552"/>
    </row>
    <row r="1262" spans="1:5" ht="15">
      <c r="A1262" s="547">
        <v>67051</v>
      </c>
      <c r="B1262" s="547" t="s">
        <v>27108</v>
      </c>
      <c r="C1262" s="549" t="s">
        <v>2</v>
      </c>
      <c r="D1262" s="550">
        <v>79.569999999999993</v>
      </c>
      <c r="E1262" s="552"/>
    </row>
    <row r="1263" spans="1:5" ht="30">
      <c r="A1263" s="547">
        <v>67054</v>
      </c>
      <c r="B1263" s="547" t="s">
        <v>27109</v>
      </c>
      <c r="C1263" s="549" t="s">
        <v>2</v>
      </c>
      <c r="D1263" s="550">
        <v>482.32</v>
      </c>
      <c r="E1263" s="552"/>
    </row>
    <row r="1264" spans="1:5" ht="15">
      <c r="A1264" s="547">
        <v>67061</v>
      </c>
      <c r="B1264" s="547" t="s">
        <v>27110</v>
      </c>
      <c r="C1264" s="549" t="s">
        <v>2</v>
      </c>
      <c r="D1264" s="550">
        <v>23.66</v>
      </c>
      <c r="E1264" s="552"/>
    </row>
    <row r="1265" spans="1:5" ht="15">
      <c r="A1265" s="547">
        <v>67066</v>
      </c>
      <c r="B1265" s="547" t="s">
        <v>27111</v>
      </c>
      <c r="C1265" s="549" t="s">
        <v>2</v>
      </c>
      <c r="D1265" s="550">
        <v>622.74</v>
      </c>
      <c r="E1265" s="552"/>
    </row>
    <row r="1266" spans="1:5" ht="15">
      <c r="A1266" s="547">
        <v>67067</v>
      </c>
      <c r="B1266" s="547" t="s">
        <v>27112</v>
      </c>
      <c r="C1266" s="549" t="s">
        <v>2</v>
      </c>
      <c r="D1266" s="550">
        <v>101.72</v>
      </c>
      <c r="E1266" s="552"/>
    </row>
    <row r="1267" spans="1:5" ht="45">
      <c r="A1267" s="547">
        <v>67090</v>
      </c>
      <c r="B1267" s="547" t="s">
        <v>27113</v>
      </c>
      <c r="C1267" s="549" t="s">
        <v>2</v>
      </c>
      <c r="D1267" s="550">
        <v>13</v>
      </c>
      <c r="E1267" s="552"/>
    </row>
    <row r="1268" spans="1:5" ht="15">
      <c r="A1268" s="547">
        <v>67094</v>
      </c>
      <c r="B1268" s="547" t="s">
        <v>27114</v>
      </c>
      <c r="C1268" s="549" t="s">
        <v>2</v>
      </c>
      <c r="D1268" s="550">
        <v>152.84</v>
      </c>
      <c r="E1268" s="552"/>
    </row>
    <row r="1269" spans="1:5" ht="15">
      <c r="A1269" s="548">
        <v>671</v>
      </c>
      <c r="B1269" s="554" t="s">
        <v>27101</v>
      </c>
      <c r="C1269" s="555"/>
      <c r="D1269" s="555"/>
      <c r="E1269" s="556"/>
    </row>
    <row r="1270" spans="1:5" ht="15">
      <c r="A1270" s="547">
        <v>67130</v>
      </c>
      <c r="B1270" s="547" t="s">
        <v>27115</v>
      </c>
      <c r="C1270" s="549" t="s">
        <v>2</v>
      </c>
      <c r="D1270" s="550">
        <v>150.55000000000001</v>
      </c>
      <c r="E1270" s="552"/>
    </row>
    <row r="1271" spans="1:5" ht="15">
      <c r="A1271" s="548">
        <v>675</v>
      </c>
      <c r="B1271" s="554" t="s">
        <v>27116</v>
      </c>
      <c r="C1271" s="555"/>
      <c r="D1271" s="555"/>
      <c r="E1271" s="556"/>
    </row>
    <row r="1272" spans="1:5" ht="15">
      <c r="A1272" s="547">
        <v>67507</v>
      </c>
      <c r="B1272" s="547" t="s">
        <v>27117</v>
      </c>
      <c r="C1272" s="549" t="s">
        <v>2</v>
      </c>
      <c r="D1272" s="550">
        <v>23.98</v>
      </c>
      <c r="E1272" s="552"/>
    </row>
    <row r="1273" spans="1:5" ht="15">
      <c r="A1273" s="547">
        <v>67510</v>
      </c>
      <c r="B1273" s="547" t="s">
        <v>27118</v>
      </c>
      <c r="C1273" s="549" t="s">
        <v>2</v>
      </c>
      <c r="D1273" s="550">
        <v>27.46</v>
      </c>
      <c r="E1273" s="552"/>
    </row>
    <row r="1274" spans="1:5" ht="15">
      <c r="A1274" s="547">
        <v>67512</v>
      </c>
      <c r="B1274" s="547" t="s">
        <v>27119</v>
      </c>
      <c r="C1274" s="549" t="s">
        <v>2</v>
      </c>
      <c r="D1274" s="550">
        <v>50.17</v>
      </c>
      <c r="E1274" s="552"/>
    </row>
    <row r="1275" spans="1:5" ht="15">
      <c r="A1275" s="547">
        <v>67522</v>
      </c>
      <c r="B1275" s="547" t="s">
        <v>27120</v>
      </c>
      <c r="C1275" s="549" t="s">
        <v>2</v>
      </c>
      <c r="D1275" s="550">
        <v>11.5</v>
      </c>
      <c r="E1275" s="552"/>
    </row>
    <row r="1276" spans="1:5" ht="30">
      <c r="A1276" s="547">
        <v>67533</v>
      </c>
      <c r="B1276" s="547" t="s">
        <v>33735</v>
      </c>
      <c r="C1276" s="549" t="s">
        <v>2</v>
      </c>
      <c r="D1276" s="550">
        <v>577.69000000000005</v>
      </c>
      <c r="E1276" s="552"/>
    </row>
    <row r="1277" spans="1:5" ht="15">
      <c r="A1277" s="547">
        <v>67552</v>
      </c>
      <c r="B1277" s="547" t="s">
        <v>27121</v>
      </c>
      <c r="C1277" s="549" t="s">
        <v>2</v>
      </c>
      <c r="D1277" s="550">
        <v>21.62</v>
      </c>
      <c r="E1277" s="552"/>
    </row>
    <row r="1278" spans="1:5" ht="15">
      <c r="A1278" s="547">
        <v>67560</v>
      </c>
      <c r="B1278" s="547" t="s">
        <v>27122</v>
      </c>
      <c r="C1278" s="549" t="s">
        <v>2</v>
      </c>
      <c r="D1278" s="550">
        <v>57.52</v>
      </c>
      <c r="E1278" s="552"/>
    </row>
    <row r="1279" spans="1:5" ht="15">
      <c r="A1279" s="547">
        <v>67561</v>
      </c>
      <c r="B1279" s="547" t="s">
        <v>27123</v>
      </c>
      <c r="C1279" s="549" t="s">
        <v>2</v>
      </c>
      <c r="D1279" s="550">
        <v>47.99</v>
      </c>
      <c r="E1279" s="552"/>
    </row>
    <row r="1280" spans="1:5" ht="15">
      <c r="A1280" s="547">
        <v>67578</v>
      </c>
      <c r="B1280" s="547" t="s">
        <v>27124</v>
      </c>
      <c r="C1280" s="549" t="s">
        <v>2</v>
      </c>
      <c r="D1280" s="550">
        <v>23.98</v>
      </c>
      <c r="E1280" s="552"/>
    </row>
    <row r="1281" spans="1:5" ht="15">
      <c r="A1281" s="548">
        <v>676</v>
      </c>
      <c r="B1281" s="554" t="s">
        <v>27125</v>
      </c>
      <c r="C1281" s="555"/>
      <c r="D1281" s="555"/>
      <c r="E1281" s="556"/>
    </row>
    <row r="1282" spans="1:5" ht="15">
      <c r="A1282" s="547">
        <v>67650</v>
      </c>
      <c r="B1282" s="547" t="s">
        <v>27126</v>
      </c>
      <c r="C1282" s="549" t="s">
        <v>2</v>
      </c>
      <c r="D1282" s="550">
        <v>41</v>
      </c>
      <c r="E1282" s="552"/>
    </row>
    <row r="1283" spans="1:5" ht="15">
      <c r="A1283" s="547">
        <v>67651</v>
      </c>
      <c r="B1283" s="547" t="s">
        <v>27127</v>
      </c>
      <c r="C1283" s="549" t="s">
        <v>2</v>
      </c>
      <c r="D1283" s="550">
        <v>30.73</v>
      </c>
      <c r="E1283" s="552"/>
    </row>
    <row r="1284" spans="1:5" ht="15">
      <c r="A1284" s="547">
        <v>67652</v>
      </c>
      <c r="B1284" s="547" t="s">
        <v>27128</v>
      </c>
      <c r="C1284" s="549" t="s">
        <v>2</v>
      </c>
      <c r="D1284" s="550">
        <v>8.48</v>
      </c>
      <c r="E1284" s="552"/>
    </row>
    <row r="1285" spans="1:5" ht="15">
      <c r="A1285" s="548">
        <v>680</v>
      </c>
      <c r="B1285" s="554" t="s">
        <v>27129</v>
      </c>
      <c r="C1285" s="555"/>
      <c r="D1285" s="555"/>
      <c r="E1285" s="556"/>
    </row>
    <row r="1286" spans="1:5" ht="15">
      <c r="A1286" s="547">
        <v>68001</v>
      </c>
      <c r="B1286" s="547" t="s">
        <v>27130</v>
      </c>
      <c r="C1286" s="549" t="s">
        <v>1</v>
      </c>
      <c r="D1286" s="550">
        <v>19.93</v>
      </c>
      <c r="E1286" s="552"/>
    </row>
    <row r="1287" spans="1:5" ht="15">
      <c r="A1287" s="547">
        <v>68017</v>
      </c>
      <c r="B1287" s="547" t="s">
        <v>27131</v>
      </c>
      <c r="C1287" s="549" t="s">
        <v>2</v>
      </c>
      <c r="D1287" s="550">
        <v>27.75</v>
      </c>
      <c r="E1287" s="552"/>
    </row>
    <row r="1288" spans="1:5" ht="15">
      <c r="A1288" s="547">
        <v>68020</v>
      </c>
      <c r="B1288" s="547" t="s">
        <v>27132</v>
      </c>
      <c r="C1288" s="549" t="s">
        <v>4</v>
      </c>
      <c r="D1288" s="550">
        <v>186.8</v>
      </c>
      <c r="E1288" s="552"/>
    </row>
    <row r="1289" spans="1:5" ht="15">
      <c r="A1289" s="547">
        <v>68023</v>
      </c>
      <c r="B1289" s="547" t="s">
        <v>27133</v>
      </c>
      <c r="C1289" s="549" t="s">
        <v>1</v>
      </c>
      <c r="D1289" s="550">
        <v>162.33000000000001</v>
      </c>
      <c r="E1289" s="552"/>
    </row>
    <row r="1290" spans="1:5" ht="15">
      <c r="A1290" s="547">
        <v>68047</v>
      </c>
      <c r="B1290" s="547" t="s">
        <v>27134</v>
      </c>
      <c r="C1290" s="549" t="s">
        <v>4</v>
      </c>
      <c r="D1290" s="550">
        <v>233.8</v>
      </c>
      <c r="E1290" s="552"/>
    </row>
    <row r="1291" spans="1:5" ht="15">
      <c r="A1291" s="548">
        <v>681</v>
      </c>
      <c r="B1291" s="554" t="s">
        <v>27135</v>
      </c>
      <c r="C1291" s="555"/>
      <c r="D1291" s="555"/>
      <c r="E1291" s="556"/>
    </row>
    <row r="1292" spans="1:5" ht="30">
      <c r="A1292" s="547">
        <v>68138</v>
      </c>
      <c r="B1292" s="547" t="s">
        <v>32732</v>
      </c>
      <c r="C1292" s="549" t="s">
        <v>2</v>
      </c>
      <c r="D1292" s="550">
        <v>322.06</v>
      </c>
      <c r="E1292" s="552"/>
    </row>
    <row r="1293" spans="1:5" ht="15">
      <c r="A1293" s="548">
        <v>685</v>
      </c>
      <c r="B1293" s="554" t="s">
        <v>27136</v>
      </c>
      <c r="C1293" s="555"/>
      <c r="D1293" s="555"/>
      <c r="E1293" s="556"/>
    </row>
    <row r="1294" spans="1:5" ht="45">
      <c r="A1294" s="547">
        <v>68509</v>
      </c>
      <c r="B1294" s="547" t="s">
        <v>27137</v>
      </c>
      <c r="C1294" s="549" t="s">
        <v>1</v>
      </c>
      <c r="D1294" s="550">
        <v>13.42</v>
      </c>
      <c r="E1294" s="552"/>
    </row>
    <row r="1295" spans="1:5" ht="15">
      <c r="A1295" s="548">
        <v>691</v>
      </c>
      <c r="B1295" s="554" t="s">
        <v>26295</v>
      </c>
      <c r="C1295" s="555"/>
      <c r="D1295" s="555"/>
      <c r="E1295" s="556"/>
    </row>
    <row r="1296" spans="1:5" ht="15">
      <c r="A1296" s="547">
        <v>69172</v>
      </c>
      <c r="B1296" s="547" t="s">
        <v>27138</v>
      </c>
      <c r="C1296" s="549" t="s">
        <v>2</v>
      </c>
      <c r="D1296" s="550">
        <v>85.18</v>
      </c>
      <c r="E1296" s="552"/>
    </row>
    <row r="1297" spans="1:5" ht="30">
      <c r="A1297" s="547">
        <v>69185</v>
      </c>
      <c r="B1297" s="547" t="s">
        <v>27139</v>
      </c>
      <c r="C1297" s="549" t="s">
        <v>1</v>
      </c>
      <c r="D1297" s="550">
        <v>11.9</v>
      </c>
      <c r="E1297" s="552"/>
    </row>
    <row r="1298" spans="1:5" ht="15">
      <c r="A1298" s="547">
        <v>69191</v>
      </c>
      <c r="B1298" s="547" t="s">
        <v>27140</v>
      </c>
      <c r="C1298" s="549" t="s">
        <v>2</v>
      </c>
      <c r="D1298" s="550">
        <v>157.44</v>
      </c>
      <c r="E1298" s="552"/>
    </row>
    <row r="1299" spans="1:5" ht="30">
      <c r="A1299" s="547">
        <v>69194</v>
      </c>
      <c r="B1299" s="547" t="s">
        <v>27141</v>
      </c>
      <c r="C1299" s="549" t="s">
        <v>2</v>
      </c>
      <c r="D1299" s="550">
        <v>696.35</v>
      </c>
      <c r="E1299" s="552"/>
    </row>
    <row r="1300" spans="1:5" ht="15">
      <c r="A1300" s="548">
        <v>692</v>
      </c>
      <c r="B1300" s="554" t="s">
        <v>27142</v>
      </c>
      <c r="C1300" s="555"/>
      <c r="D1300" s="555"/>
      <c r="E1300" s="556"/>
    </row>
    <row r="1301" spans="1:5" ht="30">
      <c r="A1301" s="547">
        <v>69213</v>
      </c>
      <c r="B1301" s="547" t="s">
        <v>27143</v>
      </c>
      <c r="C1301" s="549" t="s">
        <v>2</v>
      </c>
      <c r="D1301" s="550">
        <v>259.29000000000002</v>
      </c>
      <c r="E1301" s="552"/>
    </row>
    <row r="1302" spans="1:5" ht="15">
      <c r="A1302" s="547">
        <v>69284</v>
      </c>
      <c r="B1302" s="547" t="s">
        <v>27144</v>
      </c>
      <c r="C1302" s="549" t="s">
        <v>4</v>
      </c>
      <c r="D1302" s="550">
        <v>74.69</v>
      </c>
      <c r="E1302" s="552"/>
    </row>
    <row r="1303" spans="1:5" ht="30">
      <c r="A1303" s="547">
        <v>69291</v>
      </c>
      <c r="B1303" s="547" t="s">
        <v>27145</v>
      </c>
      <c r="C1303" s="549" t="s">
        <v>2</v>
      </c>
      <c r="D1303" s="551">
        <v>1777.08</v>
      </c>
      <c r="E1303" s="552"/>
    </row>
    <row r="1304" spans="1:5" ht="15">
      <c r="A1304" s="548">
        <v>694</v>
      </c>
      <c r="B1304" s="554" t="s">
        <v>26461</v>
      </c>
      <c r="C1304" s="555"/>
      <c r="D1304" s="555"/>
      <c r="E1304" s="556"/>
    </row>
    <row r="1305" spans="1:5" ht="15">
      <c r="A1305" s="547">
        <v>69404</v>
      </c>
      <c r="B1305" s="547" t="s">
        <v>27146</v>
      </c>
      <c r="C1305" s="549" t="s">
        <v>2</v>
      </c>
      <c r="D1305" s="551">
        <v>1954.67</v>
      </c>
      <c r="E1305" s="552"/>
    </row>
    <row r="1306" spans="1:5" ht="30">
      <c r="A1306" s="547">
        <v>69409</v>
      </c>
      <c r="B1306" s="547" t="s">
        <v>27147</v>
      </c>
      <c r="C1306" s="549" t="s">
        <v>2</v>
      </c>
      <c r="D1306" s="550">
        <v>91.6</v>
      </c>
      <c r="E1306" s="552"/>
    </row>
    <row r="1307" spans="1:5" ht="15">
      <c r="A1307" s="547">
        <v>69421</v>
      </c>
      <c r="B1307" s="547" t="s">
        <v>27148</v>
      </c>
      <c r="C1307" s="549" t="s">
        <v>2</v>
      </c>
      <c r="D1307" s="550">
        <v>436.75</v>
      </c>
      <c r="E1307" s="552"/>
    </row>
    <row r="1308" spans="1:5" ht="30">
      <c r="A1308" s="547">
        <v>69445</v>
      </c>
      <c r="B1308" s="547" t="s">
        <v>27149</v>
      </c>
      <c r="C1308" s="549" t="s">
        <v>2</v>
      </c>
      <c r="D1308" s="551">
        <v>1794.84</v>
      </c>
      <c r="E1308" s="552"/>
    </row>
    <row r="1309" spans="1:5" ht="15">
      <c r="A1309" s="548">
        <v>695</v>
      </c>
      <c r="B1309" s="554" t="s">
        <v>676</v>
      </c>
      <c r="C1309" s="555"/>
      <c r="D1309" s="555"/>
      <c r="E1309" s="556"/>
    </row>
    <row r="1310" spans="1:5" ht="15">
      <c r="A1310" s="547">
        <v>69503</v>
      </c>
      <c r="B1310" s="547" t="s">
        <v>27150</v>
      </c>
      <c r="C1310" s="549" t="s">
        <v>2</v>
      </c>
      <c r="D1310" s="550">
        <v>11.76</v>
      </c>
      <c r="E1310" s="552"/>
    </row>
    <row r="1311" spans="1:5" ht="15">
      <c r="A1311" s="547">
        <v>69505</v>
      </c>
      <c r="B1311" s="547" t="s">
        <v>33736</v>
      </c>
      <c r="C1311" s="549" t="s">
        <v>2</v>
      </c>
      <c r="D1311" s="550">
        <v>6.85</v>
      </c>
      <c r="E1311" s="552"/>
    </row>
    <row r="1312" spans="1:5" ht="15">
      <c r="A1312" s="547">
        <v>69506</v>
      </c>
      <c r="B1312" s="547" t="s">
        <v>33737</v>
      </c>
      <c r="C1312" s="549" t="s">
        <v>2</v>
      </c>
      <c r="D1312" s="550">
        <v>38.15</v>
      </c>
      <c r="E1312" s="552"/>
    </row>
    <row r="1313" spans="1:5" ht="15">
      <c r="A1313" s="547">
        <v>69508</v>
      </c>
      <c r="B1313" s="547" t="s">
        <v>27151</v>
      </c>
      <c r="C1313" s="549" t="s">
        <v>3</v>
      </c>
      <c r="D1313" s="550">
        <v>271.63</v>
      </c>
      <c r="E1313" s="552"/>
    </row>
    <row r="1314" spans="1:5" ht="15">
      <c r="A1314" s="547">
        <v>69509</v>
      </c>
      <c r="B1314" s="547" t="s">
        <v>27152</v>
      </c>
      <c r="C1314" s="549" t="s">
        <v>2</v>
      </c>
      <c r="D1314" s="550">
        <v>70.27</v>
      </c>
      <c r="E1314" s="552"/>
    </row>
    <row r="1315" spans="1:5" ht="15">
      <c r="A1315" s="547">
        <v>69512</v>
      </c>
      <c r="B1315" s="547" t="s">
        <v>24452</v>
      </c>
      <c r="C1315" s="549" t="s">
        <v>1</v>
      </c>
      <c r="D1315" s="550">
        <v>0.21</v>
      </c>
      <c r="E1315" s="552"/>
    </row>
    <row r="1316" spans="1:5" ht="15">
      <c r="A1316" s="547">
        <v>69513</v>
      </c>
      <c r="B1316" s="547" t="s">
        <v>27153</v>
      </c>
      <c r="C1316" s="549" t="s">
        <v>3</v>
      </c>
      <c r="D1316" s="550">
        <v>69.92</v>
      </c>
      <c r="E1316" s="552"/>
    </row>
    <row r="1317" spans="1:5" ht="15">
      <c r="A1317" s="547">
        <v>69514</v>
      </c>
      <c r="B1317" s="547" t="s">
        <v>27154</v>
      </c>
      <c r="C1317" s="549" t="s">
        <v>9</v>
      </c>
      <c r="D1317" s="550">
        <v>75.650000000000006</v>
      </c>
      <c r="E1317" s="552"/>
    </row>
    <row r="1318" spans="1:5" ht="15">
      <c r="A1318" s="547">
        <v>69515</v>
      </c>
      <c r="B1318" s="547" t="s">
        <v>27155</v>
      </c>
      <c r="C1318" s="549" t="s">
        <v>2</v>
      </c>
      <c r="D1318" s="550">
        <v>86.48</v>
      </c>
      <c r="E1318" s="552"/>
    </row>
    <row r="1319" spans="1:5" ht="15">
      <c r="A1319" s="547">
        <v>69516</v>
      </c>
      <c r="B1319" s="547" t="s">
        <v>32626</v>
      </c>
      <c r="C1319" s="549" t="s">
        <v>2</v>
      </c>
      <c r="D1319" s="550">
        <v>121.87</v>
      </c>
      <c r="E1319" s="552"/>
    </row>
    <row r="1320" spans="1:5" ht="15">
      <c r="A1320" s="547">
        <v>69521</v>
      </c>
      <c r="B1320" s="547" t="s">
        <v>27156</v>
      </c>
      <c r="C1320" s="549" t="s">
        <v>2</v>
      </c>
      <c r="D1320" s="550">
        <v>86.48</v>
      </c>
      <c r="E1320" s="552"/>
    </row>
    <row r="1321" spans="1:5" ht="15">
      <c r="A1321" s="547">
        <v>69522</v>
      </c>
      <c r="B1321" s="547" t="s">
        <v>32627</v>
      </c>
      <c r="C1321" s="549" t="s">
        <v>2</v>
      </c>
      <c r="D1321" s="550">
        <v>245.35</v>
      </c>
      <c r="E1321" s="552"/>
    </row>
    <row r="1322" spans="1:5" ht="15">
      <c r="A1322" s="547">
        <v>69525</v>
      </c>
      <c r="B1322" s="547" t="s">
        <v>27157</v>
      </c>
      <c r="C1322" s="549" t="s">
        <v>2</v>
      </c>
      <c r="D1322" s="551">
        <v>2321.33</v>
      </c>
      <c r="E1322" s="552"/>
    </row>
    <row r="1323" spans="1:5" ht="15">
      <c r="A1323" s="547">
        <v>69526</v>
      </c>
      <c r="B1323" s="547" t="s">
        <v>27158</v>
      </c>
      <c r="C1323" s="549" t="s">
        <v>2</v>
      </c>
      <c r="D1323" s="551">
        <v>4948</v>
      </c>
      <c r="E1323" s="552"/>
    </row>
    <row r="1324" spans="1:5" ht="15">
      <c r="A1324" s="547">
        <v>69527</v>
      </c>
      <c r="B1324" s="547" t="s">
        <v>27159</v>
      </c>
      <c r="C1324" s="549" t="s">
        <v>2</v>
      </c>
      <c r="D1324" s="551">
        <v>5836.67</v>
      </c>
      <c r="E1324" s="552"/>
    </row>
    <row r="1325" spans="1:5" ht="15">
      <c r="A1325" s="547">
        <v>69545</v>
      </c>
      <c r="B1325" s="547" t="s">
        <v>27160</v>
      </c>
      <c r="C1325" s="549" t="s">
        <v>2</v>
      </c>
      <c r="D1325" s="550">
        <v>152.66</v>
      </c>
      <c r="E1325" s="552"/>
    </row>
    <row r="1326" spans="1:5" ht="15">
      <c r="A1326" s="547">
        <v>69547</v>
      </c>
      <c r="B1326" s="547" t="s">
        <v>27161</v>
      </c>
      <c r="C1326" s="549" t="s">
        <v>2</v>
      </c>
      <c r="D1326" s="550">
        <v>8.56</v>
      </c>
      <c r="E1326" s="552"/>
    </row>
    <row r="1327" spans="1:5" ht="15">
      <c r="A1327" s="547">
        <v>69567</v>
      </c>
      <c r="B1327" s="547" t="s">
        <v>27162</v>
      </c>
      <c r="C1327" s="549" t="s">
        <v>2</v>
      </c>
      <c r="D1327" s="550">
        <v>9.24</v>
      </c>
      <c r="E1327" s="552"/>
    </row>
    <row r="1328" spans="1:5" ht="15">
      <c r="A1328" s="547">
        <v>69572</v>
      </c>
      <c r="B1328" s="547" t="s">
        <v>27163</v>
      </c>
      <c r="C1328" s="549" t="s">
        <v>3</v>
      </c>
      <c r="D1328" s="550">
        <v>53.77</v>
      </c>
      <c r="E1328" s="552"/>
    </row>
    <row r="1329" spans="1:5" ht="15">
      <c r="A1329" s="548">
        <v>696</v>
      </c>
      <c r="B1329" s="554" t="s">
        <v>26847</v>
      </c>
      <c r="C1329" s="555"/>
      <c r="D1329" s="555"/>
      <c r="E1329" s="556"/>
    </row>
    <row r="1330" spans="1:5" ht="15">
      <c r="A1330" s="547">
        <v>69606</v>
      </c>
      <c r="B1330" s="547" t="s">
        <v>27164</v>
      </c>
      <c r="C1330" s="549" t="s">
        <v>2</v>
      </c>
      <c r="D1330" s="551">
        <v>2154.67</v>
      </c>
      <c r="E1330" s="552"/>
    </row>
    <row r="1331" spans="1:5" ht="15">
      <c r="A1331" s="547">
        <v>69616</v>
      </c>
      <c r="B1331" s="547" t="s">
        <v>27165</v>
      </c>
      <c r="C1331" s="549" t="s">
        <v>2</v>
      </c>
      <c r="D1331" s="550">
        <v>43.28</v>
      </c>
      <c r="E1331" s="552"/>
    </row>
    <row r="1332" spans="1:5" ht="15">
      <c r="A1332" s="547">
        <v>69626</v>
      </c>
      <c r="B1332" s="547" t="s">
        <v>27166</v>
      </c>
      <c r="C1332" s="549" t="s">
        <v>2</v>
      </c>
      <c r="D1332" s="550">
        <v>100.39</v>
      </c>
      <c r="E1332" s="552"/>
    </row>
    <row r="1333" spans="1:5" ht="15">
      <c r="A1333" s="547">
        <v>69646</v>
      </c>
      <c r="B1333" s="547" t="s">
        <v>27167</v>
      </c>
      <c r="C1333" s="549" t="s">
        <v>2</v>
      </c>
      <c r="D1333" s="550">
        <v>114.52</v>
      </c>
      <c r="E1333" s="552"/>
    </row>
    <row r="1334" spans="1:5" ht="15">
      <c r="A1334" s="547">
        <v>69656</v>
      </c>
      <c r="B1334" s="547" t="s">
        <v>27168</v>
      </c>
      <c r="C1334" s="549" t="s">
        <v>2</v>
      </c>
      <c r="D1334" s="550">
        <v>119.41</v>
      </c>
      <c r="E1334" s="552"/>
    </row>
    <row r="1335" spans="1:5" ht="15">
      <c r="A1335" s="547">
        <v>69670</v>
      </c>
      <c r="B1335" s="547" t="s">
        <v>27169</v>
      </c>
      <c r="C1335" s="549" t="s">
        <v>2</v>
      </c>
      <c r="D1335" s="550">
        <v>238.54</v>
      </c>
      <c r="E1335" s="552"/>
    </row>
    <row r="1336" spans="1:5" ht="15">
      <c r="A1336" s="547">
        <v>69681</v>
      </c>
      <c r="B1336" s="547" t="s">
        <v>27170</v>
      </c>
      <c r="C1336" s="549" t="s">
        <v>2</v>
      </c>
      <c r="D1336" s="550">
        <v>626.5</v>
      </c>
      <c r="E1336" s="552"/>
    </row>
    <row r="1337" spans="1:5" ht="15">
      <c r="A1337" s="547">
        <v>69682</v>
      </c>
      <c r="B1337" s="547" t="s">
        <v>27171</v>
      </c>
      <c r="C1337" s="549" t="s">
        <v>2</v>
      </c>
      <c r="D1337" s="550">
        <v>558.83000000000004</v>
      </c>
      <c r="E1337" s="552"/>
    </row>
    <row r="1338" spans="1:5" ht="15">
      <c r="A1338" s="548">
        <v>697</v>
      </c>
      <c r="B1338" s="554" t="s">
        <v>27172</v>
      </c>
      <c r="C1338" s="555"/>
      <c r="D1338" s="555"/>
      <c r="E1338" s="556"/>
    </row>
    <row r="1339" spans="1:5" ht="15">
      <c r="A1339" s="547">
        <v>69753</v>
      </c>
      <c r="B1339" s="547" t="s">
        <v>27173</v>
      </c>
      <c r="C1339" s="549" t="s">
        <v>2</v>
      </c>
      <c r="D1339" s="550">
        <v>56.48</v>
      </c>
      <c r="E1339" s="552"/>
    </row>
    <row r="1340" spans="1:5" ht="15">
      <c r="A1340" s="548">
        <v>7</v>
      </c>
      <c r="B1340" s="554" t="s">
        <v>676</v>
      </c>
      <c r="C1340" s="555"/>
      <c r="D1340" s="555"/>
      <c r="E1340" s="556"/>
    </row>
    <row r="1341" spans="1:5" ht="15">
      <c r="A1341" s="548">
        <v>701</v>
      </c>
      <c r="B1341" s="554" t="s">
        <v>676</v>
      </c>
      <c r="C1341" s="555"/>
      <c r="D1341" s="555"/>
      <c r="E1341" s="556"/>
    </row>
    <row r="1342" spans="1:5" ht="30">
      <c r="A1342" s="547">
        <v>70114</v>
      </c>
      <c r="B1342" s="547" t="s">
        <v>27174</v>
      </c>
      <c r="C1342" s="549" t="s">
        <v>7</v>
      </c>
      <c r="D1342" s="550">
        <v>74</v>
      </c>
      <c r="E1342" s="552"/>
    </row>
    <row r="1343" spans="1:5" ht="15">
      <c r="A1343" s="548">
        <v>702</v>
      </c>
      <c r="B1343" s="554" t="s">
        <v>26777</v>
      </c>
      <c r="C1343" s="555"/>
      <c r="D1343" s="555"/>
      <c r="E1343" s="556"/>
    </row>
    <row r="1344" spans="1:5" ht="15">
      <c r="A1344" s="547">
        <v>70276</v>
      </c>
      <c r="B1344" s="547" t="s">
        <v>27175</v>
      </c>
      <c r="C1344" s="549" t="s">
        <v>1</v>
      </c>
      <c r="D1344" s="550">
        <v>15.28</v>
      </c>
      <c r="E1344" s="552"/>
    </row>
    <row r="1345" spans="1:5" ht="15">
      <c r="A1345" s="548">
        <v>703</v>
      </c>
      <c r="B1345" s="554" t="s">
        <v>26777</v>
      </c>
      <c r="C1345" s="555"/>
      <c r="D1345" s="555"/>
      <c r="E1345" s="556"/>
    </row>
    <row r="1346" spans="1:5" ht="15">
      <c r="A1346" s="547">
        <v>70328</v>
      </c>
      <c r="B1346" s="547" t="s">
        <v>27176</v>
      </c>
      <c r="C1346" s="549" t="s">
        <v>1</v>
      </c>
      <c r="D1346" s="550">
        <v>96.58</v>
      </c>
      <c r="E1346" s="552"/>
    </row>
    <row r="1347" spans="1:5" ht="15">
      <c r="A1347" s="547">
        <v>70350</v>
      </c>
      <c r="B1347" s="547" t="s">
        <v>27177</v>
      </c>
      <c r="C1347" s="549" t="s">
        <v>1</v>
      </c>
      <c r="D1347" s="550">
        <v>46.21</v>
      </c>
      <c r="E1347" s="552"/>
    </row>
    <row r="1348" spans="1:5" ht="15">
      <c r="A1348" s="548">
        <v>706</v>
      </c>
      <c r="B1348" s="554" t="s">
        <v>26777</v>
      </c>
      <c r="C1348" s="555"/>
      <c r="D1348" s="555"/>
      <c r="E1348" s="556"/>
    </row>
    <row r="1349" spans="1:5" ht="15">
      <c r="A1349" s="547">
        <v>70674</v>
      </c>
      <c r="B1349" s="547" t="s">
        <v>27178</v>
      </c>
      <c r="C1349" s="549" t="s">
        <v>2</v>
      </c>
      <c r="D1349" s="550">
        <v>683.33</v>
      </c>
      <c r="E1349" s="552"/>
    </row>
    <row r="1350" spans="1:5" ht="15">
      <c r="A1350" s="548">
        <v>710</v>
      </c>
      <c r="B1350" s="554" t="s">
        <v>26777</v>
      </c>
      <c r="C1350" s="555"/>
      <c r="D1350" s="555"/>
      <c r="E1350" s="556"/>
    </row>
    <row r="1351" spans="1:5" ht="15">
      <c r="A1351" s="547">
        <v>71096</v>
      </c>
      <c r="B1351" s="547" t="s">
        <v>27179</v>
      </c>
      <c r="C1351" s="549" t="s">
        <v>4</v>
      </c>
      <c r="D1351" s="550">
        <v>59</v>
      </c>
      <c r="E1351" s="552"/>
    </row>
    <row r="1352" spans="1:5" ht="15">
      <c r="A1352" s="548">
        <v>712</v>
      </c>
      <c r="B1352" s="554" t="s">
        <v>26777</v>
      </c>
      <c r="C1352" s="555"/>
      <c r="D1352" s="555"/>
      <c r="E1352" s="556"/>
    </row>
    <row r="1353" spans="1:5" ht="15">
      <c r="A1353" s="547">
        <v>71268</v>
      </c>
      <c r="B1353" s="547" t="s">
        <v>27180</v>
      </c>
      <c r="C1353" s="549" t="s">
        <v>1</v>
      </c>
      <c r="D1353" s="550">
        <v>32.049999999999997</v>
      </c>
      <c r="E1353" s="552"/>
    </row>
    <row r="1354" spans="1:5" ht="15">
      <c r="A1354" s="547">
        <v>71270</v>
      </c>
      <c r="B1354" s="547" t="s">
        <v>27181</v>
      </c>
      <c r="C1354" s="549" t="s">
        <v>1</v>
      </c>
      <c r="D1354" s="550">
        <v>127.78</v>
      </c>
      <c r="E1354" s="552"/>
    </row>
    <row r="1355" spans="1:5" ht="15">
      <c r="A1355" s="548">
        <v>716</v>
      </c>
      <c r="B1355" s="554" t="s">
        <v>26777</v>
      </c>
      <c r="C1355" s="555"/>
      <c r="D1355" s="555"/>
      <c r="E1355" s="556"/>
    </row>
    <row r="1356" spans="1:5" ht="15">
      <c r="A1356" s="547">
        <v>71637</v>
      </c>
      <c r="B1356" s="547" t="s">
        <v>27182</v>
      </c>
      <c r="C1356" s="549" t="s">
        <v>2</v>
      </c>
      <c r="D1356" s="550">
        <v>99.64</v>
      </c>
      <c r="E1356" s="552"/>
    </row>
    <row r="1357" spans="1:5" ht="15">
      <c r="A1357" s="548">
        <v>717</v>
      </c>
      <c r="B1357" s="554" t="s">
        <v>26777</v>
      </c>
      <c r="C1357" s="555"/>
      <c r="D1357" s="555"/>
      <c r="E1357" s="556"/>
    </row>
    <row r="1358" spans="1:5" ht="15">
      <c r="A1358" s="547">
        <v>71707</v>
      </c>
      <c r="B1358" s="547" t="s">
        <v>27183</v>
      </c>
      <c r="C1358" s="549" t="s">
        <v>598</v>
      </c>
      <c r="D1358" s="550">
        <v>804</v>
      </c>
      <c r="E1358" s="552"/>
    </row>
    <row r="1359" spans="1:5" ht="30">
      <c r="A1359" s="547">
        <v>71711</v>
      </c>
      <c r="B1359" s="547" t="s">
        <v>27184</v>
      </c>
      <c r="C1359" s="549" t="s">
        <v>4</v>
      </c>
      <c r="D1359" s="550">
        <v>10.77</v>
      </c>
      <c r="E1359" s="552"/>
    </row>
    <row r="1360" spans="1:5" ht="15">
      <c r="A1360" s="548">
        <v>718</v>
      </c>
      <c r="B1360" s="554" t="s">
        <v>26777</v>
      </c>
      <c r="C1360" s="555"/>
      <c r="D1360" s="555"/>
      <c r="E1360" s="556"/>
    </row>
    <row r="1361" spans="1:5" ht="15">
      <c r="A1361" s="547">
        <v>71820</v>
      </c>
      <c r="B1361" s="547" t="s">
        <v>27185</v>
      </c>
      <c r="C1361" s="549" t="s">
        <v>2</v>
      </c>
      <c r="D1361" s="551">
        <v>1486.67</v>
      </c>
      <c r="E1361" s="552"/>
    </row>
    <row r="1362" spans="1:5" ht="15">
      <c r="A1362" s="547">
        <v>71874</v>
      </c>
      <c r="B1362" s="547" t="s">
        <v>27186</v>
      </c>
      <c r="C1362" s="549" t="s">
        <v>1</v>
      </c>
      <c r="D1362" s="550">
        <v>70.83</v>
      </c>
      <c r="E1362" s="552"/>
    </row>
    <row r="1363" spans="1:5" ht="15">
      <c r="A1363" s="547">
        <v>71894</v>
      </c>
      <c r="B1363" s="547" t="s">
        <v>27187</v>
      </c>
      <c r="C1363" s="549" t="s">
        <v>2</v>
      </c>
      <c r="D1363" s="550">
        <v>206.18</v>
      </c>
      <c r="E1363" s="552"/>
    </row>
    <row r="1364" spans="1:5" ht="15">
      <c r="A1364" s="548">
        <v>719</v>
      </c>
      <c r="B1364" s="554" t="s">
        <v>26777</v>
      </c>
      <c r="C1364" s="555"/>
      <c r="D1364" s="555"/>
      <c r="E1364" s="556"/>
    </row>
    <row r="1365" spans="1:5" ht="15">
      <c r="A1365" s="547">
        <v>71911</v>
      </c>
      <c r="B1365" s="547" t="s">
        <v>27188</v>
      </c>
      <c r="C1365" s="549" t="s">
        <v>27189</v>
      </c>
      <c r="D1365" s="550">
        <v>291.27</v>
      </c>
      <c r="E1365" s="552"/>
    </row>
    <row r="1366" spans="1:5" ht="30">
      <c r="A1366" s="547">
        <v>71963</v>
      </c>
      <c r="B1366" s="547" t="s">
        <v>27190</v>
      </c>
      <c r="C1366" s="549" t="s">
        <v>2</v>
      </c>
      <c r="D1366" s="550">
        <v>15.78</v>
      </c>
      <c r="E1366" s="552"/>
    </row>
    <row r="1367" spans="1:5" ht="15">
      <c r="A1367" s="548">
        <v>720</v>
      </c>
      <c r="B1367" s="554" t="s">
        <v>26777</v>
      </c>
      <c r="C1367" s="555"/>
      <c r="D1367" s="555"/>
      <c r="E1367" s="556"/>
    </row>
    <row r="1368" spans="1:5" ht="15">
      <c r="A1368" s="547">
        <v>72054</v>
      </c>
      <c r="B1368" s="547" t="s">
        <v>27191</v>
      </c>
      <c r="C1368" s="549" t="s">
        <v>598</v>
      </c>
      <c r="D1368" s="550">
        <v>751.75</v>
      </c>
      <c r="E1368" s="552"/>
    </row>
    <row r="1369" spans="1:5" ht="15">
      <c r="A1369" s="548">
        <v>722</v>
      </c>
      <c r="B1369" s="554" t="s">
        <v>26777</v>
      </c>
      <c r="C1369" s="555"/>
      <c r="D1369" s="555"/>
      <c r="E1369" s="556"/>
    </row>
    <row r="1370" spans="1:5" ht="15">
      <c r="A1370" s="547">
        <v>72280</v>
      </c>
      <c r="B1370" s="547" t="s">
        <v>27192</v>
      </c>
      <c r="C1370" s="549" t="s">
        <v>598</v>
      </c>
      <c r="D1370" s="551">
        <v>1206.17</v>
      </c>
      <c r="E1370" s="552"/>
    </row>
    <row r="1371" spans="1:5" ht="15">
      <c r="A1371" s="547">
        <v>72282</v>
      </c>
      <c r="B1371" s="547" t="s">
        <v>27193</v>
      </c>
      <c r="C1371" s="549" t="s">
        <v>598</v>
      </c>
      <c r="D1371" s="551">
        <v>1247.4000000000001</v>
      </c>
      <c r="E1371" s="552"/>
    </row>
    <row r="1372" spans="1:5" ht="15">
      <c r="A1372" s="548">
        <v>724</v>
      </c>
      <c r="B1372" s="554" t="s">
        <v>26777</v>
      </c>
      <c r="C1372" s="555"/>
      <c r="D1372" s="555"/>
      <c r="E1372" s="556"/>
    </row>
    <row r="1373" spans="1:5" ht="15">
      <c r="A1373" s="547">
        <v>72455</v>
      </c>
      <c r="B1373" s="547" t="s">
        <v>27194</v>
      </c>
      <c r="C1373" s="549" t="s">
        <v>2</v>
      </c>
      <c r="D1373" s="550">
        <v>76.930000000000007</v>
      </c>
      <c r="E1373" s="552"/>
    </row>
    <row r="1374" spans="1:5" ht="15">
      <c r="A1374" s="548">
        <v>727</v>
      </c>
      <c r="B1374" s="554" t="s">
        <v>26777</v>
      </c>
      <c r="C1374" s="555"/>
      <c r="D1374" s="555"/>
      <c r="E1374" s="556"/>
    </row>
    <row r="1375" spans="1:5" ht="15">
      <c r="A1375" s="547">
        <v>72708</v>
      </c>
      <c r="B1375" s="547" t="s">
        <v>27195</v>
      </c>
      <c r="C1375" s="549" t="s">
        <v>2</v>
      </c>
      <c r="D1375" s="550">
        <v>27.32</v>
      </c>
      <c r="E1375" s="552"/>
    </row>
    <row r="1376" spans="1:5" ht="15">
      <c r="A1376" s="548">
        <v>728</v>
      </c>
      <c r="B1376" s="554" t="s">
        <v>676</v>
      </c>
      <c r="C1376" s="555"/>
      <c r="D1376" s="555"/>
      <c r="E1376" s="556"/>
    </row>
    <row r="1377" spans="1:5" ht="15">
      <c r="A1377" s="547">
        <v>72812</v>
      </c>
      <c r="B1377" s="547" t="s">
        <v>27196</v>
      </c>
      <c r="C1377" s="549" t="s">
        <v>1</v>
      </c>
      <c r="D1377" s="550">
        <v>8.34</v>
      </c>
      <c r="E1377" s="552"/>
    </row>
    <row r="1378" spans="1:5" ht="15">
      <c r="A1378" s="548">
        <v>781</v>
      </c>
      <c r="B1378" s="554" t="s">
        <v>26295</v>
      </c>
      <c r="C1378" s="555"/>
      <c r="D1378" s="555"/>
      <c r="E1378" s="556"/>
    </row>
    <row r="1379" spans="1:5" ht="15">
      <c r="A1379" s="547">
        <v>78133</v>
      </c>
      <c r="B1379" s="547" t="s">
        <v>27197</v>
      </c>
      <c r="C1379" s="549" t="s">
        <v>598</v>
      </c>
      <c r="D1379" s="551">
        <v>1244.5</v>
      </c>
      <c r="E1379" s="552"/>
    </row>
    <row r="1380" spans="1:5" ht="15">
      <c r="A1380" s="547">
        <v>78191</v>
      </c>
      <c r="B1380" s="547" t="s">
        <v>33738</v>
      </c>
      <c r="C1380" s="549" t="s">
        <v>1</v>
      </c>
      <c r="D1380" s="550">
        <v>24.51</v>
      </c>
      <c r="E1380" s="552"/>
    </row>
    <row r="1381" spans="1:5" ht="15">
      <c r="A1381" s="548">
        <v>782</v>
      </c>
      <c r="B1381" s="554" t="s">
        <v>676</v>
      </c>
      <c r="C1381" s="555"/>
      <c r="D1381" s="555"/>
      <c r="E1381" s="556"/>
    </row>
    <row r="1382" spans="1:5" ht="15">
      <c r="A1382" s="547">
        <v>78203</v>
      </c>
      <c r="B1382" s="547" t="s">
        <v>27198</v>
      </c>
      <c r="C1382" s="549" t="s">
        <v>2</v>
      </c>
      <c r="D1382" s="550">
        <v>722.22</v>
      </c>
      <c r="E1382" s="552"/>
    </row>
    <row r="1383" spans="1:5" ht="15">
      <c r="A1383" s="547">
        <v>78226</v>
      </c>
      <c r="B1383" s="547" t="s">
        <v>27199</v>
      </c>
      <c r="C1383" s="549" t="s">
        <v>2</v>
      </c>
      <c r="D1383" s="550">
        <v>6.12</v>
      </c>
      <c r="E1383" s="552"/>
    </row>
    <row r="1384" spans="1:5" ht="15">
      <c r="A1384" s="548">
        <v>783</v>
      </c>
      <c r="B1384" s="554" t="s">
        <v>27200</v>
      </c>
      <c r="C1384" s="555"/>
      <c r="D1384" s="555"/>
      <c r="E1384" s="556"/>
    </row>
    <row r="1385" spans="1:5" ht="15">
      <c r="A1385" s="547">
        <v>78373</v>
      </c>
      <c r="B1385" s="547" t="s">
        <v>27201</v>
      </c>
      <c r="C1385" s="549" t="s">
        <v>598</v>
      </c>
      <c r="D1385" s="551">
        <v>1127.83</v>
      </c>
      <c r="E1385" s="552"/>
    </row>
    <row r="1386" spans="1:5" ht="15">
      <c r="A1386" s="548">
        <v>784</v>
      </c>
      <c r="B1386" s="554" t="s">
        <v>676</v>
      </c>
      <c r="C1386" s="555"/>
      <c r="D1386" s="555"/>
      <c r="E1386" s="556"/>
    </row>
    <row r="1387" spans="1:5" ht="15">
      <c r="A1387" s="547">
        <v>78402</v>
      </c>
      <c r="B1387" s="547" t="s">
        <v>27202</v>
      </c>
      <c r="C1387" s="549" t="s">
        <v>1</v>
      </c>
      <c r="D1387" s="550">
        <v>5.4</v>
      </c>
      <c r="E1387" s="552"/>
    </row>
    <row r="1388" spans="1:5" ht="15">
      <c r="A1388" s="547">
        <v>78403</v>
      </c>
      <c r="B1388" s="547" t="s">
        <v>27203</v>
      </c>
      <c r="C1388" s="549" t="s">
        <v>1</v>
      </c>
      <c r="D1388" s="550">
        <v>4.37</v>
      </c>
      <c r="E1388" s="552"/>
    </row>
    <row r="1389" spans="1:5" ht="15">
      <c r="A1389" s="547">
        <v>78404</v>
      </c>
      <c r="B1389" s="547" t="s">
        <v>27204</v>
      </c>
      <c r="C1389" s="549" t="s">
        <v>1</v>
      </c>
      <c r="D1389" s="550">
        <v>6.46</v>
      </c>
      <c r="E1389" s="552"/>
    </row>
    <row r="1390" spans="1:5" ht="15">
      <c r="A1390" s="547">
        <v>78405</v>
      </c>
      <c r="B1390" s="547" t="s">
        <v>27205</v>
      </c>
      <c r="C1390" s="549" t="s">
        <v>1</v>
      </c>
      <c r="D1390" s="550">
        <v>7.37</v>
      </c>
      <c r="E1390" s="552"/>
    </row>
    <row r="1391" spans="1:5" ht="15">
      <c r="A1391" s="547">
        <v>78406</v>
      </c>
      <c r="B1391" s="547" t="s">
        <v>27206</v>
      </c>
      <c r="C1391" s="549" t="s">
        <v>1</v>
      </c>
      <c r="D1391" s="550">
        <v>4.62</v>
      </c>
      <c r="E1391" s="552"/>
    </row>
    <row r="1392" spans="1:5" ht="15">
      <c r="A1392" s="548">
        <v>786</v>
      </c>
      <c r="B1392" s="554" t="s">
        <v>26461</v>
      </c>
      <c r="C1392" s="555"/>
      <c r="D1392" s="555"/>
      <c r="E1392" s="556"/>
    </row>
    <row r="1393" spans="1:5" ht="15">
      <c r="A1393" s="547">
        <v>78627</v>
      </c>
      <c r="B1393" s="547" t="s">
        <v>27207</v>
      </c>
      <c r="C1393" s="549" t="s">
        <v>2</v>
      </c>
      <c r="D1393" s="550">
        <v>133.72</v>
      </c>
      <c r="E1393" s="552"/>
    </row>
    <row r="1394" spans="1:5" ht="15">
      <c r="A1394" s="548">
        <v>787</v>
      </c>
      <c r="B1394" s="554" t="s">
        <v>27200</v>
      </c>
      <c r="C1394" s="555"/>
      <c r="D1394" s="555"/>
      <c r="E1394" s="556"/>
    </row>
    <row r="1395" spans="1:5" ht="15">
      <c r="A1395" s="547">
        <v>78735</v>
      </c>
      <c r="B1395" s="547" t="s">
        <v>27208</v>
      </c>
      <c r="C1395" s="549" t="s">
        <v>2</v>
      </c>
      <c r="D1395" s="550">
        <v>39.36</v>
      </c>
      <c r="E1395" s="552"/>
    </row>
    <row r="1396" spans="1:5" ht="15">
      <c r="A1396" s="547">
        <v>78749</v>
      </c>
      <c r="B1396" s="547" t="s">
        <v>27209</v>
      </c>
      <c r="C1396" s="549" t="s">
        <v>2</v>
      </c>
      <c r="D1396" s="550">
        <v>84.57</v>
      </c>
      <c r="E1396" s="552"/>
    </row>
    <row r="1397" spans="1:5" ht="15">
      <c r="A1397" s="547">
        <v>78760</v>
      </c>
      <c r="B1397" s="547" t="s">
        <v>27210</v>
      </c>
      <c r="C1397" s="549" t="s">
        <v>1</v>
      </c>
      <c r="D1397" s="550">
        <v>12.31</v>
      </c>
      <c r="E1397" s="552"/>
    </row>
    <row r="1398" spans="1:5" ht="15">
      <c r="A1398" s="548">
        <v>788</v>
      </c>
      <c r="B1398" s="554" t="s">
        <v>676</v>
      </c>
      <c r="C1398" s="555"/>
      <c r="D1398" s="555"/>
      <c r="E1398" s="556"/>
    </row>
    <row r="1399" spans="1:5" ht="15">
      <c r="A1399" s="547">
        <v>78848</v>
      </c>
      <c r="B1399" s="547" t="s">
        <v>27211</v>
      </c>
      <c r="C1399" s="549" t="s">
        <v>1</v>
      </c>
      <c r="D1399" s="550">
        <v>9.77</v>
      </c>
      <c r="E1399" s="552"/>
    </row>
    <row r="1400" spans="1:5" ht="30">
      <c r="A1400" s="547">
        <v>78898</v>
      </c>
      <c r="B1400" s="547" t="s">
        <v>27212</v>
      </c>
      <c r="C1400" s="549" t="s">
        <v>2</v>
      </c>
      <c r="D1400" s="550">
        <v>36.31</v>
      </c>
      <c r="E1400" s="552"/>
    </row>
    <row r="1401" spans="1:5" ht="15">
      <c r="A1401" s="548">
        <v>789</v>
      </c>
      <c r="B1401" s="554" t="s">
        <v>33739</v>
      </c>
      <c r="C1401" s="555"/>
      <c r="D1401" s="555"/>
      <c r="E1401" s="556"/>
    </row>
    <row r="1402" spans="1:5" ht="15">
      <c r="A1402" s="547">
        <v>78985</v>
      </c>
      <c r="B1402" s="547" t="s">
        <v>33740</v>
      </c>
      <c r="C1402" s="549" t="s">
        <v>1</v>
      </c>
      <c r="D1402" s="550">
        <v>64.459999999999994</v>
      </c>
      <c r="E1402" s="552"/>
    </row>
    <row r="1403" spans="1:5" ht="15">
      <c r="A1403" s="547">
        <v>78996</v>
      </c>
      <c r="B1403" s="547" t="s">
        <v>33741</v>
      </c>
      <c r="C1403" s="549" t="s">
        <v>15</v>
      </c>
      <c r="D1403" s="550">
        <v>11.04</v>
      </c>
      <c r="E1403" s="552"/>
    </row>
    <row r="1404" spans="1:5" ht="15">
      <c r="A1404" s="548">
        <v>791</v>
      </c>
      <c r="B1404" s="554" t="s">
        <v>27213</v>
      </c>
      <c r="C1404" s="555"/>
      <c r="D1404" s="555"/>
      <c r="E1404" s="556"/>
    </row>
    <row r="1405" spans="1:5" ht="15">
      <c r="A1405" s="547">
        <v>79166</v>
      </c>
      <c r="B1405" s="547" t="s">
        <v>27214</v>
      </c>
      <c r="C1405" s="549" t="s">
        <v>1</v>
      </c>
      <c r="D1405" s="550">
        <v>6.84</v>
      </c>
      <c r="E1405" s="552"/>
    </row>
    <row r="1406" spans="1:5" ht="15">
      <c r="A1406" s="548">
        <v>792</v>
      </c>
      <c r="B1406" s="554" t="s">
        <v>27213</v>
      </c>
      <c r="C1406" s="555"/>
      <c r="D1406" s="555"/>
      <c r="E1406" s="556"/>
    </row>
    <row r="1407" spans="1:5" ht="15">
      <c r="A1407" s="547">
        <v>79245</v>
      </c>
      <c r="B1407" s="547" t="s">
        <v>27215</v>
      </c>
      <c r="C1407" s="549" t="s">
        <v>3</v>
      </c>
      <c r="D1407" s="550">
        <v>62.98</v>
      </c>
      <c r="E1407" s="552"/>
    </row>
    <row r="1408" spans="1:5" ht="15">
      <c r="A1408" s="547">
        <v>79246</v>
      </c>
      <c r="B1408" s="547" t="s">
        <v>27216</v>
      </c>
      <c r="C1408" s="549" t="s">
        <v>3</v>
      </c>
      <c r="D1408" s="550">
        <v>65.989999999999995</v>
      </c>
      <c r="E1408" s="552"/>
    </row>
    <row r="1409" spans="1:5" ht="15">
      <c r="A1409" s="547">
        <v>79247</v>
      </c>
      <c r="B1409" s="547" t="s">
        <v>27217</v>
      </c>
      <c r="C1409" s="549" t="s">
        <v>3</v>
      </c>
      <c r="D1409" s="550">
        <v>60.27</v>
      </c>
      <c r="E1409" s="552"/>
    </row>
    <row r="1410" spans="1:5" ht="15">
      <c r="A1410" s="548">
        <v>793</v>
      </c>
      <c r="B1410" s="554" t="s">
        <v>26777</v>
      </c>
      <c r="C1410" s="555"/>
      <c r="D1410" s="555"/>
      <c r="E1410" s="556"/>
    </row>
    <row r="1411" spans="1:5" ht="15">
      <c r="A1411" s="547">
        <v>79372</v>
      </c>
      <c r="B1411" s="547" t="s">
        <v>27218</v>
      </c>
      <c r="C1411" s="549" t="s">
        <v>1</v>
      </c>
      <c r="D1411" s="550">
        <v>206.84</v>
      </c>
      <c r="E1411" s="552"/>
    </row>
    <row r="1412" spans="1:5" ht="15">
      <c r="A1412" s="547">
        <v>79374</v>
      </c>
      <c r="B1412" s="547" t="s">
        <v>27219</v>
      </c>
      <c r="C1412" s="549" t="s">
        <v>2</v>
      </c>
      <c r="D1412" s="550">
        <v>38.54</v>
      </c>
      <c r="E1412" s="552"/>
    </row>
    <row r="1413" spans="1:5" ht="15">
      <c r="A1413" s="547">
        <v>79375</v>
      </c>
      <c r="B1413" s="547" t="s">
        <v>27220</v>
      </c>
      <c r="C1413" s="549" t="s">
        <v>3</v>
      </c>
      <c r="D1413" s="550">
        <v>3.5</v>
      </c>
      <c r="E1413" s="552"/>
    </row>
    <row r="1414" spans="1:5" ht="15">
      <c r="A1414" s="548">
        <v>794</v>
      </c>
      <c r="B1414" s="554" t="s">
        <v>27221</v>
      </c>
      <c r="C1414" s="555"/>
      <c r="D1414" s="555"/>
      <c r="E1414" s="556"/>
    </row>
    <row r="1415" spans="1:5" ht="15">
      <c r="A1415" s="547">
        <v>79419</v>
      </c>
      <c r="B1415" s="547" t="s">
        <v>27222</v>
      </c>
      <c r="C1415" s="549" t="s">
        <v>4</v>
      </c>
      <c r="D1415" s="550">
        <v>100.9</v>
      </c>
      <c r="E1415" s="552"/>
    </row>
    <row r="1416" spans="1:5" ht="15">
      <c r="A1416" s="548">
        <v>796</v>
      </c>
      <c r="B1416" s="554" t="s">
        <v>26777</v>
      </c>
      <c r="C1416" s="555"/>
      <c r="D1416" s="555"/>
      <c r="E1416" s="556"/>
    </row>
    <row r="1417" spans="1:5" ht="15">
      <c r="A1417" s="547">
        <v>79654</v>
      </c>
      <c r="B1417" s="547" t="s">
        <v>32600</v>
      </c>
      <c r="C1417" s="549" t="s">
        <v>21</v>
      </c>
      <c r="D1417" s="550">
        <v>816.34</v>
      </c>
      <c r="E1417" s="552"/>
    </row>
    <row r="1418" spans="1:5" ht="15">
      <c r="A1418" s="548">
        <v>10</v>
      </c>
      <c r="B1418" s="554" t="s">
        <v>27223</v>
      </c>
      <c r="C1418" s="555"/>
      <c r="D1418" s="555"/>
      <c r="E1418" s="556"/>
    </row>
    <row r="1419" spans="1:5" ht="15">
      <c r="A1419" s="548">
        <v>1001</v>
      </c>
      <c r="B1419" s="554" t="s">
        <v>27223</v>
      </c>
      <c r="C1419" s="555"/>
      <c r="D1419" s="555"/>
      <c r="E1419" s="556"/>
    </row>
    <row r="1420" spans="1:5" ht="15">
      <c r="A1420" s="547">
        <v>100150</v>
      </c>
      <c r="B1420" s="547" t="s">
        <v>27224</v>
      </c>
      <c r="C1420" s="549" t="s">
        <v>7</v>
      </c>
      <c r="D1420" s="550">
        <v>73.33</v>
      </c>
      <c r="E1420" s="552"/>
    </row>
    <row r="1421" spans="1:5" ht="15">
      <c r="A1421" s="547">
        <v>100151</v>
      </c>
      <c r="B1421" s="547" t="s">
        <v>27225</v>
      </c>
      <c r="C1421" s="549" t="s">
        <v>3</v>
      </c>
      <c r="D1421" s="550">
        <v>244.17</v>
      </c>
      <c r="E1421" s="552"/>
    </row>
    <row r="1422" spans="1:5" ht="15">
      <c r="A1422" s="547">
        <v>100189</v>
      </c>
      <c r="B1422" s="547" t="s">
        <v>27226</v>
      </c>
      <c r="C1422" s="549" t="s">
        <v>1</v>
      </c>
      <c r="D1422" s="550">
        <v>4.75</v>
      </c>
      <c r="E1422" s="552"/>
    </row>
    <row r="1423" spans="1:5" ht="15">
      <c r="A1423" s="547">
        <v>100190</v>
      </c>
      <c r="B1423" s="547" t="s">
        <v>27227</v>
      </c>
      <c r="C1423" s="549" t="s">
        <v>1</v>
      </c>
      <c r="D1423" s="550">
        <v>18.559999999999999</v>
      </c>
      <c r="E1423" s="552"/>
    </row>
    <row r="1424" spans="1:5" ht="30">
      <c r="A1424" s="547">
        <v>100192</v>
      </c>
      <c r="B1424" s="547" t="s">
        <v>27228</v>
      </c>
      <c r="C1424" s="549" t="s">
        <v>1</v>
      </c>
      <c r="D1424" s="550">
        <v>26.9</v>
      </c>
      <c r="E1424" s="552"/>
    </row>
    <row r="1425" spans="1:5" ht="15">
      <c r="A1425" s="547">
        <v>100194</v>
      </c>
      <c r="B1425" s="547" t="s">
        <v>27229</v>
      </c>
      <c r="C1425" s="549" t="s">
        <v>1</v>
      </c>
      <c r="D1425" s="550">
        <v>9.64</v>
      </c>
      <c r="E1425" s="552"/>
    </row>
    <row r="1426" spans="1:5" ht="15">
      <c r="A1426" s="547">
        <v>100195</v>
      </c>
      <c r="B1426" s="547" t="s">
        <v>27230</v>
      </c>
      <c r="C1426" s="549" t="s">
        <v>3</v>
      </c>
      <c r="D1426" s="550">
        <v>9.4700000000000006</v>
      </c>
      <c r="E1426" s="552"/>
    </row>
    <row r="1427" spans="1:5" ht="15">
      <c r="A1427" s="547">
        <v>100196</v>
      </c>
      <c r="B1427" s="547" t="s">
        <v>27231</v>
      </c>
      <c r="C1427" s="549" t="s">
        <v>3</v>
      </c>
      <c r="D1427" s="550">
        <v>9.4700000000000006</v>
      </c>
      <c r="E1427" s="552"/>
    </row>
    <row r="1428" spans="1:5" ht="15">
      <c r="A1428" s="547">
        <v>100197</v>
      </c>
      <c r="B1428" s="547" t="s">
        <v>27232</v>
      </c>
      <c r="C1428" s="549" t="s">
        <v>3</v>
      </c>
      <c r="D1428" s="550">
        <v>9.6999999999999993</v>
      </c>
      <c r="E1428" s="552"/>
    </row>
    <row r="1429" spans="1:5" ht="15">
      <c r="A1429" s="547">
        <v>100198</v>
      </c>
      <c r="B1429" s="547" t="s">
        <v>27233</v>
      </c>
      <c r="C1429" s="549" t="s">
        <v>1</v>
      </c>
      <c r="D1429" s="550">
        <v>16.13</v>
      </c>
      <c r="E1429" s="552"/>
    </row>
    <row r="1430" spans="1:5" ht="15">
      <c r="A1430" s="548">
        <v>1002</v>
      </c>
      <c r="B1430" s="554" t="s">
        <v>27234</v>
      </c>
      <c r="C1430" s="555"/>
      <c r="D1430" s="555"/>
      <c r="E1430" s="556"/>
    </row>
    <row r="1431" spans="1:5" ht="15">
      <c r="A1431" s="547">
        <v>100202</v>
      </c>
      <c r="B1431" s="547" t="s">
        <v>27235</v>
      </c>
      <c r="C1431" s="549" t="s">
        <v>3</v>
      </c>
      <c r="D1431" s="550">
        <v>11.71</v>
      </c>
      <c r="E1431" s="552"/>
    </row>
    <row r="1432" spans="1:5" ht="15">
      <c r="A1432" s="547">
        <v>100203</v>
      </c>
      <c r="B1432" s="547" t="s">
        <v>27236</v>
      </c>
      <c r="C1432" s="549" t="s">
        <v>3</v>
      </c>
      <c r="D1432" s="550">
        <v>12.97</v>
      </c>
      <c r="E1432" s="552"/>
    </row>
    <row r="1433" spans="1:5" ht="15">
      <c r="A1433" s="547">
        <v>100205</v>
      </c>
      <c r="B1433" s="547" t="s">
        <v>27237</v>
      </c>
      <c r="C1433" s="549" t="s">
        <v>1</v>
      </c>
      <c r="D1433" s="550">
        <v>224.78</v>
      </c>
      <c r="E1433" s="552"/>
    </row>
    <row r="1434" spans="1:5" ht="15">
      <c r="A1434" s="547">
        <v>100208</v>
      </c>
      <c r="B1434" s="547" t="s">
        <v>27238</v>
      </c>
      <c r="C1434" s="549" t="s">
        <v>1</v>
      </c>
      <c r="D1434" s="550">
        <v>158.56</v>
      </c>
      <c r="E1434" s="552"/>
    </row>
    <row r="1435" spans="1:5" ht="15">
      <c r="A1435" s="547">
        <v>100209</v>
      </c>
      <c r="B1435" s="547" t="s">
        <v>27239</v>
      </c>
      <c r="C1435" s="549" t="s">
        <v>3</v>
      </c>
      <c r="D1435" s="550">
        <v>11.71</v>
      </c>
      <c r="E1435" s="552"/>
    </row>
    <row r="1436" spans="1:5" ht="15">
      <c r="A1436" s="548">
        <v>13</v>
      </c>
      <c r="B1436" s="554" t="s">
        <v>27240</v>
      </c>
      <c r="C1436" s="555"/>
      <c r="D1436" s="555"/>
      <c r="E1436" s="556"/>
    </row>
    <row r="1437" spans="1:5" ht="15">
      <c r="A1437" s="548">
        <v>1304</v>
      </c>
      <c r="B1437" s="554" t="s">
        <v>27241</v>
      </c>
      <c r="C1437" s="555"/>
      <c r="D1437" s="555"/>
      <c r="E1437" s="556"/>
    </row>
    <row r="1438" spans="1:5" ht="15">
      <c r="A1438" s="547">
        <v>130401</v>
      </c>
      <c r="B1438" s="547" t="s">
        <v>27242</v>
      </c>
      <c r="C1438" s="549" t="s">
        <v>2</v>
      </c>
      <c r="D1438" s="550">
        <v>176.95</v>
      </c>
      <c r="E1438" s="552"/>
    </row>
    <row r="1439" spans="1:5" ht="15">
      <c r="A1439" s="548">
        <v>1305</v>
      </c>
      <c r="B1439" s="554" t="s">
        <v>26677</v>
      </c>
      <c r="C1439" s="555"/>
      <c r="D1439" s="555"/>
      <c r="E1439" s="556"/>
    </row>
    <row r="1440" spans="1:5" ht="45">
      <c r="A1440" s="547">
        <v>130561</v>
      </c>
      <c r="B1440" s="547" t="s">
        <v>27243</v>
      </c>
      <c r="C1440" s="549" t="s">
        <v>2</v>
      </c>
      <c r="D1440" s="550">
        <v>137.54</v>
      </c>
      <c r="E1440" s="552"/>
    </row>
    <row r="1441" spans="1:5" ht="60">
      <c r="A1441" s="547">
        <v>130572</v>
      </c>
      <c r="B1441" s="547" t="s">
        <v>32601</v>
      </c>
      <c r="C1441" s="549" t="s">
        <v>2</v>
      </c>
      <c r="D1441" s="550">
        <v>500.62</v>
      </c>
      <c r="E1441" s="552"/>
    </row>
    <row r="1442" spans="1:5" ht="15">
      <c r="A1442" s="548">
        <v>1306</v>
      </c>
      <c r="B1442" s="554" t="s">
        <v>26504</v>
      </c>
      <c r="C1442" s="555"/>
      <c r="D1442" s="555"/>
      <c r="E1442" s="556"/>
    </row>
    <row r="1443" spans="1:5" ht="30">
      <c r="A1443" s="547">
        <v>130628</v>
      </c>
      <c r="B1443" s="547" t="s">
        <v>27244</v>
      </c>
      <c r="C1443" s="549" t="s">
        <v>2</v>
      </c>
      <c r="D1443" s="550">
        <v>51.17</v>
      </c>
      <c r="E1443" s="552"/>
    </row>
    <row r="1444" spans="1:5" ht="30">
      <c r="A1444" s="547">
        <v>130636</v>
      </c>
      <c r="B1444" s="547" t="s">
        <v>33742</v>
      </c>
      <c r="C1444" s="549" t="s">
        <v>19</v>
      </c>
      <c r="D1444" s="550">
        <v>47.98</v>
      </c>
      <c r="E1444" s="552"/>
    </row>
    <row r="1445" spans="1:5" ht="15">
      <c r="A1445" s="548">
        <v>1307</v>
      </c>
      <c r="B1445" s="554" t="s">
        <v>26485</v>
      </c>
      <c r="C1445" s="555"/>
      <c r="D1445" s="555"/>
      <c r="E1445" s="556"/>
    </row>
    <row r="1446" spans="1:5" ht="30">
      <c r="A1446" s="547">
        <v>130701</v>
      </c>
      <c r="B1446" s="547" t="s">
        <v>32733</v>
      </c>
      <c r="C1446" s="549" t="s">
        <v>2</v>
      </c>
      <c r="D1446" s="550">
        <v>13.27</v>
      </c>
      <c r="E1446" s="552"/>
    </row>
    <row r="1447" spans="1:5" ht="15">
      <c r="A1447" s="548">
        <v>1311</v>
      </c>
      <c r="B1447" s="554" t="s">
        <v>27142</v>
      </c>
      <c r="C1447" s="555"/>
      <c r="D1447" s="555"/>
      <c r="E1447" s="556"/>
    </row>
    <row r="1448" spans="1:5" ht="30">
      <c r="A1448" s="547">
        <v>131108</v>
      </c>
      <c r="B1448" s="547" t="s">
        <v>33743</v>
      </c>
      <c r="C1448" s="549" t="s">
        <v>26851</v>
      </c>
      <c r="D1448" s="550">
        <v>0.85</v>
      </c>
      <c r="E1448" s="552"/>
    </row>
    <row r="1449" spans="1:5" ht="15">
      <c r="A1449" s="548">
        <v>1316</v>
      </c>
      <c r="B1449" s="554" t="s">
        <v>33744</v>
      </c>
      <c r="C1449" s="555"/>
      <c r="D1449" s="555"/>
      <c r="E1449" s="556"/>
    </row>
    <row r="1450" spans="1:5" ht="45">
      <c r="A1450" s="547">
        <v>131611</v>
      </c>
      <c r="B1450" s="547" t="s">
        <v>33745</v>
      </c>
      <c r="C1450" s="549" t="s">
        <v>2</v>
      </c>
      <c r="D1450" s="550">
        <v>453.57</v>
      </c>
      <c r="E1450" s="552"/>
    </row>
    <row r="1451" spans="1:5" ht="30">
      <c r="A1451" s="547">
        <v>131613</v>
      </c>
      <c r="B1451" s="547" t="s">
        <v>33746</v>
      </c>
      <c r="C1451" s="549" t="s">
        <v>2</v>
      </c>
      <c r="D1451" s="550">
        <v>31.96</v>
      </c>
      <c r="E1451" s="552"/>
    </row>
    <row r="1452" spans="1:5" ht="15">
      <c r="A1452" s="548">
        <v>15</v>
      </c>
      <c r="B1452" s="554" t="s">
        <v>27245</v>
      </c>
      <c r="C1452" s="555"/>
      <c r="D1452" s="555"/>
      <c r="E1452" s="556"/>
    </row>
    <row r="1453" spans="1:5" ht="15">
      <c r="A1453" s="548">
        <v>1502</v>
      </c>
      <c r="B1453" s="554" t="s">
        <v>27246</v>
      </c>
      <c r="C1453" s="555"/>
      <c r="D1453" s="555"/>
      <c r="E1453" s="556"/>
    </row>
    <row r="1454" spans="1:5" ht="30">
      <c r="A1454" s="547">
        <v>150266</v>
      </c>
      <c r="B1454" s="547" t="s">
        <v>27247</v>
      </c>
      <c r="C1454" s="549" t="s">
        <v>4</v>
      </c>
      <c r="D1454" s="550">
        <v>36.79</v>
      </c>
      <c r="E1454" s="552"/>
    </row>
    <row r="1455" spans="1:5" ht="45">
      <c r="A1455" s="547">
        <v>150276</v>
      </c>
      <c r="B1455" s="547" t="s">
        <v>33747</v>
      </c>
      <c r="C1455" s="549" t="s">
        <v>4</v>
      </c>
      <c r="D1455" s="550">
        <v>85.23</v>
      </c>
      <c r="E1455" s="552"/>
    </row>
    <row r="1456" spans="1:5" ht="15">
      <c r="A1456" s="548">
        <v>1503</v>
      </c>
      <c r="B1456" s="554" t="s">
        <v>26383</v>
      </c>
      <c r="C1456" s="555"/>
      <c r="D1456" s="555"/>
      <c r="E1456" s="556"/>
    </row>
    <row r="1457" spans="1:5" ht="30">
      <c r="A1457" s="547">
        <v>150301</v>
      </c>
      <c r="B1457" s="547" t="s">
        <v>33748</v>
      </c>
      <c r="C1457" s="549" t="s">
        <v>21</v>
      </c>
      <c r="D1457" s="550">
        <v>68.510000000000005</v>
      </c>
      <c r="E1457" s="552"/>
    </row>
    <row r="1458" spans="1:5" ht="30">
      <c r="A1458" s="547">
        <v>150302</v>
      </c>
      <c r="B1458" s="547" t="s">
        <v>33749</v>
      </c>
      <c r="C1458" s="549" t="s">
        <v>21</v>
      </c>
      <c r="D1458" s="550">
        <v>159.19</v>
      </c>
      <c r="E1458" s="552"/>
    </row>
    <row r="1459" spans="1:5" ht="15">
      <c r="A1459" s="548">
        <v>1507</v>
      </c>
      <c r="B1459" s="554" t="s">
        <v>27248</v>
      </c>
      <c r="C1459" s="555"/>
      <c r="D1459" s="555"/>
      <c r="E1459" s="556"/>
    </row>
    <row r="1460" spans="1:5" ht="15">
      <c r="A1460" s="547">
        <v>150706</v>
      </c>
      <c r="B1460" s="547" t="s">
        <v>27249</v>
      </c>
      <c r="C1460" s="549" t="s">
        <v>2</v>
      </c>
      <c r="D1460" s="551">
        <v>1821.03</v>
      </c>
      <c r="E1460" s="552"/>
    </row>
    <row r="1461" spans="1:5" ht="15">
      <c r="A1461" s="548">
        <v>1508</v>
      </c>
      <c r="B1461" s="554" t="s">
        <v>27250</v>
      </c>
      <c r="C1461" s="555"/>
      <c r="D1461" s="555"/>
      <c r="E1461" s="556"/>
    </row>
    <row r="1462" spans="1:5" ht="30">
      <c r="A1462" s="547">
        <v>150881</v>
      </c>
      <c r="B1462" s="547" t="s">
        <v>32628</v>
      </c>
      <c r="C1462" s="549" t="s">
        <v>2</v>
      </c>
      <c r="D1462" s="550">
        <v>2.23</v>
      </c>
      <c r="E1462" s="552"/>
    </row>
    <row r="1463" spans="1:5" ht="15">
      <c r="A1463" s="548">
        <v>1530</v>
      </c>
      <c r="B1463" s="554" t="s">
        <v>676</v>
      </c>
      <c r="C1463" s="555"/>
      <c r="D1463" s="555"/>
      <c r="E1463" s="556"/>
    </row>
    <row r="1464" spans="1:5" ht="30">
      <c r="A1464" s="547">
        <v>153068</v>
      </c>
      <c r="B1464" s="547" t="s">
        <v>33750</v>
      </c>
      <c r="C1464" s="549" t="s">
        <v>2</v>
      </c>
      <c r="D1464" s="550">
        <v>5.53</v>
      </c>
      <c r="E1464" s="552"/>
    </row>
    <row r="1465" spans="1:5" ht="45">
      <c r="A1465" s="547">
        <v>153070</v>
      </c>
      <c r="B1465" s="547" t="s">
        <v>33751</v>
      </c>
      <c r="C1465" s="549" t="s">
        <v>2</v>
      </c>
      <c r="D1465" s="550">
        <v>634.49</v>
      </c>
      <c r="E1465" s="552"/>
    </row>
    <row r="1466" spans="1:5" ht="15">
      <c r="A1466" s="548">
        <v>60</v>
      </c>
      <c r="B1466" s="554" t="s">
        <v>27251</v>
      </c>
      <c r="C1466" s="555"/>
      <c r="D1466" s="555"/>
      <c r="E1466" s="556"/>
    </row>
    <row r="1467" spans="1:5" ht="15">
      <c r="A1467" s="548">
        <v>6003</v>
      </c>
      <c r="B1467" s="554" t="s">
        <v>27252</v>
      </c>
      <c r="C1467" s="555"/>
      <c r="D1467" s="555"/>
      <c r="E1467" s="556"/>
    </row>
    <row r="1468" spans="1:5" ht="15">
      <c r="A1468" s="547">
        <v>600327</v>
      </c>
      <c r="B1468" s="547" t="s">
        <v>27253</v>
      </c>
      <c r="C1468" s="549" t="s">
        <v>7</v>
      </c>
      <c r="D1468" s="550">
        <v>130.65</v>
      </c>
      <c r="E1468" s="552"/>
    </row>
    <row r="1469" spans="1:5" ht="15">
      <c r="A1469" s="548">
        <v>80</v>
      </c>
      <c r="B1469" s="554" t="s">
        <v>27254</v>
      </c>
      <c r="C1469" s="555"/>
      <c r="D1469" s="555"/>
      <c r="E1469" s="556"/>
    </row>
    <row r="1470" spans="1:5" ht="15">
      <c r="A1470" s="548">
        <v>8001</v>
      </c>
      <c r="B1470" s="554" t="s">
        <v>27255</v>
      </c>
      <c r="C1470" s="555"/>
      <c r="D1470" s="555"/>
      <c r="E1470" s="556"/>
    </row>
    <row r="1471" spans="1:5" ht="15">
      <c r="A1471" s="547">
        <v>800102</v>
      </c>
      <c r="B1471" s="547" t="s">
        <v>10</v>
      </c>
      <c r="C1471" s="549" t="s">
        <v>9</v>
      </c>
      <c r="D1471" s="550">
        <v>6.35</v>
      </c>
      <c r="E1471" s="552"/>
    </row>
    <row r="1472" spans="1:5" ht="15">
      <c r="A1472" s="547">
        <v>800103</v>
      </c>
      <c r="B1472" s="547" t="s">
        <v>27256</v>
      </c>
      <c r="C1472" s="549" t="s">
        <v>9</v>
      </c>
      <c r="D1472" s="550">
        <v>6.4</v>
      </c>
      <c r="E1472" s="552"/>
    </row>
    <row r="1473" spans="1:5" ht="15">
      <c r="A1473" s="548">
        <v>8005</v>
      </c>
      <c r="B1473" s="554" t="s">
        <v>27257</v>
      </c>
      <c r="C1473" s="555"/>
      <c r="D1473" s="555"/>
      <c r="E1473" s="556"/>
    </row>
    <row r="1474" spans="1:5" ht="15">
      <c r="A1474" s="547">
        <v>800502</v>
      </c>
      <c r="B1474" s="547" t="s">
        <v>27258</v>
      </c>
      <c r="C1474" s="549" t="s">
        <v>3</v>
      </c>
      <c r="D1474" s="550">
        <v>18.95</v>
      </c>
      <c r="E1474" s="552"/>
    </row>
    <row r="1475" spans="1:5" ht="15">
      <c r="A1475" s="547">
        <v>800560</v>
      </c>
      <c r="B1475" s="547" t="s">
        <v>27259</v>
      </c>
      <c r="C1475" s="549" t="s">
        <v>27260</v>
      </c>
      <c r="D1475" s="550">
        <v>6.25</v>
      </c>
      <c r="E1475" s="552"/>
    </row>
    <row r="1476" spans="1:5" ht="15">
      <c r="A1476" s="548">
        <v>82</v>
      </c>
      <c r="B1476" s="554" t="s">
        <v>32629</v>
      </c>
      <c r="C1476" s="555"/>
      <c r="D1476" s="555"/>
      <c r="E1476" s="556"/>
    </row>
    <row r="1477" spans="1:5" ht="15">
      <c r="A1477" s="548">
        <v>8201</v>
      </c>
      <c r="B1477" s="554" t="s">
        <v>32630</v>
      </c>
      <c r="C1477" s="555"/>
      <c r="D1477" s="555"/>
      <c r="E1477" s="556"/>
    </row>
    <row r="1478" spans="1:5" ht="15">
      <c r="A1478" s="547">
        <v>820101</v>
      </c>
      <c r="B1478" s="547" t="s">
        <v>27261</v>
      </c>
      <c r="C1478" s="549" t="s">
        <v>2</v>
      </c>
      <c r="D1478" s="550">
        <v>101.05</v>
      </c>
      <c r="E1478" s="552"/>
    </row>
    <row r="1479" spans="1:5" ht="15">
      <c r="A1479" s="547">
        <v>820104</v>
      </c>
      <c r="B1479" s="547" t="s">
        <v>27262</v>
      </c>
      <c r="C1479" s="549" t="s">
        <v>2</v>
      </c>
      <c r="D1479" s="550">
        <v>155.19999999999999</v>
      </c>
      <c r="E1479" s="552"/>
    </row>
    <row r="1480" spans="1:5" ht="15">
      <c r="A1480" s="547">
        <v>820106</v>
      </c>
      <c r="B1480" s="547" t="s">
        <v>27263</v>
      </c>
      <c r="C1480" s="549" t="s">
        <v>2</v>
      </c>
      <c r="D1480" s="550">
        <v>23.7</v>
      </c>
      <c r="E1480" s="552"/>
    </row>
    <row r="1481" spans="1:5" ht="15">
      <c r="A1481" s="547">
        <v>820113</v>
      </c>
      <c r="B1481" s="547" t="s">
        <v>27264</v>
      </c>
      <c r="C1481" s="549" t="s">
        <v>2</v>
      </c>
      <c r="D1481" s="550">
        <v>22.15</v>
      </c>
      <c r="E1481" s="552"/>
    </row>
    <row r="1482" spans="1:5" ht="15">
      <c r="A1482" s="547">
        <v>820114</v>
      </c>
      <c r="B1482" s="547" t="s">
        <v>27265</v>
      </c>
      <c r="C1482" s="549" t="s">
        <v>2</v>
      </c>
      <c r="D1482" s="550">
        <v>12.47</v>
      </c>
      <c r="E1482" s="552"/>
    </row>
    <row r="1483" spans="1:5" ht="15">
      <c r="A1483" s="547">
        <v>820115</v>
      </c>
      <c r="B1483" s="547" t="s">
        <v>27266</v>
      </c>
      <c r="C1483" s="549" t="s">
        <v>2</v>
      </c>
      <c r="D1483" s="550">
        <v>62.53</v>
      </c>
      <c r="E1483" s="552"/>
    </row>
    <row r="1484" spans="1:5" ht="15">
      <c r="A1484" s="547">
        <v>820116</v>
      </c>
      <c r="B1484" s="547" t="s">
        <v>27267</v>
      </c>
      <c r="C1484" s="549" t="s">
        <v>2</v>
      </c>
      <c r="D1484" s="550">
        <v>3.95</v>
      </c>
      <c r="E1484" s="552"/>
    </row>
    <row r="1485" spans="1:5" ht="15">
      <c r="A1485" s="547">
        <v>820117</v>
      </c>
      <c r="B1485" s="547" t="s">
        <v>27268</v>
      </c>
      <c r="C1485" s="549" t="s">
        <v>2</v>
      </c>
      <c r="D1485" s="550">
        <v>13.24</v>
      </c>
      <c r="E1485" s="552"/>
    </row>
    <row r="1486" spans="1:5" ht="15">
      <c r="A1486" s="547">
        <v>820118</v>
      </c>
      <c r="B1486" s="547" t="s">
        <v>27269</v>
      </c>
      <c r="C1486" s="549" t="s">
        <v>2</v>
      </c>
      <c r="D1486" s="550">
        <v>1.41</v>
      </c>
      <c r="E1486" s="552"/>
    </row>
    <row r="1487" spans="1:5" ht="15">
      <c r="A1487" s="548">
        <v>83</v>
      </c>
      <c r="B1487" s="554" t="s">
        <v>27270</v>
      </c>
      <c r="C1487" s="555"/>
      <c r="D1487" s="555"/>
      <c r="E1487" s="556"/>
    </row>
    <row r="1488" spans="1:5" ht="15">
      <c r="A1488" s="548">
        <v>8301</v>
      </c>
      <c r="B1488" s="554" t="s">
        <v>27271</v>
      </c>
      <c r="C1488" s="555"/>
      <c r="D1488" s="555"/>
      <c r="E1488" s="556"/>
    </row>
    <row r="1489" spans="1:5" ht="15">
      <c r="A1489" s="547">
        <v>830101</v>
      </c>
      <c r="B1489" s="547" t="s">
        <v>27272</v>
      </c>
      <c r="C1489" s="549" t="s">
        <v>2</v>
      </c>
      <c r="D1489" s="550">
        <v>91.14</v>
      </c>
      <c r="E1489" s="552"/>
    </row>
    <row r="1490" spans="1:5" ht="15">
      <c r="A1490" s="547">
        <v>830102</v>
      </c>
      <c r="B1490" s="547" t="s">
        <v>27273</v>
      </c>
      <c r="C1490" s="549" t="s">
        <v>2</v>
      </c>
      <c r="D1490" s="550">
        <v>39.03</v>
      </c>
      <c r="E1490" s="552"/>
    </row>
    <row r="1491" spans="1:5" ht="15">
      <c r="A1491" s="547">
        <v>830103</v>
      </c>
      <c r="B1491" s="547" t="s">
        <v>27274</v>
      </c>
      <c r="C1491" s="549" t="s">
        <v>2</v>
      </c>
      <c r="D1491" s="550">
        <v>56.22</v>
      </c>
      <c r="E1491" s="552"/>
    </row>
    <row r="1492" spans="1:5" ht="15">
      <c r="A1492" s="547">
        <v>830104</v>
      </c>
      <c r="B1492" s="547" t="s">
        <v>27275</v>
      </c>
      <c r="C1492" s="549" t="s">
        <v>2</v>
      </c>
      <c r="D1492" s="550">
        <v>81.040000000000006</v>
      </c>
      <c r="E1492" s="552"/>
    </row>
    <row r="1493" spans="1:5" ht="15">
      <c r="A1493" s="547">
        <v>830105</v>
      </c>
      <c r="B1493" s="547" t="s">
        <v>27276</v>
      </c>
      <c r="C1493" s="549" t="s">
        <v>2</v>
      </c>
      <c r="D1493" s="550">
        <v>36.78</v>
      </c>
      <c r="E1493" s="552"/>
    </row>
    <row r="1494" spans="1:5" ht="15">
      <c r="A1494" s="547">
        <v>830106</v>
      </c>
      <c r="B1494" s="547" t="s">
        <v>27277</v>
      </c>
      <c r="C1494" s="549" t="s">
        <v>2</v>
      </c>
      <c r="D1494" s="550">
        <v>37.840000000000003</v>
      </c>
      <c r="E1494" s="552"/>
    </row>
    <row r="1495" spans="1:5" ht="15">
      <c r="A1495" s="547">
        <v>830107</v>
      </c>
      <c r="B1495" s="547" t="s">
        <v>27278</v>
      </c>
      <c r="C1495" s="549" t="s">
        <v>2</v>
      </c>
      <c r="D1495" s="550">
        <v>45.65</v>
      </c>
      <c r="E1495" s="552"/>
    </row>
    <row r="1496" spans="1:5" ht="15">
      <c r="A1496" s="547">
        <v>830108</v>
      </c>
      <c r="B1496" s="547" t="s">
        <v>27279</v>
      </c>
      <c r="C1496" s="549" t="s">
        <v>2</v>
      </c>
      <c r="D1496" s="550">
        <v>181.23</v>
      </c>
      <c r="E1496" s="552"/>
    </row>
    <row r="1497" spans="1:5" ht="15">
      <c r="A1497" s="547">
        <v>830109</v>
      </c>
      <c r="B1497" s="547" t="s">
        <v>27280</v>
      </c>
      <c r="C1497" s="549" t="s">
        <v>2</v>
      </c>
      <c r="D1497" s="550">
        <v>62.03</v>
      </c>
      <c r="E1497" s="552"/>
    </row>
    <row r="1498" spans="1:5" ht="15">
      <c r="A1498" s="547">
        <v>830110</v>
      </c>
      <c r="B1498" s="547" t="s">
        <v>27281</v>
      </c>
      <c r="C1498" s="549" t="s">
        <v>2</v>
      </c>
      <c r="D1498" s="550">
        <v>40.659999999999997</v>
      </c>
      <c r="E1498" s="552"/>
    </row>
    <row r="1499" spans="1:5" ht="15">
      <c r="A1499" s="547">
        <v>830111</v>
      </c>
      <c r="B1499" s="547" t="s">
        <v>27282</v>
      </c>
      <c r="C1499" s="549" t="s">
        <v>2</v>
      </c>
      <c r="D1499" s="550">
        <v>63.79</v>
      </c>
      <c r="E1499" s="552"/>
    </row>
    <row r="1500" spans="1:5" ht="15">
      <c r="A1500" s="547">
        <v>830112</v>
      </c>
      <c r="B1500" s="547" t="s">
        <v>27283</v>
      </c>
      <c r="C1500" s="549" t="s">
        <v>2</v>
      </c>
      <c r="D1500" s="550">
        <v>501.34</v>
      </c>
      <c r="E1500" s="552"/>
    </row>
    <row r="1501" spans="1:5" ht="15">
      <c r="A1501" s="547">
        <v>830113</v>
      </c>
      <c r="B1501" s="547" t="s">
        <v>27284</v>
      </c>
      <c r="C1501" s="549" t="s">
        <v>2</v>
      </c>
      <c r="D1501" s="550">
        <v>711.93</v>
      </c>
      <c r="E1501" s="552"/>
    </row>
    <row r="1502" spans="1:5" ht="15">
      <c r="A1502" s="547">
        <v>830114</v>
      </c>
      <c r="B1502" s="547" t="s">
        <v>27285</v>
      </c>
      <c r="C1502" s="549" t="s">
        <v>2</v>
      </c>
      <c r="D1502" s="550">
        <v>202.88</v>
      </c>
      <c r="E1502" s="552"/>
    </row>
    <row r="1503" spans="1:5" ht="15">
      <c r="A1503" s="548">
        <v>93</v>
      </c>
      <c r="B1503" s="554" t="s">
        <v>27286</v>
      </c>
      <c r="C1503" s="555"/>
      <c r="D1503" s="555"/>
      <c r="E1503" s="556"/>
    </row>
    <row r="1504" spans="1:5" ht="15">
      <c r="A1504" s="548">
        <v>9302</v>
      </c>
      <c r="B1504" s="554" t="s">
        <v>27287</v>
      </c>
      <c r="C1504" s="555"/>
      <c r="D1504" s="555"/>
      <c r="E1504" s="556"/>
    </row>
    <row r="1505" spans="1:5" ht="30">
      <c r="A1505" s="547">
        <v>930213</v>
      </c>
      <c r="B1505" s="547" t="s">
        <v>27288</v>
      </c>
      <c r="C1505" s="549" t="s">
        <v>2</v>
      </c>
      <c r="D1505" s="550">
        <v>957.27</v>
      </c>
      <c r="E1505" s="552"/>
    </row>
    <row r="1506" spans="1:5" ht="30">
      <c r="A1506" s="547">
        <v>930214</v>
      </c>
      <c r="B1506" s="547" t="s">
        <v>27289</v>
      </c>
      <c r="C1506" s="549" t="s">
        <v>2</v>
      </c>
      <c r="D1506" s="551">
        <v>2124.5500000000002</v>
      </c>
      <c r="E1506" s="552"/>
    </row>
    <row r="1507" spans="1:5" ht="30">
      <c r="A1507" s="547">
        <v>930218</v>
      </c>
      <c r="B1507" s="547" t="s">
        <v>27290</v>
      </c>
      <c r="C1507" s="549" t="s">
        <v>2</v>
      </c>
      <c r="D1507" s="550">
        <v>834.83</v>
      </c>
      <c r="E1507" s="552"/>
    </row>
    <row r="1508" spans="1:5" ht="30">
      <c r="A1508" s="547">
        <v>930219</v>
      </c>
      <c r="B1508" s="547" t="s">
        <v>27291</v>
      </c>
      <c r="C1508" s="549" t="s">
        <v>2</v>
      </c>
      <c r="D1508" s="550">
        <v>900.67</v>
      </c>
      <c r="E1508" s="552"/>
    </row>
    <row r="1509" spans="1:5" ht="30">
      <c r="A1509" s="547">
        <v>930220</v>
      </c>
      <c r="B1509" s="547" t="s">
        <v>27292</v>
      </c>
      <c r="C1509" s="549" t="s">
        <v>2</v>
      </c>
      <c r="D1509" s="551">
        <v>1114.42</v>
      </c>
      <c r="E1509" s="552"/>
    </row>
    <row r="1510" spans="1:5" ht="15">
      <c r="A1510" s="547">
        <v>930226</v>
      </c>
      <c r="B1510" s="547" t="s">
        <v>27293</v>
      </c>
      <c r="C1510" s="549" t="s">
        <v>2</v>
      </c>
      <c r="D1510" s="551">
        <v>5820</v>
      </c>
      <c r="E1510" s="552"/>
    </row>
    <row r="1511" spans="1:5" ht="30">
      <c r="A1511" s="547">
        <v>930235</v>
      </c>
      <c r="B1511" s="547" t="s">
        <v>27294</v>
      </c>
      <c r="C1511" s="549" t="s">
        <v>2</v>
      </c>
      <c r="D1511" s="550">
        <v>234.32</v>
      </c>
      <c r="E1511" s="552"/>
    </row>
    <row r="1512" spans="1:5" ht="15">
      <c r="A1512" s="548">
        <v>95</v>
      </c>
      <c r="B1512" s="554" t="s">
        <v>681</v>
      </c>
      <c r="C1512" s="555"/>
      <c r="D1512" s="555"/>
      <c r="E1512" s="556"/>
    </row>
    <row r="1513" spans="1:5" ht="15">
      <c r="A1513" s="548">
        <v>9501</v>
      </c>
      <c r="B1513" s="554" t="s">
        <v>27295</v>
      </c>
      <c r="C1513" s="555"/>
      <c r="D1513" s="555"/>
      <c r="E1513" s="556"/>
    </row>
    <row r="1514" spans="1:5" ht="15">
      <c r="A1514" s="547">
        <v>950101</v>
      </c>
      <c r="B1514" s="547" t="s">
        <v>27296</v>
      </c>
      <c r="C1514" s="549" t="s">
        <v>5</v>
      </c>
      <c r="D1514" s="550">
        <v>3.25</v>
      </c>
      <c r="E1514" s="552"/>
    </row>
    <row r="1515" spans="1:5" ht="15">
      <c r="A1515" s="547">
        <v>950102</v>
      </c>
      <c r="B1515" s="547" t="s">
        <v>27297</v>
      </c>
      <c r="C1515" s="549" t="s">
        <v>5</v>
      </c>
      <c r="D1515" s="550">
        <v>11.28</v>
      </c>
      <c r="E1515" s="553"/>
    </row>
    <row r="1516" spans="1:5" ht="15">
      <c r="A1516" s="557"/>
      <c r="B1516" s="558"/>
      <c r="C1516" s="558"/>
      <c r="D1516" s="558"/>
      <c r="E1516" s="559"/>
    </row>
    <row r="1517" spans="1:5" ht="45">
      <c r="A1517" s="554" t="s">
        <v>27298</v>
      </c>
      <c r="B1517" s="555"/>
      <c r="C1517" s="555"/>
      <c r="D1517" s="555"/>
      <c r="E1517" s="556"/>
    </row>
    <row r="1518" spans="1:5" ht="15">
      <c r="A1518" s="557"/>
      <c r="B1518" s="558"/>
      <c r="C1518" s="558"/>
      <c r="D1518" s="558"/>
      <c r="E1518" s="559"/>
    </row>
    <row r="1519" spans="1:5" ht="30">
      <c r="A1519" s="545" t="s">
        <v>3705</v>
      </c>
      <c r="B1519" s="545" t="s">
        <v>26098</v>
      </c>
      <c r="C1519" s="546" t="s">
        <v>26099</v>
      </c>
      <c r="D1519" s="546" t="s">
        <v>27299</v>
      </c>
      <c r="E1519" s="546" t="s">
        <v>33752</v>
      </c>
    </row>
    <row r="1520" spans="1:5" ht="15">
      <c r="A1520" s="548">
        <v>8</v>
      </c>
      <c r="B1520" s="554" t="s">
        <v>27300</v>
      </c>
      <c r="C1520" s="555"/>
      <c r="D1520" s="555"/>
      <c r="E1520" s="556"/>
    </row>
    <row r="1521" spans="1:5" ht="15">
      <c r="A1521" s="548">
        <v>802</v>
      </c>
      <c r="B1521" s="554" t="s">
        <v>27301</v>
      </c>
      <c r="C1521" s="555"/>
      <c r="D1521" s="555"/>
      <c r="E1521" s="556"/>
    </row>
    <row r="1522" spans="1:5" ht="15">
      <c r="A1522" s="547">
        <v>80201</v>
      </c>
      <c r="B1522" s="547" t="s">
        <v>27302</v>
      </c>
      <c r="C1522" s="549" t="s">
        <v>5</v>
      </c>
      <c r="D1522" s="550">
        <v>2.36</v>
      </c>
      <c r="E1522" s="550">
        <v>0</v>
      </c>
    </row>
    <row r="1523" spans="1:5" ht="15">
      <c r="A1523" s="547">
        <v>80202</v>
      </c>
      <c r="B1523" s="547" t="s">
        <v>27303</v>
      </c>
      <c r="C1523" s="549" t="s">
        <v>5</v>
      </c>
      <c r="D1523" s="550">
        <v>2.36</v>
      </c>
      <c r="E1523" s="550">
        <v>0</v>
      </c>
    </row>
    <row r="1524" spans="1:5" ht="15">
      <c r="A1524" s="548">
        <v>804</v>
      </c>
      <c r="B1524" s="554" t="s">
        <v>27304</v>
      </c>
      <c r="C1524" s="555"/>
      <c r="D1524" s="555"/>
      <c r="E1524" s="556"/>
    </row>
    <row r="1525" spans="1:5" ht="30">
      <c r="A1525" s="547">
        <v>80425</v>
      </c>
      <c r="B1525" s="547" t="s">
        <v>27305</v>
      </c>
      <c r="C1525" s="549" t="s">
        <v>2</v>
      </c>
      <c r="D1525" s="550">
        <v>297.3</v>
      </c>
      <c r="E1525" s="550">
        <v>0</v>
      </c>
    </row>
    <row r="1526" spans="1:5" ht="15">
      <c r="A1526" s="548">
        <v>807</v>
      </c>
      <c r="B1526" s="554" t="s">
        <v>27306</v>
      </c>
      <c r="C1526" s="555"/>
      <c r="D1526" s="555"/>
      <c r="E1526" s="556"/>
    </row>
    <row r="1527" spans="1:5" ht="30">
      <c r="A1527" s="547">
        <v>80731</v>
      </c>
      <c r="B1527" s="547" t="s">
        <v>27307</v>
      </c>
      <c r="C1527" s="549" t="s">
        <v>2</v>
      </c>
      <c r="D1527" s="551">
        <v>68652</v>
      </c>
      <c r="E1527" s="550">
        <v>0</v>
      </c>
    </row>
    <row r="1528" spans="1:5" ht="15">
      <c r="A1528" s="548">
        <v>811</v>
      </c>
      <c r="B1528" s="554" t="s">
        <v>27308</v>
      </c>
      <c r="C1528" s="555"/>
      <c r="D1528" s="555"/>
      <c r="E1528" s="556"/>
    </row>
    <row r="1529" spans="1:5" ht="45">
      <c r="A1529" s="547">
        <v>81115</v>
      </c>
      <c r="B1529" s="547" t="s">
        <v>27309</v>
      </c>
      <c r="C1529" s="549" t="s">
        <v>2</v>
      </c>
      <c r="D1529" s="551">
        <v>4703.8500000000004</v>
      </c>
      <c r="E1529" s="550">
        <v>0</v>
      </c>
    </row>
    <row r="1530" spans="1:5" ht="45">
      <c r="A1530" s="547">
        <v>81116</v>
      </c>
      <c r="B1530" s="547" t="s">
        <v>27310</v>
      </c>
      <c r="C1530" s="549" t="s">
        <v>2</v>
      </c>
      <c r="D1530" s="551">
        <v>578010.79</v>
      </c>
      <c r="E1530" s="550">
        <v>0</v>
      </c>
    </row>
    <row r="1531" spans="1:5" ht="30">
      <c r="A1531" s="547">
        <v>81117</v>
      </c>
      <c r="B1531" s="547" t="s">
        <v>12252</v>
      </c>
      <c r="C1531" s="549" t="s">
        <v>2</v>
      </c>
      <c r="D1531" s="551">
        <v>64761.72</v>
      </c>
      <c r="E1531" s="550">
        <v>0</v>
      </c>
    </row>
    <row r="1532" spans="1:5" ht="30">
      <c r="A1532" s="547">
        <v>81121</v>
      </c>
      <c r="B1532" s="547" t="s">
        <v>12257</v>
      </c>
      <c r="C1532" s="549" t="s">
        <v>2</v>
      </c>
      <c r="D1532" s="551">
        <v>3390.99</v>
      </c>
      <c r="E1532" s="550">
        <v>0</v>
      </c>
    </row>
    <row r="1533" spans="1:5" ht="75">
      <c r="A1533" s="547">
        <v>81124</v>
      </c>
      <c r="B1533" s="547" t="s">
        <v>27311</v>
      </c>
      <c r="C1533" s="549" t="s">
        <v>2</v>
      </c>
      <c r="D1533" s="551">
        <v>143450</v>
      </c>
      <c r="E1533" s="550">
        <v>0</v>
      </c>
    </row>
    <row r="1534" spans="1:5" ht="45">
      <c r="A1534" s="547">
        <v>81126</v>
      </c>
      <c r="B1534" s="547" t="s">
        <v>12255</v>
      </c>
      <c r="C1534" s="549" t="s">
        <v>2</v>
      </c>
      <c r="D1534" s="551">
        <v>708750</v>
      </c>
      <c r="E1534" s="550">
        <v>0</v>
      </c>
    </row>
    <row r="1535" spans="1:5" ht="45">
      <c r="A1535" s="547">
        <v>81128</v>
      </c>
      <c r="B1535" s="547" t="s">
        <v>32603</v>
      </c>
      <c r="C1535" s="549" t="s">
        <v>2</v>
      </c>
      <c r="D1535" s="551">
        <v>11881.38</v>
      </c>
      <c r="E1535" s="550">
        <v>0</v>
      </c>
    </row>
    <row r="1536" spans="1:5" ht="30">
      <c r="A1536" s="547">
        <v>81129</v>
      </c>
      <c r="B1536" s="547" t="s">
        <v>12254</v>
      </c>
      <c r="C1536" s="549" t="s">
        <v>15</v>
      </c>
      <c r="D1536" s="551">
        <v>15839.74</v>
      </c>
      <c r="E1536" s="550">
        <v>0</v>
      </c>
    </row>
    <row r="1537" spans="1:5" ht="75">
      <c r="A1537" s="547">
        <v>81133</v>
      </c>
      <c r="B1537" s="547" t="s">
        <v>27312</v>
      </c>
      <c r="C1537" s="549" t="s">
        <v>15</v>
      </c>
      <c r="D1537" s="551">
        <v>433317.06</v>
      </c>
      <c r="E1537" s="550">
        <v>0</v>
      </c>
    </row>
    <row r="1538" spans="1:5" ht="30">
      <c r="A1538" s="547">
        <v>81134</v>
      </c>
      <c r="B1538" s="547" t="s">
        <v>12256</v>
      </c>
      <c r="C1538" s="549" t="s">
        <v>15</v>
      </c>
      <c r="D1538" s="551">
        <v>71720.820000000007</v>
      </c>
      <c r="E1538" s="550">
        <v>0</v>
      </c>
    </row>
    <row r="1539" spans="1:5" ht="45">
      <c r="A1539" s="547">
        <v>81135</v>
      </c>
      <c r="B1539" s="547" t="s">
        <v>12253</v>
      </c>
      <c r="C1539" s="549" t="s">
        <v>15</v>
      </c>
      <c r="D1539" s="551">
        <v>509200</v>
      </c>
      <c r="E1539" s="550">
        <v>0</v>
      </c>
    </row>
    <row r="1540" spans="1:5" ht="45">
      <c r="A1540" s="547">
        <v>81149</v>
      </c>
      <c r="B1540" s="547" t="s">
        <v>33753</v>
      </c>
      <c r="C1540" s="549" t="s">
        <v>2</v>
      </c>
      <c r="D1540" s="551">
        <v>10808.5</v>
      </c>
      <c r="E1540" s="550">
        <v>0</v>
      </c>
    </row>
    <row r="1541" spans="1:5" ht="15">
      <c r="A1541" s="557"/>
      <c r="B1541" s="558"/>
      <c r="C1541" s="558"/>
      <c r="D1541" s="558"/>
      <c r="E1541" s="559"/>
    </row>
    <row r="1542" spans="1:5" ht="45">
      <c r="A1542" s="554" t="s">
        <v>33754</v>
      </c>
      <c r="B1542" s="555"/>
      <c r="C1542" s="555"/>
      <c r="D1542" s="555"/>
      <c r="E1542" s="556"/>
    </row>
    <row r="1543" spans="1:5" ht="15" customHeight="1">
      <c r="A1543" s="557"/>
      <c r="B1543" s="558"/>
      <c r="C1543" s="558"/>
      <c r="D1543" s="558"/>
      <c r="E1543" s="559"/>
    </row>
    <row r="1544" spans="1:5" ht="15">
      <c r="A1544" s="545" t="s">
        <v>3705</v>
      </c>
      <c r="B1544" s="545" t="s">
        <v>26098</v>
      </c>
      <c r="C1544" s="546" t="s">
        <v>26099</v>
      </c>
      <c r="D1544" s="546" t="s">
        <v>26100</v>
      </c>
      <c r="E1544" s="546"/>
    </row>
    <row r="1545" spans="1:5" ht="15">
      <c r="A1545" s="548">
        <v>21</v>
      </c>
      <c r="B1545" s="554" t="s">
        <v>33755</v>
      </c>
      <c r="C1545" s="555"/>
      <c r="D1545" s="555"/>
      <c r="E1545" s="556"/>
    </row>
    <row r="1546" spans="1:5" ht="15">
      <c r="A1546" s="548">
        <v>2101</v>
      </c>
      <c r="B1546" s="554" t="s">
        <v>33756</v>
      </c>
      <c r="C1546" s="555"/>
      <c r="D1546" s="555"/>
      <c r="E1546" s="556"/>
    </row>
    <row r="1547" spans="1:5" ht="45">
      <c r="A1547" s="547">
        <v>210101</v>
      </c>
      <c r="B1547" s="547" t="s">
        <v>33757</v>
      </c>
      <c r="C1547" s="549" t="s">
        <v>4</v>
      </c>
      <c r="D1547" s="550">
        <v>136.46</v>
      </c>
      <c r="E1547" s="552"/>
    </row>
    <row r="1548" spans="1:5" ht="45">
      <c r="A1548" s="547">
        <v>210102</v>
      </c>
      <c r="B1548" s="547" t="s">
        <v>33758</v>
      </c>
      <c r="C1548" s="549" t="s">
        <v>15</v>
      </c>
      <c r="D1548" s="550">
        <v>499.13</v>
      </c>
      <c r="E1548" s="553"/>
    </row>
    <row r="1549" spans="1:5">
      <c r="A1549" s="477"/>
      <c r="B1549" s="477"/>
      <c r="C1549" s="185"/>
      <c r="D1549" s="187"/>
    </row>
    <row r="1550" spans="1:5">
      <c r="A1550" s="477"/>
      <c r="B1550" s="477"/>
      <c r="C1550" s="185"/>
      <c r="D1550" s="187"/>
    </row>
    <row r="1551" spans="1:5">
      <c r="A1551" s="477"/>
      <c r="B1551" s="477"/>
      <c r="C1551" s="185"/>
      <c r="D1551" s="187"/>
    </row>
    <row r="1552" spans="1:5">
      <c r="A1552" s="477"/>
      <c r="B1552" s="477"/>
      <c r="C1552" s="185"/>
      <c r="D1552" s="187"/>
    </row>
    <row r="1553" spans="1:4">
      <c r="A1553" s="477"/>
      <c r="B1553" s="477"/>
      <c r="C1553" s="185"/>
      <c r="D1553" s="187"/>
    </row>
    <row r="1554" spans="1:4">
      <c r="A1554" s="477"/>
      <c r="B1554" s="477"/>
      <c r="C1554" s="185"/>
      <c r="D1554" s="187"/>
    </row>
    <row r="1555" spans="1:4">
      <c r="A1555" s="477"/>
      <c r="B1555" s="477"/>
      <c r="C1555" s="185"/>
      <c r="D1555" s="187"/>
    </row>
    <row r="1556" spans="1:4">
      <c r="A1556" s="477"/>
      <c r="B1556" s="477"/>
      <c r="C1556" s="185"/>
      <c r="D1556" s="187"/>
    </row>
    <row r="1557" spans="1:4">
      <c r="A1557" s="477"/>
      <c r="B1557" s="477"/>
      <c r="C1557" s="185"/>
      <c r="D1557" s="187"/>
    </row>
    <row r="1558" spans="1:4">
      <c r="A1558" s="477"/>
      <c r="B1558" s="477"/>
      <c r="C1558" s="185"/>
      <c r="D1558" s="187"/>
    </row>
    <row r="1559" spans="1:4">
      <c r="A1559" s="477"/>
      <c r="B1559" s="477"/>
      <c r="C1559" s="185"/>
      <c r="D1559" s="187"/>
    </row>
    <row r="1560" spans="1:4">
      <c r="A1560" s="477"/>
      <c r="B1560" s="477"/>
      <c r="C1560" s="185"/>
      <c r="D1560" s="187"/>
    </row>
    <row r="1561" spans="1:4">
      <c r="A1561" s="477"/>
      <c r="B1561" s="477"/>
      <c r="C1561" s="185"/>
      <c r="D1561" s="187"/>
    </row>
    <row r="1562" spans="1:4">
      <c r="A1562" s="477"/>
      <c r="B1562" s="477"/>
      <c r="C1562" s="185"/>
      <c r="D1562" s="187"/>
    </row>
    <row r="1563" spans="1:4">
      <c r="A1563" s="477"/>
      <c r="B1563" s="477"/>
      <c r="C1563" s="185"/>
      <c r="D1563" s="187"/>
    </row>
    <row r="1564" spans="1:4">
      <c r="A1564" s="477"/>
      <c r="B1564" s="477"/>
      <c r="C1564" s="185"/>
      <c r="D1564" s="187"/>
    </row>
    <row r="1565" spans="1:4">
      <c r="A1565" s="477"/>
      <c r="B1565" s="477"/>
      <c r="C1565" s="185"/>
      <c r="D1565" s="187"/>
    </row>
    <row r="1566" spans="1:4">
      <c r="A1566" s="477"/>
      <c r="B1566" s="477"/>
      <c r="C1566" s="185"/>
      <c r="D1566" s="187"/>
    </row>
    <row r="1567" spans="1:4">
      <c r="A1567" s="477"/>
      <c r="B1567" s="477"/>
      <c r="C1567" s="185"/>
      <c r="D1567" s="187"/>
    </row>
    <row r="1568" spans="1:4">
      <c r="A1568" s="477"/>
      <c r="B1568" s="477"/>
      <c r="C1568" s="185"/>
      <c r="D1568" s="187"/>
    </row>
    <row r="1569" spans="1:4" ht="15">
      <c r="A1569" s="476"/>
      <c r="B1569" s="573"/>
      <c r="C1569" s="574"/>
      <c r="D1569" s="574"/>
    </row>
    <row r="1570" spans="1:4">
      <c r="A1570" s="477"/>
      <c r="B1570" s="477"/>
      <c r="C1570" s="185"/>
      <c r="D1570" s="187"/>
    </row>
    <row r="1571" spans="1:4">
      <c r="A1571" s="477"/>
      <c r="B1571" s="477"/>
      <c r="C1571" s="185"/>
      <c r="D1571" s="187"/>
    </row>
    <row r="1572" spans="1:4">
      <c r="A1572" s="477"/>
      <c r="B1572" s="477"/>
      <c r="C1572" s="185"/>
      <c r="D1572" s="187"/>
    </row>
    <row r="1573" spans="1:4">
      <c r="A1573" s="477"/>
      <c r="B1573" s="477"/>
      <c r="C1573" s="185"/>
      <c r="D1573" s="187"/>
    </row>
    <row r="1574" spans="1:4" ht="15">
      <c r="A1574" s="476"/>
      <c r="B1574" s="573"/>
      <c r="C1574" s="574"/>
      <c r="D1574" s="574"/>
    </row>
    <row r="1575" spans="1:4" ht="15">
      <c r="A1575" s="476"/>
      <c r="B1575" s="573"/>
      <c r="C1575" s="574"/>
      <c r="D1575" s="574"/>
    </row>
    <row r="1576" spans="1:4">
      <c r="A1576" s="477"/>
      <c r="B1576" s="477"/>
      <c r="C1576" s="185"/>
      <c r="D1576" s="187"/>
    </row>
    <row r="1577" spans="1:4">
      <c r="A1577" s="477"/>
      <c r="B1577" s="477"/>
      <c r="C1577" s="185"/>
      <c r="D1577" s="187"/>
    </row>
    <row r="1578" spans="1:4">
      <c r="A1578" s="477"/>
      <c r="B1578" s="477"/>
      <c r="C1578" s="185"/>
      <c r="D1578" s="186"/>
    </row>
    <row r="1579" spans="1:4">
      <c r="A1579" s="477"/>
      <c r="B1579" s="477"/>
      <c r="C1579" s="185"/>
      <c r="D1579" s="186"/>
    </row>
    <row r="1580" spans="1:4">
      <c r="A1580" s="477"/>
      <c r="B1580" s="477"/>
      <c r="C1580" s="185"/>
      <c r="D1580" s="187"/>
    </row>
    <row r="1581" spans="1:4">
      <c r="A1581" s="477"/>
      <c r="B1581" s="477"/>
      <c r="C1581" s="185"/>
      <c r="D1581" s="187"/>
    </row>
    <row r="1582" spans="1:4">
      <c r="A1582" s="477"/>
      <c r="B1582" s="477"/>
      <c r="C1582" s="185"/>
      <c r="D1582" s="186"/>
    </row>
    <row r="1583" spans="1:4" ht="15">
      <c r="A1583" s="476"/>
      <c r="B1583" s="573"/>
      <c r="C1583" s="574"/>
      <c r="D1583" s="574"/>
    </row>
    <row r="1584" spans="1:4" ht="15">
      <c r="A1584" s="476"/>
      <c r="B1584" s="573"/>
      <c r="C1584" s="574"/>
      <c r="D1584" s="574"/>
    </row>
    <row r="1585" spans="1:4">
      <c r="A1585" s="477"/>
      <c r="B1585" s="477"/>
      <c r="C1585" s="185"/>
      <c r="D1585" s="186"/>
    </row>
    <row r="1586" spans="1:4">
      <c r="A1586" s="477"/>
      <c r="B1586" s="477"/>
      <c r="C1586" s="185"/>
      <c r="D1586" s="186"/>
    </row>
    <row r="1587" spans="1:4">
      <c r="A1587" s="575"/>
      <c r="B1587" s="576"/>
      <c r="C1587" s="576"/>
      <c r="D1587" s="576"/>
    </row>
    <row r="1588" spans="1:4" ht="15">
      <c r="A1588" s="573"/>
      <c r="B1588" s="574"/>
      <c r="C1588" s="574"/>
      <c r="D1588" s="574"/>
    </row>
    <row r="1589" spans="1:4">
      <c r="A1589" s="575"/>
      <c r="B1589" s="576"/>
      <c r="C1589" s="576"/>
      <c r="D1589" s="576"/>
    </row>
    <row r="1590" spans="1:4" ht="15">
      <c r="A1590" s="478"/>
      <c r="B1590" s="478"/>
      <c r="C1590" s="479"/>
      <c r="D1590" s="479"/>
    </row>
    <row r="1591" spans="1:4" ht="15">
      <c r="A1591" s="476"/>
      <c r="B1591" s="573"/>
      <c r="C1591" s="574"/>
      <c r="D1591" s="574"/>
    </row>
    <row r="1592" spans="1:4" ht="15">
      <c r="A1592" s="476"/>
      <c r="B1592" s="573"/>
      <c r="C1592" s="574"/>
      <c r="D1592" s="574"/>
    </row>
    <row r="1593" spans="1:4">
      <c r="A1593" s="477"/>
      <c r="B1593" s="477"/>
      <c r="C1593" s="185"/>
      <c r="D1593" s="186"/>
    </row>
    <row r="1594" spans="1:4">
      <c r="A1594" s="477"/>
      <c r="B1594" s="477"/>
      <c r="C1594" s="185"/>
      <c r="D1594" s="186"/>
    </row>
    <row r="1595" spans="1:4" ht="15">
      <c r="A1595" s="476"/>
      <c r="B1595" s="573"/>
      <c r="C1595" s="574"/>
      <c r="D1595" s="574"/>
    </row>
    <row r="1596" spans="1:4">
      <c r="A1596" s="477"/>
      <c r="B1596" s="477"/>
      <c r="C1596" s="185"/>
      <c r="D1596" s="186"/>
    </row>
    <row r="1597" spans="1:4" ht="15">
      <c r="A1597" s="476"/>
      <c r="B1597" s="573"/>
      <c r="C1597" s="574"/>
      <c r="D1597" s="574"/>
    </row>
    <row r="1598" spans="1:4">
      <c r="A1598" s="477"/>
      <c r="B1598" s="477"/>
      <c r="C1598" s="185"/>
      <c r="D1598" s="187"/>
    </row>
    <row r="1599" spans="1:4" ht="15">
      <c r="A1599" s="476"/>
      <c r="B1599" s="573"/>
      <c r="C1599" s="574"/>
      <c r="D1599" s="574"/>
    </row>
    <row r="1600" spans="1:4">
      <c r="A1600" s="477"/>
      <c r="B1600" s="477"/>
      <c r="C1600" s="185"/>
      <c r="D1600" s="187"/>
    </row>
    <row r="1601" spans="1:4">
      <c r="A1601" s="477"/>
      <c r="B1601" s="477"/>
      <c r="C1601" s="185"/>
      <c r="D1601" s="187"/>
    </row>
    <row r="1602" spans="1:4">
      <c r="A1602" s="477"/>
      <c r="B1602" s="477"/>
      <c r="C1602" s="185"/>
      <c r="D1602" s="187"/>
    </row>
    <row r="1603" spans="1:4">
      <c r="A1603" s="477"/>
      <c r="B1603" s="477"/>
      <c r="C1603" s="185"/>
      <c r="D1603" s="187"/>
    </row>
    <row r="1604" spans="1:4">
      <c r="A1604" s="477"/>
      <c r="B1604" s="477"/>
      <c r="C1604" s="185"/>
      <c r="D1604" s="187"/>
    </row>
    <row r="1605" spans="1:4">
      <c r="A1605" s="477"/>
      <c r="B1605" s="477"/>
      <c r="C1605" s="185"/>
      <c r="D1605" s="187"/>
    </row>
    <row r="1606" spans="1:4">
      <c r="A1606" s="477"/>
      <c r="B1606" s="477"/>
      <c r="C1606" s="185"/>
      <c r="D1606" s="187"/>
    </row>
    <row r="1607" spans="1:4">
      <c r="A1607" s="477"/>
      <c r="B1607" s="477"/>
      <c r="C1607" s="185"/>
      <c r="D1607" s="187"/>
    </row>
    <row r="1608" spans="1:4">
      <c r="A1608" s="477"/>
      <c r="B1608" s="477"/>
      <c r="C1608" s="185"/>
      <c r="D1608" s="187"/>
    </row>
    <row r="1609" spans="1:4">
      <c r="A1609" s="477"/>
      <c r="B1609" s="477"/>
      <c r="C1609" s="185"/>
      <c r="D1609" s="187"/>
    </row>
    <row r="1610" spans="1:4">
      <c r="A1610" s="477"/>
      <c r="B1610" s="477"/>
      <c r="C1610" s="185"/>
      <c r="D1610" s="187"/>
    </row>
    <row r="1611" spans="1:4">
      <c r="A1611" s="477"/>
      <c r="B1611" s="477"/>
      <c r="C1611" s="185"/>
      <c r="D1611" s="187"/>
    </row>
    <row r="1612" spans="1:4">
      <c r="A1612" s="477"/>
      <c r="B1612" s="477"/>
      <c r="C1612" s="185"/>
      <c r="D1612" s="187"/>
    </row>
  </sheetData>
  <mergeCells count="14">
    <mergeCell ref="C1:D1"/>
    <mergeCell ref="B1592:D1592"/>
    <mergeCell ref="B1595:D1595"/>
    <mergeCell ref="B1597:D1597"/>
    <mergeCell ref="B1599:D1599"/>
    <mergeCell ref="B1569:D1569"/>
    <mergeCell ref="B1574:D1574"/>
    <mergeCell ref="B1575:D1575"/>
    <mergeCell ref="B1583:D1583"/>
    <mergeCell ref="B1584:D1584"/>
    <mergeCell ref="A1587:D1587"/>
    <mergeCell ref="A1588:D1588"/>
    <mergeCell ref="A1589:D1589"/>
    <mergeCell ref="B1591:D1591"/>
  </mergeCells>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79"/>
  <sheetViews>
    <sheetView zoomScale="130" zoomScaleNormal="130" workbookViewId="0">
      <selection activeCell="A784" sqref="A784"/>
    </sheetView>
  </sheetViews>
  <sheetFormatPr defaultColWidth="8.75" defaultRowHeight="12.75"/>
  <cols>
    <col min="1" max="1" width="9.75" style="274" customWidth="1"/>
    <col min="2" max="2" width="62.375" style="274" customWidth="1"/>
    <col min="3" max="3" width="7.375" style="274" customWidth="1"/>
    <col min="4" max="4" width="16.375" style="274" customWidth="1"/>
    <col min="5" max="5" width="13" style="274" customWidth="1"/>
    <col min="6" max="6" width="2.625" style="274" customWidth="1"/>
    <col min="7" max="7" width="19.25" style="274" customWidth="1"/>
    <col min="8" max="16384" width="8.75" style="274"/>
  </cols>
  <sheetData>
    <row r="1" spans="1:5" s="12" customFormat="1" ht="11.25">
      <c r="A1" s="137" t="s">
        <v>684</v>
      </c>
      <c r="B1" s="138">
        <v>44743</v>
      </c>
      <c r="C1" s="577" t="s">
        <v>4655</v>
      </c>
      <c r="D1" s="577"/>
      <c r="E1" s="577"/>
    </row>
    <row r="2" spans="1:5" ht="13.15" customHeight="1">
      <c r="A2" s="271" t="s">
        <v>4653</v>
      </c>
      <c r="B2" s="272" t="s">
        <v>4649</v>
      </c>
      <c r="C2" s="273" t="s">
        <v>4650</v>
      </c>
      <c r="D2" s="271" t="s">
        <v>4651</v>
      </c>
      <c r="E2" s="272" t="s">
        <v>4652</v>
      </c>
    </row>
    <row r="3" spans="1:5" ht="12.75" customHeight="1">
      <c r="A3" s="342">
        <v>43339</v>
      </c>
      <c r="B3" s="343" t="s">
        <v>12258</v>
      </c>
      <c r="C3" s="344" t="s">
        <v>12259</v>
      </c>
      <c r="D3" s="345">
        <v>0.86</v>
      </c>
      <c r="E3" s="346"/>
    </row>
    <row r="4" spans="1:5" ht="9" customHeight="1">
      <c r="A4" s="342">
        <v>41099</v>
      </c>
      <c r="B4" s="343" t="s">
        <v>12260</v>
      </c>
      <c r="C4" s="344" t="s">
        <v>12261</v>
      </c>
      <c r="D4" s="345">
        <v>10.17</v>
      </c>
      <c r="E4" s="346"/>
    </row>
    <row r="5" spans="1:5" ht="9" customHeight="1">
      <c r="A5" s="342">
        <v>40224</v>
      </c>
      <c r="B5" s="343" t="s">
        <v>12262</v>
      </c>
      <c r="C5" s="344" t="s">
        <v>12261</v>
      </c>
      <c r="D5" s="345">
        <v>5.27</v>
      </c>
      <c r="E5" s="346"/>
    </row>
    <row r="6" spans="1:5" ht="9" customHeight="1">
      <c r="A6" s="342">
        <v>40225</v>
      </c>
      <c r="B6" s="343" t="s">
        <v>12263</v>
      </c>
      <c r="C6" s="344" t="s">
        <v>12261</v>
      </c>
      <c r="D6" s="345">
        <v>6.81</v>
      </c>
      <c r="E6" s="346"/>
    </row>
    <row r="7" spans="1:5" ht="9" customHeight="1">
      <c r="A7" s="342">
        <v>40226</v>
      </c>
      <c r="B7" s="343" t="s">
        <v>12264</v>
      </c>
      <c r="C7" s="344" t="s">
        <v>12261</v>
      </c>
      <c r="D7" s="345">
        <v>10.17</v>
      </c>
      <c r="E7" s="346"/>
    </row>
    <row r="8" spans="1:5" ht="9" customHeight="1">
      <c r="A8" s="342">
        <v>40229</v>
      </c>
      <c r="B8" s="343" t="s">
        <v>12265</v>
      </c>
      <c r="C8" s="344" t="s">
        <v>12261</v>
      </c>
      <c r="D8" s="345">
        <v>11.43</v>
      </c>
      <c r="E8" s="346"/>
    </row>
    <row r="9" spans="1:5" ht="9" customHeight="1">
      <c r="A9" s="342">
        <v>43340</v>
      </c>
      <c r="B9" s="343" t="s">
        <v>12266</v>
      </c>
      <c r="C9" s="344" t="s">
        <v>12261</v>
      </c>
      <c r="D9" s="345">
        <v>10.18</v>
      </c>
      <c r="E9" s="346"/>
    </row>
    <row r="10" spans="1:5" ht="9" customHeight="1">
      <c r="A10" s="342">
        <v>40228</v>
      </c>
      <c r="B10" s="343" t="s">
        <v>12267</v>
      </c>
      <c r="C10" s="344" t="s">
        <v>12261</v>
      </c>
      <c r="D10" s="345">
        <v>7.9</v>
      </c>
      <c r="E10" s="346"/>
    </row>
    <row r="11" spans="1:5" ht="9" customHeight="1">
      <c r="A11" s="342">
        <v>42227</v>
      </c>
      <c r="B11" s="343" t="s">
        <v>12268</v>
      </c>
      <c r="C11" s="344" t="s">
        <v>12261</v>
      </c>
      <c r="D11" s="345">
        <v>7.96</v>
      </c>
      <c r="E11" s="346"/>
    </row>
    <row r="12" spans="1:5" ht="9" customHeight="1">
      <c r="A12" s="342">
        <v>40994</v>
      </c>
      <c r="B12" s="343" t="s">
        <v>12269</v>
      </c>
      <c r="C12" s="344" t="s">
        <v>12261</v>
      </c>
      <c r="D12" s="345">
        <v>10.14</v>
      </c>
      <c r="E12" s="346"/>
    </row>
    <row r="13" spans="1:5" ht="9" customHeight="1">
      <c r="A13" s="342">
        <v>42940</v>
      </c>
      <c r="B13" s="343" t="s">
        <v>12270</v>
      </c>
      <c r="C13" s="344" t="s">
        <v>12271</v>
      </c>
      <c r="D13" s="345">
        <v>376.42</v>
      </c>
      <c r="E13" s="346"/>
    </row>
    <row r="14" spans="1:5" ht="18.399999999999999" customHeight="1">
      <c r="A14" s="342">
        <v>41047</v>
      </c>
      <c r="B14" s="347" t="s">
        <v>12272</v>
      </c>
      <c r="C14" s="344" t="s">
        <v>12261</v>
      </c>
      <c r="D14" s="345">
        <v>816.04</v>
      </c>
      <c r="E14" s="348"/>
    </row>
    <row r="15" spans="1:5" ht="18.399999999999999" customHeight="1">
      <c r="A15" s="342">
        <v>41048</v>
      </c>
      <c r="B15" s="347" t="s">
        <v>12273</v>
      </c>
      <c r="C15" s="344" t="s">
        <v>12261</v>
      </c>
      <c r="D15" s="345">
        <v>711.06</v>
      </c>
      <c r="E15" s="348"/>
    </row>
    <row r="16" spans="1:5" ht="9" customHeight="1">
      <c r="A16" s="342">
        <v>40217</v>
      </c>
      <c r="B16" s="343" t="s">
        <v>12274</v>
      </c>
      <c r="C16" s="344" t="s">
        <v>12261</v>
      </c>
      <c r="D16" s="345">
        <v>67.510000000000005</v>
      </c>
      <c r="E16" s="346"/>
    </row>
    <row r="17" spans="1:5" ht="9" customHeight="1">
      <c r="A17" s="342">
        <v>40172</v>
      </c>
      <c r="B17" s="343" t="s">
        <v>12275</v>
      </c>
      <c r="C17" s="344" t="s">
        <v>12276</v>
      </c>
      <c r="D17" s="345">
        <v>46.68</v>
      </c>
      <c r="E17" s="346"/>
    </row>
    <row r="18" spans="1:5" ht="9" customHeight="1">
      <c r="A18" s="342">
        <v>40171</v>
      </c>
      <c r="B18" s="343" t="s">
        <v>12277</v>
      </c>
      <c r="C18" s="344" t="s">
        <v>12276</v>
      </c>
      <c r="D18" s="345">
        <v>23.34</v>
      </c>
      <c r="E18" s="346"/>
    </row>
    <row r="19" spans="1:5" ht="9" customHeight="1">
      <c r="A19" s="342">
        <v>42225</v>
      </c>
      <c r="B19" s="343" t="s">
        <v>12278</v>
      </c>
      <c r="C19" s="344" t="s">
        <v>12261</v>
      </c>
      <c r="D19" s="345">
        <v>13.49</v>
      </c>
      <c r="E19" s="346"/>
    </row>
    <row r="20" spans="1:5" ht="9" customHeight="1">
      <c r="A20" s="342">
        <v>40178</v>
      </c>
      <c r="B20" s="343" t="s">
        <v>12279</v>
      </c>
      <c r="C20" s="344" t="s">
        <v>12261</v>
      </c>
      <c r="D20" s="345">
        <v>10.53</v>
      </c>
      <c r="E20" s="346"/>
    </row>
    <row r="21" spans="1:5" ht="18.399999999999999" customHeight="1">
      <c r="A21" s="342">
        <v>40179</v>
      </c>
      <c r="B21" s="347" t="s">
        <v>12280</v>
      </c>
      <c r="C21" s="344" t="s">
        <v>12261</v>
      </c>
      <c r="D21" s="345">
        <v>20.52</v>
      </c>
      <c r="E21" s="348"/>
    </row>
    <row r="22" spans="1:5" ht="18.399999999999999" customHeight="1">
      <c r="A22" s="342">
        <v>40184</v>
      </c>
      <c r="B22" s="347" t="s">
        <v>12281</v>
      </c>
      <c r="C22" s="344" t="s">
        <v>12261</v>
      </c>
      <c r="D22" s="345">
        <v>35.200000000000003</v>
      </c>
      <c r="E22" s="348"/>
    </row>
    <row r="23" spans="1:5" ht="18.399999999999999" customHeight="1">
      <c r="A23" s="342">
        <v>40180</v>
      </c>
      <c r="B23" s="347" t="s">
        <v>12282</v>
      </c>
      <c r="C23" s="344" t="s">
        <v>12261</v>
      </c>
      <c r="D23" s="345">
        <v>23.31</v>
      </c>
      <c r="E23" s="348"/>
    </row>
    <row r="24" spans="1:5" ht="18.399999999999999" customHeight="1">
      <c r="A24" s="342">
        <v>40181</v>
      </c>
      <c r="B24" s="347" t="s">
        <v>12283</v>
      </c>
      <c r="C24" s="344" t="s">
        <v>12261</v>
      </c>
      <c r="D24" s="345">
        <v>26.21</v>
      </c>
      <c r="E24" s="348"/>
    </row>
    <row r="25" spans="1:5" ht="18.399999999999999" customHeight="1">
      <c r="A25" s="342">
        <v>40182</v>
      </c>
      <c r="B25" s="347" t="s">
        <v>12284</v>
      </c>
      <c r="C25" s="344" t="s">
        <v>12261</v>
      </c>
      <c r="D25" s="345">
        <v>29.79</v>
      </c>
      <c r="E25" s="348"/>
    </row>
    <row r="26" spans="1:5" ht="18.399999999999999" customHeight="1">
      <c r="A26" s="342">
        <v>40183</v>
      </c>
      <c r="B26" s="347" t="s">
        <v>12285</v>
      </c>
      <c r="C26" s="344" t="s">
        <v>12261</v>
      </c>
      <c r="D26" s="345">
        <v>31.64</v>
      </c>
      <c r="E26" s="348"/>
    </row>
    <row r="27" spans="1:5" ht="18.399999999999999" customHeight="1">
      <c r="A27" s="342">
        <v>40191</v>
      </c>
      <c r="B27" s="347" t="s">
        <v>12286</v>
      </c>
      <c r="C27" s="344" t="s">
        <v>12261</v>
      </c>
      <c r="D27" s="345">
        <v>31.34</v>
      </c>
      <c r="E27" s="348"/>
    </row>
    <row r="28" spans="1:5" ht="18.399999999999999" customHeight="1">
      <c r="A28" s="342">
        <v>40196</v>
      </c>
      <c r="B28" s="347" t="s">
        <v>12287</v>
      </c>
      <c r="C28" s="344" t="s">
        <v>12261</v>
      </c>
      <c r="D28" s="345">
        <v>48.34</v>
      </c>
      <c r="E28" s="348"/>
    </row>
    <row r="29" spans="1:5" ht="18.399999999999999" customHeight="1">
      <c r="A29" s="342">
        <v>40192</v>
      </c>
      <c r="B29" s="347" t="s">
        <v>12288</v>
      </c>
      <c r="C29" s="344" t="s">
        <v>12261</v>
      </c>
      <c r="D29" s="345">
        <v>33.409999999999997</v>
      </c>
      <c r="E29" s="348"/>
    </row>
    <row r="30" spans="1:5" ht="18.399999999999999" customHeight="1">
      <c r="A30" s="342">
        <v>40193</v>
      </c>
      <c r="B30" s="347" t="s">
        <v>12289</v>
      </c>
      <c r="C30" s="344" t="s">
        <v>12261</v>
      </c>
      <c r="D30" s="345">
        <v>36.6</v>
      </c>
      <c r="E30" s="348"/>
    </row>
    <row r="31" spans="1:5" ht="18.399999999999999" customHeight="1">
      <c r="A31" s="342">
        <v>40194</v>
      </c>
      <c r="B31" s="347" t="s">
        <v>12290</v>
      </c>
      <c r="C31" s="344" t="s">
        <v>12261</v>
      </c>
      <c r="D31" s="345">
        <v>41.42</v>
      </c>
      <c r="E31" s="348"/>
    </row>
    <row r="32" spans="1:5" ht="18.399999999999999" customHeight="1">
      <c r="A32" s="342">
        <v>40195</v>
      </c>
      <c r="B32" s="347" t="s">
        <v>12291</v>
      </c>
      <c r="C32" s="344" t="s">
        <v>12261</v>
      </c>
      <c r="D32" s="345">
        <v>44.32</v>
      </c>
      <c r="E32" s="348"/>
    </row>
    <row r="33" spans="1:5" ht="9" customHeight="1">
      <c r="A33" s="342">
        <v>40220</v>
      </c>
      <c r="B33" s="343" t="s">
        <v>12292</v>
      </c>
      <c r="C33" s="344" t="s">
        <v>12261</v>
      </c>
      <c r="D33" s="345">
        <v>13.79</v>
      </c>
      <c r="E33" s="346"/>
    </row>
    <row r="34" spans="1:5" ht="9" customHeight="1">
      <c r="A34" s="342">
        <v>40230</v>
      </c>
      <c r="B34" s="343" t="s">
        <v>12293</v>
      </c>
      <c r="C34" s="344" t="s">
        <v>12261</v>
      </c>
      <c r="D34" s="345">
        <v>5.17</v>
      </c>
      <c r="E34" s="346"/>
    </row>
    <row r="35" spans="1:5" ht="9" customHeight="1">
      <c r="A35" s="342">
        <v>40221</v>
      </c>
      <c r="B35" s="343" t="s">
        <v>12294</v>
      </c>
      <c r="C35" s="344" t="s">
        <v>12261</v>
      </c>
      <c r="D35" s="345">
        <v>14.44</v>
      </c>
      <c r="E35" s="346"/>
    </row>
    <row r="36" spans="1:5" ht="9" customHeight="1">
      <c r="A36" s="342">
        <v>40231</v>
      </c>
      <c r="B36" s="343" t="s">
        <v>12295</v>
      </c>
      <c r="C36" s="344" t="s">
        <v>12261</v>
      </c>
      <c r="D36" s="345">
        <v>7.64</v>
      </c>
      <c r="E36" s="346"/>
    </row>
    <row r="37" spans="1:5" ht="9" customHeight="1">
      <c r="A37" s="342">
        <v>40222</v>
      </c>
      <c r="B37" s="343" t="s">
        <v>12296</v>
      </c>
      <c r="C37" s="344" t="s">
        <v>12261</v>
      </c>
      <c r="D37" s="345">
        <v>20.66</v>
      </c>
      <c r="E37" s="346"/>
    </row>
    <row r="38" spans="1:5" ht="9" customHeight="1">
      <c r="A38" s="342">
        <v>40216</v>
      </c>
      <c r="B38" s="343" t="s">
        <v>12297</v>
      </c>
      <c r="C38" s="344" t="s">
        <v>12261</v>
      </c>
      <c r="D38" s="345">
        <v>144.59</v>
      </c>
      <c r="E38" s="346"/>
    </row>
    <row r="39" spans="1:5" ht="9" customHeight="1">
      <c r="A39" s="342">
        <v>40223</v>
      </c>
      <c r="B39" s="343" t="s">
        <v>12298</v>
      </c>
      <c r="C39" s="344" t="s">
        <v>12261</v>
      </c>
      <c r="D39" s="345">
        <v>67.16</v>
      </c>
      <c r="E39" s="346"/>
    </row>
    <row r="40" spans="1:5" ht="9" customHeight="1">
      <c r="A40" s="342">
        <v>43335</v>
      </c>
      <c r="B40" s="343" t="s">
        <v>12299</v>
      </c>
      <c r="C40" s="344" t="s">
        <v>12261</v>
      </c>
      <c r="D40" s="345">
        <v>3.82</v>
      </c>
      <c r="E40" s="346"/>
    </row>
    <row r="41" spans="1:5" ht="9" customHeight="1">
      <c r="A41" s="342">
        <v>42547</v>
      </c>
      <c r="B41" s="343" t="s">
        <v>12300</v>
      </c>
      <c r="C41" s="344" t="s">
        <v>12261</v>
      </c>
      <c r="D41" s="345">
        <v>2.52</v>
      </c>
      <c r="E41" s="346"/>
    </row>
    <row r="42" spans="1:5" ht="9" customHeight="1">
      <c r="A42" s="342">
        <v>40177</v>
      </c>
      <c r="B42" s="343" t="s">
        <v>12301</v>
      </c>
      <c r="C42" s="344" t="s">
        <v>12261</v>
      </c>
      <c r="D42" s="345">
        <v>6.21</v>
      </c>
      <c r="E42" s="346"/>
    </row>
    <row r="43" spans="1:5" ht="18.399999999999999" customHeight="1">
      <c r="A43" s="342">
        <v>41056</v>
      </c>
      <c r="B43" s="347" t="s">
        <v>12302</v>
      </c>
      <c r="C43" s="344" t="s">
        <v>12261</v>
      </c>
      <c r="D43" s="345">
        <v>132.63999999999999</v>
      </c>
      <c r="E43" s="348"/>
    </row>
    <row r="44" spans="1:5" ht="9" customHeight="1">
      <c r="A44" s="342">
        <v>40218</v>
      </c>
      <c r="B44" s="343" t="s">
        <v>12303</v>
      </c>
      <c r="C44" s="344" t="s">
        <v>12261</v>
      </c>
      <c r="D44" s="345">
        <v>68.400000000000006</v>
      </c>
      <c r="E44" s="346"/>
    </row>
    <row r="45" spans="1:5" ht="9" customHeight="1">
      <c r="A45" s="342">
        <v>40170</v>
      </c>
      <c r="B45" s="343" t="s">
        <v>12304</v>
      </c>
      <c r="C45" s="344" t="s">
        <v>12259</v>
      </c>
      <c r="D45" s="345">
        <v>1.17</v>
      </c>
      <c r="E45" s="346"/>
    </row>
    <row r="46" spans="1:5" ht="18.399999999999999" customHeight="1">
      <c r="A46" s="342">
        <v>40167</v>
      </c>
      <c r="B46" s="347" t="s">
        <v>12305</v>
      </c>
      <c r="C46" s="344" t="s">
        <v>12259</v>
      </c>
      <c r="D46" s="345">
        <v>0.9</v>
      </c>
      <c r="E46" s="348"/>
    </row>
    <row r="47" spans="1:5" ht="9" customHeight="1">
      <c r="A47" s="342">
        <v>40168</v>
      </c>
      <c r="B47" s="343" t="s">
        <v>12306</v>
      </c>
      <c r="C47" s="344" t="s">
        <v>12259</v>
      </c>
      <c r="D47" s="345">
        <v>3.97</v>
      </c>
      <c r="E47" s="346"/>
    </row>
    <row r="48" spans="1:5" ht="18.399999999999999" customHeight="1">
      <c r="A48" s="342">
        <v>40169</v>
      </c>
      <c r="B48" s="347" t="s">
        <v>12307</v>
      </c>
      <c r="C48" s="344" t="s">
        <v>12259</v>
      </c>
      <c r="D48" s="345">
        <v>10.79</v>
      </c>
      <c r="E48" s="348"/>
    </row>
    <row r="49" spans="1:6" ht="9" customHeight="1">
      <c r="A49" s="342">
        <v>102069</v>
      </c>
      <c r="B49" s="343" t="s">
        <v>12308</v>
      </c>
      <c r="C49" s="344" t="s">
        <v>12309</v>
      </c>
      <c r="D49" s="345">
        <v>5.29</v>
      </c>
      <c r="E49" s="346"/>
    </row>
    <row r="50" spans="1:6" ht="9" customHeight="1">
      <c r="A50" s="342">
        <v>40219</v>
      </c>
      <c r="B50" s="343" t="s">
        <v>12310</v>
      </c>
      <c r="C50" s="344" t="s">
        <v>12259</v>
      </c>
      <c r="D50" s="345">
        <v>47.97</v>
      </c>
      <c r="E50" s="346"/>
    </row>
    <row r="51" spans="1:6" ht="9" customHeight="1">
      <c r="A51" s="342">
        <v>41095</v>
      </c>
      <c r="B51" s="343" t="s">
        <v>12311</v>
      </c>
      <c r="C51" s="344" t="s">
        <v>12261</v>
      </c>
      <c r="D51" s="345">
        <v>38.9</v>
      </c>
      <c r="E51" s="346"/>
    </row>
    <row r="52" spans="1:6" ht="18.399999999999999" customHeight="1">
      <c r="A52" s="342">
        <v>43352</v>
      </c>
      <c r="B52" s="347" t="s">
        <v>12312</v>
      </c>
      <c r="C52" s="344" t="s">
        <v>12259</v>
      </c>
      <c r="D52" s="345">
        <v>0.83</v>
      </c>
      <c r="E52" s="348"/>
    </row>
    <row r="53" spans="1:6" ht="9" customHeight="1">
      <c r="A53" s="342">
        <v>43338</v>
      </c>
      <c r="B53" s="343" t="s">
        <v>12313</v>
      </c>
      <c r="C53" s="344" t="s">
        <v>12259</v>
      </c>
      <c r="D53" s="345">
        <v>0.65</v>
      </c>
      <c r="E53" s="346"/>
    </row>
    <row r="54" spans="1:6" ht="9" customHeight="1">
      <c r="A54" s="342">
        <v>40166</v>
      </c>
      <c r="B54" s="343" t="s">
        <v>12314</v>
      </c>
      <c r="C54" s="344" t="s">
        <v>12259</v>
      </c>
      <c r="D54" s="345">
        <v>0.25</v>
      </c>
      <c r="E54" s="346"/>
    </row>
    <row r="55" spans="1:6">
      <c r="A55" s="342">
        <v>41326</v>
      </c>
      <c r="B55" s="343" t="s">
        <v>12315</v>
      </c>
      <c r="C55" s="344" t="s">
        <v>12261</v>
      </c>
      <c r="D55" s="345">
        <v>8.76</v>
      </c>
      <c r="E55" s="346"/>
      <c r="F55" s="349"/>
    </row>
    <row r="56" spans="1:6" ht="12.75" customHeight="1">
      <c r="A56" s="578" t="s">
        <v>12316</v>
      </c>
      <c r="B56" s="578"/>
      <c r="C56" s="578"/>
      <c r="D56" s="578"/>
      <c r="E56" s="578"/>
      <c r="F56" s="578"/>
    </row>
    <row r="57" spans="1:6">
      <c r="A57" s="350" t="s">
        <v>12317</v>
      </c>
      <c r="B57" s="351" t="s">
        <v>4649</v>
      </c>
      <c r="C57" s="352" t="s">
        <v>4650</v>
      </c>
      <c r="D57" s="350" t="s">
        <v>4651</v>
      </c>
      <c r="E57" s="351" t="s">
        <v>4652</v>
      </c>
      <c r="F57" s="349"/>
    </row>
    <row r="58" spans="1:6" ht="18">
      <c r="A58" s="342">
        <v>40801</v>
      </c>
      <c r="B58" s="347" t="s">
        <v>12318</v>
      </c>
      <c r="C58" s="344" t="s">
        <v>12261</v>
      </c>
      <c r="D58" s="345">
        <v>124.52</v>
      </c>
      <c r="E58" s="343" t="s">
        <v>12319</v>
      </c>
      <c r="F58" s="349"/>
    </row>
    <row r="59" spans="1:6" ht="18">
      <c r="A59" s="342">
        <v>40799</v>
      </c>
      <c r="B59" s="347" t="s">
        <v>12320</v>
      </c>
      <c r="C59" s="344" t="s">
        <v>12261</v>
      </c>
      <c r="D59" s="345">
        <v>95.31</v>
      </c>
      <c r="E59" s="343" t="s">
        <v>12319</v>
      </c>
      <c r="F59" s="349"/>
    </row>
    <row r="60" spans="1:6" ht="18">
      <c r="A60" s="342">
        <v>40793</v>
      </c>
      <c r="B60" s="347" t="s">
        <v>12321</v>
      </c>
      <c r="C60" s="344" t="s">
        <v>12261</v>
      </c>
      <c r="D60" s="345">
        <v>147.84</v>
      </c>
      <c r="E60" s="343" t="s">
        <v>12319</v>
      </c>
      <c r="F60" s="349"/>
    </row>
    <row r="61" spans="1:6" ht="18">
      <c r="A61" s="342">
        <v>40797</v>
      </c>
      <c r="B61" s="347" t="s">
        <v>12322</v>
      </c>
      <c r="C61" s="344" t="s">
        <v>12261</v>
      </c>
      <c r="D61" s="345">
        <v>62.95</v>
      </c>
      <c r="E61" s="343" t="s">
        <v>12319</v>
      </c>
      <c r="F61" s="349"/>
    </row>
    <row r="62" spans="1:6">
      <c r="A62" s="342">
        <v>41157</v>
      </c>
      <c r="B62" s="343" t="s">
        <v>12323</v>
      </c>
      <c r="C62" s="344" t="s">
        <v>12261</v>
      </c>
      <c r="D62" s="345">
        <v>85.78</v>
      </c>
      <c r="E62" s="346"/>
      <c r="F62" s="349"/>
    </row>
    <row r="63" spans="1:6">
      <c r="A63" s="342">
        <v>40795</v>
      </c>
      <c r="B63" s="343" t="s">
        <v>12324</v>
      </c>
      <c r="C63" s="344" t="s">
        <v>12261</v>
      </c>
      <c r="D63" s="345">
        <v>62.09</v>
      </c>
      <c r="E63" s="343" t="s">
        <v>12319</v>
      </c>
      <c r="F63" s="349"/>
    </row>
    <row r="64" spans="1:6">
      <c r="A64" s="342">
        <v>40787</v>
      </c>
      <c r="B64" s="343" t="s">
        <v>12325</v>
      </c>
      <c r="C64" s="344" t="s">
        <v>12261</v>
      </c>
      <c r="D64" s="345">
        <v>182.11</v>
      </c>
      <c r="E64" s="343" t="s">
        <v>12319</v>
      </c>
      <c r="F64" s="349"/>
    </row>
    <row r="65" spans="1:6">
      <c r="A65" s="342">
        <v>40812</v>
      </c>
      <c r="B65" s="343" t="s">
        <v>12326</v>
      </c>
      <c r="C65" s="344" t="s">
        <v>12261</v>
      </c>
      <c r="D65" s="345">
        <v>182.11</v>
      </c>
      <c r="E65" s="346"/>
      <c r="F65" s="349"/>
    </row>
    <row r="66" spans="1:6">
      <c r="A66" s="342">
        <v>42673</v>
      </c>
      <c r="B66" s="343" t="s">
        <v>12327</v>
      </c>
      <c r="C66" s="344" t="s">
        <v>12261</v>
      </c>
      <c r="D66" s="345">
        <v>216.21</v>
      </c>
      <c r="E66" s="346"/>
      <c r="F66" s="349"/>
    </row>
    <row r="67" spans="1:6">
      <c r="A67" s="342">
        <v>40803</v>
      </c>
      <c r="B67" s="343" t="s">
        <v>12328</v>
      </c>
      <c r="C67" s="344" t="s">
        <v>12261</v>
      </c>
      <c r="D67" s="345">
        <v>112.39</v>
      </c>
      <c r="E67" s="343" t="s">
        <v>12319</v>
      </c>
      <c r="F67" s="349"/>
    </row>
    <row r="68" spans="1:6" ht="18">
      <c r="A68" s="342">
        <v>41406</v>
      </c>
      <c r="B68" s="347" t="s">
        <v>12329</v>
      </c>
      <c r="C68" s="344" t="s">
        <v>12261</v>
      </c>
      <c r="D68" s="345">
        <v>99.02</v>
      </c>
      <c r="E68" s="343" t="s">
        <v>12319</v>
      </c>
      <c r="F68" s="349"/>
    </row>
    <row r="69" spans="1:6" ht="18">
      <c r="A69" s="342">
        <v>41100</v>
      </c>
      <c r="B69" s="347" t="s">
        <v>12330</v>
      </c>
      <c r="C69" s="344" t="s">
        <v>12261</v>
      </c>
      <c r="D69" s="345">
        <v>95.41</v>
      </c>
      <c r="E69" s="348"/>
      <c r="F69" s="349"/>
    </row>
    <row r="70" spans="1:6" ht="18">
      <c r="A70" s="342">
        <v>40979</v>
      </c>
      <c r="B70" s="347" t="s">
        <v>12331</v>
      </c>
      <c r="C70" s="344" t="s">
        <v>12261</v>
      </c>
      <c r="D70" s="345">
        <v>79.709999999999994</v>
      </c>
      <c r="E70" s="348"/>
      <c r="F70" s="349"/>
    </row>
    <row r="71" spans="1:6">
      <c r="A71" s="342">
        <v>40815</v>
      </c>
      <c r="B71" s="343" t="s">
        <v>12332</v>
      </c>
      <c r="C71" s="344" t="s">
        <v>12261</v>
      </c>
      <c r="D71" s="345">
        <v>101.11</v>
      </c>
      <c r="E71" s="346"/>
      <c r="F71" s="349"/>
    </row>
    <row r="72" spans="1:6">
      <c r="A72" s="342">
        <v>40809</v>
      </c>
      <c r="B72" s="343" t="s">
        <v>12333</v>
      </c>
      <c r="C72" s="344" t="s">
        <v>12261</v>
      </c>
      <c r="D72" s="345">
        <v>117.08</v>
      </c>
      <c r="E72" s="346"/>
      <c r="F72" s="349"/>
    </row>
    <row r="73" spans="1:6">
      <c r="A73" s="342">
        <v>40810</v>
      </c>
      <c r="B73" s="343" t="s">
        <v>12334</v>
      </c>
      <c r="C73" s="344" t="s">
        <v>12261</v>
      </c>
      <c r="D73" s="345">
        <v>149.19</v>
      </c>
      <c r="E73" s="346"/>
      <c r="F73" s="349"/>
    </row>
    <row r="74" spans="1:6">
      <c r="A74" s="342">
        <v>41097</v>
      </c>
      <c r="B74" s="343" t="s">
        <v>12335</v>
      </c>
      <c r="C74" s="344" t="s">
        <v>12261</v>
      </c>
      <c r="D74" s="345">
        <v>168.6</v>
      </c>
      <c r="E74" s="343" t="s">
        <v>12319</v>
      </c>
      <c r="F74" s="349"/>
    </row>
    <row r="75" spans="1:6" ht="18">
      <c r="A75" s="342">
        <v>41364</v>
      </c>
      <c r="B75" s="347" t="s">
        <v>12336</v>
      </c>
      <c r="C75" s="344" t="s">
        <v>12261</v>
      </c>
      <c r="D75" s="345">
        <v>99.02</v>
      </c>
      <c r="E75" s="348"/>
      <c r="F75" s="349"/>
    </row>
    <row r="76" spans="1:6">
      <c r="A76" s="342">
        <v>40777</v>
      </c>
      <c r="B76" s="343" t="s">
        <v>12337</v>
      </c>
      <c r="C76" s="344" t="s">
        <v>12261</v>
      </c>
      <c r="D76" s="345">
        <v>70.150000000000006</v>
      </c>
      <c r="E76" s="343" t="s">
        <v>12319</v>
      </c>
      <c r="F76" s="349"/>
    </row>
    <row r="77" spans="1:6">
      <c r="A77" s="342">
        <v>40779</v>
      </c>
      <c r="B77" s="343" t="s">
        <v>12338</v>
      </c>
      <c r="C77" s="344" t="s">
        <v>12261</v>
      </c>
      <c r="D77" s="345">
        <v>81.569999999999993</v>
      </c>
      <c r="E77" s="343" t="s">
        <v>12319</v>
      </c>
      <c r="F77" s="349"/>
    </row>
    <row r="78" spans="1:6">
      <c r="A78" s="342">
        <v>40781</v>
      </c>
      <c r="B78" s="343" t="s">
        <v>12339</v>
      </c>
      <c r="C78" s="344" t="s">
        <v>12261</v>
      </c>
      <c r="D78" s="345">
        <v>117.08</v>
      </c>
      <c r="E78" s="343" t="s">
        <v>12319</v>
      </c>
      <c r="F78" s="349"/>
    </row>
    <row r="79" spans="1:6">
      <c r="A79" s="342">
        <v>40783</v>
      </c>
      <c r="B79" s="343" t="s">
        <v>12340</v>
      </c>
      <c r="C79" s="344" t="s">
        <v>12261</v>
      </c>
      <c r="D79" s="345">
        <v>149.19</v>
      </c>
      <c r="E79" s="343" t="s">
        <v>12319</v>
      </c>
      <c r="F79" s="349"/>
    </row>
    <row r="80" spans="1:6">
      <c r="A80" s="342">
        <v>41366</v>
      </c>
      <c r="B80" s="343" t="s">
        <v>12341</v>
      </c>
      <c r="C80" s="344" t="s">
        <v>12261</v>
      </c>
      <c r="D80" s="345">
        <v>168.6</v>
      </c>
      <c r="E80" s="346"/>
      <c r="F80" s="349"/>
    </row>
    <row r="81" spans="1:6" ht="18">
      <c r="A81" s="342">
        <v>40834</v>
      </c>
      <c r="B81" s="347" t="s">
        <v>12342</v>
      </c>
      <c r="C81" s="344" t="s">
        <v>12259</v>
      </c>
      <c r="D81" s="345">
        <v>2.99</v>
      </c>
      <c r="E81" s="343" t="s">
        <v>12319</v>
      </c>
      <c r="F81" s="349"/>
    </row>
    <row r="82" spans="1:6">
      <c r="A82" s="342">
        <v>40835</v>
      </c>
      <c r="B82" s="343" t="s">
        <v>12343</v>
      </c>
      <c r="C82" s="344" t="s">
        <v>12259</v>
      </c>
      <c r="D82" s="345">
        <v>5.74</v>
      </c>
      <c r="E82" s="343" t="s">
        <v>12319</v>
      </c>
      <c r="F82" s="349"/>
    </row>
    <row r="83" spans="1:6" ht="18">
      <c r="A83" s="342">
        <v>40841</v>
      </c>
      <c r="B83" s="347" t="s">
        <v>12344</v>
      </c>
      <c r="C83" s="344" t="s">
        <v>12345</v>
      </c>
      <c r="D83" s="345">
        <v>186.63</v>
      </c>
      <c r="E83" s="343" t="s">
        <v>12319</v>
      </c>
      <c r="F83" s="349"/>
    </row>
    <row r="84" spans="1:6" ht="18">
      <c r="A84" s="342">
        <v>40842</v>
      </c>
      <c r="B84" s="347" t="s">
        <v>12346</v>
      </c>
      <c r="C84" s="344" t="s">
        <v>12345</v>
      </c>
      <c r="D84" s="345">
        <v>600.70000000000005</v>
      </c>
      <c r="E84" s="343" t="s">
        <v>12319</v>
      </c>
      <c r="F84" s="349"/>
    </row>
    <row r="85" spans="1:6">
      <c r="A85" s="342">
        <v>40843</v>
      </c>
      <c r="B85" s="343" t="s">
        <v>12347</v>
      </c>
      <c r="C85" s="344" t="s">
        <v>12345</v>
      </c>
      <c r="D85" s="345">
        <v>189.99</v>
      </c>
      <c r="E85" s="343" t="s">
        <v>12319</v>
      </c>
      <c r="F85" s="349"/>
    </row>
    <row r="86" spans="1:6" ht="18">
      <c r="A86" s="342">
        <v>40844</v>
      </c>
      <c r="B86" s="347" t="s">
        <v>12348</v>
      </c>
      <c r="C86" s="344" t="s">
        <v>12345</v>
      </c>
      <c r="D86" s="345">
        <v>606.29999999999995</v>
      </c>
      <c r="E86" s="343" t="s">
        <v>12319</v>
      </c>
      <c r="F86" s="349"/>
    </row>
    <row r="87" spans="1:6" ht="18">
      <c r="A87" s="342">
        <v>41112</v>
      </c>
      <c r="B87" s="347" t="s">
        <v>12349</v>
      </c>
      <c r="C87" s="344" t="s">
        <v>12345</v>
      </c>
      <c r="D87" s="345">
        <v>181.14</v>
      </c>
      <c r="E87" s="343" t="s">
        <v>12319</v>
      </c>
      <c r="F87" s="349"/>
    </row>
    <row r="88" spans="1:6" ht="18">
      <c r="A88" s="342">
        <v>43342</v>
      </c>
      <c r="B88" s="347" t="s">
        <v>12350</v>
      </c>
      <c r="C88" s="344" t="s">
        <v>12345</v>
      </c>
      <c r="D88" s="345">
        <v>188.43</v>
      </c>
      <c r="E88" s="343" t="s">
        <v>12319</v>
      </c>
      <c r="F88" s="349"/>
    </row>
    <row r="89" spans="1:6" ht="18">
      <c r="A89" s="342">
        <v>40878</v>
      </c>
      <c r="B89" s="347" t="s">
        <v>12351</v>
      </c>
      <c r="C89" s="344" t="s">
        <v>12345</v>
      </c>
      <c r="D89" s="345">
        <v>190.4</v>
      </c>
      <c r="E89" s="343" t="s">
        <v>12319</v>
      </c>
      <c r="F89" s="349"/>
    </row>
    <row r="90" spans="1:6">
      <c r="A90" s="342">
        <v>40845</v>
      </c>
      <c r="B90" s="343" t="s">
        <v>12352</v>
      </c>
      <c r="C90" s="344" t="s">
        <v>12345</v>
      </c>
      <c r="D90" s="345">
        <v>153.44</v>
      </c>
      <c r="E90" s="343" t="s">
        <v>12319</v>
      </c>
      <c r="F90" s="349"/>
    </row>
    <row r="91" spans="1:6">
      <c r="A91" s="342">
        <v>40846</v>
      </c>
      <c r="B91" s="343" t="s">
        <v>12353</v>
      </c>
      <c r="C91" s="344" t="s">
        <v>12345</v>
      </c>
      <c r="D91" s="345">
        <v>569.75</v>
      </c>
      <c r="E91" s="343" t="s">
        <v>12319</v>
      </c>
      <c r="F91" s="349"/>
    </row>
    <row r="92" spans="1:6" ht="18">
      <c r="A92" s="342">
        <v>40879</v>
      </c>
      <c r="B92" s="347" t="s">
        <v>12354</v>
      </c>
      <c r="C92" s="344" t="s">
        <v>12345</v>
      </c>
      <c r="D92" s="345">
        <v>153.85</v>
      </c>
      <c r="E92" s="348"/>
      <c r="F92" s="349"/>
    </row>
    <row r="93" spans="1:6">
      <c r="A93" s="342">
        <v>40877</v>
      </c>
      <c r="B93" s="343" t="s">
        <v>12355</v>
      </c>
      <c r="C93" s="344" t="s">
        <v>12345</v>
      </c>
      <c r="D93" s="345">
        <v>196.83</v>
      </c>
      <c r="E93" s="343" t="s">
        <v>12319</v>
      </c>
      <c r="F93" s="349"/>
    </row>
    <row r="94" spans="1:6" ht="18">
      <c r="A94" s="342">
        <v>43341</v>
      </c>
      <c r="B94" s="347" t="s">
        <v>12356</v>
      </c>
      <c r="C94" s="344" t="s">
        <v>12345</v>
      </c>
      <c r="D94" s="345">
        <v>198.17</v>
      </c>
      <c r="E94" s="343" t="s">
        <v>12319</v>
      </c>
      <c r="F94" s="349"/>
    </row>
    <row r="95" spans="1:6">
      <c r="A95" s="342">
        <v>40867</v>
      </c>
      <c r="B95" s="343" t="s">
        <v>12357</v>
      </c>
      <c r="C95" s="344" t="s">
        <v>12259</v>
      </c>
      <c r="D95" s="345">
        <v>4.66</v>
      </c>
      <c r="E95" s="346"/>
      <c r="F95" s="349"/>
    </row>
    <row r="96" spans="1:6">
      <c r="A96" s="342">
        <v>40763</v>
      </c>
      <c r="B96" s="343" t="s">
        <v>12358</v>
      </c>
      <c r="C96" s="344" t="s">
        <v>12259</v>
      </c>
      <c r="D96" s="345">
        <v>1.28</v>
      </c>
      <c r="E96" s="346"/>
      <c r="F96" s="349"/>
    </row>
    <row r="97" spans="1:6">
      <c r="A97" s="342">
        <v>40765</v>
      </c>
      <c r="B97" s="353" t="s">
        <v>24139</v>
      </c>
      <c r="C97" s="344" t="s">
        <v>12259</v>
      </c>
      <c r="D97" s="345">
        <v>10.27</v>
      </c>
      <c r="E97" s="346"/>
      <c r="F97" s="349"/>
    </row>
    <row r="98" spans="1:6">
      <c r="A98" s="342">
        <v>40757</v>
      </c>
      <c r="B98" s="343" t="s">
        <v>12359</v>
      </c>
      <c r="C98" s="344" t="s">
        <v>12261</v>
      </c>
      <c r="D98" s="345">
        <v>30.65</v>
      </c>
      <c r="E98" s="346"/>
      <c r="F98" s="349"/>
    </row>
    <row r="99" spans="1:6">
      <c r="A99" s="342">
        <v>40758</v>
      </c>
      <c r="B99" s="343" t="s">
        <v>12360</v>
      </c>
      <c r="C99" s="344" t="s">
        <v>12261</v>
      </c>
      <c r="D99" s="345">
        <v>33.01</v>
      </c>
      <c r="E99" s="346"/>
      <c r="F99" s="349"/>
    </row>
    <row r="100" spans="1:6" ht="18">
      <c r="A100" s="342">
        <v>40761</v>
      </c>
      <c r="B100" s="347" t="s">
        <v>12361</v>
      </c>
      <c r="C100" s="344" t="s">
        <v>12261</v>
      </c>
      <c r="D100" s="345">
        <v>62.99</v>
      </c>
      <c r="E100" s="348"/>
      <c r="F100" s="349"/>
    </row>
    <row r="101" spans="1:6">
      <c r="A101" s="342">
        <v>40759</v>
      </c>
      <c r="B101" s="343" t="s">
        <v>12362</v>
      </c>
      <c r="C101" s="344" t="s">
        <v>12261</v>
      </c>
      <c r="D101" s="345">
        <v>33.76</v>
      </c>
      <c r="E101" s="346"/>
      <c r="F101" s="349"/>
    </row>
    <row r="102" spans="1:6">
      <c r="A102" s="342">
        <v>40760</v>
      </c>
      <c r="B102" s="343" t="s">
        <v>12363</v>
      </c>
      <c r="C102" s="344" t="s">
        <v>12261</v>
      </c>
      <c r="D102" s="345">
        <v>34.81</v>
      </c>
      <c r="E102" s="346"/>
      <c r="F102" s="349"/>
    </row>
    <row r="103" spans="1:6">
      <c r="A103" s="342">
        <v>41069</v>
      </c>
      <c r="B103" s="343" t="s">
        <v>12364</v>
      </c>
      <c r="C103" s="344" t="s">
        <v>12259</v>
      </c>
      <c r="D103" s="345">
        <v>18.27</v>
      </c>
      <c r="E103" s="346"/>
      <c r="F103" s="349"/>
    </row>
    <row r="104" spans="1:6">
      <c r="A104" s="342">
        <v>40985</v>
      </c>
      <c r="B104" s="343" t="s">
        <v>12365</v>
      </c>
      <c r="C104" s="344" t="s">
        <v>12259</v>
      </c>
      <c r="D104" s="345">
        <v>15.83</v>
      </c>
      <c r="E104" s="346"/>
    </row>
    <row r="105" spans="1:6">
      <c r="A105" s="342">
        <v>40868</v>
      </c>
      <c r="B105" s="343" t="s">
        <v>12366</v>
      </c>
      <c r="C105" s="344" t="s">
        <v>12259</v>
      </c>
      <c r="D105" s="345">
        <v>23.51</v>
      </c>
      <c r="E105" s="346"/>
    </row>
    <row r="106" spans="1:6">
      <c r="A106" s="342">
        <v>40816</v>
      </c>
      <c r="B106" s="343" t="s">
        <v>12367</v>
      </c>
      <c r="C106" s="344" t="s">
        <v>12259</v>
      </c>
      <c r="D106" s="345">
        <v>1.29</v>
      </c>
      <c r="E106" s="346"/>
    </row>
    <row r="107" spans="1:6">
      <c r="A107" s="342">
        <v>40817</v>
      </c>
      <c r="B107" s="343" t="s">
        <v>12368</v>
      </c>
      <c r="C107" s="344" t="s">
        <v>12259</v>
      </c>
      <c r="D107" s="345">
        <v>11.06</v>
      </c>
      <c r="E107" s="343" t="s">
        <v>12319</v>
      </c>
    </row>
    <row r="108" spans="1:6">
      <c r="A108" s="342">
        <v>40850</v>
      </c>
      <c r="B108" s="343" t="s">
        <v>12369</v>
      </c>
      <c r="C108" s="344" t="s">
        <v>12259</v>
      </c>
      <c r="D108" s="345">
        <v>2.57</v>
      </c>
      <c r="E108" s="343" t="s">
        <v>12319</v>
      </c>
    </row>
    <row r="109" spans="1:6">
      <c r="A109" s="342">
        <v>40851</v>
      </c>
      <c r="B109" s="343" t="s">
        <v>12370</v>
      </c>
      <c r="C109" s="344" t="s">
        <v>12259</v>
      </c>
      <c r="D109" s="345">
        <v>6.58</v>
      </c>
      <c r="E109" s="343" t="s">
        <v>12319</v>
      </c>
    </row>
    <row r="110" spans="1:6">
      <c r="A110" s="342">
        <v>40852</v>
      </c>
      <c r="B110" s="343" t="s">
        <v>12371</v>
      </c>
      <c r="C110" s="344" t="s">
        <v>12259</v>
      </c>
      <c r="D110" s="345">
        <v>2.73</v>
      </c>
      <c r="E110" s="343" t="s">
        <v>12319</v>
      </c>
    </row>
    <row r="111" spans="1:6">
      <c r="A111" s="342">
        <v>40853</v>
      </c>
      <c r="B111" s="343" t="s">
        <v>12372</v>
      </c>
      <c r="C111" s="344" t="s">
        <v>12259</v>
      </c>
      <c r="D111" s="345">
        <v>9.0500000000000007</v>
      </c>
      <c r="E111" s="343" t="s">
        <v>12319</v>
      </c>
    </row>
    <row r="112" spans="1:6">
      <c r="A112" s="342">
        <v>40854</v>
      </c>
      <c r="B112" s="343" t="s">
        <v>12373</v>
      </c>
      <c r="C112" s="344" t="s">
        <v>12259</v>
      </c>
      <c r="D112" s="345">
        <v>2.87</v>
      </c>
      <c r="E112" s="343" t="s">
        <v>12319</v>
      </c>
    </row>
    <row r="113" spans="1:5">
      <c r="A113" s="342">
        <v>40855</v>
      </c>
      <c r="B113" s="343" t="s">
        <v>12374</v>
      </c>
      <c r="C113" s="344" t="s">
        <v>12259</v>
      </c>
      <c r="D113" s="345">
        <v>12.04</v>
      </c>
      <c r="E113" s="343" t="s">
        <v>12319</v>
      </c>
    </row>
    <row r="114" spans="1:5">
      <c r="A114" s="342">
        <v>40856</v>
      </c>
      <c r="B114" s="343" t="s">
        <v>12375</v>
      </c>
      <c r="C114" s="344" t="s">
        <v>12259</v>
      </c>
      <c r="D114" s="345">
        <v>3.29</v>
      </c>
      <c r="E114" s="343" t="s">
        <v>12319</v>
      </c>
    </row>
    <row r="115" spans="1:5">
      <c r="A115" s="342">
        <v>40857</v>
      </c>
      <c r="B115" s="343" t="s">
        <v>12376</v>
      </c>
      <c r="C115" s="344" t="s">
        <v>12259</v>
      </c>
      <c r="D115" s="345">
        <v>15.92</v>
      </c>
      <c r="E115" s="343" t="s">
        <v>12319</v>
      </c>
    </row>
    <row r="116" spans="1:5">
      <c r="A116" s="342">
        <v>42229</v>
      </c>
      <c r="B116" s="343" t="s">
        <v>12377</v>
      </c>
      <c r="C116" s="344" t="s">
        <v>12261</v>
      </c>
      <c r="D116" s="345">
        <v>31.13</v>
      </c>
      <c r="E116" s="346"/>
    </row>
    <row r="117" spans="1:5">
      <c r="A117" s="342">
        <v>40894</v>
      </c>
      <c r="B117" s="343" t="s">
        <v>12378</v>
      </c>
      <c r="C117" s="344" t="s">
        <v>12379</v>
      </c>
      <c r="D117" s="345">
        <v>37.94</v>
      </c>
      <c r="E117" s="346"/>
    </row>
    <row r="118" spans="1:5">
      <c r="A118" s="342">
        <v>40895</v>
      </c>
      <c r="B118" s="343" t="s">
        <v>12380</v>
      </c>
      <c r="C118" s="344" t="s">
        <v>12379</v>
      </c>
      <c r="D118" s="345">
        <v>67.73</v>
      </c>
      <c r="E118" s="346"/>
    </row>
    <row r="119" spans="1:5" ht="18">
      <c r="A119" s="342">
        <v>40869</v>
      </c>
      <c r="B119" s="347" t="s">
        <v>12381</v>
      </c>
      <c r="C119" s="344" t="s">
        <v>12259</v>
      </c>
      <c r="D119" s="345">
        <v>9.26</v>
      </c>
      <c r="E119" s="343" t="s">
        <v>12319</v>
      </c>
    </row>
    <row r="120" spans="1:5">
      <c r="A120" s="342">
        <v>40881</v>
      </c>
      <c r="B120" s="353" t="s">
        <v>12382</v>
      </c>
      <c r="C120" s="344" t="s">
        <v>12259</v>
      </c>
      <c r="D120" s="345">
        <v>9.26</v>
      </c>
      <c r="E120" s="348"/>
    </row>
    <row r="121" spans="1:5" ht="18">
      <c r="A121" s="342">
        <v>40870</v>
      </c>
      <c r="B121" s="347" t="s">
        <v>12383</v>
      </c>
      <c r="C121" s="344" t="s">
        <v>12259</v>
      </c>
      <c r="D121" s="345">
        <v>24.34</v>
      </c>
      <c r="E121" s="343" t="s">
        <v>12319</v>
      </c>
    </row>
    <row r="122" spans="1:5" ht="18">
      <c r="A122" s="342">
        <v>40860</v>
      </c>
      <c r="B122" s="347" t="s">
        <v>12384</v>
      </c>
      <c r="C122" s="344" t="s">
        <v>12259</v>
      </c>
      <c r="D122" s="345">
        <v>69.12</v>
      </c>
      <c r="E122" s="343" t="s">
        <v>12319</v>
      </c>
    </row>
    <row r="123" spans="1:5" ht="18">
      <c r="A123" s="342">
        <v>40864</v>
      </c>
      <c r="B123" s="347" t="s">
        <v>12385</v>
      </c>
      <c r="C123" s="344" t="s">
        <v>12345</v>
      </c>
      <c r="D123" s="345">
        <v>709.28</v>
      </c>
      <c r="E123" s="343" t="s">
        <v>12319</v>
      </c>
    </row>
    <row r="124" spans="1:5" ht="18">
      <c r="A124" s="342">
        <v>40861</v>
      </c>
      <c r="B124" s="347" t="s">
        <v>12386</v>
      </c>
      <c r="C124" s="344" t="s">
        <v>12259</v>
      </c>
      <c r="D124" s="345">
        <v>112.97</v>
      </c>
      <c r="E124" s="343" t="s">
        <v>12319</v>
      </c>
    </row>
    <row r="125" spans="1:5">
      <c r="A125" s="342">
        <v>40865</v>
      </c>
      <c r="B125" s="343" t="s">
        <v>12387</v>
      </c>
      <c r="C125" s="344" t="s">
        <v>12345</v>
      </c>
      <c r="D125" s="354">
        <v>1194.29</v>
      </c>
      <c r="E125" s="343" t="s">
        <v>12319</v>
      </c>
    </row>
    <row r="126" spans="1:5" ht="18">
      <c r="A126" s="342">
        <v>40880</v>
      </c>
      <c r="B126" s="347" t="s">
        <v>12388</v>
      </c>
      <c r="C126" s="344" t="s">
        <v>12259</v>
      </c>
      <c r="D126" s="345">
        <v>76.11</v>
      </c>
      <c r="E126" s="348"/>
    </row>
    <row r="127" spans="1:5">
      <c r="A127" s="342">
        <v>40858</v>
      </c>
      <c r="B127" s="343" t="s">
        <v>12389</v>
      </c>
      <c r="C127" s="344" t="s">
        <v>12259</v>
      </c>
      <c r="D127" s="345">
        <v>61.7</v>
      </c>
      <c r="E127" s="343" t="s">
        <v>12319</v>
      </c>
    </row>
    <row r="128" spans="1:5">
      <c r="A128" s="342">
        <v>40862</v>
      </c>
      <c r="B128" s="343" t="s">
        <v>12390</v>
      </c>
      <c r="C128" s="344" t="s">
        <v>12345</v>
      </c>
      <c r="D128" s="345">
        <v>632.05999999999995</v>
      </c>
      <c r="E128" s="343" t="s">
        <v>12319</v>
      </c>
    </row>
    <row r="129" spans="1:5">
      <c r="A129" s="342">
        <v>40859</v>
      </c>
      <c r="B129" s="343" t="s">
        <v>12391</v>
      </c>
      <c r="C129" s="344" t="s">
        <v>12259</v>
      </c>
      <c r="D129" s="345">
        <v>107.33</v>
      </c>
      <c r="E129" s="343" t="s">
        <v>12319</v>
      </c>
    </row>
    <row r="130" spans="1:5">
      <c r="A130" s="342">
        <v>40863</v>
      </c>
      <c r="B130" s="343" t="s">
        <v>12392</v>
      </c>
      <c r="C130" s="344" t="s">
        <v>12345</v>
      </c>
      <c r="D130" s="354">
        <v>1122.17</v>
      </c>
      <c r="E130" s="343" t="s">
        <v>12319</v>
      </c>
    </row>
    <row r="131" spans="1:5" ht="18">
      <c r="A131" s="342">
        <v>40883</v>
      </c>
      <c r="B131" s="347" t="s">
        <v>12393</v>
      </c>
      <c r="C131" s="344" t="s">
        <v>12259</v>
      </c>
      <c r="D131" s="345">
        <v>124.7</v>
      </c>
      <c r="E131" s="343" t="s">
        <v>12319</v>
      </c>
    </row>
    <row r="132" spans="1:5" ht="18">
      <c r="A132" s="342">
        <v>40885</v>
      </c>
      <c r="B132" s="347" t="s">
        <v>12394</v>
      </c>
      <c r="C132" s="344" t="s">
        <v>12259</v>
      </c>
      <c r="D132" s="345">
        <v>152.74</v>
      </c>
      <c r="E132" s="343" t="s">
        <v>12319</v>
      </c>
    </row>
    <row r="133" spans="1:5" ht="18">
      <c r="A133" s="342">
        <v>40897</v>
      </c>
      <c r="B133" s="347" t="s">
        <v>12395</v>
      </c>
      <c r="C133" s="344" t="s">
        <v>12259</v>
      </c>
      <c r="D133" s="345">
        <v>124.7</v>
      </c>
      <c r="E133" s="348"/>
    </row>
    <row r="134" spans="1:5" ht="18">
      <c r="A134" s="342">
        <v>40884</v>
      </c>
      <c r="B134" s="347" t="s">
        <v>12396</v>
      </c>
      <c r="C134" s="344" t="s">
        <v>12259</v>
      </c>
      <c r="D134" s="345">
        <v>141.27000000000001</v>
      </c>
      <c r="E134" s="343" t="s">
        <v>12319</v>
      </c>
    </row>
    <row r="135" spans="1:5" ht="18">
      <c r="A135" s="342">
        <v>40898</v>
      </c>
      <c r="B135" s="347" t="s">
        <v>12397</v>
      </c>
      <c r="C135" s="344" t="s">
        <v>12259</v>
      </c>
      <c r="D135" s="345">
        <v>141.27000000000001</v>
      </c>
      <c r="E135" s="348"/>
    </row>
    <row r="136" spans="1:5" ht="18">
      <c r="A136" s="342">
        <v>40896</v>
      </c>
      <c r="B136" s="347" t="s">
        <v>12398</v>
      </c>
      <c r="C136" s="344" t="s">
        <v>12259</v>
      </c>
      <c r="D136" s="345">
        <v>152.74</v>
      </c>
      <c r="E136" s="348"/>
    </row>
    <row r="137" spans="1:5" ht="18">
      <c r="A137" s="342">
        <v>40886</v>
      </c>
      <c r="B137" s="347" t="s">
        <v>12399</v>
      </c>
      <c r="C137" s="344" t="s">
        <v>12259</v>
      </c>
      <c r="D137" s="345">
        <v>52.28</v>
      </c>
      <c r="E137" s="343" t="s">
        <v>12319</v>
      </c>
    </row>
    <row r="138" spans="1:5" ht="18">
      <c r="A138" s="342">
        <v>40887</v>
      </c>
      <c r="B138" s="347" t="s">
        <v>12400</v>
      </c>
      <c r="C138" s="344" t="s">
        <v>12259</v>
      </c>
      <c r="D138" s="345">
        <v>302.26</v>
      </c>
      <c r="E138" s="343" t="s">
        <v>12319</v>
      </c>
    </row>
    <row r="139" spans="1:5" ht="18">
      <c r="A139" s="342">
        <v>40888</v>
      </c>
      <c r="B139" s="347" t="s">
        <v>12401</v>
      </c>
      <c r="C139" s="344" t="s">
        <v>12259</v>
      </c>
      <c r="D139" s="345">
        <v>300.95</v>
      </c>
      <c r="E139" s="343" t="s">
        <v>12319</v>
      </c>
    </row>
    <row r="140" spans="1:5" ht="18">
      <c r="A140" s="342">
        <v>40889</v>
      </c>
      <c r="B140" s="347" t="s">
        <v>12402</v>
      </c>
      <c r="C140" s="344" t="s">
        <v>12259</v>
      </c>
      <c r="D140" s="345">
        <v>172.13</v>
      </c>
      <c r="E140" s="343" t="s">
        <v>12319</v>
      </c>
    </row>
    <row r="141" spans="1:5">
      <c r="A141" s="342">
        <v>40818</v>
      </c>
      <c r="B141" s="343" t="s">
        <v>12403</v>
      </c>
      <c r="C141" s="344" t="s">
        <v>12259</v>
      </c>
      <c r="D141" s="345">
        <v>1.08</v>
      </c>
      <c r="E141" s="346"/>
    </row>
    <row r="142" spans="1:5">
      <c r="A142" s="342">
        <v>40819</v>
      </c>
      <c r="B142" s="343" t="s">
        <v>12404</v>
      </c>
      <c r="C142" s="344" t="s">
        <v>12259</v>
      </c>
      <c r="D142" s="345">
        <v>4.04</v>
      </c>
      <c r="E142" s="343" t="s">
        <v>12319</v>
      </c>
    </row>
    <row r="143" spans="1:5">
      <c r="A143" s="342">
        <v>40872</v>
      </c>
      <c r="B143" s="343" t="s">
        <v>12405</v>
      </c>
      <c r="C143" s="344" t="s">
        <v>12345</v>
      </c>
      <c r="D143" s="345">
        <v>111.67</v>
      </c>
      <c r="E143" s="343" t="s">
        <v>12319</v>
      </c>
    </row>
    <row r="144" spans="1:5">
      <c r="A144" s="342">
        <v>40836</v>
      </c>
      <c r="B144" s="343" t="s">
        <v>12406</v>
      </c>
      <c r="C144" s="344" t="s">
        <v>12345</v>
      </c>
      <c r="D144" s="345">
        <v>76.22</v>
      </c>
      <c r="E144" s="343" t="s">
        <v>12319</v>
      </c>
    </row>
    <row r="145" spans="1:5">
      <c r="A145" s="342">
        <v>40837</v>
      </c>
      <c r="B145" s="343" t="s">
        <v>12407</v>
      </c>
      <c r="C145" s="344" t="s">
        <v>12345</v>
      </c>
      <c r="D145" s="345">
        <v>497.63</v>
      </c>
      <c r="E145" s="343" t="s">
        <v>12319</v>
      </c>
    </row>
    <row r="146" spans="1:5">
      <c r="A146" s="342">
        <v>41076</v>
      </c>
      <c r="B146" s="343" t="s">
        <v>12408</v>
      </c>
      <c r="C146" s="344" t="s">
        <v>12261</v>
      </c>
      <c r="D146" s="345">
        <v>69.739999999999995</v>
      </c>
      <c r="E146" s="346"/>
    </row>
    <row r="147" spans="1:5">
      <c r="A147" s="342">
        <v>41556</v>
      </c>
      <c r="B147" s="343" t="s">
        <v>12409</v>
      </c>
      <c r="C147" s="344" t="s">
        <v>12261</v>
      </c>
      <c r="D147" s="345">
        <v>75.959999999999994</v>
      </c>
      <c r="E147" s="343" t="s">
        <v>12319</v>
      </c>
    </row>
    <row r="148" spans="1:5">
      <c r="A148" s="342">
        <v>43345</v>
      </c>
      <c r="B148" s="343" t="s">
        <v>12410</v>
      </c>
      <c r="C148" s="344" t="s">
        <v>12261</v>
      </c>
      <c r="D148" s="345">
        <v>58.7</v>
      </c>
      <c r="E148" s="346"/>
    </row>
    <row r="149" spans="1:5">
      <c r="A149" s="342">
        <v>40720</v>
      </c>
      <c r="B149" s="343" t="s">
        <v>12411</v>
      </c>
      <c r="C149" s="344" t="s">
        <v>12261</v>
      </c>
      <c r="D149" s="345">
        <v>119.73</v>
      </c>
      <c r="E149" s="346"/>
    </row>
    <row r="150" spans="1:5" ht="18">
      <c r="A150" s="342">
        <v>41070</v>
      </c>
      <c r="B150" s="347" t="s">
        <v>12412</v>
      </c>
      <c r="C150" s="344" t="s">
        <v>12261</v>
      </c>
      <c r="D150" s="345">
        <v>152.13</v>
      </c>
      <c r="E150" s="343" t="s">
        <v>12319</v>
      </c>
    </row>
    <row r="151" spans="1:5">
      <c r="A151" s="342">
        <v>40984</v>
      </c>
      <c r="B151" s="343" t="s">
        <v>12413</v>
      </c>
      <c r="C151" s="344" t="s">
        <v>12261</v>
      </c>
      <c r="D151" s="345">
        <v>77.16</v>
      </c>
      <c r="E151" s="346"/>
    </row>
    <row r="152" spans="1:5" ht="18">
      <c r="A152" s="342">
        <v>41356</v>
      </c>
      <c r="B152" s="347" t="s">
        <v>12414</v>
      </c>
      <c r="C152" s="344" t="s">
        <v>12261</v>
      </c>
      <c r="D152" s="345">
        <v>160.84</v>
      </c>
      <c r="E152" s="343" t="s">
        <v>12319</v>
      </c>
    </row>
    <row r="153" spans="1:5" ht="18">
      <c r="A153" s="342">
        <v>40774</v>
      </c>
      <c r="B153" s="347" t="s">
        <v>12415</v>
      </c>
      <c r="C153" s="344" t="s">
        <v>12261</v>
      </c>
      <c r="D153" s="345">
        <v>160.84</v>
      </c>
      <c r="E153" s="348"/>
    </row>
    <row r="154" spans="1:5" ht="18">
      <c r="A154" s="342">
        <v>40768</v>
      </c>
      <c r="B154" s="347" t="s">
        <v>12416</v>
      </c>
      <c r="C154" s="344" t="s">
        <v>12261</v>
      </c>
      <c r="D154" s="345">
        <v>144.87</v>
      </c>
      <c r="E154" s="343" t="s">
        <v>12319</v>
      </c>
    </row>
    <row r="155" spans="1:5" ht="18">
      <c r="A155" s="342">
        <v>40767</v>
      </c>
      <c r="B155" s="347" t="s">
        <v>12417</v>
      </c>
      <c r="C155" s="344" t="s">
        <v>12261</v>
      </c>
      <c r="D155" s="345">
        <v>119.83</v>
      </c>
      <c r="E155" s="343" t="s">
        <v>12319</v>
      </c>
    </row>
    <row r="156" spans="1:5" ht="18">
      <c r="A156" s="342">
        <v>40769</v>
      </c>
      <c r="B156" s="347" t="s">
        <v>12418</v>
      </c>
      <c r="C156" s="344" t="s">
        <v>12261</v>
      </c>
      <c r="D156" s="345">
        <v>176.82</v>
      </c>
      <c r="E156" s="343" t="s">
        <v>12319</v>
      </c>
    </row>
    <row r="157" spans="1:5">
      <c r="A157" s="342">
        <v>40766</v>
      </c>
      <c r="B157" s="343" t="s">
        <v>12419</v>
      </c>
      <c r="C157" s="344" t="s">
        <v>12261</v>
      </c>
      <c r="D157" s="345">
        <v>84.17</v>
      </c>
      <c r="E157" s="346"/>
    </row>
    <row r="158" spans="1:5" ht="18">
      <c r="A158" s="342">
        <v>40771</v>
      </c>
      <c r="B158" s="347" t="s">
        <v>12420</v>
      </c>
      <c r="C158" s="344" t="s">
        <v>12261</v>
      </c>
      <c r="D158" s="345">
        <v>431.28</v>
      </c>
      <c r="E158" s="343" t="s">
        <v>12319</v>
      </c>
    </row>
    <row r="159" spans="1:5" ht="18">
      <c r="A159" s="342">
        <v>40773</v>
      </c>
      <c r="B159" s="347" t="s">
        <v>12421</v>
      </c>
      <c r="C159" s="344" t="s">
        <v>12261</v>
      </c>
      <c r="D159" s="345">
        <v>107.74</v>
      </c>
      <c r="E159" s="343" t="s">
        <v>12319</v>
      </c>
    </row>
    <row r="160" spans="1:5" ht="18">
      <c r="A160" s="342">
        <v>40775</v>
      </c>
      <c r="B160" s="347" t="s">
        <v>12422</v>
      </c>
      <c r="C160" s="344" t="s">
        <v>12261</v>
      </c>
      <c r="D160" s="345">
        <v>176.82</v>
      </c>
      <c r="E160" s="348"/>
    </row>
    <row r="161" spans="1:5">
      <c r="A161" s="342">
        <v>40762</v>
      </c>
      <c r="B161" s="343" t="s">
        <v>12423</v>
      </c>
      <c r="C161" s="344" t="s">
        <v>12259</v>
      </c>
      <c r="D161" s="345">
        <v>10.119999999999999</v>
      </c>
      <c r="E161" s="346"/>
    </row>
    <row r="162" spans="1:5">
      <c r="A162" s="342">
        <v>40804</v>
      </c>
      <c r="B162" s="343" t="s">
        <v>12424</v>
      </c>
      <c r="C162" s="344" t="s">
        <v>12259</v>
      </c>
      <c r="D162" s="345">
        <v>18.59</v>
      </c>
      <c r="E162" s="343" t="s">
        <v>12319</v>
      </c>
    </row>
    <row r="163" spans="1:5" ht="18">
      <c r="A163" s="342">
        <v>40811</v>
      </c>
      <c r="B163" s="347" t="s">
        <v>12425</v>
      </c>
      <c r="C163" s="344" t="s">
        <v>12261</v>
      </c>
      <c r="D163" s="345">
        <v>111.41</v>
      </c>
      <c r="E163" s="348"/>
    </row>
    <row r="164" spans="1:5" ht="18">
      <c r="A164" s="342">
        <v>42211</v>
      </c>
      <c r="B164" s="347" t="s">
        <v>12426</v>
      </c>
      <c r="C164" s="344" t="s">
        <v>12261</v>
      </c>
      <c r="D164" s="345">
        <v>111.41</v>
      </c>
      <c r="E164" s="343" t="s">
        <v>12319</v>
      </c>
    </row>
    <row r="165" spans="1:5">
      <c r="A165" s="342">
        <v>40756</v>
      </c>
      <c r="B165" s="343" t="s">
        <v>12427</v>
      </c>
      <c r="C165" s="344" t="s">
        <v>12261</v>
      </c>
      <c r="D165" s="345">
        <v>11.29</v>
      </c>
      <c r="E165" s="346"/>
    </row>
    <row r="166" spans="1:5">
      <c r="A166" s="342">
        <v>40754</v>
      </c>
      <c r="B166" s="343" t="s">
        <v>12428</v>
      </c>
      <c r="C166" s="344" t="s">
        <v>12259</v>
      </c>
      <c r="D166" s="345">
        <v>2.02</v>
      </c>
      <c r="E166" s="346"/>
    </row>
    <row r="167" spans="1:5">
      <c r="A167" s="342">
        <v>40866</v>
      </c>
      <c r="B167" s="343" t="s">
        <v>12429</v>
      </c>
      <c r="C167" s="344" t="s">
        <v>12259</v>
      </c>
      <c r="D167" s="345">
        <v>1.27</v>
      </c>
      <c r="E167" s="346"/>
    </row>
    <row r="168" spans="1:5">
      <c r="A168" s="342">
        <v>40893</v>
      </c>
      <c r="B168" s="343" t="s">
        <v>12430</v>
      </c>
      <c r="C168" s="344" t="s">
        <v>12379</v>
      </c>
      <c r="D168" s="345">
        <v>29.78</v>
      </c>
      <c r="E168" s="346"/>
    </row>
    <row r="169" spans="1:5">
      <c r="A169" s="342">
        <v>40891</v>
      </c>
      <c r="B169" s="343" t="s">
        <v>12431</v>
      </c>
      <c r="C169" s="344" t="s">
        <v>12259</v>
      </c>
      <c r="D169" s="345">
        <v>24.08</v>
      </c>
      <c r="E169" s="346"/>
    </row>
    <row r="170" spans="1:5">
      <c r="A170" s="342">
        <v>40890</v>
      </c>
      <c r="B170" s="343" t="s">
        <v>12432</v>
      </c>
      <c r="C170" s="344" t="s">
        <v>12259</v>
      </c>
      <c r="D170" s="345">
        <v>100.12</v>
      </c>
      <c r="E170" s="343" t="s">
        <v>12319</v>
      </c>
    </row>
    <row r="171" spans="1:5" ht="18">
      <c r="A171" s="342">
        <v>40892</v>
      </c>
      <c r="B171" s="347" t="s">
        <v>12433</v>
      </c>
      <c r="C171" s="344" t="s">
        <v>12259</v>
      </c>
      <c r="D171" s="345">
        <v>115.08</v>
      </c>
      <c r="E171" s="343" t="s">
        <v>12319</v>
      </c>
    </row>
    <row r="172" spans="1:5">
      <c r="A172" s="342">
        <v>40749</v>
      </c>
      <c r="B172" s="343" t="s">
        <v>12434</v>
      </c>
      <c r="C172" s="344" t="s">
        <v>12259</v>
      </c>
      <c r="D172" s="345">
        <v>0.27</v>
      </c>
      <c r="E172" s="346"/>
    </row>
    <row r="173" spans="1:5">
      <c r="A173" s="342">
        <v>40750</v>
      </c>
      <c r="B173" s="343" t="s">
        <v>12435</v>
      </c>
      <c r="C173" s="344" t="s">
        <v>12259</v>
      </c>
      <c r="D173" s="345">
        <v>1.34</v>
      </c>
      <c r="E173" s="346"/>
    </row>
    <row r="174" spans="1:5" ht="18">
      <c r="A174" s="342">
        <v>40792</v>
      </c>
      <c r="B174" s="347" t="s">
        <v>12436</v>
      </c>
      <c r="C174" s="344" t="s">
        <v>12261</v>
      </c>
      <c r="D174" s="345">
        <v>147.84</v>
      </c>
      <c r="E174" s="343" t="s">
        <v>12319</v>
      </c>
    </row>
    <row r="175" spans="1:5">
      <c r="A175" s="342">
        <v>40794</v>
      </c>
      <c r="B175" s="343" t="s">
        <v>12437</v>
      </c>
      <c r="C175" s="344" t="s">
        <v>12261</v>
      </c>
      <c r="D175" s="345">
        <v>62.09</v>
      </c>
      <c r="E175" s="343" t="s">
        <v>12319</v>
      </c>
    </row>
    <row r="176" spans="1:5" ht="18">
      <c r="A176" s="342">
        <v>40796</v>
      </c>
      <c r="B176" s="347" t="s">
        <v>12438</v>
      </c>
      <c r="C176" s="344" t="s">
        <v>12261</v>
      </c>
      <c r="D176" s="345">
        <v>62.95</v>
      </c>
      <c r="E176" s="343" t="s">
        <v>12319</v>
      </c>
    </row>
    <row r="177" spans="1:5" ht="18">
      <c r="A177" s="342">
        <v>41098</v>
      </c>
      <c r="B177" s="347" t="s">
        <v>12439</v>
      </c>
      <c r="C177" s="344" t="s">
        <v>12261</v>
      </c>
      <c r="D177" s="345">
        <v>62.95</v>
      </c>
      <c r="E177" s="348"/>
    </row>
    <row r="178" spans="1:5">
      <c r="A178" s="342">
        <v>40786</v>
      </c>
      <c r="B178" s="343" t="s">
        <v>12440</v>
      </c>
      <c r="C178" s="344" t="s">
        <v>12261</v>
      </c>
      <c r="D178" s="345">
        <v>182.11</v>
      </c>
      <c r="E178" s="343" t="s">
        <v>12319</v>
      </c>
    </row>
    <row r="179" spans="1:5">
      <c r="A179" s="342">
        <v>43327</v>
      </c>
      <c r="B179" s="343" t="s">
        <v>12441</v>
      </c>
      <c r="C179" s="344" t="s">
        <v>12261</v>
      </c>
      <c r="D179" s="345">
        <v>182.11</v>
      </c>
      <c r="E179" s="346"/>
    </row>
    <row r="180" spans="1:5">
      <c r="A180" s="342">
        <v>42675</v>
      </c>
      <c r="B180" s="343" t="s">
        <v>12442</v>
      </c>
      <c r="C180" s="344" t="s">
        <v>12261</v>
      </c>
      <c r="D180" s="345">
        <v>216.21</v>
      </c>
      <c r="E180" s="346"/>
    </row>
    <row r="181" spans="1:5">
      <c r="A181" s="342">
        <v>40802</v>
      </c>
      <c r="B181" s="343" t="s">
        <v>12443</v>
      </c>
      <c r="C181" s="344" t="s">
        <v>12261</v>
      </c>
      <c r="D181" s="345">
        <v>112.39</v>
      </c>
      <c r="E181" s="343" t="s">
        <v>12319</v>
      </c>
    </row>
    <row r="182" spans="1:5">
      <c r="A182" s="342">
        <v>41074</v>
      </c>
      <c r="B182" s="343" t="s">
        <v>12444</v>
      </c>
      <c r="C182" s="344" t="s">
        <v>12261</v>
      </c>
      <c r="D182" s="345">
        <v>112.8</v>
      </c>
      <c r="E182" s="346"/>
    </row>
    <row r="183" spans="1:5">
      <c r="A183" s="342">
        <v>40776</v>
      </c>
      <c r="B183" s="343" t="s">
        <v>12445</v>
      </c>
      <c r="C183" s="344" t="s">
        <v>12261</v>
      </c>
      <c r="D183" s="345">
        <v>70.150000000000006</v>
      </c>
      <c r="E183" s="343" t="s">
        <v>12319</v>
      </c>
    </row>
    <row r="184" spans="1:5">
      <c r="A184" s="342">
        <v>40778</v>
      </c>
      <c r="B184" s="343" t="s">
        <v>12446</v>
      </c>
      <c r="C184" s="344" t="s">
        <v>12261</v>
      </c>
      <c r="D184" s="345">
        <v>81.569999999999993</v>
      </c>
      <c r="E184" s="343" t="s">
        <v>12319</v>
      </c>
    </row>
    <row r="185" spans="1:5">
      <c r="A185" s="342">
        <v>40780</v>
      </c>
      <c r="B185" s="343" t="s">
        <v>12447</v>
      </c>
      <c r="C185" s="344" t="s">
        <v>12261</v>
      </c>
      <c r="D185" s="345">
        <v>117.08</v>
      </c>
      <c r="E185" s="343" t="s">
        <v>12319</v>
      </c>
    </row>
    <row r="186" spans="1:5">
      <c r="A186" s="342">
        <v>40782</v>
      </c>
      <c r="B186" s="343" t="s">
        <v>12448</v>
      </c>
      <c r="C186" s="344" t="s">
        <v>12261</v>
      </c>
      <c r="D186" s="345">
        <v>149.19</v>
      </c>
      <c r="E186" s="343" t="s">
        <v>12319</v>
      </c>
    </row>
    <row r="187" spans="1:5" ht="18">
      <c r="A187" s="342">
        <v>40830</v>
      </c>
      <c r="B187" s="347" t="s">
        <v>12449</v>
      </c>
      <c r="C187" s="344" t="s">
        <v>12259</v>
      </c>
      <c r="D187" s="345">
        <v>13.66</v>
      </c>
      <c r="E187" s="343" t="s">
        <v>12319</v>
      </c>
    </row>
    <row r="188" spans="1:5" ht="18">
      <c r="A188" s="342">
        <v>40873</v>
      </c>
      <c r="B188" s="347" t="s">
        <v>12450</v>
      </c>
      <c r="C188" s="344" t="s">
        <v>12259</v>
      </c>
      <c r="D188" s="345">
        <v>11.08</v>
      </c>
      <c r="E188" s="343" t="s">
        <v>12319</v>
      </c>
    </row>
    <row r="189" spans="1:5" ht="18">
      <c r="A189" s="342">
        <v>40876</v>
      </c>
      <c r="B189" s="347" t="s">
        <v>12451</v>
      </c>
      <c r="C189" s="344" t="s">
        <v>12259</v>
      </c>
      <c r="D189" s="345">
        <v>11.91</v>
      </c>
      <c r="E189" s="348"/>
    </row>
    <row r="190" spans="1:5" ht="18">
      <c r="A190" s="342">
        <v>41363</v>
      </c>
      <c r="B190" s="347" t="s">
        <v>12452</v>
      </c>
      <c r="C190" s="344" t="s">
        <v>12259</v>
      </c>
      <c r="D190" s="345">
        <v>20.48</v>
      </c>
      <c r="E190" s="343" t="s">
        <v>12319</v>
      </c>
    </row>
    <row r="191" spans="1:5" ht="18">
      <c r="A191" s="342">
        <v>40831</v>
      </c>
      <c r="B191" s="347" t="s">
        <v>12453</v>
      </c>
      <c r="C191" s="344" t="s">
        <v>12259</v>
      </c>
      <c r="D191" s="345">
        <v>34.590000000000003</v>
      </c>
      <c r="E191" s="343" t="s">
        <v>12319</v>
      </c>
    </row>
    <row r="192" spans="1:5" ht="18">
      <c r="A192" s="342">
        <v>40827</v>
      </c>
      <c r="B192" s="347" t="s">
        <v>12454</v>
      </c>
      <c r="C192" s="344" t="s">
        <v>12259</v>
      </c>
      <c r="D192" s="345">
        <v>19.91</v>
      </c>
      <c r="E192" s="343" t="s">
        <v>12319</v>
      </c>
    </row>
    <row r="193" spans="1:6" ht="18">
      <c r="A193" s="342">
        <v>40828</v>
      </c>
      <c r="B193" s="347" t="s">
        <v>12455</v>
      </c>
      <c r="C193" s="344" t="s">
        <v>12259</v>
      </c>
      <c r="D193" s="345">
        <v>12.5</v>
      </c>
      <c r="E193" s="343" t="s">
        <v>12319</v>
      </c>
    </row>
    <row r="194" spans="1:6" ht="18">
      <c r="A194" s="342">
        <v>40874</v>
      </c>
      <c r="B194" s="347" t="s">
        <v>12456</v>
      </c>
      <c r="C194" s="344" t="s">
        <v>12259</v>
      </c>
      <c r="D194" s="345">
        <v>12.28</v>
      </c>
      <c r="E194" s="343" t="s">
        <v>12319</v>
      </c>
    </row>
    <row r="195" spans="1:6" ht="18">
      <c r="A195" s="342">
        <v>40875</v>
      </c>
      <c r="B195" s="347" t="s">
        <v>12457</v>
      </c>
      <c r="C195" s="344" t="s">
        <v>12259</v>
      </c>
      <c r="D195" s="345">
        <v>11.71</v>
      </c>
      <c r="E195" s="348"/>
    </row>
    <row r="196" spans="1:6" ht="18">
      <c r="A196" s="342">
        <v>40829</v>
      </c>
      <c r="B196" s="347" t="s">
        <v>12458</v>
      </c>
      <c r="C196" s="344" t="s">
        <v>12259</v>
      </c>
      <c r="D196" s="345">
        <v>31.77</v>
      </c>
      <c r="E196" s="343" t="s">
        <v>12319</v>
      </c>
    </row>
    <row r="197" spans="1:6" ht="18">
      <c r="A197" s="342">
        <v>40824</v>
      </c>
      <c r="B197" s="347" t="s">
        <v>12459</v>
      </c>
      <c r="C197" s="344" t="s">
        <v>12259</v>
      </c>
      <c r="D197" s="345">
        <v>7.79</v>
      </c>
      <c r="E197" s="343" t="s">
        <v>12319</v>
      </c>
    </row>
    <row r="198" spans="1:6" ht="18">
      <c r="A198" s="342">
        <v>40825</v>
      </c>
      <c r="B198" s="347" t="s">
        <v>12460</v>
      </c>
      <c r="C198" s="344" t="s">
        <v>12259</v>
      </c>
      <c r="D198" s="345">
        <v>15.2</v>
      </c>
      <c r="E198" s="343" t="s">
        <v>12319</v>
      </c>
    </row>
    <row r="199" spans="1:6" ht="18">
      <c r="A199" s="342">
        <v>40820</v>
      </c>
      <c r="B199" s="347" t="s">
        <v>12461</v>
      </c>
      <c r="C199" s="344" t="s">
        <v>12259</v>
      </c>
      <c r="D199" s="345">
        <v>7.17</v>
      </c>
      <c r="E199" s="343" t="s">
        <v>12319</v>
      </c>
    </row>
    <row r="200" spans="1:6">
      <c r="A200" s="342">
        <v>40821</v>
      </c>
      <c r="B200" s="343" t="s">
        <v>12462</v>
      </c>
      <c r="C200" s="344" t="s">
        <v>12259</v>
      </c>
      <c r="D200" s="345">
        <v>14.58</v>
      </c>
      <c r="E200" s="343" t="s">
        <v>12319</v>
      </c>
      <c r="F200" s="349"/>
    </row>
    <row r="201" spans="1:6" ht="18">
      <c r="A201" s="342">
        <v>40840</v>
      </c>
      <c r="B201" s="347" t="s">
        <v>12463</v>
      </c>
      <c r="C201" s="344" t="s">
        <v>12345</v>
      </c>
      <c r="D201" s="345">
        <v>88.26</v>
      </c>
      <c r="E201" s="343" t="s">
        <v>12319</v>
      </c>
      <c r="F201" s="349"/>
    </row>
    <row r="202" spans="1:6">
      <c r="A202" s="342">
        <v>43331</v>
      </c>
      <c r="B202" s="343" t="s">
        <v>12464</v>
      </c>
      <c r="C202" s="344" t="s">
        <v>12261</v>
      </c>
      <c r="D202" s="345">
        <v>10.63</v>
      </c>
      <c r="E202" s="346"/>
      <c r="F202" s="349"/>
    </row>
    <row r="203" spans="1:6">
      <c r="A203" s="578" t="s">
        <v>12465</v>
      </c>
      <c r="B203" s="578"/>
      <c r="C203" s="578"/>
      <c r="D203" s="578"/>
      <c r="E203" s="578"/>
      <c r="F203" s="578"/>
    </row>
    <row r="204" spans="1:6">
      <c r="A204" s="350" t="s">
        <v>12317</v>
      </c>
      <c r="B204" s="351" t="s">
        <v>4649</v>
      </c>
      <c r="C204" s="352" t="s">
        <v>4650</v>
      </c>
      <c r="D204" s="350" t="s">
        <v>4651</v>
      </c>
      <c r="E204" s="351" t="s">
        <v>4652</v>
      </c>
      <c r="F204" s="349"/>
    </row>
    <row r="205" spans="1:6">
      <c r="A205" s="342">
        <v>100394</v>
      </c>
      <c r="B205" s="343" t="s">
        <v>12466</v>
      </c>
      <c r="C205" s="344" t="s">
        <v>12467</v>
      </c>
      <c r="D205" s="345">
        <v>22.32</v>
      </c>
      <c r="E205" s="346"/>
      <c r="F205" s="349"/>
    </row>
    <row r="206" spans="1:6">
      <c r="A206" s="342">
        <v>40376</v>
      </c>
      <c r="B206" s="343" t="s">
        <v>12468</v>
      </c>
      <c r="C206" s="344" t="s">
        <v>12467</v>
      </c>
      <c r="D206" s="345">
        <v>20.69</v>
      </c>
      <c r="E206" s="346"/>
      <c r="F206" s="349"/>
    </row>
    <row r="207" spans="1:6" ht="18">
      <c r="A207" s="342">
        <v>43351</v>
      </c>
      <c r="B207" s="347" t="s">
        <v>12469</v>
      </c>
      <c r="C207" s="344" t="s">
        <v>12467</v>
      </c>
      <c r="D207" s="345">
        <v>19.760000000000002</v>
      </c>
      <c r="E207" s="348"/>
      <c r="F207" s="349"/>
    </row>
    <row r="208" spans="1:6">
      <c r="A208" s="342">
        <v>43350</v>
      </c>
      <c r="B208" s="343" t="s">
        <v>12470</v>
      </c>
      <c r="C208" s="344" t="s">
        <v>12467</v>
      </c>
      <c r="D208" s="345">
        <v>20.66</v>
      </c>
      <c r="E208" s="346"/>
      <c r="F208" s="349"/>
    </row>
    <row r="209" spans="1:6">
      <c r="A209" s="342">
        <v>41261</v>
      </c>
      <c r="B209" s="343" t="s">
        <v>12471</v>
      </c>
      <c r="C209" s="344" t="s">
        <v>12467</v>
      </c>
      <c r="D209" s="345">
        <v>18.149999999999999</v>
      </c>
      <c r="E209" s="346"/>
      <c r="F209" s="349"/>
    </row>
    <row r="210" spans="1:6">
      <c r="A210" s="342">
        <v>41023</v>
      </c>
      <c r="B210" s="343" t="s">
        <v>12472</v>
      </c>
      <c r="C210" s="344" t="s">
        <v>12379</v>
      </c>
      <c r="D210" s="345">
        <v>119.09</v>
      </c>
      <c r="E210" s="346"/>
      <c r="F210" s="349"/>
    </row>
    <row r="211" spans="1:6" ht="18">
      <c r="A211" s="342">
        <v>41575</v>
      </c>
      <c r="B211" s="347" t="s">
        <v>12473</v>
      </c>
      <c r="C211" s="344" t="s">
        <v>12259</v>
      </c>
      <c r="D211" s="345">
        <v>73.7</v>
      </c>
      <c r="E211" s="343" t="s">
        <v>12319</v>
      </c>
      <c r="F211" s="349"/>
    </row>
    <row r="212" spans="1:6" ht="18">
      <c r="A212" s="342">
        <v>40346</v>
      </c>
      <c r="B212" s="347" t="s">
        <v>12474</v>
      </c>
      <c r="C212" s="344" t="s">
        <v>12259</v>
      </c>
      <c r="D212" s="345">
        <v>120.6</v>
      </c>
      <c r="E212" s="343" t="s">
        <v>12319</v>
      </c>
      <c r="F212" s="349"/>
    </row>
    <row r="213" spans="1:6" ht="18">
      <c r="A213" s="342">
        <v>40345</v>
      </c>
      <c r="B213" s="347" t="s">
        <v>12475</v>
      </c>
      <c r="C213" s="344" t="s">
        <v>12259</v>
      </c>
      <c r="D213" s="345">
        <v>76</v>
      </c>
      <c r="E213" s="343" t="s">
        <v>12319</v>
      </c>
      <c r="F213" s="349"/>
    </row>
    <row r="214" spans="1:6" ht="18">
      <c r="A214" s="342">
        <v>40343</v>
      </c>
      <c r="B214" s="347" t="s">
        <v>12476</v>
      </c>
      <c r="C214" s="344" t="s">
        <v>12261</v>
      </c>
      <c r="D214" s="345">
        <v>465.9</v>
      </c>
      <c r="E214" s="343" t="s">
        <v>12319</v>
      </c>
      <c r="F214" s="349"/>
    </row>
    <row r="215" spans="1:6">
      <c r="A215" s="342">
        <v>40344</v>
      </c>
      <c r="B215" s="343" t="s">
        <v>12477</v>
      </c>
      <c r="C215" s="344" t="s">
        <v>12261</v>
      </c>
      <c r="D215" s="345">
        <v>349.15</v>
      </c>
      <c r="E215" s="343" t="s">
        <v>12319</v>
      </c>
      <c r="F215" s="349"/>
    </row>
    <row r="216" spans="1:6">
      <c r="A216" s="342">
        <v>41027</v>
      </c>
      <c r="B216" s="343" t="s">
        <v>12478</v>
      </c>
      <c r="C216" s="344" t="s">
        <v>12261</v>
      </c>
      <c r="D216" s="345">
        <v>37.979999999999997</v>
      </c>
      <c r="E216" s="346"/>
      <c r="F216" s="349"/>
    </row>
    <row r="217" spans="1:6">
      <c r="A217" s="342">
        <v>40337</v>
      </c>
      <c r="B217" s="343" t="s">
        <v>12479</v>
      </c>
      <c r="C217" s="344" t="s">
        <v>12259</v>
      </c>
      <c r="D217" s="345">
        <v>166.38</v>
      </c>
      <c r="E217" s="346"/>
      <c r="F217" s="349"/>
    </row>
    <row r="218" spans="1:6">
      <c r="A218" s="342">
        <v>40395</v>
      </c>
      <c r="B218" s="343" t="s">
        <v>12480</v>
      </c>
      <c r="C218" s="344" t="s">
        <v>12259</v>
      </c>
      <c r="D218" s="345">
        <v>30.22</v>
      </c>
      <c r="E218" s="346"/>
      <c r="F218" s="349"/>
    </row>
    <row r="219" spans="1:6">
      <c r="A219" s="342">
        <v>40300</v>
      </c>
      <c r="B219" s="343" t="s">
        <v>12481</v>
      </c>
      <c r="C219" s="344" t="s">
        <v>12261</v>
      </c>
      <c r="D219" s="345">
        <v>64.55</v>
      </c>
      <c r="E219" s="346"/>
      <c r="F219" s="349"/>
    </row>
    <row r="220" spans="1:6">
      <c r="A220" s="342">
        <v>40348</v>
      </c>
      <c r="B220" s="343" t="s">
        <v>12482</v>
      </c>
      <c r="C220" s="344" t="s">
        <v>12261</v>
      </c>
      <c r="D220" s="345">
        <v>568.03</v>
      </c>
      <c r="E220" s="343" t="s">
        <v>12319</v>
      </c>
      <c r="F220" s="349"/>
    </row>
    <row r="221" spans="1:6">
      <c r="A221" s="342">
        <v>40347</v>
      </c>
      <c r="B221" s="343" t="s">
        <v>12483</v>
      </c>
      <c r="C221" s="344" t="s">
        <v>12261</v>
      </c>
      <c r="D221" s="354">
        <v>1015.44</v>
      </c>
      <c r="E221" s="343" t="s">
        <v>12319</v>
      </c>
      <c r="F221" s="349"/>
    </row>
    <row r="222" spans="1:6">
      <c r="A222" s="342">
        <v>41415</v>
      </c>
      <c r="B222" s="343" t="s">
        <v>12484</v>
      </c>
      <c r="C222" s="344" t="s">
        <v>12261</v>
      </c>
      <c r="D222" s="345">
        <v>584.04999999999995</v>
      </c>
      <c r="E222" s="343" t="s">
        <v>12319</v>
      </c>
      <c r="F222" s="349"/>
    </row>
    <row r="223" spans="1:6">
      <c r="A223" s="342">
        <v>42257</v>
      </c>
      <c r="B223" s="343" t="s">
        <v>12485</v>
      </c>
      <c r="C223" s="344" t="s">
        <v>12261</v>
      </c>
      <c r="D223" s="345">
        <v>11.35</v>
      </c>
      <c r="E223" s="346"/>
      <c r="F223" s="349"/>
    </row>
    <row r="224" spans="1:6">
      <c r="A224" s="342">
        <v>40519</v>
      </c>
      <c r="B224" s="343" t="s">
        <v>12486</v>
      </c>
      <c r="C224" s="344" t="s">
        <v>12379</v>
      </c>
      <c r="D224" s="345">
        <v>343.75</v>
      </c>
      <c r="E224" s="343" t="s">
        <v>12319</v>
      </c>
      <c r="F224" s="349"/>
    </row>
    <row r="225" spans="1:6">
      <c r="A225" s="342">
        <v>40520</v>
      </c>
      <c r="B225" s="343" t="s">
        <v>12487</v>
      </c>
      <c r="C225" s="344" t="s">
        <v>12379</v>
      </c>
      <c r="D225" s="345">
        <v>537.36</v>
      </c>
      <c r="E225" s="343" t="s">
        <v>12319</v>
      </c>
      <c r="F225" s="349"/>
    </row>
    <row r="226" spans="1:6">
      <c r="A226" s="342">
        <v>40521</v>
      </c>
      <c r="B226" s="343" t="s">
        <v>12488</v>
      </c>
      <c r="C226" s="344" t="s">
        <v>12379</v>
      </c>
      <c r="D226" s="345">
        <v>773.32</v>
      </c>
      <c r="E226" s="343" t="s">
        <v>12319</v>
      </c>
      <c r="F226" s="349"/>
    </row>
    <row r="227" spans="1:6">
      <c r="A227" s="342">
        <v>40522</v>
      </c>
      <c r="B227" s="343" t="s">
        <v>12489</v>
      </c>
      <c r="C227" s="344" t="s">
        <v>12379</v>
      </c>
      <c r="D227" s="354">
        <v>1044.0999999999999</v>
      </c>
      <c r="E227" s="343" t="s">
        <v>12319</v>
      </c>
      <c r="F227" s="349"/>
    </row>
    <row r="228" spans="1:6">
      <c r="A228" s="342">
        <v>40523</v>
      </c>
      <c r="B228" s="343" t="s">
        <v>12490</v>
      </c>
      <c r="C228" s="344" t="s">
        <v>12379</v>
      </c>
      <c r="D228" s="354">
        <v>1507.58</v>
      </c>
      <c r="E228" s="343" t="s">
        <v>12319</v>
      </c>
      <c r="F228" s="349"/>
    </row>
    <row r="229" spans="1:6">
      <c r="A229" s="342">
        <v>40513</v>
      </c>
      <c r="B229" s="343" t="s">
        <v>12491</v>
      </c>
      <c r="C229" s="344" t="s">
        <v>12379</v>
      </c>
      <c r="D229" s="345">
        <v>122.82</v>
      </c>
      <c r="E229" s="343" t="s">
        <v>12319</v>
      </c>
      <c r="F229" s="349"/>
    </row>
    <row r="230" spans="1:6">
      <c r="A230" s="342">
        <v>40514</v>
      </c>
      <c r="B230" s="343" t="s">
        <v>12492</v>
      </c>
      <c r="C230" s="344" t="s">
        <v>12379</v>
      </c>
      <c r="D230" s="345">
        <v>205.66</v>
      </c>
      <c r="E230" s="343" t="s">
        <v>12319</v>
      </c>
      <c r="F230" s="349"/>
    </row>
    <row r="231" spans="1:6">
      <c r="A231" s="342">
        <v>40515</v>
      </c>
      <c r="B231" s="343" t="s">
        <v>12493</v>
      </c>
      <c r="C231" s="344" t="s">
        <v>12379</v>
      </c>
      <c r="D231" s="345">
        <v>313.39999999999998</v>
      </c>
      <c r="E231" s="343" t="s">
        <v>12319</v>
      </c>
      <c r="F231" s="349"/>
    </row>
    <row r="232" spans="1:6">
      <c r="A232" s="342">
        <v>40516</v>
      </c>
      <c r="B232" s="343" t="s">
        <v>12494</v>
      </c>
      <c r="C232" s="344" t="s">
        <v>12379</v>
      </c>
      <c r="D232" s="345">
        <v>442.02</v>
      </c>
      <c r="E232" s="343" t="s">
        <v>12319</v>
      </c>
      <c r="F232" s="349"/>
    </row>
    <row r="233" spans="1:6">
      <c r="A233" s="342">
        <v>40517</v>
      </c>
      <c r="B233" s="343" t="s">
        <v>12495</v>
      </c>
      <c r="C233" s="344" t="s">
        <v>12379</v>
      </c>
      <c r="D233" s="345">
        <v>588.64</v>
      </c>
      <c r="E233" s="343" t="s">
        <v>12319</v>
      </c>
      <c r="F233" s="349"/>
    </row>
    <row r="234" spans="1:6">
      <c r="A234" s="342">
        <v>40518</v>
      </c>
      <c r="B234" s="343" t="s">
        <v>12496</v>
      </c>
      <c r="C234" s="344" t="s">
        <v>12379</v>
      </c>
      <c r="D234" s="345">
        <v>836.28</v>
      </c>
      <c r="E234" s="343" t="s">
        <v>12319</v>
      </c>
      <c r="F234" s="349"/>
    </row>
    <row r="235" spans="1:6">
      <c r="A235" s="342">
        <v>40524</v>
      </c>
      <c r="B235" s="343" t="s">
        <v>12497</v>
      </c>
      <c r="C235" s="344" t="s">
        <v>12379</v>
      </c>
      <c r="D235" s="345">
        <v>479.51</v>
      </c>
      <c r="E235" s="343" t="s">
        <v>12319</v>
      </c>
      <c r="F235" s="349"/>
    </row>
    <row r="236" spans="1:6">
      <c r="A236" s="342">
        <v>40525</v>
      </c>
      <c r="B236" s="343" t="s">
        <v>12498</v>
      </c>
      <c r="C236" s="344" t="s">
        <v>12379</v>
      </c>
      <c r="D236" s="345">
        <v>762.48</v>
      </c>
      <c r="E236" s="343" t="s">
        <v>12319</v>
      </c>
      <c r="F236" s="349"/>
    </row>
    <row r="237" spans="1:6">
      <c r="A237" s="342">
        <v>40526</v>
      </c>
      <c r="B237" s="343" t="s">
        <v>12499</v>
      </c>
      <c r="C237" s="344" t="s">
        <v>12379</v>
      </c>
      <c r="D237" s="354">
        <v>1104.04</v>
      </c>
      <c r="E237" s="343" t="s">
        <v>12319</v>
      </c>
      <c r="F237" s="349"/>
    </row>
    <row r="238" spans="1:6">
      <c r="A238" s="342">
        <v>40527</v>
      </c>
      <c r="B238" s="343" t="s">
        <v>12500</v>
      </c>
      <c r="C238" s="344" t="s">
        <v>12379</v>
      </c>
      <c r="D238" s="354">
        <v>1499.57</v>
      </c>
      <c r="E238" s="343" t="s">
        <v>12319</v>
      </c>
      <c r="F238" s="349"/>
    </row>
    <row r="239" spans="1:6">
      <c r="A239" s="342">
        <v>40528</v>
      </c>
      <c r="B239" s="343" t="s">
        <v>12501</v>
      </c>
      <c r="C239" s="344" t="s">
        <v>12379</v>
      </c>
      <c r="D239" s="354">
        <v>2178.89</v>
      </c>
      <c r="E239" s="343" t="s">
        <v>12319</v>
      </c>
      <c r="F239" s="349"/>
    </row>
    <row r="240" spans="1:6">
      <c r="A240" s="342">
        <v>41177</v>
      </c>
      <c r="B240" s="343" t="s">
        <v>12502</v>
      </c>
      <c r="C240" s="344" t="s">
        <v>12379</v>
      </c>
      <c r="D240" s="345">
        <v>65.400000000000006</v>
      </c>
      <c r="E240" s="343" t="s">
        <v>12319</v>
      </c>
      <c r="F240" s="349"/>
    </row>
    <row r="241" spans="1:6">
      <c r="A241" s="342">
        <v>100391</v>
      </c>
      <c r="B241" s="343" t="s">
        <v>12503</v>
      </c>
      <c r="C241" s="344" t="s">
        <v>12379</v>
      </c>
      <c r="D241" s="345">
        <v>72.989999999999995</v>
      </c>
      <c r="E241" s="343" t="s">
        <v>12319</v>
      </c>
      <c r="F241" s="349"/>
    </row>
    <row r="242" spans="1:6">
      <c r="A242" s="342">
        <v>41172</v>
      </c>
      <c r="B242" s="343" t="s">
        <v>12504</v>
      </c>
      <c r="C242" s="344" t="s">
        <v>12379</v>
      </c>
      <c r="D242" s="345">
        <v>109.11</v>
      </c>
      <c r="E242" s="343" t="s">
        <v>12319</v>
      </c>
      <c r="F242" s="349"/>
    </row>
    <row r="243" spans="1:6">
      <c r="A243" s="342">
        <v>40620</v>
      </c>
      <c r="B243" s="343" t="s">
        <v>12505</v>
      </c>
      <c r="C243" s="344" t="s">
        <v>12276</v>
      </c>
      <c r="D243" s="354">
        <v>22935.3</v>
      </c>
      <c r="E243" s="346"/>
      <c r="F243" s="349"/>
    </row>
    <row r="244" spans="1:6">
      <c r="A244" s="342">
        <v>40626</v>
      </c>
      <c r="B244" s="343" t="s">
        <v>12506</v>
      </c>
      <c r="C244" s="344" t="s">
        <v>12276</v>
      </c>
      <c r="D244" s="354">
        <v>22240.26</v>
      </c>
      <c r="E244" s="346"/>
      <c r="F244" s="349"/>
    </row>
    <row r="245" spans="1:6">
      <c r="A245" s="342">
        <v>40621</v>
      </c>
      <c r="B245" s="343" t="s">
        <v>12507</v>
      </c>
      <c r="C245" s="344" t="s">
        <v>12276</v>
      </c>
      <c r="D245" s="354">
        <v>35245.71</v>
      </c>
      <c r="E245" s="346"/>
      <c r="F245" s="349"/>
    </row>
    <row r="246" spans="1:6">
      <c r="A246" s="342">
        <v>40622</v>
      </c>
      <c r="B246" s="343" t="s">
        <v>12508</v>
      </c>
      <c r="C246" s="344" t="s">
        <v>12276</v>
      </c>
      <c r="D246" s="354">
        <v>55877.03</v>
      </c>
      <c r="E246" s="346"/>
      <c r="F246" s="349"/>
    </row>
    <row r="247" spans="1:6">
      <c r="A247" s="342">
        <v>40627</v>
      </c>
      <c r="B247" s="343" t="s">
        <v>12509</v>
      </c>
      <c r="C247" s="344" t="s">
        <v>12276</v>
      </c>
      <c r="D247" s="354">
        <v>41139.050000000003</v>
      </c>
      <c r="E247" s="346"/>
      <c r="F247" s="349"/>
    </row>
    <row r="248" spans="1:6">
      <c r="A248" s="342">
        <v>40623</v>
      </c>
      <c r="B248" s="343" t="s">
        <v>12510</v>
      </c>
      <c r="C248" s="344" t="s">
        <v>12276</v>
      </c>
      <c r="D248" s="354">
        <v>49076.02</v>
      </c>
      <c r="E248" s="346"/>
      <c r="F248" s="349"/>
    </row>
    <row r="249" spans="1:6">
      <c r="A249" s="342">
        <v>40624</v>
      </c>
      <c r="B249" s="343" t="s">
        <v>12511</v>
      </c>
      <c r="C249" s="344" t="s">
        <v>12276</v>
      </c>
      <c r="D249" s="354">
        <v>63355.42</v>
      </c>
      <c r="E249" s="346"/>
      <c r="F249" s="349"/>
    </row>
    <row r="250" spans="1:6">
      <c r="A250" s="342">
        <v>40625</v>
      </c>
      <c r="B250" s="343" t="s">
        <v>12512</v>
      </c>
      <c r="C250" s="344" t="s">
        <v>12276</v>
      </c>
      <c r="D250" s="354">
        <v>70564.179999999993</v>
      </c>
      <c r="E250" s="346"/>
      <c r="F250" s="349"/>
    </row>
    <row r="251" spans="1:6">
      <c r="A251" s="342">
        <v>40613</v>
      </c>
      <c r="B251" s="343" t="s">
        <v>12513</v>
      </c>
      <c r="C251" s="344" t="s">
        <v>12276</v>
      </c>
      <c r="D251" s="354">
        <v>19733.3</v>
      </c>
      <c r="E251" s="346"/>
      <c r="F251" s="349"/>
    </row>
    <row r="252" spans="1:6">
      <c r="A252" s="342">
        <v>40614</v>
      </c>
      <c r="B252" s="343" t="s">
        <v>12514</v>
      </c>
      <c r="C252" s="344" t="s">
        <v>12276</v>
      </c>
      <c r="D252" s="354">
        <v>30639.82</v>
      </c>
      <c r="E252" s="346"/>
      <c r="F252" s="349"/>
    </row>
    <row r="253" spans="1:6">
      <c r="A253" s="342">
        <v>40615</v>
      </c>
      <c r="B253" s="343" t="s">
        <v>12515</v>
      </c>
      <c r="C253" s="344" t="s">
        <v>12276</v>
      </c>
      <c r="D253" s="354">
        <v>46837.91</v>
      </c>
      <c r="E253" s="346"/>
      <c r="F253" s="349"/>
    </row>
    <row r="254" spans="1:6">
      <c r="A254" s="342">
        <v>40616</v>
      </c>
      <c r="B254" s="343" t="s">
        <v>12516</v>
      </c>
      <c r="C254" s="344" t="s">
        <v>12276</v>
      </c>
      <c r="D254" s="354">
        <v>40318.03</v>
      </c>
      <c r="E254" s="346"/>
      <c r="F254" s="349"/>
    </row>
    <row r="255" spans="1:6">
      <c r="A255" s="342">
        <v>40617</v>
      </c>
      <c r="B255" s="343" t="s">
        <v>12517</v>
      </c>
      <c r="C255" s="344" t="s">
        <v>12276</v>
      </c>
      <c r="D255" s="354">
        <v>52392.09</v>
      </c>
      <c r="E255" s="346"/>
      <c r="F255" s="349"/>
    </row>
    <row r="256" spans="1:6">
      <c r="A256" s="342">
        <v>40618</v>
      </c>
      <c r="B256" s="343" t="s">
        <v>12518</v>
      </c>
      <c r="C256" s="344" t="s">
        <v>12276</v>
      </c>
      <c r="D256" s="354">
        <v>58123.65</v>
      </c>
      <c r="E256" s="346"/>
      <c r="F256" s="349"/>
    </row>
    <row r="257" spans="1:6">
      <c r="A257" s="342">
        <v>40629</v>
      </c>
      <c r="B257" s="343" t="s">
        <v>12519</v>
      </c>
      <c r="C257" s="344" t="s">
        <v>12276</v>
      </c>
      <c r="D257" s="354">
        <v>28400.57</v>
      </c>
      <c r="E257" s="346"/>
      <c r="F257" s="349"/>
    </row>
    <row r="258" spans="1:6">
      <c r="A258" s="342">
        <v>40630</v>
      </c>
      <c r="B258" s="343" t="s">
        <v>12520</v>
      </c>
      <c r="C258" s="344" t="s">
        <v>12276</v>
      </c>
      <c r="D258" s="354">
        <v>43155.35</v>
      </c>
      <c r="E258" s="346"/>
      <c r="F258" s="349"/>
    </row>
    <row r="259" spans="1:6">
      <c r="A259" s="342">
        <v>40631</v>
      </c>
      <c r="B259" s="343" t="s">
        <v>12521</v>
      </c>
      <c r="C259" s="344" t="s">
        <v>12276</v>
      </c>
      <c r="D259" s="354">
        <v>66278.789999999994</v>
      </c>
      <c r="E259" s="346"/>
      <c r="F259" s="349"/>
    </row>
    <row r="260" spans="1:6">
      <c r="A260" s="342">
        <v>40632</v>
      </c>
      <c r="B260" s="343" t="s">
        <v>12522</v>
      </c>
      <c r="C260" s="344" t="s">
        <v>12276</v>
      </c>
      <c r="D260" s="354">
        <v>60701.79</v>
      </c>
      <c r="E260" s="346"/>
      <c r="F260" s="349"/>
    </row>
    <row r="261" spans="1:6">
      <c r="A261" s="342">
        <v>40633</v>
      </c>
      <c r="B261" s="343" t="s">
        <v>12523</v>
      </c>
      <c r="C261" s="344" t="s">
        <v>12276</v>
      </c>
      <c r="D261" s="354">
        <v>75722.42</v>
      </c>
      <c r="E261" s="346"/>
    </row>
    <row r="262" spans="1:6">
      <c r="A262" s="342">
        <v>40634</v>
      </c>
      <c r="B262" s="343" t="s">
        <v>12524</v>
      </c>
      <c r="C262" s="344" t="s">
        <v>12276</v>
      </c>
      <c r="D262" s="354">
        <v>85302.71</v>
      </c>
      <c r="E262" s="346"/>
    </row>
    <row r="263" spans="1:6">
      <c r="A263" s="342">
        <v>40535</v>
      </c>
      <c r="B263" s="343" t="s">
        <v>12525</v>
      </c>
      <c r="C263" s="344" t="s">
        <v>12276</v>
      </c>
      <c r="D263" s="354">
        <v>1763.24</v>
      </c>
      <c r="E263" s="343" t="s">
        <v>12319</v>
      </c>
    </row>
    <row r="264" spans="1:6">
      <c r="A264" s="342">
        <v>40536</v>
      </c>
      <c r="B264" s="343" t="s">
        <v>12526</v>
      </c>
      <c r="C264" s="344" t="s">
        <v>12276</v>
      </c>
      <c r="D264" s="354">
        <v>2917.92</v>
      </c>
      <c r="E264" s="343" t="s">
        <v>12319</v>
      </c>
    </row>
    <row r="265" spans="1:6">
      <c r="A265" s="342">
        <v>40537</v>
      </c>
      <c r="B265" s="343" t="s">
        <v>12527</v>
      </c>
      <c r="C265" s="344" t="s">
        <v>12276</v>
      </c>
      <c r="D265" s="354">
        <v>5426.16</v>
      </c>
      <c r="E265" s="343" t="s">
        <v>12319</v>
      </c>
    </row>
    <row r="266" spans="1:6">
      <c r="A266" s="342">
        <v>40538</v>
      </c>
      <c r="B266" s="343" t="s">
        <v>12528</v>
      </c>
      <c r="C266" s="344" t="s">
        <v>12276</v>
      </c>
      <c r="D266" s="354">
        <v>7820.39</v>
      </c>
      <c r="E266" s="343" t="s">
        <v>12319</v>
      </c>
    </row>
    <row r="267" spans="1:6">
      <c r="A267" s="342">
        <v>40539</v>
      </c>
      <c r="B267" s="343" t="s">
        <v>12529</v>
      </c>
      <c r="C267" s="344" t="s">
        <v>12276</v>
      </c>
      <c r="D267" s="354">
        <v>13708.09</v>
      </c>
      <c r="E267" s="343" t="s">
        <v>12319</v>
      </c>
    </row>
    <row r="268" spans="1:6">
      <c r="A268" s="342">
        <v>40529</v>
      </c>
      <c r="B268" s="343" t="s">
        <v>12530</v>
      </c>
      <c r="C268" s="344" t="s">
        <v>12276</v>
      </c>
      <c r="D268" s="345">
        <v>509.53</v>
      </c>
      <c r="E268" s="343" t="s">
        <v>12319</v>
      </c>
    </row>
    <row r="269" spans="1:6">
      <c r="A269" s="342">
        <v>40530</v>
      </c>
      <c r="B269" s="343" t="s">
        <v>12531</v>
      </c>
      <c r="C269" s="344" t="s">
        <v>12276</v>
      </c>
      <c r="D269" s="354">
        <v>1539.65</v>
      </c>
      <c r="E269" s="343" t="s">
        <v>12319</v>
      </c>
    </row>
    <row r="270" spans="1:6">
      <c r="A270" s="342">
        <v>40531</v>
      </c>
      <c r="B270" s="343" t="s">
        <v>12532</v>
      </c>
      <c r="C270" s="344" t="s">
        <v>12276</v>
      </c>
      <c r="D270" s="354">
        <v>2547.0700000000002</v>
      </c>
      <c r="E270" s="343" t="s">
        <v>12319</v>
      </c>
    </row>
    <row r="271" spans="1:6">
      <c r="A271" s="342">
        <v>40532</v>
      </c>
      <c r="B271" s="343" t="s">
        <v>12533</v>
      </c>
      <c r="C271" s="344" t="s">
        <v>12276</v>
      </c>
      <c r="D271" s="354">
        <v>3902.11</v>
      </c>
      <c r="E271" s="343" t="s">
        <v>12319</v>
      </c>
    </row>
    <row r="272" spans="1:6">
      <c r="A272" s="342">
        <v>40533</v>
      </c>
      <c r="B272" s="343" t="s">
        <v>12534</v>
      </c>
      <c r="C272" s="344" t="s">
        <v>12276</v>
      </c>
      <c r="D272" s="354">
        <v>5607.98</v>
      </c>
      <c r="E272" s="343" t="s">
        <v>12319</v>
      </c>
    </row>
    <row r="273" spans="1:5">
      <c r="A273" s="342">
        <v>40534</v>
      </c>
      <c r="B273" s="343" t="s">
        <v>12535</v>
      </c>
      <c r="C273" s="344" t="s">
        <v>12276</v>
      </c>
      <c r="D273" s="354">
        <v>10074.99</v>
      </c>
      <c r="E273" s="343" t="s">
        <v>12319</v>
      </c>
    </row>
    <row r="274" spans="1:5">
      <c r="A274" s="342">
        <v>40540</v>
      </c>
      <c r="B274" s="343" t="s">
        <v>12536</v>
      </c>
      <c r="C274" s="344" t="s">
        <v>12276</v>
      </c>
      <c r="D274" s="354">
        <v>2197.31</v>
      </c>
      <c r="E274" s="343" t="s">
        <v>12319</v>
      </c>
    </row>
    <row r="275" spans="1:5">
      <c r="A275" s="342">
        <v>40541</v>
      </c>
      <c r="B275" s="343" t="s">
        <v>12537</v>
      </c>
      <c r="C275" s="344" t="s">
        <v>12276</v>
      </c>
      <c r="D275" s="354">
        <v>3577.32</v>
      </c>
      <c r="E275" s="343" t="s">
        <v>12319</v>
      </c>
    </row>
    <row r="276" spans="1:5">
      <c r="A276" s="342">
        <v>40542</v>
      </c>
      <c r="B276" s="343" t="s">
        <v>12538</v>
      </c>
      <c r="C276" s="344" t="s">
        <v>12276</v>
      </c>
      <c r="D276" s="354">
        <v>6950.19</v>
      </c>
      <c r="E276" s="343" t="s">
        <v>12319</v>
      </c>
    </row>
    <row r="277" spans="1:5">
      <c r="A277" s="342">
        <v>40543</v>
      </c>
      <c r="B277" s="343" t="s">
        <v>12539</v>
      </c>
      <c r="C277" s="344" t="s">
        <v>12276</v>
      </c>
      <c r="D277" s="354">
        <v>10031.65</v>
      </c>
      <c r="E277" s="343" t="s">
        <v>12319</v>
      </c>
    </row>
    <row r="278" spans="1:5">
      <c r="A278" s="342">
        <v>40544</v>
      </c>
      <c r="B278" s="343" t="s">
        <v>12540</v>
      </c>
      <c r="C278" s="344" t="s">
        <v>12276</v>
      </c>
      <c r="D278" s="354">
        <v>17408.77</v>
      </c>
      <c r="E278" s="343" t="s">
        <v>12319</v>
      </c>
    </row>
    <row r="279" spans="1:5">
      <c r="A279" s="342">
        <v>40565</v>
      </c>
      <c r="B279" s="343" t="s">
        <v>12541</v>
      </c>
      <c r="C279" s="344" t="s">
        <v>12276</v>
      </c>
      <c r="D279" s="354">
        <v>4291.4399999999996</v>
      </c>
      <c r="E279" s="346"/>
    </row>
    <row r="280" spans="1:5">
      <c r="A280" s="342">
        <v>40656</v>
      </c>
      <c r="B280" s="343" t="s">
        <v>12542</v>
      </c>
      <c r="C280" s="344" t="s">
        <v>12276</v>
      </c>
      <c r="D280" s="345">
        <v>323.25</v>
      </c>
      <c r="E280" s="343" t="s">
        <v>12319</v>
      </c>
    </row>
    <row r="281" spans="1:5" ht="18">
      <c r="A281" s="342">
        <v>41102</v>
      </c>
      <c r="B281" s="347" t="s">
        <v>12543</v>
      </c>
      <c r="C281" s="344" t="s">
        <v>12379</v>
      </c>
      <c r="D281" s="354">
        <v>5169.78</v>
      </c>
      <c r="E281" s="343" t="s">
        <v>12319</v>
      </c>
    </row>
    <row r="282" spans="1:5" ht="18">
      <c r="A282" s="342">
        <v>41103</v>
      </c>
      <c r="B282" s="347" t="s">
        <v>12544</v>
      </c>
      <c r="C282" s="344" t="s">
        <v>12379</v>
      </c>
      <c r="D282" s="354">
        <v>6282.68</v>
      </c>
      <c r="E282" s="343" t="s">
        <v>12319</v>
      </c>
    </row>
    <row r="283" spans="1:5" ht="18">
      <c r="A283" s="342">
        <v>41104</v>
      </c>
      <c r="B283" s="347" t="s">
        <v>12545</v>
      </c>
      <c r="C283" s="344" t="s">
        <v>12379</v>
      </c>
      <c r="D283" s="354">
        <v>8143.99</v>
      </c>
      <c r="E283" s="343" t="s">
        <v>12319</v>
      </c>
    </row>
    <row r="284" spans="1:5" ht="18">
      <c r="A284" s="342">
        <v>41155</v>
      </c>
      <c r="B284" s="347" t="s">
        <v>12546</v>
      </c>
      <c r="C284" s="344" t="s">
        <v>12379</v>
      </c>
      <c r="D284" s="354">
        <v>9486.77</v>
      </c>
      <c r="E284" s="343" t="s">
        <v>12319</v>
      </c>
    </row>
    <row r="285" spans="1:5" ht="18">
      <c r="A285" s="342">
        <v>40635</v>
      </c>
      <c r="B285" s="347" t="s">
        <v>12547</v>
      </c>
      <c r="C285" s="344" t="s">
        <v>12379</v>
      </c>
      <c r="D285" s="354">
        <v>23433.34</v>
      </c>
      <c r="E285" s="343" t="s">
        <v>12319</v>
      </c>
    </row>
    <row r="286" spans="1:5" ht="18">
      <c r="A286" s="342">
        <v>42230</v>
      </c>
      <c r="B286" s="347" t="s">
        <v>12548</v>
      </c>
      <c r="C286" s="344" t="s">
        <v>12379</v>
      </c>
      <c r="D286" s="354">
        <v>19642.59</v>
      </c>
      <c r="E286" s="343" t="s">
        <v>12319</v>
      </c>
    </row>
    <row r="287" spans="1:5">
      <c r="A287" s="342">
        <v>40658</v>
      </c>
      <c r="B287" s="343" t="s">
        <v>12549</v>
      </c>
      <c r="C287" s="344" t="s">
        <v>12259</v>
      </c>
      <c r="D287" s="345">
        <v>7.15</v>
      </c>
      <c r="E287" s="346"/>
    </row>
    <row r="288" spans="1:5">
      <c r="A288" s="342">
        <v>41161</v>
      </c>
      <c r="B288" s="343" t="s">
        <v>12550</v>
      </c>
      <c r="C288" s="344" t="s">
        <v>12276</v>
      </c>
      <c r="D288" s="354">
        <v>6314.92</v>
      </c>
      <c r="E288" s="346"/>
    </row>
    <row r="289" spans="1:5">
      <c r="A289" s="342">
        <v>40563</v>
      </c>
      <c r="B289" s="343" t="s">
        <v>12551</v>
      </c>
      <c r="C289" s="344" t="s">
        <v>12276</v>
      </c>
      <c r="D289" s="354">
        <v>6078.24</v>
      </c>
      <c r="E289" s="346"/>
    </row>
    <row r="290" spans="1:5">
      <c r="A290" s="342">
        <v>40564</v>
      </c>
      <c r="B290" s="343" t="s">
        <v>12552</v>
      </c>
      <c r="C290" s="344" t="s">
        <v>12276</v>
      </c>
      <c r="D290" s="354">
        <v>7463.91</v>
      </c>
      <c r="E290" s="346"/>
    </row>
    <row r="291" spans="1:5">
      <c r="A291" s="342">
        <v>41333</v>
      </c>
      <c r="B291" s="343" t="s">
        <v>12553</v>
      </c>
      <c r="C291" s="344" t="s">
        <v>12276</v>
      </c>
      <c r="D291" s="354">
        <v>3012.52</v>
      </c>
      <c r="E291" s="343" t="s">
        <v>12319</v>
      </c>
    </row>
    <row r="292" spans="1:5">
      <c r="A292" s="342">
        <v>40545</v>
      </c>
      <c r="B292" s="343" t="s">
        <v>12554</v>
      </c>
      <c r="C292" s="344" t="s">
        <v>12276</v>
      </c>
      <c r="D292" s="354">
        <v>2870.98</v>
      </c>
      <c r="E292" s="343" t="s">
        <v>12319</v>
      </c>
    </row>
    <row r="293" spans="1:5">
      <c r="A293" s="342">
        <v>40546</v>
      </c>
      <c r="B293" s="343" t="s">
        <v>12555</v>
      </c>
      <c r="C293" s="344" t="s">
        <v>12276</v>
      </c>
      <c r="D293" s="354">
        <v>4426.3</v>
      </c>
      <c r="E293" s="343" t="s">
        <v>12319</v>
      </c>
    </row>
    <row r="294" spans="1:5">
      <c r="A294" s="342">
        <v>40547</v>
      </c>
      <c r="B294" s="343" t="s">
        <v>12556</v>
      </c>
      <c r="C294" s="344" t="s">
        <v>12276</v>
      </c>
      <c r="D294" s="354">
        <v>5505</v>
      </c>
      <c r="E294" s="343" t="s">
        <v>12319</v>
      </c>
    </row>
    <row r="295" spans="1:5">
      <c r="A295" s="342">
        <v>40548</v>
      </c>
      <c r="B295" s="343" t="s">
        <v>12557</v>
      </c>
      <c r="C295" s="344" t="s">
        <v>12276</v>
      </c>
      <c r="D295" s="354">
        <v>6533.29</v>
      </c>
      <c r="E295" s="343" t="s">
        <v>12319</v>
      </c>
    </row>
    <row r="296" spans="1:5">
      <c r="A296" s="342">
        <v>40549</v>
      </c>
      <c r="B296" s="343" t="s">
        <v>12558</v>
      </c>
      <c r="C296" s="344" t="s">
        <v>12276</v>
      </c>
      <c r="D296" s="354">
        <v>1878.91</v>
      </c>
      <c r="E296" s="346"/>
    </row>
    <row r="297" spans="1:5">
      <c r="A297" s="342">
        <v>40550</v>
      </c>
      <c r="B297" s="343" t="s">
        <v>12559</v>
      </c>
      <c r="C297" s="344" t="s">
        <v>12276</v>
      </c>
      <c r="D297" s="354">
        <v>2370.71</v>
      </c>
      <c r="E297" s="346"/>
    </row>
    <row r="298" spans="1:5">
      <c r="A298" s="342">
        <v>40551</v>
      </c>
      <c r="B298" s="343" t="s">
        <v>12560</v>
      </c>
      <c r="C298" s="344" t="s">
        <v>12276</v>
      </c>
      <c r="D298" s="354">
        <v>2978.68</v>
      </c>
      <c r="E298" s="346"/>
    </row>
    <row r="299" spans="1:5">
      <c r="A299" s="342">
        <v>40552</v>
      </c>
      <c r="B299" s="343" t="s">
        <v>12561</v>
      </c>
      <c r="C299" s="344" t="s">
        <v>12276</v>
      </c>
      <c r="D299" s="354">
        <v>4750.26</v>
      </c>
      <c r="E299" s="346"/>
    </row>
    <row r="300" spans="1:5">
      <c r="A300" s="342">
        <v>41320</v>
      </c>
      <c r="B300" s="343" t="s">
        <v>12562</v>
      </c>
      <c r="C300" s="344" t="s">
        <v>12276</v>
      </c>
      <c r="D300" s="354">
        <v>11242.65</v>
      </c>
      <c r="E300" s="343" t="s">
        <v>12319</v>
      </c>
    </row>
    <row r="301" spans="1:5">
      <c r="A301" s="342">
        <v>41184</v>
      </c>
      <c r="B301" s="343" t="s">
        <v>12563</v>
      </c>
      <c r="C301" s="344" t="s">
        <v>12379</v>
      </c>
      <c r="D301" s="354">
        <v>1912.13</v>
      </c>
      <c r="E301" s="346"/>
    </row>
    <row r="302" spans="1:5">
      <c r="A302" s="342">
        <v>41338</v>
      </c>
      <c r="B302" s="343" t="s">
        <v>12564</v>
      </c>
      <c r="C302" s="344" t="s">
        <v>12276</v>
      </c>
      <c r="D302" s="345">
        <v>873.56</v>
      </c>
      <c r="E302" s="346"/>
    </row>
    <row r="303" spans="1:5">
      <c r="A303" s="342">
        <v>40561</v>
      </c>
      <c r="B303" s="343" t="s">
        <v>12565</v>
      </c>
      <c r="C303" s="344" t="s">
        <v>12276</v>
      </c>
      <c r="D303" s="345">
        <v>758.49</v>
      </c>
      <c r="E303" s="343" t="s">
        <v>12319</v>
      </c>
    </row>
    <row r="304" spans="1:5">
      <c r="A304" s="342">
        <v>40672</v>
      </c>
      <c r="B304" s="343" t="s">
        <v>12566</v>
      </c>
      <c r="C304" s="344" t="s">
        <v>12379</v>
      </c>
      <c r="D304" s="345">
        <v>914.56</v>
      </c>
      <c r="E304" s="343" t="s">
        <v>12319</v>
      </c>
    </row>
    <row r="305" spans="1:5">
      <c r="A305" s="342">
        <v>40703</v>
      </c>
      <c r="B305" s="343" t="s">
        <v>12567</v>
      </c>
      <c r="C305" s="344" t="s">
        <v>12379</v>
      </c>
      <c r="D305" s="345">
        <v>272.41000000000003</v>
      </c>
      <c r="E305" s="346"/>
    </row>
    <row r="306" spans="1:5">
      <c r="A306" s="342">
        <v>40671</v>
      </c>
      <c r="B306" s="343" t="s">
        <v>12568</v>
      </c>
      <c r="C306" s="344" t="s">
        <v>12379</v>
      </c>
      <c r="D306" s="345">
        <v>339.08</v>
      </c>
      <c r="E306" s="346"/>
    </row>
    <row r="307" spans="1:5">
      <c r="A307" s="342">
        <v>41016</v>
      </c>
      <c r="B307" s="343" t="s">
        <v>12569</v>
      </c>
      <c r="C307" s="344" t="s">
        <v>12379</v>
      </c>
      <c r="D307" s="345">
        <v>251.17</v>
      </c>
      <c r="E307" s="343" t="s">
        <v>12319</v>
      </c>
    </row>
    <row r="308" spans="1:5">
      <c r="A308" s="342">
        <v>40952</v>
      </c>
      <c r="B308" s="343" t="s">
        <v>12570</v>
      </c>
      <c r="C308" s="344" t="s">
        <v>12259</v>
      </c>
      <c r="D308" s="345">
        <v>64.84</v>
      </c>
      <c r="E308" s="346"/>
    </row>
    <row r="309" spans="1:5">
      <c r="A309" s="342">
        <v>40953</v>
      </c>
      <c r="B309" s="343" t="s">
        <v>12571</v>
      </c>
      <c r="C309" s="344" t="s">
        <v>12379</v>
      </c>
      <c r="D309" s="345">
        <v>142.05000000000001</v>
      </c>
      <c r="E309" s="343" t="s">
        <v>12319</v>
      </c>
    </row>
    <row r="310" spans="1:5" ht="18">
      <c r="A310" s="342">
        <v>40708</v>
      </c>
      <c r="B310" s="347" t="s">
        <v>12572</v>
      </c>
      <c r="C310" s="344" t="s">
        <v>12259</v>
      </c>
      <c r="D310" s="345">
        <v>139</v>
      </c>
      <c r="E310" s="348"/>
    </row>
    <row r="311" spans="1:5">
      <c r="A311" s="342">
        <v>40377</v>
      </c>
      <c r="B311" s="343" t="s">
        <v>12573</v>
      </c>
      <c r="C311" s="344" t="s">
        <v>12259</v>
      </c>
      <c r="D311" s="345">
        <v>7.07</v>
      </c>
      <c r="E311" s="346"/>
    </row>
    <row r="312" spans="1:5">
      <c r="A312" s="342">
        <v>40378</v>
      </c>
      <c r="B312" s="343" t="s">
        <v>12574</v>
      </c>
      <c r="C312" s="344" t="s">
        <v>12259</v>
      </c>
      <c r="D312" s="345">
        <v>11.77</v>
      </c>
      <c r="E312" s="346"/>
    </row>
    <row r="313" spans="1:5">
      <c r="A313" s="342">
        <v>41389</v>
      </c>
      <c r="B313" s="343" t="s">
        <v>12575</v>
      </c>
      <c r="C313" s="344" t="s">
        <v>12261</v>
      </c>
      <c r="D313" s="345">
        <v>8.1300000000000008</v>
      </c>
      <c r="E313" s="346"/>
    </row>
    <row r="314" spans="1:5" ht="18">
      <c r="A314" s="342">
        <v>40715</v>
      </c>
      <c r="B314" s="347" t="s">
        <v>12576</v>
      </c>
      <c r="C314" s="344" t="s">
        <v>12261</v>
      </c>
      <c r="D314" s="345">
        <v>104.31</v>
      </c>
      <c r="E314" s="343" t="s">
        <v>12319</v>
      </c>
    </row>
    <row r="315" spans="1:5" ht="18">
      <c r="A315" s="342">
        <v>40716</v>
      </c>
      <c r="B315" s="347" t="s">
        <v>12577</v>
      </c>
      <c r="C315" s="344" t="s">
        <v>12261</v>
      </c>
      <c r="D315" s="345">
        <v>168.07</v>
      </c>
      <c r="E315" s="343" t="s">
        <v>12319</v>
      </c>
    </row>
    <row r="316" spans="1:5" ht="18">
      <c r="A316" s="342">
        <v>40717</v>
      </c>
      <c r="B316" s="347" t="s">
        <v>12578</v>
      </c>
      <c r="C316" s="344" t="s">
        <v>12261</v>
      </c>
      <c r="D316" s="345">
        <v>163.47</v>
      </c>
      <c r="E316" s="343" t="s">
        <v>12319</v>
      </c>
    </row>
    <row r="317" spans="1:5" ht="18">
      <c r="A317" s="342">
        <v>40718</v>
      </c>
      <c r="B317" s="347" t="s">
        <v>12579</v>
      </c>
      <c r="C317" s="344" t="s">
        <v>12261</v>
      </c>
      <c r="D317" s="345">
        <v>147.68</v>
      </c>
      <c r="E317" s="343" t="s">
        <v>12319</v>
      </c>
    </row>
    <row r="318" spans="1:5">
      <c r="A318" s="342">
        <v>40652</v>
      </c>
      <c r="B318" s="343" t="s">
        <v>12580</v>
      </c>
      <c r="C318" s="344" t="s">
        <v>12379</v>
      </c>
      <c r="D318" s="345">
        <v>615.74</v>
      </c>
      <c r="E318" s="343" t="s">
        <v>12319</v>
      </c>
    </row>
    <row r="319" spans="1:5" ht="18">
      <c r="A319" s="342">
        <v>41090</v>
      </c>
      <c r="B319" s="347" t="s">
        <v>12581</v>
      </c>
      <c r="C319" s="344" t="s">
        <v>12261</v>
      </c>
      <c r="D319" s="354">
        <v>1794.79</v>
      </c>
      <c r="E319" s="348"/>
    </row>
    <row r="320" spans="1:5">
      <c r="A320" s="342">
        <v>40350</v>
      </c>
      <c r="B320" s="343" t="s">
        <v>12582</v>
      </c>
      <c r="C320" s="344" t="s">
        <v>12261</v>
      </c>
      <c r="D320" s="345">
        <v>544.23</v>
      </c>
      <c r="E320" s="343" t="s">
        <v>12319</v>
      </c>
    </row>
    <row r="321" spans="1:5">
      <c r="A321" s="342">
        <v>40351</v>
      </c>
      <c r="B321" s="343" t="s">
        <v>12583</v>
      </c>
      <c r="C321" s="344" t="s">
        <v>12261</v>
      </c>
      <c r="D321" s="345">
        <v>580.20000000000005</v>
      </c>
      <c r="E321" s="343" t="s">
        <v>12319</v>
      </c>
    </row>
    <row r="322" spans="1:5">
      <c r="A322" s="342">
        <v>40353</v>
      </c>
      <c r="B322" s="343" t="s">
        <v>12584</v>
      </c>
      <c r="C322" s="344" t="s">
        <v>12261</v>
      </c>
      <c r="D322" s="345">
        <v>598.36</v>
      </c>
      <c r="E322" s="343" t="s">
        <v>12319</v>
      </c>
    </row>
    <row r="323" spans="1:5">
      <c r="A323" s="342">
        <v>40349</v>
      </c>
      <c r="B323" s="343" t="s">
        <v>12585</v>
      </c>
      <c r="C323" s="344" t="s">
        <v>12261</v>
      </c>
      <c r="D323" s="345">
        <v>604.16</v>
      </c>
      <c r="E323" s="343" t="s">
        <v>12319</v>
      </c>
    </row>
    <row r="324" spans="1:5">
      <c r="A324" s="342">
        <v>40358</v>
      </c>
      <c r="B324" s="343" t="s">
        <v>12586</v>
      </c>
      <c r="C324" s="344" t="s">
        <v>12261</v>
      </c>
      <c r="D324" s="345">
        <v>753.7</v>
      </c>
      <c r="E324" s="343" t="s">
        <v>12319</v>
      </c>
    </row>
    <row r="325" spans="1:5">
      <c r="A325" s="342">
        <v>40361</v>
      </c>
      <c r="B325" s="343" t="s">
        <v>12587</v>
      </c>
      <c r="C325" s="344" t="s">
        <v>12261</v>
      </c>
      <c r="D325" s="345">
        <v>786.73</v>
      </c>
      <c r="E325" s="343" t="s">
        <v>12319</v>
      </c>
    </row>
    <row r="326" spans="1:5">
      <c r="A326" s="342">
        <v>40360</v>
      </c>
      <c r="B326" s="343" t="s">
        <v>12588</v>
      </c>
      <c r="C326" s="344" t="s">
        <v>12261</v>
      </c>
      <c r="D326" s="345">
        <v>779.64</v>
      </c>
      <c r="E326" s="343" t="s">
        <v>12319</v>
      </c>
    </row>
    <row r="327" spans="1:5">
      <c r="A327" s="342">
        <v>40363</v>
      </c>
      <c r="B327" s="343" t="s">
        <v>12589</v>
      </c>
      <c r="C327" s="344" t="s">
        <v>12261</v>
      </c>
      <c r="D327" s="345">
        <v>815.13</v>
      </c>
      <c r="E327" s="343" t="s">
        <v>12319</v>
      </c>
    </row>
    <row r="328" spans="1:5" ht="18">
      <c r="A328" s="342">
        <v>40362</v>
      </c>
      <c r="B328" s="347" t="s">
        <v>12590</v>
      </c>
      <c r="C328" s="344" t="s">
        <v>12261</v>
      </c>
      <c r="D328" s="345">
        <v>807.2</v>
      </c>
      <c r="E328" s="343" t="s">
        <v>12319</v>
      </c>
    </row>
    <row r="329" spans="1:5">
      <c r="A329" s="342">
        <v>40368</v>
      </c>
      <c r="B329" s="343" t="s">
        <v>12591</v>
      </c>
      <c r="C329" s="344" t="s">
        <v>12261</v>
      </c>
      <c r="D329" s="354">
        <v>1002.72</v>
      </c>
      <c r="E329" s="343" t="s">
        <v>12319</v>
      </c>
    </row>
    <row r="330" spans="1:5">
      <c r="A330" s="342">
        <v>40365</v>
      </c>
      <c r="B330" s="343" t="s">
        <v>12592</v>
      </c>
      <c r="C330" s="344" t="s">
        <v>12261</v>
      </c>
      <c r="D330" s="345">
        <v>841.36</v>
      </c>
      <c r="E330" s="343" t="s">
        <v>12319</v>
      </c>
    </row>
    <row r="331" spans="1:5">
      <c r="A331" s="342">
        <v>40364</v>
      </c>
      <c r="B331" s="343" t="s">
        <v>12593</v>
      </c>
      <c r="C331" s="344" t="s">
        <v>12261</v>
      </c>
      <c r="D331" s="345">
        <v>832.63</v>
      </c>
      <c r="E331" s="343" t="s">
        <v>12319</v>
      </c>
    </row>
    <row r="332" spans="1:5">
      <c r="A332" s="342">
        <v>40369</v>
      </c>
      <c r="B332" s="343" t="s">
        <v>12594</v>
      </c>
      <c r="C332" s="344" t="s">
        <v>12261</v>
      </c>
      <c r="D332" s="354">
        <v>1044.97</v>
      </c>
      <c r="E332" s="343" t="s">
        <v>12319</v>
      </c>
    </row>
    <row r="333" spans="1:5">
      <c r="A333" s="342">
        <v>40371</v>
      </c>
      <c r="B333" s="343" t="s">
        <v>12595</v>
      </c>
      <c r="C333" s="344" t="s">
        <v>12261</v>
      </c>
      <c r="D333" s="354">
        <v>1848.82</v>
      </c>
      <c r="E333" s="343" t="s">
        <v>12319</v>
      </c>
    </row>
    <row r="334" spans="1:5" ht="18">
      <c r="A334" s="342">
        <v>40467</v>
      </c>
      <c r="B334" s="347" t="s">
        <v>12596</v>
      </c>
      <c r="C334" s="344" t="s">
        <v>12379</v>
      </c>
      <c r="D334" s="345">
        <v>547.62</v>
      </c>
      <c r="E334" s="343" t="s">
        <v>12319</v>
      </c>
    </row>
    <row r="335" spans="1:5" ht="18">
      <c r="A335" s="342">
        <v>40468</v>
      </c>
      <c r="B335" s="347" t="s">
        <v>12597</v>
      </c>
      <c r="C335" s="344" t="s">
        <v>12379</v>
      </c>
      <c r="D335" s="345">
        <v>547.62</v>
      </c>
      <c r="E335" s="343" t="s">
        <v>12319</v>
      </c>
    </row>
    <row r="336" spans="1:5" ht="18">
      <c r="A336" s="342">
        <v>40469</v>
      </c>
      <c r="B336" s="347" t="s">
        <v>12598</v>
      </c>
      <c r="C336" s="344" t="s">
        <v>12379</v>
      </c>
      <c r="D336" s="345">
        <v>557.71</v>
      </c>
      <c r="E336" s="343" t="s">
        <v>12319</v>
      </c>
    </row>
    <row r="337" spans="1:5" ht="18">
      <c r="A337" s="342">
        <v>40470</v>
      </c>
      <c r="B337" s="347" t="s">
        <v>12599</v>
      </c>
      <c r="C337" s="344" t="s">
        <v>12379</v>
      </c>
      <c r="D337" s="345">
        <v>557.71</v>
      </c>
      <c r="E337" s="343" t="s">
        <v>12319</v>
      </c>
    </row>
    <row r="338" spans="1:5" ht="18">
      <c r="A338" s="342">
        <v>40471</v>
      </c>
      <c r="B338" s="347" t="s">
        <v>12600</v>
      </c>
      <c r="C338" s="344" t="s">
        <v>12379</v>
      </c>
      <c r="D338" s="354">
        <v>1078.81</v>
      </c>
      <c r="E338" s="343" t="s">
        <v>12319</v>
      </c>
    </row>
    <row r="339" spans="1:5" ht="18">
      <c r="A339" s="342">
        <v>40472</v>
      </c>
      <c r="B339" s="347" t="s">
        <v>12601</v>
      </c>
      <c r="C339" s="344" t="s">
        <v>12379</v>
      </c>
      <c r="D339" s="354">
        <v>1078.81</v>
      </c>
      <c r="E339" s="343" t="s">
        <v>12319</v>
      </c>
    </row>
    <row r="340" spans="1:5" ht="18">
      <c r="A340" s="342">
        <v>40473</v>
      </c>
      <c r="B340" s="347" t="s">
        <v>12602</v>
      </c>
      <c r="C340" s="344" t="s">
        <v>12379</v>
      </c>
      <c r="D340" s="354">
        <v>1103.23</v>
      </c>
      <c r="E340" s="343" t="s">
        <v>12319</v>
      </c>
    </row>
    <row r="341" spans="1:5" ht="18">
      <c r="A341" s="342">
        <v>40474</v>
      </c>
      <c r="B341" s="347" t="s">
        <v>12603</v>
      </c>
      <c r="C341" s="344" t="s">
        <v>12379</v>
      </c>
      <c r="D341" s="354">
        <v>1103.23</v>
      </c>
      <c r="E341" s="343" t="s">
        <v>12319</v>
      </c>
    </row>
    <row r="342" spans="1:5" ht="18">
      <c r="A342" s="342">
        <v>40475</v>
      </c>
      <c r="B342" s="347" t="s">
        <v>12604</v>
      </c>
      <c r="C342" s="344" t="s">
        <v>12379</v>
      </c>
      <c r="D342" s="354">
        <v>1364.78</v>
      </c>
      <c r="E342" s="343" t="s">
        <v>12319</v>
      </c>
    </row>
    <row r="343" spans="1:5" ht="18">
      <c r="A343" s="342">
        <v>40476</v>
      </c>
      <c r="B343" s="347" t="s">
        <v>12605</v>
      </c>
      <c r="C343" s="344" t="s">
        <v>12379</v>
      </c>
      <c r="D343" s="354">
        <v>1364.78</v>
      </c>
      <c r="E343" s="343" t="s">
        <v>12319</v>
      </c>
    </row>
    <row r="344" spans="1:5" ht="18">
      <c r="A344" s="342">
        <v>40477</v>
      </c>
      <c r="B344" s="347" t="s">
        <v>12606</v>
      </c>
      <c r="C344" s="344" t="s">
        <v>12379</v>
      </c>
      <c r="D344" s="354">
        <v>1541.3</v>
      </c>
      <c r="E344" s="343" t="s">
        <v>12319</v>
      </c>
    </row>
    <row r="345" spans="1:5" ht="18">
      <c r="A345" s="342">
        <v>40478</v>
      </c>
      <c r="B345" s="347" t="s">
        <v>12607</v>
      </c>
      <c r="C345" s="344" t="s">
        <v>12379</v>
      </c>
      <c r="D345" s="354">
        <v>1541.3</v>
      </c>
      <c r="E345" s="343" t="s">
        <v>12319</v>
      </c>
    </row>
    <row r="346" spans="1:5" ht="18">
      <c r="A346" s="342">
        <v>40479</v>
      </c>
      <c r="B346" s="347" t="s">
        <v>12608</v>
      </c>
      <c r="C346" s="344" t="s">
        <v>12379</v>
      </c>
      <c r="D346" s="354">
        <v>1807.77</v>
      </c>
      <c r="E346" s="343" t="s">
        <v>12319</v>
      </c>
    </row>
    <row r="347" spans="1:5" ht="18">
      <c r="A347" s="342">
        <v>40480</v>
      </c>
      <c r="B347" s="347" t="s">
        <v>12609</v>
      </c>
      <c r="C347" s="344" t="s">
        <v>12379</v>
      </c>
      <c r="D347" s="354">
        <v>2018.61</v>
      </c>
      <c r="E347" s="343" t="s">
        <v>12319</v>
      </c>
    </row>
    <row r="348" spans="1:5" ht="18">
      <c r="A348" s="342">
        <v>40481</v>
      </c>
      <c r="B348" s="347" t="s">
        <v>12610</v>
      </c>
      <c r="C348" s="344" t="s">
        <v>12379</v>
      </c>
      <c r="D348" s="354">
        <v>2018.61</v>
      </c>
      <c r="E348" s="343" t="s">
        <v>12319</v>
      </c>
    </row>
    <row r="349" spans="1:5" ht="18">
      <c r="A349" s="342">
        <v>40482</v>
      </c>
      <c r="B349" s="347" t="s">
        <v>12611</v>
      </c>
      <c r="C349" s="344" t="s">
        <v>12379</v>
      </c>
      <c r="D349" s="354">
        <v>2244.2600000000002</v>
      </c>
      <c r="E349" s="343" t="s">
        <v>12319</v>
      </c>
    </row>
    <row r="350" spans="1:5" ht="18">
      <c r="A350" s="342">
        <v>40483</v>
      </c>
      <c r="B350" s="347" t="s">
        <v>12612</v>
      </c>
      <c r="C350" s="344" t="s">
        <v>12379</v>
      </c>
      <c r="D350" s="354">
        <v>2171.25</v>
      </c>
      <c r="E350" s="343" t="s">
        <v>12319</v>
      </c>
    </row>
    <row r="351" spans="1:5" ht="18">
      <c r="A351" s="342">
        <v>40484</v>
      </c>
      <c r="B351" s="347" t="s">
        <v>12613</v>
      </c>
      <c r="C351" s="344" t="s">
        <v>12379</v>
      </c>
      <c r="D351" s="354">
        <v>2654.32</v>
      </c>
      <c r="E351" s="343" t="s">
        <v>12319</v>
      </c>
    </row>
    <row r="352" spans="1:5" ht="18">
      <c r="A352" s="342">
        <v>40485</v>
      </c>
      <c r="B352" s="347" t="s">
        <v>12614</v>
      </c>
      <c r="C352" s="344" t="s">
        <v>12379</v>
      </c>
      <c r="D352" s="354">
        <v>2866.38</v>
      </c>
      <c r="E352" s="343" t="s">
        <v>12319</v>
      </c>
    </row>
    <row r="353" spans="1:5" ht="18">
      <c r="A353" s="342">
        <v>40486</v>
      </c>
      <c r="B353" s="347" t="s">
        <v>12615</v>
      </c>
      <c r="C353" s="344" t="s">
        <v>12379</v>
      </c>
      <c r="D353" s="354">
        <v>2866.38</v>
      </c>
      <c r="E353" s="343" t="s">
        <v>12319</v>
      </c>
    </row>
    <row r="354" spans="1:5" ht="18">
      <c r="A354" s="342">
        <v>40487</v>
      </c>
      <c r="B354" s="347" t="s">
        <v>12616</v>
      </c>
      <c r="C354" s="344" t="s">
        <v>12379</v>
      </c>
      <c r="D354" s="354">
        <v>2982.8</v>
      </c>
      <c r="E354" s="343" t="s">
        <v>12319</v>
      </c>
    </row>
    <row r="355" spans="1:5" ht="18">
      <c r="A355" s="342">
        <v>40488</v>
      </c>
      <c r="B355" s="347" t="s">
        <v>12617</v>
      </c>
      <c r="C355" s="344" t="s">
        <v>12379</v>
      </c>
      <c r="D355" s="354">
        <v>2982.8</v>
      </c>
      <c r="E355" s="343" t="s">
        <v>12319</v>
      </c>
    </row>
    <row r="356" spans="1:5" ht="18">
      <c r="A356" s="342">
        <v>40489</v>
      </c>
      <c r="B356" s="347" t="s">
        <v>12618</v>
      </c>
      <c r="C356" s="344" t="s">
        <v>12379</v>
      </c>
      <c r="D356" s="354">
        <v>3614.44</v>
      </c>
      <c r="E356" s="343" t="s">
        <v>12319</v>
      </c>
    </row>
    <row r="357" spans="1:5">
      <c r="A357" s="342">
        <v>40417</v>
      </c>
      <c r="B357" s="343" t="s">
        <v>12619</v>
      </c>
      <c r="C357" s="344" t="s">
        <v>12379</v>
      </c>
      <c r="D357" s="345">
        <v>129.80000000000001</v>
      </c>
      <c r="E357" s="343" t="s">
        <v>12319</v>
      </c>
    </row>
    <row r="358" spans="1:5">
      <c r="A358" s="342">
        <v>40418</v>
      </c>
      <c r="B358" s="343" t="s">
        <v>12620</v>
      </c>
      <c r="C358" s="344" t="s">
        <v>12379</v>
      </c>
      <c r="D358" s="345">
        <v>139.38</v>
      </c>
      <c r="E358" s="343" t="s">
        <v>12319</v>
      </c>
    </row>
    <row r="359" spans="1:5">
      <c r="A359" s="342">
        <v>40419</v>
      </c>
      <c r="B359" s="343" t="s">
        <v>12621</v>
      </c>
      <c r="C359" s="344" t="s">
        <v>12379</v>
      </c>
      <c r="D359" s="345">
        <v>167.06</v>
      </c>
      <c r="E359" s="343" t="s">
        <v>12319</v>
      </c>
    </row>
    <row r="360" spans="1:5">
      <c r="A360" s="342">
        <v>40420</v>
      </c>
      <c r="B360" s="343" t="s">
        <v>12622</v>
      </c>
      <c r="C360" s="344" t="s">
        <v>12379</v>
      </c>
      <c r="D360" s="345">
        <v>178.94</v>
      </c>
      <c r="E360" s="343" t="s">
        <v>12319</v>
      </c>
    </row>
    <row r="361" spans="1:5">
      <c r="A361" s="342">
        <v>40422</v>
      </c>
      <c r="B361" s="343" t="s">
        <v>12623</v>
      </c>
      <c r="C361" s="344" t="s">
        <v>12379</v>
      </c>
      <c r="D361" s="345">
        <v>233.71</v>
      </c>
      <c r="E361" s="343" t="s">
        <v>12319</v>
      </c>
    </row>
    <row r="362" spans="1:5">
      <c r="A362" s="342">
        <v>40423</v>
      </c>
      <c r="B362" s="343" t="s">
        <v>12624</v>
      </c>
      <c r="C362" s="344" t="s">
        <v>12379</v>
      </c>
      <c r="D362" s="345">
        <v>235.1</v>
      </c>
      <c r="E362" s="343" t="s">
        <v>12319</v>
      </c>
    </row>
    <row r="363" spans="1:5">
      <c r="A363" s="342">
        <v>40426</v>
      </c>
      <c r="B363" s="343" t="s">
        <v>12625</v>
      </c>
      <c r="C363" s="344" t="s">
        <v>12379</v>
      </c>
      <c r="D363" s="345">
        <v>372.56</v>
      </c>
      <c r="E363" s="343" t="s">
        <v>12319</v>
      </c>
    </row>
    <row r="364" spans="1:5">
      <c r="A364" s="342">
        <v>40427</v>
      </c>
      <c r="B364" s="343" t="s">
        <v>12626</v>
      </c>
      <c r="C364" s="344" t="s">
        <v>12379</v>
      </c>
      <c r="D364" s="345">
        <v>383.91</v>
      </c>
      <c r="E364" s="343" t="s">
        <v>12319</v>
      </c>
    </row>
    <row r="365" spans="1:5" ht="18">
      <c r="A365" s="342">
        <v>40421</v>
      </c>
      <c r="B365" s="347" t="s">
        <v>12627</v>
      </c>
      <c r="C365" s="344" t="s">
        <v>12379</v>
      </c>
      <c r="D365" s="345">
        <v>221.43</v>
      </c>
      <c r="E365" s="343" t="s">
        <v>12319</v>
      </c>
    </row>
    <row r="366" spans="1:5" ht="18">
      <c r="A366" s="342">
        <v>40424</v>
      </c>
      <c r="B366" s="347" t="s">
        <v>12628</v>
      </c>
      <c r="C366" s="344" t="s">
        <v>12379</v>
      </c>
      <c r="D366" s="345">
        <v>275.06</v>
      </c>
      <c r="E366" s="343" t="s">
        <v>12319</v>
      </c>
    </row>
    <row r="367" spans="1:5" ht="18">
      <c r="A367" s="342">
        <v>40425</v>
      </c>
      <c r="B367" s="347" t="s">
        <v>12629</v>
      </c>
      <c r="C367" s="344" t="s">
        <v>12379</v>
      </c>
      <c r="D367" s="345">
        <v>285.18</v>
      </c>
      <c r="E367" s="343" t="s">
        <v>12319</v>
      </c>
    </row>
    <row r="368" spans="1:5" ht="18">
      <c r="A368" s="342">
        <v>40428</v>
      </c>
      <c r="B368" s="347" t="s">
        <v>12630</v>
      </c>
      <c r="C368" s="344" t="s">
        <v>12379</v>
      </c>
      <c r="D368" s="345">
        <v>425.4</v>
      </c>
      <c r="E368" s="343" t="s">
        <v>12319</v>
      </c>
    </row>
    <row r="369" spans="1:5" ht="18">
      <c r="A369" s="342">
        <v>40429</v>
      </c>
      <c r="B369" s="347" t="s">
        <v>12631</v>
      </c>
      <c r="C369" s="344" t="s">
        <v>12379</v>
      </c>
      <c r="D369" s="345">
        <v>425.4</v>
      </c>
      <c r="E369" s="343" t="s">
        <v>12319</v>
      </c>
    </row>
    <row r="370" spans="1:5" ht="18">
      <c r="A370" s="342">
        <v>40430</v>
      </c>
      <c r="B370" s="347" t="s">
        <v>12632</v>
      </c>
      <c r="C370" s="344" t="s">
        <v>12379</v>
      </c>
      <c r="D370" s="345">
        <v>430.44</v>
      </c>
      <c r="E370" s="343" t="s">
        <v>12319</v>
      </c>
    </row>
    <row r="371" spans="1:5" ht="18">
      <c r="A371" s="342">
        <v>40431</v>
      </c>
      <c r="B371" s="347" t="s">
        <v>12633</v>
      </c>
      <c r="C371" s="344" t="s">
        <v>12379</v>
      </c>
      <c r="D371" s="345">
        <v>430.44</v>
      </c>
      <c r="E371" s="343" t="s">
        <v>12319</v>
      </c>
    </row>
    <row r="372" spans="1:5" ht="18">
      <c r="A372" s="342">
        <v>40432</v>
      </c>
      <c r="B372" s="347" t="s">
        <v>12634</v>
      </c>
      <c r="C372" s="344" t="s">
        <v>12379</v>
      </c>
      <c r="D372" s="345">
        <v>809.16</v>
      </c>
      <c r="E372" s="343" t="s">
        <v>12319</v>
      </c>
    </row>
    <row r="373" spans="1:5" ht="18">
      <c r="A373" s="342">
        <v>40433</v>
      </c>
      <c r="B373" s="347" t="s">
        <v>12635</v>
      </c>
      <c r="C373" s="344" t="s">
        <v>12379</v>
      </c>
      <c r="D373" s="345">
        <v>809.16</v>
      </c>
      <c r="E373" s="343" t="s">
        <v>12319</v>
      </c>
    </row>
    <row r="374" spans="1:5" ht="18">
      <c r="A374" s="342">
        <v>40434</v>
      </c>
      <c r="B374" s="347" t="s">
        <v>12636</v>
      </c>
      <c r="C374" s="344" t="s">
        <v>12379</v>
      </c>
      <c r="D374" s="345">
        <v>821.37</v>
      </c>
      <c r="E374" s="343" t="s">
        <v>12319</v>
      </c>
    </row>
    <row r="375" spans="1:5" ht="18">
      <c r="A375" s="342">
        <v>40435</v>
      </c>
      <c r="B375" s="347" t="s">
        <v>12637</v>
      </c>
      <c r="C375" s="344" t="s">
        <v>12379</v>
      </c>
      <c r="D375" s="345">
        <v>821.37</v>
      </c>
      <c r="E375" s="343" t="s">
        <v>12319</v>
      </c>
    </row>
    <row r="376" spans="1:5" ht="18">
      <c r="A376" s="342">
        <v>40436</v>
      </c>
      <c r="B376" s="347" t="s">
        <v>12638</v>
      </c>
      <c r="C376" s="344" t="s">
        <v>12379</v>
      </c>
      <c r="D376" s="354">
        <v>1083.45</v>
      </c>
      <c r="E376" s="343" t="s">
        <v>12319</v>
      </c>
    </row>
    <row r="377" spans="1:5" ht="18">
      <c r="A377" s="342">
        <v>40437</v>
      </c>
      <c r="B377" s="347" t="s">
        <v>12639</v>
      </c>
      <c r="C377" s="344" t="s">
        <v>12379</v>
      </c>
      <c r="D377" s="354">
        <v>1083.45</v>
      </c>
      <c r="E377" s="343" t="s">
        <v>12319</v>
      </c>
    </row>
    <row r="378" spans="1:5" ht="18">
      <c r="A378" s="342">
        <v>40438</v>
      </c>
      <c r="B378" s="347" t="s">
        <v>12640</v>
      </c>
      <c r="C378" s="344" t="s">
        <v>12379</v>
      </c>
      <c r="D378" s="354">
        <v>1171.71</v>
      </c>
      <c r="E378" s="343" t="s">
        <v>12319</v>
      </c>
    </row>
    <row r="379" spans="1:5" ht="18">
      <c r="A379" s="342">
        <v>40439</v>
      </c>
      <c r="B379" s="347" t="s">
        <v>12641</v>
      </c>
      <c r="C379" s="344" t="s">
        <v>12379</v>
      </c>
      <c r="D379" s="354">
        <v>1171.71</v>
      </c>
      <c r="E379" s="343" t="s">
        <v>12319</v>
      </c>
    </row>
    <row r="380" spans="1:5" ht="18">
      <c r="A380" s="342">
        <v>40440</v>
      </c>
      <c r="B380" s="347" t="s">
        <v>12642</v>
      </c>
      <c r="C380" s="344" t="s">
        <v>12379</v>
      </c>
      <c r="D380" s="354">
        <v>1537.59</v>
      </c>
      <c r="E380" s="343" t="s">
        <v>12319</v>
      </c>
    </row>
    <row r="381" spans="1:5" ht="18">
      <c r="A381" s="342">
        <v>40441</v>
      </c>
      <c r="B381" s="347" t="s">
        <v>12643</v>
      </c>
      <c r="C381" s="344" t="s">
        <v>12379</v>
      </c>
      <c r="D381" s="354">
        <v>1537.59</v>
      </c>
      <c r="E381" s="343" t="s">
        <v>12319</v>
      </c>
    </row>
    <row r="382" spans="1:5" ht="18">
      <c r="A382" s="342">
        <v>40442</v>
      </c>
      <c r="B382" s="347" t="s">
        <v>12644</v>
      </c>
      <c r="C382" s="344" t="s">
        <v>12379</v>
      </c>
      <c r="D382" s="354">
        <v>1650.41</v>
      </c>
      <c r="E382" s="343" t="s">
        <v>12319</v>
      </c>
    </row>
    <row r="383" spans="1:5" ht="18">
      <c r="A383" s="342">
        <v>40443</v>
      </c>
      <c r="B383" s="347" t="s">
        <v>12645</v>
      </c>
      <c r="C383" s="344" t="s">
        <v>12379</v>
      </c>
      <c r="D383" s="354">
        <v>1613.91</v>
      </c>
      <c r="E383" s="343" t="s">
        <v>12319</v>
      </c>
    </row>
    <row r="384" spans="1:5" ht="18">
      <c r="A384" s="342">
        <v>40444</v>
      </c>
      <c r="B384" s="347" t="s">
        <v>12646</v>
      </c>
      <c r="C384" s="344" t="s">
        <v>12379</v>
      </c>
      <c r="D384" s="345">
        <v>275.87</v>
      </c>
      <c r="E384" s="343" t="s">
        <v>12319</v>
      </c>
    </row>
    <row r="385" spans="1:5" ht="18">
      <c r="A385" s="342">
        <v>40445</v>
      </c>
      <c r="B385" s="347" t="s">
        <v>12647</v>
      </c>
      <c r="C385" s="344" t="s">
        <v>12379</v>
      </c>
      <c r="D385" s="345">
        <v>275.87</v>
      </c>
      <c r="E385" s="343" t="s">
        <v>12319</v>
      </c>
    </row>
    <row r="386" spans="1:5" ht="18">
      <c r="A386" s="342">
        <v>40446</v>
      </c>
      <c r="B386" s="347" t="s">
        <v>12648</v>
      </c>
      <c r="C386" s="344" t="s">
        <v>12379</v>
      </c>
      <c r="D386" s="345">
        <v>280.92</v>
      </c>
      <c r="E386" s="343" t="s">
        <v>12319</v>
      </c>
    </row>
    <row r="387" spans="1:5" ht="18">
      <c r="A387" s="342">
        <v>40447</v>
      </c>
      <c r="B387" s="347" t="s">
        <v>12649</v>
      </c>
      <c r="C387" s="344" t="s">
        <v>12379</v>
      </c>
      <c r="D387" s="345">
        <v>280.92</v>
      </c>
      <c r="E387" s="343" t="s">
        <v>12319</v>
      </c>
    </row>
    <row r="388" spans="1:5" ht="18">
      <c r="A388" s="342">
        <v>40448</v>
      </c>
      <c r="B388" s="347" t="s">
        <v>12650</v>
      </c>
      <c r="C388" s="344" t="s">
        <v>12379</v>
      </c>
      <c r="D388" s="345">
        <v>596.97</v>
      </c>
      <c r="E388" s="343" t="s">
        <v>12319</v>
      </c>
    </row>
    <row r="389" spans="1:5" ht="18">
      <c r="A389" s="342">
        <v>40449</v>
      </c>
      <c r="B389" s="347" t="s">
        <v>12651</v>
      </c>
      <c r="C389" s="344" t="s">
        <v>12379</v>
      </c>
      <c r="D389" s="345">
        <v>596.97</v>
      </c>
      <c r="E389" s="343" t="s">
        <v>12319</v>
      </c>
    </row>
    <row r="390" spans="1:5" ht="18">
      <c r="A390" s="342">
        <v>40450</v>
      </c>
      <c r="B390" s="347" t="s">
        <v>12652</v>
      </c>
      <c r="C390" s="344" t="s">
        <v>12379</v>
      </c>
      <c r="D390" s="345">
        <v>609.17999999999995</v>
      </c>
      <c r="E390" s="343" t="s">
        <v>12319</v>
      </c>
    </row>
    <row r="391" spans="1:5" ht="18">
      <c r="A391" s="342">
        <v>40451</v>
      </c>
      <c r="B391" s="347" t="s">
        <v>12653</v>
      </c>
      <c r="C391" s="344" t="s">
        <v>12379</v>
      </c>
      <c r="D391" s="345">
        <v>609.17999999999995</v>
      </c>
      <c r="E391" s="343" t="s">
        <v>12319</v>
      </c>
    </row>
    <row r="392" spans="1:5" ht="18">
      <c r="A392" s="342">
        <v>40452</v>
      </c>
      <c r="B392" s="347" t="s">
        <v>12654</v>
      </c>
      <c r="C392" s="344" t="s">
        <v>12379</v>
      </c>
      <c r="D392" s="345">
        <v>738.83</v>
      </c>
      <c r="E392" s="343" t="s">
        <v>12319</v>
      </c>
    </row>
    <row r="393" spans="1:5" ht="18">
      <c r="A393" s="342">
        <v>40453</v>
      </c>
      <c r="B393" s="347" t="s">
        <v>12655</v>
      </c>
      <c r="C393" s="344" t="s">
        <v>12379</v>
      </c>
      <c r="D393" s="345">
        <v>738.83</v>
      </c>
      <c r="E393" s="343" t="s">
        <v>12319</v>
      </c>
    </row>
    <row r="394" spans="1:5" ht="18">
      <c r="A394" s="342">
        <v>40454</v>
      </c>
      <c r="B394" s="347" t="s">
        <v>12656</v>
      </c>
      <c r="C394" s="344" t="s">
        <v>12379</v>
      </c>
      <c r="D394" s="345">
        <v>827.09</v>
      </c>
      <c r="E394" s="343" t="s">
        <v>12319</v>
      </c>
    </row>
    <row r="395" spans="1:5" ht="18">
      <c r="A395" s="342">
        <v>40455</v>
      </c>
      <c r="B395" s="347" t="s">
        <v>12657</v>
      </c>
      <c r="C395" s="344" t="s">
        <v>12379</v>
      </c>
      <c r="D395" s="345">
        <v>827.09</v>
      </c>
      <c r="E395" s="343" t="s">
        <v>12319</v>
      </c>
    </row>
    <row r="396" spans="1:5" ht="18">
      <c r="A396" s="342">
        <v>40456</v>
      </c>
      <c r="B396" s="347" t="s">
        <v>12658</v>
      </c>
      <c r="C396" s="344" t="s">
        <v>12379</v>
      </c>
      <c r="D396" s="345">
        <v>960.32</v>
      </c>
      <c r="E396" s="343" t="s">
        <v>12319</v>
      </c>
    </row>
    <row r="397" spans="1:5" ht="18">
      <c r="A397" s="342">
        <v>40457</v>
      </c>
      <c r="B397" s="347" t="s">
        <v>12659</v>
      </c>
      <c r="C397" s="344" t="s">
        <v>12379</v>
      </c>
      <c r="D397" s="354">
        <v>1069.8900000000001</v>
      </c>
      <c r="E397" s="343" t="s">
        <v>12319</v>
      </c>
    </row>
    <row r="398" spans="1:5" ht="18">
      <c r="A398" s="342">
        <v>40458</v>
      </c>
      <c r="B398" s="347" t="s">
        <v>12660</v>
      </c>
      <c r="C398" s="344" t="s">
        <v>12379</v>
      </c>
      <c r="D398" s="354">
        <v>1069.8900000000001</v>
      </c>
      <c r="E398" s="343" t="s">
        <v>12319</v>
      </c>
    </row>
    <row r="399" spans="1:5" ht="18">
      <c r="A399" s="342">
        <v>40459</v>
      </c>
      <c r="B399" s="347" t="s">
        <v>12661</v>
      </c>
      <c r="C399" s="344" t="s">
        <v>12379</v>
      </c>
      <c r="D399" s="354">
        <v>1182.72</v>
      </c>
      <c r="E399" s="343" t="s">
        <v>12319</v>
      </c>
    </row>
    <row r="400" spans="1:5" ht="18">
      <c r="A400" s="342">
        <v>40460</v>
      </c>
      <c r="B400" s="347" t="s">
        <v>12662</v>
      </c>
      <c r="C400" s="344" t="s">
        <v>12379</v>
      </c>
      <c r="D400" s="354">
        <v>1146.22</v>
      </c>
      <c r="E400" s="343" t="s">
        <v>12319</v>
      </c>
    </row>
    <row r="401" spans="1:5" ht="18">
      <c r="A401" s="342">
        <v>40461</v>
      </c>
      <c r="B401" s="347" t="s">
        <v>12663</v>
      </c>
      <c r="C401" s="344" t="s">
        <v>12379</v>
      </c>
      <c r="D401" s="354">
        <v>1387.75</v>
      </c>
      <c r="E401" s="343" t="s">
        <v>12319</v>
      </c>
    </row>
    <row r="402" spans="1:5" ht="18">
      <c r="A402" s="342">
        <v>40462</v>
      </c>
      <c r="B402" s="347" t="s">
        <v>12664</v>
      </c>
      <c r="C402" s="344" t="s">
        <v>12379</v>
      </c>
      <c r="D402" s="354">
        <v>1489.63</v>
      </c>
      <c r="E402" s="343" t="s">
        <v>12319</v>
      </c>
    </row>
    <row r="403" spans="1:5" ht="18">
      <c r="A403" s="342">
        <v>40463</v>
      </c>
      <c r="B403" s="347" t="s">
        <v>12665</v>
      </c>
      <c r="C403" s="344" t="s">
        <v>12379</v>
      </c>
      <c r="D403" s="354">
        <v>1489.63</v>
      </c>
      <c r="E403" s="343" t="s">
        <v>12319</v>
      </c>
    </row>
    <row r="404" spans="1:5" ht="18">
      <c r="A404" s="342">
        <v>40464</v>
      </c>
      <c r="B404" s="347" t="s">
        <v>12666</v>
      </c>
      <c r="C404" s="344" t="s">
        <v>12379</v>
      </c>
      <c r="D404" s="354">
        <v>1547.83</v>
      </c>
      <c r="E404" s="343" t="s">
        <v>12319</v>
      </c>
    </row>
    <row r="405" spans="1:5" ht="18">
      <c r="A405" s="342">
        <v>40465</v>
      </c>
      <c r="B405" s="347" t="s">
        <v>12667</v>
      </c>
      <c r="C405" s="344" t="s">
        <v>12379</v>
      </c>
      <c r="D405" s="354">
        <v>1547.83</v>
      </c>
      <c r="E405" s="343" t="s">
        <v>12319</v>
      </c>
    </row>
    <row r="406" spans="1:5" ht="18">
      <c r="A406" s="342">
        <v>40466</v>
      </c>
      <c r="B406" s="347" t="s">
        <v>12668</v>
      </c>
      <c r="C406" s="344" t="s">
        <v>12379</v>
      </c>
      <c r="D406" s="354">
        <v>1863.66</v>
      </c>
      <c r="E406" s="343" t="s">
        <v>12319</v>
      </c>
    </row>
    <row r="407" spans="1:5" ht="18">
      <c r="A407" s="342">
        <v>40490</v>
      </c>
      <c r="B407" s="347" t="s">
        <v>12669</v>
      </c>
      <c r="C407" s="344" t="s">
        <v>12379</v>
      </c>
      <c r="D407" s="345">
        <v>823.53</v>
      </c>
      <c r="E407" s="343" t="s">
        <v>12319</v>
      </c>
    </row>
    <row r="408" spans="1:5" ht="18">
      <c r="A408" s="342">
        <v>40491</v>
      </c>
      <c r="B408" s="347" t="s">
        <v>12670</v>
      </c>
      <c r="C408" s="344" t="s">
        <v>12379</v>
      </c>
      <c r="D408" s="345">
        <v>823.53</v>
      </c>
      <c r="E408" s="343" t="s">
        <v>12319</v>
      </c>
    </row>
    <row r="409" spans="1:5" ht="18">
      <c r="A409" s="342">
        <v>40492</v>
      </c>
      <c r="B409" s="347" t="s">
        <v>12671</v>
      </c>
      <c r="C409" s="344" t="s">
        <v>12379</v>
      </c>
      <c r="D409" s="345">
        <v>838.66</v>
      </c>
      <c r="E409" s="343" t="s">
        <v>12319</v>
      </c>
    </row>
    <row r="410" spans="1:5" ht="18">
      <c r="A410" s="342">
        <v>40493</v>
      </c>
      <c r="B410" s="347" t="s">
        <v>12672</v>
      </c>
      <c r="C410" s="344" t="s">
        <v>12379</v>
      </c>
      <c r="D410" s="345">
        <v>838.66</v>
      </c>
      <c r="E410" s="343" t="s">
        <v>12319</v>
      </c>
    </row>
    <row r="411" spans="1:5" ht="18">
      <c r="A411" s="342">
        <v>40494</v>
      </c>
      <c r="B411" s="347" t="s">
        <v>12673</v>
      </c>
      <c r="C411" s="344" t="s">
        <v>12379</v>
      </c>
      <c r="D411" s="354">
        <v>1565.21</v>
      </c>
      <c r="E411" s="343" t="s">
        <v>12319</v>
      </c>
    </row>
    <row r="412" spans="1:5" ht="18">
      <c r="A412" s="342">
        <v>40495</v>
      </c>
      <c r="B412" s="347" t="s">
        <v>12674</v>
      </c>
      <c r="C412" s="344" t="s">
        <v>12379</v>
      </c>
      <c r="D412" s="354">
        <v>1565.21</v>
      </c>
      <c r="E412" s="343" t="s">
        <v>12319</v>
      </c>
    </row>
    <row r="413" spans="1:5" ht="18">
      <c r="A413" s="342">
        <v>40496</v>
      </c>
      <c r="B413" s="347" t="s">
        <v>12675</v>
      </c>
      <c r="C413" s="344" t="s">
        <v>12379</v>
      </c>
      <c r="D413" s="354">
        <v>1601.84</v>
      </c>
      <c r="E413" s="343" t="s">
        <v>12319</v>
      </c>
    </row>
    <row r="414" spans="1:5" ht="18">
      <c r="A414" s="342">
        <v>40497</v>
      </c>
      <c r="B414" s="347" t="s">
        <v>12676</v>
      </c>
      <c r="C414" s="344" t="s">
        <v>12379</v>
      </c>
      <c r="D414" s="354">
        <v>1601.84</v>
      </c>
      <c r="E414" s="343" t="s">
        <v>12319</v>
      </c>
    </row>
    <row r="415" spans="1:5" ht="18">
      <c r="A415" s="342">
        <v>40498</v>
      </c>
      <c r="B415" s="347" t="s">
        <v>12677</v>
      </c>
      <c r="C415" s="344" t="s">
        <v>12379</v>
      </c>
      <c r="D415" s="354">
        <v>1990.75</v>
      </c>
      <c r="E415" s="343" t="s">
        <v>12319</v>
      </c>
    </row>
    <row r="416" spans="1:5" ht="18">
      <c r="A416" s="342">
        <v>40499</v>
      </c>
      <c r="B416" s="347" t="s">
        <v>12678</v>
      </c>
      <c r="C416" s="344" t="s">
        <v>12379</v>
      </c>
      <c r="D416" s="354">
        <v>1990.75</v>
      </c>
      <c r="E416" s="343" t="s">
        <v>12319</v>
      </c>
    </row>
    <row r="417" spans="1:5" ht="18">
      <c r="A417" s="342">
        <v>40500</v>
      </c>
      <c r="B417" s="347" t="s">
        <v>12679</v>
      </c>
      <c r="C417" s="344" t="s">
        <v>12379</v>
      </c>
      <c r="D417" s="354">
        <v>2255.5300000000002</v>
      </c>
      <c r="E417" s="343" t="s">
        <v>12319</v>
      </c>
    </row>
    <row r="418" spans="1:5" ht="18">
      <c r="A418" s="342">
        <v>40501</v>
      </c>
      <c r="B418" s="347" t="s">
        <v>12680</v>
      </c>
      <c r="C418" s="344" t="s">
        <v>12379</v>
      </c>
      <c r="D418" s="354">
        <v>2255.5300000000002</v>
      </c>
      <c r="E418" s="343" t="s">
        <v>12319</v>
      </c>
    </row>
    <row r="419" spans="1:5" ht="18">
      <c r="A419" s="342">
        <v>40502</v>
      </c>
      <c r="B419" s="347" t="s">
        <v>12681</v>
      </c>
      <c r="C419" s="344" t="s">
        <v>12379</v>
      </c>
      <c r="D419" s="354">
        <v>2655.23</v>
      </c>
      <c r="E419" s="343" t="s">
        <v>12319</v>
      </c>
    </row>
    <row r="420" spans="1:5" ht="18">
      <c r="A420" s="342">
        <v>40503</v>
      </c>
      <c r="B420" s="347" t="s">
        <v>12682</v>
      </c>
      <c r="C420" s="344" t="s">
        <v>12379</v>
      </c>
      <c r="D420" s="354">
        <v>2983.93</v>
      </c>
      <c r="E420" s="343" t="s">
        <v>12319</v>
      </c>
    </row>
    <row r="421" spans="1:5" ht="18">
      <c r="A421" s="342">
        <v>40504</v>
      </c>
      <c r="B421" s="347" t="s">
        <v>12683</v>
      </c>
      <c r="C421" s="344" t="s">
        <v>12379</v>
      </c>
      <c r="D421" s="354">
        <v>2983.93</v>
      </c>
      <c r="E421" s="343" t="s">
        <v>12319</v>
      </c>
    </row>
    <row r="422" spans="1:5" ht="18">
      <c r="A422" s="342">
        <v>40505</v>
      </c>
      <c r="B422" s="347" t="s">
        <v>12684</v>
      </c>
      <c r="C422" s="344" t="s">
        <v>12379</v>
      </c>
      <c r="D422" s="354">
        <v>3322.41</v>
      </c>
      <c r="E422" s="343" t="s">
        <v>12319</v>
      </c>
    </row>
    <row r="423" spans="1:5" ht="18">
      <c r="A423" s="342">
        <v>40506</v>
      </c>
      <c r="B423" s="347" t="s">
        <v>12685</v>
      </c>
      <c r="C423" s="344" t="s">
        <v>12379</v>
      </c>
      <c r="D423" s="354">
        <v>3212.9</v>
      </c>
      <c r="E423" s="343" t="s">
        <v>12319</v>
      </c>
    </row>
    <row r="424" spans="1:5" ht="18">
      <c r="A424" s="342">
        <v>40507</v>
      </c>
      <c r="B424" s="347" t="s">
        <v>12686</v>
      </c>
      <c r="C424" s="344" t="s">
        <v>12379</v>
      </c>
      <c r="D424" s="354">
        <v>3937.5</v>
      </c>
      <c r="E424" s="343" t="s">
        <v>12319</v>
      </c>
    </row>
    <row r="425" spans="1:5" ht="18">
      <c r="A425" s="342">
        <v>40508</v>
      </c>
      <c r="B425" s="347" t="s">
        <v>12687</v>
      </c>
      <c r="C425" s="344" t="s">
        <v>12379</v>
      </c>
      <c r="D425" s="354">
        <v>4243.1400000000003</v>
      </c>
      <c r="E425" s="343" t="s">
        <v>12319</v>
      </c>
    </row>
    <row r="426" spans="1:5" ht="18">
      <c r="A426" s="342">
        <v>40509</v>
      </c>
      <c r="B426" s="347" t="s">
        <v>12688</v>
      </c>
      <c r="C426" s="344" t="s">
        <v>12379</v>
      </c>
      <c r="D426" s="354">
        <v>4243.1400000000003</v>
      </c>
      <c r="E426" s="343" t="s">
        <v>12319</v>
      </c>
    </row>
    <row r="427" spans="1:5" ht="18">
      <c r="A427" s="342">
        <v>40510</v>
      </c>
      <c r="B427" s="347" t="s">
        <v>12689</v>
      </c>
      <c r="C427" s="344" t="s">
        <v>12379</v>
      </c>
      <c r="D427" s="354">
        <v>4417.76</v>
      </c>
      <c r="E427" s="343" t="s">
        <v>12319</v>
      </c>
    </row>
    <row r="428" spans="1:5" ht="18">
      <c r="A428" s="342">
        <v>40511</v>
      </c>
      <c r="B428" s="347" t="s">
        <v>12690</v>
      </c>
      <c r="C428" s="344" t="s">
        <v>12379</v>
      </c>
      <c r="D428" s="354">
        <v>4417.76</v>
      </c>
      <c r="E428" s="343" t="s">
        <v>12319</v>
      </c>
    </row>
    <row r="429" spans="1:5" ht="18">
      <c r="A429" s="342">
        <v>40512</v>
      </c>
      <c r="B429" s="347" t="s">
        <v>12691</v>
      </c>
      <c r="C429" s="344" t="s">
        <v>12379</v>
      </c>
      <c r="D429" s="354">
        <v>5365.23</v>
      </c>
      <c r="E429" s="343" t="s">
        <v>12319</v>
      </c>
    </row>
    <row r="430" spans="1:5">
      <c r="A430" s="342">
        <v>40586</v>
      </c>
      <c r="B430" s="343" t="s">
        <v>12692</v>
      </c>
      <c r="C430" s="344" t="s">
        <v>12379</v>
      </c>
      <c r="D430" s="354">
        <v>6382.9</v>
      </c>
      <c r="E430" s="346"/>
    </row>
    <row r="431" spans="1:5">
      <c r="A431" s="342">
        <v>40592</v>
      </c>
      <c r="B431" s="343" t="s">
        <v>12693</v>
      </c>
      <c r="C431" s="344" t="s">
        <v>12379</v>
      </c>
      <c r="D431" s="354">
        <v>6796.76</v>
      </c>
      <c r="E431" s="346"/>
    </row>
    <row r="432" spans="1:5">
      <c r="A432" s="342">
        <v>40598</v>
      </c>
      <c r="B432" s="343" t="s">
        <v>12694</v>
      </c>
      <c r="C432" s="344" t="s">
        <v>12379</v>
      </c>
      <c r="D432" s="354">
        <v>9840.82</v>
      </c>
      <c r="E432" s="346"/>
    </row>
    <row r="433" spans="1:5">
      <c r="A433" s="342">
        <v>40587</v>
      </c>
      <c r="B433" s="343" t="s">
        <v>12695</v>
      </c>
      <c r="C433" s="344" t="s">
        <v>12379</v>
      </c>
      <c r="D433" s="354">
        <v>9315.56</v>
      </c>
      <c r="E433" s="346"/>
    </row>
    <row r="434" spans="1:5">
      <c r="A434" s="342">
        <v>40593</v>
      </c>
      <c r="B434" s="343" t="s">
        <v>12696</v>
      </c>
      <c r="C434" s="344" t="s">
        <v>12379</v>
      </c>
      <c r="D434" s="354">
        <v>10705.93</v>
      </c>
      <c r="E434" s="346"/>
    </row>
    <row r="435" spans="1:5">
      <c r="A435" s="342">
        <v>40588</v>
      </c>
      <c r="B435" s="343" t="s">
        <v>12697</v>
      </c>
      <c r="C435" s="344" t="s">
        <v>12379</v>
      </c>
      <c r="D435" s="354">
        <v>13084.7</v>
      </c>
      <c r="E435" s="346"/>
    </row>
    <row r="436" spans="1:5">
      <c r="A436" s="342">
        <v>40594</v>
      </c>
      <c r="B436" s="343" t="s">
        <v>12698</v>
      </c>
      <c r="C436" s="344" t="s">
        <v>12379</v>
      </c>
      <c r="D436" s="354">
        <v>15651.5</v>
      </c>
      <c r="E436" s="346"/>
    </row>
    <row r="437" spans="1:5">
      <c r="A437" s="342">
        <v>40599</v>
      </c>
      <c r="B437" s="343" t="s">
        <v>12699</v>
      </c>
      <c r="C437" s="344" t="s">
        <v>12379</v>
      </c>
      <c r="D437" s="354">
        <v>14127.4</v>
      </c>
      <c r="E437" s="346"/>
    </row>
    <row r="438" spans="1:5">
      <c r="A438" s="342">
        <v>40589</v>
      </c>
      <c r="B438" s="343" t="s">
        <v>12700</v>
      </c>
      <c r="C438" s="344" t="s">
        <v>12379</v>
      </c>
      <c r="D438" s="354">
        <v>12676.56</v>
      </c>
      <c r="E438" s="346"/>
    </row>
    <row r="439" spans="1:5">
      <c r="A439" s="342">
        <v>40595</v>
      </c>
      <c r="B439" s="343" t="s">
        <v>12701</v>
      </c>
      <c r="C439" s="344" t="s">
        <v>12379</v>
      </c>
      <c r="D439" s="354">
        <v>14173.36</v>
      </c>
      <c r="E439" s="346"/>
    </row>
    <row r="440" spans="1:5">
      <c r="A440" s="342">
        <v>40590</v>
      </c>
      <c r="B440" s="343" t="s">
        <v>12702</v>
      </c>
      <c r="C440" s="344" t="s">
        <v>12379</v>
      </c>
      <c r="D440" s="354">
        <v>15135.68</v>
      </c>
      <c r="E440" s="346"/>
    </row>
    <row r="441" spans="1:5">
      <c r="A441" s="342">
        <v>40596</v>
      </c>
      <c r="B441" s="343" t="s">
        <v>12703</v>
      </c>
      <c r="C441" s="344" t="s">
        <v>12379</v>
      </c>
      <c r="D441" s="354">
        <v>16794.39</v>
      </c>
      <c r="E441" s="346"/>
    </row>
    <row r="442" spans="1:5">
      <c r="A442" s="342">
        <v>40591</v>
      </c>
      <c r="B442" s="343" t="s">
        <v>12704</v>
      </c>
      <c r="C442" s="344" t="s">
        <v>12379</v>
      </c>
      <c r="D442" s="354">
        <v>16576.84</v>
      </c>
      <c r="E442" s="346"/>
    </row>
    <row r="443" spans="1:5">
      <c r="A443" s="342">
        <v>40597</v>
      </c>
      <c r="B443" s="343" t="s">
        <v>12705</v>
      </c>
      <c r="C443" s="344" t="s">
        <v>12379</v>
      </c>
      <c r="D443" s="354">
        <v>17720.62</v>
      </c>
      <c r="E443" s="346"/>
    </row>
    <row r="444" spans="1:5">
      <c r="A444" s="342">
        <v>40573</v>
      </c>
      <c r="B444" s="343" t="s">
        <v>12706</v>
      </c>
      <c r="C444" s="344" t="s">
        <v>12379</v>
      </c>
      <c r="D444" s="354">
        <v>3906.22</v>
      </c>
      <c r="E444" s="346"/>
    </row>
    <row r="445" spans="1:5">
      <c r="A445" s="342">
        <v>40579</v>
      </c>
      <c r="B445" s="343" t="s">
        <v>12707</v>
      </c>
      <c r="C445" s="344" t="s">
        <v>12379</v>
      </c>
      <c r="D445" s="354">
        <v>4216.6099999999997</v>
      </c>
      <c r="E445" s="346"/>
    </row>
    <row r="446" spans="1:5">
      <c r="A446" s="342">
        <v>41113</v>
      </c>
      <c r="B446" s="343" t="s">
        <v>12708</v>
      </c>
      <c r="C446" s="344" t="s">
        <v>12379</v>
      </c>
      <c r="D446" s="354">
        <v>7026.65</v>
      </c>
      <c r="E446" s="346"/>
    </row>
    <row r="447" spans="1:5">
      <c r="A447" s="342">
        <v>40574</v>
      </c>
      <c r="B447" s="343" t="s">
        <v>12709</v>
      </c>
      <c r="C447" s="344" t="s">
        <v>12379</v>
      </c>
      <c r="D447" s="354">
        <v>5622.62</v>
      </c>
      <c r="E447" s="346"/>
    </row>
    <row r="448" spans="1:5">
      <c r="A448" s="342">
        <v>40580</v>
      </c>
      <c r="B448" s="343" t="s">
        <v>12710</v>
      </c>
      <c r="C448" s="344" t="s">
        <v>12379</v>
      </c>
      <c r="D448" s="354">
        <v>6302.39</v>
      </c>
      <c r="E448" s="346"/>
    </row>
    <row r="449" spans="1:5">
      <c r="A449" s="342">
        <v>40575</v>
      </c>
      <c r="B449" s="343" t="s">
        <v>12711</v>
      </c>
      <c r="C449" s="344" t="s">
        <v>12379</v>
      </c>
      <c r="D449" s="354">
        <v>8079.76</v>
      </c>
      <c r="E449" s="346"/>
    </row>
    <row r="450" spans="1:5">
      <c r="A450" s="342">
        <v>40581</v>
      </c>
      <c r="B450" s="343" t="s">
        <v>12712</v>
      </c>
      <c r="C450" s="344" t="s">
        <v>12379</v>
      </c>
      <c r="D450" s="354">
        <v>10358.43</v>
      </c>
      <c r="E450" s="346"/>
    </row>
    <row r="451" spans="1:5">
      <c r="A451" s="342">
        <v>40576</v>
      </c>
      <c r="B451" s="343" t="s">
        <v>12713</v>
      </c>
      <c r="C451" s="344" t="s">
        <v>12379</v>
      </c>
      <c r="D451" s="354">
        <v>7939.35</v>
      </c>
      <c r="E451" s="346"/>
    </row>
    <row r="452" spans="1:5">
      <c r="A452" s="342">
        <v>40582</v>
      </c>
      <c r="B452" s="343" t="s">
        <v>12714</v>
      </c>
      <c r="C452" s="344" t="s">
        <v>12379</v>
      </c>
      <c r="D452" s="354">
        <v>9036.08</v>
      </c>
      <c r="E452" s="346"/>
    </row>
    <row r="453" spans="1:5">
      <c r="A453" s="342">
        <v>40577</v>
      </c>
      <c r="B453" s="343" t="s">
        <v>12715</v>
      </c>
      <c r="C453" s="344" t="s">
        <v>12379</v>
      </c>
      <c r="D453" s="354">
        <v>10078.459999999999</v>
      </c>
      <c r="E453" s="346"/>
    </row>
    <row r="454" spans="1:5">
      <c r="A454" s="342">
        <v>40583</v>
      </c>
      <c r="B454" s="343" t="s">
        <v>12716</v>
      </c>
      <c r="C454" s="344" t="s">
        <v>12379</v>
      </c>
      <c r="D454" s="354">
        <v>12342.69</v>
      </c>
      <c r="E454" s="346"/>
    </row>
    <row r="455" spans="1:5">
      <c r="A455" s="342">
        <v>40578</v>
      </c>
      <c r="B455" s="343" t="s">
        <v>12717</v>
      </c>
      <c r="C455" s="344" t="s">
        <v>12379</v>
      </c>
      <c r="D455" s="354">
        <v>10868.25</v>
      </c>
      <c r="E455" s="346"/>
    </row>
    <row r="456" spans="1:5">
      <c r="A456" s="342">
        <v>40584</v>
      </c>
      <c r="B456" s="343" t="s">
        <v>12718</v>
      </c>
      <c r="C456" s="344" t="s">
        <v>12379</v>
      </c>
      <c r="D456" s="354">
        <v>12598.08</v>
      </c>
      <c r="E456" s="346"/>
    </row>
    <row r="457" spans="1:5">
      <c r="A457" s="342">
        <v>40601</v>
      </c>
      <c r="B457" s="343" t="s">
        <v>12719</v>
      </c>
      <c r="C457" s="344" t="s">
        <v>12379</v>
      </c>
      <c r="D457" s="354">
        <v>8947.82</v>
      </c>
      <c r="E457" s="346"/>
    </row>
    <row r="458" spans="1:5">
      <c r="A458" s="342">
        <v>40607</v>
      </c>
      <c r="B458" s="343" t="s">
        <v>12720</v>
      </c>
      <c r="C458" s="344" t="s">
        <v>12379</v>
      </c>
      <c r="D458" s="354">
        <v>9713.4699999999993</v>
      </c>
      <c r="E458" s="346"/>
    </row>
    <row r="459" spans="1:5">
      <c r="A459" s="342">
        <v>40602</v>
      </c>
      <c r="B459" s="343" t="s">
        <v>12721</v>
      </c>
      <c r="C459" s="344" t="s">
        <v>12379</v>
      </c>
      <c r="D459" s="354">
        <v>13287.74</v>
      </c>
      <c r="E459" s="346"/>
    </row>
    <row r="460" spans="1:5">
      <c r="A460" s="342">
        <v>40608</v>
      </c>
      <c r="B460" s="343" t="s">
        <v>12722</v>
      </c>
      <c r="C460" s="344" t="s">
        <v>12379</v>
      </c>
      <c r="D460" s="354">
        <v>14628.85</v>
      </c>
      <c r="E460" s="346"/>
    </row>
    <row r="461" spans="1:5">
      <c r="A461" s="342">
        <v>40603</v>
      </c>
      <c r="B461" s="343" t="s">
        <v>12723</v>
      </c>
      <c r="C461" s="344" t="s">
        <v>12379</v>
      </c>
      <c r="D461" s="354">
        <v>19194.099999999999</v>
      </c>
      <c r="E461" s="346"/>
    </row>
    <row r="462" spans="1:5">
      <c r="A462" s="342">
        <v>40609</v>
      </c>
      <c r="B462" s="343" t="s">
        <v>12724</v>
      </c>
      <c r="C462" s="344" t="s">
        <v>12379</v>
      </c>
      <c r="D462" s="354">
        <v>22000.3</v>
      </c>
      <c r="E462" s="346"/>
    </row>
    <row r="463" spans="1:5">
      <c r="A463" s="342">
        <v>40604</v>
      </c>
      <c r="B463" s="343" t="s">
        <v>12725</v>
      </c>
      <c r="C463" s="344" t="s">
        <v>12379</v>
      </c>
      <c r="D463" s="354">
        <v>17364.7</v>
      </c>
      <c r="E463" s="346"/>
    </row>
    <row r="464" spans="1:5">
      <c r="A464" s="342">
        <v>40610</v>
      </c>
      <c r="B464" s="343" t="s">
        <v>12726</v>
      </c>
      <c r="C464" s="344" t="s">
        <v>12379</v>
      </c>
      <c r="D464" s="354">
        <v>19507.64</v>
      </c>
      <c r="E464" s="346"/>
    </row>
    <row r="465" spans="1:5">
      <c r="A465" s="342">
        <v>40605</v>
      </c>
      <c r="B465" s="343" t="s">
        <v>12727</v>
      </c>
      <c r="C465" s="344" t="s">
        <v>12379</v>
      </c>
      <c r="D465" s="354">
        <v>21453.19</v>
      </c>
      <c r="E465" s="346"/>
    </row>
    <row r="466" spans="1:5">
      <c r="A466" s="342">
        <v>40611</v>
      </c>
      <c r="B466" s="343" t="s">
        <v>12728</v>
      </c>
      <c r="C466" s="344" t="s">
        <v>12379</v>
      </c>
      <c r="D466" s="354">
        <v>24591.46</v>
      </c>
      <c r="E466" s="346"/>
    </row>
    <row r="467" spans="1:5">
      <c r="A467" s="342">
        <v>40606</v>
      </c>
      <c r="B467" s="343" t="s">
        <v>12729</v>
      </c>
      <c r="C467" s="344" t="s">
        <v>12379</v>
      </c>
      <c r="D467" s="354">
        <v>22808.93</v>
      </c>
      <c r="E467" s="346"/>
    </row>
    <row r="468" spans="1:5">
      <c r="A468" s="342">
        <v>40612</v>
      </c>
      <c r="B468" s="343" t="s">
        <v>12730</v>
      </c>
      <c r="C468" s="344" t="s">
        <v>12379</v>
      </c>
      <c r="D468" s="354">
        <v>25749.85</v>
      </c>
      <c r="E468" s="346"/>
    </row>
    <row r="469" spans="1:5">
      <c r="A469" s="342">
        <v>40305</v>
      </c>
      <c r="B469" s="343" t="s">
        <v>12731</v>
      </c>
      <c r="C469" s="344" t="s">
        <v>12261</v>
      </c>
      <c r="D469" s="345">
        <v>24.97</v>
      </c>
      <c r="E469" s="346"/>
    </row>
    <row r="470" spans="1:5">
      <c r="A470" s="342">
        <v>40306</v>
      </c>
      <c r="B470" s="343" t="s">
        <v>12732</v>
      </c>
      <c r="C470" s="344" t="s">
        <v>12261</v>
      </c>
      <c r="D470" s="345">
        <v>49.94</v>
      </c>
      <c r="E470" s="346"/>
    </row>
    <row r="471" spans="1:5">
      <c r="A471" s="342">
        <v>41049</v>
      </c>
      <c r="B471" s="343" t="s">
        <v>12733</v>
      </c>
      <c r="C471" s="344" t="s">
        <v>12379</v>
      </c>
      <c r="D471" s="345">
        <v>24.67</v>
      </c>
      <c r="E471" s="346"/>
    </row>
    <row r="472" spans="1:5">
      <c r="A472" s="342">
        <v>40372</v>
      </c>
      <c r="B472" s="343" t="s">
        <v>12734</v>
      </c>
      <c r="C472" s="344" t="s">
        <v>12261</v>
      </c>
      <c r="D472" s="345">
        <v>248.83</v>
      </c>
      <c r="E472" s="346"/>
    </row>
    <row r="473" spans="1:5">
      <c r="A473" s="342">
        <v>40374</v>
      </c>
      <c r="B473" s="343" t="s">
        <v>12735</v>
      </c>
      <c r="C473" s="344" t="s">
        <v>12261</v>
      </c>
      <c r="D473" s="345">
        <v>367.23</v>
      </c>
      <c r="E473" s="346"/>
    </row>
    <row r="474" spans="1:5">
      <c r="A474" s="342">
        <v>40373</v>
      </c>
      <c r="B474" s="343" t="s">
        <v>12736</v>
      </c>
      <c r="C474" s="344" t="s">
        <v>12261</v>
      </c>
      <c r="D474" s="345">
        <v>324.02</v>
      </c>
      <c r="E474" s="346"/>
    </row>
    <row r="475" spans="1:5">
      <c r="A475" s="342">
        <v>40375</v>
      </c>
      <c r="B475" s="343" t="s">
        <v>12737</v>
      </c>
      <c r="C475" s="344" t="s">
        <v>12261</v>
      </c>
      <c r="D475" s="345">
        <v>272.45</v>
      </c>
      <c r="E475" s="346"/>
    </row>
    <row r="476" spans="1:5">
      <c r="A476" s="342">
        <v>40678</v>
      </c>
      <c r="B476" s="343" t="s">
        <v>12738</v>
      </c>
      <c r="C476" s="344" t="s">
        <v>12379</v>
      </c>
      <c r="D476" s="345">
        <v>535.03</v>
      </c>
      <c r="E476" s="346"/>
    </row>
    <row r="477" spans="1:5">
      <c r="A477" s="342">
        <v>40679</v>
      </c>
      <c r="B477" s="343" t="s">
        <v>12739</v>
      </c>
      <c r="C477" s="344" t="s">
        <v>12276</v>
      </c>
      <c r="D477" s="354">
        <v>1001.75</v>
      </c>
      <c r="E477" s="346"/>
    </row>
    <row r="478" spans="1:5">
      <c r="A478" s="342">
        <v>40684</v>
      </c>
      <c r="B478" s="343" t="s">
        <v>12740</v>
      </c>
      <c r="C478" s="344" t="s">
        <v>12276</v>
      </c>
      <c r="D478" s="354">
        <v>1060.1500000000001</v>
      </c>
      <c r="E478" s="346"/>
    </row>
    <row r="479" spans="1:5">
      <c r="A479" s="342">
        <v>40683</v>
      </c>
      <c r="B479" s="343" t="s">
        <v>12741</v>
      </c>
      <c r="C479" s="344" t="s">
        <v>12379</v>
      </c>
      <c r="D479" s="345">
        <v>514.29</v>
      </c>
      <c r="E479" s="346"/>
    </row>
    <row r="480" spans="1:5">
      <c r="A480" s="342">
        <v>40685</v>
      </c>
      <c r="B480" s="343" t="s">
        <v>12742</v>
      </c>
      <c r="C480" s="344" t="s">
        <v>12276</v>
      </c>
      <c r="D480" s="345">
        <v>935.02</v>
      </c>
      <c r="E480" s="346"/>
    </row>
    <row r="481" spans="1:5">
      <c r="A481" s="342">
        <v>40686</v>
      </c>
      <c r="B481" s="343" t="s">
        <v>12743</v>
      </c>
      <c r="C481" s="344" t="s">
        <v>12379</v>
      </c>
      <c r="D481" s="345">
        <v>714.22</v>
      </c>
      <c r="E481" s="346"/>
    </row>
    <row r="482" spans="1:5">
      <c r="A482" s="342">
        <v>40687</v>
      </c>
      <c r="B482" s="343" t="s">
        <v>12744</v>
      </c>
      <c r="C482" s="344" t="s">
        <v>12379</v>
      </c>
      <c r="D482" s="345">
        <v>678.87</v>
      </c>
      <c r="E482" s="346"/>
    </row>
    <row r="483" spans="1:5">
      <c r="A483" s="342">
        <v>40676</v>
      </c>
      <c r="B483" s="343" t="s">
        <v>12745</v>
      </c>
      <c r="C483" s="344" t="s">
        <v>12379</v>
      </c>
      <c r="D483" s="345">
        <v>390.18</v>
      </c>
      <c r="E483" s="346"/>
    </row>
    <row r="484" spans="1:5">
      <c r="A484" s="342">
        <v>40677</v>
      </c>
      <c r="B484" s="343" t="s">
        <v>12746</v>
      </c>
      <c r="C484" s="344" t="s">
        <v>12276</v>
      </c>
      <c r="D484" s="345">
        <v>836.2</v>
      </c>
      <c r="E484" s="346"/>
    </row>
    <row r="485" spans="1:5">
      <c r="A485" s="342">
        <v>40681</v>
      </c>
      <c r="B485" s="343" t="s">
        <v>12747</v>
      </c>
      <c r="C485" s="344" t="s">
        <v>12276</v>
      </c>
      <c r="D485" s="345">
        <v>939.1</v>
      </c>
      <c r="E485" s="346"/>
    </row>
    <row r="486" spans="1:5">
      <c r="A486" s="342">
        <v>40680</v>
      </c>
      <c r="B486" s="343" t="s">
        <v>12748</v>
      </c>
      <c r="C486" s="344" t="s">
        <v>12379</v>
      </c>
      <c r="D486" s="345">
        <v>472.9</v>
      </c>
      <c r="E486" s="346"/>
    </row>
    <row r="487" spans="1:5">
      <c r="A487" s="342">
        <v>40682</v>
      </c>
      <c r="B487" s="343" t="s">
        <v>12749</v>
      </c>
      <c r="C487" s="344" t="s">
        <v>12276</v>
      </c>
      <c r="D487" s="345">
        <v>831.55</v>
      </c>
      <c r="E487" s="346"/>
    </row>
    <row r="488" spans="1:5">
      <c r="A488" s="342">
        <v>41189</v>
      </c>
      <c r="B488" s="343" t="s">
        <v>12750</v>
      </c>
      <c r="C488" s="344" t="s">
        <v>12379</v>
      </c>
      <c r="D488" s="345">
        <v>50.59</v>
      </c>
      <c r="E488" s="343" t="s">
        <v>12319</v>
      </c>
    </row>
    <row r="489" spans="1:5">
      <c r="A489" s="342">
        <v>40728</v>
      </c>
      <c r="B489" s="343" t="s">
        <v>12751</v>
      </c>
      <c r="C489" s="344" t="s">
        <v>12276</v>
      </c>
      <c r="D489" s="345">
        <v>468.81</v>
      </c>
      <c r="E489" s="343" t="s">
        <v>12319</v>
      </c>
    </row>
    <row r="490" spans="1:5">
      <c r="A490" s="342">
        <v>40732</v>
      </c>
      <c r="B490" s="343" t="s">
        <v>12752</v>
      </c>
      <c r="C490" s="344" t="s">
        <v>12276</v>
      </c>
      <c r="D490" s="345">
        <v>808.42</v>
      </c>
      <c r="E490" s="343" t="s">
        <v>12319</v>
      </c>
    </row>
    <row r="491" spans="1:5">
      <c r="A491" s="342">
        <v>40733</v>
      </c>
      <c r="B491" s="343" t="s">
        <v>12753</v>
      </c>
      <c r="C491" s="344" t="s">
        <v>12276</v>
      </c>
      <c r="D491" s="354">
        <v>2002.19</v>
      </c>
      <c r="E491" s="343" t="s">
        <v>12319</v>
      </c>
    </row>
    <row r="492" spans="1:5">
      <c r="A492" s="342">
        <v>40734</v>
      </c>
      <c r="B492" s="343" t="s">
        <v>12754</v>
      </c>
      <c r="C492" s="344" t="s">
        <v>12276</v>
      </c>
      <c r="D492" s="354">
        <v>3134.78</v>
      </c>
      <c r="E492" s="343" t="s">
        <v>12319</v>
      </c>
    </row>
    <row r="493" spans="1:5">
      <c r="A493" s="342">
        <v>40735</v>
      </c>
      <c r="B493" s="343" t="s">
        <v>12755</v>
      </c>
      <c r="C493" s="344" t="s">
        <v>12276</v>
      </c>
      <c r="D493" s="354">
        <v>4528.72</v>
      </c>
      <c r="E493" s="343" t="s">
        <v>12319</v>
      </c>
    </row>
    <row r="494" spans="1:5">
      <c r="A494" s="342">
        <v>40736</v>
      </c>
      <c r="B494" s="343" t="s">
        <v>12756</v>
      </c>
      <c r="C494" s="344" t="s">
        <v>12276</v>
      </c>
      <c r="D494" s="354">
        <v>6091.36</v>
      </c>
      <c r="E494" s="343" t="s">
        <v>12319</v>
      </c>
    </row>
    <row r="495" spans="1:5">
      <c r="A495" s="342">
        <v>40737</v>
      </c>
      <c r="B495" s="343" t="s">
        <v>12757</v>
      </c>
      <c r="C495" s="344" t="s">
        <v>12276</v>
      </c>
      <c r="D495" s="354">
        <v>9679.0499999999993</v>
      </c>
      <c r="E495" s="343" t="s">
        <v>12319</v>
      </c>
    </row>
    <row r="496" spans="1:5">
      <c r="A496" s="342">
        <v>40738</v>
      </c>
      <c r="B496" s="343" t="s">
        <v>12758</v>
      </c>
      <c r="C496" s="344" t="s">
        <v>12276</v>
      </c>
      <c r="D496" s="354">
        <v>6199.77</v>
      </c>
      <c r="E496" s="343" t="s">
        <v>12319</v>
      </c>
    </row>
    <row r="497" spans="1:5">
      <c r="A497" s="342">
        <v>40739</v>
      </c>
      <c r="B497" s="343" t="s">
        <v>12759</v>
      </c>
      <c r="C497" s="344" t="s">
        <v>12276</v>
      </c>
      <c r="D497" s="354">
        <v>8344.6200000000008</v>
      </c>
      <c r="E497" s="343" t="s">
        <v>12319</v>
      </c>
    </row>
    <row r="498" spans="1:5">
      <c r="A498" s="342">
        <v>40740</v>
      </c>
      <c r="B498" s="343" t="s">
        <v>12760</v>
      </c>
      <c r="C498" s="344" t="s">
        <v>12276</v>
      </c>
      <c r="D498" s="354">
        <v>12939.27</v>
      </c>
      <c r="E498" s="343" t="s">
        <v>12319</v>
      </c>
    </row>
    <row r="499" spans="1:5">
      <c r="A499" s="342">
        <v>40741</v>
      </c>
      <c r="B499" s="343" t="s">
        <v>12761</v>
      </c>
      <c r="C499" s="344" t="s">
        <v>12276</v>
      </c>
      <c r="D499" s="354">
        <v>7880.24</v>
      </c>
      <c r="E499" s="343" t="s">
        <v>12319</v>
      </c>
    </row>
    <row r="500" spans="1:5">
      <c r="A500" s="342">
        <v>40742</v>
      </c>
      <c r="B500" s="343" t="s">
        <v>12762</v>
      </c>
      <c r="C500" s="344" t="s">
        <v>12276</v>
      </c>
      <c r="D500" s="354">
        <v>16196.93</v>
      </c>
      <c r="E500" s="343" t="s">
        <v>12319</v>
      </c>
    </row>
    <row r="501" spans="1:5">
      <c r="A501" s="342">
        <v>40729</v>
      </c>
      <c r="B501" s="343" t="s">
        <v>12763</v>
      </c>
      <c r="C501" s="344" t="s">
        <v>12276</v>
      </c>
      <c r="D501" s="345">
        <v>394.16</v>
      </c>
      <c r="E501" s="343" t="s">
        <v>12319</v>
      </c>
    </row>
    <row r="502" spans="1:5">
      <c r="A502" s="342">
        <v>40730</v>
      </c>
      <c r="B502" s="343" t="s">
        <v>12764</v>
      </c>
      <c r="C502" s="344" t="s">
        <v>12276</v>
      </c>
      <c r="D502" s="345">
        <v>468.81</v>
      </c>
      <c r="E502" s="343" t="s">
        <v>12319</v>
      </c>
    </row>
    <row r="503" spans="1:5">
      <c r="A503" s="342">
        <v>40731</v>
      </c>
      <c r="B503" s="343" t="s">
        <v>12765</v>
      </c>
      <c r="C503" s="344" t="s">
        <v>12276</v>
      </c>
      <c r="D503" s="345">
        <v>558.99</v>
      </c>
      <c r="E503" s="343" t="s">
        <v>12319</v>
      </c>
    </row>
    <row r="504" spans="1:5" ht="18">
      <c r="A504" s="342">
        <v>40650</v>
      </c>
      <c r="B504" s="347" t="s">
        <v>12766</v>
      </c>
      <c r="C504" s="344" t="s">
        <v>12379</v>
      </c>
      <c r="D504" s="345">
        <v>87.9</v>
      </c>
      <c r="E504" s="343" t="s">
        <v>12319</v>
      </c>
    </row>
    <row r="505" spans="1:5">
      <c r="A505" s="342">
        <v>40637</v>
      </c>
      <c r="B505" s="343" t="s">
        <v>12767</v>
      </c>
      <c r="C505" s="344" t="s">
        <v>12379</v>
      </c>
      <c r="D505" s="345">
        <v>72.260000000000005</v>
      </c>
      <c r="E505" s="346"/>
    </row>
    <row r="506" spans="1:5">
      <c r="A506" s="342">
        <v>40636</v>
      </c>
      <c r="B506" s="343" t="s">
        <v>12768</v>
      </c>
      <c r="C506" s="344" t="s">
        <v>12379</v>
      </c>
      <c r="D506" s="345">
        <v>43.66</v>
      </c>
      <c r="E506" s="346"/>
    </row>
    <row r="507" spans="1:5" ht="18">
      <c r="A507" s="342">
        <v>40712</v>
      </c>
      <c r="B507" s="347" t="s">
        <v>12769</v>
      </c>
      <c r="C507" s="344" t="s">
        <v>12379</v>
      </c>
      <c r="D507" s="345">
        <v>140.05000000000001</v>
      </c>
      <c r="E507" s="343" t="s">
        <v>12319</v>
      </c>
    </row>
    <row r="508" spans="1:5" ht="18">
      <c r="A508" s="342">
        <v>40713</v>
      </c>
      <c r="B508" s="347" t="s">
        <v>12770</v>
      </c>
      <c r="C508" s="344" t="s">
        <v>12379</v>
      </c>
      <c r="D508" s="345">
        <v>184.4</v>
      </c>
      <c r="E508" s="343" t="s">
        <v>12319</v>
      </c>
    </row>
    <row r="509" spans="1:5" ht="18">
      <c r="A509" s="342">
        <v>41262</v>
      </c>
      <c r="B509" s="347" t="s">
        <v>12771</v>
      </c>
      <c r="C509" s="344" t="s">
        <v>12379</v>
      </c>
      <c r="D509" s="345">
        <v>126.68</v>
      </c>
      <c r="E509" s="348"/>
    </row>
    <row r="510" spans="1:5">
      <c r="A510" s="342">
        <v>41259</v>
      </c>
      <c r="B510" s="343" t="s">
        <v>12772</v>
      </c>
      <c r="C510" s="344" t="s">
        <v>12379</v>
      </c>
      <c r="D510" s="345">
        <v>41.69</v>
      </c>
      <c r="E510" s="346"/>
    </row>
    <row r="511" spans="1:5" ht="18">
      <c r="A511" s="342">
        <v>40640</v>
      </c>
      <c r="B511" s="347" t="s">
        <v>12773</v>
      </c>
      <c r="C511" s="344" t="s">
        <v>12379</v>
      </c>
      <c r="D511" s="345">
        <v>129.86000000000001</v>
      </c>
      <c r="E511" s="343" t="s">
        <v>12319</v>
      </c>
    </row>
    <row r="512" spans="1:5" ht="18">
      <c r="A512" s="342">
        <v>40642</v>
      </c>
      <c r="B512" s="347" t="s">
        <v>12774</v>
      </c>
      <c r="C512" s="344" t="s">
        <v>12379</v>
      </c>
      <c r="D512" s="345">
        <v>144.79</v>
      </c>
      <c r="E512" s="343" t="s">
        <v>12319</v>
      </c>
    </row>
    <row r="513" spans="1:5" ht="18">
      <c r="A513" s="342">
        <v>40643</v>
      </c>
      <c r="B513" s="347" t="s">
        <v>12775</v>
      </c>
      <c r="C513" s="344" t="s">
        <v>12379</v>
      </c>
      <c r="D513" s="345">
        <v>158.97999999999999</v>
      </c>
      <c r="E513" s="343" t="s">
        <v>12319</v>
      </c>
    </row>
    <row r="514" spans="1:5" ht="18">
      <c r="A514" s="342">
        <v>40641</v>
      </c>
      <c r="B514" s="347" t="s">
        <v>12776</v>
      </c>
      <c r="C514" s="344" t="s">
        <v>12379</v>
      </c>
      <c r="D514" s="345">
        <v>150.72</v>
      </c>
      <c r="E514" s="343" t="s">
        <v>12319</v>
      </c>
    </row>
    <row r="515" spans="1:5" ht="18">
      <c r="A515" s="342">
        <v>40648</v>
      </c>
      <c r="B515" s="347" t="s">
        <v>12777</v>
      </c>
      <c r="C515" s="344" t="s">
        <v>12379</v>
      </c>
      <c r="D515" s="345">
        <v>186.89</v>
      </c>
      <c r="E515" s="343" t="s">
        <v>12319</v>
      </c>
    </row>
    <row r="516" spans="1:5" ht="18">
      <c r="A516" s="342">
        <v>40649</v>
      </c>
      <c r="B516" s="347" t="s">
        <v>12778</v>
      </c>
      <c r="C516" s="344" t="s">
        <v>12379</v>
      </c>
      <c r="D516" s="345">
        <v>151.25</v>
      </c>
      <c r="E516" s="343" t="s">
        <v>12319</v>
      </c>
    </row>
    <row r="517" spans="1:5" ht="18">
      <c r="A517" s="342">
        <v>40645</v>
      </c>
      <c r="B517" s="347" t="s">
        <v>12779</v>
      </c>
      <c r="C517" s="344" t="s">
        <v>12379</v>
      </c>
      <c r="D517" s="345">
        <v>357.27</v>
      </c>
      <c r="E517" s="343" t="s">
        <v>12319</v>
      </c>
    </row>
    <row r="518" spans="1:5" ht="18">
      <c r="A518" s="342">
        <v>40644</v>
      </c>
      <c r="B518" s="347" t="s">
        <v>12780</v>
      </c>
      <c r="C518" s="344" t="s">
        <v>12379</v>
      </c>
      <c r="D518" s="345">
        <v>228</v>
      </c>
      <c r="E518" s="343" t="s">
        <v>12319</v>
      </c>
    </row>
    <row r="519" spans="1:5" ht="18">
      <c r="A519" s="342">
        <v>40646</v>
      </c>
      <c r="B519" s="347" t="s">
        <v>12781</v>
      </c>
      <c r="C519" s="344" t="s">
        <v>12379</v>
      </c>
      <c r="D519" s="345">
        <v>167.86</v>
      </c>
      <c r="E519" s="343" t="s">
        <v>12319</v>
      </c>
    </row>
    <row r="520" spans="1:5" ht="18">
      <c r="A520" s="342">
        <v>40647</v>
      </c>
      <c r="B520" s="347" t="s">
        <v>12782</v>
      </c>
      <c r="C520" s="344" t="s">
        <v>12379</v>
      </c>
      <c r="D520" s="345">
        <v>172.69</v>
      </c>
      <c r="E520" s="343" t="s">
        <v>12319</v>
      </c>
    </row>
    <row r="521" spans="1:5" ht="18">
      <c r="A521" s="342">
        <v>40704</v>
      </c>
      <c r="B521" s="347" t="s">
        <v>12783</v>
      </c>
      <c r="C521" s="344" t="s">
        <v>12379</v>
      </c>
      <c r="D521" s="345">
        <v>152.21</v>
      </c>
      <c r="E521" s="343" t="s">
        <v>12319</v>
      </c>
    </row>
    <row r="522" spans="1:5" ht="18">
      <c r="A522" s="342">
        <v>41107</v>
      </c>
      <c r="B522" s="347" t="s">
        <v>12784</v>
      </c>
      <c r="C522" s="344" t="s">
        <v>12379</v>
      </c>
      <c r="D522" s="345">
        <v>201.48</v>
      </c>
      <c r="E522" s="343" t="s">
        <v>12319</v>
      </c>
    </row>
    <row r="523" spans="1:5" ht="18">
      <c r="A523" s="342">
        <v>40638</v>
      </c>
      <c r="B523" s="347" t="s">
        <v>12785</v>
      </c>
      <c r="C523" s="344" t="s">
        <v>12379</v>
      </c>
      <c r="D523" s="345">
        <v>756.17</v>
      </c>
      <c r="E523" s="348"/>
    </row>
    <row r="524" spans="1:5" ht="18">
      <c r="A524" s="342">
        <v>41188</v>
      </c>
      <c r="B524" s="347" t="s">
        <v>12786</v>
      </c>
      <c r="C524" s="344" t="s">
        <v>12379</v>
      </c>
      <c r="D524" s="354">
        <v>1116.42</v>
      </c>
      <c r="E524" s="348"/>
    </row>
    <row r="525" spans="1:5" ht="18">
      <c r="A525" s="342">
        <v>41187</v>
      </c>
      <c r="B525" s="347" t="s">
        <v>12787</v>
      </c>
      <c r="C525" s="344" t="s">
        <v>12379</v>
      </c>
      <c r="D525" s="354">
        <v>1473.89</v>
      </c>
      <c r="E525" s="348"/>
    </row>
    <row r="526" spans="1:5" ht="18">
      <c r="A526" s="342">
        <v>40705</v>
      </c>
      <c r="B526" s="347" t="s">
        <v>12788</v>
      </c>
      <c r="C526" s="344" t="s">
        <v>12379</v>
      </c>
      <c r="D526" s="345">
        <v>114.6</v>
      </c>
      <c r="E526" s="343" t="s">
        <v>12319</v>
      </c>
    </row>
    <row r="527" spans="1:5">
      <c r="A527" s="342">
        <v>40639</v>
      </c>
      <c r="B527" s="343" t="s">
        <v>12789</v>
      </c>
      <c r="C527" s="344" t="s">
        <v>12379</v>
      </c>
      <c r="D527" s="345">
        <v>767.72</v>
      </c>
      <c r="E527" s="346"/>
    </row>
    <row r="528" spans="1:5" ht="18">
      <c r="A528" s="342">
        <v>41227</v>
      </c>
      <c r="B528" s="347" t="s">
        <v>12790</v>
      </c>
      <c r="C528" s="344" t="s">
        <v>12379</v>
      </c>
      <c r="D528" s="345">
        <v>248.63</v>
      </c>
      <c r="E528" s="348"/>
    </row>
    <row r="529" spans="1:5">
      <c r="A529" s="342">
        <v>40951</v>
      </c>
      <c r="B529" s="343" t="s">
        <v>12791</v>
      </c>
      <c r="C529" s="344" t="s">
        <v>12379</v>
      </c>
      <c r="D529" s="345">
        <v>39.93</v>
      </c>
      <c r="E529" s="346"/>
    </row>
    <row r="530" spans="1:5">
      <c r="A530" s="342">
        <v>41121</v>
      </c>
      <c r="B530" s="343" t="s">
        <v>12792</v>
      </c>
      <c r="C530" s="344" t="s">
        <v>12379</v>
      </c>
      <c r="D530" s="345">
        <v>45.54</v>
      </c>
      <c r="E530" s="346"/>
    </row>
    <row r="531" spans="1:5">
      <c r="A531" s="342">
        <v>41120</v>
      </c>
      <c r="B531" s="343" t="s">
        <v>12793</v>
      </c>
      <c r="C531" s="344" t="s">
        <v>12379</v>
      </c>
      <c r="D531" s="345">
        <v>28.68</v>
      </c>
      <c r="E531" s="346"/>
    </row>
    <row r="532" spans="1:5">
      <c r="A532" s="342">
        <v>41128</v>
      </c>
      <c r="B532" s="343" t="s">
        <v>12794</v>
      </c>
      <c r="C532" s="344" t="s">
        <v>12379</v>
      </c>
      <c r="D532" s="345">
        <v>9.19</v>
      </c>
      <c r="E532" s="346"/>
    </row>
    <row r="533" spans="1:5">
      <c r="A533" s="342">
        <v>41129</v>
      </c>
      <c r="B533" s="343" t="s">
        <v>12795</v>
      </c>
      <c r="C533" s="344" t="s">
        <v>12379</v>
      </c>
      <c r="D533" s="345">
        <v>10.97</v>
      </c>
      <c r="E533" s="346"/>
    </row>
    <row r="534" spans="1:5">
      <c r="A534" s="342">
        <v>41131</v>
      </c>
      <c r="B534" s="343" t="s">
        <v>12796</v>
      </c>
      <c r="C534" s="344" t="s">
        <v>12379</v>
      </c>
      <c r="D534" s="345">
        <v>11.6</v>
      </c>
      <c r="E534" s="346"/>
    </row>
    <row r="535" spans="1:5">
      <c r="A535" s="342">
        <v>41130</v>
      </c>
      <c r="B535" s="343" t="s">
        <v>12797</v>
      </c>
      <c r="C535" s="344" t="s">
        <v>12379</v>
      </c>
      <c r="D535" s="345">
        <v>24.92</v>
      </c>
      <c r="E535" s="346"/>
    </row>
    <row r="536" spans="1:5" ht="18">
      <c r="A536" s="342">
        <v>40997</v>
      </c>
      <c r="B536" s="347" t="s">
        <v>12798</v>
      </c>
      <c r="C536" s="344" t="s">
        <v>12261</v>
      </c>
      <c r="D536" s="345">
        <v>164.47</v>
      </c>
      <c r="E536" s="348"/>
    </row>
    <row r="537" spans="1:5">
      <c r="A537" s="342">
        <v>40724</v>
      </c>
      <c r="B537" s="343" t="s">
        <v>12799</v>
      </c>
      <c r="C537" s="344" t="s">
        <v>12261</v>
      </c>
      <c r="D537" s="345">
        <v>228.24</v>
      </c>
      <c r="E537" s="346"/>
    </row>
    <row r="538" spans="1:5" ht="18">
      <c r="A538" s="342">
        <v>40722</v>
      </c>
      <c r="B538" s="347" t="s">
        <v>12800</v>
      </c>
      <c r="C538" s="344" t="s">
        <v>12261</v>
      </c>
      <c r="D538" s="345">
        <v>17.04</v>
      </c>
      <c r="E538" s="348"/>
    </row>
    <row r="539" spans="1:5">
      <c r="A539" s="342">
        <v>40998</v>
      </c>
      <c r="B539" s="343" t="s">
        <v>12801</v>
      </c>
      <c r="C539" s="344" t="s">
        <v>12261</v>
      </c>
      <c r="D539" s="345">
        <v>15.18</v>
      </c>
      <c r="E539" s="346"/>
    </row>
    <row r="540" spans="1:5">
      <c r="A540" s="342">
        <v>40723</v>
      </c>
      <c r="B540" s="343" t="s">
        <v>12802</v>
      </c>
      <c r="C540" s="344" t="s">
        <v>12261</v>
      </c>
      <c r="D540" s="345">
        <v>118.9</v>
      </c>
      <c r="E540" s="346"/>
    </row>
    <row r="541" spans="1:5">
      <c r="A541" s="342">
        <v>40335</v>
      </c>
      <c r="B541" s="343" t="s">
        <v>12803</v>
      </c>
      <c r="C541" s="344" t="s">
        <v>12259</v>
      </c>
      <c r="D541" s="345">
        <v>814.23</v>
      </c>
      <c r="E541" s="343" t="s">
        <v>12319</v>
      </c>
    </row>
    <row r="542" spans="1:5">
      <c r="A542" s="342">
        <v>40334</v>
      </c>
      <c r="B542" s="343" t="s">
        <v>12804</v>
      </c>
      <c r="C542" s="344" t="s">
        <v>12259</v>
      </c>
      <c r="D542" s="354">
        <v>1180.93</v>
      </c>
      <c r="E542" s="343" t="s">
        <v>12319</v>
      </c>
    </row>
    <row r="543" spans="1:5" ht="18">
      <c r="A543" s="342">
        <v>40333</v>
      </c>
      <c r="B543" s="347" t="s">
        <v>12805</v>
      </c>
      <c r="C543" s="344" t="s">
        <v>12259</v>
      </c>
      <c r="D543" s="345">
        <v>407.11</v>
      </c>
      <c r="E543" s="343" t="s">
        <v>12319</v>
      </c>
    </row>
    <row r="544" spans="1:5" ht="18">
      <c r="A544" s="342">
        <v>40332</v>
      </c>
      <c r="B544" s="347" t="s">
        <v>12806</v>
      </c>
      <c r="C544" s="344" t="s">
        <v>12259</v>
      </c>
      <c r="D544" s="345">
        <v>590.46</v>
      </c>
      <c r="E544" s="343" t="s">
        <v>12319</v>
      </c>
    </row>
    <row r="545" spans="1:5">
      <c r="A545" s="342">
        <v>40675</v>
      </c>
      <c r="B545" s="343" t="s">
        <v>12807</v>
      </c>
      <c r="C545" s="344" t="s">
        <v>12276</v>
      </c>
      <c r="D545" s="345">
        <v>334.99</v>
      </c>
      <c r="E545" s="346"/>
    </row>
    <row r="546" spans="1:5">
      <c r="A546" s="342">
        <v>40673</v>
      </c>
      <c r="B546" s="343" t="s">
        <v>12808</v>
      </c>
      <c r="C546" s="344" t="s">
        <v>12276</v>
      </c>
      <c r="D546" s="345">
        <v>96.31</v>
      </c>
      <c r="E546" s="346"/>
    </row>
    <row r="547" spans="1:5">
      <c r="A547" s="342">
        <v>40674</v>
      </c>
      <c r="B547" s="343" t="s">
        <v>12809</v>
      </c>
      <c r="C547" s="344" t="s">
        <v>12276</v>
      </c>
      <c r="D547" s="345">
        <v>103.08</v>
      </c>
      <c r="E547" s="346"/>
    </row>
    <row r="548" spans="1:5">
      <c r="A548" s="342">
        <v>41037</v>
      </c>
      <c r="B548" s="343" t="s">
        <v>12810</v>
      </c>
      <c r="C548" s="344" t="s">
        <v>12379</v>
      </c>
      <c r="D548" s="345">
        <v>127.67</v>
      </c>
      <c r="E548" s="346"/>
    </row>
    <row r="549" spans="1:5">
      <c r="A549" s="342">
        <v>40258</v>
      </c>
      <c r="B549" s="343" t="s">
        <v>12811</v>
      </c>
      <c r="C549" s="344" t="s">
        <v>12261</v>
      </c>
      <c r="D549" s="345">
        <v>79.14</v>
      </c>
      <c r="E549" s="346"/>
    </row>
    <row r="550" spans="1:5">
      <c r="A550" s="342">
        <v>40261</v>
      </c>
      <c r="B550" s="343" t="s">
        <v>12812</v>
      </c>
      <c r="C550" s="344" t="s">
        <v>12261</v>
      </c>
      <c r="D550" s="345">
        <v>91.79</v>
      </c>
      <c r="E550" s="346"/>
    </row>
    <row r="551" spans="1:5">
      <c r="A551" s="342">
        <v>40259</v>
      </c>
      <c r="B551" s="343" t="s">
        <v>12813</v>
      </c>
      <c r="C551" s="344" t="s">
        <v>12261</v>
      </c>
      <c r="D551" s="345">
        <v>116.64</v>
      </c>
      <c r="E551" s="346"/>
    </row>
    <row r="552" spans="1:5">
      <c r="A552" s="342">
        <v>40262</v>
      </c>
      <c r="B552" s="343" t="s">
        <v>12814</v>
      </c>
      <c r="C552" s="344" t="s">
        <v>12261</v>
      </c>
      <c r="D552" s="345">
        <v>129.30000000000001</v>
      </c>
      <c r="E552" s="346"/>
    </row>
    <row r="553" spans="1:5">
      <c r="A553" s="342">
        <v>40260</v>
      </c>
      <c r="B553" s="343" t="s">
        <v>12815</v>
      </c>
      <c r="C553" s="344" t="s">
        <v>12261</v>
      </c>
      <c r="D553" s="345">
        <v>172.89</v>
      </c>
      <c r="E553" s="346"/>
    </row>
    <row r="554" spans="1:5">
      <c r="A554" s="342">
        <v>40263</v>
      </c>
      <c r="B554" s="343" t="s">
        <v>12816</v>
      </c>
      <c r="C554" s="344" t="s">
        <v>12261</v>
      </c>
      <c r="D554" s="345">
        <v>185.54</v>
      </c>
      <c r="E554" s="346"/>
    </row>
    <row r="555" spans="1:5">
      <c r="A555" s="342">
        <v>40267</v>
      </c>
      <c r="B555" s="343" t="s">
        <v>12817</v>
      </c>
      <c r="C555" s="344" t="s">
        <v>12261</v>
      </c>
      <c r="D555" s="345">
        <v>191.12</v>
      </c>
      <c r="E555" s="346"/>
    </row>
    <row r="556" spans="1:5">
      <c r="A556" s="342">
        <v>40264</v>
      </c>
      <c r="B556" s="343" t="s">
        <v>12818</v>
      </c>
      <c r="C556" s="344" t="s">
        <v>12261</v>
      </c>
      <c r="D556" s="345">
        <v>178.46</v>
      </c>
      <c r="E556" s="346"/>
    </row>
    <row r="557" spans="1:5">
      <c r="A557" s="342">
        <v>40268</v>
      </c>
      <c r="B557" s="343" t="s">
        <v>12819</v>
      </c>
      <c r="C557" s="344" t="s">
        <v>12261</v>
      </c>
      <c r="D557" s="345">
        <v>234.73</v>
      </c>
      <c r="E557" s="346"/>
    </row>
    <row r="558" spans="1:5">
      <c r="A558" s="342">
        <v>40265</v>
      </c>
      <c r="B558" s="343" t="s">
        <v>12820</v>
      </c>
      <c r="C558" s="344" t="s">
        <v>12261</v>
      </c>
      <c r="D558" s="345">
        <v>222.08</v>
      </c>
      <c r="E558" s="346"/>
    </row>
    <row r="559" spans="1:5">
      <c r="A559" s="342">
        <v>40269</v>
      </c>
      <c r="B559" s="343" t="s">
        <v>12821</v>
      </c>
      <c r="C559" s="344" t="s">
        <v>12261</v>
      </c>
      <c r="D559" s="345">
        <v>407.09</v>
      </c>
      <c r="E559" s="346"/>
    </row>
    <row r="560" spans="1:5">
      <c r="A560" s="342">
        <v>40266</v>
      </c>
      <c r="B560" s="343" t="s">
        <v>12822</v>
      </c>
      <c r="C560" s="344" t="s">
        <v>12261</v>
      </c>
      <c r="D560" s="345">
        <v>394.43</v>
      </c>
      <c r="E560" s="346"/>
    </row>
    <row r="561" spans="1:5">
      <c r="A561" s="342">
        <v>40276</v>
      </c>
      <c r="B561" s="343" t="s">
        <v>12823</v>
      </c>
      <c r="C561" s="344" t="s">
        <v>12261</v>
      </c>
      <c r="D561" s="345">
        <v>326.97000000000003</v>
      </c>
      <c r="E561" s="346"/>
    </row>
    <row r="562" spans="1:5">
      <c r="A562" s="342">
        <v>40256</v>
      </c>
      <c r="B562" s="343" t="s">
        <v>12824</v>
      </c>
      <c r="C562" s="344" t="s">
        <v>12261</v>
      </c>
      <c r="D562" s="345">
        <v>116.64</v>
      </c>
      <c r="E562" s="346"/>
    </row>
    <row r="563" spans="1:5">
      <c r="A563" s="342">
        <v>40257</v>
      </c>
      <c r="B563" s="343" t="s">
        <v>12825</v>
      </c>
      <c r="C563" s="344" t="s">
        <v>12261</v>
      </c>
      <c r="D563" s="345">
        <v>265.61</v>
      </c>
      <c r="E563" s="346"/>
    </row>
    <row r="564" spans="1:5">
      <c r="A564" s="342">
        <v>40282</v>
      </c>
      <c r="B564" s="343" t="s">
        <v>12826</v>
      </c>
      <c r="C564" s="344" t="s">
        <v>12261</v>
      </c>
      <c r="D564" s="345">
        <v>22.7</v>
      </c>
      <c r="E564" s="346"/>
    </row>
    <row r="565" spans="1:5">
      <c r="A565" s="342">
        <v>40285</v>
      </c>
      <c r="B565" s="343" t="s">
        <v>12827</v>
      </c>
      <c r="C565" s="344" t="s">
        <v>12261</v>
      </c>
      <c r="D565" s="345">
        <v>35.35</v>
      </c>
      <c r="E565" s="346"/>
    </row>
    <row r="566" spans="1:5">
      <c r="A566" s="342">
        <v>40283</v>
      </c>
      <c r="B566" s="343" t="s">
        <v>12828</v>
      </c>
      <c r="C566" s="344" t="s">
        <v>12261</v>
      </c>
      <c r="D566" s="345">
        <v>24.97</v>
      </c>
      <c r="E566" s="346"/>
    </row>
    <row r="567" spans="1:5">
      <c r="A567" s="342">
        <v>40286</v>
      </c>
      <c r="B567" s="343" t="s">
        <v>12829</v>
      </c>
      <c r="C567" s="344" t="s">
        <v>12261</v>
      </c>
      <c r="D567" s="345">
        <v>37.619999999999997</v>
      </c>
      <c r="E567" s="346"/>
    </row>
    <row r="568" spans="1:5">
      <c r="A568" s="342">
        <v>40284</v>
      </c>
      <c r="B568" s="343" t="s">
        <v>12830</v>
      </c>
      <c r="C568" s="344" t="s">
        <v>12261</v>
      </c>
      <c r="D568" s="345">
        <v>29.37</v>
      </c>
      <c r="E568" s="346"/>
    </row>
    <row r="569" spans="1:5">
      <c r="A569" s="342">
        <v>40287</v>
      </c>
      <c r="B569" s="343" t="s">
        <v>12831</v>
      </c>
      <c r="C569" s="344" t="s">
        <v>12261</v>
      </c>
      <c r="D569" s="345">
        <v>42.02</v>
      </c>
      <c r="E569" s="346"/>
    </row>
    <row r="570" spans="1:5">
      <c r="A570" s="342">
        <v>40288</v>
      </c>
      <c r="B570" s="343" t="s">
        <v>12832</v>
      </c>
      <c r="C570" s="344" t="s">
        <v>12261</v>
      </c>
      <c r="D570" s="345">
        <v>41.62</v>
      </c>
      <c r="E570" s="346"/>
    </row>
    <row r="571" spans="1:5">
      <c r="A571" s="342">
        <v>40291</v>
      </c>
      <c r="B571" s="343" t="s">
        <v>12833</v>
      </c>
      <c r="C571" s="344" t="s">
        <v>12261</v>
      </c>
      <c r="D571" s="345">
        <v>54.27</v>
      </c>
      <c r="E571" s="346"/>
    </row>
    <row r="572" spans="1:5">
      <c r="A572" s="342">
        <v>40289</v>
      </c>
      <c r="B572" s="343" t="s">
        <v>12834</v>
      </c>
      <c r="C572" s="344" t="s">
        <v>12261</v>
      </c>
      <c r="D572" s="345">
        <v>49.94</v>
      </c>
      <c r="E572" s="346"/>
    </row>
    <row r="573" spans="1:5">
      <c r="A573" s="342">
        <v>40292</v>
      </c>
      <c r="B573" s="343" t="s">
        <v>12835</v>
      </c>
      <c r="C573" s="344" t="s">
        <v>12261</v>
      </c>
      <c r="D573" s="345">
        <v>62.59</v>
      </c>
      <c r="E573" s="346"/>
    </row>
    <row r="574" spans="1:5">
      <c r="A574" s="342">
        <v>40290</v>
      </c>
      <c r="B574" s="343" t="s">
        <v>12836</v>
      </c>
      <c r="C574" s="344" t="s">
        <v>12261</v>
      </c>
      <c r="D574" s="345">
        <v>62.43</v>
      </c>
      <c r="E574" s="346"/>
    </row>
    <row r="575" spans="1:5">
      <c r="A575" s="342">
        <v>40293</v>
      </c>
      <c r="B575" s="343" t="s">
        <v>12837</v>
      </c>
      <c r="C575" s="344" t="s">
        <v>12261</v>
      </c>
      <c r="D575" s="345">
        <v>75.08</v>
      </c>
      <c r="E575" s="346"/>
    </row>
    <row r="576" spans="1:5">
      <c r="A576" s="342">
        <v>40294</v>
      </c>
      <c r="B576" s="343" t="s">
        <v>12838</v>
      </c>
      <c r="C576" s="344" t="s">
        <v>12261</v>
      </c>
      <c r="D576" s="345">
        <v>195.05</v>
      </c>
      <c r="E576" s="346"/>
    </row>
    <row r="577" spans="1:5">
      <c r="A577" s="342">
        <v>40297</v>
      </c>
      <c r="B577" s="343" t="s">
        <v>12839</v>
      </c>
      <c r="C577" s="344" t="s">
        <v>12261</v>
      </c>
      <c r="D577" s="345">
        <v>207.7</v>
      </c>
      <c r="E577" s="346"/>
    </row>
    <row r="578" spans="1:5">
      <c r="A578" s="342">
        <v>40295</v>
      </c>
      <c r="B578" s="343" t="s">
        <v>12840</v>
      </c>
      <c r="C578" s="344" t="s">
        <v>12261</v>
      </c>
      <c r="D578" s="345">
        <v>218.46</v>
      </c>
      <c r="E578" s="346"/>
    </row>
    <row r="579" spans="1:5">
      <c r="A579" s="342">
        <v>40298</v>
      </c>
      <c r="B579" s="343" t="s">
        <v>12841</v>
      </c>
      <c r="C579" s="344" t="s">
        <v>12261</v>
      </c>
      <c r="D579" s="345">
        <v>231.11</v>
      </c>
      <c r="E579" s="346"/>
    </row>
    <row r="580" spans="1:5">
      <c r="A580" s="342">
        <v>40296</v>
      </c>
      <c r="B580" s="343" t="s">
        <v>12842</v>
      </c>
      <c r="C580" s="344" t="s">
        <v>12261</v>
      </c>
      <c r="D580" s="345">
        <v>261.04000000000002</v>
      </c>
      <c r="E580" s="346"/>
    </row>
    <row r="581" spans="1:5">
      <c r="A581" s="342">
        <v>40299</v>
      </c>
      <c r="B581" s="343" t="s">
        <v>12843</v>
      </c>
      <c r="C581" s="344" t="s">
        <v>12261</v>
      </c>
      <c r="D581" s="345">
        <v>273.69</v>
      </c>
      <c r="E581" s="346"/>
    </row>
    <row r="582" spans="1:5">
      <c r="A582" s="342">
        <v>40327</v>
      </c>
      <c r="B582" s="343" t="s">
        <v>12844</v>
      </c>
      <c r="C582" s="344" t="s">
        <v>12259</v>
      </c>
      <c r="D582" s="345">
        <v>252.3</v>
      </c>
      <c r="E582" s="343" t="s">
        <v>12319</v>
      </c>
    </row>
    <row r="583" spans="1:5" ht="18">
      <c r="A583" s="342">
        <v>40328</v>
      </c>
      <c r="B583" s="347" t="s">
        <v>12845</v>
      </c>
      <c r="C583" s="344" t="s">
        <v>12261</v>
      </c>
      <c r="D583" s="345">
        <v>164.8</v>
      </c>
      <c r="E583" s="343" t="s">
        <v>12319</v>
      </c>
    </row>
    <row r="584" spans="1:5" ht="18">
      <c r="A584" s="342">
        <v>43332</v>
      </c>
      <c r="B584" s="347" t="s">
        <v>12846</v>
      </c>
      <c r="C584" s="344" t="s">
        <v>12847</v>
      </c>
      <c r="D584" s="354">
        <v>8980.43</v>
      </c>
      <c r="E584" s="348"/>
    </row>
    <row r="585" spans="1:5">
      <c r="A585" s="342">
        <v>40316</v>
      </c>
      <c r="B585" s="343" t="s">
        <v>12848</v>
      </c>
      <c r="C585" s="344" t="s">
        <v>12259</v>
      </c>
      <c r="D585" s="345">
        <v>110.12</v>
      </c>
      <c r="E585" s="343" t="s">
        <v>12319</v>
      </c>
    </row>
    <row r="586" spans="1:5" ht="18">
      <c r="A586" s="342">
        <v>40317</v>
      </c>
      <c r="B586" s="347" t="s">
        <v>12849</v>
      </c>
      <c r="C586" s="344" t="s">
        <v>12259</v>
      </c>
      <c r="D586" s="345">
        <v>97.64</v>
      </c>
      <c r="E586" s="343" t="s">
        <v>12319</v>
      </c>
    </row>
    <row r="587" spans="1:5">
      <c r="A587" s="342">
        <v>40318</v>
      </c>
      <c r="B587" s="343" t="s">
        <v>12850</v>
      </c>
      <c r="C587" s="344" t="s">
        <v>12259</v>
      </c>
      <c r="D587" s="345">
        <v>11.64</v>
      </c>
      <c r="E587" s="346"/>
    </row>
    <row r="588" spans="1:5" ht="18">
      <c r="A588" s="342">
        <v>40311</v>
      </c>
      <c r="B588" s="347" t="s">
        <v>12851</v>
      </c>
      <c r="C588" s="344" t="s">
        <v>12259</v>
      </c>
      <c r="D588" s="345">
        <v>139.31</v>
      </c>
      <c r="E588" s="343" t="s">
        <v>12319</v>
      </c>
    </row>
    <row r="589" spans="1:5" ht="18">
      <c r="A589" s="342">
        <v>40312</v>
      </c>
      <c r="B589" s="347" t="s">
        <v>12852</v>
      </c>
      <c r="C589" s="344" t="s">
        <v>12259</v>
      </c>
      <c r="D589" s="345">
        <v>116.87</v>
      </c>
      <c r="E589" s="343" t="s">
        <v>12319</v>
      </c>
    </row>
    <row r="590" spans="1:5" ht="18">
      <c r="A590" s="342">
        <v>40313</v>
      </c>
      <c r="B590" s="347" t="s">
        <v>12853</v>
      </c>
      <c r="C590" s="344" t="s">
        <v>12259</v>
      </c>
      <c r="D590" s="345">
        <v>99.39</v>
      </c>
      <c r="E590" s="343" t="s">
        <v>12319</v>
      </c>
    </row>
    <row r="591" spans="1:5" ht="18">
      <c r="A591" s="342">
        <v>40310</v>
      </c>
      <c r="B591" s="347" t="s">
        <v>12854</v>
      </c>
      <c r="C591" s="344" t="s">
        <v>12259</v>
      </c>
      <c r="D591" s="345">
        <v>203.46</v>
      </c>
      <c r="E591" s="343" t="s">
        <v>12319</v>
      </c>
    </row>
    <row r="592" spans="1:5" ht="18">
      <c r="A592" s="342">
        <v>40748</v>
      </c>
      <c r="B592" s="347" t="s">
        <v>12855</v>
      </c>
      <c r="C592" s="344" t="s">
        <v>12259</v>
      </c>
      <c r="D592" s="345">
        <v>317.45</v>
      </c>
      <c r="E592" s="348"/>
    </row>
    <row r="593" spans="1:5" ht="18">
      <c r="A593" s="342">
        <v>40726</v>
      </c>
      <c r="B593" s="347" t="s">
        <v>12856</v>
      </c>
      <c r="C593" s="344" t="s">
        <v>12261</v>
      </c>
      <c r="D593" s="345">
        <v>674.77</v>
      </c>
      <c r="E593" s="343" t="s">
        <v>12319</v>
      </c>
    </row>
    <row r="594" spans="1:5">
      <c r="A594" s="342">
        <v>40725</v>
      </c>
      <c r="B594" s="343" t="s">
        <v>12857</v>
      </c>
      <c r="C594" s="344" t="s">
        <v>12261</v>
      </c>
      <c r="D594" s="345">
        <v>671.51</v>
      </c>
      <c r="E594" s="343" t="s">
        <v>12319</v>
      </c>
    </row>
    <row r="595" spans="1:5" ht="18">
      <c r="A595" s="342">
        <v>41394</v>
      </c>
      <c r="B595" s="347" t="s">
        <v>12858</v>
      </c>
      <c r="C595" s="344" t="s">
        <v>12259</v>
      </c>
      <c r="D595" s="345">
        <v>41.32</v>
      </c>
      <c r="E595" s="348"/>
    </row>
    <row r="596" spans="1:5" ht="18">
      <c r="A596" s="342">
        <v>41393</v>
      </c>
      <c r="B596" s="347" t="s">
        <v>12859</v>
      </c>
      <c r="C596" s="344" t="s">
        <v>12259</v>
      </c>
      <c r="D596" s="345">
        <v>49.26</v>
      </c>
      <c r="E596" s="348"/>
    </row>
    <row r="597" spans="1:5" ht="18">
      <c r="A597" s="342">
        <v>41391</v>
      </c>
      <c r="B597" s="347" t="s">
        <v>12860</v>
      </c>
      <c r="C597" s="344" t="s">
        <v>12259</v>
      </c>
      <c r="D597" s="345">
        <v>80.349999999999994</v>
      </c>
      <c r="E597" s="348"/>
    </row>
    <row r="598" spans="1:5" ht="18">
      <c r="A598" s="342">
        <v>102596</v>
      </c>
      <c r="B598" s="347" t="s">
        <v>12861</v>
      </c>
      <c r="C598" s="344" t="s">
        <v>12862</v>
      </c>
      <c r="D598" s="345">
        <v>26.51</v>
      </c>
      <c r="E598" s="348"/>
    </row>
    <row r="599" spans="1:5" ht="18">
      <c r="A599" s="342">
        <v>102595</v>
      </c>
      <c r="B599" s="347" t="s">
        <v>12863</v>
      </c>
      <c r="C599" s="344" t="s">
        <v>12862</v>
      </c>
      <c r="D599" s="345">
        <v>31.71</v>
      </c>
      <c r="E599" s="348"/>
    </row>
    <row r="600" spans="1:5" ht="18">
      <c r="A600" s="342">
        <v>41392</v>
      </c>
      <c r="B600" s="347" t="s">
        <v>12864</v>
      </c>
      <c r="C600" s="344" t="s">
        <v>12259</v>
      </c>
      <c r="D600" s="345">
        <v>56.33</v>
      </c>
      <c r="E600" s="348"/>
    </row>
    <row r="601" spans="1:5" ht="18">
      <c r="A601" s="342">
        <v>102594</v>
      </c>
      <c r="B601" s="347" t="s">
        <v>12865</v>
      </c>
      <c r="C601" s="344" t="s">
        <v>12862</v>
      </c>
      <c r="D601" s="345">
        <v>38.06</v>
      </c>
      <c r="E601" s="348"/>
    </row>
    <row r="602" spans="1:5">
      <c r="A602" s="342">
        <v>41197</v>
      </c>
      <c r="B602" s="343" t="s">
        <v>12866</v>
      </c>
      <c r="C602" s="344" t="s">
        <v>12259</v>
      </c>
      <c r="D602" s="345">
        <v>58.45</v>
      </c>
      <c r="E602" s="346"/>
    </row>
    <row r="603" spans="1:5" ht="18">
      <c r="A603" s="342">
        <v>40709</v>
      </c>
      <c r="B603" s="347" t="s">
        <v>12867</v>
      </c>
      <c r="C603" s="344" t="s">
        <v>12259</v>
      </c>
      <c r="D603" s="345">
        <v>40.700000000000003</v>
      </c>
      <c r="E603" s="348"/>
    </row>
    <row r="604" spans="1:5">
      <c r="A604" s="342">
        <v>40721</v>
      </c>
      <c r="B604" s="343" t="s">
        <v>12868</v>
      </c>
      <c r="C604" s="344" t="s">
        <v>12261</v>
      </c>
      <c r="D604" s="345">
        <v>189.64</v>
      </c>
      <c r="E604" s="343" t="s">
        <v>12319</v>
      </c>
    </row>
    <row r="605" spans="1:5">
      <c r="A605" s="342">
        <v>40396</v>
      </c>
      <c r="B605" s="343" t="s">
        <v>12869</v>
      </c>
      <c r="C605" s="344" t="s">
        <v>12259</v>
      </c>
      <c r="D605" s="345">
        <v>43.34</v>
      </c>
      <c r="E605" s="346"/>
    </row>
    <row r="606" spans="1:5">
      <c r="A606" s="342">
        <v>40744</v>
      </c>
      <c r="B606" s="343" t="s">
        <v>12870</v>
      </c>
      <c r="C606" s="344" t="s">
        <v>12379</v>
      </c>
      <c r="D606" s="345">
        <v>38.840000000000003</v>
      </c>
      <c r="E606" s="346"/>
    </row>
    <row r="607" spans="1:5">
      <c r="A607" s="342">
        <v>40746</v>
      </c>
      <c r="B607" s="343" t="s">
        <v>12871</v>
      </c>
      <c r="C607" s="344" t="s">
        <v>12379</v>
      </c>
      <c r="D607" s="345">
        <v>75.61</v>
      </c>
      <c r="E607" s="346"/>
    </row>
    <row r="608" spans="1:5">
      <c r="A608" s="342">
        <v>40743</v>
      </c>
      <c r="B608" s="343" t="s">
        <v>12872</v>
      </c>
      <c r="C608" s="344" t="s">
        <v>12379</v>
      </c>
      <c r="D608" s="345">
        <v>20.45</v>
      </c>
      <c r="E608" s="346"/>
    </row>
    <row r="609" spans="1:5">
      <c r="A609" s="342">
        <v>40745</v>
      </c>
      <c r="B609" s="343" t="s">
        <v>12873</v>
      </c>
      <c r="C609" s="344" t="s">
        <v>12379</v>
      </c>
      <c r="D609" s="345">
        <v>57.23</v>
      </c>
      <c r="E609" s="346"/>
    </row>
    <row r="610" spans="1:5">
      <c r="A610" s="342">
        <v>40397</v>
      </c>
      <c r="B610" s="343" t="s">
        <v>12874</v>
      </c>
      <c r="C610" s="344" t="s">
        <v>12259</v>
      </c>
      <c r="D610" s="345">
        <v>129.21</v>
      </c>
      <c r="E610" s="346"/>
    </row>
    <row r="611" spans="1:5">
      <c r="A611" s="342">
        <v>41221</v>
      </c>
      <c r="B611" s="343" t="s">
        <v>12875</v>
      </c>
      <c r="C611" s="344" t="s">
        <v>12259</v>
      </c>
      <c r="D611" s="345">
        <v>5.78</v>
      </c>
      <c r="E611" s="346"/>
    </row>
    <row r="612" spans="1:5" ht="18">
      <c r="A612" s="342">
        <v>41401</v>
      </c>
      <c r="B612" s="347" t="s">
        <v>12876</v>
      </c>
      <c r="C612" s="344" t="s">
        <v>12259</v>
      </c>
      <c r="D612" s="345">
        <v>12.97</v>
      </c>
      <c r="E612" s="348"/>
    </row>
    <row r="613" spans="1:5">
      <c r="A613" s="342">
        <v>40714</v>
      </c>
      <c r="B613" s="343" t="s">
        <v>12877</v>
      </c>
      <c r="C613" s="344" t="s">
        <v>12259</v>
      </c>
      <c r="D613" s="345">
        <v>18.75</v>
      </c>
      <c r="E613" s="346"/>
    </row>
    <row r="614" spans="1:5">
      <c r="A614" s="342">
        <v>40660</v>
      </c>
      <c r="B614" s="343" t="s">
        <v>12878</v>
      </c>
      <c r="C614" s="344" t="s">
        <v>12379</v>
      </c>
      <c r="D614" s="345">
        <v>78.11</v>
      </c>
      <c r="E614" s="346"/>
    </row>
    <row r="615" spans="1:5">
      <c r="A615" s="342">
        <v>40661</v>
      </c>
      <c r="B615" s="343" t="s">
        <v>12879</v>
      </c>
      <c r="C615" s="344" t="s">
        <v>12379</v>
      </c>
      <c r="D615" s="345">
        <v>151.43</v>
      </c>
      <c r="E615" s="346"/>
    </row>
    <row r="616" spans="1:5">
      <c r="A616" s="342">
        <v>40662</v>
      </c>
      <c r="B616" s="343" t="s">
        <v>12880</v>
      </c>
      <c r="C616" s="344" t="s">
        <v>12379</v>
      </c>
      <c r="D616" s="345">
        <v>83.43</v>
      </c>
      <c r="E616" s="346"/>
    </row>
    <row r="617" spans="1:5">
      <c r="A617" s="342">
        <v>40663</v>
      </c>
      <c r="B617" s="343" t="s">
        <v>12881</v>
      </c>
      <c r="C617" s="344" t="s">
        <v>12379</v>
      </c>
      <c r="D617" s="345">
        <v>83.82</v>
      </c>
      <c r="E617" s="343" t="s">
        <v>12319</v>
      </c>
    </row>
    <row r="618" spans="1:5">
      <c r="A618" s="342">
        <v>40659</v>
      </c>
      <c r="B618" s="343" t="s">
        <v>12882</v>
      </c>
      <c r="C618" s="344" t="s">
        <v>12379</v>
      </c>
      <c r="D618" s="345">
        <v>70.55</v>
      </c>
      <c r="E618" s="346"/>
    </row>
    <row r="619" spans="1:5" ht="18">
      <c r="A619" s="342">
        <v>41024</v>
      </c>
      <c r="B619" s="347" t="s">
        <v>12883</v>
      </c>
      <c r="C619" s="344" t="s">
        <v>12379</v>
      </c>
      <c r="D619" s="345">
        <v>28.31</v>
      </c>
      <c r="E619" s="348"/>
    </row>
    <row r="620" spans="1:5">
      <c r="A620" s="342">
        <v>40657</v>
      </c>
      <c r="B620" s="343" t="s">
        <v>12884</v>
      </c>
      <c r="C620" s="344" t="s">
        <v>12379</v>
      </c>
      <c r="D620" s="345">
        <v>250.31</v>
      </c>
      <c r="E620" s="346"/>
    </row>
    <row r="621" spans="1:5">
      <c r="A621" s="342">
        <v>41395</v>
      </c>
      <c r="B621" s="343" t="s">
        <v>12885</v>
      </c>
      <c r="C621" s="344" t="s">
        <v>12259</v>
      </c>
      <c r="D621" s="354">
        <v>1003.15</v>
      </c>
      <c r="E621" s="343" t="s">
        <v>12319</v>
      </c>
    </row>
    <row r="622" spans="1:5" ht="18">
      <c r="A622" s="342">
        <v>41396</v>
      </c>
      <c r="B622" s="347" t="s">
        <v>12886</v>
      </c>
      <c r="C622" s="344" t="s">
        <v>12259</v>
      </c>
      <c r="D622" s="354">
        <v>1197.4000000000001</v>
      </c>
      <c r="E622" s="343" t="s">
        <v>12319</v>
      </c>
    </row>
    <row r="623" spans="1:5" ht="18">
      <c r="A623" s="342">
        <v>41397</v>
      </c>
      <c r="B623" s="347" t="s">
        <v>12887</v>
      </c>
      <c r="C623" s="344" t="s">
        <v>12259</v>
      </c>
      <c r="D623" s="354">
        <v>1166.05</v>
      </c>
      <c r="E623" s="343" t="s">
        <v>12319</v>
      </c>
    </row>
    <row r="624" spans="1:5" ht="18">
      <c r="A624" s="342">
        <v>41398</v>
      </c>
      <c r="B624" s="347" t="s">
        <v>12888</v>
      </c>
      <c r="C624" s="344" t="s">
        <v>12259</v>
      </c>
      <c r="D624" s="354">
        <v>1247.29</v>
      </c>
      <c r="E624" s="343" t="s">
        <v>12319</v>
      </c>
    </row>
    <row r="625" spans="1:5" ht="18">
      <c r="A625" s="342">
        <v>41399</v>
      </c>
      <c r="B625" s="347" t="s">
        <v>12889</v>
      </c>
      <c r="C625" s="344" t="s">
        <v>12259</v>
      </c>
      <c r="D625" s="354">
        <v>1258.8499999999999</v>
      </c>
      <c r="E625" s="343" t="s">
        <v>12319</v>
      </c>
    </row>
    <row r="626" spans="1:5" ht="18">
      <c r="A626" s="342">
        <v>40654</v>
      </c>
      <c r="B626" s="347" t="s">
        <v>12890</v>
      </c>
      <c r="C626" s="344" t="s">
        <v>12276</v>
      </c>
      <c r="D626" s="345">
        <v>816.31</v>
      </c>
      <c r="E626" s="343" t="s">
        <v>12319</v>
      </c>
    </row>
    <row r="627" spans="1:5">
      <c r="A627" s="342">
        <v>40653</v>
      </c>
      <c r="B627" s="343" t="s">
        <v>12891</v>
      </c>
      <c r="C627" s="344" t="s">
        <v>12276</v>
      </c>
      <c r="D627" s="345">
        <v>896.78</v>
      </c>
      <c r="E627" s="343" t="s">
        <v>12319</v>
      </c>
    </row>
    <row r="628" spans="1:5">
      <c r="A628" s="342">
        <v>41337</v>
      </c>
      <c r="B628" s="343" t="s">
        <v>12892</v>
      </c>
      <c r="C628" s="344" t="s">
        <v>12276</v>
      </c>
      <c r="D628" s="345">
        <v>402.49</v>
      </c>
      <c r="E628" s="343" t="s">
        <v>12319</v>
      </c>
    </row>
    <row r="629" spans="1:5">
      <c r="A629" s="342">
        <v>40719</v>
      </c>
      <c r="B629" s="343" t="s">
        <v>12893</v>
      </c>
      <c r="C629" s="344" t="s">
        <v>12261</v>
      </c>
      <c r="D629" s="345">
        <v>101.56</v>
      </c>
      <c r="E629" s="346"/>
    </row>
    <row r="630" spans="1:5" ht="18">
      <c r="A630" s="342">
        <v>41019</v>
      </c>
      <c r="B630" s="347" t="s">
        <v>12894</v>
      </c>
      <c r="C630" s="344" t="s">
        <v>12379</v>
      </c>
      <c r="D630" s="354">
        <v>1073.8399999999999</v>
      </c>
      <c r="E630" s="348"/>
    </row>
    <row r="631" spans="1:5" ht="18">
      <c r="A631" s="342">
        <v>40557</v>
      </c>
      <c r="B631" s="347" t="s">
        <v>12895</v>
      </c>
      <c r="C631" s="344" t="s">
        <v>12276</v>
      </c>
      <c r="D631" s="345">
        <v>158.87</v>
      </c>
      <c r="E631" s="343" t="s">
        <v>12319</v>
      </c>
    </row>
    <row r="632" spans="1:5">
      <c r="A632" s="342">
        <v>40391</v>
      </c>
      <c r="B632" s="343" t="s">
        <v>12896</v>
      </c>
      <c r="C632" s="344" t="s">
        <v>12259</v>
      </c>
      <c r="D632" s="345">
        <v>5.75</v>
      </c>
      <c r="E632" s="346"/>
    </row>
    <row r="633" spans="1:5">
      <c r="A633" s="342">
        <v>40380</v>
      </c>
      <c r="B633" s="343" t="s">
        <v>12897</v>
      </c>
      <c r="C633" s="344" t="s">
        <v>12259</v>
      </c>
      <c r="D633" s="345">
        <v>69.78</v>
      </c>
      <c r="E633" s="346"/>
    </row>
    <row r="634" spans="1:5">
      <c r="A634" s="342">
        <v>40399</v>
      </c>
      <c r="B634" s="343" t="s">
        <v>12898</v>
      </c>
      <c r="C634" s="344" t="s">
        <v>12259</v>
      </c>
      <c r="D634" s="345">
        <v>320.16000000000003</v>
      </c>
      <c r="E634" s="346"/>
    </row>
    <row r="635" spans="1:5">
      <c r="A635" s="342">
        <v>41028</v>
      </c>
      <c r="B635" s="343" t="s">
        <v>12899</v>
      </c>
      <c r="C635" s="344" t="s">
        <v>12259</v>
      </c>
      <c r="D635" s="345">
        <v>4.8899999999999997</v>
      </c>
      <c r="E635" s="346"/>
    </row>
    <row r="636" spans="1:5">
      <c r="A636" s="342">
        <v>41167</v>
      </c>
      <c r="B636" s="343" t="s">
        <v>12900</v>
      </c>
      <c r="C636" s="344" t="s">
        <v>12276</v>
      </c>
      <c r="D636" s="354">
        <v>3751.85</v>
      </c>
      <c r="E636" s="346"/>
    </row>
    <row r="637" spans="1:5">
      <c r="A637" s="342">
        <v>41168</v>
      </c>
      <c r="B637" s="343" t="s">
        <v>12901</v>
      </c>
      <c r="C637" s="344" t="s">
        <v>12276</v>
      </c>
      <c r="D637" s="354">
        <v>4341.71</v>
      </c>
      <c r="E637" s="346"/>
    </row>
    <row r="638" spans="1:5">
      <c r="A638" s="342">
        <v>40570</v>
      </c>
      <c r="B638" s="343" t="s">
        <v>12902</v>
      </c>
      <c r="C638" s="344" t="s">
        <v>12276</v>
      </c>
      <c r="D638" s="354">
        <v>16437.38</v>
      </c>
      <c r="E638" s="343" t="s">
        <v>12319</v>
      </c>
    </row>
    <row r="639" spans="1:5">
      <c r="A639" s="342">
        <v>41115</v>
      </c>
      <c r="B639" s="343" t="s">
        <v>12903</v>
      </c>
      <c r="C639" s="344" t="s">
        <v>12276</v>
      </c>
      <c r="D639" s="354">
        <v>2236.0700000000002</v>
      </c>
      <c r="E639" s="346"/>
    </row>
    <row r="640" spans="1:5">
      <c r="A640" s="342">
        <v>41116</v>
      </c>
      <c r="B640" s="343" t="s">
        <v>12904</v>
      </c>
      <c r="C640" s="344" t="s">
        <v>12276</v>
      </c>
      <c r="D640" s="354">
        <v>2867.19</v>
      </c>
      <c r="E640" s="346"/>
    </row>
    <row r="641" spans="1:5">
      <c r="A641" s="342">
        <v>41117</v>
      </c>
      <c r="B641" s="343" t="s">
        <v>12905</v>
      </c>
      <c r="C641" s="344" t="s">
        <v>12276</v>
      </c>
      <c r="D641" s="354">
        <v>3511.73</v>
      </c>
      <c r="E641" s="346"/>
    </row>
    <row r="642" spans="1:5">
      <c r="A642" s="342">
        <v>40572</v>
      </c>
      <c r="B642" s="343" t="s">
        <v>12906</v>
      </c>
      <c r="C642" s="344" t="s">
        <v>12276</v>
      </c>
      <c r="D642" s="354">
        <v>26760.92</v>
      </c>
      <c r="E642" s="343" t="s">
        <v>12319</v>
      </c>
    </row>
    <row r="643" spans="1:5" ht="18">
      <c r="A643" s="342">
        <v>40553</v>
      </c>
      <c r="B643" s="347" t="s">
        <v>12907</v>
      </c>
      <c r="C643" s="344" t="s">
        <v>12276</v>
      </c>
      <c r="D643" s="354">
        <v>5318.97</v>
      </c>
      <c r="E643" s="343" t="s">
        <v>12319</v>
      </c>
    </row>
    <row r="644" spans="1:5" ht="18">
      <c r="A644" s="342">
        <v>40554</v>
      </c>
      <c r="B644" s="347" t="s">
        <v>12908</v>
      </c>
      <c r="C644" s="344" t="s">
        <v>12276</v>
      </c>
      <c r="D644" s="354">
        <v>5873.71</v>
      </c>
      <c r="E644" s="343" t="s">
        <v>12319</v>
      </c>
    </row>
    <row r="645" spans="1:5" ht="18">
      <c r="A645" s="342">
        <v>40555</v>
      </c>
      <c r="B645" s="347" t="s">
        <v>12909</v>
      </c>
      <c r="C645" s="344" t="s">
        <v>12276</v>
      </c>
      <c r="D645" s="354">
        <v>6428.46</v>
      </c>
      <c r="E645" s="343" t="s">
        <v>12319</v>
      </c>
    </row>
    <row r="646" spans="1:5" ht="18">
      <c r="A646" s="342">
        <v>40556</v>
      </c>
      <c r="B646" s="347" t="s">
        <v>12910</v>
      </c>
      <c r="C646" s="344" t="s">
        <v>12276</v>
      </c>
      <c r="D646" s="354">
        <v>6983.19</v>
      </c>
      <c r="E646" s="343" t="s">
        <v>12319</v>
      </c>
    </row>
    <row r="647" spans="1:5" ht="18">
      <c r="A647" s="342">
        <v>41086</v>
      </c>
      <c r="B647" s="347" t="s">
        <v>12911</v>
      </c>
      <c r="C647" s="344" t="s">
        <v>12259</v>
      </c>
      <c r="D647" s="345">
        <v>13.09</v>
      </c>
      <c r="E647" s="348"/>
    </row>
    <row r="648" spans="1:5" ht="18">
      <c r="A648" s="342">
        <v>41021</v>
      </c>
      <c r="B648" s="347" t="s">
        <v>12912</v>
      </c>
      <c r="C648" s="344" t="s">
        <v>12259</v>
      </c>
      <c r="D648" s="345">
        <v>10.5</v>
      </c>
      <c r="E648" s="348"/>
    </row>
    <row r="649" spans="1:5">
      <c r="A649" s="342">
        <v>40304</v>
      </c>
      <c r="B649" s="343" t="s">
        <v>12913</v>
      </c>
      <c r="C649" s="344" t="s">
        <v>12261</v>
      </c>
      <c r="D649" s="345">
        <v>79.5</v>
      </c>
      <c r="E649" s="343" t="s">
        <v>12319</v>
      </c>
    </row>
    <row r="650" spans="1:5">
      <c r="A650" s="342">
        <v>40302</v>
      </c>
      <c r="B650" s="343" t="s">
        <v>12914</v>
      </c>
      <c r="C650" s="344" t="s">
        <v>12261</v>
      </c>
      <c r="D650" s="345">
        <v>83.3</v>
      </c>
      <c r="E650" s="346"/>
    </row>
    <row r="651" spans="1:5">
      <c r="A651" s="342">
        <v>40301</v>
      </c>
      <c r="B651" s="343" t="s">
        <v>12915</v>
      </c>
      <c r="C651" s="344" t="s">
        <v>12261</v>
      </c>
      <c r="D651" s="345">
        <v>120.8</v>
      </c>
      <c r="E651" s="346"/>
    </row>
    <row r="652" spans="1:5">
      <c r="A652" s="342">
        <v>40303</v>
      </c>
      <c r="B652" s="343" t="s">
        <v>12916</v>
      </c>
      <c r="C652" s="344" t="s">
        <v>12261</v>
      </c>
      <c r="D652" s="345">
        <v>52.57</v>
      </c>
      <c r="E652" s="346"/>
    </row>
    <row r="653" spans="1:5">
      <c r="A653" s="342">
        <v>40559</v>
      </c>
      <c r="B653" s="343" t="s">
        <v>12917</v>
      </c>
      <c r="C653" s="344" t="s">
        <v>12276</v>
      </c>
      <c r="D653" s="354">
        <v>1228.27</v>
      </c>
      <c r="E653" s="343" t="s">
        <v>12319</v>
      </c>
    </row>
    <row r="654" spans="1:5">
      <c r="A654" s="342">
        <v>41224</v>
      </c>
      <c r="B654" s="343" t="s">
        <v>12918</v>
      </c>
      <c r="C654" s="344" t="s">
        <v>12379</v>
      </c>
      <c r="D654" s="345">
        <v>26.05</v>
      </c>
      <c r="E654" s="346"/>
    </row>
    <row r="655" spans="1:5">
      <c r="A655" s="342">
        <v>41225</v>
      </c>
      <c r="B655" s="343" t="s">
        <v>12919</v>
      </c>
      <c r="C655" s="344" t="s">
        <v>12379</v>
      </c>
      <c r="D655" s="345">
        <v>31.05</v>
      </c>
      <c r="E655" s="346"/>
    </row>
    <row r="656" spans="1:5">
      <c r="A656" s="342">
        <v>41226</v>
      </c>
      <c r="B656" s="343" t="s">
        <v>12920</v>
      </c>
      <c r="C656" s="344" t="s">
        <v>12379</v>
      </c>
      <c r="D656" s="345">
        <v>41.38</v>
      </c>
      <c r="E656" s="346"/>
    </row>
    <row r="657" spans="1:6">
      <c r="A657" s="342">
        <v>41060</v>
      </c>
      <c r="B657" s="343" t="s">
        <v>12921</v>
      </c>
      <c r="C657" s="344" t="s">
        <v>12379</v>
      </c>
      <c r="D657" s="345">
        <v>99.53</v>
      </c>
      <c r="E657" s="346"/>
    </row>
    <row r="658" spans="1:6">
      <c r="A658" s="342">
        <v>41059</v>
      </c>
      <c r="B658" s="343" t="s">
        <v>12922</v>
      </c>
      <c r="C658" s="344" t="s">
        <v>12379</v>
      </c>
      <c r="D658" s="345">
        <v>169.56</v>
      </c>
      <c r="E658" s="346"/>
    </row>
    <row r="659" spans="1:6">
      <c r="A659" s="342">
        <v>40567</v>
      </c>
      <c r="B659" s="343" t="s">
        <v>12923</v>
      </c>
      <c r="C659" s="344" t="s">
        <v>12379</v>
      </c>
      <c r="D659" s="345">
        <v>103.16</v>
      </c>
      <c r="E659" s="346"/>
    </row>
    <row r="660" spans="1:6">
      <c r="A660" s="342">
        <v>40747</v>
      </c>
      <c r="B660" s="343" t="s">
        <v>12924</v>
      </c>
      <c r="C660" s="344" t="s">
        <v>12379</v>
      </c>
      <c r="D660" s="345">
        <v>186.96</v>
      </c>
      <c r="E660" s="346"/>
    </row>
    <row r="661" spans="1:6">
      <c r="A661" s="342">
        <v>40727</v>
      </c>
      <c r="B661" s="343" t="s">
        <v>12925</v>
      </c>
      <c r="C661" s="344" t="s">
        <v>12261</v>
      </c>
      <c r="D661" s="345">
        <v>432.07</v>
      </c>
      <c r="E661" s="343" t="s">
        <v>12319</v>
      </c>
    </row>
    <row r="662" spans="1:6" ht="14.25">
      <c r="A662" s="342">
        <v>41264</v>
      </c>
      <c r="B662" s="343" t="s">
        <v>12926</v>
      </c>
      <c r="C662" s="344" t="s">
        <v>12261</v>
      </c>
      <c r="D662" s="345">
        <v>591.65</v>
      </c>
      <c r="E662" s="343" t="s">
        <v>12319</v>
      </c>
      <c r="F662" s="279"/>
    </row>
    <row r="663" spans="1:6" ht="14.25">
      <c r="A663" s="342">
        <v>41239</v>
      </c>
      <c r="B663" s="343" t="s">
        <v>12927</v>
      </c>
      <c r="C663" s="344" t="s">
        <v>12261</v>
      </c>
      <c r="D663" s="345">
        <v>143.9</v>
      </c>
      <c r="E663" s="346"/>
      <c r="F663" s="279"/>
    </row>
    <row r="664" spans="1:6" ht="14.25">
      <c r="A664" s="342">
        <v>40688</v>
      </c>
      <c r="B664" s="343" t="s">
        <v>12928</v>
      </c>
      <c r="C664" s="344" t="s">
        <v>12276</v>
      </c>
      <c r="D664" s="345">
        <v>425.77</v>
      </c>
      <c r="E664" s="346"/>
      <c r="F664" s="279"/>
    </row>
    <row r="665" spans="1:6">
      <c r="A665" s="342">
        <v>40690</v>
      </c>
      <c r="B665" s="343" t="s">
        <v>12929</v>
      </c>
      <c r="C665" s="344" t="s">
        <v>12276</v>
      </c>
      <c r="D665" s="354">
        <v>1864.52</v>
      </c>
      <c r="E665" s="346"/>
      <c r="F665" s="349"/>
    </row>
    <row r="666" spans="1:6">
      <c r="A666" s="342">
        <v>40691</v>
      </c>
      <c r="B666" s="343" t="s">
        <v>12930</v>
      </c>
      <c r="C666" s="344" t="s">
        <v>12276</v>
      </c>
      <c r="D666" s="354">
        <v>2224.59</v>
      </c>
      <c r="E666" s="346"/>
      <c r="F666" s="349"/>
    </row>
    <row r="667" spans="1:6">
      <c r="A667" s="342">
        <v>40689</v>
      </c>
      <c r="B667" s="343" t="s">
        <v>12931</v>
      </c>
      <c r="C667" s="344" t="s">
        <v>12276</v>
      </c>
      <c r="D667" s="345">
        <v>969.92</v>
      </c>
      <c r="E667" s="346"/>
      <c r="F667" s="349"/>
    </row>
    <row r="668" spans="1:6">
      <c r="A668" s="342">
        <v>40666</v>
      </c>
      <c r="B668" s="343" t="s">
        <v>12932</v>
      </c>
      <c r="C668" s="344" t="s">
        <v>12379</v>
      </c>
      <c r="D668" s="345">
        <v>110.44</v>
      </c>
      <c r="E668" s="346"/>
      <c r="F668" s="349"/>
    </row>
    <row r="669" spans="1:6">
      <c r="A669" s="342">
        <v>40667</v>
      </c>
      <c r="B669" s="343" t="s">
        <v>12933</v>
      </c>
      <c r="C669" s="344" t="s">
        <v>12379</v>
      </c>
      <c r="D669" s="345">
        <v>115.5</v>
      </c>
      <c r="E669" s="346"/>
      <c r="F669" s="349"/>
    </row>
    <row r="670" spans="1:6">
      <c r="A670" s="342">
        <v>41180</v>
      </c>
      <c r="B670" s="343" t="s">
        <v>12934</v>
      </c>
      <c r="C670" s="344" t="s">
        <v>12379</v>
      </c>
      <c r="D670" s="345">
        <v>101.25</v>
      </c>
      <c r="E670" s="343" t="s">
        <v>12319</v>
      </c>
      <c r="F670" s="349"/>
    </row>
    <row r="671" spans="1:6">
      <c r="A671" s="342">
        <v>40668</v>
      </c>
      <c r="B671" s="343" t="s">
        <v>12935</v>
      </c>
      <c r="C671" s="344" t="s">
        <v>12379</v>
      </c>
      <c r="D671" s="345">
        <v>132.33000000000001</v>
      </c>
      <c r="E671" s="346"/>
      <c r="F671" s="349"/>
    </row>
    <row r="672" spans="1:6">
      <c r="A672" s="342">
        <v>40982</v>
      </c>
      <c r="B672" s="343" t="s">
        <v>12936</v>
      </c>
      <c r="C672" s="344" t="s">
        <v>12379</v>
      </c>
      <c r="D672" s="345">
        <v>249.55</v>
      </c>
      <c r="E672" s="346"/>
      <c r="F672" s="349"/>
    </row>
    <row r="673" spans="1:6">
      <c r="A673" s="342">
        <v>41336</v>
      </c>
      <c r="B673" s="343" t="s">
        <v>12937</v>
      </c>
      <c r="C673" s="344" t="s">
        <v>12379</v>
      </c>
      <c r="D673" s="345">
        <v>131.11000000000001</v>
      </c>
      <c r="E673" s="343" t="s">
        <v>12319</v>
      </c>
      <c r="F673" s="349"/>
    </row>
    <row r="674" spans="1:6">
      <c r="A674" s="342">
        <v>40669</v>
      </c>
      <c r="B674" s="343" t="s">
        <v>12938</v>
      </c>
      <c r="C674" s="344" t="s">
        <v>12379</v>
      </c>
      <c r="D674" s="345">
        <v>107.94</v>
      </c>
      <c r="E674" s="346"/>
      <c r="F674" s="349"/>
    </row>
    <row r="675" spans="1:6">
      <c r="A675" s="342">
        <v>40670</v>
      </c>
      <c r="B675" s="343" t="s">
        <v>12939</v>
      </c>
      <c r="C675" s="344" t="s">
        <v>12379</v>
      </c>
      <c r="D675" s="345">
        <v>80.39</v>
      </c>
      <c r="E675" s="346"/>
      <c r="F675" s="349"/>
    </row>
    <row r="676" spans="1:6">
      <c r="A676" s="342">
        <v>40560</v>
      </c>
      <c r="B676" s="343" t="s">
        <v>12940</v>
      </c>
      <c r="C676" s="344" t="s">
        <v>12276</v>
      </c>
      <c r="D676" s="345">
        <v>355.96</v>
      </c>
      <c r="E676" s="343" t="s">
        <v>12319</v>
      </c>
      <c r="F676" s="349"/>
    </row>
    <row r="677" spans="1:6">
      <c r="A677" s="342">
        <v>40558</v>
      </c>
      <c r="B677" s="343" t="s">
        <v>12941</v>
      </c>
      <c r="C677" s="344" t="s">
        <v>12276</v>
      </c>
      <c r="D677" s="345">
        <v>770.57</v>
      </c>
      <c r="E677" s="343" t="s">
        <v>12319</v>
      </c>
      <c r="F677" s="349"/>
    </row>
    <row r="678" spans="1:6" ht="18">
      <c r="A678" s="342">
        <v>41029</v>
      </c>
      <c r="B678" s="347" t="s">
        <v>12942</v>
      </c>
      <c r="C678" s="344" t="s">
        <v>12259</v>
      </c>
      <c r="D678" s="345">
        <v>67.069999999999993</v>
      </c>
      <c r="E678" s="348"/>
      <c r="F678" s="349"/>
    </row>
    <row r="679" spans="1:6">
      <c r="A679" s="342">
        <v>41040</v>
      </c>
      <c r="B679" s="343" t="s">
        <v>12943</v>
      </c>
      <c r="C679" s="344" t="s">
        <v>12259</v>
      </c>
      <c r="D679" s="345">
        <v>67.040000000000006</v>
      </c>
      <c r="E679" s="346"/>
      <c r="F679" s="349"/>
    </row>
    <row r="680" spans="1:6">
      <c r="A680" s="342">
        <v>42658</v>
      </c>
      <c r="B680" s="343" t="s">
        <v>12944</v>
      </c>
      <c r="C680" s="344" t="s">
        <v>12259</v>
      </c>
      <c r="D680" s="345">
        <v>88.56</v>
      </c>
      <c r="E680" s="346"/>
      <c r="F680" s="349"/>
    </row>
    <row r="681" spans="1:6">
      <c r="A681" s="342">
        <v>40655</v>
      </c>
      <c r="B681" s="343" t="s">
        <v>12945</v>
      </c>
      <c r="C681" s="344" t="s">
        <v>12276</v>
      </c>
      <c r="D681" s="345">
        <v>457.97</v>
      </c>
      <c r="E681" s="343" t="s">
        <v>12319</v>
      </c>
      <c r="F681" s="349"/>
    </row>
    <row r="682" spans="1:6">
      <c r="A682" s="342">
        <v>41092</v>
      </c>
      <c r="B682" s="343" t="s">
        <v>12946</v>
      </c>
      <c r="C682" s="344" t="s">
        <v>12947</v>
      </c>
      <c r="D682" s="345">
        <v>29.76</v>
      </c>
      <c r="E682" s="346"/>
      <c r="F682" s="349"/>
    </row>
    <row r="683" spans="1:6">
      <c r="A683" s="342">
        <v>41091</v>
      </c>
      <c r="B683" s="343" t="s">
        <v>12948</v>
      </c>
      <c r="C683" s="344" t="s">
        <v>12947</v>
      </c>
      <c r="D683" s="345">
        <v>40.270000000000003</v>
      </c>
      <c r="E683" s="346"/>
      <c r="F683" s="349"/>
    </row>
    <row r="684" spans="1:6">
      <c r="A684" s="342">
        <v>40706</v>
      </c>
      <c r="B684" s="343" t="s">
        <v>12949</v>
      </c>
      <c r="C684" s="344" t="s">
        <v>12379</v>
      </c>
      <c r="D684" s="345">
        <v>436.35</v>
      </c>
      <c r="E684" s="343" t="s">
        <v>12319</v>
      </c>
      <c r="F684" s="349"/>
    </row>
    <row r="685" spans="1:6" ht="18">
      <c r="A685" s="342">
        <v>40651</v>
      </c>
      <c r="B685" s="347" t="s">
        <v>12950</v>
      </c>
      <c r="C685" s="344" t="s">
        <v>12379</v>
      </c>
      <c r="D685" s="345">
        <v>667.54</v>
      </c>
      <c r="E685" s="343" t="s">
        <v>12319</v>
      </c>
      <c r="F685" s="349"/>
    </row>
    <row r="686" spans="1:6">
      <c r="A686" s="342">
        <v>41122</v>
      </c>
      <c r="B686" s="343" t="s">
        <v>12951</v>
      </c>
      <c r="C686" s="344" t="s">
        <v>12379</v>
      </c>
      <c r="D686" s="345">
        <v>35.61</v>
      </c>
      <c r="E686" s="346"/>
      <c r="F686" s="349"/>
    </row>
    <row r="687" spans="1:6">
      <c r="A687" s="342">
        <v>41123</v>
      </c>
      <c r="B687" s="343" t="s">
        <v>12952</v>
      </c>
      <c r="C687" s="344" t="s">
        <v>12379</v>
      </c>
      <c r="D687" s="345">
        <v>91.86</v>
      </c>
      <c r="E687" s="346"/>
      <c r="F687" s="349"/>
    </row>
    <row r="688" spans="1:6">
      <c r="A688" s="342">
        <v>41125</v>
      </c>
      <c r="B688" s="343" t="s">
        <v>12953</v>
      </c>
      <c r="C688" s="344" t="s">
        <v>12379</v>
      </c>
      <c r="D688" s="345">
        <v>76.599999999999994</v>
      </c>
      <c r="E688" s="346"/>
      <c r="F688" s="349"/>
    </row>
    <row r="689" spans="1:6">
      <c r="A689" s="342">
        <v>41119</v>
      </c>
      <c r="B689" s="343" t="s">
        <v>12954</v>
      </c>
      <c r="C689" s="344" t="s">
        <v>12379</v>
      </c>
      <c r="D689" s="345">
        <v>12.99</v>
      </c>
      <c r="E689" s="346"/>
      <c r="F689" s="349"/>
    </row>
    <row r="690" spans="1:6">
      <c r="A690" s="342">
        <v>41114</v>
      </c>
      <c r="B690" s="343" t="s">
        <v>12955</v>
      </c>
      <c r="C690" s="344" t="s">
        <v>12379</v>
      </c>
      <c r="D690" s="345">
        <v>15.99</v>
      </c>
      <c r="E690" s="346"/>
      <c r="F690" s="349"/>
    </row>
    <row r="691" spans="1:6">
      <c r="A691" s="342">
        <v>40707</v>
      </c>
      <c r="B691" s="343" t="s">
        <v>12956</v>
      </c>
      <c r="C691" s="344" t="s">
        <v>12379</v>
      </c>
      <c r="D691" s="345">
        <v>306.79000000000002</v>
      </c>
      <c r="E691" s="343" t="s">
        <v>12319</v>
      </c>
      <c r="F691" s="349"/>
    </row>
    <row r="692" spans="1:6">
      <c r="A692" s="342">
        <v>41118</v>
      </c>
      <c r="B692" s="343" t="s">
        <v>12957</v>
      </c>
      <c r="C692" s="344" t="s">
        <v>12379</v>
      </c>
      <c r="D692" s="345">
        <v>24.3</v>
      </c>
      <c r="E692" s="346"/>
      <c r="F692" s="349"/>
    </row>
    <row r="693" spans="1:6">
      <c r="A693" s="342">
        <v>40702</v>
      </c>
      <c r="B693" s="343" t="s">
        <v>12958</v>
      </c>
      <c r="C693" s="344" t="s">
        <v>12261</v>
      </c>
      <c r="D693" s="345">
        <v>465.9</v>
      </c>
      <c r="E693" s="343" t="s">
        <v>12319</v>
      </c>
      <c r="F693" s="349"/>
    </row>
    <row r="694" spans="1:6">
      <c r="A694" s="342">
        <v>40701</v>
      </c>
      <c r="B694" s="343" t="s">
        <v>12959</v>
      </c>
      <c r="C694" s="344" t="s">
        <v>12261</v>
      </c>
      <c r="D694" s="345">
        <v>228.24</v>
      </c>
      <c r="E694" s="343" t="s">
        <v>12319</v>
      </c>
      <c r="F694" s="349"/>
    </row>
    <row r="695" spans="1:6">
      <c r="A695" s="342">
        <v>40698</v>
      </c>
      <c r="B695" s="343" t="s">
        <v>12960</v>
      </c>
      <c r="C695" s="344" t="s">
        <v>12379</v>
      </c>
      <c r="D695" s="345">
        <v>124.01</v>
      </c>
      <c r="E695" s="343" t="s">
        <v>12319</v>
      </c>
      <c r="F695" s="349"/>
    </row>
    <row r="696" spans="1:6">
      <c r="A696" s="342">
        <v>40700</v>
      </c>
      <c r="B696" s="343" t="s">
        <v>12961</v>
      </c>
      <c r="C696" s="344" t="s">
        <v>12379</v>
      </c>
      <c r="D696" s="345">
        <v>117.53</v>
      </c>
      <c r="E696" s="343" t="s">
        <v>12319</v>
      </c>
      <c r="F696" s="349"/>
    </row>
    <row r="697" spans="1:6">
      <c r="A697" s="342">
        <v>40696</v>
      </c>
      <c r="B697" s="343" t="s">
        <v>12962</v>
      </c>
      <c r="C697" s="344" t="s">
        <v>12379</v>
      </c>
      <c r="D697" s="345">
        <v>230.26</v>
      </c>
      <c r="E697" s="343" t="s">
        <v>12319</v>
      </c>
      <c r="F697" s="349"/>
    </row>
    <row r="698" spans="1:6">
      <c r="A698" s="342">
        <v>40695</v>
      </c>
      <c r="B698" s="343" t="s">
        <v>12963</v>
      </c>
      <c r="C698" s="344" t="s">
        <v>12379</v>
      </c>
      <c r="D698" s="345">
        <v>82.14</v>
      </c>
      <c r="E698" s="346"/>
      <c r="F698" s="349"/>
    </row>
    <row r="699" spans="1:6">
      <c r="A699" s="342">
        <v>40692</v>
      </c>
      <c r="B699" s="343" t="s">
        <v>12964</v>
      </c>
      <c r="C699" s="344" t="s">
        <v>12379</v>
      </c>
      <c r="D699" s="345">
        <v>4.57</v>
      </c>
      <c r="E699" s="346"/>
      <c r="F699" s="349"/>
    </row>
    <row r="700" spans="1:6">
      <c r="A700" s="342">
        <v>40697</v>
      </c>
      <c r="B700" s="343" t="s">
        <v>12965</v>
      </c>
      <c r="C700" s="344" t="s">
        <v>12379</v>
      </c>
      <c r="D700" s="345">
        <v>121.34</v>
      </c>
      <c r="E700" s="343" t="s">
        <v>12319</v>
      </c>
      <c r="F700" s="349"/>
    </row>
    <row r="701" spans="1:6" ht="13.15" customHeight="1">
      <c r="A701" s="342">
        <v>40699</v>
      </c>
      <c r="B701" s="343" t="s">
        <v>12966</v>
      </c>
      <c r="C701" s="344" t="s">
        <v>12379</v>
      </c>
      <c r="D701" s="345">
        <v>272.77</v>
      </c>
      <c r="E701" s="343" t="s">
        <v>12319</v>
      </c>
      <c r="F701" s="349"/>
    </row>
    <row r="702" spans="1:6">
      <c r="A702" s="342">
        <v>40693</v>
      </c>
      <c r="B702" s="343" t="s">
        <v>12967</v>
      </c>
      <c r="C702" s="344" t="s">
        <v>12379</v>
      </c>
      <c r="D702" s="345">
        <v>44.46</v>
      </c>
      <c r="E702" s="346"/>
      <c r="F702" s="349"/>
    </row>
    <row r="703" spans="1:6">
      <c r="A703" s="342">
        <v>40694</v>
      </c>
      <c r="B703" s="343" t="s">
        <v>12968</v>
      </c>
      <c r="C703" s="344" t="s">
        <v>12379</v>
      </c>
      <c r="D703" s="345">
        <v>98.5</v>
      </c>
      <c r="E703" s="343" t="s">
        <v>12319</v>
      </c>
      <c r="F703" s="349"/>
    </row>
    <row r="704" spans="1:6">
      <c r="A704" s="578" t="s">
        <v>12969</v>
      </c>
      <c r="B704" s="578"/>
      <c r="C704" s="578"/>
      <c r="D704" s="578"/>
      <c r="E704" s="578"/>
      <c r="F704" s="578"/>
    </row>
    <row r="705" spans="1:6">
      <c r="A705" s="350" t="s">
        <v>12317</v>
      </c>
      <c r="B705" s="351" t="s">
        <v>4649</v>
      </c>
      <c r="C705" s="352" t="s">
        <v>4650</v>
      </c>
      <c r="D705" s="350" t="s">
        <v>4651</v>
      </c>
      <c r="E705" s="351" t="s">
        <v>4652</v>
      </c>
      <c r="F705" s="349"/>
    </row>
    <row r="706" spans="1:6">
      <c r="A706" s="342">
        <v>40972</v>
      </c>
      <c r="B706" s="343" t="s">
        <v>12970</v>
      </c>
      <c r="C706" s="344" t="s">
        <v>12971</v>
      </c>
      <c r="D706" s="345">
        <v>0</v>
      </c>
      <c r="E706" s="346"/>
      <c r="F706" s="349"/>
    </row>
    <row r="707" spans="1:6">
      <c r="A707" s="342">
        <v>41405</v>
      </c>
      <c r="B707" s="343" t="s">
        <v>12972</v>
      </c>
      <c r="C707" s="344" t="s">
        <v>12345</v>
      </c>
      <c r="D707" s="354">
        <v>6883.16</v>
      </c>
      <c r="E707" s="346"/>
      <c r="F707" s="349"/>
    </row>
    <row r="708" spans="1:6">
      <c r="A708" s="342">
        <v>41360</v>
      </c>
      <c r="B708" s="343" t="s">
        <v>12973</v>
      </c>
      <c r="C708" s="344" t="s">
        <v>12345</v>
      </c>
      <c r="D708" s="354">
        <v>5235.29</v>
      </c>
      <c r="E708" s="346"/>
      <c r="F708" s="349"/>
    </row>
    <row r="709" spans="1:6">
      <c r="A709" s="342">
        <v>40968</v>
      </c>
      <c r="B709" s="343" t="s">
        <v>12974</v>
      </c>
      <c r="C709" s="344" t="s">
        <v>12345</v>
      </c>
      <c r="D709" s="354">
        <v>6607.49</v>
      </c>
      <c r="E709" s="346"/>
      <c r="F709" s="349"/>
    </row>
    <row r="710" spans="1:6">
      <c r="A710" s="342">
        <v>40976</v>
      </c>
      <c r="B710" s="343" t="s">
        <v>12975</v>
      </c>
      <c r="C710" s="344" t="s">
        <v>12345</v>
      </c>
      <c r="D710" s="354">
        <v>72220</v>
      </c>
      <c r="E710" s="346"/>
      <c r="F710" s="349"/>
    </row>
    <row r="711" spans="1:6">
      <c r="A711" s="342">
        <v>101196</v>
      </c>
      <c r="B711" s="343" t="s">
        <v>12976</v>
      </c>
      <c r="C711" s="344" t="s">
        <v>12345</v>
      </c>
      <c r="D711" s="354">
        <v>3692.1</v>
      </c>
      <c r="E711" s="346"/>
      <c r="F711" s="349"/>
    </row>
    <row r="712" spans="1:6">
      <c r="A712" s="342">
        <v>42545</v>
      </c>
      <c r="B712" s="343" t="s">
        <v>12977</v>
      </c>
      <c r="C712" s="344" t="s">
        <v>12345</v>
      </c>
      <c r="D712" s="354">
        <v>4654.99</v>
      </c>
      <c r="E712" s="346"/>
      <c r="F712" s="349"/>
    </row>
    <row r="713" spans="1:6">
      <c r="A713" s="342">
        <v>40974</v>
      </c>
      <c r="B713" s="343" t="s">
        <v>12978</v>
      </c>
      <c r="C713" s="344" t="s">
        <v>12345</v>
      </c>
      <c r="D713" s="354">
        <v>4271.57</v>
      </c>
      <c r="E713" s="346"/>
      <c r="F713" s="349"/>
    </row>
    <row r="714" spans="1:6">
      <c r="A714" s="342">
        <v>40978</v>
      </c>
      <c r="B714" s="343" t="s">
        <v>12979</v>
      </c>
      <c r="C714" s="344" t="s">
        <v>12345</v>
      </c>
      <c r="D714" s="354">
        <v>4464.2299999999996</v>
      </c>
      <c r="E714" s="346"/>
      <c r="F714" s="349"/>
    </row>
    <row r="715" spans="1:6" ht="13.15" customHeight="1">
      <c r="A715" s="342">
        <v>40975</v>
      </c>
      <c r="B715" s="343" t="s">
        <v>12980</v>
      </c>
      <c r="C715" s="344" t="s">
        <v>12345</v>
      </c>
      <c r="D715" s="354">
        <v>4008.34</v>
      </c>
      <c r="E715" s="346"/>
      <c r="F715" s="349"/>
    </row>
    <row r="716" spans="1:6">
      <c r="A716" s="342">
        <v>40969</v>
      </c>
      <c r="B716" s="343" t="s">
        <v>12981</v>
      </c>
      <c r="C716" s="344" t="s">
        <v>12345</v>
      </c>
      <c r="D716" s="354">
        <v>4466.55</v>
      </c>
      <c r="E716" s="346"/>
      <c r="F716" s="349"/>
    </row>
    <row r="717" spans="1:6">
      <c r="A717" s="342">
        <v>40971</v>
      </c>
      <c r="B717" s="343" t="s">
        <v>12982</v>
      </c>
      <c r="C717" s="344" t="s">
        <v>12345</v>
      </c>
      <c r="D717" s="354">
        <v>4855.4799999999996</v>
      </c>
      <c r="E717" s="346"/>
      <c r="F717" s="349"/>
    </row>
    <row r="718" spans="1:6">
      <c r="A718" s="578" t="s">
        <v>12983</v>
      </c>
      <c r="B718" s="578"/>
      <c r="C718" s="578"/>
      <c r="D718" s="578"/>
      <c r="E718" s="578"/>
      <c r="F718" s="578"/>
    </row>
    <row r="719" spans="1:6">
      <c r="A719" s="350" t="s">
        <v>12317</v>
      </c>
      <c r="B719" s="351" t="s">
        <v>4649</v>
      </c>
      <c r="C719" s="352" t="s">
        <v>4650</v>
      </c>
      <c r="D719" s="350" t="s">
        <v>4651</v>
      </c>
      <c r="E719" s="351" t="s">
        <v>4652</v>
      </c>
      <c r="F719" s="349"/>
    </row>
    <row r="720" spans="1:6">
      <c r="A720" s="342">
        <v>40910</v>
      </c>
      <c r="B720" s="343" t="s">
        <v>12984</v>
      </c>
      <c r="C720" s="344" t="s">
        <v>12276</v>
      </c>
      <c r="D720" s="354">
        <v>21669.39</v>
      </c>
      <c r="E720" s="346"/>
      <c r="F720" s="349"/>
    </row>
    <row r="721" spans="1:6">
      <c r="A721" s="342">
        <v>41362</v>
      </c>
      <c r="B721" s="343" t="s">
        <v>12985</v>
      </c>
      <c r="C721" s="344" t="s">
        <v>12276</v>
      </c>
      <c r="D721" s="354">
        <v>16833.64</v>
      </c>
      <c r="E721" s="346"/>
      <c r="F721" s="349"/>
    </row>
    <row r="722" spans="1:6" ht="18">
      <c r="A722" s="342">
        <v>43343</v>
      </c>
      <c r="B722" s="347" t="s">
        <v>12986</v>
      </c>
      <c r="C722" s="344" t="s">
        <v>12259</v>
      </c>
      <c r="D722" s="345">
        <v>130.63999999999999</v>
      </c>
      <c r="E722" s="348"/>
      <c r="F722" s="349"/>
    </row>
    <row r="723" spans="1:6">
      <c r="A723" s="342">
        <v>41151</v>
      </c>
      <c r="B723" s="343" t="s">
        <v>12987</v>
      </c>
      <c r="C723" s="344" t="s">
        <v>12276</v>
      </c>
      <c r="D723" s="354">
        <v>3406.55</v>
      </c>
      <c r="E723" s="346"/>
      <c r="F723" s="349"/>
    </row>
    <row r="724" spans="1:6">
      <c r="A724" s="342">
        <v>41346</v>
      </c>
      <c r="B724" s="343" t="s">
        <v>12988</v>
      </c>
      <c r="C724" s="344" t="s">
        <v>12379</v>
      </c>
      <c r="D724" s="345">
        <v>65.37</v>
      </c>
      <c r="E724" s="346"/>
      <c r="F724" s="349"/>
    </row>
    <row r="725" spans="1:6">
      <c r="A725" s="342">
        <v>41150</v>
      </c>
      <c r="B725" s="343" t="s">
        <v>12989</v>
      </c>
      <c r="C725" s="344" t="s">
        <v>12379</v>
      </c>
      <c r="D725" s="345">
        <v>10.33</v>
      </c>
      <c r="E725" s="346"/>
      <c r="F725" s="349"/>
    </row>
    <row r="726" spans="1:6">
      <c r="A726" s="342">
        <v>41149</v>
      </c>
      <c r="B726" s="343" t="s">
        <v>12990</v>
      </c>
      <c r="C726" s="344" t="s">
        <v>12379</v>
      </c>
      <c r="D726" s="345">
        <v>15.05</v>
      </c>
      <c r="E726" s="346"/>
      <c r="F726" s="349"/>
    </row>
    <row r="727" spans="1:6">
      <c r="A727" s="342">
        <v>41410</v>
      </c>
      <c r="B727" s="343" t="s">
        <v>12991</v>
      </c>
      <c r="C727" s="344" t="s">
        <v>12379</v>
      </c>
      <c r="D727" s="345">
        <v>12.61</v>
      </c>
      <c r="E727" s="346"/>
      <c r="F727" s="349"/>
    </row>
    <row r="728" spans="1:6">
      <c r="A728" s="342">
        <v>41148</v>
      </c>
      <c r="B728" s="343" t="s">
        <v>12992</v>
      </c>
      <c r="C728" s="344" t="s">
        <v>12379</v>
      </c>
      <c r="D728" s="345">
        <v>15.2</v>
      </c>
      <c r="E728" s="346"/>
      <c r="F728" s="349"/>
    </row>
    <row r="729" spans="1:6">
      <c r="A729" s="342">
        <v>41152</v>
      </c>
      <c r="B729" s="343" t="s">
        <v>12993</v>
      </c>
      <c r="C729" s="344" t="s">
        <v>12276</v>
      </c>
      <c r="D729" s="345">
        <v>695.27</v>
      </c>
      <c r="E729" s="346"/>
      <c r="F729" s="349"/>
    </row>
    <row r="730" spans="1:6">
      <c r="A730" s="342">
        <v>41004</v>
      </c>
      <c r="B730" s="343" t="s">
        <v>12994</v>
      </c>
      <c r="C730" s="344" t="s">
        <v>12276</v>
      </c>
      <c r="D730" s="354">
        <v>1386.26</v>
      </c>
      <c r="E730" s="346"/>
      <c r="F730" s="349"/>
    </row>
    <row r="731" spans="1:6">
      <c r="A731" s="342">
        <v>40911</v>
      </c>
      <c r="B731" s="343" t="s">
        <v>12995</v>
      </c>
      <c r="C731" s="344" t="s">
        <v>12259</v>
      </c>
      <c r="D731" s="345">
        <v>61.9</v>
      </c>
      <c r="E731" s="343" t="s">
        <v>12319</v>
      </c>
      <c r="F731" s="349"/>
    </row>
    <row r="732" spans="1:6" ht="18">
      <c r="A732" s="342">
        <v>40915</v>
      </c>
      <c r="B732" s="347" t="s">
        <v>12996</v>
      </c>
      <c r="C732" s="344" t="s">
        <v>12259</v>
      </c>
      <c r="D732" s="345">
        <v>127.31</v>
      </c>
      <c r="E732" s="343" t="s">
        <v>12319</v>
      </c>
      <c r="F732" s="349"/>
    </row>
    <row r="733" spans="1:6" ht="18">
      <c r="A733" s="342">
        <v>40899</v>
      </c>
      <c r="B733" s="347" t="s">
        <v>12997</v>
      </c>
      <c r="C733" s="344" t="s">
        <v>12379</v>
      </c>
      <c r="D733" s="345">
        <v>26.79</v>
      </c>
      <c r="E733" s="343" t="s">
        <v>12319</v>
      </c>
      <c r="F733" s="349"/>
    </row>
    <row r="734" spans="1:6" ht="18">
      <c r="A734" s="342">
        <v>40900</v>
      </c>
      <c r="B734" s="347" t="s">
        <v>12998</v>
      </c>
      <c r="C734" s="344" t="s">
        <v>12379</v>
      </c>
      <c r="D734" s="345">
        <v>38.99</v>
      </c>
      <c r="E734" s="343" t="s">
        <v>12319</v>
      </c>
      <c r="F734" s="349"/>
    </row>
    <row r="735" spans="1:6" ht="18">
      <c r="A735" s="342">
        <v>41365</v>
      </c>
      <c r="B735" s="347" t="s">
        <v>12999</v>
      </c>
      <c r="C735" s="344" t="s">
        <v>12379</v>
      </c>
      <c r="D735" s="345">
        <v>27.31</v>
      </c>
      <c r="E735" s="343" t="s">
        <v>12319</v>
      </c>
      <c r="F735" s="349"/>
    </row>
    <row r="736" spans="1:6" ht="18">
      <c r="A736" s="342">
        <v>41110</v>
      </c>
      <c r="B736" s="347" t="s">
        <v>13000</v>
      </c>
      <c r="C736" s="344" t="s">
        <v>12379</v>
      </c>
      <c r="D736" s="345">
        <v>27.99</v>
      </c>
      <c r="E736" s="343" t="s">
        <v>12319</v>
      </c>
      <c r="F736" s="349"/>
    </row>
    <row r="737" spans="1:6">
      <c r="A737" s="342">
        <v>40903</v>
      </c>
      <c r="B737" s="343" t="s">
        <v>13001</v>
      </c>
      <c r="C737" s="344" t="s">
        <v>12379</v>
      </c>
      <c r="D737" s="345">
        <v>41.06</v>
      </c>
      <c r="E737" s="343" t="s">
        <v>12319</v>
      </c>
      <c r="F737" s="349"/>
    </row>
    <row r="738" spans="1:6">
      <c r="A738" s="342">
        <v>40904</v>
      </c>
      <c r="B738" s="343" t="s">
        <v>13002</v>
      </c>
      <c r="C738" s="344" t="s">
        <v>12379</v>
      </c>
      <c r="D738" s="345">
        <v>70.56</v>
      </c>
      <c r="E738" s="343" t="s">
        <v>12319</v>
      </c>
      <c r="F738" s="349"/>
    </row>
    <row r="739" spans="1:6" ht="18">
      <c r="A739" s="342">
        <v>40905</v>
      </c>
      <c r="B739" s="347" t="s">
        <v>13003</v>
      </c>
      <c r="C739" s="344" t="s">
        <v>12379</v>
      </c>
      <c r="D739" s="345">
        <v>44.99</v>
      </c>
      <c r="E739" s="343" t="s">
        <v>12319</v>
      </c>
      <c r="F739" s="349"/>
    </row>
    <row r="740" spans="1:6" ht="18">
      <c r="A740" s="342">
        <v>43330</v>
      </c>
      <c r="B740" s="347" t="s">
        <v>13004</v>
      </c>
      <c r="C740" s="344" t="s">
        <v>12379</v>
      </c>
      <c r="D740" s="345">
        <v>42.91</v>
      </c>
      <c r="E740" s="343" t="s">
        <v>12319</v>
      </c>
      <c r="F740" s="349"/>
    </row>
    <row r="741" spans="1:6" ht="18">
      <c r="A741" s="342">
        <v>40901</v>
      </c>
      <c r="B741" s="347" t="s">
        <v>13005</v>
      </c>
      <c r="C741" s="344" t="s">
        <v>12379</v>
      </c>
      <c r="D741" s="345">
        <v>26.16</v>
      </c>
      <c r="E741" s="343" t="s">
        <v>12319</v>
      </c>
      <c r="F741" s="349"/>
    </row>
    <row r="742" spans="1:6">
      <c r="A742" s="342">
        <v>42475</v>
      </c>
      <c r="B742" s="343" t="s">
        <v>13006</v>
      </c>
      <c r="C742" s="344" t="s">
        <v>12261</v>
      </c>
      <c r="D742" s="345">
        <v>702.3</v>
      </c>
      <c r="E742" s="343" t="s">
        <v>12319</v>
      </c>
      <c r="F742" s="349"/>
    </row>
    <row r="743" spans="1:6">
      <c r="A743" s="342">
        <v>40945</v>
      </c>
      <c r="B743" s="343" t="s">
        <v>13007</v>
      </c>
      <c r="C743" s="344" t="s">
        <v>12379</v>
      </c>
      <c r="D743" s="345">
        <v>83.2</v>
      </c>
      <c r="E743" s="343" t="s">
        <v>12319</v>
      </c>
      <c r="F743" s="349"/>
    </row>
    <row r="744" spans="1:6">
      <c r="A744" s="342">
        <v>41109</v>
      </c>
      <c r="B744" s="343" t="s">
        <v>13008</v>
      </c>
      <c r="C744" s="344" t="s">
        <v>12379</v>
      </c>
      <c r="D744" s="345">
        <v>3.44</v>
      </c>
      <c r="E744" s="346"/>
      <c r="F744" s="349"/>
    </row>
    <row r="745" spans="1:6">
      <c r="A745" s="342">
        <v>40164</v>
      </c>
      <c r="B745" s="343" t="s">
        <v>13009</v>
      </c>
      <c r="C745" s="344" t="s">
        <v>12259</v>
      </c>
      <c r="D745" s="345">
        <v>70.650000000000006</v>
      </c>
      <c r="E745" s="346"/>
      <c r="F745" s="349"/>
    </row>
    <row r="746" spans="1:6">
      <c r="A746" s="342">
        <v>40944</v>
      </c>
      <c r="B746" s="343" t="s">
        <v>13010</v>
      </c>
      <c r="C746" s="344" t="s">
        <v>12379</v>
      </c>
      <c r="D746" s="345">
        <v>767.88</v>
      </c>
      <c r="E746" s="343" t="s">
        <v>12319</v>
      </c>
      <c r="F746" s="349"/>
    </row>
    <row r="747" spans="1:6">
      <c r="A747" s="342">
        <v>40902</v>
      </c>
      <c r="B747" s="343" t="s">
        <v>13011</v>
      </c>
      <c r="C747" s="344" t="s">
        <v>12379</v>
      </c>
      <c r="D747" s="345">
        <v>6.21</v>
      </c>
      <c r="E747" s="346"/>
      <c r="F747" s="349"/>
    </row>
    <row r="748" spans="1:6">
      <c r="A748" s="342">
        <v>41344</v>
      </c>
      <c r="B748" s="343" t="s">
        <v>13012</v>
      </c>
      <c r="C748" s="344" t="s">
        <v>12379</v>
      </c>
      <c r="D748" s="345">
        <v>92.28</v>
      </c>
      <c r="E748" s="346"/>
      <c r="F748" s="349"/>
    </row>
    <row r="749" spans="1:6">
      <c r="A749" s="342">
        <v>41345</v>
      </c>
      <c r="B749" s="343" t="s">
        <v>13013</v>
      </c>
      <c r="C749" s="344" t="s">
        <v>12379</v>
      </c>
      <c r="D749" s="345">
        <v>148.58000000000001</v>
      </c>
      <c r="E749" s="346"/>
      <c r="F749" s="349"/>
    </row>
    <row r="750" spans="1:6">
      <c r="A750" s="342">
        <v>41242</v>
      </c>
      <c r="B750" s="343" t="s">
        <v>13014</v>
      </c>
      <c r="C750" s="344" t="s">
        <v>12259</v>
      </c>
      <c r="D750" s="345">
        <v>76.599999999999994</v>
      </c>
      <c r="E750" s="346"/>
      <c r="F750" s="349"/>
    </row>
    <row r="751" spans="1:6">
      <c r="A751" s="342">
        <v>42476</v>
      </c>
      <c r="B751" s="343" t="s">
        <v>13015</v>
      </c>
      <c r="C751" s="344" t="s">
        <v>12276</v>
      </c>
      <c r="D751" s="345">
        <v>50.01</v>
      </c>
      <c r="E751" s="346"/>
      <c r="F751" s="349"/>
    </row>
    <row r="752" spans="1:6">
      <c r="A752" s="342">
        <v>41136</v>
      </c>
      <c r="B752" s="343" t="s">
        <v>13016</v>
      </c>
      <c r="C752" s="344" t="s">
        <v>12276</v>
      </c>
      <c r="D752" s="345">
        <v>177.69</v>
      </c>
      <c r="E752" s="346"/>
      <c r="F752" s="349"/>
    </row>
    <row r="753" spans="1:6">
      <c r="A753" s="342">
        <v>41135</v>
      </c>
      <c r="B753" s="343" t="s">
        <v>13017</v>
      </c>
      <c r="C753" s="344" t="s">
        <v>12276</v>
      </c>
      <c r="D753" s="345">
        <v>115.11</v>
      </c>
      <c r="E753" s="346"/>
      <c r="F753" s="349"/>
    </row>
    <row r="754" spans="1:6">
      <c r="A754" s="342">
        <v>40912</v>
      </c>
      <c r="B754" s="343" t="s">
        <v>13018</v>
      </c>
      <c r="C754" s="344" t="s">
        <v>12259</v>
      </c>
      <c r="D754" s="345">
        <v>125.77</v>
      </c>
      <c r="E754" s="343" t="s">
        <v>12319</v>
      </c>
      <c r="F754" s="349"/>
    </row>
    <row r="755" spans="1:6">
      <c r="A755" s="342">
        <v>40908</v>
      </c>
      <c r="B755" s="343" t="s">
        <v>13019</v>
      </c>
      <c r="C755" s="344" t="s">
        <v>12276</v>
      </c>
      <c r="D755" s="354">
        <v>12745.87</v>
      </c>
      <c r="E755" s="343" t="s">
        <v>12319</v>
      </c>
      <c r="F755" s="349"/>
    </row>
    <row r="756" spans="1:6">
      <c r="A756" s="342">
        <v>40907</v>
      </c>
      <c r="B756" s="343" t="s">
        <v>13020</v>
      </c>
      <c r="C756" s="344" t="s">
        <v>12276</v>
      </c>
      <c r="D756" s="354">
        <v>18106.82</v>
      </c>
      <c r="E756" s="343" t="s">
        <v>12319</v>
      </c>
      <c r="F756" s="349"/>
    </row>
    <row r="757" spans="1:6">
      <c r="A757" s="342">
        <v>40906</v>
      </c>
      <c r="B757" s="343" t="s">
        <v>13021</v>
      </c>
      <c r="C757" s="344" t="s">
        <v>12379</v>
      </c>
      <c r="D757" s="354">
        <v>5931.4</v>
      </c>
      <c r="E757" s="346"/>
      <c r="F757" s="349"/>
    </row>
    <row r="758" spans="1:6">
      <c r="A758" s="342">
        <v>41240</v>
      </c>
      <c r="B758" s="343" t="s">
        <v>13022</v>
      </c>
      <c r="C758" s="344" t="s">
        <v>12259</v>
      </c>
      <c r="D758" s="345">
        <v>116.79</v>
      </c>
      <c r="E758" s="343" t="s">
        <v>12319</v>
      </c>
      <c r="F758" s="349"/>
    </row>
    <row r="759" spans="1:6" ht="18">
      <c r="A759" s="342">
        <v>40946</v>
      </c>
      <c r="B759" s="347" t="s">
        <v>13023</v>
      </c>
      <c r="C759" s="344" t="s">
        <v>12259</v>
      </c>
      <c r="D759" s="345">
        <v>125.04</v>
      </c>
      <c r="E759" s="343" t="s">
        <v>12319</v>
      </c>
      <c r="F759" s="349"/>
    </row>
    <row r="760" spans="1:6">
      <c r="A760" s="342">
        <v>40942</v>
      </c>
      <c r="B760" s="343" t="s">
        <v>13024</v>
      </c>
      <c r="C760" s="344" t="s">
        <v>12259</v>
      </c>
      <c r="D760" s="345">
        <v>50.03</v>
      </c>
      <c r="E760" s="343" t="s">
        <v>12319</v>
      </c>
      <c r="F760" s="349"/>
    </row>
    <row r="761" spans="1:6">
      <c r="A761" s="342">
        <v>41245</v>
      </c>
      <c r="B761" s="343" t="s">
        <v>13025</v>
      </c>
      <c r="C761" s="344" t="s">
        <v>12259</v>
      </c>
      <c r="D761" s="345">
        <v>51.59</v>
      </c>
      <c r="E761" s="346"/>
      <c r="F761" s="349"/>
    </row>
    <row r="762" spans="1:6">
      <c r="A762" s="342">
        <v>41404</v>
      </c>
      <c r="B762" s="343" t="s">
        <v>13026</v>
      </c>
      <c r="C762" s="344" t="s">
        <v>12259</v>
      </c>
      <c r="D762" s="345">
        <v>46.84</v>
      </c>
      <c r="E762" s="346"/>
      <c r="F762" s="349"/>
    </row>
    <row r="763" spans="1:6">
      <c r="A763" s="342">
        <v>41244</v>
      </c>
      <c r="B763" s="343" t="s">
        <v>13027</v>
      </c>
      <c r="C763" s="344" t="s">
        <v>12259</v>
      </c>
      <c r="D763" s="345">
        <v>23.98</v>
      </c>
      <c r="E763" s="346"/>
      <c r="F763" s="349"/>
    </row>
    <row r="764" spans="1:6">
      <c r="A764" s="342">
        <v>43328</v>
      </c>
      <c r="B764" s="343" t="s">
        <v>13028</v>
      </c>
      <c r="C764" s="344" t="s">
        <v>12276</v>
      </c>
      <c r="D764" s="345">
        <v>14.28</v>
      </c>
      <c r="E764" s="346"/>
      <c r="F764" s="349"/>
    </row>
    <row r="765" spans="1:6" ht="18">
      <c r="A765" s="342">
        <v>40909</v>
      </c>
      <c r="B765" s="347" t="s">
        <v>13029</v>
      </c>
      <c r="C765" s="344" t="s">
        <v>12276</v>
      </c>
      <c r="D765" s="354">
        <v>4699.66</v>
      </c>
      <c r="E765" s="343" t="s">
        <v>12319</v>
      </c>
      <c r="F765" s="349"/>
    </row>
    <row r="766" spans="1:6">
      <c r="A766" s="342">
        <v>41140</v>
      </c>
      <c r="B766" s="343" t="s">
        <v>13030</v>
      </c>
      <c r="C766" s="344" t="s">
        <v>12276</v>
      </c>
      <c r="D766" s="354">
        <v>1728.57</v>
      </c>
      <c r="E766" s="346"/>
      <c r="F766" s="349"/>
    </row>
    <row r="767" spans="1:6">
      <c r="A767" s="342">
        <v>41139</v>
      </c>
      <c r="B767" s="343" t="s">
        <v>13031</v>
      </c>
      <c r="C767" s="344" t="s">
        <v>12276</v>
      </c>
      <c r="D767" s="354">
        <v>3756.56</v>
      </c>
      <c r="E767" s="346"/>
      <c r="F767" s="349"/>
    </row>
    <row r="768" spans="1:6">
      <c r="A768" s="342">
        <v>41138</v>
      </c>
      <c r="B768" s="343" t="s">
        <v>13032</v>
      </c>
      <c r="C768" s="344" t="s">
        <v>12276</v>
      </c>
      <c r="D768" s="354">
        <v>4491.54</v>
      </c>
      <c r="E768" s="346"/>
      <c r="F768" s="349"/>
    </row>
    <row r="769" spans="1:6">
      <c r="A769" s="342">
        <v>41246</v>
      </c>
      <c r="B769" s="343" t="s">
        <v>13033</v>
      </c>
      <c r="C769" s="344" t="s">
        <v>12379</v>
      </c>
      <c r="D769" s="345">
        <v>80.77</v>
      </c>
      <c r="E769" s="343" t="s">
        <v>12319</v>
      </c>
      <c r="F769" s="349"/>
    </row>
    <row r="770" spans="1:6">
      <c r="A770" s="342">
        <v>40943</v>
      </c>
      <c r="B770" s="343" t="s">
        <v>13034</v>
      </c>
      <c r="C770" s="344" t="s">
        <v>12379</v>
      </c>
      <c r="D770" s="345">
        <v>60.56</v>
      </c>
      <c r="E770" s="343" t="s">
        <v>12319</v>
      </c>
      <c r="F770" s="349"/>
    </row>
    <row r="771" spans="1:6">
      <c r="A771" s="342">
        <v>40922</v>
      </c>
      <c r="B771" s="343" t="s">
        <v>13035</v>
      </c>
      <c r="C771" s="344" t="s">
        <v>12261</v>
      </c>
      <c r="D771" s="345">
        <v>10.029999999999999</v>
      </c>
      <c r="E771" s="346"/>
      <c r="F771" s="349"/>
    </row>
    <row r="772" spans="1:6">
      <c r="A772" s="342">
        <v>40914</v>
      </c>
      <c r="B772" s="343" t="s">
        <v>13036</v>
      </c>
      <c r="C772" s="344" t="s">
        <v>12379</v>
      </c>
      <c r="D772" s="345">
        <v>28.43</v>
      </c>
      <c r="E772" s="343" t="s">
        <v>12319</v>
      </c>
      <c r="F772" s="349"/>
    </row>
    <row r="773" spans="1:6">
      <c r="A773" s="342">
        <v>40913</v>
      </c>
      <c r="B773" s="343" t="s">
        <v>13037</v>
      </c>
      <c r="C773" s="344" t="s">
        <v>12379</v>
      </c>
      <c r="D773" s="345">
        <v>146.54</v>
      </c>
      <c r="E773" s="346"/>
      <c r="F773" s="349"/>
    </row>
    <row r="774" spans="1:6" ht="18">
      <c r="A774" s="342">
        <v>41191</v>
      </c>
      <c r="B774" s="347" t="s">
        <v>13038</v>
      </c>
      <c r="C774" s="344" t="s">
        <v>12379</v>
      </c>
      <c r="D774" s="345">
        <v>542.75</v>
      </c>
      <c r="E774" s="343" t="s">
        <v>12319</v>
      </c>
      <c r="F774" s="349"/>
    </row>
    <row r="775" spans="1:6" ht="13.15" customHeight="1">
      <c r="A775" s="342">
        <v>40947</v>
      </c>
      <c r="B775" s="343" t="s">
        <v>13039</v>
      </c>
      <c r="C775" s="344" t="s">
        <v>12276</v>
      </c>
      <c r="D775" s="354">
        <v>4881.41</v>
      </c>
      <c r="E775" s="343" t="s">
        <v>12319</v>
      </c>
      <c r="F775" s="349"/>
    </row>
    <row r="776" spans="1:6">
      <c r="A776" s="342">
        <v>43329</v>
      </c>
      <c r="B776" s="343" t="s">
        <v>13040</v>
      </c>
      <c r="C776" s="344" t="s">
        <v>12276</v>
      </c>
      <c r="D776" s="345">
        <v>298.74</v>
      </c>
      <c r="E776" s="343" t="s">
        <v>12319</v>
      </c>
      <c r="F776" s="349"/>
    </row>
    <row r="777" spans="1:6" ht="18">
      <c r="A777" s="342">
        <v>42050</v>
      </c>
      <c r="B777" s="347" t="s">
        <v>13041</v>
      </c>
      <c r="C777" s="344" t="s">
        <v>12259</v>
      </c>
      <c r="D777" s="345">
        <v>175.86</v>
      </c>
      <c r="E777" s="343" t="s">
        <v>12319</v>
      </c>
      <c r="F777" s="349"/>
    </row>
    <row r="778" spans="1:6">
      <c r="A778" s="578" t="s">
        <v>13042</v>
      </c>
      <c r="B778" s="578"/>
      <c r="C778" s="578"/>
      <c r="D778" s="578"/>
      <c r="E778" s="578"/>
      <c r="F778" s="578"/>
    </row>
    <row r="779" spans="1:6">
      <c r="A779" s="350" t="s">
        <v>12317</v>
      </c>
      <c r="B779" s="351" t="s">
        <v>4649</v>
      </c>
      <c r="C779" s="352" t="s">
        <v>4650</v>
      </c>
      <c r="D779" s="350" t="s">
        <v>4651</v>
      </c>
      <c r="E779" s="351" t="s">
        <v>4652</v>
      </c>
      <c r="F779" s="349"/>
    </row>
    <row r="780" spans="1:6">
      <c r="A780" s="342">
        <v>42203</v>
      </c>
      <c r="B780" s="343" t="s">
        <v>13043</v>
      </c>
      <c r="C780" s="344" t="s">
        <v>12276</v>
      </c>
      <c r="D780" s="345">
        <v>221.75</v>
      </c>
      <c r="E780" s="343" t="s">
        <v>12319</v>
      </c>
      <c r="F780" s="349"/>
    </row>
    <row r="781" spans="1:6">
      <c r="A781" s="342">
        <v>42202</v>
      </c>
      <c r="B781" s="343" t="s">
        <v>13044</v>
      </c>
      <c r="C781" s="344" t="s">
        <v>12276</v>
      </c>
      <c r="D781" s="345">
        <v>141.88999999999999</v>
      </c>
      <c r="E781" s="343" t="s">
        <v>12319</v>
      </c>
      <c r="F781" s="349"/>
    </row>
    <row r="782" spans="1:6" ht="18">
      <c r="A782" s="342">
        <v>42041</v>
      </c>
      <c r="B782" s="347" t="s">
        <v>13045</v>
      </c>
      <c r="C782" s="344" t="s">
        <v>12379</v>
      </c>
      <c r="D782" s="345">
        <v>37.619999999999997</v>
      </c>
      <c r="E782" s="343" t="s">
        <v>12319</v>
      </c>
      <c r="F782" s="349"/>
    </row>
    <row r="783" spans="1:6">
      <c r="A783" s="342">
        <v>42199</v>
      </c>
      <c r="B783" s="343" t="s">
        <v>13046</v>
      </c>
      <c r="C783" s="344" t="s">
        <v>12259</v>
      </c>
      <c r="D783" s="345">
        <v>1.91</v>
      </c>
      <c r="E783" s="346"/>
      <c r="F783" s="349"/>
    </row>
    <row r="784" spans="1:6">
      <c r="A784" s="342">
        <v>42210</v>
      </c>
      <c r="B784" s="343" t="s">
        <v>13047</v>
      </c>
      <c r="C784" s="344" t="s">
        <v>12259</v>
      </c>
      <c r="D784" s="345">
        <v>35.5</v>
      </c>
      <c r="E784" s="343" t="s">
        <v>12319</v>
      </c>
      <c r="F784" s="349"/>
    </row>
    <row r="785" spans="1:6">
      <c r="A785" s="342">
        <v>42206</v>
      </c>
      <c r="B785" s="343" t="s">
        <v>13048</v>
      </c>
      <c r="C785" s="344" t="s">
        <v>12259</v>
      </c>
      <c r="D785" s="345">
        <v>26.61</v>
      </c>
      <c r="E785" s="343" t="s">
        <v>12319</v>
      </c>
      <c r="F785" s="349"/>
    </row>
    <row r="786" spans="1:6">
      <c r="A786" s="342">
        <v>42208</v>
      </c>
      <c r="B786" s="343" t="s">
        <v>13049</v>
      </c>
      <c r="C786" s="344" t="s">
        <v>12259</v>
      </c>
      <c r="D786" s="345">
        <v>2.35</v>
      </c>
      <c r="E786" s="346"/>
      <c r="F786" s="349"/>
    </row>
    <row r="787" spans="1:6">
      <c r="A787" s="342">
        <v>42209</v>
      </c>
      <c r="B787" s="343" t="s">
        <v>13050</v>
      </c>
      <c r="C787" s="344" t="s">
        <v>12259</v>
      </c>
      <c r="D787" s="345">
        <v>11.34</v>
      </c>
      <c r="E787" s="343" t="s">
        <v>12319</v>
      </c>
      <c r="F787" s="349"/>
    </row>
    <row r="788" spans="1:6">
      <c r="A788" s="342">
        <v>42207</v>
      </c>
      <c r="B788" s="343" t="s">
        <v>13051</v>
      </c>
      <c r="C788" s="344" t="s">
        <v>12259</v>
      </c>
      <c r="D788" s="345">
        <v>4.59</v>
      </c>
      <c r="E788" s="346"/>
      <c r="F788" s="349"/>
    </row>
    <row r="789" spans="1:6">
      <c r="A789" s="342">
        <v>42200</v>
      </c>
      <c r="B789" s="343" t="s">
        <v>13052</v>
      </c>
      <c r="C789" s="344" t="s">
        <v>12259</v>
      </c>
      <c r="D789" s="345">
        <v>10.59</v>
      </c>
      <c r="E789" s="346"/>
      <c r="F789" s="349"/>
    </row>
    <row r="790" spans="1:6">
      <c r="A790" s="342">
        <v>42201</v>
      </c>
      <c r="B790" s="343" t="s">
        <v>13053</v>
      </c>
      <c r="C790" s="344" t="s">
        <v>12259</v>
      </c>
      <c r="D790" s="345">
        <v>8.5399999999999991</v>
      </c>
      <c r="E790" s="346"/>
      <c r="F790" s="349"/>
    </row>
    <row r="791" spans="1:6" ht="18">
      <c r="A791" s="342">
        <v>41247</v>
      </c>
      <c r="B791" s="347" t="s">
        <v>13054</v>
      </c>
      <c r="C791" s="344" t="s">
        <v>12261</v>
      </c>
      <c r="D791" s="345">
        <v>79.3</v>
      </c>
      <c r="E791" s="348"/>
      <c r="F791" s="349"/>
    </row>
    <row r="792" spans="1:6">
      <c r="A792" s="342">
        <v>42204</v>
      </c>
      <c r="B792" s="343" t="s">
        <v>13055</v>
      </c>
      <c r="C792" s="344" t="s">
        <v>12276</v>
      </c>
      <c r="D792" s="345">
        <v>55.03</v>
      </c>
      <c r="E792" s="343" t="s">
        <v>12319</v>
      </c>
      <c r="F792" s="349"/>
    </row>
    <row r="793" spans="1:6" ht="13.15" customHeight="1">
      <c r="A793" s="342">
        <v>42044</v>
      </c>
      <c r="B793" s="343" t="s">
        <v>13056</v>
      </c>
      <c r="C793" s="344" t="s">
        <v>12276</v>
      </c>
      <c r="D793" s="354">
        <v>5578.49</v>
      </c>
      <c r="E793" s="346"/>
      <c r="F793" s="349"/>
    </row>
    <row r="794" spans="1:6">
      <c r="A794" s="342">
        <v>40102</v>
      </c>
      <c r="B794" s="343" t="s">
        <v>13057</v>
      </c>
      <c r="C794" s="344" t="s">
        <v>12259</v>
      </c>
      <c r="D794" s="345">
        <v>26.08</v>
      </c>
      <c r="E794" s="343" t="s">
        <v>12319</v>
      </c>
      <c r="F794" s="349"/>
    </row>
    <row r="795" spans="1:6">
      <c r="A795" s="342">
        <v>42039</v>
      </c>
      <c r="B795" s="343" t="s">
        <v>13058</v>
      </c>
      <c r="C795" s="344" t="s">
        <v>12259</v>
      </c>
      <c r="D795" s="345">
        <v>30.71</v>
      </c>
      <c r="E795" s="343" t="s">
        <v>12319</v>
      </c>
      <c r="F795" s="349"/>
    </row>
    <row r="796" spans="1:6">
      <c r="A796" s="578" t="s">
        <v>13059</v>
      </c>
      <c r="B796" s="578"/>
      <c r="C796" s="578"/>
      <c r="D796" s="578"/>
      <c r="E796" s="578"/>
      <c r="F796" s="578"/>
    </row>
    <row r="797" spans="1:6">
      <c r="A797" s="350" t="s">
        <v>12317</v>
      </c>
      <c r="B797" s="351" t="s">
        <v>4649</v>
      </c>
      <c r="C797" s="352" t="s">
        <v>4650</v>
      </c>
      <c r="D797" s="350" t="s">
        <v>4651</v>
      </c>
      <c r="E797" s="351" t="s">
        <v>4652</v>
      </c>
      <c r="F797" s="349"/>
    </row>
    <row r="798" spans="1:6">
      <c r="A798" s="342">
        <v>41153</v>
      </c>
      <c r="B798" s="343" t="s">
        <v>13060</v>
      </c>
      <c r="C798" s="344" t="s">
        <v>12276</v>
      </c>
      <c r="D798" s="345">
        <v>192.69</v>
      </c>
      <c r="E798" s="346"/>
      <c r="F798" s="349"/>
    </row>
    <row r="799" spans="1:6">
      <c r="A799" s="342">
        <v>41409</v>
      </c>
      <c r="B799" s="343" t="s">
        <v>13061</v>
      </c>
      <c r="C799" s="344" t="s">
        <v>12276</v>
      </c>
      <c r="D799" s="345">
        <v>687.69</v>
      </c>
      <c r="E799" s="346"/>
      <c r="F799" s="349"/>
    </row>
    <row r="800" spans="1:6">
      <c r="A800" s="342">
        <v>40928</v>
      </c>
      <c r="B800" s="343" t="s">
        <v>13062</v>
      </c>
      <c r="C800" s="344" t="s">
        <v>12276</v>
      </c>
      <c r="D800" s="345">
        <v>96.8</v>
      </c>
      <c r="E800" s="343" t="s">
        <v>12319</v>
      </c>
      <c r="F800" s="349"/>
    </row>
    <row r="801" spans="1:6">
      <c r="A801" s="342">
        <v>41408</v>
      </c>
      <c r="B801" s="343" t="s">
        <v>13063</v>
      </c>
      <c r="C801" s="344" t="s">
        <v>12276</v>
      </c>
      <c r="D801" s="354">
        <v>3034.48</v>
      </c>
      <c r="E801" s="346"/>
      <c r="F801" s="349"/>
    </row>
    <row r="802" spans="1:6">
      <c r="A802" s="342">
        <v>41147</v>
      </c>
      <c r="B802" s="343" t="s">
        <v>13064</v>
      </c>
      <c r="C802" s="344" t="s">
        <v>12379</v>
      </c>
      <c r="D802" s="345">
        <v>13.6</v>
      </c>
      <c r="E802" s="346"/>
      <c r="F802" s="349"/>
    </row>
    <row r="803" spans="1:6">
      <c r="A803" s="342">
        <v>42046</v>
      </c>
      <c r="B803" s="343" t="s">
        <v>13065</v>
      </c>
      <c r="C803" s="344" t="s">
        <v>12276</v>
      </c>
      <c r="D803" s="345">
        <v>170.23</v>
      </c>
      <c r="E803" s="346"/>
      <c r="F803" s="349"/>
    </row>
    <row r="804" spans="1:6">
      <c r="A804" s="342">
        <v>41407</v>
      </c>
      <c r="B804" s="343" t="s">
        <v>13066</v>
      </c>
      <c r="C804" s="344" t="s">
        <v>12276</v>
      </c>
      <c r="D804" s="354">
        <v>14261.83</v>
      </c>
      <c r="E804" s="346"/>
      <c r="F804" s="349"/>
    </row>
    <row r="805" spans="1:6">
      <c r="A805" s="342">
        <v>41146</v>
      </c>
      <c r="B805" s="343" t="s">
        <v>13067</v>
      </c>
      <c r="C805" s="344" t="s">
        <v>12276</v>
      </c>
      <c r="D805" s="354">
        <v>15831.27</v>
      </c>
      <c r="E805" s="346"/>
      <c r="F805" s="349"/>
    </row>
    <row r="806" spans="1:6">
      <c r="A806" s="342">
        <v>41017</v>
      </c>
      <c r="B806" s="343" t="s">
        <v>13068</v>
      </c>
      <c r="C806" s="344" t="s">
        <v>12379</v>
      </c>
      <c r="D806" s="345">
        <v>691.18</v>
      </c>
      <c r="E806" s="346"/>
      <c r="F806" s="349"/>
    </row>
    <row r="807" spans="1:6">
      <c r="A807" s="342">
        <v>40929</v>
      </c>
      <c r="B807" s="343" t="s">
        <v>13069</v>
      </c>
      <c r="C807" s="344" t="s">
        <v>12379</v>
      </c>
      <c r="D807" s="345">
        <v>614.09</v>
      </c>
      <c r="E807" s="343" t="s">
        <v>12319</v>
      </c>
      <c r="F807" s="349"/>
    </row>
    <row r="808" spans="1:6" ht="18">
      <c r="A808" s="342">
        <v>41203</v>
      </c>
      <c r="B808" s="347" t="s">
        <v>13070</v>
      </c>
      <c r="C808" s="344" t="s">
        <v>12379</v>
      </c>
      <c r="D808" s="354">
        <v>1219.1500000000001</v>
      </c>
      <c r="E808" s="343" t="s">
        <v>12319</v>
      </c>
      <c r="F808" s="349"/>
    </row>
    <row r="809" spans="1:6">
      <c r="A809" s="342">
        <v>42047</v>
      </c>
      <c r="B809" s="343" t="s">
        <v>13071</v>
      </c>
      <c r="C809" s="344" t="s">
        <v>12276</v>
      </c>
      <c r="D809" s="345">
        <v>45.97</v>
      </c>
      <c r="E809" s="346"/>
      <c r="F809" s="349"/>
    </row>
    <row r="810" spans="1:6" ht="18">
      <c r="A810" s="342">
        <v>41145</v>
      </c>
      <c r="B810" s="347" t="s">
        <v>13072</v>
      </c>
      <c r="C810" s="344" t="s">
        <v>12276</v>
      </c>
      <c r="D810" s="354">
        <v>9155.2099999999991</v>
      </c>
      <c r="E810" s="348"/>
      <c r="F810" s="349"/>
    </row>
    <row r="811" spans="1:6">
      <c r="A811" s="342">
        <v>41141</v>
      </c>
      <c r="B811" s="343" t="s">
        <v>13073</v>
      </c>
      <c r="C811" s="344" t="s">
        <v>12276</v>
      </c>
      <c r="D811" s="354">
        <v>2270.98</v>
      </c>
      <c r="E811" s="346"/>
      <c r="F811" s="349"/>
    </row>
    <row r="812" spans="1:6">
      <c r="A812" s="342">
        <v>41142</v>
      </c>
      <c r="B812" s="343" t="s">
        <v>13074</v>
      </c>
      <c r="C812" s="344" t="s">
        <v>12276</v>
      </c>
      <c r="D812" s="354">
        <v>2654.63</v>
      </c>
      <c r="E812" s="346"/>
      <c r="F812" s="349"/>
    </row>
    <row r="813" spans="1:6">
      <c r="A813" s="342">
        <v>41143</v>
      </c>
      <c r="B813" s="343" t="s">
        <v>13075</v>
      </c>
      <c r="C813" s="344" t="s">
        <v>12276</v>
      </c>
      <c r="D813" s="354">
        <v>4265.17</v>
      </c>
      <c r="E813" s="346"/>
      <c r="F813" s="349"/>
    </row>
    <row r="814" spans="1:6">
      <c r="A814" s="342">
        <v>43162</v>
      </c>
      <c r="B814" s="343" t="s">
        <v>13076</v>
      </c>
      <c r="C814" s="344" t="s">
        <v>12379</v>
      </c>
      <c r="D814" s="345">
        <v>567.23</v>
      </c>
      <c r="E814" s="343" t="s">
        <v>12319</v>
      </c>
      <c r="F814" s="349"/>
    </row>
    <row r="815" spans="1:6">
      <c r="A815" s="342">
        <v>40931</v>
      </c>
      <c r="B815" s="343" t="s">
        <v>13077</v>
      </c>
      <c r="C815" s="344" t="s">
        <v>12259</v>
      </c>
      <c r="D815" s="345">
        <v>280.63</v>
      </c>
      <c r="E815" s="343" t="s">
        <v>12319</v>
      </c>
      <c r="F815" s="349"/>
    </row>
    <row r="816" spans="1:6">
      <c r="A816" s="342">
        <v>41526</v>
      </c>
      <c r="B816" s="343" t="s">
        <v>13078</v>
      </c>
      <c r="C816" s="344" t="s">
        <v>12259</v>
      </c>
      <c r="D816" s="345">
        <v>12.84</v>
      </c>
      <c r="E816" s="343" t="s">
        <v>12319</v>
      </c>
      <c r="F816" s="349"/>
    </row>
    <row r="817" spans="1:6">
      <c r="A817" s="342">
        <v>42524</v>
      </c>
      <c r="B817" s="343" t="s">
        <v>13079</v>
      </c>
      <c r="C817" s="344" t="s">
        <v>12259</v>
      </c>
      <c r="D817" s="345">
        <v>127.47</v>
      </c>
      <c r="E817" s="346"/>
      <c r="F817" s="349"/>
    </row>
    <row r="818" spans="1:6">
      <c r="A818" s="342">
        <v>40938</v>
      </c>
      <c r="B818" s="343" t="s">
        <v>13080</v>
      </c>
      <c r="C818" s="344" t="s">
        <v>12259</v>
      </c>
      <c r="D818" s="345">
        <v>822.6</v>
      </c>
      <c r="E818" s="346"/>
      <c r="F818" s="349"/>
    </row>
    <row r="819" spans="1:6">
      <c r="A819" s="342">
        <v>40924</v>
      </c>
      <c r="B819" s="343" t="s">
        <v>13081</v>
      </c>
      <c r="C819" s="344" t="s">
        <v>12259</v>
      </c>
      <c r="D819" s="345">
        <v>21.9</v>
      </c>
      <c r="E819" s="343" t="s">
        <v>12319</v>
      </c>
      <c r="F819" s="349"/>
    </row>
    <row r="820" spans="1:6">
      <c r="A820" s="342">
        <v>40925</v>
      </c>
      <c r="B820" s="343" t="s">
        <v>13082</v>
      </c>
      <c r="C820" s="344" t="s">
        <v>12259</v>
      </c>
      <c r="D820" s="345">
        <v>26.84</v>
      </c>
      <c r="E820" s="343" t="s">
        <v>12319</v>
      </c>
      <c r="F820" s="349"/>
    </row>
    <row r="821" spans="1:6">
      <c r="A821" s="342">
        <v>40926</v>
      </c>
      <c r="B821" s="343" t="s">
        <v>13083</v>
      </c>
      <c r="C821" s="344" t="s">
        <v>12259</v>
      </c>
      <c r="D821" s="345">
        <v>31.77</v>
      </c>
      <c r="E821" s="343" t="s">
        <v>12319</v>
      </c>
      <c r="F821" s="349"/>
    </row>
    <row r="822" spans="1:6">
      <c r="A822" s="342">
        <v>40927</v>
      </c>
      <c r="B822" s="343" t="s">
        <v>13084</v>
      </c>
      <c r="C822" s="344" t="s">
        <v>12259</v>
      </c>
      <c r="D822" s="345">
        <v>51.51</v>
      </c>
      <c r="E822" s="343" t="s">
        <v>12319</v>
      </c>
      <c r="F822" s="349"/>
    </row>
    <row r="823" spans="1:6">
      <c r="A823" s="342">
        <v>41202</v>
      </c>
      <c r="B823" s="343" t="s">
        <v>13085</v>
      </c>
      <c r="C823" s="344" t="s">
        <v>12379</v>
      </c>
      <c r="D823" s="345">
        <v>37.47</v>
      </c>
      <c r="E823" s="346"/>
      <c r="F823" s="349"/>
    </row>
    <row r="824" spans="1:6">
      <c r="A824" s="342">
        <v>40937</v>
      </c>
      <c r="B824" s="343" t="s">
        <v>13086</v>
      </c>
      <c r="C824" s="344" t="s">
        <v>12259</v>
      </c>
      <c r="D824" s="345">
        <v>751.25</v>
      </c>
      <c r="E824" s="346"/>
      <c r="F824" s="349"/>
    </row>
    <row r="825" spans="1:6" ht="18">
      <c r="A825" s="342">
        <v>40939</v>
      </c>
      <c r="B825" s="347" t="s">
        <v>13087</v>
      </c>
      <c r="C825" s="344" t="s">
        <v>12259</v>
      </c>
      <c r="D825" s="345">
        <v>854.97</v>
      </c>
      <c r="E825" s="348"/>
      <c r="F825" s="349"/>
    </row>
    <row r="826" spans="1:6">
      <c r="A826" s="342">
        <v>40936</v>
      </c>
      <c r="B826" s="343" t="s">
        <v>13088</v>
      </c>
      <c r="C826" s="344" t="s">
        <v>12259</v>
      </c>
      <c r="D826" s="345">
        <v>932.71</v>
      </c>
      <c r="E826" s="346"/>
      <c r="F826" s="349"/>
    </row>
    <row r="827" spans="1:6">
      <c r="A827" s="342">
        <v>40930</v>
      </c>
      <c r="B827" s="343" t="s">
        <v>13089</v>
      </c>
      <c r="C827" s="344" t="s">
        <v>12259</v>
      </c>
      <c r="D827" s="345">
        <v>275.48</v>
      </c>
      <c r="E827" s="343" t="s">
        <v>12319</v>
      </c>
      <c r="F827" s="349"/>
    </row>
    <row r="828" spans="1:6" ht="18">
      <c r="A828" s="342">
        <v>41222</v>
      </c>
      <c r="B828" s="347" t="s">
        <v>13090</v>
      </c>
      <c r="C828" s="344" t="s">
        <v>12276</v>
      </c>
      <c r="D828" s="345">
        <v>105.99</v>
      </c>
      <c r="E828" s="348"/>
      <c r="F828" s="349"/>
    </row>
    <row r="829" spans="1:6">
      <c r="A829" s="342">
        <v>40932</v>
      </c>
      <c r="B829" s="343" t="s">
        <v>13091</v>
      </c>
      <c r="C829" s="344" t="s">
        <v>12276</v>
      </c>
      <c r="D829" s="345">
        <v>31.56</v>
      </c>
      <c r="E829" s="346"/>
      <c r="F829" s="349"/>
    </row>
    <row r="830" spans="1:6">
      <c r="A830" s="342">
        <v>40934</v>
      </c>
      <c r="B830" s="343" t="s">
        <v>13092</v>
      </c>
      <c r="C830" s="344" t="s">
        <v>12276</v>
      </c>
      <c r="D830" s="345">
        <v>35.76</v>
      </c>
      <c r="E830" s="346"/>
      <c r="F830" s="349"/>
    </row>
    <row r="831" spans="1:6" ht="13.15" customHeight="1">
      <c r="A831" s="342">
        <v>40933</v>
      </c>
      <c r="B831" s="343" t="s">
        <v>13093</v>
      </c>
      <c r="C831" s="344" t="s">
        <v>12276</v>
      </c>
      <c r="D831" s="345">
        <v>68.28</v>
      </c>
      <c r="E831" s="346"/>
      <c r="F831" s="349"/>
    </row>
    <row r="832" spans="1:6">
      <c r="A832" s="342">
        <v>40935</v>
      </c>
      <c r="B832" s="343" t="s">
        <v>13094</v>
      </c>
      <c r="C832" s="344" t="s">
        <v>12276</v>
      </c>
      <c r="D832" s="345">
        <v>71.77</v>
      </c>
      <c r="E832" s="346"/>
      <c r="F832" s="349"/>
    </row>
    <row r="833" spans="1:6">
      <c r="A833" s="342">
        <v>41359</v>
      </c>
      <c r="B833" s="343" t="s">
        <v>13095</v>
      </c>
      <c r="C833" s="344" t="s">
        <v>12379</v>
      </c>
      <c r="D833" s="345">
        <v>22.25</v>
      </c>
      <c r="E833" s="343" t="s">
        <v>12319</v>
      </c>
      <c r="F833" s="349"/>
    </row>
    <row r="834" spans="1:6">
      <c r="A834" s="578" t="s">
        <v>13096</v>
      </c>
      <c r="B834" s="578"/>
      <c r="C834" s="578"/>
      <c r="D834" s="578"/>
      <c r="E834" s="578"/>
      <c r="F834" s="578"/>
    </row>
    <row r="835" spans="1:6">
      <c r="A835" s="350" t="s">
        <v>12317</v>
      </c>
      <c r="B835" s="351" t="s">
        <v>4649</v>
      </c>
      <c r="C835" s="352" t="s">
        <v>4650</v>
      </c>
      <c r="D835" s="350" t="s">
        <v>4651</v>
      </c>
      <c r="E835" s="351" t="s">
        <v>4652</v>
      </c>
      <c r="F835" s="349"/>
    </row>
    <row r="836" spans="1:6" ht="18">
      <c r="A836" s="342">
        <v>42878</v>
      </c>
      <c r="B836" s="347" t="s">
        <v>13097</v>
      </c>
      <c r="C836" s="344" t="s">
        <v>12847</v>
      </c>
      <c r="D836" s="354">
        <v>7215.46</v>
      </c>
      <c r="E836" s="348"/>
      <c r="F836" s="349"/>
    </row>
    <row r="837" spans="1:6">
      <c r="A837" s="342">
        <v>42888</v>
      </c>
      <c r="B837" s="343" t="s">
        <v>13098</v>
      </c>
      <c r="C837" s="344" t="s">
        <v>12847</v>
      </c>
      <c r="D837" s="354">
        <v>14256.37</v>
      </c>
      <c r="E837" s="346"/>
      <c r="F837" s="349"/>
    </row>
    <row r="838" spans="1:6">
      <c r="A838" s="342">
        <v>40981</v>
      </c>
      <c r="B838" s="343" t="s">
        <v>13099</v>
      </c>
      <c r="C838" s="344" t="s">
        <v>12259</v>
      </c>
      <c r="D838" s="345">
        <v>2.92</v>
      </c>
      <c r="E838" s="346"/>
    </row>
    <row r="839" spans="1:6">
      <c r="A839" s="342">
        <v>40101</v>
      </c>
      <c r="B839" s="343" t="s">
        <v>13100</v>
      </c>
      <c r="C839" s="344" t="s">
        <v>12276</v>
      </c>
      <c r="D839" s="345">
        <v>251.35</v>
      </c>
      <c r="E839" s="346"/>
    </row>
    <row r="840" spans="1:6">
      <c r="A840" s="342">
        <v>40110</v>
      </c>
      <c r="B840" s="343" t="s">
        <v>13101</v>
      </c>
      <c r="C840" s="344" t="s">
        <v>12261</v>
      </c>
      <c r="D840" s="345">
        <v>60.51</v>
      </c>
      <c r="E840" s="346"/>
    </row>
    <row r="841" spans="1:6">
      <c r="A841" s="342">
        <v>40137</v>
      </c>
      <c r="B841" s="343" t="s">
        <v>13102</v>
      </c>
      <c r="C841" s="344" t="s">
        <v>12276</v>
      </c>
      <c r="D841" s="354">
        <v>2138.02</v>
      </c>
      <c r="E841" s="343" t="s">
        <v>12319</v>
      </c>
    </row>
    <row r="842" spans="1:6">
      <c r="A842" s="342">
        <v>40138</v>
      </c>
      <c r="B842" s="343" t="s">
        <v>13103</v>
      </c>
      <c r="C842" s="344" t="s">
        <v>12276</v>
      </c>
      <c r="D842" s="354">
        <v>3639.34</v>
      </c>
      <c r="E842" s="343" t="s">
        <v>12319</v>
      </c>
    </row>
    <row r="843" spans="1:6">
      <c r="A843" s="342">
        <v>43336</v>
      </c>
      <c r="B843" s="343" t="s">
        <v>12258</v>
      </c>
      <c r="C843" s="344" t="s">
        <v>12259</v>
      </c>
      <c r="D843" s="345">
        <v>2.0099999999999998</v>
      </c>
      <c r="E843" s="346"/>
    </row>
    <row r="844" spans="1:6">
      <c r="A844" s="342">
        <v>40980</v>
      </c>
      <c r="B844" s="343" t="s">
        <v>13104</v>
      </c>
      <c r="C844" s="344" t="s">
        <v>12261</v>
      </c>
      <c r="D844" s="345">
        <v>18.38</v>
      </c>
      <c r="E844" s="346"/>
    </row>
    <row r="845" spans="1:6">
      <c r="A845" s="342">
        <v>40115</v>
      </c>
      <c r="B845" s="343" t="s">
        <v>13105</v>
      </c>
      <c r="C845" s="344" t="s">
        <v>12345</v>
      </c>
      <c r="D845" s="345">
        <v>569.75</v>
      </c>
      <c r="E845" s="343" t="s">
        <v>12319</v>
      </c>
    </row>
    <row r="846" spans="1:6">
      <c r="A846" s="342">
        <v>40104</v>
      </c>
      <c r="B846" s="343" t="s">
        <v>13106</v>
      </c>
      <c r="C846" s="344" t="s">
        <v>12379</v>
      </c>
      <c r="D846" s="345">
        <v>26.3</v>
      </c>
      <c r="E846" s="343" t="s">
        <v>12319</v>
      </c>
    </row>
    <row r="847" spans="1:6" ht="18">
      <c r="A847" s="342">
        <v>40143</v>
      </c>
      <c r="B847" s="347" t="s">
        <v>13107</v>
      </c>
      <c r="C847" s="344" t="s">
        <v>12261</v>
      </c>
      <c r="D847" s="345">
        <v>170.65</v>
      </c>
      <c r="E847" s="343" t="s">
        <v>12319</v>
      </c>
    </row>
    <row r="848" spans="1:6">
      <c r="A848" s="342">
        <v>40107</v>
      </c>
      <c r="B848" s="343" t="s">
        <v>12267</v>
      </c>
      <c r="C848" s="344" t="s">
        <v>12261</v>
      </c>
      <c r="D848" s="345">
        <v>9.86</v>
      </c>
      <c r="E848" s="346"/>
    </row>
    <row r="849" spans="1:5">
      <c r="A849" s="342">
        <v>40108</v>
      </c>
      <c r="B849" s="343" t="s">
        <v>13108</v>
      </c>
      <c r="C849" s="344" t="s">
        <v>12259</v>
      </c>
      <c r="D849" s="345">
        <v>4.71</v>
      </c>
      <c r="E849" s="346"/>
    </row>
    <row r="850" spans="1:5">
      <c r="A850" s="342">
        <v>40081</v>
      </c>
      <c r="B850" s="343" t="s">
        <v>13109</v>
      </c>
      <c r="C850" s="344" t="s">
        <v>12261</v>
      </c>
      <c r="D850" s="345">
        <v>12.46</v>
      </c>
      <c r="E850" s="346"/>
    </row>
    <row r="851" spans="1:5">
      <c r="A851" s="342">
        <v>40136</v>
      </c>
      <c r="B851" s="343" t="s">
        <v>13110</v>
      </c>
      <c r="C851" s="344" t="s">
        <v>12379</v>
      </c>
      <c r="D851" s="345">
        <v>775.48</v>
      </c>
      <c r="E851" s="343" t="s">
        <v>12319</v>
      </c>
    </row>
    <row r="852" spans="1:5" ht="18">
      <c r="A852" s="342">
        <v>40096</v>
      </c>
      <c r="B852" s="347" t="s">
        <v>13111</v>
      </c>
      <c r="C852" s="344" t="s">
        <v>12379</v>
      </c>
      <c r="D852" s="345">
        <v>756.88</v>
      </c>
      <c r="E852" s="348"/>
    </row>
    <row r="853" spans="1:5">
      <c r="A853" s="342">
        <v>40134</v>
      </c>
      <c r="B853" s="343" t="s">
        <v>13112</v>
      </c>
      <c r="C853" s="344" t="s">
        <v>12259</v>
      </c>
      <c r="D853" s="345">
        <v>8.7899999999999991</v>
      </c>
      <c r="E853" s="346"/>
    </row>
    <row r="854" spans="1:5">
      <c r="A854" s="342">
        <v>40105</v>
      </c>
      <c r="B854" s="343" t="s">
        <v>13113</v>
      </c>
      <c r="C854" s="344" t="s">
        <v>12259</v>
      </c>
      <c r="D854" s="345">
        <v>1.1399999999999999</v>
      </c>
      <c r="E854" s="346"/>
    </row>
    <row r="855" spans="1:5">
      <c r="A855" s="342">
        <v>40084</v>
      </c>
      <c r="B855" s="343" t="s">
        <v>13114</v>
      </c>
      <c r="C855" s="344" t="s">
        <v>12379</v>
      </c>
      <c r="D855" s="345">
        <v>2.34</v>
      </c>
      <c r="E855" s="346"/>
    </row>
    <row r="856" spans="1:5">
      <c r="A856" s="342">
        <v>40144</v>
      </c>
      <c r="B856" s="343" t="s">
        <v>13115</v>
      </c>
      <c r="C856" s="344" t="s">
        <v>12379</v>
      </c>
      <c r="D856" s="345">
        <v>199.96</v>
      </c>
      <c r="E856" s="343" t="s">
        <v>12319</v>
      </c>
    </row>
    <row r="857" spans="1:5">
      <c r="A857" s="342">
        <v>40106</v>
      </c>
      <c r="B857" s="343" t="s">
        <v>13116</v>
      </c>
      <c r="C857" s="344" t="s">
        <v>12261</v>
      </c>
      <c r="D857" s="345">
        <v>18.63</v>
      </c>
      <c r="E857" s="343" t="s">
        <v>12319</v>
      </c>
    </row>
    <row r="858" spans="1:5">
      <c r="A858" s="342">
        <v>40135</v>
      </c>
      <c r="B858" s="343" t="s">
        <v>13117</v>
      </c>
      <c r="C858" s="344" t="s">
        <v>12259</v>
      </c>
      <c r="D858" s="345">
        <v>23.51</v>
      </c>
      <c r="E858" s="346"/>
    </row>
    <row r="859" spans="1:5">
      <c r="A859" s="342">
        <v>40111</v>
      </c>
      <c r="B859" s="343" t="s">
        <v>13118</v>
      </c>
      <c r="C859" s="344" t="s">
        <v>12259</v>
      </c>
      <c r="D859" s="345">
        <v>11.39</v>
      </c>
      <c r="E859" s="343" t="s">
        <v>12319</v>
      </c>
    </row>
    <row r="860" spans="1:5">
      <c r="A860" s="342">
        <v>40126</v>
      </c>
      <c r="B860" s="343" t="s">
        <v>13119</v>
      </c>
      <c r="C860" s="344" t="s">
        <v>12259</v>
      </c>
      <c r="D860" s="345">
        <v>6.58</v>
      </c>
      <c r="E860" s="343" t="s">
        <v>12319</v>
      </c>
    </row>
    <row r="861" spans="1:5">
      <c r="A861" s="342">
        <v>40127</v>
      </c>
      <c r="B861" s="343" t="s">
        <v>13120</v>
      </c>
      <c r="C861" s="344" t="s">
        <v>12259</v>
      </c>
      <c r="D861" s="345">
        <v>9.0500000000000007</v>
      </c>
      <c r="E861" s="343" t="s">
        <v>12319</v>
      </c>
    </row>
    <row r="862" spans="1:5">
      <c r="A862" s="342">
        <v>40128</v>
      </c>
      <c r="B862" s="343" t="s">
        <v>13121</v>
      </c>
      <c r="C862" s="344" t="s">
        <v>12259</v>
      </c>
      <c r="D862" s="345">
        <v>12.04</v>
      </c>
      <c r="E862" s="343" t="s">
        <v>12319</v>
      </c>
    </row>
    <row r="863" spans="1:5">
      <c r="A863" s="342">
        <v>40129</v>
      </c>
      <c r="B863" s="343" t="s">
        <v>13122</v>
      </c>
      <c r="C863" s="344" t="s">
        <v>12259</v>
      </c>
      <c r="D863" s="345">
        <v>15.92</v>
      </c>
      <c r="E863" s="343" t="s">
        <v>12319</v>
      </c>
    </row>
    <row r="864" spans="1:5">
      <c r="A864" s="342">
        <v>40085</v>
      </c>
      <c r="B864" s="343" t="s">
        <v>13123</v>
      </c>
      <c r="C864" s="344" t="s">
        <v>12379</v>
      </c>
      <c r="D864" s="345">
        <v>1.75</v>
      </c>
      <c r="E864" s="346"/>
    </row>
    <row r="865" spans="1:5">
      <c r="A865" s="342">
        <v>40086</v>
      </c>
      <c r="B865" s="343" t="s">
        <v>13124</v>
      </c>
      <c r="C865" s="344" t="s">
        <v>12379</v>
      </c>
      <c r="D865" s="345">
        <v>42.84</v>
      </c>
      <c r="E865" s="346"/>
    </row>
    <row r="866" spans="1:5">
      <c r="A866" s="342">
        <v>40087</v>
      </c>
      <c r="B866" s="343" t="s">
        <v>13125</v>
      </c>
      <c r="C866" s="344" t="s">
        <v>12276</v>
      </c>
      <c r="D866" s="345">
        <v>168.4</v>
      </c>
      <c r="E866" s="346"/>
    </row>
    <row r="867" spans="1:5" ht="18">
      <c r="A867" s="342">
        <v>40983</v>
      </c>
      <c r="B867" s="347" t="s">
        <v>13126</v>
      </c>
      <c r="C867" s="344" t="s">
        <v>12379</v>
      </c>
      <c r="D867" s="345">
        <v>15.83</v>
      </c>
      <c r="E867" s="348"/>
    </row>
    <row r="868" spans="1:5">
      <c r="A868" s="342">
        <v>40100</v>
      </c>
      <c r="B868" s="343" t="s">
        <v>13127</v>
      </c>
      <c r="C868" s="344" t="s">
        <v>12379</v>
      </c>
      <c r="D868" s="345">
        <v>143.35</v>
      </c>
      <c r="E868" s="346"/>
    </row>
    <row r="869" spans="1:5">
      <c r="A869" s="342">
        <v>40141</v>
      </c>
      <c r="B869" s="343" t="s">
        <v>13128</v>
      </c>
      <c r="C869" s="344" t="s">
        <v>12379</v>
      </c>
      <c r="D869" s="345">
        <v>83.82</v>
      </c>
      <c r="E869" s="343" t="s">
        <v>12319</v>
      </c>
    </row>
    <row r="870" spans="1:5">
      <c r="A870" s="342">
        <v>40118</v>
      </c>
      <c r="B870" s="343" t="s">
        <v>13129</v>
      </c>
      <c r="C870" s="344" t="s">
        <v>12259</v>
      </c>
      <c r="D870" s="345">
        <v>118.68</v>
      </c>
      <c r="E870" s="343" t="s">
        <v>12319</v>
      </c>
    </row>
    <row r="871" spans="1:5">
      <c r="A871" s="342">
        <v>40116</v>
      </c>
      <c r="B871" s="343" t="s">
        <v>13130</v>
      </c>
      <c r="C871" s="344" t="s">
        <v>12259</v>
      </c>
      <c r="D871" s="345">
        <v>106.91</v>
      </c>
      <c r="E871" s="343" t="s">
        <v>12319</v>
      </c>
    </row>
    <row r="872" spans="1:5">
      <c r="A872" s="342">
        <v>40117</v>
      </c>
      <c r="B872" s="343" t="s">
        <v>13131</v>
      </c>
      <c r="C872" s="344" t="s">
        <v>12259</v>
      </c>
      <c r="D872" s="345">
        <v>63.76</v>
      </c>
      <c r="E872" s="343" t="s">
        <v>12319</v>
      </c>
    </row>
    <row r="873" spans="1:5">
      <c r="A873" s="342">
        <v>40148</v>
      </c>
      <c r="B873" s="343" t="s">
        <v>13132</v>
      </c>
      <c r="C873" s="344" t="s">
        <v>12379</v>
      </c>
      <c r="D873" s="345">
        <v>3.82</v>
      </c>
      <c r="E873" s="346"/>
    </row>
    <row r="874" spans="1:5">
      <c r="A874" s="342">
        <v>40112</v>
      </c>
      <c r="B874" s="343" t="s">
        <v>13133</v>
      </c>
      <c r="C874" s="344" t="s">
        <v>12259</v>
      </c>
      <c r="D874" s="345">
        <v>4.25</v>
      </c>
      <c r="E874" s="343" t="s">
        <v>12319</v>
      </c>
    </row>
    <row r="875" spans="1:5">
      <c r="A875" s="342">
        <v>40149</v>
      </c>
      <c r="B875" s="343" t="s">
        <v>13134</v>
      </c>
      <c r="C875" s="344" t="s">
        <v>12259</v>
      </c>
      <c r="D875" s="345">
        <v>7.85</v>
      </c>
      <c r="E875" s="346"/>
    </row>
    <row r="876" spans="1:5">
      <c r="A876" s="342">
        <v>40094</v>
      </c>
      <c r="B876" s="343" t="s">
        <v>13135</v>
      </c>
      <c r="C876" s="344" t="s">
        <v>12259</v>
      </c>
      <c r="D876" s="345">
        <v>141.38999999999999</v>
      </c>
      <c r="E876" s="346"/>
    </row>
    <row r="877" spans="1:5">
      <c r="A877" s="342">
        <v>40095</v>
      </c>
      <c r="B877" s="343" t="s">
        <v>13136</v>
      </c>
      <c r="C877" s="344" t="s">
        <v>12259</v>
      </c>
      <c r="D877" s="345">
        <v>959.03</v>
      </c>
      <c r="E877" s="343" t="s">
        <v>12319</v>
      </c>
    </row>
    <row r="878" spans="1:5">
      <c r="A878" s="342">
        <v>40114</v>
      </c>
      <c r="B878" s="343" t="s">
        <v>13137</v>
      </c>
      <c r="C878" s="344" t="s">
        <v>12345</v>
      </c>
      <c r="D878" s="345">
        <v>490.39</v>
      </c>
      <c r="E878" s="343" t="s">
        <v>12319</v>
      </c>
    </row>
    <row r="879" spans="1:5" ht="18">
      <c r="A879" s="342">
        <v>41134</v>
      </c>
      <c r="B879" s="347" t="s">
        <v>13138</v>
      </c>
      <c r="C879" s="344" t="s">
        <v>12261</v>
      </c>
      <c r="D879" s="345">
        <v>168.08</v>
      </c>
      <c r="E879" s="343" t="s">
        <v>12319</v>
      </c>
    </row>
    <row r="880" spans="1:5">
      <c r="A880" s="342">
        <v>40130</v>
      </c>
      <c r="B880" s="343" t="s">
        <v>13139</v>
      </c>
      <c r="C880" s="344" t="s">
        <v>12345</v>
      </c>
      <c r="D880" s="345">
        <v>607.42999999999995</v>
      </c>
      <c r="E880" s="343" t="s">
        <v>12319</v>
      </c>
    </row>
    <row r="881" spans="1:5">
      <c r="A881" s="342">
        <v>40131</v>
      </c>
      <c r="B881" s="343" t="s">
        <v>13140</v>
      </c>
      <c r="C881" s="344" t="s">
        <v>12345</v>
      </c>
      <c r="D881" s="345">
        <v>524.29999999999995</v>
      </c>
      <c r="E881" s="343" t="s">
        <v>12319</v>
      </c>
    </row>
    <row r="882" spans="1:5">
      <c r="A882" s="342">
        <v>40083</v>
      </c>
      <c r="B882" s="343" t="s">
        <v>13141</v>
      </c>
      <c r="C882" s="344" t="s">
        <v>12259</v>
      </c>
      <c r="D882" s="345">
        <v>4.76</v>
      </c>
      <c r="E882" s="343" t="s">
        <v>12319</v>
      </c>
    </row>
    <row r="883" spans="1:5">
      <c r="A883" s="342">
        <v>40079</v>
      </c>
      <c r="B883" s="343" t="s">
        <v>13142</v>
      </c>
      <c r="C883" s="344" t="s">
        <v>12261</v>
      </c>
      <c r="D883" s="345">
        <v>39.119999999999997</v>
      </c>
      <c r="E883" s="343" t="s">
        <v>12319</v>
      </c>
    </row>
    <row r="884" spans="1:5">
      <c r="A884" s="342">
        <v>40082</v>
      </c>
      <c r="B884" s="343" t="s">
        <v>13143</v>
      </c>
      <c r="C884" s="344" t="s">
        <v>12259</v>
      </c>
      <c r="D884" s="345">
        <v>0.18</v>
      </c>
      <c r="E884" s="346"/>
    </row>
    <row r="885" spans="1:5">
      <c r="A885" s="342">
        <v>40119</v>
      </c>
      <c r="B885" s="343" t="s">
        <v>13144</v>
      </c>
      <c r="C885" s="344" t="s">
        <v>12259</v>
      </c>
      <c r="D885" s="345">
        <v>61.88</v>
      </c>
      <c r="E885" s="343" t="s">
        <v>12319</v>
      </c>
    </row>
    <row r="886" spans="1:5">
      <c r="A886" s="342">
        <v>40122</v>
      </c>
      <c r="B886" s="343" t="s">
        <v>13144</v>
      </c>
      <c r="C886" s="344" t="s">
        <v>12345</v>
      </c>
      <c r="D886" s="345">
        <v>711.95</v>
      </c>
      <c r="E886" s="343" t="s">
        <v>12319</v>
      </c>
    </row>
    <row r="887" spans="1:5">
      <c r="A887" s="342">
        <v>40120</v>
      </c>
      <c r="B887" s="343" t="s">
        <v>13145</v>
      </c>
      <c r="C887" s="344" t="s">
        <v>12259</v>
      </c>
      <c r="D887" s="345">
        <v>18.73</v>
      </c>
      <c r="E887" s="343" t="s">
        <v>12319</v>
      </c>
    </row>
    <row r="888" spans="1:5">
      <c r="A888" s="342">
        <v>40121</v>
      </c>
      <c r="B888" s="343" t="s">
        <v>13146</v>
      </c>
      <c r="C888" s="344" t="s">
        <v>12259</v>
      </c>
      <c r="D888" s="345">
        <v>73.64</v>
      </c>
      <c r="E888" s="343" t="s">
        <v>12319</v>
      </c>
    </row>
    <row r="889" spans="1:5">
      <c r="A889" s="342">
        <v>40123</v>
      </c>
      <c r="B889" s="343" t="s">
        <v>13146</v>
      </c>
      <c r="C889" s="344" t="s">
        <v>12345</v>
      </c>
      <c r="D889" s="345">
        <v>784.06</v>
      </c>
      <c r="E889" s="343" t="s">
        <v>12319</v>
      </c>
    </row>
    <row r="890" spans="1:5">
      <c r="A890" s="342">
        <v>40080</v>
      </c>
      <c r="B890" s="343" t="s">
        <v>13147</v>
      </c>
      <c r="C890" s="344" t="s">
        <v>12261</v>
      </c>
      <c r="D890" s="345">
        <v>2.79</v>
      </c>
      <c r="E890" s="343" t="s">
        <v>12319</v>
      </c>
    </row>
    <row r="891" spans="1:5">
      <c r="A891" s="342">
        <v>40089</v>
      </c>
      <c r="B891" s="343" t="s">
        <v>13148</v>
      </c>
      <c r="C891" s="344" t="s">
        <v>12276</v>
      </c>
      <c r="D891" s="354">
        <v>2424.8000000000002</v>
      </c>
      <c r="E891" s="343" t="s">
        <v>12319</v>
      </c>
    </row>
    <row r="892" spans="1:5">
      <c r="A892" s="342">
        <v>40088</v>
      </c>
      <c r="B892" s="343" t="s">
        <v>13149</v>
      </c>
      <c r="C892" s="344" t="s">
        <v>12276</v>
      </c>
      <c r="D892" s="354">
        <v>1081.1199999999999</v>
      </c>
      <c r="E892" s="343" t="s">
        <v>12319</v>
      </c>
    </row>
    <row r="893" spans="1:5">
      <c r="A893" s="342">
        <v>40092</v>
      </c>
      <c r="B893" s="343" t="s">
        <v>13150</v>
      </c>
      <c r="C893" s="344" t="s">
        <v>12276</v>
      </c>
      <c r="D893" s="345">
        <v>419.37</v>
      </c>
      <c r="E893" s="343" t="s">
        <v>12319</v>
      </c>
    </row>
    <row r="894" spans="1:5" ht="18">
      <c r="A894" s="342">
        <v>40078</v>
      </c>
      <c r="B894" s="347" t="s">
        <v>13151</v>
      </c>
      <c r="C894" s="344" t="s">
        <v>12379</v>
      </c>
      <c r="D894" s="345">
        <v>12.02</v>
      </c>
      <c r="E894" s="343" t="s">
        <v>12319</v>
      </c>
    </row>
    <row r="895" spans="1:5">
      <c r="A895" s="342">
        <v>40097</v>
      </c>
      <c r="B895" s="343" t="s">
        <v>13152</v>
      </c>
      <c r="C895" s="344" t="s">
        <v>12379</v>
      </c>
      <c r="D895" s="345">
        <v>184.53</v>
      </c>
      <c r="E895" s="346"/>
    </row>
    <row r="896" spans="1:5">
      <c r="A896" s="342">
        <v>40090</v>
      </c>
      <c r="B896" s="343" t="s">
        <v>13153</v>
      </c>
      <c r="C896" s="344" t="s">
        <v>12379</v>
      </c>
      <c r="D896" s="345">
        <v>46.89</v>
      </c>
      <c r="E896" s="343" t="s">
        <v>12319</v>
      </c>
    </row>
    <row r="897" spans="1:6">
      <c r="A897" s="342">
        <v>40099</v>
      </c>
      <c r="B897" s="343" t="s">
        <v>13154</v>
      </c>
      <c r="C897" s="344" t="s">
        <v>12261</v>
      </c>
      <c r="D897" s="345">
        <v>982.7</v>
      </c>
      <c r="E897" s="343" t="s">
        <v>12319</v>
      </c>
    </row>
    <row r="898" spans="1:6">
      <c r="A898" s="342">
        <v>40091</v>
      </c>
      <c r="B898" s="343" t="s">
        <v>13155</v>
      </c>
      <c r="C898" s="344" t="s">
        <v>12379</v>
      </c>
      <c r="D898" s="345">
        <v>61.15</v>
      </c>
      <c r="E898" s="343" t="s">
        <v>12319</v>
      </c>
    </row>
    <row r="899" spans="1:6" ht="14.25">
      <c r="A899" s="342">
        <v>40093</v>
      </c>
      <c r="B899" s="343" t="s">
        <v>13156</v>
      </c>
      <c r="C899" s="344" t="s">
        <v>12259</v>
      </c>
      <c r="D899" s="345">
        <v>131.79</v>
      </c>
      <c r="E899" s="346"/>
      <c r="F899" s="279"/>
    </row>
    <row r="900" spans="1:6" ht="18">
      <c r="A900" s="342">
        <v>43353</v>
      </c>
      <c r="B900" s="347" t="s">
        <v>13157</v>
      </c>
      <c r="C900" s="344" t="s">
        <v>12259</v>
      </c>
      <c r="D900" s="345">
        <v>1.02</v>
      </c>
      <c r="E900" s="348"/>
      <c r="F900" s="279"/>
    </row>
    <row r="901" spans="1:6" ht="18">
      <c r="A901" s="342">
        <v>43337</v>
      </c>
      <c r="B901" s="347" t="s">
        <v>13158</v>
      </c>
      <c r="C901" s="344" t="s">
        <v>12259</v>
      </c>
      <c r="D901" s="345">
        <v>0.83</v>
      </c>
      <c r="E901" s="348"/>
      <c r="F901" s="279"/>
    </row>
    <row r="902" spans="1:6">
      <c r="A902" s="342">
        <v>40077</v>
      </c>
      <c r="B902" s="343" t="s">
        <v>13159</v>
      </c>
      <c r="C902" s="344" t="s">
        <v>12259</v>
      </c>
      <c r="D902" s="345">
        <v>0.3</v>
      </c>
      <c r="E902" s="346"/>
      <c r="F902" s="349"/>
    </row>
    <row r="903" spans="1:6">
      <c r="A903" s="342">
        <v>40142</v>
      </c>
      <c r="B903" s="343" t="s">
        <v>13160</v>
      </c>
      <c r="C903" s="344" t="s">
        <v>12379</v>
      </c>
      <c r="D903" s="345">
        <v>125.39</v>
      </c>
      <c r="E903" s="343" t="s">
        <v>12319</v>
      </c>
      <c r="F903" s="349"/>
    </row>
    <row r="904" spans="1:6">
      <c r="A904" s="342">
        <v>40124</v>
      </c>
      <c r="B904" s="343" t="s">
        <v>13161</v>
      </c>
      <c r="C904" s="344" t="s">
        <v>12259</v>
      </c>
      <c r="D904" s="345">
        <v>17.03</v>
      </c>
      <c r="E904" s="343" t="s">
        <v>12319</v>
      </c>
      <c r="F904" s="349"/>
    </row>
    <row r="905" spans="1:6">
      <c r="A905" s="342">
        <v>40146</v>
      </c>
      <c r="B905" s="343" t="s">
        <v>13162</v>
      </c>
      <c r="C905" s="344" t="s">
        <v>12259</v>
      </c>
      <c r="D905" s="345">
        <v>25.76</v>
      </c>
      <c r="E905" s="343" t="s">
        <v>12319</v>
      </c>
      <c r="F905" s="349"/>
    </row>
    <row r="906" spans="1:6">
      <c r="A906" s="342">
        <v>40145</v>
      </c>
      <c r="B906" s="343" t="s">
        <v>13163</v>
      </c>
      <c r="C906" s="344" t="s">
        <v>12259</v>
      </c>
      <c r="D906" s="345">
        <v>812.33</v>
      </c>
      <c r="E906" s="343" t="s">
        <v>12319</v>
      </c>
      <c r="F906" s="349"/>
    </row>
    <row r="907" spans="1:6">
      <c r="A907" s="342">
        <v>40109</v>
      </c>
      <c r="B907" s="343" t="s">
        <v>13164</v>
      </c>
      <c r="C907" s="344" t="s">
        <v>12261</v>
      </c>
      <c r="D907" s="345">
        <v>53.45</v>
      </c>
      <c r="E907" s="346"/>
      <c r="F907" s="349"/>
    </row>
    <row r="908" spans="1:6">
      <c r="A908" s="342">
        <v>40125</v>
      </c>
      <c r="B908" s="343" t="s">
        <v>13165</v>
      </c>
      <c r="C908" s="344" t="s">
        <v>12259</v>
      </c>
      <c r="D908" s="345">
        <v>19.440000000000001</v>
      </c>
      <c r="E908" s="343" t="s">
        <v>12319</v>
      </c>
      <c r="F908" s="349"/>
    </row>
    <row r="909" spans="1:6" ht="13.15" customHeight="1">
      <c r="A909" s="342">
        <v>40113</v>
      </c>
      <c r="B909" s="343" t="s">
        <v>13166</v>
      </c>
      <c r="C909" s="344" t="s">
        <v>12259</v>
      </c>
      <c r="D909" s="345">
        <v>30.52</v>
      </c>
      <c r="E909" s="343" t="s">
        <v>12319</v>
      </c>
      <c r="F909" s="349"/>
    </row>
    <row r="910" spans="1:6">
      <c r="A910" s="342">
        <v>40140</v>
      </c>
      <c r="B910" s="343" t="s">
        <v>13167</v>
      </c>
      <c r="C910" s="344" t="s">
        <v>12379</v>
      </c>
      <c r="D910" s="345">
        <v>121.26</v>
      </c>
      <c r="E910" s="343" t="s">
        <v>12319</v>
      </c>
      <c r="F910" s="349"/>
    </row>
    <row r="911" spans="1:6">
      <c r="A911" s="342">
        <v>40139</v>
      </c>
      <c r="B911" s="343" t="s">
        <v>13168</v>
      </c>
      <c r="C911" s="344" t="s">
        <v>12379</v>
      </c>
      <c r="D911" s="345">
        <v>13.2</v>
      </c>
      <c r="E911" s="346"/>
      <c r="F911" s="349"/>
    </row>
    <row r="912" spans="1:6" ht="13.15" customHeight="1">
      <c r="A912" s="578" t="s">
        <v>13169</v>
      </c>
      <c r="B912" s="578"/>
      <c r="C912" s="578"/>
      <c r="D912" s="578"/>
      <c r="E912" s="578"/>
      <c r="F912" s="578"/>
    </row>
    <row r="913" spans="1:6">
      <c r="A913" s="350" t="s">
        <v>12317</v>
      </c>
      <c r="B913" s="351" t="s">
        <v>4649</v>
      </c>
      <c r="C913" s="352" t="s">
        <v>4650</v>
      </c>
      <c r="D913" s="350" t="s">
        <v>4651</v>
      </c>
      <c r="E913" s="351" t="s">
        <v>4652</v>
      </c>
      <c r="F913" s="349"/>
    </row>
    <row r="914" spans="1:6">
      <c r="A914" s="342">
        <v>42186</v>
      </c>
      <c r="B914" s="343" t="s">
        <v>13170</v>
      </c>
      <c r="C914" s="344" t="s">
        <v>12847</v>
      </c>
      <c r="D914" s="354">
        <v>10107.299999999999</v>
      </c>
      <c r="E914" s="346"/>
      <c r="F914" s="349"/>
    </row>
    <row r="915" spans="1:6" ht="12.75" customHeight="1">
      <c r="A915" s="578" t="s">
        <v>13171</v>
      </c>
      <c r="B915" s="578"/>
      <c r="C915" s="578"/>
      <c r="D915" s="578"/>
      <c r="E915" s="578"/>
      <c r="F915" s="578"/>
    </row>
    <row r="916" spans="1:6">
      <c r="A916" s="350" t="s">
        <v>12317</v>
      </c>
      <c r="B916" s="351" t="s">
        <v>4649</v>
      </c>
      <c r="C916" s="352" t="s">
        <v>4650</v>
      </c>
      <c r="D916" s="350" t="s">
        <v>4651</v>
      </c>
      <c r="E916" s="351" t="s">
        <v>4652</v>
      </c>
      <c r="F916" s="349"/>
    </row>
    <row r="917" spans="1:6">
      <c r="A917" s="342">
        <v>41352</v>
      </c>
      <c r="B917" s="343" t="s">
        <v>13172</v>
      </c>
      <c r="C917" s="344" t="s">
        <v>12276</v>
      </c>
      <c r="D917" s="345">
        <v>234.16</v>
      </c>
      <c r="E917" s="346"/>
      <c r="F917" s="349"/>
    </row>
    <row r="918" spans="1:6" ht="18">
      <c r="A918" s="342">
        <v>41340</v>
      </c>
      <c r="B918" s="347" t="s">
        <v>13173</v>
      </c>
      <c r="C918" s="344" t="s">
        <v>12379</v>
      </c>
      <c r="D918" s="354">
        <v>1206.56</v>
      </c>
      <c r="E918" s="348"/>
      <c r="F918" s="349"/>
    </row>
    <row r="919" spans="1:6">
      <c r="A919" s="342">
        <v>40331</v>
      </c>
      <c r="B919" s="343" t="s">
        <v>13174</v>
      </c>
      <c r="C919" s="344" t="s">
        <v>12259</v>
      </c>
      <c r="D919" s="345">
        <v>135.61000000000001</v>
      </c>
      <c r="E919" s="343" t="s">
        <v>12319</v>
      </c>
      <c r="F919" s="349"/>
    </row>
    <row r="920" spans="1:6">
      <c r="A920" s="342">
        <v>40403</v>
      </c>
      <c r="B920" s="343" t="s">
        <v>13175</v>
      </c>
      <c r="C920" s="344" t="s">
        <v>12379</v>
      </c>
      <c r="D920" s="345">
        <v>288.61</v>
      </c>
      <c r="E920" s="343" t="s">
        <v>12319</v>
      </c>
      <c r="F920" s="349"/>
    </row>
    <row r="921" spans="1:6">
      <c r="A921" s="342">
        <v>40405</v>
      </c>
      <c r="B921" s="343" t="s">
        <v>13176</v>
      </c>
      <c r="C921" s="344" t="s">
        <v>12379</v>
      </c>
      <c r="D921" s="345">
        <v>434.09</v>
      </c>
      <c r="E921" s="346"/>
      <c r="F921" s="349"/>
    </row>
    <row r="922" spans="1:6">
      <c r="A922" s="342">
        <v>40408</v>
      </c>
      <c r="B922" s="343" t="s">
        <v>13177</v>
      </c>
      <c r="C922" s="344" t="s">
        <v>12379</v>
      </c>
      <c r="D922" s="345">
        <v>832.47</v>
      </c>
      <c r="E922" s="343" t="s">
        <v>12319</v>
      </c>
      <c r="F922" s="349"/>
    </row>
    <row r="923" spans="1:6" ht="18">
      <c r="A923" s="342">
        <v>40406</v>
      </c>
      <c r="B923" s="347" t="s">
        <v>13178</v>
      </c>
      <c r="C923" s="344" t="s">
        <v>12379</v>
      </c>
      <c r="D923" s="345">
        <v>758.97</v>
      </c>
      <c r="E923" s="343" t="s">
        <v>12319</v>
      </c>
      <c r="F923" s="349"/>
    </row>
    <row r="924" spans="1:6" ht="18">
      <c r="A924" s="342">
        <v>40407</v>
      </c>
      <c r="B924" s="347" t="s">
        <v>13179</v>
      </c>
      <c r="C924" s="344" t="s">
        <v>12379</v>
      </c>
      <c r="D924" s="354">
        <v>1294.55</v>
      </c>
      <c r="E924" s="343" t="s">
        <v>12319</v>
      </c>
      <c r="F924" s="349"/>
    </row>
    <row r="925" spans="1:6" ht="18">
      <c r="A925" s="342">
        <v>40409</v>
      </c>
      <c r="B925" s="347" t="s">
        <v>13180</v>
      </c>
      <c r="C925" s="344" t="s">
        <v>12379</v>
      </c>
      <c r="D925" s="354">
        <v>1441.53</v>
      </c>
      <c r="E925" s="343" t="s">
        <v>12319</v>
      </c>
      <c r="F925" s="349"/>
    </row>
    <row r="926" spans="1:6">
      <c r="A926" s="342">
        <v>40404</v>
      </c>
      <c r="B926" s="343" t="s">
        <v>13181</v>
      </c>
      <c r="C926" s="344" t="s">
        <v>12379</v>
      </c>
      <c r="D926" s="345">
        <v>298.42</v>
      </c>
      <c r="E926" s="346"/>
      <c r="F926" s="349"/>
    </row>
    <row r="927" spans="1:6" ht="18">
      <c r="A927" s="342">
        <v>42051</v>
      </c>
      <c r="B927" s="347" t="s">
        <v>13182</v>
      </c>
      <c r="C927" s="344" t="s">
        <v>12379</v>
      </c>
      <c r="D927" s="354">
        <v>1858.33</v>
      </c>
      <c r="E927" s="343" t="s">
        <v>12319</v>
      </c>
      <c r="F927" s="349"/>
    </row>
    <row r="928" spans="1:6" ht="18">
      <c r="A928" s="342">
        <v>42052</v>
      </c>
      <c r="B928" s="347" t="s">
        <v>13183</v>
      </c>
      <c r="C928" s="344" t="s">
        <v>12379</v>
      </c>
      <c r="D928" s="354">
        <v>1037.5999999999999</v>
      </c>
      <c r="E928" s="343" t="s">
        <v>12319</v>
      </c>
      <c r="F928" s="349"/>
    </row>
    <row r="929" spans="1:6">
      <c r="A929" s="342">
        <v>40410</v>
      </c>
      <c r="B929" s="343" t="s">
        <v>13184</v>
      </c>
      <c r="C929" s="344" t="s">
        <v>12379</v>
      </c>
      <c r="D929" s="345">
        <v>673.53</v>
      </c>
      <c r="E929" s="343" t="s">
        <v>12319</v>
      </c>
      <c r="F929" s="349"/>
    </row>
    <row r="930" spans="1:6" ht="18">
      <c r="A930" s="342">
        <v>40309</v>
      </c>
      <c r="B930" s="347" t="s">
        <v>13185</v>
      </c>
      <c r="C930" s="344" t="s">
        <v>12259</v>
      </c>
      <c r="D930" s="345">
        <v>243.07</v>
      </c>
      <c r="E930" s="343" t="s">
        <v>12319</v>
      </c>
      <c r="F930" s="349"/>
    </row>
    <row r="931" spans="1:6">
      <c r="A931" s="342">
        <v>41258</v>
      </c>
      <c r="B931" s="343" t="s">
        <v>13186</v>
      </c>
      <c r="C931" s="344" t="s">
        <v>12379</v>
      </c>
      <c r="D931" s="345">
        <v>354.01</v>
      </c>
      <c r="E931" s="346"/>
      <c r="F931" s="349"/>
    </row>
    <row r="932" spans="1:6" ht="13.15" customHeight="1">
      <c r="A932" s="342">
        <v>41034</v>
      </c>
      <c r="B932" s="343" t="s">
        <v>13187</v>
      </c>
      <c r="C932" s="344" t="s">
        <v>12379</v>
      </c>
      <c r="D932" s="345">
        <v>272.31</v>
      </c>
      <c r="E932" s="346"/>
      <c r="F932" s="349"/>
    </row>
    <row r="933" spans="1:6" ht="18">
      <c r="A933" s="342">
        <v>41026</v>
      </c>
      <c r="B933" s="347" t="s">
        <v>13188</v>
      </c>
      <c r="C933" s="344" t="s">
        <v>12379</v>
      </c>
      <c r="D933" s="345">
        <v>218.21</v>
      </c>
      <c r="E933" s="348"/>
      <c r="F933" s="349"/>
    </row>
    <row r="934" spans="1:6" ht="18">
      <c r="A934" s="342">
        <v>41022</v>
      </c>
      <c r="B934" s="347" t="s">
        <v>13189</v>
      </c>
      <c r="C934" s="344" t="s">
        <v>12379</v>
      </c>
      <c r="D934" s="345">
        <v>203.66</v>
      </c>
      <c r="E934" s="348"/>
      <c r="F934" s="349"/>
    </row>
    <row r="935" spans="1:6" ht="12.75" customHeight="1">
      <c r="A935" s="578" t="s">
        <v>13190</v>
      </c>
      <c r="B935" s="578"/>
      <c r="C935" s="578"/>
      <c r="D935" s="578"/>
      <c r="E935" s="578"/>
      <c r="F935" s="578"/>
    </row>
    <row r="936" spans="1:6">
      <c r="A936" s="350" t="s">
        <v>12317</v>
      </c>
      <c r="B936" s="351" t="s">
        <v>4649</v>
      </c>
      <c r="C936" s="352" t="s">
        <v>4650</v>
      </c>
      <c r="D936" s="350" t="s">
        <v>4651</v>
      </c>
      <c r="E936" s="351" t="s">
        <v>4652</v>
      </c>
      <c r="F936" s="349"/>
    </row>
    <row r="937" spans="1:6" ht="13.15" customHeight="1">
      <c r="A937" s="342">
        <v>41403</v>
      </c>
      <c r="B937" s="347" t="s">
        <v>13191</v>
      </c>
      <c r="C937" s="344" t="s">
        <v>12379</v>
      </c>
      <c r="D937" s="354">
        <v>2036.64</v>
      </c>
      <c r="E937" s="348"/>
      <c r="F937" s="349"/>
    </row>
    <row r="938" spans="1:6">
      <c r="A938" s="342">
        <v>40398</v>
      </c>
      <c r="B938" s="343" t="s">
        <v>13192</v>
      </c>
      <c r="C938" s="344" t="s">
        <v>12259</v>
      </c>
      <c r="D938" s="345">
        <v>320.16000000000003</v>
      </c>
      <c r="E938" s="346"/>
      <c r="F938" s="349"/>
    </row>
    <row r="939" spans="1:6">
      <c r="A939" s="342">
        <v>41036</v>
      </c>
      <c r="B939" s="343" t="s">
        <v>13193</v>
      </c>
      <c r="C939" s="344" t="s">
        <v>13194</v>
      </c>
      <c r="D939" s="345">
        <v>191.75</v>
      </c>
      <c r="E939" s="346"/>
      <c r="F939" s="349"/>
    </row>
    <row r="940" spans="1:6" ht="12.75" customHeight="1">
      <c r="A940" s="578" t="s">
        <v>13195</v>
      </c>
      <c r="B940" s="578"/>
      <c r="C940" s="578"/>
      <c r="D940" s="578"/>
      <c r="E940" s="578"/>
      <c r="F940" s="578"/>
    </row>
    <row r="941" spans="1:6">
      <c r="A941" s="350" t="s">
        <v>12317</v>
      </c>
      <c r="B941" s="351" t="s">
        <v>4649</v>
      </c>
      <c r="C941" s="352" t="s">
        <v>4650</v>
      </c>
      <c r="D941" s="350" t="s">
        <v>4651</v>
      </c>
      <c r="E941" s="351" t="s">
        <v>4652</v>
      </c>
      <c r="F941" s="349"/>
    </row>
    <row r="942" spans="1:6" ht="18">
      <c r="A942" s="342">
        <v>40381</v>
      </c>
      <c r="B942" s="347" t="s">
        <v>13196</v>
      </c>
      <c r="C942" s="344" t="s">
        <v>12259</v>
      </c>
      <c r="D942" s="345">
        <v>35.33</v>
      </c>
      <c r="E942" s="348"/>
      <c r="F942" s="349"/>
    </row>
    <row r="943" spans="1:6">
      <c r="A943" s="342">
        <v>41260</v>
      </c>
      <c r="B943" s="343" t="s">
        <v>13197</v>
      </c>
      <c r="C943" s="344" t="s">
        <v>12276</v>
      </c>
      <c r="D943" s="354">
        <v>1465.06</v>
      </c>
      <c r="E943" s="343" t="s">
        <v>12319</v>
      </c>
      <c r="F943" s="349"/>
    </row>
    <row r="944" spans="1:6">
      <c r="A944" s="342">
        <v>41045</v>
      </c>
      <c r="B944" s="343" t="s">
        <v>13198</v>
      </c>
      <c r="C944" s="344" t="s">
        <v>12276</v>
      </c>
      <c r="D944" s="354">
        <v>1379.16</v>
      </c>
      <c r="E944" s="343" t="s">
        <v>12319</v>
      </c>
      <c r="F944" s="349"/>
    </row>
    <row r="945" spans="1:6" ht="18">
      <c r="A945" s="342">
        <v>40387</v>
      </c>
      <c r="B945" s="347" t="s">
        <v>13199</v>
      </c>
      <c r="C945" s="344" t="s">
        <v>13200</v>
      </c>
      <c r="D945" s="345">
        <v>107.25</v>
      </c>
      <c r="E945" s="343" t="s">
        <v>12319</v>
      </c>
      <c r="F945" s="349"/>
    </row>
    <row r="946" spans="1:6" ht="18">
      <c r="A946" s="342">
        <v>40339</v>
      </c>
      <c r="B946" s="347" t="s">
        <v>13201</v>
      </c>
      <c r="C946" s="344" t="s">
        <v>12379</v>
      </c>
      <c r="D946" s="345">
        <v>155.79</v>
      </c>
      <c r="E946" s="348"/>
      <c r="F946" s="349"/>
    </row>
    <row r="947" spans="1:6">
      <c r="A947" s="342">
        <v>40379</v>
      </c>
      <c r="B947" s="343" t="s">
        <v>13202</v>
      </c>
      <c r="C947" s="344" t="s">
        <v>12467</v>
      </c>
      <c r="D947" s="345">
        <v>24.82</v>
      </c>
      <c r="E947" s="343" t="s">
        <v>12319</v>
      </c>
      <c r="F947" s="349"/>
    </row>
    <row r="948" spans="1:6" ht="18">
      <c r="A948" s="342">
        <v>42875</v>
      </c>
      <c r="B948" s="347" t="s">
        <v>13203</v>
      </c>
      <c r="C948" s="344" t="s">
        <v>12379</v>
      </c>
      <c r="D948" s="345">
        <v>91.39</v>
      </c>
      <c r="E948" s="348"/>
      <c r="F948" s="349"/>
    </row>
    <row r="949" spans="1:6" ht="18">
      <c r="A949" s="342">
        <v>40991</v>
      </c>
      <c r="B949" s="347" t="s">
        <v>13204</v>
      </c>
      <c r="C949" s="344" t="s">
        <v>12467</v>
      </c>
      <c r="D949" s="345">
        <v>64.44</v>
      </c>
      <c r="E949" s="348"/>
      <c r="F949" s="279"/>
    </row>
    <row r="950" spans="1:6" ht="14.25">
      <c r="A950" s="342">
        <v>108478</v>
      </c>
      <c r="B950" s="343" t="s">
        <v>13205</v>
      </c>
      <c r="C950" s="344" t="s">
        <v>12271</v>
      </c>
      <c r="D950" s="345">
        <v>685.56</v>
      </c>
      <c r="E950" s="346"/>
      <c r="F950" s="279"/>
    </row>
    <row r="951" spans="1:6" ht="14.25">
      <c r="A951" s="342">
        <v>108479</v>
      </c>
      <c r="B951" s="343" t="s">
        <v>13206</v>
      </c>
      <c r="C951" s="344" t="s">
        <v>12271</v>
      </c>
      <c r="D951" s="345">
        <v>711.75</v>
      </c>
      <c r="E951" s="346"/>
      <c r="F951" s="279"/>
    </row>
    <row r="952" spans="1:6" ht="14.25">
      <c r="A952" s="342">
        <v>108480</v>
      </c>
      <c r="B952" s="343" t="s">
        <v>13207</v>
      </c>
      <c r="C952" s="344" t="s">
        <v>12271</v>
      </c>
      <c r="D952" s="345">
        <v>729.42</v>
      </c>
      <c r="E952" s="346"/>
      <c r="F952" s="279"/>
    </row>
    <row r="953" spans="1:6" ht="14.25">
      <c r="A953" s="342">
        <v>108481</v>
      </c>
      <c r="B953" s="343" t="s">
        <v>13208</v>
      </c>
      <c r="C953" s="344" t="s">
        <v>12271</v>
      </c>
      <c r="D953" s="345">
        <v>734.16</v>
      </c>
      <c r="E953" s="346"/>
      <c r="F953" s="279"/>
    </row>
    <row r="954" spans="1:6" ht="14.25">
      <c r="A954" s="342">
        <v>108477</v>
      </c>
      <c r="B954" s="343" t="s">
        <v>13209</v>
      </c>
      <c r="C954" s="344" t="s">
        <v>12271</v>
      </c>
      <c r="D954" s="345">
        <v>763.28</v>
      </c>
      <c r="E954" s="346"/>
      <c r="F954" s="279"/>
    </row>
    <row r="955" spans="1:6" ht="14.25">
      <c r="A955" s="342">
        <v>40382</v>
      </c>
      <c r="B955" s="343" t="s">
        <v>13210</v>
      </c>
      <c r="C955" s="344" t="s">
        <v>12261</v>
      </c>
      <c r="D955" s="354">
        <v>1057.18</v>
      </c>
      <c r="E955" s="346"/>
      <c r="F955" s="279"/>
    </row>
    <row r="956" spans="1:6" ht="14.25">
      <c r="A956" s="342">
        <v>42660</v>
      </c>
      <c r="B956" s="343" t="s">
        <v>13211</v>
      </c>
      <c r="C956" s="344" t="s">
        <v>12261</v>
      </c>
      <c r="D956" s="354">
        <v>1309.25</v>
      </c>
      <c r="E956" s="346"/>
      <c r="F956" s="279"/>
    </row>
    <row r="957" spans="1:6" ht="18">
      <c r="A957" s="342">
        <v>40401</v>
      </c>
      <c r="B957" s="347" t="s">
        <v>13212</v>
      </c>
      <c r="C957" s="344" t="s">
        <v>12276</v>
      </c>
      <c r="D957" s="354">
        <v>1736.37</v>
      </c>
      <c r="E957" s="343" t="s">
        <v>12319</v>
      </c>
      <c r="F957" s="279"/>
    </row>
    <row r="958" spans="1:6" ht="14.25">
      <c r="A958" s="342">
        <v>41200</v>
      </c>
      <c r="B958" s="343" t="s">
        <v>13213</v>
      </c>
      <c r="C958" s="344" t="s">
        <v>12276</v>
      </c>
      <c r="D958" s="345">
        <v>32.28</v>
      </c>
      <c r="E958" s="346"/>
      <c r="F958" s="279"/>
    </row>
    <row r="959" spans="1:6" ht="14.25">
      <c r="A959" s="342">
        <v>42876</v>
      </c>
      <c r="B959" s="343" t="s">
        <v>13214</v>
      </c>
      <c r="C959" s="344" t="s">
        <v>12259</v>
      </c>
      <c r="D959" s="345">
        <v>158.38999999999999</v>
      </c>
      <c r="E959" s="346"/>
      <c r="F959" s="279"/>
    </row>
    <row r="960" spans="1:6" ht="18">
      <c r="A960" s="342">
        <v>42239</v>
      </c>
      <c r="B960" s="347" t="s">
        <v>13215</v>
      </c>
      <c r="C960" s="344" t="s">
        <v>12261</v>
      </c>
      <c r="D960" s="345">
        <v>208.22</v>
      </c>
      <c r="E960" s="343" t="s">
        <v>12319</v>
      </c>
      <c r="F960" s="279"/>
    </row>
    <row r="961" spans="1:6" ht="18">
      <c r="A961" s="342">
        <v>40329</v>
      </c>
      <c r="B961" s="347" t="s">
        <v>13216</v>
      </c>
      <c r="C961" s="344" t="s">
        <v>12261</v>
      </c>
      <c r="D961" s="345">
        <v>232.96</v>
      </c>
      <c r="E961" s="343" t="s">
        <v>12319</v>
      </c>
      <c r="F961" s="279"/>
    </row>
    <row r="962" spans="1:6" ht="14.25">
      <c r="A962" s="342">
        <v>41195</v>
      </c>
      <c r="B962" s="343" t="s">
        <v>13217</v>
      </c>
      <c r="C962" s="344" t="s">
        <v>12467</v>
      </c>
      <c r="D962" s="345">
        <v>18.63</v>
      </c>
      <c r="E962" s="346"/>
      <c r="F962" s="279"/>
    </row>
    <row r="963" spans="1:6" ht="14.25">
      <c r="A963" s="342">
        <v>40315</v>
      </c>
      <c r="B963" s="343" t="s">
        <v>13218</v>
      </c>
      <c r="C963" s="344" t="s">
        <v>12259</v>
      </c>
      <c r="D963" s="345">
        <v>420.6</v>
      </c>
      <c r="E963" s="343" t="s">
        <v>12319</v>
      </c>
      <c r="F963" s="279"/>
    </row>
    <row r="964" spans="1:6" ht="18">
      <c r="A964" s="342">
        <v>40314</v>
      </c>
      <c r="B964" s="347" t="s">
        <v>13219</v>
      </c>
      <c r="C964" s="344" t="s">
        <v>12259</v>
      </c>
      <c r="D964" s="345">
        <v>152.16</v>
      </c>
      <c r="E964" s="343" t="s">
        <v>12319</v>
      </c>
      <c r="F964" s="279"/>
    </row>
    <row r="965" spans="1:6" ht="18">
      <c r="A965" s="342">
        <v>40321</v>
      </c>
      <c r="B965" s="347" t="s">
        <v>13220</v>
      </c>
      <c r="C965" s="344" t="s">
        <v>12259</v>
      </c>
      <c r="D965" s="345">
        <v>112.49</v>
      </c>
      <c r="E965" s="343" t="s">
        <v>12319</v>
      </c>
      <c r="F965" s="279"/>
    </row>
    <row r="966" spans="1:6" ht="18">
      <c r="A966" s="342">
        <v>40323</v>
      </c>
      <c r="B966" s="347" t="s">
        <v>13221</v>
      </c>
      <c r="C966" s="344" t="s">
        <v>12259</v>
      </c>
      <c r="D966" s="345">
        <v>116.62</v>
      </c>
      <c r="E966" s="343" t="s">
        <v>12319</v>
      </c>
      <c r="F966" s="279"/>
    </row>
    <row r="967" spans="1:6" ht="18">
      <c r="A967" s="342">
        <v>40324</v>
      </c>
      <c r="B967" s="347" t="s">
        <v>13222</v>
      </c>
      <c r="C967" s="344" t="s">
        <v>12259</v>
      </c>
      <c r="D967" s="345">
        <v>101.28</v>
      </c>
      <c r="E967" s="343" t="s">
        <v>12319</v>
      </c>
      <c r="F967" s="279"/>
    </row>
    <row r="968" spans="1:6" ht="18">
      <c r="A968" s="342">
        <v>40325</v>
      </c>
      <c r="B968" s="347" t="s">
        <v>13223</v>
      </c>
      <c r="C968" s="344" t="s">
        <v>12259</v>
      </c>
      <c r="D968" s="345">
        <v>87.9</v>
      </c>
      <c r="E968" s="343" t="s">
        <v>12319</v>
      </c>
      <c r="F968" s="279"/>
    </row>
    <row r="969" spans="1:6" ht="18">
      <c r="A969" s="342">
        <v>40319</v>
      </c>
      <c r="B969" s="347" t="s">
        <v>13224</v>
      </c>
      <c r="C969" s="344" t="s">
        <v>12259</v>
      </c>
      <c r="D969" s="345">
        <v>146.96</v>
      </c>
      <c r="E969" s="343" t="s">
        <v>12319</v>
      </c>
      <c r="F969" s="279"/>
    </row>
    <row r="970" spans="1:6" ht="18">
      <c r="A970" s="342">
        <v>40320</v>
      </c>
      <c r="B970" s="347" t="s">
        <v>13225</v>
      </c>
      <c r="C970" s="344" t="s">
        <v>12259</v>
      </c>
      <c r="D970" s="345">
        <v>158.55000000000001</v>
      </c>
      <c r="E970" s="343" t="s">
        <v>12319</v>
      </c>
      <c r="F970" s="279"/>
    </row>
    <row r="971" spans="1:6" ht="18">
      <c r="A971" s="342">
        <v>40322</v>
      </c>
      <c r="B971" s="347" t="s">
        <v>13226</v>
      </c>
      <c r="C971" s="344" t="s">
        <v>12259</v>
      </c>
      <c r="D971" s="345">
        <v>165.54</v>
      </c>
      <c r="E971" s="343" t="s">
        <v>12319</v>
      </c>
      <c r="F971" s="279"/>
    </row>
    <row r="972" spans="1:6" ht="14.25">
      <c r="A972" s="342">
        <v>40342</v>
      </c>
      <c r="B972" s="343" t="s">
        <v>13227</v>
      </c>
      <c r="C972" s="344" t="s">
        <v>12276</v>
      </c>
      <c r="D972" s="345">
        <v>58.67</v>
      </c>
      <c r="E972" s="346"/>
      <c r="F972" s="279"/>
    </row>
    <row r="973" spans="1:6" ht="14.25">
      <c r="A973" s="342">
        <v>40338</v>
      </c>
      <c r="B973" s="343" t="s">
        <v>13228</v>
      </c>
      <c r="C973" s="344" t="s">
        <v>12276</v>
      </c>
      <c r="D973" s="345">
        <v>37.880000000000003</v>
      </c>
      <c r="E973" s="346"/>
      <c r="F973" s="279"/>
    </row>
    <row r="974" spans="1:6" ht="18">
      <c r="A974" s="342">
        <v>40341</v>
      </c>
      <c r="B974" s="347" t="s">
        <v>13229</v>
      </c>
      <c r="C974" s="344" t="s">
        <v>12276</v>
      </c>
      <c r="D974" s="345">
        <v>11.38</v>
      </c>
      <c r="E974" s="348"/>
      <c r="F974" s="279"/>
    </row>
    <row r="975" spans="1:6" ht="14.25">
      <c r="A975" s="342">
        <v>40416</v>
      </c>
      <c r="B975" s="343" t="s">
        <v>13230</v>
      </c>
      <c r="C975" s="344" t="s">
        <v>12379</v>
      </c>
      <c r="D975" s="345">
        <v>573.20000000000005</v>
      </c>
      <c r="E975" s="346"/>
      <c r="F975" s="279"/>
    </row>
    <row r="976" spans="1:6" ht="14.25">
      <c r="A976" s="342">
        <v>40388</v>
      </c>
      <c r="B976" s="343" t="s">
        <v>13231</v>
      </c>
      <c r="C976" s="344" t="s">
        <v>12379</v>
      </c>
      <c r="D976" s="345">
        <v>400.24</v>
      </c>
      <c r="E976" s="346"/>
      <c r="F976" s="279"/>
    </row>
    <row r="977" spans="1:6" ht="14.25">
      <c r="A977" s="342">
        <v>40402</v>
      </c>
      <c r="B977" s="343" t="s">
        <v>13232</v>
      </c>
      <c r="C977" s="344" t="s">
        <v>12259</v>
      </c>
      <c r="D977" s="345">
        <v>18.850000000000001</v>
      </c>
      <c r="E977" s="346"/>
      <c r="F977" s="279"/>
    </row>
    <row r="978" spans="1:6" ht="14.25">
      <c r="A978" s="342">
        <v>41033</v>
      </c>
      <c r="B978" s="343" t="s">
        <v>13233</v>
      </c>
      <c r="C978" s="344" t="s">
        <v>13234</v>
      </c>
      <c r="D978" s="345">
        <v>53.79</v>
      </c>
      <c r="E978" s="346"/>
      <c r="F978" s="279"/>
    </row>
    <row r="979" spans="1:6" ht="14.25">
      <c r="A979" s="342">
        <v>41233</v>
      </c>
      <c r="B979" s="343" t="s">
        <v>13235</v>
      </c>
      <c r="C979" s="344" t="s">
        <v>12467</v>
      </c>
      <c r="D979" s="345">
        <v>750.24</v>
      </c>
      <c r="E979" s="346"/>
      <c r="F979" s="279"/>
    </row>
    <row r="980" spans="1:6" ht="14.25">
      <c r="A980" s="342">
        <v>40386</v>
      </c>
      <c r="B980" s="343" t="s">
        <v>13236</v>
      </c>
      <c r="C980" s="344" t="s">
        <v>12379</v>
      </c>
      <c r="D980" s="345">
        <v>285.42</v>
      </c>
      <c r="E980" s="343" t="s">
        <v>12319</v>
      </c>
      <c r="F980" s="279"/>
    </row>
    <row r="981" spans="1:6" ht="18">
      <c r="A981" s="342">
        <v>41199</v>
      </c>
      <c r="B981" s="347" t="s">
        <v>13237</v>
      </c>
      <c r="C981" s="344" t="s">
        <v>12379</v>
      </c>
      <c r="D981" s="345">
        <v>97.53</v>
      </c>
      <c r="E981" s="348"/>
      <c r="F981" s="279"/>
    </row>
    <row r="982" spans="1:6" ht="18">
      <c r="A982" s="342">
        <v>42529</v>
      </c>
      <c r="B982" s="347" t="s">
        <v>13238</v>
      </c>
      <c r="C982" s="344" t="s">
        <v>12379</v>
      </c>
      <c r="D982" s="345">
        <v>579.6</v>
      </c>
      <c r="E982" s="348"/>
      <c r="F982" s="279"/>
    </row>
    <row r="983" spans="1:6" ht="18">
      <c r="A983" s="342">
        <v>40384</v>
      </c>
      <c r="B983" s="347" t="s">
        <v>13239</v>
      </c>
      <c r="C983" s="344" t="s">
        <v>12379</v>
      </c>
      <c r="D983" s="354">
        <v>1653.26</v>
      </c>
      <c r="E983" s="348"/>
      <c r="F983" s="279"/>
    </row>
    <row r="984" spans="1:6" ht="18">
      <c r="A984" s="342">
        <v>40385</v>
      </c>
      <c r="B984" s="347" t="s">
        <v>13240</v>
      </c>
      <c r="C984" s="344" t="s">
        <v>12379</v>
      </c>
      <c r="D984" s="354">
        <v>1717.04</v>
      </c>
      <c r="E984" s="348"/>
      <c r="F984" s="279"/>
    </row>
    <row r="985" spans="1:6" ht="14.25">
      <c r="A985" s="342">
        <v>40393</v>
      </c>
      <c r="B985" s="343" t="s">
        <v>13241</v>
      </c>
      <c r="C985" s="344" t="s">
        <v>12379</v>
      </c>
      <c r="D985" s="345">
        <v>30.7</v>
      </c>
      <c r="E985" s="346"/>
      <c r="F985" s="279"/>
    </row>
    <row r="986" spans="1:6" ht="14.25">
      <c r="A986" s="342">
        <v>40394</v>
      </c>
      <c r="B986" s="343" t="s">
        <v>13242</v>
      </c>
      <c r="C986" s="344" t="s">
        <v>12379</v>
      </c>
      <c r="D986" s="345">
        <v>35.020000000000003</v>
      </c>
      <c r="E986" s="346"/>
      <c r="F986" s="279"/>
    </row>
    <row r="987" spans="1:6" ht="14.25">
      <c r="A987" s="342">
        <v>40390</v>
      </c>
      <c r="B987" s="343" t="s">
        <v>13243</v>
      </c>
      <c r="C987" s="344" t="s">
        <v>12259</v>
      </c>
      <c r="D987" s="345">
        <v>5.15</v>
      </c>
      <c r="E987" s="346"/>
      <c r="F987" s="279"/>
    </row>
    <row r="988" spans="1:6" ht="13.15" customHeight="1">
      <c r="A988" s="342">
        <v>42256</v>
      </c>
      <c r="B988" s="347" t="s">
        <v>13244</v>
      </c>
      <c r="C988" s="344" t="s">
        <v>12259</v>
      </c>
      <c r="D988" s="354">
        <v>5910.6</v>
      </c>
      <c r="E988" s="343" t="s">
        <v>12319</v>
      </c>
      <c r="F988" s="275"/>
    </row>
    <row r="989" spans="1:6" ht="18">
      <c r="A989" s="342">
        <v>40400</v>
      </c>
      <c r="B989" s="347" t="s">
        <v>13245</v>
      </c>
      <c r="C989" s="344" t="s">
        <v>12467</v>
      </c>
      <c r="D989" s="345">
        <v>29.7</v>
      </c>
      <c r="E989" s="343" t="s">
        <v>12319</v>
      </c>
      <c r="F989" s="279"/>
    </row>
    <row r="990" spans="1:6" ht="14.25">
      <c r="A990" s="342">
        <v>41201</v>
      </c>
      <c r="B990" s="343" t="s">
        <v>13246</v>
      </c>
      <c r="C990" s="344" t="s">
        <v>12259</v>
      </c>
      <c r="D990" s="345">
        <v>448.37</v>
      </c>
      <c r="E990" s="346"/>
      <c r="F990" s="279"/>
    </row>
    <row r="991" spans="1:6" ht="14.25">
      <c r="A991" s="342">
        <v>41035</v>
      </c>
      <c r="B991" s="343" t="s">
        <v>13247</v>
      </c>
      <c r="C991" s="344" t="s">
        <v>12379</v>
      </c>
      <c r="D991" s="345">
        <v>172.93</v>
      </c>
      <c r="E991" s="346"/>
      <c r="F991" s="279"/>
    </row>
    <row r="992" spans="1:6" ht="18">
      <c r="A992" s="342">
        <v>41263</v>
      </c>
      <c r="B992" s="347" t="s">
        <v>13248</v>
      </c>
      <c r="C992" s="344" t="s">
        <v>12379</v>
      </c>
      <c r="D992" s="345">
        <v>299.75</v>
      </c>
      <c r="E992" s="348"/>
      <c r="F992" s="279"/>
    </row>
    <row r="993" spans="1:6" ht="18">
      <c r="A993" s="342">
        <v>41089</v>
      </c>
      <c r="B993" s="347" t="s">
        <v>13249</v>
      </c>
      <c r="C993" s="344" t="s">
        <v>12379</v>
      </c>
      <c r="D993" s="345">
        <v>287.47000000000003</v>
      </c>
      <c r="E993" s="348"/>
      <c r="F993" s="279"/>
    </row>
    <row r="994" spans="1:6" ht="18">
      <c r="A994" s="342">
        <v>41039</v>
      </c>
      <c r="B994" s="347" t="s">
        <v>13250</v>
      </c>
      <c r="C994" s="344" t="s">
        <v>12379</v>
      </c>
      <c r="D994" s="345">
        <v>436.84</v>
      </c>
      <c r="E994" s="348"/>
      <c r="F994" s="279"/>
    </row>
    <row r="995" spans="1:6" ht="14.25">
      <c r="A995" s="342">
        <v>41030</v>
      </c>
      <c r="B995" s="343" t="s">
        <v>13251</v>
      </c>
      <c r="C995" s="344" t="s">
        <v>12379</v>
      </c>
      <c r="D995" s="345">
        <v>253.76</v>
      </c>
      <c r="E995" s="346"/>
      <c r="F995" s="279"/>
    </row>
    <row r="996" spans="1:6">
      <c r="A996" s="342">
        <v>42045</v>
      </c>
      <c r="B996" s="343" t="s">
        <v>13252</v>
      </c>
      <c r="C996" s="344" t="s">
        <v>12261</v>
      </c>
      <c r="D996" s="345">
        <v>46.11</v>
      </c>
      <c r="E996" s="346"/>
      <c r="F996" s="349"/>
    </row>
    <row r="997" spans="1:6">
      <c r="A997" s="342">
        <v>42043</v>
      </c>
      <c r="B997" s="343" t="s">
        <v>13253</v>
      </c>
      <c r="C997" s="344" t="s">
        <v>12971</v>
      </c>
      <c r="D997" s="345">
        <v>0</v>
      </c>
      <c r="E997" s="346"/>
      <c r="F997" s="349"/>
    </row>
    <row r="998" spans="1:6">
      <c r="A998" s="578" t="s">
        <v>13254</v>
      </c>
      <c r="B998" s="578"/>
      <c r="C998" s="578"/>
      <c r="D998" s="578"/>
      <c r="E998" s="578"/>
      <c r="F998" s="578"/>
    </row>
    <row r="999" spans="1:6">
      <c r="A999" s="350" t="s">
        <v>12317</v>
      </c>
      <c r="B999" s="351" t="s">
        <v>4649</v>
      </c>
      <c r="C999" s="352" t="s">
        <v>4650</v>
      </c>
      <c r="D999" s="350" t="s">
        <v>4651</v>
      </c>
      <c r="E999" s="351" t="s">
        <v>4652</v>
      </c>
      <c r="F999" s="349"/>
    </row>
    <row r="1000" spans="1:6">
      <c r="A1000" s="342">
        <v>42512</v>
      </c>
      <c r="B1000" s="343" t="s">
        <v>13255</v>
      </c>
      <c r="C1000" s="344" t="s">
        <v>12261</v>
      </c>
      <c r="D1000" s="345">
        <v>5.9</v>
      </c>
      <c r="E1000" s="346"/>
      <c r="F1000" s="349"/>
    </row>
    <row r="1001" spans="1:6">
      <c r="A1001" s="342">
        <v>42513</v>
      </c>
      <c r="B1001" s="343" t="s">
        <v>13256</v>
      </c>
      <c r="C1001" s="344" t="s">
        <v>12261</v>
      </c>
      <c r="D1001" s="345">
        <v>7.68</v>
      </c>
      <c r="E1001" s="346"/>
      <c r="F1001" s="349"/>
    </row>
    <row r="1002" spans="1:6">
      <c r="A1002" s="342">
        <v>42514</v>
      </c>
      <c r="B1002" s="343" t="s">
        <v>13257</v>
      </c>
      <c r="C1002" s="344" t="s">
        <v>12261</v>
      </c>
      <c r="D1002" s="345">
        <v>12.17</v>
      </c>
      <c r="E1002" s="346"/>
      <c r="F1002" s="349"/>
    </row>
    <row r="1003" spans="1:6">
      <c r="A1003" s="342">
        <v>43349</v>
      </c>
      <c r="B1003" s="343" t="s">
        <v>13258</v>
      </c>
      <c r="C1003" s="344" t="s">
        <v>12261</v>
      </c>
      <c r="D1003" s="345">
        <v>12.29</v>
      </c>
      <c r="E1003" s="346"/>
      <c r="F1003" s="349"/>
    </row>
    <row r="1004" spans="1:6">
      <c r="A1004" s="342">
        <v>42515</v>
      </c>
      <c r="B1004" s="343" t="s">
        <v>13259</v>
      </c>
      <c r="C1004" s="344" t="s">
        <v>12261</v>
      </c>
      <c r="D1004" s="345">
        <v>9.49</v>
      </c>
      <c r="E1004" s="346"/>
      <c r="F1004" s="349"/>
    </row>
    <row r="1005" spans="1:6">
      <c r="A1005" s="342">
        <v>42523</v>
      </c>
      <c r="B1005" s="343" t="s">
        <v>13260</v>
      </c>
      <c r="C1005" s="344" t="s">
        <v>12261</v>
      </c>
      <c r="D1005" s="345">
        <v>16.21</v>
      </c>
      <c r="E1005" s="346"/>
      <c r="F1005" s="349"/>
    </row>
    <row r="1006" spans="1:6">
      <c r="A1006" s="342">
        <v>42576</v>
      </c>
      <c r="B1006" s="343" t="s">
        <v>13261</v>
      </c>
      <c r="C1006" s="344" t="s">
        <v>12261</v>
      </c>
      <c r="D1006" s="345">
        <v>172.66</v>
      </c>
      <c r="E1006" s="346"/>
      <c r="F1006" s="349"/>
    </row>
    <row r="1007" spans="1:6">
      <c r="A1007" s="342">
        <v>42577</v>
      </c>
      <c r="B1007" s="343" t="s">
        <v>13262</v>
      </c>
      <c r="C1007" s="344" t="s">
        <v>12261</v>
      </c>
      <c r="D1007" s="345">
        <v>15.3</v>
      </c>
      <c r="E1007" s="346"/>
      <c r="F1007" s="349"/>
    </row>
    <row r="1008" spans="1:6">
      <c r="A1008" s="342">
        <v>42578</v>
      </c>
      <c r="B1008" s="343" t="s">
        <v>13263</v>
      </c>
      <c r="C1008" s="344" t="s">
        <v>12261</v>
      </c>
      <c r="D1008" s="345">
        <v>6.22</v>
      </c>
      <c r="E1008" s="346"/>
      <c r="F1008" s="349"/>
    </row>
    <row r="1009" spans="1:6" ht="13.15" customHeight="1">
      <c r="A1009" s="342">
        <v>42580</v>
      </c>
      <c r="B1009" s="343" t="s">
        <v>13264</v>
      </c>
      <c r="C1009" s="344" t="s">
        <v>12261</v>
      </c>
      <c r="D1009" s="345">
        <v>9.18</v>
      </c>
      <c r="E1009" s="346"/>
      <c r="F1009" s="349"/>
    </row>
    <row r="1010" spans="1:6">
      <c r="A1010" s="342">
        <v>42582</v>
      </c>
      <c r="B1010" s="343" t="s">
        <v>13265</v>
      </c>
      <c r="C1010" s="344" t="s">
        <v>12261</v>
      </c>
      <c r="D1010" s="345">
        <v>85.05</v>
      </c>
      <c r="E1010" s="346"/>
      <c r="F1010" s="349"/>
    </row>
    <row r="1011" spans="1:6">
      <c r="A1011" s="342">
        <v>42586</v>
      </c>
      <c r="B1011" s="343" t="s">
        <v>13266</v>
      </c>
      <c r="C1011" s="344" t="s">
        <v>12261</v>
      </c>
      <c r="D1011" s="345">
        <v>81.680000000000007</v>
      </c>
      <c r="E1011" s="346"/>
      <c r="F1011" s="349"/>
    </row>
    <row r="1012" spans="1:6">
      <c r="A1012" s="342">
        <v>42587</v>
      </c>
      <c r="B1012" s="343" t="s">
        <v>13267</v>
      </c>
      <c r="C1012" s="344" t="s">
        <v>12259</v>
      </c>
      <c r="D1012" s="345">
        <v>1.41</v>
      </c>
      <c r="E1012" s="346"/>
      <c r="F1012" s="349"/>
    </row>
    <row r="1013" spans="1:6" ht="18">
      <c r="A1013" s="342">
        <v>42590</v>
      </c>
      <c r="B1013" s="347" t="s">
        <v>13268</v>
      </c>
      <c r="C1013" s="344" t="s">
        <v>12259</v>
      </c>
      <c r="D1013" s="345">
        <v>12.99</v>
      </c>
      <c r="E1013" s="348"/>
      <c r="F1013" s="349"/>
    </row>
    <row r="1014" spans="1:6">
      <c r="A1014" s="342">
        <v>42591</v>
      </c>
      <c r="B1014" s="343" t="s">
        <v>13269</v>
      </c>
      <c r="C1014" s="344" t="s">
        <v>12259</v>
      </c>
      <c r="D1014" s="345">
        <v>59.61</v>
      </c>
      <c r="E1014" s="346"/>
      <c r="F1014" s="349"/>
    </row>
    <row r="1015" spans="1:6">
      <c r="A1015" s="342">
        <v>42592</v>
      </c>
      <c r="B1015" s="343" t="s">
        <v>13270</v>
      </c>
      <c r="C1015" s="344" t="s">
        <v>12259</v>
      </c>
      <c r="D1015" s="345">
        <v>26.82</v>
      </c>
      <c r="E1015" s="343" t="s">
        <v>12319</v>
      </c>
      <c r="F1015" s="349"/>
    </row>
    <row r="1016" spans="1:6" ht="18">
      <c r="A1016" s="342">
        <v>42593</v>
      </c>
      <c r="B1016" s="347" t="s">
        <v>13271</v>
      </c>
      <c r="C1016" s="344" t="s">
        <v>12261</v>
      </c>
      <c r="D1016" s="345">
        <v>49.37</v>
      </c>
      <c r="E1016" s="348"/>
      <c r="F1016" s="349"/>
    </row>
    <row r="1017" spans="1:6" ht="18">
      <c r="A1017" s="342">
        <v>42596</v>
      </c>
      <c r="B1017" s="347" t="s">
        <v>13272</v>
      </c>
      <c r="C1017" s="344" t="s">
        <v>12261</v>
      </c>
      <c r="D1017" s="345">
        <v>10.55</v>
      </c>
      <c r="E1017" s="348"/>
      <c r="F1017" s="349"/>
    </row>
    <row r="1018" spans="1:6">
      <c r="A1018" s="578" t="s">
        <v>13273</v>
      </c>
      <c r="B1018" s="578"/>
      <c r="C1018" s="578"/>
      <c r="D1018" s="578"/>
      <c r="E1018" s="578"/>
      <c r="F1018" s="578"/>
    </row>
    <row r="1019" spans="1:6">
      <c r="A1019" s="350" t="s">
        <v>12317</v>
      </c>
      <c r="B1019" s="351" t="s">
        <v>4649</v>
      </c>
      <c r="C1019" s="352" t="s">
        <v>4650</v>
      </c>
      <c r="D1019" s="350" t="s">
        <v>4651</v>
      </c>
      <c r="E1019" s="351" t="s">
        <v>4652</v>
      </c>
      <c r="F1019" s="349"/>
    </row>
    <row r="1020" spans="1:6">
      <c r="A1020" s="342">
        <v>42483</v>
      </c>
      <c r="B1020" s="343" t="s">
        <v>13274</v>
      </c>
      <c r="C1020" s="344" t="s">
        <v>12261</v>
      </c>
      <c r="D1020" s="345">
        <v>191.7</v>
      </c>
      <c r="E1020" s="346"/>
      <c r="F1020" s="349"/>
    </row>
    <row r="1021" spans="1:6">
      <c r="A1021" s="342">
        <v>42695</v>
      </c>
      <c r="B1021" s="343" t="s">
        <v>13275</v>
      </c>
      <c r="C1021" s="344" t="s">
        <v>12261</v>
      </c>
      <c r="D1021" s="345">
        <v>225.79</v>
      </c>
      <c r="E1021" s="346"/>
      <c r="F1021" s="349"/>
    </row>
    <row r="1022" spans="1:6" ht="18">
      <c r="A1022" s="342">
        <v>42481</v>
      </c>
      <c r="B1022" s="347" t="s">
        <v>13276</v>
      </c>
      <c r="C1022" s="344" t="s">
        <v>12261</v>
      </c>
      <c r="D1022" s="345">
        <v>133.02000000000001</v>
      </c>
      <c r="E1022" s="348"/>
      <c r="F1022" s="349"/>
    </row>
    <row r="1023" spans="1:6">
      <c r="A1023" s="342">
        <v>42496</v>
      </c>
      <c r="B1023" s="343" t="s">
        <v>13277</v>
      </c>
      <c r="C1023" s="344" t="s">
        <v>12259</v>
      </c>
      <c r="D1023" s="345">
        <v>6.65</v>
      </c>
      <c r="E1023" s="346"/>
      <c r="F1023" s="349"/>
    </row>
    <row r="1024" spans="1:6" ht="18">
      <c r="A1024" s="342">
        <v>41133</v>
      </c>
      <c r="B1024" s="347" t="s">
        <v>13278</v>
      </c>
      <c r="C1024" s="344" t="s">
        <v>12259</v>
      </c>
      <c r="D1024" s="345">
        <v>24.91</v>
      </c>
      <c r="E1024" s="348"/>
      <c r="F1024" s="349"/>
    </row>
    <row r="1025" spans="1:6" ht="18">
      <c r="A1025" s="342">
        <v>42479</v>
      </c>
      <c r="B1025" s="347" t="s">
        <v>13279</v>
      </c>
      <c r="C1025" s="344" t="s">
        <v>12259</v>
      </c>
      <c r="D1025" s="345">
        <v>16.96</v>
      </c>
      <c r="E1025" s="348"/>
      <c r="F1025" s="349"/>
    </row>
    <row r="1026" spans="1:6" ht="18">
      <c r="A1026" s="342">
        <v>43333</v>
      </c>
      <c r="B1026" s="347" t="s">
        <v>13280</v>
      </c>
      <c r="C1026" s="344" t="s">
        <v>12259</v>
      </c>
      <c r="D1026" s="345">
        <v>1.86</v>
      </c>
      <c r="E1026" s="348"/>
      <c r="F1026" s="349"/>
    </row>
    <row r="1027" spans="1:6" ht="18">
      <c r="A1027" s="342">
        <v>42484</v>
      </c>
      <c r="B1027" s="347" t="s">
        <v>13281</v>
      </c>
      <c r="C1027" s="344" t="s">
        <v>12259</v>
      </c>
      <c r="D1027" s="345">
        <v>11.62</v>
      </c>
      <c r="E1027" s="343" t="s">
        <v>12319</v>
      </c>
      <c r="F1027" s="349"/>
    </row>
    <row r="1028" spans="1:6" ht="18">
      <c r="A1028" s="342">
        <v>42497</v>
      </c>
      <c r="B1028" s="347" t="s">
        <v>13282</v>
      </c>
      <c r="C1028" s="344" t="s">
        <v>12259</v>
      </c>
      <c r="D1028" s="345">
        <v>26.63</v>
      </c>
      <c r="E1028" s="343" t="s">
        <v>12319</v>
      </c>
      <c r="F1028" s="349"/>
    </row>
    <row r="1029" spans="1:6" ht="18">
      <c r="A1029" s="342">
        <v>42493</v>
      </c>
      <c r="B1029" s="347" t="s">
        <v>13283</v>
      </c>
      <c r="C1029" s="344" t="s">
        <v>12259</v>
      </c>
      <c r="D1029" s="345">
        <v>136.53</v>
      </c>
      <c r="E1029" s="343" t="s">
        <v>12319</v>
      </c>
      <c r="F1029" s="349"/>
    </row>
    <row r="1030" spans="1:6" ht="18">
      <c r="A1030" s="342">
        <v>42494</v>
      </c>
      <c r="B1030" s="347" t="s">
        <v>13284</v>
      </c>
      <c r="C1030" s="344" t="s">
        <v>12345</v>
      </c>
      <c r="D1030" s="345">
        <v>825.78</v>
      </c>
      <c r="E1030" s="343" t="s">
        <v>12319</v>
      </c>
      <c r="F1030" s="349"/>
    </row>
    <row r="1031" spans="1:6" ht="18">
      <c r="A1031" s="342">
        <v>42498</v>
      </c>
      <c r="B1031" s="347" t="s">
        <v>13285</v>
      </c>
      <c r="C1031" s="344" t="s">
        <v>12259</v>
      </c>
      <c r="D1031" s="345">
        <v>134.43</v>
      </c>
      <c r="E1031" s="343" t="s">
        <v>12319</v>
      </c>
      <c r="F1031" s="349"/>
    </row>
    <row r="1032" spans="1:6" ht="18">
      <c r="A1032" s="342">
        <v>42499</v>
      </c>
      <c r="B1032" s="347" t="s">
        <v>13286</v>
      </c>
      <c r="C1032" s="344" t="s">
        <v>12259</v>
      </c>
      <c r="D1032" s="345">
        <v>151</v>
      </c>
      <c r="E1032" s="343" t="s">
        <v>12319</v>
      </c>
      <c r="F1032" s="349"/>
    </row>
    <row r="1033" spans="1:6" ht="18">
      <c r="A1033" s="342">
        <v>42500</v>
      </c>
      <c r="B1033" s="347" t="s">
        <v>13287</v>
      </c>
      <c r="C1033" s="344" t="s">
        <v>12259</v>
      </c>
      <c r="D1033" s="345">
        <v>162.47</v>
      </c>
      <c r="E1033" s="343" t="s">
        <v>12319</v>
      </c>
      <c r="F1033" s="349"/>
    </row>
    <row r="1034" spans="1:6" ht="18">
      <c r="A1034" s="342">
        <v>42501</v>
      </c>
      <c r="B1034" s="347" t="s">
        <v>13288</v>
      </c>
      <c r="C1034" s="344" t="s">
        <v>12259</v>
      </c>
      <c r="D1034" s="345">
        <v>311.99</v>
      </c>
      <c r="E1034" s="343" t="s">
        <v>12319</v>
      </c>
      <c r="F1034" s="349"/>
    </row>
    <row r="1035" spans="1:6" ht="18">
      <c r="A1035" s="342">
        <v>42502</v>
      </c>
      <c r="B1035" s="347" t="s">
        <v>13289</v>
      </c>
      <c r="C1035" s="344" t="s">
        <v>12259</v>
      </c>
      <c r="D1035" s="345">
        <v>310.68</v>
      </c>
      <c r="E1035" s="343" t="s">
        <v>12319</v>
      </c>
      <c r="F1035" s="349"/>
    </row>
    <row r="1036" spans="1:6" ht="18">
      <c r="A1036" s="342">
        <v>42503</v>
      </c>
      <c r="B1036" s="347" t="s">
        <v>13290</v>
      </c>
      <c r="C1036" s="344" t="s">
        <v>12259</v>
      </c>
      <c r="D1036" s="345">
        <v>186.21</v>
      </c>
      <c r="E1036" s="343" t="s">
        <v>12319</v>
      </c>
      <c r="F1036" s="349"/>
    </row>
    <row r="1037" spans="1:6" ht="18">
      <c r="A1037" s="342">
        <v>43334</v>
      </c>
      <c r="B1037" s="347" t="s">
        <v>13291</v>
      </c>
      <c r="C1037" s="344" t="s">
        <v>12259</v>
      </c>
      <c r="D1037" s="345">
        <v>1.54</v>
      </c>
      <c r="E1037" s="348"/>
      <c r="F1037" s="349"/>
    </row>
    <row r="1038" spans="1:6" ht="18">
      <c r="A1038" s="342">
        <v>42485</v>
      </c>
      <c r="B1038" s="347" t="s">
        <v>13292</v>
      </c>
      <c r="C1038" s="344" t="s">
        <v>12259</v>
      </c>
      <c r="D1038" s="345">
        <v>4.5</v>
      </c>
      <c r="E1038" s="343" t="s">
        <v>12319</v>
      </c>
      <c r="F1038" s="349"/>
    </row>
    <row r="1039" spans="1:6">
      <c r="A1039" s="342">
        <v>42495</v>
      </c>
      <c r="B1039" s="343" t="s">
        <v>13293</v>
      </c>
      <c r="C1039" s="344" t="s">
        <v>12259</v>
      </c>
      <c r="D1039" s="345">
        <v>1.82</v>
      </c>
      <c r="E1039" s="346"/>
      <c r="F1039" s="349"/>
    </row>
    <row r="1040" spans="1:6">
      <c r="A1040" s="342">
        <v>42507</v>
      </c>
      <c r="B1040" s="343" t="s">
        <v>13294</v>
      </c>
      <c r="C1040" s="344" t="s">
        <v>12379</v>
      </c>
      <c r="D1040" s="345">
        <v>32.369999999999997</v>
      </c>
      <c r="E1040" s="346"/>
      <c r="F1040" s="349"/>
    </row>
    <row r="1041" spans="1:6">
      <c r="A1041" s="342">
        <v>42505</v>
      </c>
      <c r="B1041" s="343" t="s">
        <v>13295</v>
      </c>
      <c r="C1041" s="344" t="s">
        <v>12259</v>
      </c>
      <c r="D1041" s="345">
        <v>26.16</v>
      </c>
      <c r="E1041" s="346"/>
      <c r="F1041" s="349"/>
    </row>
    <row r="1042" spans="1:6" ht="13.15" customHeight="1">
      <c r="A1042" s="342">
        <v>42504</v>
      </c>
      <c r="B1042" s="343" t="s">
        <v>13296</v>
      </c>
      <c r="C1042" s="344" t="s">
        <v>12259</v>
      </c>
      <c r="D1042" s="345">
        <v>76.48</v>
      </c>
      <c r="E1042" s="343" t="s">
        <v>12319</v>
      </c>
      <c r="F1042" s="279"/>
    </row>
    <row r="1043" spans="1:6" ht="14.25">
      <c r="A1043" s="342">
        <v>42506</v>
      </c>
      <c r="B1043" s="343" t="s">
        <v>13297</v>
      </c>
      <c r="C1043" s="344" t="s">
        <v>12259</v>
      </c>
      <c r="D1043" s="345">
        <v>91.44</v>
      </c>
      <c r="E1043" s="343" t="s">
        <v>12319</v>
      </c>
      <c r="F1043" s="279"/>
    </row>
    <row r="1044" spans="1:6" ht="14.25">
      <c r="A1044" s="342">
        <v>42482</v>
      </c>
      <c r="B1044" s="343" t="s">
        <v>13298</v>
      </c>
      <c r="C1044" s="344" t="s">
        <v>12261</v>
      </c>
      <c r="D1044" s="345">
        <v>182.11</v>
      </c>
      <c r="E1044" s="343" t="s">
        <v>12319</v>
      </c>
      <c r="F1044" s="279"/>
    </row>
    <row r="1045" spans="1:6" ht="14.25">
      <c r="A1045" s="342">
        <v>42702</v>
      </c>
      <c r="B1045" s="343" t="s">
        <v>13299</v>
      </c>
      <c r="C1045" s="344" t="s">
        <v>12261</v>
      </c>
      <c r="D1045" s="345">
        <v>225.79</v>
      </c>
      <c r="E1045" s="355"/>
      <c r="F1045" s="279"/>
    </row>
    <row r="1046" spans="1:6" ht="18">
      <c r="A1046" s="342">
        <v>42480</v>
      </c>
      <c r="B1046" s="189" t="s">
        <v>13300</v>
      </c>
      <c r="C1046" s="344" t="s">
        <v>12261</v>
      </c>
      <c r="D1046" s="345">
        <v>133.02000000000001</v>
      </c>
      <c r="E1046" s="343" t="s">
        <v>12319</v>
      </c>
      <c r="F1046" s="279"/>
    </row>
    <row r="1047" spans="1:6" ht="18">
      <c r="A1047" s="342">
        <v>42489</v>
      </c>
      <c r="B1047" s="189" t="s">
        <v>13301</v>
      </c>
      <c r="C1047" s="344" t="s">
        <v>12259</v>
      </c>
      <c r="D1047" s="345">
        <v>23.44</v>
      </c>
      <c r="E1047" s="343" t="s">
        <v>12319</v>
      </c>
      <c r="F1047" s="279"/>
    </row>
    <row r="1048" spans="1:6" ht="18">
      <c r="A1048" s="342">
        <v>42487</v>
      </c>
      <c r="B1048" s="189" t="s">
        <v>13302</v>
      </c>
      <c r="C1048" s="344" t="s">
        <v>12259</v>
      </c>
      <c r="D1048" s="345">
        <v>38.08</v>
      </c>
      <c r="E1048" s="343" t="s">
        <v>12319</v>
      </c>
      <c r="F1048" s="279"/>
    </row>
    <row r="1049" spans="1:6" ht="18">
      <c r="A1049" s="342">
        <v>42486</v>
      </c>
      <c r="B1049" s="189" t="s">
        <v>13303</v>
      </c>
      <c r="C1049" s="344" t="s">
        <v>12259</v>
      </c>
      <c r="D1049" s="345">
        <v>22.98</v>
      </c>
      <c r="E1049" s="343" t="s">
        <v>12319</v>
      </c>
      <c r="F1049" s="279"/>
    </row>
    <row r="1050" spans="1:6" ht="18">
      <c r="A1050" s="342">
        <v>42488</v>
      </c>
      <c r="B1050" s="189" t="s">
        <v>13304</v>
      </c>
      <c r="C1050" s="344" t="s">
        <v>12259</v>
      </c>
      <c r="D1050" s="345">
        <v>15.24</v>
      </c>
      <c r="E1050" s="343" t="s">
        <v>12319</v>
      </c>
      <c r="F1050" s="279"/>
    </row>
    <row r="1051" spans="1:6">
      <c r="A1051" s="578" t="s">
        <v>13305</v>
      </c>
      <c r="B1051" s="578"/>
      <c r="C1051" s="578"/>
      <c r="D1051" s="578"/>
      <c r="E1051" s="578"/>
      <c r="F1051" s="578"/>
    </row>
    <row r="1052" spans="1:6" ht="14.25">
      <c r="A1052" s="276" t="s">
        <v>12317</v>
      </c>
      <c r="B1052" s="277" t="s">
        <v>4649</v>
      </c>
      <c r="C1052" s="278" t="s">
        <v>4650</v>
      </c>
      <c r="D1052" s="276" t="s">
        <v>4651</v>
      </c>
      <c r="E1052" s="277" t="s">
        <v>4652</v>
      </c>
      <c r="F1052" s="279"/>
    </row>
    <row r="1053" spans="1:6" ht="18">
      <c r="A1053" s="342">
        <v>42601</v>
      </c>
      <c r="B1053" s="189" t="s">
        <v>13306</v>
      </c>
      <c r="C1053" s="344" t="s">
        <v>12259</v>
      </c>
      <c r="D1053" s="345">
        <v>80.459999999999994</v>
      </c>
      <c r="E1053" s="343" t="s">
        <v>12319</v>
      </c>
      <c r="F1053" s="279"/>
    </row>
    <row r="1054" spans="1:6" ht="14.25">
      <c r="A1054" s="342">
        <v>43602</v>
      </c>
      <c r="B1054" s="343" t="s">
        <v>13307</v>
      </c>
      <c r="C1054" s="344" t="s">
        <v>12259</v>
      </c>
      <c r="D1054" s="345">
        <v>120.6</v>
      </c>
      <c r="E1054" s="343" t="s">
        <v>12319</v>
      </c>
      <c r="F1054" s="279"/>
    </row>
    <row r="1055" spans="1:6" ht="18">
      <c r="A1055" s="342">
        <v>42602</v>
      </c>
      <c r="B1055" s="189" t="s">
        <v>13308</v>
      </c>
      <c r="C1055" s="344" t="s">
        <v>12259</v>
      </c>
      <c r="D1055" s="345">
        <v>130.74</v>
      </c>
      <c r="E1055" s="343" t="s">
        <v>12319</v>
      </c>
      <c r="F1055" s="279"/>
    </row>
    <row r="1056" spans="1:6" ht="18">
      <c r="A1056" s="342">
        <v>42603</v>
      </c>
      <c r="B1056" s="189" t="s">
        <v>13309</v>
      </c>
      <c r="C1056" s="344" t="s">
        <v>12259</v>
      </c>
      <c r="D1056" s="345">
        <v>83.25</v>
      </c>
      <c r="E1056" s="343" t="s">
        <v>12319</v>
      </c>
      <c r="F1056" s="279"/>
    </row>
    <row r="1057" spans="1:6" ht="14.25">
      <c r="A1057" s="342">
        <v>42604</v>
      </c>
      <c r="B1057" s="343" t="s">
        <v>13310</v>
      </c>
      <c r="C1057" s="344" t="s">
        <v>12261</v>
      </c>
      <c r="D1057" s="345">
        <v>375.11</v>
      </c>
      <c r="E1057" s="343" t="s">
        <v>12319</v>
      </c>
      <c r="F1057" s="279"/>
    </row>
    <row r="1058" spans="1:6" ht="18">
      <c r="A1058" s="342">
        <v>42605</v>
      </c>
      <c r="B1058" s="189" t="s">
        <v>13311</v>
      </c>
      <c r="C1058" s="344" t="s">
        <v>12261</v>
      </c>
      <c r="D1058" s="345">
        <v>501.34</v>
      </c>
      <c r="E1058" s="343" t="s">
        <v>12319</v>
      </c>
      <c r="F1058" s="279"/>
    </row>
    <row r="1059" spans="1:6" ht="18">
      <c r="A1059" s="342">
        <v>42606</v>
      </c>
      <c r="B1059" s="189" t="s">
        <v>13312</v>
      </c>
      <c r="C1059" s="344" t="s">
        <v>12261</v>
      </c>
      <c r="D1059" s="345">
        <v>40.729999999999997</v>
      </c>
      <c r="E1059" s="356"/>
      <c r="F1059" s="279"/>
    </row>
    <row r="1060" spans="1:6" ht="14.25">
      <c r="A1060" s="342">
        <v>42607</v>
      </c>
      <c r="B1060" s="343" t="s">
        <v>13313</v>
      </c>
      <c r="C1060" s="344" t="s">
        <v>12259</v>
      </c>
      <c r="D1060" s="345">
        <v>172.69</v>
      </c>
      <c r="E1060" s="355"/>
      <c r="F1060" s="279"/>
    </row>
    <row r="1061" spans="1:6" ht="14.25">
      <c r="A1061" s="342">
        <v>42608</v>
      </c>
      <c r="B1061" s="343" t="s">
        <v>13314</v>
      </c>
      <c r="C1061" s="344" t="s">
        <v>12259</v>
      </c>
      <c r="D1061" s="345">
        <v>32.85</v>
      </c>
      <c r="E1061" s="355"/>
      <c r="F1061" s="279"/>
    </row>
    <row r="1062" spans="1:6" ht="14.25">
      <c r="A1062" s="342">
        <v>42609</v>
      </c>
      <c r="B1062" s="343" t="s">
        <v>13315</v>
      </c>
      <c r="C1062" s="344" t="s">
        <v>12261</v>
      </c>
      <c r="D1062" s="345">
        <v>70.16</v>
      </c>
      <c r="E1062" s="355"/>
      <c r="F1062" s="279"/>
    </row>
    <row r="1063" spans="1:6" ht="14.25">
      <c r="A1063" s="342">
        <v>42611</v>
      </c>
      <c r="B1063" s="343" t="s">
        <v>13316</v>
      </c>
      <c r="C1063" s="344" t="s">
        <v>12261</v>
      </c>
      <c r="D1063" s="345">
        <v>615.12</v>
      </c>
      <c r="E1063" s="343" t="s">
        <v>12319</v>
      </c>
      <c r="F1063" s="279"/>
    </row>
    <row r="1064" spans="1:6" ht="14.25">
      <c r="A1064" s="342">
        <v>42612</v>
      </c>
      <c r="B1064" s="343" t="s">
        <v>13317</v>
      </c>
      <c r="C1064" s="344" t="s">
        <v>12261</v>
      </c>
      <c r="D1064" s="354">
        <v>1062.52</v>
      </c>
      <c r="E1064" s="343" t="s">
        <v>12319</v>
      </c>
      <c r="F1064" s="279"/>
    </row>
    <row r="1065" spans="1:6" ht="14.25">
      <c r="A1065" s="342">
        <v>42613</v>
      </c>
      <c r="B1065" s="343" t="s">
        <v>13318</v>
      </c>
      <c r="C1065" s="344" t="s">
        <v>12261</v>
      </c>
      <c r="D1065" s="345">
        <v>630.39</v>
      </c>
      <c r="E1065" s="343" t="s">
        <v>12319</v>
      </c>
      <c r="F1065" s="279"/>
    </row>
    <row r="1066" spans="1:6" ht="14.25">
      <c r="A1066" s="342">
        <v>42615</v>
      </c>
      <c r="B1066" s="343" t="s">
        <v>13319</v>
      </c>
      <c r="C1066" s="344" t="s">
        <v>12379</v>
      </c>
      <c r="D1066" s="345">
        <v>343.75</v>
      </c>
      <c r="E1066" s="343" t="s">
        <v>12319</v>
      </c>
      <c r="F1066" s="279"/>
    </row>
    <row r="1067" spans="1:6" ht="14.25">
      <c r="A1067" s="342">
        <v>41173</v>
      </c>
      <c r="B1067" s="343" t="s">
        <v>13320</v>
      </c>
      <c r="C1067" s="344" t="s">
        <v>12379</v>
      </c>
      <c r="D1067" s="345">
        <v>27.47</v>
      </c>
      <c r="E1067" s="343" t="s">
        <v>12319</v>
      </c>
      <c r="F1067" s="279"/>
    </row>
    <row r="1068" spans="1:6" ht="14.25">
      <c r="A1068" s="342">
        <v>41174</v>
      </c>
      <c r="B1068" s="343" t="s">
        <v>13321</v>
      </c>
      <c r="C1068" s="344" t="s">
        <v>12379</v>
      </c>
      <c r="D1068" s="345">
        <v>29.37</v>
      </c>
      <c r="E1068" s="343" t="s">
        <v>12319</v>
      </c>
      <c r="F1068" s="279"/>
    </row>
    <row r="1069" spans="1:6" ht="14.25">
      <c r="A1069" s="342">
        <v>41175</v>
      </c>
      <c r="B1069" s="343" t="s">
        <v>13322</v>
      </c>
      <c r="C1069" s="344" t="s">
        <v>12379</v>
      </c>
      <c r="D1069" s="345">
        <v>36.950000000000003</v>
      </c>
      <c r="E1069" s="343" t="s">
        <v>12319</v>
      </c>
      <c r="F1069" s="279"/>
    </row>
    <row r="1070" spans="1:6" ht="14.25">
      <c r="A1070" s="342">
        <v>41176</v>
      </c>
      <c r="B1070" s="343" t="s">
        <v>13323</v>
      </c>
      <c r="C1070" s="344" t="s">
        <v>12379</v>
      </c>
      <c r="D1070" s="345">
        <v>55.92</v>
      </c>
      <c r="E1070" s="343" t="s">
        <v>12319</v>
      </c>
      <c r="F1070" s="279"/>
    </row>
    <row r="1071" spans="1:6" ht="14.25">
      <c r="A1071" s="342">
        <v>42635</v>
      </c>
      <c r="B1071" s="343" t="s">
        <v>13324</v>
      </c>
      <c r="C1071" s="344" t="s">
        <v>12276</v>
      </c>
      <c r="D1071" s="354">
        <v>22369.02</v>
      </c>
      <c r="E1071" s="355"/>
      <c r="F1071" s="279"/>
    </row>
    <row r="1072" spans="1:6" ht="14.25">
      <c r="A1072" s="342">
        <v>40628</v>
      </c>
      <c r="B1072" s="343" t="s">
        <v>13325</v>
      </c>
      <c r="C1072" s="344" t="s">
        <v>12276</v>
      </c>
      <c r="D1072" s="354">
        <v>45172.31</v>
      </c>
      <c r="E1072" s="355"/>
      <c r="F1072" s="279"/>
    </row>
    <row r="1073" spans="1:6" ht="14.25">
      <c r="A1073" s="342">
        <v>40619</v>
      </c>
      <c r="B1073" s="343" t="s">
        <v>13326</v>
      </c>
      <c r="C1073" s="344" t="s">
        <v>12276</v>
      </c>
      <c r="D1073" s="354">
        <v>41033.71</v>
      </c>
      <c r="E1073" s="355"/>
      <c r="F1073" s="279"/>
    </row>
    <row r="1074" spans="1:6" ht="14.25">
      <c r="A1074" s="342">
        <v>41087</v>
      </c>
      <c r="B1074" s="343" t="s">
        <v>13327</v>
      </c>
      <c r="C1074" s="344" t="s">
        <v>12276</v>
      </c>
      <c r="D1074" s="354">
        <v>1951.87</v>
      </c>
      <c r="E1074" s="355"/>
      <c r="F1074" s="279"/>
    </row>
    <row r="1075" spans="1:6" ht="18">
      <c r="A1075" s="342">
        <v>42676</v>
      </c>
      <c r="B1075" s="189" t="s">
        <v>13328</v>
      </c>
      <c r="C1075" s="344" t="s">
        <v>12379</v>
      </c>
      <c r="D1075" s="354">
        <v>24560.42</v>
      </c>
      <c r="E1075" s="343" t="s">
        <v>12319</v>
      </c>
      <c r="F1075" s="279"/>
    </row>
    <row r="1076" spans="1:6" ht="18">
      <c r="A1076" s="342">
        <v>42677</v>
      </c>
      <c r="B1076" s="189" t="s">
        <v>13329</v>
      </c>
      <c r="C1076" s="344" t="s">
        <v>12379</v>
      </c>
      <c r="D1076" s="354">
        <v>19860.189999999999</v>
      </c>
      <c r="E1076" s="343" t="s">
        <v>12319</v>
      </c>
      <c r="F1076" s="279"/>
    </row>
    <row r="1077" spans="1:6" ht="14.25">
      <c r="A1077" s="342">
        <v>42678</v>
      </c>
      <c r="B1077" s="343" t="s">
        <v>13330</v>
      </c>
      <c r="C1077" s="344" t="s">
        <v>12259</v>
      </c>
      <c r="D1077" s="345">
        <v>8.5</v>
      </c>
      <c r="E1077" s="355"/>
      <c r="F1077" s="279"/>
    </row>
    <row r="1078" spans="1:6" ht="18">
      <c r="A1078" s="342">
        <v>41159</v>
      </c>
      <c r="B1078" s="189" t="s">
        <v>13331</v>
      </c>
      <c r="C1078" s="344" t="s">
        <v>12276</v>
      </c>
      <c r="D1078" s="354">
        <v>4581.37</v>
      </c>
      <c r="E1078" s="356"/>
      <c r="F1078" s="279"/>
    </row>
    <row r="1079" spans="1:6" ht="18">
      <c r="A1079" s="342">
        <v>41144</v>
      </c>
      <c r="B1079" s="189" t="s">
        <v>13332</v>
      </c>
      <c r="C1079" s="344" t="s">
        <v>12276</v>
      </c>
      <c r="D1079" s="354">
        <v>3354.5</v>
      </c>
      <c r="E1079" s="356"/>
      <c r="F1079" s="279"/>
    </row>
    <row r="1080" spans="1:6" ht="14.25">
      <c r="A1080" s="342">
        <v>41158</v>
      </c>
      <c r="B1080" s="343" t="s">
        <v>13333</v>
      </c>
      <c r="C1080" s="344" t="s">
        <v>12276</v>
      </c>
      <c r="D1080" s="354">
        <v>3926.31</v>
      </c>
      <c r="E1080" s="355"/>
      <c r="F1080" s="279"/>
    </row>
    <row r="1081" spans="1:6" ht="14.25">
      <c r="A1081" s="342">
        <v>41160</v>
      </c>
      <c r="B1081" s="343" t="s">
        <v>13334</v>
      </c>
      <c r="C1081" s="344" t="s">
        <v>12276</v>
      </c>
      <c r="D1081" s="354">
        <v>5839.94</v>
      </c>
      <c r="E1081" s="355"/>
      <c r="F1081" s="279"/>
    </row>
    <row r="1082" spans="1:6" ht="18">
      <c r="A1082" s="342">
        <v>41101</v>
      </c>
      <c r="B1082" s="189" t="s">
        <v>13335</v>
      </c>
      <c r="C1082" s="344" t="s">
        <v>12276</v>
      </c>
      <c r="D1082" s="354">
        <v>2807.51</v>
      </c>
      <c r="E1082" s="356"/>
      <c r="F1082" s="279"/>
    </row>
    <row r="1083" spans="1:6" ht="14.25">
      <c r="A1083" s="342">
        <v>42679</v>
      </c>
      <c r="B1083" s="343" t="s">
        <v>13336</v>
      </c>
      <c r="C1083" s="344" t="s">
        <v>12276</v>
      </c>
      <c r="D1083" s="354">
        <v>6323.83</v>
      </c>
      <c r="E1083" s="355"/>
      <c r="F1083" s="279"/>
    </row>
    <row r="1084" spans="1:6" ht="14.25">
      <c r="A1084" s="342">
        <v>42680</v>
      </c>
      <c r="B1084" s="343" t="s">
        <v>13337</v>
      </c>
      <c r="C1084" s="344" t="s">
        <v>12276</v>
      </c>
      <c r="D1084" s="354">
        <v>6087.46</v>
      </c>
      <c r="E1084" s="355"/>
      <c r="F1084" s="279"/>
    </row>
    <row r="1085" spans="1:6" ht="14.25">
      <c r="A1085" s="342">
        <v>42681</v>
      </c>
      <c r="B1085" s="343" t="s">
        <v>13338</v>
      </c>
      <c r="C1085" s="344" t="s">
        <v>12276</v>
      </c>
      <c r="D1085" s="354">
        <v>7473.14</v>
      </c>
      <c r="E1085" s="355"/>
      <c r="F1085" s="279"/>
    </row>
    <row r="1086" spans="1:6" ht="14.25">
      <c r="A1086" s="342">
        <v>42682</v>
      </c>
      <c r="B1086" s="343" t="s">
        <v>13339</v>
      </c>
      <c r="C1086" s="344" t="s">
        <v>12276</v>
      </c>
      <c r="D1086" s="354">
        <v>3021.43</v>
      </c>
      <c r="E1086" s="343" t="s">
        <v>12319</v>
      </c>
      <c r="F1086" s="279"/>
    </row>
    <row r="1087" spans="1:6" ht="14.25">
      <c r="A1087" s="342">
        <v>41334</v>
      </c>
      <c r="B1087" s="343" t="s">
        <v>13340</v>
      </c>
      <c r="C1087" s="344" t="s">
        <v>12276</v>
      </c>
      <c r="D1087" s="354">
        <v>3813.85</v>
      </c>
      <c r="E1087" s="343" t="s">
        <v>12319</v>
      </c>
      <c r="F1087" s="279"/>
    </row>
    <row r="1088" spans="1:6" ht="14.25">
      <c r="A1088" s="342">
        <v>42683</v>
      </c>
      <c r="B1088" s="343" t="s">
        <v>13341</v>
      </c>
      <c r="C1088" s="344" t="s">
        <v>12276</v>
      </c>
      <c r="D1088" s="354">
        <v>2875.6</v>
      </c>
      <c r="E1088" s="343" t="s">
        <v>12319</v>
      </c>
      <c r="F1088" s="279"/>
    </row>
    <row r="1089" spans="1:6" ht="14.25">
      <c r="A1089" s="342">
        <v>42684</v>
      </c>
      <c r="B1089" s="343" t="s">
        <v>13342</v>
      </c>
      <c r="C1089" s="344" t="s">
        <v>12276</v>
      </c>
      <c r="D1089" s="354">
        <v>4433.21</v>
      </c>
      <c r="E1089" s="343" t="s">
        <v>12319</v>
      </c>
      <c r="F1089" s="279"/>
    </row>
    <row r="1090" spans="1:6" ht="14.25">
      <c r="A1090" s="342">
        <v>42685</v>
      </c>
      <c r="B1090" s="343" t="s">
        <v>13343</v>
      </c>
      <c r="C1090" s="344" t="s">
        <v>12276</v>
      </c>
      <c r="D1090" s="354">
        <v>5514.22</v>
      </c>
      <c r="E1090" s="343" t="s">
        <v>12319</v>
      </c>
      <c r="F1090" s="279"/>
    </row>
    <row r="1091" spans="1:6" ht="14.25">
      <c r="A1091" s="342">
        <v>42686</v>
      </c>
      <c r="B1091" s="343" t="s">
        <v>13344</v>
      </c>
      <c r="C1091" s="344" t="s">
        <v>12276</v>
      </c>
      <c r="D1091" s="354">
        <v>6542.52</v>
      </c>
      <c r="E1091" s="343" t="s">
        <v>12319</v>
      </c>
      <c r="F1091" s="279"/>
    </row>
    <row r="1092" spans="1:6" ht="18">
      <c r="A1092" s="342">
        <v>41162</v>
      </c>
      <c r="B1092" s="189" t="s">
        <v>13345</v>
      </c>
      <c r="C1092" s="344" t="s">
        <v>12276</v>
      </c>
      <c r="D1092" s="354">
        <v>2986.87</v>
      </c>
      <c r="E1092" s="356"/>
      <c r="F1092" s="279"/>
    </row>
    <row r="1093" spans="1:6">
      <c r="A1093" s="342">
        <v>41163</v>
      </c>
      <c r="B1093" s="343" t="s">
        <v>13346</v>
      </c>
      <c r="C1093" s="344" t="s">
        <v>12276</v>
      </c>
      <c r="D1093" s="354">
        <v>3576.73</v>
      </c>
      <c r="E1093" s="346"/>
    </row>
    <row r="1094" spans="1:6">
      <c r="A1094" s="342">
        <v>41164</v>
      </c>
      <c r="B1094" s="343" t="s">
        <v>13347</v>
      </c>
      <c r="C1094" s="344" t="s">
        <v>12276</v>
      </c>
      <c r="D1094" s="354">
        <v>4360.8599999999997</v>
      </c>
      <c r="E1094" s="346"/>
    </row>
    <row r="1095" spans="1:6">
      <c r="A1095" s="342">
        <v>41165</v>
      </c>
      <c r="B1095" s="343" t="s">
        <v>13348</v>
      </c>
      <c r="C1095" s="344" t="s">
        <v>12276</v>
      </c>
      <c r="D1095" s="354">
        <v>4868.6899999999996</v>
      </c>
      <c r="E1095" s="346"/>
    </row>
    <row r="1096" spans="1:6">
      <c r="A1096" s="342">
        <v>41166</v>
      </c>
      <c r="B1096" s="343" t="s">
        <v>13349</v>
      </c>
      <c r="C1096" s="344" t="s">
        <v>12276</v>
      </c>
      <c r="D1096" s="354">
        <v>5969.24</v>
      </c>
      <c r="E1096" s="346"/>
    </row>
    <row r="1097" spans="1:6">
      <c r="A1097" s="342">
        <v>42687</v>
      </c>
      <c r="B1097" s="343" t="s">
        <v>13350</v>
      </c>
      <c r="C1097" s="344" t="s">
        <v>12276</v>
      </c>
      <c r="D1097" s="354">
        <v>1883.52</v>
      </c>
      <c r="E1097" s="346"/>
    </row>
    <row r="1098" spans="1:6">
      <c r="A1098" s="342">
        <v>42688</v>
      </c>
      <c r="B1098" s="343" t="s">
        <v>13351</v>
      </c>
      <c r="C1098" s="344" t="s">
        <v>12276</v>
      </c>
      <c r="D1098" s="354">
        <v>2377.63</v>
      </c>
      <c r="E1098" s="346"/>
    </row>
    <row r="1099" spans="1:6">
      <c r="A1099" s="342">
        <v>42689</v>
      </c>
      <c r="B1099" s="343" t="s">
        <v>13352</v>
      </c>
      <c r="C1099" s="344" t="s">
        <v>12276</v>
      </c>
      <c r="D1099" s="354">
        <v>2985.6</v>
      </c>
      <c r="E1099" s="346"/>
    </row>
    <row r="1100" spans="1:6">
      <c r="A1100" s="342">
        <v>42690</v>
      </c>
      <c r="B1100" s="343" t="s">
        <v>13353</v>
      </c>
      <c r="C1100" s="344" t="s">
        <v>12276</v>
      </c>
      <c r="D1100" s="354">
        <v>4759.4799999999996</v>
      </c>
      <c r="E1100" s="346"/>
    </row>
    <row r="1101" spans="1:6">
      <c r="A1101" s="342">
        <v>42691</v>
      </c>
      <c r="B1101" s="343" t="s">
        <v>13354</v>
      </c>
      <c r="C1101" s="344" t="s">
        <v>12276</v>
      </c>
      <c r="D1101" s="354">
        <v>11359.94</v>
      </c>
      <c r="E1101" s="343" t="s">
        <v>12319</v>
      </c>
    </row>
    <row r="1102" spans="1:6">
      <c r="A1102" s="342">
        <v>42693</v>
      </c>
      <c r="B1102" s="343" t="s">
        <v>13355</v>
      </c>
      <c r="C1102" s="344" t="s">
        <v>12379</v>
      </c>
      <c r="D1102" s="354">
        <v>5185.17</v>
      </c>
      <c r="E1102" s="346"/>
    </row>
    <row r="1103" spans="1:6">
      <c r="A1103" s="342">
        <v>42692</v>
      </c>
      <c r="B1103" s="343" t="s">
        <v>13356</v>
      </c>
      <c r="C1103" s="344" t="s">
        <v>12276</v>
      </c>
      <c r="D1103" s="345">
        <v>925.57</v>
      </c>
      <c r="E1103" s="346"/>
    </row>
    <row r="1104" spans="1:6">
      <c r="A1104" s="342">
        <v>41085</v>
      </c>
      <c r="B1104" s="343" t="s">
        <v>13357</v>
      </c>
      <c r="C1104" s="344" t="s">
        <v>12276</v>
      </c>
      <c r="D1104" s="354">
        <v>2071.02</v>
      </c>
      <c r="E1104" s="346"/>
    </row>
    <row r="1105" spans="1:5">
      <c r="A1105" s="342">
        <v>42694</v>
      </c>
      <c r="B1105" s="343" t="s">
        <v>13358</v>
      </c>
      <c r="C1105" s="344" t="s">
        <v>12276</v>
      </c>
      <c r="D1105" s="345">
        <v>773.24</v>
      </c>
      <c r="E1105" s="343" t="s">
        <v>12319</v>
      </c>
    </row>
    <row r="1106" spans="1:5">
      <c r="A1106" s="342">
        <v>41241</v>
      </c>
      <c r="B1106" s="343" t="s">
        <v>13359</v>
      </c>
      <c r="C1106" s="344" t="s">
        <v>12276</v>
      </c>
      <c r="D1106" s="354">
        <v>1923.47</v>
      </c>
      <c r="E1106" s="343" t="s">
        <v>12319</v>
      </c>
    </row>
    <row r="1107" spans="1:5">
      <c r="A1107" s="342">
        <v>42697</v>
      </c>
      <c r="B1107" s="343" t="s">
        <v>13360</v>
      </c>
      <c r="C1107" s="344" t="s">
        <v>12379</v>
      </c>
      <c r="D1107" s="345">
        <v>923</v>
      </c>
      <c r="E1107" s="343" t="s">
        <v>12319</v>
      </c>
    </row>
    <row r="1108" spans="1:5" ht="18">
      <c r="A1108" s="342">
        <v>42698</v>
      </c>
      <c r="B1108" s="347" t="s">
        <v>13361</v>
      </c>
      <c r="C1108" s="344" t="s">
        <v>12379</v>
      </c>
      <c r="D1108" s="345">
        <v>266.39999999999998</v>
      </c>
      <c r="E1108" s="343" t="s">
        <v>12319</v>
      </c>
    </row>
    <row r="1109" spans="1:5">
      <c r="A1109" s="342">
        <v>42699</v>
      </c>
      <c r="B1109" s="343" t="s">
        <v>13362</v>
      </c>
      <c r="C1109" s="344" t="s">
        <v>12379</v>
      </c>
      <c r="D1109" s="345">
        <v>339.08</v>
      </c>
      <c r="E1109" s="346"/>
    </row>
    <row r="1110" spans="1:5">
      <c r="A1110" s="342">
        <v>42700</v>
      </c>
      <c r="B1110" s="343" t="s">
        <v>13363</v>
      </c>
      <c r="C1110" s="344" t="s">
        <v>12379</v>
      </c>
      <c r="D1110" s="345">
        <v>239.78</v>
      </c>
      <c r="E1110" s="343" t="s">
        <v>12319</v>
      </c>
    </row>
    <row r="1111" spans="1:5">
      <c r="A1111" s="342">
        <v>42701</v>
      </c>
      <c r="B1111" s="343" t="s">
        <v>13364</v>
      </c>
      <c r="C1111" s="344" t="s">
        <v>12259</v>
      </c>
      <c r="D1111" s="345">
        <v>67.19</v>
      </c>
      <c r="E1111" s="346"/>
    </row>
    <row r="1112" spans="1:5" ht="18">
      <c r="A1112" s="342">
        <v>42703</v>
      </c>
      <c r="B1112" s="347" t="s">
        <v>13365</v>
      </c>
      <c r="C1112" s="344" t="s">
        <v>12259</v>
      </c>
      <c r="D1112" s="345">
        <v>147.82</v>
      </c>
      <c r="E1112" s="348"/>
    </row>
    <row r="1113" spans="1:5">
      <c r="A1113" s="342">
        <v>42704</v>
      </c>
      <c r="B1113" s="343" t="s">
        <v>13366</v>
      </c>
      <c r="C1113" s="344" t="s">
        <v>12259</v>
      </c>
      <c r="D1113" s="345">
        <v>8.1</v>
      </c>
      <c r="E1113" s="346"/>
    </row>
    <row r="1114" spans="1:5">
      <c r="A1114" s="342">
        <v>42705</v>
      </c>
      <c r="B1114" s="343" t="s">
        <v>13367</v>
      </c>
      <c r="C1114" s="344" t="s">
        <v>12259</v>
      </c>
      <c r="D1114" s="345">
        <v>13.68</v>
      </c>
      <c r="E1114" s="346"/>
    </row>
    <row r="1115" spans="1:5" ht="18">
      <c r="A1115" s="342">
        <v>42706</v>
      </c>
      <c r="B1115" s="347" t="s">
        <v>13368</v>
      </c>
      <c r="C1115" s="344" t="s">
        <v>12261</v>
      </c>
      <c r="D1115" s="345">
        <v>9.76</v>
      </c>
      <c r="E1115" s="348"/>
    </row>
    <row r="1116" spans="1:5" ht="18">
      <c r="A1116" s="342">
        <v>42707</v>
      </c>
      <c r="B1116" s="347" t="s">
        <v>13369</v>
      </c>
      <c r="C1116" s="344" t="s">
        <v>12261</v>
      </c>
      <c r="D1116" s="345">
        <v>105.94</v>
      </c>
      <c r="E1116" s="343" t="s">
        <v>12319</v>
      </c>
    </row>
    <row r="1117" spans="1:5" ht="18">
      <c r="A1117" s="342">
        <v>42708</v>
      </c>
      <c r="B1117" s="347" t="s">
        <v>13370</v>
      </c>
      <c r="C1117" s="344" t="s">
        <v>12261</v>
      </c>
      <c r="D1117" s="345">
        <v>169.88</v>
      </c>
      <c r="E1117" s="343" t="s">
        <v>12319</v>
      </c>
    </row>
    <row r="1118" spans="1:5" ht="18">
      <c r="A1118" s="342">
        <v>42709</v>
      </c>
      <c r="B1118" s="347" t="s">
        <v>13371</v>
      </c>
      <c r="C1118" s="344" t="s">
        <v>12261</v>
      </c>
      <c r="D1118" s="345">
        <v>165.28</v>
      </c>
      <c r="E1118" s="343" t="s">
        <v>12319</v>
      </c>
    </row>
    <row r="1119" spans="1:5" ht="18">
      <c r="A1119" s="342">
        <v>42710</v>
      </c>
      <c r="B1119" s="347" t="s">
        <v>13372</v>
      </c>
      <c r="C1119" s="344" t="s">
        <v>12261</v>
      </c>
      <c r="D1119" s="345">
        <v>149.5</v>
      </c>
      <c r="E1119" s="343" t="s">
        <v>12319</v>
      </c>
    </row>
    <row r="1120" spans="1:5" ht="18">
      <c r="A1120" s="342">
        <v>42711</v>
      </c>
      <c r="B1120" s="347" t="s">
        <v>13373</v>
      </c>
      <c r="C1120" s="344" t="s">
        <v>12379</v>
      </c>
      <c r="D1120" s="345">
        <v>707.14</v>
      </c>
      <c r="E1120" s="343" t="s">
        <v>12319</v>
      </c>
    </row>
    <row r="1121" spans="1:5" ht="18">
      <c r="A1121" s="342">
        <v>42712</v>
      </c>
      <c r="B1121" s="347" t="s">
        <v>13374</v>
      </c>
      <c r="C1121" s="344" t="s">
        <v>12261</v>
      </c>
      <c r="D1121" s="354">
        <v>1844.2</v>
      </c>
      <c r="E1121" s="348"/>
    </row>
    <row r="1122" spans="1:5">
      <c r="A1122" s="342">
        <v>42714</v>
      </c>
      <c r="B1122" s="343" t="s">
        <v>13375</v>
      </c>
      <c r="C1122" s="344" t="s">
        <v>12261</v>
      </c>
      <c r="D1122" s="345">
        <v>664.12</v>
      </c>
      <c r="E1122" s="343" t="s">
        <v>12319</v>
      </c>
    </row>
    <row r="1123" spans="1:5">
      <c r="A1123" s="342">
        <v>42717</v>
      </c>
      <c r="B1123" s="343" t="s">
        <v>13376</v>
      </c>
      <c r="C1123" s="344" t="s">
        <v>12261</v>
      </c>
      <c r="D1123" s="345">
        <v>860.4</v>
      </c>
      <c r="E1123" s="343" t="s">
        <v>12319</v>
      </c>
    </row>
    <row r="1124" spans="1:5">
      <c r="A1124" s="342">
        <v>42716</v>
      </c>
      <c r="B1124" s="343" t="s">
        <v>13377</v>
      </c>
      <c r="C1124" s="344" t="s">
        <v>12261</v>
      </c>
      <c r="D1124" s="345">
        <v>853.31</v>
      </c>
      <c r="E1124" s="343" t="s">
        <v>12319</v>
      </c>
    </row>
    <row r="1125" spans="1:5">
      <c r="A1125" s="342">
        <v>42719</v>
      </c>
      <c r="B1125" s="343" t="s">
        <v>13378</v>
      </c>
      <c r="C1125" s="344" t="s">
        <v>12261</v>
      </c>
      <c r="D1125" s="345">
        <v>888.8</v>
      </c>
      <c r="E1125" s="343" t="s">
        <v>12319</v>
      </c>
    </row>
    <row r="1126" spans="1:5">
      <c r="A1126" s="342">
        <v>42718</v>
      </c>
      <c r="B1126" s="343" t="s">
        <v>13379</v>
      </c>
      <c r="C1126" s="344" t="s">
        <v>12261</v>
      </c>
      <c r="D1126" s="345">
        <v>880.87</v>
      </c>
      <c r="E1126" s="343" t="s">
        <v>12319</v>
      </c>
    </row>
    <row r="1127" spans="1:5" ht="18">
      <c r="A1127" s="342">
        <v>42722</v>
      </c>
      <c r="B1127" s="347" t="s">
        <v>13380</v>
      </c>
      <c r="C1127" s="344" t="s">
        <v>12261</v>
      </c>
      <c r="D1127" s="354">
        <v>1076.3900000000001</v>
      </c>
      <c r="E1127" s="343" t="s">
        <v>12319</v>
      </c>
    </row>
    <row r="1128" spans="1:5">
      <c r="A1128" s="342">
        <v>42721</v>
      </c>
      <c r="B1128" s="343" t="s">
        <v>13381</v>
      </c>
      <c r="C1128" s="344" t="s">
        <v>12261</v>
      </c>
      <c r="D1128" s="345">
        <v>915.03</v>
      </c>
      <c r="E1128" s="343" t="s">
        <v>12319</v>
      </c>
    </row>
    <row r="1129" spans="1:5">
      <c r="A1129" s="342">
        <v>42720</v>
      </c>
      <c r="B1129" s="343" t="s">
        <v>13382</v>
      </c>
      <c r="C1129" s="344" t="s">
        <v>12261</v>
      </c>
      <c r="D1129" s="345">
        <v>906.3</v>
      </c>
      <c r="E1129" s="343" t="s">
        <v>12319</v>
      </c>
    </row>
    <row r="1130" spans="1:5" ht="18">
      <c r="A1130" s="342">
        <v>42723</v>
      </c>
      <c r="B1130" s="347" t="s">
        <v>13383</v>
      </c>
      <c r="C1130" s="344" t="s">
        <v>12261</v>
      </c>
      <c r="D1130" s="354">
        <v>1005.4</v>
      </c>
      <c r="E1130" s="343" t="s">
        <v>12319</v>
      </c>
    </row>
    <row r="1131" spans="1:5">
      <c r="A1131" s="342">
        <v>42724</v>
      </c>
      <c r="B1131" s="343" t="s">
        <v>13384</v>
      </c>
      <c r="C1131" s="344" t="s">
        <v>12261</v>
      </c>
      <c r="D1131" s="354">
        <v>2133.9499999999998</v>
      </c>
      <c r="E1131" s="343" t="s">
        <v>12319</v>
      </c>
    </row>
    <row r="1132" spans="1:5" ht="18">
      <c r="A1132" s="342">
        <v>42726</v>
      </c>
      <c r="B1132" s="347" t="s">
        <v>13385</v>
      </c>
      <c r="C1132" s="344" t="s">
        <v>12379</v>
      </c>
      <c r="D1132" s="345">
        <v>578.14</v>
      </c>
      <c r="E1132" s="343" t="s">
        <v>12319</v>
      </c>
    </row>
    <row r="1133" spans="1:5" ht="18">
      <c r="A1133" s="342">
        <v>42727</v>
      </c>
      <c r="B1133" s="347" t="s">
        <v>13386</v>
      </c>
      <c r="C1133" s="344" t="s">
        <v>12379</v>
      </c>
      <c r="D1133" s="345">
        <v>578.14</v>
      </c>
      <c r="E1133" s="343" t="s">
        <v>12319</v>
      </c>
    </row>
    <row r="1134" spans="1:5" ht="18">
      <c r="A1134" s="342">
        <v>42728</v>
      </c>
      <c r="B1134" s="347" t="s">
        <v>13387</v>
      </c>
      <c r="C1134" s="344" t="s">
        <v>12379</v>
      </c>
      <c r="D1134" s="345">
        <v>588.23</v>
      </c>
      <c r="E1134" s="343" t="s">
        <v>12319</v>
      </c>
    </row>
    <row r="1135" spans="1:5" ht="18">
      <c r="A1135" s="342">
        <v>42729</v>
      </c>
      <c r="B1135" s="347" t="s">
        <v>13388</v>
      </c>
      <c r="C1135" s="344" t="s">
        <v>12379</v>
      </c>
      <c r="D1135" s="345">
        <v>588.23</v>
      </c>
      <c r="E1135" s="343" t="s">
        <v>12319</v>
      </c>
    </row>
    <row r="1136" spans="1:5" ht="18">
      <c r="A1136" s="342">
        <v>42730</v>
      </c>
      <c r="B1136" s="347" t="s">
        <v>13389</v>
      </c>
      <c r="C1136" s="344" t="s">
        <v>12379</v>
      </c>
      <c r="D1136" s="354">
        <v>1161.47</v>
      </c>
      <c r="E1136" s="343" t="s">
        <v>12319</v>
      </c>
    </row>
    <row r="1137" spans="1:5" ht="18">
      <c r="A1137" s="342">
        <v>42731</v>
      </c>
      <c r="B1137" s="347" t="s">
        <v>13390</v>
      </c>
      <c r="C1137" s="344" t="s">
        <v>12379</v>
      </c>
      <c r="D1137" s="354">
        <v>1161.47</v>
      </c>
      <c r="E1137" s="343" t="s">
        <v>12319</v>
      </c>
    </row>
    <row r="1138" spans="1:5" ht="18">
      <c r="A1138" s="342">
        <v>42732</v>
      </c>
      <c r="B1138" s="347" t="s">
        <v>13391</v>
      </c>
      <c r="C1138" s="344" t="s">
        <v>12379</v>
      </c>
      <c r="D1138" s="354">
        <v>1185.8900000000001</v>
      </c>
      <c r="E1138" s="343" t="s">
        <v>12319</v>
      </c>
    </row>
    <row r="1139" spans="1:5" ht="18">
      <c r="A1139" s="342">
        <v>42733</v>
      </c>
      <c r="B1139" s="347" t="s">
        <v>13392</v>
      </c>
      <c r="C1139" s="344" t="s">
        <v>12379</v>
      </c>
      <c r="D1139" s="354">
        <v>1185.8900000000001</v>
      </c>
      <c r="E1139" s="343" t="s">
        <v>12319</v>
      </c>
    </row>
    <row r="1140" spans="1:5" ht="18">
      <c r="A1140" s="342">
        <v>42734</v>
      </c>
      <c r="B1140" s="347" t="s">
        <v>13393</v>
      </c>
      <c r="C1140" s="344" t="s">
        <v>12379</v>
      </c>
      <c r="D1140" s="354">
        <v>1457.3</v>
      </c>
      <c r="E1140" s="343" t="s">
        <v>12319</v>
      </c>
    </row>
    <row r="1141" spans="1:5" ht="18">
      <c r="A1141" s="342">
        <v>42735</v>
      </c>
      <c r="B1141" s="347" t="s">
        <v>13394</v>
      </c>
      <c r="C1141" s="344" t="s">
        <v>12379</v>
      </c>
      <c r="D1141" s="354">
        <v>1364.78</v>
      </c>
      <c r="E1141" s="343" t="s">
        <v>12319</v>
      </c>
    </row>
    <row r="1142" spans="1:5" ht="18">
      <c r="A1142" s="342">
        <v>42736</v>
      </c>
      <c r="B1142" s="347" t="s">
        <v>13395</v>
      </c>
      <c r="C1142" s="344" t="s">
        <v>12379</v>
      </c>
      <c r="D1142" s="354">
        <v>1633.82</v>
      </c>
      <c r="E1142" s="343" t="s">
        <v>12319</v>
      </c>
    </row>
    <row r="1143" spans="1:5" ht="18">
      <c r="A1143" s="342">
        <v>42737</v>
      </c>
      <c r="B1143" s="347" t="s">
        <v>13396</v>
      </c>
      <c r="C1143" s="344" t="s">
        <v>12379</v>
      </c>
      <c r="D1143" s="354">
        <v>1633.82</v>
      </c>
      <c r="E1143" s="343" t="s">
        <v>12319</v>
      </c>
    </row>
    <row r="1144" spans="1:5" ht="18">
      <c r="A1144" s="342">
        <v>42738</v>
      </c>
      <c r="B1144" s="347" t="s">
        <v>13397</v>
      </c>
      <c r="C1144" s="344" t="s">
        <v>12379</v>
      </c>
      <c r="D1144" s="354">
        <v>1900.29</v>
      </c>
      <c r="E1144" s="343" t="s">
        <v>12319</v>
      </c>
    </row>
    <row r="1145" spans="1:5" ht="18">
      <c r="A1145" s="342">
        <v>42739</v>
      </c>
      <c r="B1145" s="347" t="s">
        <v>13398</v>
      </c>
      <c r="C1145" s="344" t="s">
        <v>12379</v>
      </c>
      <c r="D1145" s="354">
        <v>2134.06</v>
      </c>
      <c r="E1145" s="343" t="s">
        <v>12319</v>
      </c>
    </row>
    <row r="1146" spans="1:5" ht="18">
      <c r="A1146" s="342">
        <v>42740</v>
      </c>
      <c r="B1146" s="347" t="s">
        <v>13399</v>
      </c>
      <c r="C1146" s="344" t="s">
        <v>12379</v>
      </c>
      <c r="D1146" s="354">
        <v>2359.71</v>
      </c>
      <c r="E1146" s="343" t="s">
        <v>12319</v>
      </c>
    </row>
    <row r="1147" spans="1:5" ht="18">
      <c r="A1147" s="342">
        <v>42741</v>
      </c>
      <c r="B1147" s="347" t="s">
        <v>13400</v>
      </c>
      <c r="C1147" s="344" t="s">
        <v>12379</v>
      </c>
      <c r="D1147" s="354">
        <v>2286.71</v>
      </c>
      <c r="E1147" s="343" t="s">
        <v>12319</v>
      </c>
    </row>
    <row r="1148" spans="1:5" ht="18">
      <c r="A1148" s="342">
        <v>42742</v>
      </c>
      <c r="B1148" s="347" t="s">
        <v>13401</v>
      </c>
      <c r="C1148" s="344" t="s">
        <v>12379</v>
      </c>
      <c r="D1148" s="354">
        <v>2769.77</v>
      </c>
      <c r="E1148" s="343" t="s">
        <v>12319</v>
      </c>
    </row>
    <row r="1149" spans="1:5" ht="18">
      <c r="A1149" s="342">
        <v>42743</v>
      </c>
      <c r="B1149" s="347" t="s">
        <v>13402</v>
      </c>
      <c r="C1149" s="344" t="s">
        <v>12379</v>
      </c>
      <c r="D1149" s="354">
        <v>3009.87</v>
      </c>
      <c r="E1149" s="343" t="s">
        <v>12319</v>
      </c>
    </row>
    <row r="1150" spans="1:5" ht="18">
      <c r="A1150" s="342">
        <v>42744</v>
      </c>
      <c r="B1150" s="347" t="s">
        <v>13403</v>
      </c>
      <c r="C1150" s="344" t="s">
        <v>12379</v>
      </c>
      <c r="D1150" s="354">
        <v>3009.87</v>
      </c>
      <c r="E1150" s="343" t="s">
        <v>12319</v>
      </c>
    </row>
    <row r="1151" spans="1:5" ht="18">
      <c r="A1151" s="342">
        <v>42745</v>
      </c>
      <c r="B1151" s="347" t="s">
        <v>13404</v>
      </c>
      <c r="C1151" s="344" t="s">
        <v>12379</v>
      </c>
      <c r="D1151" s="354">
        <v>3126.28</v>
      </c>
      <c r="E1151" s="343" t="s">
        <v>12319</v>
      </c>
    </row>
    <row r="1152" spans="1:5" ht="18">
      <c r="A1152" s="342">
        <v>42746</v>
      </c>
      <c r="B1152" s="347" t="s">
        <v>13405</v>
      </c>
      <c r="C1152" s="344" t="s">
        <v>12379</v>
      </c>
      <c r="D1152" s="354">
        <v>3126.28</v>
      </c>
      <c r="E1152" s="343" t="s">
        <v>12319</v>
      </c>
    </row>
    <row r="1153" spans="1:5" ht="18">
      <c r="A1153" s="342">
        <v>42747</v>
      </c>
      <c r="B1153" s="347" t="s">
        <v>13406</v>
      </c>
      <c r="C1153" s="344" t="s">
        <v>12379</v>
      </c>
      <c r="D1153" s="354">
        <v>3757.93</v>
      </c>
      <c r="E1153" s="343" t="s">
        <v>12319</v>
      </c>
    </row>
    <row r="1154" spans="1:5" ht="18">
      <c r="A1154" s="342">
        <v>42748</v>
      </c>
      <c r="B1154" s="347" t="s">
        <v>13407</v>
      </c>
      <c r="C1154" s="344" t="s">
        <v>12379</v>
      </c>
      <c r="D1154" s="345">
        <v>134.86000000000001</v>
      </c>
      <c r="E1154" s="343" t="s">
        <v>12319</v>
      </c>
    </row>
    <row r="1155" spans="1:5" ht="18">
      <c r="A1155" s="342">
        <v>42749</v>
      </c>
      <c r="B1155" s="347" t="s">
        <v>13408</v>
      </c>
      <c r="C1155" s="344" t="s">
        <v>12379</v>
      </c>
      <c r="D1155" s="345">
        <v>144.44</v>
      </c>
      <c r="E1155" s="343" t="s">
        <v>12319</v>
      </c>
    </row>
    <row r="1156" spans="1:5" ht="18">
      <c r="A1156" s="342">
        <v>42750</v>
      </c>
      <c r="B1156" s="347" t="s">
        <v>13409</v>
      </c>
      <c r="C1156" s="344" t="s">
        <v>12379</v>
      </c>
      <c r="D1156" s="345">
        <v>174.43</v>
      </c>
      <c r="E1156" s="343" t="s">
        <v>12319</v>
      </c>
    </row>
    <row r="1157" spans="1:5" ht="18">
      <c r="A1157" s="342">
        <v>42751</v>
      </c>
      <c r="B1157" s="347" t="s">
        <v>13410</v>
      </c>
      <c r="C1157" s="344" t="s">
        <v>12379</v>
      </c>
      <c r="D1157" s="345">
        <v>186.32</v>
      </c>
      <c r="E1157" s="343" t="s">
        <v>12319</v>
      </c>
    </row>
    <row r="1158" spans="1:5" ht="18">
      <c r="A1158" s="342">
        <v>42752</v>
      </c>
      <c r="B1158" s="347" t="s">
        <v>13411</v>
      </c>
      <c r="C1158" s="344" t="s">
        <v>12379</v>
      </c>
      <c r="D1158" s="345">
        <v>244.79</v>
      </c>
      <c r="E1158" s="343" t="s">
        <v>12319</v>
      </c>
    </row>
    <row r="1159" spans="1:5" ht="18">
      <c r="A1159" s="342">
        <v>42753</v>
      </c>
      <c r="B1159" s="347" t="s">
        <v>13412</v>
      </c>
      <c r="C1159" s="344" t="s">
        <v>12379</v>
      </c>
      <c r="D1159" s="345">
        <v>246.18</v>
      </c>
      <c r="E1159" s="343" t="s">
        <v>12319</v>
      </c>
    </row>
    <row r="1160" spans="1:5" ht="18">
      <c r="A1160" s="342">
        <v>42754</v>
      </c>
      <c r="B1160" s="347" t="s">
        <v>13413</v>
      </c>
      <c r="C1160" s="344" t="s">
        <v>12379</v>
      </c>
      <c r="D1160" s="345">
        <v>388.24</v>
      </c>
      <c r="E1160" s="343" t="s">
        <v>12319</v>
      </c>
    </row>
    <row r="1161" spans="1:5" ht="18">
      <c r="A1161" s="342">
        <v>42755</v>
      </c>
      <c r="B1161" s="347" t="s">
        <v>13414</v>
      </c>
      <c r="C1161" s="344" t="s">
        <v>12379</v>
      </c>
      <c r="D1161" s="345">
        <v>399.6</v>
      </c>
      <c r="E1161" s="343" t="s">
        <v>12319</v>
      </c>
    </row>
    <row r="1162" spans="1:5" ht="18">
      <c r="A1162" s="342">
        <v>42756</v>
      </c>
      <c r="B1162" s="347" t="s">
        <v>13415</v>
      </c>
      <c r="C1162" s="344" t="s">
        <v>12379</v>
      </c>
      <c r="D1162" s="345">
        <v>228.8</v>
      </c>
      <c r="E1162" s="343" t="s">
        <v>12319</v>
      </c>
    </row>
    <row r="1163" spans="1:5" ht="18">
      <c r="A1163" s="342">
        <v>42757</v>
      </c>
      <c r="B1163" s="347" t="s">
        <v>13416</v>
      </c>
      <c r="C1163" s="344" t="s">
        <v>12379</v>
      </c>
      <c r="D1163" s="345">
        <v>286.13</v>
      </c>
      <c r="E1163" s="343" t="s">
        <v>12319</v>
      </c>
    </row>
    <row r="1164" spans="1:5" ht="18">
      <c r="A1164" s="342">
        <v>42759</v>
      </c>
      <c r="B1164" s="347" t="s">
        <v>13417</v>
      </c>
      <c r="C1164" s="344" t="s">
        <v>12379</v>
      </c>
      <c r="D1164" s="345">
        <v>296.26</v>
      </c>
      <c r="E1164" s="343" t="s">
        <v>12319</v>
      </c>
    </row>
    <row r="1165" spans="1:5" ht="18">
      <c r="A1165" s="342">
        <v>42760</v>
      </c>
      <c r="B1165" s="347" t="s">
        <v>13418</v>
      </c>
      <c r="C1165" s="344" t="s">
        <v>12379</v>
      </c>
      <c r="D1165" s="345">
        <v>441.09</v>
      </c>
      <c r="E1165" s="343" t="s">
        <v>12319</v>
      </c>
    </row>
    <row r="1166" spans="1:5" ht="18">
      <c r="A1166" s="342">
        <v>42761</v>
      </c>
      <c r="B1166" s="347" t="s">
        <v>13419</v>
      </c>
      <c r="C1166" s="344" t="s">
        <v>12379</v>
      </c>
      <c r="D1166" s="345">
        <v>441.09</v>
      </c>
      <c r="E1166" s="343" t="s">
        <v>12319</v>
      </c>
    </row>
    <row r="1167" spans="1:5" ht="18">
      <c r="A1167" s="342">
        <v>42762</v>
      </c>
      <c r="B1167" s="347" t="s">
        <v>13420</v>
      </c>
      <c r="C1167" s="344" t="s">
        <v>12379</v>
      </c>
      <c r="D1167" s="345">
        <v>446.13</v>
      </c>
      <c r="E1167" s="343" t="s">
        <v>12319</v>
      </c>
    </row>
    <row r="1168" spans="1:5" ht="18">
      <c r="A1168" s="342">
        <v>42763</v>
      </c>
      <c r="B1168" s="347" t="s">
        <v>13421</v>
      </c>
      <c r="C1168" s="344" t="s">
        <v>12379</v>
      </c>
      <c r="D1168" s="345">
        <v>446.13</v>
      </c>
      <c r="E1168" s="343" t="s">
        <v>12319</v>
      </c>
    </row>
    <row r="1169" spans="1:5" ht="18">
      <c r="A1169" s="342">
        <v>42764</v>
      </c>
      <c r="B1169" s="347" t="s">
        <v>13422</v>
      </c>
      <c r="C1169" s="344" t="s">
        <v>12379</v>
      </c>
      <c r="D1169" s="345">
        <v>862.29</v>
      </c>
      <c r="E1169" s="343" t="s">
        <v>12319</v>
      </c>
    </row>
    <row r="1170" spans="1:5" ht="18">
      <c r="A1170" s="342">
        <v>42765</v>
      </c>
      <c r="B1170" s="347" t="s">
        <v>13423</v>
      </c>
      <c r="C1170" s="344" t="s">
        <v>12379</v>
      </c>
      <c r="D1170" s="345">
        <v>862.29</v>
      </c>
      <c r="E1170" s="343" t="s">
        <v>12319</v>
      </c>
    </row>
    <row r="1171" spans="1:5" ht="18">
      <c r="A1171" s="342">
        <v>42766</v>
      </c>
      <c r="B1171" s="347" t="s">
        <v>13424</v>
      </c>
      <c r="C1171" s="344" t="s">
        <v>12379</v>
      </c>
      <c r="D1171" s="345">
        <v>874.49</v>
      </c>
      <c r="E1171" s="343" t="s">
        <v>12319</v>
      </c>
    </row>
    <row r="1172" spans="1:5" ht="18">
      <c r="A1172" s="342">
        <v>42767</v>
      </c>
      <c r="B1172" s="347" t="s">
        <v>13425</v>
      </c>
      <c r="C1172" s="344" t="s">
        <v>12379</v>
      </c>
      <c r="D1172" s="345">
        <v>874.49</v>
      </c>
      <c r="E1172" s="343" t="s">
        <v>12319</v>
      </c>
    </row>
    <row r="1173" spans="1:5" ht="18">
      <c r="A1173" s="342">
        <v>42768</v>
      </c>
      <c r="B1173" s="347" t="s">
        <v>13426</v>
      </c>
      <c r="C1173" s="344" t="s">
        <v>12379</v>
      </c>
      <c r="D1173" s="354">
        <v>1141.27</v>
      </c>
      <c r="E1173" s="343" t="s">
        <v>12319</v>
      </c>
    </row>
    <row r="1174" spans="1:5" ht="18">
      <c r="A1174" s="342">
        <v>42769</v>
      </c>
      <c r="B1174" s="347" t="s">
        <v>13427</v>
      </c>
      <c r="C1174" s="344" t="s">
        <v>12379</v>
      </c>
      <c r="D1174" s="354">
        <v>1141.27</v>
      </c>
      <c r="E1174" s="343" t="s">
        <v>12319</v>
      </c>
    </row>
    <row r="1175" spans="1:5" ht="18">
      <c r="A1175" s="342">
        <v>42770</v>
      </c>
      <c r="B1175" s="347" t="s">
        <v>13428</v>
      </c>
      <c r="C1175" s="344" t="s">
        <v>12379</v>
      </c>
      <c r="D1175" s="354">
        <v>1229.53</v>
      </c>
      <c r="E1175" s="343" t="s">
        <v>12319</v>
      </c>
    </row>
    <row r="1176" spans="1:5" ht="18">
      <c r="A1176" s="342">
        <v>42771</v>
      </c>
      <c r="B1176" s="347" t="s">
        <v>13429</v>
      </c>
      <c r="C1176" s="344" t="s">
        <v>12379</v>
      </c>
      <c r="D1176" s="354">
        <v>1229.53</v>
      </c>
      <c r="E1176" s="343" t="s">
        <v>12319</v>
      </c>
    </row>
    <row r="1177" spans="1:5" ht="18">
      <c r="A1177" s="342">
        <v>42772</v>
      </c>
      <c r="B1177" s="347" t="s">
        <v>13430</v>
      </c>
      <c r="C1177" s="344" t="s">
        <v>12379</v>
      </c>
      <c r="D1177" s="354">
        <v>1607.72</v>
      </c>
      <c r="E1177" s="343" t="s">
        <v>12319</v>
      </c>
    </row>
    <row r="1178" spans="1:5" ht="18">
      <c r="A1178" s="342">
        <v>42773</v>
      </c>
      <c r="B1178" s="347" t="s">
        <v>13431</v>
      </c>
      <c r="C1178" s="344" t="s">
        <v>12379</v>
      </c>
      <c r="D1178" s="354">
        <v>1607.72</v>
      </c>
      <c r="E1178" s="343" t="s">
        <v>12319</v>
      </c>
    </row>
    <row r="1179" spans="1:5" ht="18">
      <c r="A1179" s="342">
        <v>42774</v>
      </c>
      <c r="B1179" s="347" t="s">
        <v>13432</v>
      </c>
      <c r="C1179" s="344" t="s">
        <v>12379</v>
      </c>
      <c r="D1179" s="354">
        <v>1720.54</v>
      </c>
      <c r="E1179" s="343" t="s">
        <v>12319</v>
      </c>
    </row>
    <row r="1180" spans="1:5" ht="18">
      <c r="A1180" s="342">
        <v>42775</v>
      </c>
      <c r="B1180" s="347" t="s">
        <v>13433</v>
      </c>
      <c r="C1180" s="344" t="s">
        <v>12379</v>
      </c>
      <c r="D1180" s="354">
        <v>1684.04</v>
      </c>
      <c r="E1180" s="343" t="s">
        <v>12319</v>
      </c>
    </row>
    <row r="1181" spans="1:5" ht="18">
      <c r="A1181" s="342">
        <v>42776</v>
      </c>
      <c r="B1181" s="347" t="s">
        <v>13434</v>
      </c>
      <c r="C1181" s="344" t="s">
        <v>12379</v>
      </c>
      <c r="D1181" s="345">
        <v>291.56</v>
      </c>
      <c r="E1181" s="343" t="s">
        <v>12319</v>
      </c>
    </row>
    <row r="1182" spans="1:5" ht="18">
      <c r="A1182" s="342">
        <v>42777</v>
      </c>
      <c r="B1182" s="347" t="s">
        <v>13435</v>
      </c>
      <c r="C1182" s="344" t="s">
        <v>12379</v>
      </c>
      <c r="D1182" s="345">
        <v>291.56</v>
      </c>
      <c r="E1182" s="343" t="s">
        <v>12319</v>
      </c>
    </row>
    <row r="1183" spans="1:5" ht="18">
      <c r="A1183" s="342">
        <v>42778</v>
      </c>
      <c r="B1183" s="347" t="s">
        <v>13436</v>
      </c>
      <c r="C1183" s="344" t="s">
        <v>12379</v>
      </c>
      <c r="D1183" s="345">
        <v>296.60000000000002</v>
      </c>
      <c r="E1183" s="343" t="s">
        <v>12319</v>
      </c>
    </row>
    <row r="1184" spans="1:5" ht="18">
      <c r="A1184" s="342">
        <v>42779</v>
      </c>
      <c r="B1184" s="347" t="s">
        <v>13437</v>
      </c>
      <c r="C1184" s="344" t="s">
        <v>12379</v>
      </c>
      <c r="D1184" s="345">
        <v>296.60000000000002</v>
      </c>
      <c r="E1184" s="343" t="s">
        <v>12319</v>
      </c>
    </row>
    <row r="1185" spans="1:5" ht="18">
      <c r="A1185" s="342">
        <v>42780</v>
      </c>
      <c r="B1185" s="347" t="s">
        <v>13438</v>
      </c>
      <c r="C1185" s="344" t="s">
        <v>12379</v>
      </c>
      <c r="D1185" s="345">
        <v>650.1</v>
      </c>
      <c r="E1185" s="343" t="s">
        <v>12319</v>
      </c>
    </row>
    <row r="1186" spans="1:5" ht="18">
      <c r="A1186" s="342">
        <v>42781</v>
      </c>
      <c r="B1186" s="347" t="s">
        <v>13439</v>
      </c>
      <c r="C1186" s="344" t="s">
        <v>12379</v>
      </c>
      <c r="D1186" s="345">
        <v>650.1</v>
      </c>
      <c r="E1186" s="343" t="s">
        <v>12319</v>
      </c>
    </row>
    <row r="1187" spans="1:5" ht="18">
      <c r="A1187" s="342">
        <v>42782</v>
      </c>
      <c r="B1187" s="347" t="s">
        <v>13440</v>
      </c>
      <c r="C1187" s="344" t="s">
        <v>12379</v>
      </c>
      <c r="D1187" s="345">
        <v>662.31</v>
      </c>
      <c r="E1187" s="343" t="s">
        <v>12319</v>
      </c>
    </row>
    <row r="1188" spans="1:5" ht="18">
      <c r="A1188" s="342">
        <v>42783</v>
      </c>
      <c r="B1188" s="347" t="s">
        <v>13441</v>
      </c>
      <c r="C1188" s="344" t="s">
        <v>12379</v>
      </c>
      <c r="D1188" s="345">
        <v>662.31</v>
      </c>
      <c r="E1188" s="343" t="s">
        <v>12319</v>
      </c>
    </row>
    <row r="1189" spans="1:5" ht="18">
      <c r="A1189" s="342">
        <v>42784</v>
      </c>
      <c r="B1189" s="347" t="s">
        <v>13442</v>
      </c>
      <c r="C1189" s="344" t="s">
        <v>12379</v>
      </c>
      <c r="D1189" s="345">
        <v>796.65</v>
      </c>
      <c r="E1189" s="343" t="s">
        <v>12319</v>
      </c>
    </row>
    <row r="1190" spans="1:5" ht="18">
      <c r="A1190" s="342">
        <v>42785</v>
      </c>
      <c r="B1190" s="347" t="s">
        <v>13443</v>
      </c>
      <c r="C1190" s="344" t="s">
        <v>12379</v>
      </c>
      <c r="D1190" s="345">
        <v>796.65</v>
      </c>
      <c r="E1190" s="343" t="s">
        <v>12319</v>
      </c>
    </row>
    <row r="1191" spans="1:5" ht="18">
      <c r="A1191" s="342">
        <v>42786</v>
      </c>
      <c r="B1191" s="347" t="s">
        <v>13444</v>
      </c>
      <c r="C1191" s="344" t="s">
        <v>12379</v>
      </c>
      <c r="D1191" s="345">
        <v>884.91</v>
      </c>
      <c r="E1191" s="343" t="s">
        <v>12319</v>
      </c>
    </row>
    <row r="1192" spans="1:5" ht="18">
      <c r="A1192" s="342">
        <v>42787</v>
      </c>
      <c r="B1192" s="347" t="s">
        <v>13445</v>
      </c>
      <c r="C1192" s="344" t="s">
        <v>12379</v>
      </c>
      <c r="D1192" s="345">
        <v>884.91</v>
      </c>
      <c r="E1192" s="343" t="s">
        <v>12319</v>
      </c>
    </row>
    <row r="1193" spans="1:5" ht="18">
      <c r="A1193" s="342">
        <v>42788</v>
      </c>
      <c r="B1193" s="347" t="s">
        <v>13446</v>
      </c>
      <c r="C1193" s="344" t="s">
        <v>12379</v>
      </c>
      <c r="D1193" s="354">
        <v>1018.15</v>
      </c>
      <c r="E1193" s="343" t="s">
        <v>12319</v>
      </c>
    </row>
    <row r="1194" spans="1:5" ht="18">
      <c r="A1194" s="342">
        <v>42789</v>
      </c>
      <c r="B1194" s="347" t="s">
        <v>13447</v>
      </c>
      <c r="C1194" s="344" t="s">
        <v>12379</v>
      </c>
      <c r="D1194" s="354">
        <v>1140.03</v>
      </c>
      <c r="E1194" s="343" t="s">
        <v>12319</v>
      </c>
    </row>
    <row r="1195" spans="1:5" ht="18">
      <c r="A1195" s="342">
        <v>42790</v>
      </c>
      <c r="B1195" s="347" t="s">
        <v>13448</v>
      </c>
      <c r="C1195" s="344" t="s">
        <v>12379</v>
      </c>
      <c r="D1195" s="354">
        <v>1140.03</v>
      </c>
      <c r="E1195" s="343" t="s">
        <v>12319</v>
      </c>
    </row>
    <row r="1196" spans="1:5" ht="18">
      <c r="A1196" s="342">
        <v>42791</v>
      </c>
      <c r="B1196" s="347" t="s">
        <v>13449</v>
      </c>
      <c r="C1196" s="344" t="s">
        <v>12379</v>
      </c>
      <c r="D1196" s="354">
        <v>1252.8499999999999</v>
      </c>
      <c r="E1196" s="343" t="s">
        <v>12319</v>
      </c>
    </row>
    <row r="1197" spans="1:5" ht="18">
      <c r="A1197" s="342">
        <v>42792</v>
      </c>
      <c r="B1197" s="347" t="s">
        <v>13450</v>
      </c>
      <c r="C1197" s="344" t="s">
        <v>12379</v>
      </c>
      <c r="D1197" s="354">
        <v>1216.3499999999999</v>
      </c>
      <c r="E1197" s="343" t="s">
        <v>12319</v>
      </c>
    </row>
    <row r="1198" spans="1:5" ht="18">
      <c r="A1198" s="342">
        <v>42793</v>
      </c>
      <c r="B1198" s="347" t="s">
        <v>13451</v>
      </c>
      <c r="C1198" s="344" t="s">
        <v>12379</v>
      </c>
      <c r="D1198" s="354">
        <v>1457.88</v>
      </c>
      <c r="E1198" s="343" t="s">
        <v>12319</v>
      </c>
    </row>
    <row r="1199" spans="1:5" ht="18">
      <c r="A1199" s="342">
        <v>42794</v>
      </c>
      <c r="B1199" s="347" t="s">
        <v>13452</v>
      </c>
      <c r="C1199" s="344" t="s">
        <v>12379</v>
      </c>
      <c r="D1199" s="354">
        <v>1572.93</v>
      </c>
      <c r="E1199" s="343" t="s">
        <v>12319</v>
      </c>
    </row>
    <row r="1200" spans="1:5" ht="18">
      <c r="A1200" s="342">
        <v>42758</v>
      </c>
      <c r="B1200" s="347" t="s">
        <v>13453</v>
      </c>
      <c r="C1200" s="344" t="s">
        <v>12379</v>
      </c>
      <c r="D1200" s="354">
        <v>1572.93</v>
      </c>
      <c r="E1200" s="343" t="s">
        <v>12319</v>
      </c>
    </row>
    <row r="1201" spans="1:5" ht="18">
      <c r="A1201" s="342">
        <v>42795</v>
      </c>
      <c r="B1201" s="347" t="s">
        <v>13454</v>
      </c>
      <c r="C1201" s="344" t="s">
        <v>12379</v>
      </c>
      <c r="D1201" s="354">
        <v>1631.14</v>
      </c>
      <c r="E1201" s="343" t="s">
        <v>12319</v>
      </c>
    </row>
    <row r="1202" spans="1:5" ht="18">
      <c r="A1202" s="342">
        <v>42796</v>
      </c>
      <c r="B1202" s="347" t="s">
        <v>13455</v>
      </c>
      <c r="C1202" s="344" t="s">
        <v>12379</v>
      </c>
      <c r="D1202" s="354">
        <v>1631.14</v>
      </c>
      <c r="E1202" s="343" t="s">
        <v>12319</v>
      </c>
    </row>
    <row r="1203" spans="1:5" ht="18">
      <c r="A1203" s="342">
        <v>42797</v>
      </c>
      <c r="B1203" s="347" t="s">
        <v>13456</v>
      </c>
      <c r="C1203" s="344" t="s">
        <v>12379</v>
      </c>
      <c r="D1203" s="354">
        <v>1946.96</v>
      </c>
      <c r="E1203" s="343" t="s">
        <v>12319</v>
      </c>
    </row>
    <row r="1204" spans="1:5" ht="18">
      <c r="A1204" s="342">
        <v>42798</v>
      </c>
      <c r="B1204" s="347" t="s">
        <v>13457</v>
      </c>
      <c r="C1204" s="344" t="s">
        <v>12379</v>
      </c>
      <c r="D1204" s="345">
        <v>869.73</v>
      </c>
      <c r="E1204" s="343" t="s">
        <v>12319</v>
      </c>
    </row>
    <row r="1205" spans="1:5" ht="18">
      <c r="A1205" s="342">
        <v>42799</v>
      </c>
      <c r="B1205" s="347" t="s">
        <v>13458</v>
      </c>
      <c r="C1205" s="344" t="s">
        <v>12379</v>
      </c>
      <c r="D1205" s="345">
        <v>869.73</v>
      </c>
      <c r="E1205" s="343" t="s">
        <v>12319</v>
      </c>
    </row>
    <row r="1206" spans="1:5" ht="18">
      <c r="A1206" s="342">
        <v>42800</v>
      </c>
      <c r="B1206" s="347" t="s">
        <v>13459</v>
      </c>
      <c r="C1206" s="344" t="s">
        <v>12379</v>
      </c>
      <c r="D1206" s="345">
        <v>884.87</v>
      </c>
      <c r="E1206" s="343" t="s">
        <v>12319</v>
      </c>
    </row>
    <row r="1207" spans="1:5" ht="18">
      <c r="A1207" s="342">
        <v>42801</v>
      </c>
      <c r="B1207" s="347" t="s">
        <v>13460</v>
      </c>
      <c r="C1207" s="344" t="s">
        <v>12379</v>
      </c>
      <c r="D1207" s="345">
        <v>884.87</v>
      </c>
      <c r="E1207" s="343" t="s">
        <v>12319</v>
      </c>
    </row>
    <row r="1208" spans="1:5" ht="18">
      <c r="A1208" s="342">
        <v>42802</v>
      </c>
      <c r="B1208" s="347" t="s">
        <v>13461</v>
      </c>
      <c r="C1208" s="344" t="s">
        <v>12379</v>
      </c>
      <c r="D1208" s="354">
        <v>1678.36</v>
      </c>
      <c r="E1208" s="343" t="s">
        <v>12319</v>
      </c>
    </row>
    <row r="1209" spans="1:5" ht="18">
      <c r="A1209" s="342">
        <v>42803</v>
      </c>
      <c r="B1209" s="347" t="s">
        <v>13462</v>
      </c>
      <c r="C1209" s="344" t="s">
        <v>12379</v>
      </c>
      <c r="D1209" s="354">
        <v>1678.36</v>
      </c>
      <c r="E1209" s="343" t="s">
        <v>12319</v>
      </c>
    </row>
    <row r="1210" spans="1:5" ht="18">
      <c r="A1210" s="342">
        <v>42804</v>
      </c>
      <c r="B1210" s="347" t="s">
        <v>13463</v>
      </c>
      <c r="C1210" s="344" t="s">
        <v>12379</v>
      </c>
      <c r="D1210" s="354">
        <v>1714.98</v>
      </c>
      <c r="E1210" s="343" t="s">
        <v>12319</v>
      </c>
    </row>
    <row r="1211" spans="1:5" ht="18">
      <c r="A1211" s="342">
        <v>42805</v>
      </c>
      <c r="B1211" s="347" t="s">
        <v>13464</v>
      </c>
      <c r="C1211" s="344" t="s">
        <v>12379</v>
      </c>
      <c r="D1211" s="354">
        <v>1714.98</v>
      </c>
      <c r="E1211" s="343" t="s">
        <v>12319</v>
      </c>
    </row>
    <row r="1212" spans="1:5" ht="18">
      <c r="A1212" s="342">
        <v>42806</v>
      </c>
      <c r="B1212" s="347" t="s">
        <v>13465</v>
      </c>
      <c r="C1212" s="344" t="s">
        <v>12379</v>
      </c>
      <c r="D1212" s="354">
        <v>2117.9899999999998</v>
      </c>
      <c r="E1212" s="343" t="s">
        <v>12319</v>
      </c>
    </row>
    <row r="1213" spans="1:5" ht="18">
      <c r="A1213" s="342">
        <v>42807</v>
      </c>
      <c r="B1213" s="347" t="s">
        <v>13466</v>
      </c>
      <c r="C1213" s="344" t="s">
        <v>12379</v>
      </c>
      <c r="D1213" s="354">
        <v>2117.9899999999998</v>
      </c>
      <c r="E1213" s="343" t="s">
        <v>12319</v>
      </c>
    </row>
    <row r="1214" spans="1:5" ht="18">
      <c r="A1214" s="342">
        <v>42808</v>
      </c>
      <c r="B1214" s="347" t="s">
        <v>13467</v>
      </c>
      <c r="C1214" s="344" t="s">
        <v>12379</v>
      </c>
      <c r="D1214" s="354">
        <v>2382.77</v>
      </c>
      <c r="E1214" s="343" t="s">
        <v>12319</v>
      </c>
    </row>
    <row r="1215" spans="1:5" ht="18">
      <c r="A1215" s="342">
        <v>42809</v>
      </c>
      <c r="B1215" s="347" t="s">
        <v>13468</v>
      </c>
      <c r="C1215" s="344" t="s">
        <v>12379</v>
      </c>
      <c r="D1215" s="354">
        <v>2382.77</v>
      </c>
      <c r="E1215" s="343" t="s">
        <v>12319</v>
      </c>
    </row>
    <row r="1216" spans="1:5" ht="18">
      <c r="A1216" s="342">
        <v>42810</v>
      </c>
      <c r="B1216" s="347" t="s">
        <v>13469</v>
      </c>
      <c r="C1216" s="344" t="s">
        <v>12379</v>
      </c>
      <c r="D1216" s="354">
        <v>2782.48</v>
      </c>
      <c r="E1216" s="343" t="s">
        <v>12319</v>
      </c>
    </row>
    <row r="1217" spans="1:5" ht="18">
      <c r="A1217" s="342">
        <v>42811</v>
      </c>
      <c r="B1217" s="347" t="s">
        <v>13470</v>
      </c>
      <c r="C1217" s="344" t="s">
        <v>12379</v>
      </c>
      <c r="D1217" s="354">
        <v>3148.11</v>
      </c>
      <c r="E1217" s="343" t="s">
        <v>12319</v>
      </c>
    </row>
    <row r="1218" spans="1:5" ht="18">
      <c r="A1218" s="342">
        <v>42812</v>
      </c>
      <c r="B1218" s="347" t="s">
        <v>13471</v>
      </c>
      <c r="C1218" s="344" t="s">
        <v>12379</v>
      </c>
      <c r="D1218" s="354">
        <v>3148.11</v>
      </c>
      <c r="E1218" s="343" t="s">
        <v>12319</v>
      </c>
    </row>
    <row r="1219" spans="1:5" ht="18">
      <c r="A1219" s="342">
        <v>42813</v>
      </c>
      <c r="B1219" s="347" t="s">
        <v>13472</v>
      </c>
      <c r="C1219" s="344" t="s">
        <v>12379</v>
      </c>
      <c r="D1219" s="354">
        <v>3486.58</v>
      </c>
      <c r="E1219" s="343" t="s">
        <v>12319</v>
      </c>
    </row>
    <row r="1220" spans="1:5" ht="18">
      <c r="A1220" s="342">
        <v>42814</v>
      </c>
      <c r="B1220" s="347" t="s">
        <v>13473</v>
      </c>
      <c r="C1220" s="344" t="s">
        <v>12379</v>
      </c>
      <c r="D1220" s="354">
        <v>3377.08</v>
      </c>
      <c r="E1220" s="343" t="s">
        <v>12319</v>
      </c>
    </row>
    <row r="1221" spans="1:5" ht="18">
      <c r="A1221" s="342">
        <v>42815</v>
      </c>
      <c r="B1221" s="347" t="s">
        <v>13474</v>
      </c>
      <c r="C1221" s="344" t="s">
        <v>12379</v>
      </c>
      <c r="D1221" s="354">
        <v>4101.68</v>
      </c>
      <c r="E1221" s="343" t="s">
        <v>12319</v>
      </c>
    </row>
    <row r="1222" spans="1:5" ht="18">
      <c r="A1222" s="342">
        <v>42816</v>
      </c>
      <c r="B1222" s="347" t="s">
        <v>13475</v>
      </c>
      <c r="C1222" s="344" t="s">
        <v>12379</v>
      </c>
      <c r="D1222" s="354">
        <v>4446.8</v>
      </c>
      <c r="E1222" s="343" t="s">
        <v>12319</v>
      </c>
    </row>
    <row r="1223" spans="1:5" ht="18">
      <c r="A1223" s="342">
        <v>42817</v>
      </c>
      <c r="B1223" s="347" t="s">
        <v>13476</v>
      </c>
      <c r="C1223" s="344" t="s">
        <v>12379</v>
      </c>
      <c r="D1223" s="354">
        <v>4446.8</v>
      </c>
      <c r="E1223" s="343" t="s">
        <v>12319</v>
      </c>
    </row>
    <row r="1224" spans="1:5" ht="18">
      <c r="A1224" s="342">
        <v>42818</v>
      </c>
      <c r="B1224" s="347" t="s">
        <v>13477</v>
      </c>
      <c r="C1224" s="344" t="s">
        <v>12379</v>
      </c>
      <c r="D1224" s="354">
        <v>4621.42</v>
      </c>
      <c r="E1224" s="343" t="s">
        <v>12319</v>
      </c>
    </row>
    <row r="1225" spans="1:5" ht="18">
      <c r="A1225" s="342">
        <v>42819</v>
      </c>
      <c r="B1225" s="347" t="s">
        <v>13478</v>
      </c>
      <c r="C1225" s="344" t="s">
        <v>12379</v>
      </c>
      <c r="D1225" s="354">
        <v>4621.42</v>
      </c>
      <c r="E1225" s="343" t="s">
        <v>12319</v>
      </c>
    </row>
    <row r="1226" spans="1:5" ht="18">
      <c r="A1226" s="342">
        <v>42820</v>
      </c>
      <c r="B1226" s="347" t="s">
        <v>13479</v>
      </c>
      <c r="C1226" s="344" t="s">
        <v>12379</v>
      </c>
      <c r="D1226" s="354">
        <v>5568.89</v>
      </c>
      <c r="E1226" s="343" t="s">
        <v>12319</v>
      </c>
    </row>
    <row r="1227" spans="1:5">
      <c r="A1227" s="342">
        <v>41321</v>
      </c>
      <c r="B1227" s="343" t="s">
        <v>13480</v>
      </c>
      <c r="C1227" s="344" t="s">
        <v>12379</v>
      </c>
      <c r="D1227" s="354">
        <v>8262.57</v>
      </c>
      <c r="E1227" s="346"/>
    </row>
    <row r="1228" spans="1:5">
      <c r="A1228" s="342">
        <v>42821</v>
      </c>
      <c r="B1228" s="343" t="s">
        <v>13481</v>
      </c>
      <c r="C1228" s="344" t="s">
        <v>12379</v>
      </c>
      <c r="D1228" s="354">
        <v>6447.28</v>
      </c>
      <c r="E1228" s="346"/>
    </row>
    <row r="1229" spans="1:5">
      <c r="A1229" s="342">
        <v>42822</v>
      </c>
      <c r="B1229" s="343" t="s">
        <v>13482</v>
      </c>
      <c r="C1229" s="344" t="s">
        <v>12379</v>
      </c>
      <c r="D1229" s="354">
        <v>6861.14</v>
      </c>
      <c r="E1229" s="346"/>
    </row>
    <row r="1230" spans="1:5">
      <c r="A1230" s="342">
        <v>42823</v>
      </c>
      <c r="B1230" s="343" t="s">
        <v>13483</v>
      </c>
      <c r="C1230" s="344" t="s">
        <v>12379</v>
      </c>
      <c r="D1230" s="354">
        <v>9905.19</v>
      </c>
      <c r="E1230" s="346"/>
    </row>
    <row r="1231" spans="1:5">
      <c r="A1231" s="342">
        <v>42824</v>
      </c>
      <c r="B1231" s="343" t="s">
        <v>13484</v>
      </c>
      <c r="C1231" s="344" t="s">
        <v>12379</v>
      </c>
      <c r="D1231" s="354">
        <v>9379.94</v>
      </c>
      <c r="E1231" s="346"/>
    </row>
    <row r="1232" spans="1:5">
      <c r="A1232" s="342">
        <v>42825</v>
      </c>
      <c r="B1232" s="343" t="s">
        <v>13485</v>
      </c>
      <c r="C1232" s="344" t="s">
        <v>12379</v>
      </c>
      <c r="D1232" s="354">
        <v>10834.69</v>
      </c>
      <c r="E1232" s="346"/>
    </row>
    <row r="1233" spans="1:5">
      <c r="A1233" s="342">
        <v>40600</v>
      </c>
      <c r="B1233" s="343" t="s">
        <v>13486</v>
      </c>
      <c r="C1233" s="344" t="s">
        <v>12379</v>
      </c>
      <c r="D1233" s="354">
        <v>14469.72</v>
      </c>
      <c r="E1233" s="346"/>
    </row>
    <row r="1234" spans="1:5">
      <c r="A1234" s="342">
        <v>42827</v>
      </c>
      <c r="B1234" s="343" t="s">
        <v>13487</v>
      </c>
      <c r="C1234" s="344" t="s">
        <v>12379</v>
      </c>
      <c r="D1234" s="354">
        <v>15780.26</v>
      </c>
      <c r="E1234" s="346"/>
    </row>
    <row r="1235" spans="1:5">
      <c r="A1235" s="342">
        <v>42826</v>
      </c>
      <c r="B1235" s="343" t="s">
        <v>13488</v>
      </c>
      <c r="C1235" s="344" t="s">
        <v>12379</v>
      </c>
      <c r="D1235" s="354">
        <v>13213.46</v>
      </c>
      <c r="E1235" s="346"/>
    </row>
    <row r="1236" spans="1:5">
      <c r="A1236" s="342">
        <v>42828</v>
      </c>
      <c r="B1236" s="343" t="s">
        <v>13489</v>
      </c>
      <c r="C1236" s="344" t="s">
        <v>12379</v>
      </c>
      <c r="D1236" s="354">
        <v>14191.77</v>
      </c>
      <c r="E1236" s="346"/>
    </row>
    <row r="1237" spans="1:5">
      <c r="A1237" s="342">
        <v>42830</v>
      </c>
      <c r="B1237" s="343" t="s">
        <v>13490</v>
      </c>
      <c r="C1237" s="344" t="s">
        <v>12379</v>
      </c>
      <c r="D1237" s="354">
        <v>14302.12</v>
      </c>
      <c r="E1237" s="346"/>
    </row>
    <row r="1238" spans="1:5">
      <c r="A1238" s="342">
        <v>42829</v>
      </c>
      <c r="B1238" s="343" t="s">
        <v>13491</v>
      </c>
      <c r="C1238" s="344" t="s">
        <v>12379</v>
      </c>
      <c r="D1238" s="354">
        <v>12805.32</v>
      </c>
      <c r="E1238" s="346"/>
    </row>
    <row r="1239" spans="1:5">
      <c r="A1239" s="342">
        <v>42831</v>
      </c>
      <c r="B1239" s="343" t="s">
        <v>13492</v>
      </c>
      <c r="C1239" s="344" t="s">
        <v>12379</v>
      </c>
      <c r="D1239" s="354">
        <v>15264.43</v>
      </c>
      <c r="E1239" s="346"/>
    </row>
    <row r="1240" spans="1:5">
      <c r="A1240" s="342">
        <v>42832</v>
      </c>
      <c r="B1240" s="343" t="s">
        <v>13493</v>
      </c>
      <c r="C1240" s="344" t="s">
        <v>12379</v>
      </c>
      <c r="D1240" s="354">
        <v>16923.150000000001</v>
      </c>
      <c r="E1240" s="346"/>
    </row>
    <row r="1241" spans="1:5">
      <c r="A1241" s="342">
        <v>42834</v>
      </c>
      <c r="B1241" s="343" t="s">
        <v>13494</v>
      </c>
      <c r="C1241" s="344" t="s">
        <v>12379</v>
      </c>
      <c r="D1241" s="354">
        <v>17849.38</v>
      </c>
      <c r="E1241" s="346"/>
    </row>
    <row r="1242" spans="1:5">
      <c r="A1242" s="342">
        <v>42833</v>
      </c>
      <c r="B1242" s="343" t="s">
        <v>13495</v>
      </c>
      <c r="C1242" s="344" t="s">
        <v>12379</v>
      </c>
      <c r="D1242" s="354">
        <v>16705.599999999999</v>
      </c>
      <c r="E1242" s="346"/>
    </row>
    <row r="1243" spans="1:5">
      <c r="A1243" s="342">
        <v>42835</v>
      </c>
      <c r="B1243" s="343" t="s">
        <v>13496</v>
      </c>
      <c r="C1243" s="344" t="s">
        <v>12379</v>
      </c>
      <c r="D1243" s="354">
        <v>3946.05</v>
      </c>
      <c r="E1243" s="346"/>
    </row>
    <row r="1244" spans="1:5">
      <c r="A1244" s="342">
        <v>42836</v>
      </c>
      <c r="B1244" s="343" t="s">
        <v>13497</v>
      </c>
      <c r="C1244" s="344" t="s">
        <v>12379</v>
      </c>
      <c r="D1244" s="354">
        <v>4256.45</v>
      </c>
      <c r="E1244" s="346"/>
    </row>
    <row r="1245" spans="1:5">
      <c r="A1245" s="342">
        <v>42837</v>
      </c>
      <c r="B1245" s="343" t="s">
        <v>13498</v>
      </c>
      <c r="C1245" s="344" t="s">
        <v>12379</v>
      </c>
      <c r="D1245" s="354">
        <v>7091.02</v>
      </c>
      <c r="E1245" s="346"/>
    </row>
    <row r="1246" spans="1:5">
      <c r="A1246" s="342">
        <v>42838</v>
      </c>
      <c r="B1246" s="343" t="s">
        <v>13499</v>
      </c>
      <c r="C1246" s="344" t="s">
        <v>12379</v>
      </c>
      <c r="D1246" s="354">
        <v>5687</v>
      </c>
      <c r="E1246" s="346"/>
    </row>
    <row r="1247" spans="1:5">
      <c r="A1247" s="342">
        <v>42839</v>
      </c>
      <c r="B1247" s="343" t="s">
        <v>13500</v>
      </c>
      <c r="C1247" s="344" t="s">
        <v>12379</v>
      </c>
      <c r="D1247" s="354">
        <v>6366.76</v>
      </c>
      <c r="E1247" s="346"/>
    </row>
    <row r="1248" spans="1:5">
      <c r="A1248" s="342">
        <v>42840</v>
      </c>
      <c r="B1248" s="343" t="s">
        <v>13501</v>
      </c>
      <c r="C1248" s="344" t="s">
        <v>12379</v>
      </c>
      <c r="D1248" s="354">
        <v>8144.13</v>
      </c>
      <c r="E1248" s="346"/>
    </row>
    <row r="1249" spans="1:5">
      <c r="A1249" s="342">
        <v>42841</v>
      </c>
      <c r="B1249" s="343" t="s">
        <v>13502</v>
      </c>
      <c r="C1249" s="344" t="s">
        <v>12379</v>
      </c>
      <c r="D1249" s="354">
        <v>10422.799999999999</v>
      </c>
      <c r="E1249" s="346"/>
    </row>
    <row r="1250" spans="1:5">
      <c r="A1250" s="342">
        <v>40585</v>
      </c>
      <c r="B1250" s="343" t="s">
        <v>13503</v>
      </c>
      <c r="C1250" s="344" t="s">
        <v>12379</v>
      </c>
      <c r="D1250" s="354">
        <v>9136.2800000000007</v>
      </c>
      <c r="E1250" s="346"/>
    </row>
    <row r="1251" spans="1:5">
      <c r="A1251" s="342">
        <v>42843</v>
      </c>
      <c r="B1251" s="343" t="s">
        <v>13504</v>
      </c>
      <c r="C1251" s="344" t="s">
        <v>12379</v>
      </c>
      <c r="D1251" s="354">
        <v>9100.4599999999991</v>
      </c>
      <c r="E1251" s="346"/>
    </row>
    <row r="1252" spans="1:5">
      <c r="A1252" s="342">
        <v>42844</v>
      </c>
      <c r="B1252" s="343" t="s">
        <v>13505</v>
      </c>
      <c r="C1252" s="344" t="s">
        <v>12379</v>
      </c>
      <c r="D1252" s="354">
        <v>10207.219999999999</v>
      </c>
      <c r="E1252" s="346"/>
    </row>
    <row r="1253" spans="1:5">
      <c r="A1253" s="342">
        <v>42845</v>
      </c>
      <c r="B1253" s="343" t="s">
        <v>13506</v>
      </c>
      <c r="C1253" s="344" t="s">
        <v>12379</v>
      </c>
      <c r="D1253" s="354">
        <v>12471.45</v>
      </c>
      <c r="E1253" s="346"/>
    </row>
    <row r="1254" spans="1:5">
      <c r="A1254" s="342">
        <v>41179</v>
      </c>
      <c r="B1254" s="343" t="s">
        <v>13507</v>
      </c>
      <c r="C1254" s="344" t="s">
        <v>12379</v>
      </c>
      <c r="D1254" s="354">
        <v>10270</v>
      </c>
      <c r="E1254" s="346"/>
    </row>
    <row r="1255" spans="1:5">
      <c r="A1255" s="342">
        <v>42842</v>
      </c>
      <c r="B1255" s="343" t="s">
        <v>13508</v>
      </c>
      <c r="C1255" s="344" t="s">
        <v>12379</v>
      </c>
      <c r="D1255" s="354">
        <v>10997.01</v>
      </c>
      <c r="E1255" s="346"/>
    </row>
    <row r="1256" spans="1:5">
      <c r="A1256" s="342">
        <v>42848</v>
      </c>
      <c r="B1256" s="343" t="s">
        <v>13509</v>
      </c>
      <c r="C1256" s="344" t="s">
        <v>12379</v>
      </c>
      <c r="D1256" s="354">
        <v>12726.84</v>
      </c>
      <c r="E1256" s="346"/>
    </row>
    <row r="1257" spans="1:5">
      <c r="A1257" s="342">
        <v>42849</v>
      </c>
      <c r="B1257" s="343" t="s">
        <v>13510</v>
      </c>
      <c r="C1257" s="344" t="s">
        <v>12379</v>
      </c>
      <c r="D1257" s="354">
        <v>9012.2000000000007</v>
      </c>
      <c r="E1257" s="346"/>
    </row>
    <row r="1258" spans="1:5">
      <c r="A1258" s="342">
        <v>42850</v>
      </c>
      <c r="B1258" s="343" t="s">
        <v>13511</v>
      </c>
      <c r="C1258" s="344" t="s">
        <v>12379</v>
      </c>
      <c r="D1258" s="354">
        <v>9777.84</v>
      </c>
      <c r="E1258" s="346"/>
    </row>
    <row r="1259" spans="1:5">
      <c r="A1259" s="342">
        <v>42851</v>
      </c>
      <c r="B1259" s="343" t="s">
        <v>13512</v>
      </c>
      <c r="C1259" s="344" t="s">
        <v>12379</v>
      </c>
      <c r="D1259" s="354">
        <v>13416.5</v>
      </c>
      <c r="E1259" s="346"/>
    </row>
    <row r="1260" spans="1:5">
      <c r="A1260" s="342">
        <v>42852</v>
      </c>
      <c r="B1260" s="343" t="s">
        <v>13513</v>
      </c>
      <c r="C1260" s="344" t="s">
        <v>12379</v>
      </c>
      <c r="D1260" s="354">
        <v>14693.23</v>
      </c>
      <c r="E1260" s="346"/>
    </row>
    <row r="1261" spans="1:5">
      <c r="A1261" s="342">
        <v>42853</v>
      </c>
      <c r="B1261" s="343" t="s">
        <v>13514</v>
      </c>
      <c r="C1261" s="344" t="s">
        <v>12379</v>
      </c>
      <c r="D1261" s="354">
        <v>19322.86</v>
      </c>
      <c r="E1261" s="346"/>
    </row>
    <row r="1262" spans="1:5">
      <c r="A1262" s="342">
        <v>42854</v>
      </c>
      <c r="B1262" s="343" t="s">
        <v>13515</v>
      </c>
      <c r="C1262" s="344" t="s">
        <v>12379</v>
      </c>
      <c r="D1262" s="354">
        <v>22129.05</v>
      </c>
      <c r="E1262" s="346"/>
    </row>
    <row r="1263" spans="1:5">
      <c r="A1263" s="342">
        <v>42855</v>
      </c>
      <c r="B1263" s="343" t="s">
        <v>13516</v>
      </c>
      <c r="C1263" s="344" t="s">
        <v>12379</v>
      </c>
      <c r="D1263" s="354">
        <v>17493.45</v>
      </c>
      <c r="E1263" s="346"/>
    </row>
    <row r="1264" spans="1:5">
      <c r="A1264" s="342">
        <v>42856</v>
      </c>
      <c r="B1264" s="343" t="s">
        <v>13517</v>
      </c>
      <c r="C1264" s="344" t="s">
        <v>12379</v>
      </c>
      <c r="D1264" s="354">
        <v>19636.400000000001</v>
      </c>
      <c r="E1264" s="346"/>
    </row>
    <row r="1265" spans="1:5">
      <c r="A1265" s="342">
        <v>42858</v>
      </c>
      <c r="B1265" s="343" t="s">
        <v>13518</v>
      </c>
      <c r="C1265" s="344" t="s">
        <v>12379</v>
      </c>
      <c r="D1265" s="354">
        <v>21581.94</v>
      </c>
      <c r="E1265" s="346"/>
    </row>
    <row r="1266" spans="1:5">
      <c r="A1266" s="342">
        <v>42857</v>
      </c>
      <c r="B1266" s="343" t="s">
        <v>13519</v>
      </c>
      <c r="C1266" s="344" t="s">
        <v>12379</v>
      </c>
      <c r="D1266" s="354">
        <v>21581.94</v>
      </c>
      <c r="E1266" s="346"/>
    </row>
    <row r="1267" spans="1:5">
      <c r="A1267" s="342">
        <v>42859</v>
      </c>
      <c r="B1267" s="343" t="s">
        <v>13520</v>
      </c>
      <c r="C1267" s="344" t="s">
        <v>12379</v>
      </c>
      <c r="D1267" s="354">
        <v>24720.22</v>
      </c>
      <c r="E1267" s="346"/>
    </row>
    <row r="1268" spans="1:5">
      <c r="A1268" s="342">
        <v>42860</v>
      </c>
      <c r="B1268" s="343" t="s">
        <v>13521</v>
      </c>
      <c r="C1268" s="344" t="s">
        <v>12379</v>
      </c>
      <c r="D1268" s="354">
        <v>22937.69</v>
      </c>
      <c r="E1268" s="346"/>
    </row>
    <row r="1269" spans="1:5">
      <c r="A1269" s="342">
        <v>42861</v>
      </c>
      <c r="B1269" s="343" t="s">
        <v>13522</v>
      </c>
      <c r="C1269" s="344" t="s">
        <v>12379</v>
      </c>
      <c r="D1269" s="354">
        <v>25878.61</v>
      </c>
      <c r="E1269" s="346"/>
    </row>
    <row r="1270" spans="1:5">
      <c r="A1270" s="342">
        <v>42862</v>
      </c>
      <c r="B1270" s="343" t="s">
        <v>13523</v>
      </c>
      <c r="C1270" s="344" t="s">
        <v>12261</v>
      </c>
      <c r="D1270" s="345">
        <v>30.09</v>
      </c>
      <c r="E1270" s="346"/>
    </row>
    <row r="1271" spans="1:5">
      <c r="A1271" s="342">
        <v>42863</v>
      </c>
      <c r="B1271" s="343" t="s">
        <v>13524</v>
      </c>
      <c r="C1271" s="344" t="s">
        <v>12261</v>
      </c>
      <c r="D1271" s="345">
        <v>60.18</v>
      </c>
      <c r="E1271" s="346"/>
    </row>
    <row r="1272" spans="1:5">
      <c r="A1272" s="342">
        <v>42864</v>
      </c>
      <c r="B1272" s="343" t="s">
        <v>13525</v>
      </c>
      <c r="C1272" s="344" t="s">
        <v>12261</v>
      </c>
      <c r="D1272" s="345">
        <v>228.78</v>
      </c>
      <c r="E1272" s="346"/>
    </row>
    <row r="1273" spans="1:5" ht="18">
      <c r="A1273" s="342">
        <v>42865</v>
      </c>
      <c r="B1273" s="347" t="s">
        <v>13526</v>
      </c>
      <c r="C1273" s="344" t="s">
        <v>12379</v>
      </c>
      <c r="D1273" s="345">
        <v>29.72</v>
      </c>
      <c r="E1273" s="348"/>
    </row>
    <row r="1274" spans="1:5">
      <c r="A1274" s="342">
        <v>42867</v>
      </c>
      <c r="B1274" s="343" t="s">
        <v>13527</v>
      </c>
      <c r="C1274" s="344" t="s">
        <v>12261</v>
      </c>
      <c r="D1274" s="345">
        <v>270.45999999999998</v>
      </c>
      <c r="E1274" s="346"/>
    </row>
    <row r="1275" spans="1:5">
      <c r="A1275" s="342">
        <v>42868</v>
      </c>
      <c r="B1275" s="343" t="s">
        <v>13528</v>
      </c>
      <c r="C1275" s="344" t="s">
        <v>12261</v>
      </c>
      <c r="D1275" s="345">
        <v>399.16</v>
      </c>
      <c r="E1275" s="346"/>
    </row>
    <row r="1276" spans="1:5">
      <c r="A1276" s="342">
        <v>42869</v>
      </c>
      <c r="B1276" s="343" t="s">
        <v>13529</v>
      </c>
      <c r="C1276" s="344" t="s">
        <v>12261</v>
      </c>
      <c r="D1276" s="345">
        <v>352.18</v>
      </c>
      <c r="E1276" s="346"/>
    </row>
    <row r="1277" spans="1:5">
      <c r="A1277" s="342">
        <v>42870</v>
      </c>
      <c r="B1277" s="343" t="s">
        <v>13530</v>
      </c>
      <c r="C1277" s="344" t="s">
        <v>12261</v>
      </c>
      <c r="D1277" s="345">
        <v>328.25</v>
      </c>
      <c r="E1277" s="346"/>
    </row>
    <row r="1278" spans="1:5">
      <c r="A1278" s="342">
        <v>42880</v>
      </c>
      <c r="B1278" s="343" t="s">
        <v>13531</v>
      </c>
      <c r="C1278" s="344" t="s">
        <v>12276</v>
      </c>
      <c r="D1278" s="345">
        <v>939.1</v>
      </c>
      <c r="E1278" s="346"/>
    </row>
    <row r="1279" spans="1:5">
      <c r="A1279" s="342">
        <v>42883</v>
      </c>
      <c r="B1279" s="343" t="s">
        <v>13532</v>
      </c>
      <c r="C1279" s="344" t="s">
        <v>12379</v>
      </c>
      <c r="D1279" s="345">
        <v>54.26</v>
      </c>
      <c r="E1279" s="343" t="s">
        <v>12319</v>
      </c>
    </row>
    <row r="1280" spans="1:5" ht="18">
      <c r="A1280" s="342">
        <v>42899</v>
      </c>
      <c r="B1280" s="347" t="s">
        <v>13533</v>
      </c>
      <c r="C1280" s="344" t="s">
        <v>12379</v>
      </c>
      <c r="D1280" s="345">
        <v>93.36</v>
      </c>
      <c r="E1280" s="343" t="s">
        <v>12319</v>
      </c>
    </row>
    <row r="1281" spans="1:5">
      <c r="A1281" s="342">
        <v>42901</v>
      </c>
      <c r="B1281" s="343" t="s">
        <v>13534</v>
      </c>
      <c r="C1281" s="344" t="s">
        <v>12379</v>
      </c>
      <c r="D1281" s="345">
        <v>76.489999999999995</v>
      </c>
      <c r="E1281" s="346"/>
    </row>
    <row r="1282" spans="1:5">
      <c r="A1282" s="342">
        <v>42900</v>
      </c>
      <c r="B1282" s="343" t="s">
        <v>13535</v>
      </c>
      <c r="C1282" s="344" t="s">
        <v>12379</v>
      </c>
      <c r="D1282" s="345">
        <v>46.19</v>
      </c>
      <c r="E1282" s="346"/>
    </row>
    <row r="1283" spans="1:5">
      <c r="A1283" s="342">
        <v>41185</v>
      </c>
      <c r="B1283" s="343" t="s">
        <v>13536</v>
      </c>
      <c r="C1283" s="344" t="s">
        <v>12379</v>
      </c>
      <c r="D1283" s="345">
        <v>14.46</v>
      </c>
      <c r="E1283" s="343" t="s">
        <v>12319</v>
      </c>
    </row>
    <row r="1284" spans="1:5" ht="18">
      <c r="A1284" s="342">
        <v>42903</v>
      </c>
      <c r="B1284" s="347" t="s">
        <v>13537</v>
      </c>
      <c r="C1284" s="344" t="s">
        <v>12379</v>
      </c>
      <c r="D1284" s="345">
        <v>188.44</v>
      </c>
      <c r="E1284" s="343" t="s">
        <v>12319</v>
      </c>
    </row>
    <row r="1285" spans="1:5" ht="18">
      <c r="A1285" s="342">
        <v>42904</v>
      </c>
      <c r="B1285" s="347" t="s">
        <v>13538</v>
      </c>
      <c r="C1285" s="344" t="s">
        <v>12379</v>
      </c>
      <c r="D1285" s="345">
        <v>126.89</v>
      </c>
      <c r="E1285" s="343" t="s">
        <v>12319</v>
      </c>
    </row>
    <row r="1286" spans="1:5" ht="18">
      <c r="A1286" s="342">
        <v>42902</v>
      </c>
      <c r="B1286" s="347" t="s">
        <v>13539</v>
      </c>
      <c r="C1286" s="344" t="s">
        <v>12379</v>
      </c>
      <c r="D1286" s="345">
        <v>135.41</v>
      </c>
      <c r="E1286" s="348"/>
    </row>
    <row r="1287" spans="1:5">
      <c r="A1287" s="342">
        <v>42905</v>
      </c>
      <c r="B1287" s="343" t="s">
        <v>13540</v>
      </c>
      <c r="C1287" s="344" t="s">
        <v>12379</v>
      </c>
      <c r="D1287" s="345">
        <v>43.48</v>
      </c>
      <c r="E1287" s="346"/>
    </row>
    <row r="1288" spans="1:5" ht="18">
      <c r="A1288" s="342">
        <v>43120</v>
      </c>
      <c r="B1288" s="347" t="s">
        <v>13541</v>
      </c>
      <c r="C1288" s="344" t="s">
        <v>12379</v>
      </c>
      <c r="D1288" s="345">
        <v>139.09</v>
      </c>
      <c r="E1288" s="343" t="s">
        <v>12319</v>
      </c>
    </row>
    <row r="1289" spans="1:5" ht="18">
      <c r="A1289" s="342">
        <v>42906</v>
      </c>
      <c r="B1289" s="347" t="s">
        <v>13542</v>
      </c>
      <c r="C1289" s="344" t="s">
        <v>12379</v>
      </c>
      <c r="D1289" s="345">
        <v>155.9</v>
      </c>
      <c r="E1289" s="343" t="s">
        <v>12319</v>
      </c>
    </row>
    <row r="1290" spans="1:5" ht="18">
      <c r="A1290" s="342">
        <v>42907</v>
      </c>
      <c r="B1290" s="347" t="s">
        <v>13543</v>
      </c>
      <c r="C1290" s="344" t="s">
        <v>12379</v>
      </c>
      <c r="D1290" s="345">
        <v>170.09</v>
      </c>
      <c r="E1290" s="343" t="s">
        <v>12319</v>
      </c>
    </row>
    <row r="1291" spans="1:5" ht="18">
      <c r="A1291" s="342">
        <v>42908</v>
      </c>
      <c r="B1291" s="347" t="s">
        <v>13544</v>
      </c>
      <c r="C1291" s="344" t="s">
        <v>12379</v>
      </c>
      <c r="D1291" s="345">
        <v>161.83000000000001</v>
      </c>
      <c r="E1291" s="343" t="s">
        <v>12319</v>
      </c>
    </row>
    <row r="1292" spans="1:5" ht="18">
      <c r="A1292" s="342">
        <v>43122</v>
      </c>
      <c r="B1292" s="347" t="s">
        <v>13545</v>
      </c>
      <c r="C1292" s="344" t="s">
        <v>12379</v>
      </c>
      <c r="D1292" s="345">
        <v>160.41</v>
      </c>
      <c r="E1292" s="343" t="s">
        <v>12319</v>
      </c>
    </row>
    <row r="1293" spans="1:5" ht="18">
      <c r="A1293" s="342">
        <v>42913</v>
      </c>
      <c r="B1293" s="347" t="s">
        <v>13546</v>
      </c>
      <c r="C1293" s="344" t="s">
        <v>12379</v>
      </c>
      <c r="D1293" s="345">
        <v>196.05</v>
      </c>
      <c r="E1293" s="343" t="s">
        <v>12319</v>
      </c>
    </row>
    <row r="1294" spans="1:5" ht="18">
      <c r="A1294" s="342">
        <v>42910</v>
      </c>
      <c r="B1294" s="347" t="s">
        <v>13547</v>
      </c>
      <c r="C1294" s="344" t="s">
        <v>12379</v>
      </c>
      <c r="D1294" s="345">
        <v>369.78</v>
      </c>
      <c r="E1294" s="343" t="s">
        <v>12319</v>
      </c>
    </row>
    <row r="1295" spans="1:5" ht="18">
      <c r="A1295" s="342">
        <v>42909</v>
      </c>
      <c r="B1295" s="347" t="s">
        <v>13548</v>
      </c>
      <c r="C1295" s="344" t="s">
        <v>12379</v>
      </c>
      <c r="D1295" s="345">
        <v>240.52</v>
      </c>
      <c r="E1295" s="343" t="s">
        <v>12319</v>
      </c>
    </row>
    <row r="1296" spans="1:5" ht="18">
      <c r="A1296" s="342">
        <v>42911</v>
      </c>
      <c r="B1296" s="347" t="s">
        <v>13549</v>
      </c>
      <c r="C1296" s="344" t="s">
        <v>12379</v>
      </c>
      <c r="D1296" s="345">
        <v>177.02</v>
      </c>
      <c r="E1296" s="343" t="s">
        <v>12319</v>
      </c>
    </row>
    <row r="1297" spans="1:5" ht="18">
      <c r="A1297" s="342">
        <v>42912</v>
      </c>
      <c r="B1297" s="347" t="s">
        <v>13550</v>
      </c>
      <c r="C1297" s="344" t="s">
        <v>12379</v>
      </c>
      <c r="D1297" s="345">
        <v>181.86</v>
      </c>
      <c r="E1297" s="343" t="s">
        <v>12319</v>
      </c>
    </row>
    <row r="1298" spans="1:5" ht="18">
      <c r="A1298" s="342">
        <v>42915</v>
      </c>
      <c r="B1298" s="347" t="s">
        <v>13551</v>
      </c>
      <c r="C1298" s="344" t="s">
        <v>12379</v>
      </c>
      <c r="D1298" s="345">
        <v>212.59</v>
      </c>
      <c r="E1298" s="343" t="s">
        <v>12319</v>
      </c>
    </row>
    <row r="1299" spans="1:5" ht="18">
      <c r="A1299" s="342">
        <v>42914</v>
      </c>
      <c r="B1299" s="347" t="s">
        <v>13552</v>
      </c>
      <c r="C1299" s="344" t="s">
        <v>12379</v>
      </c>
      <c r="D1299" s="345">
        <v>155.43</v>
      </c>
      <c r="E1299" s="343" t="s">
        <v>12319</v>
      </c>
    </row>
    <row r="1300" spans="1:5" ht="18">
      <c r="A1300" s="342">
        <v>42917</v>
      </c>
      <c r="B1300" s="347" t="s">
        <v>13553</v>
      </c>
      <c r="C1300" s="344" t="s">
        <v>12379</v>
      </c>
      <c r="D1300" s="354">
        <v>1193.49</v>
      </c>
      <c r="E1300" s="348"/>
    </row>
    <row r="1301" spans="1:5" ht="18">
      <c r="A1301" s="342">
        <v>42918</v>
      </c>
      <c r="B1301" s="347" t="s">
        <v>13554</v>
      </c>
      <c r="C1301" s="344" t="s">
        <v>12379</v>
      </c>
      <c r="D1301" s="354">
        <v>1547.19</v>
      </c>
      <c r="E1301" s="348"/>
    </row>
    <row r="1302" spans="1:5" ht="18">
      <c r="A1302" s="342">
        <v>42916</v>
      </c>
      <c r="B1302" s="347" t="s">
        <v>13555</v>
      </c>
      <c r="C1302" s="344" t="s">
        <v>12379</v>
      </c>
      <c r="D1302" s="345">
        <v>902.6</v>
      </c>
      <c r="E1302" s="348"/>
    </row>
    <row r="1303" spans="1:5" ht="18">
      <c r="A1303" s="342">
        <v>42919</v>
      </c>
      <c r="B1303" s="347" t="s">
        <v>13556</v>
      </c>
      <c r="C1303" s="344" t="s">
        <v>12379</v>
      </c>
      <c r="D1303" s="345">
        <v>117.81</v>
      </c>
      <c r="E1303" s="343" t="s">
        <v>12319</v>
      </c>
    </row>
    <row r="1304" spans="1:5" ht="18">
      <c r="A1304" s="342">
        <v>42920</v>
      </c>
      <c r="B1304" s="347" t="s">
        <v>13557</v>
      </c>
      <c r="C1304" s="344" t="s">
        <v>12379</v>
      </c>
      <c r="D1304" s="345">
        <v>914.15</v>
      </c>
      <c r="E1304" s="348"/>
    </row>
    <row r="1305" spans="1:5" ht="18">
      <c r="A1305" s="342">
        <v>42921</v>
      </c>
      <c r="B1305" s="347" t="s">
        <v>13558</v>
      </c>
      <c r="C1305" s="344" t="s">
        <v>12379</v>
      </c>
      <c r="D1305" s="345">
        <v>253.61</v>
      </c>
      <c r="E1305" s="348"/>
    </row>
    <row r="1306" spans="1:5">
      <c r="A1306" s="342">
        <v>42922</v>
      </c>
      <c r="B1306" s="343" t="s">
        <v>13559</v>
      </c>
      <c r="C1306" s="344" t="s">
        <v>12379</v>
      </c>
      <c r="D1306" s="345">
        <v>42.73</v>
      </c>
      <c r="E1306" s="346"/>
    </row>
    <row r="1307" spans="1:5">
      <c r="A1307" s="342">
        <v>42923</v>
      </c>
      <c r="B1307" s="343" t="s">
        <v>13560</v>
      </c>
      <c r="C1307" s="344" t="s">
        <v>12379</v>
      </c>
      <c r="D1307" s="345">
        <v>46.52</v>
      </c>
      <c r="E1307" s="346"/>
    </row>
    <row r="1308" spans="1:5">
      <c r="A1308" s="342">
        <v>42924</v>
      </c>
      <c r="B1308" s="343" t="s">
        <v>13561</v>
      </c>
      <c r="C1308" s="344" t="s">
        <v>12379</v>
      </c>
      <c r="D1308" s="345">
        <v>29.67</v>
      </c>
      <c r="E1308" s="346"/>
    </row>
    <row r="1309" spans="1:5">
      <c r="A1309" s="342">
        <v>42925</v>
      </c>
      <c r="B1309" s="343" t="s">
        <v>13562</v>
      </c>
      <c r="C1309" s="344" t="s">
        <v>12379</v>
      </c>
      <c r="D1309" s="345">
        <v>10.18</v>
      </c>
      <c r="E1309" s="346"/>
    </row>
    <row r="1310" spans="1:5">
      <c r="A1310" s="342">
        <v>42926</v>
      </c>
      <c r="B1310" s="343" t="s">
        <v>13563</v>
      </c>
      <c r="C1310" s="344" t="s">
        <v>12379</v>
      </c>
      <c r="D1310" s="345">
        <v>11.96</v>
      </c>
      <c r="E1310" s="346"/>
    </row>
    <row r="1311" spans="1:5">
      <c r="A1311" s="342">
        <v>42927</v>
      </c>
      <c r="B1311" s="343" t="s">
        <v>13564</v>
      </c>
      <c r="C1311" s="344" t="s">
        <v>12379</v>
      </c>
      <c r="D1311" s="345">
        <v>12.59</v>
      </c>
      <c r="E1311" s="346"/>
    </row>
    <row r="1312" spans="1:5">
      <c r="A1312" s="342">
        <v>42928</v>
      </c>
      <c r="B1312" s="343" t="s">
        <v>13565</v>
      </c>
      <c r="C1312" s="344" t="s">
        <v>12379</v>
      </c>
      <c r="D1312" s="345">
        <v>25.9</v>
      </c>
      <c r="E1312" s="346"/>
    </row>
    <row r="1313" spans="1:5" ht="18">
      <c r="A1313" s="342">
        <v>42942</v>
      </c>
      <c r="B1313" s="347" t="s">
        <v>13566</v>
      </c>
      <c r="C1313" s="344" t="s">
        <v>12379</v>
      </c>
      <c r="D1313" s="345">
        <v>136.58000000000001</v>
      </c>
      <c r="E1313" s="348"/>
    </row>
    <row r="1314" spans="1:5">
      <c r="A1314" s="342">
        <v>42944</v>
      </c>
      <c r="B1314" s="343" t="s">
        <v>13567</v>
      </c>
      <c r="C1314" s="344" t="s">
        <v>12261</v>
      </c>
      <c r="D1314" s="345">
        <v>92.9</v>
      </c>
      <c r="E1314" s="346"/>
    </row>
    <row r="1315" spans="1:5">
      <c r="A1315" s="342">
        <v>42943</v>
      </c>
      <c r="B1315" s="343" t="s">
        <v>13568</v>
      </c>
      <c r="C1315" s="344" t="s">
        <v>12261</v>
      </c>
      <c r="D1315" s="345">
        <v>86.02</v>
      </c>
      <c r="E1315" s="346"/>
    </row>
    <row r="1316" spans="1:5">
      <c r="A1316" s="342">
        <v>42946</v>
      </c>
      <c r="B1316" s="343" t="s">
        <v>13569</v>
      </c>
      <c r="C1316" s="344" t="s">
        <v>12261</v>
      </c>
      <c r="D1316" s="345">
        <v>130.41</v>
      </c>
      <c r="E1316" s="346"/>
    </row>
    <row r="1317" spans="1:5">
      <c r="A1317" s="342">
        <v>42945</v>
      </c>
      <c r="B1317" s="343" t="s">
        <v>13570</v>
      </c>
      <c r="C1317" s="344" t="s">
        <v>12261</v>
      </c>
      <c r="D1317" s="345">
        <v>126.78</v>
      </c>
      <c r="E1317" s="346"/>
    </row>
    <row r="1318" spans="1:5">
      <c r="A1318" s="342">
        <v>42948</v>
      </c>
      <c r="B1318" s="343" t="s">
        <v>13571</v>
      </c>
      <c r="C1318" s="344" t="s">
        <v>12261</v>
      </c>
      <c r="D1318" s="345">
        <v>186.65</v>
      </c>
      <c r="E1318" s="346"/>
    </row>
    <row r="1319" spans="1:5">
      <c r="A1319" s="342">
        <v>42947</v>
      </c>
      <c r="B1319" s="343" t="s">
        <v>13572</v>
      </c>
      <c r="C1319" s="344" t="s">
        <v>12261</v>
      </c>
      <c r="D1319" s="345">
        <v>187.92</v>
      </c>
      <c r="E1319" s="346"/>
    </row>
    <row r="1320" spans="1:5">
      <c r="A1320" s="342">
        <v>42949</v>
      </c>
      <c r="B1320" s="343" t="s">
        <v>13573</v>
      </c>
      <c r="C1320" s="344" t="s">
        <v>12261</v>
      </c>
      <c r="D1320" s="345">
        <v>192.23</v>
      </c>
      <c r="E1320" s="346"/>
    </row>
    <row r="1321" spans="1:5">
      <c r="A1321" s="342">
        <v>42950</v>
      </c>
      <c r="B1321" s="343" t="s">
        <v>13574</v>
      </c>
      <c r="C1321" s="344" t="s">
        <v>12261</v>
      </c>
      <c r="D1321" s="345">
        <v>193.98</v>
      </c>
      <c r="E1321" s="346"/>
    </row>
    <row r="1322" spans="1:5">
      <c r="A1322" s="342">
        <v>42951</v>
      </c>
      <c r="B1322" s="343" t="s">
        <v>13575</v>
      </c>
      <c r="C1322" s="344" t="s">
        <v>12261</v>
      </c>
      <c r="D1322" s="345">
        <v>235.84</v>
      </c>
      <c r="E1322" s="346"/>
    </row>
    <row r="1323" spans="1:5">
      <c r="A1323" s="342">
        <v>42952</v>
      </c>
      <c r="B1323" s="343" t="s">
        <v>13576</v>
      </c>
      <c r="C1323" s="344" t="s">
        <v>12261</v>
      </c>
      <c r="D1323" s="345">
        <v>241.39</v>
      </c>
      <c r="E1323" s="346"/>
    </row>
    <row r="1324" spans="1:5">
      <c r="A1324" s="342">
        <v>42953</v>
      </c>
      <c r="B1324" s="343" t="s">
        <v>13577</v>
      </c>
      <c r="C1324" s="344" t="s">
        <v>12261</v>
      </c>
      <c r="D1324" s="345">
        <v>408.2</v>
      </c>
      <c r="E1324" s="346"/>
    </row>
    <row r="1325" spans="1:5">
      <c r="A1325" s="342">
        <v>42954</v>
      </c>
      <c r="B1325" s="343" t="s">
        <v>13578</v>
      </c>
      <c r="C1325" s="344" t="s">
        <v>12261</v>
      </c>
      <c r="D1325" s="345">
        <v>428.73</v>
      </c>
      <c r="E1325" s="346"/>
    </row>
    <row r="1326" spans="1:5">
      <c r="A1326" s="342">
        <v>42955</v>
      </c>
      <c r="B1326" s="343" t="s">
        <v>13579</v>
      </c>
      <c r="C1326" s="344" t="s">
        <v>12261</v>
      </c>
      <c r="D1326" s="345">
        <v>353.74</v>
      </c>
      <c r="E1326" s="346"/>
    </row>
    <row r="1327" spans="1:5">
      <c r="A1327" s="342">
        <v>42956</v>
      </c>
      <c r="B1327" s="343" t="s">
        <v>13580</v>
      </c>
      <c r="C1327" s="344" t="s">
        <v>12261</v>
      </c>
      <c r="D1327" s="345">
        <v>126.78</v>
      </c>
      <c r="E1327" s="346"/>
    </row>
    <row r="1328" spans="1:5" ht="18">
      <c r="A1328" s="342">
        <v>42957</v>
      </c>
      <c r="B1328" s="347" t="s">
        <v>13581</v>
      </c>
      <c r="C1328" s="344" t="s">
        <v>12261</v>
      </c>
      <c r="D1328" s="345">
        <v>288.7</v>
      </c>
      <c r="E1328" s="348"/>
    </row>
    <row r="1329" spans="1:5" ht="18">
      <c r="A1329" s="342">
        <v>42958</v>
      </c>
      <c r="B1329" s="347" t="s">
        <v>13582</v>
      </c>
      <c r="C1329" s="344" t="s">
        <v>12261</v>
      </c>
      <c r="D1329" s="345">
        <v>356.99</v>
      </c>
      <c r="E1329" s="343" t="s">
        <v>12319</v>
      </c>
    </row>
    <row r="1330" spans="1:5" ht="18">
      <c r="A1330" s="342">
        <v>42959</v>
      </c>
      <c r="B1330" s="347" t="s">
        <v>13583</v>
      </c>
      <c r="C1330" s="344" t="s">
        <v>12261</v>
      </c>
      <c r="D1330" s="345">
        <v>360.43</v>
      </c>
      <c r="E1330" s="343" t="s">
        <v>12319</v>
      </c>
    </row>
    <row r="1331" spans="1:5" ht="18">
      <c r="A1331" s="342">
        <v>42961</v>
      </c>
      <c r="B1331" s="347" t="s">
        <v>13584</v>
      </c>
      <c r="C1331" s="344" t="s">
        <v>12261</v>
      </c>
      <c r="D1331" s="345">
        <v>36.46</v>
      </c>
      <c r="E1331" s="348"/>
    </row>
    <row r="1332" spans="1:5" ht="18">
      <c r="A1332" s="342">
        <v>42962</v>
      </c>
      <c r="B1332" s="347" t="s">
        <v>13584</v>
      </c>
      <c r="C1332" s="344" t="s">
        <v>12261</v>
      </c>
      <c r="D1332" s="345">
        <v>36.46</v>
      </c>
      <c r="E1332" s="348"/>
    </row>
    <row r="1333" spans="1:5">
      <c r="A1333" s="342">
        <v>42960</v>
      </c>
      <c r="B1333" s="343" t="s">
        <v>13585</v>
      </c>
      <c r="C1333" s="344" t="s">
        <v>12261</v>
      </c>
      <c r="D1333" s="345">
        <v>24.97</v>
      </c>
      <c r="E1333" s="346"/>
    </row>
    <row r="1334" spans="1:5" ht="18">
      <c r="A1334" s="342">
        <v>42964</v>
      </c>
      <c r="B1334" s="347" t="s">
        <v>13586</v>
      </c>
      <c r="C1334" s="344" t="s">
        <v>12261</v>
      </c>
      <c r="D1334" s="345">
        <v>38.729999999999997</v>
      </c>
      <c r="E1334" s="348"/>
    </row>
    <row r="1335" spans="1:5">
      <c r="A1335" s="342">
        <v>42963</v>
      </c>
      <c r="B1335" s="343" t="s">
        <v>13587</v>
      </c>
      <c r="C1335" s="344" t="s">
        <v>12261</v>
      </c>
      <c r="D1335" s="345">
        <v>27.14</v>
      </c>
      <c r="E1335" s="346"/>
    </row>
    <row r="1336" spans="1:5" ht="18">
      <c r="A1336" s="342">
        <v>42966</v>
      </c>
      <c r="B1336" s="347" t="s">
        <v>13588</v>
      </c>
      <c r="C1336" s="344" t="s">
        <v>12261</v>
      </c>
      <c r="D1336" s="345">
        <v>43.13</v>
      </c>
      <c r="E1336" s="348"/>
    </row>
    <row r="1337" spans="1:5">
      <c r="A1337" s="342">
        <v>42965</v>
      </c>
      <c r="B1337" s="343" t="s">
        <v>13589</v>
      </c>
      <c r="C1337" s="344" t="s">
        <v>12261</v>
      </c>
      <c r="D1337" s="345">
        <v>31.5</v>
      </c>
      <c r="E1337" s="346"/>
    </row>
    <row r="1338" spans="1:5" ht="18">
      <c r="A1338" s="342">
        <v>42968</v>
      </c>
      <c r="B1338" s="347" t="s">
        <v>13590</v>
      </c>
      <c r="C1338" s="344" t="s">
        <v>12261</v>
      </c>
      <c r="D1338" s="345">
        <v>55.38</v>
      </c>
      <c r="E1338" s="348"/>
    </row>
    <row r="1339" spans="1:5">
      <c r="A1339" s="342">
        <v>42967</v>
      </c>
      <c r="B1339" s="343" t="s">
        <v>13591</v>
      </c>
      <c r="C1339" s="344" t="s">
        <v>12261</v>
      </c>
      <c r="D1339" s="345">
        <v>45.4</v>
      </c>
      <c r="E1339" s="346"/>
    </row>
    <row r="1340" spans="1:5" ht="18">
      <c r="A1340" s="342">
        <v>42970</v>
      </c>
      <c r="B1340" s="347" t="s">
        <v>13592</v>
      </c>
      <c r="C1340" s="344" t="s">
        <v>12261</v>
      </c>
      <c r="D1340" s="345">
        <v>63.7</v>
      </c>
      <c r="E1340" s="348"/>
    </row>
    <row r="1341" spans="1:5">
      <c r="A1341" s="342">
        <v>42969</v>
      </c>
      <c r="B1341" s="343" t="s">
        <v>13593</v>
      </c>
      <c r="C1341" s="344" t="s">
        <v>12261</v>
      </c>
      <c r="D1341" s="345">
        <v>54.28</v>
      </c>
      <c r="E1341" s="346"/>
    </row>
    <row r="1342" spans="1:5" ht="18">
      <c r="A1342" s="342">
        <v>42973</v>
      </c>
      <c r="B1342" s="347" t="s">
        <v>13594</v>
      </c>
      <c r="C1342" s="344" t="s">
        <v>12261</v>
      </c>
      <c r="D1342" s="345">
        <v>76.19</v>
      </c>
      <c r="E1342" s="348"/>
    </row>
    <row r="1343" spans="1:5" ht="18">
      <c r="A1343" s="342">
        <v>42979</v>
      </c>
      <c r="B1343" s="347" t="s">
        <v>13595</v>
      </c>
      <c r="C1343" s="344" t="s">
        <v>12261</v>
      </c>
      <c r="D1343" s="345">
        <v>76.19</v>
      </c>
      <c r="E1343" s="348"/>
    </row>
    <row r="1344" spans="1:5">
      <c r="A1344" s="342">
        <v>42971</v>
      </c>
      <c r="B1344" s="343" t="s">
        <v>13596</v>
      </c>
      <c r="C1344" s="344" t="s">
        <v>12261</v>
      </c>
      <c r="D1344" s="345">
        <v>67.94</v>
      </c>
      <c r="E1344" s="346"/>
    </row>
    <row r="1345" spans="1:5" ht="18">
      <c r="A1345" s="342">
        <v>42981</v>
      </c>
      <c r="B1345" s="347" t="s">
        <v>13597</v>
      </c>
      <c r="C1345" s="344" t="s">
        <v>12259</v>
      </c>
      <c r="D1345" s="345">
        <v>261.54000000000002</v>
      </c>
      <c r="E1345" s="343" t="s">
        <v>12319</v>
      </c>
    </row>
    <row r="1346" spans="1:5" ht="18">
      <c r="A1346" s="342">
        <v>42982</v>
      </c>
      <c r="B1346" s="347" t="s">
        <v>13598</v>
      </c>
      <c r="C1346" s="344" t="s">
        <v>12261</v>
      </c>
      <c r="D1346" s="345">
        <v>190.4</v>
      </c>
      <c r="E1346" s="343" t="s">
        <v>12319</v>
      </c>
    </row>
    <row r="1347" spans="1:5" ht="18">
      <c r="A1347" s="342">
        <v>42987</v>
      </c>
      <c r="B1347" s="347" t="s">
        <v>13599</v>
      </c>
      <c r="C1347" s="344" t="s">
        <v>12259</v>
      </c>
      <c r="D1347" s="345">
        <v>116.68</v>
      </c>
      <c r="E1347" s="343" t="s">
        <v>12319</v>
      </c>
    </row>
    <row r="1348" spans="1:5" ht="18">
      <c r="A1348" s="342">
        <v>42988</v>
      </c>
      <c r="B1348" s="347" t="s">
        <v>13600</v>
      </c>
      <c r="C1348" s="344" t="s">
        <v>12259</v>
      </c>
      <c r="D1348" s="345">
        <v>102.02</v>
      </c>
      <c r="E1348" s="343" t="s">
        <v>12319</v>
      </c>
    </row>
    <row r="1349" spans="1:5">
      <c r="A1349" s="342">
        <v>42989</v>
      </c>
      <c r="B1349" s="343" t="s">
        <v>13601</v>
      </c>
      <c r="C1349" s="344" t="s">
        <v>12259</v>
      </c>
      <c r="D1349" s="345">
        <v>12.86</v>
      </c>
      <c r="E1349" s="346"/>
    </row>
    <row r="1350" spans="1:5" ht="18">
      <c r="A1350" s="342">
        <v>42991</v>
      </c>
      <c r="B1350" s="347" t="s">
        <v>13602</v>
      </c>
      <c r="C1350" s="344" t="s">
        <v>12259</v>
      </c>
      <c r="D1350" s="345">
        <v>153.63999999999999</v>
      </c>
      <c r="E1350" s="343" t="s">
        <v>12319</v>
      </c>
    </row>
    <row r="1351" spans="1:5" ht="18">
      <c r="A1351" s="342">
        <v>42992</v>
      </c>
      <c r="B1351" s="347" t="s">
        <v>13603</v>
      </c>
      <c r="C1351" s="344" t="s">
        <v>12259</v>
      </c>
      <c r="D1351" s="345">
        <v>129.80000000000001</v>
      </c>
      <c r="E1351" s="343" t="s">
        <v>12319</v>
      </c>
    </row>
    <row r="1352" spans="1:5" ht="18">
      <c r="A1352" s="342">
        <v>42993</v>
      </c>
      <c r="B1352" s="347" t="s">
        <v>13604</v>
      </c>
      <c r="C1352" s="344" t="s">
        <v>12259</v>
      </c>
      <c r="D1352" s="345">
        <v>109.59</v>
      </c>
      <c r="E1352" s="343" t="s">
        <v>12319</v>
      </c>
    </row>
    <row r="1353" spans="1:5" ht="18">
      <c r="A1353" s="342">
        <v>42994</v>
      </c>
      <c r="B1353" s="347" t="s">
        <v>13605</v>
      </c>
      <c r="C1353" s="344" t="s">
        <v>12259</v>
      </c>
      <c r="D1353" s="345">
        <v>221.97</v>
      </c>
      <c r="E1353" s="343" t="s">
        <v>12319</v>
      </c>
    </row>
    <row r="1354" spans="1:5" ht="18">
      <c r="A1354" s="342">
        <v>43070</v>
      </c>
      <c r="B1354" s="347" t="s">
        <v>13606</v>
      </c>
      <c r="C1354" s="344" t="s">
        <v>12259</v>
      </c>
      <c r="D1354" s="345">
        <v>334.12</v>
      </c>
      <c r="E1354" s="348"/>
    </row>
    <row r="1355" spans="1:5">
      <c r="A1355" s="342">
        <v>42996</v>
      </c>
      <c r="B1355" s="343" t="s">
        <v>13607</v>
      </c>
      <c r="C1355" s="344" t="s">
        <v>12261</v>
      </c>
      <c r="D1355" s="345">
        <v>683.35</v>
      </c>
      <c r="E1355" s="343" t="s">
        <v>12319</v>
      </c>
    </row>
    <row r="1356" spans="1:5">
      <c r="A1356" s="342">
        <v>43012</v>
      </c>
      <c r="B1356" s="343" t="s">
        <v>13608</v>
      </c>
      <c r="C1356" s="344" t="s">
        <v>12259</v>
      </c>
      <c r="D1356" s="345">
        <v>18.95</v>
      </c>
      <c r="E1356" s="346"/>
    </row>
    <row r="1357" spans="1:5" ht="18">
      <c r="A1357" s="342">
        <v>43011</v>
      </c>
      <c r="B1357" s="347" t="s">
        <v>13609</v>
      </c>
      <c r="C1357" s="344" t="s">
        <v>12259</v>
      </c>
      <c r="D1357" s="345">
        <v>13.2</v>
      </c>
      <c r="E1357" s="348"/>
    </row>
    <row r="1358" spans="1:5">
      <c r="A1358" s="342">
        <v>43003</v>
      </c>
      <c r="B1358" s="343" t="s">
        <v>13610</v>
      </c>
      <c r="C1358" s="344" t="s">
        <v>12261</v>
      </c>
      <c r="D1358" s="345">
        <v>200.93</v>
      </c>
      <c r="E1358" s="343" t="s">
        <v>12319</v>
      </c>
    </row>
    <row r="1359" spans="1:5">
      <c r="A1359" s="342">
        <v>43004</v>
      </c>
      <c r="B1359" s="343" t="s">
        <v>13611</v>
      </c>
      <c r="C1359" s="344" t="s">
        <v>12259</v>
      </c>
      <c r="D1359" s="345">
        <v>52.21</v>
      </c>
      <c r="E1359" s="346"/>
    </row>
    <row r="1360" spans="1:5">
      <c r="A1360" s="342">
        <v>43005</v>
      </c>
      <c r="B1360" s="343" t="s">
        <v>13612</v>
      </c>
      <c r="C1360" s="344" t="s">
        <v>12379</v>
      </c>
      <c r="D1360" s="345">
        <v>46.79</v>
      </c>
      <c r="E1360" s="346"/>
    </row>
    <row r="1361" spans="1:5">
      <c r="A1361" s="342">
        <v>43006</v>
      </c>
      <c r="B1361" s="343" t="s">
        <v>13613</v>
      </c>
      <c r="C1361" s="344" t="s">
        <v>12379</v>
      </c>
      <c r="D1361" s="345">
        <v>75.61</v>
      </c>
      <c r="E1361" s="346"/>
    </row>
    <row r="1362" spans="1:5">
      <c r="A1362" s="342">
        <v>43007</v>
      </c>
      <c r="B1362" s="343" t="s">
        <v>13614</v>
      </c>
      <c r="C1362" s="344" t="s">
        <v>12379</v>
      </c>
      <c r="D1362" s="345">
        <v>24.63</v>
      </c>
      <c r="E1362" s="346"/>
    </row>
    <row r="1363" spans="1:5">
      <c r="A1363" s="342">
        <v>43008</v>
      </c>
      <c r="B1363" s="343" t="s">
        <v>13615</v>
      </c>
      <c r="C1363" s="344" t="s">
        <v>12379</v>
      </c>
      <c r="D1363" s="345">
        <v>68.94</v>
      </c>
      <c r="E1363" s="346"/>
    </row>
    <row r="1364" spans="1:5">
      <c r="A1364" s="342">
        <v>43009</v>
      </c>
      <c r="B1364" s="343" t="s">
        <v>13616</v>
      </c>
      <c r="C1364" s="344" t="s">
        <v>12259</v>
      </c>
      <c r="D1364" s="345">
        <v>155.66999999999999</v>
      </c>
      <c r="E1364" s="346"/>
    </row>
    <row r="1365" spans="1:5" ht="18">
      <c r="A1365" s="342">
        <v>43018</v>
      </c>
      <c r="B1365" s="347" t="s">
        <v>13617</v>
      </c>
      <c r="C1365" s="344" t="s">
        <v>12379</v>
      </c>
      <c r="D1365" s="345">
        <v>90.76</v>
      </c>
      <c r="E1365" s="343" t="s">
        <v>12319</v>
      </c>
    </row>
    <row r="1366" spans="1:5" ht="18">
      <c r="A1366" s="342">
        <v>43026</v>
      </c>
      <c r="B1366" s="347" t="s">
        <v>13618</v>
      </c>
      <c r="C1366" s="344" t="s">
        <v>12379</v>
      </c>
      <c r="D1366" s="345">
        <v>34.11</v>
      </c>
      <c r="E1366" s="348"/>
    </row>
    <row r="1367" spans="1:5" ht="18">
      <c r="A1367" s="342">
        <v>43033</v>
      </c>
      <c r="B1367" s="347" t="s">
        <v>13619</v>
      </c>
      <c r="C1367" s="344" t="s">
        <v>12276</v>
      </c>
      <c r="D1367" s="354">
        <v>1456.97</v>
      </c>
      <c r="E1367" s="343" t="s">
        <v>12319</v>
      </c>
    </row>
    <row r="1368" spans="1:5">
      <c r="A1368" s="342">
        <v>43037</v>
      </c>
      <c r="B1368" s="343" t="s">
        <v>13620</v>
      </c>
      <c r="C1368" s="344" t="s">
        <v>12261</v>
      </c>
      <c r="D1368" s="345">
        <v>110.6</v>
      </c>
      <c r="E1368" s="346"/>
    </row>
    <row r="1369" spans="1:5" ht="18">
      <c r="A1369" s="342">
        <v>43038</v>
      </c>
      <c r="B1369" s="347" t="s">
        <v>13621</v>
      </c>
      <c r="C1369" s="344" t="s">
        <v>12276</v>
      </c>
      <c r="D1369" s="345">
        <v>169.01</v>
      </c>
      <c r="E1369" s="343" t="s">
        <v>12319</v>
      </c>
    </row>
    <row r="1370" spans="1:5">
      <c r="A1370" s="342">
        <v>43039</v>
      </c>
      <c r="B1370" s="343" t="s">
        <v>13622</v>
      </c>
      <c r="C1370" s="344" t="s">
        <v>12259</v>
      </c>
      <c r="D1370" s="345">
        <v>6.68</v>
      </c>
      <c r="E1370" s="346"/>
    </row>
    <row r="1371" spans="1:5" ht="18">
      <c r="A1371" s="342">
        <v>43040</v>
      </c>
      <c r="B1371" s="347" t="s">
        <v>13623</v>
      </c>
      <c r="C1371" s="344" t="s">
        <v>12259</v>
      </c>
      <c r="D1371" s="345">
        <v>73.11</v>
      </c>
      <c r="E1371" s="348"/>
    </row>
    <row r="1372" spans="1:5">
      <c r="A1372" s="342">
        <v>43042</v>
      </c>
      <c r="B1372" s="343" t="s">
        <v>13624</v>
      </c>
      <c r="C1372" s="344" t="s">
        <v>12259</v>
      </c>
      <c r="D1372" s="345">
        <v>5.33</v>
      </c>
      <c r="E1372" s="346"/>
    </row>
    <row r="1373" spans="1:5">
      <c r="A1373" s="342">
        <v>43043</v>
      </c>
      <c r="B1373" s="343" t="s">
        <v>13625</v>
      </c>
      <c r="C1373" s="344" t="s">
        <v>12276</v>
      </c>
      <c r="D1373" s="354">
        <v>3765.44</v>
      </c>
      <c r="E1373" s="346"/>
    </row>
    <row r="1374" spans="1:5">
      <c r="A1374" s="342">
        <v>43044</v>
      </c>
      <c r="B1374" s="343" t="s">
        <v>13626</v>
      </c>
      <c r="C1374" s="344" t="s">
        <v>12276</v>
      </c>
      <c r="D1374" s="354">
        <v>4355.3</v>
      </c>
      <c r="E1374" s="346"/>
    </row>
    <row r="1375" spans="1:5">
      <c r="A1375" s="342">
        <v>41169</v>
      </c>
      <c r="B1375" s="343" t="s">
        <v>13627</v>
      </c>
      <c r="C1375" s="344" t="s">
        <v>12276</v>
      </c>
      <c r="D1375" s="354">
        <v>5139.43</v>
      </c>
      <c r="E1375" s="346"/>
    </row>
    <row r="1376" spans="1:5">
      <c r="A1376" s="342">
        <v>41170</v>
      </c>
      <c r="B1376" s="343" t="s">
        <v>13628</v>
      </c>
      <c r="C1376" s="344" t="s">
        <v>12276</v>
      </c>
      <c r="D1376" s="354">
        <v>5647.26</v>
      </c>
      <c r="E1376" s="346"/>
    </row>
    <row r="1377" spans="1:5">
      <c r="A1377" s="342">
        <v>41171</v>
      </c>
      <c r="B1377" s="343" t="s">
        <v>13629</v>
      </c>
      <c r="C1377" s="344" t="s">
        <v>12276</v>
      </c>
      <c r="D1377" s="354">
        <v>6734.22</v>
      </c>
      <c r="E1377" s="346"/>
    </row>
    <row r="1378" spans="1:5">
      <c r="A1378" s="342">
        <v>43046</v>
      </c>
      <c r="B1378" s="343" t="s">
        <v>13630</v>
      </c>
      <c r="C1378" s="344" t="s">
        <v>12276</v>
      </c>
      <c r="D1378" s="354">
        <v>2294.84</v>
      </c>
      <c r="E1378" s="346"/>
    </row>
    <row r="1379" spans="1:5">
      <c r="A1379" s="342">
        <v>43047</v>
      </c>
      <c r="B1379" s="343" t="s">
        <v>13631</v>
      </c>
      <c r="C1379" s="344" t="s">
        <v>12276</v>
      </c>
      <c r="D1379" s="354">
        <v>2925.96</v>
      </c>
      <c r="E1379" s="346"/>
    </row>
    <row r="1380" spans="1:5">
      <c r="A1380" s="342">
        <v>43048</v>
      </c>
      <c r="B1380" s="343" t="s">
        <v>13632</v>
      </c>
      <c r="C1380" s="344" t="s">
        <v>12276</v>
      </c>
      <c r="D1380" s="354">
        <v>3570.5</v>
      </c>
      <c r="E1380" s="346"/>
    </row>
    <row r="1381" spans="1:5" ht="18">
      <c r="A1381" s="342">
        <v>43050</v>
      </c>
      <c r="B1381" s="347" t="s">
        <v>13633</v>
      </c>
      <c r="C1381" s="344" t="s">
        <v>12276</v>
      </c>
      <c r="D1381" s="354">
        <v>5330.75</v>
      </c>
      <c r="E1381" s="343" t="s">
        <v>12319</v>
      </c>
    </row>
    <row r="1382" spans="1:5" ht="18">
      <c r="A1382" s="342">
        <v>43051</v>
      </c>
      <c r="B1382" s="347" t="s">
        <v>13634</v>
      </c>
      <c r="C1382" s="344" t="s">
        <v>12276</v>
      </c>
      <c r="D1382" s="354">
        <v>5885.49</v>
      </c>
      <c r="E1382" s="343" t="s">
        <v>12319</v>
      </c>
    </row>
    <row r="1383" spans="1:5" ht="18">
      <c r="A1383" s="342">
        <v>43052</v>
      </c>
      <c r="B1383" s="347" t="s">
        <v>13635</v>
      </c>
      <c r="C1383" s="344" t="s">
        <v>12276</v>
      </c>
      <c r="D1383" s="354">
        <v>6440.23</v>
      </c>
      <c r="E1383" s="343" t="s">
        <v>12319</v>
      </c>
    </row>
    <row r="1384" spans="1:5" ht="18">
      <c r="A1384" s="342">
        <v>43053</v>
      </c>
      <c r="B1384" s="347" t="s">
        <v>13636</v>
      </c>
      <c r="C1384" s="344" t="s">
        <v>12276</v>
      </c>
      <c r="D1384" s="354">
        <v>6994.96</v>
      </c>
      <c r="E1384" s="343" t="s">
        <v>12319</v>
      </c>
    </row>
    <row r="1385" spans="1:5" ht="18">
      <c r="A1385" s="342">
        <v>43054</v>
      </c>
      <c r="B1385" s="347" t="s">
        <v>13637</v>
      </c>
      <c r="C1385" s="344" t="s">
        <v>12259</v>
      </c>
      <c r="D1385" s="345">
        <v>14.23</v>
      </c>
      <c r="E1385" s="348"/>
    </row>
    <row r="1386" spans="1:5" ht="18">
      <c r="A1386" s="342">
        <v>43055</v>
      </c>
      <c r="B1386" s="347" t="s">
        <v>13638</v>
      </c>
      <c r="C1386" s="344" t="s">
        <v>12259</v>
      </c>
      <c r="D1386" s="345">
        <v>11.41</v>
      </c>
      <c r="E1386" s="348"/>
    </row>
    <row r="1387" spans="1:5">
      <c r="A1387" s="342">
        <v>43056</v>
      </c>
      <c r="B1387" s="343" t="s">
        <v>13639</v>
      </c>
      <c r="C1387" s="344" t="s">
        <v>12261</v>
      </c>
      <c r="D1387" s="345">
        <v>81.95</v>
      </c>
      <c r="E1387" s="343" t="s">
        <v>12319</v>
      </c>
    </row>
    <row r="1388" spans="1:5">
      <c r="A1388" s="342">
        <v>43058</v>
      </c>
      <c r="B1388" s="343" t="s">
        <v>13640</v>
      </c>
      <c r="C1388" s="344" t="s">
        <v>12261</v>
      </c>
      <c r="D1388" s="345">
        <v>131.29</v>
      </c>
      <c r="E1388" s="346"/>
    </row>
    <row r="1389" spans="1:5">
      <c r="A1389" s="342">
        <v>43057</v>
      </c>
      <c r="B1389" s="343" t="s">
        <v>13641</v>
      </c>
      <c r="C1389" s="344" t="s">
        <v>12261</v>
      </c>
      <c r="D1389" s="345">
        <v>90.54</v>
      </c>
      <c r="E1389" s="346"/>
    </row>
    <row r="1390" spans="1:5">
      <c r="A1390" s="342">
        <v>43059</v>
      </c>
      <c r="B1390" s="343" t="s">
        <v>13642</v>
      </c>
      <c r="C1390" s="344" t="s">
        <v>12261</v>
      </c>
      <c r="D1390" s="345">
        <v>57.13</v>
      </c>
      <c r="E1390" s="346"/>
    </row>
    <row r="1391" spans="1:5">
      <c r="A1391" s="342">
        <v>43060</v>
      </c>
      <c r="B1391" s="343" t="s">
        <v>13643</v>
      </c>
      <c r="C1391" s="344" t="s">
        <v>12276</v>
      </c>
      <c r="D1391" s="354">
        <v>1231</v>
      </c>
      <c r="E1391" s="343" t="s">
        <v>12319</v>
      </c>
    </row>
    <row r="1392" spans="1:5">
      <c r="A1392" s="342">
        <v>43064</v>
      </c>
      <c r="B1392" s="343" t="s">
        <v>13644</v>
      </c>
      <c r="C1392" s="344" t="s">
        <v>12379</v>
      </c>
      <c r="D1392" s="345">
        <v>29.54</v>
      </c>
      <c r="E1392" s="346"/>
    </row>
    <row r="1393" spans="1:6">
      <c r="A1393" s="342">
        <v>43065</v>
      </c>
      <c r="B1393" s="343" t="s">
        <v>13645</v>
      </c>
      <c r="C1393" s="344" t="s">
        <v>12379</v>
      </c>
      <c r="D1393" s="345">
        <v>35.03</v>
      </c>
      <c r="E1393" s="346"/>
    </row>
    <row r="1394" spans="1:6">
      <c r="A1394" s="342">
        <v>43066</v>
      </c>
      <c r="B1394" s="343" t="s">
        <v>13646</v>
      </c>
      <c r="C1394" s="344" t="s">
        <v>12379</v>
      </c>
      <c r="D1394" s="345">
        <v>50.48</v>
      </c>
      <c r="E1394" s="346"/>
    </row>
    <row r="1395" spans="1:6">
      <c r="A1395" s="342">
        <v>43067</v>
      </c>
      <c r="B1395" s="343" t="s">
        <v>13647</v>
      </c>
      <c r="C1395" s="344" t="s">
        <v>12379</v>
      </c>
      <c r="D1395" s="345">
        <v>104.52</v>
      </c>
      <c r="E1395" s="346"/>
    </row>
    <row r="1396" spans="1:6" ht="18">
      <c r="A1396" s="342">
        <v>43063</v>
      </c>
      <c r="B1396" s="347" t="s">
        <v>13648</v>
      </c>
      <c r="C1396" s="344" t="s">
        <v>12379</v>
      </c>
      <c r="D1396" s="345">
        <v>174.55</v>
      </c>
      <c r="E1396" s="348"/>
    </row>
    <row r="1397" spans="1:6">
      <c r="A1397" s="342">
        <v>43068</v>
      </c>
      <c r="B1397" s="343" t="s">
        <v>13649</v>
      </c>
      <c r="C1397" s="344" t="s">
        <v>12379</v>
      </c>
      <c r="D1397" s="345">
        <v>107.37</v>
      </c>
      <c r="E1397" s="346"/>
    </row>
    <row r="1398" spans="1:6">
      <c r="A1398" s="342">
        <v>43069</v>
      </c>
      <c r="B1398" s="343" t="s">
        <v>13650</v>
      </c>
      <c r="C1398" s="344" t="s">
        <v>12379</v>
      </c>
      <c r="D1398" s="345">
        <v>225.25</v>
      </c>
      <c r="E1398" s="343" t="s">
        <v>12319</v>
      </c>
    </row>
    <row r="1399" spans="1:6" ht="18">
      <c r="A1399" s="342">
        <v>43071</v>
      </c>
      <c r="B1399" s="347" t="s">
        <v>13651</v>
      </c>
      <c r="C1399" s="344" t="s">
        <v>12261</v>
      </c>
      <c r="D1399" s="345">
        <v>451.38</v>
      </c>
      <c r="E1399" s="343" t="s">
        <v>12319</v>
      </c>
    </row>
    <row r="1400" spans="1:6">
      <c r="A1400" s="342">
        <v>43078</v>
      </c>
      <c r="B1400" s="343" t="s">
        <v>13652</v>
      </c>
      <c r="C1400" s="344" t="s">
        <v>12379</v>
      </c>
      <c r="D1400" s="345">
        <v>115.13</v>
      </c>
      <c r="E1400" s="346"/>
    </row>
    <row r="1401" spans="1:6">
      <c r="A1401" s="342">
        <v>43079</v>
      </c>
      <c r="B1401" s="343" t="s">
        <v>13653</v>
      </c>
      <c r="C1401" s="344" t="s">
        <v>12379</v>
      </c>
      <c r="D1401" s="345">
        <v>120.18</v>
      </c>
      <c r="E1401" s="346"/>
    </row>
    <row r="1402" spans="1:6">
      <c r="A1402" s="342">
        <v>43080</v>
      </c>
      <c r="B1402" s="343" t="s">
        <v>13654</v>
      </c>
      <c r="C1402" s="344" t="s">
        <v>12379</v>
      </c>
      <c r="D1402" s="345">
        <v>105.94</v>
      </c>
      <c r="E1402" s="343" t="s">
        <v>12319</v>
      </c>
    </row>
    <row r="1403" spans="1:6">
      <c r="A1403" s="342">
        <v>43081</v>
      </c>
      <c r="B1403" s="343" t="s">
        <v>13655</v>
      </c>
      <c r="C1403" s="344" t="s">
        <v>12379</v>
      </c>
      <c r="D1403" s="345">
        <v>137.02000000000001</v>
      </c>
      <c r="E1403" s="346"/>
    </row>
    <row r="1404" spans="1:6">
      <c r="A1404" s="342">
        <v>43085</v>
      </c>
      <c r="B1404" s="343" t="s">
        <v>13656</v>
      </c>
      <c r="C1404" s="344" t="s">
        <v>12379</v>
      </c>
      <c r="D1404" s="345">
        <v>255.23</v>
      </c>
      <c r="E1404" s="346"/>
    </row>
    <row r="1405" spans="1:6" ht="18">
      <c r="A1405" s="342">
        <v>43083</v>
      </c>
      <c r="B1405" s="347" t="s">
        <v>13657</v>
      </c>
      <c r="C1405" s="344" t="s">
        <v>12379</v>
      </c>
      <c r="D1405" s="345">
        <v>112.62</v>
      </c>
      <c r="E1405" s="348"/>
    </row>
    <row r="1406" spans="1:6" ht="18">
      <c r="A1406" s="342">
        <v>43084</v>
      </c>
      <c r="B1406" s="347" t="s">
        <v>13658</v>
      </c>
      <c r="C1406" s="344" t="s">
        <v>12379</v>
      </c>
      <c r="D1406" s="345">
        <v>85.07</v>
      </c>
      <c r="E1406" s="348"/>
      <c r="F1406" s="279"/>
    </row>
    <row r="1407" spans="1:6" ht="14.25">
      <c r="A1407" s="342">
        <v>43086</v>
      </c>
      <c r="B1407" s="343" t="s">
        <v>13659</v>
      </c>
      <c r="C1407" s="344" t="s">
        <v>12276</v>
      </c>
      <c r="D1407" s="345">
        <v>357.87</v>
      </c>
      <c r="E1407" s="343" t="s">
        <v>12319</v>
      </c>
      <c r="F1407" s="279"/>
    </row>
    <row r="1408" spans="1:6" ht="14.25">
      <c r="A1408" s="342">
        <v>43087</v>
      </c>
      <c r="B1408" s="343" t="s">
        <v>13660</v>
      </c>
      <c r="C1408" s="344" t="s">
        <v>12276</v>
      </c>
      <c r="D1408" s="345">
        <v>774.56</v>
      </c>
      <c r="E1408" s="343" t="s">
        <v>12319</v>
      </c>
      <c r="F1408" s="279"/>
    </row>
    <row r="1409" spans="1:6" ht="18">
      <c r="A1409" s="342">
        <v>43089</v>
      </c>
      <c r="B1409" s="347" t="s">
        <v>13661</v>
      </c>
      <c r="C1409" s="344" t="s">
        <v>12259</v>
      </c>
      <c r="D1409" s="345">
        <v>73.489999999999995</v>
      </c>
      <c r="E1409" s="348"/>
      <c r="F1409" s="279"/>
    </row>
    <row r="1410" spans="1:6" ht="14.25">
      <c r="A1410" s="342">
        <v>43090</v>
      </c>
      <c r="B1410" s="343" t="s">
        <v>13662</v>
      </c>
      <c r="C1410" s="344" t="s">
        <v>12259</v>
      </c>
      <c r="D1410" s="345">
        <v>70.62</v>
      </c>
      <c r="E1410" s="346"/>
      <c r="F1410" s="279"/>
    </row>
    <row r="1411" spans="1:6" ht="18">
      <c r="A1411" s="342">
        <v>43088</v>
      </c>
      <c r="B1411" s="347" t="s">
        <v>13663</v>
      </c>
      <c r="C1411" s="344" t="s">
        <v>12379</v>
      </c>
      <c r="D1411" s="345">
        <v>22.87</v>
      </c>
      <c r="E1411" s="343" t="s">
        <v>12319</v>
      </c>
      <c r="F1411" s="279"/>
    </row>
    <row r="1412" spans="1:6" ht="14.25">
      <c r="A1412" s="342">
        <v>43091</v>
      </c>
      <c r="B1412" s="343" t="s">
        <v>13664</v>
      </c>
      <c r="C1412" s="344" t="s">
        <v>12276</v>
      </c>
      <c r="D1412" s="345">
        <v>506.77</v>
      </c>
      <c r="E1412" s="343" t="s">
        <v>12319</v>
      </c>
      <c r="F1412" s="279"/>
    </row>
    <row r="1413" spans="1:6" ht="18">
      <c r="A1413" s="342">
        <v>43092</v>
      </c>
      <c r="B1413" s="347" t="s">
        <v>13665</v>
      </c>
      <c r="C1413" s="344" t="s">
        <v>12947</v>
      </c>
      <c r="D1413" s="345">
        <v>32.340000000000003</v>
      </c>
      <c r="E1413" s="348"/>
      <c r="F1413" s="279"/>
    </row>
    <row r="1414" spans="1:6" ht="18">
      <c r="A1414" s="342">
        <v>43093</v>
      </c>
      <c r="B1414" s="347" t="s">
        <v>13666</v>
      </c>
      <c r="C1414" s="344" t="s">
        <v>12947</v>
      </c>
      <c r="D1414" s="345">
        <v>43.77</v>
      </c>
      <c r="E1414" s="348"/>
      <c r="F1414" s="279"/>
    </row>
    <row r="1415" spans="1:6" ht="18">
      <c r="A1415" s="342">
        <v>43094</v>
      </c>
      <c r="B1415" s="347" t="s">
        <v>13667</v>
      </c>
      <c r="C1415" s="344" t="s">
        <v>12379</v>
      </c>
      <c r="D1415" s="345">
        <v>451.63</v>
      </c>
      <c r="E1415" s="343" t="s">
        <v>12319</v>
      </c>
      <c r="F1415" s="349"/>
    </row>
    <row r="1416" spans="1:6" ht="18">
      <c r="A1416" s="342">
        <v>43095</v>
      </c>
      <c r="B1416" s="347" t="s">
        <v>13668</v>
      </c>
      <c r="C1416" s="344" t="s">
        <v>12379</v>
      </c>
      <c r="D1416" s="345">
        <v>758.93</v>
      </c>
      <c r="E1416" s="343" t="s">
        <v>12319</v>
      </c>
      <c r="F1416" s="349"/>
    </row>
    <row r="1417" spans="1:6">
      <c r="A1417" s="342">
        <v>43096</v>
      </c>
      <c r="B1417" s="343" t="s">
        <v>13669</v>
      </c>
      <c r="C1417" s="344" t="s">
        <v>12379</v>
      </c>
      <c r="D1417" s="345">
        <v>738.57</v>
      </c>
      <c r="E1417" s="346"/>
      <c r="F1417" s="349"/>
    </row>
    <row r="1418" spans="1:6">
      <c r="A1418" s="342">
        <v>43098</v>
      </c>
      <c r="B1418" s="343" t="s">
        <v>13670</v>
      </c>
      <c r="C1418" s="344" t="s">
        <v>12379</v>
      </c>
      <c r="D1418" s="345">
        <v>36.6</v>
      </c>
      <c r="E1418" s="346"/>
      <c r="F1418" s="349"/>
    </row>
    <row r="1419" spans="1:6" ht="13.15" customHeight="1">
      <c r="A1419" s="342">
        <v>43097</v>
      </c>
      <c r="B1419" s="343" t="s">
        <v>13671</v>
      </c>
      <c r="C1419" s="344" t="s">
        <v>12379</v>
      </c>
      <c r="D1419" s="345">
        <v>92.84</v>
      </c>
      <c r="E1419" s="346"/>
      <c r="F1419" s="349"/>
    </row>
    <row r="1420" spans="1:6">
      <c r="A1420" s="342">
        <v>43100</v>
      </c>
      <c r="B1420" s="343" t="s">
        <v>13672</v>
      </c>
      <c r="C1420" s="344" t="s">
        <v>12379</v>
      </c>
      <c r="D1420" s="345">
        <v>77.59</v>
      </c>
      <c r="E1420" s="346"/>
      <c r="F1420" s="349"/>
    </row>
    <row r="1421" spans="1:6">
      <c r="A1421" s="342">
        <v>43101</v>
      </c>
      <c r="B1421" s="343" t="s">
        <v>13673</v>
      </c>
      <c r="C1421" s="344" t="s">
        <v>12379</v>
      </c>
      <c r="D1421" s="345">
        <v>13.98</v>
      </c>
      <c r="E1421" s="346"/>
      <c r="F1421" s="349"/>
    </row>
    <row r="1422" spans="1:6">
      <c r="A1422" s="342">
        <v>43102</v>
      </c>
      <c r="B1422" s="343" t="s">
        <v>13674</v>
      </c>
      <c r="C1422" s="344" t="s">
        <v>12379</v>
      </c>
      <c r="D1422" s="345">
        <v>16.98</v>
      </c>
      <c r="E1422" s="346"/>
      <c r="F1422" s="349"/>
    </row>
    <row r="1423" spans="1:6">
      <c r="A1423" s="342">
        <v>42614</v>
      </c>
      <c r="B1423" s="343" t="s">
        <v>13675</v>
      </c>
      <c r="C1423" s="344" t="s">
        <v>12379</v>
      </c>
      <c r="D1423" s="345">
        <v>311.01</v>
      </c>
      <c r="E1423" s="343" t="s">
        <v>12319</v>
      </c>
      <c r="F1423" s="349"/>
    </row>
    <row r="1424" spans="1:6" ht="18">
      <c r="A1424" s="342">
        <v>43104</v>
      </c>
      <c r="B1424" s="347" t="s">
        <v>13676</v>
      </c>
      <c r="C1424" s="344" t="s">
        <v>12379</v>
      </c>
      <c r="D1424" s="345">
        <v>25.29</v>
      </c>
      <c r="E1424" s="348"/>
      <c r="F1424" s="349"/>
    </row>
    <row r="1425" spans="1:6">
      <c r="A1425" s="342">
        <v>43105</v>
      </c>
      <c r="B1425" s="343" t="s">
        <v>13677</v>
      </c>
      <c r="C1425" s="344" t="s">
        <v>12261</v>
      </c>
      <c r="D1425" s="345">
        <v>465.9</v>
      </c>
      <c r="E1425" s="343" t="s">
        <v>12319</v>
      </c>
      <c r="F1425" s="349"/>
    </row>
    <row r="1426" spans="1:6">
      <c r="A1426" s="342">
        <v>43106</v>
      </c>
      <c r="B1426" s="343" t="s">
        <v>13678</v>
      </c>
      <c r="C1426" s="344" t="s">
        <v>12261</v>
      </c>
      <c r="D1426" s="345">
        <v>251.32</v>
      </c>
      <c r="E1426" s="343" t="s">
        <v>12319</v>
      </c>
      <c r="F1426" s="349"/>
    </row>
    <row r="1427" spans="1:6">
      <c r="A1427" s="342">
        <v>43111</v>
      </c>
      <c r="B1427" s="343" t="s">
        <v>13679</v>
      </c>
      <c r="C1427" s="344" t="s">
        <v>12379</v>
      </c>
      <c r="D1427" s="345">
        <v>4.96</v>
      </c>
      <c r="E1427" s="346"/>
      <c r="F1427" s="349"/>
    </row>
    <row r="1428" spans="1:6">
      <c r="A1428" s="578" t="s">
        <v>13680</v>
      </c>
      <c r="B1428" s="578"/>
      <c r="C1428" s="578"/>
      <c r="D1428" s="578"/>
      <c r="E1428" s="578"/>
      <c r="F1428" s="578"/>
    </row>
    <row r="1429" spans="1:6">
      <c r="A1429" s="350" t="s">
        <v>12317</v>
      </c>
      <c r="B1429" s="351" t="s">
        <v>4649</v>
      </c>
      <c r="C1429" s="352" t="s">
        <v>4650</v>
      </c>
      <c r="D1429" s="350" t="s">
        <v>4651</v>
      </c>
      <c r="E1429" s="351" t="s">
        <v>4652</v>
      </c>
      <c r="F1429" s="349"/>
    </row>
    <row r="1430" spans="1:6" ht="18">
      <c r="A1430" s="342">
        <v>41578</v>
      </c>
      <c r="B1430" s="347" t="s">
        <v>13681</v>
      </c>
      <c r="C1430" s="344" t="s">
        <v>12847</v>
      </c>
      <c r="D1430" s="354">
        <v>1274.3</v>
      </c>
      <c r="E1430" s="348"/>
      <c r="F1430" s="349"/>
    </row>
    <row r="1431" spans="1:6" ht="18">
      <c r="A1431" s="342">
        <v>42511</v>
      </c>
      <c r="B1431" s="347" t="s">
        <v>13682</v>
      </c>
      <c r="C1431" s="344" t="s">
        <v>12847</v>
      </c>
      <c r="D1431" s="354">
        <v>1188.49</v>
      </c>
      <c r="E1431" s="348"/>
      <c r="F1431" s="349"/>
    </row>
    <row r="1432" spans="1:6">
      <c r="A1432" s="342">
        <v>41579</v>
      </c>
      <c r="B1432" s="343" t="s">
        <v>13683</v>
      </c>
      <c r="C1432" s="344" t="s">
        <v>12847</v>
      </c>
      <c r="D1432" s="345">
        <v>872.36</v>
      </c>
      <c r="E1432" s="346"/>
      <c r="F1432" s="349"/>
    </row>
    <row r="1433" spans="1:6" ht="18">
      <c r="A1433" s="342">
        <v>41494</v>
      </c>
      <c r="B1433" s="347" t="s">
        <v>13684</v>
      </c>
      <c r="C1433" s="344" t="s">
        <v>12847</v>
      </c>
      <c r="D1433" s="354">
        <v>1417.72</v>
      </c>
      <c r="E1433" s="348"/>
      <c r="F1433" s="349"/>
    </row>
    <row r="1434" spans="1:6" ht="18">
      <c r="A1434" s="342">
        <v>41678</v>
      </c>
      <c r="B1434" s="347" t="s">
        <v>13685</v>
      </c>
      <c r="C1434" s="344" t="s">
        <v>12847</v>
      </c>
      <c r="D1434" s="354">
        <v>1202.3699999999999</v>
      </c>
      <c r="E1434" s="348"/>
      <c r="F1434" s="349"/>
    </row>
    <row r="1435" spans="1:6" ht="18">
      <c r="A1435" s="342">
        <v>41455</v>
      </c>
      <c r="B1435" s="347" t="s">
        <v>13686</v>
      </c>
      <c r="C1435" s="344" t="s">
        <v>12847</v>
      </c>
      <c r="D1435" s="354">
        <v>2404.7399999999998</v>
      </c>
      <c r="E1435" s="348"/>
      <c r="F1435" s="349"/>
    </row>
    <row r="1436" spans="1:6" ht="18">
      <c r="A1436" s="342">
        <v>41456</v>
      </c>
      <c r="B1436" s="347" t="s">
        <v>13687</v>
      </c>
      <c r="C1436" s="344" t="s">
        <v>12847</v>
      </c>
      <c r="D1436" s="354">
        <v>3607.11</v>
      </c>
      <c r="E1436" s="348"/>
      <c r="F1436" s="349"/>
    </row>
    <row r="1437" spans="1:6" ht="18">
      <c r="A1437" s="342">
        <v>41580</v>
      </c>
      <c r="B1437" s="347" t="s">
        <v>13688</v>
      </c>
      <c r="C1437" s="344" t="s">
        <v>12847</v>
      </c>
      <c r="D1437" s="354">
        <v>1254.6500000000001</v>
      </c>
      <c r="E1437" s="348"/>
      <c r="F1437" s="349"/>
    </row>
    <row r="1438" spans="1:6">
      <c r="A1438" s="342">
        <v>41454</v>
      </c>
      <c r="B1438" s="343" t="s">
        <v>13689</v>
      </c>
      <c r="C1438" s="344" t="s">
        <v>12847</v>
      </c>
      <c r="D1438" s="345">
        <v>886.67</v>
      </c>
      <c r="E1438" s="346"/>
      <c r="F1438" s="349"/>
    </row>
    <row r="1439" spans="1:6" ht="18">
      <c r="A1439" s="342">
        <v>41498</v>
      </c>
      <c r="B1439" s="347" t="s">
        <v>13690</v>
      </c>
      <c r="C1439" s="344" t="s">
        <v>12259</v>
      </c>
      <c r="D1439" s="354">
        <v>1106.92</v>
      </c>
      <c r="E1439" s="348"/>
      <c r="F1439" s="349"/>
    </row>
    <row r="1440" spans="1:6" ht="18">
      <c r="A1440" s="342">
        <v>41531</v>
      </c>
      <c r="B1440" s="347" t="s">
        <v>13691</v>
      </c>
      <c r="C1440" s="344" t="s">
        <v>12259</v>
      </c>
      <c r="D1440" s="345">
        <v>832.29</v>
      </c>
      <c r="E1440" s="348"/>
      <c r="F1440" s="349"/>
    </row>
    <row r="1441" spans="1:6">
      <c r="A1441" s="342">
        <v>41557</v>
      </c>
      <c r="B1441" s="343" t="s">
        <v>13692</v>
      </c>
      <c r="C1441" s="344" t="s">
        <v>12379</v>
      </c>
      <c r="D1441" s="345">
        <v>235.18</v>
      </c>
      <c r="E1441" s="346"/>
      <c r="F1441" s="349"/>
    </row>
    <row r="1442" spans="1:6" ht="18">
      <c r="A1442" s="342">
        <v>41506</v>
      </c>
      <c r="B1442" s="347" t="s">
        <v>13693</v>
      </c>
      <c r="C1442" s="344" t="s">
        <v>12259</v>
      </c>
      <c r="D1442" s="345">
        <v>74.099999999999994</v>
      </c>
      <c r="E1442" s="348"/>
      <c r="F1442" s="349"/>
    </row>
    <row r="1443" spans="1:6" ht="18">
      <c r="A1443" s="342">
        <v>41505</v>
      </c>
      <c r="B1443" s="347" t="s">
        <v>13694</v>
      </c>
      <c r="C1443" s="344" t="s">
        <v>12259</v>
      </c>
      <c r="D1443" s="345">
        <v>139.38</v>
      </c>
      <c r="E1443" s="348"/>
      <c r="F1443" s="349"/>
    </row>
    <row r="1444" spans="1:6" ht="18">
      <c r="A1444" s="342">
        <v>41528</v>
      </c>
      <c r="B1444" s="347" t="s">
        <v>13695</v>
      </c>
      <c r="C1444" s="344" t="s">
        <v>12259</v>
      </c>
      <c r="D1444" s="345">
        <v>302.83</v>
      </c>
      <c r="E1444" s="348"/>
      <c r="F1444" s="349"/>
    </row>
    <row r="1445" spans="1:6">
      <c r="A1445" s="342">
        <v>41546</v>
      </c>
      <c r="B1445" s="343" t="s">
        <v>13696</v>
      </c>
      <c r="C1445" s="344" t="s">
        <v>13697</v>
      </c>
      <c r="D1445" s="345">
        <v>419.26</v>
      </c>
      <c r="E1445" s="346"/>
      <c r="F1445" s="349"/>
    </row>
    <row r="1446" spans="1:6">
      <c r="A1446" s="342">
        <v>41545</v>
      </c>
      <c r="B1446" s="343" t="s">
        <v>13698</v>
      </c>
      <c r="C1446" s="344" t="s">
        <v>13697</v>
      </c>
      <c r="D1446" s="345">
        <v>353.37</v>
      </c>
      <c r="E1446" s="346"/>
      <c r="F1446" s="349"/>
    </row>
    <row r="1447" spans="1:6">
      <c r="A1447" s="342">
        <v>41547</v>
      </c>
      <c r="B1447" s="343" t="s">
        <v>13699</v>
      </c>
      <c r="C1447" s="344" t="s">
        <v>13697</v>
      </c>
      <c r="D1447" s="345">
        <v>334.16</v>
      </c>
      <c r="E1447" s="346"/>
      <c r="F1447" s="349"/>
    </row>
    <row r="1448" spans="1:6">
      <c r="A1448" s="342">
        <v>41497</v>
      </c>
      <c r="B1448" s="343" t="s">
        <v>13700</v>
      </c>
      <c r="C1448" s="344" t="s">
        <v>12276</v>
      </c>
      <c r="D1448" s="354">
        <v>4868.09</v>
      </c>
      <c r="E1448" s="346"/>
      <c r="F1448" s="349"/>
    </row>
    <row r="1449" spans="1:6">
      <c r="A1449" s="342">
        <v>41495</v>
      </c>
      <c r="B1449" s="343" t="s">
        <v>13701</v>
      </c>
      <c r="C1449" s="344" t="s">
        <v>12276</v>
      </c>
      <c r="D1449" s="354">
        <v>1536.45</v>
      </c>
      <c r="E1449" s="346"/>
      <c r="F1449" s="349"/>
    </row>
    <row r="1450" spans="1:6">
      <c r="A1450" s="342">
        <v>41496</v>
      </c>
      <c r="B1450" s="343" t="s">
        <v>13702</v>
      </c>
      <c r="C1450" s="344" t="s">
        <v>12276</v>
      </c>
      <c r="D1450" s="354">
        <v>2301.9699999999998</v>
      </c>
      <c r="E1450" s="346"/>
      <c r="F1450" s="349"/>
    </row>
    <row r="1451" spans="1:6">
      <c r="A1451" s="342">
        <v>41544</v>
      </c>
      <c r="B1451" s="343" t="s">
        <v>13703</v>
      </c>
      <c r="C1451" s="344" t="s">
        <v>13697</v>
      </c>
      <c r="D1451" s="345">
        <v>684.64</v>
      </c>
      <c r="E1451" s="346"/>
      <c r="F1451" s="349"/>
    </row>
    <row r="1452" spans="1:6">
      <c r="A1452" s="342">
        <v>41500</v>
      </c>
      <c r="B1452" s="343" t="s">
        <v>13704</v>
      </c>
      <c r="C1452" s="344" t="s">
        <v>12259</v>
      </c>
      <c r="D1452" s="345">
        <v>340.06</v>
      </c>
      <c r="E1452" s="346"/>
      <c r="F1452" s="349"/>
    </row>
    <row r="1453" spans="1:6" ht="18">
      <c r="A1453" s="342">
        <v>41501</v>
      </c>
      <c r="B1453" s="347" t="s">
        <v>13705</v>
      </c>
      <c r="C1453" s="344" t="s">
        <v>12379</v>
      </c>
      <c r="D1453" s="345">
        <v>63.52</v>
      </c>
      <c r="E1453" s="348"/>
      <c r="F1453" s="349"/>
    </row>
    <row r="1454" spans="1:6" ht="18">
      <c r="A1454" s="342">
        <v>41499</v>
      </c>
      <c r="B1454" s="347" t="s">
        <v>13706</v>
      </c>
      <c r="C1454" s="344" t="s">
        <v>12379</v>
      </c>
      <c r="D1454" s="345">
        <v>498.68</v>
      </c>
      <c r="E1454" s="348"/>
      <c r="F1454" s="349"/>
    </row>
    <row r="1455" spans="1:6" ht="18">
      <c r="A1455" s="342">
        <v>41503</v>
      </c>
      <c r="B1455" s="347" t="s">
        <v>13707</v>
      </c>
      <c r="C1455" s="344" t="s">
        <v>12379</v>
      </c>
      <c r="D1455" s="345">
        <v>616.20000000000005</v>
      </c>
      <c r="E1455" s="348"/>
      <c r="F1455" s="349"/>
    </row>
    <row r="1456" spans="1:6" ht="18">
      <c r="A1456" s="342">
        <v>41530</v>
      </c>
      <c r="B1456" s="347" t="s">
        <v>13708</v>
      </c>
      <c r="C1456" s="344" t="s">
        <v>12259</v>
      </c>
      <c r="D1456" s="345">
        <v>638.26</v>
      </c>
      <c r="E1456" s="348"/>
      <c r="F1456" s="349"/>
    </row>
    <row r="1457" spans="1:6">
      <c r="A1457" s="342">
        <v>41527</v>
      </c>
      <c r="B1457" s="343" t="s">
        <v>13709</v>
      </c>
      <c r="C1457" s="344" t="s">
        <v>12276</v>
      </c>
      <c r="D1457" s="354">
        <v>3161.72</v>
      </c>
      <c r="E1457" s="346"/>
      <c r="F1457" s="349"/>
    </row>
    <row r="1458" spans="1:6" ht="18">
      <c r="A1458" s="342">
        <v>41529</v>
      </c>
      <c r="B1458" s="347" t="s">
        <v>13710</v>
      </c>
      <c r="C1458" s="344" t="s">
        <v>12276</v>
      </c>
      <c r="D1458" s="354">
        <v>39304.35</v>
      </c>
      <c r="E1458" s="348"/>
      <c r="F1458" s="349"/>
    </row>
    <row r="1459" spans="1:6">
      <c r="A1459" s="342">
        <v>41555</v>
      </c>
      <c r="B1459" s="343" t="s">
        <v>13711</v>
      </c>
      <c r="C1459" s="344" t="s">
        <v>12276</v>
      </c>
      <c r="D1459" s="354">
        <v>8847.85</v>
      </c>
      <c r="E1459" s="346"/>
      <c r="F1459" s="349"/>
    </row>
    <row r="1460" spans="1:6" ht="18">
      <c r="A1460" s="342">
        <v>100883</v>
      </c>
      <c r="B1460" s="347" t="s">
        <v>13712</v>
      </c>
      <c r="C1460" s="344" t="s">
        <v>12379</v>
      </c>
      <c r="D1460" s="345">
        <v>348.74</v>
      </c>
      <c r="E1460" s="348"/>
      <c r="F1460" s="349"/>
    </row>
    <row r="1461" spans="1:6" ht="18">
      <c r="A1461" s="342">
        <v>100882</v>
      </c>
      <c r="B1461" s="347" t="s">
        <v>13713</v>
      </c>
      <c r="C1461" s="344" t="s">
        <v>12379</v>
      </c>
      <c r="D1461" s="345">
        <v>244.72</v>
      </c>
      <c r="E1461" s="348"/>
      <c r="F1461" s="349"/>
    </row>
    <row r="1462" spans="1:6" ht="12.75" customHeight="1">
      <c r="A1462" s="578" t="s">
        <v>13714</v>
      </c>
      <c r="B1462" s="578"/>
      <c r="C1462" s="578"/>
      <c r="D1462" s="578"/>
      <c r="E1462" s="578"/>
      <c r="F1462" s="578"/>
    </row>
    <row r="1463" spans="1:6">
      <c r="A1463" s="350" t="s">
        <v>12317</v>
      </c>
      <c r="B1463" s="351" t="s">
        <v>4649</v>
      </c>
      <c r="C1463" s="352" t="s">
        <v>4650</v>
      </c>
      <c r="D1463" s="350" t="s">
        <v>4651</v>
      </c>
      <c r="E1463" s="351" t="s">
        <v>4652</v>
      </c>
      <c r="F1463" s="349"/>
    </row>
    <row r="1464" spans="1:6">
      <c r="A1464" s="342">
        <v>100390</v>
      </c>
      <c r="B1464" s="343" t="s">
        <v>13715</v>
      </c>
      <c r="C1464" s="344" t="s">
        <v>13716</v>
      </c>
      <c r="D1464" s="345">
        <v>0</v>
      </c>
      <c r="E1464" s="346"/>
      <c r="F1464" s="349"/>
    </row>
    <row r="1465" spans="1:6">
      <c r="A1465" s="342">
        <v>60019</v>
      </c>
      <c r="B1465" s="343" t="s">
        <v>13717</v>
      </c>
      <c r="C1465" s="344" t="s">
        <v>13194</v>
      </c>
      <c r="D1465" s="343" t="s">
        <v>13718</v>
      </c>
    </row>
    <row r="1466" spans="1:6">
      <c r="A1466" s="342">
        <v>60022</v>
      </c>
      <c r="B1466" s="343" t="s">
        <v>13719</v>
      </c>
      <c r="C1466" s="344" t="s">
        <v>13194</v>
      </c>
      <c r="D1466" s="343" t="s">
        <v>13720</v>
      </c>
    </row>
    <row r="1467" spans="1:6">
      <c r="A1467" s="342">
        <v>60020</v>
      </c>
      <c r="B1467" s="343" t="s">
        <v>13721</v>
      </c>
      <c r="C1467" s="344" t="s">
        <v>13194</v>
      </c>
      <c r="D1467" s="343" t="s">
        <v>13722</v>
      </c>
    </row>
    <row r="1468" spans="1:6">
      <c r="A1468" s="342">
        <v>60021</v>
      </c>
      <c r="B1468" s="343" t="s">
        <v>13723</v>
      </c>
      <c r="C1468" s="344" t="s">
        <v>13194</v>
      </c>
      <c r="D1468" s="343" t="s">
        <v>13724</v>
      </c>
    </row>
    <row r="1469" spans="1:6">
      <c r="A1469" s="342">
        <v>60024</v>
      </c>
      <c r="B1469" s="343" t="s">
        <v>13725</v>
      </c>
      <c r="C1469" s="344" t="s">
        <v>13194</v>
      </c>
      <c r="D1469" s="343" t="s">
        <v>13726</v>
      </c>
    </row>
    <row r="1470" spans="1:6">
      <c r="A1470" s="342">
        <v>100849</v>
      </c>
      <c r="B1470" s="343" t="s">
        <v>13727</v>
      </c>
      <c r="C1470" s="344" t="s">
        <v>13194</v>
      </c>
      <c r="D1470" s="343" t="s">
        <v>13728</v>
      </c>
    </row>
    <row r="1471" spans="1:6">
      <c r="A1471" s="342">
        <v>60010</v>
      </c>
      <c r="B1471" s="343" t="s">
        <v>13729</v>
      </c>
      <c r="C1471" s="344" t="s">
        <v>12345</v>
      </c>
      <c r="D1471" s="343" t="s">
        <v>13730</v>
      </c>
    </row>
    <row r="1472" spans="1:6">
      <c r="A1472" s="342">
        <v>60002</v>
      </c>
      <c r="B1472" s="343" t="s">
        <v>13731</v>
      </c>
      <c r="C1472" s="344" t="s">
        <v>13194</v>
      </c>
      <c r="D1472" s="343" t="s">
        <v>13732</v>
      </c>
    </row>
    <row r="1473" spans="1:4">
      <c r="A1473" s="342">
        <v>60003</v>
      </c>
      <c r="B1473" s="343" t="s">
        <v>13733</v>
      </c>
      <c r="C1473" s="344" t="s">
        <v>13194</v>
      </c>
      <c r="D1473" s="343" t="s">
        <v>13734</v>
      </c>
    </row>
    <row r="1474" spans="1:4">
      <c r="A1474" s="342">
        <v>60012</v>
      </c>
      <c r="B1474" s="343" t="s">
        <v>13735</v>
      </c>
      <c r="C1474" s="344" t="s">
        <v>13194</v>
      </c>
      <c r="D1474" s="343" t="s">
        <v>13734</v>
      </c>
    </row>
    <row r="1475" spans="1:4">
      <c r="A1475" s="342">
        <v>60004</v>
      </c>
      <c r="B1475" s="343" t="s">
        <v>13736</v>
      </c>
      <c r="C1475" s="344" t="s">
        <v>13194</v>
      </c>
      <c r="D1475" s="343" t="s">
        <v>13737</v>
      </c>
    </row>
    <row r="1476" spans="1:4">
      <c r="A1476" s="342">
        <v>60013</v>
      </c>
      <c r="B1476" s="343" t="s">
        <v>13738</v>
      </c>
      <c r="C1476" s="344" t="s">
        <v>13194</v>
      </c>
      <c r="D1476" s="343" t="s">
        <v>13737</v>
      </c>
    </row>
    <row r="1477" spans="1:4">
      <c r="A1477" s="342">
        <v>60005</v>
      </c>
      <c r="B1477" s="343" t="s">
        <v>13739</v>
      </c>
      <c r="C1477" s="344" t="s">
        <v>13194</v>
      </c>
      <c r="D1477" s="343" t="s">
        <v>13740</v>
      </c>
    </row>
    <row r="1478" spans="1:4">
      <c r="A1478" s="342">
        <v>60014</v>
      </c>
      <c r="B1478" s="343" t="s">
        <v>13741</v>
      </c>
      <c r="C1478" s="344" t="s">
        <v>13194</v>
      </c>
      <c r="D1478" s="343" t="s">
        <v>13740</v>
      </c>
    </row>
    <row r="1479" spans="1:4">
      <c r="A1479" s="342">
        <v>60006</v>
      </c>
      <c r="B1479" s="343" t="s">
        <v>13742</v>
      </c>
      <c r="C1479" s="344" t="s">
        <v>13194</v>
      </c>
      <c r="D1479" s="343" t="s">
        <v>13743</v>
      </c>
    </row>
  </sheetData>
  <mergeCells count="17">
    <mergeCell ref="A1428:F1428"/>
    <mergeCell ref="A1462:F1462"/>
    <mergeCell ref="A935:F935"/>
    <mergeCell ref="A940:F940"/>
    <mergeCell ref="A998:F998"/>
    <mergeCell ref="A1018:F1018"/>
    <mergeCell ref="A1051:F1051"/>
    <mergeCell ref="A778:F778"/>
    <mergeCell ref="A796:F796"/>
    <mergeCell ref="A834:F834"/>
    <mergeCell ref="A912:F912"/>
    <mergeCell ref="A915:F915"/>
    <mergeCell ref="C1:E1"/>
    <mergeCell ref="A56:F56"/>
    <mergeCell ref="A203:F203"/>
    <mergeCell ref="A704:F704"/>
    <mergeCell ref="A718:F718"/>
  </mergeCells>
  <pageMargins left="0.7" right="0.7" top="0.75" bottom="0.75" header="0.3" footer="0.3"/>
  <pageSetup paperSize="9"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377"/>
  <sheetViews>
    <sheetView showGridLines="0" workbookViewId="0">
      <selection activeCell="B23" sqref="B23"/>
    </sheetView>
  </sheetViews>
  <sheetFormatPr defaultColWidth="8.75" defaultRowHeight="15"/>
  <cols>
    <col min="1" max="1" width="8.5" style="304" customWidth="1"/>
    <col min="2" max="2" width="68.875" style="304" customWidth="1"/>
    <col min="3" max="3" width="8.5" style="304" customWidth="1"/>
    <col min="4" max="4" width="9.5" style="304" customWidth="1"/>
    <col min="5" max="16384" width="8.75" style="304"/>
  </cols>
  <sheetData>
    <row r="1" spans="1:4">
      <c r="A1" s="357" t="s">
        <v>4933</v>
      </c>
      <c r="B1" s="579" t="s">
        <v>4934</v>
      </c>
      <c r="C1" s="579"/>
      <c r="D1" s="357" t="s">
        <v>4935</v>
      </c>
    </row>
    <row r="2" spans="1:4" ht="12" customHeight="1">
      <c r="A2"/>
      <c r="B2" s="358" t="s">
        <v>13744</v>
      </c>
      <c r="C2"/>
      <c r="D2"/>
    </row>
    <row r="3" spans="1:4" ht="33.75" customHeight="1">
      <c r="A3" s="359" t="s">
        <v>3705</v>
      </c>
      <c r="B3" s="359" t="s">
        <v>4936</v>
      </c>
      <c r="C3" s="359" t="s">
        <v>4937</v>
      </c>
      <c r="D3" s="360" t="s">
        <v>4938</v>
      </c>
    </row>
    <row r="4" spans="1:4" ht="11.25" customHeight="1">
      <c r="A4" s="305" t="s">
        <v>13745</v>
      </c>
      <c r="B4" s="306" t="s">
        <v>4939</v>
      </c>
      <c r="C4" s="305" t="s">
        <v>4940</v>
      </c>
      <c r="D4" s="307">
        <v>109.14</v>
      </c>
    </row>
    <row r="5" spans="1:4" ht="9" customHeight="1">
      <c r="A5" s="305" t="s">
        <v>13746</v>
      </c>
      <c r="B5" s="306" t="s">
        <v>4941</v>
      </c>
      <c r="C5" s="305" t="s">
        <v>4940</v>
      </c>
      <c r="D5" s="307">
        <v>86.88</v>
      </c>
    </row>
    <row r="6" spans="1:4" ht="9" customHeight="1">
      <c r="A6" s="305" t="s">
        <v>13747</v>
      </c>
      <c r="B6" s="306" t="s">
        <v>4942</v>
      </c>
      <c r="C6" s="305" t="s">
        <v>2352</v>
      </c>
      <c r="D6" s="307">
        <v>14741.31</v>
      </c>
    </row>
    <row r="7" spans="1:4" ht="9" customHeight="1">
      <c r="A7" s="305" t="s">
        <v>13748</v>
      </c>
      <c r="B7" s="306" t="s">
        <v>4943</v>
      </c>
      <c r="C7" s="305" t="s">
        <v>2352</v>
      </c>
      <c r="D7" s="307">
        <v>96631.9</v>
      </c>
    </row>
    <row r="8" spans="1:4" ht="9" customHeight="1">
      <c r="A8" s="305" t="s">
        <v>13749</v>
      </c>
      <c r="B8" s="306" t="s">
        <v>4944</v>
      </c>
      <c r="C8" s="305" t="s">
        <v>2352</v>
      </c>
      <c r="D8" s="307">
        <v>24085.07</v>
      </c>
    </row>
    <row r="9" spans="1:4" ht="9" customHeight="1">
      <c r="A9" s="305" t="s">
        <v>13750</v>
      </c>
      <c r="B9" s="306" t="s">
        <v>4945</v>
      </c>
      <c r="C9" s="305" t="s">
        <v>2352</v>
      </c>
      <c r="D9" s="307">
        <v>38802.46</v>
      </c>
    </row>
    <row r="10" spans="1:4" ht="9" customHeight="1">
      <c r="A10" s="305" t="s">
        <v>13751</v>
      </c>
      <c r="B10" s="306" t="s">
        <v>4946</v>
      </c>
      <c r="C10" s="305" t="s">
        <v>2352</v>
      </c>
      <c r="D10" s="307">
        <v>52075.71</v>
      </c>
    </row>
    <row r="11" spans="1:4" ht="9" customHeight="1">
      <c r="A11" s="305" t="s">
        <v>13752</v>
      </c>
      <c r="B11" s="306" t="s">
        <v>4947</v>
      </c>
      <c r="C11" s="305" t="s">
        <v>2352</v>
      </c>
      <c r="D11" s="307">
        <v>71438.559999999998</v>
      </c>
    </row>
    <row r="12" spans="1:4" ht="9" customHeight="1">
      <c r="A12" s="305" t="s">
        <v>13753</v>
      </c>
      <c r="B12" s="306" t="s">
        <v>4948</v>
      </c>
      <c r="C12" s="305" t="s">
        <v>2352</v>
      </c>
      <c r="D12" s="307">
        <v>9863.74</v>
      </c>
    </row>
    <row r="13" spans="1:4" ht="9" customHeight="1">
      <c r="A13" s="305" t="s">
        <v>13754</v>
      </c>
      <c r="B13" s="306" t="s">
        <v>4949</v>
      </c>
      <c r="C13" s="305" t="s">
        <v>2352</v>
      </c>
      <c r="D13" s="307">
        <v>8606.2800000000007</v>
      </c>
    </row>
    <row r="14" spans="1:4" ht="9" customHeight="1">
      <c r="A14" s="305" t="s">
        <v>13755</v>
      </c>
      <c r="B14" s="306" t="s">
        <v>4950</v>
      </c>
      <c r="C14" s="305" t="s">
        <v>2352</v>
      </c>
      <c r="D14" s="307">
        <v>51590.559999999998</v>
      </c>
    </row>
    <row r="15" spans="1:4" ht="9" customHeight="1">
      <c r="A15" s="305" t="s">
        <v>13756</v>
      </c>
      <c r="B15" s="306" t="s">
        <v>4951</v>
      </c>
      <c r="C15" s="305" t="s">
        <v>2352</v>
      </c>
      <c r="D15" s="307">
        <v>11959.25</v>
      </c>
    </row>
    <row r="16" spans="1:4" ht="9" customHeight="1">
      <c r="A16" s="305" t="s">
        <v>13757</v>
      </c>
      <c r="B16" s="306" t="s">
        <v>4952</v>
      </c>
      <c r="C16" s="305" t="s">
        <v>2352</v>
      </c>
      <c r="D16" s="307">
        <v>19922.080000000002</v>
      </c>
    </row>
    <row r="17" spans="1:4" ht="9" customHeight="1">
      <c r="A17" s="305" t="s">
        <v>13758</v>
      </c>
      <c r="B17" s="306" t="s">
        <v>4953</v>
      </c>
      <c r="C17" s="305" t="s">
        <v>2352</v>
      </c>
      <c r="D17" s="307">
        <v>28604.54</v>
      </c>
    </row>
    <row r="18" spans="1:4" ht="9" customHeight="1">
      <c r="A18" s="305" t="s">
        <v>13759</v>
      </c>
      <c r="B18" s="306" t="s">
        <v>4954</v>
      </c>
      <c r="C18" s="305" t="s">
        <v>2352</v>
      </c>
      <c r="D18" s="307">
        <v>37266.730000000003</v>
      </c>
    </row>
    <row r="19" spans="1:4" ht="9" customHeight="1">
      <c r="A19" s="305" t="s">
        <v>13760</v>
      </c>
      <c r="B19" s="306" t="s">
        <v>4955</v>
      </c>
      <c r="C19" s="305" t="s">
        <v>2352</v>
      </c>
      <c r="D19" s="307">
        <v>5044.25</v>
      </c>
    </row>
    <row r="20" spans="1:4" ht="9" customHeight="1">
      <c r="A20" s="305" t="s">
        <v>13761</v>
      </c>
      <c r="B20" s="306" t="s">
        <v>4956</v>
      </c>
      <c r="C20" s="305" t="s">
        <v>2352</v>
      </c>
      <c r="D20" s="307">
        <v>10181.39</v>
      </c>
    </row>
    <row r="21" spans="1:4" ht="9" customHeight="1">
      <c r="A21" s="305" t="s">
        <v>13762</v>
      </c>
      <c r="B21" s="306" t="s">
        <v>4957</v>
      </c>
      <c r="C21" s="305" t="s">
        <v>2352</v>
      </c>
      <c r="D21" s="307">
        <v>57080.5</v>
      </c>
    </row>
    <row r="22" spans="1:4" ht="9" customHeight="1">
      <c r="A22" s="305" t="s">
        <v>13763</v>
      </c>
      <c r="B22" s="306" t="s">
        <v>4958</v>
      </c>
      <c r="C22" s="305" t="s">
        <v>2352</v>
      </c>
      <c r="D22" s="307">
        <v>15733.88</v>
      </c>
    </row>
    <row r="23" spans="1:4" ht="9" customHeight="1">
      <c r="A23" s="305" t="s">
        <v>13764</v>
      </c>
      <c r="B23" s="306" t="s">
        <v>4959</v>
      </c>
      <c r="C23" s="305" t="s">
        <v>2352</v>
      </c>
      <c r="D23" s="307">
        <v>24388.880000000001</v>
      </c>
    </row>
    <row r="24" spans="1:4" ht="9" customHeight="1">
      <c r="A24" s="305" t="s">
        <v>13765</v>
      </c>
      <c r="B24" s="306" t="s">
        <v>4960</v>
      </c>
      <c r="C24" s="305" t="s">
        <v>2352</v>
      </c>
      <c r="D24" s="307">
        <v>32437.55</v>
      </c>
    </row>
    <row r="25" spans="1:4" ht="9" customHeight="1">
      <c r="A25" s="305" t="s">
        <v>13766</v>
      </c>
      <c r="B25" s="306" t="s">
        <v>4961</v>
      </c>
      <c r="C25" s="305" t="s">
        <v>2352</v>
      </c>
      <c r="D25" s="307">
        <v>45008.52</v>
      </c>
    </row>
    <row r="26" spans="1:4" ht="9" customHeight="1">
      <c r="A26" s="305" t="s">
        <v>13767</v>
      </c>
      <c r="B26" s="306" t="s">
        <v>4962</v>
      </c>
      <c r="C26" s="305" t="s">
        <v>2352</v>
      </c>
      <c r="D26" s="307">
        <v>7535.64</v>
      </c>
    </row>
    <row r="27" spans="1:4" ht="9" customHeight="1">
      <c r="A27" s="305" t="s">
        <v>13768</v>
      </c>
      <c r="B27" s="306" t="s">
        <v>4963</v>
      </c>
      <c r="C27" s="305" t="s">
        <v>2352</v>
      </c>
      <c r="D27" s="307">
        <v>5029.75</v>
      </c>
    </row>
    <row r="28" spans="1:4" ht="9" customHeight="1">
      <c r="A28" s="305" t="s">
        <v>13769</v>
      </c>
      <c r="B28" s="306" t="s">
        <v>4964</v>
      </c>
      <c r="C28" s="305" t="s">
        <v>2352</v>
      </c>
      <c r="D28" s="307">
        <v>7475.34</v>
      </c>
    </row>
    <row r="29" spans="1:4" ht="9" customHeight="1">
      <c r="A29" s="305" t="s">
        <v>13770</v>
      </c>
      <c r="B29" s="306" t="s">
        <v>4965</v>
      </c>
      <c r="C29" s="305" t="s">
        <v>2352</v>
      </c>
      <c r="D29" s="307">
        <v>136724.39000000001</v>
      </c>
    </row>
    <row r="30" spans="1:4" ht="9" customHeight="1">
      <c r="A30" s="305" t="s">
        <v>13771</v>
      </c>
      <c r="B30" s="306" t="s">
        <v>4966</v>
      </c>
      <c r="C30" s="305" t="s">
        <v>2352</v>
      </c>
      <c r="D30" s="307">
        <v>9449.52</v>
      </c>
    </row>
    <row r="31" spans="1:4" ht="9" customHeight="1">
      <c r="A31" s="305" t="s">
        <v>13772</v>
      </c>
      <c r="B31" s="306" t="s">
        <v>4967</v>
      </c>
      <c r="C31" s="305" t="s">
        <v>2352</v>
      </c>
      <c r="D31" s="307">
        <v>11908.7</v>
      </c>
    </row>
    <row r="32" spans="1:4" ht="9" customHeight="1">
      <c r="A32" s="305" t="s">
        <v>13773</v>
      </c>
      <c r="B32" s="306" t="s">
        <v>4968</v>
      </c>
      <c r="C32" s="305" t="s">
        <v>2352</v>
      </c>
      <c r="D32" s="307">
        <v>13672.13</v>
      </c>
    </row>
    <row r="33" spans="1:4" ht="9" customHeight="1">
      <c r="A33" s="305" t="s">
        <v>13774</v>
      </c>
      <c r="B33" s="306" t="s">
        <v>4969</v>
      </c>
      <c r="C33" s="305" t="s">
        <v>2352</v>
      </c>
      <c r="D33" s="307">
        <v>16511.009999999998</v>
      </c>
    </row>
    <row r="34" spans="1:4" ht="9" customHeight="1">
      <c r="A34" s="305" t="s">
        <v>13775</v>
      </c>
      <c r="B34" s="306" t="s">
        <v>4970</v>
      </c>
      <c r="C34" s="305" t="s">
        <v>2352</v>
      </c>
      <c r="D34" s="307">
        <v>19458.36</v>
      </c>
    </row>
    <row r="35" spans="1:4" ht="9" customHeight="1">
      <c r="A35" s="305" t="s">
        <v>13776</v>
      </c>
      <c r="B35" s="306" t="s">
        <v>4971</v>
      </c>
      <c r="C35" s="305" t="s">
        <v>2352</v>
      </c>
      <c r="D35" s="307">
        <v>60482.01</v>
      </c>
    </row>
    <row r="36" spans="1:4" ht="9" customHeight="1">
      <c r="A36" s="305" t="s">
        <v>13777</v>
      </c>
      <c r="B36" s="306" t="s">
        <v>4972</v>
      </c>
      <c r="C36" s="305" t="s">
        <v>2352</v>
      </c>
      <c r="D36" s="307">
        <v>67248.479999999996</v>
      </c>
    </row>
    <row r="37" spans="1:4" ht="9" customHeight="1">
      <c r="A37" s="305" t="s">
        <v>13778</v>
      </c>
      <c r="B37" s="306" t="s">
        <v>4973</v>
      </c>
      <c r="C37" s="305" t="s">
        <v>2352</v>
      </c>
      <c r="D37" s="307">
        <v>72942.25</v>
      </c>
    </row>
    <row r="38" spans="1:4" ht="9" customHeight="1">
      <c r="A38" s="305" t="s">
        <v>13779</v>
      </c>
      <c r="B38" s="306" t="s">
        <v>4974</v>
      </c>
      <c r="C38" s="305" t="s">
        <v>2352</v>
      </c>
      <c r="D38" s="307">
        <v>78687</v>
      </c>
    </row>
    <row r="39" spans="1:4" ht="9" customHeight="1">
      <c r="A39" s="305" t="s">
        <v>13780</v>
      </c>
      <c r="B39" s="306" t="s">
        <v>4975</v>
      </c>
      <c r="C39" s="305" t="s">
        <v>2352</v>
      </c>
      <c r="D39" s="307">
        <v>89429.62</v>
      </c>
    </row>
    <row r="40" spans="1:4" ht="9" customHeight="1">
      <c r="A40" s="305" t="s">
        <v>13781</v>
      </c>
      <c r="B40" s="306" t="s">
        <v>4976</v>
      </c>
      <c r="C40" s="305" t="s">
        <v>2352</v>
      </c>
      <c r="D40" s="307">
        <v>92277.91</v>
      </c>
    </row>
    <row r="41" spans="1:4" ht="9" customHeight="1">
      <c r="A41" s="305" t="s">
        <v>13782</v>
      </c>
      <c r="B41" s="306" t="s">
        <v>4977</v>
      </c>
      <c r="C41" s="305" t="s">
        <v>2352</v>
      </c>
      <c r="D41" s="307">
        <v>103105.31</v>
      </c>
    </row>
    <row r="42" spans="1:4" ht="9" customHeight="1">
      <c r="A42" s="305" t="s">
        <v>13783</v>
      </c>
      <c r="B42" s="306" t="s">
        <v>4978</v>
      </c>
      <c r="C42" s="305" t="s">
        <v>2352</v>
      </c>
      <c r="D42" s="307">
        <v>110223.12</v>
      </c>
    </row>
    <row r="43" spans="1:4" ht="9" customHeight="1">
      <c r="A43" s="305" t="s">
        <v>13784</v>
      </c>
      <c r="B43" s="306" t="s">
        <v>4979</v>
      </c>
      <c r="C43" s="305" t="s">
        <v>2352</v>
      </c>
      <c r="D43" s="307">
        <v>112504.42</v>
      </c>
    </row>
    <row r="44" spans="1:4" ht="9" customHeight="1">
      <c r="A44" s="305" t="s">
        <v>13785</v>
      </c>
      <c r="B44" s="306" t="s">
        <v>4980</v>
      </c>
      <c r="C44" s="305" t="s">
        <v>2352</v>
      </c>
      <c r="D44" s="307">
        <v>121893.92</v>
      </c>
    </row>
    <row r="45" spans="1:4" ht="9" customHeight="1">
      <c r="A45" s="305" t="s">
        <v>13786</v>
      </c>
      <c r="B45" s="306" t="s">
        <v>4981</v>
      </c>
      <c r="C45" s="305" t="s">
        <v>2352</v>
      </c>
      <c r="D45" s="307">
        <v>128505.43</v>
      </c>
    </row>
    <row r="46" spans="1:4" ht="9" customHeight="1">
      <c r="A46" s="305" t="s">
        <v>13787</v>
      </c>
      <c r="B46" s="306" t="s">
        <v>4982</v>
      </c>
      <c r="C46" s="305" t="s">
        <v>2352</v>
      </c>
      <c r="D46" s="307">
        <v>10675.7</v>
      </c>
    </row>
    <row r="47" spans="1:4" ht="9" customHeight="1">
      <c r="A47" s="305" t="s">
        <v>13788</v>
      </c>
      <c r="B47" s="306" t="s">
        <v>4983</v>
      </c>
      <c r="C47" s="305" t="s">
        <v>2352</v>
      </c>
      <c r="D47" s="307">
        <v>14424.18</v>
      </c>
    </row>
    <row r="48" spans="1:4" ht="9" customHeight="1">
      <c r="A48" s="305" t="s">
        <v>13789</v>
      </c>
      <c r="B48" s="306" t="s">
        <v>4984</v>
      </c>
      <c r="C48" s="305" t="s">
        <v>2352</v>
      </c>
      <c r="D48" s="307">
        <v>95826.57</v>
      </c>
    </row>
    <row r="49" spans="1:4" ht="9" customHeight="1">
      <c r="A49" s="305" t="s">
        <v>13790</v>
      </c>
      <c r="B49" s="306" t="s">
        <v>4985</v>
      </c>
      <c r="C49" s="305" t="s">
        <v>2352</v>
      </c>
      <c r="D49" s="307">
        <v>18682.830000000002</v>
      </c>
    </row>
    <row r="50" spans="1:4" ht="9" customHeight="1">
      <c r="A50" s="305" t="s">
        <v>13791</v>
      </c>
      <c r="B50" s="306" t="s">
        <v>4986</v>
      </c>
      <c r="C50" s="305" t="s">
        <v>2352</v>
      </c>
      <c r="D50" s="307">
        <v>23512.98</v>
      </c>
    </row>
    <row r="51" spans="1:4" ht="9" customHeight="1">
      <c r="A51" s="305" t="s">
        <v>13792</v>
      </c>
      <c r="B51" s="306" t="s">
        <v>4987</v>
      </c>
      <c r="C51" s="305" t="s">
        <v>2352</v>
      </c>
      <c r="D51" s="307">
        <v>27166.46</v>
      </c>
    </row>
    <row r="52" spans="1:4" ht="9" customHeight="1">
      <c r="A52" s="305" t="s">
        <v>13793</v>
      </c>
      <c r="B52" s="306" t="s">
        <v>4988</v>
      </c>
      <c r="C52" s="305" t="s">
        <v>2352</v>
      </c>
      <c r="D52" s="307">
        <v>31339.67</v>
      </c>
    </row>
    <row r="53" spans="1:4" ht="9" customHeight="1">
      <c r="A53" s="305" t="s">
        <v>13794</v>
      </c>
      <c r="B53" s="306" t="s">
        <v>4989</v>
      </c>
      <c r="C53" s="305" t="s">
        <v>2352</v>
      </c>
      <c r="D53" s="307">
        <v>36226.75</v>
      </c>
    </row>
    <row r="54" spans="1:4" ht="9" customHeight="1">
      <c r="A54" s="305" t="s">
        <v>13795</v>
      </c>
      <c r="B54" s="306" t="s">
        <v>4990</v>
      </c>
      <c r="C54" s="305" t="s">
        <v>2352</v>
      </c>
      <c r="D54" s="307">
        <v>40949.980000000003</v>
      </c>
    </row>
    <row r="55" spans="1:4" ht="9" customHeight="1">
      <c r="A55" s="305" t="s">
        <v>13796</v>
      </c>
      <c r="B55" s="306" t="s">
        <v>4991</v>
      </c>
      <c r="C55" s="305" t="s">
        <v>2352</v>
      </c>
      <c r="D55" s="307">
        <v>46173.95</v>
      </c>
    </row>
    <row r="56" spans="1:4" ht="9" customHeight="1">
      <c r="A56" s="305" t="s">
        <v>13797</v>
      </c>
      <c r="B56" s="306" t="s">
        <v>4992</v>
      </c>
      <c r="C56" s="305" t="s">
        <v>2352</v>
      </c>
      <c r="D56" s="307">
        <v>49880.47</v>
      </c>
    </row>
    <row r="57" spans="1:4" ht="9" customHeight="1">
      <c r="A57" s="305" t="s">
        <v>13798</v>
      </c>
      <c r="B57" s="306" t="s">
        <v>4993</v>
      </c>
      <c r="C57" s="305" t="s">
        <v>2352</v>
      </c>
      <c r="D57" s="307">
        <v>57047.11</v>
      </c>
    </row>
    <row r="58" spans="1:4" ht="9" customHeight="1">
      <c r="A58" s="305" t="s">
        <v>13799</v>
      </c>
      <c r="B58" s="306" t="s">
        <v>4994</v>
      </c>
      <c r="C58" s="305" t="s">
        <v>2352</v>
      </c>
      <c r="D58" s="307">
        <v>61436.61</v>
      </c>
    </row>
    <row r="59" spans="1:4" ht="9" customHeight="1">
      <c r="A59" s="305" t="s">
        <v>13800</v>
      </c>
      <c r="B59" s="306" t="s">
        <v>4995</v>
      </c>
      <c r="C59" s="305" t="s">
        <v>2352</v>
      </c>
      <c r="D59" s="307">
        <v>65900.31</v>
      </c>
    </row>
    <row r="60" spans="1:4" ht="9" customHeight="1">
      <c r="A60" s="305" t="s">
        <v>13801</v>
      </c>
      <c r="B60" s="306" t="s">
        <v>4996</v>
      </c>
      <c r="C60" s="305" t="s">
        <v>2352</v>
      </c>
      <c r="D60" s="307">
        <v>69323.8</v>
      </c>
    </row>
    <row r="61" spans="1:4" ht="9" customHeight="1">
      <c r="A61" s="305" t="s">
        <v>13802</v>
      </c>
      <c r="B61" s="306" t="s">
        <v>4997</v>
      </c>
      <c r="C61" s="305" t="s">
        <v>2352</v>
      </c>
      <c r="D61" s="307">
        <v>75436.37</v>
      </c>
    </row>
    <row r="62" spans="1:4" ht="9" customHeight="1">
      <c r="A62" s="305" t="s">
        <v>13803</v>
      </c>
      <c r="B62" s="306" t="s">
        <v>4998</v>
      </c>
      <c r="C62" s="305" t="s">
        <v>2352</v>
      </c>
      <c r="D62" s="307">
        <v>80218.080000000002</v>
      </c>
    </row>
    <row r="63" spans="1:4" ht="9" customHeight="1">
      <c r="A63" s="305" t="s">
        <v>13804</v>
      </c>
      <c r="B63" s="306" t="s">
        <v>4999</v>
      </c>
      <c r="C63" s="305" t="s">
        <v>2352</v>
      </c>
      <c r="D63" s="307">
        <v>84552.3</v>
      </c>
    </row>
    <row r="64" spans="1:4" ht="9" customHeight="1">
      <c r="A64" s="305" t="s">
        <v>13805</v>
      </c>
      <c r="B64" s="306" t="s">
        <v>5000</v>
      </c>
      <c r="C64" s="305" t="s">
        <v>2352</v>
      </c>
      <c r="D64" s="307">
        <v>90671.87</v>
      </c>
    </row>
    <row r="65" spans="1:4" ht="9" customHeight="1">
      <c r="A65" s="305" t="s">
        <v>13806</v>
      </c>
      <c r="B65" s="306" t="s">
        <v>5001</v>
      </c>
      <c r="C65" s="305" t="s">
        <v>2352</v>
      </c>
      <c r="D65" s="307">
        <v>5834.98</v>
      </c>
    </row>
    <row r="66" spans="1:4" ht="9" customHeight="1">
      <c r="A66" s="305" t="s">
        <v>13807</v>
      </c>
      <c r="B66" s="306" t="s">
        <v>5002</v>
      </c>
      <c r="C66" s="305" t="s">
        <v>2352</v>
      </c>
      <c r="D66" s="307">
        <v>9118.7000000000007</v>
      </c>
    </row>
    <row r="67" spans="1:4" ht="9" customHeight="1">
      <c r="A67" s="305" t="s">
        <v>13808</v>
      </c>
      <c r="B67" s="306" t="s">
        <v>5003</v>
      </c>
      <c r="C67" s="305" t="s">
        <v>2352</v>
      </c>
      <c r="D67" s="307">
        <v>104576.32000000001</v>
      </c>
    </row>
    <row r="68" spans="1:4" ht="9" customHeight="1">
      <c r="A68" s="305" t="s">
        <v>13809</v>
      </c>
      <c r="B68" s="306" t="s">
        <v>5004</v>
      </c>
      <c r="C68" s="305" t="s">
        <v>2352</v>
      </c>
      <c r="D68" s="307">
        <v>11043.51</v>
      </c>
    </row>
    <row r="69" spans="1:4" ht="9" customHeight="1">
      <c r="A69" s="305" t="s">
        <v>13810</v>
      </c>
      <c r="B69" s="306" t="s">
        <v>5005</v>
      </c>
      <c r="C69" s="305" t="s">
        <v>2352</v>
      </c>
      <c r="D69" s="307">
        <v>13737.56</v>
      </c>
    </row>
    <row r="70" spans="1:4" ht="9" customHeight="1">
      <c r="A70" s="305" t="s">
        <v>13811</v>
      </c>
      <c r="B70" s="306" t="s">
        <v>5006</v>
      </c>
      <c r="C70" s="305" t="s">
        <v>2352</v>
      </c>
      <c r="D70" s="307">
        <v>16911.29</v>
      </c>
    </row>
    <row r="71" spans="1:4" ht="9" customHeight="1">
      <c r="A71" s="305" t="s">
        <v>13812</v>
      </c>
      <c r="B71" s="306" t="s">
        <v>5007</v>
      </c>
      <c r="C71" s="305" t="s">
        <v>2352</v>
      </c>
      <c r="D71" s="307">
        <v>19150.97</v>
      </c>
    </row>
    <row r="72" spans="1:4" ht="9" customHeight="1">
      <c r="A72" s="305" t="s">
        <v>13813</v>
      </c>
      <c r="B72" s="306" t="s">
        <v>5008</v>
      </c>
      <c r="C72" s="305" t="s">
        <v>2352</v>
      </c>
      <c r="D72" s="307">
        <v>28736.67</v>
      </c>
    </row>
    <row r="73" spans="1:4" ht="9" customHeight="1">
      <c r="A73" s="305" t="s">
        <v>13814</v>
      </c>
      <c r="B73" s="306" t="s">
        <v>5009</v>
      </c>
      <c r="C73" s="305" t="s">
        <v>2352</v>
      </c>
      <c r="D73" s="307">
        <v>47603.47</v>
      </c>
    </row>
    <row r="74" spans="1:4" ht="9" customHeight="1">
      <c r="A74" s="305" t="s">
        <v>13815</v>
      </c>
      <c r="B74" s="306" t="s">
        <v>5010</v>
      </c>
      <c r="C74" s="305" t="s">
        <v>2352</v>
      </c>
      <c r="D74" s="307">
        <v>52608.89</v>
      </c>
    </row>
    <row r="75" spans="1:4" ht="9" customHeight="1">
      <c r="A75" s="305" t="s">
        <v>13816</v>
      </c>
      <c r="B75" s="306" t="s">
        <v>5011</v>
      </c>
      <c r="C75" s="305" t="s">
        <v>2352</v>
      </c>
      <c r="D75" s="307">
        <v>57394.89</v>
      </c>
    </row>
    <row r="76" spans="1:4" ht="9" customHeight="1">
      <c r="A76" s="305" t="s">
        <v>13817</v>
      </c>
      <c r="B76" s="306" t="s">
        <v>5012</v>
      </c>
      <c r="C76" s="305" t="s">
        <v>2352</v>
      </c>
      <c r="D76" s="307">
        <v>61867.46</v>
      </c>
    </row>
    <row r="77" spans="1:4" ht="9" customHeight="1">
      <c r="A77" s="305" t="s">
        <v>13818</v>
      </c>
      <c r="B77" s="306" t="s">
        <v>5013</v>
      </c>
      <c r="C77" s="305" t="s">
        <v>2352</v>
      </c>
      <c r="D77" s="307">
        <v>68454.149999999994</v>
      </c>
    </row>
    <row r="78" spans="1:4" ht="9" customHeight="1">
      <c r="A78" s="305" t="s">
        <v>13819</v>
      </c>
      <c r="B78" s="306" t="s">
        <v>5014</v>
      </c>
      <c r="C78" s="305" t="s">
        <v>2352</v>
      </c>
      <c r="D78" s="307">
        <v>73699.19</v>
      </c>
    </row>
    <row r="79" spans="1:4" ht="9" customHeight="1">
      <c r="A79" s="305" t="s">
        <v>13820</v>
      </c>
      <c r="B79" s="306" t="s">
        <v>5015</v>
      </c>
      <c r="C79" s="305" t="s">
        <v>2352</v>
      </c>
      <c r="D79" s="307">
        <v>80192.850000000006</v>
      </c>
    </row>
    <row r="80" spans="1:4" ht="9" customHeight="1">
      <c r="A80" s="305" t="s">
        <v>13821</v>
      </c>
      <c r="B80" s="306" t="s">
        <v>5016</v>
      </c>
      <c r="C80" s="305" t="s">
        <v>2352</v>
      </c>
      <c r="D80" s="307">
        <v>84076.28</v>
      </c>
    </row>
    <row r="81" spans="1:4" ht="9" customHeight="1">
      <c r="A81" s="305" t="s">
        <v>13822</v>
      </c>
      <c r="B81" s="306" t="s">
        <v>5017</v>
      </c>
      <c r="C81" s="305" t="s">
        <v>2352</v>
      </c>
      <c r="D81" s="307">
        <v>90892.78</v>
      </c>
    </row>
    <row r="82" spans="1:4" ht="9" customHeight="1">
      <c r="A82" s="305" t="s">
        <v>13823</v>
      </c>
      <c r="B82" s="306" t="s">
        <v>5018</v>
      </c>
      <c r="C82" s="305" t="s">
        <v>2352</v>
      </c>
      <c r="D82" s="307">
        <v>96220.96</v>
      </c>
    </row>
    <row r="83" spans="1:4" ht="9" customHeight="1">
      <c r="A83" s="305" t="s">
        <v>13824</v>
      </c>
      <c r="B83" s="306" t="s">
        <v>5019</v>
      </c>
      <c r="C83" s="305" t="s">
        <v>2352</v>
      </c>
      <c r="D83" s="307">
        <v>101371.51</v>
      </c>
    </row>
    <row r="84" spans="1:4" ht="9" customHeight="1">
      <c r="A84" s="305" t="s">
        <v>13825</v>
      </c>
      <c r="B84" s="306" t="s">
        <v>5020</v>
      </c>
      <c r="C84" s="305" t="s">
        <v>36</v>
      </c>
      <c r="D84" s="307">
        <v>426.18</v>
      </c>
    </row>
    <row r="85" spans="1:4" ht="9" customHeight="1">
      <c r="A85" s="305" t="s">
        <v>13826</v>
      </c>
      <c r="B85" s="306" t="s">
        <v>5021</v>
      </c>
      <c r="C85" s="305" t="s">
        <v>36</v>
      </c>
      <c r="D85" s="307">
        <v>536.20000000000005</v>
      </c>
    </row>
    <row r="86" spans="1:4" ht="9" customHeight="1">
      <c r="A86" s="305" t="s">
        <v>13827</v>
      </c>
      <c r="B86" s="306" t="s">
        <v>5022</v>
      </c>
      <c r="C86" s="305" t="s">
        <v>36</v>
      </c>
      <c r="D86" s="307">
        <v>889.79</v>
      </c>
    </row>
    <row r="87" spans="1:4" ht="9" customHeight="1">
      <c r="A87" s="305" t="s">
        <v>13828</v>
      </c>
      <c r="B87" s="306" t="s">
        <v>5023</v>
      </c>
      <c r="C87" s="305" t="s">
        <v>36</v>
      </c>
      <c r="D87" s="307">
        <v>1176.02</v>
      </c>
    </row>
    <row r="88" spans="1:4" ht="9" customHeight="1">
      <c r="A88" s="305" t="s">
        <v>13829</v>
      </c>
      <c r="B88" s="306" t="s">
        <v>5024</v>
      </c>
      <c r="C88" s="305" t="s">
        <v>36</v>
      </c>
      <c r="D88" s="307">
        <v>1448.58</v>
      </c>
    </row>
    <row r="89" spans="1:4" ht="9" customHeight="1">
      <c r="A89" s="305" t="s">
        <v>13830</v>
      </c>
      <c r="B89" s="306" t="s">
        <v>5025</v>
      </c>
      <c r="C89" s="305" t="s">
        <v>36</v>
      </c>
      <c r="D89" s="307">
        <v>0</v>
      </c>
    </row>
    <row r="90" spans="1:4" ht="9" customHeight="1">
      <c r="A90" s="305" t="s">
        <v>13831</v>
      </c>
      <c r="B90" s="306" t="s">
        <v>5026</v>
      </c>
      <c r="C90" s="305" t="s">
        <v>36</v>
      </c>
      <c r="D90" s="307">
        <v>28.99</v>
      </c>
    </row>
    <row r="91" spans="1:4" ht="9" customHeight="1">
      <c r="A91" s="305" t="s">
        <v>13832</v>
      </c>
      <c r="B91" s="306" t="s">
        <v>5027</v>
      </c>
      <c r="C91" s="305" t="s">
        <v>151</v>
      </c>
      <c r="D91" s="307">
        <v>15.06</v>
      </c>
    </row>
    <row r="92" spans="1:4" ht="9" customHeight="1">
      <c r="A92" s="305" t="s">
        <v>13833</v>
      </c>
      <c r="B92" s="306" t="s">
        <v>5028</v>
      </c>
      <c r="C92" s="305" t="s">
        <v>151</v>
      </c>
      <c r="D92" s="307">
        <v>14.36</v>
      </c>
    </row>
    <row r="93" spans="1:4" ht="9" customHeight="1">
      <c r="A93" s="305" t="s">
        <v>13834</v>
      </c>
      <c r="B93" s="306" t="s">
        <v>5029</v>
      </c>
      <c r="C93" s="305" t="s">
        <v>151</v>
      </c>
      <c r="D93" s="307">
        <v>15.86</v>
      </c>
    </row>
    <row r="94" spans="1:4" ht="9" customHeight="1">
      <c r="A94" s="305" t="s">
        <v>13835</v>
      </c>
      <c r="B94" s="306" t="s">
        <v>5030</v>
      </c>
      <c r="C94" s="305" t="s">
        <v>151</v>
      </c>
      <c r="D94" s="307">
        <v>17.39</v>
      </c>
    </row>
    <row r="95" spans="1:4" ht="9" customHeight="1">
      <c r="A95" s="305" t="s">
        <v>13836</v>
      </c>
      <c r="B95" s="306" t="s">
        <v>5031</v>
      </c>
      <c r="C95" s="305" t="s">
        <v>2352</v>
      </c>
      <c r="D95" s="307">
        <v>26.52</v>
      </c>
    </row>
    <row r="96" spans="1:4" ht="9" customHeight="1">
      <c r="A96" s="305" t="s">
        <v>13837</v>
      </c>
      <c r="B96" s="306" t="s">
        <v>5032</v>
      </c>
      <c r="C96" s="305" t="s">
        <v>2352</v>
      </c>
      <c r="D96" s="307">
        <v>37.81</v>
      </c>
    </row>
    <row r="97" spans="1:4" ht="9" customHeight="1">
      <c r="A97" s="305" t="s">
        <v>13838</v>
      </c>
      <c r="B97" s="306" t="s">
        <v>5033</v>
      </c>
      <c r="C97" s="305" t="s">
        <v>2352</v>
      </c>
      <c r="D97" s="307">
        <v>49.33</v>
      </c>
    </row>
    <row r="98" spans="1:4" ht="9" customHeight="1">
      <c r="A98" s="305" t="s">
        <v>13839</v>
      </c>
      <c r="B98" s="306" t="s">
        <v>5034</v>
      </c>
      <c r="C98" s="305" t="s">
        <v>2352</v>
      </c>
      <c r="D98" s="307">
        <v>72.39</v>
      </c>
    </row>
    <row r="99" spans="1:4" ht="9" customHeight="1">
      <c r="A99" s="305" t="s">
        <v>13840</v>
      </c>
      <c r="B99" s="306" t="s">
        <v>5035</v>
      </c>
      <c r="C99" s="305" t="s">
        <v>2352</v>
      </c>
      <c r="D99" s="307">
        <v>108.9</v>
      </c>
    </row>
    <row r="100" spans="1:4" ht="9" customHeight="1">
      <c r="A100" s="305" t="s">
        <v>13841</v>
      </c>
      <c r="B100" s="306" t="s">
        <v>5036</v>
      </c>
      <c r="C100" s="305" t="s">
        <v>2352</v>
      </c>
      <c r="D100" s="307">
        <v>25.62</v>
      </c>
    </row>
    <row r="101" spans="1:4" ht="9" customHeight="1">
      <c r="A101" s="305" t="s">
        <v>13842</v>
      </c>
      <c r="B101" s="306" t="s">
        <v>5037</v>
      </c>
      <c r="C101" s="305" t="s">
        <v>2352</v>
      </c>
      <c r="D101" s="307">
        <v>35.659999999999997</v>
      </c>
    </row>
    <row r="102" spans="1:4" ht="9" customHeight="1">
      <c r="A102" s="305" t="s">
        <v>13843</v>
      </c>
      <c r="B102" s="306" t="s">
        <v>5038</v>
      </c>
      <c r="C102" s="305" t="s">
        <v>2352</v>
      </c>
      <c r="D102" s="307">
        <v>51</v>
      </c>
    </row>
    <row r="103" spans="1:4" ht="9" customHeight="1">
      <c r="A103" s="305" t="s">
        <v>13844</v>
      </c>
      <c r="B103" s="306" t="s">
        <v>5039</v>
      </c>
      <c r="C103" s="305" t="s">
        <v>2352</v>
      </c>
      <c r="D103" s="307">
        <v>88.29</v>
      </c>
    </row>
    <row r="104" spans="1:4" ht="9" customHeight="1">
      <c r="A104" s="305" t="s">
        <v>13845</v>
      </c>
      <c r="B104" s="306" t="s">
        <v>5040</v>
      </c>
      <c r="C104" s="305" t="s">
        <v>2352</v>
      </c>
      <c r="D104" s="307">
        <v>178.19</v>
      </c>
    </row>
    <row r="105" spans="1:4" ht="9" customHeight="1">
      <c r="A105" s="305" t="s">
        <v>13846</v>
      </c>
      <c r="B105" s="306" t="s">
        <v>11156</v>
      </c>
      <c r="C105" s="305" t="s">
        <v>151</v>
      </c>
      <c r="D105" s="307">
        <v>15.41</v>
      </c>
    </row>
    <row r="106" spans="1:4" ht="9" customHeight="1">
      <c r="A106" s="305" t="s">
        <v>13847</v>
      </c>
      <c r="B106" s="306" t="s">
        <v>5041</v>
      </c>
      <c r="C106" s="305" t="s">
        <v>151</v>
      </c>
      <c r="D106" s="307">
        <v>17.350000000000001</v>
      </c>
    </row>
    <row r="107" spans="1:4" ht="18" customHeight="1">
      <c r="A107" s="305" t="s">
        <v>13848</v>
      </c>
      <c r="B107" s="306" t="s">
        <v>5042</v>
      </c>
      <c r="C107" s="305" t="s">
        <v>36</v>
      </c>
      <c r="D107" s="307">
        <v>60444.05</v>
      </c>
    </row>
    <row r="108" spans="1:4" ht="18" customHeight="1">
      <c r="A108" s="305" t="s">
        <v>13849</v>
      </c>
      <c r="B108" s="306" t="s">
        <v>5043</v>
      </c>
      <c r="C108" s="305" t="s">
        <v>36</v>
      </c>
      <c r="D108" s="307">
        <v>59789.93</v>
      </c>
    </row>
    <row r="109" spans="1:4" ht="18" customHeight="1">
      <c r="A109" s="305" t="s">
        <v>13850</v>
      </c>
      <c r="B109" s="306" t="s">
        <v>5044</v>
      </c>
      <c r="C109" s="305" t="s">
        <v>36</v>
      </c>
      <c r="D109" s="307">
        <v>61291.62</v>
      </c>
    </row>
    <row r="110" spans="1:4" ht="18" customHeight="1">
      <c r="A110" s="305" t="s">
        <v>13851</v>
      </c>
      <c r="B110" s="306" t="s">
        <v>5045</v>
      </c>
      <c r="C110" s="305" t="s">
        <v>36</v>
      </c>
      <c r="D110" s="307">
        <v>60263.74</v>
      </c>
    </row>
    <row r="111" spans="1:4" ht="18" customHeight="1">
      <c r="A111" s="305" t="s">
        <v>13852</v>
      </c>
      <c r="B111" s="306" t="s">
        <v>5046</v>
      </c>
      <c r="C111" s="305" t="s">
        <v>36</v>
      </c>
      <c r="D111" s="307">
        <v>55957.64</v>
      </c>
    </row>
    <row r="112" spans="1:4" ht="18" customHeight="1">
      <c r="A112" s="305" t="s">
        <v>13853</v>
      </c>
      <c r="B112" s="306" t="s">
        <v>5047</v>
      </c>
      <c r="C112" s="305" t="s">
        <v>36</v>
      </c>
      <c r="D112" s="307">
        <v>55715.77</v>
      </c>
    </row>
    <row r="113" spans="1:4" ht="18" customHeight="1">
      <c r="A113" s="305" t="s">
        <v>13854</v>
      </c>
      <c r="B113" s="306" t="s">
        <v>5048</v>
      </c>
      <c r="C113" s="305" t="s">
        <v>36</v>
      </c>
      <c r="D113" s="307">
        <v>62376.53</v>
      </c>
    </row>
    <row r="114" spans="1:4" ht="18" customHeight="1">
      <c r="A114" s="305" t="s">
        <v>13855</v>
      </c>
      <c r="B114" s="306" t="s">
        <v>5049</v>
      </c>
      <c r="C114" s="305" t="s">
        <v>36</v>
      </c>
      <c r="D114" s="307">
        <v>61696.88</v>
      </c>
    </row>
    <row r="115" spans="1:4" ht="18" customHeight="1">
      <c r="A115" s="305" t="s">
        <v>13856</v>
      </c>
      <c r="B115" s="306" t="s">
        <v>5050</v>
      </c>
      <c r="C115" s="305" t="s">
        <v>36</v>
      </c>
      <c r="D115" s="307">
        <v>72935.45</v>
      </c>
    </row>
    <row r="116" spans="1:4" ht="18" customHeight="1">
      <c r="A116" s="305" t="s">
        <v>13857</v>
      </c>
      <c r="B116" s="306" t="s">
        <v>5051</v>
      </c>
      <c r="C116" s="305" t="s">
        <v>36</v>
      </c>
      <c r="D116" s="307">
        <v>72313.490000000005</v>
      </c>
    </row>
    <row r="117" spans="1:4" ht="18" customHeight="1">
      <c r="A117" s="305" t="s">
        <v>13858</v>
      </c>
      <c r="B117" s="306" t="s">
        <v>5052</v>
      </c>
      <c r="C117" s="305" t="s">
        <v>36</v>
      </c>
      <c r="D117" s="307">
        <v>65444.19</v>
      </c>
    </row>
    <row r="118" spans="1:4" ht="18" customHeight="1">
      <c r="A118" s="305" t="s">
        <v>13859</v>
      </c>
      <c r="B118" s="306" t="s">
        <v>5053</v>
      </c>
      <c r="C118" s="305" t="s">
        <v>36</v>
      </c>
      <c r="D118" s="307">
        <v>64710.23</v>
      </c>
    </row>
    <row r="119" spans="1:4" ht="18" customHeight="1">
      <c r="A119" s="305" t="s">
        <v>13860</v>
      </c>
      <c r="B119" s="306" t="s">
        <v>5054</v>
      </c>
      <c r="C119" s="305" t="s">
        <v>36</v>
      </c>
      <c r="D119" s="307">
        <v>80640.509999999995</v>
      </c>
    </row>
    <row r="120" spans="1:4" ht="18" customHeight="1">
      <c r="A120" s="305" t="s">
        <v>13861</v>
      </c>
      <c r="B120" s="306" t="s">
        <v>5055</v>
      </c>
      <c r="C120" s="305" t="s">
        <v>36</v>
      </c>
      <c r="D120" s="307">
        <v>79940.009999999995</v>
      </c>
    </row>
    <row r="121" spans="1:4" ht="18" customHeight="1">
      <c r="A121" s="305" t="s">
        <v>13862</v>
      </c>
      <c r="B121" s="306" t="s">
        <v>5056</v>
      </c>
      <c r="C121" s="305" t="s">
        <v>36</v>
      </c>
      <c r="D121" s="307">
        <v>84061.23</v>
      </c>
    </row>
    <row r="122" spans="1:4" ht="18" customHeight="1">
      <c r="A122" s="305" t="s">
        <v>13863</v>
      </c>
      <c r="B122" s="306" t="s">
        <v>5057</v>
      </c>
      <c r="C122" s="305" t="s">
        <v>36</v>
      </c>
      <c r="D122" s="307">
        <v>83305.77</v>
      </c>
    </row>
    <row r="123" spans="1:4" ht="18" customHeight="1">
      <c r="A123" s="305" t="s">
        <v>13864</v>
      </c>
      <c r="B123" s="306" t="s">
        <v>5058</v>
      </c>
      <c r="C123" s="305" t="s">
        <v>36</v>
      </c>
      <c r="D123" s="307">
        <v>70712.38</v>
      </c>
    </row>
    <row r="124" spans="1:4" ht="18" customHeight="1">
      <c r="A124" s="305" t="s">
        <v>13865</v>
      </c>
      <c r="B124" s="306" t="s">
        <v>5059</v>
      </c>
      <c r="C124" s="305" t="s">
        <v>36</v>
      </c>
      <c r="D124" s="307">
        <v>69866.720000000001</v>
      </c>
    </row>
    <row r="125" spans="1:4" ht="18" customHeight="1">
      <c r="A125" s="305" t="s">
        <v>13866</v>
      </c>
      <c r="B125" s="306" t="s">
        <v>5060</v>
      </c>
      <c r="C125" s="305" t="s">
        <v>36</v>
      </c>
      <c r="D125" s="307">
        <v>90669.35</v>
      </c>
    </row>
    <row r="126" spans="1:4" ht="18" customHeight="1">
      <c r="A126" s="305" t="s">
        <v>13867</v>
      </c>
      <c r="B126" s="306" t="s">
        <v>5061</v>
      </c>
      <c r="C126" s="305" t="s">
        <v>36</v>
      </c>
      <c r="D126" s="307">
        <v>89801.44</v>
      </c>
    </row>
    <row r="127" spans="1:4" ht="18" customHeight="1">
      <c r="A127" s="305" t="s">
        <v>13868</v>
      </c>
      <c r="B127" s="306" t="s">
        <v>5062</v>
      </c>
      <c r="C127" s="305" t="s">
        <v>36</v>
      </c>
      <c r="D127" s="307">
        <v>29489.96</v>
      </c>
    </row>
    <row r="128" spans="1:4" ht="18" customHeight="1">
      <c r="A128" s="305" t="s">
        <v>13869</v>
      </c>
      <c r="B128" s="306" t="s">
        <v>5063</v>
      </c>
      <c r="C128" s="305" t="s">
        <v>36</v>
      </c>
      <c r="D128" s="307">
        <v>29261.08</v>
      </c>
    </row>
    <row r="129" spans="1:4" ht="18" customHeight="1">
      <c r="A129" s="305" t="s">
        <v>13870</v>
      </c>
      <c r="B129" s="306" t="s">
        <v>5064</v>
      </c>
      <c r="C129" s="305" t="s">
        <v>36</v>
      </c>
      <c r="D129" s="307">
        <v>34526.550000000003</v>
      </c>
    </row>
    <row r="130" spans="1:4" ht="18" customHeight="1">
      <c r="A130" s="305" t="s">
        <v>13871</v>
      </c>
      <c r="B130" s="306" t="s">
        <v>5065</v>
      </c>
      <c r="C130" s="305" t="s">
        <v>36</v>
      </c>
      <c r="D130" s="307">
        <v>34264.1</v>
      </c>
    </row>
    <row r="131" spans="1:4" ht="18" customHeight="1">
      <c r="A131" s="305" t="s">
        <v>13872</v>
      </c>
      <c r="B131" s="306" t="s">
        <v>5066</v>
      </c>
      <c r="C131" s="305" t="s">
        <v>36</v>
      </c>
      <c r="D131" s="307">
        <v>34141.35</v>
      </c>
    </row>
    <row r="132" spans="1:4" ht="18" customHeight="1">
      <c r="A132" s="305" t="s">
        <v>13873</v>
      </c>
      <c r="B132" s="306" t="s">
        <v>5067</v>
      </c>
      <c r="C132" s="305" t="s">
        <v>36</v>
      </c>
      <c r="D132" s="307">
        <v>34406.86</v>
      </c>
    </row>
    <row r="133" spans="1:4" ht="18" customHeight="1">
      <c r="A133" s="305" t="s">
        <v>13874</v>
      </c>
      <c r="B133" s="306" t="s">
        <v>5068</v>
      </c>
      <c r="C133" s="305" t="s">
        <v>36</v>
      </c>
      <c r="D133" s="307">
        <v>36339.25</v>
      </c>
    </row>
    <row r="134" spans="1:4" ht="18" customHeight="1">
      <c r="A134" s="305" t="s">
        <v>13875</v>
      </c>
      <c r="B134" s="306" t="s">
        <v>5069</v>
      </c>
      <c r="C134" s="305" t="s">
        <v>36</v>
      </c>
      <c r="D134" s="307">
        <v>36059.94</v>
      </c>
    </row>
    <row r="135" spans="1:4" ht="18" customHeight="1">
      <c r="A135" s="305" t="s">
        <v>13876</v>
      </c>
      <c r="B135" s="306" t="s">
        <v>5070</v>
      </c>
      <c r="C135" s="305" t="s">
        <v>36</v>
      </c>
      <c r="D135" s="307">
        <v>41286.74</v>
      </c>
    </row>
    <row r="136" spans="1:4" ht="18" customHeight="1">
      <c r="A136" s="305" t="s">
        <v>13877</v>
      </c>
      <c r="B136" s="306" t="s">
        <v>5071</v>
      </c>
      <c r="C136" s="305" t="s">
        <v>36</v>
      </c>
      <c r="D136" s="307">
        <v>40949.47</v>
      </c>
    </row>
    <row r="137" spans="1:4" ht="18" customHeight="1">
      <c r="A137" s="305" t="s">
        <v>13878</v>
      </c>
      <c r="B137" s="306" t="s">
        <v>5072</v>
      </c>
      <c r="C137" s="305" t="s">
        <v>36</v>
      </c>
      <c r="D137" s="307">
        <v>41288.660000000003</v>
      </c>
    </row>
    <row r="138" spans="1:4" ht="18" customHeight="1">
      <c r="A138" s="305" t="s">
        <v>13879</v>
      </c>
      <c r="B138" s="306" t="s">
        <v>5073</v>
      </c>
      <c r="C138" s="305" t="s">
        <v>36</v>
      </c>
      <c r="D138" s="307">
        <v>40960.379999999997</v>
      </c>
    </row>
    <row r="139" spans="1:4" ht="18" customHeight="1">
      <c r="A139" s="305" t="s">
        <v>13880</v>
      </c>
      <c r="B139" s="306" t="s">
        <v>5074</v>
      </c>
      <c r="C139" s="305" t="s">
        <v>36</v>
      </c>
      <c r="D139" s="307">
        <v>36997.660000000003</v>
      </c>
    </row>
    <row r="140" spans="1:4" ht="18" customHeight="1">
      <c r="A140" s="305" t="s">
        <v>13881</v>
      </c>
      <c r="B140" s="306" t="s">
        <v>5075</v>
      </c>
      <c r="C140" s="305" t="s">
        <v>36</v>
      </c>
      <c r="D140" s="307">
        <v>36707.160000000003</v>
      </c>
    </row>
    <row r="141" spans="1:4" ht="18" customHeight="1">
      <c r="A141" s="305" t="s">
        <v>13882</v>
      </c>
      <c r="B141" s="306" t="s">
        <v>5076</v>
      </c>
      <c r="C141" s="305" t="s">
        <v>36</v>
      </c>
      <c r="D141" s="307">
        <v>37659.01</v>
      </c>
    </row>
    <row r="142" spans="1:4" ht="18" customHeight="1">
      <c r="A142" s="305" t="s">
        <v>13883</v>
      </c>
      <c r="B142" s="306" t="s">
        <v>5077</v>
      </c>
      <c r="C142" s="305" t="s">
        <v>36</v>
      </c>
      <c r="D142" s="307">
        <v>37355.32</v>
      </c>
    </row>
    <row r="143" spans="1:4" ht="18" customHeight="1">
      <c r="A143" s="305" t="s">
        <v>13884</v>
      </c>
      <c r="B143" s="306" t="s">
        <v>5078</v>
      </c>
      <c r="C143" s="305" t="s">
        <v>36</v>
      </c>
      <c r="D143" s="307">
        <v>43274.62</v>
      </c>
    </row>
    <row r="144" spans="1:4" ht="18" customHeight="1">
      <c r="A144" s="305" t="s">
        <v>13885</v>
      </c>
      <c r="B144" s="306" t="s">
        <v>5079</v>
      </c>
      <c r="C144" s="305" t="s">
        <v>36</v>
      </c>
      <c r="D144" s="307">
        <v>42907.6</v>
      </c>
    </row>
    <row r="145" spans="1:4" ht="18" customHeight="1">
      <c r="A145" s="305" t="s">
        <v>13886</v>
      </c>
      <c r="B145" s="306" t="s">
        <v>5080</v>
      </c>
      <c r="C145" s="305" t="s">
        <v>36</v>
      </c>
      <c r="D145" s="307">
        <v>40793.480000000003</v>
      </c>
    </row>
    <row r="146" spans="1:4" ht="18" customHeight="1">
      <c r="A146" s="305" t="s">
        <v>13887</v>
      </c>
      <c r="B146" s="306" t="s">
        <v>5081</v>
      </c>
      <c r="C146" s="305" t="s">
        <v>36</v>
      </c>
      <c r="D146" s="307">
        <v>40445.68</v>
      </c>
    </row>
    <row r="147" spans="1:4" ht="18" customHeight="1">
      <c r="A147" s="305" t="s">
        <v>13888</v>
      </c>
      <c r="B147" s="306" t="s">
        <v>5082</v>
      </c>
      <c r="C147" s="305" t="s">
        <v>36</v>
      </c>
      <c r="D147" s="307">
        <v>40222.25</v>
      </c>
    </row>
    <row r="148" spans="1:4" ht="18" customHeight="1">
      <c r="A148" s="305" t="s">
        <v>13889</v>
      </c>
      <c r="B148" s="306" t="s">
        <v>5083</v>
      </c>
      <c r="C148" s="305" t="s">
        <v>36</v>
      </c>
      <c r="D148" s="307">
        <v>39878.31</v>
      </c>
    </row>
    <row r="149" spans="1:4" ht="18" customHeight="1">
      <c r="A149" s="305" t="s">
        <v>13890</v>
      </c>
      <c r="B149" s="306" t="s">
        <v>5084</v>
      </c>
      <c r="C149" s="305" t="s">
        <v>36</v>
      </c>
      <c r="D149" s="307">
        <v>44626.75</v>
      </c>
    </row>
    <row r="150" spans="1:4" ht="18" customHeight="1">
      <c r="A150" s="305" t="s">
        <v>13891</v>
      </c>
      <c r="B150" s="306" t="s">
        <v>5085</v>
      </c>
      <c r="C150" s="305" t="s">
        <v>36</v>
      </c>
      <c r="D150" s="307">
        <v>44231.23</v>
      </c>
    </row>
    <row r="151" spans="1:4" ht="18" customHeight="1">
      <c r="A151" s="305" t="s">
        <v>13892</v>
      </c>
      <c r="B151" s="306" t="s">
        <v>5086</v>
      </c>
      <c r="C151" s="305" t="s">
        <v>36</v>
      </c>
      <c r="D151" s="307">
        <v>41567.839999999997</v>
      </c>
    </row>
    <row r="152" spans="1:4" ht="18" customHeight="1">
      <c r="A152" s="305" t="s">
        <v>13893</v>
      </c>
      <c r="B152" s="306" t="s">
        <v>5087</v>
      </c>
      <c r="C152" s="305" t="s">
        <v>36</v>
      </c>
      <c r="D152" s="307">
        <v>41208.32</v>
      </c>
    </row>
    <row r="153" spans="1:4" ht="18" customHeight="1">
      <c r="A153" s="305" t="s">
        <v>13894</v>
      </c>
      <c r="B153" s="306" t="s">
        <v>5088</v>
      </c>
      <c r="C153" s="305" t="s">
        <v>36</v>
      </c>
      <c r="D153" s="307">
        <v>45325.82</v>
      </c>
    </row>
    <row r="154" spans="1:4" ht="18" customHeight="1">
      <c r="A154" s="305" t="s">
        <v>13895</v>
      </c>
      <c r="B154" s="306" t="s">
        <v>5089</v>
      </c>
      <c r="C154" s="305" t="s">
        <v>36</v>
      </c>
      <c r="D154" s="307">
        <v>44914.57</v>
      </c>
    </row>
    <row r="155" spans="1:4" ht="18" customHeight="1">
      <c r="A155" s="305" t="s">
        <v>13896</v>
      </c>
      <c r="B155" s="306" t="s">
        <v>5090</v>
      </c>
      <c r="C155" s="305" t="s">
        <v>36</v>
      </c>
      <c r="D155" s="307">
        <v>46558.49</v>
      </c>
    </row>
    <row r="156" spans="1:4" ht="18" customHeight="1">
      <c r="A156" s="305" t="s">
        <v>13897</v>
      </c>
      <c r="B156" s="306" t="s">
        <v>5091</v>
      </c>
      <c r="C156" s="305" t="s">
        <v>36</v>
      </c>
      <c r="D156" s="307">
        <v>46130</v>
      </c>
    </row>
    <row r="157" spans="1:4" ht="18" customHeight="1">
      <c r="A157" s="305" t="s">
        <v>13898</v>
      </c>
      <c r="B157" s="306" t="s">
        <v>5092</v>
      </c>
      <c r="C157" s="305" t="s">
        <v>36</v>
      </c>
      <c r="D157" s="307">
        <v>42903.96</v>
      </c>
    </row>
    <row r="158" spans="1:4" ht="18" customHeight="1">
      <c r="A158" s="305" t="s">
        <v>13899</v>
      </c>
      <c r="B158" s="306" t="s">
        <v>5093</v>
      </c>
      <c r="C158" s="305" t="s">
        <v>36</v>
      </c>
      <c r="D158" s="307">
        <v>42517.06</v>
      </c>
    </row>
    <row r="159" spans="1:4" ht="18" customHeight="1">
      <c r="A159" s="305" t="s">
        <v>13900</v>
      </c>
      <c r="B159" s="306" t="s">
        <v>5094</v>
      </c>
      <c r="C159" s="305" t="s">
        <v>36</v>
      </c>
      <c r="D159" s="307">
        <v>44876.93</v>
      </c>
    </row>
    <row r="160" spans="1:4" ht="18" customHeight="1">
      <c r="A160" s="305" t="s">
        <v>13901</v>
      </c>
      <c r="B160" s="306" t="s">
        <v>5095</v>
      </c>
      <c r="C160" s="305" t="s">
        <v>36</v>
      </c>
      <c r="D160" s="307">
        <v>44456.69</v>
      </c>
    </row>
    <row r="161" spans="1:4" ht="18" customHeight="1">
      <c r="A161" s="305" t="s">
        <v>13902</v>
      </c>
      <c r="B161" s="306" t="s">
        <v>5096</v>
      </c>
      <c r="C161" s="305" t="s">
        <v>36</v>
      </c>
      <c r="D161" s="307">
        <v>49338.95</v>
      </c>
    </row>
    <row r="162" spans="1:4" ht="18" customHeight="1">
      <c r="A162" s="305" t="s">
        <v>13903</v>
      </c>
      <c r="B162" s="306" t="s">
        <v>5097</v>
      </c>
      <c r="C162" s="305" t="s">
        <v>36</v>
      </c>
      <c r="D162" s="307">
        <v>48849.27</v>
      </c>
    </row>
    <row r="163" spans="1:4" ht="18" customHeight="1">
      <c r="A163" s="305" t="s">
        <v>13904</v>
      </c>
      <c r="B163" s="306" t="s">
        <v>5098</v>
      </c>
      <c r="C163" s="305" t="s">
        <v>36</v>
      </c>
      <c r="D163" s="307">
        <v>52592.72</v>
      </c>
    </row>
    <row r="164" spans="1:4" ht="18" customHeight="1">
      <c r="A164" s="305" t="s">
        <v>13905</v>
      </c>
      <c r="B164" s="306" t="s">
        <v>5099</v>
      </c>
      <c r="C164" s="305" t="s">
        <v>36</v>
      </c>
      <c r="D164" s="307">
        <v>52053.46</v>
      </c>
    </row>
    <row r="165" spans="1:4" ht="18" customHeight="1">
      <c r="A165" s="305" t="s">
        <v>13906</v>
      </c>
      <c r="B165" s="306" t="s">
        <v>5100</v>
      </c>
      <c r="C165" s="305" t="s">
        <v>36</v>
      </c>
      <c r="D165" s="307">
        <v>49366.720000000001</v>
      </c>
    </row>
    <row r="166" spans="1:4" ht="18" customHeight="1">
      <c r="A166" s="305" t="s">
        <v>13907</v>
      </c>
      <c r="B166" s="306" t="s">
        <v>5101</v>
      </c>
      <c r="C166" s="305" t="s">
        <v>36</v>
      </c>
      <c r="D166" s="307">
        <v>48890.38</v>
      </c>
    </row>
    <row r="167" spans="1:4" ht="18" customHeight="1">
      <c r="A167" s="305" t="s">
        <v>13908</v>
      </c>
      <c r="B167" s="306" t="s">
        <v>5102</v>
      </c>
      <c r="C167" s="305" t="s">
        <v>36</v>
      </c>
      <c r="D167" s="307">
        <v>50167.66</v>
      </c>
    </row>
    <row r="168" spans="1:4" ht="18" customHeight="1">
      <c r="A168" s="305" t="s">
        <v>13909</v>
      </c>
      <c r="B168" s="306" t="s">
        <v>5103</v>
      </c>
      <c r="C168" s="305" t="s">
        <v>36</v>
      </c>
      <c r="D168" s="307">
        <v>49671.69</v>
      </c>
    </row>
    <row r="169" spans="1:4" ht="18" customHeight="1">
      <c r="A169" s="305" t="s">
        <v>13910</v>
      </c>
      <c r="B169" s="306" t="s">
        <v>5104</v>
      </c>
      <c r="C169" s="305" t="s">
        <v>36</v>
      </c>
      <c r="D169" s="307">
        <v>54650.69</v>
      </c>
    </row>
    <row r="170" spans="1:4" ht="18" customHeight="1">
      <c r="A170" s="305" t="s">
        <v>13911</v>
      </c>
      <c r="B170" s="306" t="s">
        <v>5105</v>
      </c>
      <c r="C170" s="305" t="s">
        <v>36</v>
      </c>
      <c r="D170" s="307">
        <v>54072.91</v>
      </c>
    </row>
    <row r="171" spans="1:4" ht="18" customHeight="1">
      <c r="A171" s="305" t="s">
        <v>13912</v>
      </c>
      <c r="B171" s="306" t="s">
        <v>5106</v>
      </c>
      <c r="C171" s="305" t="s">
        <v>36</v>
      </c>
      <c r="D171" s="307">
        <v>54106.15</v>
      </c>
    </row>
    <row r="172" spans="1:4" ht="18" customHeight="1">
      <c r="A172" s="305" t="s">
        <v>13913</v>
      </c>
      <c r="B172" s="306" t="s">
        <v>5107</v>
      </c>
      <c r="C172" s="305" t="s">
        <v>36</v>
      </c>
      <c r="D172" s="307">
        <v>53542.32</v>
      </c>
    </row>
    <row r="173" spans="1:4" ht="18" customHeight="1">
      <c r="A173" s="305" t="s">
        <v>13914</v>
      </c>
      <c r="B173" s="306" t="s">
        <v>5108</v>
      </c>
      <c r="C173" s="305" t="s">
        <v>36</v>
      </c>
      <c r="D173" s="307">
        <v>53424.92</v>
      </c>
    </row>
    <row r="174" spans="1:4" ht="18" customHeight="1">
      <c r="A174" s="305" t="s">
        <v>13915</v>
      </c>
      <c r="B174" s="306" t="s">
        <v>5109</v>
      </c>
      <c r="C174" s="305" t="s">
        <v>36</v>
      </c>
      <c r="D174" s="307">
        <v>52874.66</v>
      </c>
    </row>
    <row r="175" spans="1:4" ht="18" customHeight="1">
      <c r="A175" s="305" t="s">
        <v>13916</v>
      </c>
      <c r="B175" s="306" t="s">
        <v>5110</v>
      </c>
      <c r="C175" s="305" t="s">
        <v>36</v>
      </c>
      <c r="D175" s="307">
        <v>59578.36</v>
      </c>
    </row>
    <row r="176" spans="1:4" ht="18" customHeight="1">
      <c r="A176" s="305" t="s">
        <v>13917</v>
      </c>
      <c r="B176" s="306" t="s">
        <v>5111</v>
      </c>
      <c r="C176" s="305" t="s">
        <v>36</v>
      </c>
      <c r="D176" s="307">
        <v>58945.24</v>
      </c>
    </row>
    <row r="177" spans="1:4" ht="18" customHeight="1">
      <c r="A177" s="305" t="s">
        <v>13918</v>
      </c>
      <c r="B177" s="306" t="s">
        <v>5112</v>
      </c>
      <c r="C177" s="305" t="s">
        <v>36</v>
      </c>
      <c r="D177" s="307">
        <v>54320.27</v>
      </c>
    </row>
    <row r="178" spans="1:4" ht="18" customHeight="1">
      <c r="A178" s="305" t="s">
        <v>13919</v>
      </c>
      <c r="B178" s="306" t="s">
        <v>5113</v>
      </c>
      <c r="C178" s="305" t="s">
        <v>36</v>
      </c>
      <c r="D178" s="307">
        <v>53737.2</v>
      </c>
    </row>
    <row r="179" spans="1:4" ht="18" customHeight="1">
      <c r="A179" s="305" t="s">
        <v>13920</v>
      </c>
      <c r="B179" s="306" t="s">
        <v>11157</v>
      </c>
      <c r="C179" s="305" t="s">
        <v>36</v>
      </c>
      <c r="D179" s="307">
        <v>67320.36</v>
      </c>
    </row>
    <row r="180" spans="1:4" ht="18" customHeight="1">
      <c r="A180" s="305" t="s">
        <v>13921</v>
      </c>
      <c r="B180" s="306" t="s">
        <v>11158</v>
      </c>
      <c r="C180" s="305" t="s">
        <v>36</v>
      </c>
      <c r="D180" s="307">
        <v>67086.929999999993</v>
      </c>
    </row>
    <row r="181" spans="1:4" ht="18" customHeight="1">
      <c r="A181" s="305" t="s">
        <v>13922</v>
      </c>
      <c r="B181" s="306" t="s">
        <v>11159</v>
      </c>
      <c r="C181" s="305" t="s">
        <v>36</v>
      </c>
      <c r="D181" s="307">
        <v>69960.09</v>
      </c>
    </row>
    <row r="182" spans="1:4" ht="18" customHeight="1">
      <c r="A182" s="305" t="s">
        <v>13923</v>
      </c>
      <c r="B182" s="306" t="s">
        <v>11160</v>
      </c>
      <c r="C182" s="305" t="s">
        <v>36</v>
      </c>
      <c r="D182" s="307">
        <v>69711.11</v>
      </c>
    </row>
    <row r="183" spans="1:4" ht="18" customHeight="1">
      <c r="A183" s="305" t="s">
        <v>13924</v>
      </c>
      <c r="B183" s="306" t="s">
        <v>11161</v>
      </c>
      <c r="C183" s="305" t="s">
        <v>36</v>
      </c>
      <c r="D183" s="307">
        <v>72513.48</v>
      </c>
    </row>
    <row r="184" spans="1:4" ht="18" customHeight="1">
      <c r="A184" s="305" t="s">
        <v>13925</v>
      </c>
      <c r="B184" s="306" t="s">
        <v>11162</v>
      </c>
      <c r="C184" s="305" t="s">
        <v>36</v>
      </c>
      <c r="D184" s="307">
        <v>72268.84</v>
      </c>
    </row>
    <row r="185" spans="1:4" ht="18" customHeight="1">
      <c r="A185" s="305" t="s">
        <v>13926</v>
      </c>
      <c r="B185" s="306" t="s">
        <v>11163</v>
      </c>
      <c r="C185" s="305" t="s">
        <v>36</v>
      </c>
      <c r="D185" s="307">
        <v>71051.59</v>
      </c>
    </row>
    <row r="186" spans="1:4" ht="18" customHeight="1">
      <c r="A186" s="305" t="s">
        <v>13927</v>
      </c>
      <c r="B186" s="306" t="s">
        <v>11164</v>
      </c>
      <c r="C186" s="305" t="s">
        <v>36</v>
      </c>
      <c r="D186" s="307">
        <v>70797.78</v>
      </c>
    </row>
    <row r="187" spans="1:4" ht="18" customHeight="1">
      <c r="A187" s="305" t="s">
        <v>13928</v>
      </c>
      <c r="B187" s="306" t="s">
        <v>11165</v>
      </c>
      <c r="C187" s="305" t="s">
        <v>36</v>
      </c>
      <c r="D187" s="307">
        <v>74647.289999999994</v>
      </c>
    </row>
    <row r="188" spans="1:4" ht="18" customHeight="1">
      <c r="A188" s="305" t="s">
        <v>13929</v>
      </c>
      <c r="B188" s="306" t="s">
        <v>11166</v>
      </c>
      <c r="C188" s="305" t="s">
        <v>36</v>
      </c>
      <c r="D188" s="307">
        <v>74363.960000000006</v>
      </c>
    </row>
    <row r="189" spans="1:4" ht="18" customHeight="1">
      <c r="A189" s="305" t="s">
        <v>13930</v>
      </c>
      <c r="B189" s="306" t="s">
        <v>11167</v>
      </c>
      <c r="C189" s="305" t="s">
        <v>36</v>
      </c>
      <c r="D189" s="307">
        <v>76477.16</v>
      </c>
    </row>
    <row r="190" spans="1:4" ht="18" customHeight="1">
      <c r="A190" s="305" t="s">
        <v>13931</v>
      </c>
      <c r="B190" s="306" t="s">
        <v>11168</v>
      </c>
      <c r="C190" s="305" t="s">
        <v>36</v>
      </c>
      <c r="D190" s="307">
        <v>76193.25</v>
      </c>
    </row>
    <row r="191" spans="1:4" ht="18" customHeight="1">
      <c r="A191" s="305" t="s">
        <v>13932</v>
      </c>
      <c r="B191" s="306" t="s">
        <v>11169</v>
      </c>
      <c r="C191" s="305" t="s">
        <v>36</v>
      </c>
      <c r="D191" s="307">
        <v>76595.5</v>
      </c>
    </row>
    <row r="192" spans="1:4" ht="18" customHeight="1">
      <c r="A192" s="305" t="s">
        <v>13933</v>
      </c>
      <c r="B192" s="306" t="s">
        <v>11170</v>
      </c>
      <c r="C192" s="305" t="s">
        <v>36</v>
      </c>
      <c r="D192" s="307">
        <v>76297.649999999994</v>
      </c>
    </row>
    <row r="193" spans="1:4" ht="18" customHeight="1">
      <c r="A193" s="305" t="s">
        <v>13934</v>
      </c>
      <c r="B193" s="306" t="s">
        <v>11171</v>
      </c>
      <c r="C193" s="305" t="s">
        <v>36</v>
      </c>
      <c r="D193" s="307">
        <v>82755.199999999997</v>
      </c>
    </row>
    <row r="194" spans="1:4" ht="18" customHeight="1">
      <c r="A194" s="305" t="s">
        <v>13935</v>
      </c>
      <c r="B194" s="306" t="s">
        <v>11172</v>
      </c>
      <c r="C194" s="305" t="s">
        <v>36</v>
      </c>
      <c r="D194" s="307">
        <v>82469.94</v>
      </c>
    </row>
    <row r="195" spans="1:4" ht="18" customHeight="1">
      <c r="A195" s="305" t="s">
        <v>13936</v>
      </c>
      <c r="B195" s="306" t="s">
        <v>11173</v>
      </c>
      <c r="C195" s="305" t="s">
        <v>36</v>
      </c>
      <c r="D195" s="307">
        <v>83443.48</v>
      </c>
    </row>
    <row r="196" spans="1:4" ht="18" customHeight="1">
      <c r="A196" s="305" t="s">
        <v>13937</v>
      </c>
      <c r="B196" s="306" t="s">
        <v>11174</v>
      </c>
      <c r="C196" s="305" t="s">
        <v>36</v>
      </c>
      <c r="D196" s="307">
        <v>83124.92</v>
      </c>
    </row>
    <row r="197" spans="1:4" ht="18" customHeight="1">
      <c r="A197" s="305" t="s">
        <v>13938</v>
      </c>
      <c r="B197" s="306" t="s">
        <v>11175</v>
      </c>
      <c r="C197" s="305" t="s">
        <v>36</v>
      </c>
      <c r="D197" s="307">
        <v>84265.37</v>
      </c>
    </row>
    <row r="198" spans="1:4" ht="18" customHeight="1">
      <c r="A198" s="305" t="s">
        <v>13939</v>
      </c>
      <c r="B198" s="306" t="s">
        <v>11176</v>
      </c>
      <c r="C198" s="305" t="s">
        <v>36</v>
      </c>
      <c r="D198" s="307">
        <v>83965.119999999995</v>
      </c>
    </row>
    <row r="199" spans="1:4" ht="9" customHeight="1">
      <c r="A199" s="305" t="s">
        <v>13940</v>
      </c>
      <c r="B199" s="306" t="s">
        <v>5114</v>
      </c>
      <c r="C199" s="305" t="s">
        <v>5115</v>
      </c>
      <c r="D199" s="307">
        <v>269.58</v>
      </c>
    </row>
    <row r="200" spans="1:4" ht="9" customHeight="1">
      <c r="A200" s="305" t="s">
        <v>13941</v>
      </c>
      <c r="B200" s="306" t="s">
        <v>5116</v>
      </c>
      <c r="C200" s="305" t="s">
        <v>36</v>
      </c>
      <c r="D200" s="307">
        <v>1589.06</v>
      </c>
    </row>
    <row r="201" spans="1:4" ht="9" customHeight="1">
      <c r="A201" s="305" t="s">
        <v>13942</v>
      </c>
      <c r="B201" s="306" t="s">
        <v>5117</v>
      </c>
      <c r="C201" s="305" t="s">
        <v>36</v>
      </c>
      <c r="D201" s="307">
        <v>1572.52</v>
      </c>
    </row>
    <row r="202" spans="1:4" ht="9" customHeight="1">
      <c r="A202" s="305" t="s">
        <v>13943</v>
      </c>
      <c r="B202" s="306" t="s">
        <v>5118</v>
      </c>
      <c r="C202" s="305" t="s">
        <v>36</v>
      </c>
      <c r="D202" s="307">
        <v>1830.26</v>
      </c>
    </row>
    <row r="203" spans="1:4" ht="9" customHeight="1">
      <c r="A203" s="305" t="s">
        <v>13944</v>
      </c>
      <c r="B203" s="306" t="s">
        <v>5119</v>
      </c>
      <c r="C203" s="305" t="s">
        <v>36</v>
      </c>
      <c r="D203" s="307">
        <v>1812.68</v>
      </c>
    </row>
    <row r="204" spans="1:4" ht="9" customHeight="1">
      <c r="A204" s="305" t="s">
        <v>13945</v>
      </c>
      <c r="B204" s="306" t="s">
        <v>5120</v>
      </c>
      <c r="C204" s="305" t="s">
        <v>36</v>
      </c>
      <c r="D204" s="307">
        <v>2071.48</v>
      </c>
    </row>
    <row r="205" spans="1:4" ht="9" customHeight="1">
      <c r="A205" s="305" t="s">
        <v>13946</v>
      </c>
      <c r="B205" s="306" t="s">
        <v>5121</v>
      </c>
      <c r="C205" s="305" t="s">
        <v>36</v>
      </c>
      <c r="D205" s="307">
        <v>2052.87</v>
      </c>
    </row>
    <row r="206" spans="1:4" ht="9" customHeight="1">
      <c r="A206" s="305" t="s">
        <v>13947</v>
      </c>
      <c r="B206" s="306" t="s">
        <v>5122</v>
      </c>
      <c r="C206" s="305" t="s">
        <v>36</v>
      </c>
      <c r="D206" s="307">
        <v>2265.5100000000002</v>
      </c>
    </row>
    <row r="207" spans="1:4" ht="9" customHeight="1">
      <c r="A207" s="305" t="s">
        <v>13948</v>
      </c>
      <c r="B207" s="306" t="s">
        <v>5123</v>
      </c>
      <c r="C207" s="305" t="s">
        <v>36</v>
      </c>
      <c r="D207" s="307">
        <v>2245.86</v>
      </c>
    </row>
    <row r="208" spans="1:4" ht="9" customHeight="1">
      <c r="A208" s="305" t="s">
        <v>13949</v>
      </c>
      <c r="B208" s="306" t="s">
        <v>5124</v>
      </c>
      <c r="C208" s="305" t="s">
        <v>36</v>
      </c>
      <c r="D208" s="307">
        <v>2506.3000000000002</v>
      </c>
    </row>
    <row r="209" spans="1:4" ht="9" customHeight="1">
      <c r="A209" s="305" t="s">
        <v>13950</v>
      </c>
      <c r="B209" s="306" t="s">
        <v>5125</v>
      </c>
      <c r="C209" s="305" t="s">
        <v>36</v>
      </c>
      <c r="D209" s="307">
        <v>2485.62</v>
      </c>
    </row>
    <row r="210" spans="1:4" ht="9" customHeight="1">
      <c r="A210" s="305" t="s">
        <v>13951</v>
      </c>
      <c r="B210" s="306" t="s">
        <v>5126</v>
      </c>
      <c r="C210" s="305" t="s">
        <v>36</v>
      </c>
      <c r="D210" s="307">
        <v>2842.38</v>
      </c>
    </row>
    <row r="211" spans="1:4" ht="9" customHeight="1">
      <c r="A211" s="305" t="s">
        <v>13952</v>
      </c>
      <c r="B211" s="306" t="s">
        <v>5127</v>
      </c>
      <c r="C211" s="305" t="s">
        <v>36</v>
      </c>
      <c r="D211" s="307">
        <v>2820.66</v>
      </c>
    </row>
    <row r="212" spans="1:4" ht="9" customHeight="1">
      <c r="A212" s="305" t="s">
        <v>13953</v>
      </c>
      <c r="B212" s="306" t="s">
        <v>5128</v>
      </c>
      <c r="C212" s="305" t="s">
        <v>36</v>
      </c>
      <c r="D212" s="307">
        <v>3036.37</v>
      </c>
    </row>
    <row r="213" spans="1:4" ht="9" customHeight="1">
      <c r="A213" s="305" t="s">
        <v>13954</v>
      </c>
      <c r="B213" s="306" t="s">
        <v>5129</v>
      </c>
      <c r="C213" s="305" t="s">
        <v>36</v>
      </c>
      <c r="D213" s="307">
        <v>3013.62</v>
      </c>
    </row>
    <row r="214" spans="1:4" ht="9" customHeight="1">
      <c r="A214" s="305" t="s">
        <v>13955</v>
      </c>
      <c r="B214" s="306" t="s">
        <v>5130</v>
      </c>
      <c r="C214" s="305" t="s">
        <v>36</v>
      </c>
      <c r="D214" s="307">
        <v>3308.87</v>
      </c>
    </row>
    <row r="215" spans="1:4" ht="9" customHeight="1">
      <c r="A215" s="305" t="s">
        <v>13956</v>
      </c>
      <c r="B215" s="306" t="s">
        <v>5131</v>
      </c>
      <c r="C215" s="305" t="s">
        <v>36</v>
      </c>
      <c r="D215" s="307">
        <v>3273.2</v>
      </c>
    </row>
    <row r="216" spans="1:4" ht="9" customHeight="1">
      <c r="A216" s="305" t="s">
        <v>13957</v>
      </c>
      <c r="B216" s="306" t="s">
        <v>5132</v>
      </c>
      <c r="C216" s="305" t="s">
        <v>36</v>
      </c>
      <c r="D216" s="307">
        <v>3506.78</v>
      </c>
    </row>
    <row r="217" spans="1:4" ht="9" customHeight="1">
      <c r="A217" s="305" t="s">
        <v>13958</v>
      </c>
      <c r="B217" s="306" t="s">
        <v>5133</v>
      </c>
      <c r="C217" s="305" t="s">
        <v>36</v>
      </c>
      <c r="D217" s="307">
        <v>3469.56</v>
      </c>
    </row>
    <row r="218" spans="1:4" ht="9" customHeight="1">
      <c r="A218" s="305" t="s">
        <v>13959</v>
      </c>
      <c r="B218" s="306" t="s">
        <v>5134</v>
      </c>
      <c r="C218" s="305" t="s">
        <v>36</v>
      </c>
      <c r="D218" s="307">
        <v>3752.56</v>
      </c>
    </row>
    <row r="219" spans="1:4" ht="9" customHeight="1">
      <c r="A219" s="305" t="s">
        <v>13960</v>
      </c>
      <c r="B219" s="306" t="s">
        <v>5135</v>
      </c>
      <c r="C219" s="305" t="s">
        <v>36</v>
      </c>
      <c r="D219" s="307">
        <v>3713.78</v>
      </c>
    </row>
    <row r="220" spans="1:4" ht="9" customHeight="1">
      <c r="A220" s="305" t="s">
        <v>13961</v>
      </c>
      <c r="B220" s="306" t="s">
        <v>5136</v>
      </c>
      <c r="C220" s="305" t="s">
        <v>36</v>
      </c>
      <c r="D220" s="307">
        <v>4002</v>
      </c>
    </row>
    <row r="221" spans="1:4" ht="9" customHeight="1">
      <c r="A221" s="305" t="s">
        <v>13962</v>
      </c>
      <c r="B221" s="306" t="s">
        <v>5137</v>
      </c>
      <c r="C221" s="305" t="s">
        <v>36</v>
      </c>
      <c r="D221" s="307">
        <v>3961.67</v>
      </c>
    </row>
    <row r="222" spans="1:4" ht="9" customHeight="1">
      <c r="A222" s="305" t="s">
        <v>13963</v>
      </c>
      <c r="B222" s="306" t="s">
        <v>5138</v>
      </c>
      <c r="C222" s="305" t="s">
        <v>36</v>
      </c>
      <c r="D222" s="307">
        <v>4205.58</v>
      </c>
    </row>
    <row r="223" spans="1:4" ht="9" customHeight="1">
      <c r="A223" s="305" t="s">
        <v>13964</v>
      </c>
      <c r="B223" s="306" t="s">
        <v>5139</v>
      </c>
      <c r="C223" s="305" t="s">
        <v>36</v>
      </c>
      <c r="D223" s="307">
        <v>4163.7</v>
      </c>
    </row>
    <row r="224" spans="1:4" ht="9" customHeight="1">
      <c r="A224" s="305" t="s">
        <v>13965</v>
      </c>
      <c r="B224" s="306" t="s">
        <v>5140</v>
      </c>
      <c r="C224" s="305" t="s">
        <v>36</v>
      </c>
      <c r="D224" s="307">
        <v>4671.93</v>
      </c>
    </row>
    <row r="225" spans="1:4" ht="9" customHeight="1">
      <c r="A225" s="305" t="s">
        <v>13966</v>
      </c>
      <c r="B225" s="306" t="s">
        <v>5141</v>
      </c>
      <c r="C225" s="305" t="s">
        <v>36</v>
      </c>
      <c r="D225" s="307">
        <v>4628.51</v>
      </c>
    </row>
    <row r="226" spans="1:4" ht="9" customHeight="1">
      <c r="A226" s="305" t="s">
        <v>13967</v>
      </c>
      <c r="B226" s="306" t="s">
        <v>5142</v>
      </c>
      <c r="C226" s="305" t="s">
        <v>36</v>
      </c>
      <c r="D226" s="307">
        <v>5479.94</v>
      </c>
    </row>
    <row r="227" spans="1:4" ht="9" customHeight="1">
      <c r="A227" s="305" t="s">
        <v>13968</v>
      </c>
      <c r="B227" s="306" t="s">
        <v>5143</v>
      </c>
      <c r="C227" s="305" t="s">
        <v>36</v>
      </c>
      <c r="D227" s="307">
        <v>5434.96</v>
      </c>
    </row>
    <row r="228" spans="1:4" ht="9" customHeight="1">
      <c r="A228" s="305" t="s">
        <v>13969</v>
      </c>
      <c r="B228" s="306" t="s">
        <v>5144</v>
      </c>
      <c r="C228" s="305" t="s">
        <v>36</v>
      </c>
      <c r="D228" s="307">
        <v>5738.66</v>
      </c>
    </row>
    <row r="229" spans="1:4" ht="9" customHeight="1">
      <c r="A229" s="305" t="s">
        <v>13970</v>
      </c>
      <c r="B229" s="306" t="s">
        <v>5145</v>
      </c>
      <c r="C229" s="305" t="s">
        <v>36</v>
      </c>
      <c r="D229" s="307">
        <v>5692.13</v>
      </c>
    </row>
    <row r="230" spans="1:4" ht="9" customHeight="1">
      <c r="A230" s="305" t="s">
        <v>13971</v>
      </c>
      <c r="B230" s="306" t="s">
        <v>5146</v>
      </c>
      <c r="C230" s="305" t="s">
        <v>36</v>
      </c>
      <c r="D230" s="307">
        <v>6164.35</v>
      </c>
    </row>
    <row r="231" spans="1:4" ht="9" customHeight="1">
      <c r="A231" s="305" t="s">
        <v>13972</v>
      </c>
      <c r="B231" s="306" t="s">
        <v>5147</v>
      </c>
      <c r="C231" s="305" t="s">
        <v>36</v>
      </c>
      <c r="D231" s="307">
        <v>6116.27</v>
      </c>
    </row>
    <row r="232" spans="1:4" ht="9" customHeight="1">
      <c r="A232" s="305" t="s">
        <v>13973</v>
      </c>
      <c r="B232" s="306" t="s">
        <v>5148</v>
      </c>
      <c r="C232" s="305" t="s">
        <v>36</v>
      </c>
      <c r="D232" s="307">
        <v>6371.45</v>
      </c>
    </row>
    <row r="233" spans="1:4" ht="9" customHeight="1">
      <c r="A233" s="305" t="s">
        <v>13974</v>
      </c>
      <c r="B233" s="306" t="s">
        <v>5149</v>
      </c>
      <c r="C233" s="305" t="s">
        <v>36</v>
      </c>
      <c r="D233" s="307">
        <v>6321.81</v>
      </c>
    </row>
    <row r="234" spans="1:4" ht="9" customHeight="1">
      <c r="A234" s="305" t="s">
        <v>13975</v>
      </c>
      <c r="B234" s="306" t="s">
        <v>5150</v>
      </c>
      <c r="C234" s="305" t="s">
        <v>36</v>
      </c>
      <c r="D234" s="307">
        <v>6708.4</v>
      </c>
    </row>
    <row r="235" spans="1:4" ht="9" customHeight="1">
      <c r="A235" s="305" t="s">
        <v>13976</v>
      </c>
      <c r="B235" s="306" t="s">
        <v>5151</v>
      </c>
      <c r="C235" s="305" t="s">
        <v>36</v>
      </c>
      <c r="D235" s="307">
        <v>6657.22</v>
      </c>
    </row>
    <row r="236" spans="1:4" ht="9" customHeight="1">
      <c r="A236" s="305" t="s">
        <v>13977</v>
      </c>
      <c r="B236" s="306" t="s">
        <v>5152</v>
      </c>
      <c r="C236" s="305" t="s">
        <v>36</v>
      </c>
      <c r="D236" s="307">
        <v>9004.86</v>
      </c>
    </row>
    <row r="237" spans="1:4" ht="9" customHeight="1">
      <c r="A237" s="305" t="s">
        <v>13978</v>
      </c>
      <c r="B237" s="306" t="s">
        <v>5153</v>
      </c>
      <c r="C237" s="305" t="s">
        <v>36</v>
      </c>
      <c r="D237" s="307">
        <v>8952.1299999999992</v>
      </c>
    </row>
    <row r="238" spans="1:4" ht="9" customHeight="1">
      <c r="A238" s="305" t="s">
        <v>13979</v>
      </c>
      <c r="B238" s="306" t="s">
        <v>5154</v>
      </c>
      <c r="C238" s="305" t="s">
        <v>36</v>
      </c>
      <c r="D238" s="307">
        <v>11334.71</v>
      </c>
    </row>
    <row r="239" spans="1:4" ht="9" customHeight="1">
      <c r="A239" s="305" t="s">
        <v>13980</v>
      </c>
      <c r="B239" s="306" t="s">
        <v>5155</v>
      </c>
      <c r="C239" s="305" t="s">
        <v>36</v>
      </c>
      <c r="D239" s="307">
        <v>11280.42</v>
      </c>
    </row>
    <row r="240" spans="1:4" ht="9" customHeight="1">
      <c r="A240" s="305" t="s">
        <v>13981</v>
      </c>
      <c r="B240" s="306" t="s">
        <v>5156</v>
      </c>
      <c r="C240" s="305" t="s">
        <v>36</v>
      </c>
      <c r="D240" s="307">
        <v>12104.67</v>
      </c>
    </row>
    <row r="241" spans="1:4" ht="9" customHeight="1">
      <c r="A241" s="305" t="s">
        <v>13982</v>
      </c>
      <c r="B241" s="306" t="s">
        <v>5157</v>
      </c>
      <c r="C241" s="305" t="s">
        <v>36</v>
      </c>
      <c r="D241" s="307">
        <v>12048.84</v>
      </c>
    </row>
    <row r="242" spans="1:4" ht="9" customHeight="1">
      <c r="A242" s="305" t="s">
        <v>13983</v>
      </c>
      <c r="B242" s="306" t="s">
        <v>5158</v>
      </c>
      <c r="C242" s="305" t="s">
        <v>36</v>
      </c>
      <c r="D242" s="307">
        <v>12554.67</v>
      </c>
    </row>
    <row r="243" spans="1:4" ht="9" customHeight="1">
      <c r="A243" s="305" t="s">
        <v>13984</v>
      </c>
      <c r="B243" s="306" t="s">
        <v>5159</v>
      </c>
      <c r="C243" s="305" t="s">
        <v>36</v>
      </c>
      <c r="D243" s="307">
        <v>12497.28</v>
      </c>
    </row>
    <row r="244" spans="1:4" ht="9" customHeight="1">
      <c r="A244" s="305" t="s">
        <v>13985</v>
      </c>
      <c r="B244" s="306" t="s">
        <v>5160</v>
      </c>
      <c r="C244" s="305" t="s">
        <v>36</v>
      </c>
      <c r="D244" s="307">
        <v>13377.18</v>
      </c>
    </row>
    <row r="245" spans="1:4" ht="9" customHeight="1">
      <c r="A245" s="305" t="s">
        <v>13986</v>
      </c>
      <c r="B245" s="306" t="s">
        <v>5161</v>
      </c>
      <c r="C245" s="305" t="s">
        <v>36</v>
      </c>
      <c r="D245" s="307">
        <v>13318.24</v>
      </c>
    </row>
    <row r="246" spans="1:4" ht="9" customHeight="1">
      <c r="A246" s="305" t="s">
        <v>13987</v>
      </c>
      <c r="B246" s="306" t="s">
        <v>5162</v>
      </c>
      <c r="C246" s="305" t="s">
        <v>36</v>
      </c>
      <c r="D246" s="307">
        <v>1499.94</v>
      </c>
    </row>
    <row r="247" spans="1:4" ht="9" customHeight="1">
      <c r="A247" s="305" t="s">
        <v>13988</v>
      </c>
      <c r="B247" s="306" t="s">
        <v>5163</v>
      </c>
      <c r="C247" s="305" t="s">
        <v>36</v>
      </c>
      <c r="D247" s="307">
        <v>1483.4</v>
      </c>
    </row>
    <row r="248" spans="1:4" ht="9" customHeight="1">
      <c r="A248" s="305" t="s">
        <v>13989</v>
      </c>
      <c r="B248" s="306" t="s">
        <v>5164</v>
      </c>
      <c r="C248" s="305" t="s">
        <v>36</v>
      </c>
      <c r="D248" s="307">
        <v>1727.22</v>
      </c>
    </row>
    <row r="249" spans="1:4" ht="9" customHeight="1">
      <c r="A249" s="305" t="s">
        <v>13990</v>
      </c>
      <c r="B249" s="306" t="s">
        <v>5165</v>
      </c>
      <c r="C249" s="305" t="s">
        <v>36</v>
      </c>
      <c r="D249" s="307">
        <v>1709.64</v>
      </c>
    </row>
    <row r="250" spans="1:4" ht="9" customHeight="1">
      <c r="A250" s="305" t="s">
        <v>13991</v>
      </c>
      <c r="B250" s="306" t="s">
        <v>5166</v>
      </c>
      <c r="C250" s="305" t="s">
        <v>36</v>
      </c>
      <c r="D250" s="307">
        <v>1954.52</v>
      </c>
    </row>
    <row r="251" spans="1:4" ht="9" customHeight="1">
      <c r="A251" s="305" t="s">
        <v>13992</v>
      </c>
      <c r="B251" s="306" t="s">
        <v>5167</v>
      </c>
      <c r="C251" s="305" t="s">
        <v>36</v>
      </c>
      <c r="D251" s="307">
        <v>1935.91</v>
      </c>
    </row>
    <row r="252" spans="1:4" ht="9" customHeight="1">
      <c r="A252" s="305" t="s">
        <v>13993</v>
      </c>
      <c r="B252" s="306" t="s">
        <v>5168</v>
      </c>
      <c r="C252" s="305" t="s">
        <v>36</v>
      </c>
      <c r="D252" s="307">
        <v>2137.41</v>
      </c>
    </row>
    <row r="253" spans="1:4" ht="9" customHeight="1">
      <c r="A253" s="305" t="s">
        <v>13994</v>
      </c>
      <c r="B253" s="306" t="s">
        <v>5169</v>
      </c>
      <c r="C253" s="305" t="s">
        <v>36</v>
      </c>
      <c r="D253" s="307">
        <v>2117.77</v>
      </c>
    </row>
    <row r="254" spans="1:4" ht="9" customHeight="1">
      <c r="A254" s="305" t="s">
        <v>13995</v>
      </c>
      <c r="B254" s="306" t="s">
        <v>5170</v>
      </c>
      <c r="C254" s="305" t="s">
        <v>36</v>
      </c>
      <c r="D254" s="307">
        <v>2364.65</v>
      </c>
    </row>
    <row r="255" spans="1:4" ht="9" customHeight="1">
      <c r="A255" s="305" t="s">
        <v>13996</v>
      </c>
      <c r="B255" s="306" t="s">
        <v>5171</v>
      </c>
      <c r="C255" s="305" t="s">
        <v>36</v>
      </c>
      <c r="D255" s="307">
        <v>2343.9699999999998</v>
      </c>
    </row>
    <row r="256" spans="1:4" ht="9" customHeight="1">
      <c r="A256" s="305" t="s">
        <v>13997</v>
      </c>
      <c r="B256" s="306" t="s">
        <v>5172</v>
      </c>
      <c r="C256" s="305" t="s">
        <v>36</v>
      </c>
      <c r="D256" s="307">
        <v>2680.85</v>
      </c>
    </row>
    <row r="257" spans="1:4" ht="9" customHeight="1">
      <c r="A257" s="305" t="s">
        <v>13998</v>
      </c>
      <c r="B257" s="306" t="s">
        <v>5173</v>
      </c>
      <c r="C257" s="305" t="s">
        <v>36</v>
      </c>
      <c r="D257" s="307">
        <v>2659.14</v>
      </c>
    </row>
    <row r="258" spans="1:4" ht="9" customHeight="1">
      <c r="A258" s="305" t="s">
        <v>13999</v>
      </c>
      <c r="B258" s="306" t="s">
        <v>5174</v>
      </c>
      <c r="C258" s="305" t="s">
        <v>36</v>
      </c>
      <c r="D258" s="307">
        <v>2863.71</v>
      </c>
    </row>
    <row r="259" spans="1:4" ht="9" customHeight="1">
      <c r="A259" s="305" t="s">
        <v>14000</v>
      </c>
      <c r="B259" s="306" t="s">
        <v>5175</v>
      </c>
      <c r="C259" s="305" t="s">
        <v>36</v>
      </c>
      <c r="D259" s="307">
        <v>2840.96</v>
      </c>
    </row>
    <row r="260" spans="1:4" ht="9" customHeight="1">
      <c r="A260" s="305" t="s">
        <v>14001</v>
      </c>
      <c r="B260" s="306" t="s">
        <v>5176</v>
      </c>
      <c r="C260" s="305" t="s">
        <v>36</v>
      </c>
      <c r="D260" s="307">
        <v>3122.29</v>
      </c>
    </row>
    <row r="261" spans="1:4" ht="9" customHeight="1">
      <c r="A261" s="305" t="s">
        <v>14002</v>
      </c>
      <c r="B261" s="306" t="s">
        <v>5177</v>
      </c>
      <c r="C261" s="305" t="s">
        <v>36</v>
      </c>
      <c r="D261" s="307">
        <v>3086.62</v>
      </c>
    </row>
    <row r="262" spans="1:4" ht="9" customHeight="1">
      <c r="A262" s="305" t="s">
        <v>14003</v>
      </c>
      <c r="B262" s="306" t="s">
        <v>5178</v>
      </c>
      <c r="C262" s="305" t="s">
        <v>36</v>
      </c>
      <c r="D262" s="307">
        <v>3309.06</v>
      </c>
    </row>
    <row r="263" spans="1:4" ht="9" customHeight="1">
      <c r="A263" s="305" t="s">
        <v>14004</v>
      </c>
      <c r="B263" s="306" t="s">
        <v>5179</v>
      </c>
      <c r="C263" s="305" t="s">
        <v>36</v>
      </c>
      <c r="D263" s="307">
        <v>3271.84</v>
      </c>
    </row>
    <row r="264" spans="1:4" ht="9" customHeight="1">
      <c r="A264" s="305" t="s">
        <v>14005</v>
      </c>
      <c r="B264" s="306" t="s">
        <v>5180</v>
      </c>
      <c r="C264" s="305" t="s">
        <v>36</v>
      </c>
      <c r="D264" s="307">
        <v>3540.91</v>
      </c>
    </row>
    <row r="265" spans="1:4" ht="9" customHeight="1">
      <c r="A265" s="305" t="s">
        <v>14006</v>
      </c>
      <c r="B265" s="306" t="s">
        <v>5181</v>
      </c>
      <c r="C265" s="305" t="s">
        <v>36</v>
      </c>
      <c r="D265" s="307">
        <v>3502.14</v>
      </c>
    </row>
    <row r="266" spans="1:4" ht="9" customHeight="1">
      <c r="A266" s="305" t="s">
        <v>14007</v>
      </c>
      <c r="B266" s="306" t="s">
        <v>5182</v>
      </c>
      <c r="C266" s="305" t="s">
        <v>36</v>
      </c>
      <c r="D266" s="307">
        <v>3776.44</v>
      </c>
    </row>
    <row r="267" spans="1:4" ht="9" customHeight="1">
      <c r="A267" s="305" t="s">
        <v>14008</v>
      </c>
      <c r="B267" s="306" t="s">
        <v>5183</v>
      </c>
      <c r="C267" s="305" t="s">
        <v>36</v>
      </c>
      <c r="D267" s="307">
        <v>3736.11</v>
      </c>
    </row>
    <row r="268" spans="1:4" ht="9" customHeight="1">
      <c r="A268" s="305" t="s">
        <v>14009</v>
      </c>
      <c r="B268" s="306" t="s">
        <v>5184</v>
      </c>
      <c r="C268" s="305" t="s">
        <v>36</v>
      </c>
      <c r="D268" s="307">
        <v>3968.87</v>
      </c>
    </row>
    <row r="269" spans="1:4" ht="9" customHeight="1">
      <c r="A269" s="305" t="s">
        <v>14010</v>
      </c>
      <c r="B269" s="306" t="s">
        <v>5185</v>
      </c>
      <c r="C269" s="305" t="s">
        <v>36</v>
      </c>
      <c r="D269" s="307">
        <v>3927</v>
      </c>
    </row>
    <row r="270" spans="1:4" ht="9" customHeight="1">
      <c r="A270" s="305" t="s">
        <v>14011</v>
      </c>
      <c r="B270" s="306" t="s">
        <v>5186</v>
      </c>
      <c r="C270" s="305" t="s">
        <v>36</v>
      </c>
      <c r="D270" s="307">
        <v>4421.25</v>
      </c>
    </row>
    <row r="271" spans="1:4" ht="9" customHeight="1">
      <c r="A271" s="305" t="s">
        <v>14012</v>
      </c>
      <c r="B271" s="306" t="s">
        <v>5187</v>
      </c>
      <c r="C271" s="305" t="s">
        <v>36</v>
      </c>
      <c r="D271" s="307">
        <v>4377.82</v>
      </c>
    </row>
    <row r="272" spans="1:4" ht="9" customHeight="1">
      <c r="A272" s="305" t="s">
        <v>14013</v>
      </c>
      <c r="B272" s="306" t="s">
        <v>5188</v>
      </c>
      <c r="C272" s="305" t="s">
        <v>36</v>
      </c>
      <c r="D272" s="307">
        <v>5179.53</v>
      </c>
    </row>
    <row r="273" spans="1:4" ht="9" customHeight="1">
      <c r="A273" s="305" t="s">
        <v>14014</v>
      </c>
      <c r="B273" s="306" t="s">
        <v>5189</v>
      </c>
      <c r="C273" s="305" t="s">
        <v>36</v>
      </c>
      <c r="D273" s="307">
        <v>5134.55</v>
      </c>
    </row>
    <row r="274" spans="1:4" ht="9" customHeight="1">
      <c r="A274" s="305" t="s">
        <v>14015</v>
      </c>
      <c r="B274" s="306" t="s">
        <v>5190</v>
      </c>
      <c r="C274" s="305" t="s">
        <v>36</v>
      </c>
      <c r="D274" s="307">
        <v>5422.01</v>
      </c>
    </row>
    <row r="275" spans="1:4" ht="9" customHeight="1">
      <c r="A275" s="305" t="s">
        <v>14016</v>
      </c>
      <c r="B275" s="306" t="s">
        <v>5191</v>
      </c>
      <c r="C275" s="305" t="s">
        <v>36</v>
      </c>
      <c r="D275" s="307">
        <v>5375.48</v>
      </c>
    </row>
    <row r="276" spans="1:4" ht="9" customHeight="1">
      <c r="A276" s="305" t="s">
        <v>14017</v>
      </c>
      <c r="B276" s="306" t="s">
        <v>5192</v>
      </c>
      <c r="C276" s="305" t="s">
        <v>36</v>
      </c>
      <c r="D276" s="307">
        <v>5826.06</v>
      </c>
    </row>
    <row r="277" spans="1:4" ht="9" customHeight="1">
      <c r="A277" s="305" t="s">
        <v>14018</v>
      </c>
      <c r="B277" s="306" t="s">
        <v>5193</v>
      </c>
      <c r="C277" s="305" t="s">
        <v>36</v>
      </c>
      <c r="D277" s="307">
        <v>5777.98</v>
      </c>
    </row>
    <row r="278" spans="1:4" ht="9" customHeight="1">
      <c r="A278" s="305" t="s">
        <v>14019</v>
      </c>
      <c r="B278" s="306" t="s">
        <v>5194</v>
      </c>
      <c r="C278" s="305" t="s">
        <v>36</v>
      </c>
      <c r="D278" s="307">
        <v>6025.03</v>
      </c>
    </row>
    <row r="279" spans="1:4" ht="9" customHeight="1">
      <c r="A279" s="305" t="s">
        <v>14020</v>
      </c>
      <c r="B279" s="306" t="s">
        <v>5195</v>
      </c>
      <c r="C279" s="305" t="s">
        <v>36</v>
      </c>
      <c r="D279" s="307">
        <v>5975.4</v>
      </c>
    </row>
    <row r="280" spans="1:4" ht="9" customHeight="1">
      <c r="A280" s="305" t="s">
        <v>14021</v>
      </c>
      <c r="B280" s="306" t="s">
        <v>5196</v>
      </c>
      <c r="C280" s="305" t="s">
        <v>36</v>
      </c>
      <c r="D280" s="307">
        <v>6348.46</v>
      </c>
    </row>
    <row r="281" spans="1:4" ht="9" customHeight="1">
      <c r="A281" s="305" t="s">
        <v>14022</v>
      </c>
      <c r="B281" s="306" t="s">
        <v>5197</v>
      </c>
      <c r="C281" s="305" t="s">
        <v>36</v>
      </c>
      <c r="D281" s="307">
        <v>6297.28</v>
      </c>
    </row>
    <row r="282" spans="1:4" ht="9" customHeight="1">
      <c r="A282" s="305" t="s">
        <v>14023</v>
      </c>
      <c r="B282" s="306" t="s">
        <v>5198</v>
      </c>
      <c r="C282" s="305" t="s">
        <v>36</v>
      </c>
      <c r="D282" s="307">
        <v>8337.16</v>
      </c>
    </row>
    <row r="283" spans="1:4" ht="9" customHeight="1">
      <c r="A283" s="305" t="s">
        <v>14024</v>
      </c>
      <c r="B283" s="306" t="s">
        <v>5199</v>
      </c>
      <c r="C283" s="305" t="s">
        <v>36</v>
      </c>
      <c r="D283" s="307">
        <v>8284.43</v>
      </c>
    </row>
    <row r="284" spans="1:4" ht="9" customHeight="1">
      <c r="A284" s="305" t="s">
        <v>14025</v>
      </c>
      <c r="B284" s="306" t="s">
        <v>5200</v>
      </c>
      <c r="C284" s="305" t="s">
        <v>36</v>
      </c>
      <c r="D284" s="307">
        <v>10493.28</v>
      </c>
    </row>
    <row r="285" spans="1:4" ht="9" customHeight="1">
      <c r="A285" s="305" t="s">
        <v>14026</v>
      </c>
      <c r="B285" s="306" t="s">
        <v>5201</v>
      </c>
      <c r="C285" s="305" t="s">
        <v>36</v>
      </c>
      <c r="D285" s="307">
        <v>10439</v>
      </c>
    </row>
    <row r="286" spans="1:4" ht="9" customHeight="1">
      <c r="A286" s="305" t="s">
        <v>14027</v>
      </c>
      <c r="B286" s="306" t="s">
        <v>5202</v>
      </c>
      <c r="C286" s="305" t="s">
        <v>36</v>
      </c>
      <c r="D286" s="307">
        <v>11215.36</v>
      </c>
    </row>
    <row r="287" spans="1:4" ht="9" customHeight="1">
      <c r="A287" s="305" t="s">
        <v>14028</v>
      </c>
      <c r="B287" s="306" t="s">
        <v>5203</v>
      </c>
      <c r="C287" s="305" t="s">
        <v>36</v>
      </c>
      <c r="D287" s="307">
        <v>11159.52</v>
      </c>
    </row>
    <row r="288" spans="1:4" ht="9" customHeight="1">
      <c r="A288" s="305" t="s">
        <v>14029</v>
      </c>
      <c r="B288" s="306" t="s">
        <v>5204</v>
      </c>
      <c r="C288" s="305" t="s">
        <v>36</v>
      </c>
      <c r="D288" s="307">
        <v>11648.24</v>
      </c>
    </row>
    <row r="289" spans="1:4" ht="9" customHeight="1">
      <c r="A289" s="305" t="s">
        <v>14030</v>
      </c>
      <c r="B289" s="306" t="s">
        <v>5205</v>
      </c>
      <c r="C289" s="305" t="s">
        <v>36</v>
      </c>
      <c r="D289" s="307">
        <v>11590.85</v>
      </c>
    </row>
    <row r="290" spans="1:4" ht="9" customHeight="1">
      <c r="A290" s="305" t="s">
        <v>14031</v>
      </c>
      <c r="B290" s="306" t="s">
        <v>5206</v>
      </c>
      <c r="C290" s="305" t="s">
        <v>36</v>
      </c>
      <c r="D290" s="307">
        <v>12426.3</v>
      </c>
    </row>
    <row r="291" spans="1:4" ht="9" customHeight="1">
      <c r="A291" s="305" t="s">
        <v>14032</v>
      </c>
      <c r="B291" s="306" t="s">
        <v>5207</v>
      </c>
      <c r="C291" s="305" t="s">
        <v>36</v>
      </c>
      <c r="D291" s="307">
        <v>12367.36</v>
      </c>
    </row>
    <row r="292" spans="1:4" ht="9" customHeight="1">
      <c r="A292" s="305" t="s">
        <v>14033</v>
      </c>
      <c r="B292" s="306" t="s">
        <v>5208</v>
      </c>
      <c r="C292" s="305" t="s">
        <v>36</v>
      </c>
      <c r="D292" s="307">
        <v>7498.59</v>
      </c>
    </row>
    <row r="293" spans="1:4" ht="9" customHeight="1">
      <c r="A293" s="305" t="s">
        <v>14034</v>
      </c>
      <c r="B293" s="306" t="s">
        <v>5209</v>
      </c>
      <c r="C293" s="305" t="s">
        <v>36</v>
      </c>
      <c r="D293" s="307">
        <v>7459.81</v>
      </c>
    </row>
    <row r="294" spans="1:4" ht="9" customHeight="1">
      <c r="A294" s="305" t="s">
        <v>14035</v>
      </c>
      <c r="B294" s="306" t="s">
        <v>5210</v>
      </c>
      <c r="C294" s="305" t="s">
        <v>36</v>
      </c>
      <c r="D294" s="307">
        <v>9293.11</v>
      </c>
    </row>
    <row r="295" spans="1:4" ht="9" customHeight="1">
      <c r="A295" s="305" t="s">
        <v>14036</v>
      </c>
      <c r="B295" s="306" t="s">
        <v>5211</v>
      </c>
      <c r="C295" s="305" t="s">
        <v>36</v>
      </c>
      <c r="D295" s="307">
        <v>9249.68</v>
      </c>
    </row>
    <row r="296" spans="1:4" ht="9" customHeight="1">
      <c r="A296" s="305" t="s">
        <v>14037</v>
      </c>
      <c r="B296" s="306" t="s">
        <v>5212</v>
      </c>
      <c r="C296" s="305" t="s">
        <v>36</v>
      </c>
      <c r="D296" s="307">
        <v>9724.49</v>
      </c>
    </row>
    <row r="297" spans="1:4" ht="9" customHeight="1">
      <c r="A297" s="305" t="s">
        <v>14038</v>
      </c>
      <c r="B297" s="306" t="s">
        <v>5213</v>
      </c>
      <c r="C297" s="305" t="s">
        <v>36</v>
      </c>
      <c r="D297" s="307">
        <v>9679.51</v>
      </c>
    </row>
    <row r="298" spans="1:4" ht="9" customHeight="1">
      <c r="A298" s="305" t="s">
        <v>14039</v>
      </c>
      <c r="B298" s="306" t="s">
        <v>5214</v>
      </c>
      <c r="C298" s="305" t="s">
        <v>36</v>
      </c>
      <c r="D298" s="307">
        <v>10864.25</v>
      </c>
    </row>
    <row r="299" spans="1:4" ht="9" customHeight="1">
      <c r="A299" s="305" t="s">
        <v>14040</v>
      </c>
      <c r="B299" s="306" t="s">
        <v>5215</v>
      </c>
      <c r="C299" s="305" t="s">
        <v>36</v>
      </c>
      <c r="D299" s="307">
        <v>10815.4</v>
      </c>
    </row>
    <row r="300" spans="1:4" ht="9" customHeight="1">
      <c r="A300" s="305" t="s">
        <v>14041</v>
      </c>
      <c r="B300" s="306" t="s">
        <v>5216</v>
      </c>
      <c r="C300" s="305" t="s">
        <v>36</v>
      </c>
      <c r="D300" s="307">
        <v>11510.49</v>
      </c>
    </row>
    <row r="301" spans="1:4" ht="9" customHeight="1">
      <c r="A301" s="305" t="s">
        <v>14042</v>
      </c>
      <c r="B301" s="306" t="s">
        <v>5217</v>
      </c>
      <c r="C301" s="305" t="s">
        <v>36</v>
      </c>
      <c r="D301" s="307">
        <v>11459.31</v>
      </c>
    </row>
    <row r="302" spans="1:4" ht="9" customHeight="1">
      <c r="A302" s="305" t="s">
        <v>14043</v>
      </c>
      <c r="B302" s="306" t="s">
        <v>5218</v>
      </c>
      <c r="C302" s="305" t="s">
        <v>36</v>
      </c>
      <c r="D302" s="307">
        <v>13461.65</v>
      </c>
    </row>
    <row r="303" spans="1:4" ht="9" customHeight="1">
      <c r="A303" s="305" t="s">
        <v>14044</v>
      </c>
      <c r="B303" s="306" t="s">
        <v>5219</v>
      </c>
      <c r="C303" s="305" t="s">
        <v>36</v>
      </c>
      <c r="D303" s="307">
        <v>13405.04</v>
      </c>
    </row>
    <row r="304" spans="1:4" ht="9" customHeight="1">
      <c r="A304" s="305" t="s">
        <v>14045</v>
      </c>
      <c r="B304" s="306" t="s">
        <v>5220</v>
      </c>
      <c r="C304" s="305" t="s">
        <v>36</v>
      </c>
      <c r="D304" s="307">
        <v>15362.99</v>
      </c>
    </row>
    <row r="305" spans="1:4" ht="9" customHeight="1">
      <c r="A305" s="305" t="s">
        <v>14046</v>
      </c>
      <c r="B305" s="306" t="s">
        <v>5221</v>
      </c>
      <c r="C305" s="305" t="s">
        <v>36</v>
      </c>
      <c r="D305" s="307">
        <v>15284.66</v>
      </c>
    </row>
    <row r="306" spans="1:4" ht="9" customHeight="1">
      <c r="A306" s="305" t="s">
        <v>14047</v>
      </c>
      <c r="B306" s="306" t="s">
        <v>5222</v>
      </c>
      <c r="C306" s="305" t="s">
        <v>36</v>
      </c>
      <c r="D306" s="307">
        <v>16311.25</v>
      </c>
    </row>
    <row r="307" spans="1:4" ht="9" customHeight="1">
      <c r="A307" s="305" t="s">
        <v>14048</v>
      </c>
      <c r="B307" s="306" t="s">
        <v>5223</v>
      </c>
      <c r="C307" s="305" t="s">
        <v>36</v>
      </c>
      <c r="D307" s="307">
        <v>16230.6</v>
      </c>
    </row>
    <row r="308" spans="1:4" ht="9" customHeight="1">
      <c r="A308" s="305" t="s">
        <v>14049</v>
      </c>
      <c r="B308" s="306" t="s">
        <v>5224</v>
      </c>
      <c r="C308" s="305" t="s">
        <v>36</v>
      </c>
      <c r="D308" s="307">
        <v>17265.86</v>
      </c>
    </row>
    <row r="309" spans="1:4" ht="9" customHeight="1">
      <c r="A309" s="305" t="s">
        <v>14050</v>
      </c>
      <c r="B309" s="306" t="s">
        <v>5225</v>
      </c>
      <c r="C309" s="305" t="s">
        <v>36</v>
      </c>
      <c r="D309" s="307">
        <v>17182.099999999999</v>
      </c>
    </row>
    <row r="310" spans="1:4" ht="9" customHeight="1">
      <c r="A310" s="305" t="s">
        <v>14051</v>
      </c>
      <c r="B310" s="306" t="s">
        <v>5226</v>
      </c>
      <c r="C310" s="305" t="s">
        <v>36</v>
      </c>
      <c r="D310" s="307">
        <v>18507.61</v>
      </c>
    </row>
    <row r="311" spans="1:4" ht="9" customHeight="1">
      <c r="A311" s="305" t="s">
        <v>14052</v>
      </c>
      <c r="B311" s="306" t="s">
        <v>5227</v>
      </c>
      <c r="C311" s="305" t="s">
        <v>36</v>
      </c>
      <c r="D311" s="307">
        <v>18419.98</v>
      </c>
    </row>
    <row r="312" spans="1:4" ht="9" customHeight="1">
      <c r="A312" s="305" t="s">
        <v>14053</v>
      </c>
      <c r="B312" s="306" t="s">
        <v>5228</v>
      </c>
      <c r="C312" s="305" t="s">
        <v>36</v>
      </c>
      <c r="D312" s="307">
        <v>19199.669999999998</v>
      </c>
    </row>
    <row r="313" spans="1:4" ht="9" customHeight="1">
      <c r="A313" s="305" t="s">
        <v>14054</v>
      </c>
      <c r="B313" s="306" t="s">
        <v>5229</v>
      </c>
      <c r="C313" s="305" t="s">
        <v>36</v>
      </c>
      <c r="D313" s="307">
        <v>19109.71</v>
      </c>
    </row>
    <row r="314" spans="1:4" ht="9" customHeight="1">
      <c r="A314" s="305" t="s">
        <v>14055</v>
      </c>
      <c r="B314" s="306" t="s">
        <v>5230</v>
      </c>
      <c r="C314" s="305" t="s">
        <v>36</v>
      </c>
      <c r="D314" s="307">
        <v>21086.97</v>
      </c>
    </row>
    <row r="315" spans="1:4" ht="9" customHeight="1">
      <c r="A315" s="305" t="s">
        <v>14056</v>
      </c>
      <c r="B315" s="306" t="s">
        <v>5231</v>
      </c>
      <c r="C315" s="305" t="s">
        <v>36</v>
      </c>
      <c r="D315" s="307">
        <v>20990.799999999999</v>
      </c>
    </row>
    <row r="316" spans="1:4" ht="9" customHeight="1">
      <c r="A316" s="305" t="s">
        <v>14057</v>
      </c>
      <c r="B316" s="306" t="s">
        <v>5232</v>
      </c>
      <c r="C316" s="305" t="s">
        <v>36</v>
      </c>
      <c r="D316" s="307">
        <v>22994.95</v>
      </c>
    </row>
    <row r="317" spans="1:4" ht="9" customHeight="1">
      <c r="A317" s="305" t="s">
        <v>14058</v>
      </c>
      <c r="B317" s="306" t="s">
        <v>5233</v>
      </c>
      <c r="C317" s="305" t="s">
        <v>36</v>
      </c>
      <c r="D317" s="307">
        <v>22892.58</v>
      </c>
    </row>
    <row r="318" spans="1:4" ht="9" customHeight="1">
      <c r="A318" s="305" t="s">
        <v>14059</v>
      </c>
      <c r="B318" s="306" t="s">
        <v>5234</v>
      </c>
      <c r="C318" s="305" t="s">
        <v>36</v>
      </c>
      <c r="D318" s="307">
        <v>29164.52</v>
      </c>
    </row>
    <row r="319" spans="1:4" ht="9" customHeight="1">
      <c r="A319" s="305" t="s">
        <v>14060</v>
      </c>
      <c r="B319" s="306" t="s">
        <v>5235</v>
      </c>
      <c r="C319" s="305" t="s">
        <v>36</v>
      </c>
      <c r="D319" s="307">
        <v>29059.05</v>
      </c>
    </row>
    <row r="320" spans="1:4" ht="9" customHeight="1">
      <c r="A320" s="305" t="s">
        <v>14061</v>
      </c>
      <c r="B320" s="306" t="s">
        <v>5236</v>
      </c>
      <c r="C320" s="305" t="s">
        <v>36</v>
      </c>
      <c r="D320" s="307">
        <v>30144.47</v>
      </c>
    </row>
    <row r="321" spans="1:4" ht="9" customHeight="1">
      <c r="A321" s="305" t="s">
        <v>14062</v>
      </c>
      <c r="B321" s="306" t="s">
        <v>5237</v>
      </c>
      <c r="C321" s="305" t="s">
        <v>36</v>
      </c>
      <c r="D321" s="307">
        <v>30017.8</v>
      </c>
    </row>
    <row r="322" spans="1:4" ht="9" customHeight="1">
      <c r="A322" s="305" t="s">
        <v>14063</v>
      </c>
      <c r="B322" s="306" t="s">
        <v>5238</v>
      </c>
      <c r="C322" s="305" t="s">
        <v>36</v>
      </c>
      <c r="D322" s="307">
        <v>36727.089999999997</v>
      </c>
    </row>
    <row r="323" spans="1:4" ht="9" customHeight="1">
      <c r="A323" s="305" t="s">
        <v>14064</v>
      </c>
      <c r="B323" s="306" t="s">
        <v>5239</v>
      </c>
      <c r="C323" s="305" t="s">
        <v>36</v>
      </c>
      <c r="D323" s="307">
        <v>36594.089999999997</v>
      </c>
    </row>
    <row r="324" spans="1:4" ht="9" customHeight="1">
      <c r="A324" s="305" t="s">
        <v>14065</v>
      </c>
      <c r="B324" s="306" t="s">
        <v>5240</v>
      </c>
      <c r="C324" s="305" t="s">
        <v>36</v>
      </c>
      <c r="D324" s="307">
        <v>39455.35</v>
      </c>
    </row>
    <row r="325" spans="1:4" ht="9" customHeight="1">
      <c r="A325" s="305" t="s">
        <v>14066</v>
      </c>
      <c r="B325" s="306" t="s">
        <v>5241</v>
      </c>
      <c r="C325" s="305" t="s">
        <v>36</v>
      </c>
      <c r="D325" s="307">
        <v>39316.019999999997</v>
      </c>
    </row>
    <row r="326" spans="1:4" ht="9" customHeight="1">
      <c r="A326" s="305" t="s">
        <v>14067</v>
      </c>
      <c r="B326" s="306" t="s">
        <v>5242</v>
      </c>
      <c r="C326" s="305" t="s">
        <v>36</v>
      </c>
      <c r="D326" s="307">
        <v>48661.95</v>
      </c>
    </row>
    <row r="327" spans="1:4" ht="9" customHeight="1">
      <c r="A327" s="305" t="s">
        <v>14068</v>
      </c>
      <c r="B327" s="306" t="s">
        <v>5243</v>
      </c>
      <c r="C327" s="305" t="s">
        <v>36</v>
      </c>
      <c r="D327" s="307">
        <v>48515.38</v>
      </c>
    </row>
    <row r="328" spans="1:4" ht="9" customHeight="1">
      <c r="A328" s="305" t="s">
        <v>14069</v>
      </c>
      <c r="B328" s="306" t="s">
        <v>5244</v>
      </c>
      <c r="C328" s="305" t="s">
        <v>36</v>
      </c>
      <c r="D328" s="307">
        <v>60034.93</v>
      </c>
    </row>
    <row r="329" spans="1:4" ht="9" customHeight="1">
      <c r="A329" s="305" t="s">
        <v>14070</v>
      </c>
      <c r="B329" s="306" t="s">
        <v>5245</v>
      </c>
      <c r="C329" s="305" t="s">
        <v>36</v>
      </c>
      <c r="D329" s="307">
        <v>59881.120000000003</v>
      </c>
    </row>
    <row r="330" spans="1:4" ht="9" customHeight="1">
      <c r="A330" s="305" t="s">
        <v>14071</v>
      </c>
      <c r="B330" s="306" t="s">
        <v>5246</v>
      </c>
      <c r="C330" s="305" t="s">
        <v>36</v>
      </c>
      <c r="D330" s="307">
        <v>66054.5</v>
      </c>
    </row>
    <row r="331" spans="1:4" ht="9" customHeight="1">
      <c r="A331" s="305" t="s">
        <v>14072</v>
      </c>
      <c r="B331" s="306" t="s">
        <v>5247</v>
      </c>
      <c r="C331" s="305" t="s">
        <v>36</v>
      </c>
      <c r="D331" s="307">
        <v>65894.36</v>
      </c>
    </row>
    <row r="332" spans="1:4" ht="9" customHeight="1">
      <c r="A332" s="305" t="s">
        <v>14073</v>
      </c>
      <c r="B332" s="306" t="s">
        <v>5248</v>
      </c>
      <c r="C332" s="305" t="s">
        <v>36</v>
      </c>
      <c r="D332" s="307">
        <v>70038.559999999998</v>
      </c>
    </row>
    <row r="333" spans="1:4" ht="9" customHeight="1">
      <c r="A333" s="305" t="s">
        <v>14074</v>
      </c>
      <c r="B333" s="306" t="s">
        <v>5249</v>
      </c>
      <c r="C333" s="305" t="s">
        <v>36</v>
      </c>
      <c r="D333" s="307">
        <v>69871.179999999993</v>
      </c>
    </row>
    <row r="334" spans="1:4" ht="9" customHeight="1">
      <c r="A334" s="305" t="s">
        <v>14075</v>
      </c>
      <c r="B334" s="306" t="s">
        <v>5250</v>
      </c>
      <c r="C334" s="305" t="s">
        <v>36</v>
      </c>
      <c r="D334" s="307">
        <v>7243.84</v>
      </c>
    </row>
    <row r="335" spans="1:4" ht="9" customHeight="1">
      <c r="A335" s="305" t="s">
        <v>14076</v>
      </c>
      <c r="B335" s="306" t="s">
        <v>5251</v>
      </c>
      <c r="C335" s="305" t="s">
        <v>36</v>
      </c>
      <c r="D335" s="307">
        <v>7205.07</v>
      </c>
    </row>
    <row r="336" spans="1:4" ht="9" customHeight="1">
      <c r="A336" s="305" t="s">
        <v>14077</v>
      </c>
      <c r="B336" s="306" t="s">
        <v>5252</v>
      </c>
      <c r="C336" s="305" t="s">
        <v>36</v>
      </c>
      <c r="D336" s="307">
        <v>8985.09</v>
      </c>
    </row>
    <row r="337" spans="1:4" ht="9" customHeight="1">
      <c r="A337" s="305" t="s">
        <v>14078</v>
      </c>
      <c r="B337" s="306" t="s">
        <v>5253</v>
      </c>
      <c r="C337" s="305" t="s">
        <v>36</v>
      </c>
      <c r="D337" s="307">
        <v>8941.66</v>
      </c>
    </row>
    <row r="338" spans="1:4" ht="9" customHeight="1">
      <c r="A338" s="305" t="s">
        <v>14079</v>
      </c>
      <c r="B338" s="306" t="s">
        <v>5254</v>
      </c>
      <c r="C338" s="305" t="s">
        <v>36</v>
      </c>
      <c r="D338" s="307">
        <v>9406.48</v>
      </c>
    </row>
    <row r="339" spans="1:4" ht="9" customHeight="1">
      <c r="A339" s="305" t="s">
        <v>14080</v>
      </c>
      <c r="B339" s="306" t="s">
        <v>5255</v>
      </c>
      <c r="C339" s="305" t="s">
        <v>36</v>
      </c>
      <c r="D339" s="307">
        <v>9361.5</v>
      </c>
    </row>
    <row r="340" spans="1:4" ht="9" customHeight="1">
      <c r="A340" s="305" t="s">
        <v>14081</v>
      </c>
      <c r="B340" s="306" t="s">
        <v>5256</v>
      </c>
      <c r="C340" s="305" t="s">
        <v>36</v>
      </c>
      <c r="D340" s="307">
        <v>10502.95</v>
      </c>
    </row>
    <row r="341" spans="1:4" ht="9" customHeight="1">
      <c r="A341" s="305" t="s">
        <v>14082</v>
      </c>
      <c r="B341" s="306" t="s">
        <v>5257</v>
      </c>
      <c r="C341" s="305" t="s">
        <v>36</v>
      </c>
      <c r="D341" s="307">
        <v>10454.1</v>
      </c>
    </row>
    <row r="342" spans="1:4" ht="9" customHeight="1">
      <c r="A342" s="305" t="s">
        <v>14083</v>
      </c>
      <c r="B342" s="306" t="s">
        <v>5258</v>
      </c>
      <c r="C342" s="305" t="s">
        <v>36</v>
      </c>
      <c r="D342" s="307">
        <v>11129.2</v>
      </c>
    </row>
    <row r="343" spans="1:4" ht="9" customHeight="1">
      <c r="A343" s="305" t="s">
        <v>14084</v>
      </c>
      <c r="B343" s="306" t="s">
        <v>5259</v>
      </c>
      <c r="C343" s="305" t="s">
        <v>36</v>
      </c>
      <c r="D343" s="307">
        <v>11078.02</v>
      </c>
    </row>
    <row r="344" spans="1:4" ht="9" customHeight="1">
      <c r="A344" s="305" t="s">
        <v>14085</v>
      </c>
      <c r="B344" s="306" t="s">
        <v>5260</v>
      </c>
      <c r="C344" s="305" t="s">
        <v>36</v>
      </c>
      <c r="D344" s="307">
        <v>13015.44</v>
      </c>
    </row>
    <row r="345" spans="1:4" ht="9" customHeight="1">
      <c r="A345" s="305" t="s">
        <v>14086</v>
      </c>
      <c r="B345" s="306" t="s">
        <v>5261</v>
      </c>
      <c r="C345" s="305" t="s">
        <v>36</v>
      </c>
      <c r="D345" s="307">
        <v>12958.83</v>
      </c>
    </row>
    <row r="346" spans="1:4" ht="9" customHeight="1">
      <c r="A346" s="305" t="s">
        <v>14087</v>
      </c>
      <c r="B346" s="306" t="s">
        <v>5262</v>
      </c>
      <c r="C346" s="305" t="s">
        <v>36</v>
      </c>
      <c r="D346" s="307">
        <v>14853.5</v>
      </c>
    </row>
    <row r="347" spans="1:4" ht="9" customHeight="1">
      <c r="A347" s="305" t="s">
        <v>14088</v>
      </c>
      <c r="B347" s="306" t="s">
        <v>5263</v>
      </c>
      <c r="C347" s="305" t="s">
        <v>36</v>
      </c>
      <c r="D347" s="307">
        <v>14775.18</v>
      </c>
    </row>
    <row r="348" spans="1:4" ht="9" customHeight="1">
      <c r="A348" s="305" t="s">
        <v>14089</v>
      </c>
      <c r="B348" s="306" t="s">
        <v>5264</v>
      </c>
      <c r="C348" s="305" t="s">
        <v>36</v>
      </c>
      <c r="D348" s="307">
        <v>15770.13</v>
      </c>
    </row>
    <row r="349" spans="1:4" ht="9" customHeight="1">
      <c r="A349" s="305" t="s">
        <v>14090</v>
      </c>
      <c r="B349" s="306" t="s">
        <v>5265</v>
      </c>
      <c r="C349" s="305" t="s">
        <v>36</v>
      </c>
      <c r="D349" s="307">
        <v>15689.48</v>
      </c>
    </row>
    <row r="350" spans="1:4" ht="9" customHeight="1">
      <c r="A350" s="305" t="s">
        <v>14091</v>
      </c>
      <c r="B350" s="306" t="s">
        <v>5266</v>
      </c>
      <c r="C350" s="305" t="s">
        <v>36</v>
      </c>
      <c r="D350" s="307">
        <v>16693.099999999999</v>
      </c>
    </row>
    <row r="351" spans="1:4" ht="9" customHeight="1">
      <c r="A351" s="305" t="s">
        <v>14092</v>
      </c>
      <c r="B351" s="306" t="s">
        <v>5267</v>
      </c>
      <c r="C351" s="305" t="s">
        <v>36</v>
      </c>
      <c r="D351" s="307">
        <v>16609.349999999999</v>
      </c>
    </row>
    <row r="352" spans="1:4" ht="9" customHeight="1">
      <c r="A352" s="305" t="s">
        <v>14093</v>
      </c>
      <c r="B352" s="306" t="s">
        <v>5268</v>
      </c>
      <c r="C352" s="305" t="s">
        <v>36</v>
      </c>
      <c r="D352" s="307">
        <v>17893.23</v>
      </c>
    </row>
    <row r="353" spans="1:4" ht="9" customHeight="1">
      <c r="A353" s="305" t="s">
        <v>14094</v>
      </c>
      <c r="B353" s="306" t="s">
        <v>5269</v>
      </c>
      <c r="C353" s="305" t="s">
        <v>36</v>
      </c>
      <c r="D353" s="307">
        <v>17805.599999999999</v>
      </c>
    </row>
    <row r="354" spans="1:4" ht="9" customHeight="1">
      <c r="A354" s="305" t="s">
        <v>14095</v>
      </c>
      <c r="B354" s="306" t="s">
        <v>5270</v>
      </c>
      <c r="C354" s="305" t="s">
        <v>36</v>
      </c>
      <c r="D354" s="307">
        <v>18563.64</v>
      </c>
    </row>
    <row r="355" spans="1:4" ht="9" customHeight="1">
      <c r="A355" s="305" t="s">
        <v>14096</v>
      </c>
      <c r="B355" s="306" t="s">
        <v>5271</v>
      </c>
      <c r="C355" s="305" t="s">
        <v>36</v>
      </c>
      <c r="D355" s="307">
        <v>18473.68</v>
      </c>
    </row>
    <row r="356" spans="1:4" ht="9" customHeight="1">
      <c r="A356" s="305" t="s">
        <v>14097</v>
      </c>
      <c r="B356" s="306" t="s">
        <v>5272</v>
      </c>
      <c r="C356" s="305" t="s">
        <v>36</v>
      </c>
      <c r="D356" s="307">
        <v>20386.009999999998</v>
      </c>
    </row>
    <row r="357" spans="1:4" ht="9" customHeight="1">
      <c r="A357" s="305" t="s">
        <v>14098</v>
      </c>
      <c r="B357" s="306" t="s">
        <v>5273</v>
      </c>
      <c r="C357" s="305" t="s">
        <v>36</v>
      </c>
      <c r="D357" s="307">
        <v>20289.849999999999</v>
      </c>
    </row>
    <row r="358" spans="1:4" ht="9" customHeight="1">
      <c r="A358" s="305" t="s">
        <v>14099</v>
      </c>
      <c r="B358" s="306" t="s">
        <v>5274</v>
      </c>
      <c r="C358" s="305" t="s">
        <v>36</v>
      </c>
      <c r="D358" s="307">
        <v>22230.720000000001</v>
      </c>
    </row>
    <row r="359" spans="1:4" ht="9" customHeight="1">
      <c r="A359" s="305" t="s">
        <v>14100</v>
      </c>
      <c r="B359" s="306" t="s">
        <v>5275</v>
      </c>
      <c r="C359" s="305" t="s">
        <v>36</v>
      </c>
      <c r="D359" s="307">
        <v>22128.36</v>
      </c>
    </row>
    <row r="360" spans="1:4" ht="9" customHeight="1">
      <c r="A360" s="305" t="s">
        <v>14101</v>
      </c>
      <c r="B360" s="306" t="s">
        <v>5276</v>
      </c>
      <c r="C360" s="305" t="s">
        <v>36</v>
      </c>
      <c r="D360" s="307">
        <v>25388.33</v>
      </c>
    </row>
    <row r="361" spans="1:4" ht="9" customHeight="1">
      <c r="A361" s="305" t="s">
        <v>14102</v>
      </c>
      <c r="B361" s="306" t="s">
        <v>5277</v>
      </c>
      <c r="C361" s="305" t="s">
        <v>36</v>
      </c>
      <c r="D361" s="307">
        <v>25282.86</v>
      </c>
    </row>
    <row r="362" spans="1:4" ht="9" customHeight="1">
      <c r="A362" s="305" t="s">
        <v>14103</v>
      </c>
      <c r="B362" s="306" t="s">
        <v>5278</v>
      </c>
      <c r="C362" s="305" t="s">
        <v>36</v>
      </c>
      <c r="D362" s="307">
        <v>26261.65</v>
      </c>
    </row>
    <row r="363" spans="1:4" ht="9" customHeight="1">
      <c r="A363" s="305" t="s">
        <v>14104</v>
      </c>
      <c r="B363" s="306" t="s">
        <v>5279</v>
      </c>
      <c r="C363" s="305" t="s">
        <v>36</v>
      </c>
      <c r="D363" s="307">
        <v>26134.98</v>
      </c>
    </row>
    <row r="364" spans="1:4" ht="9" customHeight="1">
      <c r="A364" s="305" t="s">
        <v>14105</v>
      </c>
      <c r="B364" s="306" t="s">
        <v>5280</v>
      </c>
      <c r="C364" s="305" t="s">
        <v>36</v>
      </c>
      <c r="D364" s="307">
        <v>32961.730000000003</v>
      </c>
    </row>
    <row r="365" spans="1:4" ht="9" customHeight="1">
      <c r="A365" s="305" t="s">
        <v>14106</v>
      </c>
      <c r="B365" s="306" t="s">
        <v>5281</v>
      </c>
      <c r="C365" s="305" t="s">
        <v>36</v>
      </c>
      <c r="D365" s="307">
        <v>32828.730000000003</v>
      </c>
    </row>
    <row r="366" spans="1:4" ht="9" customHeight="1">
      <c r="A366" s="305" t="s">
        <v>14107</v>
      </c>
      <c r="B366" s="306" t="s">
        <v>5282</v>
      </c>
      <c r="C366" s="305" t="s">
        <v>36</v>
      </c>
      <c r="D366" s="307">
        <v>35420.69</v>
      </c>
    </row>
    <row r="367" spans="1:4" ht="9" customHeight="1">
      <c r="A367" s="305" t="s">
        <v>14108</v>
      </c>
      <c r="B367" s="306" t="s">
        <v>5283</v>
      </c>
      <c r="C367" s="305" t="s">
        <v>36</v>
      </c>
      <c r="D367" s="307">
        <v>35281.360000000001</v>
      </c>
    </row>
    <row r="368" spans="1:4" ht="9" customHeight="1">
      <c r="A368" s="305" t="s">
        <v>14109</v>
      </c>
      <c r="B368" s="306" t="s">
        <v>5284</v>
      </c>
      <c r="C368" s="305" t="s">
        <v>36</v>
      </c>
      <c r="D368" s="307">
        <v>43527.35</v>
      </c>
    </row>
    <row r="369" spans="1:4" ht="9" customHeight="1">
      <c r="A369" s="305" t="s">
        <v>14110</v>
      </c>
      <c r="B369" s="306" t="s">
        <v>5285</v>
      </c>
      <c r="C369" s="305" t="s">
        <v>36</v>
      </c>
      <c r="D369" s="307">
        <v>43380.78</v>
      </c>
    </row>
    <row r="370" spans="1:4" ht="9" customHeight="1">
      <c r="A370" s="305" t="s">
        <v>14111</v>
      </c>
      <c r="B370" s="306" t="s">
        <v>5286</v>
      </c>
      <c r="C370" s="305" t="s">
        <v>36</v>
      </c>
      <c r="D370" s="307">
        <v>52054.16</v>
      </c>
    </row>
    <row r="371" spans="1:4" ht="9" customHeight="1">
      <c r="A371" s="305" t="s">
        <v>14112</v>
      </c>
      <c r="B371" s="306" t="s">
        <v>5287</v>
      </c>
      <c r="C371" s="305" t="s">
        <v>36</v>
      </c>
      <c r="D371" s="307">
        <v>51900.35</v>
      </c>
    </row>
    <row r="372" spans="1:4" ht="9" customHeight="1">
      <c r="A372" s="305" t="s">
        <v>14113</v>
      </c>
      <c r="B372" s="306" t="s">
        <v>5288</v>
      </c>
      <c r="C372" s="305" t="s">
        <v>36</v>
      </c>
      <c r="D372" s="307">
        <v>55389.73</v>
      </c>
    </row>
    <row r="373" spans="1:4" ht="9" customHeight="1">
      <c r="A373" s="305" t="s">
        <v>14114</v>
      </c>
      <c r="B373" s="306" t="s">
        <v>5289</v>
      </c>
      <c r="C373" s="305" t="s">
        <v>36</v>
      </c>
      <c r="D373" s="307">
        <v>55229.59</v>
      </c>
    </row>
    <row r="374" spans="1:4" ht="9" customHeight="1">
      <c r="A374" s="305" t="s">
        <v>14115</v>
      </c>
      <c r="B374" s="306" t="s">
        <v>5290</v>
      </c>
      <c r="C374" s="305" t="s">
        <v>36</v>
      </c>
      <c r="D374" s="307">
        <v>58783.53</v>
      </c>
    </row>
    <row r="375" spans="1:4" ht="9" customHeight="1">
      <c r="A375" s="305" t="s">
        <v>14116</v>
      </c>
      <c r="B375" s="306" t="s">
        <v>5291</v>
      </c>
      <c r="C375" s="305" t="s">
        <v>36</v>
      </c>
      <c r="D375" s="307">
        <v>58616.15</v>
      </c>
    </row>
    <row r="376" spans="1:4" ht="18" customHeight="1">
      <c r="A376" s="305" t="s">
        <v>14117</v>
      </c>
      <c r="B376" s="306" t="s">
        <v>5292</v>
      </c>
      <c r="C376" s="305" t="s">
        <v>36</v>
      </c>
      <c r="D376" s="307">
        <v>8726.84</v>
      </c>
    </row>
    <row r="377" spans="1:4" ht="18" customHeight="1">
      <c r="A377" s="305" t="s">
        <v>14118</v>
      </c>
      <c r="B377" s="306" t="s">
        <v>5293</v>
      </c>
      <c r="C377" s="305" t="s">
        <v>36</v>
      </c>
      <c r="D377" s="307">
        <v>8681.09</v>
      </c>
    </row>
    <row r="378" spans="1:4" ht="18" customHeight="1">
      <c r="A378" s="305" t="s">
        <v>14119</v>
      </c>
      <c r="B378" s="306" t="s">
        <v>5294</v>
      </c>
      <c r="C378" s="305" t="s">
        <v>36</v>
      </c>
      <c r="D378" s="307">
        <v>9649.9599999999991</v>
      </c>
    </row>
    <row r="379" spans="1:4" ht="18" customHeight="1">
      <c r="A379" s="305" t="s">
        <v>14120</v>
      </c>
      <c r="B379" s="306" t="s">
        <v>5295</v>
      </c>
      <c r="C379" s="305" t="s">
        <v>36</v>
      </c>
      <c r="D379" s="307">
        <v>9601.1</v>
      </c>
    </row>
    <row r="380" spans="1:4" ht="18" customHeight="1">
      <c r="A380" s="305" t="s">
        <v>14121</v>
      </c>
      <c r="B380" s="306" t="s">
        <v>5296</v>
      </c>
      <c r="C380" s="305" t="s">
        <v>36</v>
      </c>
      <c r="D380" s="307">
        <v>10555.35</v>
      </c>
    </row>
    <row r="381" spans="1:4" ht="18" customHeight="1">
      <c r="A381" s="305" t="s">
        <v>14122</v>
      </c>
      <c r="B381" s="306" t="s">
        <v>5297</v>
      </c>
      <c r="C381" s="305" t="s">
        <v>36</v>
      </c>
      <c r="D381" s="307">
        <v>10504.17</v>
      </c>
    </row>
    <row r="382" spans="1:4" ht="18" customHeight="1">
      <c r="A382" s="305" t="s">
        <v>14123</v>
      </c>
      <c r="B382" s="306" t="s">
        <v>5298</v>
      </c>
      <c r="C382" s="305" t="s">
        <v>36</v>
      </c>
      <c r="D382" s="307">
        <v>11221.95</v>
      </c>
    </row>
    <row r="383" spans="1:4" ht="18" customHeight="1">
      <c r="A383" s="305" t="s">
        <v>14124</v>
      </c>
      <c r="B383" s="306" t="s">
        <v>5299</v>
      </c>
      <c r="C383" s="305" t="s">
        <v>36</v>
      </c>
      <c r="D383" s="307">
        <v>11166.89</v>
      </c>
    </row>
    <row r="384" spans="1:4" ht="18" customHeight="1">
      <c r="A384" s="305" t="s">
        <v>14125</v>
      </c>
      <c r="B384" s="306" t="s">
        <v>5300</v>
      </c>
      <c r="C384" s="305" t="s">
        <v>36</v>
      </c>
      <c r="D384" s="307">
        <v>12145.3</v>
      </c>
    </row>
    <row r="385" spans="1:4" ht="18" customHeight="1">
      <c r="A385" s="305" t="s">
        <v>14126</v>
      </c>
      <c r="B385" s="306" t="s">
        <v>5301</v>
      </c>
      <c r="C385" s="305" t="s">
        <v>36</v>
      </c>
      <c r="D385" s="307">
        <v>12088.43</v>
      </c>
    </row>
    <row r="386" spans="1:4" ht="18" customHeight="1">
      <c r="A386" s="305" t="s">
        <v>14127</v>
      </c>
      <c r="B386" s="306" t="s">
        <v>5302</v>
      </c>
      <c r="C386" s="305" t="s">
        <v>36</v>
      </c>
      <c r="D386" s="307">
        <v>12471.15</v>
      </c>
    </row>
    <row r="387" spans="1:4" ht="18" customHeight="1">
      <c r="A387" s="305" t="s">
        <v>14128</v>
      </c>
      <c r="B387" s="306" t="s">
        <v>5303</v>
      </c>
      <c r="C387" s="305" t="s">
        <v>36</v>
      </c>
      <c r="D387" s="307">
        <v>12412.99</v>
      </c>
    </row>
    <row r="388" spans="1:4" ht="18" customHeight="1">
      <c r="A388" s="305" t="s">
        <v>14129</v>
      </c>
      <c r="B388" s="306" t="s">
        <v>5304</v>
      </c>
      <c r="C388" s="305" t="s">
        <v>36</v>
      </c>
      <c r="D388" s="307">
        <v>13137.16</v>
      </c>
    </row>
    <row r="389" spans="1:4" ht="18" customHeight="1">
      <c r="A389" s="305" t="s">
        <v>14130</v>
      </c>
      <c r="B389" s="306" t="s">
        <v>5305</v>
      </c>
      <c r="C389" s="305" t="s">
        <v>36</v>
      </c>
      <c r="D389" s="307">
        <v>13059.61</v>
      </c>
    </row>
    <row r="390" spans="1:4" ht="18" customHeight="1">
      <c r="A390" s="305" t="s">
        <v>14131</v>
      </c>
      <c r="B390" s="306" t="s">
        <v>5306</v>
      </c>
      <c r="C390" s="305" t="s">
        <v>36</v>
      </c>
      <c r="D390" s="307">
        <v>13735.18</v>
      </c>
    </row>
    <row r="391" spans="1:4" ht="18" customHeight="1">
      <c r="A391" s="305" t="s">
        <v>14132</v>
      </c>
      <c r="B391" s="306" t="s">
        <v>5307</v>
      </c>
      <c r="C391" s="305" t="s">
        <v>36</v>
      </c>
      <c r="D391" s="307">
        <v>13654.53</v>
      </c>
    </row>
    <row r="392" spans="1:4" ht="18" customHeight="1">
      <c r="A392" s="305" t="s">
        <v>14133</v>
      </c>
      <c r="B392" s="306" t="s">
        <v>5308</v>
      </c>
      <c r="C392" s="305" t="s">
        <v>36</v>
      </c>
      <c r="D392" s="307">
        <v>14390.24</v>
      </c>
    </row>
    <row r="393" spans="1:4" ht="18" customHeight="1">
      <c r="A393" s="305" t="s">
        <v>14134</v>
      </c>
      <c r="B393" s="306" t="s">
        <v>5309</v>
      </c>
      <c r="C393" s="305" t="s">
        <v>36</v>
      </c>
      <c r="D393" s="307">
        <v>14307.26</v>
      </c>
    </row>
    <row r="394" spans="1:4" ht="18" customHeight="1">
      <c r="A394" s="305" t="s">
        <v>14135</v>
      </c>
      <c r="B394" s="306" t="s">
        <v>5310</v>
      </c>
      <c r="C394" s="305" t="s">
        <v>36</v>
      </c>
      <c r="D394" s="307">
        <v>15018.31</v>
      </c>
    </row>
    <row r="395" spans="1:4" ht="18" customHeight="1">
      <c r="A395" s="305" t="s">
        <v>14136</v>
      </c>
      <c r="B395" s="306" t="s">
        <v>5311</v>
      </c>
      <c r="C395" s="305" t="s">
        <v>36</v>
      </c>
      <c r="D395" s="307">
        <v>14932.23</v>
      </c>
    </row>
    <row r="396" spans="1:4" ht="18" customHeight="1">
      <c r="A396" s="305" t="s">
        <v>14137</v>
      </c>
      <c r="B396" s="306" t="s">
        <v>5312</v>
      </c>
      <c r="C396" s="305" t="s">
        <v>36</v>
      </c>
      <c r="D396" s="307">
        <v>15926.67</v>
      </c>
    </row>
    <row r="397" spans="1:4" ht="18" customHeight="1">
      <c r="A397" s="305" t="s">
        <v>14138</v>
      </c>
      <c r="B397" s="306" t="s">
        <v>5313</v>
      </c>
      <c r="C397" s="305" t="s">
        <v>36</v>
      </c>
      <c r="D397" s="307">
        <v>15838.27</v>
      </c>
    </row>
    <row r="398" spans="1:4" ht="18" customHeight="1">
      <c r="A398" s="305" t="s">
        <v>14139</v>
      </c>
      <c r="B398" s="306" t="s">
        <v>5314</v>
      </c>
      <c r="C398" s="305" t="s">
        <v>36</v>
      </c>
      <c r="D398" s="307">
        <v>16609.990000000002</v>
      </c>
    </row>
    <row r="399" spans="1:4" ht="18" customHeight="1">
      <c r="A399" s="305" t="s">
        <v>14140</v>
      </c>
      <c r="B399" s="306" t="s">
        <v>5315</v>
      </c>
      <c r="C399" s="305" t="s">
        <v>36</v>
      </c>
      <c r="D399" s="307">
        <v>16518.490000000002</v>
      </c>
    </row>
    <row r="400" spans="1:4" ht="18" customHeight="1">
      <c r="A400" s="305" t="s">
        <v>14141</v>
      </c>
      <c r="B400" s="306" t="s">
        <v>5316</v>
      </c>
      <c r="C400" s="305" t="s">
        <v>36</v>
      </c>
      <c r="D400" s="307">
        <v>17259.78</v>
      </c>
    </row>
    <row r="401" spans="1:4" ht="18" customHeight="1">
      <c r="A401" s="305" t="s">
        <v>14142</v>
      </c>
      <c r="B401" s="306" t="s">
        <v>5317</v>
      </c>
      <c r="C401" s="305" t="s">
        <v>36</v>
      </c>
      <c r="D401" s="307">
        <v>17166.72</v>
      </c>
    </row>
    <row r="402" spans="1:4" ht="18" customHeight="1">
      <c r="A402" s="305" t="s">
        <v>14143</v>
      </c>
      <c r="B402" s="306" t="s">
        <v>5318</v>
      </c>
      <c r="C402" s="305" t="s">
        <v>36</v>
      </c>
      <c r="D402" s="307">
        <v>17890.89</v>
      </c>
    </row>
    <row r="403" spans="1:4" ht="18" customHeight="1">
      <c r="A403" s="305" t="s">
        <v>14144</v>
      </c>
      <c r="B403" s="306" t="s">
        <v>5319</v>
      </c>
      <c r="C403" s="305" t="s">
        <v>36</v>
      </c>
      <c r="D403" s="307">
        <v>17795.509999999998</v>
      </c>
    </row>
    <row r="404" spans="1:4" ht="18" customHeight="1">
      <c r="A404" s="305" t="s">
        <v>14145</v>
      </c>
      <c r="B404" s="306" t="s">
        <v>5320</v>
      </c>
      <c r="C404" s="305" t="s">
        <v>36</v>
      </c>
      <c r="D404" s="307">
        <v>18574.23</v>
      </c>
    </row>
    <row r="405" spans="1:4" ht="18" customHeight="1">
      <c r="A405" s="305" t="s">
        <v>14146</v>
      </c>
      <c r="B405" s="306" t="s">
        <v>5321</v>
      </c>
      <c r="C405" s="305" t="s">
        <v>36</v>
      </c>
      <c r="D405" s="307">
        <v>18458.419999999998</v>
      </c>
    </row>
    <row r="406" spans="1:4" ht="18" customHeight="1">
      <c r="A406" s="305" t="s">
        <v>14147</v>
      </c>
      <c r="B406" s="306" t="s">
        <v>5322</v>
      </c>
      <c r="C406" s="305" t="s">
        <v>36</v>
      </c>
      <c r="D406" s="307">
        <v>19536.02</v>
      </c>
    </row>
    <row r="407" spans="1:4" ht="18" customHeight="1">
      <c r="A407" s="305" t="s">
        <v>14148</v>
      </c>
      <c r="B407" s="306" t="s">
        <v>5323</v>
      </c>
      <c r="C407" s="305" t="s">
        <v>36</v>
      </c>
      <c r="D407" s="307">
        <v>19416.59</v>
      </c>
    </row>
    <row r="408" spans="1:4" ht="18" customHeight="1">
      <c r="A408" s="305" t="s">
        <v>14149</v>
      </c>
      <c r="B408" s="306" t="s">
        <v>5324</v>
      </c>
      <c r="C408" s="305" t="s">
        <v>36</v>
      </c>
      <c r="D408" s="307">
        <v>24093.54</v>
      </c>
    </row>
    <row r="409" spans="1:4" ht="18" customHeight="1">
      <c r="A409" s="305" t="s">
        <v>14150</v>
      </c>
      <c r="B409" s="306" t="s">
        <v>5325</v>
      </c>
      <c r="C409" s="305" t="s">
        <v>36</v>
      </c>
      <c r="D409" s="307">
        <v>23970.49</v>
      </c>
    </row>
    <row r="410" spans="1:4" ht="18" customHeight="1">
      <c r="A410" s="305" t="s">
        <v>14151</v>
      </c>
      <c r="B410" s="306" t="s">
        <v>5326</v>
      </c>
      <c r="C410" s="305" t="s">
        <v>36</v>
      </c>
      <c r="D410" s="307">
        <v>25046.2</v>
      </c>
    </row>
    <row r="411" spans="1:4" ht="18" customHeight="1">
      <c r="A411" s="305" t="s">
        <v>14152</v>
      </c>
      <c r="B411" s="306" t="s">
        <v>5327</v>
      </c>
      <c r="C411" s="305" t="s">
        <v>36</v>
      </c>
      <c r="D411" s="307">
        <v>24918.63</v>
      </c>
    </row>
    <row r="412" spans="1:4" ht="18" customHeight="1">
      <c r="A412" s="305" t="s">
        <v>14153</v>
      </c>
      <c r="B412" s="306" t="s">
        <v>5328</v>
      </c>
      <c r="C412" s="305" t="s">
        <v>36</v>
      </c>
      <c r="D412" s="307">
        <v>25852.400000000001</v>
      </c>
    </row>
    <row r="413" spans="1:4" ht="18" customHeight="1">
      <c r="A413" s="305" t="s">
        <v>14154</v>
      </c>
      <c r="B413" s="306" t="s">
        <v>5329</v>
      </c>
      <c r="C413" s="305" t="s">
        <v>36</v>
      </c>
      <c r="D413" s="307">
        <v>25721.21</v>
      </c>
    </row>
    <row r="414" spans="1:4" ht="18" customHeight="1">
      <c r="A414" s="305" t="s">
        <v>14155</v>
      </c>
      <c r="B414" s="306" t="s">
        <v>5330</v>
      </c>
      <c r="C414" s="305" t="s">
        <v>36</v>
      </c>
      <c r="D414" s="307">
        <v>29467.08</v>
      </c>
    </row>
    <row r="415" spans="1:4" ht="18" customHeight="1">
      <c r="A415" s="305" t="s">
        <v>14156</v>
      </c>
      <c r="B415" s="306" t="s">
        <v>5331</v>
      </c>
      <c r="C415" s="305" t="s">
        <v>36</v>
      </c>
      <c r="D415" s="307">
        <v>29332.27</v>
      </c>
    </row>
    <row r="416" spans="1:4" ht="18" customHeight="1">
      <c r="A416" s="305" t="s">
        <v>14157</v>
      </c>
      <c r="B416" s="306" t="s">
        <v>5332</v>
      </c>
      <c r="C416" s="305" t="s">
        <v>36</v>
      </c>
      <c r="D416" s="307">
        <v>29922.85</v>
      </c>
    </row>
    <row r="417" spans="1:4" ht="18" customHeight="1">
      <c r="A417" s="305" t="s">
        <v>14158</v>
      </c>
      <c r="B417" s="306" t="s">
        <v>5333</v>
      </c>
      <c r="C417" s="305" t="s">
        <v>36</v>
      </c>
      <c r="D417" s="307">
        <v>29785.33</v>
      </c>
    </row>
    <row r="418" spans="1:4" ht="18" customHeight="1">
      <c r="A418" s="305" t="s">
        <v>14159</v>
      </c>
      <c r="B418" s="306" t="s">
        <v>5334</v>
      </c>
      <c r="C418" s="305" t="s">
        <v>36</v>
      </c>
      <c r="D418" s="307">
        <v>35736.230000000003</v>
      </c>
    </row>
    <row r="419" spans="1:4" ht="18" customHeight="1">
      <c r="A419" s="305" t="s">
        <v>14160</v>
      </c>
      <c r="B419" s="306" t="s">
        <v>5335</v>
      </c>
      <c r="C419" s="305" t="s">
        <v>36</v>
      </c>
      <c r="D419" s="307">
        <v>35595.089999999997</v>
      </c>
    </row>
    <row r="420" spans="1:4" ht="18" customHeight="1">
      <c r="A420" s="305" t="s">
        <v>14161</v>
      </c>
      <c r="B420" s="306" t="s">
        <v>5336</v>
      </c>
      <c r="C420" s="305" t="s">
        <v>36</v>
      </c>
      <c r="D420" s="307">
        <v>36311.96</v>
      </c>
    </row>
    <row r="421" spans="1:4" ht="18" customHeight="1">
      <c r="A421" s="305" t="s">
        <v>14162</v>
      </c>
      <c r="B421" s="306" t="s">
        <v>5337</v>
      </c>
      <c r="C421" s="305" t="s">
        <v>36</v>
      </c>
      <c r="D421" s="307">
        <v>36169.01</v>
      </c>
    </row>
    <row r="422" spans="1:4" ht="18" customHeight="1">
      <c r="A422" s="305" t="s">
        <v>14163</v>
      </c>
      <c r="B422" s="306" t="s">
        <v>5338</v>
      </c>
      <c r="C422" s="305" t="s">
        <v>36</v>
      </c>
      <c r="D422" s="307">
        <v>37695.760000000002</v>
      </c>
    </row>
    <row r="423" spans="1:4" ht="18" customHeight="1">
      <c r="A423" s="305" t="s">
        <v>14164</v>
      </c>
      <c r="B423" s="306" t="s">
        <v>5339</v>
      </c>
      <c r="C423" s="305" t="s">
        <v>36</v>
      </c>
      <c r="D423" s="307">
        <v>37549.19</v>
      </c>
    </row>
    <row r="424" spans="1:4" ht="18" customHeight="1">
      <c r="A424" s="305" t="s">
        <v>14165</v>
      </c>
      <c r="B424" s="306" t="s">
        <v>5340</v>
      </c>
      <c r="C424" s="305" t="s">
        <v>36</v>
      </c>
      <c r="D424" s="307">
        <v>38303.550000000003</v>
      </c>
    </row>
    <row r="425" spans="1:4" ht="18" customHeight="1">
      <c r="A425" s="305" t="s">
        <v>14166</v>
      </c>
      <c r="B425" s="306" t="s">
        <v>5341</v>
      </c>
      <c r="C425" s="305" t="s">
        <v>36</v>
      </c>
      <c r="D425" s="307">
        <v>38154.269999999997</v>
      </c>
    </row>
    <row r="426" spans="1:4" ht="18" customHeight="1">
      <c r="A426" s="305" t="s">
        <v>14167</v>
      </c>
      <c r="B426" s="306" t="s">
        <v>5342</v>
      </c>
      <c r="C426" s="305" t="s">
        <v>36</v>
      </c>
      <c r="D426" s="307">
        <v>52095.13</v>
      </c>
    </row>
    <row r="427" spans="1:4" ht="18" customHeight="1">
      <c r="A427" s="305" t="s">
        <v>14168</v>
      </c>
      <c r="B427" s="306" t="s">
        <v>5343</v>
      </c>
      <c r="C427" s="305" t="s">
        <v>36</v>
      </c>
      <c r="D427" s="307">
        <v>51943.13</v>
      </c>
    </row>
    <row r="428" spans="1:4" ht="18" customHeight="1">
      <c r="A428" s="305" t="s">
        <v>14169</v>
      </c>
      <c r="B428" s="306" t="s">
        <v>5344</v>
      </c>
      <c r="C428" s="305" t="s">
        <v>36</v>
      </c>
      <c r="D428" s="307">
        <v>54220.79</v>
      </c>
    </row>
    <row r="429" spans="1:4" ht="18" customHeight="1">
      <c r="A429" s="305" t="s">
        <v>14170</v>
      </c>
      <c r="B429" s="306" t="s">
        <v>5345</v>
      </c>
      <c r="C429" s="305" t="s">
        <v>36</v>
      </c>
      <c r="D429" s="307">
        <v>54065.18</v>
      </c>
    </row>
    <row r="430" spans="1:4" ht="18" customHeight="1">
      <c r="A430" s="305" t="s">
        <v>14171</v>
      </c>
      <c r="B430" s="306" t="s">
        <v>5346</v>
      </c>
      <c r="C430" s="305" t="s">
        <v>36</v>
      </c>
      <c r="D430" s="307">
        <v>12260.95</v>
      </c>
    </row>
    <row r="431" spans="1:4" ht="18" customHeight="1">
      <c r="A431" s="305" t="s">
        <v>14172</v>
      </c>
      <c r="B431" s="306" t="s">
        <v>5347</v>
      </c>
      <c r="C431" s="305" t="s">
        <v>36</v>
      </c>
      <c r="D431" s="307">
        <v>12203.05</v>
      </c>
    </row>
    <row r="432" spans="1:4" ht="18" customHeight="1">
      <c r="A432" s="305" t="s">
        <v>14173</v>
      </c>
      <c r="B432" s="306" t="s">
        <v>5348</v>
      </c>
      <c r="C432" s="305" t="s">
        <v>36</v>
      </c>
      <c r="D432" s="307">
        <v>15971.43</v>
      </c>
    </row>
    <row r="433" spans="1:4" ht="18" customHeight="1">
      <c r="A433" s="305" t="s">
        <v>14174</v>
      </c>
      <c r="B433" s="306" t="s">
        <v>5349</v>
      </c>
      <c r="C433" s="305" t="s">
        <v>36</v>
      </c>
      <c r="D433" s="307">
        <v>15900.85</v>
      </c>
    </row>
    <row r="434" spans="1:4" ht="18" customHeight="1">
      <c r="A434" s="305" t="s">
        <v>14175</v>
      </c>
      <c r="B434" s="306" t="s">
        <v>5350</v>
      </c>
      <c r="C434" s="305" t="s">
        <v>36</v>
      </c>
      <c r="D434" s="307">
        <v>18574.79</v>
      </c>
    </row>
    <row r="435" spans="1:4" ht="18" customHeight="1">
      <c r="A435" s="305" t="s">
        <v>14176</v>
      </c>
      <c r="B435" s="306" t="s">
        <v>5351</v>
      </c>
      <c r="C435" s="305" t="s">
        <v>36</v>
      </c>
      <c r="D435" s="307">
        <v>18471.650000000001</v>
      </c>
    </row>
    <row r="436" spans="1:4" ht="18" customHeight="1">
      <c r="A436" s="305" t="s">
        <v>14177</v>
      </c>
      <c r="B436" s="306" t="s">
        <v>5352</v>
      </c>
      <c r="C436" s="305" t="s">
        <v>36</v>
      </c>
      <c r="D436" s="307">
        <v>19543.2</v>
      </c>
    </row>
    <row r="437" spans="1:4" ht="18" customHeight="1">
      <c r="A437" s="305" t="s">
        <v>14178</v>
      </c>
      <c r="B437" s="306" t="s">
        <v>5353</v>
      </c>
      <c r="C437" s="305" t="s">
        <v>36</v>
      </c>
      <c r="D437" s="307">
        <v>19436.439999999999</v>
      </c>
    </row>
    <row r="438" spans="1:4" ht="18" customHeight="1">
      <c r="A438" s="305" t="s">
        <v>14179</v>
      </c>
      <c r="B438" s="306" t="s">
        <v>5354</v>
      </c>
      <c r="C438" s="305" t="s">
        <v>36</v>
      </c>
      <c r="D438" s="307">
        <v>20032.43</v>
      </c>
    </row>
    <row r="439" spans="1:4" ht="18" customHeight="1">
      <c r="A439" s="305" t="s">
        <v>14180</v>
      </c>
      <c r="B439" s="306" t="s">
        <v>5355</v>
      </c>
      <c r="C439" s="305" t="s">
        <v>36</v>
      </c>
      <c r="D439" s="307">
        <v>19923.86</v>
      </c>
    </row>
    <row r="440" spans="1:4" ht="18" customHeight="1">
      <c r="A440" s="305" t="s">
        <v>14181</v>
      </c>
      <c r="B440" s="306" t="s">
        <v>5356</v>
      </c>
      <c r="C440" s="305" t="s">
        <v>36</v>
      </c>
      <c r="D440" s="307">
        <v>20722.52</v>
      </c>
    </row>
    <row r="441" spans="1:4" ht="18" customHeight="1">
      <c r="A441" s="305" t="s">
        <v>14182</v>
      </c>
      <c r="B441" s="306" t="s">
        <v>5357</v>
      </c>
      <c r="C441" s="305" t="s">
        <v>36</v>
      </c>
      <c r="D441" s="307">
        <v>20610.330000000002</v>
      </c>
    </row>
    <row r="442" spans="1:4" ht="18" customHeight="1">
      <c r="A442" s="305" t="s">
        <v>14183</v>
      </c>
      <c r="B442" s="306" t="s">
        <v>5358</v>
      </c>
      <c r="C442" s="305" t="s">
        <v>36</v>
      </c>
      <c r="D442" s="307">
        <v>21387.279999999999</v>
      </c>
    </row>
    <row r="443" spans="1:4" ht="18" customHeight="1">
      <c r="A443" s="305" t="s">
        <v>14184</v>
      </c>
      <c r="B443" s="306" t="s">
        <v>5359</v>
      </c>
      <c r="C443" s="305" t="s">
        <v>36</v>
      </c>
      <c r="D443" s="307">
        <v>21274.18</v>
      </c>
    </row>
    <row r="444" spans="1:4" ht="18" customHeight="1">
      <c r="A444" s="305" t="s">
        <v>14185</v>
      </c>
      <c r="B444" s="306" t="s">
        <v>5360</v>
      </c>
      <c r="C444" s="305" t="s">
        <v>36</v>
      </c>
      <c r="D444" s="307">
        <v>22324.22</v>
      </c>
    </row>
    <row r="445" spans="1:4" ht="18" customHeight="1">
      <c r="A445" s="305" t="s">
        <v>14186</v>
      </c>
      <c r="B445" s="306" t="s">
        <v>5361</v>
      </c>
      <c r="C445" s="305" t="s">
        <v>36</v>
      </c>
      <c r="D445" s="307">
        <v>22208.41</v>
      </c>
    </row>
    <row r="446" spans="1:4" ht="18" customHeight="1">
      <c r="A446" s="305" t="s">
        <v>14187</v>
      </c>
      <c r="B446" s="306" t="s">
        <v>5362</v>
      </c>
      <c r="C446" s="305" t="s">
        <v>36</v>
      </c>
      <c r="D446" s="307">
        <v>22975.5</v>
      </c>
    </row>
    <row r="447" spans="1:4" ht="18" customHeight="1">
      <c r="A447" s="305" t="s">
        <v>14188</v>
      </c>
      <c r="B447" s="306" t="s">
        <v>5363</v>
      </c>
      <c r="C447" s="305" t="s">
        <v>36</v>
      </c>
      <c r="D447" s="307">
        <v>22857.88</v>
      </c>
    </row>
    <row r="448" spans="1:4" ht="18" customHeight="1">
      <c r="A448" s="305" t="s">
        <v>14189</v>
      </c>
      <c r="B448" s="306" t="s">
        <v>5364</v>
      </c>
      <c r="C448" s="305" t="s">
        <v>36</v>
      </c>
      <c r="D448" s="307">
        <v>28386.95</v>
      </c>
    </row>
    <row r="449" spans="1:4" ht="18" customHeight="1">
      <c r="A449" s="305" t="s">
        <v>14190</v>
      </c>
      <c r="B449" s="306" t="s">
        <v>5365</v>
      </c>
      <c r="C449" s="305" t="s">
        <v>36</v>
      </c>
      <c r="D449" s="307">
        <v>28265.72</v>
      </c>
    </row>
    <row r="450" spans="1:4" ht="18" customHeight="1">
      <c r="A450" s="305" t="s">
        <v>14191</v>
      </c>
      <c r="B450" s="306" t="s">
        <v>5366</v>
      </c>
      <c r="C450" s="305" t="s">
        <v>36</v>
      </c>
      <c r="D450" s="307">
        <v>29919.68</v>
      </c>
    </row>
    <row r="451" spans="1:4" ht="18" customHeight="1">
      <c r="A451" s="305" t="s">
        <v>14192</v>
      </c>
      <c r="B451" s="306" t="s">
        <v>5367</v>
      </c>
      <c r="C451" s="305" t="s">
        <v>36</v>
      </c>
      <c r="D451" s="307">
        <v>29796.639999999999</v>
      </c>
    </row>
    <row r="452" spans="1:4" ht="18" customHeight="1">
      <c r="A452" s="305" t="s">
        <v>14193</v>
      </c>
      <c r="B452" s="306" t="s">
        <v>5368</v>
      </c>
      <c r="C452" s="305" t="s">
        <v>36</v>
      </c>
      <c r="D452" s="307">
        <v>30793.27</v>
      </c>
    </row>
    <row r="453" spans="1:4" ht="18" customHeight="1">
      <c r="A453" s="305" t="s">
        <v>14194</v>
      </c>
      <c r="B453" s="306" t="s">
        <v>5369</v>
      </c>
      <c r="C453" s="305" t="s">
        <v>36</v>
      </c>
      <c r="D453" s="307">
        <v>30666.61</v>
      </c>
    </row>
    <row r="454" spans="1:4" ht="18" customHeight="1">
      <c r="A454" s="305" t="s">
        <v>14195</v>
      </c>
      <c r="B454" s="306" t="s">
        <v>5370</v>
      </c>
      <c r="C454" s="305" t="s">
        <v>36</v>
      </c>
      <c r="D454" s="307">
        <v>31651.279999999999</v>
      </c>
    </row>
    <row r="455" spans="1:4" ht="18" customHeight="1">
      <c r="A455" s="305" t="s">
        <v>14196</v>
      </c>
      <c r="B455" s="306" t="s">
        <v>5371</v>
      </c>
      <c r="C455" s="305" t="s">
        <v>36</v>
      </c>
      <c r="D455" s="307">
        <v>31521.9</v>
      </c>
    </row>
    <row r="456" spans="1:4" ht="18" customHeight="1">
      <c r="A456" s="305" t="s">
        <v>14197</v>
      </c>
      <c r="B456" s="306" t="s">
        <v>5372</v>
      </c>
      <c r="C456" s="305" t="s">
        <v>36</v>
      </c>
      <c r="D456" s="307">
        <v>32303.86</v>
      </c>
    </row>
    <row r="457" spans="1:4" ht="18" customHeight="1">
      <c r="A457" s="305" t="s">
        <v>14198</v>
      </c>
      <c r="B457" s="306" t="s">
        <v>5373</v>
      </c>
      <c r="C457" s="305" t="s">
        <v>36</v>
      </c>
      <c r="D457" s="307">
        <v>32172.68</v>
      </c>
    </row>
    <row r="458" spans="1:4" ht="18" customHeight="1">
      <c r="A458" s="305" t="s">
        <v>14199</v>
      </c>
      <c r="B458" s="306" t="s">
        <v>5374</v>
      </c>
      <c r="C458" s="305" t="s">
        <v>36</v>
      </c>
      <c r="D458" s="307">
        <v>34051.519999999997</v>
      </c>
    </row>
    <row r="459" spans="1:4" ht="18" customHeight="1">
      <c r="A459" s="305" t="s">
        <v>14200</v>
      </c>
      <c r="B459" s="306" t="s">
        <v>5375</v>
      </c>
      <c r="C459" s="305" t="s">
        <v>36</v>
      </c>
      <c r="D459" s="307">
        <v>33919.43</v>
      </c>
    </row>
    <row r="460" spans="1:4" ht="18" customHeight="1">
      <c r="A460" s="305" t="s">
        <v>14201</v>
      </c>
      <c r="B460" s="306" t="s">
        <v>5376</v>
      </c>
      <c r="C460" s="305" t="s">
        <v>36</v>
      </c>
      <c r="D460" s="307">
        <v>39333.199999999997</v>
      </c>
    </row>
    <row r="461" spans="1:4" ht="18" customHeight="1">
      <c r="A461" s="305" t="s">
        <v>14202</v>
      </c>
      <c r="B461" s="306" t="s">
        <v>5377</v>
      </c>
      <c r="C461" s="305" t="s">
        <v>36</v>
      </c>
      <c r="D461" s="307">
        <v>39194.769999999997</v>
      </c>
    </row>
    <row r="462" spans="1:4" ht="18" customHeight="1">
      <c r="A462" s="305" t="s">
        <v>14203</v>
      </c>
      <c r="B462" s="306" t="s">
        <v>5378</v>
      </c>
      <c r="C462" s="305" t="s">
        <v>36</v>
      </c>
      <c r="D462" s="307">
        <v>46325.96</v>
      </c>
    </row>
    <row r="463" spans="1:4" ht="18" customHeight="1">
      <c r="A463" s="305" t="s">
        <v>14204</v>
      </c>
      <c r="B463" s="306" t="s">
        <v>5379</v>
      </c>
      <c r="C463" s="305" t="s">
        <v>36</v>
      </c>
      <c r="D463" s="307">
        <v>46183.92</v>
      </c>
    </row>
    <row r="464" spans="1:4" ht="18" customHeight="1">
      <c r="A464" s="305" t="s">
        <v>14205</v>
      </c>
      <c r="B464" s="306" t="s">
        <v>5380</v>
      </c>
      <c r="C464" s="305" t="s">
        <v>36</v>
      </c>
      <c r="D464" s="307">
        <v>47425.49</v>
      </c>
    </row>
    <row r="465" spans="1:4" ht="18" customHeight="1">
      <c r="A465" s="305" t="s">
        <v>14206</v>
      </c>
      <c r="B465" s="306" t="s">
        <v>5381</v>
      </c>
      <c r="C465" s="305" t="s">
        <v>36</v>
      </c>
      <c r="D465" s="307">
        <v>47280.73</v>
      </c>
    </row>
    <row r="466" spans="1:4" ht="18" customHeight="1">
      <c r="A466" s="305" t="s">
        <v>14207</v>
      </c>
      <c r="B466" s="306" t="s">
        <v>5382</v>
      </c>
      <c r="C466" s="305" t="s">
        <v>36</v>
      </c>
      <c r="D466" s="307">
        <v>48708.2</v>
      </c>
    </row>
    <row r="467" spans="1:4" ht="18" customHeight="1">
      <c r="A467" s="305" t="s">
        <v>14208</v>
      </c>
      <c r="B467" s="306" t="s">
        <v>5383</v>
      </c>
      <c r="C467" s="305" t="s">
        <v>36</v>
      </c>
      <c r="D467" s="307">
        <v>48558.92</v>
      </c>
    </row>
    <row r="468" spans="1:4" ht="18" customHeight="1">
      <c r="A468" s="305" t="s">
        <v>14209</v>
      </c>
      <c r="B468" s="306" t="s">
        <v>5384</v>
      </c>
      <c r="C468" s="305" t="s">
        <v>36</v>
      </c>
      <c r="D468" s="307">
        <v>7026.46</v>
      </c>
    </row>
    <row r="469" spans="1:4" ht="18" customHeight="1">
      <c r="A469" s="305" t="s">
        <v>14210</v>
      </c>
      <c r="B469" s="306" t="s">
        <v>5385</v>
      </c>
      <c r="C469" s="305" t="s">
        <v>36</v>
      </c>
      <c r="D469" s="307">
        <v>6216.14</v>
      </c>
    </row>
    <row r="470" spans="1:4" ht="18" customHeight="1">
      <c r="A470" s="305" t="s">
        <v>14211</v>
      </c>
      <c r="B470" s="306" t="s">
        <v>5386</v>
      </c>
      <c r="C470" s="305" t="s">
        <v>36</v>
      </c>
      <c r="D470" s="307">
        <v>7449.54</v>
      </c>
    </row>
    <row r="471" spans="1:4" ht="18" customHeight="1">
      <c r="A471" s="305" t="s">
        <v>14212</v>
      </c>
      <c r="B471" s="306" t="s">
        <v>5387</v>
      </c>
      <c r="C471" s="305" t="s">
        <v>36</v>
      </c>
      <c r="D471" s="307">
        <v>6639.21</v>
      </c>
    </row>
    <row r="472" spans="1:4" ht="18" customHeight="1">
      <c r="A472" s="305" t="s">
        <v>14213</v>
      </c>
      <c r="B472" s="306" t="s">
        <v>5388</v>
      </c>
      <c r="C472" s="305" t="s">
        <v>36</v>
      </c>
      <c r="D472" s="307">
        <v>8180.31</v>
      </c>
    </row>
    <row r="473" spans="1:4" ht="18" customHeight="1">
      <c r="A473" s="305" t="s">
        <v>14214</v>
      </c>
      <c r="B473" s="306" t="s">
        <v>5389</v>
      </c>
      <c r="C473" s="305" t="s">
        <v>36</v>
      </c>
      <c r="D473" s="307">
        <v>7369.98</v>
      </c>
    </row>
    <row r="474" spans="1:4" ht="18" customHeight="1">
      <c r="A474" s="305" t="s">
        <v>14215</v>
      </c>
      <c r="B474" s="306" t="s">
        <v>5390</v>
      </c>
      <c r="C474" s="305" t="s">
        <v>36</v>
      </c>
      <c r="D474" s="307">
        <v>6773.13</v>
      </c>
    </row>
    <row r="475" spans="1:4" ht="18" customHeight="1">
      <c r="A475" s="305" t="s">
        <v>14216</v>
      </c>
      <c r="B475" s="306" t="s">
        <v>5391</v>
      </c>
      <c r="C475" s="305" t="s">
        <v>36</v>
      </c>
      <c r="D475" s="307">
        <v>5913.57</v>
      </c>
    </row>
    <row r="476" spans="1:4" ht="18" customHeight="1">
      <c r="A476" s="305" t="s">
        <v>14217</v>
      </c>
      <c r="B476" s="306" t="s">
        <v>5392</v>
      </c>
      <c r="C476" s="305" t="s">
        <v>36</v>
      </c>
      <c r="D476" s="307">
        <v>7196.21</v>
      </c>
    </row>
    <row r="477" spans="1:4" ht="18" customHeight="1">
      <c r="A477" s="305" t="s">
        <v>14218</v>
      </c>
      <c r="B477" s="306" t="s">
        <v>5393</v>
      </c>
      <c r="C477" s="305" t="s">
        <v>36</v>
      </c>
      <c r="D477" s="307">
        <v>6336.65</v>
      </c>
    </row>
    <row r="478" spans="1:4" ht="18" customHeight="1">
      <c r="A478" s="305" t="s">
        <v>14219</v>
      </c>
      <c r="B478" s="306" t="s">
        <v>5394</v>
      </c>
      <c r="C478" s="305" t="s">
        <v>36</v>
      </c>
      <c r="D478" s="307">
        <v>7926.98</v>
      </c>
    </row>
    <row r="479" spans="1:4" ht="18" customHeight="1">
      <c r="A479" s="305" t="s">
        <v>14220</v>
      </c>
      <c r="B479" s="306" t="s">
        <v>5395</v>
      </c>
      <c r="C479" s="305" t="s">
        <v>36</v>
      </c>
      <c r="D479" s="307">
        <v>7067.42</v>
      </c>
    </row>
    <row r="480" spans="1:4" ht="18" customHeight="1">
      <c r="A480" s="305" t="s">
        <v>14221</v>
      </c>
      <c r="B480" s="306" t="s">
        <v>5396</v>
      </c>
      <c r="C480" s="305" t="s">
        <v>36</v>
      </c>
      <c r="D480" s="307">
        <v>7948.14</v>
      </c>
    </row>
    <row r="481" spans="1:4" ht="18" customHeight="1">
      <c r="A481" s="305" t="s">
        <v>14222</v>
      </c>
      <c r="B481" s="306" t="s">
        <v>5397</v>
      </c>
      <c r="C481" s="305" t="s">
        <v>36</v>
      </c>
      <c r="D481" s="307">
        <v>7072.43</v>
      </c>
    </row>
    <row r="482" spans="1:4" ht="18" customHeight="1">
      <c r="A482" s="305" t="s">
        <v>14223</v>
      </c>
      <c r="B482" s="306" t="s">
        <v>5398</v>
      </c>
      <c r="C482" s="305" t="s">
        <v>36</v>
      </c>
      <c r="D482" s="307">
        <v>8500.73</v>
      </c>
    </row>
    <row r="483" spans="1:4" ht="18" customHeight="1">
      <c r="A483" s="305" t="s">
        <v>14224</v>
      </c>
      <c r="B483" s="306" t="s">
        <v>5399</v>
      </c>
      <c r="C483" s="305" t="s">
        <v>36</v>
      </c>
      <c r="D483" s="307">
        <v>7625.02</v>
      </c>
    </row>
    <row r="484" spans="1:4" ht="18" customHeight="1">
      <c r="A484" s="305" t="s">
        <v>14225</v>
      </c>
      <c r="B484" s="306" t="s">
        <v>5400</v>
      </c>
      <c r="C484" s="305" t="s">
        <v>36</v>
      </c>
      <c r="D484" s="307">
        <v>9455.2000000000007</v>
      </c>
    </row>
    <row r="485" spans="1:4" ht="18" customHeight="1">
      <c r="A485" s="305" t="s">
        <v>14226</v>
      </c>
      <c r="B485" s="306" t="s">
        <v>5401</v>
      </c>
      <c r="C485" s="305" t="s">
        <v>36</v>
      </c>
      <c r="D485" s="307">
        <v>8579.5</v>
      </c>
    </row>
    <row r="486" spans="1:4" ht="18" customHeight="1">
      <c r="A486" s="305" t="s">
        <v>14227</v>
      </c>
      <c r="B486" s="306" t="s">
        <v>5402</v>
      </c>
      <c r="C486" s="305" t="s">
        <v>36</v>
      </c>
      <c r="D486" s="307">
        <v>7662.61</v>
      </c>
    </row>
    <row r="487" spans="1:4" ht="18" customHeight="1">
      <c r="A487" s="305" t="s">
        <v>14228</v>
      </c>
      <c r="B487" s="306" t="s">
        <v>5403</v>
      </c>
      <c r="C487" s="305" t="s">
        <v>36</v>
      </c>
      <c r="D487" s="307">
        <v>6728.91</v>
      </c>
    </row>
    <row r="488" spans="1:4" ht="18" customHeight="1">
      <c r="A488" s="305" t="s">
        <v>14229</v>
      </c>
      <c r="B488" s="306" t="s">
        <v>5404</v>
      </c>
      <c r="C488" s="305" t="s">
        <v>36</v>
      </c>
      <c r="D488" s="307">
        <v>8215.2000000000007</v>
      </c>
    </row>
    <row r="489" spans="1:4" ht="18" customHeight="1">
      <c r="A489" s="305" t="s">
        <v>14230</v>
      </c>
      <c r="B489" s="306" t="s">
        <v>5405</v>
      </c>
      <c r="C489" s="305" t="s">
        <v>36</v>
      </c>
      <c r="D489" s="307">
        <v>7281.49</v>
      </c>
    </row>
    <row r="490" spans="1:4" ht="18" customHeight="1">
      <c r="A490" s="305" t="s">
        <v>14231</v>
      </c>
      <c r="B490" s="306" t="s">
        <v>5406</v>
      </c>
      <c r="C490" s="305" t="s">
        <v>36</v>
      </c>
      <c r="D490" s="307">
        <v>9169.68</v>
      </c>
    </row>
    <row r="491" spans="1:4" ht="18" customHeight="1">
      <c r="A491" s="305" t="s">
        <v>14232</v>
      </c>
      <c r="B491" s="306" t="s">
        <v>5407</v>
      </c>
      <c r="C491" s="305" t="s">
        <v>36</v>
      </c>
      <c r="D491" s="307">
        <v>8235.9699999999993</v>
      </c>
    </row>
    <row r="492" spans="1:4" ht="18" customHeight="1">
      <c r="A492" s="305" t="s">
        <v>14233</v>
      </c>
      <c r="B492" s="306" t="s">
        <v>5408</v>
      </c>
      <c r="C492" s="305" t="s">
        <v>36</v>
      </c>
      <c r="D492" s="307">
        <v>9457.6299999999992</v>
      </c>
    </row>
    <row r="493" spans="1:4" ht="18" customHeight="1">
      <c r="A493" s="305" t="s">
        <v>14234</v>
      </c>
      <c r="B493" s="306" t="s">
        <v>5409</v>
      </c>
      <c r="C493" s="305" t="s">
        <v>36</v>
      </c>
      <c r="D493" s="307">
        <v>8530.14</v>
      </c>
    </row>
    <row r="494" spans="1:4" ht="18" customHeight="1">
      <c r="A494" s="305" t="s">
        <v>14235</v>
      </c>
      <c r="B494" s="306" t="s">
        <v>5410</v>
      </c>
      <c r="C494" s="305" t="s">
        <v>36</v>
      </c>
      <c r="D494" s="307">
        <v>10157</v>
      </c>
    </row>
    <row r="495" spans="1:4" ht="18" customHeight="1">
      <c r="A495" s="305" t="s">
        <v>14236</v>
      </c>
      <c r="B495" s="306" t="s">
        <v>5411</v>
      </c>
      <c r="C495" s="305" t="s">
        <v>36</v>
      </c>
      <c r="D495" s="307">
        <v>9229.5</v>
      </c>
    </row>
    <row r="496" spans="1:4" ht="18" customHeight="1">
      <c r="A496" s="305" t="s">
        <v>14237</v>
      </c>
      <c r="B496" s="306" t="s">
        <v>5412</v>
      </c>
      <c r="C496" s="305" t="s">
        <v>36</v>
      </c>
      <c r="D496" s="307">
        <v>11365.01</v>
      </c>
    </row>
    <row r="497" spans="1:4" ht="18" customHeight="1">
      <c r="A497" s="305" t="s">
        <v>14238</v>
      </c>
      <c r="B497" s="306" t="s">
        <v>5413</v>
      </c>
      <c r="C497" s="305" t="s">
        <v>36</v>
      </c>
      <c r="D497" s="307">
        <v>10437.52</v>
      </c>
    </row>
    <row r="498" spans="1:4" ht="18" customHeight="1">
      <c r="A498" s="305" t="s">
        <v>14239</v>
      </c>
      <c r="B498" s="306" t="s">
        <v>5414</v>
      </c>
      <c r="C498" s="305" t="s">
        <v>36</v>
      </c>
      <c r="D498" s="307">
        <v>9124.8799999999992</v>
      </c>
    </row>
    <row r="499" spans="1:4" ht="18" customHeight="1">
      <c r="A499" s="305" t="s">
        <v>14240</v>
      </c>
      <c r="B499" s="306" t="s">
        <v>5415</v>
      </c>
      <c r="C499" s="305" t="s">
        <v>36</v>
      </c>
      <c r="D499" s="307">
        <v>8123.56</v>
      </c>
    </row>
    <row r="500" spans="1:4" ht="18" customHeight="1">
      <c r="A500" s="305" t="s">
        <v>14241</v>
      </c>
      <c r="B500" s="306" t="s">
        <v>5416</v>
      </c>
      <c r="C500" s="305" t="s">
        <v>36</v>
      </c>
      <c r="D500" s="307">
        <v>9824.25</v>
      </c>
    </row>
    <row r="501" spans="1:4" ht="18" customHeight="1">
      <c r="A501" s="305" t="s">
        <v>14242</v>
      </c>
      <c r="B501" s="306" t="s">
        <v>5417</v>
      </c>
      <c r="C501" s="305" t="s">
        <v>36</v>
      </c>
      <c r="D501" s="307">
        <v>8822.93</v>
      </c>
    </row>
    <row r="502" spans="1:4" ht="18" customHeight="1">
      <c r="A502" s="305" t="s">
        <v>14243</v>
      </c>
      <c r="B502" s="306" t="s">
        <v>5418</v>
      </c>
      <c r="C502" s="305" t="s">
        <v>36</v>
      </c>
      <c r="D502" s="307">
        <v>11032.26</v>
      </c>
    </row>
    <row r="503" spans="1:4" ht="18" customHeight="1">
      <c r="A503" s="305" t="s">
        <v>14244</v>
      </c>
      <c r="B503" s="306" t="s">
        <v>5419</v>
      </c>
      <c r="C503" s="305" t="s">
        <v>36</v>
      </c>
      <c r="D503" s="307">
        <v>10030.94</v>
      </c>
    </row>
    <row r="504" spans="1:4" ht="18" customHeight="1">
      <c r="A504" s="305" t="s">
        <v>14245</v>
      </c>
      <c r="B504" s="306" t="s">
        <v>5420</v>
      </c>
      <c r="C504" s="305" t="s">
        <v>36</v>
      </c>
      <c r="D504" s="307">
        <v>10754.82</v>
      </c>
    </row>
    <row r="505" spans="1:4" ht="18" customHeight="1">
      <c r="A505" s="305" t="s">
        <v>14246</v>
      </c>
      <c r="B505" s="306" t="s">
        <v>5421</v>
      </c>
      <c r="C505" s="305" t="s">
        <v>36</v>
      </c>
      <c r="D505" s="307">
        <v>9685.18</v>
      </c>
    </row>
    <row r="506" spans="1:4" ht="18" customHeight="1">
      <c r="A506" s="305" t="s">
        <v>14247</v>
      </c>
      <c r="B506" s="306" t="s">
        <v>5422</v>
      </c>
      <c r="C506" s="305" t="s">
        <v>36</v>
      </c>
      <c r="D506" s="307">
        <v>11618.24</v>
      </c>
    </row>
    <row r="507" spans="1:4" ht="18" customHeight="1">
      <c r="A507" s="305" t="s">
        <v>14248</v>
      </c>
      <c r="B507" s="306" t="s">
        <v>5423</v>
      </c>
      <c r="C507" s="305" t="s">
        <v>36</v>
      </c>
      <c r="D507" s="307">
        <v>10548.59</v>
      </c>
    </row>
    <row r="508" spans="1:4" ht="18" customHeight="1">
      <c r="A508" s="305" t="s">
        <v>14249</v>
      </c>
      <c r="B508" s="306" t="s">
        <v>5424</v>
      </c>
      <c r="C508" s="305" t="s">
        <v>36</v>
      </c>
      <c r="D508" s="307">
        <v>13109.61</v>
      </c>
    </row>
    <row r="509" spans="1:4" ht="18" customHeight="1">
      <c r="A509" s="305" t="s">
        <v>14250</v>
      </c>
      <c r="B509" s="306" t="s">
        <v>5425</v>
      </c>
      <c r="C509" s="305" t="s">
        <v>36</v>
      </c>
      <c r="D509" s="307">
        <v>12039.96</v>
      </c>
    </row>
    <row r="510" spans="1:4" ht="18" customHeight="1">
      <c r="A510" s="305" t="s">
        <v>14251</v>
      </c>
      <c r="B510" s="306" t="s">
        <v>5426</v>
      </c>
      <c r="C510" s="305" t="s">
        <v>36</v>
      </c>
      <c r="D510" s="307">
        <v>10374.83</v>
      </c>
    </row>
    <row r="511" spans="1:4" ht="18" customHeight="1">
      <c r="A511" s="305" t="s">
        <v>14252</v>
      </c>
      <c r="B511" s="306" t="s">
        <v>5427</v>
      </c>
      <c r="C511" s="305" t="s">
        <v>36</v>
      </c>
      <c r="D511" s="307">
        <v>9221.8799999999992</v>
      </c>
    </row>
    <row r="512" spans="1:4" ht="18" customHeight="1">
      <c r="A512" s="305" t="s">
        <v>14253</v>
      </c>
      <c r="B512" s="306" t="s">
        <v>5428</v>
      </c>
      <c r="C512" s="305" t="s">
        <v>36</v>
      </c>
      <c r="D512" s="307">
        <v>11238.25</v>
      </c>
    </row>
    <row r="513" spans="1:4" ht="18" customHeight="1">
      <c r="A513" s="305" t="s">
        <v>14254</v>
      </c>
      <c r="B513" s="306" t="s">
        <v>5429</v>
      </c>
      <c r="C513" s="305" t="s">
        <v>36</v>
      </c>
      <c r="D513" s="307">
        <v>10085.290000000001</v>
      </c>
    </row>
    <row r="514" spans="1:4" ht="18" customHeight="1">
      <c r="A514" s="305" t="s">
        <v>14255</v>
      </c>
      <c r="B514" s="306" t="s">
        <v>5430</v>
      </c>
      <c r="C514" s="305" t="s">
        <v>36</v>
      </c>
      <c r="D514" s="307">
        <v>12729.62</v>
      </c>
    </row>
    <row r="515" spans="1:4" ht="18" customHeight="1">
      <c r="A515" s="305" t="s">
        <v>14256</v>
      </c>
      <c r="B515" s="306" t="s">
        <v>5431</v>
      </c>
      <c r="C515" s="305" t="s">
        <v>36</v>
      </c>
      <c r="D515" s="307">
        <v>11576.67</v>
      </c>
    </row>
    <row r="516" spans="1:4" ht="18" customHeight="1">
      <c r="A516" s="305" t="s">
        <v>14257</v>
      </c>
      <c r="B516" s="306" t="s">
        <v>5432</v>
      </c>
      <c r="C516" s="305" t="s">
        <v>36</v>
      </c>
      <c r="D516" s="307">
        <v>12086.11</v>
      </c>
    </row>
    <row r="517" spans="1:4" ht="18" customHeight="1">
      <c r="A517" s="305" t="s">
        <v>14258</v>
      </c>
      <c r="B517" s="306" t="s">
        <v>5433</v>
      </c>
      <c r="C517" s="305" t="s">
        <v>36</v>
      </c>
      <c r="D517" s="307">
        <v>10910.07</v>
      </c>
    </row>
    <row r="518" spans="1:4" ht="18" customHeight="1">
      <c r="A518" s="305" t="s">
        <v>14259</v>
      </c>
      <c r="B518" s="306" t="s">
        <v>5434</v>
      </c>
      <c r="C518" s="305" t="s">
        <v>36</v>
      </c>
      <c r="D518" s="307">
        <v>13130.84</v>
      </c>
    </row>
    <row r="519" spans="1:4" ht="18" customHeight="1">
      <c r="A519" s="305" t="s">
        <v>14260</v>
      </c>
      <c r="B519" s="306" t="s">
        <v>5435</v>
      </c>
      <c r="C519" s="305" t="s">
        <v>36</v>
      </c>
      <c r="D519" s="307">
        <v>11954.81</v>
      </c>
    </row>
    <row r="520" spans="1:4" ht="18" customHeight="1">
      <c r="A520" s="305" t="s">
        <v>14261</v>
      </c>
      <c r="B520" s="306" t="s">
        <v>5436</v>
      </c>
      <c r="C520" s="305" t="s">
        <v>36</v>
      </c>
      <c r="D520" s="307">
        <v>14935.4</v>
      </c>
    </row>
    <row r="521" spans="1:4" ht="18" customHeight="1">
      <c r="A521" s="305" t="s">
        <v>14262</v>
      </c>
      <c r="B521" s="306" t="s">
        <v>5437</v>
      </c>
      <c r="C521" s="305" t="s">
        <v>36</v>
      </c>
      <c r="D521" s="307">
        <v>13759.37</v>
      </c>
    </row>
    <row r="522" spans="1:4" ht="18" customHeight="1">
      <c r="A522" s="305" t="s">
        <v>14263</v>
      </c>
      <c r="B522" s="306" t="s">
        <v>5438</v>
      </c>
      <c r="C522" s="305" t="s">
        <v>36</v>
      </c>
      <c r="D522" s="307">
        <v>11667.48</v>
      </c>
    </row>
    <row r="523" spans="1:4" ht="18" customHeight="1">
      <c r="A523" s="305" t="s">
        <v>14264</v>
      </c>
      <c r="B523" s="306" t="s">
        <v>5439</v>
      </c>
      <c r="C523" s="305" t="s">
        <v>36</v>
      </c>
      <c r="D523" s="307">
        <v>10399.51</v>
      </c>
    </row>
    <row r="524" spans="1:4" ht="18" customHeight="1">
      <c r="A524" s="305" t="s">
        <v>14265</v>
      </c>
      <c r="B524" s="306" t="s">
        <v>5440</v>
      </c>
      <c r="C524" s="305" t="s">
        <v>36</v>
      </c>
      <c r="D524" s="307">
        <v>12712.22</v>
      </c>
    </row>
    <row r="525" spans="1:4" ht="18" customHeight="1">
      <c r="A525" s="305" t="s">
        <v>14266</v>
      </c>
      <c r="B525" s="306" t="s">
        <v>5441</v>
      </c>
      <c r="C525" s="305" t="s">
        <v>36</v>
      </c>
      <c r="D525" s="307">
        <v>11444.24</v>
      </c>
    </row>
    <row r="526" spans="1:4" ht="18" customHeight="1">
      <c r="A526" s="305" t="s">
        <v>14267</v>
      </c>
      <c r="B526" s="306" t="s">
        <v>5442</v>
      </c>
      <c r="C526" s="305" t="s">
        <v>36</v>
      </c>
      <c r="D526" s="307">
        <v>14516.78</v>
      </c>
    </row>
    <row r="527" spans="1:4" ht="18" customHeight="1">
      <c r="A527" s="305" t="s">
        <v>14268</v>
      </c>
      <c r="B527" s="306" t="s">
        <v>5443</v>
      </c>
      <c r="C527" s="305" t="s">
        <v>36</v>
      </c>
      <c r="D527" s="307">
        <v>13248.8</v>
      </c>
    </row>
    <row r="528" spans="1:4" ht="18" customHeight="1">
      <c r="A528" s="305" t="s">
        <v>14269</v>
      </c>
      <c r="B528" s="306" t="s">
        <v>5444</v>
      </c>
      <c r="C528" s="305" t="s">
        <v>36</v>
      </c>
      <c r="D528" s="307">
        <v>15691.47</v>
      </c>
    </row>
    <row r="529" spans="1:4" ht="18" customHeight="1">
      <c r="A529" s="305" t="s">
        <v>14270</v>
      </c>
      <c r="B529" s="306" t="s">
        <v>5445</v>
      </c>
      <c r="C529" s="305" t="s">
        <v>36</v>
      </c>
      <c r="D529" s="307">
        <v>12305.13</v>
      </c>
    </row>
    <row r="530" spans="1:4" ht="18" customHeight="1">
      <c r="A530" s="305" t="s">
        <v>14271</v>
      </c>
      <c r="B530" s="306" t="s">
        <v>5446</v>
      </c>
      <c r="C530" s="305" t="s">
        <v>36</v>
      </c>
      <c r="D530" s="307">
        <v>16934.79</v>
      </c>
    </row>
    <row r="531" spans="1:4" ht="18" customHeight="1">
      <c r="A531" s="305" t="s">
        <v>14272</v>
      </c>
      <c r="B531" s="306" t="s">
        <v>5447</v>
      </c>
      <c r="C531" s="305" t="s">
        <v>36</v>
      </c>
      <c r="D531" s="307">
        <v>13548.45</v>
      </c>
    </row>
    <row r="532" spans="1:4" ht="18" customHeight="1">
      <c r="A532" s="305" t="s">
        <v>14273</v>
      </c>
      <c r="B532" s="306" t="s">
        <v>5448</v>
      </c>
      <c r="C532" s="305" t="s">
        <v>36</v>
      </c>
      <c r="D532" s="307">
        <v>19082.36</v>
      </c>
    </row>
    <row r="533" spans="1:4" ht="18" customHeight="1">
      <c r="A533" s="305" t="s">
        <v>14274</v>
      </c>
      <c r="B533" s="306" t="s">
        <v>5449</v>
      </c>
      <c r="C533" s="305" t="s">
        <v>36</v>
      </c>
      <c r="D533" s="307">
        <v>15696.02</v>
      </c>
    </row>
    <row r="534" spans="1:4" ht="18" customHeight="1">
      <c r="A534" s="305" t="s">
        <v>14275</v>
      </c>
      <c r="B534" s="306" t="s">
        <v>5450</v>
      </c>
      <c r="C534" s="305" t="s">
        <v>36</v>
      </c>
      <c r="D534" s="307">
        <v>14809.34</v>
      </c>
    </row>
    <row r="535" spans="1:4" ht="18" customHeight="1">
      <c r="A535" s="305" t="s">
        <v>14276</v>
      </c>
      <c r="B535" s="306" t="s">
        <v>5451</v>
      </c>
      <c r="C535" s="305" t="s">
        <v>36</v>
      </c>
      <c r="D535" s="307">
        <v>11740.97</v>
      </c>
    </row>
    <row r="536" spans="1:4" ht="18" customHeight="1">
      <c r="A536" s="305" t="s">
        <v>14277</v>
      </c>
      <c r="B536" s="306" t="s">
        <v>5452</v>
      </c>
      <c r="C536" s="305" t="s">
        <v>36</v>
      </c>
      <c r="D536" s="307">
        <v>16052.66</v>
      </c>
    </row>
    <row r="537" spans="1:4" ht="18" customHeight="1">
      <c r="A537" s="305" t="s">
        <v>14278</v>
      </c>
      <c r="B537" s="306" t="s">
        <v>5453</v>
      </c>
      <c r="C537" s="305" t="s">
        <v>36</v>
      </c>
      <c r="D537" s="307">
        <v>12984.29</v>
      </c>
    </row>
    <row r="538" spans="1:4" ht="18" customHeight="1">
      <c r="A538" s="305" t="s">
        <v>14279</v>
      </c>
      <c r="B538" s="306" t="s">
        <v>5454</v>
      </c>
      <c r="C538" s="305" t="s">
        <v>36</v>
      </c>
      <c r="D538" s="307">
        <v>18200.240000000002</v>
      </c>
    </row>
    <row r="539" spans="1:4" ht="18" customHeight="1">
      <c r="A539" s="305" t="s">
        <v>14280</v>
      </c>
      <c r="B539" s="306" t="s">
        <v>5455</v>
      </c>
      <c r="C539" s="305" t="s">
        <v>36</v>
      </c>
      <c r="D539" s="307">
        <v>15131.86</v>
      </c>
    </row>
    <row r="540" spans="1:4" ht="18" customHeight="1">
      <c r="A540" s="305" t="s">
        <v>14281</v>
      </c>
      <c r="B540" s="306" t="s">
        <v>5456</v>
      </c>
      <c r="C540" s="305" t="s">
        <v>36</v>
      </c>
      <c r="D540" s="307">
        <v>17140.37</v>
      </c>
    </row>
    <row r="541" spans="1:4" ht="18" customHeight="1">
      <c r="A541" s="305" t="s">
        <v>14282</v>
      </c>
      <c r="B541" s="306" t="s">
        <v>5457</v>
      </c>
      <c r="C541" s="305" t="s">
        <v>36</v>
      </c>
      <c r="D541" s="307">
        <v>13439.53</v>
      </c>
    </row>
    <row r="542" spans="1:4" ht="18" customHeight="1">
      <c r="A542" s="305" t="s">
        <v>14283</v>
      </c>
      <c r="B542" s="306" t="s">
        <v>5458</v>
      </c>
      <c r="C542" s="305" t="s">
        <v>36</v>
      </c>
      <c r="D542" s="307">
        <v>18599.54</v>
      </c>
    </row>
    <row r="543" spans="1:4" ht="18" customHeight="1">
      <c r="A543" s="305" t="s">
        <v>14284</v>
      </c>
      <c r="B543" s="306" t="s">
        <v>5459</v>
      </c>
      <c r="C543" s="305" t="s">
        <v>36</v>
      </c>
      <c r="D543" s="307">
        <v>14898.71</v>
      </c>
    </row>
    <row r="544" spans="1:4" ht="18" customHeight="1">
      <c r="A544" s="305" t="s">
        <v>14285</v>
      </c>
      <c r="B544" s="306" t="s">
        <v>5460</v>
      </c>
      <c r="C544" s="305" t="s">
        <v>36</v>
      </c>
      <c r="D544" s="307">
        <v>21119.96</v>
      </c>
    </row>
    <row r="545" spans="1:4" ht="18" customHeight="1">
      <c r="A545" s="305" t="s">
        <v>14286</v>
      </c>
      <c r="B545" s="306" t="s">
        <v>5461</v>
      </c>
      <c r="C545" s="305" t="s">
        <v>36</v>
      </c>
      <c r="D545" s="307">
        <v>17419.12</v>
      </c>
    </row>
    <row r="546" spans="1:4" ht="18" customHeight="1">
      <c r="A546" s="305" t="s">
        <v>14287</v>
      </c>
      <c r="B546" s="306" t="s">
        <v>5462</v>
      </c>
      <c r="C546" s="305" t="s">
        <v>36</v>
      </c>
      <c r="D546" s="307">
        <v>16185.55</v>
      </c>
    </row>
    <row r="547" spans="1:4" ht="18" customHeight="1">
      <c r="A547" s="305" t="s">
        <v>14288</v>
      </c>
      <c r="B547" s="306" t="s">
        <v>5463</v>
      </c>
      <c r="C547" s="305" t="s">
        <v>36</v>
      </c>
      <c r="D547" s="307">
        <v>12831.26</v>
      </c>
    </row>
    <row r="548" spans="1:4" ht="18" customHeight="1">
      <c r="A548" s="305" t="s">
        <v>14289</v>
      </c>
      <c r="B548" s="306" t="s">
        <v>5464</v>
      </c>
      <c r="C548" s="305" t="s">
        <v>36</v>
      </c>
      <c r="D548" s="307">
        <v>17644.73</v>
      </c>
    </row>
    <row r="549" spans="1:4" ht="18" customHeight="1">
      <c r="A549" s="305" t="s">
        <v>14290</v>
      </c>
      <c r="B549" s="306" t="s">
        <v>5465</v>
      </c>
      <c r="C549" s="305" t="s">
        <v>36</v>
      </c>
      <c r="D549" s="307">
        <v>14290.44</v>
      </c>
    </row>
    <row r="550" spans="1:4" ht="18" customHeight="1">
      <c r="A550" s="305" t="s">
        <v>14291</v>
      </c>
      <c r="B550" s="306" t="s">
        <v>5466</v>
      </c>
      <c r="C550" s="305" t="s">
        <v>36</v>
      </c>
      <c r="D550" s="307">
        <v>20165.14</v>
      </c>
    </row>
    <row r="551" spans="1:4" ht="18" customHeight="1">
      <c r="A551" s="305" t="s">
        <v>14292</v>
      </c>
      <c r="B551" s="306" t="s">
        <v>5467</v>
      </c>
      <c r="C551" s="305" t="s">
        <v>36</v>
      </c>
      <c r="D551" s="307">
        <v>16810.849999999999</v>
      </c>
    </row>
    <row r="552" spans="1:4" ht="18" customHeight="1">
      <c r="A552" s="305" t="s">
        <v>14293</v>
      </c>
      <c r="B552" s="306" t="s">
        <v>5468</v>
      </c>
      <c r="C552" s="305" t="s">
        <v>36</v>
      </c>
      <c r="D552" s="307">
        <v>18912.150000000001</v>
      </c>
    </row>
    <row r="553" spans="1:4" ht="18" customHeight="1">
      <c r="A553" s="305" t="s">
        <v>14294</v>
      </c>
      <c r="B553" s="306" t="s">
        <v>5469</v>
      </c>
      <c r="C553" s="305" t="s">
        <v>36</v>
      </c>
      <c r="D553" s="307">
        <v>14861.02</v>
      </c>
    </row>
    <row r="554" spans="1:4" ht="18" customHeight="1">
      <c r="A554" s="305" t="s">
        <v>14295</v>
      </c>
      <c r="B554" s="306" t="s">
        <v>5470</v>
      </c>
      <c r="C554" s="305" t="s">
        <v>36</v>
      </c>
      <c r="D554" s="307">
        <v>20604.45</v>
      </c>
    </row>
    <row r="555" spans="1:4" ht="18" customHeight="1">
      <c r="A555" s="305" t="s">
        <v>14296</v>
      </c>
      <c r="B555" s="306" t="s">
        <v>5471</v>
      </c>
      <c r="C555" s="305" t="s">
        <v>36</v>
      </c>
      <c r="D555" s="307">
        <v>16553.32</v>
      </c>
    </row>
    <row r="556" spans="1:4" ht="18" customHeight="1">
      <c r="A556" s="305" t="s">
        <v>14297</v>
      </c>
      <c r="B556" s="306" t="s">
        <v>5472</v>
      </c>
      <c r="C556" s="305" t="s">
        <v>36</v>
      </c>
      <c r="D556" s="307">
        <v>23527.54</v>
      </c>
    </row>
    <row r="557" spans="1:4" ht="18" customHeight="1">
      <c r="A557" s="305" t="s">
        <v>14298</v>
      </c>
      <c r="B557" s="306" t="s">
        <v>5473</v>
      </c>
      <c r="C557" s="305" t="s">
        <v>36</v>
      </c>
      <c r="D557" s="307">
        <v>19476.41</v>
      </c>
    </row>
    <row r="558" spans="1:4" ht="18" customHeight="1">
      <c r="A558" s="305" t="s">
        <v>14299</v>
      </c>
      <c r="B558" s="306" t="s">
        <v>5474</v>
      </c>
      <c r="C558" s="305" t="s">
        <v>36</v>
      </c>
      <c r="D558" s="307">
        <v>17871.439999999999</v>
      </c>
    </row>
    <row r="559" spans="1:4" ht="18" customHeight="1">
      <c r="A559" s="305" t="s">
        <v>14300</v>
      </c>
      <c r="B559" s="306" t="s">
        <v>5475</v>
      </c>
      <c r="C559" s="305" t="s">
        <v>36</v>
      </c>
      <c r="D559" s="307">
        <v>14199.17</v>
      </c>
    </row>
    <row r="560" spans="1:4" ht="18" customHeight="1">
      <c r="A560" s="305" t="s">
        <v>14301</v>
      </c>
      <c r="B560" s="306" t="s">
        <v>5476</v>
      </c>
      <c r="C560" s="305" t="s">
        <v>36</v>
      </c>
      <c r="D560" s="307">
        <v>19563.740000000002</v>
      </c>
    </row>
    <row r="561" spans="1:4" ht="18" customHeight="1">
      <c r="A561" s="305" t="s">
        <v>14302</v>
      </c>
      <c r="B561" s="306" t="s">
        <v>5477</v>
      </c>
      <c r="C561" s="305" t="s">
        <v>36</v>
      </c>
      <c r="D561" s="307">
        <v>15891.47</v>
      </c>
    </row>
    <row r="562" spans="1:4" ht="18" customHeight="1">
      <c r="A562" s="305" t="s">
        <v>14303</v>
      </c>
      <c r="B562" s="306" t="s">
        <v>5478</v>
      </c>
      <c r="C562" s="305" t="s">
        <v>36</v>
      </c>
      <c r="D562" s="307">
        <v>22486.82</v>
      </c>
    </row>
    <row r="563" spans="1:4" ht="18" customHeight="1">
      <c r="A563" s="305" t="s">
        <v>14304</v>
      </c>
      <c r="B563" s="306" t="s">
        <v>5479</v>
      </c>
      <c r="C563" s="305" t="s">
        <v>36</v>
      </c>
      <c r="D563" s="307">
        <v>18814.560000000001</v>
      </c>
    </row>
    <row r="564" spans="1:4" ht="18" customHeight="1">
      <c r="A564" s="305" t="s">
        <v>14305</v>
      </c>
      <c r="B564" s="306" t="s">
        <v>5480</v>
      </c>
      <c r="C564" s="305" t="s">
        <v>36</v>
      </c>
      <c r="D564" s="307">
        <v>20334.12</v>
      </c>
    </row>
    <row r="565" spans="1:4" ht="18" customHeight="1">
      <c r="A565" s="305" t="s">
        <v>14306</v>
      </c>
      <c r="B565" s="306" t="s">
        <v>5481</v>
      </c>
      <c r="C565" s="305" t="s">
        <v>36</v>
      </c>
      <c r="D565" s="307">
        <v>16015.72</v>
      </c>
    </row>
    <row r="566" spans="1:4" ht="18" customHeight="1">
      <c r="A566" s="305" t="s">
        <v>14307</v>
      </c>
      <c r="B566" s="306" t="s">
        <v>5482</v>
      </c>
      <c r="C566" s="305" t="s">
        <v>36</v>
      </c>
      <c r="D566" s="307">
        <v>22276.799999999999</v>
      </c>
    </row>
    <row r="567" spans="1:4" ht="18" customHeight="1">
      <c r="A567" s="305" t="s">
        <v>14308</v>
      </c>
      <c r="B567" s="306" t="s">
        <v>5483</v>
      </c>
      <c r="C567" s="305" t="s">
        <v>36</v>
      </c>
      <c r="D567" s="307">
        <v>17958.400000000001</v>
      </c>
    </row>
    <row r="568" spans="1:4" ht="18" customHeight="1">
      <c r="A568" s="305" t="s">
        <v>14309</v>
      </c>
      <c r="B568" s="306" t="s">
        <v>5484</v>
      </c>
      <c r="C568" s="305" t="s">
        <v>36</v>
      </c>
      <c r="D568" s="307">
        <v>25632.39</v>
      </c>
    </row>
    <row r="569" spans="1:4" ht="18" customHeight="1">
      <c r="A569" s="305" t="s">
        <v>14310</v>
      </c>
      <c r="B569" s="306" t="s">
        <v>5485</v>
      </c>
      <c r="C569" s="305" t="s">
        <v>36</v>
      </c>
      <c r="D569" s="307">
        <v>21313.99</v>
      </c>
    </row>
    <row r="570" spans="1:4" ht="18" customHeight="1">
      <c r="A570" s="305" t="s">
        <v>14311</v>
      </c>
      <c r="B570" s="306" t="s">
        <v>5486</v>
      </c>
      <c r="C570" s="305" t="s">
        <v>36</v>
      </c>
      <c r="D570" s="307">
        <v>19220.72</v>
      </c>
    </row>
    <row r="571" spans="1:4" ht="18" customHeight="1">
      <c r="A571" s="305" t="s">
        <v>14312</v>
      </c>
      <c r="B571" s="306" t="s">
        <v>5487</v>
      </c>
      <c r="C571" s="305" t="s">
        <v>36</v>
      </c>
      <c r="D571" s="307">
        <v>15306.59</v>
      </c>
    </row>
    <row r="572" spans="1:4" ht="18" customHeight="1">
      <c r="A572" s="305" t="s">
        <v>14313</v>
      </c>
      <c r="B572" s="306" t="s">
        <v>5488</v>
      </c>
      <c r="C572" s="305" t="s">
        <v>36</v>
      </c>
      <c r="D572" s="307">
        <v>21163.4</v>
      </c>
    </row>
    <row r="573" spans="1:4" ht="18" customHeight="1">
      <c r="A573" s="305" t="s">
        <v>14314</v>
      </c>
      <c r="B573" s="306" t="s">
        <v>5489</v>
      </c>
      <c r="C573" s="305" t="s">
        <v>36</v>
      </c>
      <c r="D573" s="307">
        <v>17249.27</v>
      </c>
    </row>
    <row r="574" spans="1:4" ht="18" customHeight="1">
      <c r="A574" s="305" t="s">
        <v>14315</v>
      </c>
      <c r="B574" s="306" t="s">
        <v>5490</v>
      </c>
      <c r="C574" s="305" t="s">
        <v>36</v>
      </c>
      <c r="D574" s="307">
        <v>24518.99</v>
      </c>
    </row>
    <row r="575" spans="1:4" ht="18" customHeight="1">
      <c r="A575" s="305" t="s">
        <v>14316</v>
      </c>
      <c r="B575" s="306" t="s">
        <v>5491</v>
      </c>
      <c r="C575" s="305" t="s">
        <v>36</v>
      </c>
      <c r="D575" s="307">
        <v>20604.86</v>
      </c>
    </row>
    <row r="576" spans="1:4" ht="18" customHeight="1">
      <c r="A576" s="305" t="s">
        <v>14317</v>
      </c>
      <c r="B576" s="306" t="s">
        <v>5492</v>
      </c>
      <c r="C576" s="305" t="s">
        <v>36</v>
      </c>
      <c r="D576" s="307">
        <v>22160.84</v>
      </c>
    </row>
    <row r="577" spans="1:4" ht="18" customHeight="1">
      <c r="A577" s="305" t="s">
        <v>14318</v>
      </c>
      <c r="B577" s="306" t="s">
        <v>5493</v>
      </c>
      <c r="C577" s="305" t="s">
        <v>36</v>
      </c>
      <c r="D577" s="307">
        <v>17539.55</v>
      </c>
    </row>
    <row r="578" spans="1:4" ht="18" customHeight="1">
      <c r="A578" s="305" t="s">
        <v>14319</v>
      </c>
      <c r="B578" s="306" t="s">
        <v>5494</v>
      </c>
      <c r="C578" s="305" t="s">
        <v>36</v>
      </c>
      <c r="D578" s="307">
        <v>24371.18</v>
      </c>
    </row>
    <row r="579" spans="1:4" ht="18" customHeight="1">
      <c r="A579" s="305" t="s">
        <v>14320</v>
      </c>
      <c r="B579" s="306" t="s">
        <v>5495</v>
      </c>
      <c r="C579" s="305" t="s">
        <v>36</v>
      </c>
      <c r="D579" s="307">
        <v>19749.900000000001</v>
      </c>
    </row>
    <row r="580" spans="1:4" ht="18" customHeight="1">
      <c r="A580" s="305" t="s">
        <v>14321</v>
      </c>
      <c r="B580" s="306" t="s">
        <v>5496</v>
      </c>
      <c r="C580" s="305" t="s">
        <v>36</v>
      </c>
      <c r="D580" s="307">
        <v>28189.1</v>
      </c>
    </row>
    <row r="581" spans="1:4" ht="18" customHeight="1">
      <c r="A581" s="305" t="s">
        <v>14322</v>
      </c>
      <c r="B581" s="306" t="s">
        <v>5497</v>
      </c>
      <c r="C581" s="305" t="s">
        <v>36</v>
      </c>
      <c r="D581" s="307">
        <v>23567.81</v>
      </c>
    </row>
    <row r="582" spans="1:4" ht="18" customHeight="1">
      <c r="A582" s="305" t="s">
        <v>14323</v>
      </c>
      <c r="B582" s="306" t="s">
        <v>5498</v>
      </c>
      <c r="C582" s="305" t="s">
        <v>36</v>
      </c>
      <c r="D582" s="307">
        <v>20961.54</v>
      </c>
    </row>
    <row r="583" spans="1:4" ht="18" customHeight="1">
      <c r="A583" s="305" t="s">
        <v>14324</v>
      </c>
      <c r="B583" s="306" t="s">
        <v>5499</v>
      </c>
      <c r="C583" s="305" t="s">
        <v>36</v>
      </c>
      <c r="D583" s="307">
        <v>16773.689999999999</v>
      </c>
    </row>
    <row r="584" spans="1:4" ht="18" customHeight="1">
      <c r="A584" s="305" t="s">
        <v>14325</v>
      </c>
      <c r="B584" s="306" t="s">
        <v>5500</v>
      </c>
      <c r="C584" s="305" t="s">
        <v>36</v>
      </c>
      <c r="D584" s="307">
        <v>23171.89</v>
      </c>
    </row>
    <row r="585" spans="1:4" ht="18" customHeight="1">
      <c r="A585" s="305" t="s">
        <v>14326</v>
      </c>
      <c r="B585" s="306" t="s">
        <v>5501</v>
      </c>
      <c r="C585" s="305" t="s">
        <v>36</v>
      </c>
      <c r="D585" s="307">
        <v>18984.04</v>
      </c>
    </row>
    <row r="586" spans="1:4" ht="18" customHeight="1">
      <c r="A586" s="305" t="s">
        <v>14327</v>
      </c>
      <c r="B586" s="306" t="s">
        <v>5502</v>
      </c>
      <c r="C586" s="305" t="s">
        <v>36</v>
      </c>
      <c r="D586" s="307">
        <v>26989.8</v>
      </c>
    </row>
    <row r="587" spans="1:4" ht="18" customHeight="1">
      <c r="A587" s="305" t="s">
        <v>14328</v>
      </c>
      <c r="B587" s="306" t="s">
        <v>5503</v>
      </c>
      <c r="C587" s="305" t="s">
        <v>36</v>
      </c>
      <c r="D587" s="307">
        <v>22801.95</v>
      </c>
    </row>
    <row r="588" spans="1:4" ht="18" customHeight="1">
      <c r="A588" s="305" t="s">
        <v>14329</v>
      </c>
      <c r="B588" s="306" t="s">
        <v>5504</v>
      </c>
      <c r="C588" s="305" t="s">
        <v>36</v>
      </c>
      <c r="D588" s="307">
        <v>24017.040000000001</v>
      </c>
    </row>
    <row r="589" spans="1:4" ht="18" customHeight="1">
      <c r="A589" s="305" t="s">
        <v>14330</v>
      </c>
      <c r="B589" s="306" t="s">
        <v>5505</v>
      </c>
      <c r="C589" s="305" t="s">
        <v>36</v>
      </c>
      <c r="D589" s="307">
        <v>21021.62</v>
      </c>
    </row>
    <row r="590" spans="1:4" ht="18" customHeight="1">
      <c r="A590" s="305" t="s">
        <v>14331</v>
      </c>
      <c r="B590" s="306" t="s">
        <v>5506</v>
      </c>
      <c r="C590" s="305" t="s">
        <v>36</v>
      </c>
      <c r="D590" s="307">
        <v>26512.31</v>
      </c>
    </row>
    <row r="591" spans="1:4" ht="18" customHeight="1">
      <c r="A591" s="305" t="s">
        <v>14332</v>
      </c>
      <c r="B591" s="306" t="s">
        <v>5507</v>
      </c>
      <c r="C591" s="305" t="s">
        <v>36</v>
      </c>
      <c r="D591" s="307">
        <v>23516.89</v>
      </c>
    </row>
    <row r="592" spans="1:4" ht="18" customHeight="1">
      <c r="A592" s="305" t="s">
        <v>14333</v>
      </c>
      <c r="B592" s="306" t="s">
        <v>5508</v>
      </c>
      <c r="C592" s="305" t="s">
        <v>36</v>
      </c>
      <c r="D592" s="307">
        <v>30822.38</v>
      </c>
    </row>
    <row r="593" spans="1:4" ht="18" customHeight="1">
      <c r="A593" s="305" t="s">
        <v>14334</v>
      </c>
      <c r="B593" s="306" t="s">
        <v>5509</v>
      </c>
      <c r="C593" s="305" t="s">
        <v>36</v>
      </c>
      <c r="D593" s="307">
        <v>27826.95</v>
      </c>
    </row>
    <row r="594" spans="1:4" ht="18" customHeight="1">
      <c r="A594" s="305" t="s">
        <v>14335</v>
      </c>
      <c r="B594" s="306" t="s">
        <v>5510</v>
      </c>
      <c r="C594" s="305" t="s">
        <v>36</v>
      </c>
      <c r="D594" s="307">
        <v>22745.06</v>
      </c>
    </row>
    <row r="595" spans="1:4" ht="18" customHeight="1">
      <c r="A595" s="305" t="s">
        <v>14336</v>
      </c>
      <c r="B595" s="306" t="s">
        <v>5511</v>
      </c>
      <c r="C595" s="305" t="s">
        <v>36</v>
      </c>
      <c r="D595" s="307">
        <v>20353.96</v>
      </c>
    </row>
    <row r="596" spans="1:4" ht="18" customHeight="1">
      <c r="A596" s="305" t="s">
        <v>14337</v>
      </c>
      <c r="B596" s="306" t="s">
        <v>5512</v>
      </c>
      <c r="C596" s="305" t="s">
        <v>36</v>
      </c>
      <c r="D596" s="307">
        <v>25240.33</v>
      </c>
    </row>
    <row r="597" spans="1:4" ht="18" customHeight="1">
      <c r="A597" s="305" t="s">
        <v>14338</v>
      </c>
      <c r="B597" s="306" t="s">
        <v>5513</v>
      </c>
      <c r="C597" s="305" t="s">
        <v>36</v>
      </c>
      <c r="D597" s="307">
        <v>22849.23</v>
      </c>
    </row>
    <row r="598" spans="1:4" ht="18" customHeight="1">
      <c r="A598" s="305" t="s">
        <v>14339</v>
      </c>
      <c r="B598" s="306" t="s">
        <v>5514</v>
      </c>
      <c r="C598" s="305" t="s">
        <v>36</v>
      </c>
      <c r="D598" s="307">
        <v>29550.39</v>
      </c>
    </row>
    <row r="599" spans="1:4" ht="18" customHeight="1">
      <c r="A599" s="305" t="s">
        <v>14340</v>
      </c>
      <c r="B599" s="306" t="s">
        <v>5515</v>
      </c>
      <c r="C599" s="305" t="s">
        <v>36</v>
      </c>
      <c r="D599" s="307">
        <v>27159.29</v>
      </c>
    </row>
    <row r="600" spans="1:4" ht="18" customHeight="1">
      <c r="A600" s="305" t="s">
        <v>14341</v>
      </c>
      <c r="B600" s="306" t="s">
        <v>5516</v>
      </c>
      <c r="C600" s="305" t="s">
        <v>36</v>
      </c>
      <c r="D600" s="307">
        <v>26590.98</v>
      </c>
    </row>
    <row r="601" spans="1:4" ht="18" customHeight="1">
      <c r="A601" s="305" t="s">
        <v>14342</v>
      </c>
      <c r="B601" s="306" t="s">
        <v>5517</v>
      </c>
      <c r="C601" s="305" t="s">
        <v>36</v>
      </c>
      <c r="D601" s="307">
        <v>22109.68</v>
      </c>
    </row>
    <row r="602" spans="1:4" ht="18" customHeight="1">
      <c r="A602" s="305" t="s">
        <v>14343</v>
      </c>
      <c r="B602" s="306" t="s">
        <v>5518</v>
      </c>
      <c r="C602" s="305" t="s">
        <v>36</v>
      </c>
      <c r="D602" s="307">
        <v>29388.44</v>
      </c>
    </row>
    <row r="603" spans="1:4" ht="18" customHeight="1">
      <c r="A603" s="305" t="s">
        <v>14344</v>
      </c>
      <c r="B603" s="306" t="s">
        <v>5519</v>
      </c>
      <c r="C603" s="305" t="s">
        <v>36</v>
      </c>
      <c r="D603" s="307">
        <v>24907.15</v>
      </c>
    </row>
    <row r="604" spans="1:4" ht="18" customHeight="1">
      <c r="A604" s="305" t="s">
        <v>14345</v>
      </c>
      <c r="B604" s="306" t="s">
        <v>5520</v>
      </c>
      <c r="C604" s="305" t="s">
        <v>36</v>
      </c>
      <c r="D604" s="307">
        <v>34220.49</v>
      </c>
    </row>
    <row r="605" spans="1:4" ht="18" customHeight="1">
      <c r="A605" s="305" t="s">
        <v>14346</v>
      </c>
      <c r="B605" s="306" t="s">
        <v>5521</v>
      </c>
      <c r="C605" s="305" t="s">
        <v>36</v>
      </c>
      <c r="D605" s="307">
        <v>29739.200000000001</v>
      </c>
    </row>
    <row r="606" spans="1:4" ht="18" customHeight="1">
      <c r="A606" s="305" t="s">
        <v>14347</v>
      </c>
      <c r="B606" s="306" t="s">
        <v>5522</v>
      </c>
      <c r="C606" s="305" t="s">
        <v>36</v>
      </c>
      <c r="D606" s="307">
        <v>28190.66</v>
      </c>
    </row>
    <row r="607" spans="1:4" ht="18" customHeight="1">
      <c r="A607" s="305" t="s">
        <v>14348</v>
      </c>
      <c r="B607" s="306" t="s">
        <v>5523</v>
      </c>
      <c r="C607" s="305" t="s">
        <v>36</v>
      </c>
      <c r="D607" s="307">
        <v>23411.19</v>
      </c>
    </row>
    <row r="608" spans="1:4" ht="18" customHeight="1">
      <c r="A608" s="305" t="s">
        <v>14349</v>
      </c>
      <c r="B608" s="306" t="s">
        <v>5524</v>
      </c>
      <c r="C608" s="305" t="s">
        <v>36</v>
      </c>
      <c r="D608" s="307">
        <v>31307.59</v>
      </c>
    </row>
    <row r="609" spans="1:4" ht="18" customHeight="1">
      <c r="A609" s="305" t="s">
        <v>14350</v>
      </c>
      <c r="B609" s="306" t="s">
        <v>5525</v>
      </c>
      <c r="C609" s="305" t="s">
        <v>36</v>
      </c>
      <c r="D609" s="307">
        <v>26528.12</v>
      </c>
    </row>
    <row r="610" spans="1:4" ht="18" customHeight="1">
      <c r="A610" s="305" t="s">
        <v>14351</v>
      </c>
      <c r="B610" s="306" t="s">
        <v>5526</v>
      </c>
      <c r="C610" s="305" t="s">
        <v>36</v>
      </c>
      <c r="D610" s="307">
        <v>36691.440000000002</v>
      </c>
    </row>
    <row r="611" spans="1:4" ht="18" customHeight="1">
      <c r="A611" s="305" t="s">
        <v>14352</v>
      </c>
      <c r="B611" s="306" t="s">
        <v>5527</v>
      </c>
      <c r="C611" s="305" t="s">
        <v>36</v>
      </c>
      <c r="D611" s="307">
        <v>31911.97</v>
      </c>
    </row>
    <row r="612" spans="1:4" ht="18" customHeight="1">
      <c r="A612" s="305" t="s">
        <v>14353</v>
      </c>
      <c r="B612" s="306" t="s">
        <v>5528</v>
      </c>
      <c r="C612" s="305" t="s">
        <v>36</v>
      </c>
      <c r="D612" s="307">
        <v>30299.66</v>
      </c>
    </row>
    <row r="613" spans="1:4" ht="18" customHeight="1">
      <c r="A613" s="305" t="s">
        <v>14354</v>
      </c>
      <c r="B613" s="306" t="s">
        <v>5529</v>
      </c>
      <c r="C613" s="305" t="s">
        <v>36</v>
      </c>
      <c r="D613" s="307">
        <v>25153.17</v>
      </c>
    </row>
    <row r="614" spans="1:4" ht="18" customHeight="1">
      <c r="A614" s="305" t="s">
        <v>14355</v>
      </c>
      <c r="B614" s="306" t="s">
        <v>5530</v>
      </c>
      <c r="C614" s="305" t="s">
        <v>36</v>
      </c>
      <c r="D614" s="307">
        <v>33753.33</v>
      </c>
    </row>
    <row r="615" spans="1:4" ht="18" customHeight="1">
      <c r="A615" s="305" t="s">
        <v>14356</v>
      </c>
      <c r="B615" s="306" t="s">
        <v>5531</v>
      </c>
      <c r="C615" s="305" t="s">
        <v>36</v>
      </c>
      <c r="D615" s="307">
        <v>28606.84</v>
      </c>
    </row>
    <row r="616" spans="1:4" ht="18" customHeight="1">
      <c r="A616" s="305" t="s">
        <v>14357</v>
      </c>
      <c r="B616" s="306" t="s">
        <v>5532</v>
      </c>
      <c r="C616" s="305" t="s">
        <v>36</v>
      </c>
      <c r="D616" s="307">
        <v>39718.81</v>
      </c>
    </row>
    <row r="617" spans="1:4" ht="18" customHeight="1">
      <c r="A617" s="305" t="s">
        <v>14358</v>
      </c>
      <c r="B617" s="306" t="s">
        <v>5533</v>
      </c>
      <c r="C617" s="305" t="s">
        <v>36</v>
      </c>
      <c r="D617" s="307">
        <v>34572.32</v>
      </c>
    </row>
    <row r="618" spans="1:4" ht="18" customHeight="1">
      <c r="A618" s="305" t="s">
        <v>14359</v>
      </c>
      <c r="B618" s="306" t="s">
        <v>5534</v>
      </c>
      <c r="C618" s="305" t="s">
        <v>36</v>
      </c>
      <c r="D618" s="307">
        <v>31874.37</v>
      </c>
    </row>
    <row r="619" spans="1:4" ht="18" customHeight="1">
      <c r="A619" s="305" t="s">
        <v>14360</v>
      </c>
      <c r="B619" s="306" t="s">
        <v>5535</v>
      </c>
      <c r="C619" s="305" t="s">
        <v>36</v>
      </c>
      <c r="D619" s="307">
        <v>26521.78</v>
      </c>
    </row>
    <row r="620" spans="1:4" ht="18" customHeight="1">
      <c r="A620" s="305" t="s">
        <v>14361</v>
      </c>
      <c r="B620" s="306" t="s">
        <v>5536</v>
      </c>
      <c r="C620" s="305" t="s">
        <v>36</v>
      </c>
      <c r="D620" s="307">
        <v>35682.03</v>
      </c>
    </row>
    <row r="621" spans="1:4" ht="18" customHeight="1">
      <c r="A621" s="305" t="s">
        <v>14362</v>
      </c>
      <c r="B621" s="306" t="s">
        <v>5537</v>
      </c>
      <c r="C621" s="305" t="s">
        <v>36</v>
      </c>
      <c r="D621" s="307">
        <v>30329.439999999999</v>
      </c>
    </row>
    <row r="622" spans="1:4" ht="18" customHeight="1">
      <c r="A622" s="305" t="s">
        <v>14363</v>
      </c>
      <c r="B622" s="306" t="s">
        <v>5538</v>
      </c>
      <c r="C622" s="305" t="s">
        <v>36</v>
      </c>
      <c r="D622" s="307">
        <v>42258.98</v>
      </c>
    </row>
    <row r="623" spans="1:4" ht="18" customHeight="1">
      <c r="A623" s="305" t="s">
        <v>14364</v>
      </c>
      <c r="B623" s="306" t="s">
        <v>5539</v>
      </c>
      <c r="C623" s="305" t="s">
        <v>36</v>
      </c>
      <c r="D623" s="307">
        <v>36906.39</v>
      </c>
    </row>
    <row r="624" spans="1:4" ht="18" customHeight="1">
      <c r="A624" s="305" t="s">
        <v>14365</v>
      </c>
      <c r="B624" s="306" t="s">
        <v>5540</v>
      </c>
      <c r="C624" s="305" t="s">
        <v>36</v>
      </c>
      <c r="D624" s="307">
        <v>33962.81</v>
      </c>
    </row>
    <row r="625" spans="1:4" ht="18" customHeight="1">
      <c r="A625" s="305" t="s">
        <v>14366</v>
      </c>
      <c r="B625" s="306" t="s">
        <v>5541</v>
      </c>
      <c r="C625" s="305" t="s">
        <v>36</v>
      </c>
      <c r="D625" s="307">
        <v>31569.47</v>
      </c>
    </row>
    <row r="626" spans="1:4" ht="18" customHeight="1">
      <c r="A626" s="305" t="s">
        <v>14367</v>
      </c>
      <c r="B626" s="306" t="s">
        <v>5542</v>
      </c>
      <c r="C626" s="305" t="s">
        <v>36</v>
      </c>
      <c r="D626" s="307">
        <v>38141.74</v>
      </c>
    </row>
    <row r="627" spans="1:4" ht="18" customHeight="1">
      <c r="A627" s="305" t="s">
        <v>14368</v>
      </c>
      <c r="B627" s="306" t="s">
        <v>5543</v>
      </c>
      <c r="C627" s="305" t="s">
        <v>36</v>
      </c>
      <c r="D627" s="307">
        <v>35748.400000000001</v>
      </c>
    </row>
    <row r="628" spans="1:4" ht="18" customHeight="1">
      <c r="A628" s="305" t="s">
        <v>14369</v>
      </c>
      <c r="B628" s="306" t="s">
        <v>5544</v>
      </c>
      <c r="C628" s="305" t="s">
        <v>36</v>
      </c>
      <c r="D628" s="307">
        <v>45359.98</v>
      </c>
    </row>
    <row r="629" spans="1:4" ht="18" customHeight="1">
      <c r="A629" s="305" t="s">
        <v>14370</v>
      </c>
      <c r="B629" s="306" t="s">
        <v>5545</v>
      </c>
      <c r="C629" s="305" t="s">
        <v>36</v>
      </c>
      <c r="D629" s="307">
        <v>42966.64</v>
      </c>
    </row>
    <row r="630" spans="1:4" ht="18" customHeight="1">
      <c r="A630" s="305" t="s">
        <v>14371</v>
      </c>
      <c r="B630" s="306" t="s">
        <v>5546</v>
      </c>
      <c r="C630" s="305" t="s">
        <v>36</v>
      </c>
      <c r="D630" s="307">
        <v>36211.46</v>
      </c>
    </row>
    <row r="631" spans="1:4" ht="18" customHeight="1">
      <c r="A631" s="305" t="s">
        <v>14372</v>
      </c>
      <c r="B631" s="306" t="s">
        <v>5547</v>
      </c>
      <c r="C631" s="305" t="s">
        <v>36</v>
      </c>
      <c r="D631" s="307">
        <v>33650.82</v>
      </c>
    </row>
    <row r="632" spans="1:4" ht="18" customHeight="1">
      <c r="A632" s="305" t="s">
        <v>14373</v>
      </c>
      <c r="B632" s="306" t="s">
        <v>5548</v>
      </c>
      <c r="C632" s="305" t="s">
        <v>36</v>
      </c>
      <c r="D632" s="307">
        <v>40778.93</v>
      </c>
    </row>
    <row r="633" spans="1:4" ht="18" customHeight="1">
      <c r="A633" s="305" t="s">
        <v>14374</v>
      </c>
      <c r="B633" s="306" t="s">
        <v>5549</v>
      </c>
      <c r="C633" s="305" t="s">
        <v>36</v>
      </c>
      <c r="D633" s="307">
        <v>38218.29</v>
      </c>
    </row>
    <row r="634" spans="1:4" ht="18" customHeight="1">
      <c r="A634" s="305" t="s">
        <v>14375</v>
      </c>
      <c r="B634" s="306" t="s">
        <v>5550</v>
      </c>
      <c r="C634" s="305" t="s">
        <v>36</v>
      </c>
      <c r="D634" s="307">
        <v>48668.29</v>
      </c>
    </row>
    <row r="635" spans="1:4" ht="18" customHeight="1">
      <c r="A635" s="305" t="s">
        <v>14376</v>
      </c>
      <c r="B635" s="306" t="s">
        <v>5551</v>
      </c>
      <c r="C635" s="305" t="s">
        <v>36</v>
      </c>
      <c r="D635" s="307">
        <v>46107.65</v>
      </c>
    </row>
    <row r="636" spans="1:4" ht="18" customHeight="1">
      <c r="A636" s="305" t="s">
        <v>14377</v>
      </c>
      <c r="B636" s="306" t="s">
        <v>5552</v>
      </c>
      <c r="C636" s="305" t="s">
        <v>36</v>
      </c>
      <c r="D636" s="307">
        <v>38365.69</v>
      </c>
    </row>
    <row r="637" spans="1:4" ht="18" customHeight="1">
      <c r="A637" s="305" t="s">
        <v>14378</v>
      </c>
      <c r="B637" s="306" t="s">
        <v>5553</v>
      </c>
      <c r="C637" s="305" t="s">
        <v>36</v>
      </c>
      <c r="D637" s="307">
        <v>35761.96</v>
      </c>
    </row>
    <row r="638" spans="1:4" ht="18" customHeight="1">
      <c r="A638" s="305" t="s">
        <v>14379</v>
      </c>
      <c r="B638" s="306" t="s">
        <v>5554</v>
      </c>
      <c r="C638" s="305" t="s">
        <v>36</v>
      </c>
      <c r="D638" s="307">
        <v>43338.96</v>
      </c>
    </row>
    <row r="639" spans="1:4" ht="18" customHeight="1">
      <c r="A639" s="305" t="s">
        <v>14380</v>
      </c>
      <c r="B639" s="306" t="s">
        <v>5555</v>
      </c>
      <c r="C639" s="305" t="s">
        <v>36</v>
      </c>
      <c r="D639" s="307">
        <v>40735.230000000003</v>
      </c>
    </row>
    <row r="640" spans="1:4" ht="18" customHeight="1">
      <c r="A640" s="305" t="s">
        <v>14381</v>
      </c>
      <c r="B640" s="306" t="s">
        <v>5556</v>
      </c>
      <c r="C640" s="305" t="s">
        <v>36</v>
      </c>
      <c r="D640" s="307">
        <v>51929.26</v>
      </c>
    </row>
    <row r="641" spans="1:4" ht="18" customHeight="1">
      <c r="A641" s="305" t="s">
        <v>14382</v>
      </c>
      <c r="B641" s="306" t="s">
        <v>5557</v>
      </c>
      <c r="C641" s="305" t="s">
        <v>36</v>
      </c>
      <c r="D641" s="307">
        <v>49325.53</v>
      </c>
    </row>
    <row r="642" spans="1:4" ht="18" customHeight="1">
      <c r="A642" s="305" t="s">
        <v>14383</v>
      </c>
      <c r="B642" s="306" t="s">
        <v>5558</v>
      </c>
      <c r="C642" s="305" t="s">
        <v>36</v>
      </c>
      <c r="D642" s="307">
        <v>42859.08</v>
      </c>
    </row>
    <row r="643" spans="1:4" ht="18" customHeight="1">
      <c r="A643" s="305" t="s">
        <v>14384</v>
      </c>
      <c r="B643" s="306" t="s">
        <v>5559</v>
      </c>
      <c r="C643" s="305" t="s">
        <v>36</v>
      </c>
      <c r="D643" s="307">
        <v>40516.879999999997</v>
      </c>
    </row>
    <row r="644" spans="1:4" ht="18" customHeight="1">
      <c r="A644" s="305" t="s">
        <v>14385</v>
      </c>
      <c r="B644" s="306" t="s">
        <v>5560</v>
      </c>
      <c r="C644" s="305" t="s">
        <v>36</v>
      </c>
      <c r="D644" s="307">
        <v>48255.43</v>
      </c>
    </row>
    <row r="645" spans="1:4" ht="18" customHeight="1">
      <c r="A645" s="305" t="s">
        <v>14386</v>
      </c>
      <c r="B645" s="306" t="s">
        <v>5561</v>
      </c>
      <c r="C645" s="305" t="s">
        <v>36</v>
      </c>
      <c r="D645" s="307">
        <v>45913.22</v>
      </c>
    </row>
    <row r="646" spans="1:4" ht="18" customHeight="1">
      <c r="A646" s="305" t="s">
        <v>14387</v>
      </c>
      <c r="B646" s="306" t="s">
        <v>5562</v>
      </c>
      <c r="C646" s="305" t="s">
        <v>36</v>
      </c>
      <c r="D646" s="307">
        <v>57576.5</v>
      </c>
    </row>
    <row r="647" spans="1:4" ht="18" customHeight="1">
      <c r="A647" s="305" t="s">
        <v>14388</v>
      </c>
      <c r="B647" s="306" t="s">
        <v>5563</v>
      </c>
      <c r="C647" s="305" t="s">
        <v>36</v>
      </c>
      <c r="D647" s="307">
        <v>55234.3</v>
      </c>
    </row>
    <row r="648" spans="1:4" ht="18" customHeight="1">
      <c r="A648" s="305" t="s">
        <v>14389</v>
      </c>
      <c r="B648" s="306" t="s">
        <v>5564</v>
      </c>
      <c r="C648" s="305" t="s">
        <v>36</v>
      </c>
      <c r="D648" s="307">
        <v>47025.440000000002</v>
      </c>
    </row>
    <row r="649" spans="1:4" ht="18" customHeight="1">
      <c r="A649" s="305" t="s">
        <v>14390</v>
      </c>
      <c r="B649" s="306" t="s">
        <v>5565</v>
      </c>
      <c r="C649" s="305" t="s">
        <v>36</v>
      </c>
      <c r="D649" s="307">
        <v>42897.04</v>
      </c>
    </row>
    <row r="650" spans="1:4" ht="18" customHeight="1">
      <c r="A650" s="305" t="s">
        <v>14391</v>
      </c>
      <c r="B650" s="306" t="s">
        <v>5566</v>
      </c>
      <c r="C650" s="305" t="s">
        <v>36</v>
      </c>
      <c r="D650" s="307">
        <v>52862.13</v>
      </c>
    </row>
    <row r="651" spans="1:4" ht="18" customHeight="1">
      <c r="A651" s="305" t="s">
        <v>14392</v>
      </c>
      <c r="B651" s="306" t="s">
        <v>5567</v>
      </c>
      <c r="C651" s="305" t="s">
        <v>36</v>
      </c>
      <c r="D651" s="307">
        <v>48733.73</v>
      </c>
    </row>
    <row r="652" spans="1:4" ht="18" customHeight="1">
      <c r="A652" s="305" t="s">
        <v>14393</v>
      </c>
      <c r="B652" s="306" t="s">
        <v>5568</v>
      </c>
      <c r="C652" s="305" t="s">
        <v>36</v>
      </c>
      <c r="D652" s="307">
        <v>62943.81</v>
      </c>
    </row>
    <row r="653" spans="1:4" ht="18" customHeight="1">
      <c r="A653" s="305" t="s">
        <v>14394</v>
      </c>
      <c r="B653" s="306" t="s">
        <v>5569</v>
      </c>
      <c r="C653" s="305" t="s">
        <v>36</v>
      </c>
      <c r="D653" s="307">
        <v>58815.4</v>
      </c>
    </row>
    <row r="654" spans="1:4" ht="9" customHeight="1">
      <c r="A654" s="305" t="s">
        <v>14395</v>
      </c>
      <c r="B654" s="306" t="s">
        <v>5570</v>
      </c>
      <c r="C654" s="305" t="s">
        <v>5115</v>
      </c>
      <c r="D654" s="307">
        <v>11.63</v>
      </c>
    </row>
    <row r="655" spans="1:4" ht="9" customHeight="1">
      <c r="A655" s="305" t="s">
        <v>14396</v>
      </c>
      <c r="B655" s="306" t="s">
        <v>5571</v>
      </c>
      <c r="C655" s="305" t="s">
        <v>2352</v>
      </c>
      <c r="D655" s="307">
        <v>13702.18</v>
      </c>
    </row>
    <row r="656" spans="1:4" ht="9" customHeight="1">
      <c r="A656" s="305" t="s">
        <v>14397</v>
      </c>
      <c r="B656" s="306" t="s">
        <v>5572</v>
      </c>
      <c r="C656" s="305" t="s">
        <v>2352</v>
      </c>
      <c r="D656" s="307">
        <v>12508.09</v>
      </c>
    </row>
    <row r="657" spans="1:4" ht="9" customHeight="1">
      <c r="A657" s="305" t="s">
        <v>14398</v>
      </c>
      <c r="B657" s="306" t="s">
        <v>5573</v>
      </c>
      <c r="C657" s="305" t="s">
        <v>2352</v>
      </c>
      <c r="D657" s="307">
        <v>15061.76</v>
      </c>
    </row>
    <row r="658" spans="1:4" ht="9" customHeight="1">
      <c r="A658" s="305" t="s">
        <v>14399</v>
      </c>
      <c r="B658" s="306" t="s">
        <v>5574</v>
      </c>
      <c r="C658" s="305" t="s">
        <v>2352</v>
      </c>
      <c r="D658" s="307">
        <v>13771.41</v>
      </c>
    </row>
    <row r="659" spans="1:4" ht="9" customHeight="1">
      <c r="A659" s="305" t="s">
        <v>14400</v>
      </c>
      <c r="B659" s="306" t="s">
        <v>5575</v>
      </c>
      <c r="C659" s="305" t="s">
        <v>2352</v>
      </c>
      <c r="D659" s="307">
        <v>15980.55</v>
      </c>
    </row>
    <row r="660" spans="1:4" ht="9" customHeight="1">
      <c r="A660" s="305" t="s">
        <v>14401</v>
      </c>
      <c r="B660" s="306" t="s">
        <v>5576</v>
      </c>
      <c r="C660" s="305" t="s">
        <v>2352</v>
      </c>
      <c r="D660" s="307">
        <v>14526.46</v>
      </c>
    </row>
    <row r="661" spans="1:4" ht="9" customHeight="1">
      <c r="A661" s="305" t="s">
        <v>14402</v>
      </c>
      <c r="B661" s="306" t="s">
        <v>5577</v>
      </c>
      <c r="C661" s="305" t="s">
        <v>2352</v>
      </c>
      <c r="D661" s="307">
        <v>20124.82</v>
      </c>
    </row>
    <row r="662" spans="1:4" ht="9" customHeight="1">
      <c r="A662" s="305" t="s">
        <v>14403</v>
      </c>
      <c r="B662" s="306" t="s">
        <v>5578</v>
      </c>
      <c r="C662" s="305" t="s">
        <v>2352</v>
      </c>
      <c r="D662" s="307">
        <v>18344.990000000002</v>
      </c>
    </row>
    <row r="663" spans="1:4" ht="9" customHeight="1">
      <c r="A663" s="305" t="s">
        <v>14404</v>
      </c>
      <c r="B663" s="306" t="s">
        <v>5579</v>
      </c>
      <c r="C663" s="305" t="s">
        <v>2352</v>
      </c>
      <c r="D663" s="307">
        <v>21308.44</v>
      </c>
    </row>
    <row r="664" spans="1:4" ht="9" customHeight="1">
      <c r="A664" s="305" t="s">
        <v>14405</v>
      </c>
      <c r="B664" s="306" t="s">
        <v>5580</v>
      </c>
      <c r="C664" s="305" t="s">
        <v>2352</v>
      </c>
      <c r="D664" s="307">
        <v>19300.38</v>
      </c>
    </row>
    <row r="665" spans="1:4" ht="9" customHeight="1">
      <c r="A665" s="305" t="s">
        <v>14406</v>
      </c>
      <c r="B665" s="306" t="s">
        <v>5581</v>
      </c>
      <c r="C665" s="305" t="s">
        <v>2352</v>
      </c>
      <c r="D665" s="307">
        <v>23429.74</v>
      </c>
    </row>
    <row r="666" spans="1:4" ht="9" customHeight="1">
      <c r="A666" s="305" t="s">
        <v>14407</v>
      </c>
      <c r="B666" s="306" t="s">
        <v>5582</v>
      </c>
      <c r="C666" s="305" t="s">
        <v>2352</v>
      </c>
      <c r="D666" s="307">
        <v>21276.43</v>
      </c>
    </row>
    <row r="667" spans="1:4" ht="9" customHeight="1">
      <c r="A667" s="305" t="s">
        <v>14408</v>
      </c>
      <c r="B667" s="306" t="s">
        <v>5583</v>
      </c>
      <c r="C667" s="305" t="s">
        <v>2352</v>
      </c>
      <c r="D667" s="307">
        <v>25087.97</v>
      </c>
    </row>
    <row r="668" spans="1:4" ht="9" customHeight="1">
      <c r="A668" s="305" t="s">
        <v>14409</v>
      </c>
      <c r="B668" s="306" t="s">
        <v>5584</v>
      </c>
      <c r="C668" s="305" t="s">
        <v>2352</v>
      </c>
      <c r="D668" s="307">
        <v>22730.31</v>
      </c>
    </row>
    <row r="669" spans="1:4" ht="9" customHeight="1">
      <c r="A669" s="305" t="s">
        <v>14410</v>
      </c>
      <c r="B669" s="306" t="s">
        <v>5585</v>
      </c>
      <c r="C669" s="305" t="s">
        <v>2352</v>
      </c>
      <c r="D669" s="307">
        <v>31980.59</v>
      </c>
    </row>
    <row r="670" spans="1:4" ht="9" customHeight="1">
      <c r="A670" s="305" t="s">
        <v>14411</v>
      </c>
      <c r="B670" s="306" t="s">
        <v>5586</v>
      </c>
      <c r="C670" s="305" t="s">
        <v>2352</v>
      </c>
      <c r="D670" s="307">
        <v>29055.67</v>
      </c>
    </row>
    <row r="671" spans="1:4" ht="9" customHeight="1">
      <c r="A671" s="305" t="s">
        <v>14412</v>
      </c>
      <c r="B671" s="306" t="s">
        <v>5587</v>
      </c>
      <c r="C671" s="305" t="s">
        <v>2352</v>
      </c>
      <c r="D671" s="307">
        <v>29846.81</v>
      </c>
    </row>
    <row r="672" spans="1:4" ht="9" customHeight="1">
      <c r="A672" s="305" t="s">
        <v>14413</v>
      </c>
      <c r="B672" s="306" t="s">
        <v>5588</v>
      </c>
      <c r="C672" s="305" t="s">
        <v>2352</v>
      </c>
      <c r="D672" s="307">
        <v>26926.560000000001</v>
      </c>
    </row>
    <row r="673" spans="1:4" ht="9" customHeight="1">
      <c r="A673" s="305" t="s">
        <v>14414</v>
      </c>
      <c r="B673" s="306" t="s">
        <v>5589</v>
      </c>
      <c r="C673" s="305" t="s">
        <v>2352</v>
      </c>
      <c r="D673" s="307">
        <v>32406.33</v>
      </c>
    </row>
    <row r="674" spans="1:4" ht="9" customHeight="1">
      <c r="A674" s="305" t="s">
        <v>14415</v>
      </c>
      <c r="B674" s="306" t="s">
        <v>5590</v>
      </c>
      <c r="C674" s="305" t="s">
        <v>2352</v>
      </c>
      <c r="D674" s="307">
        <v>29422.34</v>
      </c>
    </row>
    <row r="675" spans="1:4" ht="9" customHeight="1">
      <c r="A675" s="305" t="s">
        <v>14416</v>
      </c>
      <c r="B675" s="306" t="s">
        <v>5591</v>
      </c>
      <c r="C675" s="305" t="s">
        <v>2352</v>
      </c>
      <c r="D675" s="307">
        <v>34769.43</v>
      </c>
    </row>
    <row r="676" spans="1:4" ht="9" customHeight="1">
      <c r="A676" s="305" t="s">
        <v>14417</v>
      </c>
      <c r="B676" s="306" t="s">
        <v>5592</v>
      </c>
      <c r="C676" s="305" t="s">
        <v>2352</v>
      </c>
      <c r="D676" s="307">
        <v>31812.639999999999</v>
      </c>
    </row>
    <row r="677" spans="1:4" ht="9" customHeight="1">
      <c r="A677" s="305" t="s">
        <v>14418</v>
      </c>
      <c r="B677" s="306" t="s">
        <v>5593</v>
      </c>
      <c r="C677" s="305" t="s">
        <v>2352</v>
      </c>
      <c r="D677" s="307">
        <v>46651.07</v>
      </c>
    </row>
    <row r="678" spans="1:4" ht="9" customHeight="1">
      <c r="A678" s="305" t="s">
        <v>14419</v>
      </c>
      <c r="B678" s="306" t="s">
        <v>5594</v>
      </c>
      <c r="C678" s="305" t="s">
        <v>2352</v>
      </c>
      <c r="D678" s="307">
        <v>42530.37</v>
      </c>
    </row>
    <row r="679" spans="1:4" ht="9" customHeight="1">
      <c r="A679" s="305" t="s">
        <v>14420</v>
      </c>
      <c r="B679" s="306" t="s">
        <v>5595</v>
      </c>
      <c r="C679" s="305" t="s">
        <v>2352</v>
      </c>
      <c r="D679" s="307">
        <v>43426.17</v>
      </c>
    </row>
    <row r="680" spans="1:4" ht="9" customHeight="1">
      <c r="A680" s="305" t="s">
        <v>14421</v>
      </c>
      <c r="B680" s="306" t="s">
        <v>5596</v>
      </c>
      <c r="C680" s="305" t="s">
        <v>2352</v>
      </c>
      <c r="D680" s="307">
        <v>39172.959999999999</v>
      </c>
    </row>
    <row r="681" spans="1:4" ht="9" customHeight="1">
      <c r="A681" s="305" t="s">
        <v>14422</v>
      </c>
      <c r="B681" s="306" t="s">
        <v>5597</v>
      </c>
      <c r="C681" s="305" t="s">
        <v>2352</v>
      </c>
      <c r="D681" s="307">
        <v>47023.79</v>
      </c>
    </row>
    <row r="682" spans="1:4" ht="9" customHeight="1">
      <c r="A682" s="305" t="s">
        <v>14423</v>
      </c>
      <c r="B682" s="306" t="s">
        <v>5598</v>
      </c>
      <c r="C682" s="305" t="s">
        <v>2352</v>
      </c>
      <c r="D682" s="307">
        <v>42717.59</v>
      </c>
    </row>
    <row r="683" spans="1:4" ht="9" customHeight="1">
      <c r="A683" s="305" t="s">
        <v>14424</v>
      </c>
      <c r="B683" s="306" t="s">
        <v>5599</v>
      </c>
      <c r="C683" s="305" t="s">
        <v>2352</v>
      </c>
      <c r="D683" s="307">
        <v>53492.18</v>
      </c>
    </row>
    <row r="684" spans="1:4" ht="9" customHeight="1">
      <c r="A684" s="305" t="s">
        <v>14425</v>
      </c>
      <c r="B684" s="306" t="s">
        <v>5600</v>
      </c>
      <c r="C684" s="305" t="s">
        <v>2352</v>
      </c>
      <c r="D684" s="307">
        <v>48703.28</v>
      </c>
    </row>
    <row r="685" spans="1:4" ht="9" customHeight="1">
      <c r="A685" s="305" t="s">
        <v>14426</v>
      </c>
      <c r="B685" s="306" t="s">
        <v>5601</v>
      </c>
      <c r="C685" s="305" t="s">
        <v>2352</v>
      </c>
      <c r="D685" s="307">
        <v>68050.97</v>
      </c>
    </row>
    <row r="686" spans="1:4" ht="9" customHeight="1">
      <c r="A686" s="305" t="s">
        <v>14427</v>
      </c>
      <c r="B686" s="306" t="s">
        <v>5602</v>
      </c>
      <c r="C686" s="305" t="s">
        <v>2352</v>
      </c>
      <c r="D686" s="307">
        <v>62183.29</v>
      </c>
    </row>
    <row r="687" spans="1:4" ht="9" customHeight="1">
      <c r="A687" s="305" t="s">
        <v>14428</v>
      </c>
      <c r="B687" s="306" t="s">
        <v>5603</v>
      </c>
      <c r="C687" s="305" t="s">
        <v>2352</v>
      </c>
      <c r="D687" s="307">
        <v>11621.92</v>
      </c>
    </row>
    <row r="688" spans="1:4" ht="9" customHeight="1">
      <c r="A688" s="305" t="s">
        <v>14429</v>
      </c>
      <c r="B688" s="306" t="s">
        <v>5604</v>
      </c>
      <c r="C688" s="305" t="s">
        <v>2352</v>
      </c>
      <c r="D688" s="307">
        <v>10524.66</v>
      </c>
    </row>
    <row r="689" spans="1:4" ht="9" customHeight="1">
      <c r="A689" s="305" t="s">
        <v>14430</v>
      </c>
      <c r="B689" s="306" t="s">
        <v>5605</v>
      </c>
      <c r="C689" s="305" t="s">
        <v>2352</v>
      </c>
      <c r="D689" s="307">
        <v>12117.61</v>
      </c>
    </row>
    <row r="690" spans="1:4" ht="9" customHeight="1">
      <c r="A690" s="305" t="s">
        <v>14431</v>
      </c>
      <c r="B690" s="306" t="s">
        <v>5606</v>
      </c>
      <c r="C690" s="305" t="s">
        <v>2352</v>
      </c>
      <c r="D690" s="307">
        <v>11109.41</v>
      </c>
    </row>
    <row r="691" spans="1:4" ht="9" customHeight="1">
      <c r="A691" s="305" t="s">
        <v>14432</v>
      </c>
      <c r="B691" s="306" t="s">
        <v>5607</v>
      </c>
      <c r="C691" s="305" t="s">
        <v>2352</v>
      </c>
      <c r="D691" s="307">
        <v>13012.5</v>
      </c>
    </row>
    <row r="692" spans="1:4" ht="9" customHeight="1">
      <c r="A692" s="305" t="s">
        <v>14433</v>
      </c>
      <c r="B692" s="306" t="s">
        <v>5608</v>
      </c>
      <c r="C692" s="305" t="s">
        <v>2352</v>
      </c>
      <c r="D692" s="307">
        <v>11849.17</v>
      </c>
    </row>
    <row r="693" spans="1:4" ht="9" customHeight="1">
      <c r="A693" s="305" t="s">
        <v>14434</v>
      </c>
      <c r="B693" s="306" t="s">
        <v>5609</v>
      </c>
      <c r="C693" s="305" t="s">
        <v>2352</v>
      </c>
      <c r="D693" s="307">
        <v>16311</v>
      </c>
    </row>
    <row r="694" spans="1:4" ht="9" customHeight="1">
      <c r="A694" s="305" t="s">
        <v>14435</v>
      </c>
      <c r="B694" s="306" t="s">
        <v>5610</v>
      </c>
      <c r="C694" s="305" t="s">
        <v>2352</v>
      </c>
      <c r="D694" s="307">
        <v>14948.13</v>
      </c>
    </row>
    <row r="695" spans="1:4" ht="9" customHeight="1">
      <c r="A695" s="305" t="s">
        <v>14436</v>
      </c>
      <c r="B695" s="306" t="s">
        <v>5611</v>
      </c>
      <c r="C695" s="305" t="s">
        <v>2352</v>
      </c>
      <c r="D695" s="307">
        <v>18252.37</v>
      </c>
    </row>
    <row r="696" spans="1:4" ht="9" customHeight="1">
      <c r="A696" s="305" t="s">
        <v>14437</v>
      </c>
      <c r="B696" s="306" t="s">
        <v>5612</v>
      </c>
      <c r="C696" s="305" t="s">
        <v>2352</v>
      </c>
      <c r="D696" s="307">
        <v>16506.580000000002</v>
      </c>
    </row>
    <row r="697" spans="1:4" ht="9" customHeight="1">
      <c r="A697" s="305" t="s">
        <v>14438</v>
      </c>
      <c r="B697" s="306" t="s">
        <v>5613</v>
      </c>
      <c r="C697" s="305" t="s">
        <v>2352</v>
      </c>
      <c r="D697" s="307">
        <v>18913.919999999998</v>
      </c>
    </row>
    <row r="698" spans="1:4" ht="9" customHeight="1">
      <c r="A698" s="305" t="s">
        <v>14439</v>
      </c>
      <c r="B698" s="306" t="s">
        <v>5614</v>
      </c>
      <c r="C698" s="305" t="s">
        <v>2352</v>
      </c>
      <c r="D698" s="307">
        <v>17281.560000000001</v>
      </c>
    </row>
    <row r="699" spans="1:4" ht="9" customHeight="1">
      <c r="A699" s="305" t="s">
        <v>14440</v>
      </c>
      <c r="B699" s="306" t="s">
        <v>5615</v>
      </c>
      <c r="C699" s="305" t="s">
        <v>2352</v>
      </c>
      <c r="D699" s="307">
        <v>20395.45</v>
      </c>
    </row>
    <row r="700" spans="1:4" ht="9" customHeight="1">
      <c r="A700" s="305" t="s">
        <v>14441</v>
      </c>
      <c r="B700" s="306" t="s">
        <v>5616</v>
      </c>
      <c r="C700" s="305" t="s">
        <v>2352</v>
      </c>
      <c r="D700" s="307">
        <v>18563.78</v>
      </c>
    </row>
    <row r="701" spans="1:4" ht="9" customHeight="1">
      <c r="A701" s="305" t="s">
        <v>14442</v>
      </c>
      <c r="B701" s="306" t="s">
        <v>5617</v>
      </c>
      <c r="C701" s="305" t="s">
        <v>2352</v>
      </c>
      <c r="D701" s="307">
        <v>26159.08</v>
      </c>
    </row>
    <row r="702" spans="1:4" ht="9" customHeight="1">
      <c r="A702" s="305" t="s">
        <v>14443</v>
      </c>
      <c r="B702" s="306" t="s">
        <v>5618</v>
      </c>
      <c r="C702" s="305" t="s">
        <v>2352</v>
      </c>
      <c r="D702" s="307">
        <v>23868.87</v>
      </c>
    </row>
    <row r="703" spans="1:4" ht="9" customHeight="1">
      <c r="A703" s="305" t="s">
        <v>14444</v>
      </c>
      <c r="B703" s="306" t="s">
        <v>5619</v>
      </c>
      <c r="C703" s="305" t="s">
        <v>2352</v>
      </c>
      <c r="D703" s="307">
        <v>24731.46</v>
      </c>
    </row>
    <row r="704" spans="1:4" ht="9" customHeight="1">
      <c r="A704" s="305" t="s">
        <v>14445</v>
      </c>
      <c r="B704" s="306" t="s">
        <v>5620</v>
      </c>
      <c r="C704" s="305" t="s">
        <v>2352</v>
      </c>
      <c r="D704" s="307">
        <v>22330.5</v>
      </c>
    </row>
    <row r="705" spans="1:4" ht="9" customHeight="1">
      <c r="A705" s="305" t="s">
        <v>14446</v>
      </c>
      <c r="B705" s="306" t="s">
        <v>5621</v>
      </c>
      <c r="C705" s="305" t="s">
        <v>2352</v>
      </c>
      <c r="D705" s="307">
        <v>26392.13</v>
      </c>
    </row>
    <row r="706" spans="1:4" ht="9" customHeight="1">
      <c r="A706" s="305" t="s">
        <v>14447</v>
      </c>
      <c r="B706" s="306" t="s">
        <v>5622</v>
      </c>
      <c r="C706" s="305" t="s">
        <v>2352</v>
      </c>
      <c r="D706" s="307">
        <v>23983.23</v>
      </c>
    </row>
    <row r="707" spans="1:4" ht="9" customHeight="1">
      <c r="A707" s="305" t="s">
        <v>14448</v>
      </c>
      <c r="B707" s="306" t="s">
        <v>5623</v>
      </c>
      <c r="C707" s="305" t="s">
        <v>2352</v>
      </c>
      <c r="D707" s="307">
        <v>29341.58</v>
      </c>
    </row>
    <row r="708" spans="1:4" ht="9" customHeight="1">
      <c r="A708" s="305" t="s">
        <v>14449</v>
      </c>
      <c r="B708" s="306" t="s">
        <v>5624</v>
      </c>
      <c r="C708" s="305" t="s">
        <v>2352</v>
      </c>
      <c r="D708" s="307">
        <v>26770.53</v>
      </c>
    </row>
    <row r="709" spans="1:4" ht="9" customHeight="1">
      <c r="A709" s="305" t="s">
        <v>14450</v>
      </c>
      <c r="B709" s="306" t="s">
        <v>5625</v>
      </c>
      <c r="C709" s="305" t="s">
        <v>2352</v>
      </c>
      <c r="D709" s="307">
        <v>37390.39</v>
      </c>
    </row>
    <row r="710" spans="1:4" ht="9" customHeight="1">
      <c r="A710" s="305" t="s">
        <v>14451</v>
      </c>
      <c r="B710" s="306" t="s">
        <v>5626</v>
      </c>
      <c r="C710" s="305" t="s">
        <v>2352</v>
      </c>
      <c r="D710" s="307">
        <v>34239.519999999997</v>
      </c>
    </row>
    <row r="711" spans="1:4" ht="9" customHeight="1">
      <c r="A711" s="305" t="s">
        <v>14452</v>
      </c>
      <c r="B711" s="306" t="s">
        <v>5627</v>
      </c>
      <c r="C711" s="305" t="s">
        <v>2352</v>
      </c>
      <c r="D711" s="307">
        <v>35321.01</v>
      </c>
    </row>
    <row r="712" spans="1:4" ht="9" customHeight="1">
      <c r="A712" s="305" t="s">
        <v>14453</v>
      </c>
      <c r="B712" s="306" t="s">
        <v>5628</v>
      </c>
      <c r="C712" s="305" t="s">
        <v>2352</v>
      </c>
      <c r="D712" s="307">
        <v>31841.91</v>
      </c>
    </row>
    <row r="713" spans="1:4" ht="9" customHeight="1">
      <c r="A713" s="305" t="s">
        <v>14454</v>
      </c>
      <c r="B713" s="306" t="s">
        <v>5629</v>
      </c>
      <c r="C713" s="305" t="s">
        <v>2352</v>
      </c>
      <c r="D713" s="307">
        <v>37629.96</v>
      </c>
    </row>
    <row r="714" spans="1:4" ht="9" customHeight="1">
      <c r="A714" s="305" t="s">
        <v>14455</v>
      </c>
      <c r="B714" s="306" t="s">
        <v>5630</v>
      </c>
      <c r="C714" s="305" t="s">
        <v>2352</v>
      </c>
      <c r="D714" s="307">
        <v>34137.07</v>
      </c>
    </row>
    <row r="715" spans="1:4" ht="9" customHeight="1">
      <c r="A715" s="305" t="s">
        <v>14456</v>
      </c>
      <c r="B715" s="306" t="s">
        <v>5631</v>
      </c>
      <c r="C715" s="305" t="s">
        <v>2352</v>
      </c>
      <c r="D715" s="307">
        <v>41157.26</v>
      </c>
    </row>
    <row r="716" spans="1:4" ht="9" customHeight="1">
      <c r="A716" s="305" t="s">
        <v>14457</v>
      </c>
      <c r="B716" s="306" t="s">
        <v>5632</v>
      </c>
      <c r="C716" s="305" t="s">
        <v>2352</v>
      </c>
      <c r="D716" s="307">
        <v>37357.629999999997</v>
      </c>
    </row>
    <row r="717" spans="1:4" ht="9" customHeight="1">
      <c r="A717" s="305" t="s">
        <v>14458</v>
      </c>
      <c r="B717" s="306" t="s">
        <v>5633</v>
      </c>
      <c r="C717" s="305" t="s">
        <v>2352</v>
      </c>
      <c r="D717" s="307">
        <v>52375.61</v>
      </c>
    </row>
    <row r="718" spans="1:4" ht="9" customHeight="1">
      <c r="A718" s="305" t="s">
        <v>14459</v>
      </c>
      <c r="B718" s="306" t="s">
        <v>5634</v>
      </c>
      <c r="C718" s="305" t="s">
        <v>2352</v>
      </c>
      <c r="D718" s="307">
        <v>47778.71</v>
      </c>
    </row>
    <row r="719" spans="1:4" ht="9" customHeight="1">
      <c r="A719" s="305" t="s">
        <v>14460</v>
      </c>
      <c r="B719" s="306" t="s">
        <v>5635</v>
      </c>
      <c r="C719" s="305" t="s">
        <v>2352</v>
      </c>
      <c r="D719" s="307">
        <v>17174.900000000001</v>
      </c>
    </row>
    <row r="720" spans="1:4" ht="9" customHeight="1">
      <c r="A720" s="305" t="s">
        <v>14461</v>
      </c>
      <c r="B720" s="306" t="s">
        <v>5636</v>
      </c>
      <c r="C720" s="305" t="s">
        <v>2352</v>
      </c>
      <c r="D720" s="307">
        <v>15575.41</v>
      </c>
    </row>
    <row r="721" spans="1:4" ht="9" customHeight="1">
      <c r="A721" s="305" t="s">
        <v>14462</v>
      </c>
      <c r="B721" s="306" t="s">
        <v>5637</v>
      </c>
      <c r="C721" s="305" t="s">
        <v>2352</v>
      </c>
      <c r="D721" s="307">
        <v>18646.37</v>
      </c>
    </row>
    <row r="722" spans="1:4" ht="9" customHeight="1">
      <c r="A722" s="305" t="s">
        <v>14463</v>
      </c>
      <c r="B722" s="306" t="s">
        <v>5638</v>
      </c>
      <c r="C722" s="305" t="s">
        <v>2352</v>
      </c>
      <c r="D722" s="307">
        <v>17023.72</v>
      </c>
    </row>
    <row r="723" spans="1:4" ht="9" customHeight="1">
      <c r="A723" s="305" t="s">
        <v>14464</v>
      </c>
      <c r="B723" s="306" t="s">
        <v>5639</v>
      </c>
      <c r="C723" s="305" t="s">
        <v>2352</v>
      </c>
      <c r="D723" s="307">
        <v>19380.05</v>
      </c>
    </row>
    <row r="724" spans="1:4" ht="9" customHeight="1">
      <c r="A724" s="305" t="s">
        <v>14465</v>
      </c>
      <c r="B724" s="306" t="s">
        <v>5640</v>
      </c>
      <c r="C724" s="305" t="s">
        <v>2352</v>
      </c>
      <c r="D724" s="307">
        <v>17572.830000000002</v>
      </c>
    </row>
    <row r="725" spans="1:4" ht="9" customHeight="1">
      <c r="A725" s="305" t="s">
        <v>14466</v>
      </c>
      <c r="B725" s="306" t="s">
        <v>5641</v>
      </c>
      <c r="C725" s="305" t="s">
        <v>2352</v>
      </c>
      <c r="D725" s="307">
        <v>24501.39</v>
      </c>
    </row>
    <row r="726" spans="1:4" ht="9" customHeight="1">
      <c r="A726" s="305" t="s">
        <v>14467</v>
      </c>
      <c r="B726" s="306" t="s">
        <v>5642</v>
      </c>
      <c r="C726" s="305" t="s">
        <v>2352</v>
      </c>
      <c r="D726" s="307">
        <v>22275</v>
      </c>
    </row>
    <row r="727" spans="1:4" ht="9" customHeight="1">
      <c r="A727" s="305" t="s">
        <v>14468</v>
      </c>
      <c r="B727" s="306" t="s">
        <v>5643</v>
      </c>
      <c r="C727" s="305" t="s">
        <v>2352</v>
      </c>
      <c r="D727" s="307">
        <v>26164.639999999999</v>
      </c>
    </row>
    <row r="728" spans="1:4" ht="9" customHeight="1">
      <c r="A728" s="305" t="s">
        <v>14469</v>
      </c>
      <c r="B728" s="306" t="s">
        <v>5644</v>
      </c>
      <c r="C728" s="305" t="s">
        <v>2352</v>
      </c>
      <c r="D728" s="307">
        <v>23585.29</v>
      </c>
    </row>
    <row r="729" spans="1:4" ht="9" customHeight="1">
      <c r="A729" s="305" t="s">
        <v>14470</v>
      </c>
      <c r="B729" s="306" t="s">
        <v>5645</v>
      </c>
      <c r="C729" s="305" t="s">
        <v>2352</v>
      </c>
      <c r="D729" s="307">
        <v>28251.66</v>
      </c>
    </row>
    <row r="730" spans="1:4" ht="9" customHeight="1">
      <c r="A730" s="305" t="s">
        <v>14471</v>
      </c>
      <c r="B730" s="306" t="s">
        <v>5646</v>
      </c>
      <c r="C730" s="305" t="s">
        <v>2352</v>
      </c>
      <c r="D730" s="307">
        <v>25662.31</v>
      </c>
    </row>
    <row r="731" spans="1:4" ht="9" customHeight="1">
      <c r="A731" s="305" t="s">
        <v>14472</v>
      </c>
      <c r="B731" s="306" t="s">
        <v>5647</v>
      </c>
      <c r="C731" s="305" t="s">
        <v>2352</v>
      </c>
      <c r="D731" s="307">
        <v>31051.8</v>
      </c>
    </row>
    <row r="732" spans="1:4" ht="9" customHeight="1">
      <c r="A732" s="305" t="s">
        <v>14473</v>
      </c>
      <c r="B732" s="306" t="s">
        <v>5648</v>
      </c>
      <c r="C732" s="305" t="s">
        <v>2352</v>
      </c>
      <c r="D732" s="307">
        <v>28134.54</v>
      </c>
    </row>
    <row r="733" spans="1:4" ht="9" customHeight="1">
      <c r="A733" s="305" t="s">
        <v>14474</v>
      </c>
      <c r="B733" s="306" t="s">
        <v>5649</v>
      </c>
      <c r="C733" s="305" t="s">
        <v>2352</v>
      </c>
      <c r="D733" s="307">
        <v>39499.660000000003</v>
      </c>
    </row>
    <row r="734" spans="1:4" ht="9" customHeight="1">
      <c r="A734" s="305" t="s">
        <v>14475</v>
      </c>
      <c r="B734" s="306" t="s">
        <v>5650</v>
      </c>
      <c r="C734" s="305" t="s">
        <v>2352</v>
      </c>
      <c r="D734" s="307">
        <v>35908.160000000003</v>
      </c>
    </row>
    <row r="735" spans="1:4" ht="9" customHeight="1">
      <c r="A735" s="305" t="s">
        <v>14476</v>
      </c>
      <c r="B735" s="306" t="s">
        <v>5651</v>
      </c>
      <c r="C735" s="305" t="s">
        <v>2352</v>
      </c>
      <c r="D735" s="307">
        <v>37277.17</v>
      </c>
    </row>
    <row r="736" spans="1:4" ht="9" customHeight="1">
      <c r="A736" s="305" t="s">
        <v>14477</v>
      </c>
      <c r="B736" s="306" t="s">
        <v>5652</v>
      </c>
      <c r="C736" s="305" t="s">
        <v>2352</v>
      </c>
      <c r="D736" s="307">
        <v>33669.9</v>
      </c>
    </row>
    <row r="737" spans="1:4" ht="9" customHeight="1">
      <c r="A737" s="305" t="s">
        <v>14478</v>
      </c>
      <c r="B737" s="306" t="s">
        <v>5653</v>
      </c>
      <c r="C737" s="305" t="s">
        <v>2352</v>
      </c>
      <c r="D737" s="307">
        <v>40253.589999999997</v>
      </c>
    </row>
    <row r="738" spans="1:4" ht="9" customHeight="1">
      <c r="A738" s="305" t="s">
        <v>14479</v>
      </c>
      <c r="B738" s="306" t="s">
        <v>5654</v>
      </c>
      <c r="C738" s="305" t="s">
        <v>2352</v>
      </c>
      <c r="D738" s="307">
        <v>36619.43</v>
      </c>
    </row>
    <row r="739" spans="1:4" ht="9" customHeight="1">
      <c r="A739" s="305" t="s">
        <v>14480</v>
      </c>
      <c r="B739" s="306" t="s">
        <v>5655</v>
      </c>
      <c r="C739" s="305" t="s">
        <v>2352</v>
      </c>
      <c r="D739" s="307">
        <v>45927.47</v>
      </c>
    </row>
    <row r="740" spans="1:4" ht="9" customHeight="1">
      <c r="A740" s="305" t="s">
        <v>14481</v>
      </c>
      <c r="B740" s="306" t="s">
        <v>5656</v>
      </c>
      <c r="C740" s="305" t="s">
        <v>2352</v>
      </c>
      <c r="D740" s="307">
        <v>41861.43</v>
      </c>
    </row>
    <row r="741" spans="1:4" ht="9" customHeight="1">
      <c r="A741" s="305" t="s">
        <v>14482</v>
      </c>
      <c r="B741" s="306" t="s">
        <v>5657</v>
      </c>
      <c r="C741" s="305" t="s">
        <v>2352</v>
      </c>
      <c r="D741" s="307">
        <v>58372</v>
      </c>
    </row>
    <row r="742" spans="1:4" ht="9" customHeight="1">
      <c r="A742" s="305" t="s">
        <v>14483</v>
      </c>
      <c r="B742" s="306" t="s">
        <v>5658</v>
      </c>
      <c r="C742" s="305" t="s">
        <v>2352</v>
      </c>
      <c r="D742" s="307">
        <v>53382.080000000002</v>
      </c>
    </row>
    <row r="743" spans="1:4" ht="9" customHeight="1">
      <c r="A743" s="305" t="s">
        <v>14484</v>
      </c>
      <c r="B743" s="306" t="s">
        <v>5659</v>
      </c>
      <c r="C743" s="305" t="s">
        <v>2352</v>
      </c>
      <c r="D743" s="307">
        <v>52888.7</v>
      </c>
    </row>
    <row r="744" spans="1:4" ht="9" customHeight="1">
      <c r="A744" s="305" t="s">
        <v>14485</v>
      </c>
      <c r="B744" s="306" t="s">
        <v>5660</v>
      </c>
      <c r="C744" s="305" t="s">
        <v>2352</v>
      </c>
      <c r="D744" s="307">
        <v>47673.120000000003</v>
      </c>
    </row>
    <row r="745" spans="1:4" ht="9" customHeight="1">
      <c r="A745" s="305" t="s">
        <v>14486</v>
      </c>
      <c r="B745" s="306" t="s">
        <v>5661</v>
      </c>
      <c r="C745" s="305" t="s">
        <v>2352</v>
      </c>
      <c r="D745" s="307">
        <v>54797.99</v>
      </c>
    </row>
    <row r="746" spans="1:4" ht="9" customHeight="1">
      <c r="A746" s="305" t="s">
        <v>14487</v>
      </c>
      <c r="B746" s="306" t="s">
        <v>5662</v>
      </c>
      <c r="C746" s="305" t="s">
        <v>2352</v>
      </c>
      <c r="D746" s="307">
        <v>49652.959999999999</v>
      </c>
    </row>
    <row r="747" spans="1:4" ht="9" customHeight="1">
      <c r="A747" s="305" t="s">
        <v>14488</v>
      </c>
      <c r="B747" s="306" t="s">
        <v>5663</v>
      </c>
      <c r="C747" s="305" t="s">
        <v>2352</v>
      </c>
      <c r="D747" s="307">
        <v>66550.53</v>
      </c>
    </row>
    <row r="748" spans="1:4" ht="9" customHeight="1">
      <c r="A748" s="305" t="s">
        <v>14489</v>
      </c>
      <c r="B748" s="306" t="s">
        <v>5664</v>
      </c>
      <c r="C748" s="305" t="s">
        <v>2352</v>
      </c>
      <c r="D748" s="307">
        <v>60808.79</v>
      </c>
    </row>
    <row r="749" spans="1:4" ht="9" customHeight="1">
      <c r="A749" s="305" t="s">
        <v>14490</v>
      </c>
      <c r="B749" s="306" t="s">
        <v>5665</v>
      </c>
      <c r="C749" s="305" t="s">
        <v>2352</v>
      </c>
      <c r="D749" s="307">
        <v>84642.44</v>
      </c>
    </row>
    <row r="750" spans="1:4" ht="9" customHeight="1">
      <c r="A750" s="305" t="s">
        <v>14491</v>
      </c>
      <c r="B750" s="306" t="s">
        <v>5666</v>
      </c>
      <c r="C750" s="305" t="s">
        <v>2352</v>
      </c>
      <c r="D750" s="307">
        <v>77530.78</v>
      </c>
    </row>
    <row r="751" spans="1:4" ht="9" customHeight="1">
      <c r="A751" s="305" t="s">
        <v>14492</v>
      </c>
      <c r="B751" s="306" t="s">
        <v>5667</v>
      </c>
      <c r="C751" s="305" t="s">
        <v>36</v>
      </c>
      <c r="D751" s="307">
        <v>4060.02</v>
      </c>
    </row>
    <row r="752" spans="1:4" ht="9" customHeight="1">
      <c r="A752" s="305" t="s">
        <v>14493</v>
      </c>
      <c r="B752" s="306" t="s">
        <v>5668</v>
      </c>
      <c r="C752" s="305" t="s">
        <v>36</v>
      </c>
      <c r="D752" s="307">
        <v>3733.43</v>
      </c>
    </row>
    <row r="753" spans="1:4" ht="9" customHeight="1">
      <c r="A753" s="305" t="s">
        <v>14494</v>
      </c>
      <c r="B753" s="306" t="s">
        <v>5669</v>
      </c>
      <c r="C753" s="305" t="s">
        <v>36</v>
      </c>
      <c r="D753" s="307">
        <v>3468.46</v>
      </c>
    </row>
    <row r="754" spans="1:4" ht="9" customHeight="1">
      <c r="A754" s="305" t="s">
        <v>14495</v>
      </c>
      <c r="B754" s="306" t="s">
        <v>5670</v>
      </c>
      <c r="C754" s="305" t="s">
        <v>36</v>
      </c>
      <c r="D754" s="307">
        <v>3141.87</v>
      </c>
    </row>
    <row r="755" spans="1:4" ht="9" customHeight="1">
      <c r="A755" s="305" t="s">
        <v>14496</v>
      </c>
      <c r="B755" s="306" t="s">
        <v>5671</v>
      </c>
      <c r="C755" s="305" t="s">
        <v>36</v>
      </c>
      <c r="D755" s="307">
        <v>5157.78</v>
      </c>
    </row>
    <row r="756" spans="1:4" ht="9" customHeight="1">
      <c r="A756" s="305" t="s">
        <v>14497</v>
      </c>
      <c r="B756" s="306" t="s">
        <v>5672</v>
      </c>
      <c r="C756" s="305" t="s">
        <v>36</v>
      </c>
      <c r="D756" s="307">
        <v>4727.3599999999997</v>
      </c>
    </row>
    <row r="757" spans="1:4" ht="9" customHeight="1">
      <c r="A757" s="305" t="s">
        <v>14498</v>
      </c>
      <c r="B757" s="306" t="s">
        <v>5673</v>
      </c>
      <c r="C757" s="305" t="s">
        <v>36</v>
      </c>
      <c r="D757" s="307">
        <v>5446.9</v>
      </c>
    </row>
    <row r="758" spans="1:4" ht="9" customHeight="1">
      <c r="A758" s="305" t="s">
        <v>14499</v>
      </c>
      <c r="B758" s="306" t="s">
        <v>5674</v>
      </c>
      <c r="C758" s="305" t="s">
        <v>36</v>
      </c>
      <c r="D758" s="307">
        <v>5016.4799999999996</v>
      </c>
    </row>
    <row r="759" spans="1:4" ht="9" customHeight="1">
      <c r="A759" s="305" t="s">
        <v>14500</v>
      </c>
      <c r="B759" s="306" t="s">
        <v>5675</v>
      </c>
      <c r="C759" s="305" t="s">
        <v>36</v>
      </c>
      <c r="D759" s="307">
        <v>3743.57</v>
      </c>
    </row>
    <row r="760" spans="1:4" ht="9" customHeight="1">
      <c r="A760" s="305" t="s">
        <v>14501</v>
      </c>
      <c r="B760" s="306" t="s">
        <v>5676</v>
      </c>
      <c r="C760" s="305" t="s">
        <v>36</v>
      </c>
      <c r="D760" s="307">
        <v>3416.98</v>
      </c>
    </row>
    <row r="761" spans="1:4" ht="9" customHeight="1">
      <c r="A761" s="305" t="s">
        <v>14502</v>
      </c>
      <c r="B761" s="306" t="s">
        <v>5677</v>
      </c>
      <c r="C761" s="305" t="s">
        <v>36</v>
      </c>
      <c r="D761" s="307">
        <v>4287.3100000000004</v>
      </c>
    </row>
    <row r="762" spans="1:4" ht="9" customHeight="1">
      <c r="A762" s="305" t="s">
        <v>14503</v>
      </c>
      <c r="B762" s="306" t="s">
        <v>5678</v>
      </c>
      <c r="C762" s="305" t="s">
        <v>36</v>
      </c>
      <c r="D762" s="307">
        <v>3960.72</v>
      </c>
    </row>
    <row r="763" spans="1:4" ht="9" customHeight="1">
      <c r="A763" s="305" t="s">
        <v>14504</v>
      </c>
      <c r="B763" s="306" t="s">
        <v>5679</v>
      </c>
      <c r="C763" s="305" t="s">
        <v>36</v>
      </c>
      <c r="D763" s="307">
        <v>4754.66</v>
      </c>
    </row>
    <row r="764" spans="1:4" ht="9" customHeight="1">
      <c r="A764" s="305" t="s">
        <v>14505</v>
      </c>
      <c r="B764" s="306" t="s">
        <v>5680</v>
      </c>
      <c r="C764" s="305" t="s">
        <v>36</v>
      </c>
      <c r="D764" s="307">
        <v>4428.07</v>
      </c>
    </row>
    <row r="765" spans="1:4" ht="9" customHeight="1">
      <c r="A765" s="305" t="s">
        <v>14506</v>
      </c>
      <c r="B765" s="306" t="s">
        <v>5681</v>
      </c>
      <c r="C765" s="305" t="s">
        <v>36</v>
      </c>
      <c r="D765" s="307">
        <v>5864.21</v>
      </c>
    </row>
    <row r="766" spans="1:4" ht="9" customHeight="1">
      <c r="A766" s="305" t="s">
        <v>14507</v>
      </c>
      <c r="B766" s="306" t="s">
        <v>5682</v>
      </c>
      <c r="C766" s="305" t="s">
        <v>36</v>
      </c>
      <c r="D766" s="307">
        <v>5441.68</v>
      </c>
    </row>
    <row r="767" spans="1:4" ht="9" customHeight="1">
      <c r="A767" s="305" t="s">
        <v>14508</v>
      </c>
      <c r="B767" s="306" t="s">
        <v>5683</v>
      </c>
      <c r="C767" s="305" t="s">
        <v>36</v>
      </c>
      <c r="D767" s="307">
        <v>5140.0200000000004</v>
      </c>
    </row>
    <row r="768" spans="1:4" ht="9" customHeight="1">
      <c r="A768" s="305" t="s">
        <v>14509</v>
      </c>
      <c r="B768" s="306" t="s">
        <v>5684</v>
      </c>
      <c r="C768" s="305" t="s">
        <v>36</v>
      </c>
      <c r="D768" s="307">
        <v>4717.49</v>
      </c>
    </row>
    <row r="769" spans="1:4" ht="9" customHeight="1">
      <c r="A769" s="305" t="s">
        <v>14510</v>
      </c>
      <c r="B769" s="306" t="s">
        <v>5685</v>
      </c>
      <c r="C769" s="305" t="s">
        <v>36</v>
      </c>
      <c r="D769" s="307">
        <v>8130.5</v>
      </c>
    </row>
    <row r="770" spans="1:4" ht="9" customHeight="1">
      <c r="A770" s="305" t="s">
        <v>14511</v>
      </c>
      <c r="B770" s="306" t="s">
        <v>5686</v>
      </c>
      <c r="C770" s="305" t="s">
        <v>36</v>
      </c>
      <c r="D770" s="307">
        <v>7454.04</v>
      </c>
    </row>
    <row r="771" spans="1:4" ht="9" customHeight="1">
      <c r="A771" s="305" t="s">
        <v>14512</v>
      </c>
      <c r="B771" s="306" t="s">
        <v>5687</v>
      </c>
      <c r="C771" s="305" t="s">
        <v>36</v>
      </c>
      <c r="D771" s="307">
        <v>8357.1</v>
      </c>
    </row>
    <row r="772" spans="1:4" ht="9" customHeight="1">
      <c r="A772" s="305" t="s">
        <v>14513</v>
      </c>
      <c r="B772" s="306" t="s">
        <v>5688</v>
      </c>
      <c r="C772" s="305" t="s">
        <v>36</v>
      </c>
      <c r="D772" s="307">
        <v>7680.64</v>
      </c>
    </row>
    <row r="773" spans="1:4" ht="9" customHeight="1">
      <c r="A773" s="305" t="s">
        <v>14514</v>
      </c>
      <c r="B773" s="306" t="s">
        <v>5689</v>
      </c>
      <c r="C773" s="305" t="s">
        <v>36</v>
      </c>
      <c r="D773" s="307">
        <v>5852.08</v>
      </c>
    </row>
    <row r="774" spans="1:4" ht="9" customHeight="1">
      <c r="A774" s="305" t="s">
        <v>14515</v>
      </c>
      <c r="B774" s="306" t="s">
        <v>5690</v>
      </c>
      <c r="C774" s="305" t="s">
        <v>36</v>
      </c>
      <c r="D774" s="307">
        <v>5429.54</v>
      </c>
    </row>
    <row r="775" spans="1:4" ht="9" customHeight="1">
      <c r="A775" s="305" t="s">
        <v>14516</v>
      </c>
      <c r="B775" s="306" t="s">
        <v>5691</v>
      </c>
      <c r="C775" s="305" t="s">
        <v>36</v>
      </c>
      <c r="D775" s="307">
        <v>6580.76</v>
      </c>
    </row>
    <row r="776" spans="1:4" ht="9" customHeight="1">
      <c r="A776" s="305" t="s">
        <v>14517</v>
      </c>
      <c r="B776" s="306" t="s">
        <v>5692</v>
      </c>
      <c r="C776" s="305" t="s">
        <v>36</v>
      </c>
      <c r="D776" s="307">
        <v>6030.53</v>
      </c>
    </row>
    <row r="777" spans="1:4" ht="9" customHeight="1">
      <c r="A777" s="305" t="s">
        <v>14518</v>
      </c>
      <c r="B777" s="306" t="s">
        <v>5693</v>
      </c>
      <c r="C777" s="305" t="s">
        <v>36</v>
      </c>
      <c r="D777" s="307">
        <v>7577.57</v>
      </c>
    </row>
    <row r="778" spans="1:4" ht="9" customHeight="1">
      <c r="A778" s="305" t="s">
        <v>14519</v>
      </c>
      <c r="B778" s="306" t="s">
        <v>5694</v>
      </c>
      <c r="C778" s="305" t="s">
        <v>36</v>
      </c>
      <c r="D778" s="307">
        <v>7027.34</v>
      </c>
    </row>
    <row r="779" spans="1:4" ht="9" customHeight="1">
      <c r="A779" s="305" t="s">
        <v>14520</v>
      </c>
      <c r="B779" s="306" t="s">
        <v>5695</v>
      </c>
      <c r="C779" s="305" t="s">
        <v>36</v>
      </c>
      <c r="D779" s="307">
        <v>7549.52</v>
      </c>
    </row>
    <row r="780" spans="1:4" ht="9" customHeight="1">
      <c r="A780" s="305" t="s">
        <v>14521</v>
      </c>
      <c r="B780" s="306" t="s">
        <v>5696</v>
      </c>
      <c r="C780" s="305" t="s">
        <v>36</v>
      </c>
      <c r="D780" s="307">
        <v>7018.4</v>
      </c>
    </row>
    <row r="781" spans="1:4" ht="9" customHeight="1">
      <c r="A781" s="305" t="s">
        <v>14522</v>
      </c>
      <c r="B781" s="306" t="s">
        <v>5697</v>
      </c>
      <c r="C781" s="305" t="s">
        <v>36</v>
      </c>
      <c r="D781" s="307">
        <v>6833.59</v>
      </c>
    </row>
    <row r="782" spans="1:4" ht="9" customHeight="1">
      <c r="A782" s="305" t="s">
        <v>14523</v>
      </c>
      <c r="B782" s="306" t="s">
        <v>5698</v>
      </c>
      <c r="C782" s="305" t="s">
        <v>36</v>
      </c>
      <c r="D782" s="307">
        <v>6302.47</v>
      </c>
    </row>
    <row r="783" spans="1:4" ht="9" customHeight="1">
      <c r="A783" s="305" t="s">
        <v>14524</v>
      </c>
      <c r="B783" s="306" t="s">
        <v>5699</v>
      </c>
      <c r="C783" s="305" t="s">
        <v>36</v>
      </c>
      <c r="D783" s="307">
        <v>10700.18</v>
      </c>
    </row>
    <row r="784" spans="1:4" ht="9" customHeight="1">
      <c r="A784" s="305" t="s">
        <v>14525</v>
      </c>
      <c r="B784" s="306" t="s">
        <v>5700</v>
      </c>
      <c r="C784" s="305" t="s">
        <v>36</v>
      </c>
      <c r="D784" s="307">
        <v>9885.66</v>
      </c>
    </row>
    <row r="785" spans="1:4" ht="9" customHeight="1">
      <c r="A785" s="305" t="s">
        <v>14526</v>
      </c>
      <c r="B785" s="306" t="s">
        <v>5701</v>
      </c>
      <c r="C785" s="305" t="s">
        <v>36</v>
      </c>
      <c r="D785" s="307">
        <v>11637.86</v>
      </c>
    </row>
    <row r="786" spans="1:4" ht="9" customHeight="1">
      <c r="A786" s="305" t="s">
        <v>14527</v>
      </c>
      <c r="B786" s="306" t="s">
        <v>5702</v>
      </c>
      <c r="C786" s="305" t="s">
        <v>36</v>
      </c>
      <c r="D786" s="307">
        <v>10823.34</v>
      </c>
    </row>
    <row r="787" spans="1:4" ht="9" customHeight="1">
      <c r="A787" s="305" t="s">
        <v>14528</v>
      </c>
      <c r="B787" s="306" t="s">
        <v>5703</v>
      </c>
      <c r="C787" s="305" t="s">
        <v>36</v>
      </c>
      <c r="D787" s="307">
        <v>7724.77</v>
      </c>
    </row>
    <row r="788" spans="1:4" ht="9" customHeight="1">
      <c r="A788" s="305" t="s">
        <v>14529</v>
      </c>
      <c r="B788" s="306" t="s">
        <v>5704</v>
      </c>
      <c r="C788" s="305" t="s">
        <v>36</v>
      </c>
      <c r="D788" s="307">
        <v>7054.73</v>
      </c>
    </row>
    <row r="789" spans="1:4" ht="9" customHeight="1">
      <c r="A789" s="305" t="s">
        <v>14530</v>
      </c>
      <c r="B789" s="306" t="s">
        <v>5705</v>
      </c>
      <c r="C789" s="305" t="s">
        <v>36</v>
      </c>
      <c r="D789" s="307">
        <v>8924.65</v>
      </c>
    </row>
    <row r="790" spans="1:4" ht="9" customHeight="1">
      <c r="A790" s="305" t="s">
        <v>14531</v>
      </c>
      <c r="B790" s="306" t="s">
        <v>5706</v>
      </c>
      <c r="C790" s="305" t="s">
        <v>36</v>
      </c>
      <c r="D790" s="307">
        <v>8254.61</v>
      </c>
    </row>
    <row r="791" spans="1:4" ht="9" customHeight="1">
      <c r="A791" s="305" t="s">
        <v>14532</v>
      </c>
      <c r="B791" s="306" t="s">
        <v>5707</v>
      </c>
      <c r="C791" s="305" t="s">
        <v>36</v>
      </c>
      <c r="D791" s="307">
        <v>9597.4500000000007</v>
      </c>
    </row>
    <row r="792" spans="1:4" ht="9" customHeight="1">
      <c r="A792" s="305" t="s">
        <v>14533</v>
      </c>
      <c r="B792" s="306" t="s">
        <v>5708</v>
      </c>
      <c r="C792" s="305" t="s">
        <v>36</v>
      </c>
      <c r="D792" s="307">
        <v>8782.93</v>
      </c>
    </row>
    <row r="793" spans="1:4" ht="9" customHeight="1">
      <c r="A793" s="305" t="s">
        <v>14534</v>
      </c>
      <c r="B793" s="306" t="s">
        <v>5709</v>
      </c>
      <c r="C793" s="305" t="s">
        <v>36</v>
      </c>
      <c r="D793" s="307">
        <v>9633.33</v>
      </c>
    </row>
    <row r="794" spans="1:4" ht="9" customHeight="1">
      <c r="A794" s="305" t="s">
        <v>14535</v>
      </c>
      <c r="B794" s="306" t="s">
        <v>5710</v>
      </c>
      <c r="C794" s="305" t="s">
        <v>36</v>
      </c>
      <c r="D794" s="307">
        <v>8843.48</v>
      </c>
    </row>
    <row r="795" spans="1:4" ht="9" customHeight="1">
      <c r="A795" s="305" t="s">
        <v>14536</v>
      </c>
      <c r="B795" s="306" t="s">
        <v>5711</v>
      </c>
      <c r="C795" s="305" t="s">
        <v>36</v>
      </c>
      <c r="D795" s="307">
        <v>8951.32</v>
      </c>
    </row>
    <row r="796" spans="1:4" ht="9" customHeight="1">
      <c r="A796" s="305" t="s">
        <v>14537</v>
      </c>
      <c r="B796" s="306" t="s">
        <v>5712</v>
      </c>
      <c r="C796" s="305" t="s">
        <v>36</v>
      </c>
      <c r="D796" s="307">
        <v>8161.47</v>
      </c>
    </row>
    <row r="797" spans="1:4" ht="9" customHeight="1">
      <c r="A797" s="305" t="s">
        <v>14538</v>
      </c>
      <c r="B797" s="306" t="s">
        <v>5713</v>
      </c>
      <c r="C797" s="305" t="s">
        <v>36</v>
      </c>
      <c r="D797" s="307">
        <v>14879.24</v>
      </c>
    </row>
    <row r="798" spans="1:4" ht="9" customHeight="1">
      <c r="A798" s="305" t="s">
        <v>14539</v>
      </c>
      <c r="B798" s="306" t="s">
        <v>5714</v>
      </c>
      <c r="C798" s="305" t="s">
        <v>36</v>
      </c>
      <c r="D798" s="307">
        <v>13703.49</v>
      </c>
    </row>
    <row r="799" spans="1:4" ht="9" customHeight="1">
      <c r="A799" s="305" t="s">
        <v>14540</v>
      </c>
      <c r="B799" s="306" t="s">
        <v>5715</v>
      </c>
      <c r="C799" s="305" t="s">
        <v>36</v>
      </c>
      <c r="D799" s="307">
        <v>14772.09</v>
      </c>
    </row>
    <row r="800" spans="1:4" ht="9" customHeight="1">
      <c r="A800" s="305" t="s">
        <v>14541</v>
      </c>
      <c r="B800" s="306" t="s">
        <v>5716</v>
      </c>
      <c r="C800" s="305" t="s">
        <v>36</v>
      </c>
      <c r="D800" s="307">
        <v>13596.34</v>
      </c>
    </row>
    <row r="801" spans="1:4" ht="9" customHeight="1">
      <c r="A801" s="305" t="s">
        <v>14542</v>
      </c>
      <c r="B801" s="306" t="s">
        <v>5717</v>
      </c>
      <c r="C801" s="305" t="s">
        <v>36</v>
      </c>
      <c r="D801" s="307">
        <v>9594.2000000000007</v>
      </c>
    </row>
    <row r="802" spans="1:4" ht="9" customHeight="1">
      <c r="A802" s="305" t="s">
        <v>14543</v>
      </c>
      <c r="B802" s="306" t="s">
        <v>5718</v>
      </c>
      <c r="C802" s="305" t="s">
        <v>36</v>
      </c>
      <c r="D802" s="307">
        <v>8634.6</v>
      </c>
    </row>
    <row r="803" spans="1:4" ht="9" customHeight="1">
      <c r="A803" s="305" t="s">
        <v>14544</v>
      </c>
      <c r="B803" s="306" t="s">
        <v>5719</v>
      </c>
      <c r="C803" s="305" t="s">
        <v>36</v>
      </c>
      <c r="D803" s="307">
        <v>11959.25</v>
      </c>
    </row>
    <row r="804" spans="1:4" ht="9" customHeight="1">
      <c r="A804" s="305" t="s">
        <v>14545</v>
      </c>
      <c r="B804" s="306" t="s">
        <v>5720</v>
      </c>
      <c r="C804" s="305" t="s">
        <v>36</v>
      </c>
      <c r="D804" s="307">
        <v>10999.65</v>
      </c>
    </row>
    <row r="805" spans="1:4" ht="9" customHeight="1">
      <c r="A805" s="305" t="s">
        <v>14546</v>
      </c>
      <c r="B805" s="306" t="s">
        <v>5721</v>
      </c>
      <c r="C805" s="305" t="s">
        <v>36</v>
      </c>
      <c r="D805" s="307">
        <v>13175.66</v>
      </c>
    </row>
    <row r="806" spans="1:4" ht="9" customHeight="1">
      <c r="A806" s="305" t="s">
        <v>14547</v>
      </c>
      <c r="B806" s="306" t="s">
        <v>5722</v>
      </c>
      <c r="C806" s="305" t="s">
        <v>36</v>
      </c>
      <c r="D806" s="307">
        <v>11999.91</v>
      </c>
    </row>
    <row r="807" spans="1:4" ht="9" customHeight="1">
      <c r="A807" s="305" t="s">
        <v>14548</v>
      </c>
      <c r="B807" s="306" t="s">
        <v>5723</v>
      </c>
      <c r="C807" s="305" t="s">
        <v>36</v>
      </c>
      <c r="D807" s="307">
        <v>2434.39</v>
      </c>
    </row>
    <row r="808" spans="1:4" ht="9" customHeight="1">
      <c r="A808" s="305" t="s">
        <v>14549</v>
      </c>
      <c r="B808" s="306" t="s">
        <v>5724</v>
      </c>
      <c r="C808" s="305" t="s">
        <v>36</v>
      </c>
      <c r="D808" s="307">
        <v>2251.46</v>
      </c>
    </row>
    <row r="809" spans="1:4" ht="9" customHeight="1">
      <c r="A809" s="305" t="s">
        <v>14550</v>
      </c>
      <c r="B809" s="306" t="s">
        <v>5725</v>
      </c>
      <c r="C809" s="305" t="s">
        <v>36</v>
      </c>
      <c r="D809" s="307">
        <v>2120.06</v>
      </c>
    </row>
    <row r="810" spans="1:4" ht="9" customHeight="1">
      <c r="A810" s="305" t="s">
        <v>14551</v>
      </c>
      <c r="B810" s="306" t="s">
        <v>5726</v>
      </c>
      <c r="C810" s="305" t="s">
        <v>36</v>
      </c>
      <c r="D810" s="307">
        <v>1937.13</v>
      </c>
    </row>
    <row r="811" spans="1:4" ht="9" customHeight="1">
      <c r="A811" s="305" t="s">
        <v>14552</v>
      </c>
      <c r="B811" s="306" t="s">
        <v>5727</v>
      </c>
      <c r="C811" s="305" t="s">
        <v>36</v>
      </c>
      <c r="D811" s="307">
        <v>3093.64</v>
      </c>
    </row>
    <row r="812" spans="1:4" ht="9" customHeight="1">
      <c r="A812" s="305" t="s">
        <v>14553</v>
      </c>
      <c r="B812" s="306" t="s">
        <v>5728</v>
      </c>
      <c r="C812" s="305" t="s">
        <v>36</v>
      </c>
      <c r="D812" s="307">
        <v>2853.22</v>
      </c>
    </row>
    <row r="813" spans="1:4" ht="9" customHeight="1">
      <c r="A813" s="305" t="s">
        <v>14554</v>
      </c>
      <c r="B813" s="306" t="s">
        <v>5729</v>
      </c>
      <c r="C813" s="305" t="s">
        <v>36</v>
      </c>
      <c r="D813" s="307">
        <v>3247.93</v>
      </c>
    </row>
    <row r="814" spans="1:4" ht="9" customHeight="1">
      <c r="A814" s="305" t="s">
        <v>14555</v>
      </c>
      <c r="B814" s="306" t="s">
        <v>5730</v>
      </c>
      <c r="C814" s="305" t="s">
        <v>36</v>
      </c>
      <c r="D814" s="307">
        <v>3007.5</v>
      </c>
    </row>
    <row r="815" spans="1:4" ht="9" customHeight="1">
      <c r="A815" s="305" t="s">
        <v>14556</v>
      </c>
      <c r="B815" s="306" t="s">
        <v>5731</v>
      </c>
      <c r="C815" s="305" t="s">
        <v>36</v>
      </c>
      <c r="D815" s="307">
        <v>2339.2800000000002</v>
      </c>
    </row>
    <row r="816" spans="1:4" ht="9" customHeight="1">
      <c r="A816" s="305" t="s">
        <v>14557</v>
      </c>
      <c r="B816" s="306" t="s">
        <v>5732</v>
      </c>
      <c r="C816" s="305" t="s">
        <v>36</v>
      </c>
      <c r="D816" s="307">
        <v>2156.35</v>
      </c>
    </row>
    <row r="817" spans="1:4" ht="9" customHeight="1">
      <c r="A817" s="305" t="s">
        <v>14558</v>
      </c>
      <c r="B817" s="306" t="s">
        <v>5733</v>
      </c>
      <c r="C817" s="305" t="s">
        <v>36</v>
      </c>
      <c r="D817" s="307">
        <v>2641.26</v>
      </c>
    </row>
    <row r="818" spans="1:4" ht="9" customHeight="1">
      <c r="A818" s="305" t="s">
        <v>14559</v>
      </c>
      <c r="B818" s="306" t="s">
        <v>5734</v>
      </c>
      <c r="C818" s="305" t="s">
        <v>36</v>
      </c>
      <c r="D818" s="307">
        <v>2458.33</v>
      </c>
    </row>
    <row r="819" spans="1:4" ht="9" customHeight="1">
      <c r="A819" s="305" t="s">
        <v>14560</v>
      </c>
      <c r="B819" s="306" t="s">
        <v>5735</v>
      </c>
      <c r="C819" s="305" t="s">
        <v>36</v>
      </c>
      <c r="D819" s="307">
        <v>2965.73</v>
      </c>
    </row>
    <row r="820" spans="1:4" ht="9" customHeight="1">
      <c r="A820" s="305" t="s">
        <v>14561</v>
      </c>
      <c r="B820" s="306" t="s">
        <v>5736</v>
      </c>
      <c r="C820" s="305" t="s">
        <v>36</v>
      </c>
      <c r="D820" s="307">
        <v>2725.3</v>
      </c>
    </row>
    <row r="821" spans="1:4" ht="9" customHeight="1">
      <c r="A821" s="305" t="s">
        <v>14562</v>
      </c>
      <c r="B821" s="306" t="s">
        <v>5737</v>
      </c>
      <c r="C821" s="305" t="s">
        <v>36</v>
      </c>
      <c r="D821" s="307">
        <v>3417.03</v>
      </c>
    </row>
    <row r="822" spans="1:4" ht="9" customHeight="1">
      <c r="A822" s="305" t="s">
        <v>14563</v>
      </c>
      <c r="B822" s="306" t="s">
        <v>5738</v>
      </c>
      <c r="C822" s="305" t="s">
        <v>36</v>
      </c>
      <c r="D822" s="307">
        <v>3182.03</v>
      </c>
    </row>
    <row r="823" spans="1:4" ht="9" customHeight="1">
      <c r="A823" s="305" t="s">
        <v>14564</v>
      </c>
      <c r="B823" s="306" t="s">
        <v>5739</v>
      </c>
      <c r="C823" s="305" t="s">
        <v>36</v>
      </c>
      <c r="D823" s="307">
        <v>3052.71</v>
      </c>
    </row>
    <row r="824" spans="1:4" ht="9" customHeight="1">
      <c r="A824" s="305" t="s">
        <v>14565</v>
      </c>
      <c r="B824" s="306" t="s">
        <v>5740</v>
      </c>
      <c r="C824" s="305" t="s">
        <v>36</v>
      </c>
      <c r="D824" s="307">
        <v>2817.71</v>
      </c>
    </row>
    <row r="825" spans="1:4" ht="9" customHeight="1">
      <c r="A825" s="305" t="s">
        <v>14566</v>
      </c>
      <c r="B825" s="306" t="s">
        <v>5741</v>
      </c>
      <c r="C825" s="305" t="s">
        <v>36</v>
      </c>
      <c r="D825" s="307">
        <v>4729.3900000000003</v>
      </c>
    </row>
    <row r="826" spans="1:4" ht="9" customHeight="1">
      <c r="A826" s="305" t="s">
        <v>14567</v>
      </c>
      <c r="B826" s="306" t="s">
        <v>5742</v>
      </c>
      <c r="C826" s="305" t="s">
        <v>36</v>
      </c>
      <c r="D826" s="307">
        <v>4352.72</v>
      </c>
    </row>
    <row r="827" spans="1:4" ht="9" customHeight="1">
      <c r="A827" s="305" t="s">
        <v>14568</v>
      </c>
      <c r="B827" s="306" t="s">
        <v>5743</v>
      </c>
      <c r="C827" s="305" t="s">
        <v>36</v>
      </c>
      <c r="D827" s="307">
        <v>5099.22</v>
      </c>
    </row>
    <row r="828" spans="1:4" ht="9" customHeight="1">
      <c r="A828" s="305" t="s">
        <v>14569</v>
      </c>
      <c r="B828" s="306" t="s">
        <v>5744</v>
      </c>
      <c r="C828" s="305" t="s">
        <v>36</v>
      </c>
      <c r="D828" s="307">
        <v>4722.55</v>
      </c>
    </row>
    <row r="829" spans="1:4" ht="9" customHeight="1">
      <c r="A829" s="305" t="s">
        <v>14570</v>
      </c>
      <c r="B829" s="306" t="s">
        <v>5745</v>
      </c>
      <c r="C829" s="305" t="s">
        <v>36</v>
      </c>
      <c r="D829" s="307">
        <v>3462.34</v>
      </c>
    </row>
    <row r="830" spans="1:4" ht="9" customHeight="1">
      <c r="A830" s="305" t="s">
        <v>14571</v>
      </c>
      <c r="B830" s="306" t="s">
        <v>5746</v>
      </c>
      <c r="C830" s="305" t="s">
        <v>36</v>
      </c>
      <c r="D830" s="307">
        <v>3155.81</v>
      </c>
    </row>
    <row r="831" spans="1:4" ht="9" customHeight="1">
      <c r="A831" s="305" t="s">
        <v>14572</v>
      </c>
      <c r="B831" s="306" t="s">
        <v>5747</v>
      </c>
      <c r="C831" s="305" t="s">
        <v>36</v>
      </c>
      <c r="D831" s="307">
        <v>3942.84</v>
      </c>
    </row>
    <row r="832" spans="1:4" ht="9" customHeight="1">
      <c r="A832" s="305" t="s">
        <v>14573</v>
      </c>
      <c r="B832" s="306" t="s">
        <v>5748</v>
      </c>
      <c r="C832" s="305" t="s">
        <v>36</v>
      </c>
      <c r="D832" s="307">
        <v>3636.31</v>
      </c>
    </row>
    <row r="833" spans="1:4" ht="9" customHeight="1">
      <c r="A833" s="305" t="s">
        <v>14574</v>
      </c>
      <c r="B833" s="306" t="s">
        <v>5749</v>
      </c>
      <c r="C833" s="305" t="s">
        <v>36</v>
      </c>
      <c r="D833" s="307">
        <v>4310.1099999999997</v>
      </c>
    </row>
    <row r="834" spans="1:4" ht="9" customHeight="1">
      <c r="A834" s="305" t="s">
        <v>14575</v>
      </c>
      <c r="B834" s="306" t="s">
        <v>5750</v>
      </c>
      <c r="C834" s="305" t="s">
        <v>36</v>
      </c>
      <c r="D834" s="307">
        <v>3933.44</v>
      </c>
    </row>
    <row r="835" spans="1:4" ht="9" customHeight="1">
      <c r="A835" s="305" t="s">
        <v>14576</v>
      </c>
      <c r="B835" s="306" t="s">
        <v>5751</v>
      </c>
      <c r="C835" s="305" t="s">
        <v>36</v>
      </c>
      <c r="D835" s="307">
        <v>4634.1099999999997</v>
      </c>
    </row>
    <row r="836" spans="1:4" ht="9" customHeight="1">
      <c r="A836" s="305" t="s">
        <v>14577</v>
      </c>
      <c r="B836" s="306" t="s">
        <v>5752</v>
      </c>
      <c r="C836" s="305" t="s">
        <v>36</v>
      </c>
      <c r="D836" s="307">
        <v>4259.84</v>
      </c>
    </row>
    <row r="837" spans="1:4" ht="9" customHeight="1">
      <c r="A837" s="305" t="s">
        <v>14578</v>
      </c>
      <c r="B837" s="306" t="s">
        <v>5753</v>
      </c>
      <c r="C837" s="305" t="s">
        <v>36</v>
      </c>
      <c r="D837" s="307">
        <v>4358.5</v>
      </c>
    </row>
    <row r="838" spans="1:4" ht="9" customHeight="1">
      <c r="A838" s="305" t="s">
        <v>14579</v>
      </c>
      <c r="B838" s="306" t="s">
        <v>5754</v>
      </c>
      <c r="C838" s="305" t="s">
        <v>36</v>
      </c>
      <c r="D838" s="307">
        <v>3984.22</v>
      </c>
    </row>
    <row r="839" spans="1:4" ht="9" customHeight="1">
      <c r="A839" s="305" t="s">
        <v>14580</v>
      </c>
      <c r="B839" s="306" t="s">
        <v>5755</v>
      </c>
      <c r="C839" s="305" t="s">
        <v>36</v>
      </c>
      <c r="D839" s="307">
        <v>6699.05</v>
      </c>
    </row>
    <row r="840" spans="1:4" ht="9" customHeight="1">
      <c r="A840" s="305" t="s">
        <v>14581</v>
      </c>
      <c r="B840" s="306" t="s">
        <v>5756</v>
      </c>
      <c r="C840" s="305" t="s">
        <v>36</v>
      </c>
      <c r="D840" s="307">
        <v>6143.79</v>
      </c>
    </row>
    <row r="841" spans="1:4" ht="9" customHeight="1">
      <c r="A841" s="305" t="s">
        <v>14582</v>
      </c>
      <c r="B841" s="306" t="s">
        <v>5757</v>
      </c>
      <c r="C841" s="305" t="s">
        <v>36</v>
      </c>
      <c r="D841" s="307">
        <v>7624.18</v>
      </c>
    </row>
    <row r="842" spans="1:4" ht="9" customHeight="1">
      <c r="A842" s="305" t="s">
        <v>14583</v>
      </c>
      <c r="B842" s="306" t="s">
        <v>5758</v>
      </c>
      <c r="C842" s="305" t="s">
        <v>36</v>
      </c>
      <c r="D842" s="307">
        <v>6977.72</v>
      </c>
    </row>
    <row r="843" spans="1:4" ht="9" customHeight="1">
      <c r="A843" s="305" t="s">
        <v>14584</v>
      </c>
      <c r="B843" s="306" t="s">
        <v>5759</v>
      </c>
      <c r="C843" s="305" t="s">
        <v>36</v>
      </c>
      <c r="D843" s="307">
        <v>5082.8900000000003</v>
      </c>
    </row>
    <row r="844" spans="1:4" ht="9" customHeight="1">
      <c r="A844" s="305" t="s">
        <v>14585</v>
      </c>
      <c r="B844" s="306" t="s">
        <v>5760</v>
      </c>
      <c r="C844" s="305" t="s">
        <v>36</v>
      </c>
      <c r="D844" s="307">
        <v>4708.6099999999997</v>
      </c>
    </row>
    <row r="845" spans="1:4" ht="9" customHeight="1">
      <c r="A845" s="305" t="s">
        <v>14586</v>
      </c>
      <c r="B845" s="306" t="s">
        <v>5761</v>
      </c>
      <c r="C845" s="305" t="s">
        <v>36</v>
      </c>
      <c r="D845" s="307">
        <v>5576.52</v>
      </c>
    </row>
    <row r="846" spans="1:4" ht="9" customHeight="1">
      <c r="A846" s="305" t="s">
        <v>14587</v>
      </c>
      <c r="B846" s="306" t="s">
        <v>5762</v>
      </c>
      <c r="C846" s="305" t="s">
        <v>36</v>
      </c>
      <c r="D846" s="307">
        <v>5118.07</v>
      </c>
    </row>
    <row r="847" spans="1:4" ht="9" customHeight="1">
      <c r="A847" s="305" t="s">
        <v>14588</v>
      </c>
      <c r="B847" s="306" t="s">
        <v>5763</v>
      </c>
      <c r="C847" s="305" t="s">
        <v>36</v>
      </c>
      <c r="D847" s="307">
        <v>6157.07</v>
      </c>
    </row>
    <row r="848" spans="1:4" ht="9" customHeight="1">
      <c r="A848" s="305" t="s">
        <v>14589</v>
      </c>
      <c r="B848" s="306" t="s">
        <v>5764</v>
      </c>
      <c r="C848" s="305" t="s">
        <v>36</v>
      </c>
      <c r="D848" s="307">
        <v>5698.62</v>
      </c>
    </row>
    <row r="849" spans="1:4" ht="9" customHeight="1">
      <c r="A849" s="305" t="s">
        <v>14590</v>
      </c>
      <c r="B849" s="306" t="s">
        <v>5765</v>
      </c>
      <c r="C849" s="305" t="s">
        <v>36</v>
      </c>
      <c r="D849" s="307">
        <v>5878.47</v>
      </c>
    </row>
    <row r="850" spans="1:4" ht="9" customHeight="1">
      <c r="A850" s="305" t="s">
        <v>14591</v>
      </c>
      <c r="B850" s="306" t="s">
        <v>5766</v>
      </c>
      <c r="C850" s="305" t="s">
        <v>36</v>
      </c>
      <c r="D850" s="307">
        <v>5339.88</v>
      </c>
    </row>
    <row r="851" spans="1:4" ht="9" customHeight="1">
      <c r="A851" s="305" t="s">
        <v>14592</v>
      </c>
      <c r="B851" s="306" t="s">
        <v>5767</v>
      </c>
      <c r="C851" s="305" t="s">
        <v>36</v>
      </c>
      <c r="D851" s="307">
        <v>5795.56</v>
      </c>
    </row>
    <row r="852" spans="1:4" ht="9" customHeight="1">
      <c r="A852" s="305" t="s">
        <v>14593</v>
      </c>
      <c r="B852" s="306" t="s">
        <v>5768</v>
      </c>
      <c r="C852" s="305" t="s">
        <v>36</v>
      </c>
      <c r="D852" s="307">
        <v>5256.96</v>
      </c>
    </row>
    <row r="853" spans="1:4" ht="9" customHeight="1">
      <c r="A853" s="305" t="s">
        <v>14594</v>
      </c>
      <c r="B853" s="306" t="s">
        <v>5769</v>
      </c>
      <c r="C853" s="305" t="s">
        <v>36</v>
      </c>
      <c r="D853" s="307">
        <v>9266.36</v>
      </c>
    </row>
    <row r="854" spans="1:4" ht="9" customHeight="1">
      <c r="A854" s="305" t="s">
        <v>14595</v>
      </c>
      <c r="B854" s="306" t="s">
        <v>5770</v>
      </c>
      <c r="C854" s="305" t="s">
        <v>36</v>
      </c>
      <c r="D854" s="307">
        <v>8511.68</v>
      </c>
    </row>
    <row r="855" spans="1:4" ht="9" customHeight="1">
      <c r="A855" s="305" t="s">
        <v>14596</v>
      </c>
      <c r="B855" s="306" t="s">
        <v>5771</v>
      </c>
      <c r="C855" s="305" t="s">
        <v>36</v>
      </c>
      <c r="D855" s="307">
        <v>9985.89</v>
      </c>
    </row>
    <row r="856" spans="1:4" ht="9" customHeight="1">
      <c r="A856" s="305" t="s">
        <v>14597</v>
      </c>
      <c r="B856" s="306" t="s">
        <v>5772</v>
      </c>
      <c r="C856" s="305" t="s">
        <v>36</v>
      </c>
      <c r="D856" s="307">
        <v>9117.5499999999993</v>
      </c>
    </row>
    <row r="857" spans="1:4" ht="9" customHeight="1">
      <c r="A857" s="305" t="s">
        <v>14598</v>
      </c>
      <c r="B857" s="306" t="s">
        <v>5773</v>
      </c>
      <c r="C857" s="305" t="s">
        <v>36</v>
      </c>
      <c r="D857" s="307">
        <v>6916.82</v>
      </c>
    </row>
    <row r="858" spans="1:4" ht="9" customHeight="1">
      <c r="A858" s="305" t="s">
        <v>14599</v>
      </c>
      <c r="B858" s="306" t="s">
        <v>5774</v>
      </c>
      <c r="C858" s="305" t="s">
        <v>36</v>
      </c>
      <c r="D858" s="307">
        <v>6265.97</v>
      </c>
    </row>
    <row r="859" spans="1:4" ht="9" customHeight="1">
      <c r="A859" s="305" t="s">
        <v>14600</v>
      </c>
      <c r="B859" s="306" t="s">
        <v>5775</v>
      </c>
      <c r="C859" s="305" t="s">
        <v>36</v>
      </c>
      <c r="D859" s="307">
        <v>7773.91</v>
      </c>
    </row>
    <row r="860" spans="1:4" ht="9" customHeight="1">
      <c r="A860" s="305" t="s">
        <v>14601</v>
      </c>
      <c r="B860" s="306" t="s">
        <v>5776</v>
      </c>
      <c r="C860" s="305" t="s">
        <v>36</v>
      </c>
      <c r="D860" s="307">
        <v>7123.06</v>
      </c>
    </row>
    <row r="861" spans="1:4" ht="9" customHeight="1">
      <c r="A861" s="305" t="s">
        <v>14602</v>
      </c>
      <c r="B861" s="306" t="s">
        <v>5777</v>
      </c>
      <c r="C861" s="305" t="s">
        <v>36</v>
      </c>
      <c r="D861" s="307">
        <v>8460.11</v>
      </c>
    </row>
    <row r="862" spans="1:4" ht="9" customHeight="1">
      <c r="A862" s="305" t="s">
        <v>14603</v>
      </c>
      <c r="B862" s="306" t="s">
        <v>5778</v>
      </c>
      <c r="C862" s="305" t="s">
        <v>36</v>
      </c>
      <c r="D862" s="307">
        <v>7705.43</v>
      </c>
    </row>
    <row r="863" spans="1:4" ht="9" customHeight="1">
      <c r="A863" s="305" t="s">
        <v>14604</v>
      </c>
      <c r="B863" s="306" t="s">
        <v>5779</v>
      </c>
      <c r="C863" s="305" t="s">
        <v>36</v>
      </c>
      <c r="D863" s="307">
        <v>5565.84</v>
      </c>
    </row>
    <row r="864" spans="1:4" ht="9" customHeight="1">
      <c r="A864" s="305" t="s">
        <v>14605</v>
      </c>
      <c r="B864" s="306" t="s">
        <v>5780</v>
      </c>
      <c r="C864" s="305" t="s">
        <v>36</v>
      </c>
      <c r="D864" s="307">
        <v>5095.29</v>
      </c>
    </row>
    <row r="865" spans="1:4" ht="9" customHeight="1">
      <c r="A865" s="305" t="s">
        <v>14606</v>
      </c>
      <c r="B865" s="306" t="s">
        <v>5781</v>
      </c>
      <c r="C865" s="305" t="s">
        <v>36</v>
      </c>
      <c r="D865" s="307">
        <v>4928.7</v>
      </c>
    </row>
    <row r="866" spans="1:4" ht="9" customHeight="1">
      <c r="A866" s="305" t="s">
        <v>14607</v>
      </c>
      <c r="B866" s="306" t="s">
        <v>5782</v>
      </c>
      <c r="C866" s="305" t="s">
        <v>36</v>
      </c>
      <c r="D866" s="307">
        <v>4458.1499999999996</v>
      </c>
    </row>
    <row r="867" spans="1:4" ht="9" customHeight="1">
      <c r="A867" s="305" t="s">
        <v>14608</v>
      </c>
      <c r="B867" s="306" t="s">
        <v>5783</v>
      </c>
      <c r="C867" s="305" t="s">
        <v>36</v>
      </c>
      <c r="D867" s="307">
        <v>7535.47</v>
      </c>
    </row>
    <row r="868" spans="1:4" ht="9" customHeight="1">
      <c r="A868" s="305" t="s">
        <v>14609</v>
      </c>
      <c r="B868" s="306" t="s">
        <v>5784</v>
      </c>
      <c r="C868" s="305" t="s">
        <v>36</v>
      </c>
      <c r="D868" s="307">
        <v>6912.01</v>
      </c>
    </row>
    <row r="869" spans="1:4" ht="9" customHeight="1">
      <c r="A869" s="305" t="s">
        <v>14610</v>
      </c>
      <c r="B869" s="306" t="s">
        <v>5785</v>
      </c>
      <c r="C869" s="305" t="s">
        <v>36</v>
      </c>
      <c r="D869" s="307">
        <v>7664.63</v>
      </c>
    </row>
    <row r="870" spans="1:4" ht="9" customHeight="1">
      <c r="A870" s="305" t="s">
        <v>14611</v>
      </c>
      <c r="B870" s="306" t="s">
        <v>5786</v>
      </c>
      <c r="C870" s="305" t="s">
        <v>36</v>
      </c>
      <c r="D870" s="307">
        <v>7041.18</v>
      </c>
    </row>
    <row r="871" spans="1:4" ht="9" customHeight="1">
      <c r="A871" s="305" t="s">
        <v>14612</v>
      </c>
      <c r="B871" s="306" t="s">
        <v>5787</v>
      </c>
      <c r="C871" s="305" t="s">
        <v>36</v>
      </c>
      <c r="D871" s="307">
        <v>5449.45</v>
      </c>
    </row>
    <row r="872" spans="1:4" ht="9" customHeight="1">
      <c r="A872" s="305" t="s">
        <v>14613</v>
      </c>
      <c r="B872" s="306" t="s">
        <v>5788</v>
      </c>
      <c r="C872" s="305" t="s">
        <v>36</v>
      </c>
      <c r="D872" s="307">
        <v>4978.8999999999996</v>
      </c>
    </row>
    <row r="873" spans="1:4" ht="9" customHeight="1">
      <c r="A873" s="305" t="s">
        <v>14614</v>
      </c>
      <c r="B873" s="306" t="s">
        <v>5789</v>
      </c>
      <c r="C873" s="305" t="s">
        <v>36</v>
      </c>
      <c r="D873" s="307">
        <v>5894.23</v>
      </c>
    </row>
    <row r="874" spans="1:4" ht="9" customHeight="1">
      <c r="A874" s="305" t="s">
        <v>14615</v>
      </c>
      <c r="B874" s="306" t="s">
        <v>5790</v>
      </c>
      <c r="C874" s="305" t="s">
        <v>36</v>
      </c>
      <c r="D874" s="307">
        <v>5423.67</v>
      </c>
    </row>
    <row r="875" spans="1:4" ht="9" customHeight="1">
      <c r="A875" s="305" t="s">
        <v>14616</v>
      </c>
      <c r="B875" s="306" t="s">
        <v>5791</v>
      </c>
      <c r="C875" s="305" t="s">
        <v>36</v>
      </c>
      <c r="D875" s="307">
        <v>6566.56</v>
      </c>
    </row>
    <row r="876" spans="1:4" ht="9" customHeight="1">
      <c r="A876" s="305" t="s">
        <v>14617</v>
      </c>
      <c r="B876" s="306" t="s">
        <v>5792</v>
      </c>
      <c r="C876" s="305" t="s">
        <v>36</v>
      </c>
      <c r="D876" s="307">
        <v>6096.01</v>
      </c>
    </row>
    <row r="877" spans="1:4" ht="9" customHeight="1">
      <c r="A877" s="305" t="s">
        <v>14618</v>
      </c>
      <c r="B877" s="306" t="s">
        <v>5793</v>
      </c>
      <c r="C877" s="305" t="s">
        <v>36</v>
      </c>
      <c r="D877" s="307">
        <v>8054.53</v>
      </c>
    </row>
    <row r="878" spans="1:4" ht="9" customHeight="1">
      <c r="A878" s="305" t="s">
        <v>14619</v>
      </c>
      <c r="B878" s="306" t="s">
        <v>5794</v>
      </c>
      <c r="C878" s="305" t="s">
        <v>36</v>
      </c>
      <c r="D878" s="307">
        <v>7447.2</v>
      </c>
    </row>
    <row r="879" spans="1:4" ht="9" customHeight="1">
      <c r="A879" s="305" t="s">
        <v>14620</v>
      </c>
      <c r="B879" s="306" t="s">
        <v>5795</v>
      </c>
      <c r="C879" s="305" t="s">
        <v>36</v>
      </c>
      <c r="D879" s="307">
        <v>7232.36</v>
      </c>
    </row>
    <row r="880" spans="1:4" ht="9" customHeight="1">
      <c r="A880" s="305" t="s">
        <v>14621</v>
      </c>
      <c r="B880" s="306" t="s">
        <v>5796</v>
      </c>
      <c r="C880" s="305" t="s">
        <v>36</v>
      </c>
      <c r="D880" s="307">
        <v>6625.03</v>
      </c>
    </row>
    <row r="881" spans="1:4" ht="9" customHeight="1">
      <c r="A881" s="305" t="s">
        <v>14622</v>
      </c>
      <c r="B881" s="306" t="s">
        <v>5797</v>
      </c>
      <c r="C881" s="305" t="s">
        <v>36</v>
      </c>
      <c r="D881" s="307">
        <v>11031.14</v>
      </c>
    </row>
    <row r="882" spans="1:4" ht="9" customHeight="1">
      <c r="A882" s="305" t="s">
        <v>14623</v>
      </c>
      <c r="B882" s="306" t="s">
        <v>5798</v>
      </c>
      <c r="C882" s="305" t="s">
        <v>36</v>
      </c>
      <c r="D882" s="307">
        <v>10067.459999999999</v>
      </c>
    </row>
    <row r="883" spans="1:4" ht="9" customHeight="1">
      <c r="A883" s="305" t="s">
        <v>14624</v>
      </c>
      <c r="B883" s="306" t="s">
        <v>5799</v>
      </c>
      <c r="C883" s="305" t="s">
        <v>36</v>
      </c>
      <c r="D883" s="307">
        <v>11836.26</v>
      </c>
    </row>
    <row r="884" spans="1:4" ht="9" customHeight="1">
      <c r="A884" s="305" t="s">
        <v>14625</v>
      </c>
      <c r="B884" s="306" t="s">
        <v>5800</v>
      </c>
      <c r="C884" s="305" t="s">
        <v>36</v>
      </c>
      <c r="D884" s="307">
        <v>10872.58</v>
      </c>
    </row>
    <row r="885" spans="1:4" ht="9" customHeight="1">
      <c r="A885" s="305" t="s">
        <v>14626</v>
      </c>
      <c r="B885" s="306" t="s">
        <v>5801</v>
      </c>
      <c r="C885" s="305" t="s">
        <v>36</v>
      </c>
      <c r="D885" s="307">
        <v>8332.0499999999993</v>
      </c>
    </row>
    <row r="886" spans="1:4" ht="9" customHeight="1">
      <c r="A886" s="305" t="s">
        <v>14627</v>
      </c>
      <c r="B886" s="306" t="s">
        <v>5802</v>
      </c>
      <c r="C886" s="305" t="s">
        <v>36</v>
      </c>
      <c r="D886" s="307">
        <v>7724.72</v>
      </c>
    </row>
    <row r="887" spans="1:4" ht="9" customHeight="1">
      <c r="A887" s="305" t="s">
        <v>14628</v>
      </c>
      <c r="B887" s="306" t="s">
        <v>5803</v>
      </c>
      <c r="C887" s="305" t="s">
        <v>36</v>
      </c>
      <c r="D887" s="307">
        <v>9053.5499999999993</v>
      </c>
    </row>
    <row r="888" spans="1:4" ht="9" customHeight="1">
      <c r="A888" s="305" t="s">
        <v>14629</v>
      </c>
      <c r="B888" s="306" t="s">
        <v>5804</v>
      </c>
      <c r="C888" s="305" t="s">
        <v>36</v>
      </c>
      <c r="D888" s="307">
        <v>8258.2199999999993</v>
      </c>
    </row>
    <row r="889" spans="1:4" ht="9" customHeight="1">
      <c r="A889" s="305" t="s">
        <v>14630</v>
      </c>
      <c r="B889" s="306" t="s">
        <v>5805</v>
      </c>
      <c r="C889" s="305" t="s">
        <v>36</v>
      </c>
      <c r="D889" s="307">
        <v>10297.32</v>
      </c>
    </row>
    <row r="890" spans="1:4" ht="9" customHeight="1">
      <c r="A890" s="305" t="s">
        <v>14631</v>
      </c>
      <c r="B890" s="306" t="s">
        <v>5806</v>
      </c>
      <c r="C890" s="305" t="s">
        <v>36</v>
      </c>
      <c r="D890" s="307">
        <v>9501.99</v>
      </c>
    </row>
    <row r="891" spans="1:4" ht="9" customHeight="1">
      <c r="A891" s="305" t="s">
        <v>14632</v>
      </c>
      <c r="B891" s="306" t="s">
        <v>5807</v>
      </c>
      <c r="C891" s="305" t="s">
        <v>36</v>
      </c>
      <c r="D891" s="307">
        <v>10664.19</v>
      </c>
    </row>
    <row r="892" spans="1:4" ht="9" customHeight="1">
      <c r="A892" s="305" t="s">
        <v>14633</v>
      </c>
      <c r="B892" s="306" t="s">
        <v>5808</v>
      </c>
      <c r="C892" s="305" t="s">
        <v>36</v>
      </c>
      <c r="D892" s="307">
        <v>9893.18</v>
      </c>
    </row>
    <row r="893" spans="1:4" ht="9" customHeight="1">
      <c r="A893" s="305" t="s">
        <v>14634</v>
      </c>
      <c r="B893" s="306" t="s">
        <v>5809</v>
      </c>
      <c r="C893" s="305" t="s">
        <v>36</v>
      </c>
      <c r="D893" s="307">
        <v>9415.39</v>
      </c>
    </row>
    <row r="894" spans="1:4" ht="9" customHeight="1">
      <c r="A894" s="305" t="s">
        <v>14635</v>
      </c>
      <c r="B894" s="306" t="s">
        <v>5810</v>
      </c>
      <c r="C894" s="305" t="s">
        <v>36</v>
      </c>
      <c r="D894" s="307">
        <v>8644.3799999999992</v>
      </c>
    </row>
    <row r="895" spans="1:4" ht="9" customHeight="1">
      <c r="A895" s="305" t="s">
        <v>14636</v>
      </c>
      <c r="B895" s="306" t="s">
        <v>5811</v>
      </c>
      <c r="C895" s="305" t="s">
        <v>36</v>
      </c>
      <c r="D895" s="307">
        <v>14681.04</v>
      </c>
    </row>
    <row r="896" spans="1:4" ht="9" customHeight="1">
      <c r="A896" s="305" t="s">
        <v>14637</v>
      </c>
      <c r="B896" s="306" t="s">
        <v>5812</v>
      </c>
      <c r="C896" s="305" t="s">
        <v>36</v>
      </c>
      <c r="D896" s="307">
        <v>13508.75</v>
      </c>
    </row>
    <row r="897" spans="1:4" ht="9" customHeight="1">
      <c r="A897" s="305" t="s">
        <v>14638</v>
      </c>
      <c r="B897" s="306" t="s">
        <v>5813</v>
      </c>
      <c r="C897" s="305" t="s">
        <v>36</v>
      </c>
      <c r="D897" s="307">
        <v>15959.36</v>
      </c>
    </row>
    <row r="898" spans="1:4" ht="9" customHeight="1">
      <c r="A898" s="305" t="s">
        <v>14639</v>
      </c>
      <c r="B898" s="306" t="s">
        <v>5814</v>
      </c>
      <c r="C898" s="305" t="s">
        <v>36</v>
      </c>
      <c r="D898" s="307">
        <v>14787.08</v>
      </c>
    </row>
    <row r="899" spans="1:4" ht="9" customHeight="1">
      <c r="A899" s="305" t="s">
        <v>14640</v>
      </c>
      <c r="B899" s="306" t="s">
        <v>5815</v>
      </c>
      <c r="C899" s="305" t="s">
        <v>36</v>
      </c>
      <c r="D899" s="307">
        <v>10723.78</v>
      </c>
    </row>
    <row r="900" spans="1:4" ht="9" customHeight="1">
      <c r="A900" s="305" t="s">
        <v>14641</v>
      </c>
      <c r="B900" s="306" t="s">
        <v>5816</v>
      </c>
      <c r="C900" s="305" t="s">
        <v>36</v>
      </c>
      <c r="D900" s="307">
        <v>9754.94</v>
      </c>
    </row>
    <row r="901" spans="1:4" ht="9" customHeight="1">
      <c r="A901" s="305" t="s">
        <v>14642</v>
      </c>
      <c r="B901" s="306" t="s">
        <v>5817</v>
      </c>
      <c r="C901" s="305" t="s">
        <v>36</v>
      </c>
      <c r="D901" s="307">
        <v>12372.7</v>
      </c>
    </row>
    <row r="902" spans="1:4" ht="9" customHeight="1">
      <c r="A902" s="305" t="s">
        <v>14643</v>
      </c>
      <c r="B902" s="306" t="s">
        <v>5818</v>
      </c>
      <c r="C902" s="305" t="s">
        <v>36</v>
      </c>
      <c r="D902" s="307">
        <v>11403.86</v>
      </c>
    </row>
    <row r="903" spans="1:4" ht="9" customHeight="1">
      <c r="A903" s="305" t="s">
        <v>14644</v>
      </c>
      <c r="B903" s="306" t="s">
        <v>5819</v>
      </c>
      <c r="C903" s="305" t="s">
        <v>36</v>
      </c>
      <c r="D903" s="307">
        <v>13617.92</v>
      </c>
    </row>
    <row r="904" spans="1:4" ht="9" customHeight="1">
      <c r="A904" s="305" t="s">
        <v>14645</v>
      </c>
      <c r="B904" s="306" t="s">
        <v>5820</v>
      </c>
      <c r="C904" s="305" t="s">
        <v>36</v>
      </c>
      <c r="D904" s="307">
        <v>12445.63</v>
      </c>
    </row>
    <row r="905" spans="1:4" ht="9" customHeight="1">
      <c r="A905" s="305" t="s">
        <v>14646</v>
      </c>
      <c r="B905" s="306" t="s">
        <v>5821</v>
      </c>
      <c r="C905" s="305" t="s">
        <v>36</v>
      </c>
      <c r="D905" s="307">
        <v>13247.48</v>
      </c>
    </row>
    <row r="906" spans="1:4" ht="9" customHeight="1">
      <c r="A906" s="305" t="s">
        <v>14647</v>
      </c>
      <c r="B906" s="306" t="s">
        <v>5822</v>
      </c>
      <c r="C906" s="305" t="s">
        <v>36</v>
      </c>
      <c r="D906" s="307">
        <v>12106.76</v>
      </c>
    </row>
    <row r="907" spans="1:4" ht="9" customHeight="1">
      <c r="A907" s="305" t="s">
        <v>14648</v>
      </c>
      <c r="B907" s="306" t="s">
        <v>5823</v>
      </c>
      <c r="C907" s="305" t="s">
        <v>36</v>
      </c>
      <c r="D907" s="307">
        <v>11223.34</v>
      </c>
    </row>
    <row r="908" spans="1:4" ht="9" customHeight="1">
      <c r="A908" s="305" t="s">
        <v>14649</v>
      </c>
      <c r="B908" s="306" t="s">
        <v>5824</v>
      </c>
      <c r="C908" s="305" t="s">
        <v>36</v>
      </c>
      <c r="D908" s="307">
        <v>12364.06</v>
      </c>
    </row>
    <row r="909" spans="1:4" ht="9" customHeight="1">
      <c r="A909" s="305" t="s">
        <v>14650</v>
      </c>
      <c r="B909" s="306" t="s">
        <v>5825</v>
      </c>
      <c r="C909" s="305" t="s">
        <v>36</v>
      </c>
      <c r="D909" s="307">
        <v>19640.47</v>
      </c>
    </row>
    <row r="910" spans="1:4" ht="9" customHeight="1">
      <c r="A910" s="305" t="s">
        <v>14651</v>
      </c>
      <c r="B910" s="306" t="s">
        <v>5826</v>
      </c>
      <c r="C910" s="305" t="s">
        <v>36</v>
      </c>
      <c r="D910" s="307">
        <v>17938.43</v>
      </c>
    </row>
    <row r="911" spans="1:4" ht="9" customHeight="1">
      <c r="A911" s="305" t="s">
        <v>14652</v>
      </c>
      <c r="B911" s="306" t="s">
        <v>5827</v>
      </c>
      <c r="C911" s="305" t="s">
        <v>36</v>
      </c>
      <c r="D911" s="307">
        <v>21371.69</v>
      </c>
    </row>
    <row r="912" spans="1:4" ht="9" customHeight="1">
      <c r="A912" s="305" t="s">
        <v>14653</v>
      </c>
      <c r="B912" s="306" t="s">
        <v>5828</v>
      </c>
      <c r="C912" s="305" t="s">
        <v>36</v>
      </c>
      <c r="D912" s="307">
        <v>19669.64</v>
      </c>
    </row>
    <row r="913" spans="1:4" ht="9" customHeight="1">
      <c r="A913" s="305" t="s">
        <v>14654</v>
      </c>
      <c r="B913" s="306" t="s">
        <v>5829</v>
      </c>
      <c r="C913" s="305" t="s">
        <v>36</v>
      </c>
      <c r="D913" s="307">
        <v>14169.83</v>
      </c>
    </row>
    <row r="914" spans="1:4" ht="9" customHeight="1">
      <c r="A914" s="305" t="s">
        <v>14655</v>
      </c>
      <c r="B914" s="306" t="s">
        <v>5830</v>
      </c>
      <c r="C914" s="305" t="s">
        <v>36</v>
      </c>
      <c r="D914" s="307">
        <v>12790.57</v>
      </c>
    </row>
    <row r="915" spans="1:4" ht="9" customHeight="1">
      <c r="A915" s="305" t="s">
        <v>14656</v>
      </c>
      <c r="B915" s="306" t="s">
        <v>5831</v>
      </c>
      <c r="C915" s="305" t="s">
        <v>36</v>
      </c>
      <c r="D915" s="307">
        <v>16466.46</v>
      </c>
    </row>
    <row r="916" spans="1:4" ht="9" customHeight="1">
      <c r="A916" s="305" t="s">
        <v>14657</v>
      </c>
      <c r="B916" s="306" t="s">
        <v>5832</v>
      </c>
      <c r="C916" s="305" t="s">
        <v>36</v>
      </c>
      <c r="D916" s="307">
        <v>15087.19</v>
      </c>
    </row>
    <row r="917" spans="1:4" ht="9" customHeight="1">
      <c r="A917" s="305" t="s">
        <v>14658</v>
      </c>
      <c r="B917" s="306" t="s">
        <v>5833</v>
      </c>
      <c r="C917" s="305" t="s">
        <v>36</v>
      </c>
      <c r="D917" s="307">
        <v>17987.72</v>
      </c>
    </row>
    <row r="918" spans="1:4" ht="9" customHeight="1">
      <c r="A918" s="305" t="s">
        <v>14659</v>
      </c>
      <c r="B918" s="306" t="s">
        <v>5834</v>
      </c>
      <c r="C918" s="305" t="s">
        <v>36</v>
      </c>
      <c r="D918" s="307">
        <v>16285.68</v>
      </c>
    </row>
    <row r="919" spans="1:4" ht="9" customHeight="1">
      <c r="A919" s="305" t="s">
        <v>14660</v>
      </c>
      <c r="B919" s="306" t="s">
        <v>5835</v>
      </c>
      <c r="C919" s="305" t="s">
        <v>2352</v>
      </c>
      <c r="D919" s="307">
        <v>1381.66</v>
      </c>
    </row>
    <row r="920" spans="1:4" ht="9" customHeight="1">
      <c r="A920" s="305" t="s">
        <v>14661</v>
      </c>
      <c r="B920" s="306" t="s">
        <v>5836</v>
      </c>
      <c r="C920" s="305" t="s">
        <v>2352</v>
      </c>
      <c r="D920" s="307">
        <v>1106.9000000000001</v>
      </c>
    </row>
    <row r="921" spans="1:4" ht="9" customHeight="1">
      <c r="A921" s="305" t="s">
        <v>14662</v>
      </c>
      <c r="B921" s="306" t="s">
        <v>5837</v>
      </c>
      <c r="C921" s="305" t="s">
        <v>2352</v>
      </c>
      <c r="D921" s="307">
        <v>1389.47</v>
      </c>
    </row>
    <row r="922" spans="1:4" ht="9" customHeight="1">
      <c r="A922" s="305" t="s">
        <v>14663</v>
      </c>
      <c r="B922" s="306" t="s">
        <v>5838</v>
      </c>
      <c r="C922" s="305" t="s">
        <v>2352</v>
      </c>
      <c r="D922" s="307">
        <v>1114.1500000000001</v>
      </c>
    </row>
    <row r="923" spans="1:4" ht="9" customHeight="1">
      <c r="A923" s="305" t="s">
        <v>14664</v>
      </c>
      <c r="B923" s="306" t="s">
        <v>5839</v>
      </c>
      <c r="C923" s="305" t="s">
        <v>2352</v>
      </c>
      <c r="D923" s="307">
        <v>1399.32</v>
      </c>
    </row>
    <row r="924" spans="1:4" ht="9" customHeight="1">
      <c r="A924" s="305" t="s">
        <v>14665</v>
      </c>
      <c r="B924" s="306" t="s">
        <v>5840</v>
      </c>
      <c r="C924" s="305" t="s">
        <v>2352</v>
      </c>
      <c r="D924" s="307">
        <v>1123.44</v>
      </c>
    </row>
    <row r="925" spans="1:4" ht="9" customHeight="1">
      <c r="A925" s="305" t="s">
        <v>14666</v>
      </c>
      <c r="B925" s="306" t="s">
        <v>5841</v>
      </c>
      <c r="C925" s="305" t="s">
        <v>2352</v>
      </c>
      <c r="D925" s="307">
        <v>1415.2</v>
      </c>
    </row>
    <row r="926" spans="1:4" ht="9" customHeight="1">
      <c r="A926" s="305" t="s">
        <v>14667</v>
      </c>
      <c r="B926" s="306" t="s">
        <v>5842</v>
      </c>
      <c r="C926" s="305" t="s">
        <v>2352</v>
      </c>
      <c r="D926" s="307">
        <v>1138.33</v>
      </c>
    </row>
    <row r="927" spans="1:4" ht="9" customHeight="1">
      <c r="A927" s="305" t="s">
        <v>14668</v>
      </c>
      <c r="B927" s="306" t="s">
        <v>5843</v>
      </c>
      <c r="C927" s="305" t="s">
        <v>2352</v>
      </c>
      <c r="D927" s="307">
        <v>1436</v>
      </c>
    </row>
    <row r="928" spans="1:4" ht="9" customHeight="1">
      <c r="A928" s="305" t="s">
        <v>14669</v>
      </c>
      <c r="B928" s="306" t="s">
        <v>5844</v>
      </c>
      <c r="C928" s="305" t="s">
        <v>2352</v>
      </c>
      <c r="D928" s="307">
        <v>1157.8699999999999</v>
      </c>
    </row>
    <row r="929" spans="1:4" ht="9" customHeight="1">
      <c r="A929" s="305" t="s">
        <v>14670</v>
      </c>
      <c r="B929" s="306" t="s">
        <v>5845</v>
      </c>
      <c r="C929" s="305" t="s">
        <v>2352</v>
      </c>
      <c r="D929" s="307">
        <v>1463.35</v>
      </c>
    </row>
    <row r="930" spans="1:4" ht="9" customHeight="1">
      <c r="A930" s="305" t="s">
        <v>14671</v>
      </c>
      <c r="B930" s="306" t="s">
        <v>5846</v>
      </c>
      <c r="C930" s="305" t="s">
        <v>2352</v>
      </c>
      <c r="D930" s="307">
        <v>1183.82</v>
      </c>
    </row>
    <row r="931" spans="1:4" ht="9" customHeight="1">
      <c r="A931" s="305" t="s">
        <v>14672</v>
      </c>
      <c r="B931" s="306" t="s">
        <v>5847</v>
      </c>
      <c r="C931" s="305" t="s">
        <v>2352</v>
      </c>
      <c r="D931" s="307">
        <v>1500.4</v>
      </c>
    </row>
    <row r="932" spans="1:4" ht="9" customHeight="1">
      <c r="A932" s="305" t="s">
        <v>14673</v>
      </c>
      <c r="B932" s="306" t="s">
        <v>5848</v>
      </c>
      <c r="C932" s="305" t="s">
        <v>2352</v>
      </c>
      <c r="D932" s="307">
        <v>1219.18</v>
      </c>
    </row>
    <row r="933" spans="1:4" ht="9" customHeight="1">
      <c r="A933" s="305" t="s">
        <v>14674</v>
      </c>
      <c r="B933" s="306" t="s">
        <v>5849</v>
      </c>
      <c r="C933" s="305" t="s">
        <v>2352</v>
      </c>
      <c r="D933" s="307">
        <v>1548.77</v>
      </c>
    </row>
    <row r="934" spans="1:4" ht="9" customHeight="1">
      <c r="A934" s="305" t="s">
        <v>14675</v>
      </c>
      <c r="B934" s="306" t="s">
        <v>5850</v>
      </c>
      <c r="C934" s="305" t="s">
        <v>2352</v>
      </c>
      <c r="D934" s="307">
        <v>1265.72</v>
      </c>
    </row>
    <row r="935" spans="1:4" ht="9" customHeight="1">
      <c r="A935" s="305" t="s">
        <v>14676</v>
      </c>
      <c r="B935" s="306" t="s">
        <v>5851</v>
      </c>
      <c r="C935" s="305" t="s">
        <v>2352</v>
      </c>
      <c r="D935" s="307">
        <v>1615</v>
      </c>
    </row>
    <row r="936" spans="1:4" ht="9" customHeight="1">
      <c r="A936" s="305" t="s">
        <v>14677</v>
      </c>
      <c r="B936" s="306" t="s">
        <v>5852</v>
      </c>
      <c r="C936" s="305" t="s">
        <v>2352</v>
      </c>
      <c r="D936" s="307">
        <v>1329.85</v>
      </c>
    </row>
    <row r="937" spans="1:4" ht="9" customHeight="1">
      <c r="A937" s="305" t="s">
        <v>14678</v>
      </c>
      <c r="B937" s="306" t="s">
        <v>5853</v>
      </c>
      <c r="C937" s="305" t="s">
        <v>2352</v>
      </c>
      <c r="D937" s="307">
        <v>1383.45</v>
      </c>
    </row>
    <row r="938" spans="1:4" ht="9" customHeight="1">
      <c r="A938" s="305" t="s">
        <v>14679</v>
      </c>
      <c r="B938" s="306" t="s">
        <v>5854</v>
      </c>
      <c r="C938" s="305" t="s">
        <v>2352</v>
      </c>
      <c r="D938" s="307">
        <v>1108.54</v>
      </c>
    </row>
    <row r="939" spans="1:4" ht="9" customHeight="1">
      <c r="A939" s="305" t="s">
        <v>14680</v>
      </c>
      <c r="B939" s="306" t="s">
        <v>5855</v>
      </c>
      <c r="C939" s="305" t="s">
        <v>2352</v>
      </c>
      <c r="D939" s="307">
        <v>3574.57</v>
      </c>
    </row>
    <row r="940" spans="1:4" ht="9" customHeight="1">
      <c r="A940" s="305" t="s">
        <v>14681</v>
      </c>
      <c r="B940" s="306" t="s">
        <v>5856</v>
      </c>
      <c r="C940" s="305" t="s">
        <v>2352</v>
      </c>
      <c r="D940" s="307">
        <v>2056.0700000000002</v>
      </c>
    </row>
    <row r="941" spans="1:4" ht="9" customHeight="1">
      <c r="A941" s="305" t="s">
        <v>14682</v>
      </c>
      <c r="B941" s="306" t="s">
        <v>5857</v>
      </c>
      <c r="C941" s="305" t="s">
        <v>2352</v>
      </c>
      <c r="D941" s="307">
        <v>2857.69</v>
      </c>
    </row>
    <row r="942" spans="1:4" ht="9" customHeight="1">
      <c r="A942" s="305" t="s">
        <v>14683</v>
      </c>
      <c r="B942" s="306" t="s">
        <v>5858</v>
      </c>
      <c r="C942" s="305" t="s">
        <v>2352</v>
      </c>
      <c r="D942" s="307">
        <v>1629.68</v>
      </c>
    </row>
    <row r="943" spans="1:4" ht="9" customHeight="1">
      <c r="A943" s="305" t="s">
        <v>14684</v>
      </c>
      <c r="B943" s="306" t="s">
        <v>5859</v>
      </c>
      <c r="C943" s="305" t="s">
        <v>2352</v>
      </c>
      <c r="D943" s="307">
        <v>2067.86</v>
      </c>
    </row>
    <row r="944" spans="1:4" ht="9" customHeight="1">
      <c r="A944" s="305" t="s">
        <v>14685</v>
      </c>
      <c r="B944" s="306" t="s">
        <v>5860</v>
      </c>
      <c r="C944" s="305" t="s">
        <v>2352</v>
      </c>
      <c r="D944" s="307">
        <v>1640.48</v>
      </c>
    </row>
    <row r="945" spans="1:4" ht="9" customHeight="1">
      <c r="A945" s="305" t="s">
        <v>14686</v>
      </c>
      <c r="B945" s="306" t="s">
        <v>5861</v>
      </c>
      <c r="C945" s="305" t="s">
        <v>2352</v>
      </c>
      <c r="D945" s="307">
        <v>3739.44</v>
      </c>
    </row>
    <row r="946" spans="1:4" ht="9" customHeight="1">
      <c r="A946" s="305" t="s">
        <v>14687</v>
      </c>
      <c r="B946" s="306" t="s">
        <v>5862</v>
      </c>
      <c r="C946" s="305" t="s">
        <v>2352</v>
      </c>
      <c r="D946" s="307">
        <v>2083.21</v>
      </c>
    </row>
    <row r="947" spans="1:4" ht="9" customHeight="1">
      <c r="A947" s="305" t="s">
        <v>14688</v>
      </c>
      <c r="B947" s="306" t="s">
        <v>5863</v>
      </c>
      <c r="C947" s="305" t="s">
        <v>2352</v>
      </c>
      <c r="D947" s="307">
        <v>2988.3</v>
      </c>
    </row>
    <row r="948" spans="1:4" ht="9" customHeight="1">
      <c r="A948" s="305" t="s">
        <v>14689</v>
      </c>
      <c r="B948" s="306" t="s">
        <v>5864</v>
      </c>
      <c r="C948" s="305" t="s">
        <v>2352</v>
      </c>
      <c r="D948" s="307">
        <v>1654.57</v>
      </c>
    </row>
    <row r="949" spans="1:4" ht="9" customHeight="1">
      <c r="A949" s="305" t="s">
        <v>14690</v>
      </c>
      <c r="B949" s="306" t="s">
        <v>5865</v>
      </c>
      <c r="C949" s="305" t="s">
        <v>2352</v>
      </c>
      <c r="D949" s="307">
        <v>2105.27</v>
      </c>
    </row>
    <row r="950" spans="1:4" ht="9" customHeight="1">
      <c r="A950" s="305" t="s">
        <v>14691</v>
      </c>
      <c r="B950" s="306" t="s">
        <v>5866</v>
      </c>
      <c r="C950" s="305" t="s">
        <v>2352</v>
      </c>
      <c r="D950" s="307">
        <v>1674.94</v>
      </c>
    </row>
    <row r="951" spans="1:4" ht="9" customHeight="1">
      <c r="A951" s="305" t="s">
        <v>14692</v>
      </c>
      <c r="B951" s="306" t="s">
        <v>5867</v>
      </c>
      <c r="C951" s="305" t="s">
        <v>2352</v>
      </c>
      <c r="D951" s="307">
        <v>2135.4</v>
      </c>
    </row>
    <row r="952" spans="1:4" ht="9" customHeight="1">
      <c r="A952" s="305" t="s">
        <v>14693</v>
      </c>
      <c r="B952" s="306" t="s">
        <v>5868</v>
      </c>
      <c r="C952" s="305" t="s">
        <v>2352</v>
      </c>
      <c r="D952" s="307">
        <v>1702.97</v>
      </c>
    </row>
    <row r="953" spans="1:4" ht="9" customHeight="1">
      <c r="A953" s="305" t="s">
        <v>14694</v>
      </c>
      <c r="B953" s="306" t="s">
        <v>5869</v>
      </c>
      <c r="C953" s="305" t="s">
        <v>2352</v>
      </c>
      <c r="D953" s="307">
        <v>4173.13</v>
      </c>
    </row>
    <row r="954" spans="1:4" ht="9" customHeight="1">
      <c r="A954" s="305" t="s">
        <v>14695</v>
      </c>
      <c r="B954" s="306" t="s">
        <v>5870</v>
      </c>
      <c r="C954" s="305" t="s">
        <v>2352</v>
      </c>
      <c r="D954" s="307">
        <v>2176.06</v>
      </c>
    </row>
    <row r="955" spans="1:4" ht="9" customHeight="1">
      <c r="A955" s="305" t="s">
        <v>14696</v>
      </c>
      <c r="B955" s="306" t="s">
        <v>5871</v>
      </c>
      <c r="C955" s="305" t="s">
        <v>2352</v>
      </c>
      <c r="D955" s="307">
        <v>3332.56</v>
      </c>
    </row>
    <row r="956" spans="1:4" ht="9" customHeight="1">
      <c r="A956" s="305" t="s">
        <v>14697</v>
      </c>
      <c r="B956" s="306" t="s">
        <v>5872</v>
      </c>
      <c r="C956" s="305" t="s">
        <v>2352</v>
      </c>
      <c r="D956" s="307">
        <v>1740.96</v>
      </c>
    </row>
    <row r="957" spans="1:4" ht="9" customHeight="1">
      <c r="A957" s="305" t="s">
        <v>14698</v>
      </c>
      <c r="B957" s="306" t="s">
        <v>5873</v>
      </c>
      <c r="C957" s="305" t="s">
        <v>2352</v>
      </c>
      <c r="D957" s="307">
        <v>2229.14</v>
      </c>
    </row>
    <row r="958" spans="1:4" ht="9" customHeight="1">
      <c r="A958" s="305" t="s">
        <v>14699</v>
      </c>
      <c r="B958" s="306" t="s">
        <v>5874</v>
      </c>
      <c r="C958" s="305" t="s">
        <v>2352</v>
      </c>
      <c r="D958" s="307">
        <v>1791.09</v>
      </c>
    </row>
    <row r="959" spans="1:4" ht="9" customHeight="1">
      <c r="A959" s="305" t="s">
        <v>14700</v>
      </c>
      <c r="B959" s="306" t="s">
        <v>5875</v>
      </c>
      <c r="C959" s="305" t="s">
        <v>2352</v>
      </c>
      <c r="D959" s="307">
        <v>2300.2399999999998</v>
      </c>
    </row>
    <row r="960" spans="1:4" ht="9" customHeight="1">
      <c r="A960" s="305" t="s">
        <v>14701</v>
      </c>
      <c r="B960" s="306" t="s">
        <v>5876</v>
      </c>
      <c r="C960" s="305" t="s">
        <v>2352</v>
      </c>
      <c r="D960" s="307">
        <v>1858.68</v>
      </c>
    </row>
    <row r="961" spans="1:4" ht="9" customHeight="1">
      <c r="A961" s="305" t="s">
        <v>14702</v>
      </c>
      <c r="B961" s="306" t="s">
        <v>5877</v>
      </c>
      <c r="C961" s="305" t="s">
        <v>2352</v>
      </c>
      <c r="D961" s="307">
        <v>5168.25</v>
      </c>
    </row>
    <row r="962" spans="1:4" ht="9" customHeight="1">
      <c r="A962" s="305" t="s">
        <v>14703</v>
      </c>
      <c r="B962" s="306" t="s">
        <v>5878</v>
      </c>
      <c r="C962" s="305" t="s">
        <v>2352</v>
      </c>
      <c r="D962" s="307">
        <v>2394.9299999999998</v>
      </c>
    </row>
    <row r="963" spans="1:4" ht="9" customHeight="1">
      <c r="A963" s="305" t="s">
        <v>14704</v>
      </c>
      <c r="B963" s="306" t="s">
        <v>5879</v>
      </c>
      <c r="C963" s="305" t="s">
        <v>2352</v>
      </c>
      <c r="D963" s="307">
        <v>4119.46</v>
      </c>
    </row>
    <row r="964" spans="1:4" ht="9" customHeight="1">
      <c r="A964" s="305" t="s">
        <v>14705</v>
      </c>
      <c r="B964" s="306" t="s">
        <v>5880</v>
      </c>
      <c r="C964" s="305" t="s">
        <v>2352</v>
      </c>
      <c r="D964" s="307">
        <v>1949.72</v>
      </c>
    </row>
    <row r="965" spans="1:4" ht="9" customHeight="1">
      <c r="A965" s="305" t="s">
        <v>14706</v>
      </c>
      <c r="B965" s="306" t="s">
        <v>5881</v>
      </c>
      <c r="C965" s="305" t="s">
        <v>2352</v>
      </c>
      <c r="D965" s="307">
        <v>2058.9499999999998</v>
      </c>
    </row>
    <row r="966" spans="1:4" ht="9" customHeight="1">
      <c r="A966" s="305" t="s">
        <v>14707</v>
      </c>
      <c r="B966" s="306" t="s">
        <v>5882</v>
      </c>
      <c r="C966" s="305" t="s">
        <v>2352</v>
      </c>
      <c r="D966" s="307">
        <v>1632.28</v>
      </c>
    </row>
    <row r="967" spans="1:4" ht="9" customHeight="1">
      <c r="A967" s="305" t="s">
        <v>14708</v>
      </c>
      <c r="B967" s="306" t="s">
        <v>5883</v>
      </c>
      <c r="C967" s="305" t="s">
        <v>2352</v>
      </c>
      <c r="D967" s="307">
        <v>5194.5200000000004</v>
      </c>
    </row>
    <row r="968" spans="1:4" ht="9" customHeight="1">
      <c r="A968" s="305" t="s">
        <v>14709</v>
      </c>
      <c r="B968" s="306" t="s">
        <v>5884</v>
      </c>
      <c r="C968" s="305" t="s">
        <v>2352</v>
      </c>
      <c r="D968" s="307">
        <v>2862.57</v>
      </c>
    </row>
    <row r="969" spans="1:4" ht="9" customHeight="1">
      <c r="A969" s="305" t="s">
        <v>14710</v>
      </c>
      <c r="B969" s="306" t="s">
        <v>5885</v>
      </c>
      <c r="C969" s="305" t="s">
        <v>2352</v>
      </c>
      <c r="D969" s="307">
        <v>4086.91</v>
      </c>
    </row>
    <row r="970" spans="1:4" ht="9" customHeight="1">
      <c r="A970" s="305" t="s">
        <v>14711</v>
      </c>
      <c r="B970" s="306" t="s">
        <v>5886</v>
      </c>
      <c r="C970" s="305" t="s">
        <v>2352</v>
      </c>
      <c r="D970" s="307">
        <v>2243.69</v>
      </c>
    </row>
    <row r="971" spans="1:4" ht="9" customHeight="1">
      <c r="A971" s="305" t="s">
        <v>14712</v>
      </c>
      <c r="B971" s="306" t="s">
        <v>5887</v>
      </c>
      <c r="C971" s="305" t="s">
        <v>2352</v>
      </c>
      <c r="D971" s="307">
        <v>2880.02</v>
      </c>
    </row>
    <row r="972" spans="1:4" ht="9" customHeight="1">
      <c r="A972" s="305" t="s">
        <v>14713</v>
      </c>
      <c r="B972" s="306" t="s">
        <v>5888</v>
      </c>
      <c r="C972" s="305" t="s">
        <v>2352</v>
      </c>
      <c r="D972" s="307">
        <v>2259.17</v>
      </c>
    </row>
    <row r="973" spans="1:4" ht="9" customHeight="1">
      <c r="A973" s="305" t="s">
        <v>14714</v>
      </c>
      <c r="B973" s="306" t="s">
        <v>5889</v>
      </c>
      <c r="C973" s="305" t="s">
        <v>2352</v>
      </c>
      <c r="D973" s="307">
        <v>5446.52</v>
      </c>
    </row>
    <row r="974" spans="1:4" ht="9" customHeight="1">
      <c r="A974" s="305" t="s">
        <v>14715</v>
      </c>
      <c r="B974" s="306" t="s">
        <v>5890</v>
      </c>
      <c r="C974" s="305" t="s">
        <v>2352</v>
      </c>
      <c r="D974" s="307">
        <v>2902.12</v>
      </c>
    </row>
    <row r="975" spans="1:4" ht="9" customHeight="1">
      <c r="A975" s="305" t="s">
        <v>14716</v>
      </c>
      <c r="B975" s="306" t="s">
        <v>5891</v>
      </c>
      <c r="C975" s="305" t="s">
        <v>2352</v>
      </c>
      <c r="D975" s="307">
        <v>4282.75</v>
      </c>
    </row>
    <row r="976" spans="1:4" ht="9" customHeight="1">
      <c r="A976" s="305" t="s">
        <v>14717</v>
      </c>
      <c r="B976" s="306" t="s">
        <v>5892</v>
      </c>
      <c r="C976" s="305" t="s">
        <v>2352</v>
      </c>
      <c r="D976" s="307">
        <v>2278.89</v>
      </c>
    </row>
    <row r="977" spans="1:4" ht="9" customHeight="1">
      <c r="A977" s="305" t="s">
        <v>14718</v>
      </c>
      <c r="B977" s="306" t="s">
        <v>5893</v>
      </c>
      <c r="C977" s="305" t="s">
        <v>2352</v>
      </c>
      <c r="D977" s="307">
        <v>2934.66</v>
      </c>
    </row>
    <row r="978" spans="1:4" ht="9" customHeight="1">
      <c r="A978" s="305" t="s">
        <v>14719</v>
      </c>
      <c r="B978" s="306" t="s">
        <v>5894</v>
      </c>
      <c r="C978" s="305" t="s">
        <v>2352</v>
      </c>
      <c r="D978" s="307">
        <v>2308.0500000000002</v>
      </c>
    </row>
    <row r="979" spans="1:4" ht="9" customHeight="1">
      <c r="A979" s="305" t="s">
        <v>14720</v>
      </c>
      <c r="B979" s="306" t="s">
        <v>5895</v>
      </c>
      <c r="C979" s="305" t="s">
        <v>2352</v>
      </c>
      <c r="D979" s="307">
        <v>2978.98</v>
      </c>
    </row>
    <row r="980" spans="1:4" ht="9" customHeight="1">
      <c r="A980" s="305" t="s">
        <v>14721</v>
      </c>
      <c r="B980" s="306" t="s">
        <v>5896</v>
      </c>
      <c r="C980" s="305" t="s">
        <v>2352</v>
      </c>
      <c r="D980" s="307">
        <v>2348.02</v>
      </c>
    </row>
    <row r="981" spans="1:4" ht="9" customHeight="1">
      <c r="A981" s="305" t="s">
        <v>14722</v>
      </c>
      <c r="B981" s="306" t="s">
        <v>5897</v>
      </c>
      <c r="C981" s="305" t="s">
        <v>2352</v>
      </c>
      <c r="D981" s="307">
        <v>6080.3</v>
      </c>
    </row>
    <row r="982" spans="1:4" ht="9" customHeight="1">
      <c r="A982" s="305" t="s">
        <v>14723</v>
      </c>
      <c r="B982" s="306" t="s">
        <v>5898</v>
      </c>
      <c r="C982" s="305" t="s">
        <v>2352</v>
      </c>
      <c r="D982" s="307">
        <v>3038.08</v>
      </c>
    </row>
    <row r="983" spans="1:4" ht="9" customHeight="1">
      <c r="A983" s="305" t="s">
        <v>14724</v>
      </c>
      <c r="B983" s="306" t="s">
        <v>5899</v>
      </c>
      <c r="C983" s="305" t="s">
        <v>2352</v>
      </c>
      <c r="D983" s="307">
        <v>4776.6899999999996</v>
      </c>
    </row>
    <row r="984" spans="1:4" ht="9" customHeight="1">
      <c r="A984" s="305" t="s">
        <v>14725</v>
      </c>
      <c r="B984" s="306" t="s">
        <v>5900</v>
      </c>
      <c r="C984" s="305" t="s">
        <v>2352</v>
      </c>
      <c r="D984" s="307">
        <v>2401.9299999999998</v>
      </c>
    </row>
    <row r="985" spans="1:4" ht="9" customHeight="1">
      <c r="A985" s="305" t="s">
        <v>14726</v>
      </c>
      <c r="B985" s="306" t="s">
        <v>5901</v>
      </c>
      <c r="C985" s="305" t="s">
        <v>2352</v>
      </c>
      <c r="D985" s="307">
        <v>3113.58</v>
      </c>
    </row>
    <row r="986" spans="1:4" ht="9" customHeight="1">
      <c r="A986" s="305" t="s">
        <v>14727</v>
      </c>
      <c r="B986" s="306" t="s">
        <v>5902</v>
      </c>
      <c r="C986" s="305" t="s">
        <v>2352</v>
      </c>
      <c r="D986" s="307">
        <v>2471.5300000000002</v>
      </c>
    </row>
    <row r="987" spans="1:4" ht="9" customHeight="1">
      <c r="A987" s="305" t="s">
        <v>14728</v>
      </c>
      <c r="B987" s="306" t="s">
        <v>5903</v>
      </c>
      <c r="C987" s="305" t="s">
        <v>2352</v>
      </c>
      <c r="D987" s="307">
        <v>3213.81</v>
      </c>
    </row>
    <row r="988" spans="1:4" ht="9" customHeight="1">
      <c r="A988" s="305" t="s">
        <v>14729</v>
      </c>
      <c r="B988" s="306" t="s">
        <v>5904</v>
      </c>
      <c r="C988" s="305" t="s">
        <v>2352</v>
      </c>
      <c r="D988" s="307">
        <v>2564.88</v>
      </c>
    </row>
    <row r="989" spans="1:4" ht="9" customHeight="1">
      <c r="A989" s="305" t="s">
        <v>14730</v>
      </c>
      <c r="B989" s="306" t="s">
        <v>5905</v>
      </c>
      <c r="C989" s="305" t="s">
        <v>2352</v>
      </c>
      <c r="D989" s="307">
        <v>7541.93</v>
      </c>
    </row>
    <row r="990" spans="1:4" ht="9" customHeight="1">
      <c r="A990" s="305" t="s">
        <v>14731</v>
      </c>
      <c r="B990" s="306" t="s">
        <v>5906</v>
      </c>
      <c r="C990" s="305" t="s">
        <v>2352</v>
      </c>
      <c r="D990" s="307">
        <v>3347.48</v>
      </c>
    </row>
    <row r="991" spans="1:4" ht="9" customHeight="1">
      <c r="A991" s="305" t="s">
        <v>14732</v>
      </c>
      <c r="B991" s="306" t="s">
        <v>5907</v>
      </c>
      <c r="C991" s="305" t="s">
        <v>2352</v>
      </c>
      <c r="D991" s="307">
        <v>5912.3</v>
      </c>
    </row>
    <row r="992" spans="1:4" ht="9" customHeight="1">
      <c r="A992" s="305" t="s">
        <v>14733</v>
      </c>
      <c r="B992" s="306" t="s">
        <v>5908</v>
      </c>
      <c r="C992" s="305" t="s">
        <v>2352</v>
      </c>
      <c r="D992" s="307">
        <v>2690.97</v>
      </c>
    </row>
    <row r="993" spans="1:4" ht="9" customHeight="1">
      <c r="A993" s="305" t="s">
        <v>14734</v>
      </c>
      <c r="B993" s="306" t="s">
        <v>5909</v>
      </c>
      <c r="C993" s="305" t="s">
        <v>2352</v>
      </c>
      <c r="D993" s="307">
        <v>2866.97</v>
      </c>
    </row>
    <row r="994" spans="1:4" ht="9" customHeight="1">
      <c r="A994" s="305" t="s">
        <v>14735</v>
      </c>
      <c r="B994" s="306" t="s">
        <v>5910</v>
      </c>
      <c r="C994" s="305" t="s">
        <v>2352</v>
      </c>
      <c r="D994" s="307">
        <v>2247.5300000000002</v>
      </c>
    </row>
    <row r="995" spans="1:4" ht="9" customHeight="1">
      <c r="A995" s="305" t="s">
        <v>14736</v>
      </c>
      <c r="B995" s="306" t="s">
        <v>5911</v>
      </c>
      <c r="C995" s="305" t="s">
        <v>2352</v>
      </c>
      <c r="D995" s="307">
        <v>9210.7900000000009</v>
      </c>
    </row>
    <row r="996" spans="1:4" ht="9" customHeight="1">
      <c r="A996" s="305" t="s">
        <v>14737</v>
      </c>
      <c r="B996" s="306" t="s">
        <v>5912</v>
      </c>
      <c r="C996" s="305" t="s">
        <v>2352</v>
      </c>
      <c r="D996" s="307">
        <v>4921.01</v>
      </c>
    </row>
    <row r="997" spans="1:4" ht="9" customHeight="1">
      <c r="A997" s="305" t="s">
        <v>14738</v>
      </c>
      <c r="B997" s="306" t="s">
        <v>5913</v>
      </c>
      <c r="C997" s="305" t="s">
        <v>2352</v>
      </c>
      <c r="D997" s="307">
        <v>7085.42</v>
      </c>
    </row>
    <row r="998" spans="1:4" ht="9" customHeight="1">
      <c r="A998" s="305" t="s">
        <v>14739</v>
      </c>
      <c r="B998" s="306" t="s">
        <v>5914</v>
      </c>
      <c r="C998" s="305" t="s">
        <v>2352</v>
      </c>
      <c r="D998" s="307">
        <v>3813.95</v>
      </c>
    </row>
    <row r="999" spans="1:4" ht="9" customHeight="1">
      <c r="A999" s="305" t="s">
        <v>14740</v>
      </c>
      <c r="B999" s="306" t="s">
        <v>5915</v>
      </c>
      <c r="C999" s="305" t="s">
        <v>2352</v>
      </c>
      <c r="D999" s="307">
        <v>4947.41</v>
      </c>
    </row>
    <row r="1000" spans="1:4" ht="9" customHeight="1">
      <c r="A1000" s="305" t="s">
        <v>14741</v>
      </c>
      <c r="B1000" s="306" t="s">
        <v>5916</v>
      </c>
      <c r="C1000" s="305" t="s">
        <v>2352</v>
      </c>
      <c r="D1000" s="307">
        <v>3836.99</v>
      </c>
    </row>
    <row r="1001" spans="1:4" ht="9" customHeight="1">
      <c r="A1001" s="305" t="s">
        <v>14742</v>
      </c>
      <c r="B1001" s="306" t="s">
        <v>5917</v>
      </c>
      <c r="C1001" s="305" t="s">
        <v>2352</v>
      </c>
      <c r="D1001" s="307">
        <v>9667.7999999999993</v>
      </c>
    </row>
    <row r="1002" spans="1:4" ht="9" customHeight="1">
      <c r="A1002" s="305" t="s">
        <v>14743</v>
      </c>
      <c r="B1002" s="306" t="s">
        <v>5918</v>
      </c>
      <c r="C1002" s="305" t="s">
        <v>2352</v>
      </c>
      <c r="D1002" s="307">
        <v>4980.41</v>
      </c>
    </row>
    <row r="1003" spans="1:4" ht="9" customHeight="1">
      <c r="A1003" s="305" t="s">
        <v>14744</v>
      </c>
      <c r="B1003" s="306" t="s">
        <v>5919</v>
      </c>
      <c r="C1003" s="305" t="s">
        <v>2352</v>
      </c>
      <c r="D1003" s="307">
        <v>7433.75</v>
      </c>
    </row>
    <row r="1004" spans="1:4" ht="9" customHeight="1">
      <c r="A1004" s="305" t="s">
        <v>14745</v>
      </c>
      <c r="B1004" s="306" t="s">
        <v>5920</v>
      </c>
      <c r="C1004" s="305" t="s">
        <v>2352</v>
      </c>
      <c r="D1004" s="307">
        <v>3865.78</v>
      </c>
    </row>
    <row r="1005" spans="1:4" ht="9" customHeight="1">
      <c r="A1005" s="305" t="s">
        <v>14746</v>
      </c>
      <c r="B1005" s="306" t="s">
        <v>5921</v>
      </c>
      <c r="C1005" s="305" t="s">
        <v>2352</v>
      </c>
      <c r="D1005" s="307">
        <v>5028.92</v>
      </c>
    </row>
    <row r="1006" spans="1:4" ht="9" customHeight="1">
      <c r="A1006" s="305" t="s">
        <v>14747</v>
      </c>
      <c r="B1006" s="306" t="s">
        <v>5922</v>
      </c>
      <c r="C1006" s="305" t="s">
        <v>2352</v>
      </c>
      <c r="D1006" s="307">
        <v>3908.53</v>
      </c>
    </row>
    <row r="1007" spans="1:4" ht="9" customHeight="1">
      <c r="A1007" s="305" t="s">
        <v>14748</v>
      </c>
      <c r="B1007" s="306" t="s">
        <v>5923</v>
      </c>
      <c r="C1007" s="305" t="s">
        <v>2352</v>
      </c>
      <c r="D1007" s="307">
        <v>5094.9799999999996</v>
      </c>
    </row>
    <row r="1008" spans="1:4" ht="9" customHeight="1">
      <c r="A1008" s="305" t="s">
        <v>14749</v>
      </c>
      <c r="B1008" s="306" t="s">
        <v>5924</v>
      </c>
      <c r="C1008" s="305" t="s">
        <v>2352</v>
      </c>
      <c r="D1008" s="307">
        <v>3967.29</v>
      </c>
    </row>
    <row r="1009" spans="1:4" ht="9" customHeight="1">
      <c r="A1009" s="305" t="s">
        <v>14750</v>
      </c>
      <c r="B1009" s="306" t="s">
        <v>5925</v>
      </c>
      <c r="C1009" s="305" t="s">
        <v>2352</v>
      </c>
      <c r="D1009" s="307">
        <v>10828.93</v>
      </c>
    </row>
    <row r="1010" spans="1:4" ht="9" customHeight="1">
      <c r="A1010" s="305" t="s">
        <v>14751</v>
      </c>
      <c r="B1010" s="306" t="s">
        <v>5926</v>
      </c>
      <c r="C1010" s="305" t="s">
        <v>2352</v>
      </c>
      <c r="D1010" s="307">
        <v>5181.74</v>
      </c>
    </row>
    <row r="1011" spans="1:4" ht="9" customHeight="1">
      <c r="A1011" s="305" t="s">
        <v>14752</v>
      </c>
      <c r="B1011" s="306" t="s">
        <v>5927</v>
      </c>
      <c r="C1011" s="305" t="s">
        <v>2352</v>
      </c>
      <c r="D1011" s="307">
        <v>8319.14</v>
      </c>
    </row>
    <row r="1012" spans="1:4" ht="9" customHeight="1">
      <c r="A1012" s="305" t="s">
        <v>14753</v>
      </c>
      <c r="B1012" s="306" t="s">
        <v>5928</v>
      </c>
      <c r="C1012" s="305" t="s">
        <v>2352</v>
      </c>
      <c r="D1012" s="307">
        <v>4045.06</v>
      </c>
    </row>
    <row r="1013" spans="1:4" ht="9" customHeight="1">
      <c r="A1013" s="305" t="s">
        <v>14754</v>
      </c>
      <c r="B1013" s="306" t="s">
        <v>5929</v>
      </c>
      <c r="C1013" s="305" t="s">
        <v>2352</v>
      </c>
      <c r="D1013" s="307">
        <v>5294.07</v>
      </c>
    </row>
    <row r="1014" spans="1:4" ht="9" customHeight="1">
      <c r="A1014" s="305" t="s">
        <v>14755</v>
      </c>
      <c r="B1014" s="306" t="s">
        <v>5930</v>
      </c>
      <c r="C1014" s="305" t="s">
        <v>2352</v>
      </c>
      <c r="D1014" s="307">
        <v>4147.1400000000003</v>
      </c>
    </row>
    <row r="1015" spans="1:4" ht="9" customHeight="1">
      <c r="A1015" s="305" t="s">
        <v>14756</v>
      </c>
      <c r="B1015" s="306" t="s">
        <v>5931</v>
      </c>
      <c r="C1015" s="305" t="s">
        <v>2352</v>
      </c>
      <c r="D1015" s="307">
        <v>5440.98</v>
      </c>
    </row>
    <row r="1016" spans="1:4" ht="9" customHeight="1">
      <c r="A1016" s="305" t="s">
        <v>14757</v>
      </c>
      <c r="B1016" s="306" t="s">
        <v>5932</v>
      </c>
      <c r="C1016" s="305" t="s">
        <v>2352</v>
      </c>
      <c r="D1016" s="307">
        <v>4282.26</v>
      </c>
    </row>
    <row r="1017" spans="1:4" ht="9" customHeight="1">
      <c r="A1017" s="305" t="s">
        <v>14758</v>
      </c>
      <c r="B1017" s="306" t="s">
        <v>5933</v>
      </c>
      <c r="C1017" s="305" t="s">
        <v>2352</v>
      </c>
      <c r="D1017" s="307">
        <v>13490.4</v>
      </c>
    </row>
    <row r="1018" spans="1:4" ht="9" customHeight="1">
      <c r="A1018" s="305" t="s">
        <v>14759</v>
      </c>
      <c r="B1018" s="306" t="s">
        <v>5934</v>
      </c>
      <c r="C1018" s="305" t="s">
        <v>2352</v>
      </c>
      <c r="D1018" s="307">
        <v>5634.85</v>
      </c>
    </row>
    <row r="1019" spans="1:4" ht="9" customHeight="1">
      <c r="A1019" s="305" t="s">
        <v>14760</v>
      </c>
      <c r="B1019" s="306" t="s">
        <v>5935</v>
      </c>
      <c r="C1019" s="305" t="s">
        <v>2352</v>
      </c>
      <c r="D1019" s="307">
        <v>10342.35</v>
      </c>
    </row>
    <row r="1020" spans="1:4" ht="9" customHeight="1">
      <c r="A1020" s="305" t="s">
        <v>14761</v>
      </c>
      <c r="B1020" s="306" t="s">
        <v>5936</v>
      </c>
      <c r="C1020" s="305" t="s">
        <v>2352</v>
      </c>
      <c r="D1020" s="307">
        <v>4463.21</v>
      </c>
    </row>
    <row r="1021" spans="1:4" ht="9" customHeight="1">
      <c r="A1021" s="305" t="s">
        <v>14762</v>
      </c>
      <c r="B1021" s="306" t="s">
        <v>5937</v>
      </c>
      <c r="C1021" s="305" t="s">
        <v>2352</v>
      </c>
      <c r="D1021" s="307">
        <v>4927.6099999999997</v>
      </c>
    </row>
    <row r="1022" spans="1:4" ht="9" customHeight="1">
      <c r="A1022" s="305" t="s">
        <v>14763</v>
      </c>
      <c r="B1022" s="306" t="s">
        <v>5938</v>
      </c>
      <c r="C1022" s="305" t="s">
        <v>2352</v>
      </c>
      <c r="D1022" s="307">
        <v>3819.71</v>
      </c>
    </row>
    <row r="1023" spans="1:4" ht="9" customHeight="1">
      <c r="A1023" s="305" t="s">
        <v>14764</v>
      </c>
      <c r="B1023" s="306" t="s">
        <v>5939</v>
      </c>
      <c r="C1023" s="305" t="s">
        <v>2352</v>
      </c>
      <c r="D1023" s="307">
        <v>333.17</v>
      </c>
    </row>
    <row r="1024" spans="1:4" ht="9" customHeight="1">
      <c r="A1024" s="305" t="s">
        <v>14765</v>
      </c>
      <c r="B1024" s="306" t="s">
        <v>5940</v>
      </c>
      <c r="C1024" s="305" t="s">
        <v>2352</v>
      </c>
      <c r="D1024" s="307">
        <v>273.77999999999997</v>
      </c>
    </row>
    <row r="1025" spans="1:4" ht="9" customHeight="1">
      <c r="A1025" s="305" t="s">
        <v>14766</v>
      </c>
      <c r="B1025" s="306" t="s">
        <v>5941</v>
      </c>
      <c r="C1025" s="305" t="s">
        <v>2352</v>
      </c>
      <c r="D1025" s="307">
        <v>334.53</v>
      </c>
    </row>
    <row r="1026" spans="1:4" ht="9" customHeight="1">
      <c r="A1026" s="305" t="s">
        <v>14767</v>
      </c>
      <c r="B1026" s="306" t="s">
        <v>5942</v>
      </c>
      <c r="C1026" s="305" t="s">
        <v>2352</v>
      </c>
      <c r="D1026" s="307">
        <v>275.14</v>
      </c>
    </row>
    <row r="1027" spans="1:4" ht="9" customHeight="1">
      <c r="A1027" s="305" t="s">
        <v>14768</v>
      </c>
      <c r="B1027" s="306" t="s">
        <v>5943</v>
      </c>
      <c r="C1027" s="305" t="s">
        <v>2352</v>
      </c>
      <c r="D1027" s="307">
        <v>335.9</v>
      </c>
    </row>
    <row r="1028" spans="1:4" ht="9" customHeight="1">
      <c r="A1028" s="305" t="s">
        <v>14769</v>
      </c>
      <c r="B1028" s="306" t="s">
        <v>5944</v>
      </c>
      <c r="C1028" s="305" t="s">
        <v>2352</v>
      </c>
      <c r="D1028" s="307">
        <v>276.51</v>
      </c>
    </row>
    <row r="1029" spans="1:4" ht="9" customHeight="1">
      <c r="A1029" s="305" t="s">
        <v>14770</v>
      </c>
      <c r="B1029" s="306" t="s">
        <v>5945</v>
      </c>
      <c r="C1029" s="305" t="s">
        <v>2352</v>
      </c>
      <c r="D1029" s="307">
        <v>338.36</v>
      </c>
    </row>
    <row r="1030" spans="1:4" ht="9" customHeight="1">
      <c r="A1030" s="305" t="s">
        <v>14771</v>
      </c>
      <c r="B1030" s="306" t="s">
        <v>5946</v>
      </c>
      <c r="C1030" s="305" t="s">
        <v>2352</v>
      </c>
      <c r="D1030" s="307">
        <v>278.83</v>
      </c>
    </row>
    <row r="1031" spans="1:4" ht="9" customHeight="1">
      <c r="A1031" s="305" t="s">
        <v>14772</v>
      </c>
      <c r="B1031" s="306" t="s">
        <v>5947</v>
      </c>
      <c r="C1031" s="305" t="s">
        <v>2352</v>
      </c>
      <c r="D1031" s="307">
        <v>341.76</v>
      </c>
    </row>
    <row r="1032" spans="1:4" ht="9" customHeight="1">
      <c r="A1032" s="305" t="s">
        <v>14773</v>
      </c>
      <c r="B1032" s="306" t="s">
        <v>5948</v>
      </c>
      <c r="C1032" s="305" t="s">
        <v>2352</v>
      </c>
      <c r="D1032" s="307">
        <v>282.23</v>
      </c>
    </row>
    <row r="1033" spans="1:4" ht="9" customHeight="1">
      <c r="A1033" s="305" t="s">
        <v>14774</v>
      </c>
      <c r="B1033" s="306" t="s">
        <v>5949</v>
      </c>
      <c r="C1033" s="305" t="s">
        <v>2352</v>
      </c>
      <c r="D1033" s="307">
        <v>346.27</v>
      </c>
    </row>
    <row r="1034" spans="1:4" ht="9" customHeight="1">
      <c r="A1034" s="305" t="s">
        <v>14775</v>
      </c>
      <c r="B1034" s="306" t="s">
        <v>5950</v>
      </c>
      <c r="C1034" s="305" t="s">
        <v>2352</v>
      </c>
      <c r="D1034" s="307">
        <v>286.60000000000002</v>
      </c>
    </row>
    <row r="1035" spans="1:4" ht="9" customHeight="1">
      <c r="A1035" s="305" t="s">
        <v>14776</v>
      </c>
      <c r="B1035" s="306" t="s">
        <v>5951</v>
      </c>
      <c r="C1035" s="305" t="s">
        <v>2352</v>
      </c>
      <c r="D1035" s="307">
        <v>352.4</v>
      </c>
    </row>
    <row r="1036" spans="1:4" ht="9" customHeight="1">
      <c r="A1036" s="305" t="s">
        <v>14777</v>
      </c>
      <c r="B1036" s="306" t="s">
        <v>5952</v>
      </c>
      <c r="C1036" s="305" t="s">
        <v>2352</v>
      </c>
      <c r="D1036" s="307">
        <v>292.73</v>
      </c>
    </row>
    <row r="1037" spans="1:4" ht="9" customHeight="1">
      <c r="A1037" s="305" t="s">
        <v>14778</v>
      </c>
      <c r="B1037" s="306" t="s">
        <v>5953</v>
      </c>
      <c r="C1037" s="305" t="s">
        <v>2352</v>
      </c>
      <c r="D1037" s="307">
        <v>360.32</v>
      </c>
    </row>
    <row r="1038" spans="1:4" ht="9" customHeight="1">
      <c r="A1038" s="305" t="s">
        <v>14779</v>
      </c>
      <c r="B1038" s="306" t="s">
        <v>5954</v>
      </c>
      <c r="C1038" s="305" t="s">
        <v>2352</v>
      </c>
      <c r="D1038" s="307">
        <v>300.51</v>
      </c>
    </row>
    <row r="1039" spans="1:4" ht="9" customHeight="1">
      <c r="A1039" s="305" t="s">
        <v>14780</v>
      </c>
      <c r="B1039" s="306" t="s">
        <v>5955</v>
      </c>
      <c r="C1039" s="305" t="s">
        <v>2352</v>
      </c>
      <c r="D1039" s="307">
        <v>372.32</v>
      </c>
    </row>
    <row r="1040" spans="1:4" ht="9" customHeight="1">
      <c r="A1040" s="305" t="s">
        <v>14781</v>
      </c>
      <c r="B1040" s="306" t="s">
        <v>5956</v>
      </c>
      <c r="C1040" s="305" t="s">
        <v>2352</v>
      </c>
      <c r="D1040" s="307">
        <v>312.37</v>
      </c>
    </row>
    <row r="1041" spans="1:4" ht="9" customHeight="1">
      <c r="A1041" s="305" t="s">
        <v>14782</v>
      </c>
      <c r="B1041" s="306" t="s">
        <v>5957</v>
      </c>
      <c r="C1041" s="305" t="s">
        <v>2352</v>
      </c>
      <c r="D1041" s="307">
        <v>333.85</v>
      </c>
    </row>
    <row r="1042" spans="1:4" ht="9" customHeight="1">
      <c r="A1042" s="305" t="s">
        <v>14783</v>
      </c>
      <c r="B1042" s="306" t="s">
        <v>5958</v>
      </c>
      <c r="C1042" s="305" t="s">
        <v>2352</v>
      </c>
      <c r="D1042" s="307">
        <v>274.45999999999998</v>
      </c>
    </row>
    <row r="1043" spans="1:4" ht="9" customHeight="1">
      <c r="A1043" s="305" t="s">
        <v>14784</v>
      </c>
      <c r="B1043" s="306" t="s">
        <v>5959</v>
      </c>
      <c r="C1043" s="305" t="s">
        <v>2352</v>
      </c>
      <c r="D1043" s="307">
        <v>990.44</v>
      </c>
    </row>
    <row r="1044" spans="1:4" ht="9" customHeight="1">
      <c r="A1044" s="305" t="s">
        <v>14785</v>
      </c>
      <c r="B1044" s="306" t="s">
        <v>5960</v>
      </c>
      <c r="C1044" s="305" t="s">
        <v>2352</v>
      </c>
      <c r="D1044" s="307">
        <v>674.42</v>
      </c>
    </row>
    <row r="1045" spans="1:4" ht="9" customHeight="1">
      <c r="A1045" s="305" t="s">
        <v>14786</v>
      </c>
      <c r="B1045" s="306" t="s">
        <v>5961</v>
      </c>
      <c r="C1045" s="305" t="s">
        <v>2352</v>
      </c>
      <c r="D1045" s="307">
        <v>828.56</v>
      </c>
    </row>
    <row r="1046" spans="1:4" ht="9" customHeight="1">
      <c r="A1046" s="305" t="s">
        <v>14787</v>
      </c>
      <c r="B1046" s="306" t="s">
        <v>5962</v>
      </c>
      <c r="C1046" s="305" t="s">
        <v>2352</v>
      </c>
      <c r="D1046" s="307">
        <v>543.57000000000005</v>
      </c>
    </row>
    <row r="1047" spans="1:4" ht="9" customHeight="1">
      <c r="A1047" s="305" t="s">
        <v>14788</v>
      </c>
      <c r="B1047" s="306" t="s">
        <v>5963</v>
      </c>
      <c r="C1047" s="305" t="s">
        <v>2352</v>
      </c>
      <c r="D1047" s="307">
        <v>676.89</v>
      </c>
    </row>
    <row r="1048" spans="1:4" ht="9" customHeight="1">
      <c r="A1048" s="305" t="s">
        <v>14789</v>
      </c>
      <c r="B1048" s="306" t="s">
        <v>5964</v>
      </c>
      <c r="C1048" s="305" t="s">
        <v>2352</v>
      </c>
      <c r="D1048" s="307">
        <v>545.89</v>
      </c>
    </row>
    <row r="1049" spans="1:4" ht="9" customHeight="1">
      <c r="A1049" s="305" t="s">
        <v>14790</v>
      </c>
      <c r="B1049" s="306" t="s">
        <v>5965</v>
      </c>
      <c r="C1049" s="305" t="s">
        <v>2352</v>
      </c>
      <c r="D1049" s="307">
        <v>838.49</v>
      </c>
    </row>
    <row r="1050" spans="1:4" ht="9" customHeight="1">
      <c r="A1050" s="305" t="s">
        <v>14791</v>
      </c>
      <c r="B1050" s="306" t="s">
        <v>5966</v>
      </c>
      <c r="C1050" s="305" t="s">
        <v>2352</v>
      </c>
      <c r="D1050" s="307">
        <v>679.61</v>
      </c>
    </row>
    <row r="1051" spans="1:4" ht="9" customHeight="1">
      <c r="A1051" s="305" t="s">
        <v>14792</v>
      </c>
      <c r="B1051" s="306" t="s">
        <v>5967</v>
      </c>
      <c r="C1051" s="305" t="s">
        <v>2352</v>
      </c>
      <c r="D1051" s="307">
        <v>667.48</v>
      </c>
    </row>
    <row r="1052" spans="1:4" ht="9" customHeight="1">
      <c r="A1052" s="305" t="s">
        <v>14793</v>
      </c>
      <c r="B1052" s="306" t="s">
        <v>5968</v>
      </c>
      <c r="C1052" s="305" t="s">
        <v>2352</v>
      </c>
      <c r="D1052" s="307">
        <v>548.62</v>
      </c>
    </row>
    <row r="1053" spans="1:4" ht="9" customHeight="1">
      <c r="A1053" s="305" t="s">
        <v>14794</v>
      </c>
      <c r="B1053" s="306" t="s">
        <v>5969</v>
      </c>
      <c r="C1053" s="305" t="s">
        <v>2352</v>
      </c>
      <c r="D1053" s="307">
        <v>684.12</v>
      </c>
    </row>
    <row r="1054" spans="1:4" ht="9" customHeight="1">
      <c r="A1054" s="305" t="s">
        <v>14795</v>
      </c>
      <c r="B1054" s="306" t="s">
        <v>5970</v>
      </c>
      <c r="C1054" s="305" t="s">
        <v>2352</v>
      </c>
      <c r="D1054" s="307">
        <v>552.98</v>
      </c>
    </row>
    <row r="1055" spans="1:4" ht="9" customHeight="1">
      <c r="A1055" s="305" t="s">
        <v>14796</v>
      </c>
      <c r="B1055" s="306" t="s">
        <v>5971</v>
      </c>
      <c r="C1055" s="305" t="s">
        <v>2352</v>
      </c>
      <c r="D1055" s="307">
        <v>689.99</v>
      </c>
    </row>
    <row r="1056" spans="1:4" ht="9" customHeight="1">
      <c r="A1056" s="305" t="s">
        <v>14797</v>
      </c>
      <c r="B1056" s="306" t="s">
        <v>5972</v>
      </c>
      <c r="C1056" s="305" t="s">
        <v>2352</v>
      </c>
      <c r="D1056" s="307">
        <v>558.71</v>
      </c>
    </row>
    <row r="1057" spans="1:4" ht="9" customHeight="1">
      <c r="A1057" s="305" t="s">
        <v>14798</v>
      </c>
      <c r="B1057" s="306" t="s">
        <v>5973</v>
      </c>
      <c r="C1057" s="305" t="s">
        <v>2352</v>
      </c>
      <c r="D1057" s="307">
        <v>1171.3599999999999</v>
      </c>
    </row>
    <row r="1058" spans="1:4" ht="9" customHeight="1">
      <c r="A1058" s="305" t="s">
        <v>14799</v>
      </c>
      <c r="B1058" s="306" t="s">
        <v>5974</v>
      </c>
      <c r="C1058" s="305" t="s">
        <v>2352</v>
      </c>
      <c r="D1058" s="307">
        <v>698.32</v>
      </c>
    </row>
    <row r="1059" spans="1:4" ht="9" customHeight="1">
      <c r="A1059" s="305" t="s">
        <v>14800</v>
      </c>
      <c r="B1059" s="306" t="s">
        <v>5975</v>
      </c>
      <c r="C1059" s="305" t="s">
        <v>2352</v>
      </c>
      <c r="D1059" s="307">
        <v>977.6</v>
      </c>
    </row>
    <row r="1060" spans="1:4" ht="9" customHeight="1">
      <c r="A1060" s="305" t="s">
        <v>14801</v>
      </c>
      <c r="B1060" s="306" t="s">
        <v>5976</v>
      </c>
      <c r="C1060" s="305" t="s">
        <v>2352</v>
      </c>
      <c r="D1060" s="307">
        <v>566.76</v>
      </c>
    </row>
    <row r="1061" spans="1:4" ht="9" customHeight="1">
      <c r="A1061" s="305" t="s">
        <v>14802</v>
      </c>
      <c r="B1061" s="306" t="s">
        <v>5977</v>
      </c>
      <c r="C1061" s="305" t="s">
        <v>2352</v>
      </c>
      <c r="D1061" s="307">
        <v>709.64</v>
      </c>
    </row>
    <row r="1062" spans="1:4" ht="9" customHeight="1">
      <c r="A1062" s="305" t="s">
        <v>14803</v>
      </c>
      <c r="B1062" s="306" t="s">
        <v>5978</v>
      </c>
      <c r="C1062" s="305" t="s">
        <v>2352</v>
      </c>
      <c r="D1062" s="307">
        <v>577.94000000000005</v>
      </c>
    </row>
    <row r="1063" spans="1:4" ht="9" customHeight="1">
      <c r="A1063" s="305" t="s">
        <v>14804</v>
      </c>
      <c r="B1063" s="306" t="s">
        <v>5979</v>
      </c>
      <c r="C1063" s="305" t="s">
        <v>2352</v>
      </c>
      <c r="D1063" s="307">
        <v>724.1</v>
      </c>
    </row>
    <row r="1064" spans="1:4" ht="9" customHeight="1">
      <c r="A1064" s="305" t="s">
        <v>14805</v>
      </c>
      <c r="B1064" s="306" t="s">
        <v>5980</v>
      </c>
      <c r="C1064" s="305" t="s">
        <v>2352</v>
      </c>
      <c r="D1064" s="307">
        <v>592.13</v>
      </c>
    </row>
    <row r="1065" spans="1:4" ht="9" customHeight="1">
      <c r="A1065" s="305" t="s">
        <v>14806</v>
      </c>
      <c r="B1065" s="306" t="s">
        <v>5981</v>
      </c>
      <c r="C1065" s="305" t="s">
        <v>2352</v>
      </c>
      <c r="D1065" s="307">
        <v>1448.8</v>
      </c>
    </row>
    <row r="1066" spans="1:4" ht="9" customHeight="1">
      <c r="A1066" s="305" t="s">
        <v>14807</v>
      </c>
      <c r="B1066" s="306" t="s">
        <v>5982</v>
      </c>
      <c r="C1066" s="305" t="s">
        <v>2352</v>
      </c>
      <c r="D1066" s="307">
        <v>744.7</v>
      </c>
    </row>
    <row r="1067" spans="1:4" ht="9" customHeight="1">
      <c r="A1067" s="305" t="s">
        <v>14808</v>
      </c>
      <c r="B1067" s="306" t="s">
        <v>5983</v>
      </c>
      <c r="C1067" s="305" t="s">
        <v>2352</v>
      </c>
      <c r="D1067" s="307">
        <v>1207.03</v>
      </c>
    </row>
    <row r="1068" spans="1:4" ht="9" customHeight="1">
      <c r="A1068" s="305" t="s">
        <v>14809</v>
      </c>
      <c r="B1068" s="306" t="s">
        <v>5984</v>
      </c>
      <c r="C1068" s="305" t="s">
        <v>2352</v>
      </c>
      <c r="D1068" s="307">
        <v>612.44000000000005</v>
      </c>
    </row>
    <row r="1069" spans="1:4" ht="9" customHeight="1">
      <c r="A1069" s="305" t="s">
        <v>14810</v>
      </c>
      <c r="B1069" s="306" t="s">
        <v>5985</v>
      </c>
      <c r="C1069" s="305" t="s">
        <v>2352</v>
      </c>
      <c r="D1069" s="307">
        <v>675.11</v>
      </c>
    </row>
    <row r="1070" spans="1:4" ht="9" customHeight="1">
      <c r="A1070" s="305" t="s">
        <v>14811</v>
      </c>
      <c r="B1070" s="306" t="s">
        <v>5986</v>
      </c>
      <c r="C1070" s="305" t="s">
        <v>2352</v>
      </c>
      <c r="D1070" s="307">
        <v>544.25</v>
      </c>
    </row>
    <row r="1071" spans="1:4" ht="9" customHeight="1">
      <c r="A1071" s="305" t="s">
        <v>14812</v>
      </c>
      <c r="B1071" s="306" t="s">
        <v>5987</v>
      </c>
      <c r="C1071" s="305" t="s">
        <v>2352</v>
      </c>
      <c r="D1071" s="307">
        <v>1657.24</v>
      </c>
    </row>
    <row r="1072" spans="1:4" ht="9" customHeight="1">
      <c r="A1072" s="305" t="s">
        <v>14813</v>
      </c>
      <c r="B1072" s="306" t="s">
        <v>5988</v>
      </c>
      <c r="C1072" s="305" t="s">
        <v>2352</v>
      </c>
      <c r="D1072" s="307">
        <v>1143.3699999999999</v>
      </c>
    </row>
    <row r="1073" spans="1:4" ht="9" customHeight="1">
      <c r="A1073" s="305" t="s">
        <v>14814</v>
      </c>
      <c r="B1073" s="306" t="s">
        <v>5989</v>
      </c>
      <c r="C1073" s="305" t="s">
        <v>2352</v>
      </c>
      <c r="D1073" s="307">
        <v>1356.79</v>
      </c>
    </row>
    <row r="1074" spans="1:4" ht="9" customHeight="1">
      <c r="A1074" s="305" t="s">
        <v>14815</v>
      </c>
      <c r="B1074" s="306" t="s">
        <v>5990</v>
      </c>
      <c r="C1074" s="305" t="s">
        <v>2352</v>
      </c>
      <c r="D1074" s="307">
        <v>916.06</v>
      </c>
    </row>
    <row r="1075" spans="1:4" ht="9" customHeight="1">
      <c r="A1075" s="305" t="s">
        <v>14816</v>
      </c>
      <c r="B1075" s="306" t="s">
        <v>5991</v>
      </c>
      <c r="C1075" s="305" t="s">
        <v>2352</v>
      </c>
      <c r="D1075" s="307">
        <v>1147.19</v>
      </c>
    </row>
    <row r="1076" spans="1:4" ht="9" customHeight="1">
      <c r="A1076" s="305" t="s">
        <v>14817</v>
      </c>
      <c r="B1076" s="306" t="s">
        <v>5992</v>
      </c>
      <c r="C1076" s="305" t="s">
        <v>2352</v>
      </c>
      <c r="D1076" s="307">
        <v>919.74</v>
      </c>
    </row>
    <row r="1077" spans="1:4" ht="9" customHeight="1">
      <c r="A1077" s="305" t="s">
        <v>14818</v>
      </c>
      <c r="B1077" s="306" t="s">
        <v>5993</v>
      </c>
      <c r="C1077" s="305" t="s">
        <v>2352</v>
      </c>
      <c r="D1077" s="307">
        <v>1746.49</v>
      </c>
    </row>
    <row r="1078" spans="1:4" ht="9" customHeight="1">
      <c r="A1078" s="305" t="s">
        <v>14819</v>
      </c>
      <c r="B1078" s="306" t="s">
        <v>5994</v>
      </c>
      <c r="C1078" s="305" t="s">
        <v>2352</v>
      </c>
      <c r="D1078" s="307">
        <v>1152.3800000000001</v>
      </c>
    </row>
    <row r="1079" spans="1:4" ht="9" customHeight="1">
      <c r="A1079" s="305" t="s">
        <v>14820</v>
      </c>
      <c r="B1079" s="306" t="s">
        <v>5995</v>
      </c>
      <c r="C1079" s="305" t="s">
        <v>2352</v>
      </c>
      <c r="D1079" s="307">
        <v>1428.91</v>
      </c>
    </row>
    <row r="1080" spans="1:4" ht="9" customHeight="1">
      <c r="A1080" s="305" t="s">
        <v>14821</v>
      </c>
      <c r="B1080" s="306" t="s">
        <v>5996</v>
      </c>
      <c r="C1080" s="305" t="s">
        <v>2352</v>
      </c>
      <c r="D1080" s="307">
        <v>924.79</v>
      </c>
    </row>
    <row r="1081" spans="1:4" ht="9" customHeight="1">
      <c r="A1081" s="305" t="s">
        <v>14822</v>
      </c>
      <c r="B1081" s="306" t="s">
        <v>5997</v>
      </c>
      <c r="C1081" s="305" t="s">
        <v>2352</v>
      </c>
      <c r="D1081" s="307">
        <v>1160.29</v>
      </c>
    </row>
    <row r="1082" spans="1:4" ht="9" customHeight="1">
      <c r="A1082" s="305" t="s">
        <v>14823</v>
      </c>
      <c r="B1082" s="306" t="s">
        <v>5998</v>
      </c>
      <c r="C1082" s="305" t="s">
        <v>2352</v>
      </c>
      <c r="D1082" s="307">
        <v>932.56</v>
      </c>
    </row>
    <row r="1083" spans="1:4" ht="9" customHeight="1">
      <c r="A1083" s="305" t="s">
        <v>14824</v>
      </c>
      <c r="B1083" s="306" t="s">
        <v>5999</v>
      </c>
      <c r="C1083" s="305" t="s">
        <v>2352</v>
      </c>
      <c r="D1083" s="307">
        <v>1170.67</v>
      </c>
    </row>
    <row r="1084" spans="1:4" ht="9" customHeight="1">
      <c r="A1084" s="305" t="s">
        <v>14825</v>
      </c>
      <c r="B1084" s="306" t="s">
        <v>6000</v>
      </c>
      <c r="C1084" s="305" t="s">
        <v>2352</v>
      </c>
      <c r="D1084" s="307">
        <v>942.66</v>
      </c>
    </row>
    <row r="1085" spans="1:4" ht="9" customHeight="1">
      <c r="A1085" s="305" t="s">
        <v>14826</v>
      </c>
      <c r="B1085" s="306" t="s">
        <v>6001</v>
      </c>
      <c r="C1085" s="305" t="s">
        <v>2352</v>
      </c>
      <c r="D1085" s="307">
        <v>1951.07</v>
      </c>
    </row>
    <row r="1086" spans="1:4" ht="9" customHeight="1">
      <c r="A1086" s="305" t="s">
        <v>14827</v>
      </c>
      <c r="B1086" s="306" t="s">
        <v>6002</v>
      </c>
      <c r="C1086" s="305" t="s">
        <v>2352</v>
      </c>
      <c r="D1086" s="307">
        <v>1184.8699999999999</v>
      </c>
    </row>
    <row r="1087" spans="1:4" ht="9" customHeight="1">
      <c r="A1087" s="305" t="s">
        <v>14828</v>
      </c>
      <c r="B1087" s="306" t="s">
        <v>6003</v>
      </c>
      <c r="C1087" s="305" t="s">
        <v>2352</v>
      </c>
      <c r="D1087" s="307">
        <v>1594.59</v>
      </c>
    </row>
    <row r="1088" spans="1:4" ht="9" customHeight="1">
      <c r="A1088" s="305" t="s">
        <v>14829</v>
      </c>
      <c r="B1088" s="306" t="s">
        <v>6004</v>
      </c>
      <c r="C1088" s="305" t="s">
        <v>2352</v>
      </c>
      <c r="D1088" s="307">
        <v>956.44</v>
      </c>
    </row>
    <row r="1089" spans="1:4" ht="9" customHeight="1">
      <c r="A1089" s="305" t="s">
        <v>14830</v>
      </c>
      <c r="B1089" s="306" t="s">
        <v>6005</v>
      </c>
      <c r="C1089" s="305" t="s">
        <v>2352</v>
      </c>
      <c r="D1089" s="307">
        <v>1204.52</v>
      </c>
    </row>
    <row r="1090" spans="1:4" ht="9" customHeight="1">
      <c r="A1090" s="305" t="s">
        <v>14831</v>
      </c>
      <c r="B1090" s="306" t="s">
        <v>6006</v>
      </c>
      <c r="C1090" s="305" t="s">
        <v>2352</v>
      </c>
      <c r="D1090" s="307">
        <v>975.67</v>
      </c>
    </row>
    <row r="1091" spans="1:4" ht="9" customHeight="1">
      <c r="A1091" s="305" t="s">
        <v>14832</v>
      </c>
      <c r="B1091" s="306" t="s">
        <v>6007</v>
      </c>
      <c r="C1091" s="305" t="s">
        <v>2352</v>
      </c>
      <c r="D1091" s="307">
        <v>1230.3</v>
      </c>
    </row>
    <row r="1092" spans="1:4" ht="9" customHeight="1">
      <c r="A1092" s="305" t="s">
        <v>14833</v>
      </c>
      <c r="B1092" s="306" t="s">
        <v>6008</v>
      </c>
      <c r="C1092" s="305" t="s">
        <v>2352</v>
      </c>
      <c r="D1092" s="307">
        <v>1001.03</v>
      </c>
    </row>
    <row r="1093" spans="1:4" ht="9" customHeight="1">
      <c r="A1093" s="305" t="s">
        <v>14834</v>
      </c>
      <c r="B1093" s="306" t="s">
        <v>6009</v>
      </c>
      <c r="C1093" s="305" t="s">
        <v>2352</v>
      </c>
      <c r="D1093" s="307">
        <v>2423.17</v>
      </c>
    </row>
    <row r="1094" spans="1:4" ht="9" customHeight="1">
      <c r="A1094" s="305" t="s">
        <v>14835</v>
      </c>
      <c r="B1094" s="306" t="s">
        <v>6010</v>
      </c>
      <c r="C1094" s="305" t="s">
        <v>2352</v>
      </c>
      <c r="D1094" s="307">
        <v>1265.6199999999999</v>
      </c>
    </row>
    <row r="1095" spans="1:4" ht="9" customHeight="1">
      <c r="A1095" s="305" t="s">
        <v>14836</v>
      </c>
      <c r="B1095" s="306" t="s">
        <v>6011</v>
      </c>
      <c r="C1095" s="305" t="s">
        <v>2352</v>
      </c>
      <c r="D1095" s="307">
        <v>1975.58</v>
      </c>
    </row>
    <row r="1096" spans="1:4" ht="9" customHeight="1">
      <c r="A1096" s="305" t="s">
        <v>14837</v>
      </c>
      <c r="B1096" s="306" t="s">
        <v>6012</v>
      </c>
      <c r="C1096" s="305" t="s">
        <v>2352</v>
      </c>
      <c r="D1096" s="307">
        <v>1035.93</v>
      </c>
    </row>
    <row r="1097" spans="1:4" ht="9" customHeight="1">
      <c r="A1097" s="305" t="s">
        <v>14838</v>
      </c>
      <c r="B1097" s="306" t="s">
        <v>6013</v>
      </c>
      <c r="C1097" s="305" t="s">
        <v>2352</v>
      </c>
      <c r="D1097" s="307">
        <v>1144.73</v>
      </c>
    </row>
    <row r="1098" spans="1:4" ht="9" customHeight="1">
      <c r="A1098" s="305" t="s">
        <v>14839</v>
      </c>
      <c r="B1098" s="306" t="s">
        <v>6014</v>
      </c>
      <c r="C1098" s="305" t="s">
        <v>2352</v>
      </c>
      <c r="D1098" s="307">
        <v>917.42</v>
      </c>
    </row>
    <row r="1099" spans="1:4" ht="9" customHeight="1">
      <c r="A1099" s="305" t="s">
        <v>14840</v>
      </c>
      <c r="B1099" s="306" t="s">
        <v>6015</v>
      </c>
      <c r="C1099" s="305" t="s">
        <v>2352</v>
      </c>
      <c r="D1099" s="307">
        <v>2562.14</v>
      </c>
    </row>
    <row r="1100" spans="1:4" ht="9" customHeight="1">
      <c r="A1100" s="305" t="s">
        <v>14841</v>
      </c>
      <c r="B1100" s="306" t="s">
        <v>6016</v>
      </c>
      <c r="C1100" s="305" t="s">
        <v>2352</v>
      </c>
      <c r="D1100" s="307">
        <v>1712.36</v>
      </c>
    </row>
    <row r="1101" spans="1:4" ht="9" customHeight="1">
      <c r="A1101" s="305" t="s">
        <v>14842</v>
      </c>
      <c r="B1101" s="306" t="s">
        <v>6017</v>
      </c>
      <c r="C1101" s="305" t="s">
        <v>2352</v>
      </c>
      <c r="D1101" s="307">
        <v>2061.33</v>
      </c>
    </row>
    <row r="1102" spans="1:4" ht="9" customHeight="1">
      <c r="A1102" s="305" t="s">
        <v>14843</v>
      </c>
      <c r="B1102" s="306" t="s">
        <v>6018</v>
      </c>
      <c r="C1102" s="305" t="s">
        <v>2352</v>
      </c>
      <c r="D1102" s="307">
        <v>1359.4</v>
      </c>
    </row>
    <row r="1103" spans="1:4" ht="9" customHeight="1">
      <c r="A1103" s="305" t="s">
        <v>14844</v>
      </c>
      <c r="B1103" s="306" t="s">
        <v>6019</v>
      </c>
      <c r="C1103" s="305" t="s">
        <v>2352</v>
      </c>
      <c r="D1103" s="307">
        <v>1717.55</v>
      </c>
    </row>
    <row r="1104" spans="1:4" ht="9" customHeight="1">
      <c r="A1104" s="305" t="s">
        <v>14845</v>
      </c>
      <c r="B1104" s="306" t="s">
        <v>6020</v>
      </c>
      <c r="C1104" s="305" t="s">
        <v>2352</v>
      </c>
      <c r="D1104" s="307">
        <v>1364.44</v>
      </c>
    </row>
    <row r="1105" spans="1:4" ht="9" customHeight="1">
      <c r="A1105" s="305" t="s">
        <v>14846</v>
      </c>
      <c r="B1105" s="306" t="s">
        <v>6021</v>
      </c>
      <c r="C1105" s="305" t="s">
        <v>2352</v>
      </c>
      <c r="D1105" s="307">
        <v>2691.44</v>
      </c>
    </row>
    <row r="1106" spans="1:4" ht="9" customHeight="1">
      <c r="A1106" s="305" t="s">
        <v>14847</v>
      </c>
      <c r="B1106" s="306" t="s">
        <v>6022</v>
      </c>
      <c r="C1106" s="305" t="s">
        <v>2352</v>
      </c>
      <c r="D1106" s="307">
        <v>1725.2</v>
      </c>
    </row>
    <row r="1107" spans="1:4" ht="9" customHeight="1">
      <c r="A1107" s="305" t="s">
        <v>14848</v>
      </c>
      <c r="B1107" s="306" t="s">
        <v>6023</v>
      </c>
      <c r="C1107" s="305" t="s">
        <v>2352</v>
      </c>
      <c r="D1107" s="307">
        <v>2163.96</v>
      </c>
    </row>
    <row r="1108" spans="1:4" ht="9" customHeight="1">
      <c r="A1108" s="305" t="s">
        <v>14849</v>
      </c>
      <c r="B1108" s="306" t="s">
        <v>6024</v>
      </c>
      <c r="C1108" s="305" t="s">
        <v>2352</v>
      </c>
      <c r="D1108" s="307">
        <v>1371.81</v>
      </c>
    </row>
    <row r="1109" spans="1:4" ht="9" customHeight="1">
      <c r="A1109" s="305" t="s">
        <v>14850</v>
      </c>
      <c r="B1109" s="306" t="s">
        <v>6025</v>
      </c>
      <c r="C1109" s="305" t="s">
        <v>2352</v>
      </c>
      <c r="D1109" s="307">
        <v>1735.99</v>
      </c>
    </row>
    <row r="1110" spans="1:4" ht="9" customHeight="1">
      <c r="A1110" s="305" t="s">
        <v>14851</v>
      </c>
      <c r="B1110" s="306" t="s">
        <v>6026</v>
      </c>
      <c r="C1110" s="305" t="s">
        <v>2352</v>
      </c>
      <c r="D1110" s="307">
        <v>1382.19</v>
      </c>
    </row>
    <row r="1111" spans="1:4" ht="9" customHeight="1">
      <c r="A1111" s="305" t="s">
        <v>14852</v>
      </c>
      <c r="B1111" s="306" t="s">
        <v>6027</v>
      </c>
      <c r="C1111" s="305" t="s">
        <v>2352</v>
      </c>
      <c r="D1111" s="307">
        <v>1750.88</v>
      </c>
    </row>
    <row r="1112" spans="1:4" ht="9" customHeight="1">
      <c r="A1112" s="305" t="s">
        <v>14853</v>
      </c>
      <c r="B1112" s="306" t="s">
        <v>6028</v>
      </c>
      <c r="C1112" s="305" t="s">
        <v>2352</v>
      </c>
      <c r="D1112" s="307">
        <v>1396.65</v>
      </c>
    </row>
    <row r="1113" spans="1:4" ht="9" customHeight="1">
      <c r="A1113" s="305" t="s">
        <v>14854</v>
      </c>
      <c r="B1113" s="306" t="s">
        <v>6029</v>
      </c>
      <c r="C1113" s="305" t="s">
        <v>2352</v>
      </c>
      <c r="D1113" s="307">
        <v>3000.34</v>
      </c>
    </row>
    <row r="1114" spans="1:4" ht="9" customHeight="1">
      <c r="A1114" s="305" t="s">
        <v>14855</v>
      </c>
      <c r="B1114" s="306" t="s">
        <v>6030</v>
      </c>
      <c r="C1114" s="305" t="s">
        <v>2352</v>
      </c>
      <c r="D1114" s="307">
        <v>1771.63</v>
      </c>
    </row>
    <row r="1115" spans="1:4" ht="9" customHeight="1">
      <c r="A1115" s="305" t="s">
        <v>14856</v>
      </c>
      <c r="B1115" s="306" t="s">
        <v>6031</v>
      </c>
      <c r="C1115" s="305" t="s">
        <v>2352</v>
      </c>
      <c r="D1115" s="307">
        <v>2409.96</v>
      </c>
    </row>
    <row r="1116" spans="1:4" ht="9" customHeight="1">
      <c r="A1116" s="305" t="s">
        <v>14857</v>
      </c>
      <c r="B1116" s="306" t="s">
        <v>6032</v>
      </c>
      <c r="C1116" s="305" t="s">
        <v>2352</v>
      </c>
      <c r="D1116" s="307">
        <v>1416.84</v>
      </c>
    </row>
    <row r="1117" spans="1:4" ht="9" customHeight="1">
      <c r="A1117" s="305" t="s">
        <v>14858</v>
      </c>
      <c r="B1117" s="306" t="s">
        <v>6033</v>
      </c>
      <c r="C1117" s="305" t="s">
        <v>2352</v>
      </c>
      <c r="D1117" s="307">
        <v>1798.51</v>
      </c>
    </row>
    <row r="1118" spans="1:4" ht="9" customHeight="1">
      <c r="A1118" s="305" t="s">
        <v>14859</v>
      </c>
      <c r="B1118" s="306" t="s">
        <v>6034</v>
      </c>
      <c r="C1118" s="305" t="s">
        <v>2352</v>
      </c>
      <c r="D1118" s="307">
        <v>1443.16</v>
      </c>
    </row>
    <row r="1119" spans="1:4" ht="9" customHeight="1">
      <c r="A1119" s="305" t="s">
        <v>14860</v>
      </c>
      <c r="B1119" s="306" t="s">
        <v>6035</v>
      </c>
      <c r="C1119" s="305" t="s">
        <v>2352</v>
      </c>
      <c r="D1119" s="307">
        <v>1767.9</v>
      </c>
    </row>
    <row r="1120" spans="1:4" ht="9" customHeight="1">
      <c r="A1120" s="305" t="s">
        <v>14861</v>
      </c>
      <c r="B1120" s="306" t="s">
        <v>6036</v>
      </c>
      <c r="C1120" s="305" t="s">
        <v>2352</v>
      </c>
      <c r="D1120" s="307">
        <v>1411.85</v>
      </c>
    </row>
    <row r="1121" spans="1:4" ht="9" customHeight="1">
      <c r="A1121" s="305" t="s">
        <v>14862</v>
      </c>
      <c r="B1121" s="306" t="s">
        <v>6037</v>
      </c>
      <c r="C1121" s="305" t="s">
        <v>2352</v>
      </c>
      <c r="D1121" s="307">
        <v>3736.01</v>
      </c>
    </row>
    <row r="1122" spans="1:4" ht="9" customHeight="1">
      <c r="A1122" s="305" t="s">
        <v>14863</v>
      </c>
      <c r="B1122" s="306" t="s">
        <v>6038</v>
      </c>
      <c r="C1122" s="305" t="s">
        <v>2352</v>
      </c>
      <c r="D1122" s="307">
        <v>1886.92</v>
      </c>
    </row>
    <row r="1123" spans="1:4" ht="9" customHeight="1">
      <c r="A1123" s="305" t="s">
        <v>14864</v>
      </c>
      <c r="B1123" s="306" t="s">
        <v>6039</v>
      </c>
      <c r="C1123" s="305" t="s">
        <v>2352</v>
      </c>
      <c r="D1123" s="307">
        <v>2992.87</v>
      </c>
    </row>
    <row r="1124" spans="1:4" ht="9" customHeight="1">
      <c r="A1124" s="305" t="s">
        <v>14865</v>
      </c>
      <c r="B1124" s="306" t="s">
        <v>6040</v>
      </c>
      <c r="C1124" s="305" t="s">
        <v>2352</v>
      </c>
      <c r="D1124" s="307">
        <v>1530.02</v>
      </c>
    </row>
    <row r="1125" spans="1:4" ht="9" customHeight="1">
      <c r="A1125" s="305" t="s">
        <v>14866</v>
      </c>
      <c r="B1125" s="306" t="s">
        <v>6041</v>
      </c>
      <c r="C1125" s="305" t="s">
        <v>2352</v>
      </c>
      <c r="D1125" s="307">
        <v>1713.04</v>
      </c>
    </row>
    <row r="1126" spans="1:4" ht="9" customHeight="1">
      <c r="A1126" s="305" t="s">
        <v>14867</v>
      </c>
      <c r="B1126" s="306" t="s">
        <v>6042</v>
      </c>
      <c r="C1126" s="305" t="s">
        <v>2352</v>
      </c>
      <c r="D1126" s="307">
        <v>1360.08</v>
      </c>
    </row>
    <row r="1127" spans="1:4" ht="9" customHeight="1">
      <c r="A1127" s="305" t="s">
        <v>14868</v>
      </c>
      <c r="B1127" s="306" t="s">
        <v>6043</v>
      </c>
      <c r="C1127" s="305" t="s">
        <v>2352</v>
      </c>
      <c r="D1127" s="307">
        <v>3712.8</v>
      </c>
    </row>
    <row r="1128" spans="1:4" ht="9" customHeight="1">
      <c r="A1128" s="305" t="s">
        <v>14869</v>
      </c>
      <c r="B1128" s="306" t="s">
        <v>6044</v>
      </c>
      <c r="C1128" s="305" t="s">
        <v>2352</v>
      </c>
      <c r="D1128" s="307">
        <v>2382.71</v>
      </c>
    </row>
    <row r="1129" spans="1:4" ht="9" customHeight="1">
      <c r="A1129" s="305" t="s">
        <v>14870</v>
      </c>
      <c r="B1129" s="306" t="s">
        <v>6045</v>
      </c>
      <c r="C1129" s="305" t="s">
        <v>2352</v>
      </c>
      <c r="D1129" s="307">
        <v>2939.75</v>
      </c>
    </row>
    <row r="1130" spans="1:4" ht="9" customHeight="1">
      <c r="A1130" s="305" t="s">
        <v>14871</v>
      </c>
      <c r="B1130" s="306" t="s">
        <v>6046</v>
      </c>
      <c r="C1130" s="305" t="s">
        <v>2352</v>
      </c>
      <c r="D1130" s="307">
        <v>1871.94</v>
      </c>
    </row>
    <row r="1131" spans="1:4" ht="9" customHeight="1">
      <c r="A1131" s="305" t="s">
        <v>14872</v>
      </c>
      <c r="B1131" s="306" t="s">
        <v>6047</v>
      </c>
      <c r="C1131" s="305" t="s">
        <v>2352</v>
      </c>
      <c r="D1131" s="307">
        <v>2391.1999999999998</v>
      </c>
    </row>
    <row r="1132" spans="1:4" ht="9" customHeight="1">
      <c r="A1132" s="305" t="s">
        <v>14873</v>
      </c>
      <c r="B1132" s="306" t="s">
        <v>6048</v>
      </c>
      <c r="C1132" s="305" t="s">
        <v>2352</v>
      </c>
      <c r="D1132" s="307">
        <v>1879.87</v>
      </c>
    </row>
    <row r="1133" spans="1:4" ht="9" customHeight="1">
      <c r="A1133" s="305" t="s">
        <v>14874</v>
      </c>
      <c r="B1133" s="306" t="s">
        <v>6049</v>
      </c>
      <c r="C1133" s="305" t="s">
        <v>2352</v>
      </c>
      <c r="D1133" s="307">
        <v>3910.65</v>
      </c>
    </row>
    <row r="1134" spans="1:4" ht="9" customHeight="1">
      <c r="A1134" s="305" t="s">
        <v>14875</v>
      </c>
      <c r="B1134" s="306" t="s">
        <v>6050</v>
      </c>
      <c r="C1134" s="305" t="s">
        <v>2352</v>
      </c>
      <c r="D1134" s="307">
        <v>2401.73</v>
      </c>
    </row>
    <row r="1135" spans="1:4" ht="9" customHeight="1">
      <c r="A1135" s="305" t="s">
        <v>14876</v>
      </c>
      <c r="B1135" s="306" t="s">
        <v>6051</v>
      </c>
      <c r="C1135" s="305" t="s">
        <v>2352</v>
      </c>
      <c r="D1135" s="307">
        <v>3093.66</v>
      </c>
    </row>
    <row r="1136" spans="1:4" ht="9" customHeight="1">
      <c r="A1136" s="305" t="s">
        <v>14877</v>
      </c>
      <c r="B1136" s="306" t="s">
        <v>6052</v>
      </c>
      <c r="C1136" s="305" t="s">
        <v>2352</v>
      </c>
      <c r="D1136" s="307">
        <v>1889.84</v>
      </c>
    </row>
    <row r="1137" spans="1:4" ht="9" customHeight="1">
      <c r="A1137" s="305" t="s">
        <v>14878</v>
      </c>
      <c r="B1137" s="306" t="s">
        <v>6053</v>
      </c>
      <c r="C1137" s="305" t="s">
        <v>2352</v>
      </c>
      <c r="D1137" s="307">
        <v>2417.61</v>
      </c>
    </row>
    <row r="1138" spans="1:4" ht="9" customHeight="1">
      <c r="A1138" s="305" t="s">
        <v>14879</v>
      </c>
      <c r="B1138" s="306" t="s">
        <v>6054</v>
      </c>
      <c r="C1138" s="305" t="s">
        <v>2352</v>
      </c>
      <c r="D1138" s="307">
        <v>1904.73</v>
      </c>
    </row>
    <row r="1139" spans="1:4" ht="9" customHeight="1">
      <c r="A1139" s="305" t="s">
        <v>14880</v>
      </c>
      <c r="B1139" s="306" t="s">
        <v>6055</v>
      </c>
      <c r="C1139" s="305" t="s">
        <v>2352</v>
      </c>
      <c r="D1139" s="307">
        <v>2439.36</v>
      </c>
    </row>
    <row r="1140" spans="1:4" ht="9" customHeight="1">
      <c r="A1140" s="305" t="s">
        <v>14881</v>
      </c>
      <c r="B1140" s="306" t="s">
        <v>6056</v>
      </c>
      <c r="C1140" s="305" t="s">
        <v>2352</v>
      </c>
      <c r="D1140" s="307">
        <v>1925.35</v>
      </c>
    </row>
    <row r="1141" spans="1:4" ht="9" customHeight="1">
      <c r="A1141" s="305" t="s">
        <v>14882</v>
      </c>
      <c r="B1141" s="306" t="s">
        <v>6057</v>
      </c>
      <c r="C1141" s="305" t="s">
        <v>2352</v>
      </c>
      <c r="D1141" s="307">
        <v>4372.3999999999996</v>
      </c>
    </row>
    <row r="1142" spans="1:4" ht="9" customHeight="1">
      <c r="A1142" s="305" t="s">
        <v>14883</v>
      </c>
      <c r="B1142" s="306" t="s">
        <v>6058</v>
      </c>
      <c r="C1142" s="305" t="s">
        <v>2352</v>
      </c>
      <c r="D1142" s="307">
        <v>2468.75</v>
      </c>
    </row>
    <row r="1143" spans="1:4" ht="9" customHeight="1">
      <c r="A1143" s="305" t="s">
        <v>14884</v>
      </c>
      <c r="B1143" s="306" t="s">
        <v>6059</v>
      </c>
      <c r="C1143" s="305" t="s">
        <v>2352</v>
      </c>
      <c r="D1143" s="307">
        <v>3454.74</v>
      </c>
    </row>
    <row r="1144" spans="1:4" ht="9" customHeight="1">
      <c r="A1144" s="305" t="s">
        <v>14885</v>
      </c>
      <c r="B1144" s="306" t="s">
        <v>6060</v>
      </c>
      <c r="C1144" s="305" t="s">
        <v>2352</v>
      </c>
      <c r="D1144" s="307">
        <v>1953.34</v>
      </c>
    </row>
    <row r="1145" spans="1:4" ht="9" customHeight="1">
      <c r="A1145" s="305" t="s">
        <v>14886</v>
      </c>
      <c r="B1145" s="306" t="s">
        <v>6061</v>
      </c>
      <c r="C1145" s="305" t="s">
        <v>2352</v>
      </c>
      <c r="D1145" s="307">
        <v>2506.7399999999998</v>
      </c>
    </row>
    <row r="1146" spans="1:4" ht="9" customHeight="1">
      <c r="A1146" s="305" t="s">
        <v>14887</v>
      </c>
      <c r="B1146" s="306" t="s">
        <v>6062</v>
      </c>
      <c r="C1146" s="305" t="s">
        <v>2352</v>
      </c>
      <c r="D1146" s="307">
        <v>1989.79</v>
      </c>
    </row>
    <row r="1147" spans="1:4" ht="9" customHeight="1">
      <c r="A1147" s="305" t="s">
        <v>14888</v>
      </c>
      <c r="B1147" s="306" t="s">
        <v>6063</v>
      </c>
      <c r="C1147" s="305" t="s">
        <v>2352</v>
      </c>
      <c r="D1147" s="307">
        <v>2559.1999999999998</v>
      </c>
    </row>
    <row r="1148" spans="1:4" ht="9" customHeight="1">
      <c r="A1148" s="305" t="s">
        <v>14889</v>
      </c>
      <c r="B1148" s="306" t="s">
        <v>6064</v>
      </c>
      <c r="C1148" s="305" t="s">
        <v>2352</v>
      </c>
      <c r="D1148" s="307">
        <v>2040.42</v>
      </c>
    </row>
    <row r="1149" spans="1:4" ht="9" customHeight="1">
      <c r="A1149" s="305" t="s">
        <v>14890</v>
      </c>
      <c r="B1149" s="306" t="s">
        <v>6065</v>
      </c>
      <c r="C1149" s="305" t="s">
        <v>2352</v>
      </c>
      <c r="D1149" s="307">
        <v>5451.1</v>
      </c>
    </row>
    <row r="1150" spans="1:4" ht="9" customHeight="1">
      <c r="A1150" s="305" t="s">
        <v>14891</v>
      </c>
      <c r="B1150" s="306" t="s">
        <v>6066</v>
      </c>
      <c r="C1150" s="305" t="s">
        <v>2352</v>
      </c>
      <c r="D1150" s="307">
        <v>2629.1</v>
      </c>
    </row>
    <row r="1151" spans="1:4" ht="9" customHeight="1">
      <c r="A1151" s="305" t="s">
        <v>14892</v>
      </c>
      <c r="B1151" s="306" t="s">
        <v>6067</v>
      </c>
      <c r="C1151" s="305" t="s">
        <v>2352</v>
      </c>
      <c r="D1151" s="307">
        <v>4293.79</v>
      </c>
    </row>
    <row r="1152" spans="1:4" ht="9" customHeight="1">
      <c r="A1152" s="305" t="s">
        <v>14893</v>
      </c>
      <c r="B1152" s="306" t="s">
        <v>6068</v>
      </c>
      <c r="C1152" s="305" t="s">
        <v>2352</v>
      </c>
      <c r="D1152" s="307">
        <v>2108.36</v>
      </c>
    </row>
    <row r="1153" spans="1:4" ht="9" customHeight="1">
      <c r="A1153" s="305" t="s">
        <v>14894</v>
      </c>
      <c r="B1153" s="306" t="s">
        <v>6069</v>
      </c>
      <c r="C1153" s="305" t="s">
        <v>2352</v>
      </c>
      <c r="D1153" s="307">
        <v>2385.1799999999998</v>
      </c>
    </row>
    <row r="1154" spans="1:4" ht="9" customHeight="1">
      <c r="A1154" s="305" t="s">
        <v>14895</v>
      </c>
      <c r="B1154" s="306" t="s">
        <v>6070</v>
      </c>
      <c r="C1154" s="305" t="s">
        <v>2352</v>
      </c>
      <c r="D1154" s="307">
        <v>1874.26</v>
      </c>
    </row>
    <row r="1155" spans="1:4" ht="9" customHeight="1">
      <c r="A1155" s="305" t="s">
        <v>14896</v>
      </c>
      <c r="B1155" s="306" t="s">
        <v>6071</v>
      </c>
      <c r="C1155" s="305" t="s">
        <v>2352</v>
      </c>
      <c r="D1155" s="307">
        <v>6744.18</v>
      </c>
    </row>
    <row r="1156" spans="1:4" ht="9" customHeight="1">
      <c r="A1156" s="305" t="s">
        <v>14897</v>
      </c>
      <c r="B1156" s="306" t="s">
        <v>6072</v>
      </c>
      <c r="C1156" s="305" t="s">
        <v>2352</v>
      </c>
      <c r="D1156" s="307">
        <v>4105.93</v>
      </c>
    </row>
    <row r="1157" spans="1:4" ht="9" customHeight="1">
      <c r="A1157" s="305" t="s">
        <v>14898</v>
      </c>
      <c r="B1157" s="306" t="s">
        <v>6073</v>
      </c>
      <c r="C1157" s="305" t="s">
        <v>2352</v>
      </c>
      <c r="D1157" s="307">
        <v>5226.45</v>
      </c>
    </row>
    <row r="1158" spans="1:4" ht="9" customHeight="1">
      <c r="A1158" s="305" t="s">
        <v>14899</v>
      </c>
      <c r="B1158" s="306" t="s">
        <v>6074</v>
      </c>
      <c r="C1158" s="305" t="s">
        <v>2352</v>
      </c>
      <c r="D1158" s="307">
        <v>3195.15</v>
      </c>
    </row>
    <row r="1159" spans="1:4" ht="9" customHeight="1">
      <c r="A1159" s="305" t="s">
        <v>14900</v>
      </c>
      <c r="B1159" s="306" t="s">
        <v>6075</v>
      </c>
      <c r="C1159" s="305" t="s">
        <v>2352</v>
      </c>
      <c r="D1159" s="307">
        <v>4117.5600000000004</v>
      </c>
    </row>
    <row r="1160" spans="1:4" ht="9" customHeight="1">
      <c r="A1160" s="305" t="s">
        <v>14901</v>
      </c>
      <c r="B1160" s="306" t="s">
        <v>6076</v>
      </c>
      <c r="C1160" s="305" t="s">
        <v>2352</v>
      </c>
      <c r="D1160" s="307">
        <v>3206.08</v>
      </c>
    </row>
    <row r="1161" spans="1:4" ht="9" customHeight="1">
      <c r="A1161" s="305" t="s">
        <v>14902</v>
      </c>
      <c r="B1161" s="306" t="s">
        <v>6077</v>
      </c>
      <c r="C1161" s="305" t="s">
        <v>2352</v>
      </c>
      <c r="D1161" s="307">
        <v>7113.94</v>
      </c>
    </row>
    <row r="1162" spans="1:4" ht="9" customHeight="1">
      <c r="A1162" s="305" t="s">
        <v>14903</v>
      </c>
      <c r="B1162" s="306" t="s">
        <v>6078</v>
      </c>
      <c r="C1162" s="305" t="s">
        <v>2352</v>
      </c>
      <c r="D1162" s="307">
        <v>4132.75</v>
      </c>
    </row>
    <row r="1163" spans="1:4" ht="9" customHeight="1">
      <c r="A1163" s="305" t="s">
        <v>14904</v>
      </c>
      <c r="B1163" s="306" t="s">
        <v>6079</v>
      </c>
      <c r="C1163" s="305" t="s">
        <v>2352</v>
      </c>
      <c r="D1163" s="307">
        <v>5509.03</v>
      </c>
    </row>
    <row r="1164" spans="1:4" ht="9" customHeight="1">
      <c r="A1164" s="305" t="s">
        <v>14905</v>
      </c>
      <c r="B1164" s="306" t="s">
        <v>6080</v>
      </c>
      <c r="C1164" s="305" t="s">
        <v>2352</v>
      </c>
      <c r="D1164" s="307">
        <v>3220.29</v>
      </c>
    </row>
    <row r="1165" spans="1:4" ht="9" customHeight="1">
      <c r="A1165" s="305" t="s">
        <v>14906</v>
      </c>
      <c r="B1165" s="306" t="s">
        <v>6081</v>
      </c>
      <c r="C1165" s="305" t="s">
        <v>2352</v>
      </c>
      <c r="D1165" s="307">
        <v>4154.92</v>
      </c>
    </row>
    <row r="1166" spans="1:4" ht="9" customHeight="1">
      <c r="A1166" s="305" t="s">
        <v>14907</v>
      </c>
      <c r="B1166" s="306" t="s">
        <v>6082</v>
      </c>
      <c r="C1166" s="305" t="s">
        <v>2352</v>
      </c>
      <c r="D1166" s="307">
        <v>3241.19</v>
      </c>
    </row>
    <row r="1167" spans="1:4" ht="9" customHeight="1">
      <c r="A1167" s="305" t="s">
        <v>14908</v>
      </c>
      <c r="B1167" s="306" t="s">
        <v>6083</v>
      </c>
      <c r="C1167" s="305" t="s">
        <v>2352</v>
      </c>
      <c r="D1167" s="307">
        <v>4185.1499999999996</v>
      </c>
    </row>
    <row r="1168" spans="1:4" ht="9" customHeight="1">
      <c r="A1168" s="305" t="s">
        <v>14909</v>
      </c>
      <c r="B1168" s="306" t="s">
        <v>6084</v>
      </c>
      <c r="C1168" s="305" t="s">
        <v>2352</v>
      </c>
      <c r="D1168" s="307">
        <v>3269.74</v>
      </c>
    </row>
    <row r="1169" spans="1:4" ht="9" customHeight="1">
      <c r="A1169" s="305" t="s">
        <v>14910</v>
      </c>
      <c r="B1169" s="306" t="s">
        <v>6085</v>
      </c>
      <c r="C1169" s="305" t="s">
        <v>2352</v>
      </c>
      <c r="D1169" s="307">
        <v>7974.65</v>
      </c>
    </row>
    <row r="1170" spans="1:4" ht="9" customHeight="1">
      <c r="A1170" s="305" t="s">
        <v>14911</v>
      </c>
      <c r="B1170" s="306" t="s">
        <v>6086</v>
      </c>
      <c r="C1170" s="305" t="s">
        <v>2352</v>
      </c>
      <c r="D1170" s="307">
        <v>4225.76</v>
      </c>
    </row>
    <row r="1171" spans="1:4" ht="9" customHeight="1">
      <c r="A1171" s="305" t="s">
        <v>14912</v>
      </c>
      <c r="B1171" s="306" t="s">
        <v>6087</v>
      </c>
      <c r="C1171" s="305" t="s">
        <v>2352</v>
      </c>
      <c r="D1171" s="307">
        <v>6167.98</v>
      </c>
    </row>
    <row r="1172" spans="1:4" ht="9" customHeight="1">
      <c r="A1172" s="305" t="s">
        <v>14913</v>
      </c>
      <c r="B1172" s="306" t="s">
        <v>6088</v>
      </c>
      <c r="C1172" s="305" t="s">
        <v>2352</v>
      </c>
      <c r="D1172" s="307">
        <v>3308.39</v>
      </c>
    </row>
    <row r="1173" spans="1:4" ht="9" customHeight="1">
      <c r="A1173" s="305" t="s">
        <v>14914</v>
      </c>
      <c r="B1173" s="306" t="s">
        <v>6089</v>
      </c>
      <c r="C1173" s="305" t="s">
        <v>2352</v>
      </c>
      <c r="D1173" s="307">
        <v>4280.1499999999996</v>
      </c>
    </row>
    <row r="1174" spans="1:4" ht="9" customHeight="1">
      <c r="A1174" s="305" t="s">
        <v>14915</v>
      </c>
      <c r="B1174" s="306" t="s">
        <v>6090</v>
      </c>
      <c r="C1174" s="305" t="s">
        <v>2352</v>
      </c>
      <c r="D1174" s="307">
        <v>3360.53</v>
      </c>
    </row>
    <row r="1175" spans="1:4" ht="9" customHeight="1">
      <c r="A1175" s="305" t="s">
        <v>14916</v>
      </c>
      <c r="B1175" s="306" t="s">
        <v>6091</v>
      </c>
      <c r="C1175" s="305" t="s">
        <v>2352</v>
      </c>
      <c r="D1175" s="307">
        <v>4352.83</v>
      </c>
    </row>
    <row r="1176" spans="1:4" ht="9" customHeight="1">
      <c r="A1176" s="305" t="s">
        <v>14917</v>
      </c>
      <c r="B1176" s="306" t="s">
        <v>6092</v>
      </c>
      <c r="C1176" s="305" t="s">
        <v>2352</v>
      </c>
      <c r="D1176" s="307">
        <v>3430.55</v>
      </c>
    </row>
    <row r="1177" spans="1:4" ht="9" customHeight="1">
      <c r="A1177" s="305" t="s">
        <v>14918</v>
      </c>
      <c r="B1177" s="306" t="s">
        <v>6093</v>
      </c>
      <c r="C1177" s="305" t="s">
        <v>2352</v>
      </c>
      <c r="D1177" s="307">
        <v>10002.549999999999</v>
      </c>
    </row>
    <row r="1178" spans="1:4" ht="9" customHeight="1">
      <c r="A1178" s="305" t="s">
        <v>14919</v>
      </c>
      <c r="B1178" s="306" t="s">
        <v>6094</v>
      </c>
      <c r="C1178" s="305" t="s">
        <v>2352</v>
      </c>
      <c r="D1178" s="307">
        <v>4452.24</v>
      </c>
    </row>
    <row r="1179" spans="1:4" ht="9" customHeight="1">
      <c r="A1179" s="305" t="s">
        <v>14920</v>
      </c>
      <c r="B1179" s="306" t="s">
        <v>6095</v>
      </c>
      <c r="C1179" s="305" t="s">
        <v>2352</v>
      </c>
      <c r="D1179" s="307">
        <v>7713.61</v>
      </c>
    </row>
    <row r="1180" spans="1:4" ht="9" customHeight="1">
      <c r="A1180" s="305" t="s">
        <v>14921</v>
      </c>
      <c r="B1180" s="306" t="s">
        <v>6096</v>
      </c>
      <c r="C1180" s="305" t="s">
        <v>2352</v>
      </c>
      <c r="D1180" s="307">
        <v>3527.01</v>
      </c>
    </row>
    <row r="1181" spans="1:4" ht="9" customHeight="1">
      <c r="A1181" s="305" t="s">
        <v>14922</v>
      </c>
      <c r="B1181" s="306" t="s">
        <v>6097</v>
      </c>
      <c r="C1181" s="305" t="s">
        <v>2352</v>
      </c>
      <c r="D1181" s="307">
        <v>4109.07</v>
      </c>
    </row>
    <row r="1182" spans="1:4" ht="9" customHeight="1">
      <c r="A1182" s="305" t="s">
        <v>14923</v>
      </c>
      <c r="B1182" s="306" t="s">
        <v>6098</v>
      </c>
      <c r="C1182" s="305" t="s">
        <v>2352</v>
      </c>
      <c r="D1182" s="307">
        <v>3198.16</v>
      </c>
    </row>
    <row r="1183" spans="1:4" ht="9" customHeight="1">
      <c r="A1183" s="305" t="s">
        <v>14924</v>
      </c>
      <c r="B1183" s="306" t="s">
        <v>6099</v>
      </c>
      <c r="C1183" s="305" t="s">
        <v>2352</v>
      </c>
      <c r="D1183" s="307">
        <v>4587.01</v>
      </c>
    </row>
    <row r="1184" spans="1:4" ht="9" customHeight="1">
      <c r="A1184" s="305" t="s">
        <v>14925</v>
      </c>
      <c r="B1184" s="306" t="s">
        <v>6100</v>
      </c>
      <c r="C1184" s="305" t="s">
        <v>2352</v>
      </c>
      <c r="D1184" s="307">
        <v>2504.9</v>
      </c>
    </row>
    <row r="1185" spans="1:4" ht="9" customHeight="1">
      <c r="A1185" s="305" t="s">
        <v>14926</v>
      </c>
      <c r="B1185" s="306" t="s">
        <v>6101</v>
      </c>
      <c r="C1185" s="305" t="s">
        <v>2352</v>
      </c>
      <c r="D1185" s="307">
        <v>3654.05</v>
      </c>
    </row>
    <row r="1186" spans="1:4" ht="9" customHeight="1">
      <c r="A1186" s="305" t="s">
        <v>14927</v>
      </c>
      <c r="B1186" s="306" t="s">
        <v>6102</v>
      </c>
      <c r="C1186" s="305" t="s">
        <v>2352</v>
      </c>
      <c r="D1186" s="307">
        <v>1969.84</v>
      </c>
    </row>
    <row r="1187" spans="1:4" ht="9" customHeight="1">
      <c r="A1187" s="305" t="s">
        <v>14928</v>
      </c>
      <c r="B1187" s="306" t="s">
        <v>6103</v>
      </c>
      <c r="C1187" s="305" t="s">
        <v>2352</v>
      </c>
      <c r="D1187" s="307">
        <v>2522.19</v>
      </c>
    </row>
    <row r="1188" spans="1:4" ht="9" customHeight="1">
      <c r="A1188" s="305" t="s">
        <v>14929</v>
      </c>
      <c r="B1188" s="306" t="s">
        <v>6104</v>
      </c>
      <c r="C1188" s="305" t="s">
        <v>2352</v>
      </c>
      <c r="D1188" s="307">
        <v>1985.44</v>
      </c>
    </row>
    <row r="1189" spans="1:4" ht="9" customHeight="1">
      <c r="A1189" s="305" t="s">
        <v>14930</v>
      </c>
      <c r="B1189" s="306" t="s">
        <v>6105</v>
      </c>
      <c r="C1189" s="305" t="s">
        <v>2352</v>
      </c>
      <c r="D1189" s="307">
        <v>4787.0200000000004</v>
      </c>
    </row>
    <row r="1190" spans="1:4" ht="9" customHeight="1">
      <c r="A1190" s="305" t="s">
        <v>14931</v>
      </c>
      <c r="B1190" s="306" t="s">
        <v>6106</v>
      </c>
      <c r="C1190" s="305" t="s">
        <v>2352</v>
      </c>
      <c r="D1190" s="307">
        <v>2545.2399999999998</v>
      </c>
    </row>
    <row r="1191" spans="1:4" ht="9" customHeight="1">
      <c r="A1191" s="305" t="s">
        <v>14932</v>
      </c>
      <c r="B1191" s="306" t="s">
        <v>6107</v>
      </c>
      <c r="C1191" s="305" t="s">
        <v>2352</v>
      </c>
      <c r="D1191" s="307">
        <v>3812.36</v>
      </c>
    </row>
    <row r="1192" spans="1:4" ht="9" customHeight="1">
      <c r="A1192" s="305" t="s">
        <v>14933</v>
      </c>
      <c r="B1192" s="306" t="s">
        <v>6108</v>
      </c>
      <c r="C1192" s="305" t="s">
        <v>2352</v>
      </c>
      <c r="D1192" s="307">
        <v>2006.25</v>
      </c>
    </row>
    <row r="1193" spans="1:4" ht="9" customHeight="1">
      <c r="A1193" s="305" t="s">
        <v>14934</v>
      </c>
      <c r="B1193" s="306" t="s">
        <v>6109</v>
      </c>
      <c r="C1193" s="305" t="s">
        <v>2352</v>
      </c>
      <c r="D1193" s="307">
        <v>2578.56</v>
      </c>
    </row>
    <row r="1194" spans="1:4" ht="9" customHeight="1">
      <c r="A1194" s="305" t="s">
        <v>14935</v>
      </c>
      <c r="B1194" s="306" t="s">
        <v>6110</v>
      </c>
      <c r="C1194" s="305" t="s">
        <v>2352</v>
      </c>
      <c r="D1194" s="307">
        <v>2036.62</v>
      </c>
    </row>
    <row r="1195" spans="1:4" ht="9" customHeight="1">
      <c r="A1195" s="305" t="s">
        <v>14936</v>
      </c>
      <c r="B1195" s="306" t="s">
        <v>6111</v>
      </c>
      <c r="C1195" s="305" t="s">
        <v>2352</v>
      </c>
      <c r="D1195" s="307">
        <v>2624.36</v>
      </c>
    </row>
    <row r="1196" spans="1:4" ht="9" customHeight="1">
      <c r="A1196" s="305" t="s">
        <v>14937</v>
      </c>
      <c r="B1196" s="306" t="s">
        <v>6112</v>
      </c>
      <c r="C1196" s="305" t="s">
        <v>2352</v>
      </c>
      <c r="D1196" s="307">
        <v>2078.48</v>
      </c>
    </row>
    <row r="1197" spans="1:4" ht="9" customHeight="1">
      <c r="A1197" s="305" t="s">
        <v>14938</v>
      </c>
      <c r="B1197" s="306" t="s">
        <v>6113</v>
      </c>
      <c r="C1197" s="305" t="s">
        <v>2352</v>
      </c>
      <c r="D1197" s="307">
        <v>5342.63</v>
      </c>
    </row>
    <row r="1198" spans="1:4" ht="9" customHeight="1">
      <c r="A1198" s="305" t="s">
        <v>14939</v>
      </c>
      <c r="B1198" s="306" t="s">
        <v>6114</v>
      </c>
      <c r="C1198" s="305" t="s">
        <v>2352</v>
      </c>
      <c r="D1198" s="307">
        <v>2685.19</v>
      </c>
    </row>
    <row r="1199" spans="1:4" ht="9" customHeight="1">
      <c r="A1199" s="305" t="s">
        <v>14940</v>
      </c>
      <c r="B1199" s="306" t="s">
        <v>6115</v>
      </c>
      <c r="C1199" s="305" t="s">
        <v>2352</v>
      </c>
      <c r="D1199" s="307">
        <v>4252.28</v>
      </c>
    </row>
    <row r="1200" spans="1:4" ht="9" customHeight="1">
      <c r="A1200" s="305" t="s">
        <v>14941</v>
      </c>
      <c r="B1200" s="306" t="s">
        <v>6116</v>
      </c>
      <c r="C1200" s="305" t="s">
        <v>2352</v>
      </c>
      <c r="D1200" s="307">
        <v>2134.6799999999998</v>
      </c>
    </row>
    <row r="1201" spans="1:4" ht="9" customHeight="1">
      <c r="A1201" s="305" t="s">
        <v>14942</v>
      </c>
      <c r="B1201" s="306" t="s">
        <v>6117</v>
      </c>
      <c r="C1201" s="305" t="s">
        <v>2352</v>
      </c>
      <c r="D1201" s="307">
        <v>2763.78</v>
      </c>
    </row>
    <row r="1202" spans="1:4" ht="9" customHeight="1">
      <c r="A1202" s="305" t="s">
        <v>14943</v>
      </c>
      <c r="B1202" s="306" t="s">
        <v>6118</v>
      </c>
      <c r="C1202" s="305" t="s">
        <v>2352</v>
      </c>
      <c r="D1202" s="307">
        <v>2207.94</v>
      </c>
    </row>
    <row r="1203" spans="1:4" ht="9" customHeight="1">
      <c r="A1203" s="305" t="s">
        <v>14944</v>
      </c>
      <c r="B1203" s="306" t="s">
        <v>6119</v>
      </c>
      <c r="C1203" s="305" t="s">
        <v>2352</v>
      </c>
      <c r="D1203" s="307">
        <v>2868.73</v>
      </c>
    </row>
    <row r="1204" spans="1:4" ht="9" customHeight="1">
      <c r="A1204" s="305" t="s">
        <v>14945</v>
      </c>
      <c r="B1204" s="306" t="s">
        <v>6120</v>
      </c>
      <c r="C1204" s="305" t="s">
        <v>2352</v>
      </c>
      <c r="D1204" s="307">
        <v>2306.71</v>
      </c>
    </row>
    <row r="1205" spans="1:4" ht="9" customHeight="1">
      <c r="A1205" s="305" t="s">
        <v>14946</v>
      </c>
      <c r="B1205" s="306" t="s">
        <v>6121</v>
      </c>
      <c r="C1205" s="305" t="s">
        <v>2352</v>
      </c>
      <c r="D1205" s="307">
        <v>6610.5</v>
      </c>
    </row>
    <row r="1206" spans="1:4" ht="9" customHeight="1">
      <c r="A1206" s="305" t="s">
        <v>14947</v>
      </c>
      <c r="B1206" s="306" t="s">
        <v>6122</v>
      </c>
      <c r="C1206" s="305" t="s">
        <v>2352</v>
      </c>
      <c r="D1206" s="307">
        <v>3007.38</v>
      </c>
    </row>
    <row r="1207" spans="1:4" ht="9" customHeight="1">
      <c r="A1207" s="305" t="s">
        <v>14948</v>
      </c>
      <c r="B1207" s="306" t="s">
        <v>6123</v>
      </c>
      <c r="C1207" s="305" t="s">
        <v>2352</v>
      </c>
      <c r="D1207" s="307">
        <v>5255.21</v>
      </c>
    </row>
    <row r="1208" spans="1:4" ht="9" customHeight="1">
      <c r="A1208" s="305" t="s">
        <v>14949</v>
      </c>
      <c r="B1208" s="306" t="s">
        <v>6124</v>
      </c>
      <c r="C1208" s="305" t="s">
        <v>2352</v>
      </c>
      <c r="D1208" s="307">
        <v>2438.62</v>
      </c>
    </row>
    <row r="1209" spans="1:4" ht="9" customHeight="1">
      <c r="A1209" s="305" t="s">
        <v>14950</v>
      </c>
      <c r="B1209" s="306" t="s">
        <v>6125</v>
      </c>
      <c r="C1209" s="305" t="s">
        <v>2352</v>
      </c>
      <c r="D1209" s="307">
        <v>2508.88</v>
      </c>
    </row>
    <row r="1210" spans="1:4" ht="9" customHeight="1">
      <c r="A1210" s="305" t="s">
        <v>14951</v>
      </c>
      <c r="B1210" s="306" t="s">
        <v>6126</v>
      </c>
      <c r="C1210" s="305" t="s">
        <v>2352</v>
      </c>
      <c r="D1210" s="307">
        <v>1973.4</v>
      </c>
    </row>
    <row r="1211" spans="1:4" ht="9" customHeight="1">
      <c r="A1211" s="305" t="s">
        <v>14952</v>
      </c>
      <c r="B1211" s="306" t="s">
        <v>6127</v>
      </c>
      <c r="C1211" s="305" t="s">
        <v>2352</v>
      </c>
      <c r="D1211" s="307">
        <v>6675.56</v>
      </c>
    </row>
    <row r="1212" spans="1:4" ht="9" customHeight="1">
      <c r="A1212" s="305" t="s">
        <v>14953</v>
      </c>
      <c r="B1212" s="306" t="s">
        <v>6128</v>
      </c>
      <c r="C1212" s="305" t="s">
        <v>2352</v>
      </c>
      <c r="D1212" s="307">
        <v>3437.19</v>
      </c>
    </row>
    <row r="1213" spans="1:4" ht="9" customHeight="1">
      <c r="A1213" s="305" t="s">
        <v>14954</v>
      </c>
      <c r="B1213" s="306" t="s">
        <v>6129</v>
      </c>
      <c r="C1213" s="305" t="s">
        <v>2352</v>
      </c>
      <c r="D1213" s="307">
        <v>5233.37</v>
      </c>
    </row>
    <row r="1214" spans="1:4" ht="9" customHeight="1">
      <c r="A1214" s="305" t="s">
        <v>14955</v>
      </c>
      <c r="B1214" s="306" t="s">
        <v>6130</v>
      </c>
      <c r="C1214" s="305" t="s">
        <v>2352</v>
      </c>
      <c r="D1214" s="307">
        <v>2665.41</v>
      </c>
    </row>
    <row r="1215" spans="1:4" ht="9" customHeight="1">
      <c r="A1215" s="305" t="s">
        <v>14956</v>
      </c>
      <c r="B1215" s="306" t="s">
        <v>6131</v>
      </c>
      <c r="C1215" s="305" t="s">
        <v>2352</v>
      </c>
      <c r="D1215" s="307">
        <v>3463.59</v>
      </c>
    </row>
    <row r="1216" spans="1:4" ht="9" customHeight="1">
      <c r="A1216" s="305" t="s">
        <v>14957</v>
      </c>
      <c r="B1216" s="306" t="s">
        <v>6132</v>
      </c>
      <c r="C1216" s="305" t="s">
        <v>2352</v>
      </c>
      <c r="D1216" s="307">
        <v>2688.44</v>
      </c>
    </row>
    <row r="1217" spans="1:4" ht="9" customHeight="1">
      <c r="A1217" s="305" t="s">
        <v>14958</v>
      </c>
      <c r="B1217" s="306" t="s">
        <v>6133</v>
      </c>
      <c r="C1217" s="305" t="s">
        <v>2352</v>
      </c>
      <c r="D1217" s="307">
        <v>6982.39</v>
      </c>
    </row>
    <row r="1218" spans="1:4" ht="9" customHeight="1">
      <c r="A1218" s="305" t="s">
        <v>14959</v>
      </c>
      <c r="B1218" s="306" t="s">
        <v>6134</v>
      </c>
      <c r="C1218" s="305" t="s">
        <v>2352</v>
      </c>
      <c r="D1218" s="307">
        <v>3497.28</v>
      </c>
    </row>
    <row r="1219" spans="1:4" ht="9" customHeight="1">
      <c r="A1219" s="305" t="s">
        <v>14960</v>
      </c>
      <c r="B1219" s="306" t="s">
        <v>6135</v>
      </c>
      <c r="C1219" s="305" t="s">
        <v>2352</v>
      </c>
      <c r="D1219" s="307">
        <v>5471.83</v>
      </c>
    </row>
    <row r="1220" spans="1:4" ht="9" customHeight="1">
      <c r="A1220" s="305" t="s">
        <v>14961</v>
      </c>
      <c r="B1220" s="306" t="s">
        <v>6136</v>
      </c>
      <c r="C1220" s="305" t="s">
        <v>2352</v>
      </c>
      <c r="D1220" s="307">
        <v>2717.92</v>
      </c>
    </row>
    <row r="1221" spans="1:4" ht="9" customHeight="1">
      <c r="A1221" s="305" t="s">
        <v>14962</v>
      </c>
      <c r="B1221" s="306" t="s">
        <v>6137</v>
      </c>
      <c r="C1221" s="305" t="s">
        <v>2352</v>
      </c>
      <c r="D1221" s="307">
        <v>3546.47</v>
      </c>
    </row>
    <row r="1222" spans="1:4" ht="9" customHeight="1">
      <c r="A1222" s="305" t="s">
        <v>14963</v>
      </c>
      <c r="B1222" s="306" t="s">
        <v>6138</v>
      </c>
      <c r="C1222" s="305" t="s">
        <v>2352</v>
      </c>
      <c r="D1222" s="307">
        <v>2761.35</v>
      </c>
    </row>
    <row r="1223" spans="1:4" ht="9" customHeight="1">
      <c r="A1223" s="305" t="s">
        <v>14964</v>
      </c>
      <c r="B1223" s="306" t="s">
        <v>6139</v>
      </c>
      <c r="C1223" s="305" t="s">
        <v>2352</v>
      </c>
      <c r="D1223" s="307">
        <v>3613.63</v>
      </c>
    </row>
    <row r="1224" spans="1:4" ht="9" customHeight="1">
      <c r="A1224" s="305" t="s">
        <v>14965</v>
      </c>
      <c r="B1224" s="306" t="s">
        <v>6140</v>
      </c>
      <c r="C1224" s="305" t="s">
        <v>2352</v>
      </c>
      <c r="D1224" s="307">
        <v>2821.07</v>
      </c>
    </row>
    <row r="1225" spans="1:4" ht="9" customHeight="1">
      <c r="A1225" s="305" t="s">
        <v>14966</v>
      </c>
      <c r="B1225" s="306" t="s">
        <v>6141</v>
      </c>
      <c r="C1225" s="305" t="s">
        <v>2352</v>
      </c>
      <c r="D1225" s="307">
        <v>7785.53</v>
      </c>
    </row>
    <row r="1226" spans="1:4" ht="9" customHeight="1">
      <c r="A1226" s="305" t="s">
        <v>14967</v>
      </c>
      <c r="B1226" s="306" t="s">
        <v>6142</v>
      </c>
      <c r="C1226" s="305" t="s">
        <v>2352</v>
      </c>
      <c r="D1226" s="307">
        <v>3701.75</v>
      </c>
    </row>
    <row r="1227" spans="1:4" ht="9" customHeight="1">
      <c r="A1227" s="305" t="s">
        <v>14968</v>
      </c>
      <c r="B1227" s="306" t="s">
        <v>6143</v>
      </c>
      <c r="C1227" s="305" t="s">
        <v>2352</v>
      </c>
      <c r="D1227" s="307">
        <v>6095.25</v>
      </c>
    </row>
    <row r="1228" spans="1:4" ht="9" customHeight="1">
      <c r="A1228" s="305" t="s">
        <v>14969</v>
      </c>
      <c r="B1228" s="306" t="s">
        <v>6144</v>
      </c>
      <c r="C1228" s="305" t="s">
        <v>2352</v>
      </c>
      <c r="D1228" s="307">
        <v>2900.21</v>
      </c>
    </row>
    <row r="1229" spans="1:4" ht="9" customHeight="1">
      <c r="A1229" s="305" t="s">
        <v>14970</v>
      </c>
      <c r="B1229" s="306" t="s">
        <v>6145</v>
      </c>
      <c r="C1229" s="305" t="s">
        <v>2352</v>
      </c>
      <c r="D1229" s="307">
        <v>3815.18</v>
      </c>
    </row>
    <row r="1230" spans="1:4" ht="9" customHeight="1">
      <c r="A1230" s="305" t="s">
        <v>14971</v>
      </c>
      <c r="B1230" s="306" t="s">
        <v>6146</v>
      </c>
      <c r="C1230" s="305" t="s">
        <v>2352</v>
      </c>
      <c r="D1230" s="307">
        <v>3003.25</v>
      </c>
    </row>
    <row r="1231" spans="1:4" ht="9" customHeight="1">
      <c r="A1231" s="305" t="s">
        <v>14972</v>
      </c>
      <c r="B1231" s="306" t="s">
        <v>6147</v>
      </c>
      <c r="C1231" s="305" t="s">
        <v>2352</v>
      </c>
      <c r="D1231" s="307">
        <v>3964.14</v>
      </c>
    </row>
    <row r="1232" spans="1:4" ht="9" customHeight="1">
      <c r="A1232" s="305" t="s">
        <v>14973</v>
      </c>
      <c r="B1232" s="306" t="s">
        <v>6148</v>
      </c>
      <c r="C1232" s="305" t="s">
        <v>2352</v>
      </c>
      <c r="D1232" s="307">
        <v>3140.41</v>
      </c>
    </row>
    <row r="1233" spans="1:4" ht="9" customHeight="1">
      <c r="A1233" s="305" t="s">
        <v>14974</v>
      </c>
      <c r="B1233" s="306" t="s">
        <v>6149</v>
      </c>
      <c r="C1233" s="305" t="s">
        <v>2352</v>
      </c>
      <c r="D1233" s="307">
        <v>9639.82</v>
      </c>
    </row>
    <row r="1234" spans="1:4" ht="9" customHeight="1">
      <c r="A1234" s="305" t="s">
        <v>14975</v>
      </c>
      <c r="B1234" s="306" t="s">
        <v>6150</v>
      </c>
      <c r="C1234" s="305" t="s">
        <v>2352</v>
      </c>
      <c r="D1234" s="307">
        <v>4160.2</v>
      </c>
    </row>
    <row r="1235" spans="1:4" ht="9" customHeight="1">
      <c r="A1235" s="305" t="s">
        <v>14976</v>
      </c>
      <c r="B1235" s="306" t="s">
        <v>6151</v>
      </c>
      <c r="C1235" s="305" t="s">
        <v>2352</v>
      </c>
      <c r="D1235" s="307">
        <v>7536.21</v>
      </c>
    </row>
    <row r="1236" spans="1:4" ht="9" customHeight="1">
      <c r="A1236" s="305" t="s">
        <v>14977</v>
      </c>
      <c r="B1236" s="306" t="s">
        <v>6152</v>
      </c>
      <c r="C1236" s="305" t="s">
        <v>2352</v>
      </c>
      <c r="D1236" s="307">
        <v>3323.28</v>
      </c>
    </row>
    <row r="1237" spans="1:4" ht="9" customHeight="1">
      <c r="A1237" s="305" t="s">
        <v>14978</v>
      </c>
      <c r="B1237" s="306" t="s">
        <v>6153</v>
      </c>
      <c r="C1237" s="305" t="s">
        <v>2352</v>
      </c>
      <c r="D1237" s="307">
        <v>3443.79</v>
      </c>
    </row>
    <row r="1238" spans="1:4" ht="9" customHeight="1">
      <c r="A1238" s="305" t="s">
        <v>14979</v>
      </c>
      <c r="B1238" s="306" t="s">
        <v>6154</v>
      </c>
      <c r="C1238" s="305" t="s">
        <v>2352</v>
      </c>
      <c r="D1238" s="307">
        <v>2671.17</v>
      </c>
    </row>
    <row r="1239" spans="1:4" ht="9" customHeight="1">
      <c r="A1239" s="305" t="s">
        <v>14980</v>
      </c>
      <c r="B1239" s="306" t="s">
        <v>6155</v>
      </c>
      <c r="C1239" s="305" t="s">
        <v>2352</v>
      </c>
      <c r="D1239" s="307">
        <v>11720.83</v>
      </c>
    </row>
    <row r="1240" spans="1:4" ht="9" customHeight="1">
      <c r="A1240" s="305" t="s">
        <v>14981</v>
      </c>
      <c r="B1240" s="306" t="s">
        <v>6156</v>
      </c>
      <c r="C1240" s="305" t="s">
        <v>2352</v>
      </c>
      <c r="D1240" s="307">
        <v>5809.41</v>
      </c>
    </row>
    <row r="1241" spans="1:4" ht="9" customHeight="1">
      <c r="A1241" s="305" t="s">
        <v>14982</v>
      </c>
      <c r="B1241" s="306" t="s">
        <v>6157</v>
      </c>
      <c r="C1241" s="305" t="s">
        <v>2352</v>
      </c>
      <c r="D1241" s="307">
        <v>8980.7800000000007</v>
      </c>
    </row>
    <row r="1242" spans="1:4" ht="9" customHeight="1">
      <c r="A1242" s="305" t="s">
        <v>14983</v>
      </c>
      <c r="B1242" s="306" t="s">
        <v>6158</v>
      </c>
      <c r="C1242" s="305" t="s">
        <v>2352</v>
      </c>
      <c r="D1242" s="307">
        <v>4442.8900000000003</v>
      </c>
    </row>
    <row r="1243" spans="1:4" ht="9" customHeight="1">
      <c r="A1243" s="305" t="s">
        <v>14984</v>
      </c>
      <c r="B1243" s="306" t="s">
        <v>6159</v>
      </c>
      <c r="C1243" s="305" t="s">
        <v>2352</v>
      </c>
      <c r="D1243" s="307">
        <v>5850.16</v>
      </c>
    </row>
    <row r="1244" spans="1:4" ht="9" customHeight="1">
      <c r="A1244" s="305" t="s">
        <v>14985</v>
      </c>
      <c r="B1244" s="306" t="s">
        <v>6160</v>
      </c>
      <c r="C1244" s="305" t="s">
        <v>2352</v>
      </c>
      <c r="D1244" s="307">
        <v>4477.75</v>
      </c>
    </row>
    <row r="1245" spans="1:4" ht="9" customHeight="1">
      <c r="A1245" s="305" t="s">
        <v>14986</v>
      </c>
      <c r="B1245" s="306" t="s">
        <v>6161</v>
      </c>
      <c r="C1245" s="305" t="s">
        <v>2352</v>
      </c>
      <c r="D1245" s="307">
        <v>12267.01</v>
      </c>
    </row>
    <row r="1246" spans="1:4" ht="9" customHeight="1">
      <c r="A1246" s="305" t="s">
        <v>14987</v>
      </c>
      <c r="B1246" s="306" t="s">
        <v>6162</v>
      </c>
      <c r="C1246" s="305" t="s">
        <v>2352</v>
      </c>
      <c r="D1246" s="307">
        <v>5902.34</v>
      </c>
    </row>
    <row r="1247" spans="1:4" ht="9" customHeight="1">
      <c r="A1247" s="305" t="s">
        <v>14988</v>
      </c>
      <c r="B1247" s="306" t="s">
        <v>6163</v>
      </c>
      <c r="C1247" s="305" t="s">
        <v>2352</v>
      </c>
      <c r="D1247" s="307">
        <v>9396.39</v>
      </c>
    </row>
    <row r="1248" spans="1:4" ht="9" customHeight="1">
      <c r="A1248" s="305" t="s">
        <v>14989</v>
      </c>
      <c r="B1248" s="306" t="s">
        <v>6164</v>
      </c>
      <c r="C1248" s="305" t="s">
        <v>2352</v>
      </c>
      <c r="D1248" s="307">
        <v>4522.4799999999996</v>
      </c>
    </row>
    <row r="1249" spans="1:4" ht="9" customHeight="1">
      <c r="A1249" s="305" t="s">
        <v>14990</v>
      </c>
      <c r="B1249" s="306" t="s">
        <v>6165</v>
      </c>
      <c r="C1249" s="305" t="s">
        <v>2352</v>
      </c>
      <c r="D1249" s="307">
        <v>5977.61</v>
      </c>
    </row>
    <row r="1250" spans="1:4" ht="9" customHeight="1">
      <c r="A1250" s="305" t="s">
        <v>14991</v>
      </c>
      <c r="B1250" s="306" t="s">
        <v>6166</v>
      </c>
      <c r="C1250" s="305" t="s">
        <v>2352</v>
      </c>
      <c r="D1250" s="307">
        <v>4587.37</v>
      </c>
    </row>
    <row r="1251" spans="1:4" ht="9" customHeight="1">
      <c r="A1251" s="305" t="s">
        <v>14992</v>
      </c>
      <c r="B1251" s="306" t="s">
        <v>6167</v>
      </c>
      <c r="C1251" s="305" t="s">
        <v>2352</v>
      </c>
      <c r="D1251" s="307">
        <v>6079.66</v>
      </c>
    </row>
    <row r="1252" spans="1:4" ht="9" customHeight="1">
      <c r="A1252" s="305" t="s">
        <v>14993</v>
      </c>
      <c r="B1252" s="306" t="s">
        <v>6168</v>
      </c>
      <c r="C1252" s="305" t="s">
        <v>2352</v>
      </c>
      <c r="D1252" s="307">
        <v>4676.22</v>
      </c>
    </row>
    <row r="1253" spans="1:4" ht="9" customHeight="1">
      <c r="A1253" s="305" t="s">
        <v>14994</v>
      </c>
      <c r="B1253" s="306" t="s">
        <v>6169</v>
      </c>
      <c r="C1253" s="305" t="s">
        <v>2352</v>
      </c>
      <c r="D1253" s="307">
        <v>13717.3</v>
      </c>
    </row>
    <row r="1254" spans="1:4" ht="9" customHeight="1">
      <c r="A1254" s="305" t="s">
        <v>14995</v>
      </c>
      <c r="B1254" s="306" t="s">
        <v>6170</v>
      </c>
      <c r="C1254" s="305" t="s">
        <v>2352</v>
      </c>
      <c r="D1254" s="307">
        <v>6212.56</v>
      </c>
    </row>
    <row r="1255" spans="1:4" ht="9" customHeight="1">
      <c r="A1255" s="305" t="s">
        <v>14996</v>
      </c>
      <c r="B1255" s="306" t="s">
        <v>6171</v>
      </c>
      <c r="C1255" s="305" t="s">
        <v>2352</v>
      </c>
      <c r="D1255" s="307">
        <v>10500.04</v>
      </c>
    </row>
    <row r="1256" spans="1:4" ht="9" customHeight="1">
      <c r="A1256" s="305" t="s">
        <v>14997</v>
      </c>
      <c r="B1256" s="306" t="s">
        <v>6172</v>
      </c>
      <c r="C1256" s="305" t="s">
        <v>2352</v>
      </c>
      <c r="D1256" s="307">
        <v>6383.67</v>
      </c>
    </row>
    <row r="1257" spans="1:4" ht="9" customHeight="1">
      <c r="A1257" s="305" t="s">
        <v>14998</v>
      </c>
      <c r="B1257" s="306" t="s">
        <v>6173</v>
      </c>
      <c r="C1257" s="305" t="s">
        <v>2352</v>
      </c>
      <c r="D1257" s="307">
        <v>4945.6899999999996</v>
      </c>
    </row>
    <row r="1258" spans="1:4" ht="9" customHeight="1">
      <c r="A1258" s="305" t="s">
        <v>14999</v>
      </c>
      <c r="B1258" s="306" t="s">
        <v>6174</v>
      </c>
      <c r="C1258" s="305" t="s">
        <v>2352</v>
      </c>
      <c r="D1258" s="307">
        <v>6604.13</v>
      </c>
    </row>
    <row r="1259" spans="1:4" ht="9" customHeight="1">
      <c r="A1259" s="305" t="s">
        <v>15000</v>
      </c>
      <c r="B1259" s="306" t="s">
        <v>6175</v>
      </c>
      <c r="C1259" s="305" t="s">
        <v>2352</v>
      </c>
      <c r="D1259" s="307">
        <v>5145.2299999999996</v>
      </c>
    </row>
    <row r="1260" spans="1:4" ht="9" customHeight="1">
      <c r="A1260" s="305" t="s">
        <v>15001</v>
      </c>
      <c r="B1260" s="306" t="s">
        <v>6176</v>
      </c>
      <c r="C1260" s="305" t="s">
        <v>2352</v>
      </c>
      <c r="D1260" s="307">
        <v>17040.990000000002</v>
      </c>
    </row>
    <row r="1261" spans="1:4" ht="9" customHeight="1">
      <c r="A1261" s="305" t="s">
        <v>15002</v>
      </c>
      <c r="B1261" s="306" t="s">
        <v>6177</v>
      </c>
      <c r="C1261" s="305" t="s">
        <v>2352</v>
      </c>
      <c r="D1261" s="307">
        <v>6893.71</v>
      </c>
    </row>
    <row r="1262" spans="1:4" ht="9" customHeight="1">
      <c r="A1262" s="305" t="s">
        <v>15003</v>
      </c>
      <c r="B1262" s="306" t="s">
        <v>6178</v>
      </c>
      <c r="C1262" s="305" t="s">
        <v>2352</v>
      </c>
      <c r="D1262" s="307">
        <v>13023.3</v>
      </c>
    </row>
    <row r="1263" spans="1:4" ht="9" customHeight="1">
      <c r="A1263" s="305" t="s">
        <v>15004</v>
      </c>
      <c r="B1263" s="306" t="s">
        <v>6179</v>
      </c>
      <c r="C1263" s="305" t="s">
        <v>2352</v>
      </c>
      <c r="D1263" s="307">
        <v>5411.51</v>
      </c>
    </row>
    <row r="1264" spans="1:4" ht="9" customHeight="1">
      <c r="A1264" s="305" t="s">
        <v>15005</v>
      </c>
      <c r="B1264" s="306" t="s">
        <v>6180</v>
      </c>
      <c r="C1264" s="305" t="s">
        <v>2352</v>
      </c>
      <c r="D1264" s="307">
        <v>5819.73</v>
      </c>
    </row>
    <row r="1265" spans="1:4" ht="9" customHeight="1">
      <c r="A1265" s="305" t="s">
        <v>15006</v>
      </c>
      <c r="B1265" s="306" t="s">
        <v>6181</v>
      </c>
      <c r="C1265" s="305" t="s">
        <v>2352</v>
      </c>
      <c r="D1265" s="307">
        <v>4451.8100000000004</v>
      </c>
    </row>
    <row r="1266" spans="1:4" ht="9" customHeight="1">
      <c r="A1266" s="305" t="s">
        <v>15007</v>
      </c>
      <c r="B1266" s="306" t="s">
        <v>6182</v>
      </c>
      <c r="C1266" s="305" t="s">
        <v>2352</v>
      </c>
      <c r="D1266" s="307">
        <v>4793.12</v>
      </c>
    </row>
    <row r="1267" spans="1:4" ht="9" customHeight="1">
      <c r="A1267" s="305" t="s">
        <v>15008</v>
      </c>
      <c r="B1267" s="306" t="s">
        <v>6183</v>
      </c>
      <c r="C1267" s="305" t="s">
        <v>36</v>
      </c>
      <c r="D1267" s="307">
        <v>130.58000000000001</v>
      </c>
    </row>
    <row r="1268" spans="1:4" ht="9" customHeight="1">
      <c r="A1268" s="305" t="s">
        <v>15009</v>
      </c>
      <c r="B1268" s="306" t="s">
        <v>6184</v>
      </c>
      <c r="C1268" s="305" t="s">
        <v>36</v>
      </c>
      <c r="D1268" s="307">
        <v>111.63</v>
      </c>
    </row>
    <row r="1269" spans="1:4" ht="9" customHeight="1">
      <c r="A1269" s="305" t="s">
        <v>15010</v>
      </c>
      <c r="B1269" s="306" t="s">
        <v>6185</v>
      </c>
      <c r="C1269" s="305" t="s">
        <v>36</v>
      </c>
      <c r="D1269" s="307">
        <v>146.38999999999999</v>
      </c>
    </row>
    <row r="1270" spans="1:4" ht="9" customHeight="1">
      <c r="A1270" s="305" t="s">
        <v>15011</v>
      </c>
      <c r="B1270" s="306" t="s">
        <v>6186</v>
      </c>
      <c r="C1270" s="305" t="s">
        <v>36</v>
      </c>
      <c r="D1270" s="307">
        <v>127.46</v>
      </c>
    </row>
    <row r="1271" spans="1:4" ht="9" customHeight="1">
      <c r="A1271" s="305" t="s">
        <v>15012</v>
      </c>
      <c r="B1271" s="306" t="s">
        <v>6187</v>
      </c>
      <c r="C1271" s="305" t="s">
        <v>36</v>
      </c>
      <c r="D1271" s="307">
        <v>225.42</v>
      </c>
    </row>
    <row r="1272" spans="1:4" ht="9" customHeight="1">
      <c r="A1272" s="305" t="s">
        <v>15013</v>
      </c>
      <c r="B1272" s="306" t="s">
        <v>6188</v>
      </c>
      <c r="C1272" s="305" t="s">
        <v>36</v>
      </c>
      <c r="D1272" s="307">
        <v>206.58</v>
      </c>
    </row>
    <row r="1273" spans="1:4" ht="9" customHeight="1">
      <c r="A1273" s="305" t="s">
        <v>15014</v>
      </c>
      <c r="B1273" s="306" t="s">
        <v>6189</v>
      </c>
      <c r="C1273" s="305" t="s">
        <v>36</v>
      </c>
      <c r="D1273" s="307">
        <v>283.42</v>
      </c>
    </row>
    <row r="1274" spans="1:4" ht="9" customHeight="1">
      <c r="A1274" s="305" t="s">
        <v>15015</v>
      </c>
      <c r="B1274" s="306" t="s">
        <v>6190</v>
      </c>
      <c r="C1274" s="305" t="s">
        <v>36</v>
      </c>
      <c r="D1274" s="307">
        <v>261.08999999999997</v>
      </c>
    </row>
    <row r="1275" spans="1:4" ht="9" customHeight="1">
      <c r="A1275" s="305" t="s">
        <v>15016</v>
      </c>
      <c r="B1275" s="306" t="s">
        <v>6191</v>
      </c>
      <c r="C1275" s="305" t="s">
        <v>36</v>
      </c>
      <c r="D1275" s="307">
        <v>198.13</v>
      </c>
    </row>
    <row r="1276" spans="1:4" ht="9" customHeight="1">
      <c r="A1276" s="305" t="s">
        <v>15017</v>
      </c>
      <c r="B1276" s="306" t="s">
        <v>6192</v>
      </c>
      <c r="C1276" s="305" t="s">
        <v>36</v>
      </c>
      <c r="D1276" s="307">
        <v>167.96</v>
      </c>
    </row>
    <row r="1277" spans="1:4" ht="9" customHeight="1">
      <c r="A1277" s="305" t="s">
        <v>15018</v>
      </c>
      <c r="B1277" s="306" t="s">
        <v>6193</v>
      </c>
      <c r="C1277" s="305" t="s">
        <v>36</v>
      </c>
      <c r="D1277" s="307">
        <v>261.36</v>
      </c>
    </row>
    <row r="1278" spans="1:4" ht="9" customHeight="1">
      <c r="A1278" s="305" t="s">
        <v>15019</v>
      </c>
      <c r="B1278" s="306" t="s">
        <v>6194</v>
      </c>
      <c r="C1278" s="305" t="s">
        <v>36</v>
      </c>
      <c r="D1278" s="307">
        <v>231.26</v>
      </c>
    </row>
    <row r="1279" spans="1:4" ht="9" customHeight="1">
      <c r="A1279" s="305" t="s">
        <v>15020</v>
      </c>
      <c r="B1279" s="306" t="s">
        <v>6195</v>
      </c>
      <c r="C1279" s="305" t="s">
        <v>36</v>
      </c>
      <c r="D1279" s="307">
        <v>383.08</v>
      </c>
    </row>
    <row r="1280" spans="1:4" ht="9" customHeight="1">
      <c r="A1280" s="305" t="s">
        <v>15021</v>
      </c>
      <c r="B1280" s="306" t="s">
        <v>6196</v>
      </c>
      <c r="C1280" s="305" t="s">
        <v>36</v>
      </c>
      <c r="D1280" s="307">
        <v>349.4</v>
      </c>
    </row>
    <row r="1281" spans="1:4" ht="9" customHeight="1">
      <c r="A1281" s="305" t="s">
        <v>15022</v>
      </c>
      <c r="B1281" s="306" t="s">
        <v>6197</v>
      </c>
      <c r="C1281" s="305" t="s">
        <v>36</v>
      </c>
      <c r="D1281" s="307">
        <v>451.83</v>
      </c>
    </row>
    <row r="1282" spans="1:4" ht="9" customHeight="1">
      <c r="A1282" s="305" t="s">
        <v>15023</v>
      </c>
      <c r="B1282" s="306" t="s">
        <v>6198</v>
      </c>
      <c r="C1282" s="305" t="s">
        <v>36</v>
      </c>
      <c r="D1282" s="307">
        <v>411.05</v>
      </c>
    </row>
    <row r="1283" spans="1:4" ht="9" customHeight="1">
      <c r="A1283" s="305" t="s">
        <v>15024</v>
      </c>
      <c r="B1283" s="306" t="s">
        <v>6199</v>
      </c>
      <c r="C1283" s="305" t="s">
        <v>36</v>
      </c>
      <c r="D1283" s="307">
        <v>362.02</v>
      </c>
    </row>
    <row r="1284" spans="1:4" ht="9" customHeight="1">
      <c r="A1284" s="305" t="s">
        <v>15025</v>
      </c>
      <c r="B1284" s="306" t="s">
        <v>6200</v>
      </c>
      <c r="C1284" s="305" t="s">
        <v>36</v>
      </c>
      <c r="D1284" s="307">
        <v>320.66000000000003</v>
      </c>
    </row>
    <row r="1285" spans="1:4" ht="9" customHeight="1">
      <c r="A1285" s="305" t="s">
        <v>15026</v>
      </c>
      <c r="B1285" s="306" t="s">
        <v>6201</v>
      </c>
      <c r="C1285" s="305" t="s">
        <v>36</v>
      </c>
      <c r="D1285" s="307">
        <v>425.25</v>
      </c>
    </row>
    <row r="1286" spans="1:4" ht="9" customHeight="1">
      <c r="A1286" s="305" t="s">
        <v>15027</v>
      </c>
      <c r="B1286" s="306" t="s">
        <v>6202</v>
      </c>
      <c r="C1286" s="305" t="s">
        <v>36</v>
      </c>
      <c r="D1286" s="307">
        <v>383.96</v>
      </c>
    </row>
    <row r="1287" spans="1:4" ht="9" customHeight="1">
      <c r="A1287" s="305" t="s">
        <v>15028</v>
      </c>
      <c r="B1287" s="306" t="s">
        <v>6203</v>
      </c>
      <c r="C1287" s="305" t="s">
        <v>36</v>
      </c>
      <c r="D1287" s="307">
        <v>538.58000000000004</v>
      </c>
    </row>
    <row r="1288" spans="1:4" ht="9" customHeight="1">
      <c r="A1288" s="305" t="s">
        <v>15029</v>
      </c>
      <c r="B1288" s="306" t="s">
        <v>6204</v>
      </c>
      <c r="C1288" s="305" t="s">
        <v>36</v>
      </c>
      <c r="D1288" s="307">
        <v>485.88</v>
      </c>
    </row>
    <row r="1289" spans="1:4" ht="9" customHeight="1">
      <c r="A1289" s="305" t="s">
        <v>15030</v>
      </c>
      <c r="B1289" s="306" t="s">
        <v>6205</v>
      </c>
      <c r="C1289" s="305" t="s">
        <v>36</v>
      </c>
      <c r="D1289" s="307">
        <v>691.61</v>
      </c>
    </row>
    <row r="1290" spans="1:4" ht="9" customHeight="1">
      <c r="A1290" s="305" t="s">
        <v>15031</v>
      </c>
      <c r="B1290" s="306" t="s">
        <v>6206</v>
      </c>
      <c r="C1290" s="305" t="s">
        <v>36</v>
      </c>
      <c r="D1290" s="307">
        <v>630.15</v>
      </c>
    </row>
    <row r="1291" spans="1:4" ht="9" customHeight="1">
      <c r="A1291" s="305" t="s">
        <v>15032</v>
      </c>
      <c r="B1291" s="306" t="s">
        <v>6207</v>
      </c>
      <c r="C1291" s="305" t="s">
        <v>36</v>
      </c>
      <c r="D1291" s="307">
        <v>487.29</v>
      </c>
    </row>
    <row r="1292" spans="1:4" ht="9" customHeight="1">
      <c r="A1292" s="305" t="s">
        <v>15033</v>
      </c>
      <c r="B1292" s="306" t="s">
        <v>6208</v>
      </c>
      <c r="C1292" s="305" t="s">
        <v>36</v>
      </c>
      <c r="D1292" s="307">
        <v>427.06</v>
      </c>
    </row>
    <row r="1293" spans="1:4" ht="9" customHeight="1">
      <c r="A1293" s="305" t="s">
        <v>15034</v>
      </c>
      <c r="B1293" s="306" t="s">
        <v>6209</v>
      </c>
      <c r="C1293" s="305" t="s">
        <v>36</v>
      </c>
      <c r="D1293" s="307">
        <v>629.54999999999995</v>
      </c>
    </row>
    <row r="1294" spans="1:4" ht="9" customHeight="1">
      <c r="A1294" s="305" t="s">
        <v>15035</v>
      </c>
      <c r="B1294" s="306" t="s">
        <v>6210</v>
      </c>
      <c r="C1294" s="305" t="s">
        <v>36</v>
      </c>
      <c r="D1294" s="307">
        <v>569.48</v>
      </c>
    </row>
    <row r="1295" spans="1:4" ht="9" customHeight="1">
      <c r="A1295" s="305" t="s">
        <v>15036</v>
      </c>
      <c r="B1295" s="306" t="s">
        <v>6211</v>
      </c>
      <c r="C1295" s="305" t="s">
        <v>36</v>
      </c>
      <c r="D1295" s="307">
        <v>832.43</v>
      </c>
    </row>
    <row r="1296" spans="1:4" ht="9" customHeight="1">
      <c r="A1296" s="305" t="s">
        <v>15037</v>
      </c>
      <c r="B1296" s="306" t="s">
        <v>6212</v>
      </c>
      <c r="C1296" s="305" t="s">
        <v>36</v>
      </c>
      <c r="D1296" s="307">
        <v>752.2</v>
      </c>
    </row>
    <row r="1297" spans="1:4" ht="9" customHeight="1">
      <c r="A1297" s="305" t="s">
        <v>15038</v>
      </c>
      <c r="B1297" s="306" t="s">
        <v>6213</v>
      </c>
      <c r="C1297" s="305" t="s">
        <v>36</v>
      </c>
      <c r="D1297" s="307">
        <v>1007.14</v>
      </c>
    </row>
    <row r="1298" spans="1:4" ht="9" customHeight="1">
      <c r="A1298" s="305" t="s">
        <v>15039</v>
      </c>
      <c r="B1298" s="306" t="s">
        <v>6214</v>
      </c>
      <c r="C1298" s="305" t="s">
        <v>36</v>
      </c>
      <c r="D1298" s="307">
        <v>916.2</v>
      </c>
    </row>
    <row r="1299" spans="1:4" ht="9" customHeight="1">
      <c r="A1299" s="305" t="s">
        <v>15040</v>
      </c>
      <c r="B1299" s="306" t="s">
        <v>6215</v>
      </c>
      <c r="C1299" s="305" t="s">
        <v>36</v>
      </c>
      <c r="D1299" s="307">
        <v>789.83</v>
      </c>
    </row>
    <row r="1300" spans="1:4" ht="9" customHeight="1">
      <c r="A1300" s="305" t="s">
        <v>15041</v>
      </c>
      <c r="B1300" s="306" t="s">
        <v>6216</v>
      </c>
      <c r="C1300" s="305" t="s">
        <v>36</v>
      </c>
      <c r="D1300" s="307">
        <v>695.76</v>
      </c>
    </row>
    <row r="1301" spans="1:4" ht="9" customHeight="1">
      <c r="A1301" s="305" t="s">
        <v>15042</v>
      </c>
      <c r="B1301" s="306" t="s">
        <v>6217</v>
      </c>
      <c r="C1301" s="305" t="s">
        <v>36</v>
      </c>
      <c r="D1301" s="307">
        <v>1011.12</v>
      </c>
    </row>
    <row r="1302" spans="1:4" ht="9" customHeight="1">
      <c r="A1302" s="305" t="s">
        <v>15043</v>
      </c>
      <c r="B1302" s="306" t="s">
        <v>6218</v>
      </c>
      <c r="C1302" s="305" t="s">
        <v>36</v>
      </c>
      <c r="D1302" s="307">
        <v>917.3</v>
      </c>
    </row>
    <row r="1303" spans="1:4" ht="9" customHeight="1">
      <c r="A1303" s="305" t="s">
        <v>15044</v>
      </c>
      <c r="B1303" s="306" t="s">
        <v>6219</v>
      </c>
      <c r="C1303" s="305" t="s">
        <v>36</v>
      </c>
      <c r="D1303" s="307">
        <v>1339.6</v>
      </c>
    </row>
    <row r="1304" spans="1:4" ht="9" customHeight="1">
      <c r="A1304" s="305" t="s">
        <v>15045</v>
      </c>
      <c r="B1304" s="306" t="s">
        <v>6220</v>
      </c>
      <c r="C1304" s="305" t="s">
        <v>36</v>
      </c>
      <c r="D1304" s="307">
        <v>1215.4100000000001</v>
      </c>
    </row>
    <row r="1305" spans="1:4" ht="9" customHeight="1">
      <c r="A1305" s="305" t="s">
        <v>15046</v>
      </c>
      <c r="B1305" s="306" t="s">
        <v>6221</v>
      </c>
      <c r="C1305" s="305" t="s">
        <v>36</v>
      </c>
      <c r="D1305" s="307">
        <v>1621.7</v>
      </c>
    </row>
    <row r="1306" spans="1:4" ht="9" customHeight="1">
      <c r="A1306" s="305" t="s">
        <v>15047</v>
      </c>
      <c r="B1306" s="306" t="s">
        <v>6222</v>
      </c>
      <c r="C1306" s="305" t="s">
        <v>36</v>
      </c>
      <c r="D1306" s="307">
        <v>1493.33</v>
      </c>
    </row>
    <row r="1307" spans="1:4" ht="9" customHeight="1">
      <c r="A1307" s="305" t="s">
        <v>15048</v>
      </c>
      <c r="B1307" s="306" t="s">
        <v>6223</v>
      </c>
      <c r="C1307" s="305" t="s">
        <v>36</v>
      </c>
      <c r="D1307" s="307">
        <v>874.07</v>
      </c>
    </row>
    <row r="1308" spans="1:4" ht="9" customHeight="1">
      <c r="A1308" s="305" t="s">
        <v>15049</v>
      </c>
      <c r="B1308" s="306" t="s">
        <v>6224</v>
      </c>
      <c r="C1308" s="305" t="s">
        <v>36</v>
      </c>
      <c r="D1308" s="307">
        <v>954.99</v>
      </c>
    </row>
    <row r="1309" spans="1:4" ht="9" customHeight="1">
      <c r="A1309" s="305" t="s">
        <v>15050</v>
      </c>
      <c r="B1309" s="306" t="s">
        <v>6225</v>
      </c>
      <c r="C1309" s="305" t="s">
        <v>36</v>
      </c>
      <c r="D1309" s="307">
        <v>922.52</v>
      </c>
    </row>
    <row r="1310" spans="1:4" ht="9" customHeight="1">
      <c r="A1310" s="305" t="s">
        <v>15051</v>
      </c>
      <c r="B1310" s="306" t="s">
        <v>6226</v>
      </c>
      <c r="C1310" s="305" t="s">
        <v>36</v>
      </c>
      <c r="D1310" s="307">
        <v>1003.43</v>
      </c>
    </row>
    <row r="1311" spans="1:4" ht="9" customHeight="1">
      <c r="A1311" s="305" t="s">
        <v>15052</v>
      </c>
      <c r="B1311" s="306" t="s">
        <v>6227</v>
      </c>
      <c r="C1311" s="305" t="s">
        <v>36</v>
      </c>
      <c r="D1311" s="307">
        <v>1325.39</v>
      </c>
    </row>
    <row r="1312" spans="1:4" ht="9" customHeight="1">
      <c r="A1312" s="305" t="s">
        <v>15053</v>
      </c>
      <c r="B1312" s="306" t="s">
        <v>6228</v>
      </c>
      <c r="C1312" s="305" t="s">
        <v>36</v>
      </c>
      <c r="D1312" s="307">
        <v>1406.3</v>
      </c>
    </row>
    <row r="1313" spans="1:4" ht="9" customHeight="1">
      <c r="A1313" s="305" t="s">
        <v>15054</v>
      </c>
      <c r="B1313" s="306" t="s">
        <v>6229</v>
      </c>
      <c r="C1313" s="305" t="s">
        <v>36</v>
      </c>
      <c r="D1313" s="307">
        <v>1544.37</v>
      </c>
    </row>
    <row r="1314" spans="1:4" ht="9" customHeight="1">
      <c r="A1314" s="305" t="s">
        <v>15055</v>
      </c>
      <c r="B1314" s="306" t="s">
        <v>6230</v>
      </c>
      <c r="C1314" s="305" t="s">
        <v>36</v>
      </c>
      <c r="D1314" s="307">
        <v>1625.28</v>
      </c>
    </row>
    <row r="1315" spans="1:4" ht="9" customHeight="1">
      <c r="A1315" s="305" t="s">
        <v>15056</v>
      </c>
      <c r="B1315" s="306" t="s">
        <v>6231</v>
      </c>
      <c r="C1315" s="305" t="s">
        <v>36</v>
      </c>
      <c r="D1315" s="307">
        <v>1236.67</v>
      </c>
    </row>
    <row r="1316" spans="1:4" ht="9" customHeight="1">
      <c r="A1316" s="305" t="s">
        <v>15057</v>
      </c>
      <c r="B1316" s="306" t="s">
        <v>6232</v>
      </c>
      <c r="C1316" s="305" t="s">
        <v>36</v>
      </c>
      <c r="D1316" s="307">
        <v>1344.9</v>
      </c>
    </row>
    <row r="1317" spans="1:4" ht="9" customHeight="1">
      <c r="A1317" s="305" t="s">
        <v>15058</v>
      </c>
      <c r="B1317" s="306" t="s">
        <v>6233</v>
      </c>
      <c r="C1317" s="305" t="s">
        <v>36</v>
      </c>
      <c r="D1317" s="307">
        <v>1317.13</v>
      </c>
    </row>
    <row r="1318" spans="1:4" ht="9" customHeight="1">
      <c r="A1318" s="305" t="s">
        <v>15059</v>
      </c>
      <c r="B1318" s="306" t="s">
        <v>6234</v>
      </c>
      <c r="C1318" s="305" t="s">
        <v>36</v>
      </c>
      <c r="D1318" s="307">
        <v>1425.36</v>
      </c>
    </row>
    <row r="1319" spans="1:4" ht="9" customHeight="1">
      <c r="A1319" s="305" t="s">
        <v>15060</v>
      </c>
      <c r="B1319" s="306" t="s">
        <v>6235</v>
      </c>
      <c r="C1319" s="305" t="s">
        <v>36</v>
      </c>
      <c r="D1319" s="307">
        <v>1724.25</v>
      </c>
    </row>
    <row r="1320" spans="1:4" ht="9" customHeight="1">
      <c r="A1320" s="305" t="s">
        <v>15061</v>
      </c>
      <c r="B1320" s="306" t="s">
        <v>6236</v>
      </c>
      <c r="C1320" s="305" t="s">
        <v>36</v>
      </c>
      <c r="D1320" s="307">
        <v>1832.48</v>
      </c>
    </row>
    <row r="1321" spans="1:4" ht="9" customHeight="1">
      <c r="A1321" s="305" t="s">
        <v>15062</v>
      </c>
      <c r="B1321" s="306" t="s">
        <v>6237</v>
      </c>
      <c r="C1321" s="305" t="s">
        <v>36</v>
      </c>
      <c r="D1321" s="307">
        <v>2037.6</v>
      </c>
    </row>
    <row r="1322" spans="1:4" ht="9" customHeight="1">
      <c r="A1322" s="305" t="s">
        <v>15063</v>
      </c>
      <c r="B1322" s="306" t="s">
        <v>6238</v>
      </c>
      <c r="C1322" s="305" t="s">
        <v>36</v>
      </c>
      <c r="D1322" s="307">
        <v>2145.83</v>
      </c>
    </row>
    <row r="1323" spans="1:4" ht="9" customHeight="1">
      <c r="A1323" s="305" t="s">
        <v>15064</v>
      </c>
      <c r="B1323" s="306" t="s">
        <v>6239</v>
      </c>
      <c r="C1323" s="305" t="s">
        <v>36</v>
      </c>
      <c r="D1323" s="307">
        <v>1910.83</v>
      </c>
    </row>
    <row r="1324" spans="1:4" ht="9" customHeight="1">
      <c r="A1324" s="305" t="s">
        <v>15065</v>
      </c>
      <c r="B1324" s="306" t="s">
        <v>6240</v>
      </c>
      <c r="C1324" s="305" t="s">
        <v>36</v>
      </c>
      <c r="D1324" s="307">
        <v>2049.1</v>
      </c>
    </row>
    <row r="1325" spans="1:4" ht="9" customHeight="1">
      <c r="A1325" s="305" t="s">
        <v>15066</v>
      </c>
      <c r="B1325" s="306" t="s">
        <v>6241</v>
      </c>
      <c r="C1325" s="305" t="s">
        <v>36</v>
      </c>
      <c r="D1325" s="307">
        <v>2043.32</v>
      </c>
    </row>
    <row r="1326" spans="1:4" ht="9" customHeight="1">
      <c r="A1326" s="305" t="s">
        <v>15067</v>
      </c>
      <c r="B1326" s="306" t="s">
        <v>6242</v>
      </c>
      <c r="C1326" s="305" t="s">
        <v>36</v>
      </c>
      <c r="D1326" s="307">
        <v>2181.59</v>
      </c>
    </row>
    <row r="1327" spans="1:4" ht="9" customHeight="1">
      <c r="A1327" s="305" t="s">
        <v>15068</v>
      </c>
      <c r="B1327" s="306" t="s">
        <v>6243</v>
      </c>
      <c r="C1327" s="305" t="s">
        <v>36</v>
      </c>
      <c r="D1327" s="307">
        <v>2538.5100000000002</v>
      </c>
    </row>
    <row r="1328" spans="1:4" ht="9" customHeight="1">
      <c r="A1328" s="305" t="s">
        <v>15069</v>
      </c>
      <c r="B1328" s="306" t="s">
        <v>6244</v>
      </c>
      <c r="C1328" s="305" t="s">
        <v>36</v>
      </c>
      <c r="D1328" s="307">
        <v>2676.78</v>
      </c>
    </row>
    <row r="1329" spans="1:4" ht="9" customHeight="1">
      <c r="A1329" s="305" t="s">
        <v>15070</v>
      </c>
      <c r="B1329" s="306" t="s">
        <v>6245</v>
      </c>
      <c r="C1329" s="305" t="s">
        <v>36</v>
      </c>
      <c r="D1329" s="307">
        <v>2984.16</v>
      </c>
    </row>
    <row r="1330" spans="1:4" ht="9" customHeight="1">
      <c r="A1330" s="305" t="s">
        <v>15071</v>
      </c>
      <c r="B1330" s="306" t="s">
        <v>6246</v>
      </c>
      <c r="C1330" s="305" t="s">
        <v>36</v>
      </c>
      <c r="D1330" s="307">
        <v>3122.43</v>
      </c>
    </row>
    <row r="1331" spans="1:4" ht="9" customHeight="1">
      <c r="A1331" s="305" t="s">
        <v>15072</v>
      </c>
      <c r="B1331" s="306" t="s">
        <v>6247</v>
      </c>
      <c r="C1331" s="305" t="s">
        <v>36</v>
      </c>
      <c r="D1331" s="307">
        <v>2720.59</v>
      </c>
    </row>
    <row r="1332" spans="1:4" ht="9" customHeight="1">
      <c r="A1332" s="305" t="s">
        <v>15073</v>
      </c>
      <c r="B1332" s="306" t="s">
        <v>6248</v>
      </c>
      <c r="C1332" s="305" t="s">
        <v>36</v>
      </c>
      <c r="D1332" s="307">
        <v>2899.64</v>
      </c>
    </row>
    <row r="1333" spans="1:4" ht="9" customHeight="1">
      <c r="A1333" s="305" t="s">
        <v>15074</v>
      </c>
      <c r="B1333" s="306" t="s">
        <v>6249</v>
      </c>
      <c r="C1333" s="305" t="s">
        <v>36</v>
      </c>
      <c r="D1333" s="307">
        <v>2859.33</v>
      </c>
    </row>
    <row r="1334" spans="1:4" ht="9" customHeight="1">
      <c r="A1334" s="305" t="s">
        <v>15075</v>
      </c>
      <c r="B1334" s="306" t="s">
        <v>6250</v>
      </c>
      <c r="C1334" s="305" t="s">
        <v>36</v>
      </c>
      <c r="D1334" s="307">
        <v>3038.38</v>
      </c>
    </row>
    <row r="1335" spans="1:4" ht="9" customHeight="1">
      <c r="A1335" s="305" t="s">
        <v>15076</v>
      </c>
      <c r="B1335" s="306" t="s">
        <v>6251</v>
      </c>
      <c r="C1335" s="305" t="s">
        <v>36</v>
      </c>
      <c r="D1335" s="307">
        <v>3369.74</v>
      </c>
    </row>
    <row r="1336" spans="1:4" ht="9" customHeight="1">
      <c r="A1336" s="305" t="s">
        <v>15077</v>
      </c>
      <c r="B1336" s="306" t="s">
        <v>6252</v>
      </c>
      <c r="C1336" s="305" t="s">
        <v>36</v>
      </c>
      <c r="D1336" s="307">
        <v>3548.78</v>
      </c>
    </row>
    <row r="1337" spans="1:4" ht="9" customHeight="1">
      <c r="A1337" s="305" t="s">
        <v>15078</v>
      </c>
      <c r="B1337" s="306" t="s">
        <v>6253</v>
      </c>
      <c r="C1337" s="305" t="s">
        <v>36</v>
      </c>
      <c r="D1337" s="307">
        <v>4266.8100000000004</v>
      </c>
    </row>
    <row r="1338" spans="1:4" ht="9" customHeight="1">
      <c r="A1338" s="305" t="s">
        <v>15079</v>
      </c>
      <c r="B1338" s="306" t="s">
        <v>6254</v>
      </c>
      <c r="C1338" s="305" t="s">
        <v>36</v>
      </c>
      <c r="D1338" s="307">
        <v>4445.8599999999997</v>
      </c>
    </row>
    <row r="1339" spans="1:4" ht="9" customHeight="1">
      <c r="A1339" s="305" t="s">
        <v>15080</v>
      </c>
      <c r="B1339" s="306" t="s">
        <v>6255</v>
      </c>
      <c r="C1339" s="305" t="s">
        <v>36</v>
      </c>
      <c r="D1339" s="307">
        <v>212.67</v>
      </c>
    </row>
    <row r="1340" spans="1:4" ht="9" customHeight="1">
      <c r="A1340" s="305" t="s">
        <v>15081</v>
      </c>
      <c r="B1340" s="306" t="s">
        <v>6256</v>
      </c>
      <c r="C1340" s="305" t="s">
        <v>36</v>
      </c>
      <c r="D1340" s="307">
        <v>232.32</v>
      </c>
    </row>
    <row r="1341" spans="1:4" ht="9" customHeight="1">
      <c r="A1341" s="305" t="s">
        <v>15082</v>
      </c>
      <c r="B1341" s="306" t="s">
        <v>6257</v>
      </c>
      <c r="C1341" s="305" t="s">
        <v>36</v>
      </c>
      <c r="D1341" s="307">
        <v>223.21</v>
      </c>
    </row>
    <row r="1342" spans="1:4" ht="9" customHeight="1">
      <c r="A1342" s="305" t="s">
        <v>15083</v>
      </c>
      <c r="B1342" s="306" t="s">
        <v>6258</v>
      </c>
      <c r="C1342" s="305" t="s">
        <v>36</v>
      </c>
      <c r="D1342" s="307">
        <v>242.86</v>
      </c>
    </row>
    <row r="1343" spans="1:4" ht="9" customHeight="1">
      <c r="A1343" s="305" t="s">
        <v>15084</v>
      </c>
      <c r="B1343" s="306" t="s">
        <v>6259</v>
      </c>
      <c r="C1343" s="305" t="s">
        <v>36</v>
      </c>
      <c r="D1343" s="307">
        <v>225.32</v>
      </c>
    </row>
    <row r="1344" spans="1:4" ht="9" customHeight="1">
      <c r="A1344" s="305" t="s">
        <v>15085</v>
      </c>
      <c r="B1344" s="306" t="s">
        <v>6260</v>
      </c>
      <c r="C1344" s="305" t="s">
        <v>36</v>
      </c>
      <c r="D1344" s="307">
        <v>244.96</v>
      </c>
    </row>
    <row r="1345" spans="1:4" ht="9" customHeight="1">
      <c r="A1345" s="305" t="s">
        <v>15086</v>
      </c>
      <c r="B1345" s="306" t="s">
        <v>6261</v>
      </c>
      <c r="C1345" s="305" t="s">
        <v>36</v>
      </c>
      <c r="D1345" s="307">
        <v>259.33999999999997</v>
      </c>
    </row>
    <row r="1346" spans="1:4" ht="9" customHeight="1">
      <c r="A1346" s="305" t="s">
        <v>15087</v>
      </c>
      <c r="B1346" s="306" t="s">
        <v>6262</v>
      </c>
      <c r="C1346" s="305" t="s">
        <v>36</v>
      </c>
      <c r="D1346" s="307">
        <v>278.99</v>
      </c>
    </row>
    <row r="1347" spans="1:4" ht="9" customHeight="1">
      <c r="A1347" s="305" t="s">
        <v>15088</v>
      </c>
      <c r="B1347" s="306" t="s">
        <v>6263</v>
      </c>
      <c r="C1347" s="305" t="s">
        <v>36</v>
      </c>
      <c r="D1347" s="307">
        <v>315.89</v>
      </c>
    </row>
    <row r="1348" spans="1:4" ht="9" customHeight="1">
      <c r="A1348" s="305" t="s">
        <v>15089</v>
      </c>
      <c r="B1348" s="306" t="s">
        <v>6264</v>
      </c>
      <c r="C1348" s="305" t="s">
        <v>36</v>
      </c>
      <c r="D1348" s="307">
        <v>345.5</v>
      </c>
    </row>
    <row r="1349" spans="1:4" ht="9" customHeight="1">
      <c r="A1349" s="305" t="s">
        <v>15090</v>
      </c>
      <c r="B1349" s="306" t="s">
        <v>6265</v>
      </c>
      <c r="C1349" s="305" t="s">
        <v>36</v>
      </c>
      <c r="D1349" s="307">
        <v>320.14</v>
      </c>
    </row>
    <row r="1350" spans="1:4" ht="9" customHeight="1">
      <c r="A1350" s="305" t="s">
        <v>15091</v>
      </c>
      <c r="B1350" s="306" t="s">
        <v>6266</v>
      </c>
      <c r="C1350" s="305" t="s">
        <v>36</v>
      </c>
      <c r="D1350" s="307">
        <v>349.74</v>
      </c>
    </row>
    <row r="1351" spans="1:4" ht="9" customHeight="1">
      <c r="A1351" s="305" t="s">
        <v>15092</v>
      </c>
      <c r="B1351" s="306" t="s">
        <v>6267</v>
      </c>
      <c r="C1351" s="305" t="s">
        <v>36</v>
      </c>
      <c r="D1351" s="307">
        <v>358.05</v>
      </c>
    </row>
    <row r="1352" spans="1:4" ht="9" customHeight="1">
      <c r="A1352" s="305" t="s">
        <v>15093</v>
      </c>
      <c r="B1352" s="306" t="s">
        <v>6268</v>
      </c>
      <c r="C1352" s="305" t="s">
        <v>36</v>
      </c>
      <c r="D1352" s="307">
        <v>387.65</v>
      </c>
    </row>
    <row r="1353" spans="1:4" ht="9" customHeight="1">
      <c r="A1353" s="305" t="s">
        <v>15094</v>
      </c>
      <c r="B1353" s="306" t="s">
        <v>6269</v>
      </c>
      <c r="C1353" s="305" t="s">
        <v>36</v>
      </c>
      <c r="D1353" s="307">
        <v>414.58</v>
      </c>
    </row>
    <row r="1354" spans="1:4" ht="9" customHeight="1">
      <c r="A1354" s="305" t="s">
        <v>15095</v>
      </c>
      <c r="B1354" s="306" t="s">
        <v>6270</v>
      </c>
      <c r="C1354" s="305" t="s">
        <v>36</v>
      </c>
      <c r="D1354" s="307">
        <v>444.19</v>
      </c>
    </row>
    <row r="1355" spans="1:4" ht="9" customHeight="1">
      <c r="A1355" s="305" t="s">
        <v>15096</v>
      </c>
      <c r="B1355" s="306" t="s">
        <v>6271</v>
      </c>
      <c r="C1355" s="305" t="s">
        <v>36</v>
      </c>
      <c r="D1355" s="307">
        <v>460.88</v>
      </c>
    </row>
    <row r="1356" spans="1:4" ht="9" customHeight="1">
      <c r="A1356" s="305" t="s">
        <v>15097</v>
      </c>
      <c r="B1356" s="306" t="s">
        <v>6272</v>
      </c>
      <c r="C1356" s="305" t="s">
        <v>36</v>
      </c>
      <c r="D1356" s="307">
        <v>501.34</v>
      </c>
    </row>
    <row r="1357" spans="1:4" ht="9" customHeight="1">
      <c r="A1357" s="305" t="s">
        <v>15098</v>
      </c>
      <c r="B1357" s="306" t="s">
        <v>6273</v>
      </c>
      <c r="C1357" s="305" t="s">
        <v>36</v>
      </c>
      <c r="D1357" s="307">
        <v>485.1</v>
      </c>
    </row>
    <row r="1358" spans="1:4" ht="9" customHeight="1">
      <c r="A1358" s="305" t="s">
        <v>15099</v>
      </c>
      <c r="B1358" s="306" t="s">
        <v>6274</v>
      </c>
      <c r="C1358" s="305" t="s">
        <v>36</v>
      </c>
      <c r="D1358" s="307">
        <v>525.55999999999995</v>
      </c>
    </row>
    <row r="1359" spans="1:4" ht="9" customHeight="1">
      <c r="A1359" s="305" t="s">
        <v>15100</v>
      </c>
      <c r="B1359" s="306" t="s">
        <v>6275</v>
      </c>
      <c r="C1359" s="305" t="s">
        <v>36</v>
      </c>
      <c r="D1359" s="307">
        <v>686.54</v>
      </c>
    </row>
    <row r="1360" spans="1:4" ht="9" customHeight="1">
      <c r="A1360" s="305" t="s">
        <v>15101</v>
      </c>
      <c r="B1360" s="306" t="s">
        <v>6276</v>
      </c>
      <c r="C1360" s="305" t="s">
        <v>36</v>
      </c>
      <c r="D1360" s="307">
        <v>726.99</v>
      </c>
    </row>
    <row r="1361" spans="1:4" ht="9" customHeight="1">
      <c r="A1361" s="305" t="s">
        <v>15102</v>
      </c>
      <c r="B1361" s="306" t="s">
        <v>6277</v>
      </c>
      <c r="C1361" s="305" t="s">
        <v>36</v>
      </c>
      <c r="D1361" s="307">
        <v>796.03</v>
      </c>
    </row>
    <row r="1362" spans="1:4" ht="9" customHeight="1">
      <c r="A1362" s="305" t="s">
        <v>15103</v>
      </c>
      <c r="B1362" s="306" t="s">
        <v>6278</v>
      </c>
      <c r="C1362" s="305" t="s">
        <v>36</v>
      </c>
      <c r="D1362" s="307">
        <v>836.49</v>
      </c>
    </row>
    <row r="1363" spans="1:4" ht="9" customHeight="1">
      <c r="A1363" s="305" t="s">
        <v>15104</v>
      </c>
      <c r="B1363" s="306" t="s">
        <v>6279</v>
      </c>
      <c r="C1363" s="305" t="s">
        <v>36</v>
      </c>
      <c r="D1363" s="307">
        <v>643.33000000000004</v>
      </c>
    </row>
    <row r="1364" spans="1:4" ht="9" customHeight="1">
      <c r="A1364" s="305" t="s">
        <v>15105</v>
      </c>
      <c r="B1364" s="306" t="s">
        <v>6280</v>
      </c>
      <c r="C1364" s="305" t="s">
        <v>36</v>
      </c>
      <c r="D1364" s="307">
        <v>696.16</v>
      </c>
    </row>
    <row r="1365" spans="1:4" ht="9" customHeight="1">
      <c r="A1365" s="305" t="s">
        <v>15106</v>
      </c>
      <c r="B1365" s="306" t="s">
        <v>6281</v>
      </c>
      <c r="C1365" s="305" t="s">
        <v>36</v>
      </c>
      <c r="D1365" s="307">
        <v>683.55</v>
      </c>
    </row>
    <row r="1366" spans="1:4" ht="9" customHeight="1">
      <c r="A1366" s="305" t="s">
        <v>15107</v>
      </c>
      <c r="B1366" s="306" t="s">
        <v>6282</v>
      </c>
      <c r="C1366" s="305" t="s">
        <v>36</v>
      </c>
      <c r="D1366" s="307">
        <v>736.39</v>
      </c>
    </row>
    <row r="1367" spans="1:4" ht="9" customHeight="1">
      <c r="A1367" s="305" t="s">
        <v>15108</v>
      </c>
      <c r="B1367" s="306" t="s">
        <v>6283</v>
      </c>
      <c r="C1367" s="305" t="s">
        <v>36</v>
      </c>
      <c r="D1367" s="307">
        <v>887.11</v>
      </c>
    </row>
    <row r="1368" spans="1:4" ht="9" customHeight="1">
      <c r="A1368" s="305" t="s">
        <v>15109</v>
      </c>
      <c r="B1368" s="306" t="s">
        <v>6284</v>
      </c>
      <c r="C1368" s="305" t="s">
        <v>36</v>
      </c>
      <c r="D1368" s="307">
        <v>939.95</v>
      </c>
    </row>
    <row r="1369" spans="1:4" ht="9" customHeight="1">
      <c r="A1369" s="305" t="s">
        <v>15110</v>
      </c>
      <c r="B1369" s="306" t="s">
        <v>6285</v>
      </c>
      <c r="C1369" s="305" t="s">
        <v>36</v>
      </c>
      <c r="D1369" s="307">
        <v>1043.79</v>
      </c>
    </row>
    <row r="1370" spans="1:4" ht="9" customHeight="1">
      <c r="A1370" s="305" t="s">
        <v>15111</v>
      </c>
      <c r="B1370" s="306" t="s">
        <v>6286</v>
      </c>
      <c r="C1370" s="305" t="s">
        <v>36</v>
      </c>
      <c r="D1370" s="307">
        <v>1096.6199999999999</v>
      </c>
    </row>
    <row r="1371" spans="1:4" ht="9" customHeight="1">
      <c r="A1371" s="305" t="s">
        <v>15112</v>
      </c>
      <c r="B1371" s="306" t="s">
        <v>6287</v>
      </c>
      <c r="C1371" s="305" t="s">
        <v>36</v>
      </c>
      <c r="D1371" s="307">
        <v>980.87</v>
      </c>
    </row>
    <row r="1372" spans="1:4" ht="9" customHeight="1">
      <c r="A1372" s="305" t="s">
        <v>15113</v>
      </c>
      <c r="B1372" s="306" t="s">
        <v>6288</v>
      </c>
      <c r="C1372" s="305" t="s">
        <v>36</v>
      </c>
      <c r="D1372" s="307">
        <v>1047.05</v>
      </c>
    </row>
    <row r="1373" spans="1:4" ht="9" customHeight="1">
      <c r="A1373" s="305" t="s">
        <v>15114</v>
      </c>
      <c r="B1373" s="306" t="s">
        <v>6289</v>
      </c>
      <c r="C1373" s="305" t="s">
        <v>36</v>
      </c>
      <c r="D1373" s="307">
        <v>1047.1099999999999</v>
      </c>
    </row>
    <row r="1374" spans="1:4" ht="9" customHeight="1">
      <c r="A1374" s="305" t="s">
        <v>15115</v>
      </c>
      <c r="B1374" s="306" t="s">
        <v>6290</v>
      </c>
      <c r="C1374" s="305" t="s">
        <v>36</v>
      </c>
      <c r="D1374" s="307">
        <v>1113.3</v>
      </c>
    </row>
    <row r="1375" spans="1:4" ht="9" customHeight="1">
      <c r="A1375" s="305" t="s">
        <v>15116</v>
      </c>
      <c r="B1375" s="306" t="s">
        <v>6291</v>
      </c>
      <c r="C1375" s="305" t="s">
        <v>36</v>
      </c>
      <c r="D1375" s="307">
        <v>1294.71</v>
      </c>
    </row>
    <row r="1376" spans="1:4" ht="9" customHeight="1">
      <c r="A1376" s="305" t="s">
        <v>15117</v>
      </c>
      <c r="B1376" s="306" t="s">
        <v>6292</v>
      </c>
      <c r="C1376" s="305" t="s">
        <v>36</v>
      </c>
      <c r="D1376" s="307">
        <v>1360.9</v>
      </c>
    </row>
    <row r="1377" spans="1:4" ht="9" customHeight="1">
      <c r="A1377" s="305" t="s">
        <v>15118</v>
      </c>
      <c r="B1377" s="306" t="s">
        <v>6293</v>
      </c>
      <c r="C1377" s="305" t="s">
        <v>36</v>
      </c>
      <c r="D1377" s="307">
        <v>1517.53</v>
      </c>
    </row>
    <row r="1378" spans="1:4" ht="9" customHeight="1">
      <c r="A1378" s="305" t="s">
        <v>15119</v>
      </c>
      <c r="B1378" s="306" t="s">
        <v>6294</v>
      </c>
      <c r="C1378" s="305" t="s">
        <v>36</v>
      </c>
      <c r="D1378" s="307">
        <v>1583.72</v>
      </c>
    </row>
    <row r="1379" spans="1:4" ht="9" customHeight="1">
      <c r="A1379" s="305" t="s">
        <v>15120</v>
      </c>
      <c r="B1379" s="306" t="s">
        <v>6295</v>
      </c>
      <c r="C1379" s="305" t="s">
        <v>36</v>
      </c>
      <c r="D1379" s="307">
        <v>1388.7</v>
      </c>
    </row>
    <row r="1380" spans="1:4" ht="9" customHeight="1">
      <c r="A1380" s="305" t="s">
        <v>15121</v>
      </c>
      <c r="B1380" s="306" t="s">
        <v>6296</v>
      </c>
      <c r="C1380" s="305" t="s">
        <v>36</v>
      </c>
      <c r="D1380" s="307">
        <v>1475.02</v>
      </c>
    </row>
    <row r="1381" spans="1:4" ht="9" customHeight="1">
      <c r="A1381" s="305" t="s">
        <v>15122</v>
      </c>
      <c r="B1381" s="306" t="s">
        <v>6297</v>
      </c>
      <c r="C1381" s="305" t="s">
        <v>36</v>
      </c>
      <c r="D1381" s="307">
        <v>1458.07</v>
      </c>
    </row>
    <row r="1382" spans="1:4" ht="9" customHeight="1">
      <c r="A1382" s="305" t="s">
        <v>15123</v>
      </c>
      <c r="B1382" s="306" t="s">
        <v>6298</v>
      </c>
      <c r="C1382" s="305" t="s">
        <v>36</v>
      </c>
      <c r="D1382" s="307">
        <v>1544.39</v>
      </c>
    </row>
    <row r="1383" spans="1:4" ht="9" customHeight="1">
      <c r="A1383" s="305" t="s">
        <v>15124</v>
      </c>
      <c r="B1383" s="306" t="s">
        <v>6299</v>
      </c>
      <c r="C1383" s="305" t="s">
        <v>36</v>
      </c>
      <c r="D1383" s="307">
        <v>1713.27</v>
      </c>
    </row>
    <row r="1384" spans="1:4" ht="9" customHeight="1">
      <c r="A1384" s="305" t="s">
        <v>15125</v>
      </c>
      <c r="B1384" s="306" t="s">
        <v>6300</v>
      </c>
      <c r="C1384" s="305" t="s">
        <v>36</v>
      </c>
      <c r="D1384" s="307">
        <v>1799.59</v>
      </c>
    </row>
    <row r="1385" spans="1:4" ht="9" customHeight="1">
      <c r="A1385" s="305" t="s">
        <v>15126</v>
      </c>
      <c r="B1385" s="306" t="s">
        <v>6301</v>
      </c>
      <c r="C1385" s="305" t="s">
        <v>36</v>
      </c>
      <c r="D1385" s="307">
        <v>2161.81</v>
      </c>
    </row>
    <row r="1386" spans="1:4" ht="9" customHeight="1">
      <c r="A1386" s="305" t="s">
        <v>15127</v>
      </c>
      <c r="B1386" s="306" t="s">
        <v>6302</v>
      </c>
      <c r="C1386" s="305" t="s">
        <v>36</v>
      </c>
      <c r="D1386" s="307">
        <v>2248.13</v>
      </c>
    </row>
    <row r="1387" spans="1:4" ht="9" customHeight="1">
      <c r="A1387" s="305" t="s">
        <v>15128</v>
      </c>
      <c r="B1387" s="306" t="s">
        <v>6303</v>
      </c>
      <c r="C1387" s="305" t="s">
        <v>36</v>
      </c>
      <c r="D1387" s="307">
        <v>1830.02</v>
      </c>
    </row>
    <row r="1388" spans="1:4" ht="9" customHeight="1">
      <c r="A1388" s="305" t="s">
        <v>15129</v>
      </c>
      <c r="B1388" s="306" t="s">
        <v>6304</v>
      </c>
      <c r="C1388" s="305" t="s">
        <v>36</v>
      </c>
      <c r="D1388" s="307">
        <v>1993.64</v>
      </c>
    </row>
    <row r="1389" spans="1:4" ht="9" customHeight="1">
      <c r="A1389" s="305" t="s">
        <v>15130</v>
      </c>
      <c r="B1389" s="306" t="s">
        <v>6305</v>
      </c>
      <c r="C1389" s="305" t="s">
        <v>36</v>
      </c>
      <c r="D1389" s="307">
        <v>1950.71</v>
      </c>
    </row>
    <row r="1390" spans="1:4" ht="9" customHeight="1">
      <c r="A1390" s="305" t="s">
        <v>15131</v>
      </c>
      <c r="B1390" s="306" t="s">
        <v>6306</v>
      </c>
      <c r="C1390" s="305" t="s">
        <v>36</v>
      </c>
      <c r="D1390" s="307">
        <v>2114.33</v>
      </c>
    </row>
    <row r="1391" spans="1:4" ht="9" customHeight="1">
      <c r="A1391" s="305" t="s">
        <v>15132</v>
      </c>
      <c r="B1391" s="306" t="s">
        <v>6307</v>
      </c>
      <c r="C1391" s="305" t="s">
        <v>36</v>
      </c>
      <c r="D1391" s="307">
        <v>2561.39</v>
      </c>
    </row>
    <row r="1392" spans="1:4" ht="9" customHeight="1">
      <c r="A1392" s="305" t="s">
        <v>15133</v>
      </c>
      <c r="B1392" s="306" t="s">
        <v>6308</v>
      </c>
      <c r="C1392" s="305" t="s">
        <v>36</v>
      </c>
      <c r="D1392" s="307">
        <v>2725.01</v>
      </c>
    </row>
    <row r="1393" spans="1:4" ht="9" customHeight="1">
      <c r="A1393" s="305" t="s">
        <v>15134</v>
      </c>
      <c r="B1393" s="306" t="s">
        <v>6309</v>
      </c>
      <c r="C1393" s="305" t="s">
        <v>36</v>
      </c>
      <c r="D1393" s="307">
        <v>3031.42</v>
      </c>
    </row>
    <row r="1394" spans="1:4" ht="9" customHeight="1">
      <c r="A1394" s="305" t="s">
        <v>15135</v>
      </c>
      <c r="B1394" s="306" t="s">
        <v>6310</v>
      </c>
      <c r="C1394" s="305" t="s">
        <v>36</v>
      </c>
      <c r="D1394" s="307">
        <v>3195.04</v>
      </c>
    </row>
    <row r="1395" spans="1:4" ht="9" customHeight="1">
      <c r="A1395" s="305" t="s">
        <v>15136</v>
      </c>
      <c r="B1395" s="306" t="s">
        <v>6311</v>
      </c>
      <c r="C1395" s="305" t="s">
        <v>36</v>
      </c>
      <c r="D1395" s="307">
        <v>2840.56</v>
      </c>
    </row>
    <row r="1396" spans="1:4" ht="9" customHeight="1">
      <c r="A1396" s="305" t="s">
        <v>15137</v>
      </c>
      <c r="B1396" s="306" t="s">
        <v>6312</v>
      </c>
      <c r="C1396" s="305" t="s">
        <v>36</v>
      </c>
      <c r="D1396" s="307">
        <v>3050.79</v>
      </c>
    </row>
    <row r="1397" spans="1:4" ht="9" customHeight="1">
      <c r="A1397" s="305" t="s">
        <v>15138</v>
      </c>
      <c r="B1397" s="306" t="s">
        <v>6313</v>
      </c>
      <c r="C1397" s="305" t="s">
        <v>36</v>
      </c>
      <c r="D1397" s="307">
        <v>3039.3</v>
      </c>
    </row>
    <row r="1398" spans="1:4" ht="9" customHeight="1">
      <c r="A1398" s="305" t="s">
        <v>15139</v>
      </c>
      <c r="B1398" s="306" t="s">
        <v>6314</v>
      </c>
      <c r="C1398" s="305" t="s">
        <v>36</v>
      </c>
      <c r="D1398" s="307">
        <v>3249.53</v>
      </c>
    </row>
    <row r="1399" spans="1:4" ht="9" customHeight="1">
      <c r="A1399" s="305" t="s">
        <v>15140</v>
      </c>
      <c r="B1399" s="306" t="s">
        <v>6315</v>
      </c>
      <c r="C1399" s="305" t="s">
        <v>36</v>
      </c>
      <c r="D1399" s="307">
        <v>3782.09</v>
      </c>
    </row>
    <row r="1400" spans="1:4" ht="9" customHeight="1">
      <c r="A1400" s="305" t="s">
        <v>15141</v>
      </c>
      <c r="B1400" s="306" t="s">
        <v>6316</v>
      </c>
      <c r="C1400" s="305" t="s">
        <v>36</v>
      </c>
      <c r="D1400" s="307">
        <v>3992.31</v>
      </c>
    </row>
    <row r="1401" spans="1:4" ht="9" customHeight="1">
      <c r="A1401" s="305" t="s">
        <v>15142</v>
      </c>
      <c r="B1401" s="306" t="s">
        <v>6317</v>
      </c>
      <c r="C1401" s="305" t="s">
        <v>36</v>
      </c>
      <c r="D1401" s="307">
        <v>4450.57</v>
      </c>
    </row>
    <row r="1402" spans="1:4" ht="9" customHeight="1">
      <c r="A1402" s="305" t="s">
        <v>15143</v>
      </c>
      <c r="B1402" s="306" t="s">
        <v>6318</v>
      </c>
      <c r="C1402" s="305" t="s">
        <v>36</v>
      </c>
      <c r="D1402" s="307">
        <v>4660.79</v>
      </c>
    </row>
    <row r="1403" spans="1:4" ht="9" customHeight="1">
      <c r="A1403" s="305" t="s">
        <v>15144</v>
      </c>
      <c r="B1403" s="306" t="s">
        <v>6319</v>
      </c>
      <c r="C1403" s="305" t="s">
        <v>36</v>
      </c>
      <c r="D1403" s="307">
        <v>4052.71</v>
      </c>
    </row>
    <row r="1404" spans="1:4" ht="9" customHeight="1">
      <c r="A1404" s="305" t="s">
        <v>15145</v>
      </c>
      <c r="B1404" s="306" t="s">
        <v>6320</v>
      </c>
      <c r="C1404" s="305" t="s">
        <v>36</v>
      </c>
      <c r="D1404" s="307">
        <v>4324.6099999999997</v>
      </c>
    </row>
    <row r="1405" spans="1:4" ht="9" customHeight="1">
      <c r="A1405" s="305" t="s">
        <v>15146</v>
      </c>
      <c r="B1405" s="306" t="s">
        <v>6321</v>
      </c>
      <c r="C1405" s="305" t="s">
        <v>36</v>
      </c>
      <c r="D1405" s="307">
        <v>4260.82</v>
      </c>
    </row>
    <row r="1406" spans="1:4" ht="9" customHeight="1">
      <c r="A1406" s="305" t="s">
        <v>15147</v>
      </c>
      <c r="B1406" s="306" t="s">
        <v>6322</v>
      </c>
      <c r="C1406" s="305" t="s">
        <v>36</v>
      </c>
      <c r="D1406" s="307">
        <v>4532.72</v>
      </c>
    </row>
    <row r="1407" spans="1:4" ht="9" customHeight="1">
      <c r="A1407" s="305" t="s">
        <v>15148</v>
      </c>
      <c r="B1407" s="306" t="s">
        <v>6323</v>
      </c>
      <c r="C1407" s="305" t="s">
        <v>36</v>
      </c>
      <c r="D1407" s="307">
        <v>5026.43</v>
      </c>
    </row>
    <row r="1408" spans="1:4" ht="9" customHeight="1">
      <c r="A1408" s="305" t="s">
        <v>15149</v>
      </c>
      <c r="B1408" s="306" t="s">
        <v>6324</v>
      </c>
      <c r="C1408" s="305" t="s">
        <v>36</v>
      </c>
      <c r="D1408" s="307">
        <v>5298.33</v>
      </c>
    </row>
    <row r="1409" spans="1:4" ht="9" customHeight="1">
      <c r="A1409" s="305" t="s">
        <v>15150</v>
      </c>
      <c r="B1409" s="306" t="s">
        <v>6325</v>
      </c>
      <c r="C1409" s="305" t="s">
        <v>36</v>
      </c>
      <c r="D1409" s="307">
        <v>6372.04</v>
      </c>
    </row>
    <row r="1410" spans="1:4" ht="9" customHeight="1">
      <c r="A1410" s="305" t="s">
        <v>15151</v>
      </c>
      <c r="B1410" s="306" t="s">
        <v>6326</v>
      </c>
      <c r="C1410" s="305" t="s">
        <v>36</v>
      </c>
      <c r="D1410" s="307">
        <v>6643.94</v>
      </c>
    </row>
    <row r="1411" spans="1:4" ht="9" customHeight="1">
      <c r="A1411" s="305" t="s">
        <v>15152</v>
      </c>
      <c r="B1411" s="306" t="s">
        <v>6327</v>
      </c>
      <c r="C1411" s="305" t="s">
        <v>2352</v>
      </c>
      <c r="D1411" s="307">
        <v>39.69</v>
      </c>
    </row>
    <row r="1412" spans="1:4" ht="9" customHeight="1">
      <c r="A1412" s="305" t="s">
        <v>15153</v>
      </c>
      <c r="B1412" s="306" t="s">
        <v>6328</v>
      </c>
      <c r="C1412" s="305" t="s">
        <v>2352</v>
      </c>
      <c r="D1412" s="307">
        <v>51.99</v>
      </c>
    </row>
    <row r="1413" spans="1:4" ht="9" customHeight="1">
      <c r="A1413" s="305" t="s">
        <v>15154</v>
      </c>
      <c r="B1413" s="306" t="s">
        <v>6329</v>
      </c>
      <c r="C1413" s="305" t="s">
        <v>2352</v>
      </c>
      <c r="D1413" s="307">
        <v>47.58</v>
      </c>
    </row>
    <row r="1414" spans="1:4" ht="9" customHeight="1">
      <c r="A1414" s="305" t="s">
        <v>15155</v>
      </c>
      <c r="B1414" s="306" t="s">
        <v>6330</v>
      </c>
      <c r="C1414" s="305" t="s">
        <v>2352</v>
      </c>
      <c r="D1414" s="307">
        <v>62.32</v>
      </c>
    </row>
    <row r="1415" spans="1:4" ht="9" customHeight="1">
      <c r="A1415" s="305" t="s">
        <v>15156</v>
      </c>
      <c r="B1415" s="306" t="s">
        <v>6331</v>
      </c>
      <c r="C1415" s="305" t="s">
        <v>2352</v>
      </c>
      <c r="D1415" s="307">
        <v>55.24</v>
      </c>
    </row>
    <row r="1416" spans="1:4" ht="9" customHeight="1">
      <c r="A1416" s="305" t="s">
        <v>15157</v>
      </c>
      <c r="B1416" s="306" t="s">
        <v>6332</v>
      </c>
      <c r="C1416" s="305" t="s">
        <v>2352</v>
      </c>
      <c r="D1416" s="307">
        <v>72.290000000000006</v>
      </c>
    </row>
    <row r="1417" spans="1:4" ht="9" customHeight="1">
      <c r="A1417" s="305" t="s">
        <v>15158</v>
      </c>
      <c r="B1417" s="306" t="s">
        <v>6333</v>
      </c>
      <c r="C1417" s="305" t="s">
        <v>2352</v>
      </c>
      <c r="D1417" s="307">
        <v>64.489999999999995</v>
      </c>
    </row>
    <row r="1418" spans="1:4" ht="9" customHeight="1">
      <c r="A1418" s="305" t="s">
        <v>15159</v>
      </c>
      <c r="B1418" s="306" t="s">
        <v>6334</v>
      </c>
      <c r="C1418" s="305" t="s">
        <v>2352</v>
      </c>
      <c r="D1418" s="307">
        <v>84.74</v>
      </c>
    </row>
    <row r="1419" spans="1:4" ht="9" customHeight="1">
      <c r="A1419" s="305" t="s">
        <v>15160</v>
      </c>
      <c r="B1419" s="306" t="s">
        <v>6335</v>
      </c>
      <c r="C1419" s="305" t="s">
        <v>2352</v>
      </c>
      <c r="D1419" s="307">
        <v>13.75</v>
      </c>
    </row>
    <row r="1420" spans="1:4" ht="9" customHeight="1">
      <c r="A1420" s="305" t="s">
        <v>15161</v>
      </c>
      <c r="B1420" s="306" t="s">
        <v>6336</v>
      </c>
      <c r="C1420" s="305" t="s">
        <v>2352</v>
      </c>
      <c r="D1420" s="307">
        <v>17.46</v>
      </c>
    </row>
    <row r="1421" spans="1:4" ht="9" customHeight="1">
      <c r="A1421" s="305" t="s">
        <v>15162</v>
      </c>
      <c r="B1421" s="306" t="s">
        <v>6337</v>
      </c>
      <c r="C1421" s="305" t="s">
        <v>2352</v>
      </c>
      <c r="D1421" s="307">
        <v>15.78</v>
      </c>
    </row>
    <row r="1422" spans="1:4" ht="9" customHeight="1">
      <c r="A1422" s="305" t="s">
        <v>15163</v>
      </c>
      <c r="B1422" s="306" t="s">
        <v>6338</v>
      </c>
      <c r="C1422" s="305" t="s">
        <v>2352</v>
      </c>
      <c r="D1422" s="307">
        <v>20.65</v>
      </c>
    </row>
    <row r="1423" spans="1:4" ht="9" customHeight="1">
      <c r="A1423" s="305" t="s">
        <v>15164</v>
      </c>
      <c r="B1423" s="306" t="s">
        <v>6339</v>
      </c>
      <c r="C1423" s="305" t="s">
        <v>2352</v>
      </c>
      <c r="D1423" s="307">
        <v>21.64</v>
      </c>
    </row>
    <row r="1424" spans="1:4" ht="9" customHeight="1">
      <c r="A1424" s="305" t="s">
        <v>15165</v>
      </c>
      <c r="B1424" s="306" t="s">
        <v>6340</v>
      </c>
      <c r="C1424" s="305" t="s">
        <v>2352</v>
      </c>
      <c r="D1424" s="307">
        <v>27.79</v>
      </c>
    </row>
    <row r="1425" spans="1:4" ht="9" customHeight="1">
      <c r="A1425" s="305" t="s">
        <v>15166</v>
      </c>
      <c r="B1425" s="306" t="s">
        <v>6341</v>
      </c>
      <c r="C1425" s="305" t="s">
        <v>2352</v>
      </c>
      <c r="D1425" s="307">
        <v>23.9</v>
      </c>
    </row>
    <row r="1426" spans="1:4" ht="9" customHeight="1">
      <c r="A1426" s="305" t="s">
        <v>15167</v>
      </c>
      <c r="B1426" s="306" t="s">
        <v>6342</v>
      </c>
      <c r="C1426" s="305" t="s">
        <v>2352</v>
      </c>
      <c r="D1426" s="307">
        <v>31.34</v>
      </c>
    </row>
    <row r="1427" spans="1:4" ht="9" customHeight="1">
      <c r="A1427" s="305" t="s">
        <v>15168</v>
      </c>
      <c r="B1427" s="306" t="s">
        <v>6343</v>
      </c>
      <c r="C1427" s="305" t="s">
        <v>2352</v>
      </c>
      <c r="D1427" s="307">
        <v>29.3</v>
      </c>
    </row>
    <row r="1428" spans="1:4" ht="9" customHeight="1">
      <c r="A1428" s="305" t="s">
        <v>15169</v>
      </c>
      <c r="B1428" s="306" t="s">
        <v>6344</v>
      </c>
      <c r="C1428" s="305" t="s">
        <v>2352</v>
      </c>
      <c r="D1428" s="307">
        <v>37.76</v>
      </c>
    </row>
    <row r="1429" spans="1:4" ht="9" customHeight="1">
      <c r="A1429" s="305" t="s">
        <v>15170</v>
      </c>
      <c r="B1429" s="306" t="s">
        <v>6345</v>
      </c>
      <c r="C1429" s="305" t="s">
        <v>2352</v>
      </c>
      <c r="D1429" s="307">
        <v>32.25</v>
      </c>
    </row>
    <row r="1430" spans="1:4" ht="9" customHeight="1">
      <c r="A1430" s="305" t="s">
        <v>15171</v>
      </c>
      <c r="B1430" s="306" t="s">
        <v>6346</v>
      </c>
      <c r="C1430" s="305" t="s">
        <v>2352</v>
      </c>
      <c r="D1430" s="307">
        <v>42.37</v>
      </c>
    </row>
    <row r="1431" spans="1:4" ht="9" customHeight="1">
      <c r="A1431" s="305" t="s">
        <v>15172</v>
      </c>
      <c r="B1431" s="306" t="s">
        <v>6347</v>
      </c>
      <c r="C1431" s="305" t="s">
        <v>2352</v>
      </c>
      <c r="D1431" s="307">
        <v>71.48</v>
      </c>
    </row>
    <row r="1432" spans="1:4" ht="9" customHeight="1">
      <c r="A1432" s="305" t="s">
        <v>15173</v>
      </c>
      <c r="B1432" s="306" t="s">
        <v>6348</v>
      </c>
      <c r="C1432" s="305" t="s">
        <v>2352</v>
      </c>
      <c r="D1432" s="307">
        <v>93.65</v>
      </c>
    </row>
    <row r="1433" spans="1:4" ht="9" customHeight="1">
      <c r="A1433" s="305" t="s">
        <v>15174</v>
      </c>
      <c r="B1433" s="306" t="s">
        <v>6349</v>
      </c>
      <c r="C1433" s="305" t="s">
        <v>2352</v>
      </c>
      <c r="D1433" s="307">
        <v>80.959999999999994</v>
      </c>
    </row>
    <row r="1434" spans="1:4" ht="9" customHeight="1">
      <c r="A1434" s="305" t="s">
        <v>15175</v>
      </c>
      <c r="B1434" s="306" t="s">
        <v>6350</v>
      </c>
      <c r="C1434" s="305" t="s">
        <v>2352</v>
      </c>
      <c r="D1434" s="307">
        <v>106.46</v>
      </c>
    </row>
    <row r="1435" spans="1:4" ht="9" customHeight="1">
      <c r="A1435" s="305" t="s">
        <v>15176</v>
      </c>
      <c r="B1435" s="306" t="s">
        <v>6351</v>
      </c>
      <c r="C1435" s="305" t="s">
        <v>2352</v>
      </c>
      <c r="D1435" s="307">
        <v>96.97</v>
      </c>
    </row>
    <row r="1436" spans="1:4" ht="9" customHeight="1">
      <c r="A1436" s="305" t="s">
        <v>15177</v>
      </c>
      <c r="B1436" s="306" t="s">
        <v>6352</v>
      </c>
      <c r="C1436" s="305" t="s">
        <v>2352</v>
      </c>
      <c r="D1436" s="307">
        <v>127.47</v>
      </c>
    </row>
    <row r="1437" spans="1:4" ht="9" customHeight="1">
      <c r="A1437" s="305" t="s">
        <v>15178</v>
      </c>
      <c r="B1437" s="306" t="s">
        <v>6353</v>
      </c>
      <c r="C1437" s="305" t="s">
        <v>3704</v>
      </c>
      <c r="D1437" s="307">
        <v>111.19</v>
      </c>
    </row>
    <row r="1438" spans="1:4" ht="9" customHeight="1">
      <c r="A1438" s="305" t="s">
        <v>15179</v>
      </c>
      <c r="B1438" s="306" t="s">
        <v>6354</v>
      </c>
      <c r="C1438" s="305" t="s">
        <v>3704</v>
      </c>
      <c r="D1438" s="307">
        <v>109.19</v>
      </c>
    </row>
    <row r="1439" spans="1:4" ht="9" customHeight="1">
      <c r="A1439" s="305" t="s">
        <v>15180</v>
      </c>
      <c r="B1439" s="306" t="s">
        <v>6355</v>
      </c>
      <c r="C1439" s="305" t="s">
        <v>3704</v>
      </c>
      <c r="D1439" s="307">
        <v>2.85</v>
      </c>
    </row>
    <row r="1440" spans="1:4" ht="9" customHeight="1">
      <c r="A1440" s="305" t="s">
        <v>15181</v>
      </c>
      <c r="B1440" s="306" t="s">
        <v>6356</v>
      </c>
      <c r="C1440" s="305" t="s">
        <v>3704</v>
      </c>
      <c r="D1440" s="307">
        <v>15.06</v>
      </c>
    </row>
    <row r="1441" spans="1:4" ht="9" customHeight="1">
      <c r="A1441" s="305" t="s">
        <v>15182</v>
      </c>
      <c r="B1441" s="306" t="s">
        <v>15183</v>
      </c>
      <c r="C1441" s="305" t="s">
        <v>2352</v>
      </c>
      <c r="D1441" s="307">
        <v>13800.39</v>
      </c>
    </row>
    <row r="1442" spans="1:4" ht="9" customHeight="1">
      <c r="A1442" s="305" t="s">
        <v>15184</v>
      </c>
      <c r="B1442" s="306" t="s">
        <v>6357</v>
      </c>
      <c r="C1442" s="305" t="s">
        <v>36</v>
      </c>
      <c r="D1442" s="307">
        <v>57.92</v>
      </c>
    </row>
    <row r="1443" spans="1:4" ht="9" customHeight="1">
      <c r="A1443" s="305" t="s">
        <v>15185</v>
      </c>
      <c r="B1443" s="306" t="s">
        <v>6358</v>
      </c>
      <c r="C1443" s="305" t="s">
        <v>3704</v>
      </c>
      <c r="D1443" s="307">
        <v>3.86</v>
      </c>
    </row>
    <row r="1444" spans="1:4" ht="9" customHeight="1">
      <c r="A1444" s="305" t="s">
        <v>15186</v>
      </c>
      <c r="B1444" s="306" t="s">
        <v>15187</v>
      </c>
      <c r="C1444" s="305" t="s">
        <v>3704</v>
      </c>
      <c r="D1444" s="307">
        <v>39.28</v>
      </c>
    </row>
    <row r="1445" spans="1:4" ht="9" customHeight="1">
      <c r="A1445" s="305" t="s">
        <v>15188</v>
      </c>
      <c r="B1445" s="306" t="s">
        <v>6359</v>
      </c>
      <c r="C1445" s="305" t="s">
        <v>2352</v>
      </c>
      <c r="D1445" s="307">
        <v>7806.07</v>
      </c>
    </row>
    <row r="1446" spans="1:4" ht="9" customHeight="1">
      <c r="A1446" s="305" t="s">
        <v>15189</v>
      </c>
      <c r="B1446" s="306" t="s">
        <v>6360</v>
      </c>
      <c r="C1446" s="305" t="s">
        <v>3704</v>
      </c>
      <c r="D1446" s="307">
        <v>104.86</v>
      </c>
    </row>
    <row r="1447" spans="1:4" ht="9" customHeight="1">
      <c r="A1447" s="305" t="s">
        <v>15190</v>
      </c>
      <c r="B1447" s="306" t="s">
        <v>6361</v>
      </c>
      <c r="C1447" s="305" t="s">
        <v>2352</v>
      </c>
      <c r="D1447" s="307">
        <v>510.56</v>
      </c>
    </row>
    <row r="1448" spans="1:4" ht="9" customHeight="1">
      <c r="A1448" s="305" t="s">
        <v>15191</v>
      </c>
      <c r="B1448" s="306" t="s">
        <v>15192</v>
      </c>
      <c r="C1448" s="305" t="s">
        <v>2352</v>
      </c>
      <c r="D1448" s="307">
        <v>99563.81</v>
      </c>
    </row>
    <row r="1449" spans="1:4" ht="9" customHeight="1">
      <c r="A1449" s="305" t="s">
        <v>15193</v>
      </c>
      <c r="B1449" s="306" t="s">
        <v>15194</v>
      </c>
      <c r="C1449" s="305" t="s">
        <v>2352</v>
      </c>
      <c r="D1449" s="307">
        <v>167092.21</v>
      </c>
    </row>
    <row r="1450" spans="1:4" ht="9" customHeight="1">
      <c r="A1450" s="305" t="s">
        <v>15195</v>
      </c>
      <c r="B1450" s="306" t="s">
        <v>15196</v>
      </c>
      <c r="C1450" s="305" t="s">
        <v>2352</v>
      </c>
      <c r="D1450" s="307">
        <v>59784.639999999999</v>
      </c>
    </row>
    <row r="1451" spans="1:4" ht="9" customHeight="1">
      <c r="A1451" s="305" t="s">
        <v>15197</v>
      </c>
      <c r="B1451" s="306" t="s">
        <v>15198</v>
      </c>
      <c r="C1451" s="305" t="s">
        <v>2352</v>
      </c>
      <c r="D1451" s="307">
        <v>71125.59</v>
      </c>
    </row>
    <row r="1452" spans="1:4" ht="9" customHeight="1">
      <c r="A1452" s="305" t="s">
        <v>15199</v>
      </c>
      <c r="B1452" s="306" t="s">
        <v>6362</v>
      </c>
      <c r="C1452" s="305" t="s">
        <v>2352</v>
      </c>
      <c r="D1452" s="307">
        <v>176586.48</v>
      </c>
    </row>
    <row r="1453" spans="1:4" ht="9" customHeight="1">
      <c r="A1453" s="305" t="s">
        <v>15200</v>
      </c>
      <c r="B1453" s="306" t="s">
        <v>15201</v>
      </c>
      <c r="C1453" s="305" t="s">
        <v>2352</v>
      </c>
      <c r="D1453" s="307">
        <v>114486.97</v>
      </c>
    </row>
    <row r="1454" spans="1:4" ht="9" customHeight="1">
      <c r="A1454" s="305" t="s">
        <v>15202</v>
      </c>
      <c r="B1454" s="306" t="s">
        <v>6363</v>
      </c>
      <c r="C1454" s="305" t="s">
        <v>2352</v>
      </c>
      <c r="D1454" s="307">
        <v>101035.4</v>
      </c>
    </row>
    <row r="1455" spans="1:4" ht="9" customHeight="1">
      <c r="A1455" s="305" t="s">
        <v>15203</v>
      </c>
      <c r="B1455" s="306" t="s">
        <v>6364</v>
      </c>
      <c r="C1455" s="305" t="s">
        <v>5115</v>
      </c>
      <c r="D1455" s="307">
        <v>112.94</v>
      </c>
    </row>
    <row r="1456" spans="1:4" ht="9" customHeight="1">
      <c r="A1456" s="305" t="s">
        <v>15204</v>
      </c>
      <c r="B1456" s="306" t="s">
        <v>15205</v>
      </c>
      <c r="C1456" s="305" t="s">
        <v>3704</v>
      </c>
      <c r="D1456" s="307">
        <v>29.06</v>
      </c>
    </row>
    <row r="1457" spans="1:4" ht="18" customHeight="1">
      <c r="A1457" s="305" t="s">
        <v>15206</v>
      </c>
      <c r="B1457" s="306" t="s">
        <v>6365</v>
      </c>
      <c r="C1457" s="305" t="s">
        <v>2352</v>
      </c>
      <c r="D1457" s="307">
        <v>64007.89</v>
      </c>
    </row>
    <row r="1458" spans="1:4" ht="18" customHeight="1">
      <c r="A1458" s="305" t="s">
        <v>15207</v>
      </c>
      <c r="B1458" s="306" t="s">
        <v>6366</v>
      </c>
      <c r="C1458" s="305" t="s">
        <v>2352</v>
      </c>
      <c r="D1458" s="307">
        <v>116346.79</v>
      </c>
    </row>
    <row r="1459" spans="1:4" ht="18" customHeight="1">
      <c r="A1459" s="305" t="s">
        <v>15208</v>
      </c>
      <c r="B1459" s="306" t="s">
        <v>6367</v>
      </c>
      <c r="C1459" s="305" t="s">
        <v>2352</v>
      </c>
      <c r="D1459" s="307">
        <v>32425.91</v>
      </c>
    </row>
    <row r="1460" spans="1:4" ht="18" customHeight="1">
      <c r="A1460" s="305" t="s">
        <v>15209</v>
      </c>
      <c r="B1460" s="306" t="s">
        <v>6368</v>
      </c>
      <c r="C1460" s="305" t="s">
        <v>2352</v>
      </c>
      <c r="D1460" s="307">
        <v>45315.53</v>
      </c>
    </row>
    <row r="1461" spans="1:4" ht="18" customHeight="1">
      <c r="A1461" s="305" t="s">
        <v>15210</v>
      </c>
      <c r="B1461" s="306" t="s">
        <v>6369</v>
      </c>
      <c r="C1461" s="305" t="s">
        <v>2352</v>
      </c>
      <c r="D1461" s="307">
        <v>125314.73</v>
      </c>
    </row>
    <row r="1462" spans="1:4" ht="18" customHeight="1">
      <c r="A1462" s="305" t="s">
        <v>15211</v>
      </c>
      <c r="B1462" s="306" t="s">
        <v>6370</v>
      </c>
      <c r="C1462" s="305" t="s">
        <v>2352</v>
      </c>
      <c r="D1462" s="307">
        <v>90152.09</v>
      </c>
    </row>
    <row r="1463" spans="1:4" ht="18" customHeight="1">
      <c r="A1463" s="305" t="s">
        <v>15212</v>
      </c>
      <c r="B1463" s="306" t="s">
        <v>6371</v>
      </c>
      <c r="C1463" s="305" t="s">
        <v>2352</v>
      </c>
      <c r="D1463" s="307">
        <v>57793.48</v>
      </c>
    </row>
    <row r="1464" spans="1:4" ht="9" customHeight="1">
      <c r="A1464" s="305" t="s">
        <v>15213</v>
      </c>
      <c r="B1464" s="306" t="s">
        <v>15214</v>
      </c>
      <c r="C1464" s="305" t="s">
        <v>36</v>
      </c>
      <c r="D1464" s="307">
        <v>151.77000000000001</v>
      </c>
    </row>
    <row r="1465" spans="1:4" ht="9" customHeight="1">
      <c r="A1465" s="305" t="s">
        <v>15215</v>
      </c>
      <c r="B1465" s="306" t="s">
        <v>11177</v>
      </c>
      <c r="C1465" s="305" t="s">
        <v>2352</v>
      </c>
      <c r="D1465" s="307">
        <v>35792.06</v>
      </c>
    </row>
    <row r="1466" spans="1:4" ht="9" customHeight="1">
      <c r="A1466" s="305" t="s">
        <v>15216</v>
      </c>
      <c r="B1466" s="306" t="s">
        <v>6372</v>
      </c>
      <c r="C1466" s="305" t="s">
        <v>2352</v>
      </c>
      <c r="D1466" s="307">
        <v>18610.259999999998</v>
      </c>
    </row>
    <row r="1467" spans="1:4" ht="9" customHeight="1">
      <c r="A1467" s="305" t="s">
        <v>15217</v>
      </c>
      <c r="B1467" s="306" t="s">
        <v>15218</v>
      </c>
      <c r="C1467" s="305" t="s">
        <v>2352</v>
      </c>
      <c r="D1467" s="307">
        <v>12921.65</v>
      </c>
    </row>
    <row r="1468" spans="1:4" ht="9" customHeight="1">
      <c r="A1468" s="305" t="s">
        <v>15219</v>
      </c>
      <c r="B1468" s="306" t="s">
        <v>15220</v>
      </c>
      <c r="C1468" s="305" t="s">
        <v>2352</v>
      </c>
      <c r="D1468" s="307">
        <v>21230.48</v>
      </c>
    </row>
    <row r="1469" spans="1:4" ht="9" customHeight="1">
      <c r="A1469" s="305" t="s">
        <v>15221</v>
      </c>
      <c r="B1469" s="306" t="s">
        <v>6373</v>
      </c>
      <c r="C1469" s="305" t="s">
        <v>2352</v>
      </c>
      <c r="D1469" s="307">
        <v>46611.16</v>
      </c>
    </row>
    <row r="1470" spans="1:4" ht="9" customHeight="1">
      <c r="A1470" s="305" t="s">
        <v>15222</v>
      </c>
      <c r="B1470" s="306" t="s">
        <v>6374</v>
      </c>
      <c r="C1470" s="305" t="s">
        <v>2352</v>
      </c>
      <c r="D1470" s="307">
        <v>37328.32</v>
      </c>
    </row>
    <row r="1471" spans="1:4" ht="9" customHeight="1">
      <c r="A1471" s="305" t="s">
        <v>15223</v>
      </c>
      <c r="B1471" s="306" t="s">
        <v>6375</v>
      </c>
      <c r="C1471" s="305" t="s">
        <v>2352</v>
      </c>
      <c r="D1471" s="307">
        <v>21989.27</v>
      </c>
    </row>
    <row r="1472" spans="1:4" ht="9" customHeight="1">
      <c r="A1472" s="305" t="s">
        <v>15224</v>
      </c>
      <c r="B1472" s="306" t="s">
        <v>6376</v>
      </c>
      <c r="C1472" s="305" t="s">
        <v>2352</v>
      </c>
      <c r="D1472" s="307">
        <v>16806.45</v>
      </c>
    </row>
    <row r="1473" spans="1:4" ht="9" customHeight="1">
      <c r="A1473" s="305" t="s">
        <v>15225</v>
      </c>
      <c r="B1473" s="306" t="s">
        <v>6377</v>
      </c>
      <c r="C1473" s="305" t="s">
        <v>2352</v>
      </c>
      <c r="D1473" s="307">
        <v>1833.77</v>
      </c>
    </row>
    <row r="1474" spans="1:4" ht="9" customHeight="1">
      <c r="A1474" s="305" t="s">
        <v>15226</v>
      </c>
      <c r="B1474" s="306" t="s">
        <v>6378</v>
      </c>
      <c r="C1474" s="305" t="s">
        <v>5115</v>
      </c>
      <c r="D1474" s="307">
        <v>2.91</v>
      </c>
    </row>
    <row r="1475" spans="1:4" ht="9" customHeight="1">
      <c r="A1475" s="305" t="s">
        <v>15227</v>
      </c>
      <c r="B1475" s="306" t="s">
        <v>6379</v>
      </c>
      <c r="C1475" s="305" t="s">
        <v>5115</v>
      </c>
      <c r="D1475" s="307">
        <v>2588.46</v>
      </c>
    </row>
    <row r="1476" spans="1:4" ht="9" customHeight="1">
      <c r="A1476" s="305" t="s">
        <v>15228</v>
      </c>
      <c r="B1476" s="306" t="s">
        <v>6380</v>
      </c>
      <c r="C1476" s="305" t="s">
        <v>5115</v>
      </c>
      <c r="D1476" s="307">
        <v>681.62</v>
      </c>
    </row>
    <row r="1477" spans="1:4" ht="9" customHeight="1">
      <c r="A1477" s="305" t="s">
        <v>15229</v>
      </c>
      <c r="B1477" s="306" t="s">
        <v>6381</v>
      </c>
      <c r="C1477" s="305" t="s">
        <v>5115</v>
      </c>
      <c r="D1477" s="307">
        <v>603.09</v>
      </c>
    </row>
    <row r="1478" spans="1:4" ht="9" customHeight="1">
      <c r="A1478" s="305" t="s">
        <v>15230</v>
      </c>
      <c r="B1478" s="306" t="s">
        <v>6382</v>
      </c>
      <c r="C1478" s="305" t="s">
        <v>5115</v>
      </c>
      <c r="D1478" s="307">
        <v>552.04</v>
      </c>
    </row>
    <row r="1479" spans="1:4" ht="9" customHeight="1">
      <c r="A1479" s="305" t="s">
        <v>15231</v>
      </c>
      <c r="B1479" s="306" t="s">
        <v>6383</v>
      </c>
      <c r="C1479" s="305" t="s">
        <v>5115</v>
      </c>
      <c r="D1479" s="307">
        <v>415.93</v>
      </c>
    </row>
    <row r="1480" spans="1:4" ht="9" customHeight="1">
      <c r="A1480" s="305" t="s">
        <v>15232</v>
      </c>
      <c r="B1480" s="306" t="s">
        <v>6384</v>
      </c>
      <c r="C1480" s="305" t="s">
        <v>5115</v>
      </c>
      <c r="D1480" s="307">
        <v>487.53</v>
      </c>
    </row>
    <row r="1481" spans="1:4" ht="9" customHeight="1">
      <c r="A1481" s="305" t="s">
        <v>15233</v>
      </c>
      <c r="B1481" s="306" t="s">
        <v>6385</v>
      </c>
      <c r="C1481" s="305" t="s">
        <v>5115</v>
      </c>
      <c r="D1481" s="307">
        <v>324.25</v>
      </c>
    </row>
    <row r="1482" spans="1:4" ht="9" customHeight="1">
      <c r="A1482" s="305" t="s">
        <v>15234</v>
      </c>
      <c r="B1482" s="306" t="s">
        <v>6386</v>
      </c>
      <c r="C1482" s="305" t="s">
        <v>5115</v>
      </c>
      <c r="D1482" s="307">
        <v>567.83000000000004</v>
      </c>
    </row>
    <row r="1483" spans="1:4" ht="9" customHeight="1">
      <c r="A1483" s="305" t="s">
        <v>15235</v>
      </c>
      <c r="B1483" s="306" t="s">
        <v>6387</v>
      </c>
      <c r="C1483" s="305" t="s">
        <v>5115</v>
      </c>
      <c r="D1483" s="307">
        <v>400.89</v>
      </c>
    </row>
    <row r="1484" spans="1:4" ht="9" customHeight="1">
      <c r="A1484" s="305" t="s">
        <v>15236</v>
      </c>
      <c r="B1484" s="306" t="s">
        <v>6388</v>
      </c>
      <c r="C1484" s="305" t="s">
        <v>5115</v>
      </c>
      <c r="D1484" s="307">
        <v>456.51</v>
      </c>
    </row>
    <row r="1485" spans="1:4" ht="9" customHeight="1">
      <c r="A1485" s="305" t="s">
        <v>15237</v>
      </c>
      <c r="B1485" s="306" t="s">
        <v>6389</v>
      </c>
      <c r="C1485" s="305" t="s">
        <v>5115</v>
      </c>
      <c r="D1485" s="307">
        <v>277.41000000000003</v>
      </c>
    </row>
    <row r="1486" spans="1:4" ht="9" customHeight="1">
      <c r="A1486" s="305" t="s">
        <v>15238</v>
      </c>
      <c r="B1486" s="306" t="s">
        <v>6390</v>
      </c>
      <c r="C1486" s="305" t="s">
        <v>5115</v>
      </c>
      <c r="D1486" s="307">
        <v>394.77</v>
      </c>
    </row>
    <row r="1487" spans="1:4" ht="9" customHeight="1">
      <c r="A1487" s="305" t="s">
        <v>15239</v>
      </c>
      <c r="B1487" s="306" t="s">
        <v>6391</v>
      </c>
      <c r="C1487" s="305" t="s">
        <v>5115</v>
      </c>
      <c r="D1487" s="307">
        <v>188.42</v>
      </c>
    </row>
    <row r="1488" spans="1:4" ht="9" customHeight="1">
      <c r="A1488" s="305" t="s">
        <v>15240</v>
      </c>
      <c r="B1488" s="306" t="s">
        <v>6392</v>
      </c>
      <c r="C1488" s="305" t="s">
        <v>5115</v>
      </c>
      <c r="D1488" s="307">
        <v>435.14</v>
      </c>
    </row>
    <row r="1489" spans="1:4" ht="9" customHeight="1">
      <c r="A1489" s="305" t="s">
        <v>15241</v>
      </c>
      <c r="B1489" s="306" t="s">
        <v>6393</v>
      </c>
      <c r="C1489" s="305" t="s">
        <v>5115</v>
      </c>
      <c r="D1489" s="307">
        <v>301.72000000000003</v>
      </c>
    </row>
    <row r="1490" spans="1:4" ht="9" customHeight="1">
      <c r="A1490" s="305" t="s">
        <v>15242</v>
      </c>
      <c r="B1490" s="306" t="s">
        <v>6394</v>
      </c>
      <c r="C1490" s="305" t="s">
        <v>5115</v>
      </c>
      <c r="D1490" s="307">
        <v>355.55</v>
      </c>
    </row>
    <row r="1491" spans="1:4" ht="9" customHeight="1">
      <c r="A1491" s="305" t="s">
        <v>15243</v>
      </c>
      <c r="B1491" s="306" t="s">
        <v>6395</v>
      </c>
      <c r="C1491" s="305" t="s">
        <v>5115</v>
      </c>
      <c r="D1491" s="307">
        <v>186.58</v>
      </c>
    </row>
    <row r="1492" spans="1:4" ht="9" customHeight="1">
      <c r="A1492" s="305" t="s">
        <v>15244</v>
      </c>
      <c r="B1492" s="306" t="s">
        <v>6396</v>
      </c>
      <c r="C1492" s="305" t="s">
        <v>5115</v>
      </c>
      <c r="D1492" s="307">
        <v>391.74</v>
      </c>
    </row>
    <row r="1493" spans="1:4" ht="9" customHeight="1">
      <c r="A1493" s="305" t="s">
        <v>15245</v>
      </c>
      <c r="B1493" s="306" t="s">
        <v>6397</v>
      </c>
      <c r="C1493" s="305" t="s">
        <v>5115</v>
      </c>
      <c r="D1493" s="307">
        <v>238.47</v>
      </c>
    </row>
    <row r="1494" spans="1:4" ht="9" customHeight="1">
      <c r="A1494" s="305" t="s">
        <v>15246</v>
      </c>
      <c r="B1494" s="306" t="s">
        <v>6398</v>
      </c>
      <c r="C1494" s="305" t="s">
        <v>5115</v>
      </c>
      <c r="D1494" s="307">
        <v>368.06</v>
      </c>
    </row>
    <row r="1495" spans="1:4" ht="9" customHeight="1">
      <c r="A1495" s="305" t="s">
        <v>15247</v>
      </c>
      <c r="B1495" s="306" t="s">
        <v>6399</v>
      </c>
      <c r="C1495" s="305" t="s">
        <v>5115</v>
      </c>
      <c r="D1495" s="307">
        <v>203.73</v>
      </c>
    </row>
    <row r="1496" spans="1:4" ht="9" customHeight="1">
      <c r="A1496" s="305" t="s">
        <v>15248</v>
      </c>
      <c r="B1496" s="306" t="s">
        <v>6400</v>
      </c>
      <c r="C1496" s="305" t="s">
        <v>5115</v>
      </c>
      <c r="D1496" s="307">
        <v>416.65</v>
      </c>
    </row>
    <row r="1497" spans="1:4" ht="9" customHeight="1">
      <c r="A1497" s="305" t="s">
        <v>15249</v>
      </c>
      <c r="B1497" s="306" t="s">
        <v>6401</v>
      </c>
      <c r="C1497" s="305" t="s">
        <v>5115</v>
      </c>
      <c r="D1497" s="307">
        <v>273.54000000000002</v>
      </c>
    </row>
    <row r="1498" spans="1:4" ht="9" customHeight="1">
      <c r="A1498" s="305" t="s">
        <v>15250</v>
      </c>
      <c r="B1498" s="306" t="s">
        <v>6402</v>
      </c>
      <c r="C1498" s="305" t="s">
        <v>5115</v>
      </c>
      <c r="D1498" s="307">
        <v>400.3</v>
      </c>
    </row>
    <row r="1499" spans="1:4" ht="9" customHeight="1">
      <c r="A1499" s="305" t="s">
        <v>15251</v>
      </c>
      <c r="B1499" s="306" t="s">
        <v>6403</v>
      </c>
      <c r="C1499" s="305" t="s">
        <v>5115</v>
      </c>
      <c r="D1499" s="307">
        <v>250.04</v>
      </c>
    </row>
    <row r="1500" spans="1:4" ht="9" customHeight="1">
      <c r="A1500" s="305" t="s">
        <v>15252</v>
      </c>
      <c r="B1500" s="306" t="s">
        <v>6404</v>
      </c>
      <c r="C1500" s="305" t="s">
        <v>5115</v>
      </c>
      <c r="D1500" s="307">
        <v>387.23</v>
      </c>
    </row>
    <row r="1501" spans="1:4" ht="9" customHeight="1">
      <c r="A1501" s="305" t="s">
        <v>15253</v>
      </c>
      <c r="B1501" s="306" t="s">
        <v>6405</v>
      </c>
      <c r="C1501" s="305" t="s">
        <v>5115</v>
      </c>
      <c r="D1501" s="307">
        <v>231.31</v>
      </c>
    </row>
    <row r="1502" spans="1:4" ht="9" customHeight="1">
      <c r="A1502" s="305" t="s">
        <v>15254</v>
      </c>
      <c r="B1502" s="306" t="s">
        <v>6406</v>
      </c>
      <c r="C1502" s="305" t="s">
        <v>5115</v>
      </c>
      <c r="D1502" s="307">
        <v>376.68</v>
      </c>
    </row>
    <row r="1503" spans="1:4" ht="9" customHeight="1">
      <c r="A1503" s="305" t="s">
        <v>15255</v>
      </c>
      <c r="B1503" s="306" t="s">
        <v>6407</v>
      </c>
      <c r="C1503" s="305" t="s">
        <v>5115</v>
      </c>
      <c r="D1503" s="307">
        <v>216.16</v>
      </c>
    </row>
    <row r="1504" spans="1:4" ht="9" customHeight="1">
      <c r="A1504" s="305" t="s">
        <v>15256</v>
      </c>
      <c r="B1504" s="306" t="s">
        <v>6408</v>
      </c>
      <c r="C1504" s="305" t="s">
        <v>5115</v>
      </c>
      <c r="D1504" s="307">
        <v>2823.29</v>
      </c>
    </row>
    <row r="1505" spans="1:4" ht="9" customHeight="1">
      <c r="A1505" s="305" t="s">
        <v>15257</v>
      </c>
      <c r="B1505" s="306" t="s">
        <v>6409</v>
      </c>
      <c r="C1505" s="305" t="s">
        <v>5115</v>
      </c>
      <c r="D1505" s="307">
        <v>11375.71</v>
      </c>
    </row>
    <row r="1506" spans="1:4" ht="9" customHeight="1">
      <c r="A1506" s="305" t="s">
        <v>15258</v>
      </c>
      <c r="B1506" s="306" t="s">
        <v>6410</v>
      </c>
      <c r="C1506" s="305" t="s">
        <v>5115</v>
      </c>
      <c r="D1506" s="307">
        <v>0</v>
      </c>
    </row>
    <row r="1507" spans="1:4" ht="18" customHeight="1">
      <c r="A1507" s="305" t="s">
        <v>15259</v>
      </c>
      <c r="B1507" s="306" t="s">
        <v>6411</v>
      </c>
      <c r="C1507" s="305" t="s">
        <v>5115</v>
      </c>
      <c r="D1507" s="307">
        <v>542.74</v>
      </c>
    </row>
    <row r="1508" spans="1:4" ht="9" customHeight="1">
      <c r="A1508" s="305" t="s">
        <v>15260</v>
      </c>
      <c r="B1508" s="306" t="s">
        <v>6412</v>
      </c>
      <c r="C1508" s="305" t="s">
        <v>5115</v>
      </c>
      <c r="D1508" s="307">
        <v>393.14</v>
      </c>
    </row>
    <row r="1509" spans="1:4" ht="18" customHeight="1">
      <c r="A1509" s="305" t="s">
        <v>15261</v>
      </c>
      <c r="B1509" s="306" t="s">
        <v>6413</v>
      </c>
      <c r="C1509" s="305" t="s">
        <v>5115</v>
      </c>
      <c r="D1509" s="307">
        <v>470.95</v>
      </c>
    </row>
    <row r="1510" spans="1:4" ht="18" customHeight="1">
      <c r="A1510" s="305" t="s">
        <v>15262</v>
      </c>
      <c r="B1510" s="306" t="s">
        <v>6414</v>
      </c>
      <c r="C1510" s="305" t="s">
        <v>5115</v>
      </c>
      <c r="D1510" s="307">
        <v>497.6</v>
      </c>
    </row>
    <row r="1511" spans="1:4" ht="18" customHeight="1">
      <c r="A1511" s="305" t="s">
        <v>15263</v>
      </c>
      <c r="B1511" s="306" t="s">
        <v>6415</v>
      </c>
      <c r="C1511" s="305" t="s">
        <v>5115</v>
      </c>
      <c r="D1511" s="307">
        <v>527.35</v>
      </c>
    </row>
    <row r="1512" spans="1:4" ht="18" customHeight="1">
      <c r="A1512" s="305" t="s">
        <v>15264</v>
      </c>
      <c r="B1512" s="306" t="s">
        <v>6416</v>
      </c>
      <c r="C1512" s="305" t="s">
        <v>5115</v>
      </c>
      <c r="D1512" s="307">
        <v>560.59</v>
      </c>
    </row>
    <row r="1513" spans="1:4" ht="18" customHeight="1">
      <c r="A1513" s="305" t="s">
        <v>15265</v>
      </c>
      <c r="B1513" s="306" t="s">
        <v>6417</v>
      </c>
      <c r="C1513" s="305" t="s">
        <v>5115</v>
      </c>
      <c r="D1513" s="307">
        <v>597.74</v>
      </c>
    </row>
    <row r="1514" spans="1:4" ht="18" customHeight="1">
      <c r="A1514" s="305" t="s">
        <v>15266</v>
      </c>
      <c r="B1514" s="306" t="s">
        <v>6418</v>
      </c>
      <c r="C1514" s="305" t="s">
        <v>5115</v>
      </c>
      <c r="D1514" s="307">
        <v>639.27</v>
      </c>
    </row>
    <row r="1515" spans="1:4" ht="18" customHeight="1">
      <c r="A1515" s="305" t="s">
        <v>15267</v>
      </c>
      <c r="B1515" s="306" t="s">
        <v>6419</v>
      </c>
      <c r="C1515" s="305" t="s">
        <v>5115</v>
      </c>
      <c r="D1515" s="307">
        <v>699.35</v>
      </c>
    </row>
    <row r="1516" spans="1:4" ht="18" customHeight="1">
      <c r="A1516" s="305" t="s">
        <v>15268</v>
      </c>
      <c r="B1516" s="306" t="s">
        <v>6420</v>
      </c>
      <c r="C1516" s="305" t="s">
        <v>5115</v>
      </c>
      <c r="D1516" s="307">
        <v>226.42</v>
      </c>
    </row>
    <row r="1517" spans="1:4" ht="18" customHeight="1">
      <c r="A1517" s="305" t="s">
        <v>15269</v>
      </c>
      <c r="B1517" s="306" t="s">
        <v>6421</v>
      </c>
      <c r="C1517" s="305" t="s">
        <v>5115</v>
      </c>
      <c r="D1517" s="307">
        <v>354.57</v>
      </c>
    </row>
    <row r="1518" spans="1:4" ht="18" customHeight="1">
      <c r="A1518" s="305" t="s">
        <v>15270</v>
      </c>
      <c r="B1518" s="306" t="s">
        <v>6422</v>
      </c>
      <c r="C1518" s="305" t="s">
        <v>5115</v>
      </c>
      <c r="D1518" s="307">
        <v>502.96</v>
      </c>
    </row>
    <row r="1519" spans="1:4" ht="9" customHeight="1">
      <c r="A1519" s="305" t="s">
        <v>15271</v>
      </c>
      <c r="B1519" s="306" t="s">
        <v>6423</v>
      </c>
      <c r="C1519" s="305" t="s">
        <v>5115</v>
      </c>
      <c r="D1519" s="307">
        <v>533.85</v>
      </c>
    </row>
    <row r="1520" spans="1:4" ht="9" customHeight="1">
      <c r="A1520" s="305" t="s">
        <v>15272</v>
      </c>
      <c r="B1520" s="306" t="s">
        <v>6424</v>
      </c>
      <c r="C1520" s="305" t="s">
        <v>5115</v>
      </c>
      <c r="D1520" s="307">
        <v>413.78</v>
      </c>
    </row>
    <row r="1521" spans="1:4" ht="9" customHeight="1">
      <c r="A1521" s="305" t="s">
        <v>15273</v>
      </c>
      <c r="B1521" s="306" t="s">
        <v>6425</v>
      </c>
      <c r="C1521" s="305" t="s">
        <v>5115</v>
      </c>
      <c r="D1521" s="307">
        <v>423.49</v>
      </c>
    </row>
    <row r="1522" spans="1:4" ht="9" customHeight="1">
      <c r="A1522" s="305" t="s">
        <v>15274</v>
      </c>
      <c r="B1522" s="306" t="s">
        <v>6426</v>
      </c>
      <c r="C1522" s="305" t="s">
        <v>5115</v>
      </c>
      <c r="D1522" s="307">
        <v>445.03</v>
      </c>
    </row>
    <row r="1523" spans="1:4" ht="9" customHeight="1">
      <c r="A1523" s="305" t="s">
        <v>15275</v>
      </c>
      <c r="B1523" s="306" t="s">
        <v>6427</v>
      </c>
      <c r="C1523" s="305" t="s">
        <v>5115</v>
      </c>
      <c r="D1523" s="307">
        <v>469.06</v>
      </c>
    </row>
    <row r="1524" spans="1:4" ht="9" customHeight="1">
      <c r="A1524" s="305" t="s">
        <v>15276</v>
      </c>
      <c r="B1524" s="306" t="s">
        <v>6428</v>
      </c>
      <c r="C1524" s="305" t="s">
        <v>5115</v>
      </c>
      <c r="D1524" s="307">
        <v>819.84</v>
      </c>
    </row>
    <row r="1525" spans="1:4" ht="9" customHeight="1">
      <c r="A1525" s="305" t="s">
        <v>15277</v>
      </c>
      <c r="B1525" s="306" t="s">
        <v>6429</v>
      </c>
      <c r="C1525" s="305" t="s">
        <v>5115</v>
      </c>
      <c r="D1525" s="307">
        <v>883.4</v>
      </c>
    </row>
    <row r="1526" spans="1:4" ht="9" customHeight="1">
      <c r="A1526" s="305" t="s">
        <v>15278</v>
      </c>
      <c r="B1526" s="306" t="s">
        <v>6430</v>
      </c>
      <c r="C1526" s="305" t="s">
        <v>5115</v>
      </c>
      <c r="D1526" s="307">
        <v>404.09</v>
      </c>
    </row>
    <row r="1527" spans="1:4" ht="9" customHeight="1">
      <c r="A1527" s="305" t="s">
        <v>15279</v>
      </c>
      <c r="B1527" s="306" t="s">
        <v>6431</v>
      </c>
      <c r="C1527" s="305" t="s">
        <v>5115</v>
      </c>
      <c r="D1527" s="307">
        <v>260.97000000000003</v>
      </c>
    </row>
    <row r="1528" spans="1:4" ht="9" customHeight="1">
      <c r="A1528" s="305" t="s">
        <v>15280</v>
      </c>
      <c r="B1528" s="306" t="s">
        <v>6432</v>
      </c>
      <c r="C1528" s="305" t="s">
        <v>5115</v>
      </c>
      <c r="D1528" s="307">
        <v>418.8</v>
      </c>
    </row>
    <row r="1529" spans="1:4" ht="9" customHeight="1">
      <c r="A1529" s="305" t="s">
        <v>15281</v>
      </c>
      <c r="B1529" s="306" t="s">
        <v>6433</v>
      </c>
      <c r="C1529" s="305" t="s">
        <v>5115</v>
      </c>
      <c r="D1529" s="307">
        <v>278.39999999999998</v>
      </c>
    </row>
    <row r="1530" spans="1:4" ht="9" customHeight="1">
      <c r="A1530" s="305" t="s">
        <v>15282</v>
      </c>
      <c r="B1530" s="306" t="s">
        <v>6434</v>
      </c>
      <c r="C1530" s="305" t="s">
        <v>5115</v>
      </c>
      <c r="D1530" s="307">
        <v>363.44</v>
      </c>
    </row>
    <row r="1531" spans="1:4" ht="9" customHeight="1">
      <c r="A1531" s="305" t="s">
        <v>15283</v>
      </c>
      <c r="B1531" s="306" t="s">
        <v>6435</v>
      </c>
      <c r="C1531" s="305" t="s">
        <v>5115</v>
      </c>
      <c r="D1531" s="307">
        <v>222.35</v>
      </c>
    </row>
    <row r="1532" spans="1:4" ht="9" customHeight="1">
      <c r="A1532" s="305" t="s">
        <v>15284</v>
      </c>
      <c r="B1532" s="306" t="s">
        <v>6436</v>
      </c>
      <c r="C1532" s="305" t="s">
        <v>5115</v>
      </c>
      <c r="D1532" s="307">
        <v>326.57</v>
      </c>
    </row>
    <row r="1533" spans="1:4" ht="9" customHeight="1">
      <c r="A1533" s="305" t="s">
        <v>15285</v>
      </c>
      <c r="B1533" s="306" t="s">
        <v>6437</v>
      </c>
      <c r="C1533" s="305" t="s">
        <v>5115</v>
      </c>
      <c r="D1533" s="307">
        <v>185.48</v>
      </c>
    </row>
    <row r="1534" spans="1:4" ht="9" customHeight="1">
      <c r="A1534" s="305" t="s">
        <v>15286</v>
      </c>
      <c r="B1534" s="306" t="s">
        <v>6438</v>
      </c>
      <c r="C1534" s="305" t="s">
        <v>5115</v>
      </c>
      <c r="D1534" s="307">
        <v>435.29</v>
      </c>
    </row>
    <row r="1535" spans="1:4" ht="9" customHeight="1">
      <c r="A1535" s="305" t="s">
        <v>15287</v>
      </c>
      <c r="B1535" s="306" t="s">
        <v>6439</v>
      </c>
      <c r="C1535" s="305" t="s">
        <v>5115</v>
      </c>
      <c r="D1535" s="307">
        <v>297.95</v>
      </c>
    </row>
    <row r="1536" spans="1:4" ht="9" customHeight="1">
      <c r="A1536" s="305" t="s">
        <v>15288</v>
      </c>
      <c r="B1536" s="306" t="s">
        <v>6440</v>
      </c>
      <c r="C1536" s="305" t="s">
        <v>5115</v>
      </c>
      <c r="D1536" s="307">
        <v>374.4</v>
      </c>
    </row>
    <row r="1537" spans="1:4" ht="9" customHeight="1">
      <c r="A1537" s="305" t="s">
        <v>15289</v>
      </c>
      <c r="B1537" s="306" t="s">
        <v>6441</v>
      </c>
      <c r="C1537" s="305" t="s">
        <v>5115</v>
      </c>
      <c r="D1537" s="307">
        <v>235.42</v>
      </c>
    </row>
    <row r="1538" spans="1:4" ht="9" customHeight="1">
      <c r="A1538" s="305" t="s">
        <v>15290</v>
      </c>
      <c r="B1538" s="306" t="s">
        <v>6442</v>
      </c>
      <c r="C1538" s="305" t="s">
        <v>5115</v>
      </c>
      <c r="D1538" s="307">
        <v>334.44</v>
      </c>
    </row>
    <row r="1539" spans="1:4" ht="9" customHeight="1">
      <c r="A1539" s="305" t="s">
        <v>15291</v>
      </c>
      <c r="B1539" s="306" t="s">
        <v>6443</v>
      </c>
      <c r="C1539" s="305" t="s">
        <v>5115</v>
      </c>
      <c r="D1539" s="307">
        <v>195.46</v>
      </c>
    </row>
    <row r="1540" spans="1:4" ht="9" customHeight="1">
      <c r="A1540" s="305" t="s">
        <v>15292</v>
      </c>
      <c r="B1540" s="306" t="s">
        <v>6444</v>
      </c>
      <c r="C1540" s="305" t="s">
        <v>5115</v>
      </c>
      <c r="D1540" s="307">
        <v>448.27</v>
      </c>
    </row>
    <row r="1541" spans="1:4" ht="9" customHeight="1">
      <c r="A1541" s="305" t="s">
        <v>15293</v>
      </c>
      <c r="B1541" s="306" t="s">
        <v>6445</v>
      </c>
      <c r="C1541" s="305" t="s">
        <v>5115</v>
      </c>
      <c r="D1541" s="307">
        <v>317.60000000000002</v>
      </c>
    </row>
    <row r="1542" spans="1:4" ht="9" customHeight="1">
      <c r="A1542" s="305" t="s">
        <v>15294</v>
      </c>
      <c r="B1542" s="306" t="s">
        <v>6446</v>
      </c>
      <c r="C1542" s="305" t="s">
        <v>5115</v>
      </c>
      <c r="D1542" s="307">
        <v>453.66</v>
      </c>
    </row>
    <row r="1543" spans="1:4" ht="18" customHeight="1">
      <c r="A1543" s="305" t="s">
        <v>15295</v>
      </c>
      <c r="B1543" s="306" t="s">
        <v>6447</v>
      </c>
      <c r="C1543" s="305" t="s">
        <v>5115</v>
      </c>
      <c r="D1543" s="307">
        <v>319.72000000000003</v>
      </c>
    </row>
    <row r="1544" spans="1:4" ht="9" customHeight="1">
      <c r="A1544" s="305" t="s">
        <v>15296</v>
      </c>
      <c r="B1544" s="306" t="s">
        <v>6448</v>
      </c>
      <c r="C1544" s="305" t="s">
        <v>5115</v>
      </c>
      <c r="D1544" s="307">
        <v>388.7</v>
      </c>
    </row>
    <row r="1545" spans="1:4" ht="9" customHeight="1">
      <c r="A1545" s="305" t="s">
        <v>15297</v>
      </c>
      <c r="B1545" s="306" t="s">
        <v>6449</v>
      </c>
      <c r="C1545" s="305" t="s">
        <v>5115</v>
      </c>
      <c r="D1545" s="307">
        <v>252.47</v>
      </c>
    </row>
    <row r="1546" spans="1:4" ht="9" customHeight="1">
      <c r="A1546" s="305" t="s">
        <v>15298</v>
      </c>
      <c r="B1546" s="306" t="s">
        <v>6450</v>
      </c>
      <c r="C1546" s="305" t="s">
        <v>5115</v>
      </c>
      <c r="D1546" s="307">
        <v>344.79</v>
      </c>
    </row>
    <row r="1547" spans="1:4" ht="9" customHeight="1">
      <c r="A1547" s="305" t="s">
        <v>15299</v>
      </c>
      <c r="B1547" s="306" t="s">
        <v>6451</v>
      </c>
      <c r="C1547" s="305" t="s">
        <v>5115</v>
      </c>
      <c r="D1547" s="307">
        <v>208.56</v>
      </c>
    </row>
    <row r="1548" spans="1:4" ht="9" customHeight="1">
      <c r="A1548" s="305" t="s">
        <v>15300</v>
      </c>
      <c r="B1548" s="306" t="s">
        <v>6452</v>
      </c>
      <c r="C1548" s="305" t="s">
        <v>5115</v>
      </c>
      <c r="D1548" s="307">
        <v>474.23</v>
      </c>
    </row>
    <row r="1549" spans="1:4" ht="9" customHeight="1">
      <c r="A1549" s="305" t="s">
        <v>15301</v>
      </c>
      <c r="B1549" s="306" t="s">
        <v>6453</v>
      </c>
      <c r="C1549" s="305" t="s">
        <v>5115</v>
      </c>
      <c r="D1549" s="307">
        <v>344.1</v>
      </c>
    </row>
    <row r="1550" spans="1:4" ht="9" customHeight="1">
      <c r="A1550" s="305" t="s">
        <v>15302</v>
      </c>
      <c r="B1550" s="306" t="s">
        <v>6454</v>
      </c>
      <c r="C1550" s="305" t="s">
        <v>5115</v>
      </c>
      <c r="D1550" s="307">
        <v>497.14</v>
      </c>
    </row>
    <row r="1551" spans="1:4" ht="9" customHeight="1">
      <c r="A1551" s="305" t="s">
        <v>15303</v>
      </c>
      <c r="B1551" s="306" t="s">
        <v>6455</v>
      </c>
      <c r="C1551" s="305" t="s">
        <v>5115</v>
      </c>
      <c r="D1551" s="307">
        <v>371.26</v>
      </c>
    </row>
    <row r="1552" spans="1:4" ht="9" customHeight="1">
      <c r="A1552" s="305" t="s">
        <v>15304</v>
      </c>
      <c r="B1552" s="306" t="s">
        <v>6456</v>
      </c>
      <c r="C1552" s="305" t="s">
        <v>5115</v>
      </c>
      <c r="D1552" s="307">
        <v>417.2</v>
      </c>
    </row>
    <row r="1553" spans="1:4" ht="9" customHeight="1">
      <c r="A1553" s="305" t="s">
        <v>15305</v>
      </c>
      <c r="B1553" s="306" t="s">
        <v>6457</v>
      </c>
      <c r="C1553" s="305" t="s">
        <v>5115</v>
      </c>
      <c r="D1553" s="307">
        <v>282.11</v>
      </c>
    </row>
    <row r="1554" spans="1:4" ht="9" customHeight="1">
      <c r="A1554" s="305" t="s">
        <v>15306</v>
      </c>
      <c r="B1554" s="306" t="s">
        <v>6458</v>
      </c>
      <c r="C1554" s="305" t="s">
        <v>5115</v>
      </c>
      <c r="D1554" s="307">
        <v>403.36</v>
      </c>
    </row>
    <row r="1555" spans="1:4" ht="9" customHeight="1">
      <c r="A1555" s="305" t="s">
        <v>15307</v>
      </c>
      <c r="B1555" s="306" t="s">
        <v>6459</v>
      </c>
      <c r="C1555" s="305" t="s">
        <v>5115</v>
      </c>
      <c r="D1555" s="307">
        <v>269.70999999999998</v>
      </c>
    </row>
    <row r="1556" spans="1:4" ht="9" customHeight="1">
      <c r="A1556" s="305" t="s">
        <v>15308</v>
      </c>
      <c r="B1556" s="306" t="s">
        <v>6460</v>
      </c>
      <c r="C1556" s="305" t="s">
        <v>5115</v>
      </c>
      <c r="D1556" s="307">
        <v>395.46</v>
      </c>
    </row>
    <row r="1557" spans="1:4" ht="9" customHeight="1">
      <c r="A1557" s="305" t="s">
        <v>15309</v>
      </c>
      <c r="B1557" s="306" t="s">
        <v>6461</v>
      </c>
      <c r="C1557" s="305" t="s">
        <v>5115</v>
      </c>
      <c r="D1557" s="307">
        <v>262.89</v>
      </c>
    </row>
    <row r="1558" spans="1:4" ht="9" customHeight="1">
      <c r="A1558" s="305" t="s">
        <v>15310</v>
      </c>
      <c r="B1558" s="306" t="s">
        <v>6462</v>
      </c>
      <c r="C1558" s="305" t="s">
        <v>5115</v>
      </c>
      <c r="D1558" s="307">
        <v>348.99</v>
      </c>
    </row>
    <row r="1559" spans="1:4" ht="9" customHeight="1">
      <c r="A1559" s="305" t="s">
        <v>15311</v>
      </c>
      <c r="B1559" s="306" t="s">
        <v>6463</v>
      </c>
      <c r="C1559" s="305" t="s">
        <v>5115</v>
      </c>
      <c r="D1559" s="307">
        <v>216.42</v>
      </c>
    </row>
    <row r="1560" spans="1:4" ht="9" customHeight="1">
      <c r="A1560" s="305" t="s">
        <v>15312</v>
      </c>
      <c r="B1560" s="306" t="s">
        <v>6464</v>
      </c>
      <c r="C1560" s="305" t="s">
        <v>5115</v>
      </c>
      <c r="D1560" s="307">
        <v>412.35</v>
      </c>
    </row>
    <row r="1561" spans="1:4" ht="9" customHeight="1">
      <c r="A1561" s="305" t="s">
        <v>15313</v>
      </c>
      <c r="B1561" s="306" t="s">
        <v>6465</v>
      </c>
      <c r="C1561" s="305" t="s">
        <v>5115</v>
      </c>
      <c r="D1561" s="307">
        <v>282.98</v>
      </c>
    </row>
    <row r="1562" spans="1:4" ht="9" customHeight="1">
      <c r="A1562" s="305" t="s">
        <v>15314</v>
      </c>
      <c r="B1562" s="306" t="s">
        <v>6466</v>
      </c>
      <c r="C1562" s="305" t="s">
        <v>5115</v>
      </c>
      <c r="D1562" s="307">
        <v>361.28</v>
      </c>
    </row>
    <row r="1563" spans="1:4" ht="9" customHeight="1">
      <c r="A1563" s="305" t="s">
        <v>15315</v>
      </c>
      <c r="B1563" s="306" t="s">
        <v>6467</v>
      </c>
      <c r="C1563" s="305" t="s">
        <v>5115</v>
      </c>
      <c r="D1563" s="307">
        <v>231.91</v>
      </c>
    </row>
    <row r="1564" spans="1:4" ht="9" customHeight="1">
      <c r="A1564" s="305" t="s">
        <v>15316</v>
      </c>
      <c r="B1564" s="306" t="s">
        <v>6468</v>
      </c>
      <c r="C1564" s="305" t="s">
        <v>5115</v>
      </c>
      <c r="D1564" s="307">
        <v>434.13</v>
      </c>
    </row>
    <row r="1565" spans="1:4" ht="9" customHeight="1">
      <c r="A1565" s="305" t="s">
        <v>15317</v>
      </c>
      <c r="B1565" s="306" t="s">
        <v>6469</v>
      </c>
      <c r="C1565" s="305" t="s">
        <v>5115</v>
      </c>
      <c r="D1565" s="307">
        <v>308.88</v>
      </c>
    </row>
    <row r="1566" spans="1:4" ht="9" customHeight="1">
      <c r="A1566" s="305" t="s">
        <v>15318</v>
      </c>
      <c r="B1566" s="306" t="s">
        <v>6470</v>
      </c>
      <c r="C1566" s="305" t="s">
        <v>5115</v>
      </c>
      <c r="D1566" s="307">
        <v>377.04</v>
      </c>
    </row>
    <row r="1567" spans="1:4" ht="9" customHeight="1">
      <c r="A1567" s="305" t="s">
        <v>15319</v>
      </c>
      <c r="B1567" s="306" t="s">
        <v>6471</v>
      </c>
      <c r="C1567" s="305" t="s">
        <v>5115</v>
      </c>
      <c r="D1567" s="307">
        <v>251.79</v>
      </c>
    </row>
    <row r="1568" spans="1:4" ht="9" customHeight="1">
      <c r="A1568" s="305" t="s">
        <v>15320</v>
      </c>
      <c r="B1568" s="306" t="s">
        <v>6472</v>
      </c>
      <c r="C1568" s="305" t="s">
        <v>5115</v>
      </c>
      <c r="D1568" s="307">
        <v>458.42</v>
      </c>
    </row>
    <row r="1569" spans="1:4" ht="9" customHeight="1">
      <c r="A1569" s="305" t="s">
        <v>15321</v>
      </c>
      <c r="B1569" s="306" t="s">
        <v>6473</v>
      </c>
      <c r="C1569" s="305" t="s">
        <v>5115</v>
      </c>
      <c r="D1569" s="307">
        <v>337.77</v>
      </c>
    </row>
    <row r="1570" spans="1:4" ht="9" customHeight="1">
      <c r="A1570" s="305" t="s">
        <v>15322</v>
      </c>
      <c r="B1570" s="306" t="s">
        <v>6474</v>
      </c>
      <c r="C1570" s="305" t="s">
        <v>5115</v>
      </c>
      <c r="D1570" s="307">
        <v>394.67</v>
      </c>
    </row>
    <row r="1571" spans="1:4" ht="9" customHeight="1">
      <c r="A1571" s="305" t="s">
        <v>15323</v>
      </c>
      <c r="B1571" s="306" t="s">
        <v>6475</v>
      </c>
      <c r="C1571" s="305" t="s">
        <v>5115</v>
      </c>
      <c r="D1571" s="307">
        <v>274.02</v>
      </c>
    </row>
    <row r="1572" spans="1:4" ht="9" customHeight="1">
      <c r="A1572" s="305" t="s">
        <v>15324</v>
      </c>
      <c r="B1572" s="306" t="s">
        <v>6476</v>
      </c>
      <c r="C1572" s="305" t="s">
        <v>5115</v>
      </c>
      <c r="D1572" s="307">
        <v>327.06</v>
      </c>
    </row>
    <row r="1573" spans="1:4" ht="9" customHeight="1">
      <c r="A1573" s="305" t="s">
        <v>15325</v>
      </c>
      <c r="B1573" s="306" t="s">
        <v>6477</v>
      </c>
      <c r="C1573" s="305" t="s">
        <v>5115</v>
      </c>
      <c r="D1573" s="307">
        <v>178.98</v>
      </c>
    </row>
    <row r="1574" spans="1:4" ht="18" customHeight="1">
      <c r="A1574" s="305" t="s">
        <v>15326</v>
      </c>
      <c r="B1574" s="306" t="s">
        <v>6478</v>
      </c>
      <c r="C1574" s="305" t="s">
        <v>5115</v>
      </c>
      <c r="D1574" s="307">
        <v>385.16</v>
      </c>
    </row>
    <row r="1575" spans="1:4" ht="18" customHeight="1">
      <c r="A1575" s="305" t="s">
        <v>15327</v>
      </c>
      <c r="B1575" s="306" t="s">
        <v>6479</v>
      </c>
      <c r="C1575" s="305" t="s">
        <v>5115</v>
      </c>
      <c r="D1575" s="307">
        <v>306.67</v>
      </c>
    </row>
    <row r="1576" spans="1:4" ht="9" customHeight="1">
      <c r="A1576" s="305" t="s">
        <v>15328</v>
      </c>
      <c r="B1576" s="306" t="s">
        <v>6480</v>
      </c>
      <c r="C1576" s="305" t="s">
        <v>5115</v>
      </c>
      <c r="D1576" s="307">
        <v>400.75</v>
      </c>
    </row>
    <row r="1577" spans="1:4" ht="18" customHeight="1">
      <c r="A1577" s="305" t="s">
        <v>15329</v>
      </c>
      <c r="B1577" s="306" t="s">
        <v>6481</v>
      </c>
      <c r="C1577" s="305" t="s">
        <v>5115</v>
      </c>
      <c r="D1577" s="307">
        <v>407.31</v>
      </c>
    </row>
    <row r="1578" spans="1:4" ht="9" customHeight="1">
      <c r="A1578" s="305" t="s">
        <v>15330</v>
      </c>
      <c r="B1578" s="306" t="s">
        <v>6482</v>
      </c>
      <c r="C1578" s="305" t="s">
        <v>5115</v>
      </c>
      <c r="D1578" s="307">
        <v>432.89</v>
      </c>
    </row>
    <row r="1579" spans="1:4" ht="9" customHeight="1">
      <c r="A1579" s="305" t="s">
        <v>15331</v>
      </c>
      <c r="B1579" s="306" t="s">
        <v>6483</v>
      </c>
      <c r="C1579" s="305" t="s">
        <v>5115</v>
      </c>
      <c r="D1579" s="307">
        <v>456.67</v>
      </c>
    </row>
    <row r="1580" spans="1:4" ht="9" customHeight="1">
      <c r="A1580" s="305" t="s">
        <v>15332</v>
      </c>
      <c r="B1580" s="306" t="s">
        <v>6484</v>
      </c>
      <c r="C1580" s="305" t="s">
        <v>5115</v>
      </c>
      <c r="D1580" s="307">
        <v>483.24</v>
      </c>
    </row>
    <row r="1581" spans="1:4" ht="9" customHeight="1">
      <c r="A1581" s="305" t="s">
        <v>15333</v>
      </c>
      <c r="B1581" s="306" t="s">
        <v>6485</v>
      </c>
      <c r="C1581" s="305" t="s">
        <v>5115</v>
      </c>
      <c r="D1581" s="307">
        <v>47</v>
      </c>
    </row>
    <row r="1582" spans="1:4" ht="9" customHeight="1">
      <c r="A1582" s="305" t="s">
        <v>15334</v>
      </c>
      <c r="B1582" s="306" t="s">
        <v>6486</v>
      </c>
      <c r="C1582" s="305" t="s">
        <v>5115</v>
      </c>
      <c r="D1582" s="307">
        <v>39.590000000000003</v>
      </c>
    </row>
    <row r="1583" spans="1:4" ht="9" customHeight="1">
      <c r="A1583" s="305" t="s">
        <v>15335</v>
      </c>
      <c r="B1583" s="306" t="s">
        <v>6487</v>
      </c>
      <c r="C1583" s="305" t="s">
        <v>5115</v>
      </c>
      <c r="D1583" s="307">
        <v>53.53</v>
      </c>
    </row>
    <row r="1584" spans="1:4" ht="9" customHeight="1">
      <c r="A1584" s="305" t="s">
        <v>15336</v>
      </c>
      <c r="B1584" s="306" t="s">
        <v>6488</v>
      </c>
      <c r="C1584" s="305" t="s">
        <v>5115</v>
      </c>
      <c r="D1584" s="307">
        <v>46.33</v>
      </c>
    </row>
    <row r="1585" spans="1:4" ht="9" customHeight="1">
      <c r="A1585" s="305" t="s">
        <v>15337</v>
      </c>
      <c r="B1585" s="306" t="s">
        <v>6489</v>
      </c>
      <c r="C1585" s="305" t="s">
        <v>5115</v>
      </c>
      <c r="D1585" s="307">
        <v>56.29</v>
      </c>
    </row>
    <row r="1586" spans="1:4" ht="9" customHeight="1">
      <c r="A1586" s="305" t="s">
        <v>15338</v>
      </c>
      <c r="B1586" s="306" t="s">
        <v>6490</v>
      </c>
      <c r="C1586" s="305" t="s">
        <v>5115</v>
      </c>
      <c r="D1586" s="307">
        <v>57.55</v>
      </c>
    </row>
    <row r="1587" spans="1:4" ht="18" customHeight="1">
      <c r="A1587" s="305" t="s">
        <v>15339</v>
      </c>
      <c r="B1587" s="306" t="s">
        <v>6491</v>
      </c>
      <c r="C1587" s="305" t="s">
        <v>5115</v>
      </c>
      <c r="D1587" s="307">
        <v>47.85</v>
      </c>
    </row>
    <row r="1588" spans="1:4" ht="9" customHeight="1">
      <c r="A1588" s="305" t="s">
        <v>15340</v>
      </c>
      <c r="B1588" s="306" t="s">
        <v>6492</v>
      </c>
      <c r="C1588" s="305" t="s">
        <v>5115</v>
      </c>
      <c r="D1588" s="307">
        <v>2255.6999999999998</v>
      </c>
    </row>
    <row r="1589" spans="1:4" ht="9" customHeight="1">
      <c r="A1589" s="305" t="s">
        <v>15341</v>
      </c>
      <c r="B1589" s="306" t="s">
        <v>6493</v>
      </c>
      <c r="C1589" s="305" t="s">
        <v>5115</v>
      </c>
      <c r="D1589" s="307">
        <v>2563.83</v>
      </c>
    </row>
    <row r="1590" spans="1:4" ht="9" customHeight="1">
      <c r="A1590" s="305" t="s">
        <v>15342</v>
      </c>
      <c r="B1590" s="306" t="s">
        <v>6494</v>
      </c>
      <c r="C1590" s="305" t="s">
        <v>5115</v>
      </c>
      <c r="D1590" s="307">
        <v>532.45000000000005</v>
      </c>
    </row>
    <row r="1591" spans="1:4" ht="9" customHeight="1">
      <c r="A1591" s="305" t="s">
        <v>15343</v>
      </c>
      <c r="B1591" s="306" t="s">
        <v>6495</v>
      </c>
      <c r="C1591" s="305" t="s">
        <v>5115</v>
      </c>
      <c r="D1591" s="307">
        <v>561.98</v>
      </c>
    </row>
    <row r="1592" spans="1:4" ht="9" customHeight="1">
      <c r="A1592" s="305" t="s">
        <v>15344</v>
      </c>
      <c r="B1592" s="306" t="s">
        <v>6496</v>
      </c>
      <c r="C1592" s="305" t="s">
        <v>5115</v>
      </c>
      <c r="D1592" s="307">
        <v>595.03</v>
      </c>
    </row>
    <row r="1593" spans="1:4" ht="9" customHeight="1">
      <c r="A1593" s="305" t="s">
        <v>15345</v>
      </c>
      <c r="B1593" s="306" t="s">
        <v>6497</v>
      </c>
      <c r="C1593" s="305" t="s">
        <v>5115</v>
      </c>
      <c r="D1593" s="307">
        <v>541.82000000000005</v>
      </c>
    </row>
    <row r="1594" spans="1:4" ht="9" customHeight="1">
      <c r="A1594" s="305" t="s">
        <v>15346</v>
      </c>
      <c r="B1594" s="306" t="s">
        <v>6498</v>
      </c>
      <c r="C1594" s="305" t="s">
        <v>5115</v>
      </c>
      <c r="D1594" s="307">
        <v>673.32</v>
      </c>
    </row>
    <row r="1595" spans="1:4" ht="9" customHeight="1">
      <c r="A1595" s="305" t="s">
        <v>15347</v>
      </c>
      <c r="B1595" s="306" t="s">
        <v>6499</v>
      </c>
      <c r="C1595" s="305" t="s">
        <v>5115</v>
      </c>
      <c r="D1595" s="307">
        <v>613.55999999999995</v>
      </c>
    </row>
    <row r="1596" spans="1:4" ht="9" customHeight="1">
      <c r="A1596" s="305" t="s">
        <v>15348</v>
      </c>
      <c r="B1596" s="306" t="s">
        <v>6500</v>
      </c>
      <c r="C1596" s="305" t="s">
        <v>5115</v>
      </c>
      <c r="D1596" s="307">
        <v>815.85</v>
      </c>
    </row>
    <row r="1597" spans="1:4" ht="9" customHeight="1">
      <c r="A1597" s="305" t="s">
        <v>15349</v>
      </c>
      <c r="B1597" s="306" t="s">
        <v>6501</v>
      </c>
      <c r="C1597" s="305" t="s">
        <v>5115</v>
      </c>
      <c r="D1597" s="307">
        <v>1018.89</v>
      </c>
    </row>
    <row r="1598" spans="1:4" ht="9" customHeight="1">
      <c r="A1598" s="305" t="s">
        <v>15350</v>
      </c>
      <c r="B1598" s="306" t="s">
        <v>6502</v>
      </c>
      <c r="C1598" s="305" t="s">
        <v>5115</v>
      </c>
      <c r="D1598" s="307">
        <v>1547.8</v>
      </c>
    </row>
    <row r="1599" spans="1:4" ht="9" customHeight="1">
      <c r="A1599" s="305" t="s">
        <v>15351</v>
      </c>
      <c r="B1599" s="306" t="s">
        <v>6503</v>
      </c>
      <c r="C1599" s="305" t="s">
        <v>5115</v>
      </c>
      <c r="D1599" s="307">
        <v>850.59</v>
      </c>
    </row>
    <row r="1600" spans="1:4" ht="9" customHeight="1">
      <c r="A1600" s="305" t="s">
        <v>15352</v>
      </c>
      <c r="B1600" s="306" t="s">
        <v>6504</v>
      </c>
      <c r="C1600" s="305" t="s">
        <v>5115</v>
      </c>
      <c r="D1600" s="307">
        <v>1061.07</v>
      </c>
    </row>
    <row r="1601" spans="1:4" ht="9" customHeight="1">
      <c r="A1601" s="305" t="s">
        <v>15353</v>
      </c>
      <c r="B1601" s="306" t="s">
        <v>6505</v>
      </c>
      <c r="C1601" s="305" t="s">
        <v>5115</v>
      </c>
      <c r="D1601" s="307">
        <v>1606.86</v>
      </c>
    </row>
    <row r="1602" spans="1:4" ht="9" customHeight="1">
      <c r="A1602" s="305" t="s">
        <v>15354</v>
      </c>
      <c r="B1602" s="306" t="s">
        <v>6506</v>
      </c>
      <c r="C1602" s="305" t="s">
        <v>5115</v>
      </c>
      <c r="D1602" s="307">
        <v>889.47</v>
      </c>
    </row>
    <row r="1603" spans="1:4" ht="9" customHeight="1">
      <c r="A1603" s="305" t="s">
        <v>15355</v>
      </c>
      <c r="B1603" s="306" t="s">
        <v>6507</v>
      </c>
      <c r="C1603" s="305" t="s">
        <v>5115</v>
      </c>
      <c r="D1603" s="307">
        <v>1108.29</v>
      </c>
    </row>
    <row r="1604" spans="1:4" ht="9" customHeight="1">
      <c r="A1604" s="305" t="s">
        <v>15356</v>
      </c>
      <c r="B1604" s="306" t="s">
        <v>6508</v>
      </c>
      <c r="C1604" s="305" t="s">
        <v>5115</v>
      </c>
      <c r="D1604" s="307">
        <v>1672.96</v>
      </c>
    </row>
    <row r="1605" spans="1:4" ht="9" customHeight="1">
      <c r="A1605" s="305" t="s">
        <v>15357</v>
      </c>
      <c r="B1605" s="306" t="s">
        <v>6509</v>
      </c>
      <c r="C1605" s="305" t="s">
        <v>5115</v>
      </c>
      <c r="D1605" s="307">
        <v>981.58</v>
      </c>
    </row>
    <row r="1606" spans="1:4" ht="9" customHeight="1">
      <c r="A1606" s="305" t="s">
        <v>15358</v>
      </c>
      <c r="B1606" s="306" t="s">
        <v>6510</v>
      </c>
      <c r="C1606" s="305" t="s">
        <v>5115</v>
      </c>
      <c r="D1606" s="307">
        <v>1220.1300000000001</v>
      </c>
    </row>
    <row r="1607" spans="1:4" ht="9" customHeight="1">
      <c r="A1607" s="305" t="s">
        <v>15359</v>
      </c>
      <c r="B1607" s="306" t="s">
        <v>6511</v>
      </c>
      <c r="C1607" s="305" t="s">
        <v>5115</v>
      </c>
      <c r="D1607" s="307">
        <v>1829.54</v>
      </c>
    </row>
    <row r="1608" spans="1:4" ht="9" customHeight="1">
      <c r="A1608" s="305" t="s">
        <v>15360</v>
      </c>
      <c r="B1608" s="306" t="s">
        <v>6512</v>
      </c>
      <c r="C1608" s="305" t="s">
        <v>5115</v>
      </c>
      <c r="D1608" s="307">
        <v>832.16</v>
      </c>
    </row>
    <row r="1609" spans="1:4" ht="9" customHeight="1">
      <c r="A1609" s="305" t="s">
        <v>15361</v>
      </c>
      <c r="B1609" s="306" t="s">
        <v>6513</v>
      </c>
      <c r="C1609" s="305" t="s">
        <v>5115</v>
      </c>
      <c r="D1609" s="307">
        <v>809.6</v>
      </c>
    </row>
    <row r="1610" spans="1:4" ht="9" customHeight="1">
      <c r="A1610" s="305" t="s">
        <v>15362</v>
      </c>
      <c r="B1610" s="306" t="s">
        <v>6514</v>
      </c>
      <c r="C1610" s="305" t="s">
        <v>5115</v>
      </c>
      <c r="D1610" s="307">
        <v>791.56</v>
      </c>
    </row>
    <row r="1611" spans="1:4" ht="9" customHeight="1">
      <c r="A1611" s="305" t="s">
        <v>15363</v>
      </c>
      <c r="B1611" s="306" t="s">
        <v>6515</v>
      </c>
      <c r="C1611" s="305" t="s">
        <v>5115</v>
      </c>
      <c r="D1611" s="307">
        <v>770.78</v>
      </c>
    </row>
    <row r="1612" spans="1:4" ht="9" customHeight="1">
      <c r="A1612" s="305" t="s">
        <v>15364</v>
      </c>
      <c r="B1612" s="306" t="s">
        <v>6516</v>
      </c>
      <c r="C1612" s="305" t="s">
        <v>5115</v>
      </c>
      <c r="D1612" s="307">
        <v>878.47</v>
      </c>
    </row>
    <row r="1613" spans="1:4" ht="9" customHeight="1">
      <c r="A1613" s="305" t="s">
        <v>15365</v>
      </c>
      <c r="B1613" s="306" t="s">
        <v>6517</v>
      </c>
      <c r="C1613" s="305" t="s">
        <v>5115</v>
      </c>
      <c r="D1613" s="307">
        <v>848.66</v>
      </c>
    </row>
    <row r="1614" spans="1:4" ht="9" customHeight="1">
      <c r="A1614" s="305" t="s">
        <v>15366</v>
      </c>
      <c r="B1614" s="306" t="s">
        <v>6518</v>
      </c>
      <c r="C1614" s="305" t="s">
        <v>5115</v>
      </c>
      <c r="D1614" s="307">
        <v>825.95</v>
      </c>
    </row>
    <row r="1615" spans="1:4" ht="9" customHeight="1">
      <c r="A1615" s="305" t="s">
        <v>15367</v>
      </c>
      <c r="B1615" s="306" t="s">
        <v>6519</v>
      </c>
      <c r="C1615" s="305" t="s">
        <v>5115</v>
      </c>
      <c r="D1615" s="307">
        <v>801.79</v>
      </c>
    </row>
    <row r="1616" spans="1:4" ht="9" customHeight="1">
      <c r="A1616" s="305" t="s">
        <v>15368</v>
      </c>
      <c r="B1616" s="306" t="s">
        <v>6520</v>
      </c>
      <c r="C1616" s="305" t="s">
        <v>5115</v>
      </c>
      <c r="D1616" s="307">
        <v>934.91</v>
      </c>
    </row>
    <row r="1617" spans="1:4" ht="9" customHeight="1">
      <c r="A1617" s="305" t="s">
        <v>15369</v>
      </c>
      <c r="B1617" s="306" t="s">
        <v>6521</v>
      </c>
      <c r="C1617" s="305" t="s">
        <v>5115</v>
      </c>
      <c r="D1617" s="307">
        <v>894.33</v>
      </c>
    </row>
    <row r="1618" spans="1:4" ht="9" customHeight="1">
      <c r="A1618" s="305" t="s">
        <v>15370</v>
      </c>
      <c r="B1618" s="306" t="s">
        <v>6522</v>
      </c>
      <c r="C1618" s="305" t="s">
        <v>5115</v>
      </c>
      <c r="D1618" s="307">
        <v>860.2</v>
      </c>
    </row>
    <row r="1619" spans="1:4" ht="9" customHeight="1">
      <c r="A1619" s="305" t="s">
        <v>15371</v>
      </c>
      <c r="B1619" s="306" t="s">
        <v>6523</v>
      </c>
      <c r="C1619" s="305" t="s">
        <v>5115</v>
      </c>
      <c r="D1619" s="307">
        <v>832.07</v>
      </c>
    </row>
    <row r="1620" spans="1:4" ht="9" customHeight="1">
      <c r="A1620" s="305" t="s">
        <v>15372</v>
      </c>
      <c r="B1620" s="306" t="s">
        <v>6524</v>
      </c>
      <c r="C1620" s="305" t="s">
        <v>5115</v>
      </c>
      <c r="D1620" s="307">
        <v>1006.96</v>
      </c>
    </row>
    <row r="1621" spans="1:4" ht="9" customHeight="1">
      <c r="A1621" s="305" t="s">
        <v>15373</v>
      </c>
      <c r="B1621" s="306" t="s">
        <v>6525</v>
      </c>
      <c r="C1621" s="305" t="s">
        <v>5115</v>
      </c>
      <c r="D1621" s="307">
        <v>948.96</v>
      </c>
    </row>
    <row r="1622" spans="1:4" ht="9" customHeight="1">
      <c r="A1622" s="305" t="s">
        <v>15374</v>
      </c>
      <c r="B1622" s="306" t="s">
        <v>6526</v>
      </c>
      <c r="C1622" s="305" t="s">
        <v>5115</v>
      </c>
      <c r="D1622" s="307">
        <v>909.5</v>
      </c>
    </row>
    <row r="1623" spans="1:4" ht="9" customHeight="1">
      <c r="A1623" s="305" t="s">
        <v>15375</v>
      </c>
      <c r="B1623" s="306" t="s">
        <v>6527</v>
      </c>
      <c r="C1623" s="305" t="s">
        <v>5115</v>
      </c>
      <c r="D1623" s="307">
        <v>869.83</v>
      </c>
    </row>
    <row r="1624" spans="1:4" ht="9" customHeight="1">
      <c r="A1624" s="305" t="s">
        <v>15376</v>
      </c>
      <c r="B1624" s="306" t="s">
        <v>6528</v>
      </c>
      <c r="C1624" s="305" t="s">
        <v>5115</v>
      </c>
      <c r="D1624" s="307">
        <v>1085.17</v>
      </c>
    </row>
    <row r="1625" spans="1:4" ht="9" customHeight="1">
      <c r="A1625" s="305" t="s">
        <v>15377</v>
      </c>
      <c r="B1625" s="306" t="s">
        <v>6529</v>
      </c>
      <c r="C1625" s="305" t="s">
        <v>5115</v>
      </c>
      <c r="D1625" s="307">
        <v>1056.81</v>
      </c>
    </row>
    <row r="1626" spans="1:4" ht="9" customHeight="1">
      <c r="A1626" s="305" t="s">
        <v>15378</v>
      </c>
      <c r="B1626" s="306" t="s">
        <v>6530</v>
      </c>
      <c r="C1626" s="305" t="s">
        <v>5115</v>
      </c>
      <c r="D1626" s="307">
        <v>1034.1300000000001</v>
      </c>
    </row>
    <row r="1627" spans="1:4" ht="9" customHeight="1">
      <c r="A1627" s="305" t="s">
        <v>15379</v>
      </c>
      <c r="B1627" s="306" t="s">
        <v>6531</v>
      </c>
      <c r="C1627" s="305" t="s">
        <v>5115</v>
      </c>
      <c r="D1627" s="307">
        <v>1000.09</v>
      </c>
    </row>
    <row r="1628" spans="1:4" ht="9" customHeight="1">
      <c r="A1628" s="305" t="s">
        <v>15380</v>
      </c>
      <c r="B1628" s="306" t="s">
        <v>6532</v>
      </c>
      <c r="C1628" s="305" t="s">
        <v>5115</v>
      </c>
      <c r="D1628" s="307">
        <v>1210.6099999999999</v>
      </c>
    </row>
    <row r="1629" spans="1:4" ht="9" customHeight="1">
      <c r="A1629" s="305" t="s">
        <v>15381</v>
      </c>
      <c r="B1629" s="306" t="s">
        <v>6533</v>
      </c>
      <c r="C1629" s="305" t="s">
        <v>5115</v>
      </c>
      <c r="D1629" s="307">
        <v>1175.4000000000001</v>
      </c>
    </row>
    <row r="1630" spans="1:4" ht="9" customHeight="1">
      <c r="A1630" s="305" t="s">
        <v>15382</v>
      </c>
      <c r="B1630" s="306" t="s">
        <v>6534</v>
      </c>
      <c r="C1630" s="305" t="s">
        <v>5115</v>
      </c>
      <c r="D1630" s="307">
        <v>1122.5899999999999</v>
      </c>
    </row>
    <row r="1631" spans="1:4" ht="9" customHeight="1">
      <c r="A1631" s="305" t="s">
        <v>15383</v>
      </c>
      <c r="B1631" s="306" t="s">
        <v>6535</v>
      </c>
      <c r="C1631" s="305" t="s">
        <v>5115</v>
      </c>
      <c r="D1631" s="307">
        <v>1069.79</v>
      </c>
    </row>
    <row r="1632" spans="1:4" ht="9" customHeight="1">
      <c r="A1632" s="305" t="s">
        <v>15384</v>
      </c>
      <c r="B1632" s="306" t="s">
        <v>6536</v>
      </c>
      <c r="C1632" s="305" t="s">
        <v>5115</v>
      </c>
      <c r="D1632" s="307">
        <v>916.56</v>
      </c>
    </row>
    <row r="1633" spans="1:4" ht="9" customHeight="1">
      <c r="A1633" s="305" t="s">
        <v>15385</v>
      </c>
      <c r="B1633" s="306" t="s">
        <v>6537</v>
      </c>
      <c r="C1633" s="305" t="s">
        <v>5115</v>
      </c>
      <c r="D1633" s="307">
        <v>894</v>
      </c>
    </row>
    <row r="1634" spans="1:4" ht="9" customHeight="1">
      <c r="A1634" s="305" t="s">
        <v>15386</v>
      </c>
      <c r="B1634" s="306" t="s">
        <v>6538</v>
      </c>
      <c r="C1634" s="305" t="s">
        <v>5115</v>
      </c>
      <c r="D1634" s="307">
        <v>875.96</v>
      </c>
    </row>
    <row r="1635" spans="1:4" ht="9" customHeight="1">
      <c r="A1635" s="305" t="s">
        <v>15387</v>
      </c>
      <c r="B1635" s="306" t="s">
        <v>6539</v>
      </c>
      <c r="C1635" s="305" t="s">
        <v>5115</v>
      </c>
      <c r="D1635" s="307">
        <v>855.18</v>
      </c>
    </row>
    <row r="1636" spans="1:4" ht="9" customHeight="1">
      <c r="A1636" s="305" t="s">
        <v>15388</v>
      </c>
      <c r="B1636" s="306" t="s">
        <v>6540</v>
      </c>
      <c r="C1636" s="305" t="s">
        <v>5115</v>
      </c>
      <c r="D1636" s="307">
        <v>965.43</v>
      </c>
    </row>
    <row r="1637" spans="1:4" ht="9" customHeight="1">
      <c r="A1637" s="305" t="s">
        <v>15389</v>
      </c>
      <c r="B1637" s="306" t="s">
        <v>6541</v>
      </c>
      <c r="C1637" s="305" t="s">
        <v>5115</v>
      </c>
      <c r="D1637" s="307">
        <v>935.62</v>
      </c>
    </row>
    <row r="1638" spans="1:4" ht="9" customHeight="1">
      <c r="A1638" s="305" t="s">
        <v>15390</v>
      </c>
      <c r="B1638" s="306" t="s">
        <v>6542</v>
      </c>
      <c r="C1638" s="305" t="s">
        <v>5115</v>
      </c>
      <c r="D1638" s="307">
        <v>912.9</v>
      </c>
    </row>
    <row r="1639" spans="1:4" ht="9" customHeight="1">
      <c r="A1639" s="305" t="s">
        <v>15391</v>
      </c>
      <c r="B1639" s="306" t="s">
        <v>6543</v>
      </c>
      <c r="C1639" s="305" t="s">
        <v>5115</v>
      </c>
      <c r="D1639" s="307">
        <v>888.75</v>
      </c>
    </row>
    <row r="1640" spans="1:4" ht="9" customHeight="1">
      <c r="A1640" s="305" t="s">
        <v>15392</v>
      </c>
      <c r="B1640" s="306" t="s">
        <v>6544</v>
      </c>
      <c r="C1640" s="305" t="s">
        <v>5115</v>
      </c>
      <c r="D1640" s="307">
        <v>1024.5899999999999</v>
      </c>
    </row>
    <row r="1641" spans="1:4" ht="9" customHeight="1">
      <c r="A1641" s="305" t="s">
        <v>15393</v>
      </c>
      <c r="B1641" s="306" t="s">
        <v>6545</v>
      </c>
      <c r="C1641" s="305" t="s">
        <v>5115</v>
      </c>
      <c r="D1641" s="307">
        <v>984</v>
      </c>
    </row>
    <row r="1642" spans="1:4" ht="9" customHeight="1">
      <c r="A1642" s="305" t="s">
        <v>15394</v>
      </c>
      <c r="B1642" s="306" t="s">
        <v>6546</v>
      </c>
      <c r="C1642" s="305" t="s">
        <v>5115</v>
      </c>
      <c r="D1642" s="307">
        <v>949.88</v>
      </c>
    </row>
    <row r="1643" spans="1:4" ht="9" customHeight="1">
      <c r="A1643" s="305" t="s">
        <v>15395</v>
      </c>
      <c r="B1643" s="306" t="s">
        <v>6547</v>
      </c>
      <c r="C1643" s="305" t="s">
        <v>5115</v>
      </c>
      <c r="D1643" s="307">
        <v>921.75</v>
      </c>
    </row>
    <row r="1644" spans="1:4" ht="9" customHeight="1">
      <c r="A1644" s="305" t="s">
        <v>15396</v>
      </c>
      <c r="B1644" s="306" t="s">
        <v>6548</v>
      </c>
      <c r="C1644" s="305" t="s">
        <v>5115</v>
      </c>
      <c r="D1644" s="307">
        <v>1099.53</v>
      </c>
    </row>
    <row r="1645" spans="1:4" ht="9" customHeight="1">
      <c r="A1645" s="305" t="s">
        <v>15397</v>
      </c>
      <c r="B1645" s="306" t="s">
        <v>6549</v>
      </c>
      <c r="C1645" s="305" t="s">
        <v>5115</v>
      </c>
      <c r="D1645" s="307">
        <v>1041.52</v>
      </c>
    </row>
    <row r="1646" spans="1:4" ht="9" customHeight="1">
      <c r="A1646" s="305" t="s">
        <v>15398</v>
      </c>
      <c r="B1646" s="306" t="s">
        <v>6550</v>
      </c>
      <c r="C1646" s="305" t="s">
        <v>5115</v>
      </c>
      <c r="D1646" s="307">
        <v>1002.06</v>
      </c>
    </row>
    <row r="1647" spans="1:4" ht="9" customHeight="1">
      <c r="A1647" s="305" t="s">
        <v>15399</v>
      </c>
      <c r="B1647" s="306" t="s">
        <v>6551</v>
      </c>
      <c r="C1647" s="305" t="s">
        <v>5115</v>
      </c>
      <c r="D1647" s="307">
        <v>962.39</v>
      </c>
    </row>
    <row r="1648" spans="1:4" ht="9" customHeight="1">
      <c r="A1648" s="305" t="s">
        <v>15400</v>
      </c>
      <c r="B1648" s="306" t="s">
        <v>6552</v>
      </c>
      <c r="C1648" s="305" t="s">
        <v>5115</v>
      </c>
      <c r="D1648" s="307">
        <v>1180.83</v>
      </c>
    </row>
    <row r="1649" spans="1:4" ht="9" customHeight="1">
      <c r="A1649" s="305" t="s">
        <v>15401</v>
      </c>
      <c r="B1649" s="306" t="s">
        <v>6553</v>
      </c>
      <c r="C1649" s="305" t="s">
        <v>5115</v>
      </c>
      <c r="D1649" s="307">
        <v>1152.47</v>
      </c>
    </row>
    <row r="1650" spans="1:4" ht="9" customHeight="1">
      <c r="A1650" s="305" t="s">
        <v>15402</v>
      </c>
      <c r="B1650" s="306" t="s">
        <v>6554</v>
      </c>
      <c r="C1650" s="305" t="s">
        <v>5115</v>
      </c>
      <c r="D1650" s="307">
        <v>1129.78</v>
      </c>
    </row>
    <row r="1651" spans="1:4" ht="9" customHeight="1">
      <c r="A1651" s="305" t="s">
        <v>15403</v>
      </c>
      <c r="B1651" s="306" t="s">
        <v>6555</v>
      </c>
      <c r="C1651" s="305" t="s">
        <v>5115</v>
      </c>
      <c r="D1651" s="307">
        <v>1095.75</v>
      </c>
    </row>
    <row r="1652" spans="1:4" ht="9" customHeight="1">
      <c r="A1652" s="305" t="s">
        <v>15404</v>
      </c>
      <c r="B1652" s="306" t="s">
        <v>6556</v>
      </c>
      <c r="C1652" s="305" t="s">
        <v>5115</v>
      </c>
      <c r="D1652" s="307">
        <v>1309.56</v>
      </c>
    </row>
    <row r="1653" spans="1:4" ht="9" customHeight="1">
      <c r="A1653" s="305" t="s">
        <v>15405</v>
      </c>
      <c r="B1653" s="306" t="s">
        <v>6557</v>
      </c>
      <c r="C1653" s="305" t="s">
        <v>5115</v>
      </c>
      <c r="D1653" s="307">
        <v>1274.3499999999999</v>
      </c>
    </row>
    <row r="1654" spans="1:4" ht="9" customHeight="1">
      <c r="A1654" s="305" t="s">
        <v>15406</v>
      </c>
      <c r="B1654" s="306" t="s">
        <v>6558</v>
      </c>
      <c r="C1654" s="305" t="s">
        <v>5115</v>
      </c>
      <c r="D1654" s="307">
        <v>1221.55</v>
      </c>
    </row>
    <row r="1655" spans="1:4" ht="9" customHeight="1">
      <c r="A1655" s="305" t="s">
        <v>15407</v>
      </c>
      <c r="B1655" s="306" t="s">
        <v>6559</v>
      </c>
      <c r="C1655" s="305" t="s">
        <v>5115</v>
      </c>
      <c r="D1655" s="307">
        <v>1168.74</v>
      </c>
    </row>
    <row r="1656" spans="1:4" ht="9" customHeight="1">
      <c r="A1656" s="305" t="s">
        <v>15408</v>
      </c>
      <c r="B1656" s="306" t="s">
        <v>6565</v>
      </c>
      <c r="C1656" s="305" t="s">
        <v>36</v>
      </c>
      <c r="D1656" s="307">
        <v>3.79</v>
      </c>
    </row>
    <row r="1657" spans="1:4" ht="9" customHeight="1">
      <c r="A1657" s="305" t="s">
        <v>15409</v>
      </c>
      <c r="B1657" s="306" t="s">
        <v>6566</v>
      </c>
      <c r="C1657" s="305" t="s">
        <v>36</v>
      </c>
      <c r="D1657" s="307">
        <v>2.16</v>
      </c>
    </row>
    <row r="1658" spans="1:4" ht="9" customHeight="1">
      <c r="A1658" s="305" t="s">
        <v>15410</v>
      </c>
      <c r="B1658" s="306" t="s">
        <v>6567</v>
      </c>
      <c r="C1658" s="305" t="s">
        <v>36</v>
      </c>
      <c r="D1658" s="307">
        <v>9.44</v>
      </c>
    </row>
    <row r="1659" spans="1:4" ht="9" customHeight="1">
      <c r="A1659" s="305" t="s">
        <v>15411</v>
      </c>
      <c r="B1659" s="306" t="s">
        <v>6568</v>
      </c>
      <c r="C1659" s="305" t="s">
        <v>36</v>
      </c>
      <c r="D1659" s="307">
        <v>1.72</v>
      </c>
    </row>
    <row r="1660" spans="1:4" ht="9" customHeight="1">
      <c r="A1660" s="305" t="s">
        <v>15412</v>
      </c>
      <c r="B1660" s="306" t="s">
        <v>6569</v>
      </c>
      <c r="C1660" s="305" t="s">
        <v>6570</v>
      </c>
      <c r="D1660" s="307">
        <v>0.16</v>
      </c>
    </row>
    <row r="1661" spans="1:4" ht="9" customHeight="1">
      <c r="A1661" s="305" t="s">
        <v>15413</v>
      </c>
      <c r="B1661" s="306" t="s">
        <v>6571</v>
      </c>
      <c r="C1661" s="305" t="s">
        <v>2352</v>
      </c>
      <c r="D1661" s="307">
        <v>0.12</v>
      </c>
    </row>
    <row r="1662" spans="1:4" ht="9" customHeight="1">
      <c r="A1662" s="305" t="s">
        <v>15414</v>
      </c>
      <c r="B1662" s="306" t="s">
        <v>6572</v>
      </c>
      <c r="C1662" s="305" t="s">
        <v>36</v>
      </c>
      <c r="D1662" s="307">
        <v>3.15</v>
      </c>
    </row>
    <row r="1663" spans="1:4" ht="9" customHeight="1">
      <c r="A1663" s="305" t="s">
        <v>15415</v>
      </c>
      <c r="B1663" s="306" t="s">
        <v>6573</v>
      </c>
      <c r="C1663" s="305" t="s">
        <v>36</v>
      </c>
      <c r="D1663" s="307">
        <v>2.7</v>
      </c>
    </row>
    <row r="1664" spans="1:4" ht="9" customHeight="1">
      <c r="A1664" s="305" t="s">
        <v>15416</v>
      </c>
      <c r="B1664" s="306" t="s">
        <v>6574</v>
      </c>
      <c r="C1664" s="305" t="s">
        <v>36</v>
      </c>
      <c r="D1664" s="307">
        <v>4.07</v>
      </c>
    </row>
    <row r="1665" spans="1:4" ht="9" customHeight="1">
      <c r="A1665" s="305" t="s">
        <v>15417</v>
      </c>
      <c r="B1665" s="306" t="s">
        <v>6575</v>
      </c>
      <c r="C1665" s="305" t="s">
        <v>36</v>
      </c>
      <c r="D1665" s="307">
        <v>1.25</v>
      </c>
    </row>
    <row r="1666" spans="1:4" ht="9" customHeight="1">
      <c r="A1666" s="305" t="s">
        <v>15418</v>
      </c>
      <c r="B1666" s="306" t="s">
        <v>6576</v>
      </c>
      <c r="C1666" s="305" t="s">
        <v>36</v>
      </c>
      <c r="D1666" s="307">
        <v>1.43</v>
      </c>
    </row>
    <row r="1667" spans="1:4" ht="9" customHeight="1">
      <c r="A1667" s="305" t="s">
        <v>15419</v>
      </c>
      <c r="B1667" s="306" t="s">
        <v>6577</v>
      </c>
      <c r="C1667" s="305" t="s">
        <v>36</v>
      </c>
      <c r="D1667" s="307">
        <v>1.58</v>
      </c>
    </row>
    <row r="1668" spans="1:4" ht="9" customHeight="1">
      <c r="A1668" s="305" t="s">
        <v>15420</v>
      </c>
      <c r="B1668" s="306" t="s">
        <v>6578</v>
      </c>
      <c r="C1668" s="305" t="s">
        <v>36</v>
      </c>
      <c r="D1668" s="307">
        <v>1.8</v>
      </c>
    </row>
    <row r="1669" spans="1:4" ht="9" customHeight="1">
      <c r="A1669" s="305" t="s">
        <v>15421</v>
      </c>
      <c r="B1669" s="306" t="s">
        <v>6579</v>
      </c>
      <c r="C1669" s="305" t="s">
        <v>36</v>
      </c>
      <c r="D1669" s="307">
        <v>2.04</v>
      </c>
    </row>
    <row r="1670" spans="1:4" ht="9" customHeight="1">
      <c r="A1670" s="305" t="s">
        <v>15422</v>
      </c>
      <c r="B1670" s="306" t="s">
        <v>6580</v>
      </c>
      <c r="C1670" s="305" t="s">
        <v>2352</v>
      </c>
      <c r="D1670" s="307">
        <v>0.17</v>
      </c>
    </row>
    <row r="1671" spans="1:4" ht="9" customHeight="1">
      <c r="A1671" s="305" t="s">
        <v>15423</v>
      </c>
      <c r="B1671" s="306" t="s">
        <v>6581</v>
      </c>
      <c r="C1671" s="305" t="s">
        <v>6570</v>
      </c>
      <c r="D1671" s="307">
        <v>0.04</v>
      </c>
    </row>
    <row r="1672" spans="1:4" ht="9" customHeight="1">
      <c r="A1672" s="305" t="s">
        <v>15424</v>
      </c>
      <c r="B1672" s="306" t="s">
        <v>6582</v>
      </c>
      <c r="C1672" s="305" t="s">
        <v>2352</v>
      </c>
      <c r="D1672" s="307">
        <v>7.08</v>
      </c>
    </row>
    <row r="1673" spans="1:4" ht="9" customHeight="1">
      <c r="A1673" s="305" t="s">
        <v>15425</v>
      </c>
      <c r="B1673" s="306" t="s">
        <v>6583</v>
      </c>
      <c r="C1673" s="305" t="s">
        <v>2352</v>
      </c>
      <c r="D1673" s="307">
        <v>7.29</v>
      </c>
    </row>
    <row r="1674" spans="1:4" ht="9" customHeight="1">
      <c r="A1674" s="305" t="s">
        <v>15426</v>
      </c>
      <c r="B1674" s="306" t="s">
        <v>6584</v>
      </c>
      <c r="C1674" s="305" t="s">
        <v>2352</v>
      </c>
      <c r="D1674" s="307">
        <v>7.45</v>
      </c>
    </row>
    <row r="1675" spans="1:4" ht="9" customHeight="1">
      <c r="A1675" s="305" t="s">
        <v>15427</v>
      </c>
      <c r="B1675" s="306" t="s">
        <v>6585</v>
      </c>
      <c r="C1675" s="305" t="s">
        <v>2352</v>
      </c>
      <c r="D1675" s="307">
        <v>7.34</v>
      </c>
    </row>
    <row r="1676" spans="1:4" ht="9" customHeight="1">
      <c r="A1676" s="305" t="s">
        <v>15428</v>
      </c>
      <c r="B1676" s="306" t="s">
        <v>6586</v>
      </c>
      <c r="C1676" s="305" t="s">
        <v>36</v>
      </c>
      <c r="D1676" s="307">
        <v>2.4500000000000002</v>
      </c>
    </row>
    <row r="1677" spans="1:4" ht="9" customHeight="1">
      <c r="A1677" s="305" t="s">
        <v>15429</v>
      </c>
      <c r="B1677" s="306" t="s">
        <v>6587</v>
      </c>
      <c r="C1677" s="305" t="s">
        <v>2352</v>
      </c>
      <c r="D1677" s="307">
        <v>2.25</v>
      </c>
    </row>
    <row r="1678" spans="1:4" ht="9" customHeight="1">
      <c r="A1678" s="305" t="s">
        <v>15430</v>
      </c>
      <c r="B1678" s="306" t="s">
        <v>6588</v>
      </c>
      <c r="C1678" s="305" t="s">
        <v>2352</v>
      </c>
      <c r="D1678" s="307">
        <v>2.5299999999999998</v>
      </c>
    </row>
    <row r="1679" spans="1:4" ht="9" customHeight="1">
      <c r="A1679" s="305" t="s">
        <v>15431</v>
      </c>
      <c r="B1679" s="306" t="s">
        <v>6589</v>
      </c>
      <c r="C1679" s="305" t="s">
        <v>2352</v>
      </c>
      <c r="D1679" s="307">
        <v>2.74</v>
      </c>
    </row>
    <row r="1680" spans="1:4" ht="9" customHeight="1">
      <c r="A1680" s="305" t="s">
        <v>15432</v>
      </c>
      <c r="B1680" s="306" t="s">
        <v>6590</v>
      </c>
      <c r="C1680" s="305" t="s">
        <v>2352</v>
      </c>
      <c r="D1680" s="307">
        <v>2.61</v>
      </c>
    </row>
    <row r="1681" spans="1:4" ht="9" customHeight="1">
      <c r="A1681" s="305" t="s">
        <v>15433</v>
      </c>
      <c r="B1681" s="306" t="s">
        <v>6604</v>
      </c>
      <c r="C1681" s="305" t="s">
        <v>36</v>
      </c>
      <c r="D1681" s="307">
        <v>186.49</v>
      </c>
    </row>
    <row r="1682" spans="1:4" ht="9" customHeight="1">
      <c r="A1682" s="305" t="s">
        <v>15434</v>
      </c>
      <c r="B1682" s="306" t="s">
        <v>6605</v>
      </c>
      <c r="C1682" s="305" t="s">
        <v>36</v>
      </c>
      <c r="D1682" s="307">
        <v>406.48</v>
      </c>
    </row>
    <row r="1683" spans="1:4" ht="9" customHeight="1">
      <c r="A1683" s="305" t="s">
        <v>15435</v>
      </c>
      <c r="B1683" s="306" t="s">
        <v>6606</v>
      </c>
      <c r="C1683" s="305" t="s">
        <v>36</v>
      </c>
      <c r="D1683" s="307">
        <v>38.65</v>
      </c>
    </row>
    <row r="1684" spans="1:4" ht="9" customHeight="1">
      <c r="A1684" s="305" t="s">
        <v>15436</v>
      </c>
      <c r="B1684" s="306" t="s">
        <v>6607</v>
      </c>
      <c r="C1684" s="305" t="s">
        <v>36</v>
      </c>
      <c r="D1684" s="307">
        <v>65.930000000000007</v>
      </c>
    </row>
    <row r="1685" spans="1:4" ht="9" customHeight="1">
      <c r="A1685" s="305" t="s">
        <v>15437</v>
      </c>
      <c r="B1685" s="306" t="s">
        <v>6608</v>
      </c>
      <c r="C1685" s="305" t="s">
        <v>36</v>
      </c>
      <c r="D1685" s="307">
        <v>99.44</v>
      </c>
    </row>
    <row r="1686" spans="1:4" ht="9" customHeight="1">
      <c r="A1686" s="305" t="s">
        <v>15438</v>
      </c>
      <c r="B1686" s="306" t="s">
        <v>6609</v>
      </c>
      <c r="C1686" s="305" t="s">
        <v>151</v>
      </c>
      <c r="D1686" s="307">
        <v>185.52</v>
      </c>
    </row>
    <row r="1687" spans="1:4" ht="9" customHeight="1">
      <c r="A1687" s="305" t="s">
        <v>15439</v>
      </c>
      <c r="B1687" s="306" t="s">
        <v>6610</v>
      </c>
      <c r="C1687" s="305" t="s">
        <v>151</v>
      </c>
      <c r="D1687" s="307">
        <v>115.99</v>
      </c>
    </row>
    <row r="1688" spans="1:4" ht="9" customHeight="1">
      <c r="A1688" s="305" t="s">
        <v>15440</v>
      </c>
      <c r="B1688" s="306" t="s">
        <v>6611</v>
      </c>
      <c r="C1688" s="305" t="s">
        <v>151</v>
      </c>
      <c r="D1688" s="307">
        <v>187.45</v>
      </c>
    </row>
    <row r="1689" spans="1:4" ht="9" customHeight="1">
      <c r="A1689" s="305" t="s">
        <v>15441</v>
      </c>
      <c r="B1689" s="306" t="s">
        <v>6612</v>
      </c>
      <c r="C1689" s="305" t="s">
        <v>5115</v>
      </c>
      <c r="D1689" s="307">
        <v>480.38</v>
      </c>
    </row>
    <row r="1690" spans="1:4" ht="9" customHeight="1">
      <c r="A1690" s="305" t="s">
        <v>15442</v>
      </c>
      <c r="B1690" s="306" t="s">
        <v>6613</v>
      </c>
      <c r="C1690" s="305" t="s">
        <v>5115</v>
      </c>
      <c r="D1690" s="307">
        <v>315.64</v>
      </c>
    </row>
    <row r="1691" spans="1:4" ht="9" customHeight="1">
      <c r="A1691" s="305" t="s">
        <v>15443</v>
      </c>
      <c r="B1691" s="306" t="s">
        <v>6614</v>
      </c>
      <c r="C1691" s="305" t="s">
        <v>5115</v>
      </c>
      <c r="D1691" s="307">
        <v>224.01</v>
      </c>
    </row>
    <row r="1692" spans="1:4" ht="9" customHeight="1">
      <c r="A1692" s="305" t="s">
        <v>15444</v>
      </c>
      <c r="B1692" s="306" t="s">
        <v>6615</v>
      </c>
      <c r="C1692" s="305" t="s">
        <v>5115</v>
      </c>
      <c r="D1692" s="307">
        <v>155.87</v>
      </c>
    </row>
    <row r="1693" spans="1:4" ht="9" customHeight="1">
      <c r="A1693" s="305" t="s">
        <v>15445</v>
      </c>
      <c r="B1693" s="306" t="s">
        <v>6616</v>
      </c>
      <c r="C1693" s="305" t="s">
        <v>5115</v>
      </c>
      <c r="D1693" s="307">
        <v>136.99</v>
      </c>
    </row>
    <row r="1694" spans="1:4" ht="9" customHeight="1">
      <c r="A1694" s="305" t="s">
        <v>15446</v>
      </c>
      <c r="B1694" s="306" t="s">
        <v>6617</v>
      </c>
      <c r="C1694" s="305" t="s">
        <v>5115</v>
      </c>
      <c r="D1694" s="307">
        <v>142.09</v>
      </c>
    </row>
    <row r="1695" spans="1:4" ht="9" customHeight="1">
      <c r="A1695" s="305" t="s">
        <v>15447</v>
      </c>
      <c r="B1695" s="306" t="s">
        <v>6618</v>
      </c>
      <c r="C1695" s="305" t="s">
        <v>5115</v>
      </c>
      <c r="D1695" s="307">
        <v>85.31</v>
      </c>
    </row>
    <row r="1696" spans="1:4" ht="9" customHeight="1">
      <c r="A1696" s="305" t="s">
        <v>15448</v>
      </c>
      <c r="B1696" s="306" t="s">
        <v>6619</v>
      </c>
      <c r="C1696" s="305" t="s">
        <v>2352</v>
      </c>
      <c r="D1696" s="307">
        <v>5.17</v>
      </c>
    </row>
    <row r="1697" spans="1:4" ht="9" customHeight="1">
      <c r="A1697" s="305" t="s">
        <v>15449</v>
      </c>
      <c r="B1697" s="306" t="s">
        <v>6620</v>
      </c>
      <c r="C1697" s="305" t="s">
        <v>3704</v>
      </c>
      <c r="D1697" s="307">
        <v>41.05</v>
      </c>
    </row>
    <row r="1698" spans="1:4" ht="9" customHeight="1">
      <c r="A1698" s="305" t="s">
        <v>15450</v>
      </c>
      <c r="B1698" s="306" t="s">
        <v>6621</v>
      </c>
      <c r="C1698" s="305" t="s">
        <v>3704</v>
      </c>
      <c r="D1698" s="307">
        <v>52.76</v>
      </c>
    </row>
    <row r="1699" spans="1:4" ht="9" customHeight="1">
      <c r="A1699" s="305" t="s">
        <v>15451</v>
      </c>
      <c r="B1699" s="306" t="s">
        <v>6622</v>
      </c>
      <c r="C1699" s="305" t="s">
        <v>3704</v>
      </c>
      <c r="D1699" s="307">
        <v>43.18</v>
      </c>
    </row>
    <row r="1700" spans="1:4" ht="9" customHeight="1">
      <c r="A1700" s="305" t="s">
        <v>15452</v>
      </c>
      <c r="B1700" s="306" t="s">
        <v>6623</v>
      </c>
      <c r="C1700" s="305" t="s">
        <v>3704</v>
      </c>
      <c r="D1700" s="307">
        <v>48.95</v>
      </c>
    </row>
    <row r="1701" spans="1:4" ht="9" customHeight="1">
      <c r="A1701" s="305" t="s">
        <v>15453</v>
      </c>
      <c r="B1701" s="306" t="s">
        <v>6624</v>
      </c>
      <c r="C1701" s="305" t="s">
        <v>3704</v>
      </c>
      <c r="D1701" s="307">
        <v>63.5</v>
      </c>
    </row>
    <row r="1702" spans="1:4" ht="9" customHeight="1">
      <c r="A1702" s="305" t="s">
        <v>15454</v>
      </c>
      <c r="B1702" s="306" t="s">
        <v>6625</v>
      </c>
      <c r="C1702" s="305" t="s">
        <v>3704</v>
      </c>
      <c r="D1702" s="307">
        <v>52.06</v>
      </c>
    </row>
    <row r="1703" spans="1:4" ht="9" customHeight="1">
      <c r="A1703" s="305" t="s">
        <v>15455</v>
      </c>
      <c r="B1703" s="306" t="s">
        <v>6626</v>
      </c>
      <c r="C1703" s="305" t="s">
        <v>3704</v>
      </c>
      <c r="D1703" s="307">
        <v>57.44</v>
      </c>
    </row>
    <row r="1704" spans="1:4" ht="9" customHeight="1">
      <c r="A1704" s="305" t="s">
        <v>15456</v>
      </c>
      <c r="B1704" s="306" t="s">
        <v>6627</v>
      </c>
      <c r="C1704" s="305" t="s">
        <v>3704</v>
      </c>
      <c r="D1704" s="307">
        <v>74.64</v>
      </c>
    </row>
    <row r="1705" spans="1:4" ht="9" customHeight="1">
      <c r="A1705" s="305" t="s">
        <v>15457</v>
      </c>
      <c r="B1705" s="306" t="s">
        <v>6628</v>
      </c>
      <c r="C1705" s="305" t="s">
        <v>3704</v>
      </c>
      <c r="D1705" s="307">
        <v>60.9</v>
      </c>
    </row>
    <row r="1706" spans="1:4" ht="9" customHeight="1">
      <c r="A1706" s="305" t="s">
        <v>15458</v>
      </c>
      <c r="B1706" s="306" t="s">
        <v>6629</v>
      </c>
      <c r="C1706" s="305" t="s">
        <v>3704</v>
      </c>
      <c r="D1706" s="307">
        <v>31.52</v>
      </c>
    </row>
    <row r="1707" spans="1:4" ht="9" customHeight="1">
      <c r="A1707" s="305" t="s">
        <v>15459</v>
      </c>
      <c r="B1707" s="306" t="s">
        <v>6630</v>
      </c>
      <c r="C1707" s="305" t="s">
        <v>3704</v>
      </c>
      <c r="D1707" s="307">
        <v>42.14</v>
      </c>
    </row>
    <row r="1708" spans="1:4" ht="9" customHeight="1">
      <c r="A1708" s="305" t="s">
        <v>15460</v>
      </c>
      <c r="B1708" s="306" t="s">
        <v>6631</v>
      </c>
      <c r="C1708" s="305" t="s">
        <v>3704</v>
      </c>
      <c r="D1708" s="307">
        <v>34.96</v>
      </c>
    </row>
    <row r="1709" spans="1:4" ht="9" customHeight="1">
      <c r="A1709" s="305" t="s">
        <v>15461</v>
      </c>
      <c r="B1709" s="306" t="s">
        <v>6632</v>
      </c>
      <c r="C1709" s="305" t="s">
        <v>3704</v>
      </c>
      <c r="D1709" s="307">
        <v>28.12</v>
      </c>
    </row>
    <row r="1710" spans="1:4" ht="9" customHeight="1">
      <c r="A1710" s="305" t="s">
        <v>15462</v>
      </c>
      <c r="B1710" s="306" t="s">
        <v>6633</v>
      </c>
      <c r="C1710" s="305" t="s">
        <v>3704</v>
      </c>
      <c r="D1710" s="307">
        <v>33.5</v>
      </c>
    </row>
    <row r="1711" spans="1:4" ht="9" customHeight="1">
      <c r="A1711" s="305" t="s">
        <v>15463</v>
      </c>
      <c r="B1711" s="306" t="s">
        <v>6634</v>
      </c>
      <c r="C1711" s="305" t="s">
        <v>3704</v>
      </c>
      <c r="D1711" s="307">
        <v>43.04</v>
      </c>
    </row>
    <row r="1712" spans="1:4" ht="9" customHeight="1">
      <c r="A1712" s="305" t="s">
        <v>15464</v>
      </c>
      <c r="B1712" s="306" t="s">
        <v>6635</v>
      </c>
      <c r="C1712" s="305" t="s">
        <v>3704</v>
      </c>
      <c r="D1712" s="307">
        <v>63.1</v>
      </c>
    </row>
    <row r="1713" spans="1:4" ht="9" customHeight="1">
      <c r="A1713" s="305" t="s">
        <v>15465</v>
      </c>
      <c r="B1713" s="306" t="s">
        <v>6636</v>
      </c>
      <c r="C1713" s="305" t="s">
        <v>3704</v>
      </c>
      <c r="D1713" s="307">
        <v>83.05</v>
      </c>
    </row>
    <row r="1714" spans="1:4" ht="9" customHeight="1">
      <c r="A1714" s="305" t="s">
        <v>15466</v>
      </c>
      <c r="B1714" s="306" t="s">
        <v>6637</v>
      </c>
      <c r="C1714" s="305" t="s">
        <v>3704</v>
      </c>
      <c r="D1714" s="307">
        <v>20.69</v>
      </c>
    </row>
    <row r="1715" spans="1:4" ht="9" customHeight="1">
      <c r="A1715" s="305" t="s">
        <v>15467</v>
      </c>
      <c r="B1715" s="306" t="s">
        <v>6638</v>
      </c>
      <c r="C1715" s="305" t="s">
        <v>3704</v>
      </c>
      <c r="D1715" s="307">
        <v>27.12</v>
      </c>
    </row>
    <row r="1716" spans="1:4" ht="9" customHeight="1">
      <c r="A1716" s="305" t="s">
        <v>15468</v>
      </c>
      <c r="B1716" s="306" t="s">
        <v>6639</v>
      </c>
      <c r="C1716" s="305" t="s">
        <v>3704</v>
      </c>
      <c r="D1716" s="307">
        <v>514.54999999999995</v>
      </c>
    </row>
    <row r="1717" spans="1:4" ht="9" customHeight="1">
      <c r="A1717" s="305" t="s">
        <v>15469</v>
      </c>
      <c r="B1717" s="306" t="s">
        <v>6640</v>
      </c>
      <c r="C1717" s="305" t="s">
        <v>3704</v>
      </c>
      <c r="D1717" s="307">
        <v>597.64</v>
      </c>
    </row>
    <row r="1718" spans="1:4" ht="9" customHeight="1">
      <c r="A1718" s="305" t="s">
        <v>15470</v>
      </c>
      <c r="B1718" s="306" t="s">
        <v>6641</v>
      </c>
      <c r="C1718" s="305" t="s">
        <v>3704</v>
      </c>
      <c r="D1718" s="307">
        <v>154.85</v>
      </c>
    </row>
    <row r="1719" spans="1:4" ht="9" customHeight="1">
      <c r="A1719" s="305" t="s">
        <v>15471</v>
      </c>
      <c r="B1719" s="306" t="s">
        <v>6642</v>
      </c>
      <c r="C1719" s="305" t="s">
        <v>3704</v>
      </c>
      <c r="D1719" s="307">
        <v>150.87</v>
      </c>
    </row>
    <row r="1720" spans="1:4" ht="9" customHeight="1">
      <c r="A1720" s="305" t="s">
        <v>15472</v>
      </c>
      <c r="B1720" s="306" t="s">
        <v>6643</v>
      </c>
      <c r="C1720" s="305" t="s">
        <v>3704</v>
      </c>
      <c r="D1720" s="307">
        <v>148.66</v>
      </c>
    </row>
    <row r="1721" spans="1:4" ht="9" customHeight="1">
      <c r="A1721" s="305" t="s">
        <v>15473</v>
      </c>
      <c r="B1721" s="306" t="s">
        <v>6644</v>
      </c>
      <c r="C1721" s="305" t="s">
        <v>3704</v>
      </c>
      <c r="D1721" s="307">
        <v>175.74</v>
      </c>
    </row>
    <row r="1722" spans="1:4" ht="9" customHeight="1">
      <c r="A1722" s="305" t="s">
        <v>15474</v>
      </c>
      <c r="B1722" s="306" t="s">
        <v>6645</v>
      </c>
      <c r="C1722" s="305" t="s">
        <v>5115</v>
      </c>
      <c r="D1722" s="307">
        <v>371.16</v>
      </c>
    </row>
    <row r="1723" spans="1:4" ht="9" customHeight="1">
      <c r="A1723" s="305" t="s">
        <v>15475</v>
      </c>
      <c r="B1723" s="306" t="s">
        <v>6646</v>
      </c>
      <c r="C1723" s="305" t="s">
        <v>5115</v>
      </c>
      <c r="D1723" s="307">
        <v>251.49</v>
      </c>
    </row>
    <row r="1724" spans="1:4" ht="9" customHeight="1">
      <c r="A1724" s="305" t="s">
        <v>15476</v>
      </c>
      <c r="B1724" s="306" t="s">
        <v>6560</v>
      </c>
      <c r="C1724" s="305" t="s">
        <v>36</v>
      </c>
      <c r="D1724" s="307">
        <v>5.59</v>
      </c>
    </row>
    <row r="1725" spans="1:4" ht="9" customHeight="1">
      <c r="A1725" s="305" t="s">
        <v>15477</v>
      </c>
      <c r="B1725" s="306" t="s">
        <v>6561</v>
      </c>
      <c r="C1725" s="305" t="s">
        <v>36</v>
      </c>
      <c r="D1725" s="307">
        <v>7.31</v>
      </c>
    </row>
    <row r="1726" spans="1:4" ht="9" customHeight="1">
      <c r="A1726" s="305" t="s">
        <v>15478</v>
      </c>
      <c r="B1726" s="306" t="s">
        <v>6562</v>
      </c>
      <c r="C1726" s="305" t="s">
        <v>36</v>
      </c>
      <c r="D1726" s="307">
        <v>10.57</v>
      </c>
    </row>
    <row r="1727" spans="1:4" ht="9" customHeight="1">
      <c r="A1727" s="305" t="s">
        <v>15479</v>
      </c>
      <c r="B1727" s="306" t="s">
        <v>6563</v>
      </c>
      <c r="C1727" s="305" t="s">
        <v>36</v>
      </c>
      <c r="D1727" s="307">
        <v>4.26</v>
      </c>
    </row>
    <row r="1728" spans="1:4" ht="9" customHeight="1">
      <c r="A1728" s="305" t="s">
        <v>15480</v>
      </c>
      <c r="B1728" s="306" t="s">
        <v>6564</v>
      </c>
      <c r="C1728" s="305" t="s">
        <v>5115</v>
      </c>
      <c r="D1728" s="307">
        <v>93.55</v>
      </c>
    </row>
    <row r="1729" spans="1:4" ht="9" customHeight="1">
      <c r="A1729" s="305" t="s">
        <v>15481</v>
      </c>
      <c r="B1729" s="306" t="s">
        <v>6647</v>
      </c>
      <c r="C1729" s="305" t="s">
        <v>3704</v>
      </c>
      <c r="D1729" s="307">
        <v>16.04</v>
      </c>
    </row>
    <row r="1730" spans="1:4" ht="9" customHeight="1">
      <c r="A1730" s="305" t="s">
        <v>15482</v>
      </c>
      <c r="B1730" s="306" t="s">
        <v>6648</v>
      </c>
      <c r="C1730" s="305" t="s">
        <v>5115</v>
      </c>
      <c r="D1730" s="307">
        <v>517.84</v>
      </c>
    </row>
    <row r="1731" spans="1:4" ht="9" customHeight="1">
      <c r="A1731" s="305" t="s">
        <v>15483</v>
      </c>
      <c r="B1731" s="306" t="s">
        <v>6649</v>
      </c>
      <c r="C1731" s="305" t="s">
        <v>5115</v>
      </c>
      <c r="D1731" s="307">
        <v>690.77</v>
      </c>
    </row>
    <row r="1732" spans="1:4" ht="9" customHeight="1">
      <c r="A1732" s="305" t="s">
        <v>15484</v>
      </c>
      <c r="B1732" s="306" t="s">
        <v>6650</v>
      </c>
      <c r="C1732" s="305" t="s">
        <v>5115</v>
      </c>
      <c r="D1732" s="307">
        <v>356.72</v>
      </c>
    </row>
    <row r="1733" spans="1:4" ht="9" customHeight="1">
      <c r="A1733" s="305" t="s">
        <v>15485</v>
      </c>
      <c r="B1733" s="306" t="s">
        <v>6651</v>
      </c>
      <c r="C1733" s="305" t="s">
        <v>5115</v>
      </c>
      <c r="D1733" s="307">
        <v>371.16</v>
      </c>
    </row>
    <row r="1734" spans="1:4" ht="9" customHeight="1">
      <c r="A1734" s="305" t="s">
        <v>15486</v>
      </c>
      <c r="B1734" s="306" t="s">
        <v>6652</v>
      </c>
      <c r="C1734" s="305" t="s">
        <v>3704</v>
      </c>
      <c r="D1734" s="307">
        <v>12.32</v>
      </c>
    </row>
    <row r="1735" spans="1:4" ht="9" customHeight="1">
      <c r="A1735" s="305" t="s">
        <v>15487</v>
      </c>
      <c r="B1735" s="306" t="s">
        <v>6653</v>
      </c>
      <c r="C1735" s="305" t="s">
        <v>3704</v>
      </c>
      <c r="D1735" s="307">
        <v>3.31</v>
      </c>
    </row>
    <row r="1736" spans="1:4" ht="18" customHeight="1">
      <c r="A1736" s="305" t="s">
        <v>15488</v>
      </c>
      <c r="B1736" s="306" t="s">
        <v>6654</v>
      </c>
      <c r="C1736" s="305" t="s">
        <v>5115</v>
      </c>
      <c r="D1736" s="307">
        <v>7.52</v>
      </c>
    </row>
    <row r="1737" spans="1:4" ht="18" customHeight="1">
      <c r="A1737" s="305" t="s">
        <v>15489</v>
      </c>
      <c r="B1737" s="306" t="s">
        <v>6655</v>
      </c>
      <c r="C1737" s="305" t="s">
        <v>5115</v>
      </c>
      <c r="D1737" s="307">
        <v>78.87</v>
      </c>
    </row>
    <row r="1738" spans="1:4" ht="18" customHeight="1">
      <c r="A1738" s="305" t="s">
        <v>15490</v>
      </c>
      <c r="B1738" s="306" t="s">
        <v>6656</v>
      </c>
      <c r="C1738" s="305" t="s">
        <v>3704</v>
      </c>
      <c r="D1738" s="307">
        <v>16.59</v>
      </c>
    </row>
    <row r="1739" spans="1:4" ht="18" customHeight="1">
      <c r="A1739" s="305" t="s">
        <v>15491</v>
      </c>
      <c r="B1739" s="306" t="s">
        <v>6657</v>
      </c>
      <c r="C1739" s="305" t="s">
        <v>3704</v>
      </c>
      <c r="D1739" s="307">
        <v>0.98</v>
      </c>
    </row>
    <row r="1740" spans="1:4" ht="18" customHeight="1">
      <c r="A1740" s="305" t="s">
        <v>15492</v>
      </c>
      <c r="B1740" s="306" t="s">
        <v>6591</v>
      </c>
      <c r="C1740" s="305" t="s">
        <v>36</v>
      </c>
      <c r="D1740" s="307">
        <v>410.93</v>
      </c>
    </row>
    <row r="1741" spans="1:4" ht="18" customHeight="1">
      <c r="A1741" s="305" t="s">
        <v>15493</v>
      </c>
      <c r="B1741" s="306" t="s">
        <v>6592</v>
      </c>
      <c r="C1741" s="305" t="s">
        <v>36</v>
      </c>
      <c r="D1741" s="307">
        <v>117.04</v>
      </c>
    </row>
    <row r="1742" spans="1:4" ht="9" customHeight="1">
      <c r="A1742" s="305" t="s">
        <v>15494</v>
      </c>
      <c r="B1742" s="306" t="s">
        <v>6593</v>
      </c>
      <c r="C1742" s="305" t="s">
        <v>36</v>
      </c>
      <c r="D1742" s="307">
        <v>120.6</v>
      </c>
    </row>
    <row r="1743" spans="1:4" ht="9" customHeight="1">
      <c r="A1743" s="305" t="s">
        <v>15495</v>
      </c>
      <c r="B1743" s="306" t="s">
        <v>6594</v>
      </c>
      <c r="C1743" s="305" t="s">
        <v>36</v>
      </c>
      <c r="D1743" s="307">
        <v>149.61000000000001</v>
      </c>
    </row>
    <row r="1744" spans="1:4" ht="18" customHeight="1">
      <c r="A1744" s="305" t="s">
        <v>15496</v>
      </c>
      <c r="B1744" s="306" t="s">
        <v>6595</v>
      </c>
      <c r="C1744" s="305" t="s">
        <v>36</v>
      </c>
      <c r="D1744" s="307">
        <v>186.84</v>
      </c>
    </row>
    <row r="1745" spans="1:4" ht="9" customHeight="1">
      <c r="A1745" s="305" t="s">
        <v>15497</v>
      </c>
      <c r="B1745" s="306" t="s">
        <v>6596</v>
      </c>
      <c r="C1745" s="305" t="s">
        <v>36</v>
      </c>
      <c r="D1745" s="307">
        <v>173.76</v>
      </c>
    </row>
    <row r="1746" spans="1:4" ht="9" customHeight="1">
      <c r="A1746" s="305" t="s">
        <v>15498</v>
      </c>
      <c r="B1746" s="306" t="s">
        <v>6597</v>
      </c>
      <c r="C1746" s="305" t="s">
        <v>36</v>
      </c>
      <c r="D1746" s="307">
        <v>196.84</v>
      </c>
    </row>
    <row r="1747" spans="1:4" ht="9" customHeight="1">
      <c r="A1747" s="305" t="s">
        <v>15499</v>
      </c>
      <c r="B1747" s="306" t="s">
        <v>6598</v>
      </c>
      <c r="C1747" s="305" t="s">
        <v>36</v>
      </c>
      <c r="D1747" s="307">
        <v>201.24</v>
      </c>
    </row>
    <row r="1748" spans="1:4" ht="9" customHeight="1">
      <c r="A1748" s="305" t="s">
        <v>15500</v>
      </c>
      <c r="B1748" s="306" t="s">
        <v>6599</v>
      </c>
      <c r="C1748" s="305" t="s">
        <v>36</v>
      </c>
      <c r="D1748" s="307">
        <v>213.88</v>
      </c>
    </row>
    <row r="1749" spans="1:4" ht="9" customHeight="1">
      <c r="A1749" s="305" t="s">
        <v>15501</v>
      </c>
      <c r="B1749" s="306" t="s">
        <v>6600</v>
      </c>
      <c r="C1749" s="305" t="s">
        <v>36</v>
      </c>
      <c r="D1749" s="307">
        <v>302.14999999999998</v>
      </c>
    </row>
    <row r="1750" spans="1:4" ht="9" customHeight="1">
      <c r="A1750" s="305" t="s">
        <v>15502</v>
      </c>
      <c r="B1750" s="306" t="s">
        <v>6601</v>
      </c>
      <c r="C1750" s="305" t="s">
        <v>36</v>
      </c>
      <c r="D1750" s="307">
        <v>16.079999999999998</v>
      </c>
    </row>
    <row r="1751" spans="1:4" ht="9" customHeight="1">
      <c r="A1751" s="305" t="s">
        <v>15503</v>
      </c>
      <c r="B1751" s="306" t="s">
        <v>6602</v>
      </c>
      <c r="C1751" s="305" t="s">
        <v>36</v>
      </c>
      <c r="D1751" s="307">
        <v>21.24</v>
      </c>
    </row>
    <row r="1752" spans="1:4" ht="9" customHeight="1">
      <c r="A1752" s="305" t="s">
        <v>15504</v>
      </c>
      <c r="B1752" s="306" t="s">
        <v>6603</v>
      </c>
      <c r="C1752" s="305" t="s">
        <v>36</v>
      </c>
      <c r="D1752" s="307">
        <v>25.77</v>
      </c>
    </row>
    <row r="1753" spans="1:4" ht="9" customHeight="1">
      <c r="A1753" s="305" t="s">
        <v>15505</v>
      </c>
      <c r="B1753" s="306" t="s">
        <v>6658</v>
      </c>
      <c r="C1753" s="305" t="s">
        <v>3704</v>
      </c>
      <c r="D1753" s="307">
        <v>4.46</v>
      </c>
    </row>
    <row r="1754" spans="1:4" ht="9" customHeight="1">
      <c r="A1754" s="305" t="s">
        <v>15506</v>
      </c>
      <c r="B1754" s="306" t="s">
        <v>6659</v>
      </c>
      <c r="C1754" s="305" t="s">
        <v>3704</v>
      </c>
      <c r="D1754" s="307">
        <v>3.83</v>
      </c>
    </row>
    <row r="1755" spans="1:4" ht="9" customHeight="1">
      <c r="A1755" s="305" t="s">
        <v>15507</v>
      </c>
      <c r="B1755" s="306" t="s">
        <v>6660</v>
      </c>
      <c r="C1755" s="305" t="s">
        <v>36</v>
      </c>
      <c r="D1755" s="307">
        <v>0.66</v>
      </c>
    </row>
    <row r="1756" spans="1:4" ht="9" customHeight="1">
      <c r="A1756" s="305" t="s">
        <v>15508</v>
      </c>
      <c r="B1756" s="306" t="s">
        <v>6661</v>
      </c>
      <c r="C1756" s="305" t="s">
        <v>3704</v>
      </c>
      <c r="D1756" s="307">
        <v>12.47</v>
      </c>
    </row>
    <row r="1757" spans="1:4" ht="9" customHeight="1">
      <c r="A1757" s="305" t="s">
        <v>15509</v>
      </c>
      <c r="B1757" s="306" t="s">
        <v>6662</v>
      </c>
      <c r="C1757" s="305" t="s">
        <v>3704</v>
      </c>
      <c r="D1757" s="307">
        <v>3.51</v>
      </c>
    </row>
    <row r="1758" spans="1:4" ht="9" customHeight="1">
      <c r="A1758" s="305" t="s">
        <v>15510</v>
      </c>
      <c r="B1758" s="306" t="s">
        <v>6663</v>
      </c>
      <c r="C1758" s="305" t="s">
        <v>36</v>
      </c>
      <c r="D1758" s="307">
        <v>10.039999999999999</v>
      </c>
    </row>
    <row r="1759" spans="1:4" ht="9" customHeight="1">
      <c r="A1759" s="305" t="s">
        <v>15511</v>
      </c>
      <c r="B1759" s="306" t="s">
        <v>6664</v>
      </c>
      <c r="C1759" s="305" t="s">
        <v>36</v>
      </c>
      <c r="D1759" s="307">
        <v>11</v>
      </c>
    </row>
    <row r="1760" spans="1:4" ht="9" customHeight="1">
      <c r="A1760" s="305" t="s">
        <v>15512</v>
      </c>
      <c r="B1760" s="306" t="s">
        <v>6665</v>
      </c>
      <c r="C1760" s="305" t="s">
        <v>5115</v>
      </c>
      <c r="D1760" s="307">
        <v>121.86</v>
      </c>
    </row>
    <row r="1761" spans="1:4" ht="9" customHeight="1">
      <c r="A1761" s="305" t="s">
        <v>15513</v>
      </c>
      <c r="B1761" s="306" t="s">
        <v>6666</v>
      </c>
      <c r="C1761" s="305" t="s">
        <v>5115</v>
      </c>
      <c r="D1761" s="307">
        <v>126.93</v>
      </c>
    </row>
    <row r="1762" spans="1:4" ht="9" customHeight="1">
      <c r="A1762" s="305" t="s">
        <v>15514</v>
      </c>
      <c r="B1762" s="306" t="s">
        <v>6667</v>
      </c>
      <c r="C1762" s="305" t="s">
        <v>5115</v>
      </c>
      <c r="D1762" s="307">
        <v>127.56</v>
      </c>
    </row>
    <row r="1763" spans="1:4" ht="18" customHeight="1">
      <c r="A1763" s="305" t="s">
        <v>15515</v>
      </c>
      <c r="B1763" s="306" t="s">
        <v>6668</v>
      </c>
      <c r="C1763" s="305" t="s">
        <v>5115</v>
      </c>
      <c r="D1763" s="307">
        <v>128.19999999999999</v>
      </c>
    </row>
    <row r="1764" spans="1:4" ht="18" customHeight="1">
      <c r="A1764" s="305" t="s">
        <v>15516</v>
      </c>
      <c r="B1764" s="306" t="s">
        <v>6669</v>
      </c>
      <c r="C1764" s="305" t="s">
        <v>5115</v>
      </c>
      <c r="D1764" s="307">
        <v>128.83000000000001</v>
      </c>
    </row>
    <row r="1765" spans="1:4" ht="18" customHeight="1">
      <c r="A1765" s="305" t="s">
        <v>15517</v>
      </c>
      <c r="B1765" s="306" t="s">
        <v>6670</v>
      </c>
      <c r="C1765" s="305" t="s">
        <v>5115</v>
      </c>
      <c r="D1765" s="307">
        <v>130.1</v>
      </c>
    </row>
    <row r="1766" spans="1:4" ht="18" customHeight="1">
      <c r="A1766" s="305" t="s">
        <v>15518</v>
      </c>
      <c r="B1766" s="306" t="s">
        <v>6671</v>
      </c>
      <c r="C1766" s="305" t="s">
        <v>5115</v>
      </c>
      <c r="D1766" s="307">
        <v>131.36000000000001</v>
      </c>
    </row>
    <row r="1767" spans="1:4" ht="18" customHeight="1">
      <c r="A1767" s="305" t="s">
        <v>15519</v>
      </c>
      <c r="B1767" s="306" t="s">
        <v>6672</v>
      </c>
      <c r="C1767" s="305" t="s">
        <v>5115</v>
      </c>
      <c r="D1767" s="307">
        <v>133.27000000000001</v>
      </c>
    </row>
    <row r="1768" spans="1:4" ht="18" customHeight="1">
      <c r="A1768" s="305" t="s">
        <v>15520</v>
      </c>
      <c r="B1768" s="306" t="s">
        <v>6673</v>
      </c>
      <c r="C1768" s="305" t="s">
        <v>5115</v>
      </c>
      <c r="D1768" s="307">
        <v>123.76</v>
      </c>
    </row>
    <row r="1769" spans="1:4" ht="18" customHeight="1">
      <c r="A1769" s="305" t="s">
        <v>15521</v>
      </c>
      <c r="B1769" s="306" t="s">
        <v>6674</v>
      </c>
      <c r="C1769" s="305" t="s">
        <v>5115</v>
      </c>
      <c r="D1769" s="307">
        <v>134.53</v>
      </c>
    </row>
    <row r="1770" spans="1:4" ht="18" customHeight="1">
      <c r="A1770" s="305" t="s">
        <v>15522</v>
      </c>
      <c r="B1770" s="306" t="s">
        <v>6675</v>
      </c>
      <c r="C1770" s="305" t="s">
        <v>5115</v>
      </c>
      <c r="D1770" s="307">
        <v>124.4</v>
      </c>
    </row>
    <row r="1771" spans="1:4" ht="18" customHeight="1">
      <c r="A1771" s="305" t="s">
        <v>15523</v>
      </c>
      <c r="B1771" s="306" t="s">
        <v>6676</v>
      </c>
      <c r="C1771" s="305" t="s">
        <v>5115</v>
      </c>
      <c r="D1771" s="307">
        <v>125.66</v>
      </c>
    </row>
    <row r="1772" spans="1:4" ht="18" customHeight="1">
      <c r="A1772" s="305" t="s">
        <v>15524</v>
      </c>
      <c r="B1772" s="306" t="s">
        <v>6677</v>
      </c>
      <c r="C1772" s="305" t="s">
        <v>5115</v>
      </c>
      <c r="D1772" s="307">
        <v>126.3</v>
      </c>
    </row>
    <row r="1773" spans="1:4" ht="18" customHeight="1">
      <c r="A1773" s="305" t="s">
        <v>15525</v>
      </c>
      <c r="B1773" s="306" t="s">
        <v>6678</v>
      </c>
      <c r="C1773" s="305" t="s">
        <v>5115</v>
      </c>
      <c r="D1773" s="307">
        <v>69</v>
      </c>
    </row>
    <row r="1774" spans="1:4" ht="18" customHeight="1">
      <c r="A1774" s="305" t="s">
        <v>15526</v>
      </c>
      <c r="B1774" s="306" t="s">
        <v>6679</v>
      </c>
      <c r="C1774" s="305" t="s">
        <v>5115</v>
      </c>
      <c r="D1774" s="307">
        <v>67.900000000000006</v>
      </c>
    </row>
    <row r="1775" spans="1:4" ht="18" customHeight="1">
      <c r="A1775" s="305" t="s">
        <v>15527</v>
      </c>
      <c r="B1775" s="306" t="s">
        <v>6680</v>
      </c>
      <c r="C1775" s="305" t="s">
        <v>5115</v>
      </c>
      <c r="D1775" s="307">
        <v>120.76</v>
      </c>
    </row>
    <row r="1776" spans="1:4" ht="18" customHeight="1">
      <c r="A1776" s="305" t="s">
        <v>15528</v>
      </c>
      <c r="B1776" s="306" t="s">
        <v>6681</v>
      </c>
      <c r="C1776" s="305" t="s">
        <v>5115</v>
      </c>
      <c r="D1776" s="307">
        <v>125.83</v>
      </c>
    </row>
    <row r="1777" spans="1:4" ht="9" customHeight="1">
      <c r="A1777" s="305" t="s">
        <v>15529</v>
      </c>
      <c r="B1777" s="306" t="s">
        <v>6682</v>
      </c>
      <c r="C1777" s="305" t="s">
        <v>5115</v>
      </c>
      <c r="D1777" s="307">
        <v>126.47</v>
      </c>
    </row>
    <row r="1778" spans="1:4" ht="18" customHeight="1">
      <c r="A1778" s="305" t="s">
        <v>15530</v>
      </c>
      <c r="B1778" s="306" t="s">
        <v>6683</v>
      </c>
      <c r="C1778" s="305" t="s">
        <v>5115</v>
      </c>
      <c r="D1778" s="307">
        <v>127.1</v>
      </c>
    </row>
    <row r="1779" spans="1:4" ht="18" customHeight="1">
      <c r="A1779" s="305" t="s">
        <v>15531</v>
      </c>
      <c r="B1779" s="306" t="s">
        <v>6684</v>
      </c>
      <c r="C1779" s="305" t="s">
        <v>5115</v>
      </c>
      <c r="D1779" s="307">
        <v>127.73</v>
      </c>
    </row>
    <row r="1780" spans="1:4" ht="18" customHeight="1">
      <c r="A1780" s="305" t="s">
        <v>15532</v>
      </c>
      <c r="B1780" s="306" t="s">
        <v>6685</v>
      </c>
      <c r="C1780" s="305" t="s">
        <v>5115</v>
      </c>
      <c r="D1780" s="307">
        <v>129</v>
      </c>
    </row>
    <row r="1781" spans="1:4" ht="18" customHeight="1">
      <c r="A1781" s="305" t="s">
        <v>15533</v>
      </c>
      <c r="B1781" s="306" t="s">
        <v>6686</v>
      </c>
      <c r="C1781" s="305" t="s">
        <v>5115</v>
      </c>
      <c r="D1781" s="307">
        <v>130.27000000000001</v>
      </c>
    </row>
    <row r="1782" spans="1:4" ht="18" customHeight="1">
      <c r="A1782" s="305" t="s">
        <v>15534</v>
      </c>
      <c r="B1782" s="306" t="s">
        <v>6687</v>
      </c>
      <c r="C1782" s="305" t="s">
        <v>5115</v>
      </c>
      <c r="D1782" s="307">
        <v>132.16999999999999</v>
      </c>
    </row>
    <row r="1783" spans="1:4" ht="18" customHeight="1">
      <c r="A1783" s="305" t="s">
        <v>15535</v>
      </c>
      <c r="B1783" s="306" t="s">
        <v>6688</v>
      </c>
      <c r="C1783" s="305" t="s">
        <v>5115</v>
      </c>
      <c r="D1783" s="307">
        <v>122.66</v>
      </c>
    </row>
    <row r="1784" spans="1:4" ht="18" customHeight="1">
      <c r="A1784" s="305" t="s">
        <v>15536</v>
      </c>
      <c r="B1784" s="306" t="s">
        <v>6689</v>
      </c>
      <c r="C1784" s="305" t="s">
        <v>5115</v>
      </c>
      <c r="D1784" s="307">
        <v>133.43</v>
      </c>
    </row>
    <row r="1785" spans="1:4" ht="18" customHeight="1">
      <c r="A1785" s="305" t="s">
        <v>15537</v>
      </c>
      <c r="B1785" s="306" t="s">
        <v>6690</v>
      </c>
      <c r="C1785" s="305" t="s">
        <v>5115</v>
      </c>
      <c r="D1785" s="307">
        <v>123.3</v>
      </c>
    </row>
    <row r="1786" spans="1:4" ht="18" customHeight="1">
      <c r="A1786" s="305" t="s">
        <v>15538</v>
      </c>
      <c r="B1786" s="306" t="s">
        <v>6691</v>
      </c>
      <c r="C1786" s="305" t="s">
        <v>5115</v>
      </c>
      <c r="D1786" s="307">
        <v>124.57</v>
      </c>
    </row>
    <row r="1787" spans="1:4" ht="18" customHeight="1">
      <c r="A1787" s="305" t="s">
        <v>15539</v>
      </c>
      <c r="B1787" s="306" t="s">
        <v>6692</v>
      </c>
      <c r="C1787" s="305" t="s">
        <v>5115</v>
      </c>
      <c r="D1787" s="307">
        <v>125.2</v>
      </c>
    </row>
    <row r="1788" spans="1:4" ht="18" customHeight="1">
      <c r="A1788" s="305" t="s">
        <v>15540</v>
      </c>
      <c r="B1788" s="306" t="s">
        <v>6693</v>
      </c>
      <c r="C1788" s="305" t="s">
        <v>5115</v>
      </c>
      <c r="D1788" s="307">
        <v>31.7</v>
      </c>
    </row>
    <row r="1789" spans="1:4" ht="18" customHeight="1">
      <c r="A1789" s="305" t="s">
        <v>15541</v>
      </c>
      <c r="B1789" s="306" t="s">
        <v>6694</v>
      </c>
      <c r="C1789" s="305" t="s">
        <v>5115</v>
      </c>
      <c r="D1789" s="307">
        <v>41.15</v>
      </c>
    </row>
    <row r="1790" spans="1:4" ht="18" customHeight="1">
      <c r="A1790" s="305" t="s">
        <v>15542</v>
      </c>
      <c r="B1790" s="306" t="s">
        <v>6695</v>
      </c>
      <c r="C1790" s="305" t="s">
        <v>5115</v>
      </c>
      <c r="D1790" s="307">
        <v>41.76</v>
      </c>
    </row>
    <row r="1791" spans="1:4" ht="9" customHeight="1">
      <c r="A1791" s="305" t="s">
        <v>15543</v>
      </c>
      <c r="B1791" s="306" t="s">
        <v>6696</v>
      </c>
      <c r="C1791" s="305" t="s">
        <v>5115</v>
      </c>
      <c r="D1791" s="307">
        <v>41.82</v>
      </c>
    </row>
    <row r="1792" spans="1:4" ht="18" customHeight="1">
      <c r="A1792" s="305" t="s">
        <v>15544</v>
      </c>
      <c r="B1792" s="306" t="s">
        <v>6697</v>
      </c>
      <c r="C1792" s="305" t="s">
        <v>5115</v>
      </c>
      <c r="D1792" s="307">
        <v>41.94</v>
      </c>
    </row>
    <row r="1793" spans="1:4" ht="18" customHeight="1">
      <c r="A1793" s="305" t="s">
        <v>15545</v>
      </c>
      <c r="B1793" s="306" t="s">
        <v>6698</v>
      </c>
      <c r="C1793" s="305" t="s">
        <v>5115</v>
      </c>
      <c r="D1793" s="307">
        <v>42</v>
      </c>
    </row>
    <row r="1794" spans="1:4" ht="18" customHeight="1">
      <c r="A1794" s="305" t="s">
        <v>15546</v>
      </c>
      <c r="B1794" s="306" t="s">
        <v>6699</v>
      </c>
      <c r="C1794" s="305" t="s">
        <v>5115</v>
      </c>
      <c r="D1794" s="307">
        <v>42.12</v>
      </c>
    </row>
    <row r="1795" spans="1:4" ht="18" customHeight="1">
      <c r="A1795" s="305" t="s">
        <v>15547</v>
      </c>
      <c r="B1795" s="306" t="s">
        <v>6700</v>
      </c>
      <c r="C1795" s="305" t="s">
        <v>5115</v>
      </c>
      <c r="D1795" s="307">
        <v>42.24</v>
      </c>
    </row>
    <row r="1796" spans="1:4" ht="18" customHeight="1">
      <c r="A1796" s="305" t="s">
        <v>15548</v>
      </c>
      <c r="B1796" s="306" t="s">
        <v>6701</v>
      </c>
      <c r="C1796" s="305" t="s">
        <v>5115</v>
      </c>
      <c r="D1796" s="307">
        <v>42.49</v>
      </c>
    </row>
    <row r="1797" spans="1:4" ht="18" customHeight="1">
      <c r="A1797" s="305" t="s">
        <v>15549</v>
      </c>
      <c r="B1797" s="306" t="s">
        <v>6702</v>
      </c>
      <c r="C1797" s="305" t="s">
        <v>5115</v>
      </c>
      <c r="D1797" s="307">
        <v>41.33</v>
      </c>
    </row>
    <row r="1798" spans="1:4" ht="18" customHeight="1">
      <c r="A1798" s="305" t="s">
        <v>15550</v>
      </c>
      <c r="B1798" s="306" t="s">
        <v>6703</v>
      </c>
      <c r="C1798" s="305" t="s">
        <v>5115</v>
      </c>
      <c r="D1798" s="307">
        <v>42.67</v>
      </c>
    </row>
    <row r="1799" spans="1:4" ht="18" customHeight="1">
      <c r="A1799" s="305" t="s">
        <v>15551</v>
      </c>
      <c r="B1799" s="306" t="s">
        <v>6704</v>
      </c>
      <c r="C1799" s="305" t="s">
        <v>5115</v>
      </c>
      <c r="D1799" s="307">
        <v>41.45</v>
      </c>
    </row>
    <row r="1800" spans="1:4" ht="18" customHeight="1">
      <c r="A1800" s="305" t="s">
        <v>15552</v>
      </c>
      <c r="B1800" s="306" t="s">
        <v>6705</v>
      </c>
      <c r="C1800" s="305" t="s">
        <v>5115</v>
      </c>
      <c r="D1800" s="307">
        <v>41.57</v>
      </c>
    </row>
    <row r="1801" spans="1:4" ht="18" customHeight="1">
      <c r="A1801" s="305" t="s">
        <v>15553</v>
      </c>
      <c r="B1801" s="306" t="s">
        <v>6706</v>
      </c>
      <c r="C1801" s="305" t="s">
        <v>5115</v>
      </c>
      <c r="D1801" s="307">
        <v>41.63</v>
      </c>
    </row>
    <row r="1802" spans="1:4" ht="18" customHeight="1">
      <c r="A1802" s="305" t="s">
        <v>15554</v>
      </c>
      <c r="B1802" s="306" t="s">
        <v>11178</v>
      </c>
      <c r="C1802" s="305" t="s">
        <v>5115</v>
      </c>
      <c r="D1802" s="307">
        <v>82.64</v>
      </c>
    </row>
    <row r="1803" spans="1:4" ht="18" customHeight="1">
      <c r="A1803" s="305" t="s">
        <v>15555</v>
      </c>
      <c r="B1803" s="306" t="s">
        <v>11179</v>
      </c>
      <c r="C1803" s="305" t="s">
        <v>5115</v>
      </c>
      <c r="D1803" s="307">
        <v>82.64</v>
      </c>
    </row>
    <row r="1804" spans="1:4" ht="18" customHeight="1">
      <c r="A1804" s="305" t="s">
        <v>15556</v>
      </c>
      <c r="B1804" s="306" t="s">
        <v>6707</v>
      </c>
      <c r="C1804" s="305" t="s">
        <v>5115</v>
      </c>
      <c r="D1804" s="307">
        <v>120.93</v>
      </c>
    </row>
    <row r="1805" spans="1:4" ht="18" customHeight="1">
      <c r="A1805" s="305" t="s">
        <v>15557</v>
      </c>
      <c r="B1805" s="306" t="s">
        <v>6708</v>
      </c>
      <c r="C1805" s="305" t="s">
        <v>5115</v>
      </c>
      <c r="D1805" s="307">
        <v>93.81</v>
      </c>
    </row>
    <row r="1806" spans="1:4" ht="18" customHeight="1">
      <c r="A1806" s="305" t="s">
        <v>15558</v>
      </c>
      <c r="B1806" s="306" t="s">
        <v>6709</v>
      </c>
      <c r="C1806" s="305" t="s">
        <v>5115</v>
      </c>
      <c r="D1806" s="307">
        <v>202.37</v>
      </c>
    </row>
    <row r="1807" spans="1:4" ht="18" customHeight="1">
      <c r="A1807" s="305" t="s">
        <v>15559</v>
      </c>
      <c r="B1807" s="306" t="s">
        <v>6710</v>
      </c>
      <c r="C1807" s="305" t="s">
        <v>5115</v>
      </c>
      <c r="D1807" s="307">
        <v>122.4</v>
      </c>
    </row>
    <row r="1808" spans="1:4" ht="18" customHeight="1">
      <c r="A1808" s="305" t="s">
        <v>15560</v>
      </c>
      <c r="B1808" s="306" t="s">
        <v>6711</v>
      </c>
      <c r="C1808" s="305" t="s">
        <v>5115</v>
      </c>
      <c r="D1808" s="307">
        <v>94.79</v>
      </c>
    </row>
    <row r="1809" spans="1:4" ht="18" customHeight="1">
      <c r="A1809" s="305" t="s">
        <v>15561</v>
      </c>
      <c r="B1809" s="306" t="s">
        <v>6712</v>
      </c>
      <c r="C1809" s="305" t="s">
        <v>5115</v>
      </c>
      <c r="D1809" s="307">
        <v>205.31</v>
      </c>
    </row>
    <row r="1810" spans="1:4" ht="18" customHeight="1">
      <c r="A1810" s="305" t="s">
        <v>15562</v>
      </c>
      <c r="B1810" s="306" t="s">
        <v>6713</v>
      </c>
      <c r="C1810" s="305" t="s">
        <v>5115</v>
      </c>
      <c r="D1810" s="307">
        <v>70.680000000000007</v>
      </c>
    </row>
    <row r="1811" spans="1:4" ht="18" customHeight="1">
      <c r="A1811" s="305" t="s">
        <v>15563</v>
      </c>
      <c r="B1811" s="306" t="s">
        <v>6714</v>
      </c>
      <c r="C1811" s="305" t="s">
        <v>5115</v>
      </c>
      <c r="D1811" s="307">
        <v>49.13</v>
      </c>
    </row>
    <row r="1812" spans="1:4" ht="18" customHeight="1">
      <c r="A1812" s="305" t="s">
        <v>15564</v>
      </c>
      <c r="B1812" s="306" t="s">
        <v>6715</v>
      </c>
      <c r="C1812" s="305" t="s">
        <v>6716</v>
      </c>
      <c r="D1812" s="307">
        <v>16.43</v>
      </c>
    </row>
    <row r="1813" spans="1:4" ht="18" customHeight="1">
      <c r="A1813" s="305" t="s">
        <v>15565</v>
      </c>
      <c r="B1813" s="306" t="s">
        <v>6717</v>
      </c>
      <c r="C1813" s="305" t="s">
        <v>6716</v>
      </c>
      <c r="D1813" s="307">
        <v>21.91</v>
      </c>
    </row>
    <row r="1814" spans="1:4" ht="18" customHeight="1">
      <c r="A1814" s="305" t="s">
        <v>15566</v>
      </c>
      <c r="B1814" s="306" t="s">
        <v>6718</v>
      </c>
      <c r="C1814" s="305" t="s">
        <v>6716</v>
      </c>
      <c r="D1814" s="307">
        <v>84.65</v>
      </c>
    </row>
    <row r="1815" spans="1:4" ht="9" customHeight="1">
      <c r="A1815" s="305" t="s">
        <v>15567</v>
      </c>
      <c r="B1815" s="306" t="s">
        <v>6719</v>
      </c>
      <c r="C1815" s="305" t="s">
        <v>6716</v>
      </c>
      <c r="D1815" s="307">
        <v>39.76</v>
      </c>
    </row>
    <row r="1816" spans="1:4" ht="9" customHeight="1">
      <c r="A1816" s="305" t="s">
        <v>15568</v>
      </c>
      <c r="B1816" s="306" t="s">
        <v>6720</v>
      </c>
      <c r="C1816" s="305" t="s">
        <v>6716</v>
      </c>
      <c r="D1816" s="307">
        <v>119.27</v>
      </c>
    </row>
    <row r="1817" spans="1:4" ht="9" customHeight="1">
      <c r="A1817" s="305" t="s">
        <v>15569</v>
      </c>
      <c r="B1817" s="306" t="s">
        <v>6721</v>
      </c>
      <c r="C1817" s="305" t="s">
        <v>6716</v>
      </c>
      <c r="D1817" s="307">
        <v>59.64</v>
      </c>
    </row>
    <row r="1818" spans="1:4" ht="9" customHeight="1">
      <c r="A1818" s="305" t="s">
        <v>15570</v>
      </c>
      <c r="B1818" s="306" t="s">
        <v>6722</v>
      </c>
      <c r="C1818" s="305" t="s">
        <v>5115</v>
      </c>
      <c r="D1818" s="307">
        <v>4.7699999999999996</v>
      </c>
    </row>
    <row r="1819" spans="1:4" ht="9" customHeight="1">
      <c r="A1819" s="305" t="s">
        <v>15571</v>
      </c>
      <c r="B1819" s="306" t="s">
        <v>6723</v>
      </c>
      <c r="C1819" s="305" t="s">
        <v>5115</v>
      </c>
      <c r="D1819" s="307">
        <v>4.97</v>
      </c>
    </row>
    <row r="1820" spans="1:4" ht="9" customHeight="1">
      <c r="A1820" s="305" t="s">
        <v>15572</v>
      </c>
      <c r="B1820" s="306" t="s">
        <v>6724</v>
      </c>
      <c r="C1820" s="305" t="s">
        <v>5115</v>
      </c>
      <c r="D1820" s="307">
        <v>5.43</v>
      </c>
    </row>
    <row r="1821" spans="1:4" ht="18" customHeight="1">
      <c r="A1821" s="305" t="s">
        <v>15573</v>
      </c>
      <c r="B1821" s="306" t="s">
        <v>6725</v>
      </c>
      <c r="C1821" s="305" t="s">
        <v>5115</v>
      </c>
      <c r="D1821" s="307">
        <v>5.66</v>
      </c>
    </row>
    <row r="1822" spans="1:4" ht="18" customHeight="1">
      <c r="A1822" s="305" t="s">
        <v>15574</v>
      </c>
      <c r="B1822" s="306" t="s">
        <v>6726</v>
      </c>
      <c r="C1822" s="305" t="s">
        <v>5115</v>
      </c>
      <c r="D1822" s="307">
        <v>5.95</v>
      </c>
    </row>
    <row r="1823" spans="1:4" ht="18" customHeight="1">
      <c r="A1823" s="305" t="s">
        <v>15575</v>
      </c>
      <c r="B1823" s="306" t="s">
        <v>6727</v>
      </c>
      <c r="C1823" s="305" t="s">
        <v>5115</v>
      </c>
      <c r="D1823" s="307">
        <v>29.68</v>
      </c>
    </row>
    <row r="1824" spans="1:4" ht="18" customHeight="1">
      <c r="A1824" s="305" t="s">
        <v>15576</v>
      </c>
      <c r="B1824" s="306" t="s">
        <v>6728</v>
      </c>
      <c r="C1824" s="305" t="s">
        <v>5115</v>
      </c>
      <c r="D1824" s="307">
        <v>30.65</v>
      </c>
    </row>
    <row r="1825" spans="1:4" ht="18" customHeight="1">
      <c r="A1825" s="305" t="s">
        <v>15577</v>
      </c>
      <c r="B1825" s="306" t="s">
        <v>6729</v>
      </c>
      <c r="C1825" s="305" t="s">
        <v>5115</v>
      </c>
      <c r="D1825" s="307">
        <v>32.15</v>
      </c>
    </row>
    <row r="1826" spans="1:4" ht="18" customHeight="1">
      <c r="A1826" s="305" t="s">
        <v>15578</v>
      </c>
      <c r="B1826" s="306" t="s">
        <v>6730</v>
      </c>
      <c r="C1826" s="305" t="s">
        <v>5115</v>
      </c>
      <c r="D1826" s="307">
        <v>33.79</v>
      </c>
    </row>
    <row r="1827" spans="1:4" ht="18" customHeight="1">
      <c r="A1827" s="305" t="s">
        <v>15579</v>
      </c>
      <c r="B1827" s="306" t="s">
        <v>6731</v>
      </c>
      <c r="C1827" s="305" t="s">
        <v>5115</v>
      </c>
      <c r="D1827" s="307">
        <v>35.64</v>
      </c>
    </row>
    <row r="1828" spans="1:4" ht="18" customHeight="1">
      <c r="A1828" s="305" t="s">
        <v>15580</v>
      </c>
      <c r="B1828" s="306" t="s">
        <v>6732</v>
      </c>
      <c r="C1828" s="305" t="s">
        <v>5115</v>
      </c>
      <c r="D1828" s="307">
        <v>36.619999999999997</v>
      </c>
    </row>
    <row r="1829" spans="1:4" ht="18" customHeight="1">
      <c r="A1829" s="305" t="s">
        <v>15581</v>
      </c>
      <c r="B1829" s="306" t="s">
        <v>6733</v>
      </c>
      <c r="C1829" s="305" t="s">
        <v>5115</v>
      </c>
      <c r="D1829" s="307">
        <v>37.64</v>
      </c>
    </row>
    <row r="1830" spans="1:4" ht="18" customHeight="1">
      <c r="A1830" s="305" t="s">
        <v>15582</v>
      </c>
      <c r="B1830" s="306" t="s">
        <v>6734</v>
      </c>
      <c r="C1830" s="305" t="s">
        <v>5115</v>
      </c>
      <c r="D1830" s="307">
        <v>38.950000000000003</v>
      </c>
    </row>
    <row r="1831" spans="1:4" ht="18" customHeight="1">
      <c r="A1831" s="305" t="s">
        <v>15583</v>
      </c>
      <c r="B1831" s="306" t="s">
        <v>6735</v>
      </c>
      <c r="C1831" s="305" t="s">
        <v>5115</v>
      </c>
      <c r="D1831" s="307">
        <v>40.1</v>
      </c>
    </row>
    <row r="1832" spans="1:4" ht="18" customHeight="1">
      <c r="A1832" s="305" t="s">
        <v>15584</v>
      </c>
      <c r="B1832" s="306" t="s">
        <v>6736</v>
      </c>
      <c r="C1832" s="305" t="s">
        <v>5115</v>
      </c>
      <c r="D1832" s="307">
        <v>41.29</v>
      </c>
    </row>
    <row r="1833" spans="1:4" ht="18" customHeight="1">
      <c r="A1833" s="305" t="s">
        <v>15585</v>
      </c>
      <c r="B1833" s="306" t="s">
        <v>6737</v>
      </c>
      <c r="C1833" s="305" t="s">
        <v>5115</v>
      </c>
      <c r="D1833" s="307">
        <v>6.2</v>
      </c>
    </row>
    <row r="1834" spans="1:4" ht="18" customHeight="1">
      <c r="A1834" s="305" t="s">
        <v>15586</v>
      </c>
      <c r="B1834" s="306" t="s">
        <v>6738</v>
      </c>
      <c r="C1834" s="305" t="s">
        <v>5115</v>
      </c>
      <c r="D1834" s="307">
        <v>6.48</v>
      </c>
    </row>
    <row r="1835" spans="1:4" ht="18" customHeight="1">
      <c r="A1835" s="305" t="s">
        <v>15587</v>
      </c>
      <c r="B1835" s="306" t="s">
        <v>6739</v>
      </c>
      <c r="C1835" s="305" t="s">
        <v>5115</v>
      </c>
      <c r="D1835" s="307">
        <v>6.92</v>
      </c>
    </row>
    <row r="1836" spans="1:4" ht="18" customHeight="1">
      <c r="A1836" s="305" t="s">
        <v>15588</v>
      </c>
      <c r="B1836" s="306" t="s">
        <v>6740</v>
      </c>
      <c r="C1836" s="305" t="s">
        <v>5115</v>
      </c>
      <c r="D1836" s="307">
        <v>7.23</v>
      </c>
    </row>
    <row r="1837" spans="1:4" ht="18" customHeight="1">
      <c r="A1837" s="305" t="s">
        <v>15589</v>
      </c>
      <c r="B1837" s="306" t="s">
        <v>6741</v>
      </c>
      <c r="C1837" s="305" t="s">
        <v>5115</v>
      </c>
      <c r="D1837" s="307">
        <v>7.49</v>
      </c>
    </row>
    <row r="1838" spans="1:4" ht="18" customHeight="1">
      <c r="A1838" s="305" t="s">
        <v>15590</v>
      </c>
      <c r="B1838" s="306" t="s">
        <v>6742</v>
      </c>
      <c r="C1838" s="305" t="s">
        <v>5115</v>
      </c>
      <c r="D1838" s="307">
        <v>7.82</v>
      </c>
    </row>
    <row r="1839" spans="1:4" ht="18" customHeight="1">
      <c r="A1839" s="305" t="s">
        <v>15591</v>
      </c>
      <c r="B1839" s="306" t="s">
        <v>6743</v>
      </c>
      <c r="C1839" s="305" t="s">
        <v>5115</v>
      </c>
      <c r="D1839" s="307">
        <v>8.15</v>
      </c>
    </row>
    <row r="1840" spans="1:4" ht="18" customHeight="1">
      <c r="A1840" s="305" t="s">
        <v>15592</v>
      </c>
      <c r="B1840" s="306" t="s">
        <v>6744</v>
      </c>
      <c r="C1840" s="305" t="s">
        <v>5115</v>
      </c>
      <c r="D1840" s="307">
        <v>8.65</v>
      </c>
    </row>
    <row r="1841" spans="1:4" ht="18" customHeight="1">
      <c r="A1841" s="305" t="s">
        <v>15593</v>
      </c>
      <c r="B1841" s="306" t="s">
        <v>6745</v>
      </c>
      <c r="C1841" s="305" t="s">
        <v>5115</v>
      </c>
      <c r="D1841" s="307">
        <v>8.9700000000000006</v>
      </c>
    </row>
    <row r="1842" spans="1:4" ht="18" customHeight="1">
      <c r="A1842" s="305" t="s">
        <v>15594</v>
      </c>
      <c r="B1842" s="306" t="s">
        <v>6746</v>
      </c>
      <c r="C1842" s="305" t="s">
        <v>5115</v>
      </c>
      <c r="D1842" s="307">
        <v>9.2899999999999991</v>
      </c>
    </row>
    <row r="1843" spans="1:4" ht="18" customHeight="1">
      <c r="A1843" s="305" t="s">
        <v>15595</v>
      </c>
      <c r="B1843" s="306" t="s">
        <v>6747</v>
      </c>
      <c r="C1843" s="305" t="s">
        <v>5115</v>
      </c>
      <c r="D1843" s="307">
        <v>9.6199999999999992</v>
      </c>
    </row>
    <row r="1844" spans="1:4" ht="18" customHeight="1">
      <c r="A1844" s="305" t="s">
        <v>15596</v>
      </c>
      <c r="B1844" s="306" t="s">
        <v>6748</v>
      </c>
      <c r="C1844" s="305" t="s">
        <v>5115</v>
      </c>
      <c r="D1844" s="307">
        <v>9.9</v>
      </c>
    </row>
    <row r="1845" spans="1:4" ht="18" customHeight="1">
      <c r="A1845" s="305" t="s">
        <v>15597</v>
      </c>
      <c r="B1845" s="306" t="s">
        <v>6749</v>
      </c>
      <c r="C1845" s="305" t="s">
        <v>5115</v>
      </c>
      <c r="D1845" s="307">
        <v>10.44</v>
      </c>
    </row>
    <row r="1846" spans="1:4" ht="18" customHeight="1">
      <c r="A1846" s="305" t="s">
        <v>15598</v>
      </c>
      <c r="B1846" s="306" t="s">
        <v>6750</v>
      </c>
      <c r="C1846" s="305" t="s">
        <v>5115</v>
      </c>
      <c r="D1846" s="307">
        <v>10.78</v>
      </c>
    </row>
    <row r="1847" spans="1:4" ht="18" customHeight="1">
      <c r="A1847" s="305" t="s">
        <v>15599</v>
      </c>
      <c r="B1847" s="306" t="s">
        <v>6751</v>
      </c>
      <c r="C1847" s="305" t="s">
        <v>5115</v>
      </c>
      <c r="D1847" s="307">
        <v>11.11</v>
      </c>
    </row>
    <row r="1848" spans="1:4" ht="18" customHeight="1">
      <c r="A1848" s="305" t="s">
        <v>15600</v>
      </c>
      <c r="B1848" s="306" t="s">
        <v>6752</v>
      </c>
      <c r="C1848" s="305" t="s">
        <v>5115</v>
      </c>
      <c r="D1848" s="307">
        <v>11.46</v>
      </c>
    </row>
    <row r="1849" spans="1:4" ht="18" customHeight="1">
      <c r="A1849" s="305" t="s">
        <v>15601</v>
      </c>
      <c r="B1849" s="306" t="s">
        <v>6753</v>
      </c>
      <c r="C1849" s="305" t="s">
        <v>5115</v>
      </c>
      <c r="D1849" s="307">
        <v>11.81</v>
      </c>
    </row>
    <row r="1850" spans="1:4" ht="18" customHeight="1">
      <c r="A1850" s="305" t="s">
        <v>15602</v>
      </c>
      <c r="B1850" s="306" t="s">
        <v>6754</v>
      </c>
      <c r="C1850" s="305" t="s">
        <v>5115</v>
      </c>
      <c r="D1850" s="307">
        <v>12.37</v>
      </c>
    </row>
    <row r="1851" spans="1:4" ht="18" customHeight="1">
      <c r="A1851" s="305" t="s">
        <v>15603</v>
      </c>
      <c r="B1851" s="306" t="s">
        <v>6755</v>
      </c>
      <c r="C1851" s="305" t="s">
        <v>5115</v>
      </c>
      <c r="D1851" s="307">
        <v>12.72</v>
      </c>
    </row>
    <row r="1852" spans="1:4" ht="18" customHeight="1">
      <c r="A1852" s="305" t="s">
        <v>15604</v>
      </c>
      <c r="B1852" s="306" t="s">
        <v>6756</v>
      </c>
      <c r="C1852" s="305" t="s">
        <v>5115</v>
      </c>
      <c r="D1852" s="307">
        <v>13.08</v>
      </c>
    </row>
    <row r="1853" spans="1:4" ht="18" customHeight="1">
      <c r="A1853" s="305" t="s">
        <v>15605</v>
      </c>
      <c r="B1853" s="306" t="s">
        <v>6757</v>
      </c>
      <c r="C1853" s="305" t="s">
        <v>5115</v>
      </c>
      <c r="D1853" s="307">
        <v>4.1399999999999997</v>
      </c>
    </row>
    <row r="1854" spans="1:4" ht="18" customHeight="1">
      <c r="A1854" s="305" t="s">
        <v>15606</v>
      </c>
      <c r="B1854" s="306" t="s">
        <v>6758</v>
      </c>
      <c r="C1854" s="305" t="s">
        <v>5115</v>
      </c>
      <c r="D1854" s="307">
        <v>13.44</v>
      </c>
    </row>
    <row r="1855" spans="1:4" ht="18" customHeight="1">
      <c r="A1855" s="305" t="s">
        <v>15607</v>
      </c>
      <c r="B1855" s="306" t="s">
        <v>6759</v>
      </c>
      <c r="C1855" s="305" t="s">
        <v>5115</v>
      </c>
      <c r="D1855" s="307">
        <v>13.87</v>
      </c>
    </row>
    <row r="1856" spans="1:4" ht="18" customHeight="1">
      <c r="A1856" s="305" t="s">
        <v>15608</v>
      </c>
      <c r="B1856" s="306" t="s">
        <v>6760</v>
      </c>
      <c r="C1856" s="305" t="s">
        <v>5115</v>
      </c>
      <c r="D1856" s="307">
        <v>14.47</v>
      </c>
    </row>
    <row r="1857" spans="1:4" ht="18" customHeight="1">
      <c r="A1857" s="305" t="s">
        <v>15609</v>
      </c>
      <c r="B1857" s="306" t="s">
        <v>6761</v>
      </c>
      <c r="C1857" s="305" t="s">
        <v>5115</v>
      </c>
      <c r="D1857" s="307">
        <v>14.87</v>
      </c>
    </row>
    <row r="1858" spans="1:4" ht="18" customHeight="1">
      <c r="A1858" s="305" t="s">
        <v>15610</v>
      </c>
      <c r="B1858" s="306" t="s">
        <v>6762</v>
      </c>
      <c r="C1858" s="305" t="s">
        <v>5115</v>
      </c>
      <c r="D1858" s="307">
        <v>15.34</v>
      </c>
    </row>
    <row r="1859" spans="1:4" ht="18" customHeight="1">
      <c r="A1859" s="305" t="s">
        <v>15611</v>
      </c>
      <c r="B1859" s="306" t="s">
        <v>6763</v>
      </c>
      <c r="C1859" s="305" t="s">
        <v>5115</v>
      </c>
      <c r="D1859" s="307">
        <v>15.79</v>
      </c>
    </row>
    <row r="1860" spans="1:4" ht="18" customHeight="1">
      <c r="A1860" s="305" t="s">
        <v>15612</v>
      </c>
      <c r="B1860" s="306" t="s">
        <v>6764</v>
      </c>
      <c r="C1860" s="305" t="s">
        <v>5115</v>
      </c>
      <c r="D1860" s="307">
        <v>16.3</v>
      </c>
    </row>
    <row r="1861" spans="1:4" ht="18" customHeight="1">
      <c r="A1861" s="305" t="s">
        <v>15613</v>
      </c>
      <c r="B1861" s="306" t="s">
        <v>6765</v>
      </c>
      <c r="C1861" s="305" t="s">
        <v>5115</v>
      </c>
      <c r="D1861" s="307">
        <v>17.05</v>
      </c>
    </row>
    <row r="1862" spans="1:4" ht="18" customHeight="1">
      <c r="A1862" s="305" t="s">
        <v>15614</v>
      </c>
      <c r="B1862" s="306" t="s">
        <v>6766</v>
      </c>
      <c r="C1862" s="305" t="s">
        <v>5115</v>
      </c>
      <c r="D1862" s="307">
        <v>17.61</v>
      </c>
    </row>
    <row r="1863" spans="1:4" ht="18" customHeight="1">
      <c r="A1863" s="305" t="s">
        <v>15615</v>
      </c>
      <c r="B1863" s="306" t="s">
        <v>6767</v>
      </c>
      <c r="C1863" s="305" t="s">
        <v>5115</v>
      </c>
      <c r="D1863" s="307">
        <v>18.38</v>
      </c>
    </row>
    <row r="1864" spans="1:4" ht="18" customHeight="1">
      <c r="A1864" s="305" t="s">
        <v>15616</v>
      </c>
      <c r="B1864" s="306" t="s">
        <v>6768</v>
      </c>
      <c r="C1864" s="305" t="s">
        <v>5115</v>
      </c>
      <c r="D1864" s="307">
        <v>4.33</v>
      </c>
    </row>
    <row r="1865" spans="1:4" ht="18" customHeight="1">
      <c r="A1865" s="305" t="s">
        <v>15617</v>
      </c>
      <c r="B1865" s="306" t="s">
        <v>6769</v>
      </c>
      <c r="C1865" s="305" t="s">
        <v>5115</v>
      </c>
      <c r="D1865" s="307">
        <v>19.14</v>
      </c>
    </row>
    <row r="1866" spans="1:4" ht="18" customHeight="1">
      <c r="A1866" s="305" t="s">
        <v>15618</v>
      </c>
      <c r="B1866" s="306" t="s">
        <v>6770</v>
      </c>
      <c r="C1866" s="305" t="s">
        <v>5115</v>
      </c>
      <c r="D1866" s="307">
        <v>20.07</v>
      </c>
    </row>
    <row r="1867" spans="1:4" ht="18" customHeight="1">
      <c r="A1867" s="305" t="s">
        <v>15619</v>
      </c>
      <c r="B1867" s="306" t="s">
        <v>6771</v>
      </c>
      <c r="C1867" s="305" t="s">
        <v>5115</v>
      </c>
      <c r="D1867" s="307">
        <v>21.12</v>
      </c>
    </row>
    <row r="1868" spans="1:4" ht="18" customHeight="1">
      <c r="A1868" s="305" t="s">
        <v>15620</v>
      </c>
      <c r="B1868" s="306" t="s">
        <v>6772</v>
      </c>
      <c r="C1868" s="305" t="s">
        <v>5115</v>
      </c>
      <c r="D1868" s="307">
        <v>22.03</v>
      </c>
    </row>
    <row r="1869" spans="1:4" ht="18" customHeight="1">
      <c r="A1869" s="305" t="s">
        <v>15621</v>
      </c>
      <c r="B1869" s="306" t="s">
        <v>6773</v>
      </c>
      <c r="C1869" s="305" t="s">
        <v>5115</v>
      </c>
      <c r="D1869" s="307">
        <v>23.01</v>
      </c>
    </row>
    <row r="1870" spans="1:4" ht="18" customHeight="1">
      <c r="A1870" s="305" t="s">
        <v>15622</v>
      </c>
      <c r="B1870" s="306" t="s">
        <v>6774</v>
      </c>
      <c r="C1870" s="305" t="s">
        <v>5115</v>
      </c>
      <c r="D1870" s="307">
        <v>24.03</v>
      </c>
    </row>
    <row r="1871" spans="1:4" ht="18" customHeight="1">
      <c r="A1871" s="305" t="s">
        <v>15623</v>
      </c>
      <c r="B1871" s="306" t="s">
        <v>6775</v>
      </c>
      <c r="C1871" s="305" t="s">
        <v>5115</v>
      </c>
      <c r="D1871" s="307">
        <v>25.11</v>
      </c>
    </row>
    <row r="1872" spans="1:4" ht="18" customHeight="1">
      <c r="A1872" s="305" t="s">
        <v>15624</v>
      </c>
      <c r="B1872" s="306" t="s">
        <v>6776</v>
      </c>
      <c r="C1872" s="305" t="s">
        <v>5115</v>
      </c>
      <c r="D1872" s="307">
        <v>26.37</v>
      </c>
    </row>
    <row r="1873" spans="1:4" ht="18" customHeight="1">
      <c r="A1873" s="305" t="s">
        <v>15625</v>
      </c>
      <c r="B1873" s="306" t="s">
        <v>6777</v>
      </c>
      <c r="C1873" s="305" t="s">
        <v>5115</v>
      </c>
      <c r="D1873" s="307">
        <v>27.37</v>
      </c>
    </row>
    <row r="1874" spans="1:4" ht="18" customHeight="1">
      <c r="A1874" s="305" t="s">
        <v>15626</v>
      </c>
      <c r="B1874" s="306" t="s">
        <v>6778</v>
      </c>
      <c r="C1874" s="305" t="s">
        <v>5115</v>
      </c>
      <c r="D1874" s="307">
        <v>28.37</v>
      </c>
    </row>
    <row r="1875" spans="1:4" ht="18" customHeight="1">
      <c r="A1875" s="305" t="s">
        <v>15627</v>
      </c>
      <c r="B1875" s="306" t="s">
        <v>6779</v>
      </c>
      <c r="C1875" s="305" t="s">
        <v>5115</v>
      </c>
      <c r="D1875" s="307">
        <v>4.5199999999999996</v>
      </c>
    </row>
    <row r="1876" spans="1:4" ht="18" customHeight="1">
      <c r="A1876" s="305" t="s">
        <v>15628</v>
      </c>
      <c r="B1876" s="306" t="s">
        <v>6780</v>
      </c>
      <c r="C1876" s="305" t="s">
        <v>5115</v>
      </c>
      <c r="D1876" s="307">
        <v>4.1100000000000003</v>
      </c>
    </row>
    <row r="1877" spans="1:4" ht="18" customHeight="1">
      <c r="A1877" s="305" t="s">
        <v>15629</v>
      </c>
      <c r="B1877" s="306" t="s">
        <v>6781</v>
      </c>
      <c r="C1877" s="305" t="s">
        <v>5115</v>
      </c>
      <c r="D1877" s="307">
        <v>6.77</v>
      </c>
    </row>
    <row r="1878" spans="1:4" ht="18" customHeight="1">
      <c r="A1878" s="305" t="s">
        <v>15630</v>
      </c>
      <c r="B1878" s="306" t="s">
        <v>6782</v>
      </c>
      <c r="C1878" s="305" t="s">
        <v>5115</v>
      </c>
      <c r="D1878" s="307">
        <v>7.23</v>
      </c>
    </row>
    <row r="1879" spans="1:4" ht="18" customHeight="1">
      <c r="A1879" s="305" t="s">
        <v>15631</v>
      </c>
      <c r="B1879" s="306" t="s">
        <v>6783</v>
      </c>
      <c r="C1879" s="305" t="s">
        <v>5115</v>
      </c>
      <c r="D1879" s="307">
        <v>7.78</v>
      </c>
    </row>
    <row r="1880" spans="1:4" ht="18" customHeight="1">
      <c r="A1880" s="305" t="s">
        <v>15632</v>
      </c>
      <c r="B1880" s="306" t="s">
        <v>6784</v>
      </c>
      <c r="C1880" s="305" t="s">
        <v>5115</v>
      </c>
      <c r="D1880" s="307">
        <v>8.1199999999999992</v>
      </c>
    </row>
    <row r="1881" spans="1:4" ht="18" customHeight="1">
      <c r="A1881" s="305" t="s">
        <v>15633</v>
      </c>
      <c r="B1881" s="306" t="s">
        <v>6785</v>
      </c>
      <c r="C1881" s="305" t="s">
        <v>5115</v>
      </c>
      <c r="D1881" s="307">
        <v>8.48</v>
      </c>
    </row>
    <row r="1882" spans="1:4" ht="18" customHeight="1">
      <c r="A1882" s="305" t="s">
        <v>15634</v>
      </c>
      <c r="B1882" s="306" t="s">
        <v>6786</v>
      </c>
      <c r="C1882" s="305" t="s">
        <v>5115</v>
      </c>
      <c r="D1882" s="307">
        <v>8.9</v>
      </c>
    </row>
    <row r="1883" spans="1:4" ht="18" customHeight="1">
      <c r="A1883" s="305" t="s">
        <v>15635</v>
      </c>
      <c r="B1883" s="306" t="s">
        <v>6787</v>
      </c>
      <c r="C1883" s="305" t="s">
        <v>5115</v>
      </c>
      <c r="D1883" s="307">
        <v>9.3000000000000007</v>
      </c>
    </row>
    <row r="1884" spans="1:4" ht="18" customHeight="1">
      <c r="A1884" s="305" t="s">
        <v>15636</v>
      </c>
      <c r="B1884" s="306" t="s">
        <v>6788</v>
      </c>
      <c r="C1884" s="305" t="s">
        <v>5115</v>
      </c>
      <c r="D1884" s="307">
        <v>9.8699999999999992</v>
      </c>
    </row>
    <row r="1885" spans="1:4" ht="18" customHeight="1">
      <c r="A1885" s="305" t="s">
        <v>15637</v>
      </c>
      <c r="B1885" s="306" t="s">
        <v>6789</v>
      </c>
      <c r="C1885" s="305" t="s">
        <v>5115</v>
      </c>
      <c r="D1885" s="307">
        <v>10.34</v>
      </c>
    </row>
    <row r="1886" spans="1:4" ht="18" customHeight="1">
      <c r="A1886" s="305" t="s">
        <v>15638</v>
      </c>
      <c r="B1886" s="306" t="s">
        <v>6790</v>
      </c>
      <c r="C1886" s="305" t="s">
        <v>5115</v>
      </c>
      <c r="D1886" s="307">
        <v>10.75</v>
      </c>
    </row>
    <row r="1887" spans="1:4" ht="18" customHeight="1">
      <c r="A1887" s="305" t="s">
        <v>15639</v>
      </c>
      <c r="B1887" s="306" t="s">
        <v>6791</v>
      </c>
      <c r="C1887" s="305" t="s">
        <v>5115</v>
      </c>
      <c r="D1887" s="307">
        <v>11.22</v>
      </c>
    </row>
    <row r="1888" spans="1:4" ht="18" customHeight="1">
      <c r="A1888" s="305" t="s">
        <v>15640</v>
      </c>
      <c r="B1888" s="306" t="s">
        <v>6792</v>
      </c>
      <c r="C1888" s="305" t="s">
        <v>5115</v>
      </c>
      <c r="D1888" s="307">
        <v>11.71</v>
      </c>
    </row>
    <row r="1889" spans="1:4" ht="18" customHeight="1">
      <c r="A1889" s="305" t="s">
        <v>15641</v>
      </c>
      <c r="B1889" s="306" t="s">
        <v>6793</v>
      </c>
      <c r="C1889" s="305" t="s">
        <v>5115</v>
      </c>
      <c r="D1889" s="307">
        <v>12.37</v>
      </c>
    </row>
    <row r="1890" spans="1:4" ht="18" customHeight="1">
      <c r="A1890" s="305" t="s">
        <v>15642</v>
      </c>
      <c r="B1890" s="306" t="s">
        <v>6794</v>
      </c>
      <c r="C1890" s="305" t="s">
        <v>5115</v>
      </c>
      <c r="D1890" s="307">
        <v>12.87</v>
      </c>
    </row>
    <row r="1891" spans="1:4" ht="18" customHeight="1">
      <c r="A1891" s="305" t="s">
        <v>15643</v>
      </c>
      <c r="B1891" s="306" t="s">
        <v>6795</v>
      </c>
      <c r="C1891" s="305" t="s">
        <v>5115</v>
      </c>
      <c r="D1891" s="307">
        <v>13.47</v>
      </c>
    </row>
    <row r="1892" spans="1:4" ht="18" customHeight="1">
      <c r="A1892" s="305" t="s">
        <v>15644</v>
      </c>
      <c r="B1892" s="306" t="s">
        <v>6796</v>
      </c>
      <c r="C1892" s="305" t="s">
        <v>5115</v>
      </c>
      <c r="D1892" s="307">
        <v>5.57</v>
      </c>
    </row>
    <row r="1893" spans="1:4" ht="18" customHeight="1">
      <c r="A1893" s="305" t="s">
        <v>15645</v>
      </c>
      <c r="B1893" s="306" t="s">
        <v>6797</v>
      </c>
      <c r="C1893" s="305" t="s">
        <v>5115</v>
      </c>
      <c r="D1893" s="307">
        <v>5.78</v>
      </c>
    </row>
    <row r="1894" spans="1:4" ht="18" customHeight="1">
      <c r="A1894" s="305" t="s">
        <v>15646</v>
      </c>
      <c r="B1894" s="306" t="s">
        <v>6798</v>
      </c>
      <c r="C1894" s="305" t="s">
        <v>5115</v>
      </c>
      <c r="D1894" s="307">
        <v>6.22</v>
      </c>
    </row>
    <row r="1895" spans="1:4" ht="18" customHeight="1">
      <c r="A1895" s="305" t="s">
        <v>15647</v>
      </c>
      <c r="B1895" s="306" t="s">
        <v>6799</v>
      </c>
      <c r="C1895" s="305" t="s">
        <v>5115</v>
      </c>
      <c r="D1895" s="307">
        <v>5.46</v>
      </c>
    </row>
    <row r="1896" spans="1:4" ht="18" customHeight="1">
      <c r="A1896" s="305" t="s">
        <v>15648</v>
      </c>
      <c r="B1896" s="306" t="s">
        <v>6800</v>
      </c>
      <c r="C1896" s="305" t="s">
        <v>5115</v>
      </c>
      <c r="D1896" s="307">
        <v>5</v>
      </c>
    </row>
    <row r="1897" spans="1:4" ht="18" customHeight="1">
      <c r="A1897" s="305" t="s">
        <v>15649</v>
      </c>
      <c r="B1897" s="306" t="s">
        <v>6801</v>
      </c>
      <c r="C1897" s="305" t="s">
        <v>5115</v>
      </c>
      <c r="D1897" s="307">
        <v>5.31</v>
      </c>
    </row>
    <row r="1898" spans="1:4" ht="18" customHeight="1">
      <c r="A1898" s="305" t="s">
        <v>15650</v>
      </c>
      <c r="B1898" s="306" t="s">
        <v>6802</v>
      </c>
      <c r="C1898" s="305" t="s">
        <v>5115</v>
      </c>
      <c r="D1898" s="307">
        <v>5.79</v>
      </c>
    </row>
    <row r="1899" spans="1:4" ht="18" customHeight="1">
      <c r="A1899" s="305" t="s">
        <v>15651</v>
      </c>
      <c r="B1899" s="306" t="s">
        <v>6803</v>
      </c>
      <c r="C1899" s="305" t="s">
        <v>5115</v>
      </c>
      <c r="D1899" s="307">
        <v>6.2</v>
      </c>
    </row>
    <row r="1900" spans="1:4" ht="18" customHeight="1">
      <c r="A1900" s="305" t="s">
        <v>15652</v>
      </c>
      <c r="B1900" s="306" t="s">
        <v>6804</v>
      </c>
      <c r="C1900" s="305" t="s">
        <v>5115</v>
      </c>
      <c r="D1900" s="307">
        <v>6.38</v>
      </c>
    </row>
    <row r="1901" spans="1:4" ht="18" customHeight="1">
      <c r="A1901" s="305" t="s">
        <v>15653</v>
      </c>
      <c r="B1901" s="306" t="s">
        <v>6805</v>
      </c>
      <c r="C1901" s="305" t="s">
        <v>5115</v>
      </c>
      <c r="D1901" s="307">
        <v>6.8</v>
      </c>
    </row>
    <row r="1902" spans="1:4" ht="18" customHeight="1">
      <c r="A1902" s="305" t="s">
        <v>15654</v>
      </c>
      <c r="B1902" s="306" t="s">
        <v>6806</v>
      </c>
      <c r="C1902" s="305" t="s">
        <v>5115</v>
      </c>
      <c r="D1902" s="307">
        <v>7.17</v>
      </c>
    </row>
    <row r="1903" spans="1:4" ht="18" customHeight="1">
      <c r="A1903" s="305" t="s">
        <v>15655</v>
      </c>
      <c r="B1903" s="306" t="s">
        <v>6807</v>
      </c>
      <c r="C1903" s="305" t="s">
        <v>5115</v>
      </c>
      <c r="D1903" s="307">
        <v>7.67</v>
      </c>
    </row>
    <row r="1904" spans="1:4" ht="18" customHeight="1">
      <c r="A1904" s="305" t="s">
        <v>15656</v>
      </c>
      <c r="B1904" s="306" t="s">
        <v>6808</v>
      </c>
      <c r="C1904" s="305" t="s">
        <v>5115</v>
      </c>
      <c r="D1904" s="307">
        <v>8.0399999999999991</v>
      </c>
    </row>
    <row r="1905" spans="1:4" ht="18" customHeight="1">
      <c r="A1905" s="305" t="s">
        <v>15657</v>
      </c>
      <c r="B1905" s="306" t="s">
        <v>6809</v>
      </c>
      <c r="C1905" s="305" t="s">
        <v>5115</v>
      </c>
      <c r="D1905" s="307">
        <v>8.43</v>
      </c>
    </row>
    <row r="1906" spans="1:4" ht="18" customHeight="1">
      <c r="A1906" s="305" t="s">
        <v>15658</v>
      </c>
      <c r="B1906" s="306" t="s">
        <v>6810</v>
      </c>
      <c r="C1906" s="305" t="s">
        <v>5115</v>
      </c>
      <c r="D1906" s="307">
        <v>8.7899999999999991</v>
      </c>
    </row>
    <row r="1907" spans="1:4" ht="18" customHeight="1">
      <c r="A1907" s="305" t="s">
        <v>15659</v>
      </c>
      <c r="B1907" s="306" t="s">
        <v>6811</v>
      </c>
      <c r="C1907" s="305" t="s">
        <v>5115</v>
      </c>
      <c r="D1907" s="307">
        <v>9.19</v>
      </c>
    </row>
    <row r="1908" spans="1:4" ht="18" customHeight="1">
      <c r="A1908" s="305" t="s">
        <v>15660</v>
      </c>
      <c r="B1908" s="306" t="s">
        <v>6812</v>
      </c>
      <c r="C1908" s="305" t="s">
        <v>5115</v>
      </c>
      <c r="D1908" s="307">
        <v>9.8000000000000007</v>
      </c>
    </row>
    <row r="1909" spans="1:4" ht="18" customHeight="1">
      <c r="A1909" s="305" t="s">
        <v>15661</v>
      </c>
      <c r="B1909" s="306" t="s">
        <v>6813</v>
      </c>
      <c r="C1909" s="305" t="s">
        <v>5115</v>
      </c>
      <c r="D1909" s="307">
        <v>10.23</v>
      </c>
    </row>
    <row r="1910" spans="1:4" ht="18" customHeight="1">
      <c r="A1910" s="305" t="s">
        <v>15662</v>
      </c>
      <c r="B1910" s="306" t="s">
        <v>6814</v>
      </c>
      <c r="C1910" s="305" t="s">
        <v>5115</v>
      </c>
      <c r="D1910" s="307">
        <v>10.68</v>
      </c>
    </row>
    <row r="1911" spans="1:4" ht="18" customHeight="1">
      <c r="A1911" s="305" t="s">
        <v>15663</v>
      </c>
      <c r="B1911" s="306" t="s">
        <v>6815</v>
      </c>
      <c r="C1911" s="305" t="s">
        <v>5115</v>
      </c>
      <c r="D1911" s="307">
        <v>11.17</v>
      </c>
    </row>
    <row r="1912" spans="1:4" ht="18" customHeight="1">
      <c r="A1912" s="305" t="s">
        <v>15664</v>
      </c>
      <c r="B1912" s="306" t="s">
        <v>6816</v>
      </c>
      <c r="C1912" s="305" t="s">
        <v>5115</v>
      </c>
      <c r="D1912" s="307">
        <v>11.69</v>
      </c>
    </row>
    <row r="1913" spans="1:4" ht="18" customHeight="1">
      <c r="A1913" s="305" t="s">
        <v>15665</v>
      </c>
      <c r="B1913" s="306" t="s">
        <v>6817</v>
      </c>
      <c r="C1913" s="305" t="s">
        <v>5115</v>
      </c>
      <c r="D1913" s="307">
        <v>12.37</v>
      </c>
    </row>
    <row r="1914" spans="1:4" ht="18" customHeight="1">
      <c r="A1914" s="305" t="s">
        <v>15666</v>
      </c>
      <c r="B1914" s="306" t="s">
        <v>6818</v>
      </c>
      <c r="C1914" s="305" t="s">
        <v>5115</v>
      </c>
      <c r="D1914" s="307">
        <v>12.94</v>
      </c>
    </row>
    <row r="1915" spans="1:4" ht="18" customHeight="1">
      <c r="A1915" s="305" t="s">
        <v>15667</v>
      </c>
      <c r="B1915" s="306" t="s">
        <v>6819</v>
      </c>
      <c r="C1915" s="305" t="s">
        <v>5115</v>
      </c>
      <c r="D1915" s="307">
        <v>13.53</v>
      </c>
    </row>
    <row r="1916" spans="1:4" ht="18" customHeight="1">
      <c r="A1916" s="305" t="s">
        <v>15668</v>
      </c>
      <c r="B1916" s="306" t="s">
        <v>6820</v>
      </c>
      <c r="C1916" s="305" t="s">
        <v>5115</v>
      </c>
      <c r="D1916" s="307">
        <v>14.29</v>
      </c>
    </row>
    <row r="1917" spans="1:4" ht="18" customHeight="1">
      <c r="A1917" s="305" t="s">
        <v>15669</v>
      </c>
      <c r="B1917" s="306" t="s">
        <v>6821</v>
      </c>
      <c r="C1917" s="305" t="s">
        <v>5115</v>
      </c>
      <c r="D1917" s="307">
        <v>15.07</v>
      </c>
    </row>
    <row r="1918" spans="1:4" ht="18" customHeight="1">
      <c r="A1918" s="305" t="s">
        <v>15670</v>
      </c>
      <c r="B1918" s="306" t="s">
        <v>6822</v>
      </c>
      <c r="C1918" s="305" t="s">
        <v>5115</v>
      </c>
      <c r="D1918" s="307">
        <v>16.09</v>
      </c>
    </row>
    <row r="1919" spans="1:4" ht="18" customHeight="1">
      <c r="A1919" s="305" t="s">
        <v>15671</v>
      </c>
      <c r="B1919" s="306" t="s">
        <v>6823</v>
      </c>
      <c r="C1919" s="305" t="s">
        <v>5115</v>
      </c>
      <c r="D1919" s="307">
        <v>17.079999999999998</v>
      </c>
    </row>
    <row r="1920" spans="1:4" ht="18" customHeight="1">
      <c r="A1920" s="305" t="s">
        <v>15672</v>
      </c>
      <c r="B1920" s="306" t="s">
        <v>6824</v>
      </c>
      <c r="C1920" s="305" t="s">
        <v>5115</v>
      </c>
      <c r="D1920" s="307">
        <v>18.16</v>
      </c>
    </row>
    <row r="1921" spans="1:4" ht="18" customHeight="1">
      <c r="A1921" s="305" t="s">
        <v>15673</v>
      </c>
      <c r="B1921" s="306" t="s">
        <v>6825</v>
      </c>
      <c r="C1921" s="305" t="s">
        <v>5115</v>
      </c>
      <c r="D1921" s="307">
        <v>4.22</v>
      </c>
    </row>
    <row r="1922" spans="1:4" ht="18" customHeight="1">
      <c r="A1922" s="305" t="s">
        <v>15674</v>
      </c>
      <c r="B1922" s="306" t="s">
        <v>6826</v>
      </c>
      <c r="C1922" s="305" t="s">
        <v>5115</v>
      </c>
      <c r="D1922" s="307">
        <v>19.420000000000002</v>
      </c>
    </row>
    <row r="1923" spans="1:4" ht="18" customHeight="1">
      <c r="A1923" s="305" t="s">
        <v>15675</v>
      </c>
      <c r="B1923" s="306" t="s">
        <v>6827</v>
      </c>
      <c r="C1923" s="305" t="s">
        <v>5115</v>
      </c>
      <c r="D1923" s="307">
        <v>20.81</v>
      </c>
    </row>
    <row r="1924" spans="1:4" ht="18" customHeight="1">
      <c r="A1924" s="305" t="s">
        <v>15676</v>
      </c>
      <c r="B1924" s="306" t="s">
        <v>6828</v>
      </c>
      <c r="C1924" s="305" t="s">
        <v>5115</v>
      </c>
      <c r="D1924" s="307">
        <v>22.61</v>
      </c>
    </row>
    <row r="1925" spans="1:4" ht="18" customHeight="1">
      <c r="A1925" s="305" t="s">
        <v>15677</v>
      </c>
      <c r="B1925" s="306" t="s">
        <v>6829</v>
      </c>
      <c r="C1925" s="305" t="s">
        <v>5115</v>
      </c>
      <c r="D1925" s="307">
        <v>24.35</v>
      </c>
    </row>
    <row r="1926" spans="1:4" ht="18" customHeight="1">
      <c r="A1926" s="305" t="s">
        <v>15678</v>
      </c>
      <c r="B1926" s="306" t="s">
        <v>6830</v>
      </c>
      <c r="C1926" s="305" t="s">
        <v>5115</v>
      </c>
      <c r="D1926" s="307">
        <v>25.97</v>
      </c>
    </row>
    <row r="1927" spans="1:4" ht="18" customHeight="1">
      <c r="A1927" s="305" t="s">
        <v>15679</v>
      </c>
      <c r="B1927" s="306" t="s">
        <v>6831</v>
      </c>
      <c r="C1927" s="305" t="s">
        <v>5115</v>
      </c>
      <c r="D1927" s="307">
        <v>27.56</v>
      </c>
    </row>
    <row r="1928" spans="1:4" ht="18" customHeight="1">
      <c r="A1928" s="305" t="s">
        <v>15680</v>
      </c>
      <c r="B1928" s="306" t="s">
        <v>6832</v>
      </c>
      <c r="C1928" s="305" t="s">
        <v>5115</v>
      </c>
      <c r="D1928" s="307">
        <v>29.33</v>
      </c>
    </row>
    <row r="1929" spans="1:4" ht="18" customHeight="1">
      <c r="A1929" s="305" t="s">
        <v>15681</v>
      </c>
      <c r="B1929" s="306" t="s">
        <v>6833</v>
      </c>
      <c r="C1929" s="305" t="s">
        <v>5115</v>
      </c>
      <c r="D1929" s="307">
        <v>31.46</v>
      </c>
    </row>
    <row r="1930" spans="1:4" ht="18" customHeight="1">
      <c r="A1930" s="305" t="s">
        <v>15682</v>
      </c>
      <c r="B1930" s="306" t="s">
        <v>6834</v>
      </c>
      <c r="C1930" s="305" t="s">
        <v>5115</v>
      </c>
      <c r="D1930" s="307">
        <v>33.06</v>
      </c>
    </row>
    <row r="1931" spans="1:4" ht="18" customHeight="1">
      <c r="A1931" s="305" t="s">
        <v>15683</v>
      </c>
      <c r="B1931" s="306" t="s">
        <v>6835</v>
      </c>
      <c r="C1931" s="305" t="s">
        <v>5115</v>
      </c>
      <c r="D1931" s="307">
        <v>4.42</v>
      </c>
    </row>
    <row r="1932" spans="1:4" ht="18" customHeight="1">
      <c r="A1932" s="305" t="s">
        <v>15684</v>
      </c>
      <c r="B1932" s="306" t="s">
        <v>6836</v>
      </c>
      <c r="C1932" s="305" t="s">
        <v>5115</v>
      </c>
      <c r="D1932" s="307">
        <v>4.6500000000000004</v>
      </c>
    </row>
    <row r="1933" spans="1:4" ht="18" customHeight="1">
      <c r="A1933" s="305" t="s">
        <v>15685</v>
      </c>
      <c r="B1933" s="306" t="s">
        <v>6837</v>
      </c>
      <c r="C1933" s="305" t="s">
        <v>5115</v>
      </c>
      <c r="D1933" s="307">
        <v>4.1500000000000004</v>
      </c>
    </row>
    <row r="1934" spans="1:4" ht="18" customHeight="1">
      <c r="A1934" s="305" t="s">
        <v>15686</v>
      </c>
      <c r="B1934" s="306" t="s">
        <v>6838</v>
      </c>
      <c r="C1934" s="305" t="s">
        <v>5115</v>
      </c>
      <c r="D1934" s="307">
        <v>4.72</v>
      </c>
    </row>
    <row r="1935" spans="1:4" ht="18" customHeight="1">
      <c r="A1935" s="305" t="s">
        <v>15687</v>
      </c>
      <c r="B1935" s="306" t="s">
        <v>6839</v>
      </c>
      <c r="C1935" s="305" t="s">
        <v>5115</v>
      </c>
      <c r="D1935" s="307">
        <v>5.04</v>
      </c>
    </row>
    <row r="1936" spans="1:4" ht="18" customHeight="1">
      <c r="A1936" s="305" t="s">
        <v>15688</v>
      </c>
      <c r="B1936" s="306" t="s">
        <v>6840</v>
      </c>
      <c r="C1936" s="305" t="s">
        <v>5115</v>
      </c>
      <c r="D1936" s="307">
        <v>5.49</v>
      </c>
    </row>
    <row r="1937" spans="1:4" ht="18" customHeight="1">
      <c r="A1937" s="305" t="s">
        <v>15689</v>
      </c>
      <c r="B1937" s="306" t="s">
        <v>6841</v>
      </c>
      <c r="C1937" s="305" t="s">
        <v>5115</v>
      </c>
      <c r="D1937" s="307">
        <v>5.79</v>
      </c>
    </row>
    <row r="1938" spans="1:4" ht="18" customHeight="1">
      <c r="A1938" s="305" t="s">
        <v>15690</v>
      </c>
      <c r="B1938" s="306" t="s">
        <v>6842</v>
      </c>
      <c r="C1938" s="305" t="s">
        <v>5115</v>
      </c>
      <c r="D1938" s="307">
        <v>6.06</v>
      </c>
    </row>
    <row r="1939" spans="1:4" ht="18" customHeight="1">
      <c r="A1939" s="305" t="s">
        <v>15691</v>
      </c>
      <c r="B1939" s="306" t="s">
        <v>6843</v>
      </c>
      <c r="C1939" s="305" t="s">
        <v>5115</v>
      </c>
      <c r="D1939" s="307">
        <v>6.34</v>
      </c>
    </row>
    <row r="1940" spans="1:4" ht="18" customHeight="1">
      <c r="A1940" s="305" t="s">
        <v>15692</v>
      </c>
      <c r="B1940" s="306" t="s">
        <v>6844</v>
      </c>
      <c r="C1940" s="305" t="s">
        <v>5115</v>
      </c>
      <c r="D1940" s="307">
        <v>6.57</v>
      </c>
    </row>
    <row r="1941" spans="1:4" ht="18" customHeight="1">
      <c r="A1941" s="305" t="s">
        <v>15693</v>
      </c>
      <c r="B1941" s="306" t="s">
        <v>6845</v>
      </c>
      <c r="C1941" s="305" t="s">
        <v>5115</v>
      </c>
      <c r="D1941" s="307">
        <v>7.07</v>
      </c>
    </row>
    <row r="1942" spans="1:4" ht="18" customHeight="1">
      <c r="A1942" s="305" t="s">
        <v>15694</v>
      </c>
      <c r="B1942" s="306" t="s">
        <v>6846</v>
      </c>
      <c r="C1942" s="305" t="s">
        <v>5115</v>
      </c>
      <c r="D1942" s="307">
        <v>7.33</v>
      </c>
    </row>
    <row r="1943" spans="1:4" ht="18" customHeight="1">
      <c r="A1943" s="305" t="s">
        <v>15695</v>
      </c>
      <c r="B1943" s="306" t="s">
        <v>6847</v>
      </c>
      <c r="C1943" s="305" t="s">
        <v>5115</v>
      </c>
      <c r="D1943" s="307">
        <v>7.59</v>
      </c>
    </row>
    <row r="1944" spans="1:4" ht="18" customHeight="1">
      <c r="A1944" s="305" t="s">
        <v>15696</v>
      </c>
      <c r="B1944" s="306" t="s">
        <v>6848</v>
      </c>
      <c r="C1944" s="305" t="s">
        <v>5115</v>
      </c>
      <c r="D1944" s="307">
        <v>7.85</v>
      </c>
    </row>
    <row r="1945" spans="1:4" ht="18" customHeight="1">
      <c r="A1945" s="305" t="s">
        <v>15697</v>
      </c>
      <c r="B1945" s="306" t="s">
        <v>6849</v>
      </c>
      <c r="C1945" s="305" t="s">
        <v>5115</v>
      </c>
      <c r="D1945" s="307">
        <v>8.1199999999999992</v>
      </c>
    </row>
    <row r="1946" spans="1:4" ht="18" customHeight="1">
      <c r="A1946" s="305" t="s">
        <v>15698</v>
      </c>
      <c r="B1946" s="306" t="s">
        <v>6850</v>
      </c>
      <c r="C1946" s="305" t="s">
        <v>5115</v>
      </c>
      <c r="D1946" s="307">
        <v>8.65</v>
      </c>
    </row>
    <row r="1947" spans="1:4" ht="18" customHeight="1">
      <c r="A1947" s="305" t="s">
        <v>15699</v>
      </c>
      <c r="B1947" s="306" t="s">
        <v>6851</v>
      </c>
      <c r="C1947" s="305" t="s">
        <v>5115</v>
      </c>
      <c r="D1947" s="307">
        <v>8.9700000000000006</v>
      </c>
    </row>
    <row r="1948" spans="1:4" ht="18" customHeight="1">
      <c r="A1948" s="305" t="s">
        <v>15700</v>
      </c>
      <c r="B1948" s="306" t="s">
        <v>6852</v>
      </c>
      <c r="C1948" s="305" t="s">
        <v>5115</v>
      </c>
      <c r="D1948" s="307">
        <v>9.31</v>
      </c>
    </row>
    <row r="1949" spans="1:4" ht="18" customHeight="1">
      <c r="A1949" s="305" t="s">
        <v>15701</v>
      </c>
      <c r="B1949" s="306" t="s">
        <v>6853</v>
      </c>
      <c r="C1949" s="305" t="s">
        <v>5115</v>
      </c>
      <c r="D1949" s="307">
        <v>9.7100000000000009</v>
      </c>
    </row>
    <row r="1950" spans="1:4" ht="18" customHeight="1">
      <c r="A1950" s="305" t="s">
        <v>15702</v>
      </c>
      <c r="B1950" s="306" t="s">
        <v>6854</v>
      </c>
      <c r="C1950" s="305" t="s">
        <v>5115</v>
      </c>
      <c r="D1950" s="307">
        <v>10.07</v>
      </c>
    </row>
    <row r="1951" spans="1:4" ht="18" customHeight="1">
      <c r="A1951" s="305" t="s">
        <v>15703</v>
      </c>
      <c r="B1951" s="306" t="s">
        <v>6855</v>
      </c>
      <c r="C1951" s="305" t="s">
        <v>5115</v>
      </c>
      <c r="D1951" s="307">
        <v>10.66</v>
      </c>
    </row>
    <row r="1952" spans="1:4" ht="18" customHeight="1">
      <c r="A1952" s="305" t="s">
        <v>15704</v>
      </c>
      <c r="B1952" s="306" t="s">
        <v>6856</v>
      </c>
      <c r="C1952" s="305" t="s">
        <v>5115</v>
      </c>
      <c r="D1952" s="307">
        <v>11.1</v>
      </c>
    </row>
    <row r="1953" spans="1:4" ht="18" customHeight="1">
      <c r="A1953" s="305" t="s">
        <v>15705</v>
      </c>
      <c r="B1953" s="306" t="s">
        <v>6857</v>
      </c>
      <c r="C1953" s="305" t="s">
        <v>5115</v>
      </c>
      <c r="D1953" s="307">
        <v>11.56</v>
      </c>
    </row>
    <row r="1954" spans="1:4" ht="18" customHeight="1">
      <c r="A1954" s="305" t="s">
        <v>15706</v>
      </c>
      <c r="B1954" s="306" t="s">
        <v>6858</v>
      </c>
      <c r="C1954" s="305" t="s">
        <v>5115</v>
      </c>
      <c r="D1954" s="307">
        <v>12.05</v>
      </c>
    </row>
    <row r="1955" spans="1:4" ht="18" customHeight="1">
      <c r="A1955" s="305" t="s">
        <v>15707</v>
      </c>
      <c r="B1955" s="306" t="s">
        <v>6859</v>
      </c>
      <c r="C1955" s="305" t="s">
        <v>5115</v>
      </c>
      <c r="D1955" s="307">
        <v>12.55</v>
      </c>
    </row>
    <row r="1956" spans="1:4" ht="18" customHeight="1">
      <c r="A1956" s="305" t="s">
        <v>15708</v>
      </c>
      <c r="B1956" s="306" t="s">
        <v>6860</v>
      </c>
      <c r="C1956" s="305" t="s">
        <v>5115</v>
      </c>
      <c r="D1956" s="307">
        <v>13.29</v>
      </c>
    </row>
    <row r="1957" spans="1:4" ht="18" customHeight="1">
      <c r="A1957" s="305" t="s">
        <v>15709</v>
      </c>
      <c r="B1957" s="306" t="s">
        <v>6861</v>
      </c>
      <c r="C1957" s="305" t="s">
        <v>5115</v>
      </c>
      <c r="D1957" s="307">
        <v>13.98</v>
      </c>
    </row>
    <row r="1958" spans="1:4" ht="18" customHeight="1">
      <c r="A1958" s="305" t="s">
        <v>15710</v>
      </c>
      <c r="B1958" s="306" t="s">
        <v>6862</v>
      </c>
      <c r="C1958" s="305" t="s">
        <v>5115</v>
      </c>
      <c r="D1958" s="307">
        <v>14.72</v>
      </c>
    </row>
    <row r="1959" spans="1:4" ht="18" customHeight="1">
      <c r="A1959" s="305" t="s">
        <v>15711</v>
      </c>
      <c r="B1959" s="306" t="s">
        <v>6863</v>
      </c>
      <c r="C1959" s="305" t="s">
        <v>5115</v>
      </c>
      <c r="D1959" s="307">
        <v>3.77</v>
      </c>
    </row>
    <row r="1960" spans="1:4" ht="18" customHeight="1">
      <c r="A1960" s="305" t="s">
        <v>15712</v>
      </c>
      <c r="B1960" s="306" t="s">
        <v>6864</v>
      </c>
      <c r="C1960" s="305" t="s">
        <v>5115</v>
      </c>
      <c r="D1960" s="307">
        <v>15.63</v>
      </c>
    </row>
    <row r="1961" spans="1:4" ht="18" customHeight="1">
      <c r="A1961" s="305" t="s">
        <v>15713</v>
      </c>
      <c r="B1961" s="306" t="s">
        <v>6865</v>
      </c>
      <c r="C1961" s="305" t="s">
        <v>5115</v>
      </c>
      <c r="D1961" s="307">
        <v>16.600000000000001</v>
      </c>
    </row>
    <row r="1962" spans="1:4" ht="18" customHeight="1">
      <c r="A1962" s="305" t="s">
        <v>15714</v>
      </c>
      <c r="B1962" s="306" t="s">
        <v>6866</v>
      </c>
      <c r="C1962" s="305" t="s">
        <v>5115</v>
      </c>
      <c r="D1962" s="307">
        <v>17.93</v>
      </c>
    </row>
    <row r="1963" spans="1:4" ht="18" customHeight="1">
      <c r="A1963" s="305" t="s">
        <v>15715</v>
      </c>
      <c r="B1963" s="306" t="s">
        <v>6867</v>
      </c>
      <c r="C1963" s="305" t="s">
        <v>5115</v>
      </c>
      <c r="D1963" s="307">
        <v>18.88</v>
      </c>
    </row>
    <row r="1964" spans="1:4" ht="18" customHeight="1">
      <c r="A1964" s="305" t="s">
        <v>15716</v>
      </c>
      <c r="B1964" s="306" t="s">
        <v>6868</v>
      </c>
      <c r="C1964" s="305" t="s">
        <v>5115</v>
      </c>
      <c r="D1964" s="307">
        <v>19.97</v>
      </c>
    </row>
    <row r="1965" spans="1:4" ht="18" customHeight="1">
      <c r="A1965" s="305" t="s">
        <v>15717</v>
      </c>
      <c r="B1965" s="306" t="s">
        <v>6869</v>
      </c>
      <c r="C1965" s="305" t="s">
        <v>5115</v>
      </c>
      <c r="D1965" s="307">
        <v>21.21</v>
      </c>
    </row>
    <row r="1966" spans="1:4" ht="18" customHeight="1">
      <c r="A1966" s="305" t="s">
        <v>15718</v>
      </c>
      <c r="B1966" s="306" t="s">
        <v>6870</v>
      </c>
      <c r="C1966" s="305" t="s">
        <v>5115</v>
      </c>
      <c r="D1966" s="307">
        <v>22.31</v>
      </c>
    </row>
    <row r="1967" spans="1:4" ht="18" customHeight="1">
      <c r="A1967" s="305" t="s">
        <v>15719</v>
      </c>
      <c r="B1967" s="306" t="s">
        <v>6871</v>
      </c>
      <c r="C1967" s="305" t="s">
        <v>5115</v>
      </c>
      <c r="D1967" s="307">
        <v>23.81</v>
      </c>
    </row>
    <row r="1968" spans="1:4" ht="18" customHeight="1">
      <c r="A1968" s="305" t="s">
        <v>15720</v>
      </c>
      <c r="B1968" s="306" t="s">
        <v>6872</v>
      </c>
      <c r="C1968" s="305" t="s">
        <v>5115</v>
      </c>
      <c r="D1968" s="307">
        <v>25.21</v>
      </c>
    </row>
    <row r="1969" spans="1:4" ht="18" customHeight="1">
      <c r="A1969" s="305" t="s">
        <v>15721</v>
      </c>
      <c r="B1969" s="306" t="s">
        <v>6873</v>
      </c>
      <c r="C1969" s="305" t="s">
        <v>5115</v>
      </c>
      <c r="D1969" s="307">
        <v>26.49</v>
      </c>
    </row>
    <row r="1970" spans="1:4" ht="18" customHeight="1">
      <c r="A1970" s="305" t="s">
        <v>15722</v>
      </c>
      <c r="B1970" s="306" t="s">
        <v>6874</v>
      </c>
      <c r="C1970" s="305" t="s">
        <v>5115</v>
      </c>
      <c r="D1970" s="307">
        <v>4.1399999999999997</v>
      </c>
    </row>
    <row r="1971" spans="1:4" ht="18" customHeight="1">
      <c r="A1971" s="305" t="s">
        <v>15723</v>
      </c>
      <c r="B1971" s="306" t="s">
        <v>6875</v>
      </c>
      <c r="C1971" s="305" t="s">
        <v>5115</v>
      </c>
      <c r="D1971" s="307">
        <v>27.98</v>
      </c>
    </row>
    <row r="1972" spans="1:4" ht="18" customHeight="1">
      <c r="A1972" s="305" t="s">
        <v>15724</v>
      </c>
      <c r="B1972" s="306" t="s">
        <v>6876</v>
      </c>
      <c r="C1972" s="305" t="s">
        <v>5115</v>
      </c>
      <c r="D1972" s="307">
        <v>29.64</v>
      </c>
    </row>
    <row r="1973" spans="1:4" ht="18" customHeight="1">
      <c r="A1973" s="305" t="s">
        <v>15725</v>
      </c>
      <c r="B1973" s="306" t="s">
        <v>6877</v>
      </c>
      <c r="C1973" s="305" t="s">
        <v>5115</v>
      </c>
      <c r="D1973" s="307">
        <v>31.32</v>
      </c>
    </row>
    <row r="1974" spans="1:4" ht="18" customHeight="1">
      <c r="A1974" s="305" t="s">
        <v>15726</v>
      </c>
      <c r="B1974" s="306" t="s">
        <v>6878</v>
      </c>
      <c r="C1974" s="305" t="s">
        <v>5115</v>
      </c>
      <c r="D1974" s="307">
        <v>32.94</v>
      </c>
    </row>
    <row r="1975" spans="1:4" ht="18" customHeight="1">
      <c r="A1975" s="305" t="s">
        <v>15727</v>
      </c>
      <c r="B1975" s="306" t="s">
        <v>6879</v>
      </c>
      <c r="C1975" s="305" t="s">
        <v>5115</v>
      </c>
      <c r="D1975" s="307">
        <v>34.75</v>
      </c>
    </row>
    <row r="1976" spans="1:4" ht="18" customHeight="1">
      <c r="A1976" s="305" t="s">
        <v>15728</v>
      </c>
      <c r="B1976" s="306" t="s">
        <v>6880</v>
      </c>
      <c r="C1976" s="305" t="s">
        <v>5115</v>
      </c>
      <c r="D1976" s="307">
        <v>36.81</v>
      </c>
    </row>
    <row r="1977" spans="1:4" ht="18" customHeight="1">
      <c r="A1977" s="305" t="s">
        <v>15729</v>
      </c>
      <c r="B1977" s="306" t="s">
        <v>6881</v>
      </c>
      <c r="C1977" s="305" t="s">
        <v>5115</v>
      </c>
      <c r="D1977" s="307">
        <v>39.090000000000003</v>
      </c>
    </row>
    <row r="1978" spans="1:4" ht="18" customHeight="1">
      <c r="A1978" s="305" t="s">
        <v>15730</v>
      </c>
      <c r="B1978" s="306" t="s">
        <v>6882</v>
      </c>
      <c r="C1978" s="305" t="s">
        <v>5115</v>
      </c>
      <c r="D1978" s="307">
        <v>40.880000000000003</v>
      </c>
    </row>
    <row r="1979" spans="1:4" ht="18" customHeight="1">
      <c r="A1979" s="305" t="s">
        <v>15731</v>
      </c>
      <c r="B1979" s="306" t="s">
        <v>6883</v>
      </c>
      <c r="C1979" s="305" t="s">
        <v>5115</v>
      </c>
      <c r="D1979" s="307">
        <v>42.54</v>
      </c>
    </row>
    <row r="1980" spans="1:4" ht="18" customHeight="1">
      <c r="A1980" s="305" t="s">
        <v>15732</v>
      </c>
      <c r="B1980" s="306" t="s">
        <v>6884</v>
      </c>
      <c r="C1980" s="305" t="s">
        <v>5115</v>
      </c>
      <c r="D1980" s="307">
        <v>44.39</v>
      </c>
    </row>
    <row r="1981" spans="1:4" ht="18" customHeight="1">
      <c r="A1981" s="305" t="s">
        <v>15733</v>
      </c>
      <c r="B1981" s="306" t="s">
        <v>6885</v>
      </c>
      <c r="C1981" s="305" t="s">
        <v>5115</v>
      </c>
      <c r="D1981" s="307">
        <v>4.4000000000000004</v>
      </c>
    </row>
    <row r="1982" spans="1:4" ht="18" customHeight="1">
      <c r="A1982" s="305" t="s">
        <v>15734</v>
      </c>
      <c r="B1982" s="306" t="s">
        <v>6886</v>
      </c>
      <c r="C1982" s="305" t="s">
        <v>5115</v>
      </c>
      <c r="D1982" s="307">
        <v>3.53</v>
      </c>
    </row>
    <row r="1983" spans="1:4" ht="18" customHeight="1">
      <c r="A1983" s="305" t="s">
        <v>15735</v>
      </c>
      <c r="B1983" s="306" t="s">
        <v>6887</v>
      </c>
      <c r="C1983" s="305" t="s">
        <v>5115</v>
      </c>
      <c r="D1983" s="307">
        <v>12.5</v>
      </c>
    </row>
    <row r="1984" spans="1:4" ht="18" customHeight="1">
      <c r="A1984" s="305" t="s">
        <v>15736</v>
      </c>
      <c r="B1984" s="306" t="s">
        <v>6888</v>
      </c>
      <c r="C1984" s="305" t="s">
        <v>5115</v>
      </c>
      <c r="D1984" s="307">
        <v>12.72</v>
      </c>
    </row>
    <row r="1985" spans="1:4" ht="18" customHeight="1">
      <c r="A1985" s="305" t="s">
        <v>15737</v>
      </c>
      <c r="B1985" s="306" t="s">
        <v>6889</v>
      </c>
      <c r="C1985" s="305" t="s">
        <v>5115</v>
      </c>
      <c r="D1985" s="307">
        <v>12.94</v>
      </c>
    </row>
    <row r="1986" spans="1:4" ht="9" customHeight="1">
      <c r="A1986" s="305" t="s">
        <v>15738</v>
      </c>
      <c r="B1986" s="306" t="s">
        <v>6890</v>
      </c>
      <c r="C1986" s="305" t="s">
        <v>5115</v>
      </c>
      <c r="D1986" s="307">
        <v>13.17</v>
      </c>
    </row>
    <row r="1987" spans="1:4" ht="9" customHeight="1">
      <c r="A1987" s="305" t="s">
        <v>15739</v>
      </c>
      <c r="B1987" s="306" t="s">
        <v>6891</v>
      </c>
      <c r="C1987" s="305" t="s">
        <v>5115</v>
      </c>
      <c r="D1987" s="307">
        <v>13.42</v>
      </c>
    </row>
    <row r="1988" spans="1:4" ht="9" customHeight="1">
      <c r="A1988" s="305" t="s">
        <v>15740</v>
      </c>
      <c r="B1988" s="306" t="s">
        <v>6892</v>
      </c>
      <c r="C1988" s="305" t="s">
        <v>5115</v>
      </c>
      <c r="D1988" s="307">
        <v>13.55</v>
      </c>
    </row>
    <row r="1989" spans="1:4" ht="9" customHeight="1">
      <c r="A1989" s="305" t="s">
        <v>15741</v>
      </c>
      <c r="B1989" s="306" t="s">
        <v>6893</v>
      </c>
      <c r="C1989" s="305" t="s">
        <v>5115</v>
      </c>
      <c r="D1989" s="307">
        <v>8.59</v>
      </c>
    </row>
    <row r="1990" spans="1:4" ht="9" customHeight="1">
      <c r="A1990" s="305" t="s">
        <v>15742</v>
      </c>
      <c r="B1990" s="306" t="s">
        <v>6894</v>
      </c>
      <c r="C1990" s="305" t="s">
        <v>5115</v>
      </c>
      <c r="D1990" s="307">
        <v>8.66</v>
      </c>
    </row>
    <row r="1991" spans="1:4" ht="9" customHeight="1">
      <c r="A1991" s="305" t="s">
        <v>15743</v>
      </c>
      <c r="B1991" s="306" t="s">
        <v>6895</v>
      </c>
      <c r="C1991" s="305" t="s">
        <v>5115</v>
      </c>
      <c r="D1991" s="307">
        <v>8.7200000000000006</v>
      </c>
    </row>
    <row r="1992" spans="1:4" ht="9" customHeight="1">
      <c r="A1992" s="305" t="s">
        <v>15744</v>
      </c>
      <c r="B1992" s="306" t="s">
        <v>6896</v>
      </c>
      <c r="C1992" s="305" t="s">
        <v>5115</v>
      </c>
      <c r="D1992" s="307">
        <v>8.7899999999999991</v>
      </c>
    </row>
    <row r="1993" spans="1:4" ht="9" customHeight="1">
      <c r="A1993" s="305" t="s">
        <v>15745</v>
      </c>
      <c r="B1993" s="306" t="s">
        <v>6897</v>
      </c>
      <c r="C1993" s="305" t="s">
        <v>5115</v>
      </c>
      <c r="D1993" s="307">
        <v>8.8699999999999992</v>
      </c>
    </row>
    <row r="1994" spans="1:4" ht="9" customHeight="1">
      <c r="A1994" s="305" t="s">
        <v>15746</v>
      </c>
      <c r="B1994" s="306" t="s">
        <v>6898</v>
      </c>
      <c r="C1994" s="305" t="s">
        <v>5115</v>
      </c>
      <c r="D1994" s="307">
        <v>8.91</v>
      </c>
    </row>
    <row r="1995" spans="1:4" ht="9" customHeight="1">
      <c r="A1995" s="305" t="s">
        <v>15747</v>
      </c>
      <c r="B1995" s="306" t="s">
        <v>6899</v>
      </c>
      <c r="C1995" s="305" t="s">
        <v>5115</v>
      </c>
      <c r="D1995" s="307">
        <v>11.43</v>
      </c>
    </row>
    <row r="1996" spans="1:4" ht="9" customHeight="1">
      <c r="A1996" s="305" t="s">
        <v>15748</v>
      </c>
      <c r="B1996" s="306" t="s">
        <v>6900</v>
      </c>
      <c r="C1996" s="305" t="s">
        <v>5115</v>
      </c>
      <c r="D1996" s="307">
        <v>11.49</v>
      </c>
    </row>
    <row r="1997" spans="1:4" ht="9" customHeight="1">
      <c r="A1997" s="305" t="s">
        <v>15749</v>
      </c>
      <c r="B1997" s="306" t="s">
        <v>6901</v>
      </c>
      <c r="C1997" s="305" t="s">
        <v>5115</v>
      </c>
      <c r="D1997" s="307">
        <v>11.55</v>
      </c>
    </row>
    <row r="1998" spans="1:4" ht="9" customHeight="1">
      <c r="A1998" s="305" t="s">
        <v>15750</v>
      </c>
      <c r="B1998" s="306" t="s">
        <v>6902</v>
      </c>
      <c r="C1998" s="305" t="s">
        <v>5115</v>
      </c>
      <c r="D1998" s="307">
        <v>11.62</v>
      </c>
    </row>
    <row r="1999" spans="1:4" ht="9" customHeight="1">
      <c r="A1999" s="305" t="s">
        <v>15751</v>
      </c>
      <c r="B1999" s="306" t="s">
        <v>6903</v>
      </c>
      <c r="C1999" s="305" t="s">
        <v>5115</v>
      </c>
      <c r="D1999" s="307">
        <v>11.69</v>
      </c>
    </row>
    <row r="2000" spans="1:4" ht="9" customHeight="1">
      <c r="A2000" s="305" t="s">
        <v>15752</v>
      </c>
      <c r="B2000" s="306" t="s">
        <v>6904</v>
      </c>
      <c r="C2000" s="305" t="s">
        <v>5115</v>
      </c>
      <c r="D2000" s="307">
        <v>11.73</v>
      </c>
    </row>
    <row r="2001" spans="1:4" ht="9" customHeight="1">
      <c r="A2001" s="305" t="s">
        <v>15753</v>
      </c>
      <c r="B2001" s="306" t="s">
        <v>6905</v>
      </c>
      <c r="C2001" s="305" t="s">
        <v>5115</v>
      </c>
      <c r="D2001" s="307">
        <v>11.12</v>
      </c>
    </row>
    <row r="2002" spans="1:4" ht="9" customHeight="1">
      <c r="A2002" s="305" t="s">
        <v>15754</v>
      </c>
      <c r="B2002" s="306" t="s">
        <v>6906</v>
      </c>
      <c r="C2002" s="305" t="s">
        <v>5115</v>
      </c>
      <c r="D2002" s="307">
        <v>11.25</v>
      </c>
    </row>
    <row r="2003" spans="1:4" ht="9" customHeight="1">
      <c r="A2003" s="305" t="s">
        <v>15755</v>
      </c>
      <c r="B2003" s="306" t="s">
        <v>6907</v>
      </c>
      <c r="C2003" s="305" t="s">
        <v>5115</v>
      </c>
      <c r="D2003" s="307">
        <v>11.4</v>
      </c>
    </row>
    <row r="2004" spans="1:4" ht="9" customHeight="1">
      <c r="A2004" s="305" t="s">
        <v>15756</v>
      </c>
      <c r="B2004" s="306" t="s">
        <v>6908</v>
      </c>
      <c r="C2004" s="305" t="s">
        <v>5115</v>
      </c>
      <c r="D2004" s="307">
        <v>11.54</v>
      </c>
    </row>
    <row r="2005" spans="1:4" ht="9" customHeight="1">
      <c r="A2005" s="305" t="s">
        <v>15757</v>
      </c>
      <c r="B2005" s="306" t="s">
        <v>6909</v>
      </c>
      <c r="C2005" s="305" t="s">
        <v>5115</v>
      </c>
      <c r="D2005" s="307">
        <v>11.7</v>
      </c>
    </row>
    <row r="2006" spans="1:4" ht="9" customHeight="1">
      <c r="A2006" s="305" t="s">
        <v>15758</v>
      </c>
      <c r="B2006" s="306" t="s">
        <v>6910</v>
      </c>
      <c r="C2006" s="305" t="s">
        <v>5115</v>
      </c>
      <c r="D2006" s="307">
        <v>11.78</v>
      </c>
    </row>
    <row r="2007" spans="1:4" ht="9" customHeight="1">
      <c r="A2007" s="305" t="s">
        <v>15759</v>
      </c>
      <c r="B2007" s="306" t="s">
        <v>6911</v>
      </c>
      <c r="C2007" s="305" t="s">
        <v>5115</v>
      </c>
      <c r="D2007" s="307">
        <v>14.33</v>
      </c>
    </row>
    <row r="2008" spans="1:4" ht="9" customHeight="1">
      <c r="A2008" s="305" t="s">
        <v>15760</v>
      </c>
      <c r="B2008" s="306" t="s">
        <v>6912</v>
      </c>
      <c r="C2008" s="305" t="s">
        <v>5115</v>
      </c>
      <c r="D2008" s="307">
        <v>14.39</v>
      </c>
    </row>
    <row r="2009" spans="1:4" ht="9" customHeight="1">
      <c r="A2009" s="305" t="s">
        <v>15761</v>
      </c>
      <c r="B2009" s="306" t="s">
        <v>6913</v>
      </c>
      <c r="C2009" s="305" t="s">
        <v>5115</v>
      </c>
      <c r="D2009" s="307">
        <v>14.45</v>
      </c>
    </row>
    <row r="2010" spans="1:4" ht="9" customHeight="1">
      <c r="A2010" s="305" t="s">
        <v>15762</v>
      </c>
      <c r="B2010" s="306" t="s">
        <v>6914</v>
      </c>
      <c r="C2010" s="305" t="s">
        <v>5115</v>
      </c>
      <c r="D2010" s="307">
        <v>14.52</v>
      </c>
    </row>
    <row r="2011" spans="1:4" ht="9" customHeight="1">
      <c r="A2011" s="305" t="s">
        <v>15763</v>
      </c>
      <c r="B2011" s="306" t="s">
        <v>6915</v>
      </c>
      <c r="C2011" s="305" t="s">
        <v>5115</v>
      </c>
      <c r="D2011" s="307">
        <v>14.59</v>
      </c>
    </row>
    <row r="2012" spans="1:4" ht="9" customHeight="1">
      <c r="A2012" s="305" t="s">
        <v>15764</v>
      </c>
      <c r="B2012" s="306" t="s">
        <v>6916</v>
      </c>
      <c r="C2012" s="305" t="s">
        <v>5115</v>
      </c>
      <c r="D2012" s="307">
        <v>14.62</v>
      </c>
    </row>
    <row r="2013" spans="1:4" ht="9" customHeight="1">
      <c r="A2013" s="305" t="s">
        <v>15765</v>
      </c>
      <c r="B2013" s="306" t="s">
        <v>6917</v>
      </c>
      <c r="C2013" s="305" t="s">
        <v>5115</v>
      </c>
      <c r="D2013" s="307">
        <v>10.47</v>
      </c>
    </row>
    <row r="2014" spans="1:4" ht="9" customHeight="1">
      <c r="A2014" s="305" t="s">
        <v>15766</v>
      </c>
      <c r="B2014" s="306" t="s">
        <v>6918</v>
      </c>
      <c r="C2014" s="305" t="s">
        <v>5115</v>
      </c>
      <c r="D2014" s="307">
        <v>10.59</v>
      </c>
    </row>
    <row r="2015" spans="1:4" ht="9" customHeight="1">
      <c r="A2015" s="305" t="s">
        <v>15767</v>
      </c>
      <c r="B2015" s="306" t="s">
        <v>6919</v>
      </c>
      <c r="C2015" s="305" t="s">
        <v>5115</v>
      </c>
      <c r="D2015" s="307">
        <v>10.7</v>
      </c>
    </row>
    <row r="2016" spans="1:4" ht="9" customHeight="1">
      <c r="A2016" s="305" t="s">
        <v>15768</v>
      </c>
      <c r="B2016" s="306" t="s">
        <v>6920</v>
      </c>
      <c r="C2016" s="305" t="s">
        <v>5115</v>
      </c>
      <c r="D2016" s="307">
        <v>10.82</v>
      </c>
    </row>
    <row r="2017" spans="1:4" ht="9" customHeight="1">
      <c r="A2017" s="305" t="s">
        <v>15769</v>
      </c>
      <c r="B2017" s="306" t="s">
        <v>6921</v>
      </c>
      <c r="C2017" s="305" t="s">
        <v>5115</v>
      </c>
      <c r="D2017" s="307">
        <v>10.95</v>
      </c>
    </row>
    <row r="2018" spans="1:4" ht="9" customHeight="1">
      <c r="A2018" s="305" t="s">
        <v>15770</v>
      </c>
      <c r="B2018" s="306" t="s">
        <v>6922</v>
      </c>
      <c r="C2018" s="305" t="s">
        <v>5115</v>
      </c>
      <c r="D2018" s="307">
        <v>11.02</v>
      </c>
    </row>
    <row r="2019" spans="1:4" ht="9" customHeight="1">
      <c r="A2019" s="305" t="s">
        <v>15771</v>
      </c>
      <c r="B2019" s="306" t="s">
        <v>6923</v>
      </c>
      <c r="C2019" s="305" t="s">
        <v>5115</v>
      </c>
      <c r="D2019" s="307">
        <v>9.8000000000000007</v>
      </c>
    </row>
    <row r="2020" spans="1:4" ht="9" customHeight="1">
      <c r="A2020" s="305" t="s">
        <v>15772</v>
      </c>
      <c r="B2020" s="306" t="s">
        <v>6924</v>
      </c>
      <c r="C2020" s="305" t="s">
        <v>5115</v>
      </c>
      <c r="D2020" s="307">
        <v>9.9</v>
      </c>
    </row>
    <row r="2021" spans="1:4" ht="9" customHeight="1">
      <c r="A2021" s="305" t="s">
        <v>15773</v>
      </c>
      <c r="B2021" s="306" t="s">
        <v>6925</v>
      </c>
      <c r="C2021" s="305" t="s">
        <v>5115</v>
      </c>
      <c r="D2021" s="307">
        <v>10</v>
      </c>
    </row>
    <row r="2022" spans="1:4" ht="9" customHeight="1">
      <c r="A2022" s="305" t="s">
        <v>15774</v>
      </c>
      <c r="B2022" s="306" t="s">
        <v>6926</v>
      </c>
      <c r="C2022" s="305" t="s">
        <v>5115</v>
      </c>
      <c r="D2022" s="307">
        <v>10.11</v>
      </c>
    </row>
    <row r="2023" spans="1:4" ht="9" customHeight="1">
      <c r="A2023" s="305" t="s">
        <v>15775</v>
      </c>
      <c r="B2023" s="306" t="s">
        <v>6927</v>
      </c>
      <c r="C2023" s="305" t="s">
        <v>5115</v>
      </c>
      <c r="D2023" s="307">
        <v>10.220000000000001</v>
      </c>
    </row>
    <row r="2024" spans="1:4" ht="9" customHeight="1">
      <c r="A2024" s="305" t="s">
        <v>15776</v>
      </c>
      <c r="B2024" s="306" t="s">
        <v>6928</v>
      </c>
      <c r="C2024" s="305" t="s">
        <v>5115</v>
      </c>
      <c r="D2024" s="307">
        <v>10.28</v>
      </c>
    </row>
    <row r="2025" spans="1:4" ht="9" customHeight="1">
      <c r="A2025" s="305" t="s">
        <v>15777</v>
      </c>
      <c r="B2025" s="306" t="s">
        <v>6929</v>
      </c>
      <c r="C2025" s="305" t="s">
        <v>5115</v>
      </c>
      <c r="D2025" s="307">
        <v>9.16</v>
      </c>
    </row>
    <row r="2026" spans="1:4" ht="9" customHeight="1">
      <c r="A2026" s="305" t="s">
        <v>15778</v>
      </c>
      <c r="B2026" s="306" t="s">
        <v>6930</v>
      </c>
      <c r="C2026" s="305" t="s">
        <v>5115</v>
      </c>
      <c r="D2026" s="307">
        <v>9.24</v>
      </c>
    </row>
    <row r="2027" spans="1:4" ht="9" customHeight="1">
      <c r="A2027" s="305" t="s">
        <v>15779</v>
      </c>
      <c r="B2027" s="306" t="s">
        <v>6931</v>
      </c>
      <c r="C2027" s="305" t="s">
        <v>5115</v>
      </c>
      <c r="D2027" s="307">
        <v>9.33</v>
      </c>
    </row>
    <row r="2028" spans="1:4" ht="9" customHeight="1">
      <c r="A2028" s="305" t="s">
        <v>15780</v>
      </c>
      <c r="B2028" s="306" t="s">
        <v>6932</v>
      </c>
      <c r="C2028" s="305" t="s">
        <v>5115</v>
      </c>
      <c r="D2028" s="307">
        <v>9.43</v>
      </c>
    </row>
    <row r="2029" spans="1:4" ht="9" customHeight="1">
      <c r="A2029" s="305" t="s">
        <v>15781</v>
      </c>
      <c r="B2029" s="306" t="s">
        <v>6933</v>
      </c>
      <c r="C2029" s="305" t="s">
        <v>5115</v>
      </c>
      <c r="D2029" s="307">
        <v>9.5299999999999994</v>
      </c>
    </row>
    <row r="2030" spans="1:4" ht="9" customHeight="1">
      <c r="A2030" s="305" t="s">
        <v>15782</v>
      </c>
      <c r="B2030" s="306" t="s">
        <v>6934</v>
      </c>
      <c r="C2030" s="305" t="s">
        <v>5115</v>
      </c>
      <c r="D2030" s="307">
        <v>9.58</v>
      </c>
    </row>
    <row r="2031" spans="1:4" ht="9" customHeight="1">
      <c r="A2031" s="305" t="s">
        <v>15783</v>
      </c>
      <c r="B2031" s="306" t="s">
        <v>6935</v>
      </c>
      <c r="C2031" s="305" t="s">
        <v>5115</v>
      </c>
      <c r="D2031" s="307">
        <v>16.95</v>
      </c>
    </row>
    <row r="2032" spans="1:4" ht="9" customHeight="1">
      <c r="A2032" s="305" t="s">
        <v>15784</v>
      </c>
      <c r="B2032" s="306" t="s">
        <v>6936</v>
      </c>
      <c r="C2032" s="305" t="s">
        <v>5115</v>
      </c>
      <c r="D2032" s="307">
        <v>17.260000000000002</v>
      </c>
    </row>
    <row r="2033" spans="1:4" ht="9" customHeight="1">
      <c r="A2033" s="305" t="s">
        <v>15785</v>
      </c>
      <c r="B2033" s="306" t="s">
        <v>6937</v>
      </c>
      <c r="C2033" s="305" t="s">
        <v>5115</v>
      </c>
      <c r="D2033" s="307">
        <v>17.579999999999998</v>
      </c>
    </row>
    <row r="2034" spans="1:4" ht="9" customHeight="1">
      <c r="A2034" s="305" t="s">
        <v>15786</v>
      </c>
      <c r="B2034" s="306" t="s">
        <v>6938</v>
      </c>
      <c r="C2034" s="305" t="s">
        <v>5115</v>
      </c>
      <c r="D2034" s="307">
        <v>17.91</v>
      </c>
    </row>
    <row r="2035" spans="1:4" ht="9" customHeight="1">
      <c r="A2035" s="305" t="s">
        <v>15787</v>
      </c>
      <c r="B2035" s="306" t="s">
        <v>6939</v>
      </c>
      <c r="C2035" s="305" t="s">
        <v>5115</v>
      </c>
      <c r="D2035" s="307">
        <v>18.260000000000002</v>
      </c>
    </row>
    <row r="2036" spans="1:4" ht="9" customHeight="1">
      <c r="A2036" s="305" t="s">
        <v>15788</v>
      </c>
      <c r="B2036" s="306" t="s">
        <v>6940</v>
      </c>
      <c r="C2036" s="305" t="s">
        <v>5115</v>
      </c>
      <c r="D2036" s="307">
        <v>18.45</v>
      </c>
    </row>
    <row r="2037" spans="1:4" ht="9" customHeight="1">
      <c r="A2037" s="305" t="s">
        <v>15789</v>
      </c>
      <c r="B2037" s="306" t="s">
        <v>6941</v>
      </c>
      <c r="C2037" s="305" t="s">
        <v>5115</v>
      </c>
      <c r="D2037" s="307">
        <v>6.72</v>
      </c>
    </row>
    <row r="2038" spans="1:4" ht="9" customHeight="1">
      <c r="A2038" s="305" t="s">
        <v>15790</v>
      </c>
      <c r="B2038" s="306" t="s">
        <v>6942</v>
      </c>
      <c r="C2038" s="305" t="s">
        <v>5115</v>
      </c>
      <c r="D2038" s="307">
        <v>7.19</v>
      </c>
    </row>
    <row r="2039" spans="1:4" ht="9" customHeight="1">
      <c r="A2039" s="305" t="s">
        <v>15791</v>
      </c>
      <c r="B2039" s="306" t="s">
        <v>6943</v>
      </c>
      <c r="C2039" s="305" t="s">
        <v>5115</v>
      </c>
      <c r="D2039" s="307">
        <v>7.61</v>
      </c>
    </row>
    <row r="2040" spans="1:4" ht="18" customHeight="1">
      <c r="A2040" s="305" t="s">
        <v>15792</v>
      </c>
      <c r="B2040" s="306" t="s">
        <v>6944</v>
      </c>
      <c r="C2040" s="305" t="s">
        <v>5115</v>
      </c>
      <c r="D2040" s="307">
        <v>8.07</v>
      </c>
    </row>
    <row r="2041" spans="1:4" ht="18" customHeight="1">
      <c r="A2041" s="305" t="s">
        <v>15793</v>
      </c>
      <c r="B2041" s="306" t="s">
        <v>6945</v>
      </c>
      <c r="C2041" s="305" t="s">
        <v>5115</v>
      </c>
      <c r="D2041" s="307">
        <v>8.69</v>
      </c>
    </row>
    <row r="2042" spans="1:4" ht="18" customHeight="1">
      <c r="A2042" s="305" t="s">
        <v>15794</v>
      </c>
      <c r="B2042" s="306" t="s">
        <v>6946</v>
      </c>
      <c r="C2042" s="305" t="s">
        <v>5115</v>
      </c>
      <c r="D2042" s="307">
        <v>9.1999999999999993</v>
      </c>
    </row>
    <row r="2043" spans="1:4" ht="18" customHeight="1">
      <c r="A2043" s="305" t="s">
        <v>15795</v>
      </c>
      <c r="B2043" s="306" t="s">
        <v>6947</v>
      </c>
      <c r="C2043" s="305" t="s">
        <v>5115</v>
      </c>
      <c r="D2043" s="307">
        <v>9.66</v>
      </c>
    </row>
    <row r="2044" spans="1:4" ht="18" customHeight="1">
      <c r="A2044" s="305" t="s">
        <v>15796</v>
      </c>
      <c r="B2044" s="306" t="s">
        <v>6948</v>
      </c>
      <c r="C2044" s="305" t="s">
        <v>5115</v>
      </c>
      <c r="D2044" s="307">
        <v>10.32</v>
      </c>
    </row>
    <row r="2045" spans="1:4" ht="18" customHeight="1">
      <c r="A2045" s="305" t="s">
        <v>15797</v>
      </c>
      <c r="B2045" s="306" t="s">
        <v>6949</v>
      </c>
      <c r="C2045" s="305" t="s">
        <v>5115</v>
      </c>
      <c r="D2045" s="307">
        <v>11.23</v>
      </c>
    </row>
    <row r="2046" spans="1:4" ht="18" customHeight="1">
      <c r="A2046" s="305" t="s">
        <v>15798</v>
      </c>
      <c r="B2046" s="306" t="s">
        <v>6950</v>
      </c>
      <c r="C2046" s="305" t="s">
        <v>5115</v>
      </c>
      <c r="D2046" s="307">
        <v>11.97</v>
      </c>
    </row>
    <row r="2047" spans="1:4" ht="18" customHeight="1">
      <c r="A2047" s="305" t="s">
        <v>15799</v>
      </c>
      <c r="B2047" s="306" t="s">
        <v>6951</v>
      </c>
      <c r="C2047" s="305" t="s">
        <v>5115</v>
      </c>
      <c r="D2047" s="307">
        <v>12.8</v>
      </c>
    </row>
    <row r="2048" spans="1:4" ht="18" customHeight="1">
      <c r="A2048" s="305" t="s">
        <v>15800</v>
      </c>
      <c r="B2048" s="306" t="s">
        <v>6952</v>
      </c>
      <c r="C2048" s="305" t="s">
        <v>5115</v>
      </c>
      <c r="D2048" s="307">
        <v>14.4</v>
      </c>
    </row>
    <row r="2049" spans="1:4" ht="18" customHeight="1">
      <c r="A2049" s="305" t="s">
        <v>15801</v>
      </c>
      <c r="B2049" s="306" t="s">
        <v>6953</v>
      </c>
      <c r="C2049" s="305" t="s">
        <v>5115</v>
      </c>
      <c r="D2049" s="307">
        <v>16.600000000000001</v>
      </c>
    </row>
    <row r="2050" spans="1:4" ht="18" customHeight="1">
      <c r="A2050" s="305" t="s">
        <v>15802</v>
      </c>
      <c r="B2050" s="306" t="s">
        <v>6954</v>
      </c>
      <c r="C2050" s="305" t="s">
        <v>5115</v>
      </c>
      <c r="D2050" s="307">
        <v>18.62</v>
      </c>
    </row>
    <row r="2051" spans="1:4" ht="18" customHeight="1">
      <c r="A2051" s="305" t="s">
        <v>15803</v>
      </c>
      <c r="B2051" s="306" t="s">
        <v>6955</v>
      </c>
      <c r="C2051" s="305" t="s">
        <v>5115</v>
      </c>
      <c r="D2051" s="307">
        <v>21.15</v>
      </c>
    </row>
    <row r="2052" spans="1:4" ht="18" customHeight="1">
      <c r="A2052" s="305" t="s">
        <v>15804</v>
      </c>
      <c r="B2052" s="306" t="s">
        <v>6956</v>
      </c>
      <c r="C2052" s="305" t="s">
        <v>5115</v>
      </c>
      <c r="D2052" s="307">
        <v>23.77</v>
      </c>
    </row>
    <row r="2053" spans="1:4" ht="18" customHeight="1">
      <c r="A2053" s="305" t="s">
        <v>15805</v>
      </c>
      <c r="B2053" s="306" t="s">
        <v>6957</v>
      </c>
      <c r="C2053" s="305" t="s">
        <v>5115</v>
      </c>
      <c r="D2053" s="307">
        <v>26.9</v>
      </c>
    </row>
    <row r="2054" spans="1:4" ht="18" customHeight="1">
      <c r="A2054" s="305" t="s">
        <v>15806</v>
      </c>
      <c r="B2054" s="306" t="s">
        <v>6958</v>
      </c>
      <c r="C2054" s="305" t="s">
        <v>5115</v>
      </c>
      <c r="D2054" s="307">
        <v>30.31</v>
      </c>
    </row>
    <row r="2055" spans="1:4" ht="18" customHeight="1">
      <c r="A2055" s="305" t="s">
        <v>15807</v>
      </c>
      <c r="B2055" s="306" t="s">
        <v>6959</v>
      </c>
      <c r="C2055" s="305" t="s">
        <v>5115</v>
      </c>
      <c r="D2055" s="307">
        <v>33.39</v>
      </c>
    </row>
    <row r="2056" spans="1:4" ht="18" customHeight="1">
      <c r="A2056" s="305" t="s">
        <v>15808</v>
      </c>
      <c r="B2056" s="306" t="s">
        <v>6960</v>
      </c>
      <c r="C2056" s="305" t="s">
        <v>5115</v>
      </c>
      <c r="D2056" s="307">
        <v>37.619999999999997</v>
      </c>
    </row>
    <row r="2057" spans="1:4" ht="18" customHeight="1">
      <c r="A2057" s="305" t="s">
        <v>15809</v>
      </c>
      <c r="B2057" s="306" t="s">
        <v>6961</v>
      </c>
      <c r="C2057" s="305" t="s">
        <v>5115</v>
      </c>
      <c r="D2057" s="307">
        <v>41.46</v>
      </c>
    </row>
    <row r="2058" spans="1:4" ht="18" customHeight="1">
      <c r="A2058" s="305" t="s">
        <v>15810</v>
      </c>
      <c r="B2058" s="306" t="s">
        <v>6962</v>
      </c>
      <c r="C2058" s="305" t="s">
        <v>5115</v>
      </c>
      <c r="D2058" s="307">
        <v>45.9</v>
      </c>
    </row>
    <row r="2059" spans="1:4" ht="18" customHeight="1">
      <c r="A2059" s="305" t="s">
        <v>15811</v>
      </c>
      <c r="B2059" s="306" t="s">
        <v>6963</v>
      </c>
      <c r="C2059" s="305" t="s">
        <v>5115</v>
      </c>
      <c r="D2059" s="307">
        <v>51.58</v>
      </c>
    </row>
    <row r="2060" spans="1:4" ht="18" customHeight="1">
      <c r="A2060" s="305" t="s">
        <v>15812</v>
      </c>
      <c r="B2060" s="306" t="s">
        <v>6964</v>
      </c>
      <c r="C2060" s="305" t="s">
        <v>5115</v>
      </c>
      <c r="D2060" s="307">
        <v>54.14</v>
      </c>
    </row>
    <row r="2061" spans="1:4" ht="18" customHeight="1">
      <c r="A2061" s="305" t="s">
        <v>15813</v>
      </c>
      <c r="B2061" s="306" t="s">
        <v>6965</v>
      </c>
      <c r="C2061" s="305" t="s">
        <v>5115</v>
      </c>
      <c r="D2061" s="307">
        <v>5.23</v>
      </c>
    </row>
    <row r="2062" spans="1:4" ht="18" customHeight="1">
      <c r="A2062" s="305" t="s">
        <v>15814</v>
      </c>
      <c r="B2062" s="306" t="s">
        <v>6966</v>
      </c>
      <c r="C2062" s="305" t="s">
        <v>5115</v>
      </c>
      <c r="D2062" s="307">
        <v>5.63</v>
      </c>
    </row>
    <row r="2063" spans="1:4" ht="18" customHeight="1">
      <c r="A2063" s="305" t="s">
        <v>15815</v>
      </c>
      <c r="B2063" s="306" t="s">
        <v>6967</v>
      </c>
      <c r="C2063" s="305" t="s">
        <v>5115</v>
      </c>
      <c r="D2063" s="307">
        <v>6.09</v>
      </c>
    </row>
    <row r="2064" spans="1:4" ht="18" customHeight="1">
      <c r="A2064" s="305" t="s">
        <v>15816</v>
      </c>
      <c r="B2064" s="306" t="s">
        <v>6968</v>
      </c>
      <c r="C2064" s="305" t="s">
        <v>5115</v>
      </c>
      <c r="D2064" s="307">
        <v>5.15</v>
      </c>
    </row>
    <row r="2065" spans="1:4" ht="18" customHeight="1">
      <c r="A2065" s="305" t="s">
        <v>15817</v>
      </c>
      <c r="B2065" s="306" t="s">
        <v>6969</v>
      </c>
      <c r="C2065" s="305" t="s">
        <v>5115</v>
      </c>
      <c r="D2065" s="307">
        <v>8.08</v>
      </c>
    </row>
    <row r="2066" spans="1:4" ht="18" customHeight="1">
      <c r="A2066" s="305" t="s">
        <v>15818</v>
      </c>
      <c r="B2066" s="306" t="s">
        <v>6970</v>
      </c>
      <c r="C2066" s="305" t="s">
        <v>5115</v>
      </c>
      <c r="D2066" s="307">
        <v>8.65</v>
      </c>
    </row>
    <row r="2067" spans="1:4" ht="18" customHeight="1">
      <c r="A2067" s="305" t="s">
        <v>15819</v>
      </c>
      <c r="B2067" s="306" t="s">
        <v>6971</v>
      </c>
      <c r="C2067" s="305" t="s">
        <v>5115</v>
      </c>
      <c r="D2067" s="307">
        <v>9.35</v>
      </c>
    </row>
    <row r="2068" spans="1:4" ht="18" customHeight="1">
      <c r="A2068" s="305" t="s">
        <v>15820</v>
      </c>
      <c r="B2068" s="306" t="s">
        <v>6972</v>
      </c>
      <c r="C2068" s="305" t="s">
        <v>5115</v>
      </c>
      <c r="D2068" s="307">
        <v>10.1</v>
      </c>
    </row>
    <row r="2069" spans="1:4" ht="18" customHeight="1">
      <c r="A2069" s="305" t="s">
        <v>15821</v>
      </c>
      <c r="B2069" s="306" t="s">
        <v>6973</v>
      </c>
      <c r="C2069" s="305" t="s">
        <v>5115</v>
      </c>
      <c r="D2069" s="307">
        <v>11.09</v>
      </c>
    </row>
    <row r="2070" spans="1:4" ht="18" customHeight="1">
      <c r="A2070" s="305" t="s">
        <v>15822</v>
      </c>
      <c r="B2070" s="306" t="s">
        <v>6974</v>
      </c>
      <c r="C2070" s="305" t="s">
        <v>5115</v>
      </c>
      <c r="D2070" s="307">
        <v>12.12</v>
      </c>
    </row>
    <row r="2071" spans="1:4" ht="18" customHeight="1">
      <c r="A2071" s="305" t="s">
        <v>15823</v>
      </c>
      <c r="B2071" s="306" t="s">
        <v>6975</v>
      </c>
      <c r="C2071" s="305" t="s">
        <v>5115</v>
      </c>
      <c r="D2071" s="307">
        <v>15.09</v>
      </c>
    </row>
    <row r="2072" spans="1:4" ht="18" customHeight="1">
      <c r="A2072" s="305" t="s">
        <v>15824</v>
      </c>
      <c r="B2072" s="306" t="s">
        <v>6976</v>
      </c>
      <c r="C2072" s="305" t="s">
        <v>5115</v>
      </c>
      <c r="D2072" s="307">
        <v>6.11</v>
      </c>
    </row>
    <row r="2073" spans="1:4" ht="18" customHeight="1">
      <c r="A2073" s="305" t="s">
        <v>15825</v>
      </c>
      <c r="B2073" s="306" t="s">
        <v>6977</v>
      </c>
      <c r="C2073" s="305" t="s">
        <v>5115</v>
      </c>
      <c r="D2073" s="307">
        <v>6.47</v>
      </c>
    </row>
    <row r="2074" spans="1:4" ht="18" customHeight="1">
      <c r="A2074" s="305" t="s">
        <v>15826</v>
      </c>
      <c r="B2074" s="306" t="s">
        <v>6978</v>
      </c>
      <c r="C2074" s="305" t="s">
        <v>5115</v>
      </c>
      <c r="D2074" s="307">
        <v>7.21</v>
      </c>
    </row>
    <row r="2075" spans="1:4" ht="18" customHeight="1">
      <c r="A2075" s="305" t="s">
        <v>15827</v>
      </c>
      <c r="B2075" s="306" t="s">
        <v>6979</v>
      </c>
      <c r="C2075" s="305" t="s">
        <v>5115</v>
      </c>
      <c r="D2075" s="307">
        <v>5.98</v>
      </c>
    </row>
    <row r="2076" spans="1:4" ht="18" customHeight="1">
      <c r="A2076" s="305" t="s">
        <v>15828</v>
      </c>
      <c r="B2076" s="306" t="s">
        <v>6980</v>
      </c>
      <c r="C2076" s="305" t="s">
        <v>5115</v>
      </c>
      <c r="D2076" s="307">
        <v>5.99</v>
      </c>
    </row>
    <row r="2077" spans="1:4" ht="18" customHeight="1">
      <c r="A2077" s="305" t="s">
        <v>15829</v>
      </c>
      <c r="B2077" s="306" t="s">
        <v>6981</v>
      </c>
      <c r="C2077" s="305" t="s">
        <v>5115</v>
      </c>
      <c r="D2077" s="307">
        <v>6.73</v>
      </c>
    </row>
    <row r="2078" spans="1:4" ht="18" customHeight="1">
      <c r="A2078" s="305" t="s">
        <v>15830</v>
      </c>
      <c r="B2078" s="306" t="s">
        <v>6982</v>
      </c>
      <c r="C2078" s="305" t="s">
        <v>5115</v>
      </c>
      <c r="D2078" s="307">
        <v>7.36</v>
      </c>
    </row>
    <row r="2079" spans="1:4" ht="18" customHeight="1">
      <c r="A2079" s="305" t="s">
        <v>15831</v>
      </c>
      <c r="B2079" s="306" t="s">
        <v>6983</v>
      </c>
      <c r="C2079" s="305" t="s">
        <v>5115</v>
      </c>
      <c r="D2079" s="307">
        <v>8.1300000000000008</v>
      </c>
    </row>
    <row r="2080" spans="1:4" ht="18" customHeight="1">
      <c r="A2080" s="305" t="s">
        <v>15832</v>
      </c>
      <c r="B2080" s="306" t="s">
        <v>6984</v>
      </c>
      <c r="C2080" s="305" t="s">
        <v>5115</v>
      </c>
      <c r="D2080" s="307">
        <v>9.06</v>
      </c>
    </row>
    <row r="2081" spans="1:4" ht="18" customHeight="1">
      <c r="A2081" s="305" t="s">
        <v>15833</v>
      </c>
      <c r="B2081" s="306" t="s">
        <v>6985</v>
      </c>
      <c r="C2081" s="305" t="s">
        <v>5115</v>
      </c>
      <c r="D2081" s="307">
        <v>10.53</v>
      </c>
    </row>
    <row r="2082" spans="1:4" ht="18" customHeight="1">
      <c r="A2082" s="305" t="s">
        <v>15834</v>
      </c>
      <c r="B2082" s="306" t="s">
        <v>6986</v>
      </c>
      <c r="C2082" s="305" t="s">
        <v>5115</v>
      </c>
      <c r="D2082" s="307">
        <v>13.33</v>
      </c>
    </row>
    <row r="2083" spans="1:4" ht="18" customHeight="1">
      <c r="A2083" s="305" t="s">
        <v>15835</v>
      </c>
      <c r="B2083" s="306" t="s">
        <v>6987</v>
      </c>
      <c r="C2083" s="305" t="s">
        <v>5115</v>
      </c>
      <c r="D2083" s="307">
        <v>16.54</v>
      </c>
    </row>
    <row r="2084" spans="1:4" ht="18" customHeight="1">
      <c r="A2084" s="305" t="s">
        <v>15836</v>
      </c>
      <c r="B2084" s="306" t="s">
        <v>6988</v>
      </c>
      <c r="C2084" s="305" t="s">
        <v>5115</v>
      </c>
      <c r="D2084" s="307">
        <v>20.62</v>
      </c>
    </row>
    <row r="2085" spans="1:4" ht="18" customHeight="1">
      <c r="A2085" s="305" t="s">
        <v>15837</v>
      </c>
      <c r="B2085" s="306" t="s">
        <v>6989</v>
      </c>
      <c r="C2085" s="305" t="s">
        <v>5115</v>
      </c>
      <c r="D2085" s="307">
        <v>24.91</v>
      </c>
    </row>
    <row r="2086" spans="1:4" ht="18" customHeight="1">
      <c r="A2086" s="305" t="s">
        <v>15838</v>
      </c>
      <c r="B2086" s="306" t="s">
        <v>6990</v>
      </c>
      <c r="C2086" s="305" t="s">
        <v>5115</v>
      </c>
      <c r="D2086" s="307">
        <v>30.89</v>
      </c>
    </row>
    <row r="2087" spans="1:4" ht="18" customHeight="1">
      <c r="A2087" s="305" t="s">
        <v>15839</v>
      </c>
      <c r="B2087" s="306" t="s">
        <v>6991</v>
      </c>
      <c r="C2087" s="305" t="s">
        <v>5115</v>
      </c>
      <c r="D2087" s="307">
        <v>36.799999999999997</v>
      </c>
    </row>
    <row r="2088" spans="1:4" ht="18" customHeight="1">
      <c r="A2088" s="305" t="s">
        <v>15840</v>
      </c>
      <c r="B2088" s="306" t="s">
        <v>6992</v>
      </c>
      <c r="C2088" s="305" t="s">
        <v>5115</v>
      </c>
      <c r="D2088" s="307">
        <v>45.82</v>
      </c>
    </row>
    <row r="2089" spans="1:4" ht="18" customHeight="1">
      <c r="A2089" s="305" t="s">
        <v>15841</v>
      </c>
      <c r="B2089" s="306" t="s">
        <v>6993</v>
      </c>
      <c r="C2089" s="305" t="s">
        <v>5115</v>
      </c>
      <c r="D2089" s="307">
        <v>4.9000000000000004</v>
      </c>
    </row>
    <row r="2090" spans="1:4" ht="18" customHeight="1">
      <c r="A2090" s="305" t="s">
        <v>15842</v>
      </c>
      <c r="B2090" s="306" t="s">
        <v>6994</v>
      </c>
      <c r="C2090" s="305" t="s">
        <v>5115</v>
      </c>
      <c r="D2090" s="307">
        <v>5.22</v>
      </c>
    </row>
    <row r="2091" spans="1:4" ht="18" customHeight="1">
      <c r="A2091" s="305" t="s">
        <v>15843</v>
      </c>
      <c r="B2091" s="306" t="s">
        <v>6995</v>
      </c>
      <c r="C2091" s="305" t="s">
        <v>5115</v>
      </c>
      <c r="D2091" s="307">
        <v>5.54</v>
      </c>
    </row>
    <row r="2092" spans="1:4" ht="18" customHeight="1">
      <c r="A2092" s="305" t="s">
        <v>15844</v>
      </c>
      <c r="B2092" s="306" t="s">
        <v>6996</v>
      </c>
      <c r="C2092" s="305" t="s">
        <v>5115</v>
      </c>
      <c r="D2092" s="307">
        <v>4.45</v>
      </c>
    </row>
    <row r="2093" spans="1:4" ht="18" customHeight="1">
      <c r="A2093" s="305" t="s">
        <v>15845</v>
      </c>
      <c r="B2093" s="306" t="s">
        <v>6997</v>
      </c>
      <c r="C2093" s="305" t="s">
        <v>5115</v>
      </c>
      <c r="D2093" s="307">
        <v>6.62</v>
      </c>
    </row>
    <row r="2094" spans="1:4" ht="18" customHeight="1">
      <c r="A2094" s="305" t="s">
        <v>15846</v>
      </c>
      <c r="B2094" s="306" t="s">
        <v>6998</v>
      </c>
      <c r="C2094" s="305" t="s">
        <v>5115</v>
      </c>
      <c r="D2094" s="307">
        <v>7.18</v>
      </c>
    </row>
    <row r="2095" spans="1:4" ht="18" customHeight="1">
      <c r="A2095" s="305" t="s">
        <v>15847</v>
      </c>
      <c r="B2095" s="306" t="s">
        <v>6999</v>
      </c>
      <c r="C2095" s="305" t="s">
        <v>5115</v>
      </c>
      <c r="D2095" s="307">
        <v>7.78</v>
      </c>
    </row>
    <row r="2096" spans="1:4" ht="18" customHeight="1">
      <c r="A2096" s="305" t="s">
        <v>15848</v>
      </c>
      <c r="B2096" s="306" t="s">
        <v>7000</v>
      </c>
      <c r="C2096" s="305" t="s">
        <v>5115</v>
      </c>
      <c r="D2096" s="307">
        <v>8.39</v>
      </c>
    </row>
    <row r="2097" spans="1:4" ht="18" customHeight="1">
      <c r="A2097" s="305" t="s">
        <v>15849</v>
      </c>
      <c r="B2097" s="306" t="s">
        <v>7001</v>
      </c>
      <c r="C2097" s="305" t="s">
        <v>5115</v>
      </c>
      <c r="D2097" s="307">
        <v>9.27</v>
      </c>
    </row>
    <row r="2098" spans="1:4" ht="18" customHeight="1">
      <c r="A2098" s="305" t="s">
        <v>15850</v>
      </c>
      <c r="B2098" s="306" t="s">
        <v>7002</v>
      </c>
      <c r="C2098" s="305" t="s">
        <v>5115</v>
      </c>
      <c r="D2098" s="307">
        <v>10.07</v>
      </c>
    </row>
    <row r="2099" spans="1:4" ht="18" customHeight="1">
      <c r="A2099" s="305" t="s">
        <v>15851</v>
      </c>
      <c r="B2099" s="306" t="s">
        <v>7003</v>
      </c>
      <c r="C2099" s="305" t="s">
        <v>5115</v>
      </c>
      <c r="D2099" s="307">
        <v>11.08</v>
      </c>
    </row>
    <row r="2100" spans="1:4" ht="18" customHeight="1">
      <c r="A2100" s="305" t="s">
        <v>15852</v>
      </c>
      <c r="B2100" s="306" t="s">
        <v>7004</v>
      </c>
      <c r="C2100" s="305" t="s">
        <v>5115</v>
      </c>
      <c r="D2100" s="307">
        <v>12.32</v>
      </c>
    </row>
    <row r="2101" spans="1:4" ht="18" customHeight="1">
      <c r="A2101" s="305" t="s">
        <v>15853</v>
      </c>
      <c r="B2101" s="306" t="s">
        <v>7005</v>
      </c>
      <c r="C2101" s="305" t="s">
        <v>5115</v>
      </c>
      <c r="D2101" s="307">
        <v>14.97</v>
      </c>
    </row>
    <row r="2102" spans="1:4" ht="18" customHeight="1">
      <c r="A2102" s="305" t="s">
        <v>15854</v>
      </c>
      <c r="B2102" s="306" t="s">
        <v>7006</v>
      </c>
      <c r="C2102" s="305" t="s">
        <v>5115</v>
      </c>
      <c r="D2102" s="307">
        <v>17.59</v>
      </c>
    </row>
    <row r="2103" spans="1:4" ht="18" customHeight="1">
      <c r="A2103" s="305" t="s">
        <v>15855</v>
      </c>
      <c r="B2103" s="306" t="s">
        <v>7007</v>
      </c>
      <c r="C2103" s="305" t="s">
        <v>5115</v>
      </c>
      <c r="D2103" s="307">
        <v>20.75</v>
      </c>
    </row>
    <row r="2104" spans="1:4" ht="18" customHeight="1">
      <c r="A2104" s="305" t="s">
        <v>15856</v>
      </c>
      <c r="B2104" s="306" t="s">
        <v>7008</v>
      </c>
      <c r="C2104" s="305" t="s">
        <v>5115</v>
      </c>
      <c r="D2104" s="307">
        <v>24.22</v>
      </c>
    </row>
    <row r="2105" spans="1:4" ht="18" customHeight="1">
      <c r="A2105" s="305" t="s">
        <v>15857</v>
      </c>
      <c r="B2105" s="306" t="s">
        <v>7009</v>
      </c>
      <c r="C2105" s="305" t="s">
        <v>5115</v>
      </c>
      <c r="D2105" s="307">
        <v>28.6</v>
      </c>
    </row>
    <row r="2106" spans="1:4" ht="18" customHeight="1">
      <c r="A2106" s="305" t="s">
        <v>15858</v>
      </c>
      <c r="B2106" s="306" t="s">
        <v>7010</v>
      </c>
      <c r="C2106" s="305" t="s">
        <v>5115</v>
      </c>
      <c r="D2106" s="307">
        <v>33.35</v>
      </c>
    </row>
    <row r="2107" spans="1:4" ht="18" customHeight="1">
      <c r="A2107" s="305" t="s">
        <v>15859</v>
      </c>
      <c r="B2107" s="306" t="s">
        <v>7011</v>
      </c>
      <c r="C2107" s="305" t="s">
        <v>5115</v>
      </c>
      <c r="D2107" s="307">
        <v>37.61</v>
      </c>
    </row>
    <row r="2108" spans="1:4" ht="18" customHeight="1">
      <c r="A2108" s="305" t="s">
        <v>15860</v>
      </c>
      <c r="B2108" s="306" t="s">
        <v>7012</v>
      </c>
      <c r="C2108" s="305" t="s">
        <v>5115</v>
      </c>
      <c r="D2108" s="307">
        <v>43.22</v>
      </c>
    </row>
    <row r="2109" spans="1:4" ht="18" customHeight="1">
      <c r="A2109" s="305" t="s">
        <v>15861</v>
      </c>
      <c r="B2109" s="306" t="s">
        <v>7013</v>
      </c>
      <c r="C2109" s="305" t="s">
        <v>5115</v>
      </c>
      <c r="D2109" s="307">
        <v>45.41</v>
      </c>
    </row>
    <row r="2110" spans="1:4" ht="18" customHeight="1">
      <c r="A2110" s="305" t="s">
        <v>15862</v>
      </c>
      <c r="B2110" s="306" t="s">
        <v>7014</v>
      </c>
      <c r="C2110" s="305" t="s">
        <v>5115</v>
      </c>
      <c r="D2110" s="307">
        <v>4.6399999999999997</v>
      </c>
    </row>
    <row r="2111" spans="1:4" ht="18" customHeight="1">
      <c r="A2111" s="305" t="s">
        <v>15863</v>
      </c>
      <c r="B2111" s="306" t="s">
        <v>7015</v>
      </c>
      <c r="C2111" s="305" t="s">
        <v>5115</v>
      </c>
      <c r="D2111" s="307">
        <v>5.24</v>
      </c>
    </row>
    <row r="2112" spans="1:4" ht="18" customHeight="1">
      <c r="A2112" s="305" t="s">
        <v>15864</v>
      </c>
      <c r="B2112" s="306" t="s">
        <v>7016</v>
      </c>
      <c r="C2112" s="305" t="s">
        <v>5115</v>
      </c>
      <c r="D2112" s="307">
        <v>5.84</v>
      </c>
    </row>
    <row r="2113" spans="1:4" ht="18" customHeight="1">
      <c r="A2113" s="305" t="s">
        <v>15865</v>
      </c>
      <c r="B2113" s="306" t="s">
        <v>7017</v>
      </c>
      <c r="C2113" s="305" t="s">
        <v>5115</v>
      </c>
      <c r="D2113" s="307">
        <v>4.3</v>
      </c>
    </row>
    <row r="2114" spans="1:4" ht="18" customHeight="1">
      <c r="A2114" s="305" t="s">
        <v>15866</v>
      </c>
      <c r="B2114" s="306" t="s">
        <v>7018</v>
      </c>
      <c r="C2114" s="305" t="s">
        <v>5115</v>
      </c>
      <c r="D2114" s="307">
        <v>11.39</v>
      </c>
    </row>
    <row r="2115" spans="1:4" ht="18" customHeight="1">
      <c r="A2115" s="305" t="s">
        <v>15867</v>
      </c>
      <c r="B2115" s="306" t="s">
        <v>7019</v>
      </c>
      <c r="C2115" s="305" t="s">
        <v>5115</v>
      </c>
      <c r="D2115" s="307">
        <v>11.6</v>
      </c>
    </row>
    <row r="2116" spans="1:4" ht="18" customHeight="1">
      <c r="A2116" s="305" t="s">
        <v>15868</v>
      </c>
      <c r="B2116" s="306" t="s">
        <v>7020</v>
      </c>
      <c r="C2116" s="305" t="s">
        <v>5115</v>
      </c>
      <c r="D2116" s="307">
        <v>11.82</v>
      </c>
    </row>
    <row r="2117" spans="1:4" ht="9" customHeight="1">
      <c r="A2117" s="305" t="s">
        <v>15869</v>
      </c>
      <c r="B2117" s="306" t="s">
        <v>7021</v>
      </c>
      <c r="C2117" s="305" t="s">
        <v>5115</v>
      </c>
      <c r="D2117" s="307">
        <v>12.04</v>
      </c>
    </row>
    <row r="2118" spans="1:4" ht="9" customHeight="1">
      <c r="A2118" s="305" t="s">
        <v>15870</v>
      </c>
      <c r="B2118" s="306" t="s">
        <v>7022</v>
      </c>
      <c r="C2118" s="305" t="s">
        <v>5115</v>
      </c>
      <c r="D2118" s="307">
        <v>12.29</v>
      </c>
    </row>
    <row r="2119" spans="1:4" ht="9" customHeight="1">
      <c r="A2119" s="305" t="s">
        <v>15871</v>
      </c>
      <c r="B2119" s="306" t="s">
        <v>7023</v>
      </c>
      <c r="C2119" s="305" t="s">
        <v>5115</v>
      </c>
      <c r="D2119" s="307">
        <v>12.41</v>
      </c>
    </row>
    <row r="2120" spans="1:4" ht="9" customHeight="1">
      <c r="A2120" s="305" t="s">
        <v>15872</v>
      </c>
      <c r="B2120" s="306" t="s">
        <v>7024</v>
      </c>
      <c r="C2120" s="305" t="s">
        <v>5115</v>
      </c>
      <c r="D2120" s="307">
        <v>7.72</v>
      </c>
    </row>
    <row r="2121" spans="1:4" ht="9" customHeight="1">
      <c r="A2121" s="305" t="s">
        <v>15873</v>
      </c>
      <c r="B2121" s="306" t="s">
        <v>7025</v>
      </c>
      <c r="C2121" s="305" t="s">
        <v>5115</v>
      </c>
      <c r="D2121" s="307">
        <v>7.78</v>
      </c>
    </row>
    <row r="2122" spans="1:4" ht="9" customHeight="1">
      <c r="A2122" s="305" t="s">
        <v>15874</v>
      </c>
      <c r="B2122" s="306" t="s">
        <v>7026</v>
      </c>
      <c r="C2122" s="305" t="s">
        <v>5115</v>
      </c>
      <c r="D2122" s="307">
        <v>7.85</v>
      </c>
    </row>
    <row r="2123" spans="1:4" ht="9" customHeight="1">
      <c r="A2123" s="305" t="s">
        <v>15875</v>
      </c>
      <c r="B2123" s="306" t="s">
        <v>7027</v>
      </c>
      <c r="C2123" s="305" t="s">
        <v>5115</v>
      </c>
      <c r="D2123" s="307">
        <v>7.92</v>
      </c>
    </row>
    <row r="2124" spans="1:4" ht="9" customHeight="1">
      <c r="A2124" s="305" t="s">
        <v>15876</v>
      </c>
      <c r="B2124" s="306" t="s">
        <v>7028</v>
      </c>
      <c r="C2124" s="305" t="s">
        <v>5115</v>
      </c>
      <c r="D2124" s="307">
        <v>7.99</v>
      </c>
    </row>
    <row r="2125" spans="1:4" ht="9" customHeight="1">
      <c r="A2125" s="305" t="s">
        <v>15877</v>
      </c>
      <c r="B2125" s="306" t="s">
        <v>7029</v>
      </c>
      <c r="C2125" s="305" t="s">
        <v>5115</v>
      </c>
      <c r="D2125" s="307">
        <v>8.0299999999999994</v>
      </c>
    </row>
    <row r="2126" spans="1:4" ht="9" customHeight="1">
      <c r="A2126" s="305" t="s">
        <v>15878</v>
      </c>
      <c r="B2126" s="306" t="s">
        <v>7030</v>
      </c>
      <c r="C2126" s="305" t="s">
        <v>5115</v>
      </c>
      <c r="D2126" s="307">
        <v>10.210000000000001</v>
      </c>
    </row>
    <row r="2127" spans="1:4" ht="9" customHeight="1">
      <c r="A2127" s="305" t="s">
        <v>15879</v>
      </c>
      <c r="B2127" s="306" t="s">
        <v>7031</v>
      </c>
      <c r="C2127" s="305" t="s">
        <v>5115</v>
      </c>
      <c r="D2127" s="307">
        <v>10.27</v>
      </c>
    </row>
    <row r="2128" spans="1:4" ht="9" customHeight="1">
      <c r="A2128" s="305" t="s">
        <v>15880</v>
      </c>
      <c r="B2128" s="306" t="s">
        <v>7032</v>
      </c>
      <c r="C2128" s="305" t="s">
        <v>5115</v>
      </c>
      <c r="D2128" s="307">
        <v>10.33</v>
      </c>
    </row>
    <row r="2129" spans="1:4" ht="9" customHeight="1">
      <c r="A2129" s="305" t="s">
        <v>15881</v>
      </c>
      <c r="B2129" s="306" t="s">
        <v>7033</v>
      </c>
      <c r="C2129" s="305" t="s">
        <v>5115</v>
      </c>
      <c r="D2129" s="307">
        <v>10.39</v>
      </c>
    </row>
    <row r="2130" spans="1:4" ht="9" customHeight="1">
      <c r="A2130" s="305" t="s">
        <v>15882</v>
      </c>
      <c r="B2130" s="306" t="s">
        <v>7034</v>
      </c>
      <c r="C2130" s="305" t="s">
        <v>5115</v>
      </c>
      <c r="D2130" s="307">
        <v>10.46</v>
      </c>
    </row>
    <row r="2131" spans="1:4" ht="9" customHeight="1">
      <c r="A2131" s="305" t="s">
        <v>15883</v>
      </c>
      <c r="B2131" s="306" t="s">
        <v>7035</v>
      </c>
      <c r="C2131" s="305" t="s">
        <v>5115</v>
      </c>
      <c r="D2131" s="307">
        <v>10.5</v>
      </c>
    </row>
    <row r="2132" spans="1:4" ht="9" customHeight="1">
      <c r="A2132" s="305" t="s">
        <v>15884</v>
      </c>
      <c r="B2132" s="306" t="s">
        <v>7036</v>
      </c>
      <c r="C2132" s="305" t="s">
        <v>5115</v>
      </c>
      <c r="D2132" s="307">
        <v>10.050000000000001</v>
      </c>
    </row>
    <row r="2133" spans="1:4" ht="9" customHeight="1">
      <c r="A2133" s="305" t="s">
        <v>15885</v>
      </c>
      <c r="B2133" s="306" t="s">
        <v>7037</v>
      </c>
      <c r="C2133" s="305" t="s">
        <v>5115</v>
      </c>
      <c r="D2133" s="307">
        <v>10.18</v>
      </c>
    </row>
    <row r="2134" spans="1:4" ht="9" customHeight="1">
      <c r="A2134" s="305" t="s">
        <v>15886</v>
      </c>
      <c r="B2134" s="306" t="s">
        <v>7038</v>
      </c>
      <c r="C2134" s="305" t="s">
        <v>5115</v>
      </c>
      <c r="D2134" s="307">
        <v>10.32</v>
      </c>
    </row>
    <row r="2135" spans="1:4" ht="9" customHeight="1">
      <c r="A2135" s="305" t="s">
        <v>15887</v>
      </c>
      <c r="B2135" s="306" t="s">
        <v>7039</v>
      </c>
      <c r="C2135" s="305" t="s">
        <v>5115</v>
      </c>
      <c r="D2135" s="307">
        <v>10.46</v>
      </c>
    </row>
    <row r="2136" spans="1:4" ht="9" customHeight="1">
      <c r="A2136" s="305" t="s">
        <v>15888</v>
      </c>
      <c r="B2136" s="306" t="s">
        <v>7040</v>
      </c>
      <c r="C2136" s="305" t="s">
        <v>5115</v>
      </c>
      <c r="D2136" s="307">
        <v>10.61</v>
      </c>
    </row>
    <row r="2137" spans="1:4" ht="9" customHeight="1">
      <c r="A2137" s="305" t="s">
        <v>15889</v>
      </c>
      <c r="B2137" s="306" t="s">
        <v>7041</v>
      </c>
      <c r="C2137" s="305" t="s">
        <v>5115</v>
      </c>
      <c r="D2137" s="307">
        <v>10.69</v>
      </c>
    </row>
    <row r="2138" spans="1:4" ht="9" customHeight="1">
      <c r="A2138" s="305" t="s">
        <v>15890</v>
      </c>
      <c r="B2138" s="306" t="s">
        <v>7042</v>
      </c>
      <c r="C2138" s="305" t="s">
        <v>5115</v>
      </c>
      <c r="D2138" s="307">
        <v>12.76</v>
      </c>
    </row>
    <row r="2139" spans="1:4" ht="9" customHeight="1">
      <c r="A2139" s="305" t="s">
        <v>15891</v>
      </c>
      <c r="B2139" s="306" t="s">
        <v>7043</v>
      </c>
      <c r="C2139" s="305" t="s">
        <v>5115</v>
      </c>
      <c r="D2139" s="307">
        <v>12.82</v>
      </c>
    </row>
    <row r="2140" spans="1:4" ht="9" customHeight="1">
      <c r="A2140" s="305" t="s">
        <v>15892</v>
      </c>
      <c r="B2140" s="306" t="s">
        <v>7044</v>
      </c>
      <c r="C2140" s="305" t="s">
        <v>5115</v>
      </c>
      <c r="D2140" s="307">
        <v>12.88</v>
      </c>
    </row>
    <row r="2141" spans="1:4" ht="9" customHeight="1">
      <c r="A2141" s="305" t="s">
        <v>15893</v>
      </c>
      <c r="B2141" s="306" t="s">
        <v>7045</v>
      </c>
      <c r="C2141" s="305" t="s">
        <v>5115</v>
      </c>
      <c r="D2141" s="307">
        <v>12.94</v>
      </c>
    </row>
    <row r="2142" spans="1:4" ht="9" customHeight="1">
      <c r="A2142" s="305" t="s">
        <v>15894</v>
      </c>
      <c r="B2142" s="306" t="s">
        <v>7046</v>
      </c>
      <c r="C2142" s="305" t="s">
        <v>5115</v>
      </c>
      <c r="D2142" s="307">
        <v>13.01</v>
      </c>
    </row>
    <row r="2143" spans="1:4" ht="9" customHeight="1">
      <c r="A2143" s="305" t="s">
        <v>15895</v>
      </c>
      <c r="B2143" s="306" t="s">
        <v>7047</v>
      </c>
      <c r="C2143" s="305" t="s">
        <v>5115</v>
      </c>
      <c r="D2143" s="307">
        <v>13.04</v>
      </c>
    </row>
    <row r="2144" spans="1:4" ht="9" customHeight="1">
      <c r="A2144" s="305" t="s">
        <v>15896</v>
      </c>
      <c r="B2144" s="306" t="s">
        <v>7048</v>
      </c>
      <c r="C2144" s="305" t="s">
        <v>5115</v>
      </c>
      <c r="D2144" s="307">
        <v>9.44</v>
      </c>
    </row>
    <row r="2145" spans="1:4" ht="9" customHeight="1">
      <c r="A2145" s="305" t="s">
        <v>15897</v>
      </c>
      <c r="B2145" s="306" t="s">
        <v>7049</v>
      </c>
      <c r="C2145" s="305" t="s">
        <v>5115</v>
      </c>
      <c r="D2145" s="307">
        <v>9.5500000000000007</v>
      </c>
    </row>
    <row r="2146" spans="1:4" ht="9" customHeight="1">
      <c r="A2146" s="305" t="s">
        <v>15898</v>
      </c>
      <c r="B2146" s="306" t="s">
        <v>7050</v>
      </c>
      <c r="C2146" s="305" t="s">
        <v>5115</v>
      </c>
      <c r="D2146" s="307">
        <v>9.66</v>
      </c>
    </row>
    <row r="2147" spans="1:4" ht="9" customHeight="1">
      <c r="A2147" s="305" t="s">
        <v>15899</v>
      </c>
      <c r="B2147" s="306" t="s">
        <v>7051</v>
      </c>
      <c r="C2147" s="305" t="s">
        <v>5115</v>
      </c>
      <c r="D2147" s="307">
        <v>9.7799999999999994</v>
      </c>
    </row>
    <row r="2148" spans="1:4" ht="9" customHeight="1">
      <c r="A2148" s="305" t="s">
        <v>15900</v>
      </c>
      <c r="B2148" s="306" t="s">
        <v>7052</v>
      </c>
      <c r="C2148" s="305" t="s">
        <v>5115</v>
      </c>
      <c r="D2148" s="307">
        <v>9.91</v>
      </c>
    </row>
    <row r="2149" spans="1:4" ht="9" customHeight="1">
      <c r="A2149" s="305" t="s">
        <v>15901</v>
      </c>
      <c r="B2149" s="306" t="s">
        <v>7053</v>
      </c>
      <c r="C2149" s="305" t="s">
        <v>5115</v>
      </c>
      <c r="D2149" s="307">
        <v>9.9700000000000006</v>
      </c>
    </row>
    <row r="2150" spans="1:4" ht="9" customHeight="1">
      <c r="A2150" s="305" t="s">
        <v>15902</v>
      </c>
      <c r="B2150" s="306" t="s">
        <v>7054</v>
      </c>
      <c r="C2150" s="305" t="s">
        <v>5115</v>
      </c>
      <c r="D2150" s="307">
        <v>8.83</v>
      </c>
    </row>
    <row r="2151" spans="1:4" ht="9" customHeight="1">
      <c r="A2151" s="305" t="s">
        <v>15903</v>
      </c>
      <c r="B2151" s="306" t="s">
        <v>7055</v>
      </c>
      <c r="C2151" s="305" t="s">
        <v>5115</v>
      </c>
      <c r="D2151" s="307">
        <v>8.93</v>
      </c>
    </row>
    <row r="2152" spans="1:4" ht="9" customHeight="1">
      <c r="A2152" s="305" t="s">
        <v>15904</v>
      </c>
      <c r="B2152" s="306" t="s">
        <v>7056</v>
      </c>
      <c r="C2152" s="305" t="s">
        <v>5115</v>
      </c>
      <c r="D2152" s="307">
        <v>9.0299999999999994</v>
      </c>
    </row>
    <row r="2153" spans="1:4" ht="9" customHeight="1">
      <c r="A2153" s="305" t="s">
        <v>15905</v>
      </c>
      <c r="B2153" s="306" t="s">
        <v>7057</v>
      </c>
      <c r="C2153" s="305" t="s">
        <v>5115</v>
      </c>
      <c r="D2153" s="307">
        <v>9.1300000000000008</v>
      </c>
    </row>
    <row r="2154" spans="1:4" ht="9" customHeight="1">
      <c r="A2154" s="305" t="s">
        <v>15906</v>
      </c>
      <c r="B2154" s="306" t="s">
        <v>7058</v>
      </c>
      <c r="C2154" s="305" t="s">
        <v>5115</v>
      </c>
      <c r="D2154" s="307">
        <v>9.24</v>
      </c>
    </row>
    <row r="2155" spans="1:4" ht="9" customHeight="1">
      <c r="A2155" s="305" t="s">
        <v>15907</v>
      </c>
      <c r="B2155" s="306" t="s">
        <v>7059</v>
      </c>
      <c r="C2155" s="305" t="s">
        <v>5115</v>
      </c>
      <c r="D2155" s="307">
        <v>9.3000000000000007</v>
      </c>
    </row>
    <row r="2156" spans="1:4" ht="9" customHeight="1">
      <c r="A2156" s="305" t="s">
        <v>15908</v>
      </c>
      <c r="B2156" s="306" t="s">
        <v>7060</v>
      </c>
      <c r="C2156" s="305" t="s">
        <v>5115</v>
      </c>
      <c r="D2156" s="307">
        <v>8.25</v>
      </c>
    </row>
    <row r="2157" spans="1:4" ht="9" customHeight="1">
      <c r="A2157" s="305" t="s">
        <v>15909</v>
      </c>
      <c r="B2157" s="306" t="s">
        <v>7061</v>
      </c>
      <c r="C2157" s="305" t="s">
        <v>5115</v>
      </c>
      <c r="D2157" s="307">
        <v>8.34</v>
      </c>
    </row>
    <row r="2158" spans="1:4" ht="9" customHeight="1">
      <c r="A2158" s="305" t="s">
        <v>15910</v>
      </c>
      <c r="B2158" s="306" t="s">
        <v>7062</v>
      </c>
      <c r="C2158" s="305" t="s">
        <v>5115</v>
      </c>
      <c r="D2158" s="307">
        <v>8.42</v>
      </c>
    </row>
    <row r="2159" spans="1:4" ht="9" customHeight="1">
      <c r="A2159" s="305" t="s">
        <v>15911</v>
      </c>
      <c r="B2159" s="306" t="s">
        <v>7063</v>
      </c>
      <c r="C2159" s="305" t="s">
        <v>5115</v>
      </c>
      <c r="D2159" s="307">
        <v>8.52</v>
      </c>
    </row>
    <row r="2160" spans="1:4" ht="9" customHeight="1">
      <c r="A2160" s="305" t="s">
        <v>15912</v>
      </c>
      <c r="B2160" s="306" t="s">
        <v>7064</v>
      </c>
      <c r="C2160" s="305" t="s">
        <v>5115</v>
      </c>
      <c r="D2160" s="307">
        <v>8.61</v>
      </c>
    </row>
    <row r="2161" spans="1:4" ht="9" customHeight="1">
      <c r="A2161" s="305" t="s">
        <v>15913</v>
      </c>
      <c r="B2161" s="306" t="s">
        <v>7065</v>
      </c>
      <c r="C2161" s="305" t="s">
        <v>5115</v>
      </c>
      <c r="D2161" s="307">
        <v>8.67</v>
      </c>
    </row>
    <row r="2162" spans="1:4" ht="9" customHeight="1">
      <c r="A2162" s="305" t="s">
        <v>15914</v>
      </c>
      <c r="B2162" s="306" t="s">
        <v>7066</v>
      </c>
      <c r="C2162" s="305" t="s">
        <v>5115</v>
      </c>
      <c r="D2162" s="307">
        <v>15.41</v>
      </c>
    </row>
    <row r="2163" spans="1:4" ht="9" customHeight="1">
      <c r="A2163" s="305" t="s">
        <v>15915</v>
      </c>
      <c r="B2163" s="306" t="s">
        <v>7067</v>
      </c>
      <c r="C2163" s="305" t="s">
        <v>5115</v>
      </c>
      <c r="D2163" s="307">
        <v>15.72</v>
      </c>
    </row>
    <row r="2164" spans="1:4" ht="9" customHeight="1">
      <c r="A2164" s="305" t="s">
        <v>15916</v>
      </c>
      <c r="B2164" s="306" t="s">
        <v>7068</v>
      </c>
      <c r="C2164" s="305" t="s">
        <v>5115</v>
      </c>
      <c r="D2164" s="307">
        <v>16.03</v>
      </c>
    </row>
    <row r="2165" spans="1:4" ht="9" customHeight="1">
      <c r="A2165" s="305" t="s">
        <v>15917</v>
      </c>
      <c r="B2165" s="306" t="s">
        <v>7069</v>
      </c>
      <c r="C2165" s="305" t="s">
        <v>5115</v>
      </c>
      <c r="D2165" s="307">
        <v>16.350000000000001</v>
      </c>
    </row>
    <row r="2166" spans="1:4" ht="9" customHeight="1">
      <c r="A2166" s="305" t="s">
        <v>15918</v>
      </c>
      <c r="B2166" s="306" t="s">
        <v>7070</v>
      </c>
      <c r="C2166" s="305" t="s">
        <v>5115</v>
      </c>
      <c r="D2166" s="307">
        <v>16.690000000000001</v>
      </c>
    </row>
    <row r="2167" spans="1:4" ht="9" customHeight="1">
      <c r="A2167" s="305" t="s">
        <v>15919</v>
      </c>
      <c r="B2167" s="306" t="s">
        <v>7071</v>
      </c>
      <c r="C2167" s="305" t="s">
        <v>5115</v>
      </c>
      <c r="D2167" s="307">
        <v>16.88</v>
      </c>
    </row>
    <row r="2168" spans="1:4" ht="9" customHeight="1">
      <c r="A2168" s="305" t="s">
        <v>15920</v>
      </c>
      <c r="B2168" s="306" t="s">
        <v>7072</v>
      </c>
      <c r="C2168" s="305" t="s">
        <v>5115</v>
      </c>
      <c r="D2168" s="307">
        <v>5.75</v>
      </c>
    </row>
    <row r="2169" spans="1:4" ht="9" customHeight="1">
      <c r="A2169" s="305" t="s">
        <v>15921</v>
      </c>
      <c r="B2169" s="306" t="s">
        <v>7073</v>
      </c>
      <c r="C2169" s="305" t="s">
        <v>5115</v>
      </c>
      <c r="D2169" s="307">
        <v>6.35</v>
      </c>
    </row>
    <row r="2170" spans="1:4" ht="9" customHeight="1">
      <c r="A2170" s="305" t="s">
        <v>15922</v>
      </c>
      <c r="B2170" s="306" t="s">
        <v>7074</v>
      </c>
      <c r="C2170" s="305" t="s">
        <v>5115</v>
      </c>
      <c r="D2170" s="307">
        <v>6.68</v>
      </c>
    </row>
    <row r="2171" spans="1:4" ht="18" customHeight="1">
      <c r="A2171" s="305" t="s">
        <v>15923</v>
      </c>
      <c r="B2171" s="306" t="s">
        <v>7075</v>
      </c>
      <c r="C2171" s="305" t="s">
        <v>5115</v>
      </c>
      <c r="D2171" s="307">
        <v>7.02</v>
      </c>
    </row>
    <row r="2172" spans="1:4" ht="18" customHeight="1">
      <c r="A2172" s="305" t="s">
        <v>15924</v>
      </c>
      <c r="B2172" s="306" t="s">
        <v>7076</v>
      </c>
      <c r="C2172" s="305" t="s">
        <v>5115</v>
      </c>
      <c r="D2172" s="307">
        <v>7.43</v>
      </c>
    </row>
    <row r="2173" spans="1:4" ht="18" customHeight="1">
      <c r="A2173" s="305" t="s">
        <v>15925</v>
      </c>
      <c r="B2173" s="306" t="s">
        <v>7077</v>
      </c>
      <c r="C2173" s="305" t="s">
        <v>5115</v>
      </c>
      <c r="D2173" s="307">
        <v>7.8</v>
      </c>
    </row>
    <row r="2174" spans="1:4" ht="18" customHeight="1">
      <c r="A2174" s="305" t="s">
        <v>15926</v>
      </c>
      <c r="B2174" s="306" t="s">
        <v>7078</v>
      </c>
      <c r="C2174" s="305" t="s">
        <v>5115</v>
      </c>
      <c r="D2174" s="307">
        <v>8.43</v>
      </c>
    </row>
    <row r="2175" spans="1:4" ht="18" customHeight="1">
      <c r="A2175" s="305" t="s">
        <v>15927</v>
      </c>
      <c r="B2175" s="306" t="s">
        <v>7079</v>
      </c>
      <c r="C2175" s="305" t="s">
        <v>5115</v>
      </c>
      <c r="D2175" s="307">
        <v>8.8699999999999992</v>
      </c>
    </row>
    <row r="2176" spans="1:4" ht="18" customHeight="1">
      <c r="A2176" s="305" t="s">
        <v>15928</v>
      </c>
      <c r="B2176" s="306" t="s">
        <v>7080</v>
      </c>
      <c r="C2176" s="305" t="s">
        <v>5115</v>
      </c>
      <c r="D2176" s="307">
        <v>9.34</v>
      </c>
    </row>
    <row r="2177" spans="1:4" ht="18" customHeight="1">
      <c r="A2177" s="305" t="s">
        <v>15929</v>
      </c>
      <c r="B2177" s="306" t="s">
        <v>7081</v>
      </c>
      <c r="C2177" s="305" t="s">
        <v>5115</v>
      </c>
      <c r="D2177" s="307">
        <v>9.83</v>
      </c>
    </row>
    <row r="2178" spans="1:4" ht="18" customHeight="1">
      <c r="A2178" s="305" t="s">
        <v>15930</v>
      </c>
      <c r="B2178" s="306" t="s">
        <v>7082</v>
      </c>
      <c r="C2178" s="305" t="s">
        <v>5115</v>
      </c>
      <c r="D2178" s="307">
        <v>10.55</v>
      </c>
    </row>
    <row r="2179" spans="1:4" ht="18" customHeight="1">
      <c r="A2179" s="305" t="s">
        <v>15931</v>
      </c>
      <c r="B2179" s="306" t="s">
        <v>7083</v>
      </c>
      <c r="C2179" s="305" t="s">
        <v>5115</v>
      </c>
      <c r="D2179" s="307">
        <v>11.08</v>
      </c>
    </row>
    <row r="2180" spans="1:4" ht="18" customHeight="1">
      <c r="A2180" s="305" t="s">
        <v>15932</v>
      </c>
      <c r="B2180" s="306" t="s">
        <v>7084</v>
      </c>
      <c r="C2180" s="305" t="s">
        <v>5115</v>
      </c>
      <c r="D2180" s="307">
        <v>11.12</v>
      </c>
    </row>
    <row r="2181" spans="1:4" ht="18" customHeight="1">
      <c r="A2181" s="305" t="s">
        <v>15933</v>
      </c>
      <c r="B2181" s="306" t="s">
        <v>7085</v>
      </c>
      <c r="C2181" s="305" t="s">
        <v>5115</v>
      </c>
      <c r="D2181" s="307">
        <v>12.1</v>
      </c>
    </row>
    <row r="2182" spans="1:4" ht="18" customHeight="1">
      <c r="A2182" s="305" t="s">
        <v>15934</v>
      </c>
      <c r="B2182" s="306" t="s">
        <v>7086</v>
      </c>
      <c r="C2182" s="305" t="s">
        <v>5115</v>
      </c>
      <c r="D2182" s="307">
        <v>12.67</v>
      </c>
    </row>
    <row r="2183" spans="1:4" ht="18" customHeight="1">
      <c r="A2183" s="305" t="s">
        <v>15935</v>
      </c>
      <c r="B2183" s="306" t="s">
        <v>7087</v>
      </c>
      <c r="C2183" s="305" t="s">
        <v>5115</v>
      </c>
      <c r="D2183" s="307">
        <v>13.53</v>
      </c>
    </row>
    <row r="2184" spans="1:4" ht="18" customHeight="1">
      <c r="A2184" s="305" t="s">
        <v>15936</v>
      </c>
      <c r="B2184" s="306" t="s">
        <v>7088</v>
      </c>
      <c r="C2184" s="305" t="s">
        <v>5115</v>
      </c>
      <c r="D2184" s="307">
        <v>14.15</v>
      </c>
    </row>
    <row r="2185" spans="1:4" ht="18" customHeight="1">
      <c r="A2185" s="305" t="s">
        <v>15937</v>
      </c>
      <c r="B2185" s="306" t="s">
        <v>7089</v>
      </c>
      <c r="C2185" s="305" t="s">
        <v>5115</v>
      </c>
      <c r="D2185" s="307">
        <v>15.04</v>
      </c>
    </row>
    <row r="2186" spans="1:4" ht="18" customHeight="1">
      <c r="A2186" s="305" t="s">
        <v>15938</v>
      </c>
      <c r="B2186" s="306" t="s">
        <v>7090</v>
      </c>
      <c r="C2186" s="305" t="s">
        <v>5115</v>
      </c>
      <c r="D2186" s="307">
        <v>16.52</v>
      </c>
    </row>
    <row r="2187" spans="1:4" ht="18" customHeight="1">
      <c r="A2187" s="305" t="s">
        <v>15939</v>
      </c>
      <c r="B2187" s="306" t="s">
        <v>7091</v>
      </c>
      <c r="C2187" s="305" t="s">
        <v>5115</v>
      </c>
      <c r="D2187" s="307">
        <v>18.350000000000001</v>
      </c>
    </row>
    <row r="2188" spans="1:4" ht="18" customHeight="1">
      <c r="A2188" s="305" t="s">
        <v>15940</v>
      </c>
      <c r="B2188" s="306" t="s">
        <v>7092</v>
      </c>
      <c r="C2188" s="305" t="s">
        <v>5115</v>
      </c>
      <c r="D2188" s="307">
        <v>20.190000000000001</v>
      </c>
    </row>
    <row r="2189" spans="1:4" ht="18" customHeight="1">
      <c r="A2189" s="305" t="s">
        <v>15941</v>
      </c>
      <c r="B2189" s="306" t="s">
        <v>7093</v>
      </c>
      <c r="C2189" s="305" t="s">
        <v>5115</v>
      </c>
      <c r="D2189" s="307">
        <v>22.29</v>
      </c>
    </row>
    <row r="2190" spans="1:4" ht="18" customHeight="1">
      <c r="A2190" s="305" t="s">
        <v>15942</v>
      </c>
      <c r="B2190" s="306" t="s">
        <v>7094</v>
      </c>
      <c r="C2190" s="305" t="s">
        <v>5115</v>
      </c>
      <c r="D2190" s="307">
        <v>24.2</v>
      </c>
    </row>
    <row r="2191" spans="1:4" ht="18" customHeight="1">
      <c r="A2191" s="305" t="s">
        <v>15943</v>
      </c>
      <c r="B2191" s="306" t="s">
        <v>7095</v>
      </c>
      <c r="C2191" s="305" t="s">
        <v>5115</v>
      </c>
      <c r="D2191" s="307">
        <v>26.27</v>
      </c>
    </row>
    <row r="2192" spans="1:4" ht="18" customHeight="1">
      <c r="A2192" s="305" t="s">
        <v>15944</v>
      </c>
      <c r="B2192" s="306" t="s">
        <v>7096</v>
      </c>
      <c r="C2192" s="305" t="s">
        <v>5115</v>
      </c>
      <c r="D2192" s="307">
        <v>28.96</v>
      </c>
    </row>
    <row r="2193" spans="1:4" ht="18" customHeight="1">
      <c r="A2193" s="305" t="s">
        <v>15945</v>
      </c>
      <c r="B2193" s="306" t="s">
        <v>7097</v>
      </c>
      <c r="C2193" s="305" t="s">
        <v>5115</v>
      </c>
      <c r="D2193" s="307">
        <v>4.7300000000000004</v>
      </c>
    </row>
    <row r="2194" spans="1:4" ht="18" customHeight="1">
      <c r="A2194" s="305" t="s">
        <v>15946</v>
      </c>
      <c r="B2194" s="306" t="s">
        <v>7098</v>
      </c>
      <c r="C2194" s="305" t="s">
        <v>5115</v>
      </c>
      <c r="D2194" s="307">
        <v>31.73</v>
      </c>
    </row>
    <row r="2195" spans="1:4" ht="18" customHeight="1">
      <c r="A2195" s="305" t="s">
        <v>15947</v>
      </c>
      <c r="B2195" s="306" t="s">
        <v>7099</v>
      </c>
      <c r="C2195" s="305" t="s">
        <v>5115</v>
      </c>
      <c r="D2195" s="307">
        <v>34.65</v>
      </c>
    </row>
    <row r="2196" spans="1:4" ht="18" customHeight="1">
      <c r="A2196" s="305" t="s">
        <v>15948</v>
      </c>
      <c r="B2196" s="306" t="s">
        <v>7100</v>
      </c>
      <c r="C2196" s="305" t="s">
        <v>5115</v>
      </c>
      <c r="D2196" s="307">
        <v>37.44</v>
      </c>
    </row>
    <row r="2197" spans="1:4" ht="18" customHeight="1">
      <c r="A2197" s="305" t="s">
        <v>15949</v>
      </c>
      <c r="B2197" s="306" t="s">
        <v>7101</v>
      </c>
      <c r="C2197" s="305" t="s">
        <v>5115</v>
      </c>
      <c r="D2197" s="307">
        <v>40.85</v>
      </c>
    </row>
    <row r="2198" spans="1:4" ht="18" customHeight="1">
      <c r="A2198" s="305" t="s">
        <v>15950</v>
      </c>
      <c r="B2198" s="306" t="s">
        <v>7102</v>
      </c>
      <c r="C2198" s="305" t="s">
        <v>5115</v>
      </c>
      <c r="D2198" s="307">
        <v>44.02</v>
      </c>
    </row>
    <row r="2199" spans="1:4" ht="18" customHeight="1">
      <c r="A2199" s="305" t="s">
        <v>15951</v>
      </c>
      <c r="B2199" s="306" t="s">
        <v>7103</v>
      </c>
      <c r="C2199" s="305" t="s">
        <v>5115</v>
      </c>
      <c r="D2199" s="307">
        <v>47.77</v>
      </c>
    </row>
    <row r="2200" spans="1:4" ht="18" customHeight="1">
      <c r="A2200" s="305" t="s">
        <v>15952</v>
      </c>
      <c r="B2200" s="306" t="s">
        <v>7104</v>
      </c>
      <c r="C2200" s="305" t="s">
        <v>5115</v>
      </c>
      <c r="D2200" s="307">
        <v>51.93</v>
      </c>
    </row>
    <row r="2201" spans="1:4" ht="18" customHeight="1">
      <c r="A2201" s="305" t="s">
        <v>15953</v>
      </c>
      <c r="B2201" s="306" t="s">
        <v>7105</v>
      </c>
      <c r="C2201" s="305" t="s">
        <v>5115</v>
      </c>
      <c r="D2201" s="307">
        <v>56.47</v>
      </c>
    </row>
    <row r="2202" spans="1:4" ht="18" customHeight="1">
      <c r="A2202" s="305" t="s">
        <v>15954</v>
      </c>
      <c r="B2202" s="306" t="s">
        <v>7106</v>
      </c>
      <c r="C2202" s="305" t="s">
        <v>5115</v>
      </c>
      <c r="D2202" s="307">
        <v>60.56</v>
      </c>
    </row>
    <row r="2203" spans="1:4" ht="18" customHeight="1">
      <c r="A2203" s="305" t="s">
        <v>15955</v>
      </c>
      <c r="B2203" s="306" t="s">
        <v>7107</v>
      </c>
      <c r="C2203" s="305" t="s">
        <v>5115</v>
      </c>
      <c r="D2203" s="307">
        <v>5.05</v>
      </c>
    </row>
    <row r="2204" spans="1:4" ht="18" customHeight="1">
      <c r="A2204" s="305" t="s">
        <v>15956</v>
      </c>
      <c r="B2204" s="306" t="s">
        <v>7108</v>
      </c>
      <c r="C2204" s="305" t="s">
        <v>5115</v>
      </c>
      <c r="D2204" s="307">
        <v>5.43</v>
      </c>
    </row>
    <row r="2205" spans="1:4" ht="18" customHeight="1">
      <c r="A2205" s="305" t="s">
        <v>15957</v>
      </c>
      <c r="B2205" s="306" t="s">
        <v>7109</v>
      </c>
      <c r="C2205" s="305" t="s">
        <v>5115</v>
      </c>
      <c r="D2205" s="307">
        <v>4.66</v>
      </c>
    </row>
    <row r="2206" spans="1:4" ht="18" customHeight="1">
      <c r="A2206" s="305" t="s">
        <v>15958</v>
      </c>
      <c r="B2206" s="306" t="s">
        <v>7110</v>
      </c>
      <c r="C2206" s="305" t="s">
        <v>5115</v>
      </c>
      <c r="D2206" s="307">
        <v>7.2</v>
      </c>
    </row>
    <row r="2207" spans="1:4" ht="18" customHeight="1">
      <c r="A2207" s="305" t="s">
        <v>15959</v>
      </c>
      <c r="B2207" s="306" t="s">
        <v>7111</v>
      </c>
      <c r="C2207" s="305" t="s">
        <v>5115</v>
      </c>
      <c r="D2207" s="307">
        <v>7.87</v>
      </c>
    </row>
    <row r="2208" spans="1:4" ht="18" customHeight="1">
      <c r="A2208" s="305" t="s">
        <v>15960</v>
      </c>
      <c r="B2208" s="306" t="s">
        <v>7112</v>
      </c>
      <c r="C2208" s="305" t="s">
        <v>5115</v>
      </c>
      <c r="D2208" s="307">
        <v>8.39</v>
      </c>
    </row>
    <row r="2209" spans="1:4" ht="18" customHeight="1">
      <c r="A2209" s="305" t="s">
        <v>15961</v>
      </c>
      <c r="B2209" s="306" t="s">
        <v>7113</v>
      </c>
      <c r="C2209" s="305" t="s">
        <v>5115</v>
      </c>
      <c r="D2209" s="307">
        <v>8.8699999999999992</v>
      </c>
    </row>
    <row r="2210" spans="1:4" ht="18" customHeight="1">
      <c r="A2210" s="305" t="s">
        <v>15962</v>
      </c>
      <c r="B2210" s="306" t="s">
        <v>7114</v>
      </c>
      <c r="C2210" s="305" t="s">
        <v>5115</v>
      </c>
      <c r="D2210" s="307">
        <v>9.33</v>
      </c>
    </row>
    <row r="2211" spans="1:4" ht="18" customHeight="1">
      <c r="A2211" s="305" t="s">
        <v>15963</v>
      </c>
      <c r="B2211" s="306" t="s">
        <v>7115</v>
      </c>
      <c r="C2211" s="305" t="s">
        <v>5115</v>
      </c>
      <c r="D2211" s="307">
        <v>9.76</v>
      </c>
    </row>
    <row r="2212" spans="1:4" ht="18" customHeight="1">
      <c r="A2212" s="305" t="s">
        <v>15964</v>
      </c>
      <c r="B2212" s="306" t="s">
        <v>7116</v>
      </c>
      <c r="C2212" s="305" t="s">
        <v>5115</v>
      </c>
      <c r="D2212" s="307">
        <v>10.38</v>
      </c>
    </row>
    <row r="2213" spans="1:4" ht="18" customHeight="1">
      <c r="A2213" s="305" t="s">
        <v>15965</v>
      </c>
      <c r="B2213" s="306" t="s">
        <v>7117</v>
      </c>
      <c r="C2213" s="305" t="s">
        <v>5115</v>
      </c>
      <c r="D2213" s="307">
        <v>10.9</v>
      </c>
    </row>
    <row r="2214" spans="1:4" ht="18" customHeight="1">
      <c r="A2214" s="305" t="s">
        <v>15966</v>
      </c>
      <c r="B2214" s="306" t="s">
        <v>7118</v>
      </c>
      <c r="C2214" s="305" t="s">
        <v>5115</v>
      </c>
      <c r="D2214" s="307">
        <v>11.46</v>
      </c>
    </row>
    <row r="2215" spans="1:4" ht="18" customHeight="1">
      <c r="A2215" s="305" t="s">
        <v>15967</v>
      </c>
      <c r="B2215" s="306" t="s">
        <v>7119</v>
      </c>
      <c r="C2215" s="305" t="s">
        <v>5115</v>
      </c>
      <c r="D2215" s="307">
        <v>12.4</v>
      </c>
    </row>
    <row r="2216" spans="1:4" ht="18" customHeight="1">
      <c r="A2216" s="305" t="s">
        <v>15968</v>
      </c>
      <c r="B2216" s="306" t="s">
        <v>7120</v>
      </c>
      <c r="C2216" s="305" t="s">
        <v>5115</v>
      </c>
      <c r="D2216" s="307">
        <v>14.14</v>
      </c>
    </row>
    <row r="2217" spans="1:4" ht="18" customHeight="1">
      <c r="A2217" s="305" t="s">
        <v>15969</v>
      </c>
      <c r="B2217" s="306" t="s">
        <v>7121</v>
      </c>
      <c r="C2217" s="305" t="s">
        <v>5115</v>
      </c>
      <c r="D2217" s="307">
        <v>16.940000000000001</v>
      </c>
    </row>
    <row r="2218" spans="1:4" ht="18" customHeight="1">
      <c r="A2218" s="305" t="s">
        <v>15970</v>
      </c>
      <c r="B2218" s="306" t="s">
        <v>7122</v>
      </c>
      <c r="C2218" s="305" t="s">
        <v>5115</v>
      </c>
      <c r="D2218" s="307">
        <v>5.77</v>
      </c>
    </row>
    <row r="2219" spans="1:4" ht="18" customHeight="1">
      <c r="A2219" s="305" t="s">
        <v>15971</v>
      </c>
      <c r="B2219" s="306" t="s">
        <v>7123</v>
      </c>
      <c r="C2219" s="305" t="s">
        <v>5115</v>
      </c>
      <c r="D2219" s="307">
        <v>6.15</v>
      </c>
    </row>
    <row r="2220" spans="1:4" ht="18" customHeight="1">
      <c r="A2220" s="305" t="s">
        <v>15972</v>
      </c>
      <c r="B2220" s="306" t="s">
        <v>7124</v>
      </c>
      <c r="C2220" s="305" t="s">
        <v>5115</v>
      </c>
      <c r="D2220" s="307">
        <v>6.62</v>
      </c>
    </row>
    <row r="2221" spans="1:4" ht="18" customHeight="1">
      <c r="A2221" s="305" t="s">
        <v>15973</v>
      </c>
      <c r="B2221" s="306" t="s">
        <v>7125</v>
      </c>
      <c r="C2221" s="305" t="s">
        <v>5115</v>
      </c>
      <c r="D2221" s="307">
        <v>5.61</v>
      </c>
    </row>
    <row r="2222" spans="1:4" ht="18" customHeight="1">
      <c r="A2222" s="305" t="s">
        <v>15974</v>
      </c>
      <c r="B2222" s="306" t="s">
        <v>7126</v>
      </c>
      <c r="C2222" s="305" t="s">
        <v>5115</v>
      </c>
      <c r="D2222" s="307">
        <v>5.69</v>
      </c>
    </row>
    <row r="2223" spans="1:4" ht="18" customHeight="1">
      <c r="A2223" s="305" t="s">
        <v>15975</v>
      </c>
      <c r="B2223" s="306" t="s">
        <v>7127</v>
      </c>
      <c r="C2223" s="305" t="s">
        <v>5115</v>
      </c>
      <c r="D2223" s="307">
        <v>6.37</v>
      </c>
    </row>
    <row r="2224" spans="1:4" ht="18" customHeight="1">
      <c r="A2224" s="305" t="s">
        <v>15976</v>
      </c>
      <c r="B2224" s="306" t="s">
        <v>7128</v>
      </c>
      <c r="C2224" s="305" t="s">
        <v>5115</v>
      </c>
      <c r="D2224" s="307">
        <v>6.83</v>
      </c>
    </row>
    <row r="2225" spans="1:4" ht="18" customHeight="1">
      <c r="A2225" s="305" t="s">
        <v>15977</v>
      </c>
      <c r="B2225" s="306" t="s">
        <v>7129</v>
      </c>
      <c r="C2225" s="305" t="s">
        <v>5115</v>
      </c>
      <c r="D2225" s="307">
        <v>7.29</v>
      </c>
    </row>
    <row r="2226" spans="1:4" ht="18" customHeight="1">
      <c r="A2226" s="305" t="s">
        <v>15978</v>
      </c>
      <c r="B2226" s="306" t="s">
        <v>7130</v>
      </c>
      <c r="C2226" s="305" t="s">
        <v>5115</v>
      </c>
      <c r="D2226" s="307">
        <v>7.83</v>
      </c>
    </row>
    <row r="2227" spans="1:4" ht="18" customHeight="1">
      <c r="A2227" s="305" t="s">
        <v>15979</v>
      </c>
      <c r="B2227" s="306" t="s">
        <v>7131</v>
      </c>
      <c r="C2227" s="305" t="s">
        <v>5115</v>
      </c>
      <c r="D2227" s="307">
        <v>8.3699999999999992</v>
      </c>
    </row>
    <row r="2228" spans="1:4" ht="18" customHeight="1">
      <c r="A2228" s="305" t="s">
        <v>15980</v>
      </c>
      <c r="B2228" s="306" t="s">
        <v>7132</v>
      </c>
      <c r="C2228" s="305" t="s">
        <v>5115</v>
      </c>
      <c r="D2228" s="307">
        <v>9.15</v>
      </c>
    </row>
    <row r="2229" spans="1:4" ht="18" customHeight="1">
      <c r="A2229" s="305" t="s">
        <v>15981</v>
      </c>
      <c r="B2229" s="306" t="s">
        <v>7133</v>
      </c>
      <c r="C2229" s="305" t="s">
        <v>5115</v>
      </c>
      <c r="D2229" s="307">
        <v>9.8800000000000008</v>
      </c>
    </row>
    <row r="2230" spans="1:4" ht="18" customHeight="1">
      <c r="A2230" s="305" t="s">
        <v>15982</v>
      </c>
      <c r="B2230" s="306" t="s">
        <v>7134</v>
      </c>
      <c r="C2230" s="305" t="s">
        <v>5115</v>
      </c>
      <c r="D2230" s="307">
        <v>10.57</v>
      </c>
    </row>
    <row r="2231" spans="1:4" ht="18" customHeight="1">
      <c r="A2231" s="305" t="s">
        <v>15983</v>
      </c>
      <c r="B2231" s="306" t="s">
        <v>7135</v>
      </c>
      <c r="C2231" s="305" t="s">
        <v>5115</v>
      </c>
      <c r="D2231" s="307">
        <v>11.3</v>
      </c>
    </row>
    <row r="2232" spans="1:4" ht="18" customHeight="1">
      <c r="A2232" s="305" t="s">
        <v>15984</v>
      </c>
      <c r="B2232" s="306" t="s">
        <v>7136</v>
      </c>
      <c r="C2232" s="305" t="s">
        <v>5115</v>
      </c>
      <c r="D2232" s="307">
        <v>13.74</v>
      </c>
    </row>
    <row r="2233" spans="1:4" ht="18" customHeight="1">
      <c r="A2233" s="305" t="s">
        <v>15985</v>
      </c>
      <c r="B2233" s="306" t="s">
        <v>7137</v>
      </c>
      <c r="C2233" s="305" t="s">
        <v>5115</v>
      </c>
      <c r="D2233" s="307">
        <v>15.9</v>
      </c>
    </row>
    <row r="2234" spans="1:4" ht="18" customHeight="1">
      <c r="A2234" s="305" t="s">
        <v>15986</v>
      </c>
      <c r="B2234" s="306" t="s">
        <v>7138</v>
      </c>
      <c r="C2234" s="305" t="s">
        <v>5115</v>
      </c>
      <c r="D2234" s="307">
        <v>18.649999999999999</v>
      </c>
    </row>
    <row r="2235" spans="1:4" ht="18" customHeight="1">
      <c r="A2235" s="305" t="s">
        <v>15987</v>
      </c>
      <c r="B2235" s="306" t="s">
        <v>7139</v>
      </c>
      <c r="C2235" s="305" t="s">
        <v>5115</v>
      </c>
      <c r="D2235" s="307">
        <v>21.55</v>
      </c>
    </row>
    <row r="2236" spans="1:4" ht="18" customHeight="1">
      <c r="A2236" s="305" t="s">
        <v>15988</v>
      </c>
      <c r="B2236" s="306" t="s">
        <v>7140</v>
      </c>
      <c r="C2236" s="305" t="s">
        <v>5115</v>
      </c>
      <c r="D2236" s="307">
        <v>24.95</v>
      </c>
    </row>
    <row r="2237" spans="1:4" ht="18" customHeight="1">
      <c r="A2237" s="305" t="s">
        <v>15989</v>
      </c>
      <c r="B2237" s="306" t="s">
        <v>7141</v>
      </c>
      <c r="C2237" s="305" t="s">
        <v>5115</v>
      </c>
      <c r="D2237" s="307">
        <v>29.52</v>
      </c>
    </row>
    <row r="2238" spans="1:4" ht="18" customHeight="1">
      <c r="A2238" s="305" t="s">
        <v>15990</v>
      </c>
      <c r="B2238" s="306" t="s">
        <v>7142</v>
      </c>
      <c r="C2238" s="305" t="s">
        <v>5115</v>
      </c>
      <c r="D2238" s="307">
        <v>34.200000000000003</v>
      </c>
    </row>
    <row r="2239" spans="1:4" ht="18" customHeight="1">
      <c r="A2239" s="305" t="s">
        <v>15991</v>
      </c>
      <c r="B2239" s="306" t="s">
        <v>7143</v>
      </c>
      <c r="C2239" s="305" t="s">
        <v>5115</v>
      </c>
      <c r="D2239" s="307">
        <v>39.549999999999997</v>
      </c>
    </row>
    <row r="2240" spans="1:4" ht="18" customHeight="1">
      <c r="A2240" s="305" t="s">
        <v>15992</v>
      </c>
      <c r="B2240" s="306" t="s">
        <v>7144</v>
      </c>
      <c r="C2240" s="305" t="s">
        <v>5115</v>
      </c>
      <c r="D2240" s="307">
        <v>43.19</v>
      </c>
    </row>
    <row r="2241" spans="1:4" ht="18" customHeight="1">
      <c r="A2241" s="305" t="s">
        <v>15993</v>
      </c>
      <c r="B2241" s="306" t="s">
        <v>7145</v>
      </c>
      <c r="C2241" s="305" t="s">
        <v>5115</v>
      </c>
      <c r="D2241" s="307">
        <v>47.64</v>
      </c>
    </row>
    <row r="2242" spans="1:4" ht="18" customHeight="1">
      <c r="A2242" s="305" t="s">
        <v>15994</v>
      </c>
      <c r="B2242" s="306" t="s">
        <v>7146</v>
      </c>
      <c r="C2242" s="305" t="s">
        <v>5115</v>
      </c>
      <c r="D2242" s="307">
        <v>4.66</v>
      </c>
    </row>
    <row r="2243" spans="1:4" ht="18" customHeight="1">
      <c r="A2243" s="305" t="s">
        <v>15995</v>
      </c>
      <c r="B2243" s="306" t="s">
        <v>7147</v>
      </c>
      <c r="C2243" s="305" t="s">
        <v>5115</v>
      </c>
      <c r="D2243" s="307">
        <v>4.96</v>
      </c>
    </row>
    <row r="2244" spans="1:4" ht="18" customHeight="1">
      <c r="A2244" s="305" t="s">
        <v>15996</v>
      </c>
      <c r="B2244" s="306" t="s">
        <v>7148</v>
      </c>
      <c r="C2244" s="305" t="s">
        <v>5115</v>
      </c>
      <c r="D2244" s="307">
        <v>5.27</v>
      </c>
    </row>
    <row r="2245" spans="1:4" ht="18" customHeight="1">
      <c r="A2245" s="305" t="s">
        <v>15997</v>
      </c>
      <c r="B2245" s="306" t="s">
        <v>7149</v>
      </c>
      <c r="C2245" s="305" t="s">
        <v>5115</v>
      </c>
      <c r="D2245" s="307">
        <v>4.5999999999999996</v>
      </c>
    </row>
    <row r="2246" spans="1:4" ht="18" customHeight="1">
      <c r="A2246" s="305" t="s">
        <v>15998</v>
      </c>
      <c r="B2246" s="306" t="s">
        <v>7150</v>
      </c>
      <c r="C2246" s="305" t="s">
        <v>5115</v>
      </c>
      <c r="D2246" s="307">
        <v>5.67</v>
      </c>
    </row>
    <row r="2247" spans="1:4" ht="18" customHeight="1">
      <c r="A2247" s="305" t="s">
        <v>15999</v>
      </c>
      <c r="B2247" s="306" t="s">
        <v>7151</v>
      </c>
      <c r="C2247" s="305" t="s">
        <v>5115</v>
      </c>
      <c r="D2247" s="307">
        <v>6.31</v>
      </c>
    </row>
    <row r="2248" spans="1:4" ht="18" customHeight="1">
      <c r="A2248" s="305" t="s">
        <v>16000</v>
      </c>
      <c r="B2248" s="306" t="s">
        <v>7152</v>
      </c>
      <c r="C2248" s="305" t="s">
        <v>5115</v>
      </c>
      <c r="D2248" s="307">
        <v>6.76</v>
      </c>
    </row>
    <row r="2249" spans="1:4" ht="18" customHeight="1">
      <c r="A2249" s="305" t="s">
        <v>16001</v>
      </c>
      <c r="B2249" s="306" t="s">
        <v>7153</v>
      </c>
      <c r="C2249" s="305" t="s">
        <v>5115</v>
      </c>
      <c r="D2249" s="307">
        <v>7.19</v>
      </c>
    </row>
    <row r="2250" spans="1:4" ht="18" customHeight="1">
      <c r="A2250" s="305" t="s">
        <v>16002</v>
      </c>
      <c r="B2250" s="306" t="s">
        <v>7154</v>
      </c>
      <c r="C2250" s="305" t="s">
        <v>5115</v>
      </c>
      <c r="D2250" s="307">
        <v>7.58</v>
      </c>
    </row>
    <row r="2251" spans="1:4" ht="18" customHeight="1">
      <c r="A2251" s="305" t="s">
        <v>16003</v>
      </c>
      <c r="B2251" s="306" t="s">
        <v>7155</v>
      </c>
      <c r="C2251" s="305" t="s">
        <v>5115</v>
      </c>
      <c r="D2251" s="307">
        <v>8.0299999999999994</v>
      </c>
    </row>
    <row r="2252" spans="1:4" ht="18" customHeight="1">
      <c r="A2252" s="305" t="s">
        <v>16004</v>
      </c>
      <c r="B2252" s="306" t="s">
        <v>7156</v>
      </c>
      <c r="C2252" s="305" t="s">
        <v>5115</v>
      </c>
      <c r="D2252" s="307">
        <v>8.6999999999999993</v>
      </c>
    </row>
    <row r="2253" spans="1:4" ht="18" customHeight="1">
      <c r="A2253" s="305" t="s">
        <v>16005</v>
      </c>
      <c r="B2253" s="306" t="s">
        <v>7157</v>
      </c>
      <c r="C2253" s="305" t="s">
        <v>5115</v>
      </c>
      <c r="D2253" s="307">
        <v>9.1300000000000008</v>
      </c>
    </row>
    <row r="2254" spans="1:4" ht="18" customHeight="1">
      <c r="A2254" s="305" t="s">
        <v>16006</v>
      </c>
      <c r="B2254" s="306" t="s">
        <v>7158</v>
      </c>
      <c r="C2254" s="305" t="s">
        <v>5115</v>
      </c>
      <c r="D2254" s="307">
        <v>9.57</v>
      </c>
    </row>
    <row r="2255" spans="1:4" ht="18" customHeight="1">
      <c r="A2255" s="305" t="s">
        <v>16007</v>
      </c>
      <c r="B2255" s="306" t="s">
        <v>7159</v>
      </c>
      <c r="C2255" s="305" t="s">
        <v>5115</v>
      </c>
      <c r="D2255" s="307">
        <v>10.01</v>
      </c>
    </row>
    <row r="2256" spans="1:4" ht="18" customHeight="1">
      <c r="A2256" s="305" t="s">
        <v>16008</v>
      </c>
      <c r="B2256" s="306" t="s">
        <v>7160</v>
      </c>
      <c r="C2256" s="305" t="s">
        <v>5115</v>
      </c>
      <c r="D2256" s="307">
        <v>10.84</v>
      </c>
    </row>
    <row r="2257" spans="1:4" ht="18" customHeight="1">
      <c r="A2257" s="305" t="s">
        <v>16009</v>
      </c>
      <c r="B2257" s="306" t="s">
        <v>7161</v>
      </c>
      <c r="C2257" s="305" t="s">
        <v>5115</v>
      </c>
      <c r="D2257" s="307">
        <v>11.75</v>
      </c>
    </row>
    <row r="2258" spans="1:4" ht="18" customHeight="1">
      <c r="A2258" s="305" t="s">
        <v>16010</v>
      </c>
      <c r="B2258" s="306" t="s">
        <v>7162</v>
      </c>
      <c r="C2258" s="305" t="s">
        <v>5115</v>
      </c>
      <c r="D2258" s="307">
        <v>13.38</v>
      </c>
    </row>
    <row r="2259" spans="1:4" ht="18" customHeight="1">
      <c r="A2259" s="305" t="s">
        <v>16011</v>
      </c>
      <c r="B2259" s="306" t="s">
        <v>7163</v>
      </c>
      <c r="C2259" s="305" t="s">
        <v>5115</v>
      </c>
      <c r="D2259" s="307">
        <v>15.27</v>
      </c>
    </row>
    <row r="2260" spans="1:4" ht="18" customHeight="1">
      <c r="A2260" s="305" t="s">
        <v>16012</v>
      </c>
      <c r="B2260" s="306" t="s">
        <v>7164</v>
      </c>
      <c r="C2260" s="305" t="s">
        <v>5115</v>
      </c>
      <c r="D2260" s="307">
        <v>17.260000000000002</v>
      </c>
    </row>
    <row r="2261" spans="1:4" ht="18" customHeight="1">
      <c r="A2261" s="305" t="s">
        <v>16013</v>
      </c>
      <c r="B2261" s="306" t="s">
        <v>7165</v>
      </c>
      <c r="C2261" s="305" t="s">
        <v>5115</v>
      </c>
      <c r="D2261" s="307">
        <v>19.86</v>
      </c>
    </row>
    <row r="2262" spans="1:4" ht="18" customHeight="1">
      <c r="A2262" s="305" t="s">
        <v>16014</v>
      </c>
      <c r="B2262" s="306" t="s">
        <v>7166</v>
      </c>
      <c r="C2262" s="305" t="s">
        <v>5115</v>
      </c>
      <c r="D2262" s="307">
        <v>22.17</v>
      </c>
    </row>
    <row r="2263" spans="1:4" ht="18" customHeight="1">
      <c r="A2263" s="305" t="s">
        <v>16015</v>
      </c>
      <c r="B2263" s="306" t="s">
        <v>7167</v>
      </c>
      <c r="C2263" s="305" t="s">
        <v>5115</v>
      </c>
      <c r="D2263" s="307">
        <v>25.14</v>
      </c>
    </row>
    <row r="2264" spans="1:4" ht="18" customHeight="1">
      <c r="A2264" s="305" t="s">
        <v>16016</v>
      </c>
      <c r="B2264" s="306" t="s">
        <v>7168</v>
      </c>
      <c r="C2264" s="305" t="s">
        <v>5115</v>
      </c>
      <c r="D2264" s="307">
        <v>28.19</v>
      </c>
    </row>
    <row r="2265" spans="1:4" ht="18" customHeight="1">
      <c r="A2265" s="305" t="s">
        <v>16017</v>
      </c>
      <c r="B2265" s="306" t="s">
        <v>7169</v>
      </c>
      <c r="C2265" s="305" t="s">
        <v>5115</v>
      </c>
      <c r="D2265" s="307">
        <v>31.76</v>
      </c>
    </row>
    <row r="2266" spans="1:4" ht="18" customHeight="1">
      <c r="A2266" s="305" t="s">
        <v>16018</v>
      </c>
      <c r="B2266" s="306" t="s">
        <v>7170</v>
      </c>
      <c r="C2266" s="305" t="s">
        <v>5115</v>
      </c>
      <c r="D2266" s="307">
        <v>36.07</v>
      </c>
    </row>
    <row r="2267" spans="1:4" ht="18" customHeight="1">
      <c r="A2267" s="305" t="s">
        <v>16019</v>
      </c>
      <c r="B2267" s="306" t="s">
        <v>7171</v>
      </c>
      <c r="C2267" s="305" t="s">
        <v>5115</v>
      </c>
      <c r="D2267" s="307">
        <v>39.97</v>
      </c>
    </row>
    <row r="2268" spans="1:4" ht="18" customHeight="1">
      <c r="A2268" s="305" t="s">
        <v>16020</v>
      </c>
      <c r="B2268" s="306" t="s">
        <v>7172</v>
      </c>
      <c r="C2268" s="305" t="s">
        <v>5115</v>
      </c>
      <c r="D2268" s="307">
        <v>44.94</v>
      </c>
    </row>
    <row r="2269" spans="1:4" ht="18" customHeight="1">
      <c r="A2269" s="305" t="s">
        <v>16021</v>
      </c>
      <c r="B2269" s="306" t="s">
        <v>7173</v>
      </c>
      <c r="C2269" s="305" t="s">
        <v>5115</v>
      </c>
      <c r="D2269" s="307">
        <v>48.4</v>
      </c>
    </row>
    <row r="2270" spans="1:4" ht="18" customHeight="1">
      <c r="A2270" s="305" t="s">
        <v>16022</v>
      </c>
      <c r="B2270" s="306" t="s">
        <v>7174</v>
      </c>
      <c r="C2270" s="305" t="s">
        <v>5115</v>
      </c>
      <c r="D2270" s="307">
        <v>51.42</v>
      </c>
    </row>
    <row r="2271" spans="1:4" ht="18" customHeight="1">
      <c r="A2271" s="305" t="s">
        <v>16023</v>
      </c>
      <c r="B2271" s="306" t="s">
        <v>7175</v>
      </c>
      <c r="C2271" s="305" t="s">
        <v>5115</v>
      </c>
      <c r="D2271" s="307">
        <v>4.26</v>
      </c>
    </row>
    <row r="2272" spans="1:4" ht="18" customHeight="1">
      <c r="A2272" s="305" t="s">
        <v>16024</v>
      </c>
      <c r="B2272" s="306" t="s">
        <v>7176</v>
      </c>
      <c r="C2272" s="305" t="s">
        <v>5115</v>
      </c>
      <c r="D2272" s="307">
        <v>4.7699999999999996</v>
      </c>
    </row>
    <row r="2273" spans="1:4" ht="18" customHeight="1">
      <c r="A2273" s="305" t="s">
        <v>16025</v>
      </c>
      <c r="B2273" s="306" t="s">
        <v>7177</v>
      </c>
      <c r="C2273" s="305" t="s">
        <v>5115</v>
      </c>
      <c r="D2273" s="307">
        <v>5.26</v>
      </c>
    </row>
    <row r="2274" spans="1:4" ht="18" customHeight="1">
      <c r="A2274" s="305" t="s">
        <v>16026</v>
      </c>
      <c r="B2274" s="306" t="s">
        <v>7178</v>
      </c>
      <c r="C2274" s="305" t="s">
        <v>5115</v>
      </c>
      <c r="D2274" s="307">
        <v>3.98</v>
      </c>
    </row>
    <row r="2275" spans="1:4" ht="18" customHeight="1">
      <c r="A2275" s="305" t="s">
        <v>16027</v>
      </c>
      <c r="B2275" s="306" t="s">
        <v>7179</v>
      </c>
      <c r="C2275" s="305" t="s">
        <v>5115</v>
      </c>
      <c r="D2275" s="307">
        <v>11.77</v>
      </c>
    </row>
    <row r="2276" spans="1:4" ht="18" customHeight="1">
      <c r="A2276" s="305" t="s">
        <v>16028</v>
      </c>
      <c r="B2276" s="306" t="s">
        <v>7180</v>
      </c>
      <c r="C2276" s="305" t="s">
        <v>5115</v>
      </c>
      <c r="D2276" s="307">
        <v>11.98</v>
      </c>
    </row>
    <row r="2277" spans="1:4" ht="18" customHeight="1">
      <c r="A2277" s="305" t="s">
        <v>16029</v>
      </c>
      <c r="B2277" s="306" t="s">
        <v>7181</v>
      </c>
      <c r="C2277" s="305" t="s">
        <v>5115</v>
      </c>
      <c r="D2277" s="307">
        <v>12.2</v>
      </c>
    </row>
    <row r="2278" spans="1:4" ht="9" customHeight="1">
      <c r="A2278" s="305" t="s">
        <v>16030</v>
      </c>
      <c r="B2278" s="306" t="s">
        <v>7182</v>
      </c>
      <c r="C2278" s="305" t="s">
        <v>5115</v>
      </c>
      <c r="D2278" s="307">
        <v>12.43</v>
      </c>
    </row>
    <row r="2279" spans="1:4" ht="9" customHeight="1">
      <c r="A2279" s="305" t="s">
        <v>16031</v>
      </c>
      <c r="B2279" s="306" t="s">
        <v>7183</v>
      </c>
      <c r="C2279" s="305" t="s">
        <v>5115</v>
      </c>
      <c r="D2279" s="307">
        <v>12.67</v>
      </c>
    </row>
    <row r="2280" spans="1:4" ht="9" customHeight="1">
      <c r="A2280" s="305" t="s">
        <v>16032</v>
      </c>
      <c r="B2280" s="306" t="s">
        <v>7184</v>
      </c>
      <c r="C2280" s="305" t="s">
        <v>5115</v>
      </c>
      <c r="D2280" s="307">
        <v>12.8</v>
      </c>
    </row>
    <row r="2281" spans="1:4" ht="9" customHeight="1">
      <c r="A2281" s="305" t="s">
        <v>16033</v>
      </c>
      <c r="B2281" s="306" t="s">
        <v>7185</v>
      </c>
      <c r="C2281" s="305" t="s">
        <v>5115</v>
      </c>
      <c r="D2281" s="307">
        <v>8.01</v>
      </c>
    </row>
    <row r="2282" spans="1:4" ht="9" customHeight="1">
      <c r="A2282" s="305" t="s">
        <v>16034</v>
      </c>
      <c r="B2282" s="306" t="s">
        <v>7186</v>
      </c>
      <c r="C2282" s="305" t="s">
        <v>5115</v>
      </c>
      <c r="D2282" s="307">
        <v>8.08</v>
      </c>
    </row>
    <row r="2283" spans="1:4" ht="9" customHeight="1">
      <c r="A2283" s="305" t="s">
        <v>16035</v>
      </c>
      <c r="B2283" s="306" t="s">
        <v>7187</v>
      </c>
      <c r="C2283" s="305" t="s">
        <v>5115</v>
      </c>
      <c r="D2283" s="307">
        <v>8.14</v>
      </c>
    </row>
    <row r="2284" spans="1:4" ht="9" customHeight="1">
      <c r="A2284" s="305" t="s">
        <v>16036</v>
      </c>
      <c r="B2284" s="306" t="s">
        <v>7188</v>
      </c>
      <c r="C2284" s="305" t="s">
        <v>5115</v>
      </c>
      <c r="D2284" s="307">
        <v>8.2100000000000009</v>
      </c>
    </row>
    <row r="2285" spans="1:4" ht="9" customHeight="1">
      <c r="A2285" s="305" t="s">
        <v>16037</v>
      </c>
      <c r="B2285" s="306" t="s">
        <v>7189</v>
      </c>
      <c r="C2285" s="305" t="s">
        <v>5115</v>
      </c>
      <c r="D2285" s="307">
        <v>8.2899999999999991</v>
      </c>
    </row>
    <row r="2286" spans="1:4" ht="9" customHeight="1">
      <c r="A2286" s="305" t="s">
        <v>16038</v>
      </c>
      <c r="B2286" s="306" t="s">
        <v>7190</v>
      </c>
      <c r="C2286" s="305" t="s">
        <v>5115</v>
      </c>
      <c r="D2286" s="307">
        <v>8.33</v>
      </c>
    </row>
    <row r="2287" spans="1:4" ht="9" customHeight="1">
      <c r="A2287" s="305" t="s">
        <v>16039</v>
      </c>
      <c r="B2287" s="306" t="s">
        <v>7191</v>
      </c>
      <c r="C2287" s="305" t="s">
        <v>5115</v>
      </c>
      <c r="D2287" s="307">
        <v>10.62</v>
      </c>
    </row>
    <row r="2288" spans="1:4" ht="9" customHeight="1">
      <c r="A2288" s="305" t="s">
        <v>16040</v>
      </c>
      <c r="B2288" s="306" t="s">
        <v>7192</v>
      </c>
      <c r="C2288" s="305" t="s">
        <v>5115</v>
      </c>
      <c r="D2288" s="307">
        <v>10.68</v>
      </c>
    </row>
    <row r="2289" spans="1:4" ht="9" customHeight="1">
      <c r="A2289" s="305" t="s">
        <v>16041</v>
      </c>
      <c r="B2289" s="306" t="s">
        <v>7193</v>
      </c>
      <c r="C2289" s="305" t="s">
        <v>5115</v>
      </c>
      <c r="D2289" s="307">
        <v>10.74</v>
      </c>
    </row>
    <row r="2290" spans="1:4" ht="9" customHeight="1">
      <c r="A2290" s="305" t="s">
        <v>16042</v>
      </c>
      <c r="B2290" s="306" t="s">
        <v>7194</v>
      </c>
      <c r="C2290" s="305" t="s">
        <v>5115</v>
      </c>
      <c r="D2290" s="307">
        <v>10.81</v>
      </c>
    </row>
    <row r="2291" spans="1:4" ht="9" customHeight="1">
      <c r="A2291" s="305" t="s">
        <v>16043</v>
      </c>
      <c r="B2291" s="306" t="s">
        <v>7195</v>
      </c>
      <c r="C2291" s="305" t="s">
        <v>5115</v>
      </c>
      <c r="D2291" s="307">
        <v>10.88</v>
      </c>
    </row>
    <row r="2292" spans="1:4" ht="9" customHeight="1">
      <c r="A2292" s="305" t="s">
        <v>16044</v>
      </c>
      <c r="B2292" s="306" t="s">
        <v>7196</v>
      </c>
      <c r="C2292" s="305" t="s">
        <v>5115</v>
      </c>
      <c r="D2292" s="307">
        <v>10.91</v>
      </c>
    </row>
    <row r="2293" spans="1:4" ht="9" customHeight="1">
      <c r="A2293" s="305" t="s">
        <v>16045</v>
      </c>
      <c r="B2293" s="306" t="s">
        <v>7197</v>
      </c>
      <c r="C2293" s="305" t="s">
        <v>5115</v>
      </c>
      <c r="D2293" s="307">
        <v>10.41</v>
      </c>
    </row>
    <row r="2294" spans="1:4" ht="9" customHeight="1">
      <c r="A2294" s="305" t="s">
        <v>16046</v>
      </c>
      <c r="B2294" s="306" t="s">
        <v>7198</v>
      </c>
      <c r="C2294" s="305" t="s">
        <v>5115</v>
      </c>
      <c r="D2294" s="307">
        <v>10.55</v>
      </c>
    </row>
    <row r="2295" spans="1:4" ht="9" customHeight="1">
      <c r="A2295" s="305" t="s">
        <v>16047</v>
      </c>
      <c r="B2295" s="306" t="s">
        <v>7199</v>
      </c>
      <c r="C2295" s="305" t="s">
        <v>5115</v>
      </c>
      <c r="D2295" s="307">
        <v>10.68</v>
      </c>
    </row>
    <row r="2296" spans="1:4" ht="9" customHeight="1">
      <c r="A2296" s="305" t="s">
        <v>16048</v>
      </c>
      <c r="B2296" s="306" t="s">
        <v>7200</v>
      </c>
      <c r="C2296" s="305" t="s">
        <v>5115</v>
      </c>
      <c r="D2296" s="307">
        <v>10.83</v>
      </c>
    </row>
    <row r="2297" spans="1:4" ht="9" customHeight="1">
      <c r="A2297" s="305" t="s">
        <v>16049</v>
      </c>
      <c r="B2297" s="306" t="s">
        <v>7201</v>
      </c>
      <c r="C2297" s="305" t="s">
        <v>5115</v>
      </c>
      <c r="D2297" s="307">
        <v>10.98</v>
      </c>
    </row>
    <row r="2298" spans="1:4" ht="9" customHeight="1">
      <c r="A2298" s="305" t="s">
        <v>16050</v>
      </c>
      <c r="B2298" s="306" t="s">
        <v>7202</v>
      </c>
      <c r="C2298" s="305" t="s">
        <v>5115</v>
      </c>
      <c r="D2298" s="307">
        <v>11.06</v>
      </c>
    </row>
    <row r="2299" spans="1:4" ht="9" customHeight="1">
      <c r="A2299" s="305" t="s">
        <v>16051</v>
      </c>
      <c r="B2299" s="306" t="s">
        <v>7203</v>
      </c>
      <c r="C2299" s="305" t="s">
        <v>5115</v>
      </c>
      <c r="D2299" s="307">
        <v>13.29</v>
      </c>
    </row>
    <row r="2300" spans="1:4" ht="9" customHeight="1">
      <c r="A2300" s="305" t="s">
        <v>16052</v>
      </c>
      <c r="B2300" s="306" t="s">
        <v>7204</v>
      </c>
      <c r="C2300" s="305" t="s">
        <v>5115</v>
      </c>
      <c r="D2300" s="307">
        <v>13.34</v>
      </c>
    </row>
    <row r="2301" spans="1:4" ht="9" customHeight="1">
      <c r="A2301" s="305" t="s">
        <v>16053</v>
      </c>
      <c r="B2301" s="306" t="s">
        <v>7205</v>
      </c>
      <c r="C2301" s="305" t="s">
        <v>5115</v>
      </c>
      <c r="D2301" s="307">
        <v>13.41</v>
      </c>
    </row>
    <row r="2302" spans="1:4" ht="9" customHeight="1">
      <c r="A2302" s="305" t="s">
        <v>16054</v>
      </c>
      <c r="B2302" s="306" t="s">
        <v>7206</v>
      </c>
      <c r="C2302" s="305" t="s">
        <v>5115</v>
      </c>
      <c r="D2302" s="307">
        <v>13.47</v>
      </c>
    </row>
    <row r="2303" spans="1:4" ht="9" customHeight="1">
      <c r="A2303" s="305" t="s">
        <v>16055</v>
      </c>
      <c r="B2303" s="306" t="s">
        <v>7207</v>
      </c>
      <c r="C2303" s="305" t="s">
        <v>5115</v>
      </c>
      <c r="D2303" s="307">
        <v>13.54</v>
      </c>
    </row>
    <row r="2304" spans="1:4" ht="9" customHeight="1">
      <c r="A2304" s="305" t="s">
        <v>16056</v>
      </c>
      <c r="B2304" s="306" t="s">
        <v>7208</v>
      </c>
      <c r="C2304" s="305" t="s">
        <v>5115</v>
      </c>
      <c r="D2304" s="307">
        <v>13.57</v>
      </c>
    </row>
    <row r="2305" spans="1:4" ht="9" customHeight="1">
      <c r="A2305" s="305" t="s">
        <v>16057</v>
      </c>
      <c r="B2305" s="306" t="s">
        <v>7209</v>
      </c>
      <c r="C2305" s="305" t="s">
        <v>5115</v>
      </c>
      <c r="D2305" s="307">
        <v>9.7899999999999991</v>
      </c>
    </row>
    <row r="2306" spans="1:4" ht="9" customHeight="1">
      <c r="A2306" s="305" t="s">
        <v>16058</v>
      </c>
      <c r="B2306" s="306" t="s">
        <v>7210</v>
      </c>
      <c r="C2306" s="305" t="s">
        <v>5115</v>
      </c>
      <c r="D2306" s="307">
        <v>9.9</v>
      </c>
    </row>
    <row r="2307" spans="1:4" ht="9" customHeight="1">
      <c r="A2307" s="305" t="s">
        <v>16059</v>
      </c>
      <c r="B2307" s="306" t="s">
        <v>7211</v>
      </c>
      <c r="C2307" s="305" t="s">
        <v>5115</v>
      </c>
      <c r="D2307" s="307">
        <v>10.02</v>
      </c>
    </row>
    <row r="2308" spans="1:4" ht="9" customHeight="1">
      <c r="A2308" s="305" t="s">
        <v>16060</v>
      </c>
      <c r="B2308" s="306" t="s">
        <v>7212</v>
      </c>
      <c r="C2308" s="305" t="s">
        <v>5115</v>
      </c>
      <c r="D2308" s="307">
        <v>10.130000000000001</v>
      </c>
    </row>
    <row r="2309" spans="1:4" ht="9" customHeight="1">
      <c r="A2309" s="305" t="s">
        <v>16061</v>
      </c>
      <c r="B2309" s="306" t="s">
        <v>7213</v>
      </c>
      <c r="C2309" s="305" t="s">
        <v>5115</v>
      </c>
      <c r="D2309" s="307">
        <v>10.26</v>
      </c>
    </row>
    <row r="2310" spans="1:4" ht="9" customHeight="1">
      <c r="A2310" s="305" t="s">
        <v>16062</v>
      </c>
      <c r="B2310" s="306" t="s">
        <v>7214</v>
      </c>
      <c r="C2310" s="305" t="s">
        <v>5115</v>
      </c>
      <c r="D2310" s="307">
        <v>10.33</v>
      </c>
    </row>
    <row r="2311" spans="1:4" ht="9" customHeight="1">
      <c r="A2311" s="305" t="s">
        <v>16063</v>
      </c>
      <c r="B2311" s="306" t="s">
        <v>7215</v>
      </c>
      <c r="C2311" s="305" t="s">
        <v>5115</v>
      </c>
      <c r="D2311" s="307">
        <v>9.16</v>
      </c>
    </row>
    <row r="2312" spans="1:4" ht="9" customHeight="1">
      <c r="A2312" s="305" t="s">
        <v>16064</v>
      </c>
      <c r="B2312" s="306" t="s">
        <v>7216</v>
      </c>
      <c r="C2312" s="305" t="s">
        <v>5115</v>
      </c>
      <c r="D2312" s="307">
        <v>9.26</v>
      </c>
    </row>
    <row r="2313" spans="1:4" ht="9" customHeight="1">
      <c r="A2313" s="305" t="s">
        <v>16065</v>
      </c>
      <c r="B2313" s="306" t="s">
        <v>7217</v>
      </c>
      <c r="C2313" s="305" t="s">
        <v>5115</v>
      </c>
      <c r="D2313" s="307">
        <v>9.36</v>
      </c>
    </row>
    <row r="2314" spans="1:4" ht="9" customHeight="1">
      <c r="A2314" s="305" t="s">
        <v>16066</v>
      </c>
      <c r="B2314" s="306" t="s">
        <v>7218</v>
      </c>
      <c r="C2314" s="305" t="s">
        <v>5115</v>
      </c>
      <c r="D2314" s="307">
        <v>9.4600000000000009</v>
      </c>
    </row>
    <row r="2315" spans="1:4" ht="9" customHeight="1">
      <c r="A2315" s="305" t="s">
        <v>16067</v>
      </c>
      <c r="B2315" s="306" t="s">
        <v>7219</v>
      </c>
      <c r="C2315" s="305" t="s">
        <v>5115</v>
      </c>
      <c r="D2315" s="307">
        <v>9.57</v>
      </c>
    </row>
    <row r="2316" spans="1:4" ht="9" customHeight="1">
      <c r="A2316" s="305" t="s">
        <v>16068</v>
      </c>
      <c r="B2316" s="306" t="s">
        <v>7220</v>
      </c>
      <c r="C2316" s="305" t="s">
        <v>5115</v>
      </c>
      <c r="D2316" s="307">
        <v>9.6300000000000008</v>
      </c>
    </row>
    <row r="2317" spans="1:4" ht="9" customHeight="1">
      <c r="A2317" s="305" t="s">
        <v>16069</v>
      </c>
      <c r="B2317" s="306" t="s">
        <v>7221</v>
      </c>
      <c r="C2317" s="305" t="s">
        <v>5115</v>
      </c>
      <c r="D2317" s="307">
        <v>8.56</v>
      </c>
    </row>
    <row r="2318" spans="1:4" ht="9" customHeight="1">
      <c r="A2318" s="305" t="s">
        <v>16070</v>
      </c>
      <c r="B2318" s="306" t="s">
        <v>7222</v>
      </c>
      <c r="C2318" s="305" t="s">
        <v>5115</v>
      </c>
      <c r="D2318" s="307">
        <v>8.64</v>
      </c>
    </row>
    <row r="2319" spans="1:4" ht="9" customHeight="1">
      <c r="A2319" s="305" t="s">
        <v>16071</v>
      </c>
      <c r="B2319" s="306" t="s">
        <v>7223</v>
      </c>
      <c r="C2319" s="305" t="s">
        <v>5115</v>
      </c>
      <c r="D2319" s="307">
        <v>8.73</v>
      </c>
    </row>
    <row r="2320" spans="1:4" ht="9" customHeight="1">
      <c r="A2320" s="305" t="s">
        <v>16072</v>
      </c>
      <c r="B2320" s="306" t="s">
        <v>7224</v>
      </c>
      <c r="C2320" s="305" t="s">
        <v>5115</v>
      </c>
      <c r="D2320" s="307">
        <v>8.83</v>
      </c>
    </row>
    <row r="2321" spans="1:4" ht="9" customHeight="1">
      <c r="A2321" s="305" t="s">
        <v>16073</v>
      </c>
      <c r="B2321" s="306" t="s">
        <v>7225</v>
      </c>
      <c r="C2321" s="305" t="s">
        <v>5115</v>
      </c>
      <c r="D2321" s="307">
        <v>8.92</v>
      </c>
    </row>
    <row r="2322" spans="1:4" ht="9" customHeight="1">
      <c r="A2322" s="305" t="s">
        <v>16074</v>
      </c>
      <c r="B2322" s="306" t="s">
        <v>7226</v>
      </c>
      <c r="C2322" s="305" t="s">
        <v>5115</v>
      </c>
      <c r="D2322" s="307">
        <v>8.98</v>
      </c>
    </row>
    <row r="2323" spans="1:4" ht="9" customHeight="1">
      <c r="A2323" s="305" t="s">
        <v>16075</v>
      </c>
      <c r="B2323" s="306" t="s">
        <v>7227</v>
      </c>
      <c r="C2323" s="305" t="s">
        <v>5115</v>
      </c>
      <c r="D2323" s="307">
        <v>15.94</v>
      </c>
    </row>
    <row r="2324" spans="1:4" ht="9" customHeight="1">
      <c r="A2324" s="305" t="s">
        <v>16076</v>
      </c>
      <c r="B2324" s="306" t="s">
        <v>7228</v>
      </c>
      <c r="C2324" s="305" t="s">
        <v>5115</v>
      </c>
      <c r="D2324" s="307">
        <v>16.239999999999998</v>
      </c>
    </row>
    <row r="2325" spans="1:4" ht="9" customHeight="1">
      <c r="A2325" s="305" t="s">
        <v>16077</v>
      </c>
      <c r="B2325" s="306" t="s">
        <v>7229</v>
      </c>
      <c r="C2325" s="305" t="s">
        <v>5115</v>
      </c>
      <c r="D2325" s="307">
        <v>16.559999999999999</v>
      </c>
    </row>
    <row r="2326" spans="1:4" ht="9" customHeight="1">
      <c r="A2326" s="305" t="s">
        <v>16078</v>
      </c>
      <c r="B2326" s="306" t="s">
        <v>7230</v>
      </c>
      <c r="C2326" s="305" t="s">
        <v>5115</v>
      </c>
      <c r="D2326" s="307">
        <v>16.88</v>
      </c>
    </row>
    <row r="2327" spans="1:4" ht="9" customHeight="1">
      <c r="A2327" s="305" t="s">
        <v>16079</v>
      </c>
      <c r="B2327" s="306" t="s">
        <v>7231</v>
      </c>
      <c r="C2327" s="305" t="s">
        <v>5115</v>
      </c>
      <c r="D2327" s="307">
        <v>17.23</v>
      </c>
    </row>
    <row r="2328" spans="1:4" ht="9" customHeight="1">
      <c r="A2328" s="305" t="s">
        <v>16080</v>
      </c>
      <c r="B2328" s="306" t="s">
        <v>7232</v>
      </c>
      <c r="C2328" s="305" t="s">
        <v>5115</v>
      </c>
      <c r="D2328" s="307">
        <v>17.420000000000002</v>
      </c>
    </row>
    <row r="2329" spans="1:4" ht="9" customHeight="1">
      <c r="A2329" s="305" t="s">
        <v>16081</v>
      </c>
      <c r="B2329" s="306" t="s">
        <v>7233</v>
      </c>
      <c r="C2329" s="305" t="s">
        <v>5115</v>
      </c>
      <c r="D2329" s="307">
        <v>19.850000000000001</v>
      </c>
    </row>
    <row r="2330" spans="1:4" ht="9" customHeight="1">
      <c r="A2330" s="305" t="s">
        <v>16082</v>
      </c>
      <c r="B2330" s="306" t="s">
        <v>7234</v>
      </c>
      <c r="C2330" s="305" t="s">
        <v>5115</v>
      </c>
      <c r="D2330" s="307">
        <v>25</v>
      </c>
    </row>
    <row r="2331" spans="1:4" ht="9" customHeight="1">
      <c r="A2331" s="305" t="s">
        <v>16083</v>
      </c>
      <c r="B2331" s="306" t="s">
        <v>7235</v>
      </c>
      <c r="C2331" s="305" t="s">
        <v>5115</v>
      </c>
      <c r="D2331" s="307">
        <v>31.21</v>
      </c>
    </row>
    <row r="2332" spans="1:4" ht="18" customHeight="1">
      <c r="A2332" s="305" t="s">
        <v>16084</v>
      </c>
      <c r="B2332" s="306" t="s">
        <v>7236</v>
      </c>
      <c r="C2332" s="305" t="s">
        <v>5115</v>
      </c>
      <c r="D2332" s="307">
        <v>38.119999999999997</v>
      </c>
    </row>
    <row r="2333" spans="1:4" ht="18" customHeight="1">
      <c r="A2333" s="305" t="s">
        <v>16085</v>
      </c>
      <c r="B2333" s="306" t="s">
        <v>7237</v>
      </c>
      <c r="C2333" s="305" t="s">
        <v>5115</v>
      </c>
      <c r="D2333" s="307">
        <v>45.76</v>
      </c>
    </row>
    <row r="2334" spans="1:4" ht="18" customHeight="1">
      <c r="A2334" s="305" t="s">
        <v>16086</v>
      </c>
      <c r="B2334" s="306" t="s">
        <v>7238</v>
      </c>
      <c r="C2334" s="305" t="s">
        <v>5115</v>
      </c>
      <c r="D2334" s="307">
        <v>53.4</v>
      </c>
    </row>
    <row r="2335" spans="1:4" ht="18" customHeight="1">
      <c r="A2335" s="305" t="s">
        <v>16087</v>
      </c>
      <c r="B2335" s="306" t="s">
        <v>7239</v>
      </c>
      <c r="C2335" s="305" t="s">
        <v>5115</v>
      </c>
      <c r="D2335" s="307">
        <v>9.35</v>
      </c>
    </row>
    <row r="2336" spans="1:4" ht="18" customHeight="1">
      <c r="A2336" s="305" t="s">
        <v>16088</v>
      </c>
      <c r="B2336" s="306" t="s">
        <v>7240</v>
      </c>
      <c r="C2336" s="305" t="s">
        <v>5115</v>
      </c>
      <c r="D2336" s="307">
        <v>10.9</v>
      </c>
    </row>
    <row r="2337" spans="1:4" ht="18" customHeight="1">
      <c r="A2337" s="305" t="s">
        <v>16089</v>
      </c>
      <c r="B2337" s="306" t="s">
        <v>7241</v>
      </c>
      <c r="C2337" s="305" t="s">
        <v>5115</v>
      </c>
      <c r="D2337" s="307">
        <v>13.53</v>
      </c>
    </row>
    <row r="2338" spans="1:4" ht="18" customHeight="1">
      <c r="A2338" s="305" t="s">
        <v>16090</v>
      </c>
      <c r="B2338" s="306" t="s">
        <v>7242</v>
      </c>
      <c r="C2338" s="305" t="s">
        <v>5115</v>
      </c>
      <c r="D2338" s="307">
        <v>8.65</v>
      </c>
    </row>
    <row r="2339" spans="1:4" ht="18" customHeight="1">
      <c r="A2339" s="305" t="s">
        <v>16091</v>
      </c>
      <c r="B2339" s="306" t="s">
        <v>7243</v>
      </c>
      <c r="C2339" s="305" t="s">
        <v>5115</v>
      </c>
      <c r="D2339" s="307">
        <v>23.65</v>
      </c>
    </row>
    <row r="2340" spans="1:4" ht="18" customHeight="1">
      <c r="A2340" s="305" t="s">
        <v>16092</v>
      </c>
      <c r="B2340" s="306" t="s">
        <v>7244</v>
      </c>
      <c r="C2340" s="305" t="s">
        <v>5115</v>
      </c>
      <c r="D2340" s="307">
        <v>31.8</v>
      </c>
    </row>
    <row r="2341" spans="1:4" ht="18" customHeight="1">
      <c r="A2341" s="305" t="s">
        <v>16093</v>
      </c>
      <c r="B2341" s="306" t="s">
        <v>7245</v>
      </c>
      <c r="C2341" s="305" t="s">
        <v>5115</v>
      </c>
      <c r="D2341" s="307">
        <v>7.82</v>
      </c>
    </row>
    <row r="2342" spans="1:4" ht="18" customHeight="1">
      <c r="A2342" s="305" t="s">
        <v>16094</v>
      </c>
      <c r="B2342" s="306" t="s">
        <v>7246</v>
      </c>
      <c r="C2342" s="305" t="s">
        <v>5115</v>
      </c>
      <c r="D2342" s="307">
        <v>11.33</v>
      </c>
    </row>
    <row r="2343" spans="1:4" ht="18" customHeight="1">
      <c r="A2343" s="305" t="s">
        <v>16095</v>
      </c>
      <c r="B2343" s="306" t="s">
        <v>7247</v>
      </c>
      <c r="C2343" s="305" t="s">
        <v>5115</v>
      </c>
      <c r="D2343" s="307">
        <v>17.21</v>
      </c>
    </row>
    <row r="2344" spans="1:4" ht="18" customHeight="1">
      <c r="A2344" s="305" t="s">
        <v>16096</v>
      </c>
      <c r="B2344" s="306" t="s">
        <v>7248</v>
      </c>
      <c r="C2344" s="305" t="s">
        <v>5115</v>
      </c>
      <c r="D2344" s="307">
        <v>7.22</v>
      </c>
    </row>
    <row r="2345" spans="1:4" ht="18" customHeight="1">
      <c r="A2345" s="305" t="s">
        <v>16097</v>
      </c>
      <c r="B2345" s="306" t="s">
        <v>7249</v>
      </c>
      <c r="C2345" s="305" t="s">
        <v>5115</v>
      </c>
      <c r="D2345" s="307">
        <v>7.36</v>
      </c>
    </row>
    <row r="2346" spans="1:4" ht="18" customHeight="1">
      <c r="A2346" s="305" t="s">
        <v>16098</v>
      </c>
      <c r="B2346" s="306" t="s">
        <v>7250</v>
      </c>
      <c r="C2346" s="305" t="s">
        <v>5115</v>
      </c>
      <c r="D2346" s="307">
        <v>34.979999999999997</v>
      </c>
    </row>
    <row r="2347" spans="1:4" ht="18" customHeight="1">
      <c r="A2347" s="305" t="s">
        <v>16099</v>
      </c>
      <c r="B2347" s="306" t="s">
        <v>7251</v>
      </c>
      <c r="C2347" s="305" t="s">
        <v>5115</v>
      </c>
      <c r="D2347" s="307">
        <v>42.54</v>
      </c>
    </row>
    <row r="2348" spans="1:4" ht="9" customHeight="1">
      <c r="A2348" s="305" t="s">
        <v>16100</v>
      </c>
      <c r="B2348" s="306" t="s">
        <v>7252</v>
      </c>
      <c r="C2348" s="305" t="s">
        <v>5115</v>
      </c>
      <c r="D2348" s="307">
        <v>10.36</v>
      </c>
    </row>
    <row r="2349" spans="1:4" ht="18" customHeight="1">
      <c r="A2349" s="305" t="s">
        <v>16101</v>
      </c>
      <c r="B2349" s="306" t="s">
        <v>7253</v>
      </c>
      <c r="C2349" s="305" t="s">
        <v>5115</v>
      </c>
      <c r="D2349" s="307">
        <v>16.89</v>
      </c>
    </row>
    <row r="2350" spans="1:4" ht="18" customHeight="1">
      <c r="A2350" s="305" t="s">
        <v>16102</v>
      </c>
      <c r="B2350" s="306" t="s">
        <v>7254</v>
      </c>
      <c r="C2350" s="305" t="s">
        <v>5115</v>
      </c>
      <c r="D2350" s="307">
        <v>25.14</v>
      </c>
    </row>
    <row r="2351" spans="1:4" ht="18" customHeight="1">
      <c r="A2351" s="305" t="s">
        <v>16103</v>
      </c>
      <c r="B2351" s="306" t="s">
        <v>7255</v>
      </c>
      <c r="C2351" s="305" t="s">
        <v>5115</v>
      </c>
      <c r="D2351" s="307">
        <v>26.07</v>
      </c>
    </row>
    <row r="2352" spans="1:4" ht="18" customHeight="1">
      <c r="A2352" s="305" t="s">
        <v>16104</v>
      </c>
      <c r="B2352" s="306" t="s">
        <v>7256</v>
      </c>
      <c r="C2352" s="305" t="s">
        <v>5115</v>
      </c>
      <c r="D2352" s="307">
        <v>33.5</v>
      </c>
    </row>
    <row r="2353" spans="1:4" ht="18" customHeight="1">
      <c r="A2353" s="305" t="s">
        <v>16105</v>
      </c>
      <c r="B2353" s="306" t="s">
        <v>7257</v>
      </c>
      <c r="C2353" s="305" t="s">
        <v>5115</v>
      </c>
      <c r="D2353" s="307">
        <v>42.88</v>
      </c>
    </row>
    <row r="2354" spans="1:4" ht="18" customHeight="1">
      <c r="A2354" s="305" t="s">
        <v>16106</v>
      </c>
      <c r="B2354" s="306" t="s">
        <v>7258</v>
      </c>
      <c r="C2354" s="305" t="s">
        <v>5115</v>
      </c>
      <c r="D2354" s="307">
        <v>46.59</v>
      </c>
    </row>
    <row r="2355" spans="1:4" ht="18" customHeight="1">
      <c r="A2355" s="305" t="s">
        <v>16107</v>
      </c>
      <c r="B2355" s="306" t="s">
        <v>7259</v>
      </c>
      <c r="C2355" s="305" t="s">
        <v>5115</v>
      </c>
      <c r="D2355" s="307">
        <v>12.02</v>
      </c>
    </row>
    <row r="2356" spans="1:4" ht="18" customHeight="1">
      <c r="A2356" s="305" t="s">
        <v>16108</v>
      </c>
      <c r="B2356" s="306" t="s">
        <v>7260</v>
      </c>
      <c r="C2356" s="305" t="s">
        <v>5115</v>
      </c>
      <c r="D2356" s="307">
        <v>15.44</v>
      </c>
    </row>
    <row r="2357" spans="1:4" ht="18" customHeight="1">
      <c r="A2357" s="305" t="s">
        <v>16109</v>
      </c>
      <c r="B2357" s="306" t="s">
        <v>7261</v>
      </c>
      <c r="C2357" s="305" t="s">
        <v>5115</v>
      </c>
      <c r="D2357" s="307">
        <v>19.7</v>
      </c>
    </row>
    <row r="2358" spans="1:4" ht="18" customHeight="1">
      <c r="A2358" s="305" t="s">
        <v>16110</v>
      </c>
      <c r="B2358" s="306" t="s">
        <v>7262</v>
      </c>
      <c r="C2358" s="305" t="s">
        <v>5115</v>
      </c>
      <c r="D2358" s="307">
        <v>8.67</v>
      </c>
    </row>
    <row r="2359" spans="1:4" ht="18" customHeight="1">
      <c r="A2359" s="305" t="s">
        <v>16111</v>
      </c>
      <c r="B2359" s="306" t="s">
        <v>7263</v>
      </c>
      <c r="C2359" s="305" t="s">
        <v>5115</v>
      </c>
      <c r="D2359" s="307">
        <v>10.99</v>
      </c>
    </row>
    <row r="2360" spans="1:4" ht="18" customHeight="1">
      <c r="A2360" s="305" t="s">
        <v>16112</v>
      </c>
      <c r="B2360" s="306" t="s">
        <v>7264</v>
      </c>
      <c r="C2360" s="305" t="s">
        <v>5115</v>
      </c>
      <c r="D2360" s="307">
        <v>11.21</v>
      </c>
    </row>
    <row r="2361" spans="1:4" ht="18" customHeight="1">
      <c r="A2361" s="305" t="s">
        <v>16113</v>
      </c>
      <c r="B2361" s="306" t="s">
        <v>7265</v>
      </c>
      <c r="C2361" s="305" t="s">
        <v>5115</v>
      </c>
      <c r="D2361" s="307">
        <v>11.44</v>
      </c>
    </row>
    <row r="2362" spans="1:4" ht="9" customHeight="1">
      <c r="A2362" s="305" t="s">
        <v>16114</v>
      </c>
      <c r="B2362" s="306" t="s">
        <v>7266</v>
      </c>
      <c r="C2362" s="305" t="s">
        <v>5115</v>
      </c>
      <c r="D2362" s="307">
        <v>11.67</v>
      </c>
    </row>
    <row r="2363" spans="1:4" ht="9" customHeight="1">
      <c r="A2363" s="305" t="s">
        <v>16115</v>
      </c>
      <c r="B2363" s="306" t="s">
        <v>7267</v>
      </c>
      <c r="C2363" s="305" t="s">
        <v>5115</v>
      </c>
      <c r="D2363" s="307">
        <v>11.92</v>
      </c>
    </row>
    <row r="2364" spans="1:4" ht="9" customHeight="1">
      <c r="A2364" s="305" t="s">
        <v>16116</v>
      </c>
      <c r="B2364" s="306" t="s">
        <v>7268</v>
      </c>
      <c r="C2364" s="305" t="s">
        <v>5115</v>
      </c>
      <c r="D2364" s="307">
        <v>12.05</v>
      </c>
    </row>
    <row r="2365" spans="1:4" ht="9" customHeight="1">
      <c r="A2365" s="305" t="s">
        <v>16117</v>
      </c>
      <c r="B2365" s="306" t="s">
        <v>7269</v>
      </c>
      <c r="C2365" s="305" t="s">
        <v>5115</v>
      </c>
      <c r="D2365" s="307">
        <v>7.33</v>
      </c>
    </row>
    <row r="2366" spans="1:4" ht="9" customHeight="1">
      <c r="A2366" s="305" t="s">
        <v>16118</v>
      </c>
      <c r="B2366" s="306" t="s">
        <v>7270</v>
      </c>
      <c r="C2366" s="305" t="s">
        <v>5115</v>
      </c>
      <c r="D2366" s="307">
        <v>7.4</v>
      </c>
    </row>
    <row r="2367" spans="1:4" ht="9" customHeight="1">
      <c r="A2367" s="305" t="s">
        <v>16119</v>
      </c>
      <c r="B2367" s="306" t="s">
        <v>7271</v>
      </c>
      <c r="C2367" s="305" t="s">
        <v>5115</v>
      </c>
      <c r="D2367" s="307">
        <v>7.47</v>
      </c>
    </row>
    <row r="2368" spans="1:4" ht="9" customHeight="1">
      <c r="A2368" s="305" t="s">
        <v>16120</v>
      </c>
      <c r="B2368" s="306" t="s">
        <v>7272</v>
      </c>
      <c r="C2368" s="305" t="s">
        <v>5115</v>
      </c>
      <c r="D2368" s="307">
        <v>7.54</v>
      </c>
    </row>
    <row r="2369" spans="1:4" ht="9" customHeight="1">
      <c r="A2369" s="305" t="s">
        <v>16121</v>
      </c>
      <c r="B2369" s="306" t="s">
        <v>7273</v>
      </c>
      <c r="C2369" s="305" t="s">
        <v>5115</v>
      </c>
      <c r="D2369" s="307">
        <v>7.61</v>
      </c>
    </row>
    <row r="2370" spans="1:4" ht="9" customHeight="1">
      <c r="A2370" s="305" t="s">
        <v>16122</v>
      </c>
      <c r="B2370" s="306" t="s">
        <v>7274</v>
      </c>
      <c r="C2370" s="305" t="s">
        <v>5115</v>
      </c>
      <c r="D2370" s="307">
        <v>7.65</v>
      </c>
    </row>
    <row r="2371" spans="1:4" ht="9" customHeight="1">
      <c r="A2371" s="305" t="s">
        <v>16123</v>
      </c>
      <c r="B2371" s="306" t="s">
        <v>7275</v>
      </c>
      <c r="C2371" s="305" t="s">
        <v>5115</v>
      </c>
      <c r="D2371" s="307">
        <v>9.6300000000000008</v>
      </c>
    </row>
    <row r="2372" spans="1:4" ht="9" customHeight="1">
      <c r="A2372" s="305" t="s">
        <v>16124</v>
      </c>
      <c r="B2372" s="306" t="s">
        <v>7276</v>
      </c>
      <c r="C2372" s="305" t="s">
        <v>5115</v>
      </c>
      <c r="D2372" s="307">
        <v>9.69</v>
      </c>
    </row>
    <row r="2373" spans="1:4" ht="9" customHeight="1">
      <c r="A2373" s="305" t="s">
        <v>16125</v>
      </c>
      <c r="B2373" s="306" t="s">
        <v>7277</v>
      </c>
      <c r="C2373" s="305" t="s">
        <v>5115</v>
      </c>
      <c r="D2373" s="307">
        <v>9.76</v>
      </c>
    </row>
    <row r="2374" spans="1:4" ht="9" customHeight="1">
      <c r="A2374" s="305" t="s">
        <v>16126</v>
      </c>
      <c r="B2374" s="306" t="s">
        <v>7278</v>
      </c>
      <c r="C2374" s="305" t="s">
        <v>5115</v>
      </c>
      <c r="D2374" s="307">
        <v>9.82</v>
      </c>
    </row>
    <row r="2375" spans="1:4" ht="9" customHeight="1">
      <c r="A2375" s="305" t="s">
        <v>16127</v>
      </c>
      <c r="B2375" s="306" t="s">
        <v>7279</v>
      </c>
      <c r="C2375" s="305" t="s">
        <v>5115</v>
      </c>
      <c r="D2375" s="307">
        <v>9.9</v>
      </c>
    </row>
    <row r="2376" spans="1:4" ht="9" customHeight="1">
      <c r="A2376" s="305" t="s">
        <v>16128</v>
      </c>
      <c r="B2376" s="306" t="s">
        <v>7280</v>
      </c>
      <c r="C2376" s="305" t="s">
        <v>5115</v>
      </c>
      <c r="D2376" s="307">
        <v>9.93</v>
      </c>
    </row>
    <row r="2377" spans="1:4" ht="9" customHeight="1">
      <c r="A2377" s="305" t="s">
        <v>16129</v>
      </c>
      <c r="B2377" s="306" t="s">
        <v>7281</v>
      </c>
      <c r="C2377" s="305" t="s">
        <v>5115</v>
      </c>
      <c r="D2377" s="307">
        <v>9.61</v>
      </c>
    </row>
    <row r="2378" spans="1:4" ht="9" customHeight="1">
      <c r="A2378" s="305" t="s">
        <v>16130</v>
      </c>
      <c r="B2378" s="306" t="s">
        <v>7282</v>
      </c>
      <c r="C2378" s="305" t="s">
        <v>5115</v>
      </c>
      <c r="D2378" s="307">
        <v>9.75</v>
      </c>
    </row>
    <row r="2379" spans="1:4" ht="9" customHeight="1">
      <c r="A2379" s="305" t="s">
        <v>16131</v>
      </c>
      <c r="B2379" s="306" t="s">
        <v>7283</v>
      </c>
      <c r="C2379" s="305" t="s">
        <v>5115</v>
      </c>
      <c r="D2379" s="307">
        <v>9.89</v>
      </c>
    </row>
    <row r="2380" spans="1:4" ht="9" customHeight="1">
      <c r="A2380" s="305" t="s">
        <v>16132</v>
      </c>
      <c r="B2380" s="306" t="s">
        <v>7284</v>
      </c>
      <c r="C2380" s="305" t="s">
        <v>5115</v>
      </c>
      <c r="D2380" s="307">
        <v>10.039999999999999</v>
      </c>
    </row>
    <row r="2381" spans="1:4" ht="9" customHeight="1">
      <c r="A2381" s="305" t="s">
        <v>16133</v>
      </c>
      <c r="B2381" s="306" t="s">
        <v>7285</v>
      </c>
      <c r="C2381" s="305" t="s">
        <v>5115</v>
      </c>
      <c r="D2381" s="307">
        <v>10.199999999999999</v>
      </c>
    </row>
    <row r="2382" spans="1:4" ht="9" customHeight="1">
      <c r="A2382" s="305" t="s">
        <v>16134</v>
      </c>
      <c r="B2382" s="306" t="s">
        <v>7286</v>
      </c>
      <c r="C2382" s="305" t="s">
        <v>5115</v>
      </c>
      <c r="D2382" s="307">
        <v>10.28</v>
      </c>
    </row>
    <row r="2383" spans="1:4" ht="9" customHeight="1">
      <c r="A2383" s="305" t="s">
        <v>16135</v>
      </c>
      <c r="B2383" s="306" t="s">
        <v>7287</v>
      </c>
      <c r="C2383" s="305" t="s">
        <v>5115</v>
      </c>
      <c r="D2383" s="307">
        <v>11.99</v>
      </c>
    </row>
    <row r="2384" spans="1:4" ht="9" customHeight="1">
      <c r="A2384" s="305" t="s">
        <v>16136</v>
      </c>
      <c r="B2384" s="306" t="s">
        <v>7288</v>
      </c>
      <c r="C2384" s="305" t="s">
        <v>5115</v>
      </c>
      <c r="D2384" s="307">
        <v>12.05</v>
      </c>
    </row>
    <row r="2385" spans="1:4" ht="9" customHeight="1">
      <c r="A2385" s="305" t="s">
        <v>16137</v>
      </c>
      <c r="B2385" s="306" t="s">
        <v>7289</v>
      </c>
      <c r="C2385" s="305" t="s">
        <v>5115</v>
      </c>
      <c r="D2385" s="307">
        <v>12.12</v>
      </c>
    </row>
    <row r="2386" spans="1:4" ht="9" customHeight="1">
      <c r="A2386" s="305" t="s">
        <v>16138</v>
      </c>
      <c r="B2386" s="306" t="s">
        <v>7290</v>
      </c>
      <c r="C2386" s="305" t="s">
        <v>5115</v>
      </c>
      <c r="D2386" s="307">
        <v>12.18</v>
      </c>
    </row>
    <row r="2387" spans="1:4" ht="9" customHeight="1">
      <c r="A2387" s="305" t="s">
        <v>16139</v>
      </c>
      <c r="B2387" s="306" t="s">
        <v>7291</v>
      </c>
      <c r="C2387" s="305" t="s">
        <v>5115</v>
      </c>
      <c r="D2387" s="307">
        <v>12.25</v>
      </c>
    </row>
    <row r="2388" spans="1:4" ht="9" customHeight="1">
      <c r="A2388" s="305" t="s">
        <v>16140</v>
      </c>
      <c r="B2388" s="306" t="s">
        <v>7292</v>
      </c>
      <c r="C2388" s="305" t="s">
        <v>5115</v>
      </c>
      <c r="D2388" s="307">
        <v>12.29</v>
      </c>
    </row>
    <row r="2389" spans="1:4" ht="9" customHeight="1">
      <c r="A2389" s="305" t="s">
        <v>16141</v>
      </c>
      <c r="B2389" s="306" t="s">
        <v>7293</v>
      </c>
      <c r="C2389" s="305" t="s">
        <v>5115</v>
      </c>
      <c r="D2389" s="307">
        <v>9.01</v>
      </c>
    </row>
    <row r="2390" spans="1:4" ht="9" customHeight="1">
      <c r="A2390" s="305" t="s">
        <v>16142</v>
      </c>
      <c r="B2390" s="306" t="s">
        <v>7294</v>
      </c>
      <c r="C2390" s="305" t="s">
        <v>5115</v>
      </c>
      <c r="D2390" s="307">
        <v>9.1199999999999992</v>
      </c>
    </row>
    <row r="2391" spans="1:4" ht="9" customHeight="1">
      <c r="A2391" s="305" t="s">
        <v>16143</v>
      </c>
      <c r="B2391" s="306" t="s">
        <v>7295</v>
      </c>
      <c r="C2391" s="305" t="s">
        <v>5115</v>
      </c>
      <c r="D2391" s="307">
        <v>9.24</v>
      </c>
    </row>
    <row r="2392" spans="1:4" ht="9" customHeight="1">
      <c r="A2392" s="305" t="s">
        <v>16144</v>
      </c>
      <c r="B2392" s="306" t="s">
        <v>7296</v>
      </c>
      <c r="C2392" s="305" t="s">
        <v>5115</v>
      </c>
      <c r="D2392" s="307">
        <v>9.36</v>
      </c>
    </row>
    <row r="2393" spans="1:4" ht="9" customHeight="1">
      <c r="A2393" s="305" t="s">
        <v>16145</v>
      </c>
      <c r="B2393" s="306" t="s">
        <v>7297</v>
      </c>
      <c r="C2393" s="305" t="s">
        <v>5115</v>
      </c>
      <c r="D2393" s="307">
        <v>9.49</v>
      </c>
    </row>
    <row r="2394" spans="1:4" ht="9" customHeight="1">
      <c r="A2394" s="305" t="s">
        <v>16146</v>
      </c>
      <c r="B2394" s="306" t="s">
        <v>7298</v>
      </c>
      <c r="C2394" s="305" t="s">
        <v>5115</v>
      </c>
      <c r="D2394" s="307">
        <v>9.56</v>
      </c>
    </row>
    <row r="2395" spans="1:4" ht="9" customHeight="1">
      <c r="A2395" s="305" t="s">
        <v>16147</v>
      </c>
      <c r="B2395" s="306" t="s">
        <v>7299</v>
      </c>
      <c r="C2395" s="305" t="s">
        <v>5115</v>
      </c>
      <c r="D2395" s="307">
        <v>8.42</v>
      </c>
    </row>
    <row r="2396" spans="1:4" ht="9" customHeight="1">
      <c r="A2396" s="305" t="s">
        <v>16148</v>
      </c>
      <c r="B2396" s="306" t="s">
        <v>7300</v>
      </c>
      <c r="C2396" s="305" t="s">
        <v>5115</v>
      </c>
      <c r="D2396" s="307">
        <v>8.52</v>
      </c>
    </row>
    <row r="2397" spans="1:4" ht="9" customHeight="1">
      <c r="A2397" s="305" t="s">
        <v>16149</v>
      </c>
      <c r="B2397" s="306" t="s">
        <v>7301</v>
      </c>
      <c r="C2397" s="305" t="s">
        <v>5115</v>
      </c>
      <c r="D2397" s="307">
        <v>8.6199999999999992</v>
      </c>
    </row>
    <row r="2398" spans="1:4" ht="9" customHeight="1">
      <c r="A2398" s="305" t="s">
        <v>16150</v>
      </c>
      <c r="B2398" s="306" t="s">
        <v>7302</v>
      </c>
      <c r="C2398" s="305" t="s">
        <v>5115</v>
      </c>
      <c r="D2398" s="307">
        <v>8.73</v>
      </c>
    </row>
    <row r="2399" spans="1:4" ht="9" customHeight="1">
      <c r="A2399" s="305" t="s">
        <v>16151</v>
      </c>
      <c r="B2399" s="306" t="s">
        <v>7303</v>
      </c>
      <c r="C2399" s="305" t="s">
        <v>5115</v>
      </c>
      <c r="D2399" s="307">
        <v>8.84</v>
      </c>
    </row>
    <row r="2400" spans="1:4" ht="9" customHeight="1">
      <c r="A2400" s="305" t="s">
        <v>16152</v>
      </c>
      <c r="B2400" s="306" t="s">
        <v>7304</v>
      </c>
      <c r="C2400" s="305" t="s">
        <v>5115</v>
      </c>
      <c r="D2400" s="307">
        <v>8.9</v>
      </c>
    </row>
    <row r="2401" spans="1:4" ht="9" customHeight="1">
      <c r="A2401" s="305" t="s">
        <v>16153</v>
      </c>
      <c r="B2401" s="306" t="s">
        <v>7305</v>
      </c>
      <c r="C2401" s="305" t="s">
        <v>5115</v>
      </c>
      <c r="D2401" s="307">
        <v>7.86</v>
      </c>
    </row>
    <row r="2402" spans="1:4" ht="9" customHeight="1">
      <c r="A2402" s="305" t="s">
        <v>16154</v>
      </c>
      <c r="B2402" s="306" t="s">
        <v>7306</v>
      </c>
      <c r="C2402" s="305" t="s">
        <v>5115</v>
      </c>
      <c r="D2402" s="307">
        <v>7.95</v>
      </c>
    </row>
    <row r="2403" spans="1:4" ht="9" customHeight="1">
      <c r="A2403" s="305" t="s">
        <v>16155</v>
      </c>
      <c r="B2403" s="306" t="s">
        <v>7307</v>
      </c>
      <c r="C2403" s="305" t="s">
        <v>5115</v>
      </c>
      <c r="D2403" s="307">
        <v>8.0399999999999991</v>
      </c>
    </row>
    <row r="2404" spans="1:4" ht="9" customHeight="1">
      <c r="A2404" s="305" t="s">
        <v>16156</v>
      </c>
      <c r="B2404" s="306" t="s">
        <v>7308</v>
      </c>
      <c r="C2404" s="305" t="s">
        <v>5115</v>
      </c>
      <c r="D2404" s="307">
        <v>8.14</v>
      </c>
    </row>
    <row r="2405" spans="1:4" ht="9" customHeight="1">
      <c r="A2405" s="305" t="s">
        <v>16157</v>
      </c>
      <c r="B2405" s="306" t="s">
        <v>7309</v>
      </c>
      <c r="C2405" s="305" t="s">
        <v>5115</v>
      </c>
      <c r="D2405" s="307">
        <v>8.24</v>
      </c>
    </row>
    <row r="2406" spans="1:4" ht="9" customHeight="1">
      <c r="A2406" s="305" t="s">
        <v>16158</v>
      </c>
      <c r="B2406" s="306" t="s">
        <v>7310</v>
      </c>
      <c r="C2406" s="305" t="s">
        <v>5115</v>
      </c>
      <c r="D2406" s="307">
        <v>8.2899999999999991</v>
      </c>
    </row>
    <row r="2407" spans="1:4" ht="9" customHeight="1">
      <c r="A2407" s="305" t="s">
        <v>16159</v>
      </c>
      <c r="B2407" s="306" t="s">
        <v>7311</v>
      </c>
      <c r="C2407" s="305" t="s">
        <v>5115</v>
      </c>
      <c r="D2407" s="307">
        <v>14.84</v>
      </c>
    </row>
    <row r="2408" spans="1:4" ht="9" customHeight="1">
      <c r="A2408" s="305" t="s">
        <v>16160</v>
      </c>
      <c r="B2408" s="306" t="s">
        <v>7312</v>
      </c>
      <c r="C2408" s="305" t="s">
        <v>5115</v>
      </c>
      <c r="D2408" s="307">
        <v>15.16</v>
      </c>
    </row>
    <row r="2409" spans="1:4" ht="9" customHeight="1">
      <c r="A2409" s="305" t="s">
        <v>16161</v>
      </c>
      <c r="B2409" s="306" t="s">
        <v>7313</v>
      </c>
      <c r="C2409" s="305" t="s">
        <v>5115</v>
      </c>
      <c r="D2409" s="307">
        <v>15.48</v>
      </c>
    </row>
    <row r="2410" spans="1:4" ht="9" customHeight="1">
      <c r="A2410" s="305" t="s">
        <v>16162</v>
      </c>
      <c r="B2410" s="306" t="s">
        <v>7314</v>
      </c>
      <c r="C2410" s="305" t="s">
        <v>5115</v>
      </c>
      <c r="D2410" s="307">
        <v>15.82</v>
      </c>
    </row>
    <row r="2411" spans="1:4" ht="9" customHeight="1">
      <c r="A2411" s="305" t="s">
        <v>16163</v>
      </c>
      <c r="B2411" s="306" t="s">
        <v>7315</v>
      </c>
      <c r="C2411" s="305" t="s">
        <v>5115</v>
      </c>
      <c r="D2411" s="307">
        <v>16.170000000000002</v>
      </c>
    </row>
    <row r="2412" spans="1:4" ht="9" customHeight="1">
      <c r="A2412" s="305" t="s">
        <v>16164</v>
      </c>
      <c r="B2412" s="306" t="s">
        <v>7316</v>
      </c>
      <c r="C2412" s="305" t="s">
        <v>5115</v>
      </c>
      <c r="D2412" s="307">
        <v>16.36</v>
      </c>
    </row>
    <row r="2413" spans="1:4" ht="9" customHeight="1">
      <c r="A2413" s="305" t="s">
        <v>16165</v>
      </c>
      <c r="B2413" s="306" t="s">
        <v>7317</v>
      </c>
      <c r="C2413" s="305" t="s">
        <v>5115</v>
      </c>
      <c r="D2413" s="307">
        <v>8.7200000000000006</v>
      </c>
    </row>
    <row r="2414" spans="1:4" ht="9" customHeight="1">
      <c r="A2414" s="305" t="s">
        <v>16166</v>
      </c>
      <c r="B2414" s="306" t="s">
        <v>7318</v>
      </c>
      <c r="C2414" s="305" t="s">
        <v>5115</v>
      </c>
      <c r="D2414" s="307">
        <v>9.42</v>
      </c>
    </row>
    <row r="2415" spans="1:4" ht="9" customHeight="1">
      <c r="A2415" s="305" t="s">
        <v>16167</v>
      </c>
      <c r="B2415" s="306" t="s">
        <v>7319</v>
      </c>
      <c r="C2415" s="305" t="s">
        <v>5115</v>
      </c>
      <c r="D2415" s="307">
        <v>10.130000000000001</v>
      </c>
    </row>
    <row r="2416" spans="1:4" ht="18" customHeight="1">
      <c r="A2416" s="305" t="s">
        <v>16168</v>
      </c>
      <c r="B2416" s="306" t="s">
        <v>7320</v>
      </c>
      <c r="C2416" s="305" t="s">
        <v>5115</v>
      </c>
      <c r="D2416" s="307">
        <v>11.22</v>
      </c>
    </row>
    <row r="2417" spans="1:4" ht="18" customHeight="1">
      <c r="A2417" s="305" t="s">
        <v>16169</v>
      </c>
      <c r="B2417" s="306" t="s">
        <v>7321</v>
      </c>
      <c r="C2417" s="305" t="s">
        <v>5115</v>
      </c>
      <c r="D2417" s="307">
        <v>12.79</v>
      </c>
    </row>
    <row r="2418" spans="1:4" ht="18" customHeight="1">
      <c r="A2418" s="305" t="s">
        <v>16170</v>
      </c>
      <c r="B2418" s="306" t="s">
        <v>7322</v>
      </c>
      <c r="C2418" s="305" t="s">
        <v>5115</v>
      </c>
      <c r="D2418" s="307">
        <v>15.16</v>
      </c>
    </row>
    <row r="2419" spans="1:4" ht="18" customHeight="1">
      <c r="A2419" s="305" t="s">
        <v>16171</v>
      </c>
      <c r="B2419" s="306" t="s">
        <v>7323</v>
      </c>
      <c r="C2419" s="305" t="s">
        <v>5115</v>
      </c>
      <c r="D2419" s="307">
        <v>17.77</v>
      </c>
    </row>
    <row r="2420" spans="1:4" ht="18" customHeight="1">
      <c r="A2420" s="305" t="s">
        <v>16172</v>
      </c>
      <c r="B2420" s="306" t="s">
        <v>7324</v>
      </c>
      <c r="C2420" s="305" t="s">
        <v>5115</v>
      </c>
      <c r="D2420" s="307">
        <v>20.81</v>
      </c>
    </row>
    <row r="2421" spans="1:4" ht="18" customHeight="1">
      <c r="A2421" s="305" t="s">
        <v>16173</v>
      </c>
      <c r="B2421" s="306" t="s">
        <v>7325</v>
      </c>
      <c r="C2421" s="305" t="s">
        <v>5115</v>
      </c>
      <c r="D2421" s="307">
        <v>24.24</v>
      </c>
    </row>
    <row r="2422" spans="1:4" ht="18" customHeight="1">
      <c r="A2422" s="305" t="s">
        <v>16174</v>
      </c>
      <c r="B2422" s="306" t="s">
        <v>7326</v>
      </c>
      <c r="C2422" s="305" t="s">
        <v>5115</v>
      </c>
      <c r="D2422" s="307">
        <v>28</v>
      </c>
    </row>
    <row r="2423" spans="1:4" ht="18" customHeight="1">
      <c r="A2423" s="305" t="s">
        <v>16175</v>
      </c>
      <c r="B2423" s="306" t="s">
        <v>7327</v>
      </c>
      <c r="C2423" s="305" t="s">
        <v>5115</v>
      </c>
      <c r="D2423" s="307">
        <v>32.18</v>
      </c>
    </row>
    <row r="2424" spans="1:4" ht="18" customHeight="1">
      <c r="A2424" s="305" t="s">
        <v>16176</v>
      </c>
      <c r="B2424" s="306" t="s">
        <v>7328</v>
      </c>
      <c r="C2424" s="305" t="s">
        <v>5115</v>
      </c>
      <c r="D2424" s="307">
        <v>37.270000000000003</v>
      </c>
    </row>
    <row r="2425" spans="1:4" ht="18" customHeight="1">
      <c r="A2425" s="305" t="s">
        <v>16177</v>
      </c>
      <c r="B2425" s="306" t="s">
        <v>7329</v>
      </c>
      <c r="C2425" s="305" t="s">
        <v>5115</v>
      </c>
      <c r="D2425" s="307">
        <v>41.76</v>
      </c>
    </row>
    <row r="2426" spans="1:4" ht="18" customHeight="1">
      <c r="A2426" s="305" t="s">
        <v>16178</v>
      </c>
      <c r="B2426" s="306" t="s">
        <v>7330</v>
      </c>
      <c r="C2426" s="305" t="s">
        <v>5115</v>
      </c>
      <c r="D2426" s="307">
        <v>47.57</v>
      </c>
    </row>
    <row r="2427" spans="1:4" ht="18" customHeight="1">
      <c r="A2427" s="305" t="s">
        <v>16179</v>
      </c>
      <c r="B2427" s="306" t="s">
        <v>7331</v>
      </c>
      <c r="C2427" s="305" t="s">
        <v>5115</v>
      </c>
      <c r="D2427" s="307">
        <v>51.48</v>
      </c>
    </row>
    <row r="2428" spans="1:4" ht="18" customHeight="1">
      <c r="A2428" s="305" t="s">
        <v>16180</v>
      </c>
      <c r="B2428" s="306" t="s">
        <v>7332</v>
      </c>
      <c r="C2428" s="305" t="s">
        <v>5115</v>
      </c>
      <c r="D2428" s="307">
        <v>6.43</v>
      </c>
    </row>
    <row r="2429" spans="1:4" ht="18" customHeight="1">
      <c r="A2429" s="305" t="s">
        <v>16181</v>
      </c>
      <c r="B2429" s="306" t="s">
        <v>7333</v>
      </c>
      <c r="C2429" s="305" t="s">
        <v>5115</v>
      </c>
      <c r="D2429" s="307">
        <v>7.16</v>
      </c>
    </row>
    <row r="2430" spans="1:4" ht="18" customHeight="1">
      <c r="A2430" s="305" t="s">
        <v>16182</v>
      </c>
      <c r="B2430" s="306" t="s">
        <v>7334</v>
      </c>
      <c r="C2430" s="305" t="s">
        <v>5115</v>
      </c>
      <c r="D2430" s="307">
        <v>7.82</v>
      </c>
    </row>
    <row r="2431" spans="1:4" ht="18" customHeight="1">
      <c r="A2431" s="305" t="s">
        <v>16183</v>
      </c>
      <c r="B2431" s="306" t="s">
        <v>7335</v>
      </c>
      <c r="C2431" s="305" t="s">
        <v>5115</v>
      </c>
      <c r="D2431" s="307">
        <v>6.19</v>
      </c>
    </row>
    <row r="2432" spans="1:4" ht="18" customHeight="1">
      <c r="A2432" s="305" t="s">
        <v>16184</v>
      </c>
      <c r="B2432" s="306" t="s">
        <v>7336</v>
      </c>
      <c r="C2432" s="305" t="s">
        <v>5115</v>
      </c>
      <c r="D2432" s="307">
        <v>10.91</v>
      </c>
    </row>
    <row r="2433" spans="1:4" ht="18" customHeight="1">
      <c r="A2433" s="305" t="s">
        <v>16185</v>
      </c>
      <c r="B2433" s="306" t="s">
        <v>7337</v>
      </c>
      <c r="C2433" s="305" t="s">
        <v>5115</v>
      </c>
      <c r="D2433" s="307">
        <v>13.5</v>
      </c>
    </row>
    <row r="2434" spans="1:4" ht="18" customHeight="1">
      <c r="A2434" s="305" t="s">
        <v>16186</v>
      </c>
      <c r="B2434" s="306" t="s">
        <v>7338</v>
      </c>
      <c r="C2434" s="305" t="s">
        <v>5115</v>
      </c>
      <c r="D2434" s="307">
        <v>17.46</v>
      </c>
    </row>
    <row r="2435" spans="1:4" ht="18" customHeight="1">
      <c r="A2435" s="305" t="s">
        <v>16187</v>
      </c>
      <c r="B2435" s="306" t="s">
        <v>7339</v>
      </c>
      <c r="C2435" s="305" t="s">
        <v>5115</v>
      </c>
      <c r="D2435" s="307">
        <v>6.7</v>
      </c>
    </row>
    <row r="2436" spans="1:4" ht="18" customHeight="1">
      <c r="A2436" s="305" t="s">
        <v>16188</v>
      </c>
      <c r="B2436" s="306" t="s">
        <v>7340</v>
      </c>
      <c r="C2436" s="305" t="s">
        <v>5115</v>
      </c>
      <c r="D2436" s="307">
        <v>7.44</v>
      </c>
    </row>
    <row r="2437" spans="1:4" ht="18" customHeight="1">
      <c r="A2437" s="305" t="s">
        <v>16189</v>
      </c>
      <c r="B2437" s="306" t="s">
        <v>7341</v>
      </c>
      <c r="C2437" s="305" t="s">
        <v>5115</v>
      </c>
      <c r="D2437" s="307">
        <v>8.7799999999999994</v>
      </c>
    </row>
    <row r="2438" spans="1:4" ht="18" customHeight="1">
      <c r="A2438" s="305" t="s">
        <v>16190</v>
      </c>
      <c r="B2438" s="306" t="s">
        <v>7342</v>
      </c>
      <c r="C2438" s="305" t="s">
        <v>5115</v>
      </c>
      <c r="D2438" s="307">
        <v>6.49</v>
      </c>
    </row>
    <row r="2439" spans="1:4" ht="18" customHeight="1">
      <c r="A2439" s="305" t="s">
        <v>16191</v>
      </c>
      <c r="B2439" s="306" t="s">
        <v>7343</v>
      </c>
      <c r="C2439" s="305" t="s">
        <v>5115</v>
      </c>
      <c r="D2439" s="307">
        <v>9.5399999999999991</v>
      </c>
    </row>
    <row r="2440" spans="1:4" ht="18" customHeight="1">
      <c r="A2440" s="305" t="s">
        <v>16192</v>
      </c>
      <c r="B2440" s="306" t="s">
        <v>7344</v>
      </c>
      <c r="C2440" s="305" t="s">
        <v>5115</v>
      </c>
      <c r="D2440" s="307">
        <v>12.6</v>
      </c>
    </row>
    <row r="2441" spans="1:4" ht="18" customHeight="1">
      <c r="A2441" s="305" t="s">
        <v>16193</v>
      </c>
      <c r="B2441" s="306" t="s">
        <v>7345</v>
      </c>
      <c r="C2441" s="305" t="s">
        <v>5115</v>
      </c>
      <c r="D2441" s="307">
        <v>16.2</v>
      </c>
    </row>
    <row r="2442" spans="1:4" ht="18" customHeight="1">
      <c r="A2442" s="305" t="s">
        <v>16194</v>
      </c>
      <c r="B2442" s="306" t="s">
        <v>7346</v>
      </c>
      <c r="C2442" s="305" t="s">
        <v>5115</v>
      </c>
      <c r="D2442" s="307">
        <v>20.93</v>
      </c>
    </row>
    <row r="2443" spans="1:4" ht="18" customHeight="1">
      <c r="A2443" s="305" t="s">
        <v>16195</v>
      </c>
      <c r="B2443" s="306" t="s">
        <v>7347</v>
      </c>
      <c r="C2443" s="305" t="s">
        <v>5115</v>
      </c>
      <c r="D2443" s="307">
        <v>26.95</v>
      </c>
    </row>
    <row r="2444" spans="1:4" ht="18" customHeight="1">
      <c r="A2444" s="305" t="s">
        <v>16196</v>
      </c>
      <c r="B2444" s="306" t="s">
        <v>7348</v>
      </c>
      <c r="C2444" s="305" t="s">
        <v>5115</v>
      </c>
      <c r="D2444" s="307">
        <v>32.96</v>
      </c>
    </row>
    <row r="2445" spans="1:4" ht="18" customHeight="1">
      <c r="A2445" s="305" t="s">
        <v>16197</v>
      </c>
      <c r="B2445" s="306" t="s">
        <v>7349</v>
      </c>
      <c r="C2445" s="305" t="s">
        <v>5115</v>
      </c>
      <c r="D2445" s="307">
        <v>37.6</v>
      </c>
    </row>
    <row r="2446" spans="1:4" ht="18" customHeight="1">
      <c r="A2446" s="305" t="s">
        <v>16198</v>
      </c>
      <c r="B2446" s="306" t="s">
        <v>7350</v>
      </c>
      <c r="C2446" s="305" t="s">
        <v>5115</v>
      </c>
      <c r="D2446" s="307">
        <v>5.83</v>
      </c>
    </row>
    <row r="2447" spans="1:4" ht="18" customHeight="1">
      <c r="A2447" s="305" t="s">
        <v>16199</v>
      </c>
      <c r="B2447" s="306" t="s">
        <v>7351</v>
      </c>
      <c r="C2447" s="305" t="s">
        <v>5115</v>
      </c>
      <c r="D2447" s="307">
        <v>6.31</v>
      </c>
    </row>
    <row r="2448" spans="1:4" ht="18" customHeight="1">
      <c r="A2448" s="305" t="s">
        <v>16200</v>
      </c>
      <c r="B2448" s="306" t="s">
        <v>7352</v>
      </c>
      <c r="C2448" s="305" t="s">
        <v>5115</v>
      </c>
      <c r="D2448" s="307">
        <v>7.19</v>
      </c>
    </row>
    <row r="2449" spans="1:4" ht="18" customHeight="1">
      <c r="A2449" s="305" t="s">
        <v>16201</v>
      </c>
      <c r="B2449" s="306" t="s">
        <v>7353</v>
      </c>
      <c r="C2449" s="305" t="s">
        <v>5115</v>
      </c>
      <c r="D2449" s="307">
        <v>5.7</v>
      </c>
    </row>
    <row r="2450" spans="1:4" ht="18" customHeight="1">
      <c r="A2450" s="305" t="s">
        <v>16202</v>
      </c>
      <c r="B2450" s="306" t="s">
        <v>7354</v>
      </c>
      <c r="C2450" s="305" t="s">
        <v>5115</v>
      </c>
      <c r="D2450" s="307">
        <v>9.75</v>
      </c>
    </row>
    <row r="2451" spans="1:4" ht="18" customHeight="1">
      <c r="A2451" s="305" t="s">
        <v>16203</v>
      </c>
      <c r="B2451" s="306" t="s">
        <v>7355</v>
      </c>
      <c r="C2451" s="305" t="s">
        <v>5115</v>
      </c>
      <c r="D2451" s="307">
        <v>11.28</v>
      </c>
    </row>
    <row r="2452" spans="1:4" ht="18" customHeight="1">
      <c r="A2452" s="305" t="s">
        <v>16204</v>
      </c>
      <c r="B2452" s="306" t="s">
        <v>7356</v>
      </c>
      <c r="C2452" s="305" t="s">
        <v>5115</v>
      </c>
      <c r="D2452" s="307">
        <v>13</v>
      </c>
    </row>
    <row r="2453" spans="1:4" ht="18" customHeight="1">
      <c r="A2453" s="305" t="s">
        <v>16205</v>
      </c>
      <c r="B2453" s="306" t="s">
        <v>7357</v>
      </c>
      <c r="C2453" s="305" t="s">
        <v>5115</v>
      </c>
      <c r="D2453" s="307">
        <v>15.41</v>
      </c>
    </row>
    <row r="2454" spans="1:4" ht="18" customHeight="1">
      <c r="A2454" s="305" t="s">
        <v>16206</v>
      </c>
      <c r="B2454" s="306" t="s">
        <v>7358</v>
      </c>
      <c r="C2454" s="305" t="s">
        <v>5115</v>
      </c>
      <c r="D2454" s="307">
        <v>19.04</v>
      </c>
    </row>
    <row r="2455" spans="1:4" ht="18" customHeight="1">
      <c r="A2455" s="305" t="s">
        <v>16207</v>
      </c>
      <c r="B2455" s="306" t="s">
        <v>7359</v>
      </c>
      <c r="C2455" s="305" t="s">
        <v>5115</v>
      </c>
      <c r="D2455" s="307">
        <v>23.18</v>
      </c>
    </row>
    <row r="2456" spans="1:4" ht="18" customHeight="1">
      <c r="A2456" s="305" t="s">
        <v>16208</v>
      </c>
      <c r="B2456" s="306" t="s">
        <v>7360</v>
      </c>
      <c r="C2456" s="305" t="s">
        <v>5115</v>
      </c>
      <c r="D2456" s="307">
        <v>27.71</v>
      </c>
    </row>
    <row r="2457" spans="1:4" ht="18" customHeight="1">
      <c r="A2457" s="305" t="s">
        <v>16209</v>
      </c>
      <c r="B2457" s="306" t="s">
        <v>7361</v>
      </c>
      <c r="C2457" s="305" t="s">
        <v>5115</v>
      </c>
      <c r="D2457" s="307">
        <v>32.96</v>
      </c>
    </row>
    <row r="2458" spans="1:4" ht="18" customHeight="1">
      <c r="A2458" s="305" t="s">
        <v>16210</v>
      </c>
      <c r="B2458" s="306" t="s">
        <v>7362</v>
      </c>
      <c r="C2458" s="305" t="s">
        <v>5115</v>
      </c>
      <c r="D2458" s="307">
        <v>39.18</v>
      </c>
    </row>
    <row r="2459" spans="1:4" ht="18" customHeight="1">
      <c r="A2459" s="305" t="s">
        <v>16211</v>
      </c>
      <c r="B2459" s="306" t="s">
        <v>7363</v>
      </c>
      <c r="C2459" s="305" t="s">
        <v>5115</v>
      </c>
      <c r="D2459" s="307">
        <v>41.88</v>
      </c>
    </row>
    <row r="2460" spans="1:4" ht="18" customHeight="1">
      <c r="A2460" s="305" t="s">
        <v>16212</v>
      </c>
      <c r="B2460" s="306" t="s">
        <v>7364</v>
      </c>
      <c r="C2460" s="305" t="s">
        <v>5115</v>
      </c>
      <c r="D2460" s="307">
        <v>5.68</v>
      </c>
    </row>
    <row r="2461" spans="1:4" ht="18" customHeight="1">
      <c r="A2461" s="305" t="s">
        <v>16213</v>
      </c>
      <c r="B2461" s="306" t="s">
        <v>7365</v>
      </c>
      <c r="C2461" s="305" t="s">
        <v>5115</v>
      </c>
      <c r="D2461" s="307">
        <v>6.74</v>
      </c>
    </row>
    <row r="2462" spans="1:4" ht="18" customHeight="1">
      <c r="A2462" s="305" t="s">
        <v>16214</v>
      </c>
      <c r="B2462" s="306" t="s">
        <v>7366</v>
      </c>
      <c r="C2462" s="305" t="s">
        <v>5115</v>
      </c>
      <c r="D2462" s="307">
        <v>8.0299999999999994</v>
      </c>
    </row>
    <row r="2463" spans="1:4" ht="18" customHeight="1">
      <c r="A2463" s="305" t="s">
        <v>16215</v>
      </c>
      <c r="B2463" s="306" t="s">
        <v>7367</v>
      </c>
      <c r="C2463" s="305" t="s">
        <v>5115</v>
      </c>
      <c r="D2463" s="307">
        <v>5.07</v>
      </c>
    </row>
    <row r="2464" spans="1:4" ht="18" customHeight="1">
      <c r="A2464" s="305" t="s">
        <v>16216</v>
      </c>
      <c r="B2464" s="306" t="s">
        <v>7368</v>
      </c>
      <c r="C2464" s="305" t="s">
        <v>5115</v>
      </c>
      <c r="D2464" s="307">
        <v>11.11</v>
      </c>
    </row>
    <row r="2465" spans="1:4" ht="18" customHeight="1">
      <c r="A2465" s="305" t="s">
        <v>16217</v>
      </c>
      <c r="B2465" s="306" t="s">
        <v>7369</v>
      </c>
      <c r="C2465" s="305" t="s">
        <v>5115</v>
      </c>
      <c r="D2465" s="307">
        <v>11.33</v>
      </c>
    </row>
    <row r="2466" spans="1:4" ht="18" customHeight="1">
      <c r="A2466" s="305" t="s">
        <v>16218</v>
      </c>
      <c r="B2466" s="306" t="s">
        <v>7370</v>
      </c>
      <c r="C2466" s="305" t="s">
        <v>5115</v>
      </c>
      <c r="D2466" s="307">
        <v>11.55</v>
      </c>
    </row>
    <row r="2467" spans="1:4" ht="9" customHeight="1">
      <c r="A2467" s="305" t="s">
        <v>16219</v>
      </c>
      <c r="B2467" s="306" t="s">
        <v>7371</v>
      </c>
      <c r="C2467" s="305" t="s">
        <v>5115</v>
      </c>
      <c r="D2467" s="307">
        <v>11.78</v>
      </c>
    </row>
    <row r="2468" spans="1:4" ht="9" customHeight="1">
      <c r="A2468" s="305" t="s">
        <v>16220</v>
      </c>
      <c r="B2468" s="306" t="s">
        <v>7372</v>
      </c>
      <c r="C2468" s="305" t="s">
        <v>5115</v>
      </c>
      <c r="D2468" s="307">
        <v>12.03</v>
      </c>
    </row>
    <row r="2469" spans="1:4" ht="9" customHeight="1">
      <c r="A2469" s="305" t="s">
        <v>16221</v>
      </c>
      <c r="B2469" s="306" t="s">
        <v>7373</v>
      </c>
      <c r="C2469" s="305" t="s">
        <v>5115</v>
      </c>
      <c r="D2469" s="307">
        <v>12.16</v>
      </c>
    </row>
    <row r="2470" spans="1:4" ht="9" customHeight="1">
      <c r="A2470" s="305" t="s">
        <v>16222</v>
      </c>
      <c r="B2470" s="306" t="s">
        <v>7374</v>
      </c>
      <c r="C2470" s="305" t="s">
        <v>5115</v>
      </c>
      <c r="D2470" s="307">
        <v>7.47</v>
      </c>
    </row>
    <row r="2471" spans="1:4" ht="9" customHeight="1">
      <c r="A2471" s="305" t="s">
        <v>16223</v>
      </c>
      <c r="B2471" s="306" t="s">
        <v>7375</v>
      </c>
      <c r="C2471" s="305" t="s">
        <v>5115</v>
      </c>
      <c r="D2471" s="307">
        <v>7.53</v>
      </c>
    </row>
    <row r="2472" spans="1:4" ht="9" customHeight="1">
      <c r="A2472" s="305" t="s">
        <v>16224</v>
      </c>
      <c r="B2472" s="306" t="s">
        <v>7376</v>
      </c>
      <c r="C2472" s="305" t="s">
        <v>5115</v>
      </c>
      <c r="D2472" s="307">
        <v>7.6</v>
      </c>
    </row>
    <row r="2473" spans="1:4" ht="9" customHeight="1">
      <c r="A2473" s="305" t="s">
        <v>16225</v>
      </c>
      <c r="B2473" s="306" t="s">
        <v>7377</v>
      </c>
      <c r="C2473" s="305" t="s">
        <v>5115</v>
      </c>
      <c r="D2473" s="307">
        <v>7.67</v>
      </c>
    </row>
    <row r="2474" spans="1:4" ht="9" customHeight="1">
      <c r="A2474" s="305" t="s">
        <v>16226</v>
      </c>
      <c r="B2474" s="306" t="s">
        <v>7378</v>
      </c>
      <c r="C2474" s="305" t="s">
        <v>5115</v>
      </c>
      <c r="D2474" s="307">
        <v>7.74</v>
      </c>
    </row>
    <row r="2475" spans="1:4" ht="9" customHeight="1">
      <c r="A2475" s="305" t="s">
        <v>16227</v>
      </c>
      <c r="B2475" s="306" t="s">
        <v>7379</v>
      </c>
      <c r="C2475" s="305" t="s">
        <v>5115</v>
      </c>
      <c r="D2475" s="307">
        <v>7.78</v>
      </c>
    </row>
    <row r="2476" spans="1:4" ht="9" customHeight="1">
      <c r="A2476" s="305" t="s">
        <v>16228</v>
      </c>
      <c r="B2476" s="306" t="s">
        <v>7380</v>
      </c>
      <c r="C2476" s="305" t="s">
        <v>5115</v>
      </c>
      <c r="D2476" s="307">
        <v>9.84</v>
      </c>
    </row>
    <row r="2477" spans="1:4" ht="9" customHeight="1">
      <c r="A2477" s="305" t="s">
        <v>16229</v>
      </c>
      <c r="B2477" s="306" t="s">
        <v>7381</v>
      </c>
      <c r="C2477" s="305" t="s">
        <v>5115</v>
      </c>
      <c r="D2477" s="307">
        <v>9.9</v>
      </c>
    </row>
    <row r="2478" spans="1:4" ht="9" customHeight="1">
      <c r="A2478" s="305" t="s">
        <v>16230</v>
      </c>
      <c r="B2478" s="306" t="s">
        <v>7382</v>
      </c>
      <c r="C2478" s="305" t="s">
        <v>5115</v>
      </c>
      <c r="D2478" s="307">
        <v>9.9600000000000009</v>
      </c>
    </row>
    <row r="2479" spans="1:4" ht="9" customHeight="1">
      <c r="A2479" s="305" t="s">
        <v>16231</v>
      </c>
      <c r="B2479" s="306" t="s">
        <v>7383</v>
      </c>
      <c r="C2479" s="305" t="s">
        <v>5115</v>
      </c>
      <c r="D2479" s="307">
        <v>10.029999999999999</v>
      </c>
    </row>
    <row r="2480" spans="1:4" ht="9" customHeight="1">
      <c r="A2480" s="305" t="s">
        <v>16232</v>
      </c>
      <c r="B2480" s="306" t="s">
        <v>7384</v>
      </c>
      <c r="C2480" s="305" t="s">
        <v>5115</v>
      </c>
      <c r="D2480" s="307">
        <v>10.1</v>
      </c>
    </row>
    <row r="2481" spans="1:4" ht="9" customHeight="1">
      <c r="A2481" s="305" t="s">
        <v>16233</v>
      </c>
      <c r="B2481" s="306" t="s">
        <v>7385</v>
      </c>
      <c r="C2481" s="305" t="s">
        <v>5115</v>
      </c>
      <c r="D2481" s="307">
        <v>10.14</v>
      </c>
    </row>
    <row r="2482" spans="1:4" ht="9" customHeight="1">
      <c r="A2482" s="305" t="s">
        <v>16234</v>
      </c>
      <c r="B2482" s="306" t="s">
        <v>7386</v>
      </c>
      <c r="C2482" s="305" t="s">
        <v>5115</v>
      </c>
      <c r="D2482" s="307">
        <v>9.76</v>
      </c>
    </row>
    <row r="2483" spans="1:4" ht="9" customHeight="1">
      <c r="A2483" s="305" t="s">
        <v>16235</v>
      </c>
      <c r="B2483" s="306" t="s">
        <v>7387</v>
      </c>
      <c r="C2483" s="305" t="s">
        <v>5115</v>
      </c>
      <c r="D2483" s="307">
        <v>9.89</v>
      </c>
    </row>
    <row r="2484" spans="1:4" ht="9" customHeight="1">
      <c r="A2484" s="305" t="s">
        <v>16236</v>
      </c>
      <c r="B2484" s="306" t="s">
        <v>7388</v>
      </c>
      <c r="C2484" s="305" t="s">
        <v>5115</v>
      </c>
      <c r="D2484" s="307">
        <v>10.029999999999999</v>
      </c>
    </row>
    <row r="2485" spans="1:4" ht="9" customHeight="1">
      <c r="A2485" s="305" t="s">
        <v>16237</v>
      </c>
      <c r="B2485" s="306" t="s">
        <v>7389</v>
      </c>
      <c r="C2485" s="305" t="s">
        <v>5115</v>
      </c>
      <c r="D2485" s="307">
        <v>10.18</v>
      </c>
    </row>
    <row r="2486" spans="1:4" ht="9" customHeight="1">
      <c r="A2486" s="305" t="s">
        <v>16238</v>
      </c>
      <c r="B2486" s="306" t="s">
        <v>7390</v>
      </c>
      <c r="C2486" s="305" t="s">
        <v>5115</v>
      </c>
      <c r="D2486" s="307">
        <v>10.33</v>
      </c>
    </row>
    <row r="2487" spans="1:4" ht="9" customHeight="1">
      <c r="A2487" s="305" t="s">
        <v>16239</v>
      </c>
      <c r="B2487" s="306" t="s">
        <v>7391</v>
      </c>
      <c r="C2487" s="305" t="s">
        <v>5115</v>
      </c>
      <c r="D2487" s="307">
        <v>10.42</v>
      </c>
    </row>
    <row r="2488" spans="1:4" ht="9" customHeight="1">
      <c r="A2488" s="305" t="s">
        <v>16240</v>
      </c>
      <c r="B2488" s="306" t="s">
        <v>7392</v>
      </c>
      <c r="C2488" s="305" t="s">
        <v>5115</v>
      </c>
      <c r="D2488" s="307">
        <v>12.27</v>
      </c>
    </row>
    <row r="2489" spans="1:4" ht="9" customHeight="1">
      <c r="A2489" s="305" t="s">
        <v>16241</v>
      </c>
      <c r="B2489" s="306" t="s">
        <v>7393</v>
      </c>
      <c r="C2489" s="305" t="s">
        <v>5115</v>
      </c>
      <c r="D2489" s="307">
        <v>12.33</v>
      </c>
    </row>
    <row r="2490" spans="1:4" ht="9" customHeight="1">
      <c r="A2490" s="305" t="s">
        <v>16242</v>
      </c>
      <c r="B2490" s="306" t="s">
        <v>7394</v>
      </c>
      <c r="C2490" s="305" t="s">
        <v>5115</v>
      </c>
      <c r="D2490" s="307">
        <v>12.39</v>
      </c>
    </row>
    <row r="2491" spans="1:4" ht="9" customHeight="1">
      <c r="A2491" s="305" t="s">
        <v>16243</v>
      </c>
      <c r="B2491" s="306" t="s">
        <v>7395</v>
      </c>
      <c r="C2491" s="305" t="s">
        <v>5115</v>
      </c>
      <c r="D2491" s="307">
        <v>12.46</v>
      </c>
    </row>
    <row r="2492" spans="1:4" ht="9" customHeight="1">
      <c r="A2492" s="305" t="s">
        <v>16244</v>
      </c>
      <c r="B2492" s="306" t="s">
        <v>7396</v>
      </c>
      <c r="C2492" s="305" t="s">
        <v>5115</v>
      </c>
      <c r="D2492" s="307">
        <v>12.52</v>
      </c>
    </row>
    <row r="2493" spans="1:4" ht="9" customHeight="1">
      <c r="A2493" s="305" t="s">
        <v>16245</v>
      </c>
      <c r="B2493" s="306" t="s">
        <v>7397</v>
      </c>
      <c r="C2493" s="305" t="s">
        <v>5115</v>
      </c>
      <c r="D2493" s="307">
        <v>12.56</v>
      </c>
    </row>
    <row r="2494" spans="1:4" ht="9" customHeight="1">
      <c r="A2494" s="305" t="s">
        <v>16246</v>
      </c>
      <c r="B2494" s="306" t="s">
        <v>7398</v>
      </c>
      <c r="C2494" s="305" t="s">
        <v>5115</v>
      </c>
      <c r="D2494" s="307">
        <v>9.16</v>
      </c>
    </row>
    <row r="2495" spans="1:4" ht="9" customHeight="1">
      <c r="A2495" s="305" t="s">
        <v>16247</v>
      </c>
      <c r="B2495" s="306" t="s">
        <v>7399</v>
      </c>
      <c r="C2495" s="305" t="s">
        <v>5115</v>
      </c>
      <c r="D2495" s="307">
        <v>9.27</v>
      </c>
    </row>
    <row r="2496" spans="1:4" ht="9" customHeight="1">
      <c r="A2496" s="305" t="s">
        <v>16248</v>
      </c>
      <c r="B2496" s="306" t="s">
        <v>7400</v>
      </c>
      <c r="C2496" s="305" t="s">
        <v>5115</v>
      </c>
      <c r="D2496" s="307">
        <v>9.3800000000000008</v>
      </c>
    </row>
    <row r="2497" spans="1:4" ht="9" customHeight="1">
      <c r="A2497" s="305" t="s">
        <v>16249</v>
      </c>
      <c r="B2497" s="306" t="s">
        <v>7401</v>
      </c>
      <c r="C2497" s="305" t="s">
        <v>5115</v>
      </c>
      <c r="D2497" s="307">
        <v>9.5</v>
      </c>
    </row>
    <row r="2498" spans="1:4" ht="9" customHeight="1">
      <c r="A2498" s="305" t="s">
        <v>16250</v>
      </c>
      <c r="B2498" s="306" t="s">
        <v>7402</v>
      </c>
      <c r="C2498" s="305" t="s">
        <v>5115</v>
      </c>
      <c r="D2498" s="307">
        <v>9.6300000000000008</v>
      </c>
    </row>
    <row r="2499" spans="1:4" ht="9" customHeight="1">
      <c r="A2499" s="305" t="s">
        <v>16251</v>
      </c>
      <c r="B2499" s="306" t="s">
        <v>7403</v>
      </c>
      <c r="C2499" s="305" t="s">
        <v>5115</v>
      </c>
      <c r="D2499" s="307">
        <v>9.6999999999999993</v>
      </c>
    </row>
    <row r="2500" spans="1:4" ht="9" customHeight="1">
      <c r="A2500" s="305" t="s">
        <v>16252</v>
      </c>
      <c r="B2500" s="306" t="s">
        <v>7404</v>
      </c>
      <c r="C2500" s="305" t="s">
        <v>5115</v>
      </c>
      <c r="D2500" s="307">
        <v>8.56</v>
      </c>
    </row>
    <row r="2501" spans="1:4" ht="9" customHeight="1">
      <c r="A2501" s="305" t="s">
        <v>16253</v>
      </c>
      <c r="B2501" s="306" t="s">
        <v>7405</v>
      </c>
      <c r="C2501" s="305" t="s">
        <v>5115</v>
      </c>
      <c r="D2501" s="307">
        <v>8.66</v>
      </c>
    </row>
    <row r="2502" spans="1:4" ht="9" customHeight="1">
      <c r="A2502" s="305" t="s">
        <v>16254</v>
      </c>
      <c r="B2502" s="306" t="s">
        <v>7406</v>
      </c>
      <c r="C2502" s="305" t="s">
        <v>5115</v>
      </c>
      <c r="D2502" s="307">
        <v>8.76</v>
      </c>
    </row>
    <row r="2503" spans="1:4" ht="9" customHeight="1">
      <c r="A2503" s="305" t="s">
        <v>16255</v>
      </c>
      <c r="B2503" s="306" t="s">
        <v>7407</v>
      </c>
      <c r="C2503" s="305" t="s">
        <v>5115</v>
      </c>
      <c r="D2503" s="307">
        <v>8.8699999999999992</v>
      </c>
    </row>
    <row r="2504" spans="1:4" ht="9" customHeight="1">
      <c r="A2504" s="305" t="s">
        <v>16256</v>
      </c>
      <c r="B2504" s="306" t="s">
        <v>7408</v>
      </c>
      <c r="C2504" s="305" t="s">
        <v>5115</v>
      </c>
      <c r="D2504" s="307">
        <v>8.98</v>
      </c>
    </row>
    <row r="2505" spans="1:4" ht="9" customHeight="1">
      <c r="A2505" s="305" t="s">
        <v>16257</v>
      </c>
      <c r="B2505" s="306" t="s">
        <v>7409</v>
      </c>
      <c r="C2505" s="305" t="s">
        <v>5115</v>
      </c>
      <c r="D2505" s="307">
        <v>9.0399999999999991</v>
      </c>
    </row>
    <row r="2506" spans="1:4" ht="9" customHeight="1">
      <c r="A2506" s="305" t="s">
        <v>16258</v>
      </c>
      <c r="B2506" s="306" t="s">
        <v>7410</v>
      </c>
      <c r="C2506" s="305" t="s">
        <v>5115</v>
      </c>
      <c r="D2506" s="307">
        <v>8</v>
      </c>
    </row>
    <row r="2507" spans="1:4" ht="9" customHeight="1">
      <c r="A2507" s="305" t="s">
        <v>16259</v>
      </c>
      <c r="B2507" s="306" t="s">
        <v>7411</v>
      </c>
      <c r="C2507" s="305" t="s">
        <v>5115</v>
      </c>
      <c r="D2507" s="307">
        <v>8.08</v>
      </c>
    </row>
    <row r="2508" spans="1:4" ht="9" customHeight="1">
      <c r="A2508" s="305" t="s">
        <v>16260</v>
      </c>
      <c r="B2508" s="306" t="s">
        <v>7412</v>
      </c>
      <c r="C2508" s="305" t="s">
        <v>5115</v>
      </c>
      <c r="D2508" s="307">
        <v>8.17</v>
      </c>
    </row>
    <row r="2509" spans="1:4" ht="9" customHeight="1">
      <c r="A2509" s="305" t="s">
        <v>16261</v>
      </c>
      <c r="B2509" s="306" t="s">
        <v>7413</v>
      </c>
      <c r="C2509" s="305" t="s">
        <v>5115</v>
      </c>
      <c r="D2509" s="307">
        <v>8.27</v>
      </c>
    </row>
    <row r="2510" spans="1:4" ht="9" customHeight="1">
      <c r="A2510" s="305" t="s">
        <v>16262</v>
      </c>
      <c r="B2510" s="306" t="s">
        <v>7414</v>
      </c>
      <c r="C2510" s="305" t="s">
        <v>5115</v>
      </c>
      <c r="D2510" s="307">
        <v>8.3699999999999992</v>
      </c>
    </row>
    <row r="2511" spans="1:4" ht="9" customHeight="1">
      <c r="A2511" s="305" t="s">
        <v>16263</v>
      </c>
      <c r="B2511" s="306" t="s">
        <v>7415</v>
      </c>
      <c r="C2511" s="305" t="s">
        <v>5115</v>
      </c>
      <c r="D2511" s="307">
        <v>8.42</v>
      </c>
    </row>
    <row r="2512" spans="1:4" ht="9" customHeight="1">
      <c r="A2512" s="305" t="s">
        <v>16264</v>
      </c>
      <c r="B2512" s="306" t="s">
        <v>7416</v>
      </c>
      <c r="C2512" s="305" t="s">
        <v>5115</v>
      </c>
      <c r="D2512" s="307">
        <v>15.03</v>
      </c>
    </row>
    <row r="2513" spans="1:4" ht="9" customHeight="1">
      <c r="A2513" s="305" t="s">
        <v>16265</v>
      </c>
      <c r="B2513" s="306" t="s">
        <v>7417</v>
      </c>
      <c r="C2513" s="305" t="s">
        <v>5115</v>
      </c>
      <c r="D2513" s="307">
        <v>15.34</v>
      </c>
    </row>
    <row r="2514" spans="1:4" ht="9" customHeight="1">
      <c r="A2514" s="305" t="s">
        <v>16266</v>
      </c>
      <c r="B2514" s="306" t="s">
        <v>7418</v>
      </c>
      <c r="C2514" s="305" t="s">
        <v>5115</v>
      </c>
      <c r="D2514" s="307">
        <v>15.65</v>
      </c>
    </row>
    <row r="2515" spans="1:4" ht="9" customHeight="1">
      <c r="A2515" s="305" t="s">
        <v>16267</v>
      </c>
      <c r="B2515" s="306" t="s">
        <v>7419</v>
      </c>
      <c r="C2515" s="305" t="s">
        <v>5115</v>
      </c>
      <c r="D2515" s="307">
        <v>15.98</v>
      </c>
    </row>
    <row r="2516" spans="1:4" ht="9" customHeight="1">
      <c r="A2516" s="305" t="s">
        <v>16268</v>
      </c>
      <c r="B2516" s="306" t="s">
        <v>7420</v>
      </c>
      <c r="C2516" s="305" t="s">
        <v>5115</v>
      </c>
      <c r="D2516" s="307">
        <v>16.329999999999998</v>
      </c>
    </row>
    <row r="2517" spans="1:4" ht="9" customHeight="1">
      <c r="A2517" s="305" t="s">
        <v>16269</v>
      </c>
      <c r="B2517" s="306" t="s">
        <v>7421</v>
      </c>
      <c r="C2517" s="305" t="s">
        <v>5115</v>
      </c>
      <c r="D2517" s="307">
        <v>16.510000000000002</v>
      </c>
    </row>
    <row r="2518" spans="1:4" ht="9" customHeight="1">
      <c r="A2518" s="305" t="s">
        <v>16270</v>
      </c>
      <c r="B2518" s="306" t="s">
        <v>7422</v>
      </c>
      <c r="C2518" s="305" t="s">
        <v>5115</v>
      </c>
      <c r="D2518" s="307">
        <v>14.35</v>
      </c>
    </row>
    <row r="2519" spans="1:4" ht="9" customHeight="1">
      <c r="A2519" s="305" t="s">
        <v>16271</v>
      </c>
      <c r="B2519" s="306" t="s">
        <v>7423</v>
      </c>
      <c r="C2519" s="305" t="s">
        <v>5115</v>
      </c>
      <c r="D2519" s="307">
        <v>16.3</v>
      </c>
    </row>
    <row r="2520" spans="1:4" ht="9" customHeight="1">
      <c r="A2520" s="305" t="s">
        <v>16272</v>
      </c>
      <c r="B2520" s="306" t="s">
        <v>7424</v>
      </c>
      <c r="C2520" s="305" t="s">
        <v>5115</v>
      </c>
      <c r="D2520" s="307">
        <v>16.649999999999999</v>
      </c>
    </row>
    <row r="2521" spans="1:4" ht="18" customHeight="1">
      <c r="A2521" s="305" t="s">
        <v>16273</v>
      </c>
      <c r="B2521" s="306" t="s">
        <v>7425</v>
      </c>
      <c r="C2521" s="305" t="s">
        <v>5115</v>
      </c>
      <c r="D2521" s="307">
        <v>17.010000000000002</v>
      </c>
    </row>
    <row r="2522" spans="1:4" ht="18" customHeight="1">
      <c r="A2522" s="305" t="s">
        <v>16274</v>
      </c>
      <c r="B2522" s="306" t="s">
        <v>7426</v>
      </c>
      <c r="C2522" s="305" t="s">
        <v>5115</v>
      </c>
      <c r="D2522" s="307">
        <v>18.89</v>
      </c>
    </row>
    <row r="2523" spans="1:4" ht="18" customHeight="1">
      <c r="A2523" s="305" t="s">
        <v>16275</v>
      </c>
      <c r="B2523" s="306" t="s">
        <v>7427</v>
      </c>
      <c r="C2523" s="305" t="s">
        <v>5115</v>
      </c>
      <c r="D2523" s="307">
        <v>19.37</v>
      </c>
    </row>
    <row r="2524" spans="1:4" ht="18" customHeight="1">
      <c r="A2524" s="305" t="s">
        <v>16276</v>
      </c>
      <c r="B2524" s="306" t="s">
        <v>7428</v>
      </c>
      <c r="C2524" s="305" t="s">
        <v>5115</v>
      </c>
      <c r="D2524" s="307">
        <v>19.84</v>
      </c>
    </row>
    <row r="2525" spans="1:4" ht="18" customHeight="1">
      <c r="A2525" s="305" t="s">
        <v>16277</v>
      </c>
      <c r="B2525" s="306" t="s">
        <v>7429</v>
      </c>
      <c r="C2525" s="305" t="s">
        <v>5115</v>
      </c>
      <c r="D2525" s="307">
        <v>14.97</v>
      </c>
    </row>
    <row r="2526" spans="1:4" ht="18" customHeight="1">
      <c r="A2526" s="305" t="s">
        <v>16278</v>
      </c>
      <c r="B2526" s="306" t="s">
        <v>7430</v>
      </c>
      <c r="C2526" s="305" t="s">
        <v>5115</v>
      </c>
      <c r="D2526" s="307">
        <v>15.5</v>
      </c>
    </row>
    <row r="2527" spans="1:4" ht="18" customHeight="1">
      <c r="A2527" s="305" t="s">
        <v>16279</v>
      </c>
      <c r="B2527" s="306" t="s">
        <v>7431</v>
      </c>
      <c r="C2527" s="305" t="s">
        <v>5115</v>
      </c>
      <c r="D2527" s="307">
        <v>15.86</v>
      </c>
    </row>
    <row r="2528" spans="1:4" ht="18" customHeight="1">
      <c r="A2528" s="305" t="s">
        <v>16280</v>
      </c>
      <c r="B2528" s="306" t="s">
        <v>7432</v>
      </c>
      <c r="C2528" s="305" t="s">
        <v>5115</v>
      </c>
      <c r="D2528" s="307">
        <v>20.079999999999998</v>
      </c>
    </row>
    <row r="2529" spans="1:4" ht="18" customHeight="1">
      <c r="A2529" s="305" t="s">
        <v>16281</v>
      </c>
      <c r="B2529" s="306" t="s">
        <v>7433</v>
      </c>
      <c r="C2529" s="305" t="s">
        <v>5115</v>
      </c>
      <c r="D2529" s="307">
        <v>19.22</v>
      </c>
    </row>
    <row r="2530" spans="1:4" ht="18" customHeight="1">
      <c r="A2530" s="305" t="s">
        <v>16282</v>
      </c>
      <c r="B2530" s="306" t="s">
        <v>7434</v>
      </c>
      <c r="C2530" s="305" t="s">
        <v>5115</v>
      </c>
      <c r="D2530" s="307">
        <v>19.52</v>
      </c>
    </row>
    <row r="2531" spans="1:4" ht="18" customHeight="1">
      <c r="A2531" s="305" t="s">
        <v>16283</v>
      </c>
      <c r="B2531" s="306" t="s">
        <v>7435</v>
      </c>
      <c r="C2531" s="305" t="s">
        <v>5115</v>
      </c>
      <c r="D2531" s="307">
        <v>19.75</v>
      </c>
    </row>
    <row r="2532" spans="1:4" ht="18" customHeight="1">
      <c r="A2532" s="305" t="s">
        <v>16284</v>
      </c>
      <c r="B2532" s="306" t="s">
        <v>7436</v>
      </c>
      <c r="C2532" s="305" t="s">
        <v>5115</v>
      </c>
      <c r="D2532" s="307">
        <v>20.05</v>
      </c>
    </row>
    <row r="2533" spans="1:4" ht="18" customHeight="1">
      <c r="A2533" s="305" t="s">
        <v>16285</v>
      </c>
      <c r="B2533" s="306" t="s">
        <v>7437</v>
      </c>
      <c r="C2533" s="305" t="s">
        <v>5115</v>
      </c>
      <c r="D2533" s="307">
        <v>20.34</v>
      </c>
    </row>
    <row r="2534" spans="1:4" ht="18" customHeight="1">
      <c r="A2534" s="305" t="s">
        <v>16286</v>
      </c>
      <c r="B2534" s="306" t="s">
        <v>7438</v>
      </c>
      <c r="C2534" s="305" t="s">
        <v>5115</v>
      </c>
      <c r="D2534" s="307">
        <v>20.79</v>
      </c>
    </row>
    <row r="2535" spans="1:4" ht="18" customHeight="1">
      <c r="A2535" s="305" t="s">
        <v>16287</v>
      </c>
      <c r="B2535" s="306" t="s">
        <v>7439</v>
      </c>
      <c r="C2535" s="305" t="s">
        <v>5115</v>
      </c>
      <c r="D2535" s="307">
        <v>23.01</v>
      </c>
    </row>
    <row r="2536" spans="1:4" ht="18" customHeight="1">
      <c r="A2536" s="305" t="s">
        <v>16288</v>
      </c>
      <c r="B2536" s="306" t="s">
        <v>7440</v>
      </c>
      <c r="C2536" s="305" t="s">
        <v>5115</v>
      </c>
      <c r="D2536" s="307">
        <v>17.95</v>
      </c>
    </row>
    <row r="2537" spans="1:4" ht="18" customHeight="1">
      <c r="A2537" s="305" t="s">
        <v>16289</v>
      </c>
      <c r="B2537" s="306" t="s">
        <v>7441</v>
      </c>
      <c r="C2537" s="305" t="s">
        <v>5115</v>
      </c>
      <c r="D2537" s="307">
        <v>18.329999999999998</v>
      </c>
    </row>
    <row r="2538" spans="1:4" ht="18" customHeight="1">
      <c r="A2538" s="305" t="s">
        <v>16290</v>
      </c>
      <c r="B2538" s="306" t="s">
        <v>7442</v>
      </c>
      <c r="C2538" s="305" t="s">
        <v>5115</v>
      </c>
      <c r="D2538" s="307">
        <v>16.11</v>
      </c>
    </row>
    <row r="2539" spans="1:4" ht="18" customHeight="1">
      <c r="A2539" s="305" t="s">
        <v>16291</v>
      </c>
      <c r="B2539" s="306" t="s">
        <v>7443</v>
      </c>
      <c r="C2539" s="305" t="s">
        <v>5115</v>
      </c>
      <c r="D2539" s="307">
        <v>18.7</v>
      </c>
    </row>
    <row r="2540" spans="1:4" ht="18" customHeight="1">
      <c r="A2540" s="305" t="s">
        <v>16292</v>
      </c>
      <c r="B2540" s="306" t="s">
        <v>7444</v>
      </c>
      <c r="C2540" s="305" t="s">
        <v>5115</v>
      </c>
      <c r="D2540" s="307">
        <v>18.93</v>
      </c>
    </row>
    <row r="2541" spans="1:4" ht="18" customHeight="1">
      <c r="A2541" s="305" t="s">
        <v>16293</v>
      </c>
      <c r="B2541" s="306" t="s">
        <v>7445</v>
      </c>
      <c r="C2541" s="305" t="s">
        <v>5115</v>
      </c>
      <c r="D2541" s="307">
        <v>23.35</v>
      </c>
    </row>
    <row r="2542" spans="1:4" ht="18" customHeight="1">
      <c r="A2542" s="305" t="s">
        <v>16294</v>
      </c>
      <c r="B2542" s="306" t="s">
        <v>7446</v>
      </c>
      <c r="C2542" s="305" t="s">
        <v>5115</v>
      </c>
      <c r="D2542" s="307">
        <v>18.399999999999999</v>
      </c>
    </row>
    <row r="2543" spans="1:4" ht="18" customHeight="1">
      <c r="A2543" s="305" t="s">
        <v>16295</v>
      </c>
      <c r="B2543" s="306" t="s">
        <v>7447</v>
      </c>
      <c r="C2543" s="305" t="s">
        <v>5115</v>
      </c>
      <c r="D2543" s="307">
        <v>18.55</v>
      </c>
    </row>
    <row r="2544" spans="1:4" ht="18" customHeight="1">
      <c r="A2544" s="305" t="s">
        <v>16296</v>
      </c>
      <c r="B2544" s="306" t="s">
        <v>7448</v>
      </c>
      <c r="C2544" s="305" t="s">
        <v>5115</v>
      </c>
      <c r="D2544" s="307">
        <v>18.7</v>
      </c>
    </row>
    <row r="2545" spans="1:4" ht="18" customHeight="1">
      <c r="A2545" s="305" t="s">
        <v>16297</v>
      </c>
      <c r="B2545" s="306" t="s">
        <v>7449</v>
      </c>
      <c r="C2545" s="305" t="s">
        <v>5115</v>
      </c>
      <c r="D2545" s="307">
        <v>18.850000000000001</v>
      </c>
    </row>
    <row r="2546" spans="1:4" ht="18" customHeight="1">
      <c r="A2546" s="305" t="s">
        <v>16298</v>
      </c>
      <c r="B2546" s="306" t="s">
        <v>7450</v>
      </c>
      <c r="C2546" s="305" t="s">
        <v>5115</v>
      </c>
      <c r="D2546" s="307">
        <v>19.07</v>
      </c>
    </row>
    <row r="2547" spans="1:4" ht="18" customHeight="1">
      <c r="A2547" s="305" t="s">
        <v>16299</v>
      </c>
      <c r="B2547" s="306" t="s">
        <v>7451</v>
      </c>
      <c r="C2547" s="305" t="s">
        <v>5115</v>
      </c>
      <c r="D2547" s="307">
        <v>19.37</v>
      </c>
    </row>
    <row r="2548" spans="1:4" ht="18" customHeight="1">
      <c r="A2548" s="305" t="s">
        <v>16300</v>
      </c>
      <c r="B2548" s="306" t="s">
        <v>7452</v>
      </c>
      <c r="C2548" s="305" t="s">
        <v>5115</v>
      </c>
      <c r="D2548" s="307">
        <v>19.82</v>
      </c>
    </row>
    <row r="2549" spans="1:4" ht="18" customHeight="1">
      <c r="A2549" s="305" t="s">
        <v>16301</v>
      </c>
      <c r="B2549" s="306" t="s">
        <v>7453</v>
      </c>
      <c r="C2549" s="305" t="s">
        <v>5115</v>
      </c>
      <c r="D2549" s="307">
        <v>16.11</v>
      </c>
    </row>
    <row r="2550" spans="1:4" ht="18" customHeight="1">
      <c r="A2550" s="305" t="s">
        <v>16302</v>
      </c>
      <c r="B2550" s="306" t="s">
        <v>7454</v>
      </c>
      <c r="C2550" s="305" t="s">
        <v>5115</v>
      </c>
      <c r="D2550" s="307">
        <v>17.8</v>
      </c>
    </row>
    <row r="2551" spans="1:4" ht="18" customHeight="1">
      <c r="A2551" s="305" t="s">
        <v>16303</v>
      </c>
      <c r="B2551" s="306" t="s">
        <v>7455</v>
      </c>
      <c r="C2551" s="305" t="s">
        <v>5115</v>
      </c>
      <c r="D2551" s="307">
        <v>15.84</v>
      </c>
    </row>
    <row r="2552" spans="1:4" ht="18" customHeight="1">
      <c r="A2552" s="305" t="s">
        <v>16304</v>
      </c>
      <c r="B2552" s="306" t="s">
        <v>7456</v>
      </c>
      <c r="C2552" s="305" t="s">
        <v>5115</v>
      </c>
      <c r="D2552" s="307">
        <v>18.03</v>
      </c>
    </row>
    <row r="2553" spans="1:4" ht="18" customHeight="1">
      <c r="A2553" s="305" t="s">
        <v>16305</v>
      </c>
      <c r="B2553" s="306" t="s">
        <v>7457</v>
      </c>
      <c r="C2553" s="305" t="s">
        <v>5115</v>
      </c>
      <c r="D2553" s="307">
        <v>18.18</v>
      </c>
    </row>
    <row r="2554" spans="1:4" ht="18" customHeight="1">
      <c r="A2554" s="305" t="s">
        <v>16306</v>
      </c>
      <c r="B2554" s="306" t="s">
        <v>7458</v>
      </c>
      <c r="C2554" s="305" t="s">
        <v>5115</v>
      </c>
      <c r="D2554" s="307">
        <v>20.12</v>
      </c>
    </row>
    <row r="2555" spans="1:4" ht="18" customHeight="1">
      <c r="A2555" s="305" t="s">
        <v>16307</v>
      </c>
      <c r="B2555" s="306" t="s">
        <v>7459</v>
      </c>
      <c r="C2555" s="305" t="s">
        <v>5115</v>
      </c>
      <c r="D2555" s="307">
        <v>18.100000000000001</v>
      </c>
    </row>
    <row r="2556" spans="1:4" ht="18" customHeight="1">
      <c r="A2556" s="305" t="s">
        <v>16308</v>
      </c>
      <c r="B2556" s="306" t="s">
        <v>7460</v>
      </c>
      <c r="C2556" s="305" t="s">
        <v>5115</v>
      </c>
      <c r="D2556" s="307">
        <v>18.25</v>
      </c>
    </row>
    <row r="2557" spans="1:4" ht="18" customHeight="1">
      <c r="A2557" s="305" t="s">
        <v>16309</v>
      </c>
      <c r="B2557" s="306" t="s">
        <v>7461</v>
      </c>
      <c r="C2557" s="305" t="s">
        <v>5115</v>
      </c>
      <c r="D2557" s="307">
        <v>18.399999999999999</v>
      </c>
    </row>
    <row r="2558" spans="1:4" ht="18" customHeight="1">
      <c r="A2558" s="305" t="s">
        <v>16310</v>
      </c>
      <c r="B2558" s="306" t="s">
        <v>7462</v>
      </c>
      <c r="C2558" s="305" t="s">
        <v>5115</v>
      </c>
      <c r="D2558" s="307">
        <v>18.55</v>
      </c>
    </row>
    <row r="2559" spans="1:4" ht="18" customHeight="1">
      <c r="A2559" s="305" t="s">
        <v>16311</v>
      </c>
      <c r="B2559" s="306" t="s">
        <v>7463</v>
      </c>
      <c r="C2559" s="305" t="s">
        <v>5115</v>
      </c>
      <c r="D2559" s="307">
        <v>18.63</v>
      </c>
    </row>
    <row r="2560" spans="1:4" ht="18" customHeight="1">
      <c r="A2560" s="305" t="s">
        <v>16312</v>
      </c>
      <c r="B2560" s="306" t="s">
        <v>7464</v>
      </c>
      <c r="C2560" s="305" t="s">
        <v>5115</v>
      </c>
      <c r="D2560" s="307">
        <v>18.93</v>
      </c>
    </row>
    <row r="2561" spans="1:4" ht="18" customHeight="1">
      <c r="A2561" s="305" t="s">
        <v>16313</v>
      </c>
      <c r="B2561" s="306" t="s">
        <v>7465</v>
      </c>
      <c r="C2561" s="305" t="s">
        <v>5115</v>
      </c>
      <c r="D2561" s="307">
        <v>19.3</v>
      </c>
    </row>
    <row r="2562" spans="1:4" ht="18" customHeight="1">
      <c r="A2562" s="305" t="s">
        <v>16314</v>
      </c>
      <c r="B2562" s="306" t="s">
        <v>7466</v>
      </c>
      <c r="C2562" s="305" t="s">
        <v>5115</v>
      </c>
      <c r="D2562" s="307">
        <v>15.99</v>
      </c>
    </row>
    <row r="2563" spans="1:4" ht="18" customHeight="1">
      <c r="A2563" s="305" t="s">
        <v>16315</v>
      </c>
      <c r="B2563" s="306" t="s">
        <v>7467</v>
      </c>
      <c r="C2563" s="305" t="s">
        <v>5115</v>
      </c>
      <c r="D2563" s="307">
        <v>17.579999999999998</v>
      </c>
    </row>
    <row r="2564" spans="1:4" ht="18" customHeight="1">
      <c r="A2564" s="305" t="s">
        <v>16316</v>
      </c>
      <c r="B2564" s="306" t="s">
        <v>7468</v>
      </c>
      <c r="C2564" s="305" t="s">
        <v>5115</v>
      </c>
      <c r="D2564" s="307">
        <v>15.73</v>
      </c>
    </row>
    <row r="2565" spans="1:4" ht="18" customHeight="1">
      <c r="A2565" s="305" t="s">
        <v>16317</v>
      </c>
      <c r="B2565" s="306" t="s">
        <v>7469</v>
      </c>
      <c r="C2565" s="305" t="s">
        <v>5115</v>
      </c>
      <c r="D2565" s="307">
        <v>17.8</v>
      </c>
    </row>
    <row r="2566" spans="1:4" ht="18" customHeight="1">
      <c r="A2566" s="305" t="s">
        <v>16318</v>
      </c>
      <c r="B2566" s="306" t="s">
        <v>7470</v>
      </c>
      <c r="C2566" s="305" t="s">
        <v>5115</v>
      </c>
      <c r="D2566" s="307">
        <v>17.95</v>
      </c>
    </row>
    <row r="2567" spans="1:4" ht="18" customHeight="1">
      <c r="A2567" s="305" t="s">
        <v>16319</v>
      </c>
      <c r="B2567" s="306" t="s">
        <v>7471</v>
      </c>
      <c r="C2567" s="305" t="s">
        <v>5115</v>
      </c>
      <c r="D2567" s="307">
        <v>19.52</v>
      </c>
    </row>
    <row r="2568" spans="1:4" ht="18" customHeight="1">
      <c r="A2568" s="305" t="s">
        <v>16320</v>
      </c>
      <c r="B2568" s="306" t="s">
        <v>7472</v>
      </c>
      <c r="C2568" s="305" t="s">
        <v>5115</v>
      </c>
      <c r="D2568" s="307">
        <v>8.5299999999999994</v>
      </c>
    </row>
    <row r="2569" spans="1:4" ht="18" customHeight="1">
      <c r="A2569" s="305" t="s">
        <v>16321</v>
      </c>
      <c r="B2569" s="306" t="s">
        <v>7473</v>
      </c>
      <c r="C2569" s="305" t="s">
        <v>5115</v>
      </c>
      <c r="D2569" s="307">
        <v>10.85</v>
      </c>
    </row>
    <row r="2570" spans="1:4" ht="18" customHeight="1">
      <c r="A2570" s="305" t="s">
        <v>16322</v>
      </c>
      <c r="B2570" s="306" t="s">
        <v>7474</v>
      </c>
      <c r="C2570" s="305" t="s">
        <v>5115</v>
      </c>
      <c r="D2570" s="307">
        <v>11.15</v>
      </c>
    </row>
    <row r="2571" spans="1:4" ht="9" customHeight="1">
      <c r="A2571" s="305" t="s">
        <v>16323</v>
      </c>
      <c r="B2571" s="306" t="s">
        <v>7475</v>
      </c>
      <c r="C2571" s="305" t="s">
        <v>5115</v>
      </c>
      <c r="D2571" s="307">
        <v>12.13</v>
      </c>
    </row>
    <row r="2572" spans="1:4" ht="18" customHeight="1">
      <c r="A2572" s="305" t="s">
        <v>16324</v>
      </c>
      <c r="B2572" s="306" t="s">
        <v>7476</v>
      </c>
      <c r="C2572" s="305" t="s">
        <v>5115</v>
      </c>
      <c r="D2572" s="307">
        <v>12.45</v>
      </c>
    </row>
    <row r="2573" spans="1:4" ht="18" customHeight="1">
      <c r="A2573" s="305" t="s">
        <v>16325</v>
      </c>
      <c r="B2573" s="306" t="s">
        <v>7477</v>
      </c>
      <c r="C2573" s="305" t="s">
        <v>5115</v>
      </c>
      <c r="D2573" s="307">
        <v>12.68</v>
      </c>
    </row>
    <row r="2574" spans="1:4" ht="18" customHeight="1">
      <c r="A2574" s="305" t="s">
        <v>16326</v>
      </c>
      <c r="B2574" s="306" t="s">
        <v>7478</v>
      </c>
      <c r="C2574" s="305" t="s">
        <v>5115</v>
      </c>
      <c r="D2574" s="307">
        <v>13.15</v>
      </c>
    </row>
    <row r="2575" spans="1:4" ht="18" customHeight="1">
      <c r="A2575" s="305" t="s">
        <v>16327</v>
      </c>
      <c r="B2575" s="306" t="s">
        <v>7479</v>
      </c>
      <c r="C2575" s="305" t="s">
        <v>5115</v>
      </c>
      <c r="D2575" s="307">
        <v>14.71</v>
      </c>
    </row>
    <row r="2576" spans="1:4" ht="18" customHeight="1">
      <c r="A2576" s="305" t="s">
        <v>16328</v>
      </c>
      <c r="B2576" s="306" t="s">
        <v>7480</v>
      </c>
      <c r="C2576" s="305" t="s">
        <v>5115</v>
      </c>
      <c r="D2576" s="307">
        <v>9.6199999999999992</v>
      </c>
    </row>
    <row r="2577" spans="1:4" ht="18" customHeight="1">
      <c r="A2577" s="305" t="s">
        <v>16329</v>
      </c>
      <c r="B2577" s="306" t="s">
        <v>7481</v>
      </c>
      <c r="C2577" s="305" t="s">
        <v>5115</v>
      </c>
      <c r="D2577" s="307">
        <v>15.1</v>
      </c>
    </row>
    <row r="2578" spans="1:4" ht="18" customHeight="1">
      <c r="A2578" s="305" t="s">
        <v>16330</v>
      </c>
      <c r="B2578" s="306" t="s">
        <v>7482</v>
      </c>
      <c r="C2578" s="305" t="s">
        <v>5115</v>
      </c>
      <c r="D2578" s="307">
        <v>9.9700000000000006</v>
      </c>
    </row>
    <row r="2579" spans="1:4" ht="18" customHeight="1">
      <c r="A2579" s="305" t="s">
        <v>16331</v>
      </c>
      <c r="B2579" s="306" t="s">
        <v>7483</v>
      </c>
      <c r="C2579" s="305" t="s">
        <v>5115</v>
      </c>
      <c r="D2579" s="307">
        <v>8.4</v>
      </c>
    </row>
    <row r="2580" spans="1:4" ht="18" customHeight="1">
      <c r="A2580" s="305" t="s">
        <v>16332</v>
      </c>
      <c r="B2580" s="306" t="s">
        <v>7484</v>
      </c>
      <c r="C2580" s="305" t="s">
        <v>5115</v>
      </c>
      <c r="D2580" s="307">
        <v>10.27</v>
      </c>
    </row>
    <row r="2581" spans="1:4" ht="18" customHeight="1">
      <c r="A2581" s="305" t="s">
        <v>16333</v>
      </c>
      <c r="B2581" s="306" t="s">
        <v>7485</v>
      </c>
      <c r="C2581" s="305" t="s">
        <v>5115</v>
      </c>
      <c r="D2581" s="307">
        <v>10.56</v>
      </c>
    </row>
    <row r="2582" spans="1:4" ht="18" customHeight="1">
      <c r="A2582" s="305" t="s">
        <v>16334</v>
      </c>
      <c r="B2582" s="306" t="s">
        <v>7486</v>
      </c>
      <c r="C2582" s="305" t="s">
        <v>5115</v>
      </c>
      <c r="D2582" s="307">
        <v>9.9700000000000006</v>
      </c>
    </row>
    <row r="2583" spans="1:4" ht="18" customHeight="1">
      <c r="A2583" s="305" t="s">
        <v>16335</v>
      </c>
      <c r="B2583" s="306" t="s">
        <v>7487</v>
      </c>
      <c r="C2583" s="305" t="s">
        <v>5115</v>
      </c>
      <c r="D2583" s="307">
        <v>10.15</v>
      </c>
    </row>
    <row r="2584" spans="1:4" ht="18" customHeight="1">
      <c r="A2584" s="305" t="s">
        <v>16336</v>
      </c>
      <c r="B2584" s="306" t="s">
        <v>7488</v>
      </c>
      <c r="C2584" s="305" t="s">
        <v>5115</v>
      </c>
      <c r="D2584" s="307">
        <v>10.33</v>
      </c>
    </row>
    <row r="2585" spans="1:4" ht="18" customHeight="1">
      <c r="A2585" s="305" t="s">
        <v>16337</v>
      </c>
      <c r="B2585" s="306" t="s">
        <v>7489</v>
      </c>
      <c r="C2585" s="305" t="s">
        <v>5115</v>
      </c>
      <c r="D2585" s="307">
        <v>10.5</v>
      </c>
    </row>
    <row r="2586" spans="1:4" ht="18" customHeight="1">
      <c r="A2586" s="305" t="s">
        <v>16338</v>
      </c>
      <c r="B2586" s="306" t="s">
        <v>7490</v>
      </c>
      <c r="C2586" s="305" t="s">
        <v>5115</v>
      </c>
      <c r="D2586" s="307">
        <v>10.68</v>
      </c>
    </row>
    <row r="2587" spans="1:4" ht="18" customHeight="1">
      <c r="A2587" s="305" t="s">
        <v>16339</v>
      </c>
      <c r="B2587" s="306" t="s">
        <v>7491</v>
      </c>
      <c r="C2587" s="305" t="s">
        <v>5115</v>
      </c>
      <c r="D2587" s="307">
        <v>10.97</v>
      </c>
    </row>
    <row r="2588" spans="1:4" ht="18" customHeight="1">
      <c r="A2588" s="305" t="s">
        <v>16340</v>
      </c>
      <c r="B2588" s="306" t="s">
        <v>7492</v>
      </c>
      <c r="C2588" s="305" t="s">
        <v>5115</v>
      </c>
      <c r="D2588" s="307">
        <v>12.21</v>
      </c>
    </row>
    <row r="2589" spans="1:4" ht="18" customHeight="1">
      <c r="A2589" s="305" t="s">
        <v>16341</v>
      </c>
      <c r="B2589" s="306" t="s">
        <v>7493</v>
      </c>
      <c r="C2589" s="305" t="s">
        <v>5115</v>
      </c>
      <c r="D2589" s="307">
        <v>8.4</v>
      </c>
    </row>
    <row r="2590" spans="1:4" ht="18" customHeight="1">
      <c r="A2590" s="305" t="s">
        <v>16342</v>
      </c>
      <c r="B2590" s="306" t="s">
        <v>7494</v>
      </c>
      <c r="C2590" s="305" t="s">
        <v>5115</v>
      </c>
      <c r="D2590" s="307">
        <v>12.53</v>
      </c>
    </row>
    <row r="2591" spans="1:4" ht="18" customHeight="1">
      <c r="A2591" s="305" t="s">
        <v>16343</v>
      </c>
      <c r="B2591" s="306" t="s">
        <v>7495</v>
      </c>
      <c r="C2591" s="305" t="s">
        <v>5115</v>
      </c>
      <c r="D2591" s="307">
        <v>9.39</v>
      </c>
    </row>
    <row r="2592" spans="1:4" ht="18" customHeight="1">
      <c r="A2592" s="305" t="s">
        <v>16344</v>
      </c>
      <c r="B2592" s="306" t="s">
        <v>7496</v>
      </c>
      <c r="C2592" s="305" t="s">
        <v>5115</v>
      </c>
      <c r="D2592" s="307">
        <v>8.1300000000000008</v>
      </c>
    </row>
    <row r="2593" spans="1:4" ht="18" customHeight="1">
      <c r="A2593" s="305" t="s">
        <v>16345</v>
      </c>
      <c r="B2593" s="306" t="s">
        <v>7497</v>
      </c>
      <c r="C2593" s="305" t="s">
        <v>5115</v>
      </c>
      <c r="D2593" s="307">
        <v>9.6199999999999992</v>
      </c>
    </row>
    <row r="2594" spans="1:4" ht="18" customHeight="1">
      <c r="A2594" s="305" t="s">
        <v>16346</v>
      </c>
      <c r="B2594" s="306" t="s">
        <v>7498</v>
      </c>
      <c r="C2594" s="305" t="s">
        <v>5115</v>
      </c>
      <c r="D2594" s="307">
        <v>9.8000000000000007</v>
      </c>
    </row>
    <row r="2595" spans="1:4" ht="18" customHeight="1">
      <c r="A2595" s="305" t="s">
        <v>16347</v>
      </c>
      <c r="B2595" s="306" t="s">
        <v>7499</v>
      </c>
      <c r="C2595" s="305" t="s">
        <v>5115</v>
      </c>
      <c r="D2595" s="307">
        <v>9.68</v>
      </c>
    </row>
    <row r="2596" spans="1:4" ht="18" customHeight="1">
      <c r="A2596" s="305" t="s">
        <v>16348</v>
      </c>
      <c r="B2596" s="306" t="s">
        <v>7500</v>
      </c>
      <c r="C2596" s="305" t="s">
        <v>5115</v>
      </c>
      <c r="D2596" s="307">
        <v>9.86</v>
      </c>
    </row>
    <row r="2597" spans="1:4" ht="18" customHeight="1">
      <c r="A2597" s="305" t="s">
        <v>16349</v>
      </c>
      <c r="B2597" s="306" t="s">
        <v>7501</v>
      </c>
      <c r="C2597" s="305" t="s">
        <v>5115</v>
      </c>
      <c r="D2597" s="307">
        <v>9.9700000000000006</v>
      </c>
    </row>
    <row r="2598" spans="1:4" ht="18" customHeight="1">
      <c r="A2598" s="305" t="s">
        <v>16350</v>
      </c>
      <c r="B2598" s="306" t="s">
        <v>7502</v>
      </c>
      <c r="C2598" s="305" t="s">
        <v>5115</v>
      </c>
      <c r="D2598" s="307">
        <v>10.15</v>
      </c>
    </row>
    <row r="2599" spans="1:4" ht="18" customHeight="1">
      <c r="A2599" s="305" t="s">
        <v>16351</v>
      </c>
      <c r="B2599" s="306" t="s">
        <v>7503</v>
      </c>
      <c r="C2599" s="305" t="s">
        <v>5115</v>
      </c>
      <c r="D2599" s="307">
        <v>10.27</v>
      </c>
    </row>
    <row r="2600" spans="1:4" ht="18" customHeight="1">
      <c r="A2600" s="305" t="s">
        <v>16352</v>
      </c>
      <c r="B2600" s="306" t="s">
        <v>7504</v>
      </c>
      <c r="C2600" s="305" t="s">
        <v>5115</v>
      </c>
      <c r="D2600" s="307">
        <v>10.56</v>
      </c>
    </row>
    <row r="2601" spans="1:4" ht="18" customHeight="1">
      <c r="A2601" s="305" t="s">
        <v>16353</v>
      </c>
      <c r="B2601" s="306" t="s">
        <v>7505</v>
      </c>
      <c r="C2601" s="305" t="s">
        <v>5115</v>
      </c>
      <c r="D2601" s="307">
        <v>10.91</v>
      </c>
    </row>
    <row r="2602" spans="1:4" ht="18" customHeight="1">
      <c r="A2602" s="305" t="s">
        <v>16354</v>
      </c>
      <c r="B2602" s="306" t="s">
        <v>7506</v>
      </c>
      <c r="C2602" s="305" t="s">
        <v>5115</v>
      </c>
      <c r="D2602" s="307">
        <v>8.2799999999999994</v>
      </c>
    </row>
    <row r="2603" spans="1:4" ht="18" customHeight="1">
      <c r="A2603" s="305" t="s">
        <v>16355</v>
      </c>
      <c r="B2603" s="306" t="s">
        <v>7507</v>
      </c>
      <c r="C2603" s="305" t="s">
        <v>5115</v>
      </c>
      <c r="D2603" s="307">
        <v>11.15</v>
      </c>
    </row>
    <row r="2604" spans="1:4" ht="18" customHeight="1">
      <c r="A2604" s="305" t="s">
        <v>16356</v>
      </c>
      <c r="B2604" s="306" t="s">
        <v>7508</v>
      </c>
      <c r="C2604" s="305" t="s">
        <v>5115</v>
      </c>
      <c r="D2604" s="307">
        <v>9.2100000000000009</v>
      </c>
    </row>
    <row r="2605" spans="1:4" ht="18" customHeight="1">
      <c r="A2605" s="305" t="s">
        <v>16357</v>
      </c>
      <c r="B2605" s="306" t="s">
        <v>7509</v>
      </c>
      <c r="C2605" s="305" t="s">
        <v>5115</v>
      </c>
      <c r="D2605" s="307">
        <v>8.0500000000000007</v>
      </c>
    </row>
    <row r="2606" spans="1:4" ht="18" customHeight="1">
      <c r="A2606" s="305" t="s">
        <v>16358</v>
      </c>
      <c r="B2606" s="306" t="s">
        <v>7510</v>
      </c>
      <c r="C2606" s="305" t="s">
        <v>5115</v>
      </c>
      <c r="D2606" s="307">
        <v>9.39</v>
      </c>
    </row>
    <row r="2607" spans="1:4" ht="18" customHeight="1">
      <c r="A2607" s="305" t="s">
        <v>16359</v>
      </c>
      <c r="B2607" s="306" t="s">
        <v>7511</v>
      </c>
      <c r="C2607" s="305" t="s">
        <v>5115</v>
      </c>
      <c r="D2607" s="307">
        <v>9.56</v>
      </c>
    </row>
    <row r="2608" spans="1:4" ht="18" customHeight="1">
      <c r="A2608" s="305" t="s">
        <v>16360</v>
      </c>
      <c r="B2608" s="306" t="s">
        <v>7512</v>
      </c>
      <c r="C2608" s="305" t="s">
        <v>5115</v>
      </c>
      <c r="D2608" s="307">
        <v>3.02</v>
      </c>
    </row>
    <row r="2609" spans="1:4" ht="18" customHeight="1">
      <c r="A2609" s="305" t="s">
        <v>16361</v>
      </c>
      <c r="B2609" s="306" t="s">
        <v>7513</v>
      </c>
      <c r="C2609" s="305" t="s">
        <v>5115</v>
      </c>
      <c r="D2609" s="307">
        <v>15.68</v>
      </c>
    </row>
    <row r="2610" spans="1:4" ht="18" customHeight="1">
      <c r="A2610" s="305" t="s">
        <v>16362</v>
      </c>
      <c r="B2610" s="306" t="s">
        <v>7514</v>
      </c>
      <c r="C2610" s="305" t="s">
        <v>5115</v>
      </c>
      <c r="D2610" s="307">
        <v>19.54</v>
      </c>
    </row>
    <row r="2611" spans="1:4" ht="9" customHeight="1">
      <c r="A2611" s="305" t="s">
        <v>16363</v>
      </c>
      <c r="B2611" s="306" t="s">
        <v>7515</v>
      </c>
      <c r="C2611" s="305" t="s">
        <v>5115</v>
      </c>
      <c r="D2611" s="307">
        <v>20.03</v>
      </c>
    </row>
    <row r="2612" spans="1:4" ht="18" customHeight="1">
      <c r="A2612" s="305" t="s">
        <v>16364</v>
      </c>
      <c r="B2612" s="306" t="s">
        <v>7516</v>
      </c>
      <c r="C2612" s="305" t="s">
        <v>5115</v>
      </c>
      <c r="D2612" s="307">
        <v>20.39</v>
      </c>
    </row>
    <row r="2613" spans="1:4" ht="18" customHeight="1">
      <c r="A2613" s="305" t="s">
        <v>16365</v>
      </c>
      <c r="B2613" s="306" t="s">
        <v>7517</v>
      </c>
      <c r="C2613" s="305" t="s">
        <v>5115</v>
      </c>
      <c r="D2613" s="307">
        <v>20.76</v>
      </c>
    </row>
    <row r="2614" spans="1:4" ht="18" customHeight="1">
      <c r="A2614" s="305" t="s">
        <v>16366</v>
      </c>
      <c r="B2614" s="306" t="s">
        <v>7518</v>
      </c>
      <c r="C2614" s="305" t="s">
        <v>5115</v>
      </c>
      <c r="D2614" s="307">
        <v>21.25</v>
      </c>
    </row>
    <row r="2615" spans="1:4" ht="18" customHeight="1">
      <c r="A2615" s="305" t="s">
        <v>16367</v>
      </c>
      <c r="B2615" s="306" t="s">
        <v>7519</v>
      </c>
      <c r="C2615" s="305" t="s">
        <v>5115</v>
      </c>
      <c r="D2615" s="307">
        <v>21.61</v>
      </c>
    </row>
    <row r="2616" spans="1:4" ht="18" customHeight="1">
      <c r="A2616" s="305" t="s">
        <v>16368</v>
      </c>
      <c r="B2616" s="306" t="s">
        <v>7520</v>
      </c>
      <c r="C2616" s="305" t="s">
        <v>5115</v>
      </c>
      <c r="D2616" s="307">
        <v>16.25</v>
      </c>
    </row>
    <row r="2617" spans="1:4" ht="18" customHeight="1">
      <c r="A2617" s="305" t="s">
        <v>16369</v>
      </c>
      <c r="B2617" s="306" t="s">
        <v>7521</v>
      </c>
      <c r="C2617" s="305" t="s">
        <v>5115</v>
      </c>
      <c r="D2617" s="307">
        <v>16.739999999999998</v>
      </c>
    </row>
    <row r="2618" spans="1:4" ht="18" customHeight="1">
      <c r="A2618" s="305" t="s">
        <v>16370</v>
      </c>
      <c r="B2618" s="306" t="s">
        <v>7522</v>
      </c>
      <c r="C2618" s="305" t="s">
        <v>5115</v>
      </c>
      <c r="D2618" s="307">
        <v>19.170000000000002</v>
      </c>
    </row>
    <row r="2619" spans="1:4" ht="18" customHeight="1">
      <c r="A2619" s="305" t="s">
        <v>16371</v>
      </c>
      <c r="B2619" s="306" t="s">
        <v>7523</v>
      </c>
      <c r="C2619" s="305" t="s">
        <v>5115</v>
      </c>
      <c r="D2619" s="307">
        <v>21.86</v>
      </c>
    </row>
    <row r="2620" spans="1:4" ht="18" customHeight="1">
      <c r="A2620" s="305" t="s">
        <v>16372</v>
      </c>
      <c r="B2620" s="306" t="s">
        <v>7524</v>
      </c>
      <c r="C2620" s="305" t="s">
        <v>5115</v>
      </c>
      <c r="D2620" s="307">
        <v>18.5</v>
      </c>
    </row>
    <row r="2621" spans="1:4" ht="18" customHeight="1">
      <c r="A2621" s="305" t="s">
        <v>16373</v>
      </c>
      <c r="B2621" s="306" t="s">
        <v>7525</v>
      </c>
      <c r="C2621" s="305" t="s">
        <v>5115</v>
      </c>
      <c r="D2621" s="307">
        <v>19.12</v>
      </c>
    </row>
    <row r="2622" spans="1:4" ht="18" customHeight="1">
      <c r="A2622" s="305" t="s">
        <v>16374</v>
      </c>
      <c r="B2622" s="306" t="s">
        <v>7526</v>
      </c>
      <c r="C2622" s="305" t="s">
        <v>5115</v>
      </c>
      <c r="D2622" s="307">
        <v>19.760000000000002</v>
      </c>
    </row>
    <row r="2623" spans="1:4" ht="9" customHeight="1">
      <c r="A2623" s="305" t="s">
        <v>16375</v>
      </c>
      <c r="B2623" s="306" t="s">
        <v>7527</v>
      </c>
      <c r="C2623" s="305" t="s">
        <v>5115</v>
      </c>
      <c r="D2623" s="307">
        <v>20.43</v>
      </c>
    </row>
    <row r="2624" spans="1:4" ht="9" customHeight="1">
      <c r="A2624" s="305" t="s">
        <v>16376</v>
      </c>
      <c r="B2624" s="306" t="s">
        <v>7528</v>
      </c>
      <c r="C2624" s="305" t="s">
        <v>5115</v>
      </c>
      <c r="D2624" s="307">
        <v>21.14</v>
      </c>
    </row>
    <row r="2625" spans="1:4" ht="9" customHeight="1">
      <c r="A2625" s="305" t="s">
        <v>16377</v>
      </c>
      <c r="B2625" s="306" t="s">
        <v>7529</v>
      </c>
      <c r="C2625" s="305" t="s">
        <v>5115</v>
      </c>
      <c r="D2625" s="307">
        <v>21.52</v>
      </c>
    </row>
    <row r="2626" spans="1:4" ht="9" customHeight="1">
      <c r="A2626" s="305" t="s">
        <v>16378</v>
      </c>
      <c r="B2626" s="306" t="s">
        <v>7530</v>
      </c>
      <c r="C2626" s="305" t="s">
        <v>5115</v>
      </c>
      <c r="D2626" s="307">
        <v>10.34</v>
      </c>
    </row>
    <row r="2627" spans="1:4" ht="9" customHeight="1">
      <c r="A2627" s="305" t="s">
        <v>16379</v>
      </c>
      <c r="B2627" s="306" t="s">
        <v>7531</v>
      </c>
      <c r="C2627" s="305" t="s">
        <v>5115</v>
      </c>
      <c r="D2627" s="307">
        <v>10.52</v>
      </c>
    </row>
    <row r="2628" spans="1:4" ht="9" customHeight="1">
      <c r="A2628" s="305" t="s">
        <v>16380</v>
      </c>
      <c r="B2628" s="306" t="s">
        <v>7532</v>
      </c>
      <c r="C2628" s="305" t="s">
        <v>5115</v>
      </c>
      <c r="D2628" s="307">
        <v>10.71</v>
      </c>
    </row>
    <row r="2629" spans="1:4" ht="9" customHeight="1">
      <c r="A2629" s="305" t="s">
        <v>16381</v>
      </c>
      <c r="B2629" s="306" t="s">
        <v>7533</v>
      </c>
      <c r="C2629" s="305" t="s">
        <v>5115</v>
      </c>
      <c r="D2629" s="307">
        <v>10.92</v>
      </c>
    </row>
    <row r="2630" spans="1:4" ht="9" customHeight="1">
      <c r="A2630" s="305" t="s">
        <v>16382</v>
      </c>
      <c r="B2630" s="306" t="s">
        <v>7534</v>
      </c>
      <c r="C2630" s="305" t="s">
        <v>5115</v>
      </c>
      <c r="D2630" s="307">
        <v>11.13</v>
      </c>
    </row>
    <row r="2631" spans="1:4" ht="9" customHeight="1">
      <c r="A2631" s="305" t="s">
        <v>16383</v>
      </c>
      <c r="B2631" s="306" t="s">
        <v>7535</v>
      </c>
      <c r="C2631" s="305" t="s">
        <v>5115</v>
      </c>
      <c r="D2631" s="307">
        <v>11.24</v>
      </c>
    </row>
    <row r="2632" spans="1:4" ht="9" customHeight="1">
      <c r="A2632" s="305" t="s">
        <v>16384</v>
      </c>
      <c r="B2632" s="306" t="s">
        <v>7536</v>
      </c>
      <c r="C2632" s="305" t="s">
        <v>5115</v>
      </c>
      <c r="D2632" s="307">
        <v>12.43</v>
      </c>
    </row>
    <row r="2633" spans="1:4" ht="9" customHeight="1">
      <c r="A2633" s="305" t="s">
        <v>16385</v>
      </c>
      <c r="B2633" s="306" t="s">
        <v>7537</v>
      </c>
      <c r="C2633" s="305" t="s">
        <v>5115</v>
      </c>
      <c r="D2633" s="307">
        <v>12.6</v>
      </c>
    </row>
    <row r="2634" spans="1:4" ht="9" customHeight="1">
      <c r="A2634" s="305" t="s">
        <v>16386</v>
      </c>
      <c r="B2634" s="306" t="s">
        <v>7538</v>
      </c>
      <c r="C2634" s="305" t="s">
        <v>5115</v>
      </c>
      <c r="D2634" s="307">
        <v>12.79</v>
      </c>
    </row>
    <row r="2635" spans="1:4" ht="9" customHeight="1">
      <c r="A2635" s="305" t="s">
        <v>16387</v>
      </c>
      <c r="B2635" s="306" t="s">
        <v>7539</v>
      </c>
      <c r="C2635" s="305" t="s">
        <v>5115</v>
      </c>
      <c r="D2635" s="307">
        <v>12.98</v>
      </c>
    </row>
    <row r="2636" spans="1:4" ht="9" customHeight="1">
      <c r="A2636" s="305" t="s">
        <v>16388</v>
      </c>
      <c r="B2636" s="306" t="s">
        <v>7540</v>
      </c>
      <c r="C2636" s="305" t="s">
        <v>5115</v>
      </c>
      <c r="D2636" s="307">
        <v>13.18</v>
      </c>
    </row>
    <row r="2637" spans="1:4" ht="9" customHeight="1">
      <c r="A2637" s="305" t="s">
        <v>16389</v>
      </c>
      <c r="B2637" s="306" t="s">
        <v>7541</v>
      </c>
      <c r="C2637" s="305" t="s">
        <v>5115</v>
      </c>
      <c r="D2637" s="307">
        <v>13.29</v>
      </c>
    </row>
    <row r="2638" spans="1:4" ht="9" customHeight="1">
      <c r="A2638" s="305" t="s">
        <v>16390</v>
      </c>
      <c r="B2638" s="306" t="s">
        <v>7542</v>
      </c>
      <c r="C2638" s="305" t="s">
        <v>5115</v>
      </c>
      <c r="D2638" s="307">
        <v>14.68</v>
      </c>
    </row>
    <row r="2639" spans="1:4" ht="9" customHeight="1">
      <c r="A2639" s="305" t="s">
        <v>16391</v>
      </c>
      <c r="B2639" s="306" t="s">
        <v>7543</v>
      </c>
      <c r="C2639" s="305" t="s">
        <v>5115</v>
      </c>
      <c r="D2639" s="307">
        <v>15.07</v>
      </c>
    </row>
    <row r="2640" spans="1:4" ht="9" customHeight="1">
      <c r="A2640" s="305" t="s">
        <v>16392</v>
      </c>
      <c r="B2640" s="306" t="s">
        <v>7544</v>
      </c>
      <c r="C2640" s="305" t="s">
        <v>5115</v>
      </c>
      <c r="D2640" s="307">
        <v>15.48</v>
      </c>
    </row>
    <row r="2641" spans="1:4" ht="9" customHeight="1">
      <c r="A2641" s="305" t="s">
        <v>16393</v>
      </c>
      <c r="B2641" s="306" t="s">
        <v>7545</v>
      </c>
      <c r="C2641" s="305" t="s">
        <v>5115</v>
      </c>
      <c r="D2641" s="307">
        <v>15.89</v>
      </c>
    </row>
    <row r="2642" spans="1:4" ht="9" customHeight="1">
      <c r="A2642" s="305" t="s">
        <v>16394</v>
      </c>
      <c r="B2642" s="306" t="s">
        <v>7546</v>
      </c>
      <c r="C2642" s="305" t="s">
        <v>5115</v>
      </c>
      <c r="D2642" s="307">
        <v>16.34</v>
      </c>
    </row>
    <row r="2643" spans="1:4" ht="9" customHeight="1">
      <c r="A2643" s="305" t="s">
        <v>16395</v>
      </c>
      <c r="B2643" s="306" t="s">
        <v>7547</v>
      </c>
      <c r="C2643" s="305" t="s">
        <v>5115</v>
      </c>
      <c r="D2643" s="307">
        <v>16.579999999999998</v>
      </c>
    </row>
    <row r="2644" spans="1:4" ht="9" customHeight="1">
      <c r="A2644" s="305" t="s">
        <v>16396</v>
      </c>
      <c r="B2644" s="306" t="s">
        <v>7548</v>
      </c>
      <c r="C2644" s="305" t="s">
        <v>5115</v>
      </c>
      <c r="D2644" s="307">
        <v>14.67</v>
      </c>
    </row>
    <row r="2645" spans="1:4" ht="9" customHeight="1">
      <c r="A2645" s="305" t="s">
        <v>16397</v>
      </c>
      <c r="B2645" s="306" t="s">
        <v>7549</v>
      </c>
      <c r="C2645" s="305" t="s">
        <v>5115</v>
      </c>
      <c r="D2645" s="307">
        <v>14.84</v>
      </c>
    </row>
    <row r="2646" spans="1:4" ht="9" customHeight="1">
      <c r="A2646" s="305" t="s">
        <v>16398</v>
      </c>
      <c r="B2646" s="306" t="s">
        <v>7550</v>
      </c>
      <c r="C2646" s="305" t="s">
        <v>5115</v>
      </c>
      <c r="D2646" s="307">
        <v>15.02</v>
      </c>
    </row>
    <row r="2647" spans="1:4" ht="9" customHeight="1">
      <c r="A2647" s="305" t="s">
        <v>16399</v>
      </c>
      <c r="B2647" s="306" t="s">
        <v>7551</v>
      </c>
      <c r="C2647" s="305" t="s">
        <v>5115</v>
      </c>
      <c r="D2647" s="307">
        <v>15.2</v>
      </c>
    </row>
    <row r="2648" spans="1:4" ht="9" customHeight="1">
      <c r="A2648" s="305" t="s">
        <v>16400</v>
      </c>
      <c r="B2648" s="306" t="s">
        <v>7552</v>
      </c>
      <c r="C2648" s="305" t="s">
        <v>5115</v>
      </c>
      <c r="D2648" s="307">
        <v>15.4</v>
      </c>
    </row>
    <row r="2649" spans="1:4" ht="9" customHeight="1">
      <c r="A2649" s="305" t="s">
        <v>16401</v>
      </c>
      <c r="B2649" s="306" t="s">
        <v>7553</v>
      </c>
      <c r="C2649" s="305" t="s">
        <v>5115</v>
      </c>
      <c r="D2649" s="307">
        <v>15.51</v>
      </c>
    </row>
    <row r="2650" spans="1:4" ht="9" customHeight="1">
      <c r="A2650" s="305" t="s">
        <v>16402</v>
      </c>
      <c r="B2650" s="306" t="s">
        <v>7554</v>
      </c>
      <c r="C2650" s="305" t="s">
        <v>5115</v>
      </c>
      <c r="D2650" s="307">
        <v>13.35</v>
      </c>
    </row>
    <row r="2651" spans="1:4" ht="9" customHeight="1">
      <c r="A2651" s="305" t="s">
        <v>16403</v>
      </c>
      <c r="B2651" s="306" t="s">
        <v>7555</v>
      </c>
      <c r="C2651" s="305" t="s">
        <v>5115</v>
      </c>
      <c r="D2651" s="307">
        <v>13.67</v>
      </c>
    </row>
    <row r="2652" spans="1:4" ht="9" customHeight="1">
      <c r="A2652" s="305" t="s">
        <v>16404</v>
      </c>
      <c r="B2652" s="306" t="s">
        <v>7556</v>
      </c>
      <c r="C2652" s="305" t="s">
        <v>5115</v>
      </c>
      <c r="D2652" s="307">
        <v>14</v>
      </c>
    </row>
    <row r="2653" spans="1:4" ht="9" customHeight="1">
      <c r="A2653" s="305" t="s">
        <v>16405</v>
      </c>
      <c r="B2653" s="306" t="s">
        <v>7557</v>
      </c>
      <c r="C2653" s="305" t="s">
        <v>5115</v>
      </c>
      <c r="D2653" s="307">
        <v>14.34</v>
      </c>
    </row>
    <row r="2654" spans="1:4" ht="9" customHeight="1">
      <c r="A2654" s="305" t="s">
        <v>16406</v>
      </c>
      <c r="B2654" s="306" t="s">
        <v>7558</v>
      </c>
      <c r="C2654" s="305" t="s">
        <v>5115</v>
      </c>
      <c r="D2654" s="307">
        <v>14.71</v>
      </c>
    </row>
    <row r="2655" spans="1:4" ht="9" customHeight="1">
      <c r="A2655" s="305" t="s">
        <v>16407</v>
      </c>
      <c r="B2655" s="306" t="s">
        <v>7559</v>
      </c>
      <c r="C2655" s="305" t="s">
        <v>5115</v>
      </c>
      <c r="D2655" s="307">
        <v>14.9</v>
      </c>
    </row>
    <row r="2656" spans="1:4" ht="9" customHeight="1">
      <c r="A2656" s="305" t="s">
        <v>16408</v>
      </c>
      <c r="B2656" s="306" t="s">
        <v>7560</v>
      </c>
      <c r="C2656" s="305" t="s">
        <v>5115</v>
      </c>
      <c r="D2656" s="307">
        <v>12.37</v>
      </c>
    </row>
    <row r="2657" spans="1:4" ht="9" customHeight="1">
      <c r="A2657" s="305" t="s">
        <v>16409</v>
      </c>
      <c r="B2657" s="306" t="s">
        <v>7561</v>
      </c>
      <c r="C2657" s="305" t="s">
        <v>5115</v>
      </c>
      <c r="D2657" s="307">
        <v>12.65</v>
      </c>
    </row>
    <row r="2658" spans="1:4" ht="9" customHeight="1">
      <c r="A2658" s="305" t="s">
        <v>16410</v>
      </c>
      <c r="B2658" s="306" t="s">
        <v>7562</v>
      </c>
      <c r="C2658" s="305" t="s">
        <v>5115</v>
      </c>
      <c r="D2658" s="307">
        <v>12.94</v>
      </c>
    </row>
    <row r="2659" spans="1:4" ht="9" customHeight="1">
      <c r="A2659" s="305" t="s">
        <v>16411</v>
      </c>
      <c r="B2659" s="306" t="s">
        <v>7563</v>
      </c>
      <c r="C2659" s="305" t="s">
        <v>5115</v>
      </c>
      <c r="D2659" s="307">
        <v>13.24</v>
      </c>
    </row>
    <row r="2660" spans="1:4" ht="9" customHeight="1">
      <c r="A2660" s="305" t="s">
        <v>16412</v>
      </c>
      <c r="B2660" s="306" t="s">
        <v>7564</v>
      </c>
      <c r="C2660" s="305" t="s">
        <v>5115</v>
      </c>
      <c r="D2660" s="307">
        <v>13.57</v>
      </c>
    </row>
    <row r="2661" spans="1:4" ht="9" customHeight="1">
      <c r="A2661" s="305" t="s">
        <v>16413</v>
      </c>
      <c r="B2661" s="306" t="s">
        <v>7565</v>
      </c>
      <c r="C2661" s="305" t="s">
        <v>5115</v>
      </c>
      <c r="D2661" s="307">
        <v>13.74</v>
      </c>
    </row>
    <row r="2662" spans="1:4" ht="9" customHeight="1">
      <c r="A2662" s="305" t="s">
        <v>16414</v>
      </c>
      <c r="B2662" s="306" t="s">
        <v>7566</v>
      </c>
      <c r="C2662" s="305" t="s">
        <v>5115</v>
      </c>
      <c r="D2662" s="307">
        <v>11.53</v>
      </c>
    </row>
    <row r="2663" spans="1:4" ht="9" customHeight="1">
      <c r="A2663" s="305" t="s">
        <v>16415</v>
      </c>
      <c r="B2663" s="306" t="s">
        <v>7567</v>
      </c>
      <c r="C2663" s="305" t="s">
        <v>5115</v>
      </c>
      <c r="D2663" s="307">
        <v>11.78</v>
      </c>
    </row>
    <row r="2664" spans="1:4" ht="9" customHeight="1">
      <c r="A2664" s="305" t="s">
        <v>16416</v>
      </c>
      <c r="B2664" s="306" t="s">
        <v>7568</v>
      </c>
      <c r="C2664" s="305" t="s">
        <v>5115</v>
      </c>
      <c r="D2664" s="307">
        <v>12.04</v>
      </c>
    </row>
    <row r="2665" spans="1:4" ht="9" customHeight="1">
      <c r="A2665" s="305" t="s">
        <v>16417</v>
      </c>
      <c r="B2665" s="306" t="s">
        <v>7569</v>
      </c>
      <c r="C2665" s="305" t="s">
        <v>5115</v>
      </c>
      <c r="D2665" s="307">
        <v>12.31</v>
      </c>
    </row>
    <row r="2666" spans="1:4" ht="9" customHeight="1">
      <c r="A2666" s="305" t="s">
        <v>16418</v>
      </c>
      <c r="B2666" s="306" t="s">
        <v>7570</v>
      </c>
      <c r="C2666" s="305" t="s">
        <v>5115</v>
      </c>
      <c r="D2666" s="307">
        <v>12.6</v>
      </c>
    </row>
    <row r="2667" spans="1:4" ht="9" customHeight="1">
      <c r="A2667" s="305" t="s">
        <v>16419</v>
      </c>
      <c r="B2667" s="306" t="s">
        <v>7571</v>
      </c>
      <c r="C2667" s="305" t="s">
        <v>5115</v>
      </c>
      <c r="D2667" s="307">
        <v>12.75</v>
      </c>
    </row>
    <row r="2668" spans="1:4" ht="9" customHeight="1">
      <c r="A2668" s="305" t="s">
        <v>16420</v>
      </c>
      <c r="B2668" s="306" t="s">
        <v>7572</v>
      </c>
      <c r="C2668" s="305" t="s">
        <v>5115</v>
      </c>
      <c r="D2668" s="307">
        <v>24.43</v>
      </c>
    </row>
    <row r="2669" spans="1:4" ht="9" customHeight="1">
      <c r="A2669" s="305" t="s">
        <v>16421</v>
      </c>
      <c r="B2669" s="306" t="s">
        <v>7573</v>
      </c>
      <c r="C2669" s="305" t="s">
        <v>5115</v>
      </c>
      <c r="D2669" s="307">
        <v>25.32</v>
      </c>
    </row>
    <row r="2670" spans="1:4" ht="9" customHeight="1">
      <c r="A2670" s="305" t="s">
        <v>16422</v>
      </c>
      <c r="B2670" s="306" t="s">
        <v>7574</v>
      </c>
      <c r="C2670" s="305" t="s">
        <v>5115</v>
      </c>
      <c r="D2670" s="307">
        <v>26.23</v>
      </c>
    </row>
    <row r="2671" spans="1:4" ht="9" customHeight="1">
      <c r="A2671" s="305" t="s">
        <v>16423</v>
      </c>
      <c r="B2671" s="306" t="s">
        <v>7575</v>
      </c>
      <c r="C2671" s="305" t="s">
        <v>5115</v>
      </c>
      <c r="D2671" s="307">
        <v>27.19</v>
      </c>
    </row>
    <row r="2672" spans="1:4" ht="9" customHeight="1">
      <c r="A2672" s="305" t="s">
        <v>16424</v>
      </c>
      <c r="B2672" s="306" t="s">
        <v>7576</v>
      </c>
      <c r="C2672" s="305" t="s">
        <v>5115</v>
      </c>
      <c r="D2672" s="307">
        <v>28.2</v>
      </c>
    </row>
    <row r="2673" spans="1:4" ht="9" customHeight="1">
      <c r="A2673" s="305" t="s">
        <v>16425</v>
      </c>
      <c r="B2673" s="306" t="s">
        <v>7577</v>
      </c>
      <c r="C2673" s="305" t="s">
        <v>5115</v>
      </c>
      <c r="D2673" s="307">
        <v>28.73</v>
      </c>
    </row>
    <row r="2674" spans="1:4" ht="9" customHeight="1">
      <c r="A2674" s="305" t="s">
        <v>16426</v>
      </c>
      <c r="B2674" s="306" t="s">
        <v>7578</v>
      </c>
      <c r="C2674" s="305" t="s">
        <v>3704</v>
      </c>
      <c r="D2674" s="307">
        <v>110</v>
      </c>
    </row>
    <row r="2675" spans="1:4" ht="9" customHeight="1">
      <c r="A2675" s="305" t="s">
        <v>16427</v>
      </c>
      <c r="B2675" s="306" t="s">
        <v>7579</v>
      </c>
      <c r="C2675" s="305" t="s">
        <v>3704</v>
      </c>
      <c r="D2675" s="307">
        <v>107.47</v>
      </c>
    </row>
    <row r="2676" spans="1:4" ht="9" customHeight="1">
      <c r="A2676" s="305" t="s">
        <v>16428</v>
      </c>
      <c r="B2676" s="306" t="s">
        <v>7580</v>
      </c>
      <c r="C2676" s="305" t="s">
        <v>3704</v>
      </c>
      <c r="D2676" s="307">
        <v>7.98</v>
      </c>
    </row>
    <row r="2677" spans="1:4" ht="9" customHeight="1">
      <c r="A2677" s="305" t="s">
        <v>16429</v>
      </c>
      <c r="B2677" s="306" t="s">
        <v>7581</v>
      </c>
      <c r="C2677" s="305" t="s">
        <v>3704</v>
      </c>
      <c r="D2677" s="307">
        <v>17.7</v>
      </c>
    </row>
    <row r="2678" spans="1:4" ht="9" customHeight="1">
      <c r="A2678" s="305" t="s">
        <v>16430</v>
      </c>
      <c r="B2678" s="306" t="s">
        <v>7582</v>
      </c>
      <c r="C2678" s="305" t="s">
        <v>2352</v>
      </c>
      <c r="D2678" s="307">
        <v>2235.23</v>
      </c>
    </row>
    <row r="2679" spans="1:4" ht="9" customHeight="1">
      <c r="A2679" s="305" t="s">
        <v>16431</v>
      </c>
      <c r="B2679" s="306" t="s">
        <v>7583</v>
      </c>
      <c r="C2679" s="305" t="s">
        <v>2352</v>
      </c>
      <c r="D2679" s="307">
        <v>2121.4699999999998</v>
      </c>
    </row>
    <row r="2680" spans="1:4" ht="9" customHeight="1">
      <c r="A2680" s="305" t="s">
        <v>16432</v>
      </c>
      <c r="B2680" s="306" t="s">
        <v>7584</v>
      </c>
      <c r="C2680" s="305" t="s">
        <v>2352</v>
      </c>
      <c r="D2680" s="307">
        <v>2596.21</v>
      </c>
    </row>
    <row r="2681" spans="1:4" ht="9" customHeight="1">
      <c r="A2681" s="305" t="s">
        <v>16433</v>
      </c>
      <c r="B2681" s="306" t="s">
        <v>7585</v>
      </c>
      <c r="C2681" s="305" t="s">
        <v>2352</v>
      </c>
      <c r="D2681" s="307">
        <v>2466.54</v>
      </c>
    </row>
    <row r="2682" spans="1:4" ht="9" customHeight="1">
      <c r="A2682" s="305" t="s">
        <v>16434</v>
      </c>
      <c r="B2682" s="306" t="s">
        <v>7586</v>
      </c>
      <c r="C2682" s="305" t="s">
        <v>2352</v>
      </c>
      <c r="D2682" s="307">
        <v>1665.1</v>
      </c>
    </row>
    <row r="2683" spans="1:4" ht="9" customHeight="1">
      <c r="A2683" s="305" t="s">
        <v>16435</v>
      </c>
      <c r="B2683" s="306" t="s">
        <v>7587</v>
      </c>
      <c r="C2683" s="305" t="s">
        <v>2352</v>
      </c>
      <c r="D2683" s="307">
        <v>1551.33</v>
      </c>
    </row>
    <row r="2684" spans="1:4" ht="9" customHeight="1">
      <c r="A2684" s="305" t="s">
        <v>16436</v>
      </c>
      <c r="B2684" s="306" t="s">
        <v>7588</v>
      </c>
      <c r="C2684" s="305" t="s">
        <v>2352</v>
      </c>
      <c r="D2684" s="307">
        <v>2026.07</v>
      </c>
    </row>
    <row r="2685" spans="1:4" ht="9" customHeight="1">
      <c r="A2685" s="305" t="s">
        <v>16437</v>
      </c>
      <c r="B2685" s="306" t="s">
        <v>7589</v>
      </c>
      <c r="C2685" s="305" t="s">
        <v>2352</v>
      </c>
      <c r="D2685" s="307">
        <v>1896.4</v>
      </c>
    </row>
    <row r="2686" spans="1:4" ht="9" customHeight="1">
      <c r="A2686" s="305" t="s">
        <v>16438</v>
      </c>
      <c r="B2686" s="306" t="s">
        <v>7590</v>
      </c>
      <c r="C2686" s="305" t="s">
        <v>2352</v>
      </c>
      <c r="D2686" s="307">
        <v>2391.9299999999998</v>
      </c>
    </row>
    <row r="2687" spans="1:4" ht="9" customHeight="1">
      <c r="A2687" s="305" t="s">
        <v>16439</v>
      </c>
      <c r="B2687" s="306" t="s">
        <v>7591</v>
      </c>
      <c r="C2687" s="305" t="s">
        <v>2352</v>
      </c>
      <c r="D2687" s="307">
        <v>2244.71</v>
      </c>
    </row>
    <row r="2688" spans="1:4" ht="9" customHeight="1">
      <c r="A2688" s="305" t="s">
        <v>16440</v>
      </c>
      <c r="B2688" s="306" t="s">
        <v>7592</v>
      </c>
      <c r="C2688" s="305" t="s">
        <v>2352</v>
      </c>
      <c r="D2688" s="307">
        <v>2752.9</v>
      </c>
    </row>
    <row r="2689" spans="1:4" ht="9" customHeight="1">
      <c r="A2689" s="305" t="s">
        <v>16441</v>
      </c>
      <c r="B2689" s="306" t="s">
        <v>7593</v>
      </c>
      <c r="C2689" s="305" t="s">
        <v>2352</v>
      </c>
      <c r="D2689" s="307">
        <v>2589.7800000000002</v>
      </c>
    </row>
    <row r="2690" spans="1:4" ht="9" customHeight="1">
      <c r="A2690" s="305" t="s">
        <v>16442</v>
      </c>
      <c r="B2690" s="306" t="s">
        <v>7594</v>
      </c>
      <c r="C2690" s="305" t="s">
        <v>2352</v>
      </c>
      <c r="D2690" s="307">
        <v>915.99</v>
      </c>
    </row>
    <row r="2691" spans="1:4" ht="9" customHeight="1">
      <c r="A2691" s="305" t="s">
        <v>16443</v>
      </c>
      <c r="B2691" s="306" t="s">
        <v>7595</v>
      </c>
      <c r="C2691" s="305" t="s">
        <v>2352</v>
      </c>
      <c r="D2691" s="307">
        <v>853.21</v>
      </c>
    </row>
    <row r="2692" spans="1:4" ht="9" customHeight="1">
      <c r="A2692" s="305" t="s">
        <v>16444</v>
      </c>
      <c r="B2692" s="306" t="s">
        <v>7596</v>
      </c>
      <c r="C2692" s="305" t="s">
        <v>2352</v>
      </c>
      <c r="D2692" s="307">
        <v>1136.31</v>
      </c>
    </row>
    <row r="2693" spans="1:4" ht="9" customHeight="1">
      <c r="A2693" s="305" t="s">
        <v>16445</v>
      </c>
      <c r="B2693" s="306" t="s">
        <v>7597</v>
      </c>
      <c r="C2693" s="305" t="s">
        <v>2352</v>
      </c>
      <c r="D2693" s="307">
        <v>1063.9100000000001</v>
      </c>
    </row>
    <row r="2694" spans="1:4" ht="9" customHeight="1">
      <c r="A2694" s="305" t="s">
        <v>16446</v>
      </c>
      <c r="B2694" s="306" t="s">
        <v>7598</v>
      </c>
      <c r="C2694" s="305" t="s">
        <v>2352</v>
      </c>
      <c r="D2694" s="307">
        <v>851.12</v>
      </c>
    </row>
    <row r="2695" spans="1:4" ht="9" customHeight="1">
      <c r="A2695" s="305" t="s">
        <v>16447</v>
      </c>
      <c r="B2695" s="306" t="s">
        <v>7599</v>
      </c>
      <c r="C2695" s="305" t="s">
        <v>2352</v>
      </c>
      <c r="D2695" s="307">
        <v>788.34</v>
      </c>
    </row>
    <row r="2696" spans="1:4" ht="9" customHeight="1">
      <c r="A2696" s="305" t="s">
        <v>16448</v>
      </c>
      <c r="B2696" s="306" t="s">
        <v>7600</v>
      </c>
      <c r="C2696" s="305" t="s">
        <v>2352</v>
      </c>
      <c r="D2696" s="307">
        <v>1071.45</v>
      </c>
    </row>
    <row r="2697" spans="1:4" ht="9" customHeight="1">
      <c r="A2697" s="305" t="s">
        <v>16449</v>
      </c>
      <c r="B2697" s="306" t="s">
        <v>7601</v>
      </c>
      <c r="C2697" s="305" t="s">
        <v>2352</v>
      </c>
      <c r="D2697" s="307">
        <v>999.04</v>
      </c>
    </row>
    <row r="2698" spans="1:4" ht="9" customHeight="1">
      <c r="A2698" s="305" t="s">
        <v>16450</v>
      </c>
      <c r="B2698" s="306" t="s">
        <v>7602</v>
      </c>
      <c r="C2698" s="305" t="s">
        <v>2352</v>
      </c>
      <c r="D2698" s="307">
        <v>1291.77</v>
      </c>
    </row>
    <row r="2699" spans="1:4" ht="9" customHeight="1">
      <c r="A2699" s="305" t="s">
        <v>16451</v>
      </c>
      <c r="B2699" s="306" t="s">
        <v>7603</v>
      </c>
      <c r="C2699" s="305" t="s">
        <v>2352</v>
      </c>
      <c r="D2699" s="307">
        <v>1209.74</v>
      </c>
    </row>
    <row r="2700" spans="1:4" ht="9" customHeight="1">
      <c r="A2700" s="305" t="s">
        <v>16452</v>
      </c>
      <c r="B2700" s="306" t="s">
        <v>7604</v>
      </c>
      <c r="C2700" s="305" t="s">
        <v>2352</v>
      </c>
      <c r="D2700" s="307">
        <v>1512.1</v>
      </c>
    </row>
    <row r="2701" spans="1:4" ht="9" customHeight="1">
      <c r="A2701" s="305" t="s">
        <v>16453</v>
      </c>
      <c r="B2701" s="306" t="s">
        <v>7605</v>
      </c>
      <c r="C2701" s="305" t="s">
        <v>2352</v>
      </c>
      <c r="D2701" s="307">
        <v>1420.43</v>
      </c>
    </row>
    <row r="2702" spans="1:4" ht="9" customHeight="1">
      <c r="A2702" s="305" t="s">
        <v>16454</v>
      </c>
      <c r="B2702" s="306" t="s">
        <v>7606</v>
      </c>
      <c r="C2702" s="305" t="s">
        <v>2352</v>
      </c>
      <c r="D2702" s="307">
        <v>185.24</v>
      </c>
    </row>
    <row r="2703" spans="1:4" ht="9" customHeight="1">
      <c r="A2703" s="305" t="s">
        <v>16455</v>
      </c>
      <c r="B2703" s="306" t="s">
        <v>7607</v>
      </c>
      <c r="C2703" s="305" t="s">
        <v>2352</v>
      </c>
      <c r="D2703" s="307">
        <v>163.34</v>
      </c>
    </row>
    <row r="2704" spans="1:4" ht="9" customHeight="1">
      <c r="A2704" s="305" t="s">
        <v>16456</v>
      </c>
      <c r="B2704" s="306" t="s">
        <v>7608</v>
      </c>
      <c r="C2704" s="305" t="s">
        <v>2352</v>
      </c>
      <c r="D2704" s="307">
        <v>185.24</v>
      </c>
    </row>
    <row r="2705" spans="1:4" ht="9" customHeight="1">
      <c r="A2705" s="305" t="s">
        <v>16457</v>
      </c>
      <c r="B2705" s="306" t="s">
        <v>7609</v>
      </c>
      <c r="C2705" s="305" t="s">
        <v>2352</v>
      </c>
      <c r="D2705" s="307">
        <v>163.34</v>
      </c>
    </row>
    <row r="2706" spans="1:4" ht="9" customHeight="1">
      <c r="A2706" s="305" t="s">
        <v>16458</v>
      </c>
      <c r="B2706" s="306" t="s">
        <v>7610</v>
      </c>
      <c r="C2706" s="305" t="s">
        <v>2352</v>
      </c>
      <c r="D2706" s="307">
        <v>232.6</v>
      </c>
    </row>
    <row r="2707" spans="1:4" ht="9" customHeight="1">
      <c r="A2707" s="305" t="s">
        <v>16459</v>
      </c>
      <c r="B2707" s="306" t="s">
        <v>7611</v>
      </c>
      <c r="C2707" s="305" t="s">
        <v>2352</v>
      </c>
      <c r="D2707" s="307">
        <v>203.95</v>
      </c>
    </row>
    <row r="2708" spans="1:4" ht="9" customHeight="1">
      <c r="A2708" s="305" t="s">
        <v>16460</v>
      </c>
      <c r="B2708" s="306" t="s">
        <v>7612</v>
      </c>
      <c r="C2708" s="305" t="s">
        <v>2352</v>
      </c>
      <c r="D2708" s="307">
        <v>232.6</v>
      </c>
    </row>
    <row r="2709" spans="1:4" ht="9" customHeight="1">
      <c r="A2709" s="305" t="s">
        <v>16461</v>
      </c>
      <c r="B2709" s="306" t="s">
        <v>7613</v>
      </c>
      <c r="C2709" s="305" t="s">
        <v>2352</v>
      </c>
      <c r="D2709" s="307">
        <v>203.95</v>
      </c>
    </row>
    <row r="2710" spans="1:4" ht="9" customHeight="1">
      <c r="A2710" s="305" t="s">
        <v>16462</v>
      </c>
      <c r="B2710" s="306" t="s">
        <v>7614</v>
      </c>
      <c r="C2710" s="305" t="s">
        <v>2352</v>
      </c>
      <c r="D2710" s="307">
        <v>19.989999999999998</v>
      </c>
    </row>
    <row r="2711" spans="1:4" ht="9" customHeight="1">
      <c r="A2711" s="305" t="s">
        <v>16463</v>
      </c>
      <c r="B2711" s="306" t="s">
        <v>7615</v>
      </c>
      <c r="C2711" s="305" t="s">
        <v>2352</v>
      </c>
      <c r="D2711" s="307">
        <v>16.899999999999999</v>
      </c>
    </row>
    <row r="2712" spans="1:4" ht="9" customHeight="1">
      <c r="A2712" s="305" t="s">
        <v>16464</v>
      </c>
      <c r="B2712" s="306" t="s">
        <v>7616</v>
      </c>
      <c r="C2712" s="305" t="s">
        <v>2352</v>
      </c>
      <c r="D2712" s="307">
        <v>20.75</v>
      </c>
    </row>
    <row r="2713" spans="1:4" ht="9" customHeight="1">
      <c r="A2713" s="305" t="s">
        <v>16465</v>
      </c>
      <c r="B2713" s="306" t="s">
        <v>7617</v>
      </c>
      <c r="C2713" s="305" t="s">
        <v>2352</v>
      </c>
      <c r="D2713" s="307">
        <v>17.66</v>
      </c>
    </row>
    <row r="2714" spans="1:4" ht="9" customHeight="1">
      <c r="A2714" s="305" t="s">
        <v>16466</v>
      </c>
      <c r="B2714" s="306" t="s">
        <v>11180</v>
      </c>
      <c r="C2714" s="305" t="s">
        <v>2352</v>
      </c>
      <c r="D2714" s="307">
        <v>132.18</v>
      </c>
    </row>
    <row r="2715" spans="1:4" ht="9" customHeight="1">
      <c r="A2715" s="305" t="s">
        <v>16467</v>
      </c>
      <c r="B2715" s="306" t="s">
        <v>11181</v>
      </c>
      <c r="C2715" s="305" t="s">
        <v>2352</v>
      </c>
      <c r="D2715" s="307">
        <v>118.7</v>
      </c>
    </row>
    <row r="2716" spans="1:4" ht="9" customHeight="1">
      <c r="A2716" s="305" t="s">
        <v>16468</v>
      </c>
      <c r="B2716" s="306" t="s">
        <v>7618</v>
      </c>
      <c r="C2716" s="305" t="s">
        <v>2352</v>
      </c>
      <c r="D2716" s="307">
        <v>3471.38</v>
      </c>
    </row>
    <row r="2717" spans="1:4" ht="9" customHeight="1">
      <c r="A2717" s="305" t="s">
        <v>16469</v>
      </c>
      <c r="B2717" s="306" t="s">
        <v>7619</v>
      </c>
      <c r="C2717" s="305" t="s">
        <v>2352</v>
      </c>
      <c r="D2717" s="307">
        <v>3149.87</v>
      </c>
    </row>
    <row r="2718" spans="1:4" ht="9" customHeight="1">
      <c r="A2718" s="305" t="s">
        <v>16470</v>
      </c>
      <c r="B2718" s="306" t="s">
        <v>7620</v>
      </c>
      <c r="C2718" s="305" t="s">
        <v>2352</v>
      </c>
      <c r="D2718" s="307">
        <v>3844.88</v>
      </c>
    </row>
    <row r="2719" spans="1:4" ht="18" customHeight="1">
      <c r="A2719" s="305" t="s">
        <v>16471</v>
      </c>
      <c r="B2719" s="306" t="s">
        <v>7621</v>
      </c>
      <c r="C2719" s="305" t="s">
        <v>2352</v>
      </c>
      <c r="D2719" s="307">
        <v>3536</v>
      </c>
    </row>
    <row r="2720" spans="1:4" ht="18" customHeight="1">
      <c r="A2720" s="305" t="s">
        <v>16472</v>
      </c>
      <c r="B2720" s="306" t="s">
        <v>7622</v>
      </c>
      <c r="C2720" s="305" t="s">
        <v>2352</v>
      </c>
      <c r="D2720" s="307">
        <v>3429.5</v>
      </c>
    </row>
    <row r="2721" spans="1:4" ht="18" customHeight="1">
      <c r="A2721" s="305" t="s">
        <v>16473</v>
      </c>
      <c r="B2721" s="306" t="s">
        <v>7623</v>
      </c>
      <c r="C2721" s="305" t="s">
        <v>2352</v>
      </c>
      <c r="D2721" s="307">
        <v>3122.03</v>
      </c>
    </row>
    <row r="2722" spans="1:4" ht="18" customHeight="1">
      <c r="A2722" s="305" t="s">
        <v>16474</v>
      </c>
      <c r="B2722" s="306" t="s">
        <v>7624</v>
      </c>
      <c r="C2722" s="305" t="s">
        <v>2352</v>
      </c>
      <c r="D2722" s="307">
        <v>3803</v>
      </c>
    </row>
    <row r="2723" spans="1:4" ht="18" customHeight="1">
      <c r="A2723" s="305" t="s">
        <v>16475</v>
      </c>
      <c r="B2723" s="306" t="s">
        <v>7625</v>
      </c>
      <c r="C2723" s="305" t="s">
        <v>2352</v>
      </c>
      <c r="D2723" s="307">
        <v>3508.16</v>
      </c>
    </row>
    <row r="2724" spans="1:4" ht="18" customHeight="1">
      <c r="A2724" s="305" t="s">
        <v>16476</v>
      </c>
      <c r="B2724" s="306" t="s">
        <v>7626</v>
      </c>
      <c r="C2724" s="305" t="s">
        <v>2352</v>
      </c>
      <c r="D2724" s="307">
        <v>3387.62</v>
      </c>
    </row>
    <row r="2725" spans="1:4" ht="18" customHeight="1">
      <c r="A2725" s="305" t="s">
        <v>16477</v>
      </c>
      <c r="B2725" s="306" t="s">
        <v>7627</v>
      </c>
      <c r="C2725" s="305" t="s">
        <v>2352</v>
      </c>
      <c r="D2725" s="307">
        <v>3094.19</v>
      </c>
    </row>
    <row r="2726" spans="1:4" ht="18" customHeight="1">
      <c r="A2726" s="305" t="s">
        <v>16478</v>
      </c>
      <c r="B2726" s="306" t="s">
        <v>7628</v>
      </c>
      <c r="C2726" s="305" t="s">
        <v>2352</v>
      </c>
      <c r="D2726" s="307">
        <v>3761.12</v>
      </c>
    </row>
    <row r="2727" spans="1:4" ht="18" customHeight="1">
      <c r="A2727" s="305" t="s">
        <v>16479</v>
      </c>
      <c r="B2727" s="306" t="s">
        <v>7629</v>
      </c>
      <c r="C2727" s="305" t="s">
        <v>2352</v>
      </c>
      <c r="D2727" s="307">
        <v>3480.32</v>
      </c>
    </row>
    <row r="2728" spans="1:4" ht="18" customHeight="1">
      <c r="A2728" s="305" t="s">
        <v>16480</v>
      </c>
      <c r="B2728" s="306" t="s">
        <v>7630</v>
      </c>
      <c r="C2728" s="305" t="s">
        <v>2352</v>
      </c>
      <c r="D2728" s="307">
        <v>3345.74</v>
      </c>
    </row>
    <row r="2729" spans="1:4" ht="18" customHeight="1">
      <c r="A2729" s="305" t="s">
        <v>16481</v>
      </c>
      <c r="B2729" s="306" t="s">
        <v>7631</v>
      </c>
      <c r="C2729" s="305" t="s">
        <v>2352</v>
      </c>
      <c r="D2729" s="307">
        <v>3066.35</v>
      </c>
    </row>
    <row r="2730" spans="1:4" ht="18" customHeight="1">
      <c r="A2730" s="305" t="s">
        <v>16482</v>
      </c>
      <c r="B2730" s="306" t="s">
        <v>7632</v>
      </c>
      <c r="C2730" s="305" t="s">
        <v>2352</v>
      </c>
      <c r="D2730" s="307">
        <v>3719.24</v>
      </c>
    </row>
    <row r="2731" spans="1:4" ht="18" customHeight="1">
      <c r="A2731" s="305" t="s">
        <v>16483</v>
      </c>
      <c r="B2731" s="306" t="s">
        <v>7633</v>
      </c>
      <c r="C2731" s="305" t="s">
        <v>2352</v>
      </c>
      <c r="D2731" s="307">
        <v>3452.48</v>
      </c>
    </row>
    <row r="2732" spans="1:4" ht="18" customHeight="1">
      <c r="A2732" s="305" t="s">
        <v>16484</v>
      </c>
      <c r="B2732" s="306" t="s">
        <v>7634</v>
      </c>
      <c r="C2732" s="305" t="s">
        <v>2352</v>
      </c>
      <c r="D2732" s="307">
        <v>4464.84</v>
      </c>
    </row>
    <row r="2733" spans="1:4" ht="18" customHeight="1">
      <c r="A2733" s="305" t="s">
        <v>16485</v>
      </c>
      <c r="B2733" s="306" t="s">
        <v>7635</v>
      </c>
      <c r="C2733" s="305" t="s">
        <v>2352</v>
      </c>
      <c r="D2733" s="307">
        <v>4066.11</v>
      </c>
    </row>
    <row r="2734" spans="1:4" ht="18" customHeight="1">
      <c r="A2734" s="305" t="s">
        <v>16486</v>
      </c>
      <c r="B2734" s="306" t="s">
        <v>7636</v>
      </c>
      <c r="C2734" s="305" t="s">
        <v>2352</v>
      </c>
      <c r="D2734" s="307">
        <v>4838.34</v>
      </c>
    </row>
    <row r="2735" spans="1:4" ht="18" customHeight="1">
      <c r="A2735" s="305" t="s">
        <v>16487</v>
      </c>
      <c r="B2735" s="306" t="s">
        <v>7637</v>
      </c>
      <c r="C2735" s="305" t="s">
        <v>2352</v>
      </c>
      <c r="D2735" s="307">
        <v>4452.24</v>
      </c>
    </row>
    <row r="2736" spans="1:4" ht="18" customHeight="1">
      <c r="A2736" s="305" t="s">
        <v>16488</v>
      </c>
      <c r="B2736" s="306" t="s">
        <v>7638</v>
      </c>
      <c r="C2736" s="305" t="s">
        <v>2352</v>
      </c>
      <c r="D2736" s="307">
        <v>4422.96</v>
      </c>
    </row>
    <row r="2737" spans="1:4" ht="18" customHeight="1">
      <c r="A2737" s="305" t="s">
        <v>16489</v>
      </c>
      <c r="B2737" s="306" t="s">
        <v>7639</v>
      </c>
      <c r="C2737" s="305" t="s">
        <v>2352</v>
      </c>
      <c r="D2737" s="307">
        <v>4038.27</v>
      </c>
    </row>
    <row r="2738" spans="1:4" ht="18" customHeight="1">
      <c r="A2738" s="305" t="s">
        <v>16490</v>
      </c>
      <c r="B2738" s="306" t="s">
        <v>7640</v>
      </c>
      <c r="C2738" s="305" t="s">
        <v>2352</v>
      </c>
      <c r="D2738" s="307">
        <v>4796.46</v>
      </c>
    </row>
    <row r="2739" spans="1:4" ht="18" customHeight="1">
      <c r="A2739" s="305" t="s">
        <v>16491</v>
      </c>
      <c r="B2739" s="306" t="s">
        <v>7641</v>
      </c>
      <c r="C2739" s="305" t="s">
        <v>2352</v>
      </c>
      <c r="D2739" s="307">
        <v>4424.3999999999996</v>
      </c>
    </row>
    <row r="2740" spans="1:4" ht="9" customHeight="1">
      <c r="A2740" s="305" t="s">
        <v>16492</v>
      </c>
      <c r="B2740" s="306" t="s">
        <v>7642</v>
      </c>
      <c r="C2740" s="305" t="s">
        <v>2352</v>
      </c>
      <c r="D2740" s="307">
        <v>4381.08</v>
      </c>
    </row>
    <row r="2741" spans="1:4" ht="9" customHeight="1">
      <c r="A2741" s="305" t="s">
        <v>16493</v>
      </c>
      <c r="B2741" s="306" t="s">
        <v>7643</v>
      </c>
      <c r="C2741" s="305" t="s">
        <v>2352</v>
      </c>
      <c r="D2741" s="307">
        <v>4010.43</v>
      </c>
    </row>
    <row r="2742" spans="1:4" ht="9" customHeight="1">
      <c r="A2742" s="305" t="s">
        <v>16494</v>
      </c>
      <c r="B2742" s="306" t="s">
        <v>7644</v>
      </c>
      <c r="C2742" s="305" t="s">
        <v>2352</v>
      </c>
      <c r="D2742" s="307">
        <v>4754.58</v>
      </c>
    </row>
    <row r="2743" spans="1:4" ht="9" customHeight="1">
      <c r="A2743" s="305" t="s">
        <v>16495</v>
      </c>
      <c r="B2743" s="306" t="s">
        <v>7645</v>
      </c>
      <c r="C2743" s="305" t="s">
        <v>2352</v>
      </c>
      <c r="D2743" s="307">
        <v>4396.5600000000004</v>
      </c>
    </row>
    <row r="2744" spans="1:4" ht="9" customHeight="1">
      <c r="A2744" s="305" t="s">
        <v>16496</v>
      </c>
      <c r="B2744" s="306" t="s">
        <v>7646</v>
      </c>
      <c r="C2744" s="305" t="s">
        <v>2352</v>
      </c>
      <c r="D2744" s="307">
        <v>4339.2</v>
      </c>
    </row>
    <row r="2745" spans="1:4" ht="9" customHeight="1">
      <c r="A2745" s="305" t="s">
        <v>16497</v>
      </c>
      <c r="B2745" s="306" t="s">
        <v>7647</v>
      </c>
      <c r="C2745" s="305" t="s">
        <v>2352</v>
      </c>
      <c r="D2745" s="307">
        <v>3982.59</v>
      </c>
    </row>
    <row r="2746" spans="1:4" ht="9" customHeight="1">
      <c r="A2746" s="305" t="s">
        <v>16498</v>
      </c>
      <c r="B2746" s="306" t="s">
        <v>7648</v>
      </c>
      <c r="C2746" s="305" t="s">
        <v>2352</v>
      </c>
      <c r="D2746" s="307">
        <v>4712.7</v>
      </c>
    </row>
    <row r="2747" spans="1:4" ht="9" customHeight="1">
      <c r="A2747" s="305" t="s">
        <v>16499</v>
      </c>
      <c r="B2747" s="306" t="s">
        <v>7649</v>
      </c>
      <c r="C2747" s="305" t="s">
        <v>2352</v>
      </c>
      <c r="D2747" s="307">
        <v>4368.72</v>
      </c>
    </row>
    <row r="2748" spans="1:4" ht="9" customHeight="1">
      <c r="A2748" s="305" t="s">
        <v>16500</v>
      </c>
      <c r="B2748" s="306" t="s">
        <v>7650</v>
      </c>
      <c r="C2748" s="305" t="s">
        <v>2352</v>
      </c>
      <c r="D2748" s="307">
        <v>5314.45</v>
      </c>
    </row>
    <row r="2749" spans="1:4" ht="9" customHeight="1">
      <c r="A2749" s="305" t="s">
        <v>16501</v>
      </c>
      <c r="B2749" s="306" t="s">
        <v>7651</v>
      </c>
      <c r="C2749" s="305" t="s">
        <v>2352</v>
      </c>
      <c r="D2749" s="307">
        <v>4838.5</v>
      </c>
    </row>
    <row r="2750" spans="1:4" ht="9" customHeight="1">
      <c r="A2750" s="305" t="s">
        <v>16502</v>
      </c>
      <c r="B2750" s="306" t="s">
        <v>7652</v>
      </c>
      <c r="C2750" s="305" t="s">
        <v>2352</v>
      </c>
      <c r="D2750" s="307">
        <v>5687.95</v>
      </c>
    </row>
    <row r="2751" spans="1:4" ht="9" customHeight="1">
      <c r="A2751" s="305" t="s">
        <v>16503</v>
      </c>
      <c r="B2751" s="306" t="s">
        <v>7653</v>
      </c>
      <c r="C2751" s="305" t="s">
        <v>2352</v>
      </c>
      <c r="D2751" s="307">
        <v>5224.63</v>
      </c>
    </row>
    <row r="2752" spans="1:4" ht="9" customHeight="1">
      <c r="A2752" s="305" t="s">
        <v>16504</v>
      </c>
      <c r="B2752" s="306" t="s">
        <v>7654</v>
      </c>
      <c r="C2752" s="305" t="s">
        <v>2352</v>
      </c>
      <c r="D2752" s="307">
        <v>5272.57</v>
      </c>
    </row>
    <row r="2753" spans="1:4" ht="9" customHeight="1">
      <c r="A2753" s="305" t="s">
        <v>16505</v>
      </c>
      <c r="B2753" s="306" t="s">
        <v>7655</v>
      </c>
      <c r="C2753" s="305" t="s">
        <v>2352</v>
      </c>
      <c r="D2753" s="307">
        <v>4810.66</v>
      </c>
    </row>
    <row r="2754" spans="1:4" ht="9" customHeight="1">
      <c r="A2754" s="305" t="s">
        <v>16506</v>
      </c>
      <c r="B2754" s="306" t="s">
        <v>7656</v>
      </c>
      <c r="C2754" s="305" t="s">
        <v>2352</v>
      </c>
      <c r="D2754" s="307">
        <v>5646.07</v>
      </c>
    </row>
    <row r="2755" spans="1:4" ht="9" customHeight="1">
      <c r="A2755" s="305" t="s">
        <v>16507</v>
      </c>
      <c r="B2755" s="306" t="s">
        <v>7657</v>
      </c>
      <c r="C2755" s="305" t="s">
        <v>2352</v>
      </c>
      <c r="D2755" s="307">
        <v>5196.79</v>
      </c>
    </row>
    <row r="2756" spans="1:4" ht="9" customHeight="1">
      <c r="A2756" s="305" t="s">
        <v>16508</v>
      </c>
      <c r="B2756" s="306" t="s">
        <v>7658</v>
      </c>
      <c r="C2756" s="305" t="s">
        <v>2352</v>
      </c>
      <c r="D2756" s="307">
        <v>5230.6899999999996</v>
      </c>
    </row>
    <row r="2757" spans="1:4" ht="9" customHeight="1">
      <c r="A2757" s="305" t="s">
        <v>16509</v>
      </c>
      <c r="B2757" s="306" t="s">
        <v>7659</v>
      </c>
      <c r="C2757" s="305" t="s">
        <v>2352</v>
      </c>
      <c r="D2757" s="307">
        <v>4782.82</v>
      </c>
    </row>
    <row r="2758" spans="1:4" ht="9" customHeight="1">
      <c r="A2758" s="305" t="s">
        <v>16510</v>
      </c>
      <c r="B2758" s="306" t="s">
        <v>7660</v>
      </c>
      <c r="C2758" s="305" t="s">
        <v>2352</v>
      </c>
      <c r="D2758" s="307">
        <v>5604.19</v>
      </c>
    </row>
    <row r="2759" spans="1:4" ht="9" customHeight="1">
      <c r="A2759" s="305" t="s">
        <v>16511</v>
      </c>
      <c r="B2759" s="306" t="s">
        <v>7661</v>
      </c>
      <c r="C2759" s="305" t="s">
        <v>2352</v>
      </c>
      <c r="D2759" s="307">
        <v>5168.95</v>
      </c>
    </row>
    <row r="2760" spans="1:4" ht="9" customHeight="1">
      <c r="A2760" s="305" t="s">
        <v>16512</v>
      </c>
      <c r="B2760" s="306" t="s">
        <v>7662</v>
      </c>
      <c r="C2760" s="305" t="s">
        <v>2352</v>
      </c>
      <c r="D2760" s="307">
        <v>5188.8100000000004</v>
      </c>
    </row>
    <row r="2761" spans="1:4" ht="9" customHeight="1">
      <c r="A2761" s="305" t="s">
        <v>16513</v>
      </c>
      <c r="B2761" s="306" t="s">
        <v>7663</v>
      </c>
      <c r="C2761" s="305" t="s">
        <v>2352</v>
      </c>
      <c r="D2761" s="307">
        <v>4754.9799999999996</v>
      </c>
    </row>
    <row r="2762" spans="1:4" ht="9" customHeight="1">
      <c r="A2762" s="305" t="s">
        <v>16514</v>
      </c>
      <c r="B2762" s="306" t="s">
        <v>7664</v>
      </c>
      <c r="C2762" s="305" t="s">
        <v>2352</v>
      </c>
      <c r="D2762" s="307">
        <v>5520.43</v>
      </c>
    </row>
    <row r="2763" spans="1:4" ht="9" customHeight="1">
      <c r="A2763" s="305" t="s">
        <v>16515</v>
      </c>
      <c r="B2763" s="306" t="s">
        <v>7665</v>
      </c>
      <c r="C2763" s="305" t="s">
        <v>2352</v>
      </c>
      <c r="D2763" s="307">
        <v>5113.2700000000004</v>
      </c>
    </row>
    <row r="2764" spans="1:4" ht="9" customHeight="1">
      <c r="A2764" s="305" t="s">
        <v>16516</v>
      </c>
      <c r="B2764" s="306" t="s">
        <v>7666</v>
      </c>
      <c r="C2764" s="305" t="s">
        <v>2352</v>
      </c>
      <c r="D2764" s="307">
        <v>6355.88</v>
      </c>
    </row>
    <row r="2765" spans="1:4" ht="9" customHeight="1">
      <c r="A2765" s="305" t="s">
        <v>16517</v>
      </c>
      <c r="B2765" s="306" t="s">
        <v>7667</v>
      </c>
      <c r="C2765" s="305" t="s">
        <v>2352</v>
      </c>
      <c r="D2765" s="307">
        <v>5802.71</v>
      </c>
    </row>
    <row r="2766" spans="1:4" ht="9" customHeight="1">
      <c r="A2766" s="305" t="s">
        <v>16518</v>
      </c>
      <c r="B2766" s="306" t="s">
        <v>7668</v>
      </c>
      <c r="C2766" s="305" t="s">
        <v>2352</v>
      </c>
      <c r="D2766" s="307">
        <v>6729.38</v>
      </c>
    </row>
    <row r="2767" spans="1:4" ht="9" customHeight="1">
      <c r="A2767" s="305" t="s">
        <v>16519</v>
      </c>
      <c r="B2767" s="306" t="s">
        <v>7669</v>
      </c>
      <c r="C2767" s="305" t="s">
        <v>2352</v>
      </c>
      <c r="D2767" s="307">
        <v>6188.84</v>
      </c>
    </row>
    <row r="2768" spans="1:4" ht="9" customHeight="1">
      <c r="A2768" s="305" t="s">
        <v>16520</v>
      </c>
      <c r="B2768" s="306" t="s">
        <v>7670</v>
      </c>
      <c r="C2768" s="305" t="s">
        <v>2352</v>
      </c>
      <c r="D2768" s="307">
        <v>6314</v>
      </c>
    </row>
    <row r="2769" spans="1:4" ht="9" customHeight="1">
      <c r="A2769" s="305" t="s">
        <v>16521</v>
      </c>
      <c r="B2769" s="306" t="s">
        <v>7671</v>
      </c>
      <c r="C2769" s="305" t="s">
        <v>2352</v>
      </c>
      <c r="D2769" s="307">
        <v>5774.87</v>
      </c>
    </row>
    <row r="2770" spans="1:4" ht="9" customHeight="1">
      <c r="A2770" s="305" t="s">
        <v>16522</v>
      </c>
      <c r="B2770" s="306" t="s">
        <v>7672</v>
      </c>
      <c r="C2770" s="305" t="s">
        <v>2352</v>
      </c>
      <c r="D2770" s="307">
        <v>6687.5</v>
      </c>
    </row>
    <row r="2771" spans="1:4" ht="9" customHeight="1">
      <c r="A2771" s="305" t="s">
        <v>16523</v>
      </c>
      <c r="B2771" s="306" t="s">
        <v>7673</v>
      </c>
      <c r="C2771" s="305" t="s">
        <v>2352</v>
      </c>
      <c r="D2771" s="307">
        <v>6161</v>
      </c>
    </row>
    <row r="2772" spans="1:4" ht="9" customHeight="1">
      <c r="A2772" s="305" t="s">
        <v>16524</v>
      </c>
      <c r="B2772" s="306" t="s">
        <v>7674</v>
      </c>
      <c r="C2772" s="305" t="s">
        <v>2352</v>
      </c>
      <c r="D2772" s="307">
        <v>6272.12</v>
      </c>
    </row>
    <row r="2773" spans="1:4" ht="9" customHeight="1">
      <c r="A2773" s="305" t="s">
        <v>16525</v>
      </c>
      <c r="B2773" s="306" t="s">
        <v>7675</v>
      </c>
      <c r="C2773" s="305" t="s">
        <v>2352</v>
      </c>
      <c r="D2773" s="307">
        <v>5747.03</v>
      </c>
    </row>
    <row r="2774" spans="1:4" ht="9" customHeight="1">
      <c r="A2774" s="305" t="s">
        <v>16526</v>
      </c>
      <c r="B2774" s="306" t="s">
        <v>7676</v>
      </c>
      <c r="C2774" s="305" t="s">
        <v>2352</v>
      </c>
      <c r="D2774" s="307">
        <v>6645.62</v>
      </c>
    </row>
    <row r="2775" spans="1:4" ht="9" customHeight="1">
      <c r="A2775" s="305" t="s">
        <v>16527</v>
      </c>
      <c r="B2775" s="306" t="s">
        <v>7677</v>
      </c>
      <c r="C2775" s="305" t="s">
        <v>2352</v>
      </c>
      <c r="D2775" s="307">
        <v>6133.16</v>
      </c>
    </row>
    <row r="2776" spans="1:4" ht="9" customHeight="1">
      <c r="A2776" s="305" t="s">
        <v>16528</v>
      </c>
      <c r="B2776" s="306" t="s">
        <v>7678</v>
      </c>
      <c r="C2776" s="305" t="s">
        <v>2352</v>
      </c>
      <c r="D2776" s="307">
        <v>6230.24</v>
      </c>
    </row>
    <row r="2777" spans="1:4" ht="9" customHeight="1">
      <c r="A2777" s="305" t="s">
        <v>16529</v>
      </c>
      <c r="B2777" s="306" t="s">
        <v>7679</v>
      </c>
      <c r="C2777" s="305" t="s">
        <v>2352</v>
      </c>
      <c r="D2777" s="307">
        <v>5719.19</v>
      </c>
    </row>
    <row r="2778" spans="1:4" ht="9" customHeight="1">
      <c r="A2778" s="305" t="s">
        <v>16530</v>
      </c>
      <c r="B2778" s="306" t="s">
        <v>7680</v>
      </c>
      <c r="C2778" s="305" t="s">
        <v>2352</v>
      </c>
      <c r="D2778" s="307">
        <v>6603.74</v>
      </c>
    </row>
    <row r="2779" spans="1:4" ht="9" customHeight="1">
      <c r="A2779" s="305" t="s">
        <v>16531</v>
      </c>
      <c r="B2779" s="306" t="s">
        <v>7681</v>
      </c>
      <c r="C2779" s="305" t="s">
        <v>2352</v>
      </c>
      <c r="D2779" s="307">
        <v>6105.32</v>
      </c>
    </row>
    <row r="2780" spans="1:4" ht="9" customHeight="1">
      <c r="A2780" s="305" t="s">
        <v>16532</v>
      </c>
      <c r="B2780" s="306" t="s">
        <v>7682</v>
      </c>
      <c r="C2780" s="305" t="s">
        <v>2352</v>
      </c>
      <c r="D2780" s="307">
        <v>7243.85</v>
      </c>
    </row>
    <row r="2781" spans="1:4" ht="9" customHeight="1">
      <c r="A2781" s="305" t="s">
        <v>16533</v>
      </c>
      <c r="B2781" s="306" t="s">
        <v>7683</v>
      </c>
      <c r="C2781" s="305" t="s">
        <v>2352</v>
      </c>
      <c r="D2781" s="307">
        <v>6613.45</v>
      </c>
    </row>
    <row r="2782" spans="1:4" ht="9" customHeight="1">
      <c r="A2782" s="305" t="s">
        <v>16534</v>
      </c>
      <c r="B2782" s="306" t="s">
        <v>7684</v>
      </c>
      <c r="C2782" s="305" t="s">
        <v>2352</v>
      </c>
      <c r="D2782" s="307">
        <v>7617.35</v>
      </c>
    </row>
    <row r="2783" spans="1:4" ht="9" customHeight="1">
      <c r="A2783" s="305" t="s">
        <v>16535</v>
      </c>
      <c r="B2783" s="306" t="s">
        <v>7685</v>
      </c>
      <c r="C2783" s="305" t="s">
        <v>2352</v>
      </c>
      <c r="D2783" s="307">
        <v>6999.59</v>
      </c>
    </row>
    <row r="2784" spans="1:4" ht="9" customHeight="1">
      <c r="A2784" s="305" t="s">
        <v>16536</v>
      </c>
      <c r="B2784" s="306" t="s">
        <v>7686</v>
      </c>
      <c r="C2784" s="305" t="s">
        <v>2352</v>
      </c>
      <c r="D2784" s="307">
        <v>7201.97</v>
      </c>
    </row>
    <row r="2785" spans="1:4" ht="9" customHeight="1">
      <c r="A2785" s="305" t="s">
        <v>16537</v>
      </c>
      <c r="B2785" s="306" t="s">
        <v>7687</v>
      </c>
      <c r="C2785" s="305" t="s">
        <v>2352</v>
      </c>
      <c r="D2785" s="307">
        <v>6585.61</v>
      </c>
    </row>
    <row r="2786" spans="1:4" ht="9" customHeight="1">
      <c r="A2786" s="305" t="s">
        <v>16538</v>
      </c>
      <c r="B2786" s="306" t="s">
        <v>7688</v>
      </c>
      <c r="C2786" s="305" t="s">
        <v>2352</v>
      </c>
      <c r="D2786" s="307">
        <v>7575.47</v>
      </c>
    </row>
    <row r="2787" spans="1:4" ht="9" customHeight="1">
      <c r="A2787" s="305" t="s">
        <v>16539</v>
      </c>
      <c r="B2787" s="306" t="s">
        <v>7689</v>
      </c>
      <c r="C2787" s="305" t="s">
        <v>2352</v>
      </c>
      <c r="D2787" s="307">
        <v>6971.75</v>
      </c>
    </row>
    <row r="2788" spans="1:4" ht="9" customHeight="1">
      <c r="A2788" s="305" t="s">
        <v>16540</v>
      </c>
      <c r="B2788" s="306" t="s">
        <v>7690</v>
      </c>
      <c r="C2788" s="305" t="s">
        <v>2352</v>
      </c>
      <c r="D2788" s="307">
        <v>7160.09</v>
      </c>
    </row>
    <row r="2789" spans="1:4" ht="9" customHeight="1">
      <c r="A2789" s="305" t="s">
        <v>16541</v>
      </c>
      <c r="B2789" s="306" t="s">
        <v>7691</v>
      </c>
      <c r="C2789" s="305" t="s">
        <v>2352</v>
      </c>
      <c r="D2789" s="307">
        <v>6557.77</v>
      </c>
    </row>
    <row r="2790" spans="1:4" ht="9" customHeight="1">
      <c r="A2790" s="305" t="s">
        <v>16542</v>
      </c>
      <c r="B2790" s="306" t="s">
        <v>7692</v>
      </c>
      <c r="C2790" s="305" t="s">
        <v>2352</v>
      </c>
      <c r="D2790" s="307">
        <v>7533.59</v>
      </c>
    </row>
    <row r="2791" spans="1:4" ht="9" customHeight="1">
      <c r="A2791" s="305" t="s">
        <v>16543</v>
      </c>
      <c r="B2791" s="306" t="s">
        <v>7693</v>
      </c>
      <c r="C2791" s="305" t="s">
        <v>2352</v>
      </c>
      <c r="D2791" s="307">
        <v>6943.91</v>
      </c>
    </row>
    <row r="2792" spans="1:4" ht="9" customHeight="1">
      <c r="A2792" s="305" t="s">
        <v>16544</v>
      </c>
      <c r="B2792" s="306" t="s">
        <v>7694</v>
      </c>
      <c r="C2792" s="305" t="s">
        <v>2352</v>
      </c>
      <c r="D2792" s="307">
        <v>7118.21</v>
      </c>
    </row>
    <row r="2793" spans="1:4" ht="9" customHeight="1">
      <c r="A2793" s="305" t="s">
        <v>16545</v>
      </c>
      <c r="B2793" s="306" t="s">
        <v>7695</v>
      </c>
      <c r="C2793" s="305" t="s">
        <v>2352</v>
      </c>
      <c r="D2793" s="307">
        <v>6529.93</v>
      </c>
    </row>
    <row r="2794" spans="1:4" ht="9" customHeight="1">
      <c r="A2794" s="305" t="s">
        <v>16546</v>
      </c>
      <c r="B2794" s="306" t="s">
        <v>7696</v>
      </c>
      <c r="C2794" s="305" t="s">
        <v>2352</v>
      </c>
      <c r="D2794" s="307">
        <v>7491.71</v>
      </c>
    </row>
    <row r="2795" spans="1:4" ht="9" customHeight="1">
      <c r="A2795" s="305" t="s">
        <v>16547</v>
      </c>
      <c r="B2795" s="306" t="s">
        <v>7697</v>
      </c>
      <c r="C2795" s="305" t="s">
        <v>2352</v>
      </c>
      <c r="D2795" s="307">
        <v>6916.07</v>
      </c>
    </row>
    <row r="2796" spans="1:4" ht="9" customHeight="1">
      <c r="A2796" s="305" t="s">
        <v>16548</v>
      </c>
      <c r="B2796" s="306" t="s">
        <v>7698</v>
      </c>
      <c r="C2796" s="305" t="s">
        <v>2352</v>
      </c>
      <c r="D2796" s="307">
        <v>3188.98</v>
      </c>
    </row>
    <row r="2797" spans="1:4" ht="9" customHeight="1">
      <c r="A2797" s="305" t="s">
        <v>16549</v>
      </c>
      <c r="B2797" s="306" t="s">
        <v>7699</v>
      </c>
      <c r="C2797" s="305" t="s">
        <v>2352</v>
      </c>
      <c r="D2797" s="307">
        <v>2871.67</v>
      </c>
    </row>
    <row r="2798" spans="1:4" ht="9" customHeight="1">
      <c r="A2798" s="305" t="s">
        <v>16550</v>
      </c>
      <c r="B2798" s="306" t="s">
        <v>7700</v>
      </c>
      <c r="C2798" s="305" t="s">
        <v>2352</v>
      </c>
      <c r="D2798" s="307">
        <v>3147.1</v>
      </c>
    </row>
    <row r="2799" spans="1:4" ht="9" customHeight="1">
      <c r="A2799" s="305" t="s">
        <v>16551</v>
      </c>
      <c r="B2799" s="306" t="s">
        <v>7701</v>
      </c>
      <c r="C2799" s="305" t="s">
        <v>2352</v>
      </c>
      <c r="D2799" s="307">
        <v>2843.83</v>
      </c>
    </row>
    <row r="2800" spans="1:4" ht="9" customHeight="1">
      <c r="A2800" s="305" t="s">
        <v>16552</v>
      </c>
      <c r="B2800" s="306" t="s">
        <v>7702</v>
      </c>
      <c r="C2800" s="305" t="s">
        <v>2352</v>
      </c>
      <c r="D2800" s="307">
        <v>3109.41</v>
      </c>
    </row>
    <row r="2801" spans="1:4" ht="9" customHeight="1">
      <c r="A2801" s="305" t="s">
        <v>16553</v>
      </c>
      <c r="B2801" s="306" t="s">
        <v>7703</v>
      </c>
      <c r="C2801" s="305" t="s">
        <v>2352</v>
      </c>
      <c r="D2801" s="307">
        <v>2818.78</v>
      </c>
    </row>
    <row r="2802" spans="1:4" ht="9" customHeight="1">
      <c r="A2802" s="305" t="s">
        <v>16554</v>
      </c>
      <c r="B2802" s="306" t="s">
        <v>7704</v>
      </c>
      <c r="C2802" s="305" t="s">
        <v>2352</v>
      </c>
      <c r="D2802" s="307">
        <v>3063.34</v>
      </c>
    </row>
    <row r="2803" spans="1:4" ht="9" customHeight="1">
      <c r="A2803" s="305" t="s">
        <v>16555</v>
      </c>
      <c r="B2803" s="306" t="s">
        <v>7705</v>
      </c>
      <c r="C2803" s="305" t="s">
        <v>2352</v>
      </c>
      <c r="D2803" s="307">
        <v>2788.15</v>
      </c>
    </row>
    <row r="2804" spans="1:4" ht="9" customHeight="1">
      <c r="A2804" s="305" t="s">
        <v>16556</v>
      </c>
      <c r="B2804" s="306" t="s">
        <v>7706</v>
      </c>
      <c r="C2804" s="305" t="s">
        <v>2352</v>
      </c>
      <c r="D2804" s="307">
        <v>4182.4399999999996</v>
      </c>
    </row>
    <row r="2805" spans="1:4" ht="9" customHeight="1">
      <c r="A2805" s="305" t="s">
        <v>16557</v>
      </c>
      <c r="B2805" s="306" t="s">
        <v>7707</v>
      </c>
      <c r="C2805" s="305" t="s">
        <v>2352</v>
      </c>
      <c r="D2805" s="307">
        <v>3787.91</v>
      </c>
    </row>
    <row r="2806" spans="1:4" ht="9" customHeight="1">
      <c r="A2806" s="305" t="s">
        <v>16558</v>
      </c>
      <c r="B2806" s="306" t="s">
        <v>7708</v>
      </c>
      <c r="C2806" s="305" t="s">
        <v>2352</v>
      </c>
      <c r="D2806" s="307">
        <v>4140.5600000000004</v>
      </c>
    </row>
    <row r="2807" spans="1:4" ht="9" customHeight="1">
      <c r="A2807" s="305" t="s">
        <v>16559</v>
      </c>
      <c r="B2807" s="306" t="s">
        <v>7709</v>
      </c>
      <c r="C2807" s="305" t="s">
        <v>2352</v>
      </c>
      <c r="D2807" s="307">
        <v>3760.07</v>
      </c>
    </row>
    <row r="2808" spans="1:4" ht="9" customHeight="1">
      <c r="A2808" s="305" t="s">
        <v>16560</v>
      </c>
      <c r="B2808" s="306" t="s">
        <v>7710</v>
      </c>
      <c r="C2808" s="305" t="s">
        <v>2352</v>
      </c>
      <c r="D2808" s="307">
        <v>4102.8599999999997</v>
      </c>
    </row>
    <row r="2809" spans="1:4" ht="9" customHeight="1">
      <c r="A2809" s="305" t="s">
        <v>16561</v>
      </c>
      <c r="B2809" s="306" t="s">
        <v>7711</v>
      </c>
      <c r="C2809" s="305" t="s">
        <v>2352</v>
      </c>
      <c r="D2809" s="307">
        <v>3735.02</v>
      </c>
    </row>
    <row r="2810" spans="1:4" ht="9" customHeight="1">
      <c r="A2810" s="305" t="s">
        <v>16562</v>
      </c>
      <c r="B2810" s="306" t="s">
        <v>7712</v>
      </c>
      <c r="C2810" s="305" t="s">
        <v>2352</v>
      </c>
      <c r="D2810" s="307">
        <v>4224.32</v>
      </c>
    </row>
    <row r="2811" spans="1:4" ht="9" customHeight="1">
      <c r="A2811" s="305" t="s">
        <v>16563</v>
      </c>
      <c r="B2811" s="306" t="s">
        <v>7713</v>
      </c>
      <c r="C2811" s="305" t="s">
        <v>2352</v>
      </c>
      <c r="D2811" s="307">
        <v>3815.75</v>
      </c>
    </row>
    <row r="2812" spans="1:4" ht="9" customHeight="1">
      <c r="A2812" s="305" t="s">
        <v>16564</v>
      </c>
      <c r="B2812" s="306" t="s">
        <v>7714</v>
      </c>
      <c r="C2812" s="305" t="s">
        <v>2352</v>
      </c>
      <c r="D2812" s="307">
        <v>5032.05</v>
      </c>
    </row>
    <row r="2813" spans="1:4" ht="9" customHeight="1">
      <c r="A2813" s="305" t="s">
        <v>16565</v>
      </c>
      <c r="B2813" s="306" t="s">
        <v>7715</v>
      </c>
      <c r="C2813" s="305" t="s">
        <v>2352</v>
      </c>
      <c r="D2813" s="307">
        <v>4560.3</v>
      </c>
    </row>
    <row r="2814" spans="1:4" ht="9" customHeight="1">
      <c r="A2814" s="305" t="s">
        <v>16566</v>
      </c>
      <c r="B2814" s="306" t="s">
        <v>7716</v>
      </c>
      <c r="C2814" s="305" t="s">
        <v>2352</v>
      </c>
      <c r="D2814" s="307">
        <v>4990.17</v>
      </c>
    </row>
    <row r="2815" spans="1:4" ht="9" customHeight="1">
      <c r="A2815" s="305" t="s">
        <v>16567</v>
      </c>
      <c r="B2815" s="306" t="s">
        <v>7717</v>
      </c>
      <c r="C2815" s="305" t="s">
        <v>2352</v>
      </c>
      <c r="D2815" s="307">
        <v>4532.46</v>
      </c>
    </row>
    <row r="2816" spans="1:4" ht="9" customHeight="1">
      <c r="A2816" s="305" t="s">
        <v>16568</v>
      </c>
      <c r="B2816" s="306" t="s">
        <v>7718</v>
      </c>
      <c r="C2816" s="305" t="s">
        <v>2352</v>
      </c>
      <c r="D2816" s="307">
        <v>4952.47</v>
      </c>
    </row>
    <row r="2817" spans="1:4" ht="9" customHeight="1">
      <c r="A2817" s="305" t="s">
        <v>16569</v>
      </c>
      <c r="B2817" s="306" t="s">
        <v>7719</v>
      </c>
      <c r="C2817" s="305" t="s">
        <v>2352</v>
      </c>
      <c r="D2817" s="307">
        <v>4507.41</v>
      </c>
    </row>
    <row r="2818" spans="1:4" ht="9" customHeight="1">
      <c r="A2818" s="305" t="s">
        <v>16570</v>
      </c>
      <c r="B2818" s="306" t="s">
        <v>7720</v>
      </c>
      <c r="C2818" s="305" t="s">
        <v>2352</v>
      </c>
      <c r="D2818" s="307">
        <v>4906.41</v>
      </c>
    </row>
    <row r="2819" spans="1:4" ht="9" customHeight="1">
      <c r="A2819" s="305" t="s">
        <v>16571</v>
      </c>
      <c r="B2819" s="306" t="s">
        <v>7721</v>
      </c>
      <c r="C2819" s="305" t="s">
        <v>2352</v>
      </c>
      <c r="D2819" s="307">
        <v>4476.78</v>
      </c>
    </row>
    <row r="2820" spans="1:4" ht="9" customHeight="1">
      <c r="A2820" s="305" t="s">
        <v>16572</v>
      </c>
      <c r="B2820" s="306" t="s">
        <v>7722</v>
      </c>
      <c r="C2820" s="305" t="s">
        <v>2352</v>
      </c>
      <c r="D2820" s="307">
        <v>6073.47</v>
      </c>
    </row>
    <row r="2821" spans="1:4" ht="9" customHeight="1">
      <c r="A2821" s="305" t="s">
        <v>16573</v>
      </c>
      <c r="B2821" s="306" t="s">
        <v>7723</v>
      </c>
      <c r="C2821" s="305" t="s">
        <v>2352</v>
      </c>
      <c r="D2821" s="307">
        <v>5524.51</v>
      </c>
    </row>
    <row r="2822" spans="1:4" ht="9" customHeight="1">
      <c r="A2822" s="305" t="s">
        <v>16574</v>
      </c>
      <c r="B2822" s="306" t="s">
        <v>7724</v>
      </c>
      <c r="C2822" s="305" t="s">
        <v>2352</v>
      </c>
      <c r="D2822" s="307">
        <v>6031.59</v>
      </c>
    </row>
    <row r="2823" spans="1:4" ht="9" customHeight="1">
      <c r="A2823" s="305" t="s">
        <v>16575</v>
      </c>
      <c r="B2823" s="306" t="s">
        <v>7725</v>
      </c>
      <c r="C2823" s="305" t="s">
        <v>2352</v>
      </c>
      <c r="D2823" s="307">
        <v>5496.67</v>
      </c>
    </row>
    <row r="2824" spans="1:4" ht="9" customHeight="1">
      <c r="A2824" s="305" t="s">
        <v>16576</v>
      </c>
      <c r="B2824" s="306" t="s">
        <v>7726</v>
      </c>
      <c r="C2824" s="305" t="s">
        <v>2352</v>
      </c>
      <c r="D2824" s="307">
        <v>5993.9</v>
      </c>
    </row>
    <row r="2825" spans="1:4" ht="9" customHeight="1">
      <c r="A2825" s="305" t="s">
        <v>16577</v>
      </c>
      <c r="B2825" s="306" t="s">
        <v>7727</v>
      </c>
      <c r="C2825" s="305" t="s">
        <v>2352</v>
      </c>
      <c r="D2825" s="307">
        <v>5471.61</v>
      </c>
    </row>
    <row r="2826" spans="1:4" ht="9" customHeight="1">
      <c r="A2826" s="305" t="s">
        <v>16578</v>
      </c>
      <c r="B2826" s="306" t="s">
        <v>7728</v>
      </c>
      <c r="C2826" s="305" t="s">
        <v>2352</v>
      </c>
      <c r="D2826" s="307">
        <v>5947.83</v>
      </c>
    </row>
    <row r="2827" spans="1:4" ht="9" customHeight="1">
      <c r="A2827" s="305" t="s">
        <v>16579</v>
      </c>
      <c r="B2827" s="306" t="s">
        <v>7729</v>
      </c>
      <c r="C2827" s="305" t="s">
        <v>2352</v>
      </c>
      <c r="D2827" s="307">
        <v>5440.99</v>
      </c>
    </row>
    <row r="2828" spans="1:4" ht="9" customHeight="1">
      <c r="A2828" s="305" t="s">
        <v>16580</v>
      </c>
      <c r="B2828" s="306" t="s">
        <v>7730</v>
      </c>
      <c r="C2828" s="305" t="s">
        <v>2352</v>
      </c>
      <c r="D2828" s="307">
        <v>6040.08</v>
      </c>
    </row>
    <row r="2829" spans="1:4" ht="9" customHeight="1">
      <c r="A2829" s="305" t="s">
        <v>16581</v>
      </c>
      <c r="B2829" s="306" t="s">
        <v>7731</v>
      </c>
      <c r="C2829" s="305" t="s">
        <v>2352</v>
      </c>
      <c r="D2829" s="307">
        <v>5722.78</v>
      </c>
    </row>
    <row r="2830" spans="1:4" ht="9" customHeight="1">
      <c r="A2830" s="305" t="s">
        <v>16582</v>
      </c>
      <c r="B2830" s="306" t="s">
        <v>7732</v>
      </c>
      <c r="C2830" s="305" t="s">
        <v>2352</v>
      </c>
      <c r="D2830" s="307">
        <v>6919.56</v>
      </c>
    </row>
    <row r="2831" spans="1:4" ht="9" customHeight="1">
      <c r="A2831" s="305" t="s">
        <v>16583</v>
      </c>
      <c r="B2831" s="306" t="s">
        <v>7733</v>
      </c>
      <c r="C2831" s="305" t="s">
        <v>2352</v>
      </c>
      <c r="D2831" s="307">
        <v>6307.42</v>
      </c>
    </row>
    <row r="2832" spans="1:4" ht="9" customHeight="1">
      <c r="A2832" s="305" t="s">
        <v>16584</v>
      </c>
      <c r="B2832" s="306" t="s">
        <v>7734</v>
      </c>
      <c r="C2832" s="305" t="s">
        <v>2352</v>
      </c>
      <c r="D2832" s="307">
        <v>6881.87</v>
      </c>
    </row>
    <row r="2833" spans="1:4" ht="9" customHeight="1">
      <c r="A2833" s="305" t="s">
        <v>16585</v>
      </c>
      <c r="B2833" s="306" t="s">
        <v>7735</v>
      </c>
      <c r="C2833" s="305" t="s">
        <v>2352</v>
      </c>
      <c r="D2833" s="307">
        <v>6282.36</v>
      </c>
    </row>
    <row r="2834" spans="1:4" ht="9" customHeight="1">
      <c r="A2834" s="305" t="s">
        <v>16586</v>
      </c>
      <c r="B2834" s="306" t="s">
        <v>7736</v>
      </c>
      <c r="C2834" s="305" t="s">
        <v>2352</v>
      </c>
      <c r="D2834" s="307">
        <v>6835.8</v>
      </c>
    </row>
    <row r="2835" spans="1:4" ht="9" customHeight="1">
      <c r="A2835" s="305" t="s">
        <v>16587</v>
      </c>
      <c r="B2835" s="306" t="s">
        <v>7737</v>
      </c>
      <c r="C2835" s="305" t="s">
        <v>2352</v>
      </c>
      <c r="D2835" s="307">
        <v>6251.74</v>
      </c>
    </row>
    <row r="2836" spans="1:4" ht="9" customHeight="1">
      <c r="A2836" s="305" t="s">
        <v>16588</v>
      </c>
      <c r="B2836" s="306" t="s">
        <v>7738</v>
      </c>
      <c r="C2836" s="305" t="s">
        <v>2352</v>
      </c>
      <c r="D2836" s="307">
        <v>1468.32</v>
      </c>
    </row>
    <row r="2837" spans="1:4" ht="9" customHeight="1">
      <c r="A2837" s="305" t="s">
        <v>16589</v>
      </c>
      <c r="B2837" s="306" t="s">
        <v>7739</v>
      </c>
      <c r="C2837" s="305" t="s">
        <v>2352</v>
      </c>
      <c r="D2837" s="307">
        <v>1270.3599999999999</v>
      </c>
    </row>
    <row r="2838" spans="1:4" ht="9" customHeight="1">
      <c r="A2838" s="305" t="s">
        <v>16590</v>
      </c>
      <c r="B2838" s="306" t="s">
        <v>7740</v>
      </c>
      <c r="C2838" s="305" t="s">
        <v>2352</v>
      </c>
      <c r="D2838" s="307">
        <v>1443.2</v>
      </c>
    </row>
    <row r="2839" spans="1:4" ht="9" customHeight="1">
      <c r="A2839" s="305" t="s">
        <v>16591</v>
      </c>
      <c r="B2839" s="306" t="s">
        <v>7741</v>
      </c>
      <c r="C2839" s="305" t="s">
        <v>2352</v>
      </c>
      <c r="D2839" s="307">
        <v>1253.6600000000001</v>
      </c>
    </row>
    <row r="2840" spans="1:4" ht="9" customHeight="1">
      <c r="A2840" s="305" t="s">
        <v>16592</v>
      </c>
      <c r="B2840" s="306" t="s">
        <v>7742</v>
      </c>
      <c r="C2840" s="305" t="s">
        <v>2352</v>
      </c>
      <c r="D2840" s="307">
        <v>1977.95</v>
      </c>
    </row>
    <row r="2841" spans="1:4" ht="9" customHeight="1">
      <c r="A2841" s="305" t="s">
        <v>16593</v>
      </c>
      <c r="B2841" s="306" t="s">
        <v>7743</v>
      </c>
      <c r="C2841" s="305" t="s">
        <v>2352</v>
      </c>
      <c r="D2841" s="307">
        <v>1705.58</v>
      </c>
    </row>
    <row r="2842" spans="1:4" ht="9" customHeight="1">
      <c r="A2842" s="305" t="s">
        <v>16594</v>
      </c>
      <c r="B2842" s="306" t="s">
        <v>7744</v>
      </c>
      <c r="C2842" s="305" t="s">
        <v>2352</v>
      </c>
      <c r="D2842" s="307">
        <v>2550.19</v>
      </c>
    </row>
    <row r="2843" spans="1:4" ht="9" customHeight="1">
      <c r="A2843" s="305" t="s">
        <v>16595</v>
      </c>
      <c r="B2843" s="306" t="s">
        <v>7745</v>
      </c>
      <c r="C2843" s="305" t="s">
        <v>2352</v>
      </c>
      <c r="D2843" s="307">
        <v>2207.61</v>
      </c>
    </row>
    <row r="2844" spans="1:4" ht="9" customHeight="1">
      <c r="A2844" s="305" t="s">
        <v>16596</v>
      </c>
      <c r="B2844" s="306" t="s">
        <v>7746</v>
      </c>
      <c r="C2844" s="305" t="s">
        <v>2352</v>
      </c>
      <c r="D2844" s="307">
        <v>3044.4</v>
      </c>
    </row>
    <row r="2845" spans="1:4" ht="9" customHeight="1">
      <c r="A2845" s="305" t="s">
        <v>16597</v>
      </c>
      <c r="B2845" s="306" t="s">
        <v>7747</v>
      </c>
      <c r="C2845" s="305" t="s">
        <v>2352</v>
      </c>
      <c r="D2845" s="307">
        <v>2648.47</v>
      </c>
    </row>
    <row r="2846" spans="1:4" ht="9" customHeight="1">
      <c r="A2846" s="305" t="s">
        <v>16598</v>
      </c>
      <c r="B2846" s="306" t="s">
        <v>7748</v>
      </c>
      <c r="C2846" s="305" t="s">
        <v>2352</v>
      </c>
      <c r="D2846" s="307">
        <v>3912.89</v>
      </c>
    </row>
    <row r="2847" spans="1:4" ht="9" customHeight="1">
      <c r="A2847" s="305" t="s">
        <v>16599</v>
      </c>
      <c r="B2847" s="306" t="s">
        <v>7749</v>
      </c>
      <c r="C2847" s="305" t="s">
        <v>2352</v>
      </c>
      <c r="D2847" s="307">
        <v>3434.13</v>
      </c>
    </row>
    <row r="2848" spans="1:4" ht="9" customHeight="1">
      <c r="A2848" s="305" t="s">
        <v>16600</v>
      </c>
      <c r="B2848" s="306" t="s">
        <v>7750</v>
      </c>
      <c r="C2848" s="305" t="s">
        <v>2352</v>
      </c>
      <c r="D2848" s="307">
        <v>1751.73</v>
      </c>
    </row>
    <row r="2849" spans="1:4" ht="9" customHeight="1">
      <c r="A2849" s="305" t="s">
        <v>16601</v>
      </c>
      <c r="B2849" s="306" t="s">
        <v>7751</v>
      </c>
      <c r="C2849" s="305" t="s">
        <v>2352</v>
      </c>
      <c r="D2849" s="307">
        <v>1515.85</v>
      </c>
    </row>
    <row r="2850" spans="1:4" ht="9" customHeight="1">
      <c r="A2850" s="305" t="s">
        <v>16602</v>
      </c>
      <c r="B2850" s="306" t="s">
        <v>7752</v>
      </c>
      <c r="C2850" s="305" t="s">
        <v>2352</v>
      </c>
      <c r="D2850" s="307">
        <v>1722.41</v>
      </c>
    </row>
    <row r="2851" spans="1:4" ht="9" customHeight="1">
      <c r="A2851" s="305" t="s">
        <v>16603</v>
      </c>
      <c r="B2851" s="306" t="s">
        <v>7753</v>
      </c>
      <c r="C2851" s="305" t="s">
        <v>2352</v>
      </c>
      <c r="D2851" s="307">
        <v>1496.37</v>
      </c>
    </row>
    <row r="2852" spans="1:4" ht="9" customHeight="1">
      <c r="A2852" s="305" t="s">
        <v>16604</v>
      </c>
      <c r="B2852" s="306" t="s">
        <v>7754</v>
      </c>
      <c r="C2852" s="305" t="s">
        <v>2352</v>
      </c>
      <c r="D2852" s="307">
        <v>2303.52</v>
      </c>
    </row>
    <row r="2853" spans="1:4" ht="9" customHeight="1">
      <c r="A2853" s="305" t="s">
        <v>16605</v>
      </c>
      <c r="B2853" s="306" t="s">
        <v>7755</v>
      </c>
      <c r="C2853" s="305" t="s">
        <v>2352</v>
      </c>
      <c r="D2853" s="307">
        <v>1984.81</v>
      </c>
    </row>
    <row r="2854" spans="1:4" ht="9" customHeight="1">
      <c r="A2854" s="305" t="s">
        <v>16606</v>
      </c>
      <c r="B2854" s="306" t="s">
        <v>7756</v>
      </c>
      <c r="C2854" s="305" t="s">
        <v>2352</v>
      </c>
      <c r="D2854" s="307">
        <v>2897.75</v>
      </c>
    </row>
    <row r="2855" spans="1:4" ht="9" customHeight="1">
      <c r="A2855" s="305" t="s">
        <v>16607</v>
      </c>
      <c r="B2855" s="306" t="s">
        <v>7757</v>
      </c>
      <c r="C2855" s="305" t="s">
        <v>2352</v>
      </c>
      <c r="D2855" s="307">
        <v>2506.0300000000002</v>
      </c>
    </row>
    <row r="2856" spans="1:4" ht="9" customHeight="1">
      <c r="A2856" s="305" t="s">
        <v>16608</v>
      </c>
      <c r="B2856" s="306" t="s">
        <v>7758</v>
      </c>
      <c r="C2856" s="305" t="s">
        <v>2352</v>
      </c>
      <c r="D2856" s="307">
        <v>3418.15</v>
      </c>
    </row>
    <row r="2857" spans="1:4" ht="9" customHeight="1">
      <c r="A2857" s="305" t="s">
        <v>16609</v>
      </c>
      <c r="B2857" s="306" t="s">
        <v>7759</v>
      </c>
      <c r="C2857" s="305" t="s">
        <v>2352</v>
      </c>
      <c r="D2857" s="307">
        <v>2968.87</v>
      </c>
    </row>
    <row r="2858" spans="1:4" ht="9" customHeight="1">
      <c r="A2858" s="305" t="s">
        <v>16610</v>
      </c>
      <c r="B2858" s="306" t="s">
        <v>7760</v>
      </c>
      <c r="C2858" s="305" t="s">
        <v>2352</v>
      </c>
      <c r="D2858" s="307">
        <v>4229.03</v>
      </c>
    </row>
    <row r="2859" spans="1:4" ht="9" customHeight="1">
      <c r="A2859" s="305" t="s">
        <v>16611</v>
      </c>
      <c r="B2859" s="306" t="s">
        <v>7761</v>
      </c>
      <c r="C2859" s="305" t="s">
        <v>2352</v>
      </c>
      <c r="D2859" s="307">
        <v>3692.71</v>
      </c>
    </row>
    <row r="2860" spans="1:4" ht="9" customHeight="1">
      <c r="A2860" s="305" t="s">
        <v>16612</v>
      </c>
      <c r="B2860" s="306" t="s">
        <v>7762</v>
      </c>
      <c r="C2860" s="305" t="s">
        <v>2352</v>
      </c>
      <c r="D2860" s="307">
        <v>2039.31</v>
      </c>
    </row>
    <row r="2861" spans="1:4" ht="9" customHeight="1">
      <c r="A2861" s="305" t="s">
        <v>16613</v>
      </c>
      <c r="B2861" s="306" t="s">
        <v>7763</v>
      </c>
      <c r="C2861" s="305" t="s">
        <v>2352</v>
      </c>
      <c r="D2861" s="307">
        <v>1764.13</v>
      </c>
    </row>
    <row r="2862" spans="1:4" ht="9" customHeight="1">
      <c r="A2862" s="305" t="s">
        <v>16614</v>
      </c>
      <c r="B2862" s="306" t="s">
        <v>7764</v>
      </c>
      <c r="C2862" s="305" t="s">
        <v>2352</v>
      </c>
      <c r="D2862" s="307">
        <v>2014.19</v>
      </c>
    </row>
    <row r="2863" spans="1:4" ht="9" customHeight="1">
      <c r="A2863" s="305" t="s">
        <v>16615</v>
      </c>
      <c r="B2863" s="306" t="s">
        <v>7765</v>
      </c>
      <c r="C2863" s="305" t="s">
        <v>2352</v>
      </c>
      <c r="D2863" s="307">
        <v>1747.43</v>
      </c>
    </row>
    <row r="2864" spans="1:4" ht="9" customHeight="1">
      <c r="A2864" s="305" t="s">
        <v>16616</v>
      </c>
      <c r="B2864" s="306" t="s">
        <v>7766</v>
      </c>
      <c r="C2864" s="305" t="s">
        <v>2352</v>
      </c>
      <c r="D2864" s="307">
        <v>2641.64</v>
      </c>
    </row>
    <row r="2865" spans="1:4" ht="9" customHeight="1">
      <c r="A2865" s="305" t="s">
        <v>16617</v>
      </c>
      <c r="B2865" s="306" t="s">
        <v>7767</v>
      </c>
      <c r="C2865" s="305" t="s">
        <v>2352</v>
      </c>
      <c r="D2865" s="307">
        <v>2272.39</v>
      </c>
    </row>
    <row r="2866" spans="1:4" ht="9" customHeight="1">
      <c r="A2866" s="305" t="s">
        <v>16618</v>
      </c>
      <c r="B2866" s="306" t="s">
        <v>7768</v>
      </c>
      <c r="C2866" s="305" t="s">
        <v>2352</v>
      </c>
      <c r="D2866" s="307">
        <v>3266.25</v>
      </c>
    </row>
    <row r="2867" spans="1:4" ht="9" customHeight="1">
      <c r="A2867" s="305" t="s">
        <v>16619</v>
      </c>
      <c r="B2867" s="306" t="s">
        <v>7769</v>
      </c>
      <c r="C2867" s="305" t="s">
        <v>2352</v>
      </c>
      <c r="D2867" s="307">
        <v>2818.38</v>
      </c>
    </row>
    <row r="2868" spans="1:4" ht="9" customHeight="1">
      <c r="A2868" s="305" t="s">
        <v>16620</v>
      </c>
      <c r="B2868" s="306" t="s">
        <v>7770</v>
      </c>
      <c r="C2868" s="305" t="s">
        <v>2352</v>
      </c>
      <c r="D2868" s="307">
        <v>3808.66</v>
      </c>
    </row>
    <row r="2869" spans="1:4" ht="9" customHeight="1">
      <c r="A2869" s="305" t="s">
        <v>16621</v>
      </c>
      <c r="B2869" s="306" t="s">
        <v>7771</v>
      </c>
      <c r="C2869" s="305" t="s">
        <v>2352</v>
      </c>
      <c r="D2869" s="307">
        <v>3300.41</v>
      </c>
    </row>
    <row r="2870" spans="1:4" ht="9" customHeight="1">
      <c r="A2870" s="305" t="s">
        <v>16622</v>
      </c>
      <c r="B2870" s="306" t="s">
        <v>7772</v>
      </c>
      <c r="C2870" s="305" t="s">
        <v>2352</v>
      </c>
      <c r="D2870" s="307">
        <v>4660.92</v>
      </c>
    </row>
    <row r="2871" spans="1:4" ht="9" customHeight="1">
      <c r="A2871" s="305" t="s">
        <v>16623</v>
      </c>
      <c r="B2871" s="306" t="s">
        <v>7773</v>
      </c>
      <c r="C2871" s="305" t="s">
        <v>2352</v>
      </c>
      <c r="D2871" s="307">
        <v>4058.6</v>
      </c>
    </row>
    <row r="2872" spans="1:4" ht="9" customHeight="1">
      <c r="A2872" s="305" t="s">
        <v>16624</v>
      </c>
      <c r="B2872" s="306" t="s">
        <v>7774</v>
      </c>
      <c r="C2872" s="305" t="s">
        <v>5115</v>
      </c>
      <c r="D2872" s="307">
        <v>145.99</v>
      </c>
    </row>
    <row r="2873" spans="1:4" ht="9" customHeight="1">
      <c r="A2873" s="305" t="s">
        <v>16625</v>
      </c>
      <c r="B2873" s="306" t="s">
        <v>7775</v>
      </c>
      <c r="C2873" s="305" t="s">
        <v>5115</v>
      </c>
      <c r="D2873" s="307">
        <v>16.41</v>
      </c>
    </row>
    <row r="2874" spans="1:4" ht="9" customHeight="1">
      <c r="A2874" s="305" t="s">
        <v>16626</v>
      </c>
      <c r="B2874" s="306" t="s">
        <v>7776</v>
      </c>
      <c r="C2874" s="305" t="s">
        <v>5115</v>
      </c>
      <c r="D2874" s="307">
        <v>124.61</v>
      </c>
    </row>
    <row r="2875" spans="1:4" ht="9" customHeight="1">
      <c r="A2875" s="305" t="s">
        <v>16627</v>
      </c>
      <c r="B2875" s="306" t="s">
        <v>7777</v>
      </c>
      <c r="C2875" s="305" t="s">
        <v>5115</v>
      </c>
      <c r="D2875" s="307">
        <v>66.739999999999995</v>
      </c>
    </row>
    <row r="2876" spans="1:4" ht="9" customHeight="1">
      <c r="A2876" s="305" t="s">
        <v>16628</v>
      </c>
      <c r="B2876" s="306" t="s">
        <v>7778</v>
      </c>
      <c r="C2876" s="305" t="s">
        <v>36</v>
      </c>
      <c r="D2876" s="307">
        <v>843.79</v>
      </c>
    </row>
    <row r="2877" spans="1:4" ht="9" customHeight="1">
      <c r="A2877" s="305" t="s">
        <v>16629</v>
      </c>
      <c r="B2877" s="306" t="s">
        <v>7779</v>
      </c>
      <c r="C2877" s="305" t="s">
        <v>36</v>
      </c>
      <c r="D2877" s="307">
        <v>1304.43</v>
      </c>
    </row>
    <row r="2878" spans="1:4" ht="9" customHeight="1">
      <c r="A2878" s="305" t="s">
        <v>16630</v>
      </c>
      <c r="B2878" s="306" t="s">
        <v>7780</v>
      </c>
      <c r="C2878" s="305" t="s">
        <v>36</v>
      </c>
      <c r="D2878" s="307">
        <v>1693.95</v>
      </c>
    </row>
    <row r="2879" spans="1:4" ht="9" customHeight="1">
      <c r="A2879" s="305" t="s">
        <v>16631</v>
      </c>
      <c r="B2879" s="306" t="s">
        <v>7781</v>
      </c>
      <c r="C2879" s="305" t="s">
        <v>36</v>
      </c>
      <c r="D2879" s="307">
        <v>2258.9</v>
      </c>
    </row>
    <row r="2880" spans="1:4" ht="9" customHeight="1">
      <c r="A2880" s="305" t="s">
        <v>16632</v>
      </c>
      <c r="B2880" s="306" t="s">
        <v>7782</v>
      </c>
      <c r="C2880" s="305" t="s">
        <v>36</v>
      </c>
      <c r="D2880" s="307">
        <v>440.26</v>
      </c>
    </row>
    <row r="2881" spans="1:4" ht="9" customHeight="1">
      <c r="A2881" s="305" t="s">
        <v>16633</v>
      </c>
      <c r="B2881" s="306" t="s">
        <v>7783</v>
      </c>
      <c r="C2881" s="305" t="s">
        <v>36</v>
      </c>
      <c r="D2881" s="307">
        <v>956.25</v>
      </c>
    </row>
    <row r="2882" spans="1:4" ht="9" customHeight="1">
      <c r="A2882" s="305" t="s">
        <v>16634</v>
      </c>
      <c r="B2882" s="306" t="s">
        <v>7784</v>
      </c>
      <c r="C2882" s="305" t="s">
        <v>36</v>
      </c>
      <c r="D2882" s="307">
        <v>1879.01</v>
      </c>
    </row>
    <row r="2883" spans="1:4" ht="9" customHeight="1">
      <c r="A2883" s="305" t="s">
        <v>16635</v>
      </c>
      <c r="B2883" s="306" t="s">
        <v>7785</v>
      </c>
      <c r="C2883" s="305" t="s">
        <v>36</v>
      </c>
      <c r="D2883" s="307">
        <v>573.33000000000004</v>
      </c>
    </row>
    <row r="2884" spans="1:4" ht="9" customHeight="1">
      <c r="A2884" s="305" t="s">
        <v>16636</v>
      </c>
      <c r="B2884" s="306" t="s">
        <v>7786</v>
      </c>
      <c r="C2884" s="305" t="s">
        <v>36</v>
      </c>
      <c r="D2884" s="307">
        <v>699.74</v>
      </c>
    </row>
    <row r="2885" spans="1:4" ht="9" customHeight="1">
      <c r="A2885" s="305" t="s">
        <v>16637</v>
      </c>
      <c r="B2885" s="306" t="s">
        <v>7787</v>
      </c>
      <c r="C2885" s="305" t="s">
        <v>36</v>
      </c>
      <c r="D2885" s="307">
        <v>876.65</v>
      </c>
    </row>
    <row r="2886" spans="1:4" ht="9" customHeight="1">
      <c r="A2886" s="305" t="s">
        <v>16638</v>
      </c>
      <c r="B2886" s="306" t="s">
        <v>7788</v>
      </c>
      <c r="C2886" s="305" t="s">
        <v>36</v>
      </c>
      <c r="D2886" s="307">
        <v>293.55</v>
      </c>
    </row>
    <row r="2887" spans="1:4" ht="9" customHeight="1">
      <c r="A2887" s="305" t="s">
        <v>16639</v>
      </c>
      <c r="B2887" s="306" t="s">
        <v>7789</v>
      </c>
      <c r="C2887" s="305" t="s">
        <v>36</v>
      </c>
      <c r="D2887" s="307">
        <v>314.47000000000003</v>
      </c>
    </row>
    <row r="2888" spans="1:4" ht="9" customHeight="1">
      <c r="A2888" s="305" t="s">
        <v>16640</v>
      </c>
      <c r="B2888" s="306" t="s">
        <v>7790</v>
      </c>
      <c r="C2888" s="305" t="s">
        <v>36</v>
      </c>
      <c r="D2888" s="307">
        <v>271.97000000000003</v>
      </c>
    </row>
    <row r="2889" spans="1:4" ht="9" customHeight="1">
      <c r="A2889" s="305" t="s">
        <v>16641</v>
      </c>
      <c r="B2889" s="306" t="s">
        <v>7791</v>
      </c>
      <c r="C2889" s="305" t="s">
        <v>36</v>
      </c>
      <c r="D2889" s="307">
        <v>403.57</v>
      </c>
    </row>
    <row r="2890" spans="1:4" ht="9" customHeight="1">
      <c r="A2890" s="305" t="s">
        <v>16642</v>
      </c>
      <c r="B2890" s="306" t="s">
        <v>7792</v>
      </c>
      <c r="C2890" s="305" t="s">
        <v>36</v>
      </c>
      <c r="D2890" s="307">
        <v>426.16</v>
      </c>
    </row>
    <row r="2891" spans="1:4" ht="9" customHeight="1">
      <c r="A2891" s="305" t="s">
        <v>16643</v>
      </c>
      <c r="B2891" s="306" t="s">
        <v>7793</v>
      </c>
      <c r="C2891" s="305" t="s">
        <v>36</v>
      </c>
      <c r="D2891" s="307">
        <v>692.87</v>
      </c>
    </row>
    <row r="2892" spans="1:4" ht="9" customHeight="1">
      <c r="A2892" s="305" t="s">
        <v>16644</v>
      </c>
      <c r="B2892" s="306" t="s">
        <v>7794</v>
      </c>
      <c r="C2892" s="305" t="s">
        <v>36</v>
      </c>
      <c r="D2892" s="307">
        <v>715.46</v>
      </c>
    </row>
    <row r="2893" spans="1:4" ht="9" customHeight="1">
      <c r="A2893" s="305" t="s">
        <v>16645</v>
      </c>
      <c r="B2893" s="306" t="s">
        <v>7795</v>
      </c>
      <c r="C2893" s="305" t="s">
        <v>36</v>
      </c>
      <c r="D2893" s="307">
        <v>711.01</v>
      </c>
    </row>
    <row r="2894" spans="1:4" ht="9" customHeight="1">
      <c r="A2894" s="305" t="s">
        <v>16646</v>
      </c>
      <c r="B2894" s="306" t="s">
        <v>7796</v>
      </c>
      <c r="C2894" s="305" t="s">
        <v>36</v>
      </c>
      <c r="D2894" s="307">
        <v>765.67</v>
      </c>
    </row>
    <row r="2895" spans="1:4" ht="9" customHeight="1">
      <c r="A2895" s="305" t="s">
        <v>16647</v>
      </c>
      <c r="B2895" s="306" t="s">
        <v>7797</v>
      </c>
      <c r="C2895" s="305" t="s">
        <v>36</v>
      </c>
      <c r="D2895" s="307">
        <v>713.9</v>
      </c>
    </row>
    <row r="2896" spans="1:4" ht="9" customHeight="1">
      <c r="A2896" s="305" t="s">
        <v>16648</v>
      </c>
      <c r="B2896" s="306" t="s">
        <v>7798</v>
      </c>
      <c r="C2896" s="305" t="s">
        <v>36</v>
      </c>
      <c r="D2896" s="307">
        <v>769</v>
      </c>
    </row>
    <row r="2897" spans="1:4" ht="9" customHeight="1">
      <c r="A2897" s="305" t="s">
        <v>16649</v>
      </c>
      <c r="B2897" s="306" t="s">
        <v>7799</v>
      </c>
      <c r="C2897" s="305" t="s">
        <v>36</v>
      </c>
      <c r="D2897" s="307">
        <v>786.87</v>
      </c>
    </row>
    <row r="2898" spans="1:4" ht="9" customHeight="1">
      <c r="A2898" s="305" t="s">
        <v>16650</v>
      </c>
      <c r="B2898" s="306" t="s">
        <v>7800</v>
      </c>
      <c r="C2898" s="305" t="s">
        <v>36</v>
      </c>
      <c r="D2898" s="307">
        <v>850.66</v>
      </c>
    </row>
    <row r="2899" spans="1:4" ht="9" customHeight="1">
      <c r="A2899" s="305" t="s">
        <v>16651</v>
      </c>
      <c r="B2899" s="306" t="s">
        <v>7801</v>
      </c>
      <c r="C2899" s="305" t="s">
        <v>36</v>
      </c>
      <c r="D2899" s="307">
        <v>1006.04</v>
      </c>
    </row>
    <row r="2900" spans="1:4" ht="18" customHeight="1">
      <c r="A2900" s="305" t="s">
        <v>16652</v>
      </c>
      <c r="B2900" s="306" t="s">
        <v>7802</v>
      </c>
      <c r="C2900" s="305" t="s">
        <v>36</v>
      </c>
      <c r="D2900" s="307">
        <v>1078.54</v>
      </c>
    </row>
    <row r="2901" spans="1:4" ht="18" customHeight="1">
      <c r="A2901" s="305" t="s">
        <v>16653</v>
      </c>
      <c r="B2901" s="306" t="s">
        <v>7803</v>
      </c>
      <c r="C2901" s="305" t="s">
        <v>36</v>
      </c>
      <c r="D2901" s="307">
        <v>931.85</v>
      </c>
    </row>
    <row r="2902" spans="1:4" ht="18" customHeight="1">
      <c r="A2902" s="305" t="s">
        <v>16654</v>
      </c>
      <c r="B2902" s="306" t="s">
        <v>7804</v>
      </c>
      <c r="C2902" s="305" t="s">
        <v>36</v>
      </c>
      <c r="D2902" s="307">
        <v>991.3</v>
      </c>
    </row>
    <row r="2903" spans="1:4" ht="18" customHeight="1">
      <c r="A2903" s="305" t="s">
        <v>16655</v>
      </c>
      <c r="B2903" s="306" t="s">
        <v>7805</v>
      </c>
      <c r="C2903" s="305" t="s">
        <v>36</v>
      </c>
      <c r="D2903" s="307">
        <v>1115.04</v>
      </c>
    </row>
    <row r="2904" spans="1:4" ht="18" customHeight="1">
      <c r="A2904" s="305" t="s">
        <v>16656</v>
      </c>
      <c r="B2904" s="306" t="s">
        <v>7806</v>
      </c>
      <c r="C2904" s="305" t="s">
        <v>36</v>
      </c>
      <c r="D2904" s="307">
        <v>1191.9000000000001</v>
      </c>
    </row>
    <row r="2905" spans="1:4" ht="18" customHeight="1">
      <c r="A2905" s="305" t="s">
        <v>16657</v>
      </c>
      <c r="B2905" s="306" t="s">
        <v>7807</v>
      </c>
      <c r="C2905" s="305" t="s">
        <v>36</v>
      </c>
      <c r="D2905" s="307">
        <v>4267.59</v>
      </c>
    </row>
    <row r="2906" spans="1:4" ht="18" customHeight="1">
      <c r="A2906" s="305" t="s">
        <v>16658</v>
      </c>
      <c r="B2906" s="306" t="s">
        <v>7808</v>
      </c>
      <c r="C2906" s="305" t="s">
        <v>36</v>
      </c>
      <c r="D2906" s="307">
        <v>4343.1400000000003</v>
      </c>
    </row>
    <row r="2907" spans="1:4" ht="18" customHeight="1">
      <c r="A2907" s="305" t="s">
        <v>16659</v>
      </c>
      <c r="B2907" s="306" t="s">
        <v>7809</v>
      </c>
      <c r="C2907" s="305" t="s">
        <v>36</v>
      </c>
      <c r="D2907" s="307">
        <v>133.49</v>
      </c>
    </row>
    <row r="2908" spans="1:4" ht="18" customHeight="1">
      <c r="A2908" s="305" t="s">
        <v>16660</v>
      </c>
      <c r="B2908" s="306" t="s">
        <v>7810</v>
      </c>
      <c r="C2908" s="305" t="s">
        <v>36</v>
      </c>
      <c r="D2908" s="307">
        <v>157.69</v>
      </c>
    </row>
    <row r="2909" spans="1:4" ht="18" customHeight="1">
      <c r="A2909" s="305" t="s">
        <v>16661</v>
      </c>
      <c r="B2909" s="306" t="s">
        <v>7811</v>
      </c>
      <c r="C2909" s="305" t="s">
        <v>36</v>
      </c>
      <c r="D2909" s="307">
        <v>189.22</v>
      </c>
    </row>
    <row r="2910" spans="1:4" ht="18" customHeight="1">
      <c r="A2910" s="305" t="s">
        <v>16662</v>
      </c>
      <c r="B2910" s="306" t="s">
        <v>7812</v>
      </c>
      <c r="C2910" s="305" t="s">
        <v>36</v>
      </c>
      <c r="D2910" s="307">
        <v>215.86</v>
      </c>
    </row>
    <row r="2911" spans="1:4" ht="18" customHeight="1">
      <c r="A2911" s="305" t="s">
        <v>16663</v>
      </c>
      <c r="B2911" s="306" t="s">
        <v>7813</v>
      </c>
      <c r="C2911" s="305" t="s">
        <v>36</v>
      </c>
      <c r="D2911" s="307">
        <v>242.51</v>
      </c>
    </row>
    <row r="2912" spans="1:4" ht="18" customHeight="1">
      <c r="A2912" s="305" t="s">
        <v>16664</v>
      </c>
      <c r="B2912" s="306" t="s">
        <v>7814</v>
      </c>
      <c r="C2912" s="305" t="s">
        <v>36</v>
      </c>
      <c r="D2912" s="307">
        <v>300.68</v>
      </c>
    </row>
    <row r="2913" spans="1:4" ht="18" customHeight="1">
      <c r="A2913" s="305" t="s">
        <v>16665</v>
      </c>
      <c r="B2913" s="306" t="s">
        <v>7815</v>
      </c>
      <c r="C2913" s="305" t="s">
        <v>36</v>
      </c>
      <c r="D2913" s="307">
        <v>351.52</v>
      </c>
    </row>
    <row r="2914" spans="1:4" ht="18" customHeight="1">
      <c r="A2914" s="305" t="s">
        <v>16666</v>
      </c>
      <c r="B2914" s="306" t="s">
        <v>7816</v>
      </c>
      <c r="C2914" s="305" t="s">
        <v>36</v>
      </c>
      <c r="D2914" s="307">
        <v>52.68</v>
      </c>
    </row>
    <row r="2915" spans="1:4" ht="18" customHeight="1">
      <c r="A2915" s="305" t="s">
        <v>16667</v>
      </c>
      <c r="B2915" s="306" t="s">
        <v>7817</v>
      </c>
      <c r="C2915" s="305" t="s">
        <v>36</v>
      </c>
      <c r="D2915" s="307">
        <v>41.65</v>
      </c>
    </row>
    <row r="2916" spans="1:4" ht="18" customHeight="1">
      <c r="A2916" s="305" t="s">
        <v>16668</v>
      </c>
      <c r="B2916" s="306" t="s">
        <v>7818</v>
      </c>
      <c r="C2916" s="305" t="s">
        <v>36</v>
      </c>
      <c r="D2916" s="307">
        <v>67.86</v>
      </c>
    </row>
    <row r="2917" spans="1:4" ht="18" customHeight="1">
      <c r="A2917" s="305" t="s">
        <v>16669</v>
      </c>
      <c r="B2917" s="306" t="s">
        <v>7819</v>
      </c>
      <c r="C2917" s="305" t="s">
        <v>36</v>
      </c>
      <c r="D2917" s="307">
        <v>52.62</v>
      </c>
    </row>
    <row r="2918" spans="1:4" ht="18" customHeight="1">
      <c r="A2918" s="305" t="s">
        <v>16670</v>
      </c>
      <c r="B2918" s="306" t="s">
        <v>7820</v>
      </c>
      <c r="C2918" s="305" t="s">
        <v>2352</v>
      </c>
      <c r="D2918" s="307">
        <v>1452.96</v>
      </c>
    </row>
    <row r="2919" spans="1:4" ht="18" customHeight="1">
      <c r="A2919" s="305" t="s">
        <v>16671</v>
      </c>
      <c r="B2919" s="306" t="s">
        <v>7821</v>
      </c>
      <c r="C2919" s="305" t="s">
        <v>2352</v>
      </c>
      <c r="D2919" s="307">
        <v>1406.54</v>
      </c>
    </row>
    <row r="2920" spans="1:4" ht="18" customHeight="1">
      <c r="A2920" s="305" t="s">
        <v>16672</v>
      </c>
      <c r="B2920" s="306" t="s">
        <v>7822</v>
      </c>
      <c r="C2920" s="305" t="s">
        <v>2352</v>
      </c>
      <c r="D2920" s="307">
        <v>1683.47</v>
      </c>
    </row>
    <row r="2921" spans="1:4" ht="18" customHeight="1">
      <c r="A2921" s="305" t="s">
        <v>16673</v>
      </c>
      <c r="B2921" s="306" t="s">
        <v>7823</v>
      </c>
      <c r="C2921" s="305" t="s">
        <v>2352</v>
      </c>
      <c r="D2921" s="307">
        <v>1628.01</v>
      </c>
    </row>
    <row r="2922" spans="1:4" ht="18" customHeight="1">
      <c r="A2922" s="305" t="s">
        <v>16674</v>
      </c>
      <c r="B2922" s="306" t="s">
        <v>7824</v>
      </c>
      <c r="C2922" s="305" t="s">
        <v>2352</v>
      </c>
      <c r="D2922" s="307">
        <v>1908.01</v>
      </c>
    </row>
    <row r="2923" spans="1:4" ht="18" customHeight="1">
      <c r="A2923" s="305" t="s">
        <v>16675</v>
      </c>
      <c r="B2923" s="306" t="s">
        <v>7825</v>
      </c>
      <c r="C2923" s="305" t="s">
        <v>2352</v>
      </c>
      <c r="D2923" s="307">
        <v>1845.16</v>
      </c>
    </row>
    <row r="2924" spans="1:4" ht="18" customHeight="1">
      <c r="A2924" s="305" t="s">
        <v>16676</v>
      </c>
      <c r="B2924" s="306" t="s">
        <v>7826</v>
      </c>
      <c r="C2924" s="305" t="s">
        <v>2352</v>
      </c>
      <c r="D2924" s="307">
        <v>2138.5</v>
      </c>
    </row>
    <row r="2925" spans="1:4" ht="18" customHeight="1">
      <c r="A2925" s="305" t="s">
        <v>16677</v>
      </c>
      <c r="B2925" s="306" t="s">
        <v>7827</v>
      </c>
      <c r="C2925" s="305" t="s">
        <v>2352</v>
      </c>
      <c r="D2925" s="307">
        <v>2066.6</v>
      </c>
    </row>
    <row r="2926" spans="1:4" ht="18" customHeight="1">
      <c r="A2926" s="305" t="s">
        <v>16678</v>
      </c>
      <c r="B2926" s="306" t="s">
        <v>7828</v>
      </c>
      <c r="C2926" s="305" t="s">
        <v>2352</v>
      </c>
      <c r="D2926" s="307">
        <v>2363.0300000000002</v>
      </c>
    </row>
    <row r="2927" spans="1:4" ht="18" customHeight="1">
      <c r="A2927" s="305" t="s">
        <v>16679</v>
      </c>
      <c r="B2927" s="306" t="s">
        <v>7829</v>
      </c>
      <c r="C2927" s="305" t="s">
        <v>2352</v>
      </c>
      <c r="D2927" s="307">
        <v>2283.7399999999998</v>
      </c>
    </row>
    <row r="2928" spans="1:4" ht="18" customHeight="1">
      <c r="A2928" s="305" t="s">
        <v>16680</v>
      </c>
      <c r="B2928" s="306" t="s">
        <v>7830</v>
      </c>
      <c r="C2928" s="305" t="s">
        <v>2352</v>
      </c>
      <c r="D2928" s="307">
        <v>2593.5500000000002</v>
      </c>
    </row>
    <row r="2929" spans="1:4" ht="18" customHeight="1">
      <c r="A2929" s="305" t="s">
        <v>16681</v>
      </c>
      <c r="B2929" s="306" t="s">
        <v>7831</v>
      </c>
      <c r="C2929" s="305" t="s">
        <v>2352</v>
      </c>
      <c r="D2929" s="307">
        <v>2505.21</v>
      </c>
    </row>
    <row r="2930" spans="1:4" ht="18" customHeight="1">
      <c r="A2930" s="305" t="s">
        <v>16682</v>
      </c>
      <c r="B2930" s="306" t="s">
        <v>7832</v>
      </c>
      <c r="C2930" s="305" t="s">
        <v>2352</v>
      </c>
      <c r="D2930" s="307">
        <v>2818.09</v>
      </c>
    </row>
    <row r="2931" spans="1:4" ht="9" customHeight="1">
      <c r="A2931" s="305" t="s">
        <v>16683</v>
      </c>
      <c r="B2931" s="306" t="s">
        <v>7833</v>
      </c>
      <c r="C2931" s="305" t="s">
        <v>2352</v>
      </c>
      <c r="D2931" s="307">
        <v>2722.36</v>
      </c>
    </row>
    <row r="2932" spans="1:4" ht="9" customHeight="1">
      <c r="A2932" s="305" t="s">
        <v>16684</v>
      </c>
      <c r="B2932" s="306" t="s">
        <v>7834</v>
      </c>
      <c r="C2932" s="305" t="s">
        <v>5115</v>
      </c>
      <c r="D2932" s="307">
        <v>63.94</v>
      </c>
    </row>
    <row r="2933" spans="1:4" ht="9" customHeight="1">
      <c r="A2933" s="305" t="s">
        <v>16685</v>
      </c>
      <c r="B2933" s="306" t="s">
        <v>7835</v>
      </c>
      <c r="C2933" s="305" t="s">
        <v>36</v>
      </c>
      <c r="D2933" s="307">
        <v>22.79</v>
      </c>
    </row>
    <row r="2934" spans="1:4" ht="9" customHeight="1">
      <c r="A2934" s="305" t="s">
        <v>16686</v>
      </c>
      <c r="B2934" s="306" t="s">
        <v>7836</v>
      </c>
      <c r="C2934" s="305" t="s">
        <v>36</v>
      </c>
      <c r="D2934" s="307">
        <v>19.09</v>
      </c>
    </row>
    <row r="2935" spans="1:4" ht="9" customHeight="1">
      <c r="A2935" s="305" t="s">
        <v>16687</v>
      </c>
      <c r="B2935" s="306" t="s">
        <v>7837</v>
      </c>
      <c r="C2935" s="305" t="s">
        <v>36</v>
      </c>
      <c r="D2935" s="307">
        <v>193.52</v>
      </c>
    </row>
    <row r="2936" spans="1:4" ht="9" customHeight="1">
      <c r="A2936" s="305" t="s">
        <v>16688</v>
      </c>
      <c r="B2936" s="306" t="s">
        <v>7838</v>
      </c>
      <c r="C2936" s="305" t="s">
        <v>36</v>
      </c>
      <c r="D2936" s="307">
        <v>157.02000000000001</v>
      </c>
    </row>
    <row r="2937" spans="1:4" ht="9" customHeight="1">
      <c r="A2937" s="305" t="s">
        <v>16689</v>
      </c>
      <c r="B2937" s="306" t="s">
        <v>7839</v>
      </c>
      <c r="C2937" s="305" t="s">
        <v>36</v>
      </c>
      <c r="D2937" s="307">
        <v>262.04000000000002</v>
      </c>
    </row>
    <row r="2938" spans="1:4" ht="9" customHeight="1">
      <c r="A2938" s="305" t="s">
        <v>16690</v>
      </c>
      <c r="B2938" s="306" t="s">
        <v>7840</v>
      </c>
      <c r="C2938" s="305" t="s">
        <v>36</v>
      </c>
      <c r="D2938" s="307">
        <v>225.53</v>
      </c>
    </row>
    <row r="2939" spans="1:4" ht="9" customHeight="1">
      <c r="A2939" s="305" t="s">
        <v>16691</v>
      </c>
      <c r="B2939" s="306" t="s">
        <v>7841</v>
      </c>
      <c r="C2939" s="305" t="s">
        <v>36</v>
      </c>
      <c r="D2939" s="307">
        <v>411.57</v>
      </c>
    </row>
    <row r="2940" spans="1:4" ht="9" customHeight="1">
      <c r="A2940" s="305" t="s">
        <v>16692</v>
      </c>
      <c r="B2940" s="306" t="s">
        <v>7842</v>
      </c>
      <c r="C2940" s="305" t="s">
        <v>36</v>
      </c>
      <c r="D2940" s="307">
        <v>328.73</v>
      </c>
    </row>
    <row r="2941" spans="1:4" ht="9" customHeight="1">
      <c r="A2941" s="305" t="s">
        <v>16693</v>
      </c>
      <c r="B2941" s="306" t="s">
        <v>7843</v>
      </c>
      <c r="C2941" s="305" t="s">
        <v>36</v>
      </c>
      <c r="D2941" s="307">
        <v>601.26</v>
      </c>
    </row>
    <row r="2942" spans="1:4" ht="9" customHeight="1">
      <c r="A2942" s="305" t="s">
        <v>16694</v>
      </c>
      <c r="B2942" s="306" t="s">
        <v>7844</v>
      </c>
      <c r="C2942" s="305" t="s">
        <v>36</v>
      </c>
      <c r="D2942" s="307">
        <v>518.41999999999996</v>
      </c>
    </row>
    <row r="2943" spans="1:4" ht="9" customHeight="1">
      <c r="A2943" s="305" t="s">
        <v>16695</v>
      </c>
      <c r="B2943" s="306" t="s">
        <v>7845</v>
      </c>
      <c r="C2943" s="305" t="s">
        <v>36</v>
      </c>
      <c r="D2943" s="307">
        <v>576.38</v>
      </c>
    </row>
    <row r="2944" spans="1:4" ht="9" customHeight="1">
      <c r="A2944" s="305" t="s">
        <v>16696</v>
      </c>
      <c r="B2944" s="306" t="s">
        <v>7846</v>
      </c>
      <c r="C2944" s="305" t="s">
        <v>36</v>
      </c>
      <c r="D2944" s="307">
        <v>461.25</v>
      </c>
    </row>
    <row r="2945" spans="1:4" ht="9" customHeight="1">
      <c r="A2945" s="305" t="s">
        <v>16697</v>
      </c>
      <c r="B2945" s="306" t="s">
        <v>7847</v>
      </c>
      <c r="C2945" s="305" t="s">
        <v>36</v>
      </c>
      <c r="D2945" s="307">
        <v>803.66</v>
      </c>
    </row>
    <row r="2946" spans="1:4" ht="9" customHeight="1">
      <c r="A2946" s="305" t="s">
        <v>16698</v>
      </c>
      <c r="B2946" s="306" t="s">
        <v>7848</v>
      </c>
      <c r="C2946" s="305" t="s">
        <v>36</v>
      </c>
      <c r="D2946" s="307">
        <v>688.53</v>
      </c>
    </row>
    <row r="2947" spans="1:4" ht="9" customHeight="1">
      <c r="A2947" s="305" t="s">
        <v>16699</v>
      </c>
      <c r="B2947" s="306" t="s">
        <v>7849</v>
      </c>
      <c r="C2947" s="305" t="s">
        <v>36</v>
      </c>
      <c r="D2947" s="307">
        <v>750.41</v>
      </c>
    </row>
    <row r="2948" spans="1:4" ht="9" customHeight="1">
      <c r="A2948" s="305" t="s">
        <v>16700</v>
      </c>
      <c r="B2948" s="306" t="s">
        <v>7850</v>
      </c>
      <c r="C2948" s="305" t="s">
        <v>36</v>
      </c>
      <c r="D2948" s="307">
        <v>600.17999999999995</v>
      </c>
    </row>
    <row r="2949" spans="1:4" ht="9" customHeight="1">
      <c r="A2949" s="305" t="s">
        <v>16701</v>
      </c>
      <c r="B2949" s="306" t="s">
        <v>7851</v>
      </c>
      <c r="C2949" s="305" t="s">
        <v>36</v>
      </c>
      <c r="D2949" s="307">
        <v>1016.7</v>
      </c>
    </row>
    <row r="2950" spans="1:4" ht="9" customHeight="1">
      <c r="A2950" s="305" t="s">
        <v>16702</v>
      </c>
      <c r="B2950" s="306" t="s">
        <v>7852</v>
      </c>
      <c r="C2950" s="305" t="s">
        <v>36</v>
      </c>
      <c r="D2950" s="307">
        <v>866.47</v>
      </c>
    </row>
    <row r="2951" spans="1:4" ht="9" customHeight="1">
      <c r="A2951" s="305" t="s">
        <v>16703</v>
      </c>
      <c r="B2951" s="306" t="s">
        <v>7853</v>
      </c>
      <c r="C2951" s="305" t="s">
        <v>36</v>
      </c>
      <c r="D2951" s="307">
        <v>946.03</v>
      </c>
    </row>
    <row r="2952" spans="1:4" ht="9" customHeight="1">
      <c r="A2952" s="305" t="s">
        <v>16704</v>
      </c>
      <c r="B2952" s="306" t="s">
        <v>7854</v>
      </c>
      <c r="C2952" s="305" t="s">
        <v>36</v>
      </c>
      <c r="D2952" s="307">
        <v>757.89</v>
      </c>
    </row>
    <row r="2953" spans="1:4" ht="9" customHeight="1">
      <c r="A2953" s="305" t="s">
        <v>16705</v>
      </c>
      <c r="B2953" s="306" t="s">
        <v>7855</v>
      </c>
      <c r="C2953" s="305" t="s">
        <v>36</v>
      </c>
      <c r="D2953" s="307">
        <v>1243.08</v>
      </c>
    </row>
    <row r="2954" spans="1:4" ht="9" customHeight="1">
      <c r="A2954" s="305" t="s">
        <v>16706</v>
      </c>
      <c r="B2954" s="306" t="s">
        <v>7856</v>
      </c>
      <c r="C2954" s="305" t="s">
        <v>36</v>
      </c>
      <c r="D2954" s="307">
        <v>1054.95</v>
      </c>
    </row>
    <row r="2955" spans="1:4" ht="9" customHeight="1">
      <c r="A2955" s="305" t="s">
        <v>16707</v>
      </c>
      <c r="B2955" s="306" t="s">
        <v>7857</v>
      </c>
      <c r="C2955" s="305" t="s">
        <v>36</v>
      </c>
      <c r="D2955" s="307">
        <v>1231.1300000000001</v>
      </c>
    </row>
    <row r="2956" spans="1:4" ht="9" customHeight="1">
      <c r="A2956" s="305" t="s">
        <v>16708</v>
      </c>
      <c r="B2956" s="306" t="s">
        <v>7858</v>
      </c>
      <c r="C2956" s="305" t="s">
        <v>36</v>
      </c>
      <c r="D2956" s="307">
        <v>986.83</v>
      </c>
    </row>
    <row r="2957" spans="1:4" ht="9" customHeight="1">
      <c r="A2957" s="305" t="s">
        <v>16709</v>
      </c>
      <c r="B2957" s="306" t="s">
        <v>7859</v>
      </c>
      <c r="C2957" s="305" t="s">
        <v>36</v>
      </c>
      <c r="D2957" s="307">
        <v>1624.14</v>
      </c>
    </row>
    <row r="2958" spans="1:4" ht="9" customHeight="1">
      <c r="A2958" s="305" t="s">
        <v>16710</v>
      </c>
      <c r="B2958" s="306" t="s">
        <v>7860</v>
      </c>
      <c r="C2958" s="305" t="s">
        <v>36</v>
      </c>
      <c r="D2958" s="307">
        <v>1379.84</v>
      </c>
    </row>
    <row r="2959" spans="1:4" ht="18" customHeight="1">
      <c r="A2959" s="305" t="s">
        <v>16711</v>
      </c>
      <c r="B2959" s="306" t="s">
        <v>7861</v>
      </c>
      <c r="C2959" s="305" t="s">
        <v>36</v>
      </c>
      <c r="D2959" s="307">
        <v>1552.26</v>
      </c>
    </row>
    <row r="2960" spans="1:4" ht="18" customHeight="1">
      <c r="A2960" s="305" t="s">
        <v>16712</v>
      </c>
      <c r="B2960" s="306" t="s">
        <v>7862</v>
      </c>
      <c r="C2960" s="305" t="s">
        <v>36</v>
      </c>
      <c r="D2960" s="307">
        <v>1232.1500000000001</v>
      </c>
    </row>
    <row r="2961" spans="1:4" ht="18" customHeight="1">
      <c r="A2961" s="305" t="s">
        <v>16713</v>
      </c>
      <c r="B2961" s="306" t="s">
        <v>7863</v>
      </c>
      <c r="C2961" s="305" t="s">
        <v>36</v>
      </c>
      <c r="D2961" s="307">
        <v>1916.41</v>
      </c>
    </row>
    <row r="2962" spans="1:4" ht="18" customHeight="1">
      <c r="A2962" s="305" t="s">
        <v>16714</v>
      </c>
      <c r="B2962" s="306" t="s">
        <v>7864</v>
      </c>
      <c r="C2962" s="305" t="s">
        <v>36</v>
      </c>
      <c r="D2962" s="307">
        <v>1596.29</v>
      </c>
    </row>
    <row r="2963" spans="1:4" ht="18" customHeight="1">
      <c r="A2963" s="305" t="s">
        <v>16715</v>
      </c>
      <c r="B2963" s="306" t="s">
        <v>7865</v>
      </c>
      <c r="C2963" s="305" t="s">
        <v>36</v>
      </c>
      <c r="D2963" s="307">
        <v>2001.27</v>
      </c>
    </row>
    <row r="2964" spans="1:4" ht="18" customHeight="1">
      <c r="A2964" s="305" t="s">
        <v>16716</v>
      </c>
      <c r="B2964" s="306" t="s">
        <v>7866</v>
      </c>
      <c r="C2964" s="305" t="s">
        <v>36</v>
      </c>
      <c r="D2964" s="307">
        <v>1591.3</v>
      </c>
    </row>
    <row r="2965" spans="1:4" ht="18" customHeight="1">
      <c r="A2965" s="305" t="s">
        <v>16717</v>
      </c>
      <c r="B2965" s="306" t="s">
        <v>7867</v>
      </c>
      <c r="C2965" s="305" t="s">
        <v>36</v>
      </c>
      <c r="D2965" s="307">
        <v>2427.11</v>
      </c>
    </row>
    <row r="2966" spans="1:4" ht="9" customHeight="1">
      <c r="A2966" s="305" t="s">
        <v>16718</v>
      </c>
      <c r="B2966" s="306" t="s">
        <v>7868</v>
      </c>
      <c r="C2966" s="305" t="s">
        <v>36</v>
      </c>
      <c r="D2966" s="307">
        <v>2017.14</v>
      </c>
    </row>
    <row r="2967" spans="1:4" ht="9" customHeight="1">
      <c r="A2967" s="305" t="s">
        <v>16719</v>
      </c>
      <c r="B2967" s="306" t="s">
        <v>7869</v>
      </c>
      <c r="C2967" s="305" t="s">
        <v>36</v>
      </c>
      <c r="D2967" s="307">
        <v>2710.54</v>
      </c>
    </row>
    <row r="2968" spans="1:4" ht="9" customHeight="1">
      <c r="A2968" s="305" t="s">
        <v>16720</v>
      </c>
      <c r="B2968" s="306" t="s">
        <v>7870</v>
      </c>
      <c r="C2968" s="305" t="s">
        <v>36</v>
      </c>
      <c r="D2968" s="307">
        <v>2158.77</v>
      </c>
    </row>
    <row r="2969" spans="1:4" ht="9" customHeight="1">
      <c r="A2969" s="305" t="s">
        <v>16721</v>
      </c>
      <c r="B2969" s="306" t="s">
        <v>7871</v>
      </c>
      <c r="C2969" s="305" t="s">
        <v>36</v>
      </c>
      <c r="D2969" s="307">
        <v>3243.75</v>
      </c>
    </row>
    <row r="2970" spans="1:4" ht="9" customHeight="1">
      <c r="A2970" s="305" t="s">
        <v>16722</v>
      </c>
      <c r="B2970" s="306" t="s">
        <v>7872</v>
      </c>
      <c r="C2970" s="305" t="s">
        <v>36</v>
      </c>
      <c r="D2970" s="307">
        <v>2691.98</v>
      </c>
    </row>
    <row r="2971" spans="1:4" ht="9" customHeight="1">
      <c r="A2971" s="305" t="s">
        <v>16723</v>
      </c>
      <c r="B2971" s="306" t="s">
        <v>7873</v>
      </c>
      <c r="C2971" s="305" t="s">
        <v>36</v>
      </c>
      <c r="D2971" s="307">
        <v>226.14</v>
      </c>
    </row>
    <row r="2972" spans="1:4" ht="9" customHeight="1">
      <c r="A2972" s="305" t="s">
        <v>16724</v>
      </c>
      <c r="B2972" s="306" t="s">
        <v>7874</v>
      </c>
      <c r="C2972" s="305" t="s">
        <v>36</v>
      </c>
      <c r="D2972" s="307">
        <v>201.57</v>
      </c>
    </row>
    <row r="2973" spans="1:4" ht="9" customHeight="1">
      <c r="A2973" s="305" t="s">
        <v>16725</v>
      </c>
      <c r="B2973" s="306" t="s">
        <v>7875</v>
      </c>
      <c r="C2973" s="305" t="s">
        <v>36</v>
      </c>
      <c r="D2973" s="307">
        <v>144.65</v>
      </c>
    </row>
    <row r="2974" spans="1:4" ht="9" customHeight="1">
      <c r="A2974" s="305" t="s">
        <v>16726</v>
      </c>
      <c r="B2974" s="306" t="s">
        <v>7876</v>
      </c>
      <c r="C2974" s="305" t="s">
        <v>36</v>
      </c>
      <c r="D2974" s="307">
        <v>125.42</v>
      </c>
    </row>
    <row r="2975" spans="1:4" ht="9" customHeight="1">
      <c r="A2975" s="305" t="s">
        <v>16727</v>
      </c>
      <c r="B2975" s="306" t="s">
        <v>7877</v>
      </c>
      <c r="C2975" s="305" t="s">
        <v>36</v>
      </c>
      <c r="D2975" s="307">
        <v>225.63</v>
      </c>
    </row>
    <row r="2976" spans="1:4" ht="9" customHeight="1">
      <c r="A2976" s="305" t="s">
        <v>16728</v>
      </c>
      <c r="B2976" s="306" t="s">
        <v>7878</v>
      </c>
      <c r="C2976" s="305" t="s">
        <v>36</v>
      </c>
      <c r="D2976" s="307">
        <v>206.4</v>
      </c>
    </row>
    <row r="2977" spans="1:4" ht="9" customHeight="1">
      <c r="A2977" s="305" t="s">
        <v>16729</v>
      </c>
      <c r="B2977" s="306" t="s">
        <v>7879</v>
      </c>
      <c r="C2977" s="305" t="s">
        <v>36</v>
      </c>
      <c r="D2977" s="307">
        <v>670.7</v>
      </c>
    </row>
    <row r="2978" spans="1:4" ht="9" customHeight="1">
      <c r="A2978" s="305" t="s">
        <v>16730</v>
      </c>
      <c r="B2978" s="306" t="s">
        <v>7880</v>
      </c>
      <c r="C2978" s="305" t="s">
        <v>36</v>
      </c>
      <c r="D2978" s="307">
        <v>667.89</v>
      </c>
    </row>
    <row r="2979" spans="1:4" ht="9" customHeight="1">
      <c r="A2979" s="305" t="s">
        <v>16731</v>
      </c>
      <c r="B2979" s="306" t="s">
        <v>7881</v>
      </c>
      <c r="C2979" s="305" t="s">
        <v>36</v>
      </c>
      <c r="D2979" s="307">
        <v>464.95</v>
      </c>
    </row>
    <row r="2980" spans="1:4" ht="9" customHeight="1">
      <c r="A2980" s="305" t="s">
        <v>16732</v>
      </c>
      <c r="B2980" s="306" t="s">
        <v>7882</v>
      </c>
      <c r="C2980" s="305" t="s">
        <v>36</v>
      </c>
      <c r="D2980" s="307">
        <v>415.81</v>
      </c>
    </row>
    <row r="2981" spans="1:4" ht="9" customHeight="1">
      <c r="A2981" s="305" t="s">
        <v>16733</v>
      </c>
      <c r="B2981" s="306" t="s">
        <v>7883</v>
      </c>
      <c r="C2981" s="305" t="s">
        <v>36</v>
      </c>
      <c r="D2981" s="307">
        <v>632.59</v>
      </c>
    </row>
    <row r="2982" spans="1:4" ht="9" customHeight="1">
      <c r="A2982" s="305" t="s">
        <v>16734</v>
      </c>
      <c r="B2982" s="306" t="s">
        <v>7884</v>
      </c>
      <c r="C2982" s="305" t="s">
        <v>36</v>
      </c>
      <c r="D2982" s="307">
        <v>583.45000000000005</v>
      </c>
    </row>
    <row r="2983" spans="1:4" ht="9" customHeight="1">
      <c r="A2983" s="305" t="s">
        <v>16735</v>
      </c>
      <c r="B2983" s="306" t="s">
        <v>7885</v>
      </c>
      <c r="C2983" s="305" t="s">
        <v>36</v>
      </c>
      <c r="D2983" s="307">
        <v>526.14</v>
      </c>
    </row>
    <row r="2984" spans="1:4" ht="9" customHeight="1">
      <c r="A2984" s="305" t="s">
        <v>16736</v>
      </c>
      <c r="B2984" s="306" t="s">
        <v>7886</v>
      </c>
      <c r="C2984" s="305" t="s">
        <v>36</v>
      </c>
      <c r="D2984" s="307">
        <v>467.17</v>
      </c>
    </row>
    <row r="2985" spans="1:4" ht="9" customHeight="1">
      <c r="A2985" s="305" t="s">
        <v>16737</v>
      </c>
      <c r="B2985" s="306" t="s">
        <v>7887</v>
      </c>
      <c r="C2985" s="305" t="s">
        <v>36</v>
      </c>
      <c r="D2985" s="307">
        <v>702.82</v>
      </c>
    </row>
    <row r="2986" spans="1:4" ht="9" customHeight="1">
      <c r="A2986" s="305" t="s">
        <v>16738</v>
      </c>
      <c r="B2986" s="306" t="s">
        <v>7888</v>
      </c>
      <c r="C2986" s="305" t="s">
        <v>36</v>
      </c>
      <c r="D2986" s="307">
        <v>643.85</v>
      </c>
    </row>
    <row r="2987" spans="1:4" ht="9" customHeight="1">
      <c r="A2987" s="305" t="s">
        <v>16739</v>
      </c>
      <c r="B2987" s="306" t="s">
        <v>7889</v>
      </c>
      <c r="C2987" s="305" t="s">
        <v>2352</v>
      </c>
      <c r="D2987" s="307">
        <v>341.28</v>
      </c>
    </row>
    <row r="2988" spans="1:4" ht="9" customHeight="1">
      <c r="A2988" s="305" t="s">
        <v>16740</v>
      </c>
      <c r="B2988" s="306" t="s">
        <v>7890</v>
      </c>
      <c r="C2988" s="305" t="s">
        <v>2352</v>
      </c>
      <c r="D2988" s="307">
        <v>412.18</v>
      </c>
    </row>
    <row r="2989" spans="1:4" ht="9" customHeight="1">
      <c r="A2989" s="305" t="s">
        <v>16741</v>
      </c>
      <c r="B2989" s="306" t="s">
        <v>7891</v>
      </c>
      <c r="C2989" s="305" t="s">
        <v>2352</v>
      </c>
      <c r="D2989" s="307">
        <v>350.08</v>
      </c>
    </row>
    <row r="2990" spans="1:4" ht="9" customHeight="1">
      <c r="A2990" s="305" t="s">
        <v>16742</v>
      </c>
      <c r="B2990" s="306" t="s">
        <v>7892</v>
      </c>
      <c r="C2990" s="305" t="s">
        <v>2352</v>
      </c>
      <c r="D2990" s="307">
        <v>424.35</v>
      </c>
    </row>
    <row r="2991" spans="1:4" ht="9" customHeight="1">
      <c r="A2991" s="305" t="s">
        <v>16743</v>
      </c>
      <c r="B2991" s="306" t="s">
        <v>7893</v>
      </c>
      <c r="C2991" s="305" t="s">
        <v>2352</v>
      </c>
      <c r="D2991" s="307">
        <v>1069.33</v>
      </c>
    </row>
    <row r="2992" spans="1:4" ht="9" customHeight="1">
      <c r="A2992" s="305" t="s">
        <v>16744</v>
      </c>
      <c r="B2992" s="306" t="s">
        <v>7894</v>
      </c>
      <c r="C2992" s="305" t="s">
        <v>2352</v>
      </c>
      <c r="D2992" s="307">
        <v>1287.21</v>
      </c>
    </row>
    <row r="2993" spans="1:4" ht="9" customHeight="1">
      <c r="A2993" s="305" t="s">
        <v>16745</v>
      </c>
      <c r="B2993" s="306" t="s">
        <v>7895</v>
      </c>
      <c r="C2993" s="305" t="s">
        <v>2352</v>
      </c>
      <c r="D2993" s="307">
        <v>1498.04</v>
      </c>
    </row>
    <row r="2994" spans="1:4" ht="9" customHeight="1">
      <c r="A2994" s="305" t="s">
        <v>16746</v>
      </c>
      <c r="B2994" s="306" t="s">
        <v>7896</v>
      </c>
      <c r="C2994" s="305" t="s">
        <v>2352</v>
      </c>
      <c r="D2994" s="307">
        <v>1835.03</v>
      </c>
    </row>
    <row r="2995" spans="1:4" ht="9" customHeight="1">
      <c r="A2995" s="305" t="s">
        <v>16747</v>
      </c>
      <c r="B2995" s="306" t="s">
        <v>7897</v>
      </c>
      <c r="C2995" s="305" t="s">
        <v>2352</v>
      </c>
      <c r="D2995" s="307">
        <v>1989.57</v>
      </c>
    </row>
    <row r="2996" spans="1:4" ht="9" customHeight="1">
      <c r="A2996" s="305" t="s">
        <v>16748</v>
      </c>
      <c r="B2996" s="306" t="s">
        <v>7898</v>
      </c>
      <c r="C2996" s="305" t="s">
        <v>2352</v>
      </c>
      <c r="D2996" s="307">
        <v>2470.7399999999998</v>
      </c>
    </row>
    <row r="2997" spans="1:4" ht="9" customHeight="1">
      <c r="A2997" s="305" t="s">
        <v>16749</v>
      </c>
      <c r="B2997" s="306" t="s">
        <v>7899</v>
      </c>
      <c r="C2997" s="305" t="s">
        <v>2352</v>
      </c>
      <c r="D2997" s="307">
        <v>2513.71</v>
      </c>
    </row>
    <row r="2998" spans="1:4" ht="9" customHeight="1">
      <c r="A2998" s="305" t="s">
        <v>16750</v>
      </c>
      <c r="B2998" s="306" t="s">
        <v>7900</v>
      </c>
      <c r="C2998" s="305" t="s">
        <v>2352</v>
      </c>
      <c r="D2998" s="307">
        <v>3154.01</v>
      </c>
    </row>
    <row r="2999" spans="1:4" ht="9" customHeight="1">
      <c r="A2999" s="305" t="s">
        <v>16751</v>
      </c>
      <c r="B2999" s="306" t="s">
        <v>7901</v>
      </c>
      <c r="C2999" s="305" t="s">
        <v>2352</v>
      </c>
      <c r="D2999" s="307">
        <v>3518.75</v>
      </c>
    </row>
    <row r="3000" spans="1:4" ht="9" customHeight="1">
      <c r="A3000" s="305" t="s">
        <v>16752</v>
      </c>
      <c r="B3000" s="306" t="s">
        <v>7902</v>
      </c>
      <c r="C3000" s="305" t="s">
        <v>2352</v>
      </c>
      <c r="D3000" s="307">
        <v>4486.3</v>
      </c>
    </row>
    <row r="3001" spans="1:4" ht="9" customHeight="1">
      <c r="A3001" s="305" t="s">
        <v>16753</v>
      </c>
      <c r="B3001" s="306" t="s">
        <v>7903</v>
      </c>
      <c r="C3001" s="305" t="s">
        <v>2352</v>
      </c>
      <c r="D3001" s="307">
        <v>2541.5</v>
      </c>
    </row>
    <row r="3002" spans="1:4" ht="9" customHeight="1">
      <c r="A3002" s="305" t="s">
        <v>16754</v>
      </c>
      <c r="B3002" s="306" t="s">
        <v>7904</v>
      </c>
      <c r="C3002" s="305" t="s">
        <v>2352</v>
      </c>
      <c r="D3002" s="307">
        <v>3200.68</v>
      </c>
    </row>
    <row r="3003" spans="1:4" ht="9" customHeight="1">
      <c r="A3003" s="305" t="s">
        <v>16755</v>
      </c>
      <c r="B3003" s="306" t="s">
        <v>7905</v>
      </c>
      <c r="C3003" s="305" t="s">
        <v>2352</v>
      </c>
      <c r="D3003" s="307">
        <v>3249.54</v>
      </c>
    </row>
    <row r="3004" spans="1:4" ht="9" customHeight="1">
      <c r="A3004" s="305" t="s">
        <v>16756</v>
      </c>
      <c r="B3004" s="306" t="s">
        <v>7906</v>
      </c>
      <c r="C3004" s="305" t="s">
        <v>2352</v>
      </c>
      <c r="D3004" s="307">
        <v>4135.71</v>
      </c>
    </row>
    <row r="3005" spans="1:4" ht="9" customHeight="1">
      <c r="A3005" s="305" t="s">
        <v>16757</v>
      </c>
      <c r="B3005" s="306" t="s">
        <v>7907</v>
      </c>
      <c r="C3005" s="305" t="s">
        <v>2352</v>
      </c>
      <c r="D3005" s="307">
        <v>4514.57</v>
      </c>
    </row>
    <row r="3006" spans="1:4" ht="9" customHeight="1">
      <c r="A3006" s="305" t="s">
        <v>16758</v>
      </c>
      <c r="B3006" s="306" t="s">
        <v>7908</v>
      </c>
      <c r="C3006" s="305" t="s">
        <v>2352</v>
      </c>
      <c r="D3006" s="307">
        <v>5824.06</v>
      </c>
    </row>
    <row r="3007" spans="1:4" ht="9" customHeight="1">
      <c r="A3007" s="305" t="s">
        <v>16759</v>
      </c>
      <c r="B3007" s="306" t="s">
        <v>7909</v>
      </c>
      <c r="C3007" s="305" t="s">
        <v>2352</v>
      </c>
      <c r="D3007" s="307">
        <v>3096.94</v>
      </c>
    </row>
    <row r="3008" spans="1:4" ht="9" customHeight="1">
      <c r="A3008" s="305" t="s">
        <v>16760</v>
      </c>
      <c r="B3008" s="306" t="s">
        <v>7910</v>
      </c>
      <c r="C3008" s="305" t="s">
        <v>2352</v>
      </c>
      <c r="D3008" s="307">
        <v>3936.08</v>
      </c>
    </row>
    <row r="3009" spans="1:4" ht="9" customHeight="1">
      <c r="A3009" s="305" t="s">
        <v>16761</v>
      </c>
      <c r="B3009" s="306" t="s">
        <v>7911</v>
      </c>
      <c r="C3009" s="305" t="s">
        <v>2352</v>
      </c>
      <c r="D3009" s="307">
        <v>3985.4</v>
      </c>
    </row>
    <row r="3010" spans="1:4" ht="9" customHeight="1">
      <c r="A3010" s="305" t="s">
        <v>16762</v>
      </c>
      <c r="B3010" s="306" t="s">
        <v>7912</v>
      </c>
      <c r="C3010" s="305" t="s">
        <v>2352</v>
      </c>
      <c r="D3010" s="307">
        <v>5118.0200000000004</v>
      </c>
    </row>
    <row r="3011" spans="1:4" ht="9" customHeight="1">
      <c r="A3011" s="305" t="s">
        <v>16763</v>
      </c>
      <c r="B3011" s="306" t="s">
        <v>7913</v>
      </c>
      <c r="C3011" s="305" t="s">
        <v>2352</v>
      </c>
      <c r="D3011" s="307">
        <v>5835.88</v>
      </c>
    </row>
    <row r="3012" spans="1:4" ht="9" customHeight="1">
      <c r="A3012" s="305" t="s">
        <v>16764</v>
      </c>
      <c r="B3012" s="306" t="s">
        <v>7914</v>
      </c>
      <c r="C3012" s="305" t="s">
        <v>2352</v>
      </c>
      <c r="D3012" s="307">
        <v>7599.39</v>
      </c>
    </row>
    <row r="3013" spans="1:4" ht="9" customHeight="1">
      <c r="A3013" s="305" t="s">
        <v>16765</v>
      </c>
      <c r="B3013" s="306" t="s">
        <v>7915</v>
      </c>
      <c r="C3013" s="305" t="s">
        <v>2352</v>
      </c>
      <c r="D3013" s="307">
        <v>488</v>
      </c>
    </row>
    <row r="3014" spans="1:4" ht="9" customHeight="1">
      <c r="A3014" s="305" t="s">
        <v>16766</v>
      </c>
      <c r="B3014" s="306" t="s">
        <v>7916</v>
      </c>
      <c r="C3014" s="305" t="s">
        <v>2352</v>
      </c>
      <c r="D3014" s="307">
        <v>436.05</v>
      </c>
    </row>
    <row r="3015" spans="1:4" ht="9" customHeight="1">
      <c r="A3015" s="305" t="s">
        <v>16767</v>
      </c>
      <c r="B3015" s="306" t="s">
        <v>7917</v>
      </c>
      <c r="C3015" s="305" t="s">
        <v>2352</v>
      </c>
      <c r="D3015" s="307">
        <v>190.81</v>
      </c>
    </row>
    <row r="3016" spans="1:4" ht="9" customHeight="1">
      <c r="A3016" s="305" t="s">
        <v>16768</v>
      </c>
      <c r="B3016" s="306" t="s">
        <v>7918</v>
      </c>
      <c r="C3016" s="305" t="s">
        <v>2352</v>
      </c>
      <c r="D3016" s="307">
        <v>133.37</v>
      </c>
    </row>
    <row r="3017" spans="1:4" ht="9" customHeight="1">
      <c r="A3017" s="305" t="s">
        <v>16769</v>
      </c>
      <c r="B3017" s="306" t="s">
        <v>7919</v>
      </c>
      <c r="C3017" s="305" t="s">
        <v>2352</v>
      </c>
      <c r="D3017" s="307">
        <v>226.52</v>
      </c>
    </row>
    <row r="3018" spans="1:4" ht="9" customHeight="1">
      <c r="A3018" s="305" t="s">
        <v>16770</v>
      </c>
      <c r="B3018" s="306" t="s">
        <v>7920</v>
      </c>
      <c r="C3018" s="305" t="s">
        <v>2352</v>
      </c>
      <c r="D3018" s="307">
        <v>158.31</v>
      </c>
    </row>
    <row r="3019" spans="1:4" ht="9" customHeight="1">
      <c r="A3019" s="305" t="s">
        <v>16771</v>
      </c>
      <c r="B3019" s="306" t="s">
        <v>7921</v>
      </c>
      <c r="C3019" s="305" t="s">
        <v>2352</v>
      </c>
      <c r="D3019" s="307">
        <v>270.41000000000003</v>
      </c>
    </row>
    <row r="3020" spans="1:4" ht="9" customHeight="1">
      <c r="A3020" s="305" t="s">
        <v>16772</v>
      </c>
      <c r="B3020" s="306" t="s">
        <v>7922</v>
      </c>
      <c r="C3020" s="305" t="s">
        <v>2352</v>
      </c>
      <c r="D3020" s="307">
        <v>189.04</v>
      </c>
    </row>
    <row r="3021" spans="1:4" ht="9" customHeight="1">
      <c r="A3021" s="305" t="s">
        <v>16773</v>
      </c>
      <c r="B3021" s="306" t="s">
        <v>7923</v>
      </c>
      <c r="C3021" s="305" t="s">
        <v>2352</v>
      </c>
      <c r="D3021" s="307">
        <v>333.63</v>
      </c>
    </row>
    <row r="3022" spans="1:4" ht="9" customHeight="1">
      <c r="A3022" s="305" t="s">
        <v>16774</v>
      </c>
      <c r="B3022" s="306" t="s">
        <v>7924</v>
      </c>
      <c r="C3022" s="305" t="s">
        <v>2352</v>
      </c>
      <c r="D3022" s="307">
        <v>233.11</v>
      </c>
    </row>
    <row r="3023" spans="1:4" ht="9" customHeight="1">
      <c r="A3023" s="305" t="s">
        <v>16775</v>
      </c>
      <c r="B3023" s="306" t="s">
        <v>7925</v>
      </c>
      <c r="C3023" s="305" t="s">
        <v>36</v>
      </c>
      <c r="D3023" s="307">
        <v>28.41</v>
      </c>
    </row>
    <row r="3024" spans="1:4" ht="9" customHeight="1">
      <c r="A3024" s="305" t="s">
        <v>16776</v>
      </c>
      <c r="B3024" s="306" t="s">
        <v>7926</v>
      </c>
      <c r="C3024" s="305" t="s">
        <v>36</v>
      </c>
      <c r="D3024" s="307">
        <v>57.91</v>
      </c>
    </row>
    <row r="3025" spans="1:4" ht="9" customHeight="1">
      <c r="A3025" s="305" t="s">
        <v>16777</v>
      </c>
      <c r="B3025" s="306" t="s">
        <v>7927</v>
      </c>
      <c r="C3025" s="305" t="s">
        <v>36</v>
      </c>
      <c r="D3025" s="307">
        <v>89.46</v>
      </c>
    </row>
    <row r="3026" spans="1:4" ht="9" customHeight="1">
      <c r="A3026" s="305" t="s">
        <v>16778</v>
      </c>
      <c r="B3026" s="306" t="s">
        <v>7928</v>
      </c>
      <c r="C3026" s="305" t="s">
        <v>36</v>
      </c>
      <c r="D3026" s="307">
        <v>96.26</v>
      </c>
    </row>
    <row r="3027" spans="1:4" ht="9" customHeight="1">
      <c r="A3027" s="305" t="s">
        <v>16779</v>
      </c>
      <c r="B3027" s="306" t="s">
        <v>7929</v>
      </c>
      <c r="C3027" s="305" t="s">
        <v>36</v>
      </c>
      <c r="D3027" s="307">
        <v>66.260000000000005</v>
      </c>
    </row>
    <row r="3028" spans="1:4" ht="9" customHeight="1">
      <c r="A3028" s="305" t="s">
        <v>16780</v>
      </c>
      <c r="B3028" s="306" t="s">
        <v>7930</v>
      </c>
      <c r="C3028" s="305" t="s">
        <v>36</v>
      </c>
      <c r="D3028" s="307">
        <v>154.13</v>
      </c>
    </row>
    <row r="3029" spans="1:4" ht="9" customHeight="1">
      <c r="A3029" s="305" t="s">
        <v>16781</v>
      </c>
      <c r="B3029" s="306" t="s">
        <v>7931</v>
      </c>
      <c r="C3029" s="305" t="s">
        <v>36</v>
      </c>
      <c r="D3029" s="307">
        <v>114.45</v>
      </c>
    </row>
    <row r="3030" spans="1:4" ht="9" customHeight="1">
      <c r="A3030" s="305" t="s">
        <v>16782</v>
      </c>
      <c r="B3030" s="306" t="s">
        <v>7932</v>
      </c>
      <c r="C3030" s="305" t="s">
        <v>36</v>
      </c>
      <c r="D3030" s="307">
        <v>30.26</v>
      </c>
    </row>
    <row r="3031" spans="1:4" ht="9" customHeight="1">
      <c r="A3031" s="305" t="s">
        <v>16783</v>
      </c>
      <c r="B3031" s="306" t="s">
        <v>7933</v>
      </c>
      <c r="C3031" s="305" t="s">
        <v>36</v>
      </c>
      <c r="D3031" s="307">
        <v>35.64</v>
      </c>
    </row>
    <row r="3032" spans="1:4" ht="9" customHeight="1">
      <c r="A3032" s="305" t="s">
        <v>16784</v>
      </c>
      <c r="B3032" s="306" t="s">
        <v>7934</v>
      </c>
      <c r="C3032" s="305" t="s">
        <v>36</v>
      </c>
      <c r="D3032" s="307">
        <v>46.38</v>
      </c>
    </row>
    <row r="3033" spans="1:4" ht="9" customHeight="1">
      <c r="A3033" s="305" t="s">
        <v>16785</v>
      </c>
      <c r="B3033" s="306" t="s">
        <v>7935</v>
      </c>
      <c r="C3033" s="305" t="s">
        <v>36</v>
      </c>
      <c r="D3033" s="307">
        <v>59.81</v>
      </c>
    </row>
    <row r="3034" spans="1:4" ht="9" customHeight="1">
      <c r="A3034" s="305" t="s">
        <v>16786</v>
      </c>
      <c r="B3034" s="306" t="s">
        <v>7936</v>
      </c>
      <c r="C3034" s="305" t="s">
        <v>36</v>
      </c>
      <c r="D3034" s="307">
        <v>291.08999999999997</v>
      </c>
    </row>
    <row r="3035" spans="1:4" ht="9" customHeight="1">
      <c r="A3035" s="305" t="s">
        <v>16787</v>
      </c>
      <c r="B3035" s="306" t="s">
        <v>7937</v>
      </c>
      <c r="C3035" s="305" t="s">
        <v>36</v>
      </c>
      <c r="D3035" s="307">
        <v>95.89</v>
      </c>
    </row>
    <row r="3036" spans="1:4" ht="9" customHeight="1">
      <c r="A3036" s="305" t="s">
        <v>16788</v>
      </c>
      <c r="B3036" s="306" t="s">
        <v>7938</v>
      </c>
      <c r="C3036" s="305" t="s">
        <v>36</v>
      </c>
      <c r="D3036" s="307">
        <v>85.56</v>
      </c>
    </row>
    <row r="3037" spans="1:4" ht="9" customHeight="1">
      <c r="A3037" s="305" t="s">
        <v>16789</v>
      </c>
      <c r="B3037" s="306" t="s">
        <v>7939</v>
      </c>
      <c r="C3037" s="305" t="s">
        <v>36</v>
      </c>
      <c r="D3037" s="307">
        <v>108.13</v>
      </c>
    </row>
    <row r="3038" spans="1:4" ht="9" customHeight="1">
      <c r="A3038" s="305" t="s">
        <v>16790</v>
      </c>
      <c r="B3038" s="306" t="s">
        <v>7940</v>
      </c>
      <c r="C3038" s="305" t="s">
        <v>36</v>
      </c>
      <c r="D3038" s="307">
        <v>101</v>
      </c>
    </row>
    <row r="3039" spans="1:4" ht="9" customHeight="1">
      <c r="A3039" s="305" t="s">
        <v>16791</v>
      </c>
      <c r="B3039" s="306" t="s">
        <v>7941</v>
      </c>
      <c r="C3039" s="305" t="s">
        <v>36</v>
      </c>
      <c r="D3039" s="307">
        <v>110.49</v>
      </c>
    </row>
    <row r="3040" spans="1:4" ht="9" customHeight="1">
      <c r="A3040" s="305" t="s">
        <v>16792</v>
      </c>
      <c r="B3040" s="306" t="s">
        <v>7942</v>
      </c>
      <c r="C3040" s="305" t="s">
        <v>36</v>
      </c>
      <c r="D3040" s="307">
        <v>100.17</v>
      </c>
    </row>
    <row r="3041" spans="1:4" ht="9" customHeight="1">
      <c r="A3041" s="305" t="s">
        <v>16793</v>
      </c>
      <c r="B3041" s="306" t="s">
        <v>7943</v>
      </c>
      <c r="C3041" s="305" t="s">
        <v>36</v>
      </c>
      <c r="D3041" s="307">
        <v>122.74</v>
      </c>
    </row>
    <row r="3042" spans="1:4" ht="9" customHeight="1">
      <c r="A3042" s="305" t="s">
        <v>16794</v>
      </c>
      <c r="B3042" s="306" t="s">
        <v>7944</v>
      </c>
      <c r="C3042" s="305" t="s">
        <v>36</v>
      </c>
      <c r="D3042" s="307">
        <v>115.61</v>
      </c>
    </row>
    <row r="3043" spans="1:4" ht="9" customHeight="1">
      <c r="A3043" s="305" t="s">
        <v>16795</v>
      </c>
      <c r="B3043" s="306" t="s">
        <v>7945</v>
      </c>
      <c r="C3043" s="305" t="s">
        <v>36</v>
      </c>
      <c r="D3043" s="307">
        <v>75.47</v>
      </c>
    </row>
    <row r="3044" spans="1:4" ht="9" customHeight="1">
      <c r="A3044" s="305" t="s">
        <v>16796</v>
      </c>
      <c r="B3044" s="306" t="s">
        <v>7946</v>
      </c>
      <c r="C3044" s="305" t="s">
        <v>36</v>
      </c>
      <c r="D3044" s="307">
        <v>65.290000000000006</v>
      </c>
    </row>
    <row r="3045" spans="1:4" ht="9" customHeight="1">
      <c r="A3045" s="305" t="s">
        <v>16797</v>
      </c>
      <c r="B3045" s="306" t="s">
        <v>7947</v>
      </c>
      <c r="C3045" s="305" t="s">
        <v>36</v>
      </c>
      <c r="D3045" s="307">
        <v>60.87</v>
      </c>
    </row>
    <row r="3046" spans="1:4" ht="9" customHeight="1">
      <c r="A3046" s="305" t="s">
        <v>16798</v>
      </c>
      <c r="B3046" s="306" t="s">
        <v>7948</v>
      </c>
      <c r="C3046" s="305" t="s">
        <v>36</v>
      </c>
      <c r="D3046" s="307">
        <v>50.69</v>
      </c>
    </row>
    <row r="3047" spans="1:4" ht="9" customHeight="1">
      <c r="A3047" s="305" t="s">
        <v>16799</v>
      </c>
      <c r="B3047" s="306" t="s">
        <v>7949</v>
      </c>
      <c r="C3047" s="305" t="s">
        <v>36</v>
      </c>
      <c r="D3047" s="307">
        <v>102.16</v>
      </c>
    </row>
    <row r="3048" spans="1:4" ht="9" customHeight="1">
      <c r="A3048" s="305" t="s">
        <v>16800</v>
      </c>
      <c r="B3048" s="306" t="s">
        <v>7950</v>
      </c>
      <c r="C3048" s="305" t="s">
        <v>36</v>
      </c>
      <c r="D3048" s="307">
        <v>79.33</v>
      </c>
    </row>
    <row r="3049" spans="1:4" ht="9" customHeight="1">
      <c r="A3049" s="305" t="s">
        <v>16801</v>
      </c>
      <c r="B3049" s="306" t="s">
        <v>7951</v>
      </c>
      <c r="C3049" s="305" t="s">
        <v>36</v>
      </c>
      <c r="D3049" s="307">
        <v>134.96</v>
      </c>
    </row>
    <row r="3050" spans="1:4" ht="9" customHeight="1">
      <c r="A3050" s="305" t="s">
        <v>16802</v>
      </c>
      <c r="B3050" s="306" t="s">
        <v>7952</v>
      </c>
      <c r="C3050" s="305" t="s">
        <v>36</v>
      </c>
      <c r="D3050" s="307">
        <v>57.99</v>
      </c>
    </row>
    <row r="3051" spans="1:4" ht="9" customHeight="1">
      <c r="A3051" s="305" t="s">
        <v>16803</v>
      </c>
      <c r="B3051" s="306" t="s">
        <v>7953</v>
      </c>
      <c r="C3051" s="305" t="s">
        <v>36</v>
      </c>
      <c r="D3051" s="307">
        <v>145.44999999999999</v>
      </c>
    </row>
    <row r="3052" spans="1:4" ht="9" customHeight="1">
      <c r="A3052" s="305" t="s">
        <v>16804</v>
      </c>
      <c r="B3052" s="306" t="s">
        <v>7954</v>
      </c>
      <c r="C3052" s="305" t="s">
        <v>36</v>
      </c>
      <c r="D3052" s="307">
        <v>56.45</v>
      </c>
    </row>
    <row r="3053" spans="1:4" ht="9" customHeight="1">
      <c r="A3053" s="305" t="s">
        <v>16805</v>
      </c>
      <c r="B3053" s="306" t="s">
        <v>7955</v>
      </c>
      <c r="C3053" s="305" t="s">
        <v>36</v>
      </c>
      <c r="D3053" s="307">
        <v>201.11</v>
      </c>
    </row>
    <row r="3054" spans="1:4" ht="9" customHeight="1">
      <c r="A3054" s="305" t="s">
        <v>16806</v>
      </c>
      <c r="B3054" s="306" t="s">
        <v>7956</v>
      </c>
      <c r="C3054" s="305" t="s">
        <v>36</v>
      </c>
      <c r="D3054" s="307">
        <v>102.4</v>
      </c>
    </row>
    <row r="3055" spans="1:4" ht="9" customHeight="1">
      <c r="A3055" s="305" t="s">
        <v>16807</v>
      </c>
      <c r="B3055" s="306" t="s">
        <v>7957</v>
      </c>
      <c r="C3055" s="305" t="s">
        <v>36</v>
      </c>
      <c r="D3055" s="307">
        <v>184.59</v>
      </c>
    </row>
    <row r="3056" spans="1:4" ht="9" customHeight="1">
      <c r="A3056" s="305" t="s">
        <v>16808</v>
      </c>
      <c r="B3056" s="306" t="s">
        <v>7958</v>
      </c>
      <c r="C3056" s="305" t="s">
        <v>36</v>
      </c>
      <c r="D3056" s="307">
        <v>109.54</v>
      </c>
    </row>
    <row r="3057" spans="1:4" ht="9" customHeight="1">
      <c r="A3057" s="305" t="s">
        <v>16809</v>
      </c>
      <c r="B3057" s="306" t="s">
        <v>7959</v>
      </c>
      <c r="C3057" s="305" t="s">
        <v>36</v>
      </c>
      <c r="D3057" s="307">
        <v>216.7</v>
      </c>
    </row>
    <row r="3058" spans="1:4" ht="9" customHeight="1">
      <c r="A3058" s="305" t="s">
        <v>16810</v>
      </c>
      <c r="B3058" s="306" t="s">
        <v>7960</v>
      </c>
      <c r="C3058" s="305" t="s">
        <v>36</v>
      </c>
      <c r="D3058" s="307">
        <v>99.95</v>
      </c>
    </row>
    <row r="3059" spans="1:4" ht="9" customHeight="1">
      <c r="A3059" s="305" t="s">
        <v>16811</v>
      </c>
      <c r="B3059" s="306" t="s">
        <v>7961</v>
      </c>
      <c r="C3059" s="305" t="s">
        <v>36</v>
      </c>
      <c r="D3059" s="307">
        <v>195.5</v>
      </c>
    </row>
    <row r="3060" spans="1:4" ht="9" customHeight="1">
      <c r="A3060" s="305" t="s">
        <v>16812</v>
      </c>
      <c r="B3060" s="306" t="s">
        <v>7962</v>
      </c>
      <c r="C3060" s="305" t="s">
        <v>36</v>
      </c>
      <c r="D3060" s="307">
        <v>107.83</v>
      </c>
    </row>
    <row r="3061" spans="1:4" ht="9" customHeight="1">
      <c r="A3061" s="305" t="s">
        <v>16813</v>
      </c>
      <c r="B3061" s="306" t="s">
        <v>7963</v>
      </c>
      <c r="C3061" s="305" t="s">
        <v>36</v>
      </c>
      <c r="D3061" s="307">
        <v>113.11</v>
      </c>
    </row>
    <row r="3062" spans="1:4" ht="9" customHeight="1">
      <c r="A3062" s="305" t="s">
        <v>16814</v>
      </c>
      <c r="B3062" s="306" t="s">
        <v>7964</v>
      </c>
      <c r="C3062" s="305" t="s">
        <v>36</v>
      </c>
      <c r="D3062" s="307">
        <v>81.540000000000006</v>
      </c>
    </row>
    <row r="3063" spans="1:4" ht="9" customHeight="1">
      <c r="A3063" s="305" t="s">
        <v>16815</v>
      </c>
      <c r="B3063" s="306" t="s">
        <v>7965</v>
      </c>
      <c r="C3063" s="305" t="s">
        <v>36</v>
      </c>
      <c r="D3063" s="307">
        <v>127.51</v>
      </c>
    </row>
    <row r="3064" spans="1:4" ht="9" customHeight="1">
      <c r="A3064" s="305" t="s">
        <v>16816</v>
      </c>
      <c r="B3064" s="306" t="s">
        <v>7966</v>
      </c>
      <c r="C3064" s="305" t="s">
        <v>36</v>
      </c>
      <c r="D3064" s="307">
        <v>89.31</v>
      </c>
    </row>
    <row r="3065" spans="1:4" ht="9" customHeight="1">
      <c r="A3065" s="305" t="s">
        <v>16817</v>
      </c>
      <c r="B3065" s="306" t="s">
        <v>7967</v>
      </c>
      <c r="C3065" s="305" t="s">
        <v>36</v>
      </c>
      <c r="D3065" s="307">
        <v>147.94999999999999</v>
      </c>
    </row>
    <row r="3066" spans="1:4" ht="9" customHeight="1">
      <c r="A3066" s="305" t="s">
        <v>16818</v>
      </c>
      <c r="B3066" s="306" t="s">
        <v>7968</v>
      </c>
      <c r="C3066" s="305" t="s">
        <v>36</v>
      </c>
      <c r="D3066" s="307">
        <v>116.23</v>
      </c>
    </row>
    <row r="3067" spans="1:4" ht="9" customHeight="1">
      <c r="A3067" s="305" t="s">
        <v>16819</v>
      </c>
      <c r="B3067" s="306" t="s">
        <v>7969</v>
      </c>
      <c r="C3067" s="305" t="s">
        <v>36</v>
      </c>
      <c r="D3067" s="307">
        <v>149.4</v>
      </c>
    </row>
    <row r="3068" spans="1:4" ht="9" customHeight="1">
      <c r="A3068" s="305" t="s">
        <v>16820</v>
      </c>
      <c r="B3068" s="306" t="s">
        <v>7970</v>
      </c>
      <c r="C3068" s="305" t="s">
        <v>36</v>
      </c>
      <c r="D3068" s="307">
        <v>124.34</v>
      </c>
    </row>
    <row r="3069" spans="1:4" ht="9" customHeight="1">
      <c r="A3069" s="305" t="s">
        <v>16821</v>
      </c>
      <c r="B3069" s="306" t="s">
        <v>7971</v>
      </c>
      <c r="C3069" s="305" t="s">
        <v>36</v>
      </c>
      <c r="D3069" s="307">
        <v>162.34</v>
      </c>
    </row>
    <row r="3070" spans="1:4" ht="9" customHeight="1">
      <c r="A3070" s="305" t="s">
        <v>16822</v>
      </c>
      <c r="B3070" s="306" t="s">
        <v>7972</v>
      </c>
      <c r="C3070" s="305" t="s">
        <v>36</v>
      </c>
      <c r="D3070" s="307">
        <v>124</v>
      </c>
    </row>
    <row r="3071" spans="1:4" ht="9" customHeight="1">
      <c r="A3071" s="305" t="s">
        <v>16823</v>
      </c>
      <c r="B3071" s="306" t="s">
        <v>7973</v>
      </c>
      <c r="C3071" s="305" t="s">
        <v>36</v>
      </c>
      <c r="D3071" s="307">
        <v>161.51</v>
      </c>
    </row>
    <row r="3072" spans="1:4" ht="9" customHeight="1">
      <c r="A3072" s="305" t="s">
        <v>16824</v>
      </c>
      <c r="B3072" s="306" t="s">
        <v>7974</v>
      </c>
      <c r="C3072" s="305" t="s">
        <v>36</v>
      </c>
      <c r="D3072" s="307">
        <v>131.35</v>
      </c>
    </row>
    <row r="3073" spans="1:4" ht="9" customHeight="1">
      <c r="A3073" s="305" t="s">
        <v>16825</v>
      </c>
      <c r="B3073" s="306" t="s">
        <v>7975</v>
      </c>
      <c r="C3073" s="305" t="s">
        <v>36</v>
      </c>
      <c r="D3073" s="307">
        <v>52.46</v>
      </c>
    </row>
    <row r="3074" spans="1:4" ht="9" customHeight="1">
      <c r="A3074" s="305" t="s">
        <v>16826</v>
      </c>
      <c r="B3074" s="306" t="s">
        <v>7976</v>
      </c>
      <c r="C3074" s="305" t="s">
        <v>36</v>
      </c>
      <c r="D3074" s="307">
        <v>68.989999999999995</v>
      </c>
    </row>
    <row r="3075" spans="1:4" ht="9" customHeight="1">
      <c r="A3075" s="305" t="s">
        <v>16827</v>
      </c>
      <c r="B3075" s="306" t="s">
        <v>7977</v>
      </c>
      <c r="C3075" s="305" t="s">
        <v>36</v>
      </c>
      <c r="D3075" s="307">
        <v>121.98</v>
      </c>
    </row>
    <row r="3076" spans="1:4" ht="9" customHeight="1">
      <c r="A3076" s="305" t="s">
        <v>16828</v>
      </c>
      <c r="B3076" s="306" t="s">
        <v>7978</v>
      </c>
      <c r="C3076" s="305" t="s">
        <v>36</v>
      </c>
      <c r="D3076" s="307">
        <v>136.84</v>
      </c>
    </row>
    <row r="3077" spans="1:4" ht="9" customHeight="1">
      <c r="A3077" s="305" t="s">
        <v>16829</v>
      </c>
      <c r="B3077" s="306" t="s">
        <v>7979</v>
      </c>
      <c r="C3077" s="305" t="s">
        <v>36</v>
      </c>
      <c r="D3077" s="307">
        <v>56.18</v>
      </c>
    </row>
    <row r="3078" spans="1:4" ht="9" customHeight="1">
      <c r="A3078" s="305" t="s">
        <v>16830</v>
      </c>
      <c r="B3078" s="306" t="s">
        <v>7980</v>
      </c>
      <c r="C3078" s="305" t="s">
        <v>36</v>
      </c>
      <c r="D3078" s="307">
        <v>28.93</v>
      </c>
    </row>
    <row r="3079" spans="1:4" ht="9" customHeight="1">
      <c r="A3079" s="305" t="s">
        <v>16831</v>
      </c>
      <c r="B3079" s="306" t="s">
        <v>7981</v>
      </c>
      <c r="C3079" s="305" t="s">
        <v>36</v>
      </c>
      <c r="D3079" s="307">
        <v>48.27</v>
      </c>
    </row>
    <row r="3080" spans="1:4" ht="9" customHeight="1">
      <c r="A3080" s="305" t="s">
        <v>16832</v>
      </c>
      <c r="B3080" s="306" t="s">
        <v>7982</v>
      </c>
      <c r="C3080" s="305" t="s">
        <v>36</v>
      </c>
      <c r="D3080" s="307">
        <v>24.22</v>
      </c>
    </row>
    <row r="3081" spans="1:4" ht="9" customHeight="1">
      <c r="A3081" s="305" t="s">
        <v>16833</v>
      </c>
      <c r="B3081" s="306" t="s">
        <v>7983</v>
      </c>
      <c r="C3081" s="305" t="s">
        <v>36</v>
      </c>
      <c r="D3081" s="307">
        <v>36.17</v>
      </c>
    </row>
    <row r="3082" spans="1:4" ht="9" customHeight="1">
      <c r="A3082" s="305" t="s">
        <v>16834</v>
      </c>
      <c r="B3082" s="306" t="s">
        <v>7984</v>
      </c>
      <c r="C3082" s="305" t="s">
        <v>36</v>
      </c>
      <c r="D3082" s="307">
        <v>28.02</v>
      </c>
    </row>
    <row r="3083" spans="1:4" ht="9" customHeight="1">
      <c r="A3083" s="305" t="s">
        <v>16835</v>
      </c>
      <c r="B3083" s="306" t="s">
        <v>7985</v>
      </c>
      <c r="C3083" s="305" t="s">
        <v>36</v>
      </c>
      <c r="D3083" s="307">
        <v>20.47</v>
      </c>
    </row>
    <row r="3084" spans="1:4" ht="18" customHeight="1">
      <c r="A3084" s="305" t="s">
        <v>16836</v>
      </c>
      <c r="B3084" s="306" t="s">
        <v>7986</v>
      </c>
      <c r="C3084" s="305" t="s">
        <v>36</v>
      </c>
      <c r="D3084" s="307">
        <v>12.32</v>
      </c>
    </row>
    <row r="3085" spans="1:4" ht="18" customHeight="1">
      <c r="A3085" s="305" t="s">
        <v>16837</v>
      </c>
      <c r="B3085" s="306" t="s">
        <v>7987</v>
      </c>
      <c r="C3085" s="305" t="s">
        <v>36</v>
      </c>
      <c r="D3085" s="307">
        <v>65.17</v>
      </c>
    </row>
    <row r="3086" spans="1:4" ht="18" customHeight="1">
      <c r="A3086" s="305" t="s">
        <v>16838</v>
      </c>
      <c r="B3086" s="306" t="s">
        <v>7988</v>
      </c>
      <c r="C3086" s="305" t="s">
        <v>36</v>
      </c>
      <c r="D3086" s="307">
        <v>53.83</v>
      </c>
    </row>
    <row r="3087" spans="1:4" ht="18" customHeight="1">
      <c r="A3087" s="305" t="s">
        <v>16839</v>
      </c>
      <c r="B3087" s="306" t="s">
        <v>7989</v>
      </c>
      <c r="C3087" s="305" t="s">
        <v>36</v>
      </c>
      <c r="D3087" s="307">
        <v>57.27</v>
      </c>
    </row>
    <row r="3088" spans="1:4" ht="18" customHeight="1">
      <c r="A3088" s="305" t="s">
        <v>16840</v>
      </c>
      <c r="B3088" s="306" t="s">
        <v>7990</v>
      </c>
      <c r="C3088" s="305" t="s">
        <v>36</v>
      </c>
      <c r="D3088" s="307">
        <v>49.12</v>
      </c>
    </row>
    <row r="3089" spans="1:4" ht="18" customHeight="1">
      <c r="A3089" s="305" t="s">
        <v>16841</v>
      </c>
      <c r="B3089" s="306" t="s">
        <v>7991</v>
      </c>
      <c r="C3089" s="305" t="s">
        <v>2352</v>
      </c>
      <c r="D3089" s="307">
        <v>16.899999999999999</v>
      </c>
    </row>
    <row r="3090" spans="1:4" ht="18" customHeight="1">
      <c r="A3090" s="305" t="s">
        <v>16842</v>
      </c>
      <c r="B3090" s="306" t="s">
        <v>7992</v>
      </c>
      <c r="C3090" s="305" t="s">
        <v>2352</v>
      </c>
      <c r="D3090" s="307">
        <v>14.64</v>
      </c>
    </row>
    <row r="3091" spans="1:4" ht="18" customHeight="1">
      <c r="A3091" s="305" t="s">
        <v>16843</v>
      </c>
      <c r="B3091" s="306" t="s">
        <v>7993</v>
      </c>
      <c r="C3091" s="305" t="s">
        <v>151</v>
      </c>
      <c r="D3091" s="307">
        <v>59.39</v>
      </c>
    </row>
    <row r="3092" spans="1:4" ht="9" customHeight="1">
      <c r="A3092" s="305" t="s">
        <v>16844</v>
      </c>
      <c r="B3092" s="306" t="s">
        <v>7994</v>
      </c>
      <c r="C3092" s="305" t="s">
        <v>2352</v>
      </c>
      <c r="D3092" s="307">
        <v>52.88</v>
      </c>
    </row>
    <row r="3093" spans="1:4" ht="9" customHeight="1">
      <c r="A3093" s="305" t="s">
        <v>16845</v>
      </c>
      <c r="B3093" s="306" t="s">
        <v>7995</v>
      </c>
      <c r="C3093" s="305" t="s">
        <v>2352</v>
      </c>
      <c r="D3093" s="307">
        <v>37.44</v>
      </c>
    </row>
    <row r="3094" spans="1:4" ht="9" customHeight="1">
      <c r="A3094" s="305" t="s">
        <v>16846</v>
      </c>
      <c r="B3094" s="306" t="s">
        <v>7996</v>
      </c>
      <c r="C3094" s="305" t="s">
        <v>2352</v>
      </c>
      <c r="D3094" s="307">
        <v>65.45</v>
      </c>
    </row>
    <row r="3095" spans="1:4" ht="9" customHeight="1">
      <c r="A3095" s="305" t="s">
        <v>16847</v>
      </c>
      <c r="B3095" s="306" t="s">
        <v>7997</v>
      </c>
      <c r="C3095" s="305" t="s">
        <v>2352</v>
      </c>
      <c r="D3095" s="307">
        <v>45.79</v>
      </c>
    </row>
    <row r="3096" spans="1:4" ht="9" customHeight="1">
      <c r="A3096" s="305" t="s">
        <v>16848</v>
      </c>
      <c r="B3096" s="306" t="s">
        <v>7998</v>
      </c>
      <c r="C3096" s="305" t="s">
        <v>2352</v>
      </c>
      <c r="D3096" s="307">
        <v>1657.94</v>
      </c>
    </row>
    <row r="3097" spans="1:4" ht="9" customHeight="1">
      <c r="A3097" s="305" t="s">
        <v>16849</v>
      </c>
      <c r="B3097" s="306" t="s">
        <v>7999</v>
      </c>
      <c r="C3097" s="305" t="s">
        <v>2352</v>
      </c>
      <c r="D3097" s="307">
        <v>1375.59</v>
      </c>
    </row>
    <row r="3098" spans="1:4" ht="9" customHeight="1">
      <c r="A3098" s="305" t="s">
        <v>16850</v>
      </c>
      <c r="B3098" s="306" t="s">
        <v>8000</v>
      </c>
      <c r="C3098" s="305" t="s">
        <v>2352</v>
      </c>
      <c r="D3098" s="307">
        <v>1421.31</v>
      </c>
    </row>
    <row r="3099" spans="1:4" ht="9" customHeight="1">
      <c r="A3099" s="305" t="s">
        <v>16851</v>
      </c>
      <c r="B3099" s="306" t="s">
        <v>8001</v>
      </c>
      <c r="C3099" s="305" t="s">
        <v>2352</v>
      </c>
      <c r="D3099" s="307">
        <v>1140.51</v>
      </c>
    </row>
    <row r="3100" spans="1:4" ht="9" customHeight="1">
      <c r="A3100" s="305" t="s">
        <v>16852</v>
      </c>
      <c r="B3100" s="306" t="s">
        <v>8002</v>
      </c>
      <c r="C3100" s="305" t="s">
        <v>36</v>
      </c>
      <c r="D3100" s="307">
        <v>5.86</v>
      </c>
    </row>
    <row r="3101" spans="1:4" ht="9" customHeight="1">
      <c r="A3101" s="305" t="s">
        <v>16853</v>
      </c>
      <c r="B3101" s="306" t="s">
        <v>8003</v>
      </c>
      <c r="C3101" s="305" t="s">
        <v>5115</v>
      </c>
      <c r="D3101" s="307">
        <v>15.55</v>
      </c>
    </row>
    <row r="3102" spans="1:4" ht="9" customHeight="1">
      <c r="A3102" s="305" t="s">
        <v>16854</v>
      </c>
      <c r="B3102" s="306" t="s">
        <v>8004</v>
      </c>
      <c r="C3102" s="305" t="s">
        <v>5115</v>
      </c>
      <c r="D3102" s="307">
        <v>27.37</v>
      </c>
    </row>
    <row r="3103" spans="1:4" ht="9" customHeight="1">
      <c r="A3103" s="305" t="s">
        <v>16855</v>
      </c>
      <c r="B3103" s="306" t="s">
        <v>8005</v>
      </c>
      <c r="C3103" s="305" t="s">
        <v>5115</v>
      </c>
      <c r="D3103" s="307">
        <v>22.58</v>
      </c>
    </row>
    <row r="3104" spans="1:4" ht="9" customHeight="1">
      <c r="A3104" s="305" t="s">
        <v>16856</v>
      </c>
      <c r="B3104" s="306" t="s">
        <v>8006</v>
      </c>
      <c r="C3104" s="305" t="s">
        <v>5115</v>
      </c>
      <c r="D3104" s="307">
        <v>15.45</v>
      </c>
    </row>
    <row r="3105" spans="1:4" ht="9" customHeight="1">
      <c r="A3105" s="305" t="s">
        <v>16857</v>
      </c>
      <c r="B3105" s="306" t="s">
        <v>8007</v>
      </c>
      <c r="C3105" s="305" t="s">
        <v>5115</v>
      </c>
      <c r="D3105" s="307">
        <v>11.29</v>
      </c>
    </row>
    <row r="3106" spans="1:4" ht="9" customHeight="1">
      <c r="A3106" s="305" t="s">
        <v>16858</v>
      </c>
      <c r="B3106" s="306" t="s">
        <v>8008</v>
      </c>
      <c r="C3106" s="305" t="s">
        <v>5115</v>
      </c>
      <c r="D3106" s="307">
        <v>47.54</v>
      </c>
    </row>
    <row r="3107" spans="1:4" ht="9" customHeight="1">
      <c r="A3107" s="305" t="s">
        <v>16859</v>
      </c>
      <c r="B3107" s="306" t="s">
        <v>8009</v>
      </c>
      <c r="C3107" s="305" t="s">
        <v>8010</v>
      </c>
      <c r="D3107" s="307">
        <v>21.68</v>
      </c>
    </row>
    <row r="3108" spans="1:4" ht="9" customHeight="1">
      <c r="A3108" s="305" t="s">
        <v>16860</v>
      </c>
      <c r="B3108" s="306" t="s">
        <v>8011</v>
      </c>
      <c r="C3108" s="305" t="s">
        <v>8010</v>
      </c>
      <c r="D3108" s="307">
        <v>22.95</v>
      </c>
    </row>
    <row r="3109" spans="1:4" ht="9" customHeight="1">
      <c r="A3109" s="305" t="s">
        <v>16861</v>
      </c>
      <c r="B3109" s="306" t="s">
        <v>8012</v>
      </c>
      <c r="C3109" s="305" t="s">
        <v>36</v>
      </c>
      <c r="D3109" s="307">
        <v>13.31</v>
      </c>
    </row>
    <row r="3110" spans="1:4" ht="9" customHeight="1">
      <c r="A3110" s="305" t="s">
        <v>16862</v>
      </c>
      <c r="B3110" s="306" t="s">
        <v>8013</v>
      </c>
      <c r="C3110" s="305" t="s">
        <v>2352</v>
      </c>
      <c r="D3110" s="307">
        <v>116.85</v>
      </c>
    </row>
    <row r="3111" spans="1:4" ht="9" customHeight="1">
      <c r="A3111" s="305" t="s">
        <v>16863</v>
      </c>
      <c r="B3111" s="306" t="s">
        <v>8014</v>
      </c>
      <c r="C3111" s="305" t="s">
        <v>2352</v>
      </c>
      <c r="D3111" s="307">
        <v>111.74</v>
      </c>
    </row>
    <row r="3112" spans="1:4" ht="9" customHeight="1">
      <c r="A3112" s="305" t="s">
        <v>16864</v>
      </c>
      <c r="B3112" s="306" t="s">
        <v>8015</v>
      </c>
      <c r="C3112" s="305" t="s">
        <v>5115</v>
      </c>
      <c r="D3112" s="307">
        <v>132.21</v>
      </c>
    </row>
    <row r="3113" spans="1:4" ht="9" customHeight="1">
      <c r="A3113" s="305" t="s">
        <v>16865</v>
      </c>
      <c r="B3113" s="306" t="s">
        <v>8016</v>
      </c>
      <c r="C3113" s="305" t="s">
        <v>5115</v>
      </c>
      <c r="D3113" s="307">
        <v>129.71</v>
      </c>
    </row>
    <row r="3114" spans="1:4" ht="9" customHeight="1">
      <c r="A3114" s="305" t="s">
        <v>16866</v>
      </c>
      <c r="B3114" s="306" t="s">
        <v>8017</v>
      </c>
      <c r="C3114" s="305" t="s">
        <v>5115</v>
      </c>
      <c r="D3114" s="307">
        <v>14.42</v>
      </c>
    </row>
    <row r="3115" spans="1:4" ht="9" customHeight="1">
      <c r="A3115" s="305" t="s">
        <v>16867</v>
      </c>
      <c r="B3115" s="306" t="s">
        <v>8018</v>
      </c>
      <c r="C3115" s="305" t="s">
        <v>5115</v>
      </c>
      <c r="D3115" s="307">
        <v>11.92</v>
      </c>
    </row>
    <row r="3116" spans="1:4" ht="9" customHeight="1">
      <c r="A3116" s="305" t="s">
        <v>16868</v>
      </c>
      <c r="B3116" s="306" t="s">
        <v>8019</v>
      </c>
      <c r="C3116" s="305" t="s">
        <v>5115</v>
      </c>
      <c r="D3116" s="307">
        <v>121.94</v>
      </c>
    </row>
    <row r="3117" spans="1:4" ht="9" customHeight="1">
      <c r="A3117" s="305" t="s">
        <v>16869</v>
      </c>
      <c r="B3117" s="306" t="s">
        <v>8020</v>
      </c>
      <c r="C3117" s="305" t="s">
        <v>5115</v>
      </c>
      <c r="D3117" s="307">
        <v>70.239999999999995</v>
      </c>
    </row>
    <row r="3118" spans="1:4" ht="9" customHeight="1">
      <c r="A3118" s="305" t="s">
        <v>16870</v>
      </c>
      <c r="B3118" s="306" t="s">
        <v>8021</v>
      </c>
      <c r="C3118" s="305" t="s">
        <v>5115</v>
      </c>
      <c r="D3118" s="307">
        <v>109.94</v>
      </c>
    </row>
    <row r="3119" spans="1:4" ht="9" customHeight="1">
      <c r="A3119" s="305" t="s">
        <v>16871</v>
      </c>
      <c r="B3119" s="306" t="s">
        <v>8022</v>
      </c>
      <c r="C3119" s="305" t="s">
        <v>36</v>
      </c>
      <c r="D3119" s="307">
        <v>63.24</v>
      </c>
    </row>
    <row r="3120" spans="1:4" ht="9" customHeight="1">
      <c r="A3120" s="305" t="s">
        <v>16872</v>
      </c>
      <c r="B3120" s="306" t="s">
        <v>8023</v>
      </c>
      <c r="C3120" s="305" t="s">
        <v>36</v>
      </c>
      <c r="D3120" s="307">
        <v>48.85</v>
      </c>
    </row>
    <row r="3121" spans="1:4" ht="9" customHeight="1">
      <c r="A3121" s="305" t="s">
        <v>16873</v>
      </c>
      <c r="B3121" s="306" t="s">
        <v>8024</v>
      </c>
      <c r="C3121" s="305" t="s">
        <v>36</v>
      </c>
      <c r="D3121" s="307">
        <v>69.13</v>
      </c>
    </row>
    <row r="3122" spans="1:4" ht="9" customHeight="1">
      <c r="A3122" s="305" t="s">
        <v>16874</v>
      </c>
      <c r="B3122" s="306" t="s">
        <v>8025</v>
      </c>
      <c r="C3122" s="305" t="s">
        <v>36</v>
      </c>
      <c r="D3122" s="307">
        <v>54.67</v>
      </c>
    </row>
    <row r="3123" spans="1:4" ht="9" customHeight="1">
      <c r="A3123" s="305" t="s">
        <v>16875</v>
      </c>
      <c r="B3123" s="306" t="s">
        <v>8026</v>
      </c>
      <c r="C3123" s="305" t="s">
        <v>36</v>
      </c>
      <c r="D3123" s="307">
        <v>49.56</v>
      </c>
    </row>
    <row r="3124" spans="1:4" ht="9" customHeight="1">
      <c r="A3124" s="305" t="s">
        <v>16876</v>
      </c>
      <c r="B3124" s="306" t="s">
        <v>8027</v>
      </c>
      <c r="C3124" s="305" t="s">
        <v>36</v>
      </c>
      <c r="D3124" s="307">
        <v>37.4</v>
      </c>
    </row>
    <row r="3125" spans="1:4" ht="9" customHeight="1">
      <c r="A3125" s="305" t="s">
        <v>16877</v>
      </c>
      <c r="B3125" s="306" t="s">
        <v>8028</v>
      </c>
      <c r="C3125" s="305" t="s">
        <v>36</v>
      </c>
      <c r="D3125" s="307">
        <v>58.99</v>
      </c>
    </row>
    <row r="3126" spans="1:4" ht="9" customHeight="1">
      <c r="A3126" s="305" t="s">
        <v>16878</v>
      </c>
      <c r="B3126" s="306" t="s">
        <v>8029</v>
      </c>
      <c r="C3126" s="305" t="s">
        <v>36</v>
      </c>
      <c r="D3126" s="307">
        <v>46.77</v>
      </c>
    </row>
    <row r="3127" spans="1:4" ht="9" customHeight="1">
      <c r="A3127" s="305" t="s">
        <v>16879</v>
      </c>
      <c r="B3127" s="306" t="s">
        <v>8030</v>
      </c>
      <c r="C3127" s="305" t="s">
        <v>36</v>
      </c>
      <c r="D3127" s="307">
        <v>28.18</v>
      </c>
    </row>
    <row r="3128" spans="1:4" ht="9" customHeight="1">
      <c r="A3128" s="305" t="s">
        <v>16880</v>
      </c>
      <c r="B3128" s="306" t="s">
        <v>8031</v>
      </c>
      <c r="C3128" s="305" t="s">
        <v>36</v>
      </c>
      <c r="D3128" s="307">
        <v>22.28</v>
      </c>
    </row>
    <row r="3129" spans="1:4" ht="9" customHeight="1">
      <c r="A3129" s="305" t="s">
        <v>16881</v>
      </c>
      <c r="B3129" s="306" t="s">
        <v>8032</v>
      </c>
      <c r="C3129" s="305" t="s">
        <v>36</v>
      </c>
      <c r="D3129" s="307">
        <v>27.95</v>
      </c>
    </row>
    <row r="3130" spans="1:4" ht="9" customHeight="1">
      <c r="A3130" s="305" t="s">
        <v>16882</v>
      </c>
      <c r="B3130" s="306" t="s">
        <v>8033</v>
      </c>
      <c r="C3130" s="305" t="s">
        <v>36</v>
      </c>
      <c r="D3130" s="307">
        <v>22.02</v>
      </c>
    </row>
    <row r="3131" spans="1:4" ht="9" customHeight="1">
      <c r="A3131" s="305" t="s">
        <v>16883</v>
      </c>
      <c r="B3131" s="306" t="s">
        <v>8034</v>
      </c>
      <c r="C3131" s="305" t="s">
        <v>36</v>
      </c>
      <c r="D3131" s="307">
        <v>18.100000000000001</v>
      </c>
    </row>
    <row r="3132" spans="1:4" ht="9" customHeight="1">
      <c r="A3132" s="305" t="s">
        <v>16884</v>
      </c>
      <c r="B3132" s="306" t="s">
        <v>8035</v>
      </c>
      <c r="C3132" s="305" t="s">
        <v>36</v>
      </c>
      <c r="D3132" s="307">
        <v>13.76</v>
      </c>
    </row>
    <row r="3133" spans="1:4" ht="18" customHeight="1">
      <c r="A3133" s="305" t="s">
        <v>16885</v>
      </c>
      <c r="B3133" s="306" t="s">
        <v>8036</v>
      </c>
      <c r="C3133" s="305" t="s">
        <v>36</v>
      </c>
      <c r="D3133" s="307">
        <v>20.87</v>
      </c>
    </row>
    <row r="3134" spans="1:4" ht="18" customHeight="1">
      <c r="A3134" s="305" t="s">
        <v>16886</v>
      </c>
      <c r="B3134" s="306" t="s">
        <v>8037</v>
      </c>
      <c r="C3134" s="305" t="s">
        <v>36</v>
      </c>
      <c r="D3134" s="307">
        <v>16.510000000000002</v>
      </c>
    </row>
    <row r="3135" spans="1:4" ht="18" customHeight="1">
      <c r="A3135" s="305" t="s">
        <v>16887</v>
      </c>
      <c r="B3135" s="306" t="s">
        <v>8038</v>
      </c>
      <c r="C3135" s="305" t="s">
        <v>36</v>
      </c>
      <c r="D3135" s="307">
        <v>24.3</v>
      </c>
    </row>
    <row r="3136" spans="1:4" ht="18" customHeight="1">
      <c r="A3136" s="305" t="s">
        <v>16888</v>
      </c>
      <c r="B3136" s="306" t="s">
        <v>8039</v>
      </c>
      <c r="C3136" s="305" t="s">
        <v>36</v>
      </c>
      <c r="D3136" s="307">
        <v>19.61</v>
      </c>
    </row>
    <row r="3137" spans="1:4" ht="18" customHeight="1">
      <c r="A3137" s="305" t="s">
        <v>16889</v>
      </c>
      <c r="B3137" s="306" t="s">
        <v>8040</v>
      </c>
      <c r="C3137" s="305" t="s">
        <v>36</v>
      </c>
      <c r="D3137" s="307">
        <v>22</v>
      </c>
    </row>
    <row r="3138" spans="1:4" ht="9" customHeight="1">
      <c r="A3138" s="305" t="s">
        <v>16890</v>
      </c>
      <c r="B3138" s="306" t="s">
        <v>8041</v>
      </c>
      <c r="C3138" s="305" t="s">
        <v>36</v>
      </c>
      <c r="D3138" s="307">
        <v>17.29</v>
      </c>
    </row>
    <row r="3139" spans="1:4" ht="9" customHeight="1">
      <c r="A3139" s="305" t="s">
        <v>16891</v>
      </c>
      <c r="B3139" s="306" t="s">
        <v>8042</v>
      </c>
      <c r="C3139" s="305" t="s">
        <v>36</v>
      </c>
      <c r="D3139" s="307">
        <v>14.05</v>
      </c>
    </row>
    <row r="3140" spans="1:4" ht="9" customHeight="1">
      <c r="A3140" s="305" t="s">
        <v>16892</v>
      </c>
      <c r="B3140" s="306" t="s">
        <v>8043</v>
      </c>
      <c r="C3140" s="305" t="s">
        <v>36</v>
      </c>
      <c r="D3140" s="307">
        <v>10.89</v>
      </c>
    </row>
    <row r="3141" spans="1:4" ht="9" customHeight="1">
      <c r="A3141" s="305" t="s">
        <v>16893</v>
      </c>
      <c r="B3141" s="306" t="s">
        <v>8044</v>
      </c>
      <c r="C3141" s="305" t="s">
        <v>36</v>
      </c>
      <c r="D3141" s="307">
        <v>15.05</v>
      </c>
    </row>
    <row r="3142" spans="1:4" ht="9" customHeight="1">
      <c r="A3142" s="305" t="s">
        <v>16894</v>
      </c>
      <c r="B3142" s="306" t="s">
        <v>8045</v>
      </c>
      <c r="C3142" s="305" t="s">
        <v>36</v>
      </c>
      <c r="D3142" s="307">
        <v>11.87</v>
      </c>
    </row>
    <row r="3143" spans="1:4" ht="9" customHeight="1">
      <c r="A3143" s="305" t="s">
        <v>16895</v>
      </c>
      <c r="B3143" s="306" t="s">
        <v>8046</v>
      </c>
      <c r="C3143" s="305" t="s">
        <v>36</v>
      </c>
      <c r="D3143" s="307">
        <v>27.24</v>
      </c>
    </row>
    <row r="3144" spans="1:4" ht="9" customHeight="1">
      <c r="A3144" s="305" t="s">
        <v>16896</v>
      </c>
      <c r="B3144" s="306" t="s">
        <v>8047</v>
      </c>
      <c r="C3144" s="305" t="s">
        <v>36</v>
      </c>
      <c r="D3144" s="307">
        <v>21.82</v>
      </c>
    </row>
    <row r="3145" spans="1:4" ht="9" customHeight="1">
      <c r="A3145" s="305" t="s">
        <v>16897</v>
      </c>
      <c r="B3145" s="306" t="s">
        <v>8048</v>
      </c>
      <c r="C3145" s="305" t="s">
        <v>36</v>
      </c>
      <c r="D3145" s="307">
        <v>25.64</v>
      </c>
    </row>
    <row r="3146" spans="1:4" ht="9" customHeight="1">
      <c r="A3146" s="305" t="s">
        <v>16898</v>
      </c>
      <c r="B3146" s="306" t="s">
        <v>8049</v>
      </c>
      <c r="C3146" s="305" t="s">
        <v>36</v>
      </c>
      <c r="D3146" s="307">
        <v>20.190000000000001</v>
      </c>
    </row>
    <row r="3147" spans="1:4" ht="9" customHeight="1">
      <c r="A3147" s="305" t="s">
        <v>16899</v>
      </c>
      <c r="B3147" s="306" t="s">
        <v>8050</v>
      </c>
      <c r="C3147" s="305" t="s">
        <v>36</v>
      </c>
      <c r="D3147" s="307">
        <v>50.92</v>
      </c>
    </row>
    <row r="3148" spans="1:4" ht="9" customHeight="1">
      <c r="A3148" s="305" t="s">
        <v>16900</v>
      </c>
      <c r="B3148" s="306" t="s">
        <v>8051</v>
      </c>
      <c r="C3148" s="305" t="s">
        <v>36</v>
      </c>
      <c r="D3148" s="307">
        <v>40.799999999999997</v>
      </c>
    </row>
    <row r="3149" spans="1:4" ht="9" customHeight="1">
      <c r="A3149" s="305" t="s">
        <v>16901</v>
      </c>
      <c r="B3149" s="306" t="s">
        <v>8052</v>
      </c>
      <c r="C3149" s="305" t="s">
        <v>36</v>
      </c>
      <c r="D3149" s="307">
        <v>46.8</v>
      </c>
    </row>
    <row r="3150" spans="1:4" ht="9" customHeight="1">
      <c r="A3150" s="305" t="s">
        <v>16902</v>
      </c>
      <c r="B3150" s="306" t="s">
        <v>8053</v>
      </c>
      <c r="C3150" s="305" t="s">
        <v>36</v>
      </c>
      <c r="D3150" s="307">
        <v>36.630000000000003</v>
      </c>
    </row>
    <row r="3151" spans="1:4" ht="9" customHeight="1">
      <c r="A3151" s="305" t="s">
        <v>16903</v>
      </c>
      <c r="B3151" s="306" t="s">
        <v>8054</v>
      </c>
      <c r="C3151" s="305" t="s">
        <v>36</v>
      </c>
      <c r="D3151" s="307">
        <v>14.81</v>
      </c>
    </row>
    <row r="3152" spans="1:4" ht="9" customHeight="1">
      <c r="A3152" s="305" t="s">
        <v>16904</v>
      </c>
      <c r="B3152" s="306" t="s">
        <v>8055</v>
      </c>
      <c r="C3152" s="305" t="s">
        <v>36</v>
      </c>
      <c r="D3152" s="307">
        <v>37.08</v>
      </c>
    </row>
    <row r="3153" spans="1:4" ht="9" customHeight="1">
      <c r="A3153" s="305" t="s">
        <v>16905</v>
      </c>
      <c r="B3153" s="306" t="s">
        <v>8056</v>
      </c>
      <c r="C3153" s="305" t="s">
        <v>36</v>
      </c>
      <c r="D3153" s="307">
        <v>49.42</v>
      </c>
    </row>
    <row r="3154" spans="1:4" ht="9" customHeight="1">
      <c r="A3154" s="305" t="s">
        <v>16906</v>
      </c>
      <c r="B3154" s="306" t="s">
        <v>8057</v>
      </c>
      <c r="C3154" s="305" t="s">
        <v>36</v>
      </c>
      <c r="D3154" s="307">
        <v>64.28</v>
      </c>
    </row>
    <row r="3155" spans="1:4" ht="9" customHeight="1">
      <c r="A3155" s="305" t="s">
        <v>16907</v>
      </c>
      <c r="B3155" s="306" t="s">
        <v>8058</v>
      </c>
      <c r="C3155" s="305" t="s">
        <v>2352</v>
      </c>
      <c r="D3155" s="307">
        <v>2023.69</v>
      </c>
    </row>
    <row r="3156" spans="1:4" ht="9" customHeight="1">
      <c r="A3156" s="305" t="s">
        <v>16908</v>
      </c>
      <c r="B3156" s="306" t="s">
        <v>8059</v>
      </c>
      <c r="C3156" s="305" t="s">
        <v>2352</v>
      </c>
      <c r="D3156" s="307">
        <v>1779.39</v>
      </c>
    </row>
    <row r="3157" spans="1:4" ht="9" customHeight="1">
      <c r="A3157" s="305" t="s">
        <v>16909</v>
      </c>
      <c r="B3157" s="306" t="s">
        <v>8060</v>
      </c>
      <c r="C3157" s="305" t="s">
        <v>2352</v>
      </c>
      <c r="D3157" s="307">
        <v>1994.37</v>
      </c>
    </row>
    <row r="3158" spans="1:4" ht="9" customHeight="1">
      <c r="A3158" s="305" t="s">
        <v>16910</v>
      </c>
      <c r="B3158" s="306" t="s">
        <v>8061</v>
      </c>
      <c r="C3158" s="305" t="s">
        <v>2352</v>
      </c>
      <c r="D3158" s="307">
        <v>1759.9</v>
      </c>
    </row>
    <row r="3159" spans="1:4" ht="9" customHeight="1">
      <c r="A3159" s="305" t="s">
        <v>16911</v>
      </c>
      <c r="B3159" s="306" t="s">
        <v>8062</v>
      </c>
      <c r="C3159" s="305" t="s">
        <v>2352</v>
      </c>
      <c r="D3159" s="307">
        <v>2281.66</v>
      </c>
    </row>
    <row r="3160" spans="1:4" ht="9" customHeight="1">
      <c r="A3160" s="305" t="s">
        <v>16912</v>
      </c>
      <c r="B3160" s="306" t="s">
        <v>8063</v>
      </c>
      <c r="C3160" s="305" t="s">
        <v>2352</v>
      </c>
      <c r="D3160" s="307">
        <v>1989.62</v>
      </c>
    </row>
    <row r="3161" spans="1:4" ht="9" customHeight="1">
      <c r="A3161" s="305" t="s">
        <v>16913</v>
      </c>
      <c r="B3161" s="306" t="s">
        <v>8064</v>
      </c>
      <c r="C3161" s="305" t="s">
        <v>2352</v>
      </c>
      <c r="D3161" s="307">
        <v>2739.89</v>
      </c>
    </row>
    <row r="3162" spans="1:4" ht="9" customHeight="1">
      <c r="A3162" s="305" t="s">
        <v>16914</v>
      </c>
      <c r="B3162" s="306" t="s">
        <v>8065</v>
      </c>
      <c r="C3162" s="305" t="s">
        <v>2352</v>
      </c>
      <c r="D3162" s="307">
        <v>2391.6999999999998</v>
      </c>
    </row>
    <row r="3163" spans="1:4" ht="9" customHeight="1">
      <c r="A3163" s="305" t="s">
        <v>16915</v>
      </c>
      <c r="B3163" s="306" t="s">
        <v>8066</v>
      </c>
      <c r="C3163" s="305" t="s">
        <v>2352</v>
      </c>
      <c r="D3163" s="307">
        <v>3227.16</v>
      </c>
    </row>
    <row r="3164" spans="1:4" ht="9" customHeight="1">
      <c r="A3164" s="305" t="s">
        <v>16916</v>
      </c>
      <c r="B3164" s="306" t="s">
        <v>8067</v>
      </c>
      <c r="C3164" s="305" t="s">
        <v>2352</v>
      </c>
      <c r="D3164" s="307">
        <v>2821.41</v>
      </c>
    </row>
    <row r="3165" spans="1:4" ht="9" customHeight="1">
      <c r="A3165" s="305" t="s">
        <v>16917</v>
      </c>
      <c r="B3165" s="306" t="s">
        <v>8068</v>
      </c>
      <c r="C3165" s="305" t="s">
        <v>2352</v>
      </c>
      <c r="D3165" s="307">
        <v>4023.82</v>
      </c>
    </row>
    <row r="3166" spans="1:4" ht="9" customHeight="1">
      <c r="A3166" s="305" t="s">
        <v>16918</v>
      </c>
      <c r="B3166" s="306" t="s">
        <v>8069</v>
      </c>
      <c r="C3166" s="305" t="s">
        <v>2352</v>
      </c>
      <c r="D3166" s="307">
        <v>3532.42</v>
      </c>
    </row>
    <row r="3167" spans="1:4" ht="9" customHeight="1">
      <c r="A3167" s="305" t="s">
        <v>16919</v>
      </c>
      <c r="B3167" s="306" t="s">
        <v>8070</v>
      </c>
      <c r="C3167" s="305" t="s">
        <v>2352</v>
      </c>
      <c r="D3167" s="307">
        <v>2335.9</v>
      </c>
    </row>
    <row r="3168" spans="1:4" ht="9" customHeight="1">
      <c r="A3168" s="305" t="s">
        <v>16920</v>
      </c>
      <c r="B3168" s="306" t="s">
        <v>8071</v>
      </c>
      <c r="C3168" s="305" t="s">
        <v>2352</v>
      </c>
      <c r="D3168" s="307">
        <v>2050.89</v>
      </c>
    </row>
    <row r="3169" spans="1:4" ht="9" customHeight="1">
      <c r="A3169" s="305" t="s">
        <v>16921</v>
      </c>
      <c r="B3169" s="306" t="s">
        <v>8072</v>
      </c>
      <c r="C3169" s="305" t="s">
        <v>2352</v>
      </c>
      <c r="D3169" s="307">
        <v>2310.7800000000002</v>
      </c>
    </row>
    <row r="3170" spans="1:4" ht="9" customHeight="1">
      <c r="A3170" s="305" t="s">
        <v>16922</v>
      </c>
      <c r="B3170" s="306" t="s">
        <v>8073</v>
      </c>
      <c r="C3170" s="305" t="s">
        <v>2352</v>
      </c>
      <c r="D3170" s="307">
        <v>2034.19</v>
      </c>
    </row>
    <row r="3171" spans="1:4" ht="9" customHeight="1">
      <c r="A3171" s="305" t="s">
        <v>16923</v>
      </c>
      <c r="B3171" s="306" t="s">
        <v>8074</v>
      </c>
      <c r="C3171" s="305" t="s">
        <v>2352</v>
      </c>
      <c r="D3171" s="307">
        <v>2618.2199999999998</v>
      </c>
    </row>
    <row r="3172" spans="1:4" ht="9" customHeight="1">
      <c r="A3172" s="305" t="s">
        <v>16924</v>
      </c>
      <c r="B3172" s="306" t="s">
        <v>8075</v>
      </c>
      <c r="C3172" s="305" t="s">
        <v>2352</v>
      </c>
      <c r="D3172" s="307">
        <v>2278.4499999999998</v>
      </c>
    </row>
    <row r="3173" spans="1:4" ht="9" customHeight="1">
      <c r="A3173" s="305" t="s">
        <v>16925</v>
      </c>
      <c r="B3173" s="306" t="s">
        <v>8076</v>
      </c>
      <c r="C3173" s="305" t="s">
        <v>2352</v>
      </c>
      <c r="D3173" s="307">
        <v>2954.02</v>
      </c>
    </row>
    <row r="3174" spans="1:4" ht="9" customHeight="1">
      <c r="A3174" s="305" t="s">
        <v>16926</v>
      </c>
      <c r="B3174" s="306" t="s">
        <v>8077</v>
      </c>
      <c r="C3174" s="305" t="s">
        <v>2352</v>
      </c>
      <c r="D3174" s="307">
        <v>2555.2800000000002</v>
      </c>
    </row>
    <row r="3175" spans="1:4" ht="9" customHeight="1">
      <c r="A3175" s="305" t="s">
        <v>16927</v>
      </c>
      <c r="B3175" s="306" t="s">
        <v>8078</v>
      </c>
      <c r="C3175" s="305" t="s">
        <v>2352</v>
      </c>
      <c r="D3175" s="307">
        <v>3600.92</v>
      </c>
    </row>
    <row r="3176" spans="1:4" ht="9" customHeight="1">
      <c r="A3176" s="305" t="s">
        <v>16928</v>
      </c>
      <c r="B3176" s="306" t="s">
        <v>8079</v>
      </c>
      <c r="C3176" s="305" t="s">
        <v>2352</v>
      </c>
      <c r="D3176" s="307">
        <v>3141.81</v>
      </c>
    </row>
    <row r="3177" spans="1:4" ht="9" customHeight="1">
      <c r="A3177" s="305" t="s">
        <v>16929</v>
      </c>
      <c r="B3177" s="306" t="s">
        <v>8080</v>
      </c>
      <c r="C3177" s="305" t="s">
        <v>2352</v>
      </c>
      <c r="D3177" s="307">
        <v>4434.7700000000004</v>
      </c>
    </row>
    <row r="3178" spans="1:4" ht="9" customHeight="1">
      <c r="A3178" s="305" t="s">
        <v>16930</v>
      </c>
      <c r="B3178" s="306" t="s">
        <v>8081</v>
      </c>
      <c r="C3178" s="305" t="s">
        <v>2352</v>
      </c>
      <c r="D3178" s="307">
        <v>3884.4</v>
      </c>
    </row>
    <row r="3179" spans="1:4" ht="9" customHeight="1">
      <c r="A3179" s="305" t="s">
        <v>16931</v>
      </c>
      <c r="B3179" s="306" t="s">
        <v>8082</v>
      </c>
      <c r="C3179" s="305" t="s">
        <v>2352</v>
      </c>
      <c r="D3179" s="307">
        <v>2664.87</v>
      </c>
    </row>
    <row r="3180" spans="1:4" ht="9" customHeight="1">
      <c r="A3180" s="305" t="s">
        <v>16932</v>
      </c>
      <c r="B3180" s="306" t="s">
        <v>8083</v>
      </c>
      <c r="C3180" s="305" t="s">
        <v>2352</v>
      </c>
      <c r="D3180" s="307">
        <v>2333.5300000000002</v>
      </c>
    </row>
    <row r="3181" spans="1:4" ht="9" customHeight="1">
      <c r="A3181" s="305" t="s">
        <v>16933</v>
      </c>
      <c r="B3181" s="306" t="s">
        <v>8084</v>
      </c>
      <c r="C3181" s="305" t="s">
        <v>2352</v>
      </c>
      <c r="D3181" s="307">
        <v>2639.74</v>
      </c>
    </row>
    <row r="3182" spans="1:4" ht="9" customHeight="1">
      <c r="A3182" s="305" t="s">
        <v>16934</v>
      </c>
      <c r="B3182" s="306" t="s">
        <v>8085</v>
      </c>
      <c r="C3182" s="305" t="s">
        <v>2352</v>
      </c>
      <c r="D3182" s="307">
        <v>2316.8200000000002</v>
      </c>
    </row>
    <row r="3183" spans="1:4" ht="9" customHeight="1">
      <c r="A3183" s="305" t="s">
        <v>16935</v>
      </c>
      <c r="B3183" s="306" t="s">
        <v>8086</v>
      </c>
      <c r="C3183" s="305" t="s">
        <v>2352</v>
      </c>
      <c r="D3183" s="307">
        <v>2971.53</v>
      </c>
    </row>
    <row r="3184" spans="1:4" ht="9" customHeight="1">
      <c r="A3184" s="305" t="s">
        <v>16936</v>
      </c>
      <c r="B3184" s="306" t="s">
        <v>8087</v>
      </c>
      <c r="C3184" s="305" t="s">
        <v>2352</v>
      </c>
      <c r="D3184" s="307">
        <v>2578.41</v>
      </c>
    </row>
    <row r="3185" spans="1:4" ht="9" customHeight="1">
      <c r="A3185" s="305" t="s">
        <v>16937</v>
      </c>
      <c r="B3185" s="306" t="s">
        <v>8088</v>
      </c>
      <c r="C3185" s="305" t="s">
        <v>2352</v>
      </c>
      <c r="D3185" s="307">
        <v>3460.15</v>
      </c>
    </row>
    <row r="3186" spans="1:4" ht="9" customHeight="1">
      <c r="A3186" s="305" t="s">
        <v>16938</v>
      </c>
      <c r="B3186" s="306" t="s">
        <v>8089</v>
      </c>
      <c r="C3186" s="305" t="s">
        <v>2352</v>
      </c>
      <c r="D3186" s="307">
        <v>3005.25</v>
      </c>
    </row>
    <row r="3187" spans="1:4" ht="9" customHeight="1">
      <c r="A3187" s="305" t="s">
        <v>16939</v>
      </c>
      <c r="B3187" s="306" t="s">
        <v>8090</v>
      </c>
      <c r="C3187" s="305" t="s">
        <v>2352</v>
      </c>
      <c r="D3187" s="307">
        <v>3991.42</v>
      </c>
    </row>
    <row r="3188" spans="1:4" ht="9" customHeight="1">
      <c r="A3188" s="305" t="s">
        <v>16940</v>
      </c>
      <c r="B3188" s="306" t="s">
        <v>8091</v>
      </c>
      <c r="C3188" s="305" t="s">
        <v>2352</v>
      </c>
      <c r="D3188" s="307">
        <v>3473.35</v>
      </c>
    </row>
    <row r="3189" spans="1:4" ht="9" customHeight="1">
      <c r="A3189" s="305" t="s">
        <v>16941</v>
      </c>
      <c r="B3189" s="306" t="s">
        <v>8092</v>
      </c>
      <c r="C3189" s="305" t="s">
        <v>2352</v>
      </c>
      <c r="D3189" s="307">
        <v>4862.46</v>
      </c>
    </row>
    <row r="3190" spans="1:4" ht="9" customHeight="1">
      <c r="A3190" s="305" t="s">
        <v>16942</v>
      </c>
      <c r="B3190" s="306" t="s">
        <v>8093</v>
      </c>
      <c r="C3190" s="305" t="s">
        <v>2352</v>
      </c>
      <c r="D3190" s="307">
        <v>4247.51</v>
      </c>
    </row>
    <row r="3191" spans="1:4" ht="9" customHeight="1">
      <c r="A3191" s="305" t="s">
        <v>16943</v>
      </c>
      <c r="B3191" s="306" t="s">
        <v>8094</v>
      </c>
      <c r="C3191" s="305" t="s">
        <v>5115</v>
      </c>
      <c r="D3191" s="307">
        <v>16.36</v>
      </c>
    </row>
    <row r="3192" spans="1:4" ht="9" customHeight="1">
      <c r="A3192" s="305" t="s">
        <v>16944</v>
      </c>
      <c r="B3192" s="306" t="s">
        <v>8095</v>
      </c>
      <c r="C3192" s="305" t="s">
        <v>36</v>
      </c>
      <c r="D3192" s="307">
        <v>56.13</v>
      </c>
    </row>
    <row r="3193" spans="1:4" ht="9" customHeight="1">
      <c r="A3193" s="305" t="s">
        <v>16945</v>
      </c>
      <c r="B3193" s="306" t="s">
        <v>8096</v>
      </c>
      <c r="C3193" s="305" t="s">
        <v>36</v>
      </c>
      <c r="D3193" s="307">
        <v>41.33</v>
      </c>
    </row>
    <row r="3194" spans="1:4" ht="9" customHeight="1">
      <c r="A3194" s="305" t="s">
        <v>16946</v>
      </c>
      <c r="B3194" s="306" t="s">
        <v>8097</v>
      </c>
      <c r="C3194" s="305" t="s">
        <v>36</v>
      </c>
      <c r="D3194" s="307">
        <v>65.540000000000006</v>
      </c>
    </row>
    <row r="3195" spans="1:4" ht="9" customHeight="1">
      <c r="A3195" s="305" t="s">
        <v>16947</v>
      </c>
      <c r="B3195" s="306" t="s">
        <v>8098</v>
      </c>
      <c r="C3195" s="305" t="s">
        <v>36</v>
      </c>
      <c r="D3195" s="307">
        <v>50.67</v>
      </c>
    </row>
    <row r="3196" spans="1:4" ht="9" customHeight="1">
      <c r="A3196" s="305" t="s">
        <v>16948</v>
      </c>
      <c r="B3196" s="306" t="s">
        <v>8099</v>
      </c>
      <c r="C3196" s="305" t="s">
        <v>36</v>
      </c>
      <c r="D3196" s="307">
        <v>75.05</v>
      </c>
    </row>
    <row r="3197" spans="1:4" ht="9" customHeight="1">
      <c r="A3197" s="305" t="s">
        <v>16949</v>
      </c>
      <c r="B3197" s="306" t="s">
        <v>8100</v>
      </c>
      <c r="C3197" s="305" t="s">
        <v>36</v>
      </c>
      <c r="D3197" s="307">
        <v>55.23</v>
      </c>
    </row>
    <row r="3198" spans="1:4" ht="9" customHeight="1">
      <c r="A3198" s="305" t="s">
        <v>16950</v>
      </c>
      <c r="B3198" s="306" t="s">
        <v>8101</v>
      </c>
      <c r="C3198" s="305" t="s">
        <v>36</v>
      </c>
      <c r="D3198" s="307">
        <v>87.81</v>
      </c>
    </row>
    <row r="3199" spans="1:4" ht="9" customHeight="1">
      <c r="A3199" s="305" t="s">
        <v>16951</v>
      </c>
      <c r="B3199" s="306" t="s">
        <v>8102</v>
      </c>
      <c r="C3199" s="305" t="s">
        <v>36</v>
      </c>
      <c r="D3199" s="307">
        <v>67.88</v>
      </c>
    </row>
    <row r="3200" spans="1:4" ht="9" customHeight="1">
      <c r="A3200" s="305" t="s">
        <v>16952</v>
      </c>
      <c r="B3200" s="306" t="s">
        <v>8103</v>
      </c>
      <c r="C3200" s="305" t="s">
        <v>36</v>
      </c>
      <c r="D3200" s="307">
        <v>57.55</v>
      </c>
    </row>
    <row r="3201" spans="1:4" ht="9" customHeight="1">
      <c r="A3201" s="305" t="s">
        <v>16953</v>
      </c>
      <c r="B3201" s="306" t="s">
        <v>8104</v>
      </c>
      <c r="C3201" s="305" t="s">
        <v>36</v>
      </c>
      <c r="D3201" s="307">
        <v>42.34</v>
      </c>
    </row>
    <row r="3202" spans="1:4" ht="9" customHeight="1">
      <c r="A3202" s="305" t="s">
        <v>16954</v>
      </c>
      <c r="B3202" s="306" t="s">
        <v>8105</v>
      </c>
      <c r="C3202" s="305" t="s">
        <v>36</v>
      </c>
      <c r="D3202" s="307">
        <v>67.349999999999994</v>
      </c>
    </row>
    <row r="3203" spans="1:4" ht="9" customHeight="1">
      <c r="A3203" s="305" t="s">
        <v>16955</v>
      </c>
      <c r="B3203" s="306" t="s">
        <v>8106</v>
      </c>
      <c r="C3203" s="305" t="s">
        <v>36</v>
      </c>
      <c r="D3203" s="307">
        <v>52.07</v>
      </c>
    </row>
    <row r="3204" spans="1:4" ht="9" customHeight="1">
      <c r="A3204" s="305" t="s">
        <v>16956</v>
      </c>
      <c r="B3204" s="306" t="s">
        <v>8107</v>
      </c>
      <c r="C3204" s="305" t="s">
        <v>36</v>
      </c>
      <c r="D3204" s="307">
        <v>77.959999999999994</v>
      </c>
    </row>
    <row r="3205" spans="1:4" ht="9" customHeight="1">
      <c r="A3205" s="305" t="s">
        <v>16957</v>
      </c>
      <c r="B3205" s="306" t="s">
        <v>8108</v>
      </c>
      <c r="C3205" s="305" t="s">
        <v>36</v>
      </c>
      <c r="D3205" s="307">
        <v>57.33</v>
      </c>
    </row>
    <row r="3206" spans="1:4" ht="9" customHeight="1">
      <c r="A3206" s="305" t="s">
        <v>16958</v>
      </c>
      <c r="B3206" s="306" t="s">
        <v>8109</v>
      </c>
      <c r="C3206" s="305" t="s">
        <v>36</v>
      </c>
      <c r="D3206" s="307">
        <v>91.35</v>
      </c>
    </row>
    <row r="3207" spans="1:4" ht="9" customHeight="1">
      <c r="A3207" s="305" t="s">
        <v>16959</v>
      </c>
      <c r="B3207" s="306" t="s">
        <v>8110</v>
      </c>
      <c r="C3207" s="305" t="s">
        <v>36</v>
      </c>
      <c r="D3207" s="307">
        <v>70.63</v>
      </c>
    </row>
    <row r="3208" spans="1:4" ht="9" customHeight="1">
      <c r="A3208" s="305" t="s">
        <v>16960</v>
      </c>
      <c r="B3208" s="306" t="s">
        <v>8111</v>
      </c>
      <c r="C3208" s="305" t="s">
        <v>36</v>
      </c>
      <c r="D3208" s="307">
        <v>56.96</v>
      </c>
    </row>
    <row r="3209" spans="1:4" ht="9" customHeight="1">
      <c r="A3209" s="305" t="s">
        <v>16961</v>
      </c>
      <c r="B3209" s="306" t="s">
        <v>8112</v>
      </c>
      <c r="C3209" s="305" t="s">
        <v>36</v>
      </c>
      <c r="D3209" s="307">
        <v>44.53</v>
      </c>
    </row>
    <row r="3210" spans="1:4" ht="9" customHeight="1">
      <c r="A3210" s="305" t="s">
        <v>16962</v>
      </c>
      <c r="B3210" s="306" t="s">
        <v>8113</v>
      </c>
      <c r="C3210" s="305" t="s">
        <v>36</v>
      </c>
      <c r="D3210" s="307">
        <v>64.94</v>
      </c>
    </row>
    <row r="3211" spans="1:4" ht="9" customHeight="1">
      <c r="A3211" s="305" t="s">
        <v>16963</v>
      </c>
      <c r="B3211" s="306" t="s">
        <v>8114</v>
      </c>
      <c r="C3211" s="305" t="s">
        <v>36</v>
      </c>
      <c r="D3211" s="307">
        <v>52.45</v>
      </c>
    </row>
    <row r="3212" spans="1:4" ht="9" customHeight="1">
      <c r="A3212" s="305" t="s">
        <v>16964</v>
      </c>
      <c r="B3212" s="306" t="s">
        <v>8115</v>
      </c>
      <c r="C3212" s="305" t="s">
        <v>36</v>
      </c>
      <c r="D3212" s="307">
        <v>40.96</v>
      </c>
    </row>
    <row r="3213" spans="1:4" ht="9" customHeight="1">
      <c r="A3213" s="305" t="s">
        <v>16965</v>
      </c>
      <c r="B3213" s="306" t="s">
        <v>8116</v>
      </c>
      <c r="C3213" s="305" t="s">
        <v>36</v>
      </c>
      <c r="D3213" s="307">
        <v>32.28</v>
      </c>
    </row>
    <row r="3214" spans="1:4" ht="9" customHeight="1">
      <c r="A3214" s="305" t="s">
        <v>16966</v>
      </c>
      <c r="B3214" s="306" t="s">
        <v>8117</v>
      </c>
      <c r="C3214" s="305" t="s">
        <v>36</v>
      </c>
      <c r="D3214" s="307">
        <v>46.46</v>
      </c>
    </row>
    <row r="3215" spans="1:4" ht="9" customHeight="1">
      <c r="A3215" s="305" t="s">
        <v>16967</v>
      </c>
      <c r="B3215" s="306" t="s">
        <v>8118</v>
      </c>
      <c r="C3215" s="305" t="s">
        <v>36</v>
      </c>
      <c r="D3215" s="307">
        <v>37.74</v>
      </c>
    </row>
    <row r="3216" spans="1:4" ht="9" customHeight="1">
      <c r="A3216" s="305" t="s">
        <v>16968</v>
      </c>
      <c r="B3216" s="306" t="s">
        <v>8119</v>
      </c>
      <c r="C3216" s="305" t="s">
        <v>36</v>
      </c>
      <c r="D3216" s="307">
        <v>18.89</v>
      </c>
    </row>
    <row r="3217" spans="1:4" ht="9" customHeight="1">
      <c r="A3217" s="305" t="s">
        <v>16969</v>
      </c>
      <c r="B3217" s="306" t="s">
        <v>8120</v>
      </c>
      <c r="C3217" s="305" t="s">
        <v>36</v>
      </c>
      <c r="D3217" s="307">
        <v>13.98</v>
      </c>
    </row>
    <row r="3218" spans="1:4" ht="9" customHeight="1">
      <c r="A3218" s="305" t="s">
        <v>16970</v>
      </c>
      <c r="B3218" s="306" t="s">
        <v>8121</v>
      </c>
      <c r="C3218" s="305" t="s">
        <v>36</v>
      </c>
      <c r="D3218" s="307">
        <v>8.91</v>
      </c>
    </row>
    <row r="3219" spans="1:4" ht="9" customHeight="1">
      <c r="A3219" s="305" t="s">
        <v>16971</v>
      </c>
      <c r="B3219" s="306" t="s">
        <v>8122</v>
      </c>
      <c r="C3219" s="305" t="s">
        <v>36</v>
      </c>
      <c r="D3219" s="307">
        <v>7.03</v>
      </c>
    </row>
    <row r="3220" spans="1:4" ht="9" customHeight="1">
      <c r="A3220" s="305" t="s">
        <v>16972</v>
      </c>
      <c r="B3220" s="306" t="s">
        <v>8123</v>
      </c>
      <c r="C3220" s="305" t="s">
        <v>36</v>
      </c>
      <c r="D3220" s="307">
        <v>74.11</v>
      </c>
    </row>
    <row r="3221" spans="1:4" ht="9" customHeight="1">
      <c r="A3221" s="305" t="s">
        <v>16973</v>
      </c>
      <c r="B3221" s="306" t="s">
        <v>8124</v>
      </c>
      <c r="C3221" s="305" t="s">
        <v>36</v>
      </c>
      <c r="D3221" s="307">
        <v>57.16</v>
      </c>
    </row>
    <row r="3222" spans="1:4" ht="9" customHeight="1">
      <c r="A3222" s="305" t="s">
        <v>16974</v>
      </c>
      <c r="B3222" s="306" t="s">
        <v>8125</v>
      </c>
      <c r="C3222" s="305" t="s">
        <v>36</v>
      </c>
      <c r="D3222" s="307">
        <v>85.21</v>
      </c>
    </row>
    <row r="3223" spans="1:4" ht="9" customHeight="1">
      <c r="A3223" s="305" t="s">
        <v>16975</v>
      </c>
      <c r="B3223" s="306" t="s">
        <v>8126</v>
      </c>
      <c r="C3223" s="305" t="s">
        <v>36</v>
      </c>
      <c r="D3223" s="307">
        <v>68.180000000000007</v>
      </c>
    </row>
    <row r="3224" spans="1:4" ht="9" customHeight="1">
      <c r="A3224" s="305" t="s">
        <v>16976</v>
      </c>
      <c r="B3224" s="306" t="s">
        <v>8127</v>
      </c>
      <c r="C3224" s="305" t="s">
        <v>36</v>
      </c>
      <c r="D3224" s="307">
        <v>63.08</v>
      </c>
    </row>
    <row r="3225" spans="1:4" ht="18" customHeight="1">
      <c r="A3225" s="305" t="s">
        <v>16977</v>
      </c>
      <c r="B3225" s="306" t="s">
        <v>8128</v>
      </c>
      <c r="C3225" s="305" t="s">
        <v>36</v>
      </c>
      <c r="D3225" s="307">
        <v>48.9</v>
      </c>
    </row>
    <row r="3226" spans="1:4" ht="18" customHeight="1">
      <c r="A3226" s="305" t="s">
        <v>16978</v>
      </c>
      <c r="B3226" s="306" t="s">
        <v>8129</v>
      </c>
      <c r="C3226" s="305" t="s">
        <v>36</v>
      </c>
      <c r="D3226" s="307">
        <v>72.34</v>
      </c>
    </row>
    <row r="3227" spans="1:4" ht="9" customHeight="1">
      <c r="A3227" s="305" t="s">
        <v>16979</v>
      </c>
      <c r="B3227" s="306" t="s">
        <v>8130</v>
      </c>
      <c r="C3227" s="305" t="s">
        <v>36</v>
      </c>
      <c r="D3227" s="307">
        <v>58.09</v>
      </c>
    </row>
    <row r="3228" spans="1:4" ht="9" customHeight="1">
      <c r="A3228" s="305" t="s">
        <v>16980</v>
      </c>
      <c r="B3228" s="306" t="s">
        <v>8131</v>
      </c>
      <c r="C3228" s="305" t="s">
        <v>36</v>
      </c>
      <c r="D3228" s="307">
        <v>54.2</v>
      </c>
    </row>
    <row r="3229" spans="1:4" ht="18" customHeight="1">
      <c r="A3229" s="305" t="s">
        <v>16981</v>
      </c>
      <c r="B3229" s="306" t="s">
        <v>8132</v>
      </c>
      <c r="C3229" s="305" t="s">
        <v>36</v>
      </c>
      <c r="D3229" s="307">
        <v>42</v>
      </c>
    </row>
    <row r="3230" spans="1:4" ht="18" customHeight="1">
      <c r="A3230" s="305" t="s">
        <v>16982</v>
      </c>
      <c r="B3230" s="306" t="s">
        <v>8133</v>
      </c>
      <c r="C3230" s="305" t="s">
        <v>36</v>
      </c>
      <c r="D3230" s="307">
        <v>62.14</v>
      </c>
    </row>
    <row r="3231" spans="1:4" ht="9" customHeight="1">
      <c r="A3231" s="305" t="s">
        <v>16983</v>
      </c>
      <c r="B3231" s="306" t="s">
        <v>8134</v>
      </c>
      <c r="C3231" s="305" t="s">
        <v>36</v>
      </c>
      <c r="D3231" s="307">
        <v>49.88</v>
      </c>
    </row>
    <row r="3232" spans="1:4" ht="9" customHeight="1">
      <c r="A3232" s="305" t="s">
        <v>16984</v>
      </c>
      <c r="B3232" s="306" t="s">
        <v>8135</v>
      </c>
      <c r="C3232" s="305" t="s">
        <v>36</v>
      </c>
      <c r="D3232" s="307">
        <v>46.1</v>
      </c>
    </row>
    <row r="3233" spans="1:4" ht="18" customHeight="1">
      <c r="A3233" s="305" t="s">
        <v>16985</v>
      </c>
      <c r="B3233" s="306" t="s">
        <v>8136</v>
      </c>
      <c r="C3233" s="305" t="s">
        <v>36</v>
      </c>
      <c r="D3233" s="307">
        <v>36.020000000000003</v>
      </c>
    </row>
    <row r="3234" spans="1:4" ht="18" customHeight="1">
      <c r="A3234" s="305" t="s">
        <v>16986</v>
      </c>
      <c r="B3234" s="306" t="s">
        <v>8137</v>
      </c>
      <c r="C3234" s="305" t="s">
        <v>36</v>
      </c>
      <c r="D3234" s="307">
        <v>52.64</v>
      </c>
    </row>
    <row r="3235" spans="1:4" ht="9" customHeight="1">
      <c r="A3235" s="305" t="s">
        <v>16987</v>
      </c>
      <c r="B3235" s="306" t="s">
        <v>8138</v>
      </c>
      <c r="C3235" s="305" t="s">
        <v>36</v>
      </c>
      <c r="D3235" s="307">
        <v>42.51</v>
      </c>
    </row>
    <row r="3236" spans="1:4" ht="9" customHeight="1">
      <c r="A3236" s="305" t="s">
        <v>16988</v>
      </c>
      <c r="B3236" s="306" t="s">
        <v>8139</v>
      </c>
      <c r="C3236" s="305" t="s">
        <v>36</v>
      </c>
      <c r="D3236" s="307">
        <v>97.41</v>
      </c>
    </row>
    <row r="3237" spans="1:4" ht="18" customHeight="1">
      <c r="A3237" s="305" t="s">
        <v>16989</v>
      </c>
      <c r="B3237" s="306" t="s">
        <v>8140</v>
      </c>
      <c r="C3237" s="305" t="s">
        <v>36</v>
      </c>
      <c r="D3237" s="307">
        <v>82</v>
      </c>
    </row>
    <row r="3238" spans="1:4" ht="18" customHeight="1">
      <c r="A3238" s="305" t="s">
        <v>16990</v>
      </c>
      <c r="B3238" s="306" t="s">
        <v>8141</v>
      </c>
      <c r="C3238" s="305" t="s">
        <v>36</v>
      </c>
      <c r="D3238" s="307">
        <v>78.11</v>
      </c>
    </row>
    <row r="3239" spans="1:4" ht="9" customHeight="1">
      <c r="A3239" s="305" t="s">
        <v>16991</v>
      </c>
      <c r="B3239" s="306" t="s">
        <v>8142</v>
      </c>
      <c r="C3239" s="305" t="s">
        <v>36</v>
      </c>
      <c r="D3239" s="307">
        <v>62.63</v>
      </c>
    </row>
    <row r="3240" spans="1:4" ht="9" customHeight="1">
      <c r="A3240" s="305" t="s">
        <v>16992</v>
      </c>
      <c r="B3240" s="306" t="s">
        <v>8143</v>
      </c>
      <c r="C3240" s="305" t="s">
        <v>36</v>
      </c>
      <c r="D3240" s="307">
        <v>81.96</v>
      </c>
    </row>
    <row r="3241" spans="1:4" ht="18" customHeight="1">
      <c r="A3241" s="305" t="s">
        <v>16993</v>
      </c>
      <c r="B3241" s="306" t="s">
        <v>8144</v>
      </c>
      <c r="C3241" s="305" t="s">
        <v>36</v>
      </c>
      <c r="D3241" s="307">
        <v>68.959999999999994</v>
      </c>
    </row>
    <row r="3242" spans="1:4" ht="18" customHeight="1">
      <c r="A3242" s="305" t="s">
        <v>16994</v>
      </c>
      <c r="B3242" s="306" t="s">
        <v>8145</v>
      </c>
      <c r="C3242" s="305" t="s">
        <v>36</v>
      </c>
      <c r="D3242" s="307">
        <v>66.069999999999993</v>
      </c>
    </row>
    <row r="3243" spans="1:4" ht="9" customHeight="1">
      <c r="A3243" s="305" t="s">
        <v>16995</v>
      </c>
      <c r="B3243" s="306" t="s">
        <v>8146</v>
      </c>
      <c r="C3243" s="305" t="s">
        <v>36</v>
      </c>
      <c r="D3243" s="307">
        <v>53</v>
      </c>
    </row>
    <row r="3244" spans="1:4" ht="9" customHeight="1">
      <c r="A3244" s="305" t="s">
        <v>16996</v>
      </c>
      <c r="B3244" s="306" t="s">
        <v>8147</v>
      </c>
      <c r="C3244" s="305" t="s">
        <v>36</v>
      </c>
      <c r="D3244" s="307">
        <v>70.489999999999995</v>
      </c>
    </row>
    <row r="3245" spans="1:4" ht="18" customHeight="1">
      <c r="A3245" s="305" t="s">
        <v>16997</v>
      </c>
      <c r="B3245" s="306" t="s">
        <v>8148</v>
      </c>
      <c r="C3245" s="305" t="s">
        <v>36</v>
      </c>
      <c r="D3245" s="307">
        <v>59.42</v>
      </c>
    </row>
    <row r="3246" spans="1:4" ht="18" customHeight="1">
      <c r="A3246" s="305" t="s">
        <v>16998</v>
      </c>
      <c r="B3246" s="306" t="s">
        <v>8149</v>
      </c>
      <c r="C3246" s="305" t="s">
        <v>36</v>
      </c>
      <c r="D3246" s="307">
        <v>57.36</v>
      </c>
    </row>
    <row r="3247" spans="1:4" ht="9" customHeight="1">
      <c r="A3247" s="305" t="s">
        <v>16999</v>
      </c>
      <c r="B3247" s="306" t="s">
        <v>8150</v>
      </c>
      <c r="C3247" s="305" t="s">
        <v>36</v>
      </c>
      <c r="D3247" s="307">
        <v>46.23</v>
      </c>
    </row>
    <row r="3248" spans="1:4" ht="9" customHeight="1">
      <c r="A3248" s="305" t="s">
        <v>17000</v>
      </c>
      <c r="B3248" s="306" t="s">
        <v>8151</v>
      </c>
      <c r="C3248" s="305" t="s">
        <v>36</v>
      </c>
      <c r="D3248" s="307">
        <v>59.37</v>
      </c>
    </row>
    <row r="3249" spans="1:4" ht="9" customHeight="1">
      <c r="A3249" s="305" t="s">
        <v>17001</v>
      </c>
      <c r="B3249" s="306" t="s">
        <v>8152</v>
      </c>
      <c r="C3249" s="305" t="s">
        <v>36</v>
      </c>
      <c r="D3249" s="307">
        <v>50.05</v>
      </c>
    </row>
    <row r="3250" spans="1:4" ht="9" customHeight="1">
      <c r="A3250" s="305" t="s">
        <v>17002</v>
      </c>
      <c r="B3250" s="306" t="s">
        <v>8153</v>
      </c>
      <c r="C3250" s="305" t="s">
        <v>36</v>
      </c>
      <c r="D3250" s="307">
        <v>48.48</v>
      </c>
    </row>
    <row r="3251" spans="1:4" ht="9" customHeight="1">
      <c r="A3251" s="305" t="s">
        <v>17003</v>
      </c>
      <c r="B3251" s="306" t="s">
        <v>8154</v>
      </c>
      <c r="C3251" s="305" t="s">
        <v>36</v>
      </c>
      <c r="D3251" s="307">
        <v>39.11</v>
      </c>
    </row>
    <row r="3252" spans="1:4" ht="9" customHeight="1">
      <c r="A3252" s="305" t="s">
        <v>17004</v>
      </c>
      <c r="B3252" s="306" t="s">
        <v>8155</v>
      </c>
      <c r="C3252" s="305" t="s">
        <v>36</v>
      </c>
      <c r="D3252" s="307">
        <v>21.51</v>
      </c>
    </row>
    <row r="3253" spans="1:4" ht="18" customHeight="1">
      <c r="A3253" s="305" t="s">
        <v>17005</v>
      </c>
      <c r="B3253" s="306" t="s">
        <v>8156</v>
      </c>
      <c r="C3253" s="305" t="s">
        <v>36</v>
      </c>
      <c r="D3253" s="307">
        <v>18.8</v>
      </c>
    </row>
    <row r="3254" spans="1:4" ht="18" customHeight="1">
      <c r="A3254" s="305" t="s">
        <v>17006</v>
      </c>
      <c r="B3254" s="306" t="s">
        <v>8157</v>
      </c>
      <c r="C3254" s="305" t="s">
        <v>36</v>
      </c>
      <c r="D3254" s="307">
        <v>16.21</v>
      </c>
    </row>
    <row r="3255" spans="1:4" ht="9" customHeight="1">
      <c r="A3255" s="305" t="s">
        <v>17007</v>
      </c>
      <c r="B3255" s="306" t="s">
        <v>8158</v>
      </c>
      <c r="C3255" s="305" t="s">
        <v>36</v>
      </c>
      <c r="D3255" s="307">
        <v>14.17</v>
      </c>
    </row>
    <row r="3256" spans="1:4" ht="9" customHeight="1">
      <c r="A3256" s="305" t="s">
        <v>17008</v>
      </c>
      <c r="B3256" s="306" t="s">
        <v>8159</v>
      </c>
      <c r="C3256" s="305" t="s">
        <v>36</v>
      </c>
      <c r="D3256" s="307">
        <v>0.11</v>
      </c>
    </row>
    <row r="3257" spans="1:4" ht="18" customHeight="1">
      <c r="A3257" s="305" t="s">
        <v>17009</v>
      </c>
      <c r="B3257" s="306" t="s">
        <v>8160</v>
      </c>
      <c r="C3257" s="305" t="s">
        <v>36</v>
      </c>
      <c r="D3257" s="307">
        <v>184.63</v>
      </c>
    </row>
    <row r="3258" spans="1:4" ht="18" customHeight="1">
      <c r="A3258" s="305" t="s">
        <v>17010</v>
      </c>
      <c r="B3258" s="306" t="s">
        <v>8161</v>
      </c>
      <c r="C3258" s="305" t="s">
        <v>36</v>
      </c>
      <c r="D3258" s="307">
        <v>137.85</v>
      </c>
    </row>
    <row r="3259" spans="1:4" ht="9" customHeight="1">
      <c r="A3259" s="305" t="s">
        <v>17011</v>
      </c>
      <c r="B3259" s="306" t="s">
        <v>8162</v>
      </c>
      <c r="C3259" s="305" t="s">
        <v>36</v>
      </c>
      <c r="D3259" s="307">
        <v>227.16</v>
      </c>
    </row>
    <row r="3260" spans="1:4" ht="9" customHeight="1">
      <c r="A3260" s="305" t="s">
        <v>17012</v>
      </c>
      <c r="B3260" s="306" t="s">
        <v>8163</v>
      </c>
      <c r="C3260" s="305" t="s">
        <v>36</v>
      </c>
      <c r="D3260" s="307">
        <v>169.59</v>
      </c>
    </row>
    <row r="3261" spans="1:4" ht="18" customHeight="1">
      <c r="A3261" s="305" t="s">
        <v>17013</v>
      </c>
      <c r="B3261" s="306" t="s">
        <v>8164</v>
      </c>
      <c r="C3261" s="305" t="s">
        <v>36</v>
      </c>
      <c r="D3261" s="307">
        <v>527.03</v>
      </c>
    </row>
    <row r="3262" spans="1:4" ht="18" customHeight="1">
      <c r="A3262" s="305" t="s">
        <v>17014</v>
      </c>
      <c r="B3262" s="306" t="s">
        <v>8165</v>
      </c>
      <c r="C3262" s="305" t="s">
        <v>36</v>
      </c>
      <c r="D3262" s="307">
        <v>481.22</v>
      </c>
    </row>
    <row r="3263" spans="1:4" ht="9" customHeight="1">
      <c r="A3263" s="305" t="s">
        <v>17015</v>
      </c>
      <c r="B3263" s="306" t="s">
        <v>8166</v>
      </c>
      <c r="C3263" s="305" t="s">
        <v>36</v>
      </c>
      <c r="D3263" s="307">
        <v>451.82</v>
      </c>
    </row>
    <row r="3264" spans="1:4" ht="9" customHeight="1">
      <c r="A3264" s="305" t="s">
        <v>17016</v>
      </c>
      <c r="B3264" s="306" t="s">
        <v>8167</v>
      </c>
      <c r="C3264" s="305" t="s">
        <v>36</v>
      </c>
      <c r="D3264" s="307">
        <v>410.13</v>
      </c>
    </row>
    <row r="3265" spans="1:4" ht="18" customHeight="1">
      <c r="A3265" s="305" t="s">
        <v>17017</v>
      </c>
      <c r="B3265" s="306" t="s">
        <v>8168</v>
      </c>
      <c r="C3265" s="305" t="s">
        <v>36</v>
      </c>
      <c r="D3265" s="307">
        <v>401.63</v>
      </c>
    </row>
    <row r="3266" spans="1:4" ht="18" customHeight="1">
      <c r="A3266" s="305" t="s">
        <v>17018</v>
      </c>
      <c r="B3266" s="306" t="s">
        <v>8169</v>
      </c>
      <c r="C3266" s="305" t="s">
        <v>36</v>
      </c>
      <c r="D3266" s="307">
        <v>362.69</v>
      </c>
    </row>
    <row r="3267" spans="1:4" ht="9" customHeight="1">
      <c r="A3267" s="305" t="s">
        <v>17019</v>
      </c>
      <c r="B3267" s="306" t="s">
        <v>8170</v>
      </c>
      <c r="C3267" s="305" t="s">
        <v>36</v>
      </c>
      <c r="D3267" s="307">
        <v>376.47</v>
      </c>
    </row>
    <row r="3268" spans="1:4" ht="9" customHeight="1">
      <c r="A3268" s="305" t="s">
        <v>17020</v>
      </c>
      <c r="B3268" s="306" t="s">
        <v>8171</v>
      </c>
      <c r="C3268" s="305" t="s">
        <v>36</v>
      </c>
      <c r="D3268" s="307">
        <v>338.9</v>
      </c>
    </row>
    <row r="3269" spans="1:4" ht="18" customHeight="1">
      <c r="A3269" s="305" t="s">
        <v>17021</v>
      </c>
      <c r="B3269" s="306" t="s">
        <v>8172</v>
      </c>
      <c r="C3269" s="305" t="s">
        <v>36</v>
      </c>
      <c r="D3269" s="307">
        <v>156.94999999999999</v>
      </c>
    </row>
    <row r="3270" spans="1:4" ht="18" customHeight="1">
      <c r="A3270" s="305" t="s">
        <v>17022</v>
      </c>
      <c r="B3270" s="306" t="s">
        <v>8173</v>
      </c>
      <c r="C3270" s="305" t="s">
        <v>36</v>
      </c>
      <c r="D3270" s="307">
        <v>212.76</v>
      </c>
    </row>
    <row r="3271" spans="1:4" ht="9" customHeight="1">
      <c r="A3271" s="305" t="s">
        <v>17023</v>
      </c>
      <c r="B3271" s="306" t="s">
        <v>8174</v>
      </c>
      <c r="C3271" s="305" t="s">
        <v>36</v>
      </c>
      <c r="D3271" s="307">
        <v>318.26</v>
      </c>
    </row>
    <row r="3272" spans="1:4" ht="9" customHeight="1">
      <c r="A3272" s="305" t="s">
        <v>17024</v>
      </c>
      <c r="B3272" s="306" t="s">
        <v>8175</v>
      </c>
      <c r="C3272" s="305" t="s">
        <v>36</v>
      </c>
      <c r="D3272" s="307">
        <v>458.85</v>
      </c>
    </row>
    <row r="3273" spans="1:4" ht="18" customHeight="1">
      <c r="A3273" s="305" t="s">
        <v>17025</v>
      </c>
      <c r="B3273" s="306" t="s">
        <v>8176</v>
      </c>
      <c r="C3273" s="305" t="s">
        <v>36</v>
      </c>
      <c r="D3273" s="307">
        <v>754.56</v>
      </c>
    </row>
    <row r="3274" spans="1:4" ht="18" customHeight="1">
      <c r="A3274" s="305" t="s">
        <v>17026</v>
      </c>
      <c r="B3274" s="306" t="s">
        <v>8177</v>
      </c>
      <c r="C3274" s="305" t="s">
        <v>36</v>
      </c>
      <c r="D3274" s="307">
        <v>1103.3599999999999</v>
      </c>
    </row>
    <row r="3275" spans="1:4" ht="9" customHeight="1">
      <c r="A3275" s="305" t="s">
        <v>17027</v>
      </c>
      <c r="B3275" s="306" t="s">
        <v>8178</v>
      </c>
      <c r="C3275" s="305" t="s">
        <v>36</v>
      </c>
      <c r="D3275" s="307">
        <v>180.89</v>
      </c>
    </row>
    <row r="3276" spans="1:4" ht="9" customHeight="1">
      <c r="A3276" s="305" t="s">
        <v>17028</v>
      </c>
      <c r="B3276" s="306" t="s">
        <v>8179</v>
      </c>
      <c r="C3276" s="305" t="s">
        <v>36</v>
      </c>
      <c r="D3276" s="307">
        <v>161.24</v>
      </c>
    </row>
    <row r="3277" spans="1:4" ht="18" customHeight="1">
      <c r="A3277" s="305" t="s">
        <v>17029</v>
      </c>
      <c r="B3277" s="306" t="s">
        <v>8180</v>
      </c>
      <c r="C3277" s="305" t="s">
        <v>36</v>
      </c>
      <c r="D3277" s="307">
        <v>265.10000000000002</v>
      </c>
    </row>
    <row r="3278" spans="1:4" ht="18" customHeight="1">
      <c r="A3278" s="305" t="s">
        <v>17030</v>
      </c>
      <c r="B3278" s="306" t="s">
        <v>8181</v>
      </c>
      <c r="C3278" s="305" t="s">
        <v>36</v>
      </c>
      <c r="D3278" s="307">
        <v>234.03</v>
      </c>
    </row>
    <row r="3279" spans="1:4" ht="9" customHeight="1">
      <c r="A3279" s="305" t="s">
        <v>17031</v>
      </c>
      <c r="B3279" s="306" t="s">
        <v>8182</v>
      </c>
      <c r="C3279" s="305" t="s">
        <v>36</v>
      </c>
      <c r="D3279" s="307">
        <v>445.96</v>
      </c>
    </row>
    <row r="3280" spans="1:4" ht="9" customHeight="1">
      <c r="A3280" s="305" t="s">
        <v>17032</v>
      </c>
      <c r="B3280" s="306" t="s">
        <v>8183</v>
      </c>
      <c r="C3280" s="305" t="s">
        <v>36</v>
      </c>
      <c r="D3280" s="307">
        <v>403.4</v>
      </c>
    </row>
    <row r="3281" spans="1:4" ht="18" customHeight="1">
      <c r="A3281" s="305" t="s">
        <v>17033</v>
      </c>
      <c r="B3281" s="306" t="s">
        <v>8184</v>
      </c>
      <c r="C3281" s="305" t="s">
        <v>36</v>
      </c>
      <c r="D3281" s="307">
        <v>589.82000000000005</v>
      </c>
    </row>
    <row r="3282" spans="1:4" ht="18" customHeight="1">
      <c r="A3282" s="305" t="s">
        <v>17034</v>
      </c>
      <c r="B3282" s="306" t="s">
        <v>8185</v>
      </c>
      <c r="C3282" s="305" t="s">
        <v>36</v>
      </c>
      <c r="D3282" s="307">
        <v>527.54999999999995</v>
      </c>
    </row>
    <row r="3283" spans="1:4" ht="9" customHeight="1">
      <c r="A3283" s="305" t="s">
        <v>17035</v>
      </c>
      <c r="B3283" s="306" t="s">
        <v>8186</v>
      </c>
      <c r="C3283" s="305" t="s">
        <v>36</v>
      </c>
      <c r="D3283" s="307">
        <v>920.69</v>
      </c>
    </row>
    <row r="3284" spans="1:4" ht="9" customHeight="1">
      <c r="A3284" s="305" t="s">
        <v>17036</v>
      </c>
      <c r="B3284" s="306" t="s">
        <v>8187</v>
      </c>
      <c r="C3284" s="305" t="s">
        <v>36</v>
      </c>
      <c r="D3284" s="307">
        <v>823.16</v>
      </c>
    </row>
    <row r="3285" spans="1:4" ht="9" customHeight="1">
      <c r="A3285" s="305" t="s">
        <v>17037</v>
      </c>
      <c r="B3285" s="306" t="s">
        <v>8188</v>
      </c>
      <c r="C3285" s="305" t="s">
        <v>36</v>
      </c>
      <c r="D3285" s="307">
        <v>167.96</v>
      </c>
    </row>
    <row r="3286" spans="1:4" ht="9" customHeight="1">
      <c r="A3286" s="305" t="s">
        <v>17038</v>
      </c>
      <c r="B3286" s="306" t="s">
        <v>8189</v>
      </c>
      <c r="C3286" s="305" t="s">
        <v>36</v>
      </c>
      <c r="D3286" s="307">
        <v>217.01</v>
      </c>
    </row>
    <row r="3287" spans="1:4" ht="9" customHeight="1">
      <c r="A3287" s="305" t="s">
        <v>17039</v>
      </c>
      <c r="B3287" s="306" t="s">
        <v>8190</v>
      </c>
      <c r="C3287" s="305" t="s">
        <v>36</v>
      </c>
      <c r="D3287" s="307">
        <v>342.48</v>
      </c>
    </row>
    <row r="3288" spans="1:4" ht="9" customHeight="1">
      <c r="A3288" s="305" t="s">
        <v>17040</v>
      </c>
      <c r="B3288" s="306" t="s">
        <v>8191</v>
      </c>
      <c r="C3288" s="305" t="s">
        <v>36</v>
      </c>
      <c r="D3288" s="307">
        <v>499.08</v>
      </c>
    </row>
    <row r="3289" spans="1:4" ht="9" customHeight="1">
      <c r="A3289" s="305" t="s">
        <v>17041</v>
      </c>
      <c r="B3289" s="306" t="s">
        <v>8192</v>
      </c>
      <c r="C3289" s="305" t="s">
        <v>36</v>
      </c>
      <c r="D3289" s="307">
        <v>820.81</v>
      </c>
    </row>
    <row r="3290" spans="1:4" ht="9" customHeight="1">
      <c r="A3290" s="305" t="s">
        <v>17042</v>
      </c>
      <c r="B3290" s="306" t="s">
        <v>8193</v>
      </c>
      <c r="C3290" s="305" t="s">
        <v>36</v>
      </c>
      <c r="D3290" s="307">
        <v>1172.73</v>
      </c>
    </row>
    <row r="3291" spans="1:4" ht="9" customHeight="1">
      <c r="A3291" s="305" t="s">
        <v>17043</v>
      </c>
      <c r="B3291" s="306" t="s">
        <v>8194</v>
      </c>
      <c r="C3291" s="305" t="s">
        <v>36</v>
      </c>
      <c r="D3291" s="307">
        <v>196.7</v>
      </c>
    </row>
    <row r="3292" spans="1:4" ht="9" customHeight="1">
      <c r="A3292" s="305" t="s">
        <v>17044</v>
      </c>
      <c r="B3292" s="306" t="s">
        <v>8195</v>
      </c>
      <c r="C3292" s="305" t="s">
        <v>36</v>
      </c>
      <c r="D3292" s="307">
        <v>177.07</v>
      </c>
    </row>
    <row r="3293" spans="1:4" ht="9" customHeight="1">
      <c r="A3293" s="305" t="s">
        <v>17045</v>
      </c>
      <c r="B3293" s="306" t="s">
        <v>8196</v>
      </c>
      <c r="C3293" s="305" t="s">
        <v>36</v>
      </c>
      <c r="D3293" s="307">
        <v>328.33</v>
      </c>
    </row>
    <row r="3294" spans="1:4" ht="9" customHeight="1">
      <c r="A3294" s="305" t="s">
        <v>17046</v>
      </c>
      <c r="B3294" s="306" t="s">
        <v>8197</v>
      </c>
      <c r="C3294" s="305" t="s">
        <v>36</v>
      </c>
      <c r="D3294" s="307">
        <v>297.33</v>
      </c>
    </row>
    <row r="3295" spans="1:4" ht="9" customHeight="1">
      <c r="A3295" s="305" t="s">
        <v>17047</v>
      </c>
      <c r="B3295" s="306" t="s">
        <v>8198</v>
      </c>
      <c r="C3295" s="305" t="s">
        <v>36</v>
      </c>
      <c r="D3295" s="307">
        <v>509.19</v>
      </c>
    </row>
    <row r="3296" spans="1:4" ht="9" customHeight="1">
      <c r="A3296" s="305" t="s">
        <v>17048</v>
      </c>
      <c r="B3296" s="306" t="s">
        <v>8199</v>
      </c>
      <c r="C3296" s="305" t="s">
        <v>36</v>
      </c>
      <c r="D3296" s="307">
        <v>466.7</v>
      </c>
    </row>
    <row r="3297" spans="1:4" ht="9" customHeight="1">
      <c r="A3297" s="305" t="s">
        <v>17049</v>
      </c>
      <c r="B3297" s="306" t="s">
        <v>8200</v>
      </c>
      <c r="C3297" s="305" t="s">
        <v>36</v>
      </c>
      <c r="D3297" s="307">
        <v>732.08</v>
      </c>
    </row>
    <row r="3298" spans="1:4" ht="9" customHeight="1">
      <c r="A3298" s="305" t="s">
        <v>17050</v>
      </c>
      <c r="B3298" s="306" t="s">
        <v>8201</v>
      </c>
      <c r="C3298" s="305" t="s">
        <v>36</v>
      </c>
      <c r="D3298" s="307">
        <v>669.97</v>
      </c>
    </row>
    <row r="3299" spans="1:4" ht="9" customHeight="1">
      <c r="A3299" s="305" t="s">
        <v>17051</v>
      </c>
      <c r="B3299" s="306" t="s">
        <v>8202</v>
      </c>
      <c r="C3299" s="305" t="s">
        <v>36</v>
      </c>
      <c r="D3299" s="307">
        <v>1141.98</v>
      </c>
    </row>
    <row r="3300" spans="1:4" ht="9" customHeight="1">
      <c r="A3300" s="305" t="s">
        <v>17052</v>
      </c>
      <c r="B3300" s="306" t="s">
        <v>8203</v>
      </c>
      <c r="C3300" s="305" t="s">
        <v>36</v>
      </c>
      <c r="D3300" s="307">
        <v>1044.7</v>
      </c>
    </row>
    <row r="3301" spans="1:4" ht="9" customHeight="1">
      <c r="A3301" s="305" t="s">
        <v>17053</v>
      </c>
      <c r="B3301" s="306" t="s">
        <v>8204</v>
      </c>
      <c r="C3301" s="305" t="s">
        <v>36</v>
      </c>
      <c r="D3301" s="307">
        <v>190.53</v>
      </c>
    </row>
    <row r="3302" spans="1:4" ht="9" customHeight="1">
      <c r="A3302" s="305" t="s">
        <v>17054</v>
      </c>
      <c r="B3302" s="306" t="s">
        <v>8205</v>
      </c>
      <c r="C3302" s="305" t="s">
        <v>36</v>
      </c>
      <c r="D3302" s="307">
        <v>254.92</v>
      </c>
    </row>
    <row r="3303" spans="1:4" ht="9" customHeight="1">
      <c r="A3303" s="305" t="s">
        <v>17055</v>
      </c>
      <c r="B3303" s="306" t="s">
        <v>8206</v>
      </c>
      <c r="C3303" s="305" t="s">
        <v>36</v>
      </c>
      <c r="D3303" s="307">
        <v>544.20000000000005</v>
      </c>
    </row>
    <row r="3304" spans="1:4" ht="9" customHeight="1">
      <c r="A3304" s="305" t="s">
        <v>17056</v>
      </c>
      <c r="B3304" s="306" t="s">
        <v>8207</v>
      </c>
      <c r="C3304" s="305" t="s">
        <v>36</v>
      </c>
      <c r="D3304" s="307">
        <v>703.65</v>
      </c>
    </row>
    <row r="3305" spans="1:4" ht="9" customHeight="1">
      <c r="A3305" s="305" t="s">
        <v>17057</v>
      </c>
      <c r="B3305" s="306" t="s">
        <v>8208</v>
      </c>
      <c r="C3305" s="305" t="s">
        <v>36</v>
      </c>
      <c r="D3305" s="307">
        <v>1070.57</v>
      </c>
    </row>
    <row r="3306" spans="1:4" ht="9" customHeight="1">
      <c r="A3306" s="305" t="s">
        <v>17058</v>
      </c>
      <c r="B3306" s="306" t="s">
        <v>8209</v>
      </c>
      <c r="C3306" s="305" t="s">
        <v>36</v>
      </c>
      <c r="D3306" s="307">
        <v>1431.94</v>
      </c>
    </row>
    <row r="3307" spans="1:4" ht="18" customHeight="1">
      <c r="A3307" s="305" t="s">
        <v>17059</v>
      </c>
      <c r="B3307" s="306" t="s">
        <v>8210</v>
      </c>
      <c r="C3307" s="305" t="s">
        <v>36</v>
      </c>
      <c r="D3307" s="307">
        <v>275.73</v>
      </c>
    </row>
    <row r="3308" spans="1:4" ht="9" customHeight="1">
      <c r="A3308" s="305" t="s">
        <v>17060</v>
      </c>
      <c r="B3308" s="306" t="s">
        <v>8211</v>
      </c>
      <c r="C3308" s="305" t="s">
        <v>36</v>
      </c>
      <c r="D3308" s="307">
        <v>256.19</v>
      </c>
    </row>
    <row r="3309" spans="1:4" ht="18" customHeight="1">
      <c r="A3309" s="305" t="s">
        <v>17061</v>
      </c>
      <c r="B3309" s="306" t="s">
        <v>8212</v>
      </c>
      <c r="C3309" s="305" t="s">
        <v>36</v>
      </c>
      <c r="D3309" s="307">
        <v>450.34</v>
      </c>
    </row>
    <row r="3310" spans="1:4" ht="9" customHeight="1">
      <c r="A3310" s="305" t="s">
        <v>17062</v>
      </c>
      <c r="B3310" s="306" t="s">
        <v>8213</v>
      </c>
      <c r="C3310" s="305" t="s">
        <v>36</v>
      </c>
      <c r="D3310" s="307">
        <v>415.66</v>
      </c>
    </row>
    <row r="3311" spans="1:4" ht="18" customHeight="1">
      <c r="A3311" s="305" t="s">
        <v>17063</v>
      </c>
      <c r="B3311" s="306" t="s">
        <v>8214</v>
      </c>
      <c r="C3311" s="305" t="s">
        <v>36</v>
      </c>
      <c r="D3311" s="307">
        <v>623.53</v>
      </c>
    </row>
    <row r="3312" spans="1:4" ht="9" customHeight="1">
      <c r="A3312" s="305" t="s">
        <v>17064</v>
      </c>
      <c r="B3312" s="306" t="s">
        <v>8215</v>
      </c>
      <c r="C3312" s="305" t="s">
        <v>36</v>
      </c>
      <c r="D3312" s="307">
        <v>569.29</v>
      </c>
    </row>
    <row r="3313" spans="1:4" ht="18" customHeight="1">
      <c r="A3313" s="305" t="s">
        <v>17065</v>
      </c>
      <c r="B3313" s="306" t="s">
        <v>8216</v>
      </c>
      <c r="C3313" s="305" t="s">
        <v>36</v>
      </c>
      <c r="D3313" s="307">
        <v>937.13</v>
      </c>
    </row>
    <row r="3314" spans="1:4" ht="9" customHeight="1">
      <c r="A3314" s="305" t="s">
        <v>17066</v>
      </c>
      <c r="B3314" s="306" t="s">
        <v>8217</v>
      </c>
      <c r="C3314" s="305" t="s">
        <v>36</v>
      </c>
      <c r="D3314" s="307">
        <v>854.13</v>
      </c>
    </row>
    <row r="3315" spans="1:4" ht="18" customHeight="1">
      <c r="A3315" s="305" t="s">
        <v>17067</v>
      </c>
      <c r="B3315" s="306" t="s">
        <v>8218</v>
      </c>
      <c r="C3315" s="305" t="s">
        <v>36</v>
      </c>
      <c r="D3315" s="307">
        <v>1474.46</v>
      </c>
    </row>
    <row r="3316" spans="1:4" ht="9" customHeight="1">
      <c r="A3316" s="305" t="s">
        <v>17068</v>
      </c>
      <c r="B3316" s="306" t="s">
        <v>8219</v>
      </c>
      <c r="C3316" s="305" t="s">
        <v>36</v>
      </c>
      <c r="D3316" s="307">
        <v>1345.47</v>
      </c>
    </row>
    <row r="3317" spans="1:4" ht="9" customHeight="1">
      <c r="A3317" s="305" t="s">
        <v>17069</v>
      </c>
      <c r="B3317" s="306" t="s">
        <v>8220</v>
      </c>
      <c r="C3317" s="305" t="s">
        <v>36</v>
      </c>
      <c r="D3317" s="307">
        <v>270.08999999999997</v>
      </c>
    </row>
    <row r="3318" spans="1:4" ht="9" customHeight="1">
      <c r="A3318" s="305" t="s">
        <v>17070</v>
      </c>
      <c r="B3318" s="306" t="s">
        <v>8221</v>
      </c>
      <c r="C3318" s="305" t="s">
        <v>36</v>
      </c>
      <c r="D3318" s="307">
        <v>312.31</v>
      </c>
    </row>
    <row r="3319" spans="1:4" ht="9" customHeight="1">
      <c r="A3319" s="305" t="s">
        <v>17071</v>
      </c>
      <c r="B3319" s="306" t="s">
        <v>8222</v>
      </c>
      <c r="C3319" s="305" t="s">
        <v>36</v>
      </c>
      <c r="D3319" s="307">
        <v>654.33000000000004</v>
      </c>
    </row>
    <row r="3320" spans="1:4" ht="9" customHeight="1">
      <c r="A3320" s="305" t="s">
        <v>17072</v>
      </c>
      <c r="B3320" s="306" t="s">
        <v>8223</v>
      </c>
      <c r="C3320" s="305" t="s">
        <v>36</v>
      </c>
      <c r="D3320" s="307">
        <v>861.27</v>
      </c>
    </row>
    <row r="3321" spans="1:4" ht="9" customHeight="1">
      <c r="A3321" s="305" t="s">
        <v>17073</v>
      </c>
      <c r="B3321" s="306" t="s">
        <v>8224</v>
      </c>
      <c r="C3321" s="305" t="s">
        <v>36</v>
      </c>
      <c r="D3321" s="307">
        <v>1294.79</v>
      </c>
    </row>
    <row r="3322" spans="1:4" ht="9" customHeight="1">
      <c r="A3322" s="305" t="s">
        <v>17074</v>
      </c>
      <c r="B3322" s="306" t="s">
        <v>8225</v>
      </c>
      <c r="C3322" s="305" t="s">
        <v>36</v>
      </c>
      <c r="D3322" s="307">
        <v>1881.15</v>
      </c>
    </row>
    <row r="3323" spans="1:4" ht="18" customHeight="1">
      <c r="A3323" s="305" t="s">
        <v>17075</v>
      </c>
      <c r="B3323" s="306" t="s">
        <v>8226</v>
      </c>
      <c r="C3323" s="305" t="s">
        <v>36</v>
      </c>
      <c r="D3323" s="307">
        <v>334.58</v>
      </c>
    </row>
    <row r="3324" spans="1:4" ht="9" customHeight="1">
      <c r="A3324" s="305" t="s">
        <v>17076</v>
      </c>
      <c r="B3324" s="306" t="s">
        <v>8227</v>
      </c>
      <c r="C3324" s="305" t="s">
        <v>36</v>
      </c>
      <c r="D3324" s="307">
        <v>311.27</v>
      </c>
    </row>
    <row r="3325" spans="1:4" ht="18" customHeight="1">
      <c r="A3325" s="305" t="s">
        <v>17077</v>
      </c>
      <c r="B3325" s="306" t="s">
        <v>8228</v>
      </c>
      <c r="C3325" s="305" t="s">
        <v>36</v>
      </c>
      <c r="D3325" s="307">
        <v>519.72</v>
      </c>
    </row>
    <row r="3326" spans="1:4" ht="9" customHeight="1">
      <c r="A3326" s="305" t="s">
        <v>17078</v>
      </c>
      <c r="B3326" s="306" t="s">
        <v>8229</v>
      </c>
      <c r="C3326" s="305" t="s">
        <v>36</v>
      </c>
      <c r="D3326" s="307">
        <v>477.73</v>
      </c>
    </row>
    <row r="3327" spans="1:4" ht="18" customHeight="1">
      <c r="A3327" s="305" t="s">
        <v>17079</v>
      </c>
      <c r="B3327" s="306" t="s">
        <v>8230</v>
      </c>
      <c r="C3327" s="305" t="s">
        <v>36</v>
      </c>
      <c r="D3327" s="307">
        <v>777.5</v>
      </c>
    </row>
    <row r="3328" spans="1:4" ht="9" customHeight="1">
      <c r="A3328" s="305" t="s">
        <v>17080</v>
      </c>
      <c r="B3328" s="306" t="s">
        <v>8231</v>
      </c>
      <c r="C3328" s="305" t="s">
        <v>36</v>
      </c>
      <c r="D3328" s="307">
        <v>714.19</v>
      </c>
    </row>
    <row r="3329" spans="1:4" ht="18" customHeight="1">
      <c r="A3329" s="305" t="s">
        <v>17081</v>
      </c>
      <c r="B3329" s="306" t="s">
        <v>8232</v>
      </c>
      <c r="C3329" s="305" t="s">
        <v>36</v>
      </c>
      <c r="D3329" s="307">
        <v>1113.23</v>
      </c>
    </row>
    <row r="3330" spans="1:4" ht="9" customHeight="1">
      <c r="A3330" s="305" t="s">
        <v>17082</v>
      </c>
      <c r="B3330" s="306" t="s">
        <v>8233</v>
      </c>
      <c r="C3330" s="305" t="s">
        <v>36</v>
      </c>
      <c r="D3330" s="307">
        <v>1019.06</v>
      </c>
    </row>
    <row r="3331" spans="1:4" ht="18" customHeight="1">
      <c r="A3331" s="305" t="s">
        <v>17083</v>
      </c>
      <c r="B3331" s="306" t="s">
        <v>8234</v>
      </c>
      <c r="C3331" s="305" t="s">
        <v>36</v>
      </c>
      <c r="D3331" s="307">
        <v>1757.23</v>
      </c>
    </row>
    <row r="3332" spans="1:4" ht="9" customHeight="1">
      <c r="A3332" s="305" t="s">
        <v>17084</v>
      </c>
      <c r="B3332" s="306" t="s">
        <v>8235</v>
      </c>
      <c r="C3332" s="305" t="s">
        <v>36</v>
      </c>
      <c r="D3332" s="307">
        <v>1623.84</v>
      </c>
    </row>
    <row r="3333" spans="1:4" ht="9" customHeight="1">
      <c r="A3333" s="305" t="s">
        <v>17085</v>
      </c>
      <c r="B3333" s="306" t="s">
        <v>8236</v>
      </c>
      <c r="C3333" s="305" t="s">
        <v>36</v>
      </c>
      <c r="D3333" s="307">
        <v>79.88</v>
      </c>
    </row>
    <row r="3334" spans="1:4" ht="9" customHeight="1">
      <c r="A3334" s="305" t="s">
        <v>17086</v>
      </c>
      <c r="B3334" s="306" t="s">
        <v>8237</v>
      </c>
      <c r="C3334" s="305" t="s">
        <v>36</v>
      </c>
      <c r="D3334" s="307">
        <v>9.0399999999999991</v>
      </c>
    </row>
    <row r="3335" spans="1:4" ht="9" customHeight="1">
      <c r="A3335" s="305" t="s">
        <v>17087</v>
      </c>
      <c r="B3335" s="306" t="s">
        <v>8238</v>
      </c>
      <c r="C3335" s="305" t="s">
        <v>36</v>
      </c>
      <c r="D3335" s="307">
        <v>14.33</v>
      </c>
    </row>
    <row r="3336" spans="1:4" ht="9" customHeight="1">
      <c r="A3336" s="305" t="s">
        <v>17088</v>
      </c>
      <c r="B3336" s="306" t="s">
        <v>8239</v>
      </c>
      <c r="C3336" s="305" t="s">
        <v>36</v>
      </c>
      <c r="D3336" s="307">
        <v>1237.5</v>
      </c>
    </row>
    <row r="3337" spans="1:4" ht="9" customHeight="1">
      <c r="A3337" s="305" t="s">
        <v>17089</v>
      </c>
      <c r="B3337" s="306" t="s">
        <v>8240</v>
      </c>
      <c r="C3337" s="305" t="s">
        <v>36</v>
      </c>
      <c r="D3337" s="307">
        <v>1265.27</v>
      </c>
    </row>
    <row r="3338" spans="1:4" ht="9" customHeight="1">
      <c r="A3338" s="305" t="s">
        <v>17090</v>
      </c>
      <c r="B3338" s="306" t="s">
        <v>8241</v>
      </c>
      <c r="C3338" s="305" t="s">
        <v>36</v>
      </c>
      <c r="D3338" s="307">
        <v>1758.24</v>
      </c>
    </row>
    <row r="3339" spans="1:4" ht="18" customHeight="1">
      <c r="A3339" s="305" t="s">
        <v>17091</v>
      </c>
      <c r="B3339" s="306" t="s">
        <v>8242</v>
      </c>
      <c r="C3339" s="305" t="s">
        <v>36</v>
      </c>
      <c r="D3339" s="307">
        <v>2318.4699999999998</v>
      </c>
    </row>
    <row r="3340" spans="1:4" ht="9" customHeight="1">
      <c r="A3340" s="305" t="s">
        <v>17092</v>
      </c>
      <c r="B3340" s="306" t="s">
        <v>8243</v>
      </c>
      <c r="C3340" s="305" t="s">
        <v>36</v>
      </c>
      <c r="D3340" s="307">
        <v>7198.27</v>
      </c>
    </row>
    <row r="3341" spans="1:4" ht="18" customHeight="1">
      <c r="A3341" s="305" t="s">
        <v>17093</v>
      </c>
      <c r="B3341" s="306" t="s">
        <v>8244</v>
      </c>
      <c r="C3341" s="305" t="s">
        <v>36</v>
      </c>
      <c r="D3341" s="307">
        <v>8710.64</v>
      </c>
    </row>
    <row r="3342" spans="1:4" ht="9" customHeight="1">
      <c r="A3342" s="305" t="s">
        <v>17094</v>
      </c>
      <c r="B3342" s="306" t="s">
        <v>8245</v>
      </c>
      <c r="C3342" s="305" t="s">
        <v>36</v>
      </c>
      <c r="D3342" s="307">
        <v>14579.8</v>
      </c>
    </row>
    <row r="3343" spans="1:4" ht="18" customHeight="1">
      <c r="A3343" s="305" t="s">
        <v>17095</v>
      </c>
      <c r="B3343" s="306" t="s">
        <v>8246</v>
      </c>
      <c r="C3343" s="305" t="s">
        <v>36</v>
      </c>
      <c r="D3343" s="307">
        <v>20515.89</v>
      </c>
    </row>
    <row r="3344" spans="1:4" ht="9" customHeight="1">
      <c r="A3344" s="305" t="s">
        <v>17096</v>
      </c>
      <c r="B3344" s="306" t="s">
        <v>8247</v>
      </c>
      <c r="C3344" s="305" t="s">
        <v>36</v>
      </c>
      <c r="D3344" s="307">
        <v>212.63</v>
      </c>
    </row>
    <row r="3345" spans="1:4" ht="18" customHeight="1">
      <c r="A3345" s="305" t="s">
        <v>17097</v>
      </c>
      <c r="B3345" s="306" t="s">
        <v>8248</v>
      </c>
      <c r="C3345" s="305" t="s">
        <v>36</v>
      </c>
      <c r="D3345" s="307">
        <v>230.19</v>
      </c>
    </row>
    <row r="3346" spans="1:4" ht="9" customHeight="1">
      <c r="A3346" s="305" t="s">
        <v>17098</v>
      </c>
      <c r="B3346" s="306" t="s">
        <v>8249</v>
      </c>
      <c r="C3346" s="305" t="s">
        <v>36</v>
      </c>
      <c r="D3346" s="307">
        <v>347.87</v>
      </c>
    </row>
    <row r="3347" spans="1:4" ht="18" customHeight="1">
      <c r="A3347" s="305" t="s">
        <v>17099</v>
      </c>
      <c r="B3347" s="306" t="s">
        <v>8250</v>
      </c>
      <c r="C3347" s="305" t="s">
        <v>36</v>
      </c>
      <c r="D3347" s="307">
        <v>507.18</v>
      </c>
    </row>
    <row r="3348" spans="1:4" ht="9" customHeight="1">
      <c r="A3348" s="305" t="s">
        <v>17100</v>
      </c>
      <c r="B3348" s="306" t="s">
        <v>8251</v>
      </c>
      <c r="C3348" s="305" t="s">
        <v>36</v>
      </c>
      <c r="D3348" s="307">
        <v>674.31</v>
      </c>
    </row>
    <row r="3349" spans="1:4" ht="9" customHeight="1">
      <c r="A3349" s="305" t="s">
        <v>17101</v>
      </c>
      <c r="B3349" s="306" t="s">
        <v>8252</v>
      </c>
      <c r="C3349" s="305" t="s">
        <v>36</v>
      </c>
      <c r="D3349" s="307">
        <v>741.76</v>
      </c>
    </row>
    <row r="3350" spans="1:4" ht="9" customHeight="1">
      <c r="A3350" s="305" t="s">
        <v>17102</v>
      </c>
      <c r="B3350" s="306" t="s">
        <v>8253</v>
      </c>
      <c r="C3350" s="305" t="s">
        <v>36</v>
      </c>
      <c r="D3350" s="307">
        <v>884.43</v>
      </c>
    </row>
    <row r="3351" spans="1:4" ht="9" customHeight="1">
      <c r="A3351" s="305" t="s">
        <v>17103</v>
      </c>
      <c r="B3351" s="306" t="s">
        <v>8254</v>
      </c>
      <c r="C3351" s="305" t="s">
        <v>36</v>
      </c>
      <c r="D3351" s="307">
        <v>106.75</v>
      </c>
    </row>
    <row r="3352" spans="1:4" ht="9" customHeight="1">
      <c r="A3352" s="305" t="s">
        <v>17104</v>
      </c>
      <c r="B3352" s="306" t="s">
        <v>8255</v>
      </c>
      <c r="C3352" s="305" t="s">
        <v>36</v>
      </c>
      <c r="D3352" s="307">
        <v>86.04</v>
      </c>
    </row>
    <row r="3353" spans="1:4" ht="9" customHeight="1">
      <c r="A3353" s="305" t="s">
        <v>17105</v>
      </c>
      <c r="B3353" s="306" t="s">
        <v>8256</v>
      </c>
      <c r="C3353" s="305" t="s">
        <v>36</v>
      </c>
      <c r="D3353" s="307">
        <v>84.83</v>
      </c>
    </row>
    <row r="3354" spans="1:4" ht="9" customHeight="1">
      <c r="A3354" s="305" t="s">
        <v>17106</v>
      </c>
      <c r="B3354" s="306" t="s">
        <v>8257</v>
      </c>
      <c r="C3354" s="305" t="s">
        <v>36</v>
      </c>
      <c r="D3354" s="307">
        <v>68.61</v>
      </c>
    </row>
    <row r="3355" spans="1:4" ht="18" customHeight="1">
      <c r="A3355" s="305" t="s">
        <v>17107</v>
      </c>
      <c r="B3355" s="306" t="s">
        <v>8258</v>
      </c>
      <c r="C3355" s="305" t="s">
        <v>36</v>
      </c>
      <c r="D3355" s="307">
        <v>42.58</v>
      </c>
    </row>
    <row r="3356" spans="1:4" ht="9" customHeight="1">
      <c r="A3356" s="305" t="s">
        <v>17108</v>
      </c>
      <c r="B3356" s="306" t="s">
        <v>8259</v>
      </c>
      <c r="C3356" s="305" t="s">
        <v>36</v>
      </c>
      <c r="D3356" s="307">
        <v>35.450000000000003</v>
      </c>
    </row>
    <row r="3357" spans="1:4" ht="18" customHeight="1">
      <c r="A3357" s="305" t="s">
        <v>17109</v>
      </c>
      <c r="B3357" s="306" t="s">
        <v>8260</v>
      </c>
      <c r="C3357" s="305" t="s">
        <v>36</v>
      </c>
      <c r="D3357" s="307">
        <v>108.06</v>
      </c>
    </row>
    <row r="3358" spans="1:4" ht="9" customHeight="1">
      <c r="A3358" s="305" t="s">
        <v>17110</v>
      </c>
      <c r="B3358" s="306" t="s">
        <v>8261</v>
      </c>
      <c r="C3358" s="305" t="s">
        <v>36</v>
      </c>
      <c r="D3358" s="307">
        <v>87.35</v>
      </c>
    </row>
    <row r="3359" spans="1:4" ht="18" customHeight="1">
      <c r="A3359" s="305" t="s">
        <v>17111</v>
      </c>
      <c r="B3359" s="306" t="s">
        <v>8262</v>
      </c>
      <c r="C3359" s="305" t="s">
        <v>36</v>
      </c>
      <c r="D3359" s="307">
        <v>85.7</v>
      </c>
    </row>
    <row r="3360" spans="1:4" ht="9" customHeight="1">
      <c r="A3360" s="305" t="s">
        <v>17112</v>
      </c>
      <c r="B3360" s="306" t="s">
        <v>8263</v>
      </c>
      <c r="C3360" s="305" t="s">
        <v>36</v>
      </c>
      <c r="D3360" s="307">
        <v>69.48</v>
      </c>
    </row>
    <row r="3361" spans="1:4" ht="18" customHeight="1">
      <c r="A3361" s="305" t="s">
        <v>17113</v>
      </c>
      <c r="B3361" s="306" t="s">
        <v>8264</v>
      </c>
      <c r="C3361" s="305" t="s">
        <v>36</v>
      </c>
      <c r="D3361" s="307">
        <v>44.31</v>
      </c>
    </row>
    <row r="3362" spans="1:4" ht="9" customHeight="1">
      <c r="A3362" s="305" t="s">
        <v>17114</v>
      </c>
      <c r="B3362" s="306" t="s">
        <v>8265</v>
      </c>
      <c r="C3362" s="305" t="s">
        <v>36</v>
      </c>
      <c r="D3362" s="307">
        <v>35.450000000000003</v>
      </c>
    </row>
    <row r="3363" spans="1:4" ht="18" customHeight="1">
      <c r="A3363" s="305" t="s">
        <v>17115</v>
      </c>
      <c r="B3363" s="306" t="s">
        <v>8266</v>
      </c>
      <c r="C3363" s="305" t="s">
        <v>3704</v>
      </c>
      <c r="D3363" s="307">
        <v>508.98</v>
      </c>
    </row>
    <row r="3364" spans="1:4" ht="9" customHeight="1">
      <c r="A3364" s="305" t="s">
        <v>17116</v>
      </c>
      <c r="B3364" s="306" t="s">
        <v>8267</v>
      </c>
      <c r="C3364" s="305" t="s">
        <v>3704</v>
      </c>
      <c r="D3364" s="307">
        <v>580.54999999999995</v>
      </c>
    </row>
    <row r="3365" spans="1:4" ht="9" customHeight="1">
      <c r="A3365" s="305" t="s">
        <v>17117</v>
      </c>
      <c r="B3365" s="306" t="s">
        <v>8268</v>
      </c>
      <c r="C3365" s="305" t="s">
        <v>3704</v>
      </c>
      <c r="D3365" s="307">
        <v>652.12</v>
      </c>
    </row>
    <row r="3366" spans="1:4" ht="9" customHeight="1">
      <c r="A3366" s="305" t="s">
        <v>17118</v>
      </c>
      <c r="B3366" s="306" t="s">
        <v>8269</v>
      </c>
      <c r="C3366" s="305" t="s">
        <v>3704</v>
      </c>
      <c r="D3366" s="307">
        <v>213.01</v>
      </c>
    </row>
    <row r="3367" spans="1:4" ht="9" customHeight="1">
      <c r="A3367" s="305" t="s">
        <v>17119</v>
      </c>
      <c r="B3367" s="306" t="s">
        <v>8270</v>
      </c>
      <c r="C3367" s="305" t="s">
        <v>5115</v>
      </c>
      <c r="D3367" s="307">
        <v>35.71</v>
      </c>
    </row>
    <row r="3368" spans="1:4" ht="9" customHeight="1">
      <c r="A3368" s="305" t="s">
        <v>17120</v>
      </c>
      <c r="B3368" s="306" t="s">
        <v>8271</v>
      </c>
      <c r="C3368" s="305" t="s">
        <v>5115</v>
      </c>
      <c r="D3368" s="307">
        <v>24.4</v>
      </c>
    </row>
    <row r="3369" spans="1:4" ht="9" customHeight="1">
      <c r="A3369" s="305" t="s">
        <v>17121</v>
      </c>
      <c r="B3369" s="306" t="s">
        <v>8272</v>
      </c>
      <c r="C3369" s="305" t="s">
        <v>5115</v>
      </c>
      <c r="D3369" s="307">
        <v>21.41</v>
      </c>
    </row>
    <row r="3370" spans="1:4" ht="9" customHeight="1">
      <c r="A3370" s="305" t="s">
        <v>17122</v>
      </c>
      <c r="B3370" s="306" t="s">
        <v>8273</v>
      </c>
      <c r="C3370" s="305" t="s">
        <v>5115</v>
      </c>
      <c r="D3370" s="307">
        <v>20.399999999999999</v>
      </c>
    </row>
    <row r="3371" spans="1:4" ht="9" customHeight="1">
      <c r="A3371" s="305" t="s">
        <v>17123</v>
      </c>
      <c r="B3371" s="306" t="s">
        <v>8274</v>
      </c>
      <c r="C3371" s="305" t="s">
        <v>5115</v>
      </c>
      <c r="D3371" s="307">
        <v>51.55</v>
      </c>
    </row>
    <row r="3372" spans="1:4" ht="9" customHeight="1">
      <c r="A3372" s="305" t="s">
        <v>17124</v>
      </c>
      <c r="B3372" s="306" t="s">
        <v>8275</v>
      </c>
      <c r="C3372" s="305" t="s">
        <v>5115</v>
      </c>
      <c r="D3372" s="307">
        <v>36.380000000000003</v>
      </c>
    </row>
    <row r="3373" spans="1:4" ht="9" customHeight="1">
      <c r="A3373" s="305" t="s">
        <v>17125</v>
      </c>
      <c r="B3373" s="306" t="s">
        <v>8276</v>
      </c>
      <c r="C3373" s="305" t="s">
        <v>5115</v>
      </c>
      <c r="D3373" s="307">
        <v>32.909999999999997</v>
      </c>
    </row>
    <row r="3374" spans="1:4" ht="9" customHeight="1">
      <c r="A3374" s="305" t="s">
        <v>17126</v>
      </c>
      <c r="B3374" s="306" t="s">
        <v>8277</v>
      </c>
      <c r="C3374" s="305" t="s">
        <v>5115</v>
      </c>
      <c r="D3374" s="307">
        <v>32.83</v>
      </c>
    </row>
    <row r="3375" spans="1:4" ht="9" customHeight="1">
      <c r="A3375" s="305" t="s">
        <v>17127</v>
      </c>
      <c r="B3375" s="306" t="s">
        <v>8278</v>
      </c>
      <c r="C3375" s="305" t="s">
        <v>3704</v>
      </c>
      <c r="D3375" s="307">
        <v>138.03</v>
      </c>
    </row>
    <row r="3376" spans="1:4" ht="9" customHeight="1">
      <c r="A3376" s="305" t="s">
        <v>17128</v>
      </c>
      <c r="B3376" s="306" t="s">
        <v>8279</v>
      </c>
      <c r="C3376" s="305" t="s">
        <v>3704</v>
      </c>
      <c r="D3376" s="307">
        <v>202.05</v>
      </c>
    </row>
    <row r="3377" spans="1:4" ht="9" customHeight="1">
      <c r="A3377" s="305" t="s">
        <v>17129</v>
      </c>
      <c r="B3377" s="306" t="s">
        <v>17130</v>
      </c>
      <c r="C3377" s="305" t="s">
        <v>5115</v>
      </c>
      <c r="D3377" s="307">
        <v>2.89</v>
      </c>
    </row>
    <row r="3378" spans="1:4" ht="9" customHeight="1">
      <c r="A3378" s="305" t="s">
        <v>17131</v>
      </c>
      <c r="B3378" s="306" t="s">
        <v>8280</v>
      </c>
      <c r="C3378" s="305" t="s">
        <v>2352</v>
      </c>
      <c r="D3378" s="307">
        <v>13.88</v>
      </c>
    </row>
    <row r="3379" spans="1:4" ht="9" customHeight="1">
      <c r="A3379" s="305" t="s">
        <v>17132</v>
      </c>
      <c r="B3379" s="306" t="s">
        <v>8281</v>
      </c>
      <c r="C3379" s="305" t="s">
        <v>2352</v>
      </c>
      <c r="D3379" s="307">
        <v>10.84</v>
      </c>
    </row>
    <row r="3380" spans="1:4" ht="9" customHeight="1">
      <c r="A3380" s="305" t="s">
        <v>17133</v>
      </c>
      <c r="B3380" s="306" t="s">
        <v>8282</v>
      </c>
      <c r="C3380" s="305" t="s">
        <v>5115</v>
      </c>
      <c r="D3380" s="307">
        <v>57.04</v>
      </c>
    </row>
    <row r="3381" spans="1:4" ht="9" customHeight="1">
      <c r="A3381" s="305" t="s">
        <v>17134</v>
      </c>
      <c r="B3381" s="306" t="s">
        <v>8283</v>
      </c>
      <c r="C3381" s="305" t="s">
        <v>36</v>
      </c>
      <c r="D3381" s="307">
        <v>35.28</v>
      </c>
    </row>
    <row r="3382" spans="1:4" ht="9" customHeight="1">
      <c r="A3382" s="305" t="s">
        <v>17135</v>
      </c>
      <c r="B3382" s="306" t="s">
        <v>8284</v>
      </c>
      <c r="C3382" s="305" t="s">
        <v>36</v>
      </c>
      <c r="D3382" s="307">
        <v>18.309999999999999</v>
      </c>
    </row>
    <row r="3383" spans="1:4" ht="9" customHeight="1">
      <c r="A3383" s="305" t="s">
        <v>17136</v>
      </c>
      <c r="B3383" s="306" t="s">
        <v>8285</v>
      </c>
      <c r="C3383" s="305" t="s">
        <v>36</v>
      </c>
      <c r="D3383" s="307">
        <v>25.9</v>
      </c>
    </row>
    <row r="3384" spans="1:4" ht="9" customHeight="1">
      <c r="A3384" s="305" t="s">
        <v>17137</v>
      </c>
      <c r="B3384" s="306" t="s">
        <v>8286</v>
      </c>
      <c r="C3384" s="305" t="s">
        <v>36</v>
      </c>
      <c r="D3384" s="307">
        <v>27.29</v>
      </c>
    </row>
    <row r="3385" spans="1:4" ht="9" customHeight="1">
      <c r="A3385" s="305" t="s">
        <v>17138</v>
      </c>
      <c r="B3385" s="306" t="s">
        <v>8287</v>
      </c>
      <c r="C3385" s="305" t="s">
        <v>36</v>
      </c>
      <c r="D3385" s="307">
        <v>44.36</v>
      </c>
    </row>
    <row r="3386" spans="1:4" ht="9" customHeight="1">
      <c r="A3386" s="305" t="s">
        <v>17139</v>
      </c>
      <c r="B3386" s="306" t="s">
        <v>8288</v>
      </c>
      <c r="C3386" s="305" t="s">
        <v>151</v>
      </c>
      <c r="D3386" s="307">
        <v>0.64</v>
      </c>
    </row>
    <row r="3387" spans="1:4" ht="9" customHeight="1">
      <c r="A3387" s="305" t="s">
        <v>17140</v>
      </c>
      <c r="B3387" s="306" t="s">
        <v>8289</v>
      </c>
      <c r="C3387" s="305" t="s">
        <v>36</v>
      </c>
      <c r="D3387" s="307">
        <v>1587.39</v>
      </c>
    </row>
    <row r="3388" spans="1:4" ht="9" customHeight="1">
      <c r="A3388" s="305" t="s">
        <v>17141</v>
      </c>
      <c r="B3388" s="306" t="s">
        <v>8290</v>
      </c>
      <c r="C3388" s="305" t="s">
        <v>36</v>
      </c>
      <c r="D3388" s="307">
        <v>1934.14</v>
      </c>
    </row>
    <row r="3389" spans="1:4" ht="9" customHeight="1">
      <c r="A3389" s="305" t="s">
        <v>17142</v>
      </c>
      <c r="B3389" s="306" t="s">
        <v>8291</v>
      </c>
      <c r="C3389" s="305" t="s">
        <v>36</v>
      </c>
      <c r="D3389" s="307">
        <v>371.55</v>
      </c>
    </row>
    <row r="3390" spans="1:4" ht="9" customHeight="1">
      <c r="A3390" s="305" t="s">
        <v>17143</v>
      </c>
      <c r="B3390" s="306" t="s">
        <v>8292</v>
      </c>
      <c r="C3390" s="305" t="s">
        <v>5115</v>
      </c>
      <c r="D3390" s="307">
        <v>125.56</v>
      </c>
    </row>
    <row r="3391" spans="1:4" ht="9" customHeight="1">
      <c r="A3391" s="305" t="s">
        <v>17144</v>
      </c>
      <c r="B3391" s="306" t="s">
        <v>8293</v>
      </c>
      <c r="C3391" s="305" t="s">
        <v>36</v>
      </c>
      <c r="D3391" s="307">
        <v>242.77</v>
      </c>
    </row>
    <row r="3392" spans="1:4" ht="9" customHeight="1">
      <c r="A3392" s="305" t="s">
        <v>17145</v>
      </c>
      <c r="B3392" s="306" t="s">
        <v>8294</v>
      </c>
      <c r="C3392" s="305" t="s">
        <v>151</v>
      </c>
      <c r="D3392" s="307">
        <v>13.93</v>
      </c>
    </row>
    <row r="3393" spans="1:4" ht="9" customHeight="1">
      <c r="A3393" s="305" t="s">
        <v>17146</v>
      </c>
      <c r="B3393" s="306" t="s">
        <v>8295</v>
      </c>
      <c r="C3393" s="305" t="s">
        <v>5115</v>
      </c>
      <c r="D3393" s="307">
        <v>206.79</v>
      </c>
    </row>
    <row r="3394" spans="1:4" ht="18" customHeight="1">
      <c r="A3394" s="305" t="s">
        <v>17147</v>
      </c>
      <c r="B3394" s="306" t="s">
        <v>8296</v>
      </c>
      <c r="C3394" s="305" t="s">
        <v>5115</v>
      </c>
      <c r="D3394" s="307">
        <v>490.55</v>
      </c>
    </row>
    <row r="3395" spans="1:4" ht="18" customHeight="1">
      <c r="A3395" s="305" t="s">
        <v>17148</v>
      </c>
      <c r="B3395" s="306" t="s">
        <v>8297</v>
      </c>
      <c r="C3395" s="305" t="s">
        <v>5115</v>
      </c>
      <c r="D3395" s="307">
        <v>89.5</v>
      </c>
    </row>
    <row r="3396" spans="1:4" ht="18" customHeight="1">
      <c r="A3396" s="305" t="s">
        <v>17149</v>
      </c>
      <c r="B3396" s="306" t="s">
        <v>8298</v>
      </c>
      <c r="C3396" s="305" t="s">
        <v>36</v>
      </c>
      <c r="D3396" s="307">
        <v>7887.55</v>
      </c>
    </row>
    <row r="3397" spans="1:4" ht="18" customHeight="1">
      <c r="A3397" s="305" t="s">
        <v>17150</v>
      </c>
      <c r="B3397" s="306" t="s">
        <v>8299</v>
      </c>
      <c r="C3397" s="305" t="s">
        <v>36</v>
      </c>
      <c r="D3397" s="307">
        <v>7668.11</v>
      </c>
    </row>
    <row r="3398" spans="1:4" ht="9" customHeight="1">
      <c r="A3398" s="305" t="s">
        <v>17151</v>
      </c>
      <c r="B3398" s="306" t="s">
        <v>8300</v>
      </c>
      <c r="C3398" s="305" t="s">
        <v>36</v>
      </c>
      <c r="D3398" s="307">
        <v>7933.5</v>
      </c>
    </row>
    <row r="3399" spans="1:4" ht="9" customHeight="1">
      <c r="A3399" s="305" t="s">
        <v>17152</v>
      </c>
      <c r="B3399" s="306" t="s">
        <v>8301</v>
      </c>
      <c r="C3399" s="305" t="s">
        <v>36</v>
      </c>
      <c r="D3399" s="307">
        <v>7705.93</v>
      </c>
    </row>
    <row r="3400" spans="1:4" ht="9" customHeight="1">
      <c r="A3400" s="305" t="s">
        <v>17153</v>
      </c>
      <c r="B3400" s="306" t="s">
        <v>8302</v>
      </c>
      <c r="C3400" s="305" t="s">
        <v>36</v>
      </c>
      <c r="D3400" s="307">
        <v>7980.12</v>
      </c>
    </row>
    <row r="3401" spans="1:4" ht="9" customHeight="1">
      <c r="A3401" s="305" t="s">
        <v>17154</v>
      </c>
      <c r="B3401" s="306" t="s">
        <v>8303</v>
      </c>
      <c r="C3401" s="305" t="s">
        <v>36</v>
      </c>
      <c r="D3401" s="307">
        <v>7743.8</v>
      </c>
    </row>
    <row r="3402" spans="1:4" ht="9" customHeight="1">
      <c r="A3402" s="305" t="s">
        <v>17155</v>
      </c>
      <c r="B3402" s="306" t="s">
        <v>8304</v>
      </c>
      <c r="C3402" s="305" t="s">
        <v>36</v>
      </c>
      <c r="D3402" s="307">
        <v>8027.47</v>
      </c>
    </row>
    <row r="3403" spans="1:4" ht="9" customHeight="1">
      <c r="A3403" s="305" t="s">
        <v>17156</v>
      </c>
      <c r="B3403" s="306" t="s">
        <v>8305</v>
      </c>
      <c r="C3403" s="305" t="s">
        <v>36</v>
      </c>
      <c r="D3403" s="307">
        <v>7781.69</v>
      </c>
    </row>
    <row r="3404" spans="1:4" ht="9" customHeight="1">
      <c r="A3404" s="305" t="s">
        <v>17157</v>
      </c>
      <c r="B3404" s="306" t="s">
        <v>8306</v>
      </c>
      <c r="C3404" s="305" t="s">
        <v>36</v>
      </c>
      <c r="D3404" s="307">
        <v>8075.73</v>
      </c>
    </row>
    <row r="3405" spans="1:4" ht="9" customHeight="1">
      <c r="A3405" s="305" t="s">
        <v>17158</v>
      </c>
      <c r="B3405" s="306" t="s">
        <v>8307</v>
      </c>
      <c r="C3405" s="305" t="s">
        <v>36</v>
      </c>
      <c r="D3405" s="307">
        <v>7819.71</v>
      </c>
    </row>
    <row r="3406" spans="1:4" ht="18" customHeight="1">
      <c r="A3406" s="305" t="s">
        <v>17159</v>
      </c>
      <c r="B3406" s="306" t="s">
        <v>8308</v>
      </c>
      <c r="C3406" s="305" t="s">
        <v>36</v>
      </c>
      <c r="D3406" s="307">
        <v>10685.26</v>
      </c>
    </row>
    <row r="3407" spans="1:4" ht="18" customHeight="1">
      <c r="A3407" s="305" t="s">
        <v>17160</v>
      </c>
      <c r="B3407" s="306" t="s">
        <v>8309</v>
      </c>
      <c r="C3407" s="305" t="s">
        <v>36</v>
      </c>
      <c r="D3407" s="307">
        <v>10457.69</v>
      </c>
    </row>
    <row r="3408" spans="1:4" ht="18" customHeight="1">
      <c r="A3408" s="305" t="s">
        <v>17161</v>
      </c>
      <c r="B3408" s="306" t="s">
        <v>8310</v>
      </c>
      <c r="C3408" s="305" t="s">
        <v>36</v>
      </c>
      <c r="D3408" s="307">
        <v>10770.81</v>
      </c>
    </row>
    <row r="3409" spans="1:4" ht="18" customHeight="1">
      <c r="A3409" s="305" t="s">
        <v>17162</v>
      </c>
      <c r="B3409" s="306" t="s">
        <v>8311</v>
      </c>
      <c r="C3409" s="305" t="s">
        <v>36</v>
      </c>
      <c r="D3409" s="307">
        <v>10534.48</v>
      </c>
    </row>
    <row r="3410" spans="1:4" ht="18" customHeight="1">
      <c r="A3410" s="305" t="s">
        <v>17163</v>
      </c>
      <c r="B3410" s="306" t="s">
        <v>8312</v>
      </c>
      <c r="C3410" s="305" t="s">
        <v>36</v>
      </c>
      <c r="D3410" s="307">
        <v>10857.05</v>
      </c>
    </row>
    <row r="3411" spans="1:4" ht="9" customHeight="1">
      <c r="A3411" s="305" t="s">
        <v>17164</v>
      </c>
      <c r="B3411" s="306" t="s">
        <v>8313</v>
      </c>
      <c r="C3411" s="305" t="s">
        <v>36</v>
      </c>
      <c r="D3411" s="307">
        <v>10611.27</v>
      </c>
    </row>
    <row r="3412" spans="1:4" ht="9" customHeight="1">
      <c r="A3412" s="305" t="s">
        <v>17165</v>
      </c>
      <c r="B3412" s="306" t="s">
        <v>8314</v>
      </c>
      <c r="C3412" s="305" t="s">
        <v>36</v>
      </c>
      <c r="D3412" s="307">
        <v>10944.23</v>
      </c>
    </row>
    <row r="3413" spans="1:4" ht="9" customHeight="1">
      <c r="A3413" s="305" t="s">
        <v>17166</v>
      </c>
      <c r="B3413" s="306" t="s">
        <v>8315</v>
      </c>
      <c r="C3413" s="305" t="s">
        <v>36</v>
      </c>
      <c r="D3413" s="307">
        <v>10688.21</v>
      </c>
    </row>
    <row r="3414" spans="1:4" ht="9" customHeight="1">
      <c r="A3414" s="305" t="s">
        <v>17167</v>
      </c>
      <c r="B3414" s="306" t="s">
        <v>8316</v>
      </c>
      <c r="C3414" s="305" t="s">
        <v>36</v>
      </c>
      <c r="D3414" s="307">
        <v>2705.28</v>
      </c>
    </row>
    <row r="3415" spans="1:4" ht="9" customHeight="1">
      <c r="A3415" s="305" t="s">
        <v>17168</v>
      </c>
      <c r="B3415" s="306" t="s">
        <v>8317</v>
      </c>
      <c r="C3415" s="305" t="s">
        <v>36</v>
      </c>
      <c r="D3415" s="307">
        <v>2513.27</v>
      </c>
    </row>
    <row r="3416" spans="1:4" ht="9" customHeight="1">
      <c r="A3416" s="305" t="s">
        <v>17169</v>
      </c>
      <c r="B3416" s="306" t="s">
        <v>8318</v>
      </c>
      <c r="C3416" s="305" t="s">
        <v>36</v>
      </c>
      <c r="D3416" s="307">
        <v>1063.21</v>
      </c>
    </row>
    <row r="3417" spans="1:4" ht="9" customHeight="1">
      <c r="A3417" s="305" t="s">
        <v>17170</v>
      </c>
      <c r="B3417" s="306" t="s">
        <v>8319</v>
      </c>
      <c r="C3417" s="305" t="s">
        <v>36</v>
      </c>
      <c r="D3417" s="307">
        <v>901.52</v>
      </c>
    </row>
    <row r="3418" spans="1:4" ht="18" customHeight="1">
      <c r="A3418" s="305" t="s">
        <v>17171</v>
      </c>
      <c r="B3418" s="306" t="s">
        <v>8320</v>
      </c>
      <c r="C3418" s="305" t="s">
        <v>36</v>
      </c>
      <c r="D3418" s="307">
        <v>1299.3499999999999</v>
      </c>
    </row>
    <row r="3419" spans="1:4" ht="18" customHeight="1">
      <c r="A3419" s="305" t="s">
        <v>17172</v>
      </c>
      <c r="B3419" s="306" t="s">
        <v>8321</v>
      </c>
      <c r="C3419" s="305" t="s">
        <v>36</v>
      </c>
      <c r="D3419" s="307">
        <v>1133.29</v>
      </c>
    </row>
    <row r="3420" spans="1:4" ht="9" customHeight="1">
      <c r="A3420" s="305" t="s">
        <v>17173</v>
      </c>
      <c r="B3420" s="306" t="s">
        <v>8322</v>
      </c>
      <c r="C3420" s="305" t="s">
        <v>36</v>
      </c>
      <c r="D3420" s="307">
        <v>1480.53</v>
      </c>
    </row>
    <row r="3421" spans="1:4" ht="9" customHeight="1">
      <c r="A3421" s="305" t="s">
        <v>17174</v>
      </c>
      <c r="B3421" s="306" t="s">
        <v>8323</v>
      </c>
      <c r="C3421" s="305" t="s">
        <v>36</v>
      </c>
      <c r="D3421" s="307">
        <v>1309.8499999999999</v>
      </c>
    </row>
    <row r="3422" spans="1:4" ht="9" customHeight="1">
      <c r="A3422" s="305" t="s">
        <v>17175</v>
      </c>
      <c r="B3422" s="306" t="s">
        <v>8324</v>
      </c>
      <c r="C3422" s="305" t="s">
        <v>36</v>
      </c>
      <c r="D3422" s="307">
        <v>1728.2</v>
      </c>
    </row>
    <row r="3423" spans="1:4" ht="9" customHeight="1">
      <c r="A3423" s="305" t="s">
        <v>17176</v>
      </c>
      <c r="B3423" s="306" t="s">
        <v>8325</v>
      </c>
      <c r="C3423" s="305" t="s">
        <v>36</v>
      </c>
      <c r="D3423" s="307">
        <v>1552.65</v>
      </c>
    </row>
    <row r="3424" spans="1:4" ht="9" customHeight="1">
      <c r="A3424" s="305" t="s">
        <v>17177</v>
      </c>
      <c r="B3424" s="306" t="s">
        <v>8326</v>
      </c>
      <c r="C3424" s="305" t="s">
        <v>36</v>
      </c>
      <c r="D3424" s="307">
        <v>2092.1799999999998</v>
      </c>
    </row>
    <row r="3425" spans="1:4" ht="9" customHeight="1">
      <c r="A3425" s="305" t="s">
        <v>17178</v>
      </c>
      <c r="B3425" s="306" t="s">
        <v>8327</v>
      </c>
      <c r="C3425" s="305" t="s">
        <v>36</v>
      </c>
      <c r="D3425" s="307">
        <v>1911.47</v>
      </c>
    </row>
    <row r="3426" spans="1:4" ht="9" customHeight="1">
      <c r="A3426" s="305" t="s">
        <v>17179</v>
      </c>
      <c r="B3426" s="306" t="s">
        <v>8328</v>
      </c>
      <c r="C3426" s="305" t="s">
        <v>36</v>
      </c>
      <c r="D3426" s="307">
        <v>2108.69</v>
      </c>
    </row>
    <row r="3427" spans="1:4" ht="9" customHeight="1">
      <c r="A3427" s="305" t="s">
        <v>17180</v>
      </c>
      <c r="B3427" s="306" t="s">
        <v>8329</v>
      </c>
      <c r="C3427" s="305" t="s">
        <v>36</v>
      </c>
      <c r="D3427" s="307">
        <v>1922.49</v>
      </c>
    </row>
    <row r="3428" spans="1:4" ht="9" customHeight="1">
      <c r="A3428" s="305" t="s">
        <v>17181</v>
      </c>
      <c r="B3428" s="306" t="s">
        <v>8330</v>
      </c>
      <c r="C3428" s="305" t="s">
        <v>36</v>
      </c>
      <c r="D3428" s="307">
        <v>3408.66</v>
      </c>
    </row>
    <row r="3429" spans="1:4" ht="9" customHeight="1">
      <c r="A3429" s="305" t="s">
        <v>17182</v>
      </c>
      <c r="B3429" s="306" t="s">
        <v>8331</v>
      </c>
      <c r="C3429" s="305" t="s">
        <v>36</v>
      </c>
      <c r="D3429" s="307">
        <v>3216.65</v>
      </c>
    </row>
    <row r="3430" spans="1:4" ht="9" customHeight="1">
      <c r="A3430" s="305" t="s">
        <v>17183</v>
      </c>
      <c r="B3430" s="306" t="s">
        <v>8332</v>
      </c>
      <c r="C3430" s="305" t="s">
        <v>36</v>
      </c>
      <c r="D3430" s="307">
        <v>3430.89</v>
      </c>
    </row>
    <row r="3431" spans="1:4" ht="9" customHeight="1">
      <c r="A3431" s="305" t="s">
        <v>17184</v>
      </c>
      <c r="B3431" s="306" t="s">
        <v>8333</v>
      </c>
      <c r="C3431" s="305" t="s">
        <v>36</v>
      </c>
      <c r="D3431" s="307">
        <v>3232.68</v>
      </c>
    </row>
    <row r="3432" spans="1:4" ht="9" customHeight="1">
      <c r="A3432" s="305" t="s">
        <v>17185</v>
      </c>
      <c r="B3432" s="306" t="s">
        <v>8334</v>
      </c>
      <c r="C3432" s="305" t="s">
        <v>36</v>
      </c>
      <c r="D3432" s="307">
        <v>3453.57</v>
      </c>
    </row>
    <row r="3433" spans="1:4" ht="9" customHeight="1">
      <c r="A3433" s="305" t="s">
        <v>17186</v>
      </c>
      <c r="B3433" s="306" t="s">
        <v>8335</v>
      </c>
      <c r="C3433" s="305" t="s">
        <v>36</v>
      </c>
      <c r="D3433" s="307">
        <v>3248.76</v>
      </c>
    </row>
    <row r="3434" spans="1:4" ht="9" customHeight="1">
      <c r="A3434" s="305" t="s">
        <v>17187</v>
      </c>
      <c r="B3434" s="306" t="s">
        <v>8336</v>
      </c>
      <c r="C3434" s="305" t="s">
        <v>36</v>
      </c>
      <c r="D3434" s="307">
        <v>2166.6</v>
      </c>
    </row>
    <row r="3435" spans="1:4" ht="9" customHeight="1">
      <c r="A3435" s="305" t="s">
        <v>17188</v>
      </c>
      <c r="B3435" s="306" t="s">
        <v>8337</v>
      </c>
      <c r="C3435" s="305" t="s">
        <v>36</v>
      </c>
      <c r="D3435" s="307">
        <v>1991.05</v>
      </c>
    </row>
    <row r="3436" spans="1:4" ht="9" customHeight="1">
      <c r="A3436" s="305" t="s">
        <v>17189</v>
      </c>
      <c r="B3436" s="306" t="s">
        <v>8338</v>
      </c>
      <c r="C3436" s="305" t="s">
        <v>36</v>
      </c>
      <c r="D3436" s="307">
        <v>2629.34</v>
      </c>
    </row>
    <row r="3437" spans="1:4" ht="9" customHeight="1">
      <c r="A3437" s="305" t="s">
        <v>17190</v>
      </c>
      <c r="B3437" s="306" t="s">
        <v>8339</v>
      </c>
      <c r="C3437" s="305" t="s">
        <v>36</v>
      </c>
      <c r="D3437" s="307">
        <v>2448.62</v>
      </c>
    </row>
    <row r="3438" spans="1:4" ht="9" customHeight="1">
      <c r="A3438" s="305" t="s">
        <v>17191</v>
      </c>
      <c r="B3438" s="306" t="s">
        <v>8340</v>
      </c>
      <c r="C3438" s="305" t="s">
        <v>36</v>
      </c>
      <c r="D3438" s="307">
        <v>2650.78</v>
      </c>
    </row>
    <row r="3439" spans="1:4" ht="9" customHeight="1">
      <c r="A3439" s="305" t="s">
        <v>17192</v>
      </c>
      <c r="B3439" s="306" t="s">
        <v>8341</v>
      </c>
      <c r="C3439" s="305" t="s">
        <v>36</v>
      </c>
      <c r="D3439" s="307">
        <v>2464.58</v>
      </c>
    </row>
    <row r="3440" spans="1:4" ht="9" customHeight="1">
      <c r="A3440" s="305" t="s">
        <v>17193</v>
      </c>
      <c r="B3440" s="306" t="s">
        <v>8342</v>
      </c>
      <c r="C3440" s="305" t="s">
        <v>36</v>
      </c>
      <c r="D3440" s="307">
        <v>4056.45</v>
      </c>
    </row>
    <row r="3441" spans="1:4" ht="9" customHeight="1">
      <c r="A3441" s="305" t="s">
        <v>17194</v>
      </c>
      <c r="B3441" s="306" t="s">
        <v>8343</v>
      </c>
      <c r="C3441" s="305" t="s">
        <v>36</v>
      </c>
      <c r="D3441" s="307">
        <v>3864.43</v>
      </c>
    </row>
    <row r="3442" spans="1:4" ht="9" customHeight="1">
      <c r="A3442" s="305" t="s">
        <v>17195</v>
      </c>
      <c r="B3442" s="306" t="s">
        <v>8344</v>
      </c>
      <c r="C3442" s="305" t="s">
        <v>36</v>
      </c>
      <c r="D3442" s="307">
        <v>4084.68</v>
      </c>
    </row>
    <row r="3443" spans="1:4" ht="9" customHeight="1">
      <c r="A3443" s="305" t="s">
        <v>17196</v>
      </c>
      <c r="B3443" s="306" t="s">
        <v>8345</v>
      </c>
      <c r="C3443" s="305" t="s">
        <v>36</v>
      </c>
      <c r="D3443" s="307">
        <v>3886.48</v>
      </c>
    </row>
    <row r="3444" spans="1:4" ht="9" customHeight="1">
      <c r="A3444" s="305" t="s">
        <v>17197</v>
      </c>
      <c r="B3444" s="306" t="s">
        <v>8346</v>
      </c>
      <c r="C3444" s="305" t="s">
        <v>36</v>
      </c>
      <c r="D3444" s="307">
        <v>4113.38</v>
      </c>
    </row>
    <row r="3445" spans="1:4" ht="9" customHeight="1">
      <c r="A3445" s="305" t="s">
        <v>17198</v>
      </c>
      <c r="B3445" s="306" t="s">
        <v>8347</v>
      </c>
      <c r="C3445" s="305" t="s">
        <v>36</v>
      </c>
      <c r="D3445" s="307">
        <v>3908.57</v>
      </c>
    </row>
    <row r="3446" spans="1:4" ht="9" customHeight="1">
      <c r="A3446" s="305" t="s">
        <v>17199</v>
      </c>
      <c r="B3446" s="306" t="s">
        <v>8348</v>
      </c>
      <c r="C3446" s="305" t="s">
        <v>36</v>
      </c>
      <c r="D3446" s="307">
        <v>5890.8</v>
      </c>
    </row>
    <row r="3447" spans="1:4" ht="9" customHeight="1">
      <c r="A3447" s="305" t="s">
        <v>17200</v>
      </c>
      <c r="B3447" s="306" t="s">
        <v>8349</v>
      </c>
      <c r="C3447" s="305" t="s">
        <v>36</v>
      </c>
      <c r="D3447" s="307">
        <v>5678.93</v>
      </c>
    </row>
    <row r="3448" spans="1:4" ht="9" customHeight="1">
      <c r="A3448" s="305" t="s">
        <v>17201</v>
      </c>
      <c r="B3448" s="306" t="s">
        <v>8350</v>
      </c>
      <c r="C3448" s="305" t="s">
        <v>36</v>
      </c>
      <c r="D3448" s="307">
        <v>5920.56</v>
      </c>
    </row>
    <row r="3449" spans="1:4" ht="9" customHeight="1">
      <c r="A3449" s="305" t="s">
        <v>17202</v>
      </c>
      <c r="B3449" s="306" t="s">
        <v>8351</v>
      </c>
      <c r="C3449" s="305" t="s">
        <v>36</v>
      </c>
      <c r="D3449" s="307">
        <v>5701.12</v>
      </c>
    </row>
    <row r="3450" spans="1:4" ht="9" customHeight="1">
      <c r="A3450" s="305" t="s">
        <v>17203</v>
      </c>
      <c r="B3450" s="306" t="s">
        <v>8352</v>
      </c>
      <c r="C3450" s="305" t="s">
        <v>36</v>
      </c>
      <c r="D3450" s="307">
        <v>5950.93</v>
      </c>
    </row>
    <row r="3451" spans="1:4" ht="9" customHeight="1">
      <c r="A3451" s="305" t="s">
        <v>17204</v>
      </c>
      <c r="B3451" s="306" t="s">
        <v>8353</v>
      </c>
      <c r="C3451" s="305" t="s">
        <v>36</v>
      </c>
      <c r="D3451" s="307">
        <v>5723.36</v>
      </c>
    </row>
    <row r="3452" spans="1:4" ht="9" customHeight="1">
      <c r="A3452" s="305" t="s">
        <v>17205</v>
      </c>
      <c r="B3452" s="306" t="s">
        <v>8354</v>
      </c>
      <c r="C3452" s="305" t="s">
        <v>36</v>
      </c>
      <c r="D3452" s="307">
        <v>3154.47</v>
      </c>
    </row>
    <row r="3453" spans="1:4" ht="9" customHeight="1">
      <c r="A3453" s="305" t="s">
        <v>17206</v>
      </c>
      <c r="B3453" s="306" t="s">
        <v>8355</v>
      </c>
      <c r="C3453" s="305" t="s">
        <v>36</v>
      </c>
      <c r="D3453" s="307">
        <v>2968.28</v>
      </c>
    </row>
    <row r="3454" spans="1:4" ht="9" customHeight="1">
      <c r="A3454" s="305" t="s">
        <v>17207</v>
      </c>
      <c r="B3454" s="306" t="s">
        <v>8356</v>
      </c>
      <c r="C3454" s="305" t="s">
        <v>36</v>
      </c>
      <c r="D3454" s="307">
        <v>61.1</v>
      </c>
    </row>
    <row r="3455" spans="1:4" ht="9" customHeight="1">
      <c r="A3455" s="305" t="s">
        <v>17208</v>
      </c>
      <c r="B3455" s="306" t="s">
        <v>8357</v>
      </c>
      <c r="C3455" s="305" t="s">
        <v>36</v>
      </c>
      <c r="D3455" s="307">
        <v>50.47</v>
      </c>
    </row>
    <row r="3456" spans="1:4" ht="9" customHeight="1">
      <c r="A3456" s="305" t="s">
        <v>17209</v>
      </c>
      <c r="B3456" s="306" t="s">
        <v>8358</v>
      </c>
      <c r="C3456" s="305" t="s">
        <v>36</v>
      </c>
      <c r="D3456" s="307">
        <v>74.569999999999993</v>
      </c>
    </row>
    <row r="3457" spans="1:4" ht="9" customHeight="1">
      <c r="A3457" s="305" t="s">
        <v>17210</v>
      </c>
      <c r="B3457" s="306" t="s">
        <v>8359</v>
      </c>
      <c r="C3457" s="305" t="s">
        <v>36</v>
      </c>
      <c r="D3457" s="307">
        <v>59.25</v>
      </c>
    </row>
    <row r="3458" spans="1:4" ht="9" customHeight="1">
      <c r="A3458" s="305" t="s">
        <v>17211</v>
      </c>
      <c r="B3458" s="306" t="s">
        <v>8360</v>
      </c>
      <c r="C3458" s="305" t="s">
        <v>36</v>
      </c>
      <c r="D3458" s="307">
        <v>90.19</v>
      </c>
    </row>
    <row r="3459" spans="1:4" ht="9" customHeight="1">
      <c r="A3459" s="305" t="s">
        <v>17212</v>
      </c>
      <c r="B3459" s="306" t="s">
        <v>8361</v>
      </c>
      <c r="C3459" s="305" t="s">
        <v>36</v>
      </c>
      <c r="D3459" s="307">
        <v>69.34</v>
      </c>
    </row>
    <row r="3460" spans="1:4" ht="9" customHeight="1">
      <c r="A3460" s="305" t="s">
        <v>17213</v>
      </c>
      <c r="B3460" s="306" t="s">
        <v>8362</v>
      </c>
      <c r="C3460" s="305" t="s">
        <v>36</v>
      </c>
      <c r="D3460" s="307">
        <v>108.8</v>
      </c>
    </row>
    <row r="3461" spans="1:4" ht="9" customHeight="1">
      <c r="A3461" s="305" t="s">
        <v>17214</v>
      </c>
      <c r="B3461" s="306" t="s">
        <v>8363</v>
      </c>
      <c r="C3461" s="305" t="s">
        <v>36</v>
      </c>
      <c r="D3461" s="307">
        <v>81.569999999999993</v>
      </c>
    </row>
    <row r="3462" spans="1:4" ht="9" customHeight="1">
      <c r="A3462" s="305" t="s">
        <v>17215</v>
      </c>
      <c r="B3462" s="306" t="s">
        <v>8364</v>
      </c>
      <c r="C3462" s="305" t="s">
        <v>36</v>
      </c>
      <c r="D3462" s="307">
        <v>7629.77</v>
      </c>
    </row>
    <row r="3463" spans="1:4" ht="9" customHeight="1">
      <c r="A3463" s="305" t="s">
        <v>17216</v>
      </c>
      <c r="B3463" s="306" t="s">
        <v>8365</v>
      </c>
      <c r="C3463" s="305" t="s">
        <v>36</v>
      </c>
      <c r="D3463" s="307">
        <v>7665.62</v>
      </c>
    </row>
    <row r="3464" spans="1:4" ht="9" customHeight="1">
      <c r="A3464" s="305" t="s">
        <v>17217</v>
      </c>
      <c r="B3464" s="306" t="s">
        <v>8366</v>
      </c>
      <c r="C3464" s="305" t="s">
        <v>36</v>
      </c>
      <c r="D3464" s="307">
        <v>7701.45</v>
      </c>
    </row>
    <row r="3465" spans="1:4" ht="9" customHeight="1">
      <c r="A3465" s="305" t="s">
        <v>17218</v>
      </c>
      <c r="B3465" s="306" t="s">
        <v>8367</v>
      </c>
      <c r="C3465" s="305" t="s">
        <v>36</v>
      </c>
      <c r="D3465" s="307">
        <v>7737.24</v>
      </c>
    </row>
    <row r="3466" spans="1:4" ht="9" customHeight="1">
      <c r="A3466" s="305" t="s">
        <v>17219</v>
      </c>
      <c r="B3466" s="306" t="s">
        <v>8368</v>
      </c>
      <c r="C3466" s="305" t="s">
        <v>36</v>
      </c>
      <c r="D3466" s="307">
        <v>7773.08</v>
      </c>
    </row>
    <row r="3467" spans="1:4" ht="9" customHeight="1">
      <c r="A3467" s="305" t="s">
        <v>17220</v>
      </c>
      <c r="B3467" s="306" t="s">
        <v>8369</v>
      </c>
      <c r="C3467" s="305" t="s">
        <v>36</v>
      </c>
      <c r="D3467" s="307">
        <v>10409.42</v>
      </c>
    </row>
    <row r="3468" spans="1:4" ht="9" customHeight="1">
      <c r="A3468" s="305" t="s">
        <v>17221</v>
      </c>
      <c r="B3468" s="306" t="s">
        <v>8370</v>
      </c>
      <c r="C3468" s="305" t="s">
        <v>36</v>
      </c>
      <c r="D3468" s="307">
        <v>10483.66</v>
      </c>
    </row>
    <row r="3469" spans="1:4" ht="9" customHeight="1">
      <c r="A3469" s="305" t="s">
        <v>17222</v>
      </c>
      <c r="B3469" s="306" t="s">
        <v>8371</v>
      </c>
      <c r="C3469" s="305" t="s">
        <v>36</v>
      </c>
      <c r="D3469" s="307">
        <v>10557.83</v>
      </c>
    </row>
    <row r="3470" spans="1:4" ht="9" customHeight="1">
      <c r="A3470" s="305" t="s">
        <v>17223</v>
      </c>
      <c r="B3470" s="306" t="s">
        <v>8372</v>
      </c>
      <c r="C3470" s="305" t="s">
        <v>36</v>
      </c>
      <c r="D3470" s="307">
        <v>10632.07</v>
      </c>
    </row>
    <row r="3471" spans="1:4" ht="9" customHeight="1">
      <c r="A3471" s="305" t="s">
        <v>17224</v>
      </c>
      <c r="B3471" s="306" t="s">
        <v>8373</v>
      </c>
      <c r="C3471" s="305" t="s">
        <v>36</v>
      </c>
      <c r="D3471" s="307">
        <v>2489.81</v>
      </c>
    </row>
    <row r="3472" spans="1:4" ht="9" customHeight="1">
      <c r="A3472" s="305" t="s">
        <v>17225</v>
      </c>
      <c r="B3472" s="306" t="s">
        <v>8374</v>
      </c>
      <c r="C3472" s="305" t="s">
        <v>36</v>
      </c>
      <c r="D3472" s="307">
        <v>883.74</v>
      </c>
    </row>
    <row r="3473" spans="1:4" ht="9" customHeight="1">
      <c r="A3473" s="305" t="s">
        <v>17226</v>
      </c>
      <c r="B3473" s="306" t="s">
        <v>8375</v>
      </c>
      <c r="C3473" s="305" t="s">
        <v>36</v>
      </c>
      <c r="D3473" s="307">
        <v>1114.6300000000001</v>
      </c>
    </row>
    <row r="3474" spans="1:4" ht="9" customHeight="1">
      <c r="A3474" s="305" t="s">
        <v>17227</v>
      </c>
      <c r="B3474" s="306" t="s">
        <v>8376</v>
      </c>
      <c r="C3474" s="305" t="s">
        <v>36</v>
      </c>
      <c r="D3474" s="307">
        <v>1290.29</v>
      </c>
    </row>
    <row r="3475" spans="1:4" ht="9" customHeight="1">
      <c r="A3475" s="305" t="s">
        <v>17228</v>
      </c>
      <c r="B3475" s="306" t="s">
        <v>8377</v>
      </c>
      <c r="C3475" s="305" t="s">
        <v>36</v>
      </c>
      <c r="D3475" s="307">
        <v>1532.16</v>
      </c>
    </row>
    <row r="3476" spans="1:4" ht="9" customHeight="1">
      <c r="A3476" s="305" t="s">
        <v>17229</v>
      </c>
      <c r="B3476" s="306" t="s">
        <v>8378</v>
      </c>
      <c r="C3476" s="305" t="s">
        <v>36</v>
      </c>
      <c r="D3476" s="307">
        <v>1890.02</v>
      </c>
    </row>
    <row r="3477" spans="1:4" ht="9" customHeight="1">
      <c r="A3477" s="305" t="s">
        <v>17230</v>
      </c>
      <c r="B3477" s="306" t="s">
        <v>8379</v>
      </c>
      <c r="C3477" s="305" t="s">
        <v>36</v>
      </c>
      <c r="D3477" s="307">
        <v>1900.06</v>
      </c>
    </row>
    <row r="3478" spans="1:4" ht="9" customHeight="1">
      <c r="A3478" s="305" t="s">
        <v>17231</v>
      </c>
      <c r="B3478" s="306" t="s">
        <v>8380</v>
      </c>
      <c r="C3478" s="305" t="s">
        <v>36</v>
      </c>
      <c r="D3478" s="307">
        <v>3191.4</v>
      </c>
    </row>
    <row r="3479" spans="1:4" ht="9" customHeight="1">
      <c r="A3479" s="305" t="s">
        <v>17232</v>
      </c>
      <c r="B3479" s="306" t="s">
        <v>8381</v>
      </c>
      <c r="C3479" s="305" t="s">
        <v>36</v>
      </c>
      <c r="D3479" s="307">
        <v>3206.2</v>
      </c>
    </row>
    <row r="3480" spans="1:4" ht="9" customHeight="1">
      <c r="A3480" s="305" t="s">
        <v>17233</v>
      </c>
      <c r="B3480" s="306" t="s">
        <v>8382</v>
      </c>
      <c r="C3480" s="305" t="s">
        <v>36</v>
      </c>
      <c r="D3480" s="307">
        <v>3221</v>
      </c>
    </row>
    <row r="3481" spans="1:4" ht="9" customHeight="1">
      <c r="A3481" s="305" t="s">
        <v>17234</v>
      </c>
      <c r="B3481" s="306" t="s">
        <v>8383</v>
      </c>
      <c r="C3481" s="305" t="s">
        <v>36</v>
      </c>
      <c r="D3481" s="307">
        <v>1969.29</v>
      </c>
    </row>
    <row r="3482" spans="1:4" ht="9" customHeight="1">
      <c r="A3482" s="305" t="s">
        <v>17235</v>
      </c>
      <c r="B3482" s="306" t="s">
        <v>8384</v>
      </c>
      <c r="C3482" s="305" t="s">
        <v>36</v>
      </c>
      <c r="D3482" s="307">
        <v>2425.73</v>
      </c>
    </row>
    <row r="3483" spans="1:4" ht="9" customHeight="1">
      <c r="A3483" s="305" t="s">
        <v>17236</v>
      </c>
      <c r="B3483" s="306" t="s">
        <v>8385</v>
      </c>
      <c r="C3483" s="305" t="s">
        <v>36</v>
      </c>
      <c r="D3483" s="307">
        <v>2440.5300000000002</v>
      </c>
    </row>
    <row r="3484" spans="1:4" ht="9" customHeight="1">
      <c r="A3484" s="305" t="s">
        <v>17237</v>
      </c>
      <c r="B3484" s="306" t="s">
        <v>8386</v>
      </c>
      <c r="C3484" s="305" t="s">
        <v>36</v>
      </c>
      <c r="D3484" s="307">
        <v>3837.44</v>
      </c>
    </row>
    <row r="3485" spans="1:4" ht="9" customHeight="1">
      <c r="A3485" s="305" t="s">
        <v>17238</v>
      </c>
      <c r="B3485" s="306" t="s">
        <v>8387</v>
      </c>
      <c r="C3485" s="305" t="s">
        <v>36</v>
      </c>
      <c r="D3485" s="307">
        <v>3858.08</v>
      </c>
    </row>
    <row r="3486" spans="1:4" ht="9" customHeight="1">
      <c r="A3486" s="305" t="s">
        <v>17239</v>
      </c>
      <c r="B3486" s="306" t="s">
        <v>8388</v>
      </c>
      <c r="C3486" s="305" t="s">
        <v>36</v>
      </c>
      <c r="D3486" s="307">
        <v>3878.73</v>
      </c>
    </row>
    <row r="3487" spans="1:4" ht="9" customHeight="1">
      <c r="A3487" s="305" t="s">
        <v>17240</v>
      </c>
      <c r="B3487" s="306" t="s">
        <v>8389</v>
      </c>
      <c r="C3487" s="305" t="s">
        <v>36</v>
      </c>
      <c r="D3487" s="307">
        <v>5647.6</v>
      </c>
    </row>
    <row r="3488" spans="1:4" ht="9" customHeight="1">
      <c r="A3488" s="305" t="s">
        <v>17241</v>
      </c>
      <c r="B3488" s="306" t="s">
        <v>8390</v>
      </c>
      <c r="C3488" s="305" t="s">
        <v>36</v>
      </c>
      <c r="D3488" s="307">
        <v>5668.25</v>
      </c>
    </row>
    <row r="3489" spans="1:4" ht="9" customHeight="1">
      <c r="A3489" s="305" t="s">
        <v>17242</v>
      </c>
      <c r="B3489" s="306" t="s">
        <v>8391</v>
      </c>
      <c r="C3489" s="305" t="s">
        <v>36</v>
      </c>
      <c r="D3489" s="307">
        <v>5688.9</v>
      </c>
    </row>
    <row r="3490" spans="1:4" ht="9" customHeight="1">
      <c r="A3490" s="305" t="s">
        <v>17243</v>
      </c>
      <c r="B3490" s="306" t="s">
        <v>8392</v>
      </c>
      <c r="C3490" s="305" t="s">
        <v>36</v>
      </c>
      <c r="D3490" s="307">
        <v>2942.65</v>
      </c>
    </row>
    <row r="3491" spans="1:4" ht="9" customHeight="1">
      <c r="A3491" s="305" t="s">
        <v>17244</v>
      </c>
      <c r="B3491" s="306" t="s">
        <v>8393</v>
      </c>
      <c r="C3491" s="305" t="s">
        <v>151</v>
      </c>
      <c r="D3491" s="307">
        <v>13.29</v>
      </c>
    </row>
    <row r="3492" spans="1:4" ht="9" customHeight="1">
      <c r="A3492" s="305" t="s">
        <v>17245</v>
      </c>
      <c r="B3492" s="306" t="s">
        <v>8394</v>
      </c>
      <c r="C3492" s="305" t="s">
        <v>36</v>
      </c>
      <c r="D3492" s="307">
        <v>2834.29</v>
      </c>
    </row>
    <row r="3493" spans="1:4" ht="9" customHeight="1">
      <c r="A3493" s="305" t="s">
        <v>17246</v>
      </c>
      <c r="B3493" s="306" t="s">
        <v>8395</v>
      </c>
      <c r="C3493" s="305" t="s">
        <v>36</v>
      </c>
      <c r="D3493" s="307">
        <v>2923.98</v>
      </c>
    </row>
    <row r="3494" spans="1:4" ht="9" customHeight="1">
      <c r="A3494" s="305" t="s">
        <v>17247</v>
      </c>
      <c r="B3494" s="306" t="s">
        <v>8396</v>
      </c>
      <c r="C3494" s="305" t="s">
        <v>36</v>
      </c>
      <c r="D3494" s="307">
        <v>3085.16</v>
      </c>
    </row>
    <row r="3495" spans="1:4" ht="9" customHeight="1">
      <c r="A3495" s="305" t="s">
        <v>17248</v>
      </c>
      <c r="B3495" s="306" t="s">
        <v>8397</v>
      </c>
      <c r="C3495" s="305" t="s">
        <v>36</v>
      </c>
      <c r="D3495" s="307">
        <v>3285.24</v>
      </c>
    </row>
    <row r="3496" spans="1:4" ht="9" customHeight="1">
      <c r="A3496" s="305" t="s">
        <v>17249</v>
      </c>
      <c r="B3496" s="306" t="s">
        <v>8398</v>
      </c>
      <c r="C3496" s="305" t="s">
        <v>36</v>
      </c>
      <c r="D3496" s="307">
        <v>3403.29</v>
      </c>
    </row>
    <row r="3497" spans="1:4" ht="9" customHeight="1">
      <c r="A3497" s="305" t="s">
        <v>17250</v>
      </c>
      <c r="B3497" s="306" t="s">
        <v>8399</v>
      </c>
      <c r="C3497" s="305" t="s">
        <v>36</v>
      </c>
      <c r="D3497" s="307">
        <v>3535.7</v>
      </c>
    </row>
    <row r="3498" spans="1:4" ht="9" customHeight="1">
      <c r="A3498" s="305" t="s">
        <v>17251</v>
      </c>
      <c r="B3498" s="306" t="s">
        <v>8400</v>
      </c>
      <c r="C3498" s="305" t="s">
        <v>36</v>
      </c>
      <c r="D3498" s="307">
        <v>3754.41</v>
      </c>
    </row>
    <row r="3499" spans="1:4" ht="9" customHeight="1">
      <c r="A3499" s="305" t="s">
        <v>17252</v>
      </c>
      <c r="B3499" s="306" t="s">
        <v>8401</v>
      </c>
      <c r="C3499" s="305" t="s">
        <v>36</v>
      </c>
      <c r="D3499" s="307">
        <v>3861.92</v>
      </c>
    </row>
    <row r="3500" spans="1:4" ht="9" customHeight="1">
      <c r="A3500" s="305" t="s">
        <v>17253</v>
      </c>
      <c r="B3500" s="306" t="s">
        <v>8402</v>
      </c>
      <c r="C3500" s="305" t="s">
        <v>36</v>
      </c>
      <c r="D3500" s="307">
        <v>4058.07</v>
      </c>
    </row>
    <row r="3501" spans="1:4" ht="9" customHeight="1">
      <c r="A3501" s="305" t="s">
        <v>17254</v>
      </c>
      <c r="B3501" s="306" t="s">
        <v>8403</v>
      </c>
      <c r="C3501" s="305" t="s">
        <v>36</v>
      </c>
      <c r="D3501" s="307">
        <v>2272.92</v>
      </c>
    </row>
    <row r="3502" spans="1:4" ht="9" customHeight="1">
      <c r="A3502" s="305" t="s">
        <v>17255</v>
      </c>
      <c r="B3502" s="306" t="s">
        <v>8404</v>
      </c>
      <c r="C3502" s="305" t="s">
        <v>36</v>
      </c>
      <c r="D3502" s="307">
        <v>2385.7199999999998</v>
      </c>
    </row>
    <row r="3503" spans="1:4" ht="9" customHeight="1">
      <c r="A3503" s="305" t="s">
        <v>17256</v>
      </c>
      <c r="B3503" s="306" t="s">
        <v>8405</v>
      </c>
      <c r="C3503" s="305" t="s">
        <v>36</v>
      </c>
      <c r="D3503" s="307">
        <v>2555.34</v>
      </c>
    </row>
    <row r="3504" spans="1:4" ht="9" customHeight="1">
      <c r="A3504" s="305" t="s">
        <v>17257</v>
      </c>
      <c r="B3504" s="306" t="s">
        <v>8406</v>
      </c>
      <c r="C3504" s="305" t="s">
        <v>36</v>
      </c>
      <c r="D3504" s="307">
        <v>2669.91</v>
      </c>
    </row>
    <row r="3505" spans="1:4" ht="9" customHeight="1">
      <c r="A3505" s="305" t="s">
        <v>17258</v>
      </c>
      <c r="B3505" s="306" t="s">
        <v>8407</v>
      </c>
      <c r="C3505" s="305" t="s">
        <v>36</v>
      </c>
      <c r="D3505" s="307">
        <v>4805.83</v>
      </c>
    </row>
    <row r="3506" spans="1:4" ht="9" customHeight="1">
      <c r="A3506" s="305" t="s">
        <v>17259</v>
      </c>
      <c r="B3506" s="306" t="s">
        <v>8408</v>
      </c>
      <c r="C3506" s="305" t="s">
        <v>36</v>
      </c>
      <c r="D3506" s="307">
        <v>5064.28</v>
      </c>
    </row>
    <row r="3507" spans="1:4" ht="9" customHeight="1">
      <c r="A3507" s="305" t="s">
        <v>17260</v>
      </c>
      <c r="B3507" s="306" t="s">
        <v>8409</v>
      </c>
      <c r="C3507" s="305" t="s">
        <v>36</v>
      </c>
      <c r="D3507" s="307">
        <v>5286.17</v>
      </c>
    </row>
    <row r="3508" spans="1:4" ht="9" customHeight="1">
      <c r="A3508" s="305" t="s">
        <v>17261</v>
      </c>
      <c r="B3508" s="306" t="s">
        <v>8410</v>
      </c>
      <c r="C3508" s="305" t="s">
        <v>36</v>
      </c>
      <c r="D3508" s="307">
        <v>5527.85</v>
      </c>
    </row>
    <row r="3509" spans="1:4" ht="9" customHeight="1">
      <c r="A3509" s="305" t="s">
        <v>17262</v>
      </c>
      <c r="B3509" s="306" t="s">
        <v>8411</v>
      </c>
      <c r="C3509" s="305" t="s">
        <v>36</v>
      </c>
      <c r="D3509" s="307">
        <v>5680.73</v>
      </c>
    </row>
    <row r="3510" spans="1:4" ht="9" customHeight="1">
      <c r="A3510" s="305" t="s">
        <v>17263</v>
      </c>
      <c r="B3510" s="306" t="s">
        <v>8412</v>
      </c>
      <c r="C3510" s="305" t="s">
        <v>36</v>
      </c>
      <c r="D3510" s="307">
        <v>5998.49</v>
      </c>
    </row>
    <row r="3511" spans="1:4" ht="9" customHeight="1">
      <c r="A3511" s="305" t="s">
        <v>17264</v>
      </c>
      <c r="B3511" s="306" t="s">
        <v>8413</v>
      </c>
      <c r="C3511" s="305" t="s">
        <v>36</v>
      </c>
      <c r="D3511" s="307">
        <v>6450.59</v>
      </c>
    </row>
    <row r="3512" spans="1:4" ht="9" customHeight="1">
      <c r="A3512" s="305" t="s">
        <v>17265</v>
      </c>
      <c r="B3512" s="306" t="s">
        <v>8414</v>
      </c>
      <c r="C3512" s="305" t="s">
        <v>36</v>
      </c>
      <c r="D3512" s="307">
        <v>6750.26</v>
      </c>
    </row>
    <row r="3513" spans="1:4" ht="9" customHeight="1">
      <c r="A3513" s="305" t="s">
        <v>17266</v>
      </c>
      <c r="B3513" s="306" t="s">
        <v>8415</v>
      </c>
      <c r="C3513" s="305" t="s">
        <v>36</v>
      </c>
      <c r="D3513" s="307">
        <v>7029.64</v>
      </c>
    </row>
    <row r="3514" spans="1:4" ht="9" customHeight="1">
      <c r="A3514" s="305" t="s">
        <v>17267</v>
      </c>
      <c r="B3514" s="306" t="s">
        <v>8416</v>
      </c>
      <c r="C3514" s="305" t="s">
        <v>36</v>
      </c>
      <c r="D3514" s="307">
        <v>3856.45</v>
      </c>
    </row>
    <row r="3515" spans="1:4" ht="9" customHeight="1">
      <c r="A3515" s="305" t="s">
        <v>17268</v>
      </c>
      <c r="B3515" s="306" t="s">
        <v>8417</v>
      </c>
      <c r="C3515" s="305" t="s">
        <v>36</v>
      </c>
      <c r="D3515" s="307">
        <v>4044.22</v>
      </c>
    </row>
    <row r="3516" spans="1:4" ht="9" customHeight="1">
      <c r="A3516" s="305" t="s">
        <v>17269</v>
      </c>
      <c r="B3516" s="306" t="s">
        <v>8418</v>
      </c>
      <c r="C3516" s="305" t="s">
        <v>36</v>
      </c>
      <c r="D3516" s="307">
        <v>4238.92</v>
      </c>
    </row>
    <row r="3517" spans="1:4" ht="9" customHeight="1">
      <c r="A3517" s="305" t="s">
        <v>17270</v>
      </c>
      <c r="B3517" s="306" t="s">
        <v>8419</v>
      </c>
      <c r="C3517" s="305" t="s">
        <v>36</v>
      </c>
      <c r="D3517" s="307">
        <v>4479.3500000000004</v>
      </c>
    </row>
    <row r="3518" spans="1:4" ht="9" customHeight="1">
      <c r="A3518" s="305" t="s">
        <v>17271</v>
      </c>
      <c r="B3518" s="306" t="s">
        <v>8420</v>
      </c>
      <c r="C3518" s="305" t="s">
        <v>36</v>
      </c>
      <c r="D3518" s="307">
        <v>463.36</v>
      </c>
    </row>
    <row r="3519" spans="1:4" ht="9" customHeight="1">
      <c r="A3519" s="305" t="s">
        <v>17272</v>
      </c>
      <c r="B3519" s="306" t="s">
        <v>8421</v>
      </c>
      <c r="C3519" s="305" t="s">
        <v>36</v>
      </c>
      <c r="D3519" s="307">
        <v>478.93</v>
      </c>
    </row>
    <row r="3520" spans="1:4" ht="9" customHeight="1">
      <c r="A3520" s="305" t="s">
        <v>17273</v>
      </c>
      <c r="B3520" s="306" t="s">
        <v>8422</v>
      </c>
      <c r="C3520" s="305" t="s">
        <v>36</v>
      </c>
      <c r="D3520" s="307">
        <v>504.36</v>
      </c>
    </row>
    <row r="3521" spans="1:4" ht="9" customHeight="1">
      <c r="A3521" s="305" t="s">
        <v>17274</v>
      </c>
      <c r="B3521" s="306" t="s">
        <v>8423</v>
      </c>
      <c r="C3521" s="305" t="s">
        <v>36</v>
      </c>
      <c r="D3521" s="307">
        <v>522.87</v>
      </c>
    </row>
    <row r="3522" spans="1:4" ht="9" customHeight="1">
      <c r="A3522" s="305" t="s">
        <v>17275</v>
      </c>
      <c r="B3522" s="306" t="s">
        <v>8424</v>
      </c>
      <c r="C3522" s="305" t="s">
        <v>36</v>
      </c>
      <c r="D3522" s="307">
        <v>542.79</v>
      </c>
    </row>
    <row r="3523" spans="1:4" ht="18" customHeight="1">
      <c r="A3523" s="305" t="s">
        <v>17276</v>
      </c>
      <c r="B3523" s="306" t="s">
        <v>8425</v>
      </c>
      <c r="C3523" s="305" t="s">
        <v>36</v>
      </c>
      <c r="D3523" s="307">
        <v>564.29</v>
      </c>
    </row>
    <row r="3524" spans="1:4" ht="18" customHeight="1">
      <c r="A3524" s="305" t="s">
        <v>17277</v>
      </c>
      <c r="B3524" s="306" t="s">
        <v>8426</v>
      </c>
      <c r="C3524" s="305" t="s">
        <v>36</v>
      </c>
      <c r="D3524" s="307">
        <v>589.07000000000005</v>
      </c>
    </row>
    <row r="3525" spans="1:4" ht="18" customHeight="1">
      <c r="A3525" s="305" t="s">
        <v>17278</v>
      </c>
      <c r="B3525" s="306" t="s">
        <v>8427</v>
      </c>
      <c r="C3525" s="305" t="s">
        <v>36</v>
      </c>
      <c r="D3525" s="307">
        <v>614.48</v>
      </c>
    </row>
    <row r="3526" spans="1:4" ht="18" customHeight="1">
      <c r="A3526" s="305" t="s">
        <v>17279</v>
      </c>
      <c r="B3526" s="306" t="s">
        <v>8428</v>
      </c>
      <c r="C3526" s="305" t="s">
        <v>36</v>
      </c>
      <c r="D3526" s="307">
        <v>628.02</v>
      </c>
    </row>
    <row r="3527" spans="1:4" ht="18" customHeight="1">
      <c r="A3527" s="305" t="s">
        <v>17280</v>
      </c>
      <c r="B3527" s="306" t="s">
        <v>8429</v>
      </c>
      <c r="C3527" s="305" t="s">
        <v>36</v>
      </c>
      <c r="D3527" s="307">
        <v>385.74</v>
      </c>
    </row>
    <row r="3528" spans="1:4" ht="18" customHeight="1">
      <c r="A3528" s="305" t="s">
        <v>17281</v>
      </c>
      <c r="B3528" s="306" t="s">
        <v>8430</v>
      </c>
      <c r="C3528" s="305" t="s">
        <v>36</v>
      </c>
      <c r="D3528" s="307">
        <v>403.49</v>
      </c>
    </row>
    <row r="3529" spans="1:4" ht="18" customHeight="1">
      <c r="A3529" s="305" t="s">
        <v>17282</v>
      </c>
      <c r="B3529" s="306" t="s">
        <v>8431</v>
      </c>
      <c r="C3529" s="305" t="s">
        <v>36</v>
      </c>
      <c r="D3529" s="307">
        <v>421.39</v>
      </c>
    </row>
    <row r="3530" spans="1:4" ht="18" customHeight="1">
      <c r="A3530" s="305" t="s">
        <v>17283</v>
      </c>
      <c r="B3530" s="306" t="s">
        <v>8432</v>
      </c>
      <c r="C3530" s="305" t="s">
        <v>36</v>
      </c>
      <c r="D3530" s="307">
        <v>440.95</v>
      </c>
    </row>
    <row r="3531" spans="1:4" ht="18" customHeight="1">
      <c r="A3531" s="305" t="s">
        <v>17284</v>
      </c>
      <c r="B3531" s="306" t="s">
        <v>8433</v>
      </c>
      <c r="C3531" s="305" t="s">
        <v>5115</v>
      </c>
      <c r="D3531" s="307">
        <v>240.04</v>
      </c>
    </row>
    <row r="3532" spans="1:4" ht="18" customHeight="1">
      <c r="A3532" s="305" t="s">
        <v>17285</v>
      </c>
      <c r="B3532" s="306" t="s">
        <v>8434</v>
      </c>
      <c r="C3532" s="305" t="s">
        <v>36</v>
      </c>
      <c r="D3532" s="307">
        <v>37.11</v>
      </c>
    </row>
    <row r="3533" spans="1:4" ht="18" customHeight="1">
      <c r="A3533" s="305" t="s">
        <v>17286</v>
      </c>
      <c r="B3533" s="306" t="s">
        <v>8435</v>
      </c>
      <c r="C3533" s="305" t="s">
        <v>36</v>
      </c>
      <c r="D3533" s="307">
        <v>49.48</v>
      </c>
    </row>
    <row r="3534" spans="1:4" ht="18" customHeight="1">
      <c r="A3534" s="305" t="s">
        <v>17287</v>
      </c>
      <c r="B3534" s="306" t="s">
        <v>8436</v>
      </c>
      <c r="C3534" s="305" t="s">
        <v>5115</v>
      </c>
      <c r="D3534" s="307">
        <v>770.09</v>
      </c>
    </row>
    <row r="3535" spans="1:4" ht="18" customHeight="1">
      <c r="A3535" s="305" t="s">
        <v>17288</v>
      </c>
      <c r="B3535" s="306" t="s">
        <v>8437</v>
      </c>
      <c r="C3535" s="305" t="s">
        <v>36</v>
      </c>
      <c r="D3535" s="307">
        <v>532.01</v>
      </c>
    </row>
    <row r="3536" spans="1:4" ht="18" customHeight="1">
      <c r="A3536" s="305" t="s">
        <v>17289</v>
      </c>
      <c r="B3536" s="306" t="s">
        <v>8438</v>
      </c>
      <c r="C3536" s="305" t="s">
        <v>36</v>
      </c>
      <c r="D3536" s="307">
        <v>290.60000000000002</v>
      </c>
    </row>
    <row r="3537" spans="1:4" ht="18" customHeight="1">
      <c r="A3537" s="305" t="s">
        <v>17290</v>
      </c>
      <c r="B3537" s="306" t="s">
        <v>8439</v>
      </c>
      <c r="C3537" s="305" t="s">
        <v>36</v>
      </c>
      <c r="D3537" s="307">
        <v>422.61</v>
      </c>
    </row>
    <row r="3538" spans="1:4" ht="18" customHeight="1">
      <c r="A3538" s="305" t="s">
        <v>17291</v>
      </c>
      <c r="B3538" s="306" t="s">
        <v>8440</v>
      </c>
      <c r="C3538" s="305" t="s">
        <v>36</v>
      </c>
      <c r="D3538" s="307">
        <v>503.24</v>
      </c>
    </row>
    <row r="3539" spans="1:4" ht="18" customHeight="1">
      <c r="A3539" s="305" t="s">
        <v>17292</v>
      </c>
      <c r="B3539" s="306" t="s">
        <v>8441</v>
      </c>
      <c r="C3539" s="305" t="s">
        <v>36</v>
      </c>
      <c r="D3539" s="307">
        <v>631.95000000000005</v>
      </c>
    </row>
    <row r="3540" spans="1:4" ht="18" customHeight="1">
      <c r="A3540" s="305" t="s">
        <v>17293</v>
      </c>
      <c r="B3540" s="306" t="s">
        <v>8442</v>
      </c>
      <c r="C3540" s="305" t="s">
        <v>36</v>
      </c>
      <c r="D3540" s="307">
        <v>748.41</v>
      </c>
    </row>
    <row r="3541" spans="1:4" ht="18" customHeight="1">
      <c r="A3541" s="305" t="s">
        <v>17294</v>
      </c>
      <c r="B3541" s="306" t="s">
        <v>8443</v>
      </c>
      <c r="C3541" s="305" t="s">
        <v>36</v>
      </c>
      <c r="D3541" s="307">
        <v>131.6</v>
      </c>
    </row>
    <row r="3542" spans="1:4" ht="18" customHeight="1">
      <c r="A3542" s="305" t="s">
        <v>17295</v>
      </c>
      <c r="B3542" s="306" t="s">
        <v>8444</v>
      </c>
      <c r="C3542" s="305" t="s">
        <v>36</v>
      </c>
      <c r="D3542" s="307">
        <v>143.56</v>
      </c>
    </row>
    <row r="3543" spans="1:4" ht="18" customHeight="1">
      <c r="A3543" s="305" t="s">
        <v>17296</v>
      </c>
      <c r="B3543" s="306" t="s">
        <v>8445</v>
      </c>
      <c r="C3543" s="305" t="s">
        <v>36</v>
      </c>
      <c r="D3543" s="307">
        <v>157.91999999999999</v>
      </c>
    </row>
    <row r="3544" spans="1:4" ht="18" customHeight="1">
      <c r="A3544" s="305" t="s">
        <v>17297</v>
      </c>
      <c r="B3544" s="306" t="s">
        <v>8446</v>
      </c>
      <c r="C3544" s="305" t="s">
        <v>36</v>
      </c>
      <c r="D3544" s="307">
        <v>183.62</v>
      </c>
    </row>
    <row r="3545" spans="1:4" ht="18" customHeight="1">
      <c r="A3545" s="305" t="s">
        <v>17298</v>
      </c>
      <c r="B3545" s="306" t="s">
        <v>8447</v>
      </c>
      <c r="C3545" s="305" t="s">
        <v>36</v>
      </c>
      <c r="D3545" s="307">
        <v>225.59</v>
      </c>
    </row>
    <row r="3546" spans="1:4" ht="18" customHeight="1">
      <c r="A3546" s="305" t="s">
        <v>17299</v>
      </c>
      <c r="B3546" s="306" t="s">
        <v>8448</v>
      </c>
      <c r="C3546" s="305" t="s">
        <v>36</v>
      </c>
      <c r="D3546" s="307">
        <v>315.83</v>
      </c>
    </row>
    <row r="3547" spans="1:4" ht="18" customHeight="1">
      <c r="A3547" s="305" t="s">
        <v>17300</v>
      </c>
      <c r="B3547" s="306" t="s">
        <v>8449</v>
      </c>
      <c r="C3547" s="305" t="s">
        <v>5115</v>
      </c>
      <c r="D3547" s="307">
        <v>197.29</v>
      </c>
    </row>
    <row r="3548" spans="1:4" ht="18" customHeight="1">
      <c r="A3548" s="305" t="s">
        <v>17301</v>
      </c>
      <c r="B3548" s="306" t="s">
        <v>8450</v>
      </c>
      <c r="C3548" s="305" t="s">
        <v>5115</v>
      </c>
      <c r="D3548" s="307">
        <v>236.55</v>
      </c>
    </row>
    <row r="3549" spans="1:4" ht="9" customHeight="1">
      <c r="A3549" s="305" t="s">
        <v>17302</v>
      </c>
      <c r="B3549" s="306" t="s">
        <v>8451</v>
      </c>
      <c r="C3549" s="305" t="s">
        <v>36</v>
      </c>
      <c r="D3549" s="307">
        <v>341.99</v>
      </c>
    </row>
    <row r="3550" spans="1:4" ht="9" customHeight="1">
      <c r="A3550" s="305" t="s">
        <v>17303</v>
      </c>
      <c r="B3550" s="306" t="s">
        <v>8452</v>
      </c>
      <c r="C3550" s="305" t="s">
        <v>151</v>
      </c>
      <c r="D3550" s="307">
        <v>12.78</v>
      </c>
    </row>
    <row r="3551" spans="1:4" ht="9" customHeight="1">
      <c r="A3551" s="305" t="s">
        <v>17304</v>
      </c>
      <c r="B3551" s="306" t="s">
        <v>8453</v>
      </c>
      <c r="C3551" s="305" t="s">
        <v>151</v>
      </c>
      <c r="D3551" s="307">
        <v>13.39</v>
      </c>
    </row>
    <row r="3552" spans="1:4" ht="9" customHeight="1">
      <c r="A3552" s="305" t="s">
        <v>17305</v>
      </c>
      <c r="B3552" s="306" t="s">
        <v>8454</v>
      </c>
      <c r="C3552" s="305" t="s">
        <v>151</v>
      </c>
      <c r="D3552" s="307">
        <v>2.5299999999999998</v>
      </c>
    </row>
    <row r="3553" spans="1:4" ht="9" customHeight="1">
      <c r="A3553" s="305" t="s">
        <v>17306</v>
      </c>
      <c r="B3553" s="306" t="s">
        <v>8455</v>
      </c>
      <c r="C3553" s="305" t="s">
        <v>151</v>
      </c>
      <c r="D3553" s="307">
        <v>1.62</v>
      </c>
    </row>
    <row r="3554" spans="1:4" ht="9" customHeight="1">
      <c r="A3554" s="305" t="s">
        <v>17307</v>
      </c>
      <c r="B3554" s="306" t="s">
        <v>8456</v>
      </c>
      <c r="C3554" s="305" t="s">
        <v>36</v>
      </c>
      <c r="D3554" s="307">
        <v>321.95999999999998</v>
      </c>
    </row>
    <row r="3555" spans="1:4" ht="9" customHeight="1">
      <c r="A3555" s="305" t="s">
        <v>17308</v>
      </c>
      <c r="B3555" s="306" t="s">
        <v>8457</v>
      </c>
      <c r="C3555" s="305" t="s">
        <v>36</v>
      </c>
      <c r="D3555" s="307">
        <v>372.24</v>
      </c>
    </row>
    <row r="3556" spans="1:4" ht="9" customHeight="1">
      <c r="A3556" s="305" t="s">
        <v>17309</v>
      </c>
      <c r="B3556" s="306" t="s">
        <v>8458</v>
      </c>
      <c r="C3556" s="305" t="s">
        <v>36</v>
      </c>
      <c r="D3556" s="307">
        <v>570.57000000000005</v>
      </c>
    </row>
    <row r="3557" spans="1:4" ht="9" customHeight="1">
      <c r="A3557" s="305" t="s">
        <v>17310</v>
      </c>
      <c r="B3557" s="306" t="s">
        <v>8459</v>
      </c>
      <c r="C3557" s="305" t="s">
        <v>36</v>
      </c>
      <c r="D3557" s="307">
        <v>607.84</v>
      </c>
    </row>
    <row r="3558" spans="1:4" ht="9" customHeight="1">
      <c r="A3558" s="305" t="s">
        <v>17311</v>
      </c>
      <c r="B3558" s="306" t="s">
        <v>8460</v>
      </c>
      <c r="C3558" s="305" t="s">
        <v>36</v>
      </c>
      <c r="D3558" s="307">
        <v>889.56</v>
      </c>
    </row>
    <row r="3559" spans="1:4" ht="9" customHeight="1">
      <c r="A3559" s="305" t="s">
        <v>17312</v>
      </c>
      <c r="B3559" s="306" t="s">
        <v>8461</v>
      </c>
      <c r="C3559" s="305" t="s">
        <v>36</v>
      </c>
      <c r="D3559" s="307">
        <v>214.26</v>
      </c>
    </row>
    <row r="3560" spans="1:4" ht="9" customHeight="1">
      <c r="A3560" s="305" t="s">
        <v>17313</v>
      </c>
      <c r="B3560" s="306" t="s">
        <v>8462</v>
      </c>
      <c r="C3560" s="305" t="s">
        <v>36</v>
      </c>
      <c r="D3560" s="307">
        <v>276.89999999999998</v>
      </c>
    </row>
    <row r="3561" spans="1:4" ht="9" customHeight="1">
      <c r="A3561" s="305" t="s">
        <v>17314</v>
      </c>
      <c r="B3561" s="306" t="s">
        <v>8463</v>
      </c>
      <c r="C3561" s="305" t="s">
        <v>36</v>
      </c>
      <c r="D3561" s="307">
        <v>79.5</v>
      </c>
    </row>
    <row r="3562" spans="1:4" ht="9" customHeight="1">
      <c r="A3562" s="305" t="s">
        <v>17315</v>
      </c>
      <c r="B3562" s="306" t="s">
        <v>8464</v>
      </c>
      <c r="C3562" s="305" t="s">
        <v>36</v>
      </c>
      <c r="D3562" s="307">
        <v>84.26</v>
      </c>
    </row>
    <row r="3563" spans="1:4" ht="9" customHeight="1">
      <c r="A3563" s="305" t="s">
        <v>17316</v>
      </c>
      <c r="B3563" s="306" t="s">
        <v>8465</v>
      </c>
      <c r="C3563" s="305" t="s">
        <v>36</v>
      </c>
      <c r="D3563" s="307">
        <v>95.66</v>
      </c>
    </row>
    <row r="3564" spans="1:4" ht="9" customHeight="1">
      <c r="A3564" s="305" t="s">
        <v>17317</v>
      </c>
      <c r="B3564" s="306" t="s">
        <v>8466</v>
      </c>
      <c r="C3564" s="305" t="s">
        <v>36</v>
      </c>
      <c r="D3564" s="307">
        <v>101.71</v>
      </c>
    </row>
    <row r="3565" spans="1:4" ht="9" customHeight="1">
      <c r="A3565" s="305" t="s">
        <v>17318</v>
      </c>
      <c r="B3565" s="306" t="s">
        <v>8467</v>
      </c>
      <c r="C3565" s="305" t="s">
        <v>36</v>
      </c>
      <c r="D3565" s="307">
        <v>107.82</v>
      </c>
    </row>
    <row r="3566" spans="1:4" ht="9" customHeight="1">
      <c r="A3566" s="305" t="s">
        <v>17319</v>
      </c>
      <c r="B3566" s="306" t="s">
        <v>8468</v>
      </c>
      <c r="C3566" s="305" t="s">
        <v>36</v>
      </c>
      <c r="D3566" s="307">
        <v>117.56</v>
      </c>
    </row>
    <row r="3567" spans="1:4" ht="9" customHeight="1">
      <c r="A3567" s="305" t="s">
        <v>17320</v>
      </c>
      <c r="B3567" s="306" t="s">
        <v>8469</v>
      </c>
      <c r="C3567" s="305" t="s">
        <v>36</v>
      </c>
      <c r="D3567" s="307">
        <v>120.88</v>
      </c>
    </row>
    <row r="3568" spans="1:4" ht="9" customHeight="1">
      <c r="A3568" s="305" t="s">
        <v>17321</v>
      </c>
      <c r="B3568" s="306" t="s">
        <v>8470</v>
      </c>
      <c r="C3568" s="305" t="s">
        <v>36</v>
      </c>
      <c r="D3568" s="307">
        <v>136.36000000000001</v>
      </c>
    </row>
    <row r="3569" spans="1:4" ht="9" customHeight="1">
      <c r="A3569" s="305" t="s">
        <v>17322</v>
      </c>
      <c r="B3569" s="306" t="s">
        <v>8471</v>
      </c>
      <c r="C3569" s="305" t="s">
        <v>36</v>
      </c>
      <c r="D3569" s="307">
        <v>152.52000000000001</v>
      </c>
    </row>
    <row r="3570" spans="1:4" ht="9" customHeight="1">
      <c r="A3570" s="305" t="s">
        <v>17323</v>
      </c>
      <c r="B3570" s="306" t="s">
        <v>8472</v>
      </c>
      <c r="C3570" s="305" t="s">
        <v>36</v>
      </c>
      <c r="D3570" s="307">
        <v>168.02</v>
      </c>
    </row>
    <row r="3571" spans="1:4" ht="9" customHeight="1">
      <c r="A3571" s="305" t="s">
        <v>17324</v>
      </c>
      <c r="B3571" s="306" t="s">
        <v>8473</v>
      </c>
      <c r="C3571" s="305" t="s">
        <v>36</v>
      </c>
      <c r="D3571" s="307">
        <v>177.58</v>
      </c>
    </row>
    <row r="3572" spans="1:4" ht="9" customHeight="1">
      <c r="A3572" s="305" t="s">
        <v>17325</v>
      </c>
      <c r="B3572" s="306" t="s">
        <v>8474</v>
      </c>
      <c r="C3572" s="305" t="s">
        <v>36</v>
      </c>
      <c r="D3572" s="307">
        <v>199.14</v>
      </c>
    </row>
    <row r="3573" spans="1:4" ht="9" customHeight="1">
      <c r="A3573" s="305" t="s">
        <v>17326</v>
      </c>
      <c r="B3573" s="306" t="s">
        <v>8475</v>
      </c>
      <c r="C3573" s="305" t="s">
        <v>36</v>
      </c>
      <c r="D3573" s="307">
        <v>213.51</v>
      </c>
    </row>
    <row r="3574" spans="1:4" ht="9" customHeight="1">
      <c r="A3574" s="305" t="s">
        <v>17327</v>
      </c>
      <c r="B3574" s="306" t="s">
        <v>8476</v>
      </c>
      <c r="C3574" s="305" t="s">
        <v>36</v>
      </c>
      <c r="D3574" s="307">
        <v>248.2</v>
      </c>
    </row>
    <row r="3575" spans="1:4" ht="9" customHeight="1">
      <c r="A3575" s="305" t="s">
        <v>17328</v>
      </c>
      <c r="B3575" s="306" t="s">
        <v>8477</v>
      </c>
      <c r="C3575" s="305" t="s">
        <v>36</v>
      </c>
      <c r="D3575" s="307">
        <v>293.8</v>
      </c>
    </row>
    <row r="3576" spans="1:4" ht="9" customHeight="1">
      <c r="A3576" s="305" t="s">
        <v>17329</v>
      </c>
      <c r="B3576" s="306" t="s">
        <v>8478</v>
      </c>
      <c r="C3576" s="305" t="s">
        <v>36</v>
      </c>
      <c r="D3576" s="307">
        <v>112.04</v>
      </c>
    </row>
    <row r="3577" spans="1:4" ht="9" customHeight="1">
      <c r="A3577" s="305" t="s">
        <v>17330</v>
      </c>
      <c r="B3577" s="306" t="s">
        <v>8479</v>
      </c>
      <c r="C3577" s="305" t="s">
        <v>36</v>
      </c>
      <c r="D3577" s="307">
        <v>137.63999999999999</v>
      </c>
    </row>
    <row r="3578" spans="1:4" ht="9" customHeight="1">
      <c r="A3578" s="305" t="s">
        <v>17331</v>
      </c>
      <c r="B3578" s="306" t="s">
        <v>8480</v>
      </c>
      <c r="C3578" s="305" t="s">
        <v>36</v>
      </c>
      <c r="D3578" s="307">
        <v>177.13</v>
      </c>
    </row>
    <row r="3579" spans="1:4" ht="9" customHeight="1">
      <c r="A3579" s="305" t="s">
        <v>17332</v>
      </c>
      <c r="B3579" s="306" t="s">
        <v>8481</v>
      </c>
      <c r="C3579" s="305" t="s">
        <v>36</v>
      </c>
      <c r="D3579" s="307">
        <v>231.01</v>
      </c>
    </row>
    <row r="3580" spans="1:4" ht="9" customHeight="1">
      <c r="A3580" s="305" t="s">
        <v>17333</v>
      </c>
      <c r="B3580" s="306" t="s">
        <v>8482</v>
      </c>
      <c r="C3580" s="305" t="s">
        <v>36</v>
      </c>
      <c r="D3580" s="307">
        <v>469.47</v>
      </c>
    </row>
    <row r="3581" spans="1:4" ht="9" customHeight="1">
      <c r="A3581" s="305" t="s">
        <v>17334</v>
      </c>
      <c r="B3581" s="306" t="s">
        <v>8483</v>
      </c>
      <c r="C3581" s="305" t="s">
        <v>36</v>
      </c>
      <c r="D3581" s="307">
        <v>593.64</v>
      </c>
    </row>
    <row r="3582" spans="1:4" ht="9" customHeight="1">
      <c r="A3582" s="305" t="s">
        <v>17335</v>
      </c>
      <c r="B3582" s="306" t="s">
        <v>8484</v>
      </c>
      <c r="C3582" s="305" t="s">
        <v>36</v>
      </c>
      <c r="D3582" s="307">
        <v>804.47</v>
      </c>
    </row>
    <row r="3583" spans="1:4" ht="9" customHeight="1">
      <c r="A3583" s="305" t="s">
        <v>17336</v>
      </c>
      <c r="B3583" s="306" t="s">
        <v>8485</v>
      </c>
      <c r="C3583" s="305" t="s">
        <v>36</v>
      </c>
      <c r="D3583" s="307">
        <v>1284.21</v>
      </c>
    </row>
    <row r="3584" spans="1:4" ht="9" customHeight="1">
      <c r="A3584" s="305" t="s">
        <v>17337</v>
      </c>
      <c r="B3584" s="306" t="s">
        <v>8486</v>
      </c>
      <c r="C3584" s="305" t="s">
        <v>36</v>
      </c>
      <c r="D3584" s="307">
        <v>1932.83</v>
      </c>
    </row>
    <row r="3585" spans="1:4" ht="9" customHeight="1">
      <c r="A3585" s="305" t="s">
        <v>17338</v>
      </c>
      <c r="B3585" s="306" t="s">
        <v>8487</v>
      </c>
      <c r="C3585" s="305" t="s">
        <v>36</v>
      </c>
      <c r="D3585" s="307">
        <v>1935.19</v>
      </c>
    </row>
    <row r="3586" spans="1:4" ht="9" customHeight="1">
      <c r="A3586" s="305" t="s">
        <v>17339</v>
      </c>
      <c r="B3586" s="306" t="s">
        <v>8488</v>
      </c>
      <c r="C3586" s="305" t="s">
        <v>36</v>
      </c>
      <c r="D3586" s="307">
        <v>80.06</v>
      </c>
    </row>
    <row r="3587" spans="1:4" ht="9" customHeight="1">
      <c r="A3587" s="305" t="s">
        <v>17340</v>
      </c>
      <c r="B3587" s="306" t="s">
        <v>8489</v>
      </c>
      <c r="C3587" s="305" t="s">
        <v>36</v>
      </c>
      <c r="D3587" s="307">
        <v>97.42</v>
      </c>
    </row>
    <row r="3588" spans="1:4" ht="9" customHeight="1">
      <c r="A3588" s="305" t="s">
        <v>17341</v>
      </c>
      <c r="B3588" s="306" t="s">
        <v>8490</v>
      </c>
      <c r="C3588" s="305" t="s">
        <v>36</v>
      </c>
      <c r="D3588" s="307">
        <v>120.96</v>
      </c>
    </row>
    <row r="3589" spans="1:4" ht="9" customHeight="1">
      <c r="A3589" s="305" t="s">
        <v>17342</v>
      </c>
      <c r="B3589" s="306" t="s">
        <v>8491</v>
      </c>
      <c r="C3589" s="305" t="s">
        <v>36</v>
      </c>
      <c r="D3589" s="307">
        <v>157.34</v>
      </c>
    </row>
    <row r="3590" spans="1:4" ht="9" customHeight="1">
      <c r="A3590" s="305" t="s">
        <v>17343</v>
      </c>
      <c r="B3590" s="306" t="s">
        <v>8492</v>
      </c>
      <c r="C3590" s="305" t="s">
        <v>36</v>
      </c>
      <c r="D3590" s="307">
        <v>223.06</v>
      </c>
    </row>
    <row r="3591" spans="1:4" ht="9" customHeight="1">
      <c r="A3591" s="305" t="s">
        <v>17344</v>
      </c>
      <c r="B3591" s="306" t="s">
        <v>8493</v>
      </c>
      <c r="C3591" s="305" t="s">
        <v>36</v>
      </c>
      <c r="D3591" s="307">
        <v>252.63</v>
      </c>
    </row>
    <row r="3592" spans="1:4" ht="9" customHeight="1">
      <c r="A3592" s="305" t="s">
        <v>17345</v>
      </c>
      <c r="B3592" s="306" t="s">
        <v>8494</v>
      </c>
      <c r="C3592" s="305" t="s">
        <v>36</v>
      </c>
      <c r="D3592" s="307">
        <v>14.78</v>
      </c>
    </row>
    <row r="3593" spans="1:4" ht="9" customHeight="1">
      <c r="A3593" s="305" t="s">
        <v>17346</v>
      </c>
      <c r="B3593" s="306" t="s">
        <v>8495</v>
      </c>
      <c r="C3593" s="305" t="s">
        <v>36</v>
      </c>
      <c r="D3593" s="307">
        <v>18.420000000000002</v>
      </c>
    </row>
    <row r="3594" spans="1:4" ht="9" customHeight="1">
      <c r="A3594" s="305" t="s">
        <v>17347</v>
      </c>
      <c r="B3594" s="306" t="s">
        <v>8496</v>
      </c>
      <c r="C3594" s="305" t="s">
        <v>36</v>
      </c>
      <c r="D3594" s="307">
        <v>20.98</v>
      </c>
    </row>
    <row r="3595" spans="1:4" ht="9" customHeight="1">
      <c r="A3595" s="305" t="s">
        <v>17348</v>
      </c>
      <c r="B3595" s="306" t="s">
        <v>8497</v>
      </c>
      <c r="C3595" s="305" t="s">
        <v>36</v>
      </c>
      <c r="D3595" s="307">
        <v>24.56</v>
      </c>
    </row>
    <row r="3596" spans="1:4" ht="9" customHeight="1">
      <c r="A3596" s="305" t="s">
        <v>17349</v>
      </c>
      <c r="B3596" s="306" t="s">
        <v>8498</v>
      </c>
      <c r="C3596" s="305" t="s">
        <v>36</v>
      </c>
      <c r="D3596" s="307">
        <v>155.69999999999999</v>
      </c>
    </row>
    <row r="3597" spans="1:4" ht="9" customHeight="1">
      <c r="A3597" s="305" t="s">
        <v>17350</v>
      </c>
      <c r="B3597" s="306" t="s">
        <v>8499</v>
      </c>
      <c r="C3597" s="305" t="s">
        <v>36</v>
      </c>
      <c r="D3597" s="307">
        <v>221.93</v>
      </c>
    </row>
    <row r="3598" spans="1:4" ht="9" customHeight="1">
      <c r="A3598" s="305" t="s">
        <v>17351</v>
      </c>
      <c r="B3598" s="306" t="s">
        <v>8500</v>
      </c>
      <c r="C3598" s="305" t="s">
        <v>36</v>
      </c>
      <c r="D3598" s="307">
        <v>261.86</v>
      </c>
    </row>
    <row r="3599" spans="1:4" ht="9" customHeight="1">
      <c r="A3599" s="305" t="s">
        <v>17352</v>
      </c>
      <c r="B3599" s="306" t="s">
        <v>8501</v>
      </c>
      <c r="C3599" s="305" t="s">
        <v>36</v>
      </c>
      <c r="D3599" s="307">
        <v>326</v>
      </c>
    </row>
    <row r="3600" spans="1:4" ht="9" customHeight="1">
      <c r="A3600" s="305" t="s">
        <v>17353</v>
      </c>
      <c r="B3600" s="306" t="s">
        <v>8502</v>
      </c>
      <c r="C3600" s="305" t="s">
        <v>36</v>
      </c>
      <c r="D3600" s="307">
        <v>384.07</v>
      </c>
    </row>
    <row r="3601" spans="1:4" ht="9" customHeight="1">
      <c r="A3601" s="305" t="s">
        <v>17354</v>
      </c>
      <c r="B3601" s="306" t="s">
        <v>8503</v>
      </c>
      <c r="C3601" s="305" t="s">
        <v>36</v>
      </c>
      <c r="D3601" s="307">
        <v>424.12</v>
      </c>
    </row>
    <row r="3602" spans="1:4" ht="9" customHeight="1">
      <c r="A3602" s="305" t="s">
        <v>17355</v>
      </c>
      <c r="B3602" s="306" t="s">
        <v>8504</v>
      </c>
      <c r="C3602" s="305" t="s">
        <v>36</v>
      </c>
      <c r="D3602" s="307">
        <v>621.5</v>
      </c>
    </row>
    <row r="3603" spans="1:4" ht="9" customHeight="1">
      <c r="A3603" s="305" t="s">
        <v>17356</v>
      </c>
      <c r="B3603" s="306" t="s">
        <v>8505</v>
      </c>
      <c r="C3603" s="305" t="s">
        <v>36</v>
      </c>
      <c r="D3603" s="307">
        <v>742</v>
      </c>
    </row>
    <row r="3604" spans="1:4" ht="9" customHeight="1">
      <c r="A3604" s="305" t="s">
        <v>17357</v>
      </c>
      <c r="B3604" s="306" t="s">
        <v>8506</v>
      </c>
      <c r="C3604" s="305" t="s">
        <v>36</v>
      </c>
      <c r="D3604" s="307">
        <v>934.46</v>
      </c>
    </row>
    <row r="3605" spans="1:4" ht="9" customHeight="1">
      <c r="A3605" s="305" t="s">
        <v>17358</v>
      </c>
      <c r="B3605" s="306" t="s">
        <v>8507</v>
      </c>
      <c r="C3605" s="305" t="s">
        <v>36</v>
      </c>
      <c r="D3605" s="307">
        <v>1108.47</v>
      </c>
    </row>
    <row r="3606" spans="1:4" ht="18" customHeight="1">
      <c r="A3606" s="305" t="s">
        <v>17359</v>
      </c>
      <c r="B3606" s="306" t="s">
        <v>8508</v>
      </c>
      <c r="C3606" s="305" t="s">
        <v>36</v>
      </c>
      <c r="D3606" s="307">
        <v>39.67</v>
      </c>
    </row>
    <row r="3607" spans="1:4" ht="18" customHeight="1">
      <c r="A3607" s="305" t="s">
        <v>17360</v>
      </c>
      <c r="B3607" s="306" t="s">
        <v>8509</v>
      </c>
      <c r="C3607" s="305" t="s">
        <v>36</v>
      </c>
      <c r="D3607" s="307">
        <v>42.42</v>
      </c>
    </row>
    <row r="3608" spans="1:4" ht="18" customHeight="1">
      <c r="A3608" s="305" t="s">
        <v>17361</v>
      </c>
      <c r="B3608" s="306" t="s">
        <v>8510</v>
      </c>
      <c r="C3608" s="305" t="s">
        <v>36</v>
      </c>
      <c r="D3608" s="307">
        <v>51.3</v>
      </c>
    </row>
    <row r="3609" spans="1:4" ht="18" customHeight="1">
      <c r="A3609" s="305" t="s">
        <v>17362</v>
      </c>
      <c r="B3609" s="306" t="s">
        <v>8511</v>
      </c>
      <c r="C3609" s="305" t="s">
        <v>36</v>
      </c>
      <c r="D3609" s="307">
        <v>55.66</v>
      </c>
    </row>
    <row r="3610" spans="1:4" ht="18" customHeight="1">
      <c r="A3610" s="305" t="s">
        <v>17363</v>
      </c>
      <c r="B3610" s="306" t="s">
        <v>8512</v>
      </c>
      <c r="C3610" s="305" t="s">
        <v>36</v>
      </c>
      <c r="D3610" s="307">
        <v>59.25</v>
      </c>
    </row>
    <row r="3611" spans="1:4" ht="9" customHeight="1">
      <c r="A3611" s="305" t="s">
        <v>17364</v>
      </c>
      <c r="B3611" s="306" t="s">
        <v>8513</v>
      </c>
      <c r="C3611" s="305" t="s">
        <v>36</v>
      </c>
      <c r="D3611" s="307">
        <v>66.52</v>
      </c>
    </row>
    <row r="3612" spans="1:4" ht="9" customHeight="1">
      <c r="A3612" s="305" t="s">
        <v>17365</v>
      </c>
      <c r="B3612" s="306" t="s">
        <v>8514</v>
      </c>
      <c r="C3612" s="305" t="s">
        <v>36</v>
      </c>
      <c r="D3612" s="307">
        <v>68.14</v>
      </c>
    </row>
    <row r="3613" spans="1:4" ht="9" customHeight="1">
      <c r="A3613" s="305" t="s">
        <v>17366</v>
      </c>
      <c r="B3613" s="306" t="s">
        <v>8515</v>
      </c>
      <c r="C3613" s="305" t="s">
        <v>36</v>
      </c>
      <c r="D3613" s="307">
        <v>79.16</v>
      </c>
    </row>
    <row r="3614" spans="1:4" ht="9" customHeight="1">
      <c r="A3614" s="305" t="s">
        <v>17367</v>
      </c>
      <c r="B3614" s="306" t="s">
        <v>8516</v>
      </c>
      <c r="C3614" s="305" t="s">
        <v>36</v>
      </c>
      <c r="D3614" s="307">
        <v>89.37</v>
      </c>
    </row>
    <row r="3615" spans="1:4" ht="9" customHeight="1">
      <c r="A3615" s="305" t="s">
        <v>17368</v>
      </c>
      <c r="B3615" s="306" t="s">
        <v>8517</v>
      </c>
      <c r="C3615" s="305" t="s">
        <v>36</v>
      </c>
      <c r="D3615" s="307">
        <v>101.16</v>
      </c>
    </row>
    <row r="3616" spans="1:4" ht="9" customHeight="1">
      <c r="A3616" s="305" t="s">
        <v>17369</v>
      </c>
      <c r="B3616" s="306" t="s">
        <v>8518</v>
      </c>
      <c r="C3616" s="305" t="s">
        <v>36</v>
      </c>
      <c r="D3616" s="307">
        <v>106.98</v>
      </c>
    </row>
    <row r="3617" spans="1:4" ht="9" customHeight="1">
      <c r="A3617" s="305" t="s">
        <v>17370</v>
      </c>
      <c r="B3617" s="306" t="s">
        <v>8519</v>
      </c>
      <c r="C3617" s="305" t="s">
        <v>36</v>
      </c>
      <c r="D3617" s="307">
        <v>122.99</v>
      </c>
    </row>
    <row r="3618" spans="1:4" ht="9" customHeight="1">
      <c r="A3618" s="305" t="s">
        <v>17371</v>
      </c>
      <c r="B3618" s="306" t="s">
        <v>8520</v>
      </c>
      <c r="C3618" s="305" t="s">
        <v>36</v>
      </c>
      <c r="D3618" s="307">
        <v>133.13</v>
      </c>
    </row>
    <row r="3619" spans="1:4" ht="9" customHeight="1">
      <c r="A3619" s="305" t="s">
        <v>17372</v>
      </c>
      <c r="B3619" s="306" t="s">
        <v>8521</v>
      </c>
      <c r="C3619" s="305" t="s">
        <v>36</v>
      </c>
      <c r="D3619" s="307">
        <v>161.04</v>
      </c>
    </row>
    <row r="3620" spans="1:4" ht="9" customHeight="1">
      <c r="A3620" s="305" t="s">
        <v>17373</v>
      </c>
      <c r="B3620" s="306" t="s">
        <v>8522</v>
      </c>
      <c r="C3620" s="305" t="s">
        <v>151</v>
      </c>
      <c r="D3620" s="307">
        <v>13.2</v>
      </c>
    </row>
    <row r="3621" spans="1:4" ht="9" customHeight="1">
      <c r="A3621" s="305" t="s">
        <v>17374</v>
      </c>
      <c r="B3621" s="306" t="s">
        <v>8523</v>
      </c>
      <c r="C3621" s="305" t="s">
        <v>36</v>
      </c>
      <c r="D3621" s="307">
        <v>585.53</v>
      </c>
    </row>
    <row r="3622" spans="1:4" ht="9" customHeight="1">
      <c r="A3622" s="305" t="s">
        <v>17375</v>
      </c>
      <c r="B3622" s="306" t="s">
        <v>8524</v>
      </c>
      <c r="C3622" s="305" t="s">
        <v>151</v>
      </c>
      <c r="D3622" s="307">
        <v>16.73</v>
      </c>
    </row>
    <row r="3623" spans="1:4" ht="9" customHeight="1">
      <c r="A3623" s="305" t="s">
        <v>17376</v>
      </c>
      <c r="B3623" s="306" t="s">
        <v>8525</v>
      </c>
      <c r="C3623" s="305" t="s">
        <v>151</v>
      </c>
      <c r="D3623" s="307">
        <v>59</v>
      </c>
    </row>
    <row r="3624" spans="1:4" ht="9" customHeight="1">
      <c r="A3624" s="305" t="s">
        <v>17377</v>
      </c>
      <c r="B3624" s="306" t="s">
        <v>8526</v>
      </c>
      <c r="C3624" s="305" t="s">
        <v>3704</v>
      </c>
      <c r="D3624" s="307">
        <v>4.43</v>
      </c>
    </row>
    <row r="3625" spans="1:4" ht="9" customHeight="1">
      <c r="A3625" s="305" t="s">
        <v>17378</v>
      </c>
      <c r="B3625" s="306" t="s">
        <v>8527</v>
      </c>
      <c r="C3625" s="305" t="s">
        <v>3704</v>
      </c>
      <c r="D3625" s="307">
        <v>5.77</v>
      </c>
    </row>
    <row r="3626" spans="1:4" ht="9" customHeight="1">
      <c r="A3626" s="305" t="s">
        <v>17379</v>
      </c>
      <c r="B3626" s="306" t="s">
        <v>8528</v>
      </c>
      <c r="C3626" s="305" t="s">
        <v>3704</v>
      </c>
      <c r="D3626" s="307">
        <v>10.43</v>
      </c>
    </row>
    <row r="3627" spans="1:4" ht="9" customHeight="1">
      <c r="A3627" s="305" t="s">
        <v>17380</v>
      </c>
      <c r="B3627" s="306" t="s">
        <v>8529</v>
      </c>
      <c r="C3627" s="305" t="s">
        <v>3704</v>
      </c>
      <c r="D3627" s="307">
        <v>16.25</v>
      </c>
    </row>
    <row r="3628" spans="1:4" ht="9" customHeight="1">
      <c r="A3628" s="305" t="s">
        <v>17381</v>
      </c>
      <c r="B3628" s="306" t="s">
        <v>8530</v>
      </c>
      <c r="C3628" s="305" t="s">
        <v>3704</v>
      </c>
      <c r="D3628" s="307">
        <v>9.66</v>
      </c>
    </row>
    <row r="3629" spans="1:4" ht="9" customHeight="1">
      <c r="A3629" s="305" t="s">
        <v>17382</v>
      </c>
      <c r="B3629" s="306" t="s">
        <v>8531</v>
      </c>
      <c r="C3629" s="305" t="s">
        <v>3704</v>
      </c>
      <c r="D3629" s="307">
        <v>12.04</v>
      </c>
    </row>
    <row r="3630" spans="1:4" ht="9" customHeight="1">
      <c r="A3630" s="305" t="s">
        <v>17383</v>
      </c>
      <c r="B3630" s="306" t="s">
        <v>8532</v>
      </c>
      <c r="C3630" s="305" t="s">
        <v>3704</v>
      </c>
      <c r="D3630" s="307">
        <v>14.38</v>
      </c>
    </row>
    <row r="3631" spans="1:4" ht="9" customHeight="1">
      <c r="A3631" s="305" t="s">
        <v>17384</v>
      </c>
      <c r="B3631" s="306" t="s">
        <v>8533</v>
      </c>
      <c r="C3631" s="305" t="s">
        <v>3704</v>
      </c>
      <c r="D3631" s="307">
        <v>7.05</v>
      </c>
    </row>
    <row r="3632" spans="1:4" ht="9" customHeight="1">
      <c r="A3632" s="305" t="s">
        <v>17385</v>
      </c>
      <c r="B3632" s="306" t="s">
        <v>8534</v>
      </c>
      <c r="C3632" s="305" t="s">
        <v>3704</v>
      </c>
      <c r="D3632" s="307">
        <v>2.83</v>
      </c>
    </row>
    <row r="3633" spans="1:4" ht="9" customHeight="1">
      <c r="A3633" s="305" t="s">
        <v>17386</v>
      </c>
      <c r="B3633" s="306" t="s">
        <v>8535</v>
      </c>
      <c r="C3633" s="305" t="s">
        <v>3704</v>
      </c>
      <c r="D3633" s="307">
        <v>5.46</v>
      </c>
    </row>
    <row r="3634" spans="1:4" ht="9" customHeight="1">
      <c r="A3634" s="305" t="s">
        <v>17387</v>
      </c>
      <c r="B3634" s="306" t="s">
        <v>8536</v>
      </c>
      <c r="C3634" s="305" t="s">
        <v>3704</v>
      </c>
      <c r="D3634" s="307">
        <v>31.67</v>
      </c>
    </row>
    <row r="3635" spans="1:4" ht="9" customHeight="1">
      <c r="A3635" s="305" t="s">
        <v>17388</v>
      </c>
      <c r="B3635" s="306" t="s">
        <v>8537</v>
      </c>
      <c r="C3635" s="305" t="s">
        <v>3704</v>
      </c>
      <c r="D3635" s="307">
        <v>9.17</v>
      </c>
    </row>
    <row r="3636" spans="1:4" ht="9" customHeight="1">
      <c r="A3636" s="305" t="s">
        <v>17389</v>
      </c>
      <c r="B3636" s="306" t="s">
        <v>8538</v>
      </c>
      <c r="C3636" s="305" t="s">
        <v>151</v>
      </c>
      <c r="D3636" s="307">
        <v>104.72</v>
      </c>
    </row>
    <row r="3637" spans="1:4" ht="9" customHeight="1">
      <c r="A3637" s="305" t="s">
        <v>17390</v>
      </c>
      <c r="B3637" s="306" t="s">
        <v>8539</v>
      </c>
      <c r="C3637" s="305" t="s">
        <v>151</v>
      </c>
      <c r="D3637" s="307">
        <v>65.819999999999993</v>
      </c>
    </row>
    <row r="3638" spans="1:4" ht="9" customHeight="1">
      <c r="A3638" s="305" t="s">
        <v>17391</v>
      </c>
      <c r="B3638" s="306" t="s">
        <v>8540</v>
      </c>
      <c r="C3638" s="305" t="s">
        <v>3704</v>
      </c>
      <c r="D3638" s="307">
        <v>8.3800000000000008</v>
      </c>
    </row>
    <row r="3639" spans="1:4" ht="9" customHeight="1">
      <c r="A3639" s="305" t="s">
        <v>17392</v>
      </c>
      <c r="B3639" s="306" t="s">
        <v>8541</v>
      </c>
      <c r="C3639" s="305" t="s">
        <v>2352</v>
      </c>
      <c r="D3639" s="307">
        <v>282.31</v>
      </c>
    </row>
    <row r="3640" spans="1:4" ht="9" customHeight="1">
      <c r="A3640" s="305" t="s">
        <v>17393</v>
      </c>
      <c r="B3640" s="306" t="s">
        <v>8542</v>
      </c>
      <c r="C3640" s="305" t="s">
        <v>2352</v>
      </c>
      <c r="D3640" s="307">
        <v>201001.09</v>
      </c>
    </row>
    <row r="3641" spans="1:4" ht="9" customHeight="1">
      <c r="A3641" s="305" t="s">
        <v>17394</v>
      </c>
      <c r="B3641" s="306" t="s">
        <v>8543</v>
      </c>
      <c r="C3641" s="305" t="s">
        <v>2352</v>
      </c>
      <c r="D3641" s="307">
        <v>175203.08</v>
      </c>
    </row>
    <row r="3642" spans="1:4" ht="9" customHeight="1">
      <c r="A3642" s="305" t="s">
        <v>17395</v>
      </c>
      <c r="B3642" s="306" t="s">
        <v>8544</v>
      </c>
      <c r="C3642" s="305" t="s">
        <v>2352</v>
      </c>
      <c r="D3642" s="307">
        <v>240842.59</v>
      </c>
    </row>
    <row r="3643" spans="1:4" ht="9" customHeight="1">
      <c r="A3643" s="305" t="s">
        <v>17396</v>
      </c>
      <c r="B3643" s="306" t="s">
        <v>8545</v>
      </c>
      <c r="C3643" s="305" t="s">
        <v>2352</v>
      </c>
      <c r="D3643" s="307">
        <v>253658.98</v>
      </c>
    </row>
    <row r="3644" spans="1:4" ht="9" customHeight="1">
      <c r="A3644" s="305" t="s">
        <v>17397</v>
      </c>
      <c r="B3644" s="306" t="s">
        <v>8546</v>
      </c>
      <c r="C3644" s="305" t="s">
        <v>2352</v>
      </c>
      <c r="D3644" s="307">
        <v>220944.7</v>
      </c>
    </row>
    <row r="3645" spans="1:4" ht="9" customHeight="1">
      <c r="A3645" s="305" t="s">
        <v>17398</v>
      </c>
      <c r="B3645" s="306" t="s">
        <v>8547</v>
      </c>
      <c r="C3645" s="305" t="s">
        <v>2352</v>
      </c>
      <c r="D3645" s="307">
        <v>305995.86</v>
      </c>
    </row>
    <row r="3646" spans="1:4" ht="9" customHeight="1">
      <c r="A3646" s="305" t="s">
        <v>17399</v>
      </c>
      <c r="B3646" s="306" t="s">
        <v>8548</v>
      </c>
      <c r="C3646" s="305" t="s">
        <v>2352</v>
      </c>
      <c r="D3646" s="307">
        <v>303148.96999999997</v>
      </c>
    </row>
    <row r="3647" spans="1:4" ht="9" customHeight="1">
      <c r="A3647" s="305" t="s">
        <v>17400</v>
      </c>
      <c r="B3647" s="306" t="s">
        <v>8549</v>
      </c>
      <c r="C3647" s="305" t="s">
        <v>2352</v>
      </c>
      <c r="D3647" s="307">
        <v>262825.96000000002</v>
      </c>
    </row>
    <row r="3648" spans="1:4" ht="9" customHeight="1">
      <c r="A3648" s="305" t="s">
        <v>17401</v>
      </c>
      <c r="B3648" s="306" t="s">
        <v>8550</v>
      </c>
      <c r="C3648" s="305" t="s">
        <v>2352</v>
      </c>
      <c r="D3648" s="307">
        <v>363835.79</v>
      </c>
    </row>
    <row r="3649" spans="1:4" ht="9" customHeight="1">
      <c r="A3649" s="305" t="s">
        <v>17402</v>
      </c>
      <c r="B3649" s="306" t="s">
        <v>8551</v>
      </c>
      <c r="C3649" s="305" t="s">
        <v>2352</v>
      </c>
      <c r="D3649" s="307">
        <v>266919.34000000003</v>
      </c>
    </row>
    <row r="3650" spans="1:4" ht="9" customHeight="1">
      <c r="A3650" s="305" t="s">
        <v>17403</v>
      </c>
      <c r="B3650" s="306" t="s">
        <v>8552</v>
      </c>
      <c r="C3650" s="305" t="s">
        <v>2352</v>
      </c>
      <c r="D3650" s="307">
        <v>232408.16</v>
      </c>
    </row>
    <row r="3651" spans="1:4" ht="9" customHeight="1">
      <c r="A3651" s="305" t="s">
        <v>17404</v>
      </c>
      <c r="B3651" s="306" t="s">
        <v>8553</v>
      </c>
      <c r="C3651" s="305" t="s">
        <v>2352</v>
      </c>
      <c r="D3651" s="307">
        <v>321834.32</v>
      </c>
    </row>
    <row r="3652" spans="1:4" ht="9" customHeight="1">
      <c r="A3652" s="305" t="s">
        <v>17405</v>
      </c>
      <c r="B3652" s="306" t="s">
        <v>8554</v>
      </c>
      <c r="C3652" s="305" t="s">
        <v>2352</v>
      </c>
      <c r="D3652" s="307">
        <v>220872.52</v>
      </c>
    </row>
    <row r="3653" spans="1:4" ht="9" customHeight="1">
      <c r="A3653" s="305" t="s">
        <v>17406</v>
      </c>
      <c r="B3653" s="306" t="s">
        <v>8555</v>
      </c>
      <c r="C3653" s="305" t="s">
        <v>2352</v>
      </c>
      <c r="D3653" s="307">
        <v>192463.99</v>
      </c>
    </row>
    <row r="3654" spans="1:4" ht="9" customHeight="1">
      <c r="A3654" s="305" t="s">
        <v>17407</v>
      </c>
      <c r="B3654" s="306" t="s">
        <v>8556</v>
      </c>
      <c r="C3654" s="305" t="s">
        <v>2352</v>
      </c>
      <c r="D3654" s="307">
        <v>264773.65000000002</v>
      </c>
    </row>
    <row r="3655" spans="1:4" ht="9" customHeight="1">
      <c r="A3655" s="305" t="s">
        <v>17408</v>
      </c>
      <c r="B3655" s="306" t="s">
        <v>8557</v>
      </c>
      <c r="C3655" s="305" t="s">
        <v>2352</v>
      </c>
      <c r="D3655" s="307">
        <v>278828.52</v>
      </c>
    </row>
    <row r="3656" spans="1:4" ht="9" customHeight="1">
      <c r="A3656" s="305" t="s">
        <v>17409</v>
      </c>
      <c r="B3656" s="306" t="s">
        <v>8558</v>
      </c>
      <c r="C3656" s="305" t="s">
        <v>2352</v>
      </c>
      <c r="D3656" s="307">
        <v>242803.94</v>
      </c>
    </row>
    <row r="3657" spans="1:4" ht="9" customHeight="1">
      <c r="A3657" s="305" t="s">
        <v>17410</v>
      </c>
      <c r="B3657" s="306" t="s">
        <v>8559</v>
      </c>
      <c r="C3657" s="305" t="s">
        <v>2352</v>
      </c>
      <c r="D3657" s="307">
        <v>336319.61</v>
      </c>
    </row>
    <row r="3658" spans="1:4" ht="9" customHeight="1">
      <c r="A3658" s="305" t="s">
        <v>17411</v>
      </c>
      <c r="B3658" s="306" t="s">
        <v>8560</v>
      </c>
      <c r="C3658" s="305" t="s">
        <v>2352</v>
      </c>
      <c r="D3658" s="307">
        <v>333066.63</v>
      </c>
    </row>
    <row r="3659" spans="1:4" ht="9" customHeight="1">
      <c r="A3659" s="305" t="s">
        <v>17412</v>
      </c>
      <c r="B3659" s="306" t="s">
        <v>8561</v>
      </c>
      <c r="C3659" s="305" t="s">
        <v>2352</v>
      </c>
      <c r="D3659" s="307">
        <v>290639.75</v>
      </c>
    </row>
    <row r="3660" spans="1:4" ht="9" customHeight="1">
      <c r="A3660" s="305" t="s">
        <v>17413</v>
      </c>
      <c r="B3660" s="306" t="s">
        <v>8562</v>
      </c>
      <c r="C3660" s="305" t="s">
        <v>2352</v>
      </c>
      <c r="D3660" s="307">
        <v>399971.3</v>
      </c>
    </row>
    <row r="3661" spans="1:4" ht="18" customHeight="1">
      <c r="A3661" s="305" t="s">
        <v>17414</v>
      </c>
      <c r="B3661" s="306" t="s">
        <v>8563</v>
      </c>
      <c r="C3661" s="305" t="s">
        <v>2352</v>
      </c>
      <c r="D3661" s="307">
        <v>295184.7</v>
      </c>
    </row>
    <row r="3662" spans="1:4" ht="9" customHeight="1">
      <c r="A3662" s="305" t="s">
        <v>17415</v>
      </c>
      <c r="B3662" s="306" t="s">
        <v>8564</v>
      </c>
      <c r="C3662" s="305" t="s">
        <v>2352</v>
      </c>
      <c r="D3662" s="307">
        <v>255420.07</v>
      </c>
    </row>
    <row r="3663" spans="1:4" ht="9" customHeight="1">
      <c r="A3663" s="305" t="s">
        <v>17416</v>
      </c>
      <c r="B3663" s="306" t="s">
        <v>8565</v>
      </c>
      <c r="C3663" s="305" t="s">
        <v>2352</v>
      </c>
      <c r="D3663" s="307">
        <v>353754.77</v>
      </c>
    </row>
    <row r="3664" spans="1:4" ht="9" customHeight="1">
      <c r="A3664" s="305" t="s">
        <v>17417</v>
      </c>
      <c r="B3664" s="306" t="s">
        <v>8566</v>
      </c>
      <c r="C3664" s="305" t="s">
        <v>2352</v>
      </c>
      <c r="D3664" s="307">
        <v>242706.55</v>
      </c>
    </row>
    <row r="3665" spans="1:4" ht="9" customHeight="1">
      <c r="A3665" s="305" t="s">
        <v>17418</v>
      </c>
      <c r="B3665" s="306" t="s">
        <v>8567</v>
      </c>
      <c r="C3665" s="305" t="s">
        <v>2352</v>
      </c>
      <c r="D3665" s="307">
        <v>211432.52</v>
      </c>
    </row>
    <row r="3666" spans="1:4" ht="9" customHeight="1">
      <c r="A3666" s="305" t="s">
        <v>17419</v>
      </c>
      <c r="B3666" s="306" t="s">
        <v>8568</v>
      </c>
      <c r="C3666" s="305" t="s">
        <v>2352</v>
      </c>
      <c r="D3666" s="307">
        <v>292811.11</v>
      </c>
    </row>
    <row r="3667" spans="1:4" ht="9" customHeight="1">
      <c r="A3667" s="305" t="s">
        <v>17420</v>
      </c>
      <c r="B3667" s="306" t="s">
        <v>8569</v>
      </c>
      <c r="C3667" s="305" t="s">
        <v>2352</v>
      </c>
      <c r="D3667" s="307">
        <v>308296.56</v>
      </c>
    </row>
    <row r="3668" spans="1:4" ht="9" customHeight="1">
      <c r="A3668" s="305" t="s">
        <v>17421</v>
      </c>
      <c r="B3668" s="306" t="s">
        <v>8570</v>
      </c>
      <c r="C3668" s="305" t="s">
        <v>2352</v>
      </c>
      <c r="D3668" s="307">
        <v>266825.98</v>
      </c>
    </row>
    <row r="3669" spans="1:4" ht="9" customHeight="1">
      <c r="A3669" s="305" t="s">
        <v>17422</v>
      </c>
      <c r="B3669" s="306" t="s">
        <v>8571</v>
      </c>
      <c r="C3669" s="305" t="s">
        <v>2352</v>
      </c>
      <c r="D3669" s="307">
        <v>369625.54</v>
      </c>
    </row>
    <row r="3670" spans="1:4" ht="9" customHeight="1">
      <c r="A3670" s="305" t="s">
        <v>17423</v>
      </c>
      <c r="B3670" s="306" t="s">
        <v>8572</v>
      </c>
      <c r="C3670" s="305" t="s">
        <v>2352</v>
      </c>
      <c r="D3670" s="307">
        <v>365950.32</v>
      </c>
    </row>
    <row r="3671" spans="1:4" ht="9" customHeight="1">
      <c r="A3671" s="305" t="s">
        <v>17424</v>
      </c>
      <c r="B3671" s="306" t="s">
        <v>8573</v>
      </c>
      <c r="C3671" s="305" t="s">
        <v>2352</v>
      </c>
      <c r="D3671" s="307">
        <v>319280.76</v>
      </c>
    </row>
    <row r="3672" spans="1:4" ht="9" customHeight="1">
      <c r="A3672" s="305" t="s">
        <v>17425</v>
      </c>
      <c r="B3672" s="306" t="s">
        <v>8574</v>
      </c>
      <c r="C3672" s="305" t="s">
        <v>2352</v>
      </c>
      <c r="D3672" s="307">
        <v>444923.75</v>
      </c>
    </row>
    <row r="3673" spans="1:4" ht="9" customHeight="1">
      <c r="A3673" s="305" t="s">
        <v>17426</v>
      </c>
      <c r="B3673" s="306" t="s">
        <v>8575</v>
      </c>
      <c r="C3673" s="305" t="s">
        <v>2352</v>
      </c>
      <c r="D3673" s="307">
        <v>324314.21999999997</v>
      </c>
    </row>
    <row r="3674" spans="1:4" ht="9" customHeight="1">
      <c r="A3674" s="305" t="s">
        <v>17427</v>
      </c>
      <c r="B3674" s="306" t="s">
        <v>8576</v>
      </c>
      <c r="C3674" s="305" t="s">
        <v>2352</v>
      </c>
      <c r="D3674" s="307">
        <v>280708.86</v>
      </c>
    </row>
    <row r="3675" spans="1:4" ht="9" customHeight="1">
      <c r="A3675" s="305" t="s">
        <v>17428</v>
      </c>
      <c r="B3675" s="306" t="s">
        <v>8577</v>
      </c>
      <c r="C3675" s="305" t="s">
        <v>2352</v>
      </c>
      <c r="D3675" s="307">
        <v>388815.03</v>
      </c>
    </row>
    <row r="3676" spans="1:4" ht="9" customHeight="1">
      <c r="A3676" s="305" t="s">
        <v>17429</v>
      </c>
      <c r="B3676" s="306" t="s">
        <v>8578</v>
      </c>
      <c r="C3676" s="305" t="s">
        <v>2352</v>
      </c>
      <c r="D3676" s="307">
        <v>369326.48</v>
      </c>
    </row>
    <row r="3677" spans="1:4" ht="9" customHeight="1">
      <c r="A3677" s="305" t="s">
        <v>17430</v>
      </c>
      <c r="B3677" s="306" t="s">
        <v>8579</v>
      </c>
      <c r="C3677" s="305" t="s">
        <v>2352</v>
      </c>
      <c r="D3677" s="307">
        <v>321611.96999999997</v>
      </c>
    </row>
    <row r="3678" spans="1:4" ht="9" customHeight="1">
      <c r="A3678" s="305" t="s">
        <v>17431</v>
      </c>
      <c r="B3678" s="306" t="s">
        <v>8580</v>
      </c>
      <c r="C3678" s="305" t="s">
        <v>2352</v>
      </c>
      <c r="D3678" s="307">
        <v>448557.66</v>
      </c>
    </row>
    <row r="3679" spans="1:4" ht="9" customHeight="1">
      <c r="A3679" s="305" t="s">
        <v>17432</v>
      </c>
      <c r="B3679" s="306" t="s">
        <v>8581</v>
      </c>
      <c r="C3679" s="305" t="s">
        <v>2352</v>
      </c>
      <c r="D3679" s="307">
        <v>443759.14</v>
      </c>
    </row>
    <row r="3680" spans="1:4" ht="9" customHeight="1">
      <c r="A3680" s="305" t="s">
        <v>17433</v>
      </c>
      <c r="B3680" s="306" t="s">
        <v>8582</v>
      </c>
      <c r="C3680" s="305" t="s">
        <v>2352</v>
      </c>
      <c r="D3680" s="307">
        <v>382496.97</v>
      </c>
    </row>
    <row r="3681" spans="1:4" ht="9" customHeight="1">
      <c r="A3681" s="305" t="s">
        <v>17434</v>
      </c>
      <c r="B3681" s="306" t="s">
        <v>8583</v>
      </c>
      <c r="C3681" s="305" t="s">
        <v>2352</v>
      </c>
      <c r="D3681" s="307">
        <v>532694.31000000006</v>
      </c>
    </row>
    <row r="3682" spans="1:4" ht="9" customHeight="1">
      <c r="A3682" s="305" t="s">
        <v>17435</v>
      </c>
      <c r="B3682" s="306" t="s">
        <v>8584</v>
      </c>
      <c r="C3682" s="305" t="s">
        <v>2352</v>
      </c>
      <c r="D3682" s="307">
        <v>388672.52</v>
      </c>
    </row>
    <row r="3683" spans="1:4" ht="9" customHeight="1">
      <c r="A3683" s="305" t="s">
        <v>17436</v>
      </c>
      <c r="B3683" s="306" t="s">
        <v>8585</v>
      </c>
      <c r="C3683" s="305" t="s">
        <v>2352</v>
      </c>
      <c r="D3683" s="307">
        <v>338292.08</v>
      </c>
    </row>
    <row r="3684" spans="1:4" ht="9" customHeight="1">
      <c r="A3684" s="305" t="s">
        <v>17437</v>
      </c>
      <c r="B3684" s="306" t="s">
        <v>8586</v>
      </c>
      <c r="C3684" s="305" t="s">
        <v>2352</v>
      </c>
      <c r="D3684" s="307">
        <v>471626.84</v>
      </c>
    </row>
    <row r="3685" spans="1:4" ht="9" customHeight="1">
      <c r="A3685" s="305" t="s">
        <v>17438</v>
      </c>
      <c r="B3685" s="306" t="s">
        <v>8587</v>
      </c>
      <c r="C3685" s="305" t="s">
        <v>2352</v>
      </c>
      <c r="D3685" s="307">
        <v>182914.17</v>
      </c>
    </row>
    <row r="3686" spans="1:4" ht="9" customHeight="1">
      <c r="A3686" s="305" t="s">
        <v>17439</v>
      </c>
      <c r="B3686" s="306" t="s">
        <v>8588</v>
      </c>
      <c r="C3686" s="305" t="s">
        <v>2352</v>
      </c>
      <c r="D3686" s="307">
        <v>159495.06</v>
      </c>
    </row>
    <row r="3687" spans="1:4" ht="9" customHeight="1">
      <c r="A3687" s="305" t="s">
        <v>17440</v>
      </c>
      <c r="B3687" s="306" t="s">
        <v>8589</v>
      </c>
      <c r="C3687" s="305" t="s">
        <v>2352</v>
      </c>
      <c r="D3687" s="307">
        <v>219051.26</v>
      </c>
    </row>
    <row r="3688" spans="1:4" ht="9" customHeight="1">
      <c r="A3688" s="305" t="s">
        <v>17441</v>
      </c>
      <c r="B3688" s="306" t="s">
        <v>8590</v>
      </c>
      <c r="C3688" s="305" t="s">
        <v>2352</v>
      </c>
      <c r="D3688" s="307">
        <v>230733.4</v>
      </c>
    </row>
    <row r="3689" spans="1:4" ht="9" customHeight="1">
      <c r="A3689" s="305" t="s">
        <v>17442</v>
      </c>
      <c r="B3689" s="306" t="s">
        <v>8591</v>
      </c>
      <c r="C3689" s="305" t="s">
        <v>2352</v>
      </c>
      <c r="D3689" s="307">
        <v>201051.86</v>
      </c>
    </row>
    <row r="3690" spans="1:4" ht="9" customHeight="1">
      <c r="A3690" s="305" t="s">
        <v>17443</v>
      </c>
      <c r="B3690" s="306" t="s">
        <v>8592</v>
      </c>
      <c r="C3690" s="305" t="s">
        <v>2352</v>
      </c>
      <c r="D3690" s="307">
        <v>276630.62</v>
      </c>
    </row>
    <row r="3691" spans="1:4" ht="9" customHeight="1">
      <c r="A3691" s="305" t="s">
        <v>17444</v>
      </c>
      <c r="B3691" s="306" t="s">
        <v>8593</v>
      </c>
      <c r="C3691" s="305" t="s">
        <v>5115</v>
      </c>
      <c r="D3691" s="307">
        <v>127.78</v>
      </c>
    </row>
    <row r="3692" spans="1:4" ht="9" customHeight="1">
      <c r="A3692" s="305" t="s">
        <v>17445</v>
      </c>
      <c r="B3692" s="306" t="s">
        <v>8594</v>
      </c>
      <c r="C3692" s="305" t="s">
        <v>5115</v>
      </c>
      <c r="D3692" s="307">
        <v>123.88</v>
      </c>
    </row>
    <row r="3693" spans="1:4" ht="9" customHeight="1">
      <c r="A3693" s="305" t="s">
        <v>17446</v>
      </c>
      <c r="B3693" s="306" t="s">
        <v>8595</v>
      </c>
      <c r="C3693" s="305" t="s">
        <v>2352</v>
      </c>
      <c r="D3693" s="307">
        <v>201.85</v>
      </c>
    </row>
    <row r="3694" spans="1:4" ht="9" customHeight="1">
      <c r="A3694" s="305" t="s">
        <v>17447</v>
      </c>
      <c r="B3694" s="306" t="s">
        <v>8596</v>
      </c>
      <c r="C3694" s="305" t="s">
        <v>2352</v>
      </c>
      <c r="D3694" s="307">
        <v>138.66999999999999</v>
      </c>
    </row>
    <row r="3695" spans="1:4" ht="9" customHeight="1">
      <c r="A3695" s="305" t="s">
        <v>17448</v>
      </c>
      <c r="B3695" s="306" t="s">
        <v>8597</v>
      </c>
      <c r="C3695" s="305" t="s">
        <v>2352</v>
      </c>
      <c r="D3695" s="307">
        <v>308.23</v>
      </c>
    </row>
    <row r="3696" spans="1:4" ht="9" customHeight="1">
      <c r="A3696" s="305" t="s">
        <v>17449</v>
      </c>
      <c r="B3696" s="306" t="s">
        <v>8598</v>
      </c>
      <c r="C3696" s="305" t="s">
        <v>2352</v>
      </c>
      <c r="D3696" s="307">
        <v>230.33</v>
      </c>
    </row>
    <row r="3697" spans="1:4" ht="9" customHeight="1">
      <c r="A3697" s="305" t="s">
        <v>17450</v>
      </c>
      <c r="B3697" s="306" t="s">
        <v>8599</v>
      </c>
      <c r="C3697" s="305" t="s">
        <v>2352</v>
      </c>
      <c r="D3697" s="307">
        <v>158.34</v>
      </c>
    </row>
    <row r="3698" spans="1:4" ht="9" customHeight="1">
      <c r="A3698" s="305" t="s">
        <v>17451</v>
      </c>
      <c r="B3698" s="306" t="s">
        <v>8600</v>
      </c>
      <c r="C3698" s="305" t="s">
        <v>2352</v>
      </c>
      <c r="D3698" s="307">
        <v>352.07</v>
      </c>
    </row>
    <row r="3699" spans="1:4" ht="9" customHeight="1">
      <c r="A3699" s="305" t="s">
        <v>17452</v>
      </c>
      <c r="B3699" s="306" t="s">
        <v>8601</v>
      </c>
      <c r="C3699" s="305" t="s">
        <v>2352</v>
      </c>
      <c r="D3699" s="307">
        <v>267.52</v>
      </c>
    </row>
    <row r="3700" spans="1:4" ht="9" customHeight="1">
      <c r="A3700" s="305" t="s">
        <v>17453</v>
      </c>
      <c r="B3700" s="306" t="s">
        <v>8602</v>
      </c>
      <c r="C3700" s="305" t="s">
        <v>2352</v>
      </c>
      <c r="D3700" s="307">
        <v>186.79</v>
      </c>
    </row>
    <row r="3701" spans="1:4" ht="9" customHeight="1">
      <c r="A3701" s="305" t="s">
        <v>17454</v>
      </c>
      <c r="B3701" s="306" t="s">
        <v>8603</v>
      </c>
      <c r="C3701" s="305" t="s">
        <v>2352</v>
      </c>
      <c r="D3701" s="307">
        <v>408.97</v>
      </c>
    </row>
    <row r="3702" spans="1:4" ht="9" customHeight="1">
      <c r="A3702" s="305" t="s">
        <v>17455</v>
      </c>
      <c r="B3702" s="306" t="s">
        <v>8604</v>
      </c>
      <c r="C3702" s="305" t="s">
        <v>2352</v>
      </c>
      <c r="D3702" s="307">
        <v>352.96</v>
      </c>
    </row>
    <row r="3703" spans="1:4" ht="9" customHeight="1">
      <c r="A3703" s="305" t="s">
        <v>17456</v>
      </c>
      <c r="B3703" s="306" t="s">
        <v>8605</v>
      </c>
      <c r="C3703" s="305" t="s">
        <v>2352</v>
      </c>
      <c r="D3703" s="307">
        <v>230.33</v>
      </c>
    </row>
    <row r="3704" spans="1:4" ht="9" customHeight="1">
      <c r="A3704" s="305" t="s">
        <v>17457</v>
      </c>
      <c r="B3704" s="306" t="s">
        <v>8606</v>
      </c>
      <c r="C3704" s="305" t="s">
        <v>2352</v>
      </c>
      <c r="D3704" s="307">
        <v>538.1</v>
      </c>
    </row>
    <row r="3705" spans="1:4" ht="9" customHeight="1">
      <c r="A3705" s="305" t="s">
        <v>17458</v>
      </c>
      <c r="B3705" s="306" t="s">
        <v>8607</v>
      </c>
      <c r="C3705" s="305" t="s">
        <v>2352</v>
      </c>
      <c r="D3705" s="307">
        <v>162.07</v>
      </c>
    </row>
    <row r="3706" spans="1:4" ht="9" customHeight="1">
      <c r="A3706" s="305" t="s">
        <v>17459</v>
      </c>
      <c r="B3706" s="306" t="s">
        <v>8608</v>
      </c>
      <c r="C3706" s="305" t="s">
        <v>2352</v>
      </c>
      <c r="D3706" s="307">
        <v>118.59</v>
      </c>
    </row>
    <row r="3707" spans="1:4" ht="9" customHeight="1">
      <c r="A3707" s="305" t="s">
        <v>17460</v>
      </c>
      <c r="B3707" s="306" t="s">
        <v>8609</v>
      </c>
      <c r="C3707" s="305" t="s">
        <v>2352</v>
      </c>
      <c r="D3707" s="307">
        <v>247.62</v>
      </c>
    </row>
    <row r="3708" spans="1:4" ht="9" customHeight="1">
      <c r="A3708" s="305" t="s">
        <v>17461</v>
      </c>
      <c r="B3708" s="306" t="s">
        <v>8610</v>
      </c>
      <c r="C3708" s="305" t="s">
        <v>2352</v>
      </c>
      <c r="D3708" s="307">
        <v>469.39</v>
      </c>
    </row>
    <row r="3709" spans="1:4" ht="9" customHeight="1">
      <c r="A3709" s="305" t="s">
        <v>17462</v>
      </c>
      <c r="B3709" s="306" t="s">
        <v>8611</v>
      </c>
      <c r="C3709" s="305" t="s">
        <v>2352</v>
      </c>
      <c r="D3709" s="307">
        <v>320.45999999999998</v>
      </c>
    </row>
    <row r="3710" spans="1:4" ht="9" customHeight="1">
      <c r="A3710" s="305" t="s">
        <v>17463</v>
      </c>
      <c r="B3710" s="306" t="s">
        <v>8612</v>
      </c>
      <c r="C3710" s="305" t="s">
        <v>2352</v>
      </c>
      <c r="D3710" s="307">
        <v>680.55</v>
      </c>
    </row>
    <row r="3711" spans="1:4" ht="9" customHeight="1">
      <c r="A3711" s="305" t="s">
        <v>17464</v>
      </c>
      <c r="B3711" s="306" t="s">
        <v>8613</v>
      </c>
      <c r="C3711" s="305" t="s">
        <v>2352</v>
      </c>
      <c r="D3711" s="307">
        <v>536.74</v>
      </c>
    </row>
    <row r="3712" spans="1:4" ht="9" customHeight="1">
      <c r="A3712" s="305" t="s">
        <v>17465</v>
      </c>
      <c r="B3712" s="306" t="s">
        <v>8614</v>
      </c>
      <c r="C3712" s="305" t="s">
        <v>2352</v>
      </c>
      <c r="D3712" s="307">
        <v>368.03</v>
      </c>
    </row>
    <row r="3713" spans="1:4" ht="9" customHeight="1">
      <c r="A3713" s="305" t="s">
        <v>17466</v>
      </c>
      <c r="B3713" s="306" t="s">
        <v>8615</v>
      </c>
      <c r="C3713" s="305" t="s">
        <v>2352</v>
      </c>
      <c r="D3713" s="307">
        <v>777.65</v>
      </c>
    </row>
    <row r="3714" spans="1:4" ht="9" customHeight="1">
      <c r="A3714" s="305" t="s">
        <v>17467</v>
      </c>
      <c r="B3714" s="306" t="s">
        <v>8616</v>
      </c>
      <c r="C3714" s="305" t="s">
        <v>2352</v>
      </c>
      <c r="D3714" s="307">
        <v>623.98</v>
      </c>
    </row>
    <row r="3715" spans="1:4" ht="9" customHeight="1">
      <c r="A3715" s="305" t="s">
        <v>17468</v>
      </c>
      <c r="B3715" s="306" t="s">
        <v>8617</v>
      </c>
      <c r="C3715" s="305" t="s">
        <v>2352</v>
      </c>
      <c r="D3715" s="307">
        <v>435.37</v>
      </c>
    </row>
    <row r="3716" spans="1:4" ht="9" customHeight="1">
      <c r="A3716" s="305" t="s">
        <v>17469</v>
      </c>
      <c r="B3716" s="306" t="s">
        <v>8618</v>
      </c>
      <c r="C3716" s="305" t="s">
        <v>2352</v>
      </c>
      <c r="D3716" s="307">
        <v>904.59</v>
      </c>
    </row>
    <row r="3717" spans="1:4" ht="9" customHeight="1">
      <c r="A3717" s="305" t="s">
        <v>17470</v>
      </c>
      <c r="B3717" s="306" t="s">
        <v>8619</v>
      </c>
      <c r="C3717" s="305" t="s">
        <v>2352</v>
      </c>
      <c r="D3717" s="307">
        <v>826.08</v>
      </c>
    </row>
    <row r="3718" spans="1:4" ht="9" customHeight="1">
      <c r="A3718" s="305" t="s">
        <v>17471</v>
      </c>
      <c r="B3718" s="306" t="s">
        <v>8620</v>
      </c>
      <c r="C3718" s="305" t="s">
        <v>2352</v>
      </c>
      <c r="D3718" s="307">
        <v>536.74</v>
      </c>
    </row>
    <row r="3719" spans="1:4" ht="9" customHeight="1">
      <c r="A3719" s="305" t="s">
        <v>17472</v>
      </c>
      <c r="B3719" s="306" t="s">
        <v>8621</v>
      </c>
      <c r="C3719" s="305" t="s">
        <v>2352</v>
      </c>
      <c r="D3719" s="307">
        <v>1195.98</v>
      </c>
    </row>
    <row r="3720" spans="1:4" ht="9" customHeight="1">
      <c r="A3720" s="305" t="s">
        <v>17473</v>
      </c>
      <c r="B3720" s="306" t="s">
        <v>8622</v>
      </c>
      <c r="C3720" s="305" t="s">
        <v>2352</v>
      </c>
      <c r="D3720" s="307">
        <v>376.53</v>
      </c>
    </row>
    <row r="3721" spans="1:4" ht="9" customHeight="1">
      <c r="A3721" s="305" t="s">
        <v>17474</v>
      </c>
      <c r="B3721" s="306" t="s">
        <v>8623</v>
      </c>
      <c r="C3721" s="305" t="s">
        <v>2352</v>
      </c>
      <c r="D3721" s="307">
        <v>275.11</v>
      </c>
    </row>
    <row r="3722" spans="1:4" ht="9" customHeight="1">
      <c r="A3722" s="305" t="s">
        <v>17475</v>
      </c>
      <c r="B3722" s="306" t="s">
        <v>8624</v>
      </c>
      <c r="C3722" s="305" t="s">
        <v>2352</v>
      </c>
      <c r="D3722" s="307">
        <v>545.17999999999995</v>
      </c>
    </row>
    <row r="3723" spans="1:4" ht="9" customHeight="1">
      <c r="A3723" s="305" t="s">
        <v>17476</v>
      </c>
      <c r="B3723" s="306" t="s">
        <v>8625</v>
      </c>
      <c r="C3723" s="305" t="s">
        <v>8626</v>
      </c>
      <c r="D3723" s="307">
        <v>95857.42</v>
      </c>
    </row>
    <row r="3724" spans="1:4" ht="18" customHeight="1">
      <c r="A3724" s="305" t="s">
        <v>17477</v>
      </c>
      <c r="B3724" s="306" t="s">
        <v>8627</v>
      </c>
      <c r="C3724" s="305" t="s">
        <v>8626</v>
      </c>
      <c r="D3724" s="307">
        <v>47196.31</v>
      </c>
    </row>
    <row r="3725" spans="1:4" ht="18" customHeight="1">
      <c r="A3725" s="305" t="s">
        <v>17478</v>
      </c>
      <c r="B3725" s="306" t="s">
        <v>8628</v>
      </c>
      <c r="C3725" s="305" t="s">
        <v>8626</v>
      </c>
      <c r="D3725" s="307">
        <v>95857.42</v>
      </c>
    </row>
    <row r="3726" spans="1:4" ht="18" customHeight="1">
      <c r="A3726" s="305" t="s">
        <v>17479</v>
      </c>
      <c r="B3726" s="306" t="s">
        <v>8629</v>
      </c>
      <c r="C3726" s="305" t="s">
        <v>8626</v>
      </c>
      <c r="D3726" s="307">
        <v>109404.69</v>
      </c>
    </row>
    <row r="3727" spans="1:4" ht="18" customHeight="1">
      <c r="A3727" s="305" t="s">
        <v>17480</v>
      </c>
      <c r="B3727" s="306" t="s">
        <v>8630</v>
      </c>
      <c r="C3727" s="305" t="s">
        <v>8626</v>
      </c>
      <c r="D3727" s="307">
        <v>53714.48</v>
      </c>
    </row>
    <row r="3728" spans="1:4" ht="18" customHeight="1">
      <c r="A3728" s="305" t="s">
        <v>17481</v>
      </c>
      <c r="B3728" s="306" t="s">
        <v>8631</v>
      </c>
      <c r="C3728" s="305" t="s">
        <v>8626</v>
      </c>
      <c r="D3728" s="307">
        <v>109404.69</v>
      </c>
    </row>
    <row r="3729" spans="1:4" ht="18" customHeight="1">
      <c r="A3729" s="305" t="s">
        <v>17482</v>
      </c>
      <c r="B3729" s="306" t="s">
        <v>8632</v>
      </c>
      <c r="C3729" s="305" t="s">
        <v>8626</v>
      </c>
      <c r="D3729" s="307">
        <v>127443.62</v>
      </c>
    </row>
    <row r="3730" spans="1:4" ht="18" customHeight="1">
      <c r="A3730" s="305" t="s">
        <v>17483</v>
      </c>
      <c r="B3730" s="306" t="s">
        <v>8633</v>
      </c>
      <c r="C3730" s="305" t="s">
        <v>8626</v>
      </c>
      <c r="D3730" s="307">
        <v>63467.53</v>
      </c>
    </row>
    <row r="3731" spans="1:4" ht="18" customHeight="1">
      <c r="A3731" s="305" t="s">
        <v>17484</v>
      </c>
      <c r="B3731" s="306" t="s">
        <v>8634</v>
      </c>
      <c r="C3731" s="305" t="s">
        <v>8626</v>
      </c>
      <c r="D3731" s="307">
        <v>127443.62</v>
      </c>
    </row>
    <row r="3732" spans="1:4" ht="18" customHeight="1">
      <c r="A3732" s="305" t="s">
        <v>17485</v>
      </c>
      <c r="B3732" s="306" t="s">
        <v>8635</v>
      </c>
      <c r="C3732" s="305" t="s">
        <v>8626</v>
      </c>
      <c r="D3732" s="307">
        <v>168037.21</v>
      </c>
    </row>
    <row r="3733" spans="1:4" ht="18" customHeight="1">
      <c r="A3733" s="305" t="s">
        <v>17486</v>
      </c>
      <c r="B3733" s="306" t="s">
        <v>8636</v>
      </c>
      <c r="C3733" s="305" t="s">
        <v>8626</v>
      </c>
      <c r="D3733" s="307">
        <v>78930.02</v>
      </c>
    </row>
    <row r="3734" spans="1:4" ht="18" customHeight="1">
      <c r="A3734" s="305" t="s">
        <v>17487</v>
      </c>
      <c r="B3734" s="306" t="s">
        <v>8637</v>
      </c>
      <c r="C3734" s="305" t="s">
        <v>8626</v>
      </c>
      <c r="D3734" s="307">
        <v>168037.21</v>
      </c>
    </row>
    <row r="3735" spans="1:4" ht="18" customHeight="1">
      <c r="A3735" s="305" t="s">
        <v>17488</v>
      </c>
      <c r="B3735" s="306" t="s">
        <v>8638</v>
      </c>
      <c r="C3735" s="305" t="s">
        <v>8626</v>
      </c>
      <c r="D3735" s="307">
        <v>42522.34</v>
      </c>
    </row>
    <row r="3736" spans="1:4" ht="9" customHeight="1">
      <c r="A3736" s="305" t="s">
        <v>17489</v>
      </c>
      <c r="B3736" s="306" t="s">
        <v>8639</v>
      </c>
      <c r="C3736" s="305" t="s">
        <v>8626</v>
      </c>
      <c r="D3736" s="307">
        <v>17565.96</v>
      </c>
    </row>
    <row r="3737" spans="1:4" ht="9" customHeight="1">
      <c r="A3737" s="305" t="s">
        <v>17490</v>
      </c>
      <c r="B3737" s="306" t="s">
        <v>8640</v>
      </c>
      <c r="C3737" s="305" t="s">
        <v>8626</v>
      </c>
      <c r="D3737" s="307">
        <v>42820.29</v>
      </c>
    </row>
    <row r="3738" spans="1:4" ht="9" customHeight="1">
      <c r="A3738" s="305" t="s">
        <v>17491</v>
      </c>
      <c r="B3738" s="306" t="s">
        <v>8641</v>
      </c>
      <c r="C3738" s="305" t="s">
        <v>8626</v>
      </c>
      <c r="D3738" s="307">
        <v>47929.02</v>
      </c>
    </row>
    <row r="3739" spans="1:4" ht="9" customHeight="1">
      <c r="A3739" s="305" t="s">
        <v>17492</v>
      </c>
      <c r="B3739" s="306" t="s">
        <v>8642</v>
      </c>
      <c r="C3739" s="305" t="s">
        <v>8626</v>
      </c>
      <c r="D3739" s="307">
        <v>20110.990000000002</v>
      </c>
    </row>
    <row r="3740" spans="1:4" ht="9" customHeight="1">
      <c r="A3740" s="305" t="s">
        <v>17493</v>
      </c>
      <c r="B3740" s="306" t="s">
        <v>8643</v>
      </c>
      <c r="C3740" s="305" t="s">
        <v>8626</v>
      </c>
      <c r="D3740" s="307">
        <v>48268.46</v>
      </c>
    </row>
    <row r="3741" spans="1:4" ht="9" customHeight="1">
      <c r="A3741" s="305" t="s">
        <v>17494</v>
      </c>
      <c r="B3741" s="306" t="s">
        <v>8644</v>
      </c>
      <c r="C3741" s="305" t="s">
        <v>8626</v>
      </c>
      <c r="D3741" s="307">
        <v>56302.28</v>
      </c>
    </row>
    <row r="3742" spans="1:4" ht="9" customHeight="1">
      <c r="A3742" s="305" t="s">
        <v>17495</v>
      </c>
      <c r="B3742" s="306" t="s">
        <v>8645</v>
      </c>
      <c r="C3742" s="305" t="s">
        <v>8626</v>
      </c>
      <c r="D3742" s="307">
        <v>24489.439999999999</v>
      </c>
    </row>
    <row r="3743" spans="1:4" ht="9" customHeight="1">
      <c r="A3743" s="305" t="s">
        <v>17496</v>
      </c>
      <c r="B3743" s="306" t="s">
        <v>8646</v>
      </c>
      <c r="C3743" s="305" t="s">
        <v>8626</v>
      </c>
      <c r="D3743" s="307">
        <v>56696.5</v>
      </c>
    </row>
    <row r="3744" spans="1:4" ht="9" customHeight="1">
      <c r="A3744" s="305" t="s">
        <v>17497</v>
      </c>
      <c r="B3744" s="306" t="s">
        <v>8647</v>
      </c>
      <c r="C3744" s="305" t="s">
        <v>8626</v>
      </c>
      <c r="D3744" s="307">
        <v>74221.279999999999</v>
      </c>
    </row>
    <row r="3745" spans="1:4" ht="9" customHeight="1">
      <c r="A3745" s="305" t="s">
        <v>17498</v>
      </c>
      <c r="B3745" s="306" t="s">
        <v>8648</v>
      </c>
      <c r="C3745" s="305" t="s">
        <v>8626</v>
      </c>
      <c r="D3745" s="307">
        <v>30767.39</v>
      </c>
    </row>
    <row r="3746" spans="1:4" ht="9" customHeight="1">
      <c r="A3746" s="305" t="s">
        <v>17499</v>
      </c>
      <c r="B3746" s="306" t="s">
        <v>8649</v>
      </c>
      <c r="C3746" s="305" t="s">
        <v>8626</v>
      </c>
      <c r="D3746" s="307">
        <v>74740.87</v>
      </c>
    </row>
    <row r="3747" spans="1:4" ht="9" customHeight="1">
      <c r="A3747" s="305" t="s">
        <v>17500</v>
      </c>
      <c r="B3747" s="306" t="s">
        <v>8650</v>
      </c>
      <c r="C3747" s="305" t="s">
        <v>8626</v>
      </c>
      <c r="D3747" s="307">
        <v>33836.19</v>
      </c>
    </row>
    <row r="3748" spans="1:4" ht="9" customHeight="1">
      <c r="A3748" s="305" t="s">
        <v>17501</v>
      </c>
      <c r="B3748" s="306" t="s">
        <v>8651</v>
      </c>
      <c r="C3748" s="305" t="s">
        <v>8626</v>
      </c>
      <c r="D3748" s="307">
        <v>14661.9</v>
      </c>
    </row>
    <row r="3749" spans="1:4" ht="9" customHeight="1">
      <c r="A3749" s="305" t="s">
        <v>17502</v>
      </c>
      <c r="B3749" s="306" t="s">
        <v>8652</v>
      </c>
      <c r="C3749" s="305" t="s">
        <v>8626</v>
      </c>
      <c r="D3749" s="307">
        <v>34074.730000000003</v>
      </c>
    </row>
    <row r="3750" spans="1:4" ht="9" customHeight="1">
      <c r="A3750" s="305" t="s">
        <v>17503</v>
      </c>
      <c r="B3750" s="306" t="s">
        <v>8653</v>
      </c>
      <c r="C3750" s="305" t="s">
        <v>2352</v>
      </c>
      <c r="D3750" s="307">
        <v>284.52999999999997</v>
      </c>
    </row>
    <row r="3751" spans="1:4" ht="9" customHeight="1">
      <c r="A3751" s="305" t="s">
        <v>17504</v>
      </c>
      <c r="B3751" s="306" t="s">
        <v>8654</v>
      </c>
      <c r="C3751" s="305" t="s">
        <v>2352</v>
      </c>
      <c r="D3751" s="307">
        <v>1977.21</v>
      </c>
    </row>
    <row r="3752" spans="1:4" ht="9" customHeight="1">
      <c r="A3752" s="305" t="s">
        <v>17505</v>
      </c>
      <c r="B3752" s="306" t="s">
        <v>8655</v>
      </c>
      <c r="C3752" s="305" t="s">
        <v>2352</v>
      </c>
      <c r="D3752" s="307">
        <v>2859.57</v>
      </c>
    </row>
    <row r="3753" spans="1:4" ht="9" customHeight="1">
      <c r="A3753" s="305" t="s">
        <v>17506</v>
      </c>
      <c r="B3753" s="306" t="s">
        <v>8656</v>
      </c>
      <c r="C3753" s="305" t="s">
        <v>2352</v>
      </c>
      <c r="D3753" s="307">
        <v>2084.75</v>
      </c>
    </row>
    <row r="3754" spans="1:4" ht="9" customHeight="1">
      <c r="A3754" s="305" t="s">
        <v>17507</v>
      </c>
      <c r="B3754" s="306" t="s">
        <v>8657</v>
      </c>
      <c r="C3754" s="305" t="s">
        <v>2352</v>
      </c>
      <c r="D3754" s="307">
        <v>3006.09</v>
      </c>
    </row>
    <row r="3755" spans="1:4" ht="9" customHeight="1">
      <c r="A3755" s="305" t="s">
        <v>17508</v>
      </c>
      <c r="B3755" s="306" t="s">
        <v>8658</v>
      </c>
      <c r="C3755" s="305" t="s">
        <v>2352</v>
      </c>
      <c r="D3755" s="307">
        <v>3021.01</v>
      </c>
    </row>
    <row r="3756" spans="1:4" ht="9" customHeight="1">
      <c r="A3756" s="305" t="s">
        <v>17509</v>
      </c>
      <c r="B3756" s="306" t="s">
        <v>8659</v>
      </c>
      <c r="C3756" s="305" t="s">
        <v>2352</v>
      </c>
      <c r="D3756" s="307">
        <v>2245.91</v>
      </c>
    </row>
    <row r="3757" spans="1:4" ht="9" customHeight="1">
      <c r="A3757" s="305" t="s">
        <v>17510</v>
      </c>
      <c r="B3757" s="306" t="s">
        <v>8660</v>
      </c>
      <c r="C3757" s="305" t="s">
        <v>2352</v>
      </c>
      <c r="D3757" s="307">
        <v>3174.23</v>
      </c>
    </row>
    <row r="3758" spans="1:4" ht="9" customHeight="1">
      <c r="A3758" s="305" t="s">
        <v>17511</v>
      </c>
      <c r="B3758" s="306" t="s">
        <v>8661</v>
      </c>
      <c r="C3758" s="305" t="s">
        <v>2352</v>
      </c>
      <c r="D3758" s="307">
        <v>3169.07</v>
      </c>
    </row>
    <row r="3759" spans="1:4" ht="9" customHeight="1">
      <c r="A3759" s="305" t="s">
        <v>17512</v>
      </c>
      <c r="B3759" s="306" t="s">
        <v>8662</v>
      </c>
      <c r="C3759" s="305" t="s">
        <v>2352</v>
      </c>
      <c r="D3759" s="307">
        <v>3328.17</v>
      </c>
    </row>
    <row r="3760" spans="1:4" ht="9" customHeight="1">
      <c r="A3760" s="305" t="s">
        <v>17513</v>
      </c>
      <c r="B3760" s="306" t="s">
        <v>8663</v>
      </c>
      <c r="C3760" s="305" t="s">
        <v>2352</v>
      </c>
      <c r="D3760" s="307">
        <v>2230.1</v>
      </c>
    </row>
    <row r="3761" spans="1:4" ht="9" customHeight="1">
      <c r="A3761" s="305" t="s">
        <v>17514</v>
      </c>
      <c r="B3761" s="306" t="s">
        <v>8664</v>
      </c>
      <c r="C3761" s="305" t="s">
        <v>2352</v>
      </c>
      <c r="D3761" s="307">
        <v>3222.15</v>
      </c>
    </row>
    <row r="3762" spans="1:4" ht="9" customHeight="1">
      <c r="A3762" s="305" t="s">
        <v>17515</v>
      </c>
      <c r="B3762" s="306" t="s">
        <v>8665</v>
      </c>
      <c r="C3762" s="305" t="s">
        <v>2352</v>
      </c>
      <c r="D3762" s="307">
        <v>2348.39</v>
      </c>
    </row>
    <row r="3763" spans="1:4" ht="9" customHeight="1">
      <c r="A3763" s="305" t="s">
        <v>17516</v>
      </c>
      <c r="B3763" s="306" t="s">
        <v>8666</v>
      </c>
      <c r="C3763" s="305" t="s">
        <v>2352</v>
      </c>
      <c r="D3763" s="307">
        <v>3383.42</v>
      </c>
    </row>
    <row r="3764" spans="1:4" ht="9" customHeight="1">
      <c r="A3764" s="305" t="s">
        <v>17517</v>
      </c>
      <c r="B3764" s="306" t="s">
        <v>8667</v>
      </c>
      <c r="C3764" s="305" t="s">
        <v>2352</v>
      </c>
      <c r="D3764" s="307">
        <v>3399.74</v>
      </c>
    </row>
    <row r="3765" spans="1:4" ht="9" customHeight="1">
      <c r="A3765" s="305" t="s">
        <v>17518</v>
      </c>
      <c r="B3765" s="306" t="s">
        <v>8668</v>
      </c>
      <c r="C3765" s="305" t="s">
        <v>2352</v>
      </c>
      <c r="D3765" s="307">
        <v>2525.67</v>
      </c>
    </row>
    <row r="3766" spans="1:4" ht="9" customHeight="1">
      <c r="A3766" s="305" t="s">
        <v>17519</v>
      </c>
      <c r="B3766" s="306" t="s">
        <v>8669</v>
      </c>
      <c r="C3766" s="305" t="s">
        <v>2352</v>
      </c>
      <c r="D3766" s="307">
        <v>3568.38</v>
      </c>
    </row>
    <row r="3767" spans="1:4" ht="9" customHeight="1">
      <c r="A3767" s="305" t="s">
        <v>17520</v>
      </c>
      <c r="B3767" s="306" t="s">
        <v>8670</v>
      </c>
      <c r="C3767" s="305" t="s">
        <v>2352</v>
      </c>
      <c r="D3767" s="307">
        <v>3562.6</v>
      </c>
    </row>
    <row r="3768" spans="1:4" ht="9" customHeight="1">
      <c r="A3768" s="305" t="s">
        <v>17521</v>
      </c>
      <c r="B3768" s="306" t="s">
        <v>8671</v>
      </c>
      <c r="C3768" s="305" t="s">
        <v>2352</v>
      </c>
      <c r="D3768" s="307">
        <v>3737.7</v>
      </c>
    </row>
    <row r="3769" spans="1:4" ht="9" customHeight="1">
      <c r="A3769" s="305" t="s">
        <v>17522</v>
      </c>
      <c r="B3769" s="306" t="s">
        <v>8672</v>
      </c>
      <c r="C3769" s="305" t="s">
        <v>2352</v>
      </c>
      <c r="D3769" s="307">
        <v>2604.0300000000002</v>
      </c>
    </row>
    <row r="3770" spans="1:4" ht="9" customHeight="1">
      <c r="A3770" s="305" t="s">
        <v>17523</v>
      </c>
      <c r="B3770" s="306" t="s">
        <v>8673</v>
      </c>
      <c r="C3770" s="305" t="s">
        <v>2352</v>
      </c>
      <c r="D3770" s="307">
        <v>3705.42</v>
      </c>
    </row>
    <row r="3771" spans="1:4" ht="9" customHeight="1">
      <c r="A3771" s="305" t="s">
        <v>17524</v>
      </c>
      <c r="B3771" s="306" t="s">
        <v>8674</v>
      </c>
      <c r="C3771" s="305" t="s">
        <v>2352</v>
      </c>
      <c r="D3771" s="307">
        <v>2734.16</v>
      </c>
    </row>
    <row r="3772" spans="1:4" ht="9" customHeight="1">
      <c r="A3772" s="305" t="s">
        <v>17525</v>
      </c>
      <c r="B3772" s="306" t="s">
        <v>8675</v>
      </c>
      <c r="C3772" s="305" t="s">
        <v>2352</v>
      </c>
      <c r="D3772" s="307">
        <v>3885.23</v>
      </c>
    </row>
    <row r="3773" spans="1:4" ht="9" customHeight="1">
      <c r="A3773" s="305" t="s">
        <v>17526</v>
      </c>
      <c r="B3773" s="306" t="s">
        <v>8676</v>
      </c>
      <c r="C3773" s="305" t="s">
        <v>2352</v>
      </c>
      <c r="D3773" s="307">
        <v>3900.76</v>
      </c>
    </row>
    <row r="3774" spans="1:4" ht="9" customHeight="1">
      <c r="A3774" s="305" t="s">
        <v>17527</v>
      </c>
      <c r="B3774" s="306" t="s">
        <v>8677</v>
      </c>
      <c r="C3774" s="305" t="s">
        <v>2352</v>
      </c>
      <c r="D3774" s="307">
        <v>2929.16</v>
      </c>
    </row>
    <row r="3775" spans="1:4" ht="9" customHeight="1">
      <c r="A3775" s="305" t="s">
        <v>17528</v>
      </c>
      <c r="B3775" s="306" t="s">
        <v>8678</v>
      </c>
      <c r="C3775" s="305" t="s">
        <v>2352</v>
      </c>
      <c r="D3775" s="307">
        <v>4088.68</v>
      </c>
    </row>
    <row r="3776" spans="1:4" ht="9" customHeight="1">
      <c r="A3776" s="305" t="s">
        <v>17529</v>
      </c>
      <c r="B3776" s="306" t="s">
        <v>8679</v>
      </c>
      <c r="C3776" s="305" t="s">
        <v>2352</v>
      </c>
      <c r="D3776" s="307">
        <v>4079.91</v>
      </c>
    </row>
    <row r="3777" spans="1:4" ht="9" customHeight="1">
      <c r="A3777" s="305" t="s">
        <v>17530</v>
      </c>
      <c r="B3777" s="306" t="s">
        <v>8680</v>
      </c>
      <c r="C3777" s="305" t="s">
        <v>2352</v>
      </c>
      <c r="D3777" s="307">
        <v>4274.9399999999996</v>
      </c>
    </row>
    <row r="3778" spans="1:4" ht="9" customHeight="1">
      <c r="A3778" s="305" t="s">
        <v>17531</v>
      </c>
      <c r="B3778" s="306" t="s">
        <v>8681</v>
      </c>
      <c r="C3778" s="305" t="s">
        <v>2352</v>
      </c>
      <c r="D3778" s="307">
        <v>5042</v>
      </c>
    </row>
    <row r="3779" spans="1:4" ht="9" customHeight="1">
      <c r="A3779" s="305" t="s">
        <v>17532</v>
      </c>
      <c r="B3779" s="306" t="s">
        <v>8682</v>
      </c>
      <c r="C3779" s="305" t="s">
        <v>2352</v>
      </c>
      <c r="D3779" s="307">
        <v>3597.15</v>
      </c>
    </row>
    <row r="3780" spans="1:4" ht="9" customHeight="1">
      <c r="A3780" s="305" t="s">
        <v>17533</v>
      </c>
      <c r="B3780" s="306" t="s">
        <v>8683</v>
      </c>
      <c r="C3780" s="305" t="s">
        <v>2352</v>
      </c>
      <c r="D3780" s="307">
        <v>5268.23</v>
      </c>
    </row>
    <row r="3781" spans="1:4" ht="9" customHeight="1">
      <c r="A3781" s="305" t="s">
        <v>17534</v>
      </c>
      <c r="B3781" s="306" t="s">
        <v>8684</v>
      </c>
      <c r="C3781" s="305" t="s">
        <v>2352</v>
      </c>
      <c r="D3781" s="307">
        <v>5256.98</v>
      </c>
    </row>
    <row r="3782" spans="1:4" ht="9" customHeight="1">
      <c r="A3782" s="305" t="s">
        <v>17535</v>
      </c>
      <c r="B3782" s="306" t="s">
        <v>8685</v>
      </c>
      <c r="C3782" s="305" t="s">
        <v>2352</v>
      </c>
      <c r="D3782" s="307">
        <v>5491.74</v>
      </c>
    </row>
    <row r="3783" spans="1:4" ht="9" customHeight="1">
      <c r="A3783" s="305" t="s">
        <v>17536</v>
      </c>
      <c r="B3783" s="306" t="s">
        <v>8686</v>
      </c>
      <c r="C3783" s="305" t="s">
        <v>2352</v>
      </c>
      <c r="D3783" s="307">
        <v>1703.3</v>
      </c>
    </row>
    <row r="3784" spans="1:4" ht="9" customHeight="1">
      <c r="A3784" s="305" t="s">
        <v>17537</v>
      </c>
      <c r="B3784" s="306" t="s">
        <v>8687</v>
      </c>
      <c r="C3784" s="305" t="s">
        <v>2352</v>
      </c>
      <c r="D3784" s="307">
        <v>2361.89</v>
      </c>
    </row>
    <row r="3785" spans="1:4" ht="9" customHeight="1">
      <c r="A3785" s="305" t="s">
        <v>17538</v>
      </c>
      <c r="B3785" s="306" t="s">
        <v>8688</v>
      </c>
      <c r="C3785" s="305" t="s">
        <v>2352</v>
      </c>
      <c r="D3785" s="307">
        <v>1801.06</v>
      </c>
    </row>
    <row r="3786" spans="1:4" ht="9" customHeight="1">
      <c r="A3786" s="305" t="s">
        <v>17539</v>
      </c>
      <c r="B3786" s="306" t="s">
        <v>8689</v>
      </c>
      <c r="C3786" s="305" t="s">
        <v>2352</v>
      </c>
      <c r="D3786" s="307">
        <v>2471.11</v>
      </c>
    </row>
    <row r="3787" spans="1:4" ht="9" customHeight="1">
      <c r="A3787" s="305" t="s">
        <v>17540</v>
      </c>
      <c r="B3787" s="306" t="s">
        <v>8690</v>
      </c>
      <c r="C3787" s="305" t="s">
        <v>2352</v>
      </c>
      <c r="D3787" s="307">
        <v>2508.66</v>
      </c>
    </row>
    <row r="3788" spans="1:4" ht="9" customHeight="1">
      <c r="A3788" s="305" t="s">
        <v>17541</v>
      </c>
      <c r="B3788" s="306" t="s">
        <v>8691</v>
      </c>
      <c r="C3788" s="305" t="s">
        <v>2352</v>
      </c>
      <c r="D3788" s="307">
        <v>1947.57</v>
      </c>
    </row>
    <row r="3789" spans="1:4" ht="9" customHeight="1">
      <c r="A3789" s="305" t="s">
        <v>17542</v>
      </c>
      <c r="B3789" s="306" t="s">
        <v>8692</v>
      </c>
      <c r="C3789" s="305" t="s">
        <v>2352</v>
      </c>
      <c r="D3789" s="307">
        <v>2623.97</v>
      </c>
    </row>
    <row r="3790" spans="1:4" ht="9" customHeight="1">
      <c r="A3790" s="305" t="s">
        <v>17543</v>
      </c>
      <c r="B3790" s="306" t="s">
        <v>8693</v>
      </c>
      <c r="C3790" s="305" t="s">
        <v>6716</v>
      </c>
      <c r="D3790" s="307">
        <v>22790.47</v>
      </c>
    </row>
    <row r="3791" spans="1:4" ht="9" customHeight="1">
      <c r="A3791" s="305" t="s">
        <v>17544</v>
      </c>
      <c r="B3791" s="306" t="s">
        <v>8694</v>
      </c>
      <c r="C3791" s="305" t="s">
        <v>6716</v>
      </c>
      <c r="D3791" s="307">
        <v>24325.02</v>
      </c>
    </row>
    <row r="3792" spans="1:4" ht="9" customHeight="1">
      <c r="A3792" s="305" t="s">
        <v>17545</v>
      </c>
      <c r="B3792" s="306" t="s">
        <v>8695</v>
      </c>
      <c r="C3792" s="305" t="s">
        <v>6716</v>
      </c>
      <c r="D3792" s="307">
        <v>25129.31</v>
      </c>
    </row>
    <row r="3793" spans="1:4" ht="9" customHeight="1">
      <c r="A3793" s="305" t="s">
        <v>17546</v>
      </c>
      <c r="B3793" s="306" t="s">
        <v>8696</v>
      </c>
      <c r="C3793" s="305" t="s">
        <v>6716</v>
      </c>
      <c r="D3793" s="307">
        <v>23783.06</v>
      </c>
    </row>
    <row r="3794" spans="1:4" ht="9" customHeight="1">
      <c r="A3794" s="305" t="s">
        <v>17547</v>
      </c>
      <c r="B3794" s="306" t="s">
        <v>8697</v>
      </c>
      <c r="C3794" s="305" t="s">
        <v>6716</v>
      </c>
      <c r="D3794" s="307">
        <v>25372.89</v>
      </c>
    </row>
    <row r="3795" spans="1:4" ht="9" customHeight="1">
      <c r="A3795" s="305" t="s">
        <v>17548</v>
      </c>
      <c r="B3795" s="306" t="s">
        <v>8698</v>
      </c>
      <c r="C3795" s="305" t="s">
        <v>6716</v>
      </c>
      <c r="D3795" s="307">
        <v>26200.13</v>
      </c>
    </row>
    <row r="3796" spans="1:4" ht="9" customHeight="1">
      <c r="A3796" s="305" t="s">
        <v>17549</v>
      </c>
      <c r="B3796" s="306" t="s">
        <v>8699</v>
      </c>
      <c r="C3796" s="305" t="s">
        <v>6716</v>
      </c>
      <c r="D3796" s="307">
        <v>21072.21</v>
      </c>
    </row>
    <row r="3797" spans="1:4" ht="9" customHeight="1">
      <c r="A3797" s="305" t="s">
        <v>17550</v>
      </c>
      <c r="B3797" s="306" t="s">
        <v>8700</v>
      </c>
      <c r="C3797" s="305" t="s">
        <v>6716</v>
      </c>
      <c r="D3797" s="307">
        <v>21496.83</v>
      </c>
    </row>
    <row r="3798" spans="1:4" ht="9" customHeight="1">
      <c r="A3798" s="305" t="s">
        <v>17551</v>
      </c>
      <c r="B3798" s="306" t="s">
        <v>8701</v>
      </c>
      <c r="C3798" s="305" t="s">
        <v>6716</v>
      </c>
      <c r="D3798" s="307">
        <v>23024.47</v>
      </c>
    </row>
    <row r="3799" spans="1:4" ht="9" customHeight="1">
      <c r="A3799" s="305" t="s">
        <v>17552</v>
      </c>
      <c r="B3799" s="306" t="s">
        <v>8702</v>
      </c>
      <c r="C3799" s="305" t="s">
        <v>6716</v>
      </c>
      <c r="D3799" s="307">
        <v>21997.86</v>
      </c>
    </row>
    <row r="3800" spans="1:4" ht="9" customHeight="1">
      <c r="A3800" s="305" t="s">
        <v>17553</v>
      </c>
      <c r="B3800" s="306" t="s">
        <v>8703</v>
      </c>
      <c r="C3800" s="305" t="s">
        <v>6716</v>
      </c>
      <c r="D3800" s="307">
        <v>22425.59</v>
      </c>
    </row>
    <row r="3801" spans="1:4" ht="9" customHeight="1">
      <c r="A3801" s="305" t="s">
        <v>17554</v>
      </c>
      <c r="B3801" s="306" t="s">
        <v>8704</v>
      </c>
      <c r="C3801" s="305" t="s">
        <v>6716</v>
      </c>
      <c r="D3801" s="307">
        <v>24008.3</v>
      </c>
    </row>
    <row r="3802" spans="1:4" ht="9" customHeight="1">
      <c r="A3802" s="305" t="s">
        <v>17555</v>
      </c>
      <c r="B3802" s="306" t="s">
        <v>8705</v>
      </c>
      <c r="C3802" s="305" t="s">
        <v>6716</v>
      </c>
      <c r="D3802" s="307">
        <v>21094.63</v>
      </c>
    </row>
    <row r="3803" spans="1:4" ht="9" customHeight="1">
      <c r="A3803" s="305" t="s">
        <v>17556</v>
      </c>
      <c r="B3803" s="306" t="s">
        <v>8706</v>
      </c>
      <c r="C3803" s="305" t="s">
        <v>6716</v>
      </c>
      <c r="D3803" s="307">
        <v>26842.54</v>
      </c>
    </row>
    <row r="3804" spans="1:4" ht="9" customHeight="1">
      <c r="A3804" s="305" t="s">
        <v>17557</v>
      </c>
      <c r="B3804" s="306" t="s">
        <v>8707</v>
      </c>
      <c r="C3804" s="305" t="s">
        <v>6716</v>
      </c>
      <c r="D3804" s="307">
        <v>28048.99</v>
      </c>
    </row>
    <row r="3805" spans="1:4" ht="9" customHeight="1">
      <c r="A3805" s="305" t="s">
        <v>17558</v>
      </c>
      <c r="B3805" s="306" t="s">
        <v>8708</v>
      </c>
      <c r="C3805" s="305" t="s">
        <v>6716</v>
      </c>
      <c r="D3805" s="307">
        <v>21934.07</v>
      </c>
    </row>
    <row r="3806" spans="1:4" ht="9" customHeight="1">
      <c r="A3806" s="305" t="s">
        <v>17559</v>
      </c>
      <c r="B3806" s="306" t="s">
        <v>8709</v>
      </c>
      <c r="C3806" s="305" t="s">
        <v>6716</v>
      </c>
      <c r="D3806" s="307">
        <v>27963.43</v>
      </c>
    </row>
    <row r="3807" spans="1:4" ht="9" customHeight="1">
      <c r="A3807" s="305" t="s">
        <v>17560</v>
      </c>
      <c r="B3807" s="306" t="s">
        <v>8710</v>
      </c>
      <c r="C3807" s="305" t="s">
        <v>6716</v>
      </c>
      <c r="D3807" s="307">
        <v>29204.3</v>
      </c>
    </row>
    <row r="3808" spans="1:4" ht="9" customHeight="1">
      <c r="A3808" s="305" t="s">
        <v>17561</v>
      </c>
      <c r="B3808" s="306" t="s">
        <v>8711</v>
      </c>
      <c r="C3808" s="305" t="s">
        <v>6716</v>
      </c>
      <c r="D3808" s="307">
        <v>119.67</v>
      </c>
    </row>
    <row r="3809" spans="1:4" ht="9" customHeight="1">
      <c r="A3809" s="305" t="s">
        <v>17562</v>
      </c>
      <c r="B3809" s="306" t="s">
        <v>8712</v>
      </c>
      <c r="C3809" s="305" t="s">
        <v>6716</v>
      </c>
      <c r="D3809" s="307">
        <v>156.24</v>
      </c>
    </row>
    <row r="3810" spans="1:4" ht="9" customHeight="1">
      <c r="A3810" s="305" t="s">
        <v>17563</v>
      </c>
      <c r="B3810" s="306" t="s">
        <v>8713</v>
      </c>
      <c r="C3810" s="305" t="s">
        <v>6716</v>
      </c>
      <c r="D3810" s="307">
        <v>62.03</v>
      </c>
    </row>
    <row r="3811" spans="1:4" ht="9" customHeight="1">
      <c r="A3811" s="305" t="s">
        <v>17564</v>
      </c>
      <c r="B3811" s="306" t="s">
        <v>8714</v>
      </c>
      <c r="C3811" s="305" t="s">
        <v>2352</v>
      </c>
      <c r="D3811" s="307">
        <v>9.41</v>
      </c>
    </row>
    <row r="3812" spans="1:4" ht="9" customHeight="1">
      <c r="A3812" s="305" t="s">
        <v>17565</v>
      </c>
      <c r="B3812" s="306" t="s">
        <v>8715</v>
      </c>
      <c r="C3812" s="305" t="s">
        <v>6716</v>
      </c>
      <c r="D3812" s="307">
        <v>5213.5</v>
      </c>
    </row>
    <row r="3813" spans="1:4" ht="9" customHeight="1">
      <c r="A3813" s="305" t="s">
        <v>17566</v>
      </c>
      <c r="B3813" s="306" t="s">
        <v>8716</v>
      </c>
      <c r="C3813" s="305" t="s">
        <v>6716</v>
      </c>
      <c r="D3813" s="307">
        <v>5455.45</v>
      </c>
    </row>
    <row r="3814" spans="1:4" ht="9" customHeight="1">
      <c r="A3814" s="305" t="s">
        <v>17567</v>
      </c>
      <c r="B3814" s="306" t="s">
        <v>8717</v>
      </c>
      <c r="C3814" s="305" t="s">
        <v>6716</v>
      </c>
      <c r="D3814" s="307">
        <v>7641.09</v>
      </c>
    </row>
    <row r="3815" spans="1:4" ht="9" customHeight="1">
      <c r="A3815" s="305" t="s">
        <v>17568</v>
      </c>
      <c r="B3815" s="306" t="s">
        <v>8718</v>
      </c>
      <c r="C3815" s="305" t="s">
        <v>6716</v>
      </c>
      <c r="D3815" s="307">
        <v>8003.19</v>
      </c>
    </row>
    <row r="3816" spans="1:4" ht="9" customHeight="1">
      <c r="A3816" s="305" t="s">
        <v>17569</v>
      </c>
      <c r="B3816" s="306" t="s">
        <v>8719</v>
      </c>
      <c r="C3816" s="305" t="s">
        <v>6716</v>
      </c>
      <c r="D3816" s="307">
        <v>8397.14</v>
      </c>
    </row>
    <row r="3817" spans="1:4" ht="9" customHeight="1">
      <c r="A3817" s="305" t="s">
        <v>17570</v>
      </c>
      <c r="B3817" s="306" t="s">
        <v>8720</v>
      </c>
      <c r="C3817" s="305" t="s">
        <v>6716</v>
      </c>
      <c r="D3817" s="307">
        <v>8789.2900000000009</v>
      </c>
    </row>
    <row r="3818" spans="1:4" ht="9" customHeight="1">
      <c r="A3818" s="305" t="s">
        <v>17571</v>
      </c>
      <c r="B3818" s="306" t="s">
        <v>8721</v>
      </c>
      <c r="C3818" s="305" t="s">
        <v>6716</v>
      </c>
      <c r="D3818" s="307">
        <v>12333.42</v>
      </c>
    </row>
    <row r="3819" spans="1:4" ht="9" customHeight="1">
      <c r="A3819" s="305" t="s">
        <v>17572</v>
      </c>
      <c r="B3819" s="306" t="s">
        <v>8722</v>
      </c>
      <c r="C3819" s="305" t="s">
        <v>6716</v>
      </c>
      <c r="D3819" s="307">
        <v>12926.37</v>
      </c>
    </row>
    <row r="3820" spans="1:4" ht="9" customHeight="1">
      <c r="A3820" s="305" t="s">
        <v>17573</v>
      </c>
      <c r="B3820" s="306" t="s">
        <v>8723</v>
      </c>
      <c r="C3820" s="305" t="s">
        <v>6716</v>
      </c>
      <c r="D3820" s="307">
        <v>5411.41</v>
      </c>
    </row>
    <row r="3821" spans="1:4" ht="18" customHeight="1">
      <c r="A3821" s="305" t="s">
        <v>17574</v>
      </c>
      <c r="B3821" s="306" t="s">
        <v>8724</v>
      </c>
      <c r="C3821" s="305" t="s">
        <v>6716</v>
      </c>
      <c r="D3821" s="307">
        <v>5680.86</v>
      </c>
    </row>
    <row r="3822" spans="1:4" ht="18" customHeight="1">
      <c r="A3822" s="305" t="s">
        <v>17575</v>
      </c>
      <c r="B3822" s="306" t="s">
        <v>8725</v>
      </c>
      <c r="C3822" s="305" t="s">
        <v>6716</v>
      </c>
      <c r="D3822" s="307">
        <v>435.05</v>
      </c>
    </row>
    <row r="3823" spans="1:4" ht="18" customHeight="1">
      <c r="A3823" s="305" t="s">
        <v>17576</v>
      </c>
      <c r="B3823" s="306" t="s">
        <v>8726</v>
      </c>
      <c r="C3823" s="305" t="s">
        <v>2352</v>
      </c>
      <c r="D3823" s="307">
        <v>85.43</v>
      </c>
    </row>
    <row r="3824" spans="1:4" ht="18" customHeight="1">
      <c r="A3824" s="305" t="s">
        <v>17577</v>
      </c>
      <c r="B3824" s="306" t="s">
        <v>8727</v>
      </c>
      <c r="C3824" s="305" t="s">
        <v>2352</v>
      </c>
      <c r="D3824" s="307">
        <v>87.69</v>
      </c>
    </row>
    <row r="3825" spans="1:4" ht="18" customHeight="1">
      <c r="A3825" s="305" t="s">
        <v>17578</v>
      </c>
      <c r="B3825" s="306" t="s">
        <v>8728</v>
      </c>
      <c r="C3825" s="305" t="s">
        <v>2352</v>
      </c>
      <c r="D3825" s="307">
        <v>163.13</v>
      </c>
    </row>
    <row r="3826" spans="1:4" ht="18" customHeight="1">
      <c r="A3826" s="305" t="s">
        <v>17579</v>
      </c>
      <c r="B3826" s="306" t="s">
        <v>8729</v>
      </c>
      <c r="C3826" s="305" t="s">
        <v>2352</v>
      </c>
      <c r="D3826" s="307">
        <v>167.65</v>
      </c>
    </row>
    <row r="3827" spans="1:4" ht="18" customHeight="1">
      <c r="A3827" s="305" t="s">
        <v>17580</v>
      </c>
      <c r="B3827" s="306" t="s">
        <v>8730</v>
      </c>
      <c r="C3827" s="305" t="s">
        <v>2352</v>
      </c>
      <c r="D3827" s="307">
        <v>85.8</v>
      </c>
    </row>
    <row r="3828" spans="1:4" ht="18" customHeight="1">
      <c r="A3828" s="305" t="s">
        <v>17581</v>
      </c>
      <c r="B3828" s="306" t="s">
        <v>8731</v>
      </c>
      <c r="C3828" s="305" t="s">
        <v>2352</v>
      </c>
      <c r="D3828" s="307">
        <v>88.06</v>
      </c>
    </row>
    <row r="3829" spans="1:4" ht="18" customHeight="1">
      <c r="A3829" s="305" t="s">
        <v>17582</v>
      </c>
      <c r="B3829" s="306" t="s">
        <v>8732</v>
      </c>
      <c r="C3829" s="305" t="s">
        <v>2352</v>
      </c>
      <c r="D3829" s="307">
        <v>163.18</v>
      </c>
    </row>
    <row r="3830" spans="1:4" ht="18" customHeight="1">
      <c r="A3830" s="305" t="s">
        <v>17583</v>
      </c>
      <c r="B3830" s="306" t="s">
        <v>8733</v>
      </c>
      <c r="C3830" s="305" t="s">
        <v>2352</v>
      </c>
      <c r="D3830" s="307">
        <v>167.7</v>
      </c>
    </row>
    <row r="3831" spans="1:4" ht="18" customHeight="1">
      <c r="A3831" s="305" t="s">
        <v>17584</v>
      </c>
      <c r="B3831" s="306" t="s">
        <v>8734</v>
      </c>
      <c r="C3831" s="305" t="s">
        <v>2352</v>
      </c>
      <c r="D3831" s="307">
        <v>85.43</v>
      </c>
    </row>
    <row r="3832" spans="1:4" ht="18" customHeight="1">
      <c r="A3832" s="305" t="s">
        <v>17585</v>
      </c>
      <c r="B3832" s="306" t="s">
        <v>8735</v>
      </c>
      <c r="C3832" s="305" t="s">
        <v>2352</v>
      </c>
      <c r="D3832" s="307">
        <v>87.69</v>
      </c>
    </row>
    <row r="3833" spans="1:4" ht="18" customHeight="1">
      <c r="A3833" s="305" t="s">
        <v>17586</v>
      </c>
      <c r="B3833" s="306" t="s">
        <v>8736</v>
      </c>
      <c r="C3833" s="305" t="s">
        <v>2352</v>
      </c>
      <c r="D3833" s="307">
        <v>163.13</v>
      </c>
    </row>
    <row r="3834" spans="1:4" ht="18" customHeight="1">
      <c r="A3834" s="305" t="s">
        <v>17587</v>
      </c>
      <c r="B3834" s="306" t="s">
        <v>8737</v>
      </c>
      <c r="C3834" s="305" t="s">
        <v>2352</v>
      </c>
      <c r="D3834" s="307">
        <v>167.65</v>
      </c>
    </row>
    <row r="3835" spans="1:4" ht="18" customHeight="1">
      <c r="A3835" s="305" t="s">
        <v>17588</v>
      </c>
      <c r="B3835" s="306" t="s">
        <v>8738</v>
      </c>
      <c r="C3835" s="305" t="s">
        <v>2352</v>
      </c>
      <c r="D3835" s="307">
        <v>85.8</v>
      </c>
    </row>
    <row r="3836" spans="1:4" ht="18" customHeight="1">
      <c r="A3836" s="305" t="s">
        <v>17589</v>
      </c>
      <c r="B3836" s="306" t="s">
        <v>8739</v>
      </c>
      <c r="C3836" s="305" t="s">
        <v>2352</v>
      </c>
      <c r="D3836" s="307">
        <v>88.06</v>
      </c>
    </row>
    <row r="3837" spans="1:4" ht="18" customHeight="1">
      <c r="A3837" s="305" t="s">
        <v>17590</v>
      </c>
      <c r="B3837" s="306" t="s">
        <v>8740</v>
      </c>
      <c r="C3837" s="305" t="s">
        <v>2352</v>
      </c>
      <c r="D3837" s="307">
        <v>163.18</v>
      </c>
    </row>
    <row r="3838" spans="1:4" ht="18" customHeight="1">
      <c r="A3838" s="305" t="s">
        <v>17591</v>
      </c>
      <c r="B3838" s="306" t="s">
        <v>8741</v>
      </c>
      <c r="C3838" s="305" t="s">
        <v>2352</v>
      </c>
      <c r="D3838" s="307">
        <v>167.7</v>
      </c>
    </row>
    <row r="3839" spans="1:4" ht="9" customHeight="1">
      <c r="A3839" s="305" t="s">
        <v>17592</v>
      </c>
      <c r="B3839" s="306" t="s">
        <v>8742</v>
      </c>
      <c r="C3839" s="305" t="s">
        <v>2352</v>
      </c>
      <c r="D3839" s="307">
        <v>0.13</v>
      </c>
    </row>
    <row r="3840" spans="1:4" ht="9" customHeight="1">
      <c r="A3840" s="305" t="s">
        <v>17593</v>
      </c>
      <c r="B3840" s="306" t="s">
        <v>8743</v>
      </c>
      <c r="C3840" s="305" t="s">
        <v>2352</v>
      </c>
      <c r="D3840" s="307">
        <v>31.82</v>
      </c>
    </row>
    <row r="3841" spans="1:4" ht="9" customHeight="1">
      <c r="A3841" s="305" t="s">
        <v>17594</v>
      </c>
      <c r="B3841" s="306" t="s">
        <v>8744</v>
      </c>
      <c r="C3841" s="305" t="s">
        <v>2352</v>
      </c>
      <c r="D3841" s="307">
        <v>33.450000000000003</v>
      </c>
    </row>
    <row r="3842" spans="1:4" ht="9" customHeight="1">
      <c r="A3842" s="305" t="s">
        <v>17595</v>
      </c>
      <c r="B3842" s="306" t="s">
        <v>8745</v>
      </c>
      <c r="C3842" s="305" t="s">
        <v>2352</v>
      </c>
      <c r="D3842" s="307">
        <v>33.479999999999997</v>
      </c>
    </row>
    <row r="3843" spans="1:4" ht="18" customHeight="1">
      <c r="A3843" s="305" t="s">
        <v>17596</v>
      </c>
      <c r="B3843" s="306" t="s">
        <v>8746</v>
      </c>
      <c r="C3843" s="305" t="s">
        <v>2352</v>
      </c>
      <c r="D3843" s="307">
        <v>33.4</v>
      </c>
    </row>
    <row r="3844" spans="1:4" ht="18" customHeight="1">
      <c r="A3844" s="305" t="s">
        <v>17597</v>
      </c>
      <c r="B3844" s="306" t="s">
        <v>8747</v>
      </c>
      <c r="C3844" s="305" t="s">
        <v>2352</v>
      </c>
      <c r="D3844" s="307">
        <v>0.09</v>
      </c>
    </row>
    <row r="3845" spans="1:4" ht="18" customHeight="1">
      <c r="A3845" s="305" t="s">
        <v>17598</v>
      </c>
      <c r="B3845" s="306" t="s">
        <v>8748</v>
      </c>
      <c r="C3845" s="305" t="s">
        <v>36</v>
      </c>
      <c r="D3845" s="307">
        <v>1306.02</v>
      </c>
    </row>
    <row r="3846" spans="1:4" ht="18" customHeight="1">
      <c r="A3846" s="305" t="s">
        <v>17599</v>
      </c>
      <c r="B3846" s="306" t="s">
        <v>8749</v>
      </c>
      <c r="C3846" s="305" t="s">
        <v>36</v>
      </c>
      <c r="D3846" s="307">
        <v>1619.57</v>
      </c>
    </row>
    <row r="3847" spans="1:4" ht="18" customHeight="1">
      <c r="A3847" s="305" t="s">
        <v>17600</v>
      </c>
      <c r="B3847" s="306" t="s">
        <v>8750</v>
      </c>
      <c r="C3847" s="305" t="s">
        <v>36</v>
      </c>
      <c r="D3847" s="307">
        <v>1927.91</v>
      </c>
    </row>
    <row r="3848" spans="1:4" ht="18" customHeight="1">
      <c r="A3848" s="305" t="s">
        <v>17601</v>
      </c>
      <c r="B3848" s="306" t="s">
        <v>8751</v>
      </c>
      <c r="C3848" s="305" t="s">
        <v>36</v>
      </c>
      <c r="D3848" s="307">
        <v>2055.87</v>
      </c>
    </row>
    <row r="3849" spans="1:4" ht="18" customHeight="1">
      <c r="A3849" s="305" t="s">
        <v>17602</v>
      </c>
      <c r="B3849" s="306" t="s">
        <v>8752</v>
      </c>
      <c r="C3849" s="305" t="s">
        <v>2352</v>
      </c>
      <c r="D3849" s="307">
        <v>420.95</v>
      </c>
    </row>
    <row r="3850" spans="1:4" ht="18" customHeight="1">
      <c r="A3850" s="305" t="s">
        <v>17603</v>
      </c>
      <c r="B3850" s="306" t="s">
        <v>8753</v>
      </c>
      <c r="C3850" s="305" t="s">
        <v>2352</v>
      </c>
      <c r="D3850" s="307">
        <v>318.2</v>
      </c>
    </row>
    <row r="3851" spans="1:4" ht="18" customHeight="1">
      <c r="A3851" s="305" t="s">
        <v>17604</v>
      </c>
      <c r="B3851" s="306" t="s">
        <v>8754</v>
      </c>
      <c r="C3851" s="305" t="s">
        <v>2352</v>
      </c>
      <c r="D3851" s="307">
        <v>593.73</v>
      </c>
    </row>
    <row r="3852" spans="1:4" ht="18" customHeight="1">
      <c r="A3852" s="305" t="s">
        <v>17605</v>
      </c>
      <c r="B3852" s="306" t="s">
        <v>8755</v>
      </c>
      <c r="C3852" s="305" t="s">
        <v>2352</v>
      </c>
      <c r="D3852" s="307">
        <v>1100.95</v>
      </c>
    </row>
    <row r="3853" spans="1:4" ht="9" customHeight="1">
      <c r="A3853" s="305" t="s">
        <v>17606</v>
      </c>
      <c r="B3853" s="306" t="s">
        <v>8756</v>
      </c>
      <c r="C3853" s="305" t="s">
        <v>2352</v>
      </c>
      <c r="D3853" s="307">
        <v>784.84</v>
      </c>
    </row>
    <row r="3854" spans="1:4" ht="18" customHeight="1">
      <c r="A3854" s="305" t="s">
        <v>17607</v>
      </c>
      <c r="B3854" s="306" t="s">
        <v>8757</v>
      </c>
      <c r="C3854" s="305" t="s">
        <v>6716</v>
      </c>
      <c r="D3854" s="307">
        <v>724869.55</v>
      </c>
    </row>
    <row r="3855" spans="1:4" ht="18" customHeight="1">
      <c r="A3855" s="305" t="s">
        <v>17608</v>
      </c>
      <c r="B3855" s="306" t="s">
        <v>8758</v>
      </c>
      <c r="C3855" s="305" t="s">
        <v>6716</v>
      </c>
      <c r="D3855" s="307">
        <v>716452.78</v>
      </c>
    </row>
    <row r="3856" spans="1:4" ht="18" customHeight="1">
      <c r="A3856" s="305" t="s">
        <v>17609</v>
      </c>
      <c r="B3856" s="306" t="s">
        <v>8759</v>
      </c>
      <c r="C3856" s="305" t="s">
        <v>6716</v>
      </c>
      <c r="D3856" s="307">
        <v>760961.75</v>
      </c>
    </row>
    <row r="3857" spans="1:4" ht="18" customHeight="1">
      <c r="A3857" s="305" t="s">
        <v>17610</v>
      </c>
      <c r="B3857" s="306" t="s">
        <v>8760</v>
      </c>
      <c r="C3857" s="305" t="s">
        <v>6716</v>
      </c>
      <c r="D3857" s="307">
        <v>752124.94</v>
      </c>
    </row>
    <row r="3858" spans="1:4" ht="18" customHeight="1">
      <c r="A3858" s="305" t="s">
        <v>17611</v>
      </c>
      <c r="B3858" s="306" t="s">
        <v>8761</v>
      </c>
      <c r="C3858" s="305" t="s">
        <v>6716</v>
      </c>
      <c r="D3858" s="307">
        <v>548505.62</v>
      </c>
    </row>
    <row r="3859" spans="1:4" ht="18" customHeight="1">
      <c r="A3859" s="305" t="s">
        <v>17612</v>
      </c>
      <c r="B3859" s="306" t="s">
        <v>8762</v>
      </c>
      <c r="C3859" s="305" t="s">
        <v>6716</v>
      </c>
      <c r="D3859" s="307">
        <v>542507.86</v>
      </c>
    </row>
    <row r="3860" spans="1:4" ht="18" customHeight="1">
      <c r="A3860" s="305" t="s">
        <v>17613</v>
      </c>
      <c r="B3860" s="306" t="s">
        <v>8763</v>
      </c>
      <c r="C3860" s="305" t="s">
        <v>6716</v>
      </c>
      <c r="D3860" s="307">
        <v>575816.65</v>
      </c>
    </row>
    <row r="3861" spans="1:4" ht="18" customHeight="1">
      <c r="A3861" s="305" t="s">
        <v>17614</v>
      </c>
      <c r="B3861" s="306" t="s">
        <v>8764</v>
      </c>
      <c r="C3861" s="305" t="s">
        <v>6716</v>
      </c>
      <c r="D3861" s="307">
        <v>569519.30000000005</v>
      </c>
    </row>
    <row r="3862" spans="1:4" ht="18" customHeight="1">
      <c r="A3862" s="305" t="s">
        <v>17615</v>
      </c>
      <c r="B3862" s="306" t="s">
        <v>8765</v>
      </c>
      <c r="C3862" s="305" t="s">
        <v>6716</v>
      </c>
      <c r="D3862" s="307">
        <v>1012894.31</v>
      </c>
    </row>
    <row r="3863" spans="1:4" ht="18" customHeight="1">
      <c r="A3863" s="305" t="s">
        <v>17616</v>
      </c>
      <c r="B3863" s="306" t="s">
        <v>8766</v>
      </c>
      <c r="C3863" s="305" t="s">
        <v>6716</v>
      </c>
      <c r="D3863" s="307">
        <v>1004473.7</v>
      </c>
    </row>
    <row r="3864" spans="1:4" ht="18" customHeight="1">
      <c r="A3864" s="305" t="s">
        <v>17617</v>
      </c>
      <c r="B3864" s="306" t="s">
        <v>8767</v>
      </c>
      <c r="C3864" s="305" t="s">
        <v>6716</v>
      </c>
      <c r="D3864" s="307">
        <v>1063327.28</v>
      </c>
    </row>
    <row r="3865" spans="1:4" ht="18" customHeight="1">
      <c r="A3865" s="305" t="s">
        <v>17618</v>
      </c>
      <c r="B3865" s="306" t="s">
        <v>8768</v>
      </c>
      <c r="C3865" s="305" t="s">
        <v>6716</v>
      </c>
      <c r="D3865" s="307">
        <v>1054486.44</v>
      </c>
    </row>
    <row r="3866" spans="1:4" ht="18" customHeight="1">
      <c r="A3866" s="305" t="s">
        <v>17619</v>
      </c>
      <c r="B3866" s="306" t="s">
        <v>8769</v>
      </c>
      <c r="C3866" s="305" t="s">
        <v>2352</v>
      </c>
      <c r="D3866" s="307">
        <v>673.08</v>
      </c>
    </row>
    <row r="3867" spans="1:4" ht="18" customHeight="1">
      <c r="A3867" s="305" t="s">
        <v>17620</v>
      </c>
      <c r="B3867" s="306" t="s">
        <v>8770</v>
      </c>
      <c r="C3867" s="305" t="s">
        <v>2352</v>
      </c>
      <c r="D3867" s="307">
        <v>817.77</v>
      </c>
    </row>
    <row r="3868" spans="1:4" ht="18" customHeight="1">
      <c r="A3868" s="305" t="s">
        <v>17621</v>
      </c>
      <c r="B3868" s="306" t="s">
        <v>8771</v>
      </c>
      <c r="C3868" s="305" t="s">
        <v>2352</v>
      </c>
      <c r="D3868" s="307">
        <v>835.74</v>
      </c>
    </row>
    <row r="3869" spans="1:4" ht="18" customHeight="1">
      <c r="A3869" s="305" t="s">
        <v>17622</v>
      </c>
      <c r="B3869" s="306" t="s">
        <v>8772</v>
      </c>
      <c r="C3869" s="305" t="s">
        <v>2352</v>
      </c>
      <c r="D3869" s="307">
        <v>840.33</v>
      </c>
    </row>
    <row r="3870" spans="1:4" ht="9" customHeight="1">
      <c r="A3870" s="305" t="s">
        <v>17623</v>
      </c>
      <c r="B3870" s="306" t="s">
        <v>8773</v>
      </c>
      <c r="C3870" s="305" t="s">
        <v>2352</v>
      </c>
      <c r="D3870" s="307">
        <v>367.06</v>
      </c>
    </row>
    <row r="3871" spans="1:4" ht="9" customHeight="1">
      <c r="A3871" s="305" t="s">
        <v>17624</v>
      </c>
      <c r="B3871" s="306" t="s">
        <v>8774</v>
      </c>
      <c r="C3871" s="305" t="s">
        <v>6716</v>
      </c>
      <c r="D3871" s="307">
        <v>594908.31999999995</v>
      </c>
    </row>
    <row r="3872" spans="1:4" ht="9" customHeight="1">
      <c r="A3872" s="305" t="s">
        <v>17625</v>
      </c>
      <c r="B3872" s="306" t="s">
        <v>8775</v>
      </c>
      <c r="C3872" s="305" t="s">
        <v>6716</v>
      </c>
      <c r="D3872" s="307">
        <v>624529.75</v>
      </c>
    </row>
    <row r="3873" spans="1:4" ht="9" customHeight="1">
      <c r="A3873" s="305" t="s">
        <v>17626</v>
      </c>
      <c r="B3873" s="306" t="s">
        <v>8776</v>
      </c>
      <c r="C3873" s="305" t="s">
        <v>2352</v>
      </c>
      <c r="D3873" s="307">
        <v>243.22</v>
      </c>
    </row>
    <row r="3874" spans="1:4" ht="9" customHeight="1">
      <c r="A3874" s="305" t="s">
        <v>17627</v>
      </c>
      <c r="B3874" s="306" t="s">
        <v>8777</v>
      </c>
      <c r="C3874" s="305" t="s">
        <v>6716</v>
      </c>
      <c r="D3874" s="307">
        <v>392643.15</v>
      </c>
    </row>
    <row r="3875" spans="1:4" ht="9" customHeight="1">
      <c r="A3875" s="305" t="s">
        <v>17628</v>
      </c>
      <c r="B3875" s="306" t="s">
        <v>8778</v>
      </c>
      <c r="C3875" s="305" t="s">
        <v>6716</v>
      </c>
      <c r="D3875" s="307">
        <v>412193.79</v>
      </c>
    </row>
    <row r="3876" spans="1:4" ht="18" customHeight="1">
      <c r="A3876" s="305" t="s">
        <v>17629</v>
      </c>
      <c r="B3876" s="306" t="s">
        <v>8779</v>
      </c>
      <c r="C3876" s="305" t="s">
        <v>5115</v>
      </c>
      <c r="D3876" s="307">
        <v>137.88</v>
      </c>
    </row>
    <row r="3877" spans="1:4" ht="18" customHeight="1">
      <c r="A3877" s="305" t="s">
        <v>17630</v>
      </c>
      <c r="B3877" s="306" t="s">
        <v>8780</v>
      </c>
      <c r="C3877" s="305" t="s">
        <v>2352</v>
      </c>
      <c r="D3877" s="307">
        <v>91927.11</v>
      </c>
    </row>
    <row r="3878" spans="1:4" ht="18" customHeight="1">
      <c r="A3878" s="305" t="s">
        <v>17631</v>
      </c>
      <c r="B3878" s="306" t="s">
        <v>8781</v>
      </c>
      <c r="C3878" s="305" t="s">
        <v>6716</v>
      </c>
      <c r="D3878" s="307">
        <v>163.71</v>
      </c>
    </row>
    <row r="3879" spans="1:4" ht="18" customHeight="1">
      <c r="A3879" s="305" t="s">
        <v>17632</v>
      </c>
      <c r="B3879" s="306" t="s">
        <v>8782</v>
      </c>
      <c r="C3879" s="305" t="s">
        <v>6716</v>
      </c>
      <c r="D3879" s="307">
        <v>1129.25</v>
      </c>
    </row>
    <row r="3880" spans="1:4" ht="9" customHeight="1">
      <c r="A3880" s="305" t="s">
        <v>17633</v>
      </c>
      <c r="B3880" s="306" t="s">
        <v>8783</v>
      </c>
      <c r="C3880" s="305" t="s">
        <v>6716</v>
      </c>
      <c r="D3880" s="307">
        <v>1401.63</v>
      </c>
    </row>
    <row r="3881" spans="1:4" ht="9" customHeight="1">
      <c r="A3881" s="305" t="s">
        <v>17634</v>
      </c>
      <c r="B3881" s="306" t="s">
        <v>8784</v>
      </c>
      <c r="C3881" s="305" t="s">
        <v>2352</v>
      </c>
      <c r="D3881" s="307">
        <v>1430.94</v>
      </c>
    </row>
    <row r="3882" spans="1:4" ht="9" customHeight="1">
      <c r="A3882" s="305" t="s">
        <v>17635</v>
      </c>
      <c r="B3882" s="306" t="s">
        <v>8785</v>
      </c>
      <c r="C3882" s="305" t="s">
        <v>2352</v>
      </c>
      <c r="D3882" s="307">
        <v>1439.71</v>
      </c>
    </row>
    <row r="3883" spans="1:4" ht="9" customHeight="1">
      <c r="A3883" s="305" t="s">
        <v>17636</v>
      </c>
      <c r="B3883" s="306" t="s">
        <v>8786</v>
      </c>
      <c r="C3883" s="305" t="s">
        <v>2352</v>
      </c>
      <c r="D3883" s="307">
        <v>1521.39</v>
      </c>
    </row>
    <row r="3884" spans="1:4" ht="9" customHeight="1">
      <c r="A3884" s="305" t="s">
        <v>17637</v>
      </c>
      <c r="B3884" s="306" t="s">
        <v>8787</v>
      </c>
      <c r="C3884" s="305" t="s">
        <v>2352</v>
      </c>
      <c r="D3884" s="307">
        <v>1455.32</v>
      </c>
    </row>
    <row r="3885" spans="1:4" ht="18" customHeight="1">
      <c r="A3885" s="305" t="s">
        <v>17638</v>
      </c>
      <c r="B3885" s="306" t="s">
        <v>8788</v>
      </c>
      <c r="C3885" s="305" t="s">
        <v>2352</v>
      </c>
      <c r="D3885" s="307">
        <v>248.85</v>
      </c>
    </row>
    <row r="3886" spans="1:4" ht="18" customHeight="1">
      <c r="A3886" s="305" t="s">
        <v>17639</v>
      </c>
      <c r="B3886" s="306" t="s">
        <v>8789</v>
      </c>
      <c r="C3886" s="305" t="s">
        <v>2352</v>
      </c>
      <c r="D3886" s="307">
        <v>213.69</v>
      </c>
    </row>
    <row r="3887" spans="1:4" ht="18" customHeight="1">
      <c r="A3887" s="305" t="s">
        <v>17640</v>
      </c>
      <c r="B3887" s="306" t="s">
        <v>8790</v>
      </c>
      <c r="C3887" s="305" t="s">
        <v>2352</v>
      </c>
      <c r="D3887" s="307">
        <v>218.95</v>
      </c>
    </row>
    <row r="3888" spans="1:4" ht="18" customHeight="1">
      <c r="A3888" s="305" t="s">
        <v>17641</v>
      </c>
      <c r="B3888" s="306" t="s">
        <v>8791</v>
      </c>
      <c r="C3888" s="305" t="s">
        <v>6716</v>
      </c>
      <c r="D3888" s="307">
        <v>1400897.51</v>
      </c>
    </row>
    <row r="3889" spans="1:4" ht="18" customHeight="1">
      <c r="A3889" s="305" t="s">
        <v>17642</v>
      </c>
      <c r="B3889" s="306" t="s">
        <v>8792</v>
      </c>
      <c r="C3889" s="305" t="s">
        <v>6716</v>
      </c>
      <c r="D3889" s="307">
        <v>1408330.6</v>
      </c>
    </row>
    <row r="3890" spans="1:4" ht="18" customHeight="1">
      <c r="A3890" s="305" t="s">
        <v>17643</v>
      </c>
      <c r="B3890" s="306" t="s">
        <v>8793</v>
      </c>
      <c r="C3890" s="305" t="s">
        <v>6716</v>
      </c>
      <c r="D3890" s="307">
        <v>2101487.5299999998</v>
      </c>
    </row>
    <row r="3891" spans="1:4" ht="18" customHeight="1">
      <c r="A3891" s="305" t="s">
        <v>17644</v>
      </c>
      <c r="B3891" s="306" t="s">
        <v>8794</v>
      </c>
      <c r="C3891" s="305" t="s">
        <v>6716</v>
      </c>
      <c r="D3891" s="307">
        <v>2112637.1800000002</v>
      </c>
    </row>
    <row r="3892" spans="1:4" ht="18" customHeight="1">
      <c r="A3892" s="305" t="s">
        <v>17645</v>
      </c>
      <c r="B3892" s="306" t="s">
        <v>8795</v>
      </c>
      <c r="C3892" s="305" t="s">
        <v>6716</v>
      </c>
      <c r="D3892" s="307">
        <v>1649580.61</v>
      </c>
    </row>
    <row r="3893" spans="1:4" ht="18" customHeight="1">
      <c r="A3893" s="305" t="s">
        <v>17646</v>
      </c>
      <c r="B3893" s="306" t="s">
        <v>8796</v>
      </c>
      <c r="C3893" s="305" t="s">
        <v>6716</v>
      </c>
      <c r="D3893" s="307">
        <v>1669209.1</v>
      </c>
    </row>
    <row r="3894" spans="1:4" ht="18" customHeight="1">
      <c r="A3894" s="305" t="s">
        <v>17647</v>
      </c>
      <c r="B3894" s="306" t="s">
        <v>8797</v>
      </c>
      <c r="C3894" s="305" t="s">
        <v>6716</v>
      </c>
      <c r="D3894" s="307">
        <v>2474373.2400000002</v>
      </c>
    </row>
    <row r="3895" spans="1:4" ht="18" customHeight="1">
      <c r="A3895" s="305" t="s">
        <v>17648</v>
      </c>
      <c r="B3895" s="306" t="s">
        <v>8798</v>
      </c>
      <c r="C3895" s="305" t="s">
        <v>6716</v>
      </c>
      <c r="D3895" s="307">
        <v>2503816.14</v>
      </c>
    </row>
    <row r="3896" spans="1:4" ht="18" customHeight="1">
      <c r="A3896" s="305" t="s">
        <v>17649</v>
      </c>
      <c r="B3896" s="306" t="s">
        <v>8799</v>
      </c>
      <c r="C3896" s="305" t="s">
        <v>2352</v>
      </c>
      <c r="D3896" s="307">
        <v>68092.570000000007</v>
      </c>
    </row>
    <row r="3897" spans="1:4" ht="18" customHeight="1">
      <c r="A3897" s="305" t="s">
        <v>17650</v>
      </c>
      <c r="B3897" s="306" t="s">
        <v>8800</v>
      </c>
      <c r="C3897" s="305" t="s">
        <v>6716</v>
      </c>
      <c r="D3897" s="307">
        <v>1302951.6599999999</v>
      </c>
    </row>
    <row r="3898" spans="1:4" ht="18" customHeight="1">
      <c r="A3898" s="305" t="s">
        <v>17651</v>
      </c>
      <c r="B3898" s="306" t="s">
        <v>8801</v>
      </c>
      <c r="C3898" s="305" t="s">
        <v>6716</v>
      </c>
      <c r="D3898" s="307">
        <v>1954345.36</v>
      </c>
    </row>
    <row r="3899" spans="1:4" ht="18" customHeight="1">
      <c r="A3899" s="305" t="s">
        <v>17652</v>
      </c>
      <c r="B3899" s="306" t="s">
        <v>8802</v>
      </c>
      <c r="C3899" s="305" t="s">
        <v>6716</v>
      </c>
      <c r="D3899" s="307">
        <v>1965488.11</v>
      </c>
    </row>
    <row r="3900" spans="1:4" ht="18" customHeight="1">
      <c r="A3900" s="305" t="s">
        <v>17653</v>
      </c>
      <c r="B3900" s="306" t="s">
        <v>8803</v>
      </c>
      <c r="C3900" s="305" t="s">
        <v>6716</v>
      </c>
      <c r="D3900" s="307">
        <v>1693941.13</v>
      </c>
    </row>
    <row r="3901" spans="1:4" ht="9" customHeight="1">
      <c r="A3901" s="305" t="s">
        <v>17654</v>
      </c>
      <c r="B3901" s="306" t="s">
        <v>8804</v>
      </c>
      <c r="C3901" s="305" t="s">
        <v>6716</v>
      </c>
      <c r="D3901" s="307">
        <v>1550349.21</v>
      </c>
    </row>
    <row r="3902" spans="1:4" ht="9" customHeight="1">
      <c r="A3902" s="305" t="s">
        <v>17655</v>
      </c>
      <c r="B3902" s="306" t="s">
        <v>8805</v>
      </c>
      <c r="C3902" s="305" t="s">
        <v>6716</v>
      </c>
      <c r="D3902" s="307">
        <v>1721081.84</v>
      </c>
    </row>
    <row r="3903" spans="1:4" ht="9" customHeight="1">
      <c r="A3903" s="305" t="s">
        <v>17656</v>
      </c>
      <c r="B3903" s="306" t="s">
        <v>8806</v>
      </c>
      <c r="C3903" s="305" t="s">
        <v>6716</v>
      </c>
      <c r="D3903" s="307">
        <v>1570340.33</v>
      </c>
    </row>
    <row r="3904" spans="1:4" ht="9" customHeight="1">
      <c r="A3904" s="305" t="s">
        <v>17657</v>
      </c>
      <c r="B3904" s="306" t="s">
        <v>8807</v>
      </c>
      <c r="C3904" s="305" t="s">
        <v>6716</v>
      </c>
      <c r="D3904" s="307">
        <v>2541511.61</v>
      </c>
    </row>
    <row r="3905" spans="1:4" ht="9" customHeight="1">
      <c r="A3905" s="305" t="s">
        <v>17658</v>
      </c>
      <c r="B3905" s="306" t="s">
        <v>8808</v>
      </c>
      <c r="C3905" s="305" t="s">
        <v>6716</v>
      </c>
      <c r="D3905" s="307">
        <v>2582257.04</v>
      </c>
    </row>
    <row r="3906" spans="1:4" ht="9" customHeight="1">
      <c r="A3906" s="305" t="s">
        <v>17659</v>
      </c>
      <c r="B3906" s="306" t="s">
        <v>8809</v>
      </c>
      <c r="C3906" s="305" t="s">
        <v>2352</v>
      </c>
      <c r="D3906" s="307">
        <v>136433.99</v>
      </c>
    </row>
    <row r="3907" spans="1:4" ht="9" customHeight="1">
      <c r="A3907" s="305" t="s">
        <v>17660</v>
      </c>
      <c r="B3907" s="306" t="s">
        <v>8810</v>
      </c>
      <c r="C3907" s="305" t="s">
        <v>6716</v>
      </c>
      <c r="D3907" s="307">
        <v>1297819.54</v>
      </c>
    </row>
    <row r="3908" spans="1:4" ht="9" customHeight="1">
      <c r="A3908" s="305" t="s">
        <v>17661</v>
      </c>
      <c r="B3908" s="306" t="s">
        <v>8811</v>
      </c>
      <c r="C3908" s="305" t="s">
        <v>6716</v>
      </c>
      <c r="D3908" s="307">
        <v>1305248.21</v>
      </c>
    </row>
    <row r="3909" spans="1:4" ht="9" customHeight="1">
      <c r="A3909" s="305" t="s">
        <v>17662</v>
      </c>
      <c r="B3909" s="306" t="s">
        <v>8812</v>
      </c>
      <c r="C3909" s="305" t="s">
        <v>6716</v>
      </c>
      <c r="D3909" s="307">
        <v>1946648.14</v>
      </c>
    </row>
    <row r="3910" spans="1:4" ht="9" customHeight="1">
      <c r="A3910" s="305" t="s">
        <v>17663</v>
      </c>
      <c r="B3910" s="306" t="s">
        <v>8813</v>
      </c>
      <c r="C3910" s="305" t="s">
        <v>6716</v>
      </c>
      <c r="D3910" s="307">
        <v>1957791.15</v>
      </c>
    </row>
    <row r="3911" spans="1:4" ht="9" customHeight="1">
      <c r="A3911" s="305" t="s">
        <v>17664</v>
      </c>
      <c r="B3911" s="306" t="s">
        <v>8814</v>
      </c>
      <c r="C3911" s="305" t="s">
        <v>6716</v>
      </c>
      <c r="D3911" s="307">
        <v>1688860.79</v>
      </c>
    </row>
    <row r="3912" spans="1:4" ht="9" customHeight="1">
      <c r="A3912" s="305" t="s">
        <v>17665</v>
      </c>
      <c r="B3912" s="306" t="s">
        <v>8815</v>
      </c>
      <c r="C3912" s="305" t="s">
        <v>6716</v>
      </c>
      <c r="D3912" s="307">
        <v>1545268.87</v>
      </c>
    </row>
    <row r="3913" spans="1:4" ht="9" customHeight="1">
      <c r="A3913" s="305" t="s">
        <v>17666</v>
      </c>
      <c r="B3913" s="306" t="s">
        <v>8816</v>
      </c>
      <c r="C3913" s="305" t="s">
        <v>6716</v>
      </c>
      <c r="D3913" s="307">
        <v>1716001.5</v>
      </c>
    </row>
    <row r="3914" spans="1:4" ht="9" customHeight="1">
      <c r="A3914" s="305" t="s">
        <v>17667</v>
      </c>
      <c r="B3914" s="306" t="s">
        <v>8817</v>
      </c>
      <c r="C3914" s="305" t="s">
        <v>6716</v>
      </c>
      <c r="D3914" s="307">
        <v>1565260</v>
      </c>
    </row>
    <row r="3915" spans="1:4" ht="9" customHeight="1">
      <c r="A3915" s="305" t="s">
        <v>17668</v>
      </c>
      <c r="B3915" s="306" t="s">
        <v>8818</v>
      </c>
      <c r="C3915" s="305" t="s">
        <v>6716</v>
      </c>
      <c r="D3915" s="307">
        <v>2533892.13</v>
      </c>
    </row>
    <row r="3916" spans="1:4" ht="18" customHeight="1">
      <c r="A3916" s="305" t="s">
        <v>17669</v>
      </c>
      <c r="B3916" s="306" t="s">
        <v>8819</v>
      </c>
      <c r="C3916" s="305" t="s">
        <v>6716</v>
      </c>
      <c r="D3916" s="307">
        <v>2574637.56</v>
      </c>
    </row>
    <row r="3917" spans="1:4" ht="18" customHeight="1">
      <c r="A3917" s="305" t="s">
        <v>17670</v>
      </c>
      <c r="B3917" s="306" t="s">
        <v>8820</v>
      </c>
      <c r="C3917" s="305" t="s">
        <v>6716</v>
      </c>
      <c r="D3917" s="307">
        <v>1714875.18</v>
      </c>
    </row>
    <row r="3918" spans="1:4" ht="18" customHeight="1">
      <c r="A3918" s="305" t="s">
        <v>17671</v>
      </c>
      <c r="B3918" s="306" t="s">
        <v>8821</v>
      </c>
      <c r="C3918" s="305" t="s">
        <v>6716</v>
      </c>
      <c r="D3918" s="307">
        <v>1722120.07</v>
      </c>
    </row>
    <row r="3919" spans="1:4" ht="18" customHeight="1">
      <c r="A3919" s="305" t="s">
        <v>17672</v>
      </c>
      <c r="B3919" s="306" t="s">
        <v>8822</v>
      </c>
      <c r="C3919" s="305" t="s">
        <v>6716</v>
      </c>
      <c r="D3919" s="307">
        <v>2570728.86</v>
      </c>
    </row>
    <row r="3920" spans="1:4" ht="18" customHeight="1">
      <c r="A3920" s="305" t="s">
        <v>17673</v>
      </c>
      <c r="B3920" s="306" t="s">
        <v>8823</v>
      </c>
      <c r="C3920" s="305" t="s">
        <v>6716</v>
      </c>
      <c r="D3920" s="307">
        <v>2583744.87</v>
      </c>
    </row>
    <row r="3921" spans="1:4" ht="18" customHeight="1">
      <c r="A3921" s="305" t="s">
        <v>17674</v>
      </c>
      <c r="B3921" s="306" t="s">
        <v>8824</v>
      </c>
      <c r="C3921" s="305" t="s">
        <v>6716</v>
      </c>
      <c r="D3921" s="307">
        <v>2204511.06</v>
      </c>
    </row>
    <row r="3922" spans="1:4" ht="18" customHeight="1">
      <c r="A3922" s="305" t="s">
        <v>17675</v>
      </c>
      <c r="B3922" s="306" t="s">
        <v>8825</v>
      </c>
      <c r="C3922" s="305" t="s">
        <v>6716</v>
      </c>
      <c r="D3922" s="307">
        <v>2236398.2200000002</v>
      </c>
    </row>
    <row r="3923" spans="1:4" ht="18" customHeight="1">
      <c r="A3923" s="305" t="s">
        <v>17676</v>
      </c>
      <c r="B3923" s="306" t="s">
        <v>8826</v>
      </c>
      <c r="C3923" s="305" t="s">
        <v>6716</v>
      </c>
      <c r="D3923" s="307">
        <v>3306769.01</v>
      </c>
    </row>
    <row r="3924" spans="1:4" ht="18" customHeight="1">
      <c r="A3924" s="305" t="s">
        <v>17677</v>
      </c>
      <c r="B3924" s="306" t="s">
        <v>8827</v>
      </c>
      <c r="C3924" s="305" t="s">
        <v>6716</v>
      </c>
      <c r="D3924" s="307">
        <v>3354599.99</v>
      </c>
    </row>
    <row r="3925" spans="1:4" ht="18" customHeight="1">
      <c r="A3925" s="305" t="s">
        <v>17678</v>
      </c>
      <c r="B3925" s="306" t="s">
        <v>8828</v>
      </c>
      <c r="C3925" s="305" t="s">
        <v>2352</v>
      </c>
      <c r="D3925" s="307">
        <v>86352.44</v>
      </c>
    </row>
    <row r="3926" spans="1:4" ht="18" customHeight="1">
      <c r="A3926" s="305" t="s">
        <v>17679</v>
      </c>
      <c r="B3926" s="306" t="s">
        <v>8829</v>
      </c>
      <c r="C3926" s="305" t="s">
        <v>6716</v>
      </c>
      <c r="D3926" s="307">
        <v>1608168</v>
      </c>
    </row>
    <row r="3927" spans="1:4" ht="18" customHeight="1">
      <c r="A3927" s="305" t="s">
        <v>17680</v>
      </c>
      <c r="B3927" s="306" t="s">
        <v>8830</v>
      </c>
      <c r="C3927" s="305" t="s">
        <v>6716</v>
      </c>
      <c r="D3927" s="307">
        <v>1615596.59</v>
      </c>
    </row>
    <row r="3928" spans="1:4" ht="18" customHeight="1">
      <c r="A3928" s="305" t="s">
        <v>17681</v>
      </c>
      <c r="B3928" s="306" t="s">
        <v>8831</v>
      </c>
      <c r="C3928" s="305" t="s">
        <v>6716</v>
      </c>
      <c r="D3928" s="307">
        <v>2412169.7799999998</v>
      </c>
    </row>
    <row r="3929" spans="1:4" ht="18" customHeight="1">
      <c r="A3929" s="305" t="s">
        <v>17682</v>
      </c>
      <c r="B3929" s="306" t="s">
        <v>8832</v>
      </c>
      <c r="C3929" s="305" t="s">
        <v>6716</v>
      </c>
      <c r="D3929" s="307">
        <v>2423312.52</v>
      </c>
    </row>
    <row r="3930" spans="1:4" ht="18" customHeight="1">
      <c r="A3930" s="305" t="s">
        <v>17683</v>
      </c>
      <c r="B3930" s="306" t="s">
        <v>8833</v>
      </c>
      <c r="C3930" s="305" t="s">
        <v>6716</v>
      </c>
      <c r="D3930" s="307">
        <v>2060546.34</v>
      </c>
    </row>
    <row r="3931" spans="1:4" ht="18" customHeight="1">
      <c r="A3931" s="305" t="s">
        <v>17684</v>
      </c>
      <c r="B3931" s="306" t="s">
        <v>8834</v>
      </c>
      <c r="C3931" s="305" t="s">
        <v>6716</v>
      </c>
      <c r="D3931" s="307">
        <v>2096762.09</v>
      </c>
    </row>
    <row r="3932" spans="1:4" ht="18" customHeight="1">
      <c r="A3932" s="305" t="s">
        <v>17685</v>
      </c>
      <c r="B3932" s="306" t="s">
        <v>8835</v>
      </c>
      <c r="C3932" s="305" t="s">
        <v>6716</v>
      </c>
      <c r="D3932" s="307">
        <v>2090743.6</v>
      </c>
    </row>
    <row r="3933" spans="1:4" ht="18" customHeight="1">
      <c r="A3933" s="305" t="s">
        <v>17686</v>
      </c>
      <c r="B3933" s="306" t="s">
        <v>8836</v>
      </c>
      <c r="C3933" s="305" t="s">
        <v>6716</v>
      </c>
      <c r="D3933" s="307">
        <v>2128762.4</v>
      </c>
    </row>
    <row r="3934" spans="1:4" ht="18" customHeight="1">
      <c r="A3934" s="305" t="s">
        <v>17687</v>
      </c>
      <c r="B3934" s="306" t="s">
        <v>8837</v>
      </c>
      <c r="C3934" s="305" t="s">
        <v>6716</v>
      </c>
      <c r="D3934" s="307">
        <v>3091419.33</v>
      </c>
    </row>
    <row r="3935" spans="1:4" ht="18" customHeight="1">
      <c r="A3935" s="305" t="s">
        <v>17688</v>
      </c>
      <c r="B3935" s="306" t="s">
        <v>8838</v>
      </c>
      <c r="C3935" s="305" t="s">
        <v>6716</v>
      </c>
      <c r="D3935" s="307">
        <v>3136749.59</v>
      </c>
    </row>
    <row r="3936" spans="1:4" ht="18" customHeight="1">
      <c r="A3936" s="305" t="s">
        <v>17689</v>
      </c>
      <c r="B3936" s="306" t="s">
        <v>8839</v>
      </c>
      <c r="C3936" s="305" t="s">
        <v>2352</v>
      </c>
      <c r="D3936" s="307">
        <v>172953.73</v>
      </c>
    </row>
    <row r="3937" spans="1:4" ht="18" customHeight="1">
      <c r="A3937" s="305" t="s">
        <v>17690</v>
      </c>
      <c r="B3937" s="306" t="s">
        <v>8840</v>
      </c>
      <c r="C3937" s="305" t="s">
        <v>6716</v>
      </c>
      <c r="D3937" s="307">
        <v>1602593.33</v>
      </c>
    </row>
    <row r="3938" spans="1:4" ht="18" customHeight="1">
      <c r="A3938" s="305" t="s">
        <v>17691</v>
      </c>
      <c r="B3938" s="306" t="s">
        <v>8841</v>
      </c>
      <c r="C3938" s="305" t="s">
        <v>6716</v>
      </c>
      <c r="D3938" s="307">
        <v>1610022</v>
      </c>
    </row>
    <row r="3939" spans="1:4" ht="18" customHeight="1">
      <c r="A3939" s="305" t="s">
        <v>17692</v>
      </c>
      <c r="B3939" s="306" t="s">
        <v>8842</v>
      </c>
      <c r="C3939" s="305" t="s">
        <v>6716</v>
      </c>
      <c r="D3939" s="307">
        <v>2403809</v>
      </c>
    </row>
    <row r="3940" spans="1:4" ht="18" customHeight="1">
      <c r="A3940" s="305" t="s">
        <v>17693</v>
      </c>
      <c r="B3940" s="306" t="s">
        <v>8843</v>
      </c>
      <c r="C3940" s="305" t="s">
        <v>6716</v>
      </c>
      <c r="D3940" s="307">
        <v>2414952.0099999998</v>
      </c>
    </row>
    <row r="3941" spans="1:4" ht="18" customHeight="1">
      <c r="A3941" s="305" t="s">
        <v>17694</v>
      </c>
      <c r="B3941" s="306" t="s">
        <v>8844</v>
      </c>
      <c r="C3941" s="305" t="s">
        <v>6716</v>
      </c>
      <c r="D3941" s="307">
        <v>2055023.45</v>
      </c>
    </row>
    <row r="3942" spans="1:4" ht="18" customHeight="1">
      <c r="A3942" s="305" t="s">
        <v>17695</v>
      </c>
      <c r="B3942" s="306" t="s">
        <v>8845</v>
      </c>
      <c r="C3942" s="305" t="s">
        <v>6716</v>
      </c>
      <c r="D3942" s="307">
        <v>2091239.2</v>
      </c>
    </row>
    <row r="3943" spans="1:4" ht="18" customHeight="1">
      <c r="A3943" s="305" t="s">
        <v>17696</v>
      </c>
      <c r="B3943" s="306" t="s">
        <v>8846</v>
      </c>
      <c r="C3943" s="305" t="s">
        <v>6716</v>
      </c>
      <c r="D3943" s="307">
        <v>2085220.72</v>
      </c>
    </row>
    <row r="3944" spans="1:4" ht="18" customHeight="1">
      <c r="A3944" s="305" t="s">
        <v>17697</v>
      </c>
      <c r="B3944" s="306" t="s">
        <v>8847</v>
      </c>
      <c r="C3944" s="305" t="s">
        <v>6716</v>
      </c>
      <c r="D3944" s="307">
        <v>2123239.5099999998</v>
      </c>
    </row>
    <row r="3945" spans="1:4" ht="18" customHeight="1">
      <c r="A3945" s="305" t="s">
        <v>17698</v>
      </c>
      <c r="B3945" s="306" t="s">
        <v>8848</v>
      </c>
      <c r="C3945" s="305" t="s">
        <v>6716</v>
      </c>
      <c r="D3945" s="307">
        <v>3083136.3</v>
      </c>
    </row>
    <row r="3946" spans="1:4" ht="18" customHeight="1">
      <c r="A3946" s="305" t="s">
        <v>17699</v>
      </c>
      <c r="B3946" s="306" t="s">
        <v>8849</v>
      </c>
      <c r="C3946" s="305" t="s">
        <v>6716</v>
      </c>
      <c r="D3946" s="307">
        <v>3128466.56</v>
      </c>
    </row>
    <row r="3947" spans="1:4" ht="18" customHeight="1">
      <c r="A3947" s="305" t="s">
        <v>17700</v>
      </c>
      <c r="B3947" s="306" t="s">
        <v>8850</v>
      </c>
      <c r="C3947" s="305" t="s">
        <v>6716</v>
      </c>
      <c r="D3947" s="307">
        <v>2024444.81</v>
      </c>
    </row>
    <row r="3948" spans="1:4" ht="18" customHeight="1">
      <c r="A3948" s="305" t="s">
        <v>17701</v>
      </c>
      <c r="B3948" s="306" t="s">
        <v>8851</v>
      </c>
      <c r="C3948" s="305" t="s">
        <v>6716</v>
      </c>
      <c r="D3948" s="307">
        <v>2030293.88</v>
      </c>
    </row>
    <row r="3949" spans="1:4" ht="18" customHeight="1">
      <c r="A3949" s="305" t="s">
        <v>17702</v>
      </c>
      <c r="B3949" s="306" t="s">
        <v>8852</v>
      </c>
      <c r="C3949" s="305" t="s">
        <v>6716</v>
      </c>
      <c r="D3949" s="307">
        <v>3033177.78</v>
      </c>
    </row>
    <row r="3950" spans="1:4" ht="18" customHeight="1">
      <c r="A3950" s="305" t="s">
        <v>17703</v>
      </c>
      <c r="B3950" s="306" t="s">
        <v>8853</v>
      </c>
      <c r="C3950" s="305" t="s">
        <v>6716</v>
      </c>
      <c r="D3950" s="307">
        <v>3043998.07</v>
      </c>
    </row>
    <row r="3951" spans="1:4" ht="18" customHeight="1">
      <c r="A3951" s="305" t="s">
        <v>17704</v>
      </c>
      <c r="B3951" s="306" t="s">
        <v>8854</v>
      </c>
      <c r="C3951" s="305" t="s">
        <v>6716</v>
      </c>
      <c r="D3951" s="307">
        <v>2542649.69</v>
      </c>
    </row>
    <row r="3952" spans="1:4" ht="18" customHeight="1">
      <c r="A3952" s="305" t="s">
        <v>17705</v>
      </c>
      <c r="B3952" s="306" t="s">
        <v>8855</v>
      </c>
      <c r="C3952" s="305" t="s">
        <v>6716</v>
      </c>
      <c r="D3952" s="307">
        <v>2576028.7999999998</v>
      </c>
    </row>
    <row r="3953" spans="1:4" ht="18" customHeight="1">
      <c r="A3953" s="305" t="s">
        <v>17706</v>
      </c>
      <c r="B3953" s="306" t="s">
        <v>8856</v>
      </c>
      <c r="C3953" s="305" t="s">
        <v>6716</v>
      </c>
      <c r="D3953" s="307">
        <v>3813976.96</v>
      </c>
    </row>
    <row r="3954" spans="1:4" ht="18" customHeight="1">
      <c r="A3954" s="305" t="s">
        <v>17707</v>
      </c>
      <c r="B3954" s="306" t="s">
        <v>8857</v>
      </c>
      <c r="C3954" s="305" t="s">
        <v>6716</v>
      </c>
      <c r="D3954" s="307">
        <v>3864045.87</v>
      </c>
    </row>
    <row r="3955" spans="1:4" ht="18" customHeight="1">
      <c r="A3955" s="305" t="s">
        <v>17708</v>
      </c>
      <c r="B3955" s="306" t="s">
        <v>8858</v>
      </c>
      <c r="C3955" s="305" t="s">
        <v>2352</v>
      </c>
      <c r="D3955" s="307">
        <v>102333.58</v>
      </c>
    </row>
    <row r="3956" spans="1:4" ht="18" customHeight="1">
      <c r="A3956" s="305" t="s">
        <v>17709</v>
      </c>
      <c r="B3956" s="306" t="s">
        <v>8859</v>
      </c>
      <c r="C3956" s="305" t="s">
        <v>6716</v>
      </c>
      <c r="D3956" s="307">
        <v>1878560.47</v>
      </c>
    </row>
    <row r="3957" spans="1:4" ht="18" customHeight="1">
      <c r="A3957" s="305" t="s">
        <v>17710</v>
      </c>
      <c r="B3957" s="306" t="s">
        <v>8860</v>
      </c>
      <c r="C3957" s="305" t="s">
        <v>6716</v>
      </c>
      <c r="D3957" s="307">
        <v>1885989.07</v>
      </c>
    </row>
    <row r="3958" spans="1:4" ht="18" customHeight="1">
      <c r="A3958" s="305" t="s">
        <v>17711</v>
      </c>
      <c r="B3958" s="306" t="s">
        <v>8861</v>
      </c>
      <c r="C3958" s="305" t="s">
        <v>6716</v>
      </c>
      <c r="D3958" s="307">
        <v>2817758.41</v>
      </c>
    </row>
    <row r="3959" spans="1:4" ht="18" customHeight="1">
      <c r="A3959" s="305" t="s">
        <v>17712</v>
      </c>
      <c r="B3959" s="306" t="s">
        <v>8862</v>
      </c>
      <c r="C3959" s="305" t="s">
        <v>6716</v>
      </c>
      <c r="D3959" s="307">
        <v>2828901.15</v>
      </c>
    </row>
    <row r="3960" spans="1:4" ht="18" customHeight="1">
      <c r="A3960" s="305" t="s">
        <v>17713</v>
      </c>
      <c r="B3960" s="306" t="s">
        <v>8863</v>
      </c>
      <c r="C3960" s="305" t="s">
        <v>6716</v>
      </c>
      <c r="D3960" s="307">
        <v>2503347.2599999998</v>
      </c>
    </row>
    <row r="3961" spans="1:4" ht="18" customHeight="1">
      <c r="A3961" s="305" t="s">
        <v>17714</v>
      </c>
      <c r="B3961" s="306" t="s">
        <v>8864</v>
      </c>
      <c r="C3961" s="305" t="s">
        <v>6716</v>
      </c>
      <c r="D3961" s="307">
        <v>2397119.39</v>
      </c>
    </row>
    <row r="3962" spans="1:4" ht="18" customHeight="1">
      <c r="A3962" s="305" t="s">
        <v>17715</v>
      </c>
      <c r="B3962" s="306" t="s">
        <v>8865</v>
      </c>
      <c r="C3962" s="305" t="s">
        <v>6716</v>
      </c>
      <c r="D3962" s="307">
        <v>2542128.75</v>
      </c>
    </row>
    <row r="3963" spans="1:4" ht="18" customHeight="1">
      <c r="A3963" s="305" t="s">
        <v>17716</v>
      </c>
      <c r="B3963" s="306" t="s">
        <v>8866</v>
      </c>
      <c r="C3963" s="305" t="s">
        <v>6716</v>
      </c>
      <c r="D3963" s="307">
        <v>2430611.65</v>
      </c>
    </row>
    <row r="3964" spans="1:4" ht="18" customHeight="1">
      <c r="A3964" s="305" t="s">
        <v>17717</v>
      </c>
      <c r="B3964" s="306" t="s">
        <v>8867</v>
      </c>
      <c r="C3964" s="305" t="s">
        <v>6716</v>
      </c>
      <c r="D3964" s="307">
        <v>3755620.64</v>
      </c>
    </row>
    <row r="3965" spans="1:4" ht="18" customHeight="1">
      <c r="A3965" s="305" t="s">
        <v>17718</v>
      </c>
      <c r="B3965" s="306" t="s">
        <v>8868</v>
      </c>
      <c r="C3965" s="305" t="s">
        <v>6716</v>
      </c>
      <c r="D3965" s="307">
        <v>3813827.23</v>
      </c>
    </row>
    <row r="3966" spans="1:4" ht="18" customHeight="1">
      <c r="A3966" s="305" t="s">
        <v>17719</v>
      </c>
      <c r="B3966" s="306" t="s">
        <v>8869</v>
      </c>
      <c r="C3966" s="305" t="s">
        <v>2352</v>
      </c>
      <c r="D3966" s="307">
        <v>204916.01</v>
      </c>
    </row>
    <row r="3967" spans="1:4" ht="18" customHeight="1">
      <c r="A3967" s="305" t="s">
        <v>17720</v>
      </c>
      <c r="B3967" s="306" t="s">
        <v>8870</v>
      </c>
      <c r="C3967" s="305" t="s">
        <v>6716</v>
      </c>
      <c r="D3967" s="307">
        <v>1870970.05</v>
      </c>
    </row>
    <row r="3968" spans="1:4" ht="18" customHeight="1">
      <c r="A3968" s="305" t="s">
        <v>17721</v>
      </c>
      <c r="B3968" s="306" t="s">
        <v>8871</v>
      </c>
      <c r="C3968" s="305" t="s">
        <v>6716</v>
      </c>
      <c r="D3968" s="307">
        <v>1878398.72</v>
      </c>
    </row>
    <row r="3969" spans="1:4" ht="18" customHeight="1">
      <c r="A3969" s="305" t="s">
        <v>17722</v>
      </c>
      <c r="B3969" s="306" t="s">
        <v>8872</v>
      </c>
      <c r="C3969" s="305" t="s">
        <v>6716</v>
      </c>
      <c r="D3969" s="307">
        <v>2806374.25</v>
      </c>
    </row>
    <row r="3970" spans="1:4" ht="18" customHeight="1">
      <c r="A3970" s="305" t="s">
        <v>17723</v>
      </c>
      <c r="B3970" s="306" t="s">
        <v>8873</v>
      </c>
      <c r="C3970" s="305" t="s">
        <v>6716</v>
      </c>
      <c r="D3970" s="307">
        <v>2817517.25</v>
      </c>
    </row>
    <row r="3971" spans="1:4" ht="18" customHeight="1">
      <c r="A3971" s="305" t="s">
        <v>17724</v>
      </c>
      <c r="B3971" s="306" t="s">
        <v>8874</v>
      </c>
      <c r="C3971" s="305" t="s">
        <v>6716</v>
      </c>
      <c r="D3971" s="307">
        <v>2495808.62</v>
      </c>
    </row>
    <row r="3972" spans="1:4" ht="18" customHeight="1">
      <c r="A3972" s="305" t="s">
        <v>17725</v>
      </c>
      <c r="B3972" s="306" t="s">
        <v>8875</v>
      </c>
      <c r="C3972" s="305" t="s">
        <v>6716</v>
      </c>
      <c r="D3972" s="307">
        <v>2389580.75</v>
      </c>
    </row>
    <row r="3973" spans="1:4" ht="18" customHeight="1">
      <c r="A3973" s="305" t="s">
        <v>17726</v>
      </c>
      <c r="B3973" s="306" t="s">
        <v>8876</v>
      </c>
      <c r="C3973" s="305" t="s">
        <v>6716</v>
      </c>
      <c r="D3973" s="307">
        <v>2534590.11</v>
      </c>
    </row>
    <row r="3974" spans="1:4" ht="18" customHeight="1">
      <c r="A3974" s="305" t="s">
        <v>17727</v>
      </c>
      <c r="B3974" s="306" t="s">
        <v>8877</v>
      </c>
      <c r="C3974" s="305" t="s">
        <v>6716</v>
      </c>
      <c r="D3974" s="307">
        <v>2423073.0099999998</v>
      </c>
    </row>
    <row r="3975" spans="1:4" ht="18" customHeight="1">
      <c r="A3975" s="305" t="s">
        <v>17728</v>
      </c>
      <c r="B3975" s="306" t="s">
        <v>8878</v>
      </c>
      <c r="C3975" s="305" t="s">
        <v>6716</v>
      </c>
      <c r="D3975" s="307">
        <v>3744314.22</v>
      </c>
    </row>
    <row r="3976" spans="1:4" ht="18" customHeight="1">
      <c r="A3976" s="305" t="s">
        <v>17729</v>
      </c>
      <c r="B3976" s="306" t="s">
        <v>8879</v>
      </c>
      <c r="C3976" s="305" t="s">
        <v>6716</v>
      </c>
      <c r="D3976" s="307">
        <v>3802520.82</v>
      </c>
    </row>
    <row r="3977" spans="1:4" ht="18" customHeight="1">
      <c r="A3977" s="305" t="s">
        <v>17730</v>
      </c>
      <c r="B3977" s="306" t="s">
        <v>8880</v>
      </c>
      <c r="C3977" s="305" t="s">
        <v>6716</v>
      </c>
      <c r="D3977" s="307">
        <v>2152528.21</v>
      </c>
    </row>
    <row r="3978" spans="1:4" ht="18" customHeight="1">
      <c r="A3978" s="305" t="s">
        <v>17731</v>
      </c>
      <c r="B3978" s="306" t="s">
        <v>8881</v>
      </c>
      <c r="C3978" s="305" t="s">
        <v>6716</v>
      </c>
      <c r="D3978" s="307">
        <v>2158471.39</v>
      </c>
    </row>
    <row r="3979" spans="1:4" ht="18" customHeight="1">
      <c r="A3979" s="305" t="s">
        <v>17732</v>
      </c>
      <c r="B3979" s="306" t="s">
        <v>8882</v>
      </c>
      <c r="C3979" s="305" t="s">
        <v>6716</v>
      </c>
      <c r="D3979" s="307">
        <v>3227122.19</v>
      </c>
    </row>
    <row r="3980" spans="1:4" ht="18" customHeight="1">
      <c r="A3980" s="305" t="s">
        <v>17733</v>
      </c>
      <c r="B3980" s="306" t="s">
        <v>8883</v>
      </c>
      <c r="C3980" s="305" t="s">
        <v>6716</v>
      </c>
      <c r="D3980" s="307">
        <v>3236311.38</v>
      </c>
    </row>
    <row r="3981" spans="1:4" ht="18" customHeight="1">
      <c r="A3981" s="305" t="s">
        <v>17734</v>
      </c>
      <c r="B3981" s="306" t="s">
        <v>8884</v>
      </c>
      <c r="C3981" s="305" t="s">
        <v>6716</v>
      </c>
      <c r="D3981" s="307">
        <v>2678388</v>
      </c>
    </row>
    <row r="3982" spans="1:4" ht="18" customHeight="1">
      <c r="A3982" s="305" t="s">
        <v>17735</v>
      </c>
      <c r="B3982" s="306" t="s">
        <v>8885</v>
      </c>
      <c r="C3982" s="305" t="s">
        <v>6716</v>
      </c>
      <c r="D3982" s="307">
        <v>2712148.25</v>
      </c>
    </row>
    <row r="3983" spans="1:4" ht="18" customHeight="1">
      <c r="A3983" s="305" t="s">
        <v>17736</v>
      </c>
      <c r="B3983" s="306" t="s">
        <v>8886</v>
      </c>
      <c r="C3983" s="305" t="s">
        <v>6716</v>
      </c>
      <c r="D3983" s="307">
        <v>4017584.42</v>
      </c>
    </row>
    <row r="3984" spans="1:4" ht="18" customHeight="1">
      <c r="A3984" s="305" t="s">
        <v>17737</v>
      </c>
      <c r="B3984" s="306" t="s">
        <v>8887</v>
      </c>
      <c r="C3984" s="305" t="s">
        <v>6716</v>
      </c>
      <c r="D3984" s="307">
        <v>4068225.04</v>
      </c>
    </row>
    <row r="3985" spans="1:4" ht="18" customHeight="1">
      <c r="A3985" s="305" t="s">
        <v>17738</v>
      </c>
      <c r="B3985" s="306" t="s">
        <v>8888</v>
      </c>
      <c r="C3985" s="305" t="s">
        <v>2352</v>
      </c>
      <c r="D3985" s="307">
        <v>111832.38</v>
      </c>
    </row>
    <row r="3986" spans="1:4" ht="18" customHeight="1">
      <c r="A3986" s="305" t="s">
        <v>17739</v>
      </c>
      <c r="B3986" s="306" t="s">
        <v>8889</v>
      </c>
      <c r="C3986" s="305" t="s">
        <v>6716</v>
      </c>
      <c r="D3986" s="307">
        <v>2033959.71</v>
      </c>
    </row>
    <row r="3987" spans="1:4" ht="18" customHeight="1">
      <c r="A3987" s="305" t="s">
        <v>17740</v>
      </c>
      <c r="B3987" s="306" t="s">
        <v>8890</v>
      </c>
      <c r="C3987" s="305" t="s">
        <v>6716</v>
      </c>
      <c r="D3987" s="307">
        <v>2041388.3</v>
      </c>
    </row>
    <row r="3988" spans="1:4" ht="18" customHeight="1">
      <c r="A3988" s="305" t="s">
        <v>17741</v>
      </c>
      <c r="B3988" s="306" t="s">
        <v>8891</v>
      </c>
      <c r="C3988" s="305" t="s">
        <v>6716</v>
      </c>
      <c r="D3988" s="307">
        <v>3050857.22</v>
      </c>
    </row>
    <row r="3989" spans="1:4" ht="18" customHeight="1">
      <c r="A3989" s="305" t="s">
        <v>17742</v>
      </c>
      <c r="B3989" s="306" t="s">
        <v>8892</v>
      </c>
      <c r="C3989" s="305" t="s">
        <v>6716</v>
      </c>
      <c r="D3989" s="307">
        <v>3061999.96</v>
      </c>
    </row>
    <row r="3990" spans="1:4" ht="18" customHeight="1">
      <c r="A3990" s="305" t="s">
        <v>17743</v>
      </c>
      <c r="B3990" s="306" t="s">
        <v>8893</v>
      </c>
      <c r="C3990" s="305" t="s">
        <v>6716</v>
      </c>
      <c r="D3990" s="307">
        <v>2577465.33</v>
      </c>
    </row>
    <row r="3991" spans="1:4" ht="18" customHeight="1">
      <c r="A3991" s="305" t="s">
        <v>17744</v>
      </c>
      <c r="B3991" s="306" t="s">
        <v>8894</v>
      </c>
      <c r="C3991" s="305" t="s">
        <v>6716</v>
      </c>
      <c r="D3991" s="307">
        <v>2560173.5299999998</v>
      </c>
    </row>
    <row r="3992" spans="1:4" ht="18" customHeight="1">
      <c r="A3992" s="305" t="s">
        <v>17745</v>
      </c>
      <c r="B3992" s="306" t="s">
        <v>8895</v>
      </c>
      <c r="C3992" s="305" t="s">
        <v>6716</v>
      </c>
      <c r="D3992" s="307">
        <v>2612199.83</v>
      </c>
    </row>
    <row r="3993" spans="1:4" ht="18" customHeight="1">
      <c r="A3993" s="305" t="s">
        <v>17746</v>
      </c>
      <c r="B3993" s="306" t="s">
        <v>8896</v>
      </c>
      <c r="C3993" s="305" t="s">
        <v>6716</v>
      </c>
      <c r="D3993" s="307">
        <v>2594046.9300000002</v>
      </c>
    </row>
    <row r="3994" spans="1:4" ht="18" customHeight="1">
      <c r="A3994" s="305" t="s">
        <v>17747</v>
      </c>
      <c r="B3994" s="306" t="s">
        <v>8897</v>
      </c>
      <c r="C3994" s="305" t="s">
        <v>6716</v>
      </c>
      <c r="D3994" s="307">
        <v>3866797.69</v>
      </c>
    </row>
    <row r="3995" spans="1:4" ht="18" customHeight="1">
      <c r="A3995" s="305" t="s">
        <v>17748</v>
      </c>
      <c r="B3995" s="306" t="s">
        <v>8898</v>
      </c>
      <c r="C3995" s="305" t="s">
        <v>6716</v>
      </c>
      <c r="D3995" s="307">
        <v>3918933.8</v>
      </c>
    </row>
    <row r="3996" spans="1:4" ht="18" customHeight="1">
      <c r="A3996" s="305" t="s">
        <v>17749</v>
      </c>
      <c r="B3996" s="306" t="s">
        <v>8899</v>
      </c>
      <c r="C3996" s="305" t="s">
        <v>2352</v>
      </c>
      <c r="D3996" s="307">
        <v>223913.61</v>
      </c>
    </row>
    <row r="3997" spans="1:4" ht="18" customHeight="1">
      <c r="A3997" s="305" t="s">
        <v>17750</v>
      </c>
      <c r="B3997" s="306" t="s">
        <v>8900</v>
      </c>
      <c r="C3997" s="305" t="s">
        <v>6716</v>
      </c>
      <c r="D3997" s="307">
        <v>2027826.36</v>
      </c>
    </row>
    <row r="3998" spans="1:4" ht="18" customHeight="1">
      <c r="A3998" s="305" t="s">
        <v>17751</v>
      </c>
      <c r="B3998" s="306" t="s">
        <v>8901</v>
      </c>
      <c r="C3998" s="305" t="s">
        <v>6716</v>
      </c>
      <c r="D3998" s="307">
        <v>2035255.04</v>
      </c>
    </row>
    <row r="3999" spans="1:4" ht="18" customHeight="1">
      <c r="A3999" s="305" t="s">
        <v>17752</v>
      </c>
      <c r="B3999" s="306" t="s">
        <v>8902</v>
      </c>
      <c r="C3999" s="305" t="s">
        <v>6716</v>
      </c>
      <c r="D3999" s="307">
        <v>3041658.81</v>
      </c>
    </row>
    <row r="4000" spans="1:4" ht="18" customHeight="1">
      <c r="A4000" s="305" t="s">
        <v>17753</v>
      </c>
      <c r="B4000" s="306" t="s">
        <v>8903</v>
      </c>
      <c r="C4000" s="305" t="s">
        <v>6716</v>
      </c>
      <c r="D4000" s="307">
        <v>3052801.82</v>
      </c>
    </row>
    <row r="4001" spans="1:4" ht="18" customHeight="1">
      <c r="A4001" s="305" t="s">
        <v>17754</v>
      </c>
      <c r="B4001" s="306" t="s">
        <v>8904</v>
      </c>
      <c r="C4001" s="305" t="s">
        <v>6716</v>
      </c>
      <c r="D4001" s="307">
        <v>2571383.77</v>
      </c>
    </row>
    <row r="4002" spans="1:4" ht="18" customHeight="1">
      <c r="A4002" s="305" t="s">
        <v>17755</v>
      </c>
      <c r="B4002" s="306" t="s">
        <v>8905</v>
      </c>
      <c r="C4002" s="305" t="s">
        <v>6716</v>
      </c>
      <c r="D4002" s="307">
        <v>2554091.9700000002</v>
      </c>
    </row>
    <row r="4003" spans="1:4" ht="18" customHeight="1">
      <c r="A4003" s="305" t="s">
        <v>17756</v>
      </c>
      <c r="B4003" s="306" t="s">
        <v>8906</v>
      </c>
      <c r="C4003" s="305" t="s">
        <v>6716</v>
      </c>
      <c r="D4003" s="307">
        <v>2606118.27</v>
      </c>
    </row>
    <row r="4004" spans="1:4" ht="18" customHeight="1">
      <c r="A4004" s="305" t="s">
        <v>17757</v>
      </c>
      <c r="B4004" s="306" t="s">
        <v>8907</v>
      </c>
      <c r="C4004" s="305" t="s">
        <v>6716</v>
      </c>
      <c r="D4004" s="307">
        <v>2587965.37</v>
      </c>
    </row>
    <row r="4005" spans="1:4" ht="18" customHeight="1">
      <c r="A4005" s="305" t="s">
        <v>17758</v>
      </c>
      <c r="B4005" s="306" t="s">
        <v>8908</v>
      </c>
      <c r="C4005" s="305" t="s">
        <v>6716</v>
      </c>
      <c r="D4005" s="307">
        <v>3857677.03</v>
      </c>
    </row>
    <row r="4006" spans="1:4" ht="18" customHeight="1">
      <c r="A4006" s="305" t="s">
        <v>17759</v>
      </c>
      <c r="B4006" s="306" t="s">
        <v>8909</v>
      </c>
      <c r="C4006" s="305" t="s">
        <v>6716</v>
      </c>
      <c r="D4006" s="307">
        <v>3909813.14</v>
      </c>
    </row>
    <row r="4007" spans="1:4" ht="18" customHeight="1">
      <c r="A4007" s="305" t="s">
        <v>17760</v>
      </c>
      <c r="B4007" s="306" t="s">
        <v>8910</v>
      </c>
      <c r="C4007" s="305" t="s">
        <v>3704</v>
      </c>
      <c r="D4007" s="307">
        <v>401.42</v>
      </c>
    </row>
    <row r="4008" spans="1:4" ht="18" customHeight="1">
      <c r="A4008" s="305" t="s">
        <v>17761</v>
      </c>
      <c r="B4008" s="306" t="s">
        <v>8911</v>
      </c>
      <c r="C4008" s="305" t="s">
        <v>3704</v>
      </c>
      <c r="D4008" s="307">
        <v>654.67999999999995</v>
      </c>
    </row>
    <row r="4009" spans="1:4" ht="18" customHeight="1">
      <c r="A4009" s="305" t="s">
        <v>17762</v>
      </c>
      <c r="B4009" s="306" t="s">
        <v>8912</v>
      </c>
      <c r="C4009" s="305" t="s">
        <v>3704</v>
      </c>
      <c r="D4009" s="307">
        <v>30.34</v>
      </c>
    </row>
    <row r="4010" spans="1:4" ht="18" customHeight="1">
      <c r="A4010" s="305" t="s">
        <v>17763</v>
      </c>
      <c r="B4010" s="306" t="s">
        <v>8913</v>
      </c>
      <c r="C4010" s="305" t="s">
        <v>3704</v>
      </c>
      <c r="D4010" s="307">
        <v>20.04</v>
      </c>
    </row>
    <row r="4011" spans="1:4" ht="18" customHeight="1">
      <c r="A4011" s="305" t="s">
        <v>17764</v>
      </c>
      <c r="B4011" s="306" t="s">
        <v>8914</v>
      </c>
      <c r="C4011" s="305" t="s">
        <v>3704</v>
      </c>
      <c r="D4011" s="307">
        <v>14.62</v>
      </c>
    </row>
    <row r="4012" spans="1:4" ht="18" customHeight="1">
      <c r="A4012" s="305" t="s">
        <v>17765</v>
      </c>
      <c r="B4012" s="306" t="s">
        <v>8915</v>
      </c>
      <c r="C4012" s="305" t="s">
        <v>3704</v>
      </c>
      <c r="D4012" s="307">
        <v>11.04</v>
      </c>
    </row>
    <row r="4013" spans="1:4" ht="18" customHeight="1">
      <c r="A4013" s="305" t="s">
        <v>17766</v>
      </c>
      <c r="B4013" s="306" t="s">
        <v>8916</v>
      </c>
      <c r="C4013" s="305" t="s">
        <v>3704</v>
      </c>
      <c r="D4013" s="307">
        <v>29.12</v>
      </c>
    </row>
    <row r="4014" spans="1:4" ht="18" customHeight="1">
      <c r="A4014" s="305" t="s">
        <v>17767</v>
      </c>
      <c r="B4014" s="306" t="s">
        <v>8917</v>
      </c>
      <c r="C4014" s="305" t="s">
        <v>3704</v>
      </c>
      <c r="D4014" s="307">
        <v>16.5</v>
      </c>
    </row>
    <row r="4015" spans="1:4" ht="18" customHeight="1">
      <c r="A4015" s="305" t="s">
        <v>17768</v>
      </c>
      <c r="B4015" s="306" t="s">
        <v>8918</v>
      </c>
      <c r="C4015" s="305" t="s">
        <v>3704</v>
      </c>
      <c r="D4015" s="307">
        <v>20.39</v>
      </c>
    </row>
    <row r="4016" spans="1:4" ht="18" customHeight="1">
      <c r="A4016" s="305" t="s">
        <v>17769</v>
      </c>
      <c r="B4016" s="306" t="s">
        <v>8919</v>
      </c>
      <c r="C4016" s="305" t="s">
        <v>3704</v>
      </c>
      <c r="D4016" s="307">
        <v>16.11</v>
      </c>
    </row>
    <row r="4017" spans="1:4" ht="18" customHeight="1">
      <c r="A4017" s="305" t="s">
        <v>17770</v>
      </c>
      <c r="B4017" s="306" t="s">
        <v>8920</v>
      </c>
      <c r="C4017" s="305" t="s">
        <v>3704</v>
      </c>
      <c r="D4017" s="307">
        <v>12.01</v>
      </c>
    </row>
    <row r="4018" spans="1:4" ht="18" customHeight="1">
      <c r="A4018" s="305" t="s">
        <v>17771</v>
      </c>
      <c r="B4018" s="306" t="s">
        <v>8921</v>
      </c>
      <c r="C4018" s="305" t="s">
        <v>3704</v>
      </c>
      <c r="D4018" s="307">
        <v>43.68</v>
      </c>
    </row>
    <row r="4019" spans="1:4" ht="18" customHeight="1">
      <c r="A4019" s="305" t="s">
        <v>17772</v>
      </c>
      <c r="B4019" s="306" t="s">
        <v>8922</v>
      </c>
      <c r="C4019" s="305" t="s">
        <v>3704</v>
      </c>
      <c r="D4019" s="307">
        <v>11.3</v>
      </c>
    </row>
    <row r="4020" spans="1:4" ht="18" customHeight="1">
      <c r="A4020" s="305" t="s">
        <v>17773</v>
      </c>
      <c r="B4020" s="306" t="s">
        <v>8923</v>
      </c>
      <c r="C4020" s="305" t="s">
        <v>3704</v>
      </c>
      <c r="D4020" s="307">
        <v>112.71</v>
      </c>
    </row>
    <row r="4021" spans="1:4" ht="18" customHeight="1">
      <c r="A4021" s="305" t="s">
        <v>17774</v>
      </c>
      <c r="B4021" s="306" t="s">
        <v>8924</v>
      </c>
      <c r="C4021" s="305" t="s">
        <v>3704</v>
      </c>
      <c r="D4021" s="307">
        <v>106.69</v>
      </c>
    </row>
    <row r="4022" spans="1:4" ht="18" customHeight="1">
      <c r="A4022" s="305" t="s">
        <v>17775</v>
      </c>
      <c r="B4022" s="306" t="s">
        <v>8925</v>
      </c>
      <c r="C4022" s="305" t="s">
        <v>3704</v>
      </c>
      <c r="D4022" s="307">
        <v>131.87</v>
      </c>
    </row>
    <row r="4023" spans="1:4" ht="18" customHeight="1">
      <c r="A4023" s="305" t="s">
        <v>17776</v>
      </c>
      <c r="B4023" s="306" t="s">
        <v>8926</v>
      </c>
      <c r="C4023" s="305" t="s">
        <v>3704</v>
      </c>
      <c r="D4023" s="307">
        <v>86.47</v>
      </c>
    </row>
    <row r="4024" spans="1:4" ht="18" customHeight="1">
      <c r="A4024" s="305" t="s">
        <v>17777</v>
      </c>
      <c r="B4024" s="306" t="s">
        <v>8927</v>
      </c>
      <c r="C4024" s="305" t="s">
        <v>3704</v>
      </c>
      <c r="D4024" s="307">
        <v>72.64</v>
      </c>
    </row>
    <row r="4025" spans="1:4" ht="18" customHeight="1">
      <c r="A4025" s="305" t="s">
        <v>17778</v>
      </c>
      <c r="B4025" s="306" t="s">
        <v>8928</v>
      </c>
      <c r="C4025" s="305" t="s">
        <v>3704</v>
      </c>
      <c r="D4025" s="307">
        <v>141.30000000000001</v>
      </c>
    </row>
    <row r="4026" spans="1:4" ht="18" customHeight="1">
      <c r="A4026" s="305" t="s">
        <v>17779</v>
      </c>
      <c r="B4026" s="306" t="s">
        <v>8929</v>
      </c>
      <c r="C4026" s="305" t="s">
        <v>3704</v>
      </c>
      <c r="D4026" s="307">
        <v>91.42</v>
      </c>
    </row>
    <row r="4027" spans="1:4" ht="18" customHeight="1">
      <c r="A4027" s="305" t="s">
        <v>17780</v>
      </c>
      <c r="B4027" s="306" t="s">
        <v>8930</v>
      </c>
      <c r="C4027" s="305" t="s">
        <v>3704</v>
      </c>
      <c r="D4027" s="307">
        <v>76.11</v>
      </c>
    </row>
    <row r="4028" spans="1:4" ht="18" customHeight="1">
      <c r="A4028" s="305" t="s">
        <v>17781</v>
      </c>
      <c r="B4028" s="306" t="s">
        <v>8931</v>
      </c>
      <c r="C4028" s="305" t="s">
        <v>3704</v>
      </c>
      <c r="D4028" s="307">
        <v>149.83000000000001</v>
      </c>
    </row>
    <row r="4029" spans="1:4" ht="18" customHeight="1">
      <c r="A4029" s="305" t="s">
        <v>17782</v>
      </c>
      <c r="B4029" s="306" t="s">
        <v>8932</v>
      </c>
      <c r="C4029" s="305" t="s">
        <v>3704</v>
      </c>
      <c r="D4029" s="307">
        <v>95.9</v>
      </c>
    </row>
    <row r="4030" spans="1:4" ht="18" customHeight="1">
      <c r="A4030" s="305" t="s">
        <v>17783</v>
      </c>
      <c r="B4030" s="306" t="s">
        <v>8933</v>
      </c>
      <c r="C4030" s="305" t="s">
        <v>3704</v>
      </c>
      <c r="D4030" s="307">
        <v>79.239999999999995</v>
      </c>
    </row>
    <row r="4031" spans="1:4" ht="18" customHeight="1">
      <c r="A4031" s="305" t="s">
        <v>17784</v>
      </c>
      <c r="B4031" s="306" t="s">
        <v>8934</v>
      </c>
      <c r="C4031" s="305" t="s">
        <v>3704</v>
      </c>
      <c r="D4031" s="307">
        <v>121.31</v>
      </c>
    </row>
    <row r="4032" spans="1:4" ht="18" customHeight="1">
      <c r="A4032" s="305" t="s">
        <v>17785</v>
      </c>
      <c r="B4032" s="306" t="s">
        <v>8935</v>
      </c>
      <c r="C4032" s="305" t="s">
        <v>3704</v>
      </c>
      <c r="D4032" s="307">
        <v>80.959999999999994</v>
      </c>
    </row>
    <row r="4033" spans="1:4" ht="18" customHeight="1">
      <c r="A4033" s="305" t="s">
        <v>17786</v>
      </c>
      <c r="B4033" s="306" t="s">
        <v>8936</v>
      </c>
      <c r="C4033" s="305" t="s">
        <v>3704</v>
      </c>
      <c r="D4033" s="307">
        <v>68.819999999999993</v>
      </c>
    </row>
    <row r="4034" spans="1:4" ht="18" customHeight="1">
      <c r="A4034" s="305" t="s">
        <v>17787</v>
      </c>
      <c r="B4034" s="306" t="s">
        <v>8937</v>
      </c>
      <c r="C4034" s="305" t="s">
        <v>3704</v>
      </c>
      <c r="D4034" s="307">
        <v>128.27000000000001</v>
      </c>
    </row>
    <row r="4035" spans="1:4" ht="18" customHeight="1">
      <c r="A4035" s="305" t="s">
        <v>17788</v>
      </c>
      <c r="B4035" s="306" t="s">
        <v>8938</v>
      </c>
      <c r="C4035" s="305" t="s">
        <v>3704</v>
      </c>
      <c r="D4035" s="307">
        <v>84.62</v>
      </c>
    </row>
    <row r="4036" spans="1:4" ht="18" customHeight="1">
      <c r="A4036" s="305" t="s">
        <v>17789</v>
      </c>
      <c r="B4036" s="306" t="s">
        <v>8939</v>
      </c>
      <c r="C4036" s="305" t="s">
        <v>3704</v>
      </c>
      <c r="D4036" s="307">
        <v>71.38</v>
      </c>
    </row>
    <row r="4037" spans="1:4" ht="18" customHeight="1">
      <c r="A4037" s="305" t="s">
        <v>17790</v>
      </c>
      <c r="B4037" s="306" t="s">
        <v>8940</v>
      </c>
      <c r="C4037" s="305" t="s">
        <v>3704</v>
      </c>
      <c r="D4037" s="307">
        <v>130.87</v>
      </c>
    </row>
    <row r="4038" spans="1:4" ht="9" customHeight="1">
      <c r="A4038" s="305" t="s">
        <v>17791</v>
      </c>
      <c r="B4038" s="306" t="s">
        <v>8941</v>
      </c>
      <c r="C4038" s="305" t="s">
        <v>3704</v>
      </c>
      <c r="D4038" s="307">
        <v>85.98</v>
      </c>
    </row>
    <row r="4039" spans="1:4" ht="9" customHeight="1">
      <c r="A4039" s="305" t="s">
        <v>17792</v>
      </c>
      <c r="B4039" s="306" t="s">
        <v>8942</v>
      </c>
      <c r="C4039" s="305" t="s">
        <v>3704</v>
      </c>
      <c r="D4039" s="307">
        <v>72.33</v>
      </c>
    </row>
    <row r="4040" spans="1:4" ht="9" customHeight="1">
      <c r="A4040" s="305" t="s">
        <v>17793</v>
      </c>
      <c r="B4040" s="306" t="s">
        <v>8943</v>
      </c>
      <c r="C4040" s="305" t="s">
        <v>3704</v>
      </c>
      <c r="D4040" s="307">
        <v>153.97</v>
      </c>
    </row>
    <row r="4041" spans="1:4" ht="9" customHeight="1">
      <c r="A4041" s="305" t="s">
        <v>17794</v>
      </c>
      <c r="B4041" s="306" t="s">
        <v>8944</v>
      </c>
      <c r="C4041" s="305" t="s">
        <v>3704</v>
      </c>
      <c r="D4041" s="307">
        <v>105.52</v>
      </c>
    </row>
    <row r="4042" spans="1:4" ht="18" customHeight="1">
      <c r="A4042" s="305" t="s">
        <v>17795</v>
      </c>
      <c r="B4042" s="306" t="s">
        <v>8945</v>
      </c>
      <c r="C4042" s="305" t="s">
        <v>3704</v>
      </c>
      <c r="D4042" s="307">
        <v>90.96</v>
      </c>
    </row>
    <row r="4043" spans="1:4" ht="9" customHeight="1">
      <c r="A4043" s="305" t="s">
        <v>17796</v>
      </c>
      <c r="B4043" s="306" t="s">
        <v>8946</v>
      </c>
      <c r="C4043" s="305" t="s">
        <v>3704</v>
      </c>
      <c r="D4043" s="307">
        <v>68.13</v>
      </c>
    </row>
    <row r="4044" spans="1:4" ht="18" customHeight="1">
      <c r="A4044" s="305" t="s">
        <v>17797</v>
      </c>
      <c r="B4044" s="306" t="s">
        <v>8947</v>
      </c>
      <c r="C4044" s="305" t="s">
        <v>3704</v>
      </c>
      <c r="D4044" s="307">
        <v>35.619999999999997</v>
      </c>
    </row>
    <row r="4045" spans="1:4" ht="9" customHeight="1">
      <c r="A4045" s="305" t="s">
        <v>17798</v>
      </c>
      <c r="B4045" s="306" t="s">
        <v>8948</v>
      </c>
      <c r="C4045" s="305" t="s">
        <v>3704</v>
      </c>
      <c r="D4045" s="307">
        <v>114.13</v>
      </c>
    </row>
    <row r="4046" spans="1:4" ht="9" customHeight="1">
      <c r="A4046" s="305" t="s">
        <v>17799</v>
      </c>
      <c r="B4046" s="306" t="s">
        <v>8949</v>
      </c>
      <c r="C4046" s="305" t="s">
        <v>36</v>
      </c>
      <c r="D4046" s="307">
        <v>5.0199999999999996</v>
      </c>
    </row>
    <row r="4047" spans="1:4" ht="18" customHeight="1">
      <c r="A4047" s="305" t="s">
        <v>17800</v>
      </c>
      <c r="B4047" s="306" t="s">
        <v>8950</v>
      </c>
      <c r="C4047" s="305" t="s">
        <v>36</v>
      </c>
      <c r="D4047" s="307">
        <v>3.65</v>
      </c>
    </row>
    <row r="4048" spans="1:4" ht="18" customHeight="1">
      <c r="A4048" s="305" t="s">
        <v>17801</v>
      </c>
      <c r="B4048" s="306" t="s">
        <v>8951</v>
      </c>
      <c r="C4048" s="305" t="s">
        <v>36</v>
      </c>
      <c r="D4048" s="307">
        <v>4.1100000000000003</v>
      </c>
    </row>
    <row r="4049" spans="1:4" ht="9" customHeight="1">
      <c r="A4049" s="305" t="s">
        <v>17802</v>
      </c>
      <c r="B4049" s="306" t="s">
        <v>8952</v>
      </c>
      <c r="C4049" s="305" t="s">
        <v>5115</v>
      </c>
      <c r="D4049" s="307">
        <v>900.22</v>
      </c>
    </row>
    <row r="4050" spans="1:4" ht="9" customHeight="1">
      <c r="A4050" s="305" t="s">
        <v>17803</v>
      </c>
      <c r="B4050" s="306" t="s">
        <v>8953</v>
      </c>
      <c r="C4050" s="305" t="s">
        <v>5115</v>
      </c>
      <c r="D4050" s="307">
        <v>834.92</v>
      </c>
    </row>
    <row r="4051" spans="1:4" ht="18" customHeight="1">
      <c r="A4051" s="305" t="s">
        <v>17804</v>
      </c>
      <c r="B4051" s="306" t="s">
        <v>8954</v>
      </c>
      <c r="C4051" s="305" t="s">
        <v>5115</v>
      </c>
      <c r="D4051" s="307">
        <v>761.18</v>
      </c>
    </row>
    <row r="4052" spans="1:4" ht="9" customHeight="1">
      <c r="A4052" s="305" t="s">
        <v>17805</v>
      </c>
      <c r="B4052" s="306" t="s">
        <v>8955</v>
      </c>
      <c r="C4052" s="305" t="s">
        <v>5115</v>
      </c>
      <c r="D4052" s="307">
        <v>695.88</v>
      </c>
    </row>
    <row r="4053" spans="1:4" ht="9" customHeight="1">
      <c r="A4053" s="305" t="s">
        <v>17806</v>
      </c>
      <c r="B4053" s="306" t="s">
        <v>8956</v>
      </c>
      <c r="C4053" s="305" t="s">
        <v>5115</v>
      </c>
      <c r="D4053" s="307">
        <v>686.08</v>
      </c>
    </row>
    <row r="4054" spans="1:4" ht="9" customHeight="1">
      <c r="A4054" s="305" t="s">
        <v>17807</v>
      </c>
      <c r="B4054" s="306" t="s">
        <v>8957</v>
      </c>
      <c r="C4054" s="305" t="s">
        <v>5115</v>
      </c>
      <c r="D4054" s="307">
        <v>620.79</v>
      </c>
    </row>
    <row r="4055" spans="1:4" ht="9" customHeight="1">
      <c r="A4055" s="305" t="s">
        <v>17808</v>
      </c>
      <c r="B4055" s="306" t="s">
        <v>8958</v>
      </c>
      <c r="C4055" s="305" t="s">
        <v>5115</v>
      </c>
      <c r="D4055" s="307">
        <v>708.95</v>
      </c>
    </row>
    <row r="4056" spans="1:4" ht="9" customHeight="1">
      <c r="A4056" s="305" t="s">
        <v>17809</v>
      </c>
      <c r="B4056" s="306" t="s">
        <v>8959</v>
      </c>
      <c r="C4056" s="305" t="s">
        <v>5115</v>
      </c>
      <c r="D4056" s="307">
        <v>643.65</v>
      </c>
    </row>
    <row r="4057" spans="1:4" ht="9" customHeight="1">
      <c r="A4057" s="305" t="s">
        <v>17810</v>
      </c>
      <c r="B4057" s="306" t="s">
        <v>8960</v>
      </c>
      <c r="C4057" s="305" t="s">
        <v>3704</v>
      </c>
      <c r="D4057" s="307">
        <v>247.65</v>
      </c>
    </row>
    <row r="4058" spans="1:4" ht="9" customHeight="1">
      <c r="A4058" s="305" t="s">
        <v>17811</v>
      </c>
      <c r="B4058" s="306" t="s">
        <v>8961</v>
      </c>
      <c r="C4058" s="305" t="s">
        <v>3704</v>
      </c>
      <c r="D4058" s="307">
        <v>236.55</v>
      </c>
    </row>
    <row r="4059" spans="1:4" ht="9" customHeight="1">
      <c r="A4059" s="305" t="s">
        <v>17812</v>
      </c>
      <c r="B4059" s="306" t="s">
        <v>8962</v>
      </c>
      <c r="C4059" s="305" t="s">
        <v>3704</v>
      </c>
      <c r="D4059" s="307">
        <v>274.68</v>
      </c>
    </row>
    <row r="4060" spans="1:4" ht="9" customHeight="1">
      <c r="A4060" s="305" t="s">
        <v>17813</v>
      </c>
      <c r="B4060" s="306" t="s">
        <v>8963</v>
      </c>
      <c r="C4060" s="305" t="s">
        <v>3704</v>
      </c>
      <c r="D4060" s="307">
        <v>259.66000000000003</v>
      </c>
    </row>
    <row r="4061" spans="1:4" ht="9" customHeight="1">
      <c r="A4061" s="305" t="s">
        <v>17814</v>
      </c>
      <c r="B4061" s="306" t="s">
        <v>8964</v>
      </c>
      <c r="C4061" s="305" t="s">
        <v>3704</v>
      </c>
      <c r="D4061" s="307">
        <v>307.70999999999998</v>
      </c>
    </row>
    <row r="4062" spans="1:4" ht="9" customHeight="1">
      <c r="A4062" s="305" t="s">
        <v>17815</v>
      </c>
      <c r="B4062" s="306" t="s">
        <v>8965</v>
      </c>
      <c r="C4062" s="305" t="s">
        <v>3704</v>
      </c>
      <c r="D4062" s="307">
        <v>288.12</v>
      </c>
    </row>
    <row r="4063" spans="1:4" ht="9" customHeight="1">
      <c r="A4063" s="305" t="s">
        <v>17816</v>
      </c>
      <c r="B4063" s="306" t="s">
        <v>8966</v>
      </c>
      <c r="C4063" s="305" t="s">
        <v>5115</v>
      </c>
      <c r="D4063" s="307">
        <v>766.34</v>
      </c>
    </row>
    <row r="4064" spans="1:4" ht="9" customHeight="1">
      <c r="A4064" s="305" t="s">
        <v>17817</v>
      </c>
      <c r="B4064" s="306" t="s">
        <v>8967</v>
      </c>
      <c r="C4064" s="305" t="s">
        <v>5115</v>
      </c>
      <c r="D4064" s="307">
        <v>701.05</v>
      </c>
    </row>
    <row r="4065" spans="1:4" ht="9" customHeight="1">
      <c r="A4065" s="305" t="s">
        <v>17818</v>
      </c>
      <c r="B4065" s="306" t="s">
        <v>8968</v>
      </c>
      <c r="C4065" s="305" t="s">
        <v>5115</v>
      </c>
      <c r="D4065" s="307">
        <v>22.72</v>
      </c>
    </row>
    <row r="4066" spans="1:4" ht="9" customHeight="1">
      <c r="A4066" s="305" t="s">
        <v>17819</v>
      </c>
      <c r="B4066" s="306" t="s">
        <v>8969</v>
      </c>
      <c r="C4066" s="305" t="s">
        <v>5115</v>
      </c>
      <c r="D4066" s="307">
        <v>23.57</v>
      </c>
    </row>
    <row r="4067" spans="1:4" ht="9" customHeight="1">
      <c r="A4067" s="305" t="s">
        <v>17820</v>
      </c>
      <c r="B4067" s="306" t="s">
        <v>8970</v>
      </c>
      <c r="C4067" s="305" t="s">
        <v>5115</v>
      </c>
      <c r="D4067" s="307">
        <v>23.7</v>
      </c>
    </row>
    <row r="4068" spans="1:4" ht="9" customHeight="1">
      <c r="A4068" s="305" t="s">
        <v>17821</v>
      </c>
      <c r="B4068" s="306" t="s">
        <v>8971</v>
      </c>
      <c r="C4068" s="305" t="s">
        <v>5115</v>
      </c>
      <c r="D4068" s="307">
        <v>23.82</v>
      </c>
    </row>
    <row r="4069" spans="1:4" ht="9" customHeight="1">
      <c r="A4069" s="305" t="s">
        <v>17822</v>
      </c>
      <c r="B4069" s="306" t="s">
        <v>8972</v>
      </c>
      <c r="C4069" s="305" t="s">
        <v>5115</v>
      </c>
      <c r="D4069" s="307">
        <v>24.06</v>
      </c>
    </row>
    <row r="4070" spans="1:4" ht="9" customHeight="1">
      <c r="A4070" s="305" t="s">
        <v>17823</v>
      </c>
      <c r="B4070" s="306" t="s">
        <v>8973</v>
      </c>
      <c r="C4070" s="305" t="s">
        <v>5115</v>
      </c>
      <c r="D4070" s="307">
        <v>24.3</v>
      </c>
    </row>
    <row r="4071" spans="1:4" ht="9" customHeight="1">
      <c r="A4071" s="305" t="s">
        <v>17824</v>
      </c>
      <c r="B4071" s="306" t="s">
        <v>8974</v>
      </c>
      <c r="C4071" s="305" t="s">
        <v>5115</v>
      </c>
      <c r="D4071" s="307">
        <v>24.42</v>
      </c>
    </row>
    <row r="4072" spans="1:4" ht="9" customHeight="1">
      <c r="A4072" s="305" t="s">
        <v>17825</v>
      </c>
      <c r="B4072" s="306" t="s">
        <v>8975</v>
      </c>
      <c r="C4072" s="305" t="s">
        <v>5115</v>
      </c>
      <c r="D4072" s="307">
        <v>24.55</v>
      </c>
    </row>
    <row r="4073" spans="1:4" ht="9" customHeight="1">
      <c r="A4073" s="305" t="s">
        <v>17826</v>
      </c>
      <c r="B4073" s="306" t="s">
        <v>8976</v>
      </c>
      <c r="C4073" s="305" t="s">
        <v>5115</v>
      </c>
      <c r="D4073" s="307">
        <v>22.97</v>
      </c>
    </row>
    <row r="4074" spans="1:4" ht="9" customHeight="1">
      <c r="A4074" s="305" t="s">
        <v>17827</v>
      </c>
      <c r="B4074" s="306" t="s">
        <v>8977</v>
      </c>
      <c r="C4074" s="305" t="s">
        <v>5115</v>
      </c>
      <c r="D4074" s="307">
        <v>23.21</v>
      </c>
    </row>
    <row r="4075" spans="1:4" ht="9" customHeight="1">
      <c r="A4075" s="305" t="s">
        <v>17828</v>
      </c>
      <c r="B4075" s="306" t="s">
        <v>8978</v>
      </c>
      <c r="C4075" s="305" t="s">
        <v>5115</v>
      </c>
      <c r="D4075" s="307">
        <v>23.33</v>
      </c>
    </row>
    <row r="4076" spans="1:4" ht="9" customHeight="1">
      <c r="A4076" s="305" t="s">
        <v>17829</v>
      </c>
      <c r="B4076" s="306" t="s">
        <v>11182</v>
      </c>
      <c r="C4076" s="305" t="s">
        <v>5115</v>
      </c>
      <c r="D4076" s="307">
        <v>51.94</v>
      </c>
    </row>
    <row r="4077" spans="1:4" ht="9" customHeight="1">
      <c r="A4077" s="305" t="s">
        <v>17830</v>
      </c>
      <c r="B4077" s="306" t="s">
        <v>11183</v>
      </c>
      <c r="C4077" s="305" t="s">
        <v>5115</v>
      </c>
      <c r="D4077" s="307">
        <v>52.81</v>
      </c>
    </row>
    <row r="4078" spans="1:4" ht="18" customHeight="1">
      <c r="A4078" s="305" t="s">
        <v>17831</v>
      </c>
      <c r="B4078" s="306" t="s">
        <v>11184</v>
      </c>
      <c r="C4078" s="305" t="s">
        <v>5115</v>
      </c>
      <c r="D4078" s="307">
        <v>53.51</v>
      </c>
    </row>
    <row r="4079" spans="1:4" ht="9" customHeight="1">
      <c r="A4079" s="305" t="s">
        <v>17832</v>
      </c>
      <c r="B4079" s="306" t="s">
        <v>11185</v>
      </c>
      <c r="C4079" s="305" t="s">
        <v>5115</v>
      </c>
      <c r="D4079" s="307">
        <v>54.38</v>
      </c>
    </row>
    <row r="4080" spans="1:4" ht="9" customHeight="1">
      <c r="A4080" s="305" t="s">
        <v>17833</v>
      </c>
      <c r="B4080" s="306" t="s">
        <v>11186</v>
      </c>
      <c r="C4080" s="305" t="s">
        <v>5115</v>
      </c>
      <c r="D4080" s="307">
        <v>55.25</v>
      </c>
    </row>
    <row r="4081" spans="1:4" ht="9" customHeight="1">
      <c r="A4081" s="305" t="s">
        <v>17834</v>
      </c>
      <c r="B4081" s="306" t="s">
        <v>11187</v>
      </c>
      <c r="C4081" s="305" t="s">
        <v>5115</v>
      </c>
      <c r="D4081" s="307">
        <v>56.64</v>
      </c>
    </row>
    <row r="4082" spans="1:4" ht="9" customHeight="1">
      <c r="A4082" s="305" t="s">
        <v>17835</v>
      </c>
      <c r="B4082" s="306" t="s">
        <v>11188</v>
      </c>
      <c r="C4082" s="305" t="s">
        <v>5115</v>
      </c>
      <c r="D4082" s="307">
        <v>60.9</v>
      </c>
    </row>
    <row r="4083" spans="1:4" ht="9" customHeight="1">
      <c r="A4083" s="305" t="s">
        <v>17836</v>
      </c>
      <c r="B4083" s="306" t="s">
        <v>11189</v>
      </c>
      <c r="C4083" s="305" t="s">
        <v>5115</v>
      </c>
      <c r="D4083" s="307">
        <v>62.06</v>
      </c>
    </row>
    <row r="4084" spans="1:4" ht="9" customHeight="1">
      <c r="A4084" s="305" t="s">
        <v>17837</v>
      </c>
      <c r="B4084" s="306" t="s">
        <v>11190</v>
      </c>
      <c r="C4084" s="305" t="s">
        <v>5115</v>
      </c>
      <c r="D4084" s="307">
        <v>47.39</v>
      </c>
    </row>
    <row r="4085" spans="1:4" ht="9" customHeight="1">
      <c r="A4085" s="305" t="s">
        <v>17838</v>
      </c>
      <c r="B4085" s="306" t="s">
        <v>11191</v>
      </c>
      <c r="C4085" s="305" t="s">
        <v>5115</v>
      </c>
      <c r="D4085" s="307">
        <v>47.86</v>
      </c>
    </row>
    <row r="4086" spans="1:4" ht="9" customHeight="1">
      <c r="A4086" s="305" t="s">
        <v>17839</v>
      </c>
      <c r="B4086" s="306" t="s">
        <v>11192</v>
      </c>
      <c r="C4086" s="305" t="s">
        <v>5115</v>
      </c>
      <c r="D4086" s="307">
        <v>48.44</v>
      </c>
    </row>
    <row r="4087" spans="1:4" ht="9" customHeight="1">
      <c r="A4087" s="305" t="s">
        <v>17840</v>
      </c>
      <c r="B4087" s="306" t="s">
        <v>11193</v>
      </c>
      <c r="C4087" s="305" t="s">
        <v>5115</v>
      </c>
      <c r="D4087" s="307">
        <v>48.91</v>
      </c>
    </row>
    <row r="4088" spans="1:4" ht="9" customHeight="1">
      <c r="A4088" s="305" t="s">
        <v>17841</v>
      </c>
      <c r="B4088" s="306" t="s">
        <v>11194</v>
      </c>
      <c r="C4088" s="305" t="s">
        <v>5115</v>
      </c>
      <c r="D4088" s="307">
        <v>49.49</v>
      </c>
    </row>
    <row r="4089" spans="1:4" ht="9" customHeight="1">
      <c r="A4089" s="305" t="s">
        <v>17842</v>
      </c>
      <c r="B4089" s="306" t="s">
        <v>11195</v>
      </c>
      <c r="C4089" s="305" t="s">
        <v>5115</v>
      </c>
      <c r="D4089" s="307">
        <v>52.29</v>
      </c>
    </row>
    <row r="4090" spans="1:4" ht="9" customHeight="1">
      <c r="A4090" s="305" t="s">
        <v>17843</v>
      </c>
      <c r="B4090" s="306" t="s">
        <v>11196</v>
      </c>
      <c r="C4090" s="305" t="s">
        <v>5115</v>
      </c>
      <c r="D4090" s="307">
        <v>53.85</v>
      </c>
    </row>
    <row r="4091" spans="1:4" ht="9" customHeight="1">
      <c r="A4091" s="305" t="s">
        <v>17844</v>
      </c>
      <c r="B4091" s="306" t="s">
        <v>11197</v>
      </c>
      <c r="C4091" s="305" t="s">
        <v>5115</v>
      </c>
      <c r="D4091" s="307">
        <v>54.55</v>
      </c>
    </row>
    <row r="4092" spans="1:4" ht="9" customHeight="1">
      <c r="A4092" s="305" t="s">
        <v>17845</v>
      </c>
      <c r="B4092" s="306" t="s">
        <v>11198</v>
      </c>
      <c r="C4092" s="305" t="s">
        <v>5115</v>
      </c>
      <c r="D4092" s="307">
        <v>46.58</v>
      </c>
    </row>
    <row r="4093" spans="1:4" ht="9" customHeight="1">
      <c r="A4093" s="305" t="s">
        <v>17846</v>
      </c>
      <c r="B4093" s="306" t="s">
        <v>11199</v>
      </c>
      <c r="C4093" s="305" t="s">
        <v>5115</v>
      </c>
      <c r="D4093" s="307">
        <v>46.93</v>
      </c>
    </row>
    <row r="4094" spans="1:4" ht="9" customHeight="1">
      <c r="A4094" s="305" t="s">
        <v>17847</v>
      </c>
      <c r="B4094" s="306" t="s">
        <v>11200</v>
      </c>
      <c r="C4094" s="305" t="s">
        <v>5115</v>
      </c>
      <c r="D4094" s="307">
        <v>47.39</v>
      </c>
    </row>
    <row r="4095" spans="1:4" ht="9" customHeight="1">
      <c r="A4095" s="305" t="s">
        <v>17848</v>
      </c>
      <c r="B4095" s="306" t="s">
        <v>11201</v>
      </c>
      <c r="C4095" s="305" t="s">
        <v>5115</v>
      </c>
      <c r="D4095" s="307">
        <v>47.86</v>
      </c>
    </row>
    <row r="4096" spans="1:4" ht="9" customHeight="1">
      <c r="A4096" s="305" t="s">
        <v>17849</v>
      </c>
      <c r="B4096" s="306" t="s">
        <v>11202</v>
      </c>
      <c r="C4096" s="305" t="s">
        <v>5115</v>
      </c>
      <c r="D4096" s="307">
        <v>48.21</v>
      </c>
    </row>
    <row r="4097" spans="1:4" ht="9" customHeight="1">
      <c r="A4097" s="305" t="s">
        <v>17850</v>
      </c>
      <c r="B4097" s="306" t="s">
        <v>11203</v>
      </c>
      <c r="C4097" s="305" t="s">
        <v>5115</v>
      </c>
      <c r="D4097" s="307">
        <v>49.02</v>
      </c>
    </row>
    <row r="4098" spans="1:4" ht="18" customHeight="1">
      <c r="A4098" s="305" t="s">
        <v>17851</v>
      </c>
      <c r="B4098" s="306" t="s">
        <v>11204</v>
      </c>
      <c r="C4098" s="305" t="s">
        <v>5115</v>
      </c>
      <c r="D4098" s="307">
        <v>52.11</v>
      </c>
    </row>
    <row r="4099" spans="1:4" ht="18" customHeight="1">
      <c r="A4099" s="305" t="s">
        <v>17852</v>
      </c>
      <c r="B4099" s="306" t="s">
        <v>11205</v>
      </c>
      <c r="C4099" s="305" t="s">
        <v>5115</v>
      </c>
      <c r="D4099" s="307">
        <v>52.81</v>
      </c>
    </row>
    <row r="4100" spans="1:4" ht="18" customHeight="1">
      <c r="A4100" s="305" t="s">
        <v>17853</v>
      </c>
      <c r="B4100" s="306" t="s">
        <v>8979</v>
      </c>
      <c r="C4100" s="305" t="s">
        <v>5115</v>
      </c>
      <c r="D4100" s="307">
        <v>49.05</v>
      </c>
    </row>
    <row r="4101" spans="1:4" ht="18" customHeight="1">
      <c r="A4101" s="305" t="s">
        <v>17854</v>
      </c>
      <c r="B4101" s="306" t="s">
        <v>8980</v>
      </c>
      <c r="C4101" s="305" t="s">
        <v>5115</v>
      </c>
      <c r="D4101" s="307">
        <v>49.93</v>
      </c>
    </row>
    <row r="4102" spans="1:4" ht="18" customHeight="1">
      <c r="A4102" s="305" t="s">
        <v>17855</v>
      </c>
      <c r="B4102" s="306" t="s">
        <v>8981</v>
      </c>
      <c r="C4102" s="305" t="s">
        <v>5115</v>
      </c>
      <c r="D4102" s="307">
        <v>50.62</v>
      </c>
    </row>
    <row r="4103" spans="1:4" ht="18" customHeight="1">
      <c r="A4103" s="305" t="s">
        <v>17856</v>
      </c>
      <c r="B4103" s="306" t="s">
        <v>8982</v>
      </c>
      <c r="C4103" s="305" t="s">
        <v>5115</v>
      </c>
      <c r="D4103" s="307">
        <v>51.5</v>
      </c>
    </row>
    <row r="4104" spans="1:4" ht="18" customHeight="1">
      <c r="A4104" s="305" t="s">
        <v>17857</v>
      </c>
      <c r="B4104" s="306" t="s">
        <v>8983</v>
      </c>
      <c r="C4104" s="305" t="s">
        <v>5115</v>
      </c>
      <c r="D4104" s="307">
        <v>52.37</v>
      </c>
    </row>
    <row r="4105" spans="1:4" ht="9" customHeight="1">
      <c r="A4105" s="305" t="s">
        <v>17858</v>
      </c>
      <c r="B4105" s="306" t="s">
        <v>8984</v>
      </c>
      <c r="C4105" s="305" t="s">
        <v>5115</v>
      </c>
      <c r="D4105" s="307">
        <v>53.76</v>
      </c>
    </row>
    <row r="4106" spans="1:4" ht="18" customHeight="1">
      <c r="A4106" s="305" t="s">
        <v>17859</v>
      </c>
      <c r="B4106" s="306" t="s">
        <v>8985</v>
      </c>
      <c r="C4106" s="305" t="s">
        <v>5115</v>
      </c>
      <c r="D4106" s="307">
        <v>57.9</v>
      </c>
    </row>
    <row r="4107" spans="1:4" ht="18" customHeight="1">
      <c r="A4107" s="305" t="s">
        <v>17860</v>
      </c>
      <c r="B4107" s="306" t="s">
        <v>8986</v>
      </c>
      <c r="C4107" s="305" t="s">
        <v>5115</v>
      </c>
      <c r="D4107" s="307">
        <v>59.29</v>
      </c>
    </row>
    <row r="4108" spans="1:4" ht="18" customHeight="1">
      <c r="A4108" s="305" t="s">
        <v>17861</v>
      </c>
      <c r="B4108" s="306" t="s">
        <v>8987</v>
      </c>
      <c r="C4108" s="305" t="s">
        <v>5115</v>
      </c>
      <c r="D4108" s="307">
        <v>44.51</v>
      </c>
    </row>
    <row r="4109" spans="1:4" ht="18" customHeight="1">
      <c r="A4109" s="305" t="s">
        <v>17862</v>
      </c>
      <c r="B4109" s="306" t="s">
        <v>8988</v>
      </c>
      <c r="C4109" s="305" t="s">
        <v>5115</v>
      </c>
      <c r="D4109" s="307">
        <v>45.09</v>
      </c>
    </row>
    <row r="4110" spans="1:4" ht="18" customHeight="1">
      <c r="A4110" s="305" t="s">
        <v>17863</v>
      </c>
      <c r="B4110" s="306" t="s">
        <v>8989</v>
      </c>
      <c r="C4110" s="305" t="s">
        <v>5115</v>
      </c>
      <c r="D4110" s="307">
        <v>45.56</v>
      </c>
    </row>
    <row r="4111" spans="1:4" ht="18" customHeight="1">
      <c r="A4111" s="305" t="s">
        <v>17864</v>
      </c>
      <c r="B4111" s="306" t="s">
        <v>8990</v>
      </c>
      <c r="C4111" s="305" t="s">
        <v>5115</v>
      </c>
      <c r="D4111" s="307">
        <v>46.02</v>
      </c>
    </row>
    <row r="4112" spans="1:4" ht="18" customHeight="1">
      <c r="A4112" s="305" t="s">
        <v>17865</v>
      </c>
      <c r="B4112" s="306" t="s">
        <v>8991</v>
      </c>
      <c r="C4112" s="305" t="s">
        <v>5115</v>
      </c>
      <c r="D4112" s="307">
        <v>48.53</v>
      </c>
    </row>
    <row r="4113" spans="1:4" ht="18" customHeight="1">
      <c r="A4113" s="305" t="s">
        <v>17866</v>
      </c>
      <c r="B4113" s="306" t="s">
        <v>8992</v>
      </c>
      <c r="C4113" s="305" t="s">
        <v>5115</v>
      </c>
      <c r="D4113" s="307">
        <v>49.58</v>
      </c>
    </row>
    <row r="4114" spans="1:4" ht="18" customHeight="1">
      <c r="A4114" s="305" t="s">
        <v>17867</v>
      </c>
      <c r="B4114" s="306" t="s">
        <v>8993</v>
      </c>
      <c r="C4114" s="305" t="s">
        <v>5115</v>
      </c>
      <c r="D4114" s="307">
        <v>50.97</v>
      </c>
    </row>
    <row r="4115" spans="1:4" ht="18" customHeight="1">
      <c r="A4115" s="305" t="s">
        <v>17868</v>
      </c>
      <c r="B4115" s="306" t="s">
        <v>8994</v>
      </c>
      <c r="C4115" s="305" t="s">
        <v>5115</v>
      </c>
      <c r="D4115" s="307">
        <v>51.67</v>
      </c>
    </row>
    <row r="4116" spans="1:4" ht="18" customHeight="1">
      <c r="A4116" s="305" t="s">
        <v>17869</v>
      </c>
      <c r="B4116" s="306" t="s">
        <v>8995</v>
      </c>
      <c r="C4116" s="305" t="s">
        <v>5115</v>
      </c>
      <c r="D4116" s="307">
        <v>43.7</v>
      </c>
    </row>
    <row r="4117" spans="1:4" ht="18" customHeight="1">
      <c r="A4117" s="305" t="s">
        <v>17870</v>
      </c>
      <c r="B4117" s="306" t="s">
        <v>8996</v>
      </c>
      <c r="C4117" s="305" t="s">
        <v>5115</v>
      </c>
      <c r="D4117" s="307">
        <v>44.16</v>
      </c>
    </row>
    <row r="4118" spans="1:4" ht="18" customHeight="1">
      <c r="A4118" s="305" t="s">
        <v>17871</v>
      </c>
      <c r="B4118" s="306" t="s">
        <v>8997</v>
      </c>
      <c r="C4118" s="305" t="s">
        <v>5115</v>
      </c>
      <c r="D4118" s="307">
        <v>44.51</v>
      </c>
    </row>
    <row r="4119" spans="1:4" ht="18" customHeight="1">
      <c r="A4119" s="305" t="s">
        <v>17872</v>
      </c>
      <c r="B4119" s="306" t="s">
        <v>8998</v>
      </c>
      <c r="C4119" s="305" t="s">
        <v>5115</v>
      </c>
      <c r="D4119" s="307">
        <v>44.98</v>
      </c>
    </row>
    <row r="4120" spans="1:4" ht="18" customHeight="1">
      <c r="A4120" s="305" t="s">
        <v>17873</v>
      </c>
      <c r="B4120" s="306" t="s">
        <v>8999</v>
      </c>
      <c r="C4120" s="305" t="s">
        <v>5115</v>
      </c>
      <c r="D4120" s="307">
        <v>45.33</v>
      </c>
    </row>
    <row r="4121" spans="1:4" ht="18" customHeight="1">
      <c r="A4121" s="305" t="s">
        <v>17874</v>
      </c>
      <c r="B4121" s="306" t="s">
        <v>9000</v>
      </c>
      <c r="C4121" s="305" t="s">
        <v>5115</v>
      </c>
      <c r="D4121" s="307">
        <v>46.14</v>
      </c>
    </row>
    <row r="4122" spans="1:4" ht="18" customHeight="1">
      <c r="A4122" s="305" t="s">
        <v>17875</v>
      </c>
      <c r="B4122" s="306" t="s">
        <v>9001</v>
      </c>
      <c r="C4122" s="305" t="s">
        <v>5115</v>
      </c>
      <c r="D4122" s="307">
        <v>49.4</v>
      </c>
    </row>
    <row r="4123" spans="1:4" ht="18" customHeight="1">
      <c r="A4123" s="305" t="s">
        <v>17876</v>
      </c>
      <c r="B4123" s="306" t="s">
        <v>9002</v>
      </c>
      <c r="C4123" s="305" t="s">
        <v>5115</v>
      </c>
      <c r="D4123" s="307">
        <v>49.93</v>
      </c>
    </row>
    <row r="4124" spans="1:4" ht="18" customHeight="1">
      <c r="A4124" s="305" t="s">
        <v>17877</v>
      </c>
      <c r="B4124" s="306" t="s">
        <v>17878</v>
      </c>
      <c r="C4124" s="305" t="s">
        <v>5115</v>
      </c>
      <c r="D4124" s="307">
        <v>11.55</v>
      </c>
    </row>
    <row r="4125" spans="1:4" ht="18" customHeight="1">
      <c r="A4125" s="305" t="s">
        <v>17879</v>
      </c>
      <c r="B4125" s="306" t="s">
        <v>17880</v>
      </c>
      <c r="C4125" s="305" t="s">
        <v>5115</v>
      </c>
      <c r="D4125" s="307">
        <v>4.8499999999999996</v>
      </c>
    </row>
    <row r="4126" spans="1:4" ht="18" customHeight="1">
      <c r="A4126" s="305" t="s">
        <v>17881</v>
      </c>
      <c r="B4126" s="306" t="s">
        <v>9003</v>
      </c>
      <c r="C4126" s="305" t="s">
        <v>2352</v>
      </c>
      <c r="D4126" s="307">
        <v>2043.54</v>
      </c>
    </row>
    <row r="4127" spans="1:4" ht="18" customHeight="1">
      <c r="A4127" s="305" t="s">
        <v>17882</v>
      </c>
      <c r="B4127" s="306" t="s">
        <v>9004</v>
      </c>
      <c r="C4127" s="305" t="s">
        <v>2352</v>
      </c>
      <c r="D4127" s="307">
        <v>1455.66</v>
      </c>
    </row>
    <row r="4128" spans="1:4" ht="18" customHeight="1">
      <c r="A4128" s="305" t="s">
        <v>17883</v>
      </c>
      <c r="B4128" s="306" t="s">
        <v>9005</v>
      </c>
      <c r="C4128" s="305" t="s">
        <v>2352</v>
      </c>
      <c r="D4128" s="307">
        <v>2232.73</v>
      </c>
    </row>
    <row r="4129" spans="1:4" ht="18" customHeight="1">
      <c r="A4129" s="305" t="s">
        <v>17884</v>
      </c>
      <c r="B4129" s="306" t="s">
        <v>9006</v>
      </c>
      <c r="C4129" s="305" t="s">
        <v>2352</v>
      </c>
      <c r="D4129" s="307">
        <v>1586.06</v>
      </c>
    </row>
    <row r="4130" spans="1:4" ht="18" customHeight="1">
      <c r="A4130" s="305" t="s">
        <v>17885</v>
      </c>
      <c r="B4130" s="306" t="s">
        <v>9007</v>
      </c>
      <c r="C4130" s="305" t="s">
        <v>2352</v>
      </c>
      <c r="D4130" s="307">
        <v>2431.83</v>
      </c>
    </row>
    <row r="4131" spans="1:4" ht="18" customHeight="1">
      <c r="A4131" s="305" t="s">
        <v>17886</v>
      </c>
      <c r="B4131" s="306" t="s">
        <v>9008</v>
      </c>
      <c r="C4131" s="305" t="s">
        <v>2352</v>
      </c>
      <c r="D4131" s="307">
        <v>1726.38</v>
      </c>
    </row>
    <row r="4132" spans="1:4" ht="18" customHeight="1">
      <c r="A4132" s="305" t="s">
        <v>17887</v>
      </c>
      <c r="B4132" s="306" t="s">
        <v>9009</v>
      </c>
      <c r="C4132" s="305" t="s">
        <v>2352</v>
      </c>
      <c r="D4132" s="307">
        <v>1634.91</v>
      </c>
    </row>
    <row r="4133" spans="1:4" ht="18" customHeight="1">
      <c r="A4133" s="305" t="s">
        <v>17888</v>
      </c>
      <c r="B4133" s="306" t="s">
        <v>9010</v>
      </c>
      <c r="C4133" s="305" t="s">
        <v>2352</v>
      </c>
      <c r="D4133" s="307">
        <v>1164.6099999999999</v>
      </c>
    </row>
    <row r="4134" spans="1:4" ht="18" customHeight="1">
      <c r="A4134" s="305" t="s">
        <v>17889</v>
      </c>
      <c r="B4134" s="306" t="s">
        <v>9011</v>
      </c>
      <c r="C4134" s="305" t="s">
        <v>2352</v>
      </c>
      <c r="D4134" s="307">
        <v>1825.02</v>
      </c>
    </row>
    <row r="4135" spans="1:4" ht="18" customHeight="1">
      <c r="A4135" s="305" t="s">
        <v>17890</v>
      </c>
      <c r="B4135" s="306" t="s">
        <v>9012</v>
      </c>
      <c r="C4135" s="305" t="s">
        <v>2352</v>
      </c>
      <c r="D4135" s="307">
        <v>1295.93</v>
      </c>
    </row>
    <row r="4136" spans="1:4" ht="18" customHeight="1">
      <c r="A4136" s="305" t="s">
        <v>17891</v>
      </c>
      <c r="B4136" s="306" t="s">
        <v>9013</v>
      </c>
      <c r="C4136" s="305" t="s">
        <v>2352</v>
      </c>
      <c r="D4136" s="307">
        <v>2005.82</v>
      </c>
    </row>
    <row r="4137" spans="1:4" ht="18" customHeight="1">
      <c r="A4137" s="305" t="s">
        <v>17892</v>
      </c>
      <c r="B4137" s="306" t="s">
        <v>9014</v>
      </c>
      <c r="C4137" s="305" t="s">
        <v>2352</v>
      </c>
      <c r="D4137" s="307">
        <v>1417.95</v>
      </c>
    </row>
    <row r="4138" spans="1:4" ht="18" customHeight="1">
      <c r="A4138" s="305" t="s">
        <v>17893</v>
      </c>
      <c r="B4138" s="306" t="s">
        <v>9015</v>
      </c>
      <c r="C4138" s="305" t="s">
        <v>2352</v>
      </c>
      <c r="D4138" s="307">
        <v>2198.16</v>
      </c>
    </row>
    <row r="4139" spans="1:4" ht="18" customHeight="1">
      <c r="A4139" s="305" t="s">
        <v>17894</v>
      </c>
      <c r="B4139" s="306" t="s">
        <v>9016</v>
      </c>
      <c r="C4139" s="305" t="s">
        <v>2352</v>
      </c>
      <c r="D4139" s="307">
        <v>1551.5</v>
      </c>
    </row>
    <row r="4140" spans="1:4" ht="18" customHeight="1">
      <c r="A4140" s="305" t="s">
        <v>17895</v>
      </c>
      <c r="B4140" s="306" t="s">
        <v>9017</v>
      </c>
      <c r="C4140" s="305" t="s">
        <v>2352</v>
      </c>
      <c r="D4140" s="307">
        <v>2390.04</v>
      </c>
    </row>
    <row r="4141" spans="1:4" ht="18" customHeight="1">
      <c r="A4141" s="305" t="s">
        <v>17896</v>
      </c>
      <c r="B4141" s="306" t="s">
        <v>9018</v>
      </c>
      <c r="C4141" s="305" t="s">
        <v>2352</v>
      </c>
      <c r="D4141" s="307">
        <v>1684.59</v>
      </c>
    </row>
    <row r="4142" spans="1:4" ht="18" customHeight="1">
      <c r="A4142" s="305" t="s">
        <v>17897</v>
      </c>
      <c r="B4142" s="306" t="s">
        <v>9019</v>
      </c>
      <c r="C4142" s="305" t="s">
        <v>2352</v>
      </c>
      <c r="D4142" s="307">
        <v>1619.46</v>
      </c>
    </row>
    <row r="4143" spans="1:4" ht="18" customHeight="1">
      <c r="A4143" s="305" t="s">
        <v>17898</v>
      </c>
      <c r="B4143" s="306" t="s">
        <v>9020</v>
      </c>
      <c r="C4143" s="305" t="s">
        <v>2352</v>
      </c>
      <c r="D4143" s="307">
        <v>1149.1600000000001</v>
      </c>
    </row>
    <row r="4144" spans="1:4" ht="18" customHeight="1">
      <c r="A4144" s="305" t="s">
        <v>17899</v>
      </c>
      <c r="B4144" s="306" t="s">
        <v>9021</v>
      </c>
      <c r="C4144" s="305" t="s">
        <v>2352</v>
      </c>
      <c r="D4144" s="307">
        <v>1812.95</v>
      </c>
    </row>
    <row r="4145" spans="1:4" ht="18" customHeight="1">
      <c r="A4145" s="305" t="s">
        <v>17900</v>
      </c>
      <c r="B4145" s="306" t="s">
        <v>9022</v>
      </c>
      <c r="C4145" s="305" t="s">
        <v>2352</v>
      </c>
      <c r="D4145" s="307">
        <v>1283.8599999999999</v>
      </c>
    </row>
    <row r="4146" spans="1:4" ht="18" customHeight="1">
      <c r="A4146" s="305" t="s">
        <v>17901</v>
      </c>
      <c r="B4146" s="306" t="s">
        <v>9023</v>
      </c>
      <c r="C4146" s="305" t="s">
        <v>2352</v>
      </c>
      <c r="D4146" s="307">
        <v>112.99</v>
      </c>
    </row>
    <row r="4147" spans="1:4" ht="18" customHeight="1">
      <c r="A4147" s="305" t="s">
        <v>17902</v>
      </c>
      <c r="B4147" s="306" t="s">
        <v>11206</v>
      </c>
      <c r="C4147" s="305" t="s">
        <v>5115</v>
      </c>
      <c r="D4147" s="307">
        <v>1.58</v>
      </c>
    </row>
    <row r="4148" spans="1:4" ht="18" customHeight="1">
      <c r="A4148" s="305" t="s">
        <v>17903</v>
      </c>
      <c r="B4148" s="306" t="s">
        <v>9024</v>
      </c>
      <c r="C4148" s="305" t="s">
        <v>5115</v>
      </c>
      <c r="D4148" s="307">
        <v>0.79</v>
      </c>
    </row>
    <row r="4149" spans="1:4" ht="18" customHeight="1">
      <c r="A4149" s="305" t="s">
        <v>17904</v>
      </c>
      <c r="B4149" s="306" t="s">
        <v>9025</v>
      </c>
      <c r="C4149" s="305" t="s">
        <v>36</v>
      </c>
      <c r="D4149" s="307">
        <v>1018.64</v>
      </c>
    </row>
    <row r="4150" spans="1:4" ht="18" customHeight="1">
      <c r="A4150" s="305" t="s">
        <v>17905</v>
      </c>
      <c r="B4150" s="306" t="s">
        <v>9026</v>
      </c>
      <c r="C4150" s="305" t="s">
        <v>36</v>
      </c>
      <c r="D4150" s="307">
        <v>822.25</v>
      </c>
    </row>
    <row r="4151" spans="1:4" ht="18" customHeight="1">
      <c r="A4151" s="305" t="s">
        <v>17906</v>
      </c>
      <c r="B4151" s="306" t="s">
        <v>9027</v>
      </c>
      <c r="C4151" s="305" t="s">
        <v>36</v>
      </c>
      <c r="D4151" s="307">
        <v>769.37</v>
      </c>
    </row>
    <row r="4152" spans="1:4" ht="18" customHeight="1">
      <c r="A4152" s="305" t="s">
        <v>17907</v>
      </c>
      <c r="B4152" s="306" t="s">
        <v>9028</v>
      </c>
      <c r="C4152" s="305" t="s">
        <v>36</v>
      </c>
      <c r="D4152" s="307">
        <v>549.59</v>
      </c>
    </row>
    <row r="4153" spans="1:4" ht="18" customHeight="1">
      <c r="A4153" s="305" t="s">
        <v>17908</v>
      </c>
      <c r="B4153" s="306" t="s">
        <v>9029</v>
      </c>
      <c r="C4153" s="305" t="s">
        <v>36</v>
      </c>
      <c r="D4153" s="307">
        <v>357.64</v>
      </c>
    </row>
    <row r="4154" spans="1:4" ht="18" customHeight="1">
      <c r="A4154" s="305" t="s">
        <v>17909</v>
      </c>
      <c r="B4154" s="306" t="s">
        <v>9030</v>
      </c>
      <c r="C4154" s="305" t="s">
        <v>36</v>
      </c>
      <c r="D4154" s="307">
        <v>266.25</v>
      </c>
    </row>
    <row r="4155" spans="1:4" ht="18" customHeight="1">
      <c r="A4155" s="305" t="s">
        <v>17910</v>
      </c>
      <c r="B4155" s="306" t="s">
        <v>9031</v>
      </c>
      <c r="C4155" s="305" t="s">
        <v>36</v>
      </c>
      <c r="D4155" s="307">
        <v>76.27</v>
      </c>
    </row>
    <row r="4156" spans="1:4" ht="18" customHeight="1">
      <c r="A4156" s="305" t="s">
        <v>17911</v>
      </c>
      <c r="B4156" s="306" t="s">
        <v>9032</v>
      </c>
      <c r="C4156" s="305" t="s">
        <v>36</v>
      </c>
      <c r="D4156" s="307">
        <v>76.73</v>
      </c>
    </row>
    <row r="4157" spans="1:4" ht="9" customHeight="1">
      <c r="A4157" s="305" t="s">
        <v>17912</v>
      </c>
      <c r="B4157" s="306" t="s">
        <v>9033</v>
      </c>
      <c r="C4157" s="305" t="s">
        <v>36</v>
      </c>
      <c r="D4157" s="307">
        <v>94.61</v>
      </c>
    </row>
    <row r="4158" spans="1:4" ht="9" customHeight="1">
      <c r="A4158" s="305" t="s">
        <v>17913</v>
      </c>
      <c r="B4158" s="306" t="s">
        <v>9034</v>
      </c>
      <c r="C4158" s="305" t="s">
        <v>36</v>
      </c>
      <c r="D4158" s="307">
        <v>93.18</v>
      </c>
    </row>
    <row r="4159" spans="1:4" ht="9" customHeight="1">
      <c r="A4159" s="305" t="s">
        <v>17914</v>
      </c>
      <c r="B4159" s="306" t="s">
        <v>9035</v>
      </c>
      <c r="C4159" s="305" t="s">
        <v>36</v>
      </c>
      <c r="D4159" s="307">
        <v>308.70999999999998</v>
      </c>
    </row>
    <row r="4160" spans="1:4" ht="9" customHeight="1">
      <c r="A4160" s="305" t="s">
        <v>17915</v>
      </c>
      <c r="B4160" s="306" t="s">
        <v>9036</v>
      </c>
      <c r="C4160" s="305" t="s">
        <v>36</v>
      </c>
      <c r="D4160" s="307">
        <v>224.49</v>
      </c>
    </row>
    <row r="4161" spans="1:4" ht="9" customHeight="1">
      <c r="A4161" s="305" t="s">
        <v>17916</v>
      </c>
      <c r="B4161" s="306" t="s">
        <v>9037</v>
      </c>
      <c r="C4161" s="305" t="s">
        <v>36</v>
      </c>
      <c r="D4161" s="307">
        <v>75.849999999999994</v>
      </c>
    </row>
    <row r="4162" spans="1:4" ht="9" customHeight="1">
      <c r="A4162" s="305" t="s">
        <v>17917</v>
      </c>
      <c r="B4162" s="306" t="s">
        <v>9038</v>
      </c>
      <c r="C4162" s="305" t="s">
        <v>36</v>
      </c>
      <c r="D4162" s="307">
        <v>76.08</v>
      </c>
    </row>
    <row r="4163" spans="1:4" ht="9" customHeight="1">
      <c r="A4163" s="305" t="s">
        <v>17918</v>
      </c>
      <c r="B4163" s="306" t="s">
        <v>9039</v>
      </c>
      <c r="C4163" s="305" t="s">
        <v>36</v>
      </c>
      <c r="D4163" s="307">
        <v>85.99</v>
      </c>
    </row>
    <row r="4164" spans="1:4" ht="9" customHeight="1">
      <c r="A4164" s="305" t="s">
        <v>17919</v>
      </c>
      <c r="B4164" s="306" t="s">
        <v>9040</v>
      </c>
      <c r="C4164" s="305" t="s">
        <v>36</v>
      </c>
      <c r="D4164" s="307">
        <v>82.53</v>
      </c>
    </row>
    <row r="4165" spans="1:4" ht="9" customHeight="1">
      <c r="A4165" s="305" t="s">
        <v>17920</v>
      </c>
      <c r="B4165" s="306" t="s">
        <v>9041</v>
      </c>
      <c r="C4165" s="305" t="s">
        <v>36</v>
      </c>
      <c r="D4165" s="307">
        <v>33.18</v>
      </c>
    </row>
    <row r="4166" spans="1:4" ht="9" customHeight="1">
      <c r="A4166" s="305" t="s">
        <v>17921</v>
      </c>
      <c r="B4166" s="306" t="s">
        <v>9042</v>
      </c>
      <c r="C4166" s="305" t="s">
        <v>36</v>
      </c>
      <c r="D4166" s="307">
        <v>31.66</v>
      </c>
    </row>
    <row r="4167" spans="1:4" ht="9" customHeight="1">
      <c r="A4167" s="305" t="s">
        <v>17922</v>
      </c>
      <c r="B4167" s="306" t="s">
        <v>9043</v>
      </c>
      <c r="C4167" s="305" t="s">
        <v>36</v>
      </c>
      <c r="D4167" s="307">
        <v>26.99</v>
      </c>
    </row>
    <row r="4168" spans="1:4" ht="9" customHeight="1">
      <c r="A4168" s="305" t="s">
        <v>17923</v>
      </c>
      <c r="B4168" s="306" t="s">
        <v>9044</v>
      </c>
      <c r="C4168" s="305" t="s">
        <v>36</v>
      </c>
      <c r="D4168" s="307">
        <v>26.33</v>
      </c>
    </row>
    <row r="4169" spans="1:4" ht="9" customHeight="1">
      <c r="A4169" s="305" t="s">
        <v>17924</v>
      </c>
      <c r="B4169" s="306" t="s">
        <v>9045</v>
      </c>
      <c r="C4169" s="305" t="s">
        <v>36</v>
      </c>
      <c r="D4169" s="307">
        <v>18.89</v>
      </c>
    </row>
    <row r="4170" spans="1:4" ht="9" customHeight="1">
      <c r="A4170" s="305" t="s">
        <v>17925</v>
      </c>
      <c r="B4170" s="306" t="s">
        <v>9046</v>
      </c>
      <c r="C4170" s="305" t="s">
        <v>36</v>
      </c>
      <c r="D4170" s="307">
        <v>16.809999999999999</v>
      </c>
    </row>
    <row r="4171" spans="1:4" ht="9" customHeight="1">
      <c r="A4171" s="305" t="s">
        <v>17926</v>
      </c>
      <c r="B4171" s="306" t="s">
        <v>9047</v>
      </c>
      <c r="C4171" s="305" t="s">
        <v>36</v>
      </c>
      <c r="D4171" s="307">
        <v>350.48</v>
      </c>
    </row>
    <row r="4172" spans="1:4" ht="9" customHeight="1">
      <c r="A4172" s="305" t="s">
        <v>17927</v>
      </c>
      <c r="B4172" s="306" t="s">
        <v>9048</v>
      </c>
      <c r="C4172" s="305" t="s">
        <v>36</v>
      </c>
      <c r="D4172" s="307">
        <v>259.08999999999997</v>
      </c>
    </row>
    <row r="4173" spans="1:4" ht="9" customHeight="1">
      <c r="A4173" s="305" t="s">
        <v>17928</v>
      </c>
      <c r="B4173" s="306" t="s">
        <v>9049</v>
      </c>
      <c r="C4173" s="305" t="s">
        <v>36</v>
      </c>
      <c r="D4173" s="307">
        <v>301.55</v>
      </c>
    </row>
    <row r="4174" spans="1:4" ht="9" customHeight="1">
      <c r="A4174" s="305" t="s">
        <v>17929</v>
      </c>
      <c r="B4174" s="306" t="s">
        <v>9050</v>
      </c>
      <c r="C4174" s="305" t="s">
        <v>36</v>
      </c>
      <c r="D4174" s="307">
        <v>217.33</v>
      </c>
    </row>
    <row r="4175" spans="1:4" ht="9" customHeight="1">
      <c r="A4175" s="305" t="s">
        <v>17930</v>
      </c>
      <c r="B4175" s="306" t="s">
        <v>9051</v>
      </c>
      <c r="C4175" s="305" t="s">
        <v>36</v>
      </c>
      <c r="D4175" s="307">
        <v>938.44</v>
      </c>
    </row>
    <row r="4176" spans="1:4" ht="9" customHeight="1">
      <c r="A4176" s="305" t="s">
        <v>17931</v>
      </c>
      <c r="B4176" s="306" t="s">
        <v>9052</v>
      </c>
      <c r="C4176" s="305" t="s">
        <v>36</v>
      </c>
      <c r="D4176" s="307">
        <v>755.87</v>
      </c>
    </row>
    <row r="4177" spans="1:4" ht="9" customHeight="1">
      <c r="A4177" s="305" t="s">
        <v>17932</v>
      </c>
      <c r="B4177" s="306" t="s">
        <v>9053</v>
      </c>
      <c r="C4177" s="305" t="s">
        <v>36</v>
      </c>
      <c r="D4177" s="307">
        <v>689.17</v>
      </c>
    </row>
    <row r="4178" spans="1:4" ht="9" customHeight="1">
      <c r="A4178" s="305" t="s">
        <v>17933</v>
      </c>
      <c r="B4178" s="306" t="s">
        <v>9054</v>
      </c>
      <c r="C4178" s="305" t="s">
        <v>36</v>
      </c>
      <c r="D4178" s="307">
        <v>494.66</v>
      </c>
    </row>
    <row r="4179" spans="1:4" ht="9" customHeight="1">
      <c r="A4179" s="305" t="s">
        <v>17934</v>
      </c>
      <c r="B4179" s="306" t="s">
        <v>9055</v>
      </c>
      <c r="C4179" s="305" t="s">
        <v>2352</v>
      </c>
      <c r="D4179" s="307">
        <v>52.89</v>
      </c>
    </row>
    <row r="4180" spans="1:4" ht="9" customHeight="1">
      <c r="A4180" s="305" t="s">
        <v>17935</v>
      </c>
      <c r="B4180" s="306" t="s">
        <v>9056</v>
      </c>
      <c r="C4180" s="305" t="s">
        <v>2352</v>
      </c>
      <c r="D4180" s="307">
        <v>46.42</v>
      </c>
    </row>
    <row r="4181" spans="1:4" ht="9" customHeight="1">
      <c r="A4181" s="305" t="s">
        <v>17936</v>
      </c>
      <c r="B4181" s="306" t="s">
        <v>9057</v>
      </c>
      <c r="C4181" s="305" t="s">
        <v>2352</v>
      </c>
      <c r="D4181" s="307">
        <v>32.29</v>
      </c>
    </row>
    <row r="4182" spans="1:4" ht="9" customHeight="1">
      <c r="A4182" s="305" t="s">
        <v>17937</v>
      </c>
      <c r="B4182" s="306" t="s">
        <v>9058</v>
      </c>
      <c r="C4182" s="305" t="s">
        <v>2352</v>
      </c>
      <c r="D4182" s="307">
        <v>29.49</v>
      </c>
    </row>
    <row r="4183" spans="1:4" ht="9" customHeight="1">
      <c r="A4183" s="305" t="s">
        <v>17938</v>
      </c>
      <c r="B4183" s="306" t="s">
        <v>9059</v>
      </c>
      <c r="C4183" s="305" t="s">
        <v>2352</v>
      </c>
      <c r="D4183" s="307">
        <v>35.340000000000003</v>
      </c>
    </row>
    <row r="4184" spans="1:4" ht="9" customHeight="1">
      <c r="A4184" s="305" t="s">
        <v>17939</v>
      </c>
      <c r="B4184" s="306" t="s">
        <v>9060</v>
      </c>
      <c r="C4184" s="305" t="s">
        <v>2352</v>
      </c>
      <c r="D4184" s="307">
        <v>32.020000000000003</v>
      </c>
    </row>
    <row r="4185" spans="1:4" ht="9" customHeight="1">
      <c r="A4185" s="305" t="s">
        <v>17940</v>
      </c>
      <c r="B4185" s="306" t="s">
        <v>9061</v>
      </c>
      <c r="C4185" s="305" t="s">
        <v>2352</v>
      </c>
      <c r="D4185" s="307">
        <v>22.85</v>
      </c>
    </row>
    <row r="4186" spans="1:4" ht="9" customHeight="1">
      <c r="A4186" s="305" t="s">
        <v>17941</v>
      </c>
      <c r="B4186" s="306" t="s">
        <v>9062</v>
      </c>
      <c r="C4186" s="305" t="s">
        <v>2352</v>
      </c>
      <c r="D4186" s="307">
        <v>21.41</v>
      </c>
    </row>
    <row r="4187" spans="1:4" ht="9" customHeight="1">
      <c r="A4187" s="305" t="s">
        <v>17942</v>
      </c>
      <c r="B4187" s="306" t="s">
        <v>9063</v>
      </c>
      <c r="C4187" s="305" t="s">
        <v>2352</v>
      </c>
      <c r="D4187" s="307">
        <v>284861.12</v>
      </c>
    </row>
    <row r="4188" spans="1:4" ht="9" customHeight="1">
      <c r="A4188" s="305" t="s">
        <v>17943</v>
      </c>
      <c r="B4188" s="306" t="s">
        <v>9064</v>
      </c>
      <c r="C4188" s="305" t="s">
        <v>2352</v>
      </c>
      <c r="D4188" s="307">
        <v>292448.21999999997</v>
      </c>
    </row>
    <row r="4189" spans="1:4" ht="9" customHeight="1">
      <c r="A4189" s="305" t="s">
        <v>17944</v>
      </c>
      <c r="B4189" s="306" t="s">
        <v>9065</v>
      </c>
      <c r="C4189" s="305" t="s">
        <v>2352</v>
      </c>
      <c r="D4189" s="307">
        <v>297099.98</v>
      </c>
    </row>
    <row r="4190" spans="1:4" ht="9" customHeight="1">
      <c r="A4190" s="305" t="s">
        <v>17945</v>
      </c>
      <c r="B4190" s="306" t="s">
        <v>9066</v>
      </c>
      <c r="C4190" s="305" t="s">
        <v>2352</v>
      </c>
      <c r="D4190" s="307">
        <v>306896.38</v>
      </c>
    </row>
    <row r="4191" spans="1:4" ht="9" customHeight="1">
      <c r="A4191" s="305" t="s">
        <v>17946</v>
      </c>
      <c r="B4191" s="306" t="s">
        <v>9067</v>
      </c>
      <c r="C4191" s="305" t="s">
        <v>2352</v>
      </c>
      <c r="D4191" s="307">
        <v>315925.74</v>
      </c>
    </row>
    <row r="4192" spans="1:4" ht="9" customHeight="1">
      <c r="A4192" s="305" t="s">
        <v>17947</v>
      </c>
      <c r="B4192" s="306" t="s">
        <v>9068</v>
      </c>
      <c r="C4192" s="305" t="s">
        <v>2352</v>
      </c>
      <c r="D4192" s="307">
        <v>233922.75</v>
      </c>
    </row>
    <row r="4193" spans="1:4" ht="9" customHeight="1">
      <c r="A4193" s="305" t="s">
        <v>17948</v>
      </c>
      <c r="B4193" s="306" t="s">
        <v>9069</v>
      </c>
      <c r="C4193" s="305" t="s">
        <v>2352</v>
      </c>
      <c r="D4193" s="307">
        <v>243199.57</v>
      </c>
    </row>
    <row r="4194" spans="1:4" ht="9" customHeight="1">
      <c r="A4194" s="305" t="s">
        <v>17949</v>
      </c>
      <c r="B4194" s="306" t="s">
        <v>9070</v>
      </c>
      <c r="C4194" s="305" t="s">
        <v>2352</v>
      </c>
      <c r="D4194" s="307">
        <v>252829.74</v>
      </c>
    </row>
    <row r="4195" spans="1:4" ht="9" customHeight="1">
      <c r="A4195" s="305" t="s">
        <v>17950</v>
      </c>
      <c r="B4195" s="306" t="s">
        <v>9071</v>
      </c>
      <c r="C4195" s="305" t="s">
        <v>2352</v>
      </c>
      <c r="D4195" s="307">
        <v>269025.84000000003</v>
      </c>
    </row>
    <row r="4196" spans="1:4" ht="9" customHeight="1">
      <c r="A4196" s="305" t="s">
        <v>17951</v>
      </c>
      <c r="B4196" s="306" t="s">
        <v>9072</v>
      </c>
      <c r="C4196" s="305" t="s">
        <v>2352</v>
      </c>
      <c r="D4196" s="307">
        <v>266338.36</v>
      </c>
    </row>
    <row r="4197" spans="1:4" ht="9" customHeight="1">
      <c r="A4197" s="305" t="s">
        <v>17952</v>
      </c>
      <c r="B4197" s="306" t="s">
        <v>9073</v>
      </c>
      <c r="C4197" s="305" t="s">
        <v>2352</v>
      </c>
      <c r="D4197" s="307">
        <v>222706.21</v>
      </c>
    </row>
    <row r="4198" spans="1:4" ht="18" customHeight="1">
      <c r="A4198" s="305" t="s">
        <v>17953</v>
      </c>
      <c r="B4198" s="306" t="s">
        <v>9074</v>
      </c>
      <c r="C4198" s="305" t="s">
        <v>2352</v>
      </c>
      <c r="D4198" s="307">
        <v>191442.22</v>
      </c>
    </row>
    <row r="4199" spans="1:4" ht="18" customHeight="1">
      <c r="A4199" s="305" t="s">
        <v>17954</v>
      </c>
      <c r="B4199" s="306" t="s">
        <v>9075</v>
      </c>
      <c r="C4199" s="305" t="s">
        <v>2352</v>
      </c>
      <c r="D4199" s="307">
        <v>6814.34</v>
      </c>
    </row>
    <row r="4200" spans="1:4" ht="18" customHeight="1">
      <c r="A4200" s="305" t="s">
        <v>17955</v>
      </c>
      <c r="B4200" s="306" t="s">
        <v>9076</v>
      </c>
      <c r="C4200" s="305" t="s">
        <v>36</v>
      </c>
      <c r="D4200" s="307">
        <v>22.55</v>
      </c>
    </row>
    <row r="4201" spans="1:4" ht="18" customHeight="1">
      <c r="A4201" s="305" t="s">
        <v>17956</v>
      </c>
      <c r="B4201" s="306" t="s">
        <v>9077</v>
      </c>
      <c r="C4201" s="305" t="s">
        <v>2352</v>
      </c>
      <c r="D4201" s="307">
        <v>29892.5</v>
      </c>
    </row>
    <row r="4202" spans="1:4" ht="9" customHeight="1">
      <c r="A4202" s="305" t="s">
        <v>17957</v>
      </c>
      <c r="B4202" s="306" t="s">
        <v>9078</v>
      </c>
      <c r="C4202" s="305" t="s">
        <v>2352</v>
      </c>
      <c r="D4202" s="307">
        <v>53981.64</v>
      </c>
    </row>
    <row r="4203" spans="1:4" ht="9" customHeight="1">
      <c r="A4203" s="305" t="s">
        <v>17958</v>
      </c>
      <c r="B4203" s="306" t="s">
        <v>9079</v>
      </c>
      <c r="C4203" s="305" t="s">
        <v>2352</v>
      </c>
      <c r="D4203" s="307">
        <v>425.57</v>
      </c>
    </row>
    <row r="4204" spans="1:4" ht="9" customHeight="1">
      <c r="A4204" s="305" t="s">
        <v>17959</v>
      </c>
      <c r="B4204" s="306" t="s">
        <v>9080</v>
      </c>
      <c r="C4204" s="305" t="s">
        <v>2352</v>
      </c>
      <c r="D4204" s="307">
        <v>594.57000000000005</v>
      </c>
    </row>
    <row r="4205" spans="1:4" ht="9" customHeight="1">
      <c r="A4205" s="305" t="s">
        <v>17960</v>
      </c>
      <c r="B4205" s="306" t="s">
        <v>9081</v>
      </c>
      <c r="C4205" s="305" t="s">
        <v>36</v>
      </c>
      <c r="D4205" s="307">
        <v>319.89999999999998</v>
      </c>
    </row>
    <row r="4206" spans="1:4" ht="9" customHeight="1">
      <c r="A4206" s="305" t="s">
        <v>17961</v>
      </c>
      <c r="B4206" s="306" t="s">
        <v>9082</v>
      </c>
      <c r="C4206" s="305" t="s">
        <v>36</v>
      </c>
      <c r="D4206" s="307">
        <v>323.38</v>
      </c>
    </row>
    <row r="4207" spans="1:4" ht="9" customHeight="1">
      <c r="A4207" s="305" t="s">
        <v>17962</v>
      </c>
      <c r="B4207" s="306" t="s">
        <v>9083</v>
      </c>
      <c r="C4207" s="305" t="s">
        <v>36</v>
      </c>
      <c r="D4207" s="307">
        <v>333.54</v>
      </c>
    </row>
    <row r="4208" spans="1:4" ht="9" customHeight="1">
      <c r="A4208" s="305" t="s">
        <v>17963</v>
      </c>
      <c r="B4208" s="306" t="s">
        <v>9084</v>
      </c>
      <c r="C4208" s="305" t="s">
        <v>36</v>
      </c>
      <c r="D4208" s="307">
        <v>334.65</v>
      </c>
    </row>
    <row r="4209" spans="1:4" ht="9" customHeight="1">
      <c r="A4209" s="305" t="s">
        <v>17964</v>
      </c>
      <c r="B4209" s="306" t="s">
        <v>9085</v>
      </c>
      <c r="C4209" s="305" t="s">
        <v>36</v>
      </c>
      <c r="D4209" s="307">
        <v>301.23</v>
      </c>
    </row>
    <row r="4210" spans="1:4" ht="9" customHeight="1">
      <c r="A4210" s="305" t="s">
        <v>17965</v>
      </c>
      <c r="B4210" s="306" t="s">
        <v>9086</v>
      </c>
      <c r="C4210" s="305" t="s">
        <v>36</v>
      </c>
      <c r="D4210" s="307">
        <v>299.94</v>
      </c>
    </row>
    <row r="4211" spans="1:4" ht="9" customHeight="1">
      <c r="A4211" s="305" t="s">
        <v>17966</v>
      </c>
      <c r="B4211" s="306" t="s">
        <v>9087</v>
      </c>
      <c r="C4211" s="305" t="s">
        <v>36</v>
      </c>
      <c r="D4211" s="307">
        <v>308.92</v>
      </c>
    </row>
    <row r="4212" spans="1:4" ht="9" customHeight="1">
      <c r="A4212" s="305" t="s">
        <v>17967</v>
      </c>
      <c r="B4212" s="306" t="s">
        <v>9088</v>
      </c>
      <c r="C4212" s="305" t="s">
        <v>36</v>
      </c>
      <c r="D4212" s="307">
        <v>303.99</v>
      </c>
    </row>
    <row r="4213" spans="1:4" ht="9" customHeight="1">
      <c r="A4213" s="305" t="s">
        <v>17968</v>
      </c>
      <c r="B4213" s="306" t="s">
        <v>9089</v>
      </c>
      <c r="C4213" s="305" t="s">
        <v>2352</v>
      </c>
      <c r="D4213" s="307">
        <v>56.19</v>
      </c>
    </row>
    <row r="4214" spans="1:4" ht="9" customHeight="1">
      <c r="A4214" s="305" t="s">
        <v>17969</v>
      </c>
      <c r="B4214" s="306" t="s">
        <v>9090</v>
      </c>
      <c r="C4214" s="305" t="s">
        <v>3704</v>
      </c>
      <c r="D4214" s="307">
        <v>16.79</v>
      </c>
    </row>
    <row r="4215" spans="1:4" ht="9" customHeight="1">
      <c r="A4215" s="305" t="s">
        <v>17970</v>
      </c>
      <c r="B4215" s="306" t="s">
        <v>9091</v>
      </c>
      <c r="C4215" s="305" t="s">
        <v>2352</v>
      </c>
      <c r="D4215" s="307">
        <v>14.3</v>
      </c>
    </row>
    <row r="4216" spans="1:4" ht="9" customHeight="1">
      <c r="A4216" s="305" t="s">
        <v>17971</v>
      </c>
      <c r="B4216" s="306" t="s">
        <v>9092</v>
      </c>
      <c r="C4216" s="305" t="s">
        <v>2352</v>
      </c>
      <c r="D4216" s="307">
        <v>21.78</v>
      </c>
    </row>
    <row r="4217" spans="1:4" ht="9" customHeight="1">
      <c r="A4217" s="305" t="s">
        <v>17972</v>
      </c>
      <c r="B4217" s="306" t="s">
        <v>9093</v>
      </c>
      <c r="C4217" s="305" t="s">
        <v>2352</v>
      </c>
      <c r="D4217" s="307">
        <v>33.799999999999997</v>
      </c>
    </row>
    <row r="4218" spans="1:4" ht="9" customHeight="1">
      <c r="A4218" s="305" t="s">
        <v>17973</v>
      </c>
      <c r="B4218" s="306" t="s">
        <v>9094</v>
      </c>
      <c r="C4218" s="305" t="s">
        <v>2352</v>
      </c>
      <c r="D4218" s="307">
        <v>3.87</v>
      </c>
    </row>
    <row r="4219" spans="1:4" ht="9" customHeight="1">
      <c r="A4219" s="305" t="s">
        <v>17974</v>
      </c>
      <c r="B4219" s="306" t="s">
        <v>9095</v>
      </c>
      <c r="C4219" s="305" t="s">
        <v>2352</v>
      </c>
      <c r="D4219" s="307">
        <v>5.21</v>
      </c>
    </row>
    <row r="4220" spans="1:4" ht="18" customHeight="1">
      <c r="A4220" s="305" t="s">
        <v>17975</v>
      </c>
      <c r="B4220" s="306" t="s">
        <v>9096</v>
      </c>
      <c r="C4220" s="305" t="s">
        <v>5115</v>
      </c>
      <c r="D4220" s="307">
        <v>587.20000000000005</v>
      </c>
    </row>
    <row r="4221" spans="1:4" ht="18" customHeight="1">
      <c r="A4221" s="305" t="s">
        <v>17976</v>
      </c>
      <c r="B4221" s="306" t="s">
        <v>9097</v>
      </c>
      <c r="C4221" s="305" t="s">
        <v>2352</v>
      </c>
      <c r="D4221" s="307">
        <v>71.47</v>
      </c>
    </row>
    <row r="4222" spans="1:4" ht="18" customHeight="1">
      <c r="A4222" s="305" t="s">
        <v>17977</v>
      </c>
      <c r="B4222" s="306" t="s">
        <v>9098</v>
      </c>
      <c r="C4222" s="305" t="s">
        <v>2352</v>
      </c>
      <c r="D4222" s="307">
        <v>96.99</v>
      </c>
    </row>
    <row r="4223" spans="1:4" ht="18" customHeight="1">
      <c r="A4223" s="305" t="s">
        <v>17978</v>
      </c>
      <c r="B4223" s="306" t="s">
        <v>9099</v>
      </c>
      <c r="C4223" s="305" t="s">
        <v>2352</v>
      </c>
      <c r="D4223" s="307">
        <v>80.28</v>
      </c>
    </row>
    <row r="4224" spans="1:4" ht="18" customHeight="1">
      <c r="A4224" s="305" t="s">
        <v>17979</v>
      </c>
      <c r="B4224" s="306" t="s">
        <v>9100</v>
      </c>
      <c r="C4224" s="305" t="s">
        <v>2352</v>
      </c>
      <c r="D4224" s="307">
        <v>95.64</v>
      </c>
    </row>
    <row r="4225" spans="1:4" ht="18" customHeight="1">
      <c r="A4225" s="305" t="s">
        <v>17980</v>
      </c>
      <c r="B4225" s="306" t="s">
        <v>9101</v>
      </c>
      <c r="C4225" s="305" t="s">
        <v>36</v>
      </c>
      <c r="D4225" s="307">
        <v>185.38</v>
      </c>
    </row>
    <row r="4226" spans="1:4" ht="18" customHeight="1">
      <c r="A4226" s="305" t="s">
        <v>17981</v>
      </c>
      <c r="B4226" s="306" t="s">
        <v>9102</v>
      </c>
      <c r="C4226" s="305" t="s">
        <v>2352</v>
      </c>
      <c r="D4226" s="307">
        <v>171381.85</v>
      </c>
    </row>
    <row r="4227" spans="1:4" ht="18" customHeight="1">
      <c r="A4227" s="305" t="s">
        <v>17982</v>
      </c>
      <c r="B4227" s="306" t="s">
        <v>9103</v>
      </c>
      <c r="C4227" s="305" t="s">
        <v>2352</v>
      </c>
      <c r="D4227" s="307">
        <v>243212.91</v>
      </c>
    </row>
    <row r="4228" spans="1:4" ht="18" customHeight="1">
      <c r="A4228" s="305" t="s">
        <v>17983</v>
      </c>
      <c r="B4228" s="306" t="s">
        <v>9104</v>
      </c>
      <c r="C4228" s="305" t="s">
        <v>2352</v>
      </c>
      <c r="D4228" s="307">
        <v>304990.67</v>
      </c>
    </row>
    <row r="4229" spans="1:4" ht="18" customHeight="1">
      <c r="A4229" s="305" t="s">
        <v>17984</v>
      </c>
      <c r="B4229" s="306" t="s">
        <v>9105</v>
      </c>
      <c r="C4229" s="305" t="s">
        <v>2352</v>
      </c>
      <c r="D4229" s="307">
        <v>408222.29</v>
      </c>
    </row>
    <row r="4230" spans="1:4" ht="18" customHeight="1">
      <c r="A4230" s="305" t="s">
        <v>17985</v>
      </c>
      <c r="B4230" s="306" t="s">
        <v>9106</v>
      </c>
      <c r="C4230" s="305" t="s">
        <v>2352</v>
      </c>
      <c r="D4230" s="307">
        <v>470041.11</v>
      </c>
    </row>
    <row r="4231" spans="1:4" ht="18" customHeight="1">
      <c r="A4231" s="305" t="s">
        <v>17986</v>
      </c>
      <c r="B4231" s="306" t="s">
        <v>9107</v>
      </c>
      <c r="C4231" s="305" t="s">
        <v>36</v>
      </c>
      <c r="D4231" s="307">
        <v>104.83</v>
      </c>
    </row>
    <row r="4232" spans="1:4" ht="9" customHeight="1">
      <c r="A4232" s="305" t="s">
        <v>17987</v>
      </c>
      <c r="B4232" s="306" t="s">
        <v>9108</v>
      </c>
      <c r="C4232" s="305" t="s">
        <v>36</v>
      </c>
      <c r="D4232" s="307">
        <v>97.22</v>
      </c>
    </row>
    <row r="4233" spans="1:4" ht="9" customHeight="1">
      <c r="A4233" s="305" t="s">
        <v>17988</v>
      </c>
      <c r="B4233" s="306" t="s">
        <v>11207</v>
      </c>
      <c r="C4233" s="305" t="s">
        <v>36</v>
      </c>
      <c r="D4233" s="307">
        <v>738.43</v>
      </c>
    </row>
    <row r="4234" spans="1:4" ht="9" customHeight="1">
      <c r="A4234" s="305" t="s">
        <v>17989</v>
      </c>
      <c r="B4234" s="306" t="s">
        <v>9109</v>
      </c>
      <c r="C4234" s="305" t="s">
        <v>5115</v>
      </c>
      <c r="D4234" s="307">
        <v>879.42</v>
      </c>
    </row>
    <row r="4235" spans="1:4" ht="9" customHeight="1">
      <c r="A4235" s="305" t="s">
        <v>17990</v>
      </c>
      <c r="B4235" s="306" t="s">
        <v>9110</v>
      </c>
      <c r="C4235" s="305" t="s">
        <v>9111</v>
      </c>
      <c r="D4235" s="307">
        <v>65.53</v>
      </c>
    </row>
    <row r="4236" spans="1:4" ht="9" customHeight="1">
      <c r="A4236" s="305" t="s">
        <v>17991</v>
      </c>
      <c r="B4236" s="306" t="s">
        <v>9112</v>
      </c>
      <c r="C4236" s="305" t="s">
        <v>2352</v>
      </c>
      <c r="D4236" s="307">
        <v>14802.4</v>
      </c>
    </row>
    <row r="4237" spans="1:4" ht="9" customHeight="1">
      <c r="A4237" s="305" t="s">
        <v>17992</v>
      </c>
      <c r="B4237" s="306" t="s">
        <v>9113</v>
      </c>
      <c r="C4237" s="305" t="s">
        <v>2352</v>
      </c>
      <c r="D4237" s="307">
        <v>9772.48</v>
      </c>
    </row>
    <row r="4238" spans="1:4" ht="9" customHeight="1">
      <c r="A4238" s="305" t="s">
        <v>17993</v>
      </c>
      <c r="B4238" s="306" t="s">
        <v>9114</v>
      </c>
      <c r="C4238" s="305" t="s">
        <v>2352</v>
      </c>
      <c r="D4238" s="307">
        <v>4946.33</v>
      </c>
    </row>
    <row r="4239" spans="1:4" ht="9" customHeight="1">
      <c r="A4239" s="305" t="s">
        <v>17994</v>
      </c>
      <c r="B4239" s="306" t="s">
        <v>9115</v>
      </c>
      <c r="C4239" s="305" t="s">
        <v>2352</v>
      </c>
      <c r="D4239" s="307">
        <v>8795.25</v>
      </c>
    </row>
    <row r="4240" spans="1:4" ht="9" customHeight="1">
      <c r="A4240" s="305" t="s">
        <v>17995</v>
      </c>
      <c r="B4240" s="306" t="s">
        <v>9116</v>
      </c>
      <c r="C4240" s="305" t="s">
        <v>2352</v>
      </c>
      <c r="D4240" s="307">
        <v>3070.75</v>
      </c>
    </row>
    <row r="4241" spans="1:4" ht="18" customHeight="1">
      <c r="A4241" s="305" t="s">
        <v>17996</v>
      </c>
      <c r="B4241" s="306" t="s">
        <v>9117</v>
      </c>
      <c r="C4241" s="305" t="s">
        <v>2352</v>
      </c>
      <c r="D4241" s="307">
        <v>5059.3900000000003</v>
      </c>
    </row>
    <row r="4242" spans="1:4" ht="9" customHeight="1">
      <c r="A4242" s="305" t="s">
        <v>17997</v>
      </c>
      <c r="B4242" s="306" t="s">
        <v>9118</v>
      </c>
      <c r="C4242" s="305" t="s">
        <v>2352</v>
      </c>
      <c r="D4242" s="307">
        <v>4328.05</v>
      </c>
    </row>
    <row r="4243" spans="1:4" ht="9" customHeight="1">
      <c r="A4243" s="305" t="s">
        <v>17998</v>
      </c>
      <c r="B4243" s="306" t="s">
        <v>17999</v>
      </c>
      <c r="C4243" s="305" t="s">
        <v>2352</v>
      </c>
      <c r="D4243" s="307">
        <v>124.66</v>
      </c>
    </row>
    <row r="4244" spans="1:4" ht="9" customHeight="1">
      <c r="A4244" s="305" t="s">
        <v>18000</v>
      </c>
      <c r="B4244" s="306" t="s">
        <v>9119</v>
      </c>
      <c r="C4244" s="305" t="s">
        <v>5115</v>
      </c>
      <c r="D4244" s="307">
        <v>111.7</v>
      </c>
    </row>
    <row r="4245" spans="1:4" ht="18" customHeight="1">
      <c r="A4245" s="305" t="s">
        <v>18001</v>
      </c>
      <c r="B4245" s="306" t="s">
        <v>9120</v>
      </c>
      <c r="C4245" s="305" t="s">
        <v>36</v>
      </c>
      <c r="D4245" s="307">
        <v>5.4</v>
      </c>
    </row>
    <row r="4246" spans="1:4" ht="9" customHeight="1">
      <c r="A4246" s="305" t="s">
        <v>18002</v>
      </c>
      <c r="B4246" s="306" t="s">
        <v>9121</v>
      </c>
      <c r="C4246" s="305" t="s">
        <v>3704</v>
      </c>
      <c r="D4246" s="307">
        <v>8.9700000000000006</v>
      </c>
    </row>
    <row r="4247" spans="1:4" ht="9" customHeight="1">
      <c r="A4247" s="305" t="s">
        <v>18003</v>
      </c>
      <c r="B4247" s="306" t="s">
        <v>11208</v>
      </c>
      <c r="C4247" s="305" t="s">
        <v>3704</v>
      </c>
      <c r="D4247" s="307">
        <v>2.16</v>
      </c>
    </row>
    <row r="4248" spans="1:4" ht="9" customHeight="1">
      <c r="A4248" s="305" t="s">
        <v>18004</v>
      </c>
      <c r="B4248" s="306" t="s">
        <v>18005</v>
      </c>
      <c r="C4248" s="305" t="s">
        <v>36</v>
      </c>
      <c r="D4248" s="307">
        <v>180.68</v>
      </c>
    </row>
    <row r="4249" spans="1:4" ht="9" customHeight="1">
      <c r="A4249" s="305" t="s">
        <v>18006</v>
      </c>
      <c r="B4249" s="306" t="s">
        <v>9122</v>
      </c>
      <c r="C4249" s="305" t="s">
        <v>3704</v>
      </c>
      <c r="D4249" s="307">
        <v>3.76</v>
      </c>
    </row>
    <row r="4250" spans="1:4" ht="9" customHeight="1">
      <c r="A4250" s="305" t="s">
        <v>18007</v>
      </c>
      <c r="B4250" s="306" t="s">
        <v>9123</v>
      </c>
      <c r="C4250" s="305" t="s">
        <v>2352</v>
      </c>
      <c r="D4250" s="307">
        <v>6209.99</v>
      </c>
    </row>
    <row r="4251" spans="1:4" ht="9" customHeight="1">
      <c r="A4251" s="305" t="s">
        <v>18008</v>
      </c>
      <c r="B4251" s="306" t="s">
        <v>9124</v>
      </c>
      <c r="C4251" s="305" t="s">
        <v>2352</v>
      </c>
      <c r="D4251" s="307">
        <v>3238.45</v>
      </c>
    </row>
    <row r="4252" spans="1:4" ht="9" customHeight="1">
      <c r="A4252" s="305" t="s">
        <v>18009</v>
      </c>
      <c r="B4252" s="306" t="s">
        <v>9125</v>
      </c>
      <c r="C4252" s="305" t="s">
        <v>5115</v>
      </c>
      <c r="D4252" s="307">
        <v>17.75</v>
      </c>
    </row>
    <row r="4253" spans="1:4" ht="9" customHeight="1">
      <c r="A4253" s="305" t="s">
        <v>18010</v>
      </c>
      <c r="B4253" s="306" t="s">
        <v>9126</v>
      </c>
      <c r="C4253" s="305" t="s">
        <v>5115</v>
      </c>
      <c r="D4253" s="307">
        <v>11.05</v>
      </c>
    </row>
    <row r="4254" spans="1:4" ht="9" customHeight="1">
      <c r="A4254" s="305" t="s">
        <v>18011</v>
      </c>
      <c r="B4254" s="306" t="s">
        <v>9127</v>
      </c>
      <c r="C4254" s="305" t="s">
        <v>5115</v>
      </c>
      <c r="D4254" s="307">
        <v>39.18</v>
      </c>
    </row>
    <row r="4255" spans="1:4" ht="9" customHeight="1">
      <c r="A4255" s="305" t="s">
        <v>18012</v>
      </c>
      <c r="B4255" s="306" t="s">
        <v>9128</v>
      </c>
      <c r="C4255" s="305" t="s">
        <v>5115</v>
      </c>
      <c r="D4255" s="307">
        <v>66.099999999999994</v>
      </c>
    </row>
    <row r="4256" spans="1:4" ht="9" customHeight="1">
      <c r="A4256" s="305" t="s">
        <v>18013</v>
      </c>
      <c r="B4256" s="306" t="s">
        <v>9129</v>
      </c>
      <c r="C4256" s="305" t="s">
        <v>5115</v>
      </c>
      <c r="D4256" s="307">
        <v>61.29</v>
      </c>
    </row>
    <row r="4257" spans="1:4" ht="9" customHeight="1">
      <c r="A4257" s="305" t="s">
        <v>18014</v>
      </c>
      <c r="B4257" s="306" t="s">
        <v>9130</v>
      </c>
      <c r="C4257" s="305" t="s">
        <v>3704</v>
      </c>
      <c r="D4257" s="307">
        <v>64.75</v>
      </c>
    </row>
    <row r="4258" spans="1:4" ht="9" customHeight="1">
      <c r="A4258" s="305" t="s">
        <v>18015</v>
      </c>
      <c r="B4258" s="306" t="s">
        <v>9131</v>
      </c>
      <c r="C4258" s="305" t="s">
        <v>8010</v>
      </c>
      <c r="D4258" s="307">
        <v>655.82</v>
      </c>
    </row>
    <row r="4259" spans="1:4" ht="9" customHeight="1">
      <c r="A4259" s="305" t="s">
        <v>18016</v>
      </c>
      <c r="B4259" s="306" t="s">
        <v>9132</v>
      </c>
      <c r="C4259" s="305" t="s">
        <v>2352</v>
      </c>
      <c r="D4259" s="307">
        <v>99.03</v>
      </c>
    </row>
    <row r="4260" spans="1:4" ht="9" customHeight="1">
      <c r="A4260" s="305" t="s">
        <v>18017</v>
      </c>
      <c r="B4260" s="306" t="s">
        <v>9133</v>
      </c>
      <c r="C4260" s="305" t="s">
        <v>2352</v>
      </c>
      <c r="D4260" s="307">
        <v>78.97</v>
      </c>
    </row>
    <row r="4261" spans="1:4" ht="9" customHeight="1">
      <c r="A4261" s="305" t="s">
        <v>18018</v>
      </c>
      <c r="B4261" s="306" t="s">
        <v>9134</v>
      </c>
      <c r="C4261" s="305" t="s">
        <v>36</v>
      </c>
      <c r="D4261" s="307">
        <v>134.5</v>
      </c>
    </row>
    <row r="4262" spans="1:4" ht="9" customHeight="1">
      <c r="A4262" s="305" t="s">
        <v>18019</v>
      </c>
      <c r="B4262" s="306" t="s">
        <v>9135</v>
      </c>
      <c r="C4262" s="305" t="s">
        <v>36</v>
      </c>
      <c r="D4262" s="307">
        <v>126.89</v>
      </c>
    </row>
    <row r="4263" spans="1:4" ht="9" customHeight="1">
      <c r="A4263" s="305" t="s">
        <v>18020</v>
      </c>
      <c r="B4263" s="306" t="s">
        <v>9136</v>
      </c>
      <c r="C4263" s="305" t="s">
        <v>3704</v>
      </c>
      <c r="D4263" s="307">
        <v>56.2</v>
      </c>
    </row>
    <row r="4264" spans="1:4" ht="9" customHeight="1">
      <c r="A4264" s="305" t="s">
        <v>18021</v>
      </c>
      <c r="B4264" s="306" t="s">
        <v>9137</v>
      </c>
      <c r="C4264" s="305" t="s">
        <v>3704</v>
      </c>
      <c r="D4264" s="307">
        <v>51.76</v>
      </c>
    </row>
    <row r="4265" spans="1:4" ht="9" customHeight="1">
      <c r="A4265" s="305" t="s">
        <v>18022</v>
      </c>
      <c r="B4265" s="306" t="s">
        <v>9138</v>
      </c>
      <c r="C4265" s="305" t="s">
        <v>3704</v>
      </c>
      <c r="D4265" s="307">
        <v>23.94</v>
      </c>
    </row>
    <row r="4266" spans="1:4" ht="9" customHeight="1">
      <c r="A4266" s="305" t="s">
        <v>18023</v>
      </c>
      <c r="B4266" s="306" t="s">
        <v>9139</v>
      </c>
      <c r="C4266" s="305" t="s">
        <v>5115</v>
      </c>
      <c r="D4266" s="307">
        <v>576.20000000000005</v>
      </c>
    </row>
    <row r="4267" spans="1:4" ht="9" customHeight="1">
      <c r="A4267" s="305" t="s">
        <v>18024</v>
      </c>
      <c r="B4267" s="306" t="s">
        <v>9140</v>
      </c>
      <c r="C4267" s="305" t="s">
        <v>36</v>
      </c>
      <c r="D4267" s="307">
        <v>56.83</v>
      </c>
    </row>
    <row r="4268" spans="1:4" ht="9" customHeight="1">
      <c r="A4268" s="305" t="s">
        <v>18025</v>
      </c>
      <c r="B4268" s="306" t="s">
        <v>9141</v>
      </c>
      <c r="C4268" s="305" t="s">
        <v>36</v>
      </c>
      <c r="D4268" s="307">
        <v>28.99</v>
      </c>
    </row>
    <row r="4269" spans="1:4" ht="9" customHeight="1">
      <c r="A4269" s="305" t="s">
        <v>18026</v>
      </c>
      <c r="B4269" s="306" t="s">
        <v>9142</v>
      </c>
      <c r="C4269" s="305" t="s">
        <v>9111</v>
      </c>
      <c r="D4269" s="307">
        <v>194.82</v>
      </c>
    </row>
    <row r="4270" spans="1:4" ht="9" customHeight="1">
      <c r="A4270" s="305" t="s">
        <v>18027</v>
      </c>
      <c r="B4270" s="306" t="s">
        <v>9143</v>
      </c>
      <c r="C4270" s="305" t="s">
        <v>9111</v>
      </c>
      <c r="D4270" s="307">
        <v>125.3</v>
      </c>
    </row>
    <row r="4271" spans="1:4" ht="9" customHeight="1">
      <c r="A4271" s="305" t="s">
        <v>18028</v>
      </c>
      <c r="B4271" s="306" t="s">
        <v>9144</v>
      </c>
      <c r="C4271" s="305" t="s">
        <v>9111</v>
      </c>
      <c r="D4271" s="307">
        <v>186.05</v>
      </c>
    </row>
    <row r="4272" spans="1:4" ht="9" customHeight="1">
      <c r="A4272" s="305" t="s">
        <v>18029</v>
      </c>
      <c r="B4272" s="306" t="s">
        <v>9145</v>
      </c>
      <c r="C4272" s="305" t="s">
        <v>9111</v>
      </c>
      <c r="D4272" s="307">
        <v>114.99</v>
      </c>
    </row>
    <row r="4273" spans="1:4" ht="9" customHeight="1">
      <c r="A4273" s="305" t="s">
        <v>18030</v>
      </c>
      <c r="B4273" s="306" t="s">
        <v>9146</v>
      </c>
      <c r="C4273" s="305" t="s">
        <v>9111</v>
      </c>
      <c r="D4273" s="307">
        <v>188.74</v>
      </c>
    </row>
    <row r="4274" spans="1:4" ht="9" customHeight="1">
      <c r="A4274" s="305" t="s">
        <v>18031</v>
      </c>
      <c r="B4274" s="306" t="s">
        <v>9147</v>
      </c>
      <c r="C4274" s="305" t="s">
        <v>9111</v>
      </c>
      <c r="D4274" s="307">
        <v>115.69</v>
      </c>
    </row>
    <row r="4275" spans="1:4" ht="9" customHeight="1">
      <c r="A4275" s="305" t="s">
        <v>18032</v>
      </c>
      <c r="B4275" s="306" t="s">
        <v>9148</v>
      </c>
      <c r="C4275" s="305" t="s">
        <v>9111</v>
      </c>
      <c r="D4275" s="307">
        <v>193.62</v>
      </c>
    </row>
    <row r="4276" spans="1:4" ht="9" customHeight="1">
      <c r="A4276" s="305" t="s">
        <v>18033</v>
      </c>
      <c r="B4276" s="306" t="s">
        <v>9149</v>
      </c>
      <c r="C4276" s="305" t="s">
        <v>9111</v>
      </c>
      <c r="D4276" s="307">
        <v>121.86</v>
      </c>
    </row>
    <row r="4277" spans="1:4" ht="9" customHeight="1">
      <c r="A4277" s="305" t="s">
        <v>18034</v>
      </c>
      <c r="B4277" s="306" t="s">
        <v>9150</v>
      </c>
      <c r="C4277" s="305" t="s">
        <v>9111</v>
      </c>
      <c r="D4277" s="307">
        <v>196.77</v>
      </c>
    </row>
    <row r="4278" spans="1:4" ht="9" customHeight="1">
      <c r="A4278" s="305" t="s">
        <v>18035</v>
      </c>
      <c r="B4278" s="306" t="s">
        <v>9151</v>
      </c>
      <c r="C4278" s="305" t="s">
        <v>9111</v>
      </c>
      <c r="D4278" s="307">
        <v>125.94</v>
      </c>
    </row>
    <row r="4279" spans="1:4" ht="9" customHeight="1">
      <c r="A4279" s="305" t="s">
        <v>18036</v>
      </c>
      <c r="B4279" s="306" t="s">
        <v>9152</v>
      </c>
      <c r="C4279" s="305" t="s">
        <v>5115</v>
      </c>
      <c r="D4279" s="307">
        <v>12.13</v>
      </c>
    </row>
    <row r="4280" spans="1:4" ht="9" customHeight="1">
      <c r="A4280" s="305" t="s">
        <v>18037</v>
      </c>
      <c r="B4280" s="306" t="s">
        <v>9153</v>
      </c>
      <c r="C4280" s="305" t="s">
        <v>5115</v>
      </c>
      <c r="D4280" s="307">
        <v>52.09</v>
      </c>
    </row>
    <row r="4281" spans="1:4" ht="18" customHeight="1">
      <c r="A4281" s="305" t="s">
        <v>18038</v>
      </c>
      <c r="B4281" s="306" t="s">
        <v>9154</v>
      </c>
      <c r="C4281" s="305" t="s">
        <v>5115</v>
      </c>
      <c r="D4281" s="307">
        <v>47.9</v>
      </c>
    </row>
    <row r="4282" spans="1:4" ht="9" customHeight="1">
      <c r="A4282" s="305" t="s">
        <v>18039</v>
      </c>
      <c r="B4282" s="306" t="s">
        <v>9155</v>
      </c>
      <c r="C4282" s="305" t="s">
        <v>5115</v>
      </c>
      <c r="D4282" s="307">
        <v>80.03</v>
      </c>
    </row>
    <row r="4283" spans="1:4" ht="9" customHeight="1">
      <c r="A4283" s="305" t="s">
        <v>18040</v>
      </c>
      <c r="B4283" s="306" t="s">
        <v>9156</v>
      </c>
      <c r="C4283" s="305" t="s">
        <v>5115</v>
      </c>
      <c r="D4283" s="307">
        <v>86.85</v>
      </c>
    </row>
    <row r="4284" spans="1:4" ht="9" customHeight="1">
      <c r="A4284" s="305" t="s">
        <v>18041</v>
      </c>
      <c r="B4284" s="306" t="s">
        <v>9157</v>
      </c>
      <c r="C4284" s="305" t="s">
        <v>5115</v>
      </c>
      <c r="D4284" s="307">
        <v>93.74</v>
      </c>
    </row>
    <row r="4285" spans="1:4" ht="18" customHeight="1">
      <c r="A4285" s="305" t="s">
        <v>18042</v>
      </c>
      <c r="B4285" s="306" t="s">
        <v>9158</v>
      </c>
      <c r="C4285" s="305" t="s">
        <v>5115</v>
      </c>
      <c r="D4285" s="307">
        <v>12.87</v>
      </c>
    </row>
    <row r="4286" spans="1:4" ht="18" customHeight="1">
      <c r="A4286" s="305" t="s">
        <v>18043</v>
      </c>
      <c r="B4286" s="306" t="s">
        <v>9159</v>
      </c>
      <c r="C4286" s="305" t="s">
        <v>5115</v>
      </c>
      <c r="D4286" s="307">
        <v>30.93</v>
      </c>
    </row>
    <row r="4287" spans="1:4" ht="18" customHeight="1">
      <c r="A4287" s="305" t="s">
        <v>18044</v>
      </c>
      <c r="B4287" s="306" t="s">
        <v>9160</v>
      </c>
      <c r="C4287" s="305" t="s">
        <v>5115</v>
      </c>
      <c r="D4287" s="307">
        <v>102.78</v>
      </c>
    </row>
    <row r="4288" spans="1:4" ht="18" customHeight="1">
      <c r="A4288" s="305" t="s">
        <v>18045</v>
      </c>
      <c r="B4288" s="306" t="s">
        <v>9161</v>
      </c>
      <c r="C4288" s="305" t="s">
        <v>5115</v>
      </c>
      <c r="D4288" s="307">
        <v>81.72</v>
      </c>
    </row>
    <row r="4289" spans="1:4" ht="18" customHeight="1">
      <c r="A4289" s="305" t="s">
        <v>18046</v>
      </c>
      <c r="B4289" s="306" t="s">
        <v>9162</v>
      </c>
      <c r="C4289" s="305" t="s">
        <v>5115</v>
      </c>
      <c r="D4289" s="307">
        <v>69.75</v>
      </c>
    </row>
    <row r="4290" spans="1:4" ht="18" customHeight="1">
      <c r="A4290" s="305" t="s">
        <v>18047</v>
      </c>
      <c r="B4290" s="306" t="s">
        <v>9163</v>
      </c>
      <c r="C4290" s="305" t="s">
        <v>5115</v>
      </c>
      <c r="D4290" s="307">
        <v>48.05</v>
      </c>
    </row>
    <row r="4291" spans="1:4" ht="9" customHeight="1">
      <c r="A4291" s="305" t="s">
        <v>18048</v>
      </c>
      <c r="B4291" s="306" t="s">
        <v>9164</v>
      </c>
      <c r="C4291" s="305" t="s">
        <v>5115</v>
      </c>
      <c r="D4291" s="307">
        <v>56.5</v>
      </c>
    </row>
    <row r="4292" spans="1:4" ht="9" customHeight="1">
      <c r="A4292" s="305" t="s">
        <v>18049</v>
      </c>
      <c r="B4292" s="306" t="s">
        <v>9165</v>
      </c>
      <c r="C4292" s="305" t="s">
        <v>5115</v>
      </c>
      <c r="D4292" s="307">
        <v>34.79</v>
      </c>
    </row>
    <row r="4293" spans="1:4" ht="9" customHeight="1">
      <c r="A4293" s="305" t="s">
        <v>18050</v>
      </c>
      <c r="B4293" s="306" t="s">
        <v>9166</v>
      </c>
      <c r="C4293" s="305" t="s">
        <v>5115</v>
      </c>
      <c r="D4293" s="307">
        <v>183.55</v>
      </c>
    </row>
    <row r="4294" spans="1:4" ht="9" customHeight="1">
      <c r="A4294" s="305" t="s">
        <v>18051</v>
      </c>
      <c r="B4294" s="306" t="s">
        <v>9167</v>
      </c>
      <c r="C4294" s="305" t="s">
        <v>5115</v>
      </c>
      <c r="D4294" s="307">
        <v>107.39</v>
      </c>
    </row>
    <row r="4295" spans="1:4" ht="9" customHeight="1">
      <c r="A4295" s="305" t="s">
        <v>18052</v>
      </c>
      <c r="B4295" s="306" t="s">
        <v>9168</v>
      </c>
      <c r="C4295" s="305" t="s">
        <v>5115</v>
      </c>
      <c r="D4295" s="307">
        <v>183.99</v>
      </c>
    </row>
    <row r="4296" spans="1:4" ht="9" customHeight="1">
      <c r="A4296" s="305" t="s">
        <v>18053</v>
      </c>
      <c r="B4296" s="306" t="s">
        <v>9169</v>
      </c>
      <c r="C4296" s="305" t="s">
        <v>5115</v>
      </c>
      <c r="D4296" s="307">
        <v>107.83</v>
      </c>
    </row>
    <row r="4297" spans="1:4" ht="9" customHeight="1">
      <c r="A4297" s="305" t="s">
        <v>18054</v>
      </c>
      <c r="B4297" s="306" t="s">
        <v>9170</v>
      </c>
      <c r="C4297" s="305" t="s">
        <v>5115</v>
      </c>
      <c r="D4297" s="307">
        <v>218.99</v>
      </c>
    </row>
    <row r="4298" spans="1:4" ht="9" customHeight="1">
      <c r="A4298" s="305" t="s">
        <v>18055</v>
      </c>
      <c r="B4298" s="306" t="s">
        <v>9171</v>
      </c>
      <c r="C4298" s="305" t="s">
        <v>5115</v>
      </c>
      <c r="D4298" s="307">
        <v>141.34</v>
      </c>
    </row>
    <row r="4299" spans="1:4" ht="9" customHeight="1">
      <c r="A4299" s="305" t="s">
        <v>18056</v>
      </c>
      <c r="B4299" s="306" t="s">
        <v>9172</v>
      </c>
      <c r="C4299" s="305" t="s">
        <v>5115</v>
      </c>
      <c r="D4299" s="307">
        <v>219.43</v>
      </c>
    </row>
    <row r="4300" spans="1:4" ht="9" customHeight="1">
      <c r="A4300" s="305" t="s">
        <v>18057</v>
      </c>
      <c r="B4300" s="306" t="s">
        <v>9173</v>
      </c>
      <c r="C4300" s="305" t="s">
        <v>5115</v>
      </c>
      <c r="D4300" s="307">
        <v>141.78</v>
      </c>
    </row>
    <row r="4301" spans="1:4" ht="9" customHeight="1">
      <c r="A4301" s="305" t="s">
        <v>18058</v>
      </c>
      <c r="B4301" s="306" t="s">
        <v>9174</v>
      </c>
      <c r="C4301" s="305" t="s">
        <v>5115</v>
      </c>
      <c r="D4301" s="307">
        <v>154.87</v>
      </c>
    </row>
    <row r="4302" spans="1:4" ht="9" customHeight="1">
      <c r="A4302" s="305" t="s">
        <v>18059</v>
      </c>
      <c r="B4302" s="306" t="s">
        <v>9175</v>
      </c>
      <c r="C4302" s="305" t="s">
        <v>5115</v>
      </c>
      <c r="D4302" s="307">
        <v>93.37</v>
      </c>
    </row>
    <row r="4303" spans="1:4" ht="9" customHeight="1">
      <c r="A4303" s="305" t="s">
        <v>18060</v>
      </c>
      <c r="B4303" s="306" t="s">
        <v>9176</v>
      </c>
      <c r="C4303" s="305" t="s">
        <v>5115</v>
      </c>
      <c r="D4303" s="307">
        <v>149.03</v>
      </c>
    </row>
    <row r="4304" spans="1:4" ht="9" customHeight="1">
      <c r="A4304" s="305" t="s">
        <v>18061</v>
      </c>
      <c r="B4304" s="306" t="s">
        <v>9177</v>
      </c>
      <c r="C4304" s="305" t="s">
        <v>5115</v>
      </c>
      <c r="D4304" s="307">
        <v>87.53</v>
      </c>
    </row>
    <row r="4305" spans="1:4" ht="9" customHeight="1">
      <c r="A4305" s="305" t="s">
        <v>18062</v>
      </c>
      <c r="B4305" s="306" t="s">
        <v>9178</v>
      </c>
      <c r="C4305" s="305" t="s">
        <v>5115</v>
      </c>
      <c r="D4305" s="307">
        <v>36.61</v>
      </c>
    </row>
    <row r="4306" spans="1:4" ht="9" customHeight="1">
      <c r="A4306" s="305" t="s">
        <v>18063</v>
      </c>
      <c r="B4306" s="306" t="s">
        <v>9179</v>
      </c>
      <c r="C4306" s="305" t="s">
        <v>5115</v>
      </c>
      <c r="D4306" s="307">
        <v>21.74</v>
      </c>
    </row>
    <row r="4307" spans="1:4" ht="9" customHeight="1">
      <c r="A4307" s="305" t="s">
        <v>18064</v>
      </c>
      <c r="B4307" s="306" t="s">
        <v>9180</v>
      </c>
      <c r="C4307" s="305" t="s">
        <v>9111</v>
      </c>
      <c r="D4307" s="307">
        <v>184.34</v>
      </c>
    </row>
    <row r="4308" spans="1:4" ht="9" customHeight="1">
      <c r="A4308" s="305" t="s">
        <v>18065</v>
      </c>
      <c r="B4308" s="306" t="s">
        <v>18066</v>
      </c>
      <c r="C4308" s="305" t="s">
        <v>9111</v>
      </c>
      <c r="D4308" s="307">
        <v>136.33000000000001</v>
      </c>
    </row>
    <row r="4309" spans="1:4" ht="9" customHeight="1">
      <c r="A4309" s="305" t="s">
        <v>18067</v>
      </c>
      <c r="B4309" s="306" t="s">
        <v>9181</v>
      </c>
      <c r="C4309" s="305" t="s">
        <v>9111</v>
      </c>
      <c r="D4309" s="307">
        <v>17.2</v>
      </c>
    </row>
    <row r="4310" spans="1:4" ht="9" customHeight="1">
      <c r="A4310" s="305" t="s">
        <v>18068</v>
      </c>
      <c r="B4310" s="306" t="s">
        <v>9182</v>
      </c>
      <c r="C4310" s="305" t="s">
        <v>9111</v>
      </c>
      <c r="D4310" s="307">
        <v>189.11</v>
      </c>
    </row>
    <row r="4311" spans="1:4" ht="9" customHeight="1">
      <c r="A4311" s="305" t="s">
        <v>18069</v>
      </c>
      <c r="B4311" s="306" t="s">
        <v>18070</v>
      </c>
      <c r="C4311" s="305" t="s">
        <v>9111</v>
      </c>
      <c r="D4311" s="307">
        <v>138.57</v>
      </c>
    </row>
    <row r="4312" spans="1:4" ht="9" customHeight="1">
      <c r="A4312" s="305" t="s">
        <v>18071</v>
      </c>
      <c r="B4312" s="306" t="s">
        <v>9183</v>
      </c>
      <c r="C4312" s="305" t="s">
        <v>9111</v>
      </c>
      <c r="D4312" s="307">
        <v>192.63</v>
      </c>
    </row>
    <row r="4313" spans="1:4" ht="9" customHeight="1">
      <c r="A4313" s="305" t="s">
        <v>18072</v>
      </c>
      <c r="B4313" s="306" t="s">
        <v>18073</v>
      </c>
      <c r="C4313" s="305" t="s">
        <v>9111</v>
      </c>
      <c r="D4313" s="307">
        <v>136.61000000000001</v>
      </c>
    </row>
    <row r="4314" spans="1:4" ht="9" customHeight="1">
      <c r="A4314" s="305" t="s">
        <v>18074</v>
      </c>
      <c r="B4314" s="306" t="s">
        <v>9184</v>
      </c>
      <c r="C4314" s="305" t="s">
        <v>9111</v>
      </c>
      <c r="D4314" s="307">
        <v>17.2</v>
      </c>
    </row>
    <row r="4315" spans="1:4" ht="9" customHeight="1">
      <c r="A4315" s="305" t="s">
        <v>18075</v>
      </c>
      <c r="B4315" s="306" t="s">
        <v>9185</v>
      </c>
      <c r="C4315" s="305" t="s">
        <v>9111</v>
      </c>
      <c r="D4315" s="307">
        <v>186.88</v>
      </c>
    </row>
    <row r="4316" spans="1:4" ht="9" customHeight="1">
      <c r="A4316" s="305" t="s">
        <v>18076</v>
      </c>
      <c r="B4316" s="306" t="s">
        <v>18077</v>
      </c>
      <c r="C4316" s="305" t="s">
        <v>9111</v>
      </c>
      <c r="D4316" s="307">
        <v>136.55000000000001</v>
      </c>
    </row>
    <row r="4317" spans="1:4" ht="9" customHeight="1">
      <c r="A4317" s="305" t="s">
        <v>18078</v>
      </c>
      <c r="B4317" s="306" t="s">
        <v>9186</v>
      </c>
      <c r="C4317" s="305" t="s">
        <v>9111</v>
      </c>
      <c r="D4317" s="307">
        <v>189.58</v>
      </c>
    </row>
    <row r="4318" spans="1:4" ht="9" customHeight="1">
      <c r="A4318" s="305" t="s">
        <v>18079</v>
      </c>
      <c r="B4318" s="306" t="s">
        <v>18080</v>
      </c>
      <c r="C4318" s="305" t="s">
        <v>9111</v>
      </c>
      <c r="D4318" s="307">
        <v>138.80000000000001</v>
      </c>
    </row>
    <row r="4319" spans="1:4" ht="9" customHeight="1">
      <c r="A4319" s="305" t="s">
        <v>18081</v>
      </c>
      <c r="B4319" s="306" t="s">
        <v>9187</v>
      </c>
      <c r="C4319" s="305" t="s">
        <v>9111</v>
      </c>
      <c r="D4319" s="307">
        <v>198.98</v>
      </c>
    </row>
    <row r="4320" spans="1:4" ht="18" customHeight="1">
      <c r="A4320" s="305" t="s">
        <v>18082</v>
      </c>
      <c r="B4320" s="306" t="s">
        <v>18083</v>
      </c>
      <c r="C4320" s="305" t="s">
        <v>9111</v>
      </c>
      <c r="D4320" s="307">
        <v>140.58000000000001</v>
      </c>
    </row>
    <row r="4321" spans="1:4" ht="18" customHeight="1">
      <c r="A4321" s="305" t="s">
        <v>18084</v>
      </c>
      <c r="B4321" s="306" t="s">
        <v>9188</v>
      </c>
      <c r="C4321" s="305" t="s">
        <v>9111</v>
      </c>
      <c r="D4321" s="307">
        <v>220.19</v>
      </c>
    </row>
    <row r="4322" spans="1:4" ht="9" customHeight="1">
      <c r="A4322" s="305" t="s">
        <v>18085</v>
      </c>
      <c r="B4322" s="306" t="s">
        <v>9189</v>
      </c>
      <c r="C4322" s="305" t="s">
        <v>9111</v>
      </c>
      <c r="D4322" s="307">
        <v>190.41</v>
      </c>
    </row>
    <row r="4323" spans="1:4" ht="9" customHeight="1">
      <c r="A4323" s="305" t="s">
        <v>18086</v>
      </c>
      <c r="B4323" s="306" t="s">
        <v>9190</v>
      </c>
      <c r="C4323" s="305" t="s">
        <v>9111</v>
      </c>
      <c r="D4323" s="307">
        <v>223.45</v>
      </c>
    </row>
    <row r="4324" spans="1:4" ht="9" customHeight="1">
      <c r="A4324" s="305" t="s">
        <v>18087</v>
      </c>
      <c r="B4324" s="306" t="s">
        <v>9191</v>
      </c>
      <c r="C4324" s="305" t="s">
        <v>9111</v>
      </c>
      <c r="D4324" s="307">
        <v>194.07</v>
      </c>
    </row>
    <row r="4325" spans="1:4" ht="9" customHeight="1">
      <c r="A4325" s="305" t="s">
        <v>18088</v>
      </c>
      <c r="B4325" s="306" t="s">
        <v>9192</v>
      </c>
      <c r="C4325" s="305" t="s">
        <v>9111</v>
      </c>
      <c r="D4325" s="307">
        <v>223.65</v>
      </c>
    </row>
    <row r="4326" spans="1:4" ht="9" customHeight="1">
      <c r="A4326" s="305" t="s">
        <v>18089</v>
      </c>
      <c r="B4326" s="306" t="s">
        <v>9193</v>
      </c>
      <c r="C4326" s="305" t="s">
        <v>9111</v>
      </c>
      <c r="D4326" s="307">
        <v>195.89</v>
      </c>
    </row>
    <row r="4327" spans="1:4" ht="9" customHeight="1">
      <c r="A4327" s="305" t="s">
        <v>18090</v>
      </c>
      <c r="B4327" s="306" t="s">
        <v>9194</v>
      </c>
      <c r="C4327" s="305" t="s">
        <v>9111</v>
      </c>
      <c r="D4327" s="307">
        <v>223.1</v>
      </c>
    </row>
    <row r="4328" spans="1:4" ht="9" customHeight="1">
      <c r="A4328" s="305" t="s">
        <v>18091</v>
      </c>
      <c r="B4328" s="306" t="s">
        <v>9195</v>
      </c>
      <c r="C4328" s="305" t="s">
        <v>9111</v>
      </c>
      <c r="D4328" s="307">
        <v>190.33</v>
      </c>
    </row>
    <row r="4329" spans="1:4" ht="9" customHeight="1">
      <c r="A4329" s="305" t="s">
        <v>18092</v>
      </c>
      <c r="B4329" s="306" t="s">
        <v>9196</v>
      </c>
      <c r="C4329" s="305" t="s">
        <v>9111</v>
      </c>
      <c r="D4329" s="307">
        <v>162.08000000000001</v>
      </c>
    </row>
    <row r="4330" spans="1:4" ht="9" customHeight="1">
      <c r="A4330" s="305" t="s">
        <v>18093</v>
      </c>
      <c r="B4330" s="306" t="s">
        <v>9197</v>
      </c>
      <c r="C4330" s="305" t="s">
        <v>9111</v>
      </c>
      <c r="D4330" s="307">
        <v>141.07</v>
      </c>
    </row>
    <row r="4331" spans="1:4" ht="9" customHeight="1">
      <c r="A4331" s="305" t="s">
        <v>18094</v>
      </c>
      <c r="B4331" s="306" t="s">
        <v>9198</v>
      </c>
      <c r="C4331" s="305" t="s">
        <v>3704</v>
      </c>
      <c r="D4331" s="307">
        <v>0.17</v>
      </c>
    </row>
    <row r="4332" spans="1:4" ht="9" customHeight="1">
      <c r="A4332" s="305" t="s">
        <v>18095</v>
      </c>
      <c r="B4332" s="306" t="s">
        <v>9199</v>
      </c>
      <c r="C4332" s="305" t="s">
        <v>5115</v>
      </c>
      <c r="D4332" s="307">
        <v>1.59</v>
      </c>
    </row>
    <row r="4333" spans="1:4" ht="9" customHeight="1">
      <c r="A4333" s="305" t="s">
        <v>18096</v>
      </c>
      <c r="B4333" s="306" t="s">
        <v>9200</v>
      </c>
      <c r="C4333" s="305" t="s">
        <v>5115</v>
      </c>
      <c r="D4333" s="307">
        <v>3.75</v>
      </c>
    </row>
    <row r="4334" spans="1:4" ht="9" customHeight="1">
      <c r="A4334" s="305" t="s">
        <v>18097</v>
      </c>
      <c r="B4334" s="306" t="s">
        <v>9201</v>
      </c>
      <c r="C4334" s="305" t="s">
        <v>5115</v>
      </c>
      <c r="D4334" s="307">
        <v>4.62</v>
      </c>
    </row>
    <row r="4335" spans="1:4" ht="9" customHeight="1">
      <c r="A4335" s="305" t="s">
        <v>18098</v>
      </c>
      <c r="B4335" s="306" t="s">
        <v>9202</v>
      </c>
      <c r="C4335" s="305" t="s">
        <v>5115</v>
      </c>
      <c r="D4335" s="307">
        <v>11.93</v>
      </c>
    </row>
    <row r="4336" spans="1:4" ht="9" customHeight="1">
      <c r="A4336" s="305" t="s">
        <v>18099</v>
      </c>
      <c r="B4336" s="306" t="s">
        <v>9203</v>
      </c>
      <c r="C4336" s="305" t="s">
        <v>5115</v>
      </c>
      <c r="D4336" s="307">
        <v>53.66</v>
      </c>
    </row>
    <row r="4337" spans="1:4" ht="9" customHeight="1">
      <c r="A4337" s="305" t="s">
        <v>18100</v>
      </c>
      <c r="B4337" s="306" t="s">
        <v>9204</v>
      </c>
      <c r="C4337" s="305" t="s">
        <v>5115</v>
      </c>
      <c r="D4337" s="307">
        <v>72.8</v>
      </c>
    </row>
    <row r="4338" spans="1:4" ht="18" customHeight="1">
      <c r="A4338" s="305" t="s">
        <v>18101</v>
      </c>
      <c r="B4338" s="306" t="s">
        <v>11209</v>
      </c>
      <c r="C4338" s="305" t="s">
        <v>3704</v>
      </c>
      <c r="D4338" s="307">
        <v>34.869999999999997</v>
      </c>
    </row>
    <row r="4339" spans="1:4" ht="18" customHeight="1">
      <c r="A4339" s="305" t="s">
        <v>18102</v>
      </c>
      <c r="B4339" s="306" t="s">
        <v>9205</v>
      </c>
      <c r="C4339" s="305" t="s">
        <v>3704</v>
      </c>
      <c r="D4339" s="307">
        <v>0.38</v>
      </c>
    </row>
    <row r="4340" spans="1:4" ht="9" customHeight="1">
      <c r="A4340" s="305" t="s">
        <v>18103</v>
      </c>
      <c r="B4340" s="306" t="s">
        <v>9206</v>
      </c>
      <c r="C4340" s="305" t="s">
        <v>3704</v>
      </c>
      <c r="D4340" s="307">
        <v>0.41</v>
      </c>
    </row>
    <row r="4341" spans="1:4" ht="9" customHeight="1">
      <c r="A4341" s="305" t="s">
        <v>18104</v>
      </c>
      <c r="B4341" s="306" t="s">
        <v>9207</v>
      </c>
      <c r="C4341" s="305" t="s">
        <v>3704</v>
      </c>
      <c r="D4341" s="307">
        <v>0.81</v>
      </c>
    </row>
    <row r="4342" spans="1:4" ht="9" customHeight="1">
      <c r="A4342" s="305" t="s">
        <v>18105</v>
      </c>
      <c r="B4342" s="306" t="s">
        <v>9208</v>
      </c>
      <c r="C4342" s="305" t="s">
        <v>3704</v>
      </c>
      <c r="D4342" s="307">
        <v>0.57999999999999996</v>
      </c>
    </row>
    <row r="4343" spans="1:4" ht="9" customHeight="1">
      <c r="A4343" s="305" t="s">
        <v>18106</v>
      </c>
      <c r="B4343" s="306" t="s">
        <v>9209</v>
      </c>
      <c r="C4343" s="305" t="s">
        <v>3704</v>
      </c>
      <c r="D4343" s="307">
        <v>0.56999999999999995</v>
      </c>
    </row>
    <row r="4344" spans="1:4" ht="9" customHeight="1">
      <c r="A4344" s="305" t="s">
        <v>18107</v>
      </c>
      <c r="B4344" s="306" t="s">
        <v>9210</v>
      </c>
      <c r="C4344" s="305" t="s">
        <v>3704</v>
      </c>
      <c r="D4344" s="307">
        <v>0.4</v>
      </c>
    </row>
    <row r="4345" spans="1:4" ht="9" customHeight="1">
      <c r="A4345" s="305" t="s">
        <v>18108</v>
      </c>
      <c r="B4345" s="306" t="s">
        <v>9211</v>
      </c>
      <c r="C4345" s="305" t="s">
        <v>3704</v>
      </c>
      <c r="D4345" s="307">
        <v>1.05</v>
      </c>
    </row>
    <row r="4346" spans="1:4" ht="9" customHeight="1">
      <c r="A4346" s="305" t="s">
        <v>18109</v>
      </c>
      <c r="B4346" s="306" t="s">
        <v>9212</v>
      </c>
      <c r="C4346" s="305" t="s">
        <v>3704</v>
      </c>
      <c r="D4346" s="307">
        <v>0.76</v>
      </c>
    </row>
    <row r="4347" spans="1:4" ht="9" customHeight="1">
      <c r="A4347" s="305" t="s">
        <v>18110</v>
      </c>
      <c r="B4347" s="306" t="s">
        <v>9213</v>
      </c>
      <c r="C4347" s="305" t="s">
        <v>5115</v>
      </c>
      <c r="D4347" s="307">
        <v>184.86</v>
      </c>
    </row>
    <row r="4348" spans="1:4" ht="9" customHeight="1">
      <c r="A4348" s="305" t="s">
        <v>18111</v>
      </c>
      <c r="B4348" s="306" t="s">
        <v>9214</v>
      </c>
      <c r="C4348" s="305" t="s">
        <v>5115</v>
      </c>
      <c r="D4348" s="307">
        <v>123.03</v>
      </c>
    </row>
    <row r="4349" spans="1:4" ht="9" customHeight="1">
      <c r="A4349" s="305" t="s">
        <v>18112</v>
      </c>
      <c r="B4349" s="306" t="s">
        <v>9215</v>
      </c>
      <c r="C4349" s="305" t="s">
        <v>5115</v>
      </c>
      <c r="D4349" s="307">
        <v>185.44</v>
      </c>
    </row>
    <row r="4350" spans="1:4" ht="9" customHeight="1">
      <c r="A4350" s="305" t="s">
        <v>18113</v>
      </c>
      <c r="B4350" s="306" t="s">
        <v>9216</v>
      </c>
      <c r="C4350" s="305" t="s">
        <v>5115</v>
      </c>
      <c r="D4350" s="307">
        <v>123.6</v>
      </c>
    </row>
    <row r="4351" spans="1:4" ht="9" customHeight="1">
      <c r="A4351" s="305" t="s">
        <v>18114</v>
      </c>
      <c r="B4351" s="306" t="s">
        <v>9217</v>
      </c>
      <c r="C4351" s="305" t="s">
        <v>5115</v>
      </c>
      <c r="D4351" s="307">
        <v>187.42</v>
      </c>
    </row>
    <row r="4352" spans="1:4" ht="9" customHeight="1">
      <c r="A4352" s="305" t="s">
        <v>18115</v>
      </c>
      <c r="B4352" s="306" t="s">
        <v>9218</v>
      </c>
      <c r="C4352" s="305" t="s">
        <v>5115</v>
      </c>
      <c r="D4352" s="307">
        <v>124.25</v>
      </c>
    </row>
    <row r="4353" spans="1:4" ht="9" customHeight="1">
      <c r="A4353" s="305" t="s">
        <v>18116</v>
      </c>
      <c r="B4353" s="306" t="s">
        <v>9219</v>
      </c>
      <c r="C4353" s="305" t="s">
        <v>5115</v>
      </c>
      <c r="D4353" s="307">
        <v>190.39</v>
      </c>
    </row>
    <row r="4354" spans="1:4" ht="9" customHeight="1">
      <c r="A4354" s="305" t="s">
        <v>18117</v>
      </c>
      <c r="B4354" s="306" t="s">
        <v>9220</v>
      </c>
      <c r="C4354" s="305" t="s">
        <v>5115</v>
      </c>
      <c r="D4354" s="307">
        <v>124.59</v>
      </c>
    </row>
    <row r="4355" spans="1:4" ht="9" customHeight="1">
      <c r="A4355" s="305" t="s">
        <v>18118</v>
      </c>
      <c r="B4355" s="306" t="s">
        <v>9221</v>
      </c>
      <c r="C4355" s="305" t="s">
        <v>5115</v>
      </c>
      <c r="D4355" s="307">
        <v>201.23</v>
      </c>
    </row>
    <row r="4356" spans="1:4" ht="9" customHeight="1">
      <c r="A4356" s="305" t="s">
        <v>18119</v>
      </c>
      <c r="B4356" s="306" t="s">
        <v>9222</v>
      </c>
      <c r="C4356" s="305" t="s">
        <v>5115</v>
      </c>
      <c r="D4356" s="307">
        <v>141.22999999999999</v>
      </c>
    </row>
    <row r="4357" spans="1:4" ht="9" customHeight="1">
      <c r="A4357" s="305" t="s">
        <v>18120</v>
      </c>
      <c r="B4357" s="306" t="s">
        <v>11210</v>
      </c>
      <c r="C4357" s="305" t="s">
        <v>3704</v>
      </c>
      <c r="D4357" s="307">
        <v>5.45</v>
      </c>
    </row>
    <row r="4358" spans="1:4" ht="9" customHeight="1">
      <c r="A4358" s="305" t="s">
        <v>18121</v>
      </c>
      <c r="B4358" s="306" t="s">
        <v>9223</v>
      </c>
      <c r="C4358" s="305" t="s">
        <v>3704</v>
      </c>
      <c r="D4358" s="307">
        <v>1.79</v>
      </c>
    </row>
    <row r="4359" spans="1:4" ht="9" customHeight="1">
      <c r="A4359" s="305" t="s">
        <v>18122</v>
      </c>
      <c r="B4359" s="306" t="s">
        <v>11211</v>
      </c>
      <c r="C4359" s="305" t="s">
        <v>9111</v>
      </c>
      <c r="D4359" s="307">
        <v>165.43</v>
      </c>
    </row>
    <row r="4360" spans="1:4" ht="9" customHeight="1">
      <c r="A4360" s="305" t="s">
        <v>18123</v>
      </c>
      <c r="B4360" s="306" t="s">
        <v>9224</v>
      </c>
      <c r="C4360" s="305" t="s">
        <v>9111</v>
      </c>
      <c r="D4360" s="307">
        <v>139.72999999999999</v>
      </c>
    </row>
    <row r="4361" spans="1:4" ht="9" customHeight="1">
      <c r="A4361" s="305" t="s">
        <v>18124</v>
      </c>
      <c r="B4361" s="306" t="s">
        <v>9225</v>
      </c>
      <c r="C4361" s="305" t="s">
        <v>3704</v>
      </c>
      <c r="D4361" s="307">
        <v>2.04</v>
      </c>
    </row>
    <row r="4362" spans="1:4" ht="9" customHeight="1">
      <c r="A4362" s="305" t="s">
        <v>18125</v>
      </c>
      <c r="B4362" s="306" t="s">
        <v>9226</v>
      </c>
      <c r="C4362" s="305" t="s">
        <v>3704</v>
      </c>
      <c r="D4362" s="307">
        <v>1.71</v>
      </c>
    </row>
    <row r="4363" spans="1:4" ht="9" customHeight="1">
      <c r="A4363" s="305" t="s">
        <v>18126</v>
      </c>
      <c r="B4363" s="306" t="s">
        <v>9227</v>
      </c>
      <c r="C4363" s="305" t="s">
        <v>3704</v>
      </c>
      <c r="D4363" s="307">
        <v>3.82</v>
      </c>
    </row>
    <row r="4364" spans="1:4" ht="9" customHeight="1">
      <c r="A4364" s="305" t="s">
        <v>18127</v>
      </c>
      <c r="B4364" s="306" t="s">
        <v>9228</v>
      </c>
      <c r="C4364" s="305" t="s">
        <v>3704</v>
      </c>
      <c r="D4364" s="307">
        <v>3.21</v>
      </c>
    </row>
    <row r="4365" spans="1:4" ht="9" customHeight="1">
      <c r="A4365" s="305" t="s">
        <v>18128</v>
      </c>
      <c r="B4365" s="306" t="s">
        <v>9229</v>
      </c>
      <c r="C4365" s="305" t="s">
        <v>3704</v>
      </c>
      <c r="D4365" s="307">
        <v>5.31</v>
      </c>
    </row>
    <row r="4366" spans="1:4" ht="9" customHeight="1">
      <c r="A4366" s="305" t="s">
        <v>18129</v>
      </c>
      <c r="B4366" s="306" t="s">
        <v>9230</v>
      </c>
      <c r="C4366" s="305" t="s">
        <v>3704</v>
      </c>
      <c r="D4366" s="307">
        <v>4.47</v>
      </c>
    </row>
    <row r="4367" spans="1:4" ht="9" customHeight="1">
      <c r="A4367" s="305" t="s">
        <v>18130</v>
      </c>
      <c r="B4367" s="306" t="s">
        <v>9231</v>
      </c>
      <c r="C4367" s="305" t="s">
        <v>5115</v>
      </c>
      <c r="D4367" s="307">
        <v>505.42</v>
      </c>
    </row>
    <row r="4368" spans="1:4" ht="9" customHeight="1">
      <c r="A4368" s="305" t="s">
        <v>18131</v>
      </c>
      <c r="B4368" s="306" t="s">
        <v>9232</v>
      </c>
      <c r="C4368" s="305" t="s">
        <v>5115</v>
      </c>
      <c r="D4368" s="307">
        <v>370.33</v>
      </c>
    </row>
    <row r="4369" spans="1:4" ht="9" customHeight="1">
      <c r="A4369" s="305" t="s">
        <v>18132</v>
      </c>
      <c r="B4369" s="306" t="s">
        <v>9233</v>
      </c>
      <c r="C4369" s="305" t="s">
        <v>5115</v>
      </c>
      <c r="D4369" s="307">
        <v>340.81</v>
      </c>
    </row>
    <row r="4370" spans="1:4" ht="9" customHeight="1">
      <c r="A4370" s="305" t="s">
        <v>18133</v>
      </c>
      <c r="B4370" s="306" t="s">
        <v>9234</v>
      </c>
      <c r="C4370" s="305" t="s">
        <v>5115</v>
      </c>
      <c r="D4370" s="307">
        <v>243.41</v>
      </c>
    </row>
    <row r="4371" spans="1:4" ht="18" customHeight="1">
      <c r="A4371" s="305" t="s">
        <v>18134</v>
      </c>
      <c r="B4371" s="306" t="s">
        <v>9235</v>
      </c>
      <c r="C4371" s="305" t="s">
        <v>5115</v>
      </c>
      <c r="D4371" s="307">
        <v>346.41</v>
      </c>
    </row>
    <row r="4372" spans="1:4" ht="9" customHeight="1">
      <c r="A4372" s="305" t="s">
        <v>18135</v>
      </c>
      <c r="B4372" s="306" t="s">
        <v>9236</v>
      </c>
      <c r="C4372" s="305" t="s">
        <v>5115</v>
      </c>
      <c r="D4372" s="307">
        <v>249.01</v>
      </c>
    </row>
    <row r="4373" spans="1:4" ht="9" customHeight="1">
      <c r="A4373" s="305" t="s">
        <v>18136</v>
      </c>
      <c r="B4373" s="306" t="s">
        <v>9237</v>
      </c>
      <c r="C4373" s="305" t="s">
        <v>5115</v>
      </c>
      <c r="D4373" s="307">
        <v>264.17</v>
      </c>
    </row>
    <row r="4374" spans="1:4" ht="9" customHeight="1">
      <c r="A4374" s="305" t="s">
        <v>18137</v>
      </c>
      <c r="B4374" s="306" t="s">
        <v>9238</v>
      </c>
      <c r="C4374" s="305" t="s">
        <v>5115</v>
      </c>
      <c r="D4374" s="307">
        <v>193.84</v>
      </c>
    </row>
    <row r="4375" spans="1:4" ht="9" customHeight="1">
      <c r="A4375" s="305" t="s">
        <v>18138</v>
      </c>
      <c r="B4375" s="306" t="s">
        <v>9239</v>
      </c>
      <c r="C4375" s="305" t="s">
        <v>3704</v>
      </c>
      <c r="D4375" s="307">
        <v>0.28000000000000003</v>
      </c>
    </row>
    <row r="4376" spans="1:4" ht="9" customHeight="1">
      <c r="A4376" s="305" t="s">
        <v>18139</v>
      </c>
      <c r="B4376" s="306" t="s">
        <v>9240</v>
      </c>
      <c r="C4376" s="305" t="s">
        <v>3704</v>
      </c>
      <c r="D4376" s="307">
        <v>0.28000000000000003</v>
      </c>
    </row>
    <row r="4377" spans="1:4" ht="9" customHeight="1">
      <c r="A4377" s="305" t="s">
        <v>18140</v>
      </c>
      <c r="B4377" s="306" t="s">
        <v>9241</v>
      </c>
      <c r="C4377" s="305" t="s">
        <v>5115</v>
      </c>
      <c r="D4377" s="307">
        <v>282.16000000000003</v>
      </c>
    </row>
    <row r="4378" spans="1:4" ht="9" customHeight="1">
      <c r="A4378" s="305" t="s">
        <v>18141</v>
      </c>
      <c r="B4378" s="306" t="s">
        <v>18142</v>
      </c>
      <c r="C4378" s="305" t="s">
        <v>5115</v>
      </c>
      <c r="D4378" s="307">
        <v>178.58</v>
      </c>
    </row>
    <row r="4379" spans="1:4" ht="9" customHeight="1">
      <c r="A4379" s="305" t="s">
        <v>18143</v>
      </c>
      <c r="B4379" s="306" t="s">
        <v>9242</v>
      </c>
      <c r="C4379" s="305" t="s">
        <v>5115</v>
      </c>
      <c r="D4379" s="307">
        <v>290.39</v>
      </c>
    </row>
    <row r="4380" spans="1:4" ht="9" customHeight="1">
      <c r="A4380" s="305" t="s">
        <v>18144</v>
      </c>
      <c r="B4380" s="306" t="s">
        <v>18145</v>
      </c>
      <c r="C4380" s="305" t="s">
        <v>5115</v>
      </c>
      <c r="D4380" s="307">
        <v>175.49</v>
      </c>
    </row>
    <row r="4381" spans="1:4" ht="9" customHeight="1">
      <c r="A4381" s="305" t="s">
        <v>18146</v>
      </c>
      <c r="B4381" s="306" t="s">
        <v>9243</v>
      </c>
      <c r="C4381" s="305" t="s">
        <v>5115</v>
      </c>
      <c r="D4381" s="307">
        <v>297.22000000000003</v>
      </c>
    </row>
    <row r="4382" spans="1:4" ht="9" customHeight="1">
      <c r="A4382" s="305" t="s">
        <v>18147</v>
      </c>
      <c r="B4382" s="306" t="s">
        <v>18148</v>
      </c>
      <c r="C4382" s="305" t="s">
        <v>5115</v>
      </c>
      <c r="D4382" s="307">
        <v>188.53</v>
      </c>
    </row>
    <row r="4383" spans="1:4" ht="9" customHeight="1">
      <c r="A4383" s="305" t="s">
        <v>18149</v>
      </c>
      <c r="B4383" s="306" t="s">
        <v>9244</v>
      </c>
      <c r="C4383" s="305" t="s">
        <v>5115</v>
      </c>
      <c r="D4383" s="307">
        <v>306.16000000000003</v>
      </c>
    </row>
    <row r="4384" spans="1:4" ht="9" customHeight="1">
      <c r="A4384" s="305" t="s">
        <v>18150</v>
      </c>
      <c r="B4384" s="306" t="s">
        <v>18151</v>
      </c>
      <c r="C4384" s="305" t="s">
        <v>5115</v>
      </c>
      <c r="D4384" s="307">
        <v>185.43</v>
      </c>
    </row>
    <row r="4385" spans="1:4" ht="9" customHeight="1">
      <c r="A4385" s="305" t="s">
        <v>18152</v>
      </c>
      <c r="B4385" s="306" t="s">
        <v>9245</v>
      </c>
      <c r="C4385" s="305" t="s">
        <v>5115</v>
      </c>
      <c r="D4385" s="307">
        <v>282.16000000000003</v>
      </c>
    </row>
    <row r="4386" spans="1:4" ht="9" customHeight="1">
      <c r="A4386" s="305" t="s">
        <v>18153</v>
      </c>
      <c r="B4386" s="306" t="s">
        <v>18154</v>
      </c>
      <c r="C4386" s="305" t="s">
        <v>5115</v>
      </c>
      <c r="D4386" s="307">
        <v>178.58</v>
      </c>
    </row>
    <row r="4387" spans="1:4" ht="9" customHeight="1">
      <c r="A4387" s="305" t="s">
        <v>18155</v>
      </c>
      <c r="B4387" s="306" t="s">
        <v>9246</v>
      </c>
      <c r="C4387" s="305" t="s">
        <v>5115</v>
      </c>
      <c r="D4387" s="307">
        <v>290.39</v>
      </c>
    </row>
    <row r="4388" spans="1:4" ht="9" customHeight="1">
      <c r="A4388" s="305" t="s">
        <v>18156</v>
      </c>
      <c r="B4388" s="306" t="s">
        <v>18157</v>
      </c>
      <c r="C4388" s="305" t="s">
        <v>5115</v>
      </c>
      <c r="D4388" s="307">
        <v>175.49</v>
      </c>
    </row>
    <row r="4389" spans="1:4" ht="9" customHeight="1">
      <c r="A4389" s="305" t="s">
        <v>18158</v>
      </c>
      <c r="B4389" s="306" t="s">
        <v>9247</v>
      </c>
      <c r="C4389" s="305" t="s">
        <v>5115</v>
      </c>
      <c r="D4389" s="307">
        <v>296.19</v>
      </c>
    </row>
    <row r="4390" spans="1:4" ht="9" customHeight="1">
      <c r="A4390" s="305" t="s">
        <v>18159</v>
      </c>
      <c r="B4390" s="306" t="s">
        <v>18160</v>
      </c>
      <c r="C4390" s="305" t="s">
        <v>5115</v>
      </c>
      <c r="D4390" s="307">
        <v>188.02</v>
      </c>
    </row>
    <row r="4391" spans="1:4" ht="9" customHeight="1">
      <c r="A4391" s="305" t="s">
        <v>18161</v>
      </c>
      <c r="B4391" s="306" t="s">
        <v>9248</v>
      </c>
      <c r="C4391" s="305" t="s">
        <v>5115</v>
      </c>
      <c r="D4391" s="307">
        <v>305.08999999999997</v>
      </c>
    </row>
    <row r="4392" spans="1:4" ht="9" customHeight="1">
      <c r="A4392" s="305" t="s">
        <v>18162</v>
      </c>
      <c r="B4392" s="306" t="s">
        <v>18163</v>
      </c>
      <c r="C4392" s="305" t="s">
        <v>5115</v>
      </c>
      <c r="D4392" s="307">
        <v>184.93</v>
      </c>
    </row>
    <row r="4393" spans="1:4" ht="9" customHeight="1">
      <c r="A4393" s="305" t="s">
        <v>18164</v>
      </c>
      <c r="B4393" s="306" t="s">
        <v>9249</v>
      </c>
      <c r="C4393" s="305" t="s">
        <v>9111</v>
      </c>
      <c r="D4393" s="307">
        <v>185.09</v>
      </c>
    </row>
    <row r="4394" spans="1:4" ht="9" customHeight="1">
      <c r="A4394" s="305" t="s">
        <v>18165</v>
      </c>
      <c r="B4394" s="306" t="s">
        <v>18166</v>
      </c>
      <c r="C4394" s="305" t="s">
        <v>9111</v>
      </c>
      <c r="D4394" s="307">
        <v>136.02000000000001</v>
      </c>
    </row>
    <row r="4395" spans="1:4" ht="9" customHeight="1">
      <c r="A4395" s="305" t="s">
        <v>18167</v>
      </c>
      <c r="B4395" s="306" t="s">
        <v>9250</v>
      </c>
      <c r="C4395" s="305" t="s">
        <v>9111</v>
      </c>
      <c r="D4395" s="307">
        <v>178.45</v>
      </c>
    </row>
    <row r="4396" spans="1:4" ht="9" customHeight="1">
      <c r="A4396" s="305" t="s">
        <v>18168</v>
      </c>
      <c r="B4396" s="306" t="s">
        <v>18169</v>
      </c>
      <c r="C4396" s="305" t="s">
        <v>9111</v>
      </c>
      <c r="D4396" s="307">
        <v>127.56</v>
      </c>
    </row>
    <row r="4397" spans="1:4" ht="9" customHeight="1">
      <c r="A4397" s="305" t="s">
        <v>18170</v>
      </c>
      <c r="B4397" s="306" t="s">
        <v>9251</v>
      </c>
      <c r="C4397" s="305" t="s">
        <v>9111</v>
      </c>
      <c r="D4397" s="307">
        <v>188.48</v>
      </c>
    </row>
    <row r="4398" spans="1:4" ht="9" customHeight="1">
      <c r="A4398" s="305" t="s">
        <v>18171</v>
      </c>
      <c r="B4398" s="306" t="s">
        <v>18172</v>
      </c>
      <c r="C4398" s="305" t="s">
        <v>9111</v>
      </c>
      <c r="D4398" s="307">
        <v>134.11000000000001</v>
      </c>
    </row>
    <row r="4399" spans="1:4" ht="9" customHeight="1">
      <c r="A4399" s="305" t="s">
        <v>18173</v>
      </c>
      <c r="B4399" s="306" t="s">
        <v>9252</v>
      </c>
      <c r="C4399" s="305" t="s">
        <v>9111</v>
      </c>
      <c r="D4399" s="307">
        <v>186.72</v>
      </c>
    </row>
    <row r="4400" spans="1:4" ht="9" customHeight="1">
      <c r="A4400" s="305" t="s">
        <v>18174</v>
      </c>
      <c r="B4400" s="306" t="s">
        <v>18175</v>
      </c>
      <c r="C4400" s="305" t="s">
        <v>9111</v>
      </c>
      <c r="D4400" s="307">
        <v>140.13999999999999</v>
      </c>
    </row>
    <row r="4401" spans="1:4" ht="9" customHeight="1">
      <c r="A4401" s="305" t="s">
        <v>18176</v>
      </c>
      <c r="B4401" s="306" t="s">
        <v>9253</v>
      </c>
      <c r="C4401" s="305" t="s">
        <v>9111</v>
      </c>
      <c r="D4401" s="307">
        <v>185.85</v>
      </c>
    </row>
    <row r="4402" spans="1:4" ht="9" customHeight="1">
      <c r="A4402" s="305" t="s">
        <v>18177</v>
      </c>
      <c r="B4402" s="306" t="s">
        <v>18178</v>
      </c>
      <c r="C4402" s="305" t="s">
        <v>9111</v>
      </c>
      <c r="D4402" s="307">
        <v>139.75</v>
      </c>
    </row>
    <row r="4403" spans="1:4" ht="9" customHeight="1">
      <c r="A4403" s="305" t="s">
        <v>18179</v>
      </c>
      <c r="B4403" s="306" t="s">
        <v>9254</v>
      </c>
      <c r="C4403" s="305" t="s">
        <v>5115</v>
      </c>
      <c r="D4403" s="307">
        <v>61.83</v>
      </c>
    </row>
    <row r="4404" spans="1:4" ht="9" customHeight="1">
      <c r="A4404" s="305" t="s">
        <v>18180</v>
      </c>
      <c r="B4404" s="306" t="s">
        <v>9255</v>
      </c>
      <c r="C4404" s="305" t="s">
        <v>5115</v>
      </c>
      <c r="D4404" s="307">
        <v>62.46</v>
      </c>
    </row>
    <row r="4405" spans="1:4" ht="9" customHeight="1">
      <c r="A4405" s="305" t="s">
        <v>18181</v>
      </c>
      <c r="B4405" s="306" t="s">
        <v>9256</v>
      </c>
      <c r="C4405" s="305" t="s">
        <v>5115</v>
      </c>
      <c r="D4405" s="307">
        <v>49.3</v>
      </c>
    </row>
    <row r="4406" spans="1:4" ht="9" customHeight="1">
      <c r="A4406" s="305" t="s">
        <v>18182</v>
      </c>
      <c r="B4406" s="306" t="s">
        <v>9257</v>
      </c>
      <c r="C4406" s="305" t="s">
        <v>5115</v>
      </c>
      <c r="D4406" s="307">
        <v>49.97</v>
      </c>
    </row>
    <row r="4407" spans="1:4" ht="9" customHeight="1">
      <c r="A4407" s="305" t="s">
        <v>18183</v>
      </c>
      <c r="B4407" s="306" t="s">
        <v>9258</v>
      </c>
      <c r="C4407" s="305" t="s">
        <v>5115</v>
      </c>
      <c r="D4407" s="307">
        <v>71.44</v>
      </c>
    </row>
    <row r="4408" spans="1:4" ht="9" customHeight="1">
      <c r="A4408" s="305" t="s">
        <v>18184</v>
      </c>
      <c r="B4408" s="306" t="s">
        <v>9259</v>
      </c>
      <c r="C4408" s="305" t="s">
        <v>5115</v>
      </c>
      <c r="D4408" s="307">
        <v>92.79</v>
      </c>
    </row>
    <row r="4409" spans="1:4" ht="9" customHeight="1">
      <c r="A4409" s="305" t="s">
        <v>18185</v>
      </c>
      <c r="B4409" s="306" t="s">
        <v>9260</v>
      </c>
      <c r="C4409" s="305" t="s">
        <v>5115</v>
      </c>
      <c r="D4409" s="307">
        <v>79.64</v>
      </c>
    </row>
    <row r="4410" spans="1:4" ht="9" customHeight="1">
      <c r="A4410" s="305" t="s">
        <v>18186</v>
      </c>
      <c r="B4410" s="306" t="s">
        <v>9261</v>
      </c>
      <c r="C4410" s="305" t="s">
        <v>5115</v>
      </c>
      <c r="D4410" s="307">
        <v>118.3</v>
      </c>
    </row>
    <row r="4411" spans="1:4" ht="9" customHeight="1">
      <c r="A4411" s="305" t="s">
        <v>18187</v>
      </c>
      <c r="B4411" s="306" t="s">
        <v>9262</v>
      </c>
      <c r="C4411" s="305" t="s">
        <v>5115</v>
      </c>
      <c r="D4411" s="307">
        <v>31.49</v>
      </c>
    </row>
    <row r="4412" spans="1:4" ht="9" customHeight="1">
      <c r="A4412" s="305" t="s">
        <v>18188</v>
      </c>
      <c r="B4412" s="306" t="s">
        <v>9263</v>
      </c>
      <c r="C4412" s="305" t="s">
        <v>5115</v>
      </c>
      <c r="D4412" s="307">
        <v>50.94</v>
      </c>
    </row>
    <row r="4413" spans="1:4" ht="9" customHeight="1">
      <c r="A4413" s="305" t="s">
        <v>18189</v>
      </c>
      <c r="B4413" s="306" t="s">
        <v>9264</v>
      </c>
      <c r="C4413" s="305" t="s">
        <v>5115</v>
      </c>
      <c r="D4413" s="307">
        <v>70.95</v>
      </c>
    </row>
    <row r="4414" spans="1:4" ht="9" customHeight="1">
      <c r="A4414" s="305" t="s">
        <v>18190</v>
      </c>
      <c r="B4414" s="306" t="s">
        <v>9265</v>
      </c>
      <c r="C4414" s="305" t="s">
        <v>5115</v>
      </c>
      <c r="D4414" s="307">
        <v>49.24</v>
      </c>
    </row>
    <row r="4415" spans="1:4" ht="9" customHeight="1">
      <c r="A4415" s="305" t="s">
        <v>18191</v>
      </c>
      <c r="B4415" s="306" t="s">
        <v>9266</v>
      </c>
      <c r="C4415" s="305" t="s">
        <v>5115</v>
      </c>
      <c r="D4415" s="307">
        <v>11.79</v>
      </c>
    </row>
    <row r="4416" spans="1:4" ht="9" customHeight="1">
      <c r="A4416" s="305" t="s">
        <v>18192</v>
      </c>
      <c r="B4416" s="306" t="s">
        <v>9267</v>
      </c>
      <c r="C4416" s="305" t="s">
        <v>5115</v>
      </c>
      <c r="D4416" s="307">
        <v>8.32</v>
      </c>
    </row>
    <row r="4417" spans="1:4" ht="9" customHeight="1">
      <c r="A4417" s="305" t="s">
        <v>18193</v>
      </c>
      <c r="B4417" s="306" t="s">
        <v>9268</v>
      </c>
      <c r="C4417" s="305" t="s">
        <v>5115</v>
      </c>
      <c r="D4417" s="307">
        <v>11.47</v>
      </c>
    </row>
    <row r="4418" spans="1:4" ht="9" customHeight="1">
      <c r="A4418" s="305" t="s">
        <v>18194</v>
      </c>
      <c r="B4418" s="306" t="s">
        <v>9269</v>
      </c>
      <c r="C4418" s="305" t="s">
        <v>5115</v>
      </c>
      <c r="D4418" s="307">
        <v>51.22</v>
      </c>
    </row>
    <row r="4419" spans="1:4" ht="9" customHeight="1">
      <c r="A4419" s="305" t="s">
        <v>18195</v>
      </c>
      <c r="B4419" s="306" t="s">
        <v>9270</v>
      </c>
      <c r="C4419" s="305" t="s">
        <v>3704</v>
      </c>
      <c r="D4419" s="307">
        <v>1.0900000000000001</v>
      </c>
    </row>
    <row r="4420" spans="1:4" ht="9" customHeight="1">
      <c r="A4420" s="305" t="s">
        <v>18196</v>
      </c>
      <c r="B4420" s="306" t="s">
        <v>9271</v>
      </c>
      <c r="C4420" s="305" t="s">
        <v>3704</v>
      </c>
      <c r="D4420" s="307">
        <v>1.21</v>
      </c>
    </row>
    <row r="4421" spans="1:4" ht="9" customHeight="1">
      <c r="A4421" s="305" t="s">
        <v>18197</v>
      </c>
      <c r="B4421" s="306" t="s">
        <v>9272</v>
      </c>
      <c r="C4421" s="305" t="s">
        <v>36</v>
      </c>
      <c r="D4421" s="307">
        <v>18.09</v>
      </c>
    </row>
    <row r="4422" spans="1:4" ht="9" customHeight="1">
      <c r="A4422" s="305" t="s">
        <v>18198</v>
      </c>
      <c r="B4422" s="306" t="s">
        <v>9273</v>
      </c>
      <c r="C4422" s="305" t="s">
        <v>5115</v>
      </c>
      <c r="D4422" s="307">
        <v>401.26</v>
      </c>
    </row>
    <row r="4423" spans="1:4" ht="9" customHeight="1">
      <c r="A4423" s="305" t="s">
        <v>18199</v>
      </c>
      <c r="B4423" s="306" t="s">
        <v>9274</v>
      </c>
      <c r="C4423" s="305" t="s">
        <v>5115</v>
      </c>
      <c r="D4423" s="307">
        <v>253.18</v>
      </c>
    </row>
    <row r="4424" spans="1:4" ht="9" customHeight="1">
      <c r="A4424" s="305" t="s">
        <v>18200</v>
      </c>
      <c r="B4424" s="306" t="s">
        <v>9275</v>
      </c>
      <c r="C4424" s="305" t="s">
        <v>5115</v>
      </c>
      <c r="D4424" s="307">
        <v>228.78</v>
      </c>
    </row>
    <row r="4425" spans="1:4" ht="9" customHeight="1">
      <c r="A4425" s="305" t="s">
        <v>18201</v>
      </c>
      <c r="B4425" s="306" t="s">
        <v>9276</v>
      </c>
      <c r="C4425" s="305" t="s">
        <v>5115</v>
      </c>
      <c r="D4425" s="307">
        <v>155.26</v>
      </c>
    </row>
    <row r="4426" spans="1:4" ht="9" customHeight="1">
      <c r="A4426" s="305" t="s">
        <v>18202</v>
      </c>
      <c r="B4426" s="306" t="s">
        <v>9277</v>
      </c>
      <c r="C4426" s="305" t="s">
        <v>5115</v>
      </c>
      <c r="D4426" s="307">
        <v>11.47</v>
      </c>
    </row>
    <row r="4427" spans="1:4" ht="9" customHeight="1">
      <c r="A4427" s="305" t="s">
        <v>18203</v>
      </c>
      <c r="B4427" s="306" t="s">
        <v>9278</v>
      </c>
      <c r="C4427" s="305" t="s">
        <v>5115</v>
      </c>
      <c r="D4427" s="307">
        <v>51.71</v>
      </c>
    </row>
    <row r="4428" spans="1:4" ht="9" customHeight="1">
      <c r="A4428" s="305" t="s">
        <v>18204</v>
      </c>
      <c r="B4428" s="306" t="s">
        <v>9279</v>
      </c>
      <c r="C4428" s="305" t="s">
        <v>5115</v>
      </c>
      <c r="D4428" s="307">
        <v>47.52</v>
      </c>
    </row>
    <row r="4429" spans="1:4" ht="9" customHeight="1">
      <c r="A4429" s="305" t="s">
        <v>18205</v>
      </c>
      <c r="B4429" s="306" t="s">
        <v>9280</v>
      </c>
      <c r="C4429" s="305" t="s">
        <v>5115</v>
      </c>
      <c r="D4429" s="307">
        <v>79.650000000000006</v>
      </c>
    </row>
    <row r="4430" spans="1:4" ht="9" customHeight="1">
      <c r="A4430" s="305" t="s">
        <v>18206</v>
      </c>
      <c r="B4430" s="306" t="s">
        <v>9281</v>
      </c>
      <c r="C4430" s="305" t="s">
        <v>5115</v>
      </c>
      <c r="D4430" s="307">
        <v>86.47</v>
      </c>
    </row>
    <row r="4431" spans="1:4" ht="9" customHeight="1">
      <c r="A4431" s="305" t="s">
        <v>18207</v>
      </c>
      <c r="B4431" s="306" t="s">
        <v>9282</v>
      </c>
      <c r="C4431" s="305" t="s">
        <v>5115</v>
      </c>
      <c r="D4431" s="307">
        <v>93.37</v>
      </c>
    </row>
    <row r="4432" spans="1:4" ht="9" customHeight="1">
      <c r="A4432" s="305" t="s">
        <v>18208</v>
      </c>
      <c r="B4432" s="306" t="s">
        <v>9283</v>
      </c>
      <c r="C4432" s="305" t="s">
        <v>5115</v>
      </c>
      <c r="D4432" s="307">
        <v>12.5</v>
      </c>
    </row>
    <row r="4433" spans="1:4" ht="9" customHeight="1">
      <c r="A4433" s="305" t="s">
        <v>18209</v>
      </c>
      <c r="B4433" s="306" t="s">
        <v>9284</v>
      </c>
      <c r="C4433" s="305" t="s">
        <v>5115</v>
      </c>
      <c r="D4433" s="307">
        <v>30.55</v>
      </c>
    </row>
    <row r="4434" spans="1:4" ht="9" customHeight="1">
      <c r="A4434" s="305" t="s">
        <v>18210</v>
      </c>
      <c r="B4434" s="306" t="s">
        <v>9285</v>
      </c>
      <c r="C4434" s="305" t="s">
        <v>5115</v>
      </c>
      <c r="D4434" s="307">
        <v>102.4</v>
      </c>
    </row>
    <row r="4435" spans="1:4" ht="9" customHeight="1">
      <c r="A4435" s="305" t="s">
        <v>18211</v>
      </c>
      <c r="B4435" s="306" t="s">
        <v>9286</v>
      </c>
      <c r="C4435" s="305" t="s">
        <v>5115</v>
      </c>
      <c r="D4435" s="307">
        <v>81.34</v>
      </c>
    </row>
    <row r="4436" spans="1:4" ht="9" customHeight="1">
      <c r="A4436" s="305" t="s">
        <v>18212</v>
      </c>
      <c r="B4436" s="306" t="s">
        <v>9287</v>
      </c>
      <c r="C4436" s="305" t="s">
        <v>5115</v>
      </c>
      <c r="D4436" s="307">
        <v>69.37</v>
      </c>
    </row>
    <row r="4437" spans="1:4" ht="9" customHeight="1">
      <c r="A4437" s="305" t="s">
        <v>18213</v>
      </c>
      <c r="B4437" s="306" t="s">
        <v>9288</v>
      </c>
      <c r="C4437" s="305" t="s">
        <v>5115</v>
      </c>
      <c r="D4437" s="307">
        <v>47.67</v>
      </c>
    </row>
    <row r="4438" spans="1:4" ht="9" customHeight="1">
      <c r="A4438" s="305" t="s">
        <v>18214</v>
      </c>
      <c r="B4438" s="306" t="s">
        <v>9289</v>
      </c>
      <c r="C4438" s="305" t="s">
        <v>5115</v>
      </c>
      <c r="D4438" s="307">
        <v>56.12</v>
      </c>
    </row>
    <row r="4439" spans="1:4" ht="9" customHeight="1">
      <c r="A4439" s="305" t="s">
        <v>18215</v>
      </c>
      <c r="B4439" s="306" t="s">
        <v>9290</v>
      </c>
      <c r="C4439" s="305" t="s">
        <v>5115</v>
      </c>
      <c r="D4439" s="307">
        <v>34.42</v>
      </c>
    </row>
    <row r="4440" spans="1:4" ht="18" customHeight="1">
      <c r="A4440" s="305" t="s">
        <v>18216</v>
      </c>
      <c r="B4440" s="306" t="s">
        <v>9291</v>
      </c>
      <c r="C4440" s="305" t="s">
        <v>3704</v>
      </c>
      <c r="D4440" s="307">
        <v>5.22</v>
      </c>
    </row>
    <row r="4441" spans="1:4" ht="9" customHeight="1">
      <c r="A4441" s="305" t="s">
        <v>18217</v>
      </c>
      <c r="B4441" s="306" t="s">
        <v>9292</v>
      </c>
      <c r="C4441" s="305" t="s">
        <v>3704</v>
      </c>
      <c r="D4441" s="307">
        <v>3.91</v>
      </c>
    </row>
    <row r="4442" spans="1:4" ht="9" customHeight="1">
      <c r="A4442" s="305" t="s">
        <v>18218</v>
      </c>
      <c r="B4442" s="306" t="s">
        <v>9293</v>
      </c>
      <c r="C4442" s="305" t="s">
        <v>3704</v>
      </c>
      <c r="D4442" s="307">
        <v>5.22</v>
      </c>
    </row>
    <row r="4443" spans="1:4" ht="9" customHeight="1">
      <c r="A4443" s="305" t="s">
        <v>18219</v>
      </c>
      <c r="B4443" s="306" t="s">
        <v>9294</v>
      </c>
      <c r="C4443" s="305" t="s">
        <v>3704</v>
      </c>
      <c r="D4443" s="307">
        <v>3.91</v>
      </c>
    </row>
    <row r="4444" spans="1:4" ht="9" customHeight="1">
      <c r="A4444" s="305" t="s">
        <v>18220</v>
      </c>
      <c r="B4444" s="306" t="s">
        <v>9295</v>
      </c>
      <c r="C4444" s="305" t="s">
        <v>3704</v>
      </c>
      <c r="D4444" s="307">
        <v>4.12</v>
      </c>
    </row>
    <row r="4445" spans="1:4" ht="9" customHeight="1">
      <c r="A4445" s="305" t="s">
        <v>18221</v>
      </c>
      <c r="B4445" s="306" t="s">
        <v>9296</v>
      </c>
      <c r="C4445" s="305" t="s">
        <v>3704</v>
      </c>
      <c r="D4445" s="307">
        <v>2.8</v>
      </c>
    </row>
    <row r="4446" spans="1:4" ht="9" customHeight="1">
      <c r="A4446" s="305" t="s">
        <v>18222</v>
      </c>
      <c r="B4446" s="306" t="s">
        <v>9297</v>
      </c>
      <c r="C4446" s="305" t="s">
        <v>3704</v>
      </c>
      <c r="D4446" s="307">
        <v>4.12</v>
      </c>
    </row>
    <row r="4447" spans="1:4" ht="9" customHeight="1">
      <c r="A4447" s="305" t="s">
        <v>18223</v>
      </c>
      <c r="B4447" s="306" t="s">
        <v>9298</v>
      </c>
      <c r="C4447" s="305" t="s">
        <v>3704</v>
      </c>
      <c r="D4447" s="307">
        <v>2.8</v>
      </c>
    </row>
    <row r="4448" spans="1:4" ht="9" customHeight="1">
      <c r="A4448" s="305" t="s">
        <v>18224</v>
      </c>
      <c r="B4448" s="306" t="s">
        <v>9299</v>
      </c>
      <c r="C4448" s="305" t="s">
        <v>3704</v>
      </c>
      <c r="D4448" s="307">
        <v>4.72</v>
      </c>
    </row>
    <row r="4449" spans="1:4" ht="9" customHeight="1">
      <c r="A4449" s="305" t="s">
        <v>18225</v>
      </c>
      <c r="B4449" s="306" t="s">
        <v>9300</v>
      </c>
      <c r="C4449" s="305" t="s">
        <v>3704</v>
      </c>
      <c r="D4449" s="307">
        <v>3.4</v>
      </c>
    </row>
    <row r="4450" spans="1:4" ht="9" customHeight="1">
      <c r="A4450" s="305" t="s">
        <v>18226</v>
      </c>
      <c r="B4450" s="306" t="s">
        <v>9301</v>
      </c>
      <c r="C4450" s="305" t="s">
        <v>3704</v>
      </c>
      <c r="D4450" s="307">
        <v>4.72</v>
      </c>
    </row>
    <row r="4451" spans="1:4" ht="9" customHeight="1">
      <c r="A4451" s="305" t="s">
        <v>18227</v>
      </c>
      <c r="B4451" s="306" t="s">
        <v>9302</v>
      </c>
      <c r="C4451" s="305" t="s">
        <v>3704</v>
      </c>
      <c r="D4451" s="307">
        <v>3.4</v>
      </c>
    </row>
    <row r="4452" spans="1:4" ht="9" customHeight="1">
      <c r="A4452" s="305" t="s">
        <v>18228</v>
      </c>
      <c r="B4452" s="306" t="s">
        <v>9303</v>
      </c>
      <c r="C4452" s="305" t="s">
        <v>3704</v>
      </c>
      <c r="D4452" s="307">
        <v>1.9</v>
      </c>
    </row>
    <row r="4453" spans="1:4" ht="9" customHeight="1">
      <c r="A4453" s="305" t="s">
        <v>18229</v>
      </c>
      <c r="B4453" s="306" t="s">
        <v>9304</v>
      </c>
      <c r="C4453" s="305" t="s">
        <v>3704</v>
      </c>
      <c r="D4453" s="307">
        <v>1.42</v>
      </c>
    </row>
    <row r="4454" spans="1:4" ht="9" customHeight="1">
      <c r="A4454" s="305" t="s">
        <v>18230</v>
      </c>
      <c r="B4454" s="306" t="s">
        <v>9305</v>
      </c>
      <c r="C4454" s="305" t="s">
        <v>3704</v>
      </c>
      <c r="D4454" s="307">
        <v>1.9</v>
      </c>
    </row>
    <row r="4455" spans="1:4" ht="9" customHeight="1">
      <c r="A4455" s="305" t="s">
        <v>18231</v>
      </c>
      <c r="B4455" s="306" t="s">
        <v>9306</v>
      </c>
      <c r="C4455" s="305" t="s">
        <v>3704</v>
      </c>
      <c r="D4455" s="307">
        <v>1.42</v>
      </c>
    </row>
    <row r="4456" spans="1:4" ht="9" customHeight="1">
      <c r="A4456" s="305" t="s">
        <v>18232</v>
      </c>
      <c r="B4456" s="306" t="s">
        <v>9307</v>
      </c>
      <c r="C4456" s="305" t="s">
        <v>3704</v>
      </c>
      <c r="D4456" s="307">
        <v>1.45</v>
      </c>
    </row>
    <row r="4457" spans="1:4" ht="9" customHeight="1">
      <c r="A4457" s="305" t="s">
        <v>18233</v>
      </c>
      <c r="B4457" s="306" t="s">
        <v>9308</v>
      </c>
      <c r="C4457" s="305" t="s">
        <v>3704</v>
      </c>
      <c r="D4457" s="307">
        <v>0.97</v>
      </c>
    </row>
    <row r="4458" spans="1:4" ht="9" customHeight="1">
      <c r="A4458" s="305" t="s">
        <v>18234</v>
      </c>
      <c r="B4458" s="306" t="s">
        <v>9309</v>
      </c>
      <c r="C4458" s="305" t="s">
        <v>3704</v>
      </c>
      <c r="D4458" s="307">
        <v>1.45</v>
      </c>
    </row>
    <row r="4459" spans="1:4" ht="9" customHeight="1">
      <c r="A4459" s="305" t="s">
        <v>18235</v>
      </c>
      <c r="B4459" s="306" t="s">
        <v>9310</v>
      </c>
      <c r="C4459" s="305" t="s">
        <v>3704</v>
      </c>
      <c r="D4459" s="307">
        <v>0.97</v>
      </c>
    </row>
    <row r="4460" spans="1:4" ht="9" customHeight="1">
      <c r="A4460" s="305" t="s">
        <v>18236</v>
      </c>
      <c r="B4460" s="306" t="s">
        <v>9311</v>
      </c>
      <c r="C4460" s="305" t="s">
        <v>3704</v>
      </c>
      <c r="D4460" s="307">
        <v>1.68</v>
      </c>
    </row>
    <row r="4461" spans="1:4" ht="9" customHeight="1">
      <c r="A4461" s="305" t="s">
        <v>18237</v>
      </c>
      <c r="B4461" s="306" t="s">
        <v>9312</v>
      </c>
      <c r="C4461" s="305" t="s">
        <v>3704</v>
      </c>
      <c r="D4461" s="307">
        <v>1.2</v>
      </c>
    </row>
    <row r="4462" spans="1:4" ht="9" customHeight="1">
      <c r="A4462" s="305" t="s">
        <v>18238</v>
      </c>
      <c r="B4462" s="306" t="s">
        <v>9313</v>
      </c>
      <c r="C4462" s="305" t="s">
        <v>3704</v>
      </c>
      <c r="D4462" s="307">
        <v>1.68</v>
      </c>
    </row>
    <row r="4463" spans="1:4" ht="9" customHeight="1">
      <c r="A4463" s="305" t="s">
        <v>18239</v>
      </c>
      <c r="B4463" s="306" t="s">
        <v>9314</v>
      </c>
      <c r="C4463" s="305" t="s">
        <v>3704</v>
      </c>
      <c r="D4463" s="307">
        <v>1.2</v>
      </c>
    </row>
    <row r="4464" spans="1:4" ht="9" customHeight="1">
      <c r="A4464" s="305" t="s">
        <v>18240</v>
      </c>
      <c r="B4464" s="306" t="s">
        <v>9315</v>
      </c>
      <c r="C4464" s="305" t="s">
        <v>3704</v>
      </c>
      <c r="D4464" s="307">
        <v>5.68</v>
      </c>
    </row>
    <row r="4465" spans="1:4" ht="9" customHeight="1">
      <c r="A4465" s="305" t="s">
        <v>18241</v>
      </c>
      <c r="B4465" s="306" t="s">
        <v>9316</v>
      </c>
      <c r="C4465" s="305" t="s">
        <v>3704</v>
      </c>
      <c r="D4465" s="307">
        <v>4.28</v>
      </c>
    </row>
    <row r="4466" spans="1:4" ht="18" customHeight="1">
      <c r="A4466" s="305" t="s">
        <v>18242</v>
      </c>
      <c r="B4466" s="306" t="s">
        <v>9317</v>
      </c>
      <c r="C4466" s="305" t="s">
        <v>3704</v>
      </c>
      <c r="D4466" s="307">
        <v>5.68</v>
      </c>
    </row>
    <row r="4467" spans="1:4" ht="18" customHeight="1">
      <c r="A4467" s="305" t="s">
        <v>18243</v>
      </c>
      <c r="B4467" s="306" t="s">
        <v>9318</v>
      </c>
      <c r="C4467" s="305" t="s">
        <v>3704</v>
      </c>
      <c r="D4467" s="307">
        <v>4.28</v>
      </c>
    </row>
    <row r="4468" spans="1:4" ht="18" customHeight="1">
      <c r="A4468" s="305" t="s">
        <v>18244</v>
      </c>
      <c r="B4468" s="306" t="s">
        <v>9319</v>
      </c>
      <c r="C4468" s="305" t="s">
        <v>3704</v>
      </c>
      <c r="D4468" s="307">
        <v>4.58</v>
      </c>
    </row>
    <row r="4469" spans="1:4" ht="18" customHeight="1">
      <c r="A4469" s="305" t="s">
        <v>18245</v>
      </c>
      <c r="B4469" s="306" t="s">
        <v>9320</v>
      </c>
      <c r="C4469" s="305" t="s">
        <v>3704</v>
      </c>
      <c r="D4469" s="307">
        <v>3.18</v>
      </c>
    </row>
    <row r="4470" spans="1:4" ht="18" customHeight="1">
      <c r="A4470" s="305" t="s">
        <v>18246</v>
      </c>
      <c r="B4470" s="306" t="s">
        <v>9321</v>
      </c>
      <c r="C4470" s="305" t="s">
        <v>3704</v>
      </c>
      <c r="D4470" s="307">
        <v>4.58</v>
      </c>
    </row>
    <row r="4471" spans="1:4" ht="18" customHeight="1">
      <c r="A4471" s="305" t="s">
        <v>18247</v>
      </c>
      <c r="B4471" s="306" t="s">
        <v>9322</v>
      </c>
      <c r="C4471" s="305" t="s">
        <v>3704</v>
      </c>
      <c r="D4471" s="307">
        <v>3.18</v>
      </c>
    </row>
    <row r="4472" spans="1:4" ht="18" customHeight="1">
      <c r="A4472" s="305" t="s">
        <v>18248</v>
      </c>
      <c r="B4472" s="306" t="s">
        <v>9323</v>
      </c>
      <c r="C4472" s="305" t="s">
        <v>3704</v>
      </c>
      <c r="D4472" s="307">
        <v>5.18</v>
      </c>
    </row>
    <row r="4473" spans="1:4" ht="9" customHeight="1">
      <c r="A4473" s="305" t="s">
        <v>18249</v>
      </c>
      <c r="B4473" s="306" t="s">
        <v>9324</v>
      </c>
      <c r="C4473" s="305" t="s">
        <v>3704</v>
      </c>
      <c r="D4473" s="307">
        <v>3.78</v>
      </c>
    </row>
    <row r="4474" spans="1:4" ht="9" customHeight="1">
      <c r="A4474" s="305" t="s">
        <v>18250</v>
      </c>
      <c r="B4474" s="306" t="s">
        <v>9325</v>
      </c>
      <c r="C4474" s="305" t="s">
        <v>3704</v>
      </c>
      <c r="D4474" s="307">
        <v>5.18</v>
      </c>
    </row>
    <row r="4475" spans="1:4" ht="9" customHeight="1">
      <c r="A4475" s="305" t="s">
        <v>18251</v>
      </c>
      <c r="B4475" s="306" t="s">
        <v>9326</v>
      </c>
      <c r="C4475" s="305" t="s">
        <v>3704</v>
      </c>
      <c r="D4475" s="307">
        <v>3.78</v>
      </c>
    </row>
    <row r="4476" spans="1:4" ht="9" customHeight="1">
      <c r="A4476" s="305" t="s">
        <v>18252</v>
      </c>
      <c r="B4476" s="306" t="s">
        <v>9327</v>
      </c>
      <c r="C4476" s="305" t="s">
        <v>3704</v>
      </c>
      <c r="D4476" s="307">
        <v>0.06</v>
      </c>
    </row>
    <row r="4477" spans="1:4" ht="9" customHeight="1">
      <c r="A4477" s="305" t="s">
        <v>18253</v>
      </c>
      <c r="B4477" s="306" t="s">
        <v>9328</v>
      </c>
      <c r="C4477" s="305" t="s">
        <v>2352</v>
      </c>
      <c r="D4477" s="307">
        <v>11496.3</v>
      </c>
    </row>
    <row r="4478" spans="1:4" ht="9" customHeight="1">
      <c r="A4478" s="305" t="s">
        <v>18254</v>
      </c>
      <c r="B4478" s="306" t="s">
        <v>9329</v>
      </c>
      <c r="C4478" s="305" t="s">
        <v>2352</v>
      </c>
      <c r="D4478" s="307">
        <v>15987.95</v>
      </c>
    </row>
    <row r="4479" spans="1:4" ht="9" customHeight="1">
      <c r="A4479" s="305" t="s">
        <v>18255</v>
      </c>
      <c r="B4479" s="306" t="s">
        <v>9330</v>
      </c>
      <c r="C4479" s="305" t="s">
        <v>2352</v>
      </c>
      <c r="D4479" s="307">
        <v>17221.48</v>
      </c>
    </row>
    <row r="4480" spans="1:4" ht="9" customHeight="1">
      <c r="A4480" s="305" t="s">
        <v>18256</v>
      </c>
      <c r="B4480" s="306" t="s">
        <v>9331</v>
      </c>
      <c r="C4480" s="305" t="s">
        <v>2352</v>
      </c>
      <c r="D4480" s="307">
        <v>25832.13</v>
      </c>
    </row>
    <row r="4481" spans="1:4" ht="9" customHeight="1">
      <c r="A4481" s="305" t="s">
        <v>18257</v>
      </c>
      <c r="B4481" s="306" t="s">
        <v>9332</v>
      </c>
      <c r="C4481" s="305" t="s">
        <v>2352</v>
      </c>
      <c r="D4481" s="307">
        <v>30778.33</v>
      </c>
    </row>
    <row r="4482" spans="1:4" ht="9" customHeight="1">
      <c r="A4482" s="305" t="s">
        <v>18258</v>
      </c>
      <c r="B4482" s="306" t="s">
        <v>9333</v>
      </c>
      <c r="C4482" s="305" t="s">
        <v>2352</v>
      </c>
      <c r="D4482" s="307">
        <v>35755.050000000003</v>
      </c>
    </row>
    <row r="4483" spans="1:4" ht="9" customHeight="1">
      <c r="A4483" s="305" t="s">
        <v>18259</v>
      </c>
      <c r="B4483" s="306" t="s">
        <v>9334</v>
      </c>
      <c r="C4483" s="305" t="s">
        <v>2352</v>
      </c>
      <c r="D4483" s="307">
        <v>45596.14</v>
      </c>
    </row>
    <row r="4484" spans="1:4" ht="9" customHeight="1">
      <c r="A4484" s="305" t="s">
        <v>18260</v>
      </c>
      <c r="B4484" s="306" t="s">
        <v>9335</v>
      </c>
      <c r="C4484" s="305" t="s">
        <v>2352</v>
      </c>
      <c r="D4484" s="307">
        <v>51004.45</v>
      </c>
    </row>
    <row r="4485" spans="1:4" ht="9" customHeight="1">
      <c r="A4485" s="305" t="s">
        <v>18261</v>
      </c>
      <c r="B4485" s="306" t="s">
        <v>9336</v>
      </c>
      <c r="C4485" s="305" t="s">
        <v>2352</v>
      </c>
      <c r="D4485" s="307">
        <v>66344.37</v>
      </c>
    </row>
    <row r="4486" spans="1:4" ht="9" customHeight="1">
      <c r="A4486" s="305" t="s">
        <v>18262</v>
      </c>
      <c r="B4486" s="306" t="s">
        <v>9337</v>
      </c>
      <c r="C4486" s="305" t="s">
        <v>2352</v>
      </c>
      <c r="D4486" s="307">
        <v>70303.429999999993</v>
      </c>
    </row>
    <row r="4487" spans="1:4" ht="9" customHeight="1">
      <c r="A4487" s="305" t="s">
        <v>18263</v>
      </c>
      <c r="B4487" s="306" t="s">
        <v>9338</v>
      </c>
      <c r="C4487" s="305" t="s">
        <v>2352</v>
      </c>
      <c r="D4487" s="307">
        <v>89258.75</v>
      </c>
    </row>
    <row r="4488" spans="1:4" ht="9" customHeight="1">
      <c r="A4488" s="305" t="s">
        <v>18264</v>
      </c>
      <c r="B4488" s="306" t="s">
        <v>9339</v>
      </c>
      <c r="C4488" s="305" t="s">
        <v>2352</v>
      </c>
      <c r="D4488" s="307">
        <v>12369.47</v>
      </c>
    </row>
    <row r="4489" spans="1:4" ht="9" customHeight="1">
      <c r="A4489" s="305" t="s">
        <v>18265</v>
      </c>
      <c r="B4489" s="306" t="s">
        <v>9340</v>
      </c>
      <c r="C4489" s="305" t="s">
        <v>2352</v>
      </c>
      <c r="D4489" s="307">
        <v>19125.349999999999</v>
      </c>
    </row>
    <row r="4490" spans="1:4" ht="9" customHeight="1">
      <c r="A4490" s="305" t="s">
        <v>18266</v>
      </c>
      <c r="B4490" s="306" t="s">
        <v>9341</v>
      </c>
      <c r="C4490" s="305" t="s">
        <v>2352</v>
      </c>
      <c r="D4490" s="307">
        <v>22089.31</v>
      </c>
    </row>
    <row r="4491" spans="1:4" ht="9" customHeight="1">
      <c r="A4491" s="305" t="s">
        <v>18267</v>
      </c>
      <c r="B4491" s="306" t="s">
        <v>9342</v>
      </c>
      <c r="C4491" s="305" t="s">
        <v>2352</v>
      </c>
      <c r="D4491" s="307">
        <v>30768.12</v>
      </c>
    </row>
    <row r="4492" spans="1:4" ht="9" customHeight="1">
      <c r="A4492" s="305" t="s">
        <v>18268</v>
      </c>
      <c r="B4492" s="306" t="s">
        <v>9343</v>
      </c>
      <c r="C4492" s="305" t="s">
        <v>2352</v>
      </c>
      <c r="D4492" s="307">
        <v>36665.760000000002</v>
      </c>
    </row>
    <row r="4493" spans="1:4" ht="9" customHeight="1">
      <c r="A4493" s="305" t="s">
        <v>18269</v>
      </c>
      <c r="B4493" s="306" t="s">
        <v>9344</v>
      </c>
      <c r="C4493" s="305" t="s">
        <v>2352</v>
      </c>
      <c r="D4493" s="307">
        <v>42714.97</v>
      </c>
    </row>
    <row r="4494" spans="1:4" ht="9" customHeight="1">
      <c r="A4494" s="305" t="s">
        <v>18270</v>
      </c>
      <c r="B4494" s="306" t="s">
        <v>9345</v>
      </c>
      <c r="C4494" s="305" t="s">
        <v>2352</v>
      </c>
      <c r="D4494" s="307">
        <v>54401.98</v>
      </c>
    </row>
    <row r="4495" spans="1:4" ht="9" customHeight="1">
      <c r="A4495" s="305" t="s">
        <v>18271</v>
      </c>
      <c r="B4495" s="306" t="s">
        <v>9346</v>
      </c>
      <c r="C4495" s="305" t="s">
        <v>2352</v>
      </c>
      <c r="D4495" s="307">
        <v>62896.62</v>
      </c>
    </row>
    <row r="4496" spans="1:4" ht="9" customHeight="1">
      <c r="A4496" s="305" t="s">
        <v>18272</v>
      </c>
      <c r="B4496" s="306" t="s">
        <v>9347</v>
      </c>
      <c r="C4496" s="305" t="s">
        <v>2352</v>
      </c>
      <c r="D4496" s="307">
        <v>78028.73</v>
      </c>
    </row>
    <row r="4497" spans="1:4" ht="9" customHeight="1">
      <c r="A4497" s="305" t="s">
        <v>18273</v>
      </c>
      <c r="B4497" s="306" t="s">
        <v>9348</v>
      </c>
      <c r="C4497" s="305" t="s">
        <v>2352</v>
      </c>
      <c r="D4497" s="307">
        <v>85351.09</v>
      </c>
    </row>
    <row r="4498" spans="1:4" ht="9" customHeight="1">
      <c r="A4498" s="305" t="s">
        <v>18274</v>
      </c>
      <c r="B4498" s="306" t="s">
        <v>9349</v>
      </c>
      <c r="C4498" s="305" t="s">
        <v>2352</v>
      </c>
      <c r="D4498" s="307">
        <v>110139.57</v>
      </c>
    </row>
    <row r="4499" spans="1:4" ht="9" customHeight="1">
      <c r="A4499" s="305" t="s">
        <v>18275</v>
      </c>
      <c r="B4499" s="306" t="s">
        <v>9350</v>
      </c>
      <c r="C4499" s="305" t="s">
        <v>151</v>
      </c>
      <c r="D4499" s="307">
        <v>27.17</v>
      </c>
    </row>
    <row r="4500" spans="1:4" ht="9" customHeight="1">
      <c r="A4500" s="305" t="s">
        <v>18276</v>
      </c>
      <c r="B4500" s="306" t="s">
        <v>9351</v>
      </c>
      <c r="C4500" s="305" t="s">
        <v>2352</v>
      </c>
      <c r="D4500" s="307">
        <v>2369.4299999999998</v>
      </c>
    </row>
    <row r="4501" spans="1:4" ht="9" customHeight="1">
      <c r="A4501" s="305" t="s">
        <v>18277</v>
      </c>
      <c r="B4501" s="306" t="s">
        <v>9352</v>
      </c>
      <c r="C4501" s="305" t="s">
        <v>2352</v>
      </c>
      <c r="D4501" s="307">
        <v>11123.56</v>
      </c>
    </row>
    <row r="4502" spans="1:4" ht="9" customHeight="1">
      <c r="A4502" s="305" t="s">
        <v>18278</v>
      </c>
      <c r="B4502" s="306" t="s">
        <v>9353</v>
      </c>
      <c r="C4502" s="305" t="s">
        <v>8010</v>
      </c>
      <c r="D4502" s="307">
        <v>107.79</v>
      </c>
    </row>
    <row r="4503" spans="1:4" ht="9" customHeight="1">
      <c r="A4503" s="305" t="s">
        <v>18279</v>
      </c>
      <c r="B4503" s="306" t="s">
        <v>9354</v>
      </c>
      <c r="C4503" s="305" t="s">
        <v>2352</v>
      </c>
      <c r="D4503" s="307">
        <v>25072.47</v>
      </c>
    </row>
    <row r="4504" spans="1:4" ht="9" customHeight="1">
      <c r="A4504" s="305" t="s">
        <v>18280</v>
      </c>
      <c r="B4504" s="306" t="s">
        <v>9355</v>
      </c>
      <c r="C4504" s="305" t="s">
        <v>2352</v>
      </c>
      <c r="D4504" s="307">
        <v>12552.88</v>
      </c>
    </row>
    <row r="4505" spans="1:4" ht="9" customHeight="1">
      <c r="A4505" s="305" t="s">
        <v>18281</v>
      </c>
      <c r="B4505" s="306" t="s">
        <v>9356</v>
      </c>
      <c r="C4505" s="305" t="s">
        <v>8010</v>
      </c>
      <c r="D4505" s="307">
        <v>543.1</v>
      </c>
    </row>
    <row r="4506" spans="1:4" ht="9" customHeight="1">
      <c r="A4506" s="305" t="s">
        <v>18282</v>
      </c>
      <c r="B4506" s="306" t="s">
        <v>9357</v>
      </c>
      <c r="C4506" s="305" t="s">
        <v>36</v>
      </c>
      <c r="D4506" s="307">
        <v>9968.86</v>
      </c>
    </row>
    <row r="4507" spans="1:4" ht="9" customHeight="1">
      <c r="A4507" s="305" t="s">
        <v>18283</v>
      </c>
      <c r="B4507" s="306" t="s">
        <v>9358</v>
      </c>
      <c r="C4507" s="305" t="s">
        <v>36</v>
      </c>
      <c r="D4507" s="307">
        <v>11807.8</v>
      </c>
    </row>
    <row r="4508" spans="1:4" ht="9" customHeight="1">
      <c r="A4508" s="305" t="s">
        <v>18284</v>
      </c>
      <c r="B4508" s="306" t="s">
        <v>9359</v>
      </c>
      <c r="C4508" s="305" t="s">
        <v>36</v>
      </c>
      <c r="D4508" s="307">
        <v>13792</v>
      </c>
    </row>
    <row r="4509" spans="1:4" ht="9" customHeight="1">
      <c r="A4509" s="305" t="s">
        <v>18285</v>
      </c>
      <c r="B4509" s="306" t="s">
        <v>9360</v>
      </c>
      <c r="C4509" s="305" t="s">
        <v>36</v>
      </c>
      <c r="D4509" s="307">
        <v>17267.34</v>
      </c>
    </row>
    <row r="4510" spans="1:4" ht="9" customHeight="1">
      <c r="A4510" s="305" t="s">
        <v>18286</v>
      </c>
      <c r="B4510" s="306" t="s">
        <v>9361</v>
      </c>
      <c r="C4510" s="305" t="s">
        <v>36</v>
      </c>
      <c r="D4510" s="307">
        <v>19914.310000000001</v>
      </c>
    </row>
    <row r="4511" spans="1:4" ht="9" customHeight="1">
      <c r="A4511" s="305" t="s">
        <v>18287</v>
      </c>
      <c r="B4511" s="306" t="s">
        <v>9362</v>
      </c>
      <c r="C4511" s="305" t="s">
        <v>36</v>
      </c>
      <c r="D4511" s="307">
        <v>26032.54</v>
      </c>
    </row>
    <row r="4512" spans="1:4" ht="9" customHeight="1">
      <c r="A4512" s="305" t="s">
        <v>18288</v>
      </c>
      <c r="B4512" s="306" t="s">
        <v>9363</v>
      </c>
      <c r="C4512" s="305" t="s">
        <v>36</v>
      </c>
      <c r="D4512" s="307">
        <v>29345.53</v>
      </c>
    </row>
    <row r="4513" spans="1:4" ht="9" customHeight="1">
      <c r="A4513" s="305" t="s">
        <v>18289</v>
      </c>
      <c r="B4513" s="306" t="s">
        <v>9364</v>
      </c>
      <c r="C4513" s="305" t="s">
        <v>36</v>
      </c>
      <c r="D4513" s="307">
        <v>33642.82</v>
      </c>
    </row>
    <row r="4514" spans="1:4" ht="9" customHeight="1">
      <c r="A4514" s="305" t="s">
        <v>18290</v>
      </c>
      <c r="B4514" s="306" t="s">
        <v>9365</v>
      </c>
      <c r="C4514" s="305" t="s">
        <v>36</v>
      </c>
      <c r="D4514" s="307">
        <v>42671.57</v>
      </c>
    </row>
    <row r="4515" spans="1:4" ht="9" customHeight="1">
      <c r="A4515" s="305" t="s">
        <v>18291</v>
      </c>
      <c r="B4515" s="306" t="s">
        <v>9366</v>
      </c>
      <c r="C4515" s="305" t="s">
        <v>36</v>
      </c>
      <c r="D4515" s="307">
        <v>49681.29</v>
      </c>
    </row>
    <row r="4516" spans="1:4" ht="9" customHeight="1">
      <c r="A4516" s="305" t="s">
        <v>18292</v>
      </c>
      <c r="B4516" s="306" t="s">
        <v>9367</v>
      </c>
      <c r="C4516" s="305" t="s">
        <v>36</v>
      </c>
      <c r="D4516" s="307">
        <v>65845.75</v>
      </c>
    </row>
    <row r="4517" spans="1:4" ht="9" customHeight="1">
      <c r="A4517" s="305" t="s">
        <v>18293</v>
      </c>
      <c r="B4517" s="306" t="s">
        <v>9368</v>
      </c>
      <c r="C4517" s="305" t="s">
        <v>36</v>
      </c>
      <c r="D4517" s="307">
        <v>9302.6</v>
      </c>
    </row>
    <row r="4518" spans="1:4" ht="9" customHeight="1">
      <c r="A4518" s="305" t="s">
        <v>18294</v>
      </c>
      <c r="B4518" s="306" t="s">
        <v>9369</v>
      </c>
      <c r="C4518" s="305" t="s">
        <v>36</v>
      </c>
      <c r="D4518" s="307">
        <v>10962.21</v>
      </c>
    </row>
    <row r="4519" spans="1:4" ht="9" customHeight="1">
      <c r="A4519" s="305" t="s">
        <v>18295</v>
      </c>
      <c r="B4519" s="306" t="s">
        <v>9370</v>
      </c>
      <c r="C4519" s="305" t="s">
        <v>36</v>
      </c>
      <c r="D4519" s="307">
        <v>13444.66</v>
      </c>
    </row>
    <row r="4520" spans="1:4" ht="9" customHeight="1">
      <c r="A4520" s="305" t="s">
        <v>18296</v>
      </c>
      <c r="B4520" s="306" t="s">
        <v>9371</v>
      </c>
      <c r="C4520" s="305" t="s">
        <v>36</v>
      </c>
      <c r="D4520" s="307">
        <v>16590.580000000002</v>
      </c>
    </row>
    <row r="4521" spans="1:4" ht="9" customHeight="1">
      <c r="A4521" s="305" t="s">
        <v>18297</v>
      </c>
      <c r="B4521" s="306" t="s">
        <v>9372</v>
      </c>
      <c r="C4521" s="305" t="s">
        <v>36</v>
      </c>
      <c r="D4521" s="307">
        <v>19406.95</v>
      </c>
    </row>
    <row r="4522" spans="1:4" ht="9" customHeight="1">
      <c r="A4522" s="305" t="s">
        <v>18298</v>
      </c>
      <c r="B4522" s="306" t="s">
        <v>9373</v>
      </c>
      <c r="C4522" s="305" t="s">
        <v>36</v>
      </c>
      <c r="D4522" s="307">
        <v>25531.119999999999</v>
      </c>
    </row>
    <row r="4523" spans="1:4" ht="9" customHeight="1">
      <c r="A4523" s="305" t="s">
        <v>18299</v>
      </c>
      <c r="B4523" s="306" t="s">
        <v>9374</v>
      </c>
      <c r="C4523" s="305" t="s">
        <v>36</v>
      </c>
      <c r="D4523" s="307">
        <v>28514.13</v>
      </c>
    </row>
    <row r="4524" spans="1:4" ht="9" customHeight="1">
      <c r="A4524" s="305" t="s">
        <v>18300</v>
      </c>
      <c r="B4524" s="306" t="s">
        <v>9375</v>
      </c>
      <c r="C4524" s="305" t="s">
        <v>36</v>
      </c>
      <c r="D4524" s="307">
        <v>32977.5</v>
      </c>
    </row>
    <row r="4525" spans="1:4" ht="9" customHeight="1">
      <c r="A4525" s="305" t="s">
        <v>18301</v>
      </c>
      <c r="B4525" s="306" t="s">
        <v>9376</v>
      </c>
      <c r="C4525" s="305" t="s">
        <v>36</v>
      </c>
      <c r="D4525" s="307">
        <v>41919.9</v>
      </c>
    </row>
    <row r="4526" spans="1:4" ht="9" customHeight="1">
      <c r="A4526" s="305" t="s">
        <v>18302</v>
      </c>
      <c r="B4526" s="306" t="s">
        <v>9377</v>
      </c>
      <c r="C4526" s="305" t="s">
        <v>36</v>
      </c>
      <c r="D4526" s="307">
        <v>49027.71</v>
      </c>
    </row>
    <row r="4527" spans="1:4" ht="9" customHeight="1">
      <c r="A4527" s="305" t="s">
        <v>18303</v>
      </c>
      <c r="B4527" s="306" t="s">
        <v>9378</v>
      </c>
      <c r="C4527" s="305" t="s">
        <v>36</v>
      </c>
      <c r="D4527" s="307">
        <v>64921.46</v>
      </c>
    </row>
    <row r="4528" spans="1:4" ht="9" customHeight="1">
      <c r="A4528" s="305" t="s">
        <v>18304</v>
      </c>
      <c r="B4528" s="306" t="s">
        <v>9379</v>
      </c>
      <c r="C4528" s="305" t="s">
        <v>36</v>
      </c>
      <c r="D4528" s="307">
        <v>9296</v>
      </c>
    </row>
    <row r="4529" spans="1:4" ht="9" customHeight="1">
      <c r="A4529" s="305" t="s">
        <v>18305</v>
      </c>
      <c r="B4529" s="306" t="s">
        <v>9380</v>
      </c>
      <c r="C4529" s="305" t="s">
        <v>36</v>
      </c>
      <c r="D4529" s="307">
        <v>10962.29</v>
      </c>
    </row>
    <row r="4530" spans="1:4" ht="9" customHeight="1">
      <c r="A4530" s="305" t="s">
        <v>18306</v>
      </c>
      <c r="B4530" s="306" t="s">
        <v>9381</v>
      </c>
      <c r="C4530" s="305" t="s">
        <v>36</v>
      </c>
      <c r="D4530" s="307">
        <v>13444.69</v>
      </c>
    </row>
    <row r="4531" spans="1:4" ht="9" customHeight="1">
      <c r="A4531" s="305" t="s">
        <v>18307</v>
      </c>
      <c r="B4531" s="306" t="s">
        <v>9382</v>
      </c>
      <c r="C4531" s="305" t="s">
        <v>36</v>
      </c>
      <c r="D4531" s="307">
        <v>16590.759999999998</v>
      </c>
    </row>
    <row r="4532" spans="1:4" ht="9" customHeight="1">
      <c r="A4532" s="305" t="s">
        <v>18308</v>
      </c>
      <c r="B4532" s="306" t="s">
        <v>9383</v>
      </c>
      <c r="C4532" s="305" t="s">
        <v>36</v>
      </c>
      <c r="D4532" s="307">
        <v>19407.009999999998</v>
      </c>
    </row>
    <row r="4533" spans="1:4" ht="18" customHeight="1">
      <c r="A4533" s="305" t="s">
        <v>18309</v>
      </c>
      <c r="B4533" s="306" t="s">
        <v>9384</v>
      </c>
      <c r="C4533" s="305" t="s">
        <v>36</v>
      </c>
      <c r="D4533" s="307">
        <v>25531.200000000001</v>
      </c>
    </row>
    <row r="4534" spans="1:4" ht="9" customHeight="1">
      <c r="A4534" s="305" t="s">
        <v>18310</v>
      </c>
      <c r="B4534" s="306" t="s">
        <v>9385</v>
      </c>
      <c r="C4534" s="305" t="s">
        <v>36</v>
      </c>
      <c r="D4534" s="307">
        <v>28514.37</v>
      </c>
    </row>
    <row r="4535" spans="1:4" ht="9" customHeight="1">
      <c r="A4535" s="305" t="s">
        <v>18311</v>
      </c>
      <c r="B4535" s="306" t="s">
        <v>9386</v>
      </c>
      <c r="C4535" s="305" t="s">
        <v>36</v>
      </c>
      <c r="D4535" s="307">
        <v>32977.519999999997</v>
      </c>
    </row>
    <row r="4536" spans="1:4" ht="9" customHeight="1">
      <c r="A4536" s="305" t="s">
        <v>18312</v>
      </c>
      <c r="B4536" s="306" t="s">
        <v>9387</v>
      </c>
      <c r="C4536" s="305" t="s">
        <v>36</v>
      </c>
      <c r="D4536" s="307">
        <v>41920.03</v>
      </c>
    </row>
    <row r="4537" spans="1:4" ht="9" customHeight="1">
      <c r="A4537" s="305" t="s">
        <v>18313</v>
      </c>
      <c r="B4537" s="306" t="s">
        <v>9388</v>
      </c>
      <c r="C4537" s="305" t="s">
        <v>36</v>
      </c>
      <c r="D4537" s="307">
        <v>49028.81</v>
      </c>
    </row>
    <row r="4538" spans="1:4" ht="9" customHeight="1">
      <c r="A4538" s="305" t="s">
        <v>18314</v>
      </c>
      <c r="B4538" s="306" t="s">
        <v>9389</v>
      </c>
      <c r="C4538" s="305" t="s">
        <v>36</v>
      </c>
      <c r="D4538" s="307">
        <v>64921.58</v>
      </c>
    </row>
    <row r="4539" spans="1:4" ht="9" customHeight="1">
      <c r="A4539" s="305" t="s">
        <v>18315</v>
      </c>
      <c r="B4539" s="306" t="s">
        <v>9390</v>
      </c>
      <c r="C4539" s="305" t="s">
        <v>36</v>
      </c>
      <c r="D4539" s="307">
        <v>354.29</v>
      </c>
    </row>
    <row r="4540" spans="1:4" ht="9" customHeight="1">
      <c r="A4540" s="305" t="s">
        <v>18316</v>
      </c>
      <c r="B4540" s="306" t="s">
        <v>9391</v>
      </c>
      <c r="C4540" s="305" t="s">
        <v>36</v>
      </c>
      <c r="D4540" s="307">
        <v>563.16</v>
      </c>
    </row>
    <row r="4541" spans="1:4" ht="9" customHeight="1">
      <c r="A4541" s="305" t="s">
        <v>18317</v>
      </c>
      <c r="B4541" s="306" t="s">
        <v>9392</v>
      </c>
      <c r="C4541" s="305" t="s">
        <v>36</v>
      </c>
      <c r="D4541" s="307">
        <v>736.85</v>
      </c>
    </row>
    <row r="4542" spans="1:4" ht="9" customHeight="1">
      <c r="A4542" s="305" t="s">
        <v>18318</v>
      </c>
      <c r="B4542" s="306" t="s">
        <v>9393</v>
      </c>
      <c r="C4542" s="305" t="s">
        <v>36</v>
      </c>
      <c r="D4542" s="307">
        <v>945.36</v>
      </c>
    </row>
    <row r="4543" spans="1:4" ht="9" customHeight="1">
      <c r="A4543" s="305" t="s">
        <v>18319</v>
      </c>
      <c r="B4543" s="306" t="s">
        <v>9394</v>
      </c>
      <c r="C4543" s="305" t="s">
        <v>36</v>
      </c>
      <c r="D4543" s="307">
        <v>1085.0899999999999</v>
      </c>
    </row>
    <row r="4544" spans="1:4" ht="9" customHeight="1">
      <c r="A4544" s="305" t="s">
        <v>18320</v>
      </c>
      <c r="B4544" s="306" t="s">
        <v>9395</v>
      </c>
      <c r="C4544" s="305" t="s">
        <v>36</v>
      </c>
      <c r="D4544" s="307">
        <v>1362.34</v>
      </c>
    </row>
    <row r="4545" spans="1:4" ht="9" customHeight="1">
      <c r="A4545" s="305" t="s">
        <v>18321</v>
      </c>
      <c r="B4545" s="306" t="s">
        <v>9396</v>
      </c>
      <c r="C4545" s="305" t="s">
        <v>36</v>
      </c>
      <c r="D4545" s="307">
        <v>1520.13</v>
      </c>
    </row>
    <row r="4546" spans="1:4" ht="9" customHeight="1">
      <c r="A4546" s="305" t="s">
        <v>18322</v>
      </c>
      <c r="B4546" s="306" t="s">
        <v>9397</v>
      </c>
      <c r="C4546" s="305" t="s">
        <v>36</v>
      </c>
      <c r="D4546" s="307">
        <v>1763.53</v>
      </c>
    </row>
    <row r="4547" spans="1:4" ht="9" customHeight="1">
      <c r="A4547" s="305" t="s">
        <v>18323</v>
      </c>
      <c r="B4547" s="306" t="s">
        <v>9398</v>
      </c>
      <c r="C4547" s="305" t="s">
        <v>36</v>
      </c>
      <c r="D4547" s="307">
        <v>2042.64</v>
      </c>
    </row>
    <row r="4548" spans="1:4" ht="9" customHeight="1">
      <c r="A4548" s="305" t="s">
        <v>18324</v>
      </c>
      <c r="B4548" s="306" t="s">
        <v>9399</v>
      </c>
      <c r="C4548" s="305" t="s">
        <v>3704</v>
      </c>
      <c r="D4548" s="307">
        <v>0.59</v>
      </c>
    </row>
    <row r="4549" spans="1:4" ht="9" customHeight="1">
      <c r="A4549" s="305" t="s">
        <v>18325</v>
      </c>
      <c r="B4549" s="306" t="s">
        <v>9400</v>
      </c>
      <c r="C4549" s="305" t="s">
        <v>3704</v>
      </c>
      <c r="D4549" s="307">
        <v>0.4</v>
      </c>
    </row>
    <row r="4550" spans="1:4" ht="9" customHeight="1">
      <c r="A4550" s="305" t="s">
        <v>18326</v>
      </c>
      <c r="B4550" s="306" t="s">
        <v>9401</v>
      </c>
      <c r="C4550" s="305" t="s">
        <v>3704</v>
      </c>
      <c r="D4550" s="307">
        <v>0.64</v>
      </c>
    </row>
    <row r="4551" spans="1:4" ht="9" customHeight="1">
      <c r="A4551" s="305" t="s">
        <v>18327</v>
      </c>
      <c r="B4551" s="306" t="s">
        <v>9402</v>
      </c>
      <c r="C4551" s="305" t="s">
        <v>36</v>
      </c>
      <c r="D4551" s="307">
        <v>30.46</v>
      </c>
    </row>
    <row r="4552" spans="1:4" ht="9" customHeight="1">
      <c r="A4552" s="305" t="s">
        <v>18328</v>
      </c>
      <c r="B4552" s="306" t="s">
        <v>9403</v>
      </c>
      <c r="C4552" s="305" t="s">
        <v>36</v>
      </c>
      <c r="D4552" s="307">
        <v>86.64</v>
      </c>
    </row>
    <row r="4553" spans="1:4" ht="9" customHeight="1">
      <c r="A4553" s="305" t="s">
        <v>18329</v>
      </c>
      <c r="B4553" s="306" t="s">
        <v>9404</v>
      </c>
      <c r="C4553" s="305" t="s">
        <v>36</v>
      </c>
      <c r="D4553" s="307">
        <v>30.22</v>
      </c>
    </row>
    <row r="4554" spans="1:4" ht="9" customHeight="1">
      <c r="A4554" s="305" t="s">
        <v>18330</v>
      </c>
      <c r="B4554" s="306" t="s">
        <v>9405</v>
      </c>
      <c r="C4554" s="305" t="s">
        <v>3704</v>
      </c>
      <c r="D4554" s="307">
        <v>219.41</v>
      </c>
    </row>
    <row r="4555" spans="1:4" ht="9" customHeight="1">
      <c r="A4555" s="305" t="s">
        <v>18331</v>
      </c>
      <c r="B4555" s="306" t="s">
        <v>9406</v>
      </c>
      <c r="C4555" s="305" t="s">
        <v>3704</v>
      </c>
      <c r="D4555" s="307">
        <v>8.68</v>
      </c>
    </row>
    <row r="4556" spans="1:4" ht="9" customHeight="1">
      <c r="A4556" s="305" t="s">
        <v>18332</v>
      </c>
      <c r="B4556" s="306" t="s">
        <v>9407</v>
      </c>
      <c r="C4556" s="305" t="s">
        <v>5115</v>
      </c>
      <c r="D4556" s="307">
        <v>1.59</v>
      </c>
    </row>
    <row r="4557" spans="1:4" ht="9" customHeight="1">
      <c r="A4557" s="305" t="s">
        <v>18333</v>
      </c>
      <c r="B4557" s="306" t="s">
        <v>9408</v>
      </c>
      <c r="C4557" s="305" t="s">
        <v>151</v>
      </c>
      <c r="D4557" s="307">
        <v>16.95</v>
      </c>
    </row>
    <row r="4558" spans="1:4" ht="9" customHeight="1">
      <c r="A4558" s="305" t="s">
        <v>18334</v>
      </c>
      <c r="B4558" s="306" t="s">
        <v>9409</v>
      </c>
      <c r="C4558" s="305" t="s">
        <v>3704</v>
      </c>
      <c r="D4558" s="307">
        <v>6.25</v>
      </c>
    </row>
    <row r="4559" spans="1:4" ht="9" customHeight="1">
      <c r="A4559" s="305" t="s">
        <v>18335</v>
      </c>
      <c r="B4559" s="306" t="s">
        <v>9410</v>
      </c>
      <c r="C4559" s="305" t="s">
        <v>3704</v>
      </c>
      <c r="D4559" s="307">
        <v>0.37</v>
      </c>
    </row>
    <row r="4560" spans="1:4" ht="9" customHeight="1">
      <c r="A4560" s="305" t="s">
        <v>18336</v>
      </c>
      <c r="B4560" s="306" t="s">
        <v>9411</v>
      </c>
      <c r="C4560" s="305" t="s">
        <v>3704</v>
      </c>
      <c r="D4560" s="307">
        <v>2.42</v>
      </c>
    </row>
    <row r="4561" spans="1:4" ht="9" customHeight="1">
      <c r="A4561" s="305" t="s">
        <v>18337</v>
      </c>
      <c r="B4561" s="306" t="s">
        <v>9412</v>
      </c>
      <c r="C4561" s="305" t="s">
        <v>36</v>
      </c>
      <c r="D4561" s="307">
        <v>628.01</v>
      </c>
    </row>
    <row r="4562" spans="1:4" ht="9" customHeight="1">
      <c r="A4562" s="305" t="s">
        <v>18338</v>
      </c>
      <c r="B4562" s="306" t="s">
        <v>9413</v>
      </c>
      <c r="C4562" s="305" t="s">
        <v>3704</v>
      </c>
      <c r="D4562" s="307">
        <v>12.53</v>
      </c>
    </row>
    <row r="4563" spans="1:4" ht="9" customHeight="1">
      <c r="A4563" s="305" t="s">
        <v>18339</v>
      </c>
      <c r="B4563" s="306" t="s">
        <v>9414</v>
      </c>
      <c r="C4563" s="305" t="s">
        <v>2352</v>
      </c>
      <c r="D4563" s="307">
        <v>30.22</v>
      </c>
    </row>
    <row r="4564" spans="1:4" ht="9" customHeight="1">
      <c r="A4564" s="305" t="s">
        <v>18340</v>
      </c>
      <c r="B4564" s="306" t="s">
        <v>9415</v>
      </c>
      <c r="C4564" s="305" t="s">
        <v>2352</v>
      </c>
      <c r="D4564" s="307">
        <v>30.46</v>
      </c>
    </row>
    <row r="4565" spans="1:4" ht="9" customHeight="1">
      <c r="A4565" s="305" t="s">
        <v>18341</v>
      </c>
      <c r="B4565" s="306" t="s">
        <v>9416</v>
      </c>
      <c r="C4565" s="305" t="s">
        <v>2352</v>
      </c>
      <c r="D4565" s="307">
        <v>66.489999999999995</v>
      </c>
    </row>
    <row r="4566" spans="1:4" ht="9" customHeight="1">
      <c r="A4566" s="305" t="s">
        <v>18342</v>
      </c>
      <c r="B4566" s="306" t="s">
        <v>9417</v>
      </c>
      <c r="C4566" s="305" t="s">
        <v>2352</v>
      </c>
      <c r="D4566" s="307">
        <v>115.7</v>
      </c>
    </row>
    <row r="4567" spans="1:4" ht="9" customHeight="1">
      <c r="A4567" s="305" t="s">
        <v>18343</v>
      </c>
      <c r="B4567" s="306" t="s">
        <v>9418</v>
      </c>
      <c r="C4567" s="305" t="s">
        <v>2352</v>
      </c>
      <c r="D4567" s="307">
        <v>175.74</v>
      </c>
    </row>
    <row r="4568" spans="1:4" ht="9" customHeight="1">
      <c r="A4568" s="305" t="s">
        <v>18344</v>
      </c>
      <c r="B4568" s="306" t="s">
        <v>9419</v>
      </c>
      <c r="C4568" s="305" t="s">
        <v>2352</v>
      </c>
      <c r="D4568" s="307">
        <v>54.03</v>
      </c>
    </row>
    <row r="4569" spans="1:4" ht="9" customHeight="1">
      <c r="A4569" s="305" t="s">
        <v>18345</v>
      </c>
      <c r="B4569" s="306" t="s">
        <v>9420</v>
      </c>
      <c r="C4569" s="305" t="s">
        <v>2352</v>
      </c>
      <c r="D4569" s="307">
        <v>90.79</v>
      </c>
    </row>
    <row r="4570" spans="1:4" ht="9" customHeight="1">
      <c r="A4570" s="305" t="s">
        <v>18346</v>
      </c>
      <c r="B4570" s="306" t="s">
        <v>9421</v>
      </c>
      <c r="C4570" s="305" t="s">
        <v>2352</v>
      </c>
      <c r="D4570" s="307">
        <v>114.29</v>
      </c>
    </row>
    <row r="4571" spans="1:4" ht="9" customHeight="1">
      <c r="A4571" s="305" t="s">
        <v>18347</v>
      </c>
      <c r="B4571" s="306" t="s">
        <v>9422</v>
      </c>
      <c r="C4571" s="305" t="s">
        <v>3704</v>
      </c>
      <c r="D4571" s="307">
        <v>70.03</v>
      </c>
    </row>
    <row r="4572" spans="1:4" ht="9" customHeight="1">
      <c r="A4572" s="305" t="s">
        <v>18348</v>
      </c>
      <c r="B4572" s="306" t="s">
        <v>11212</v>
      </c>
      <c r="C4572" s="305" t="s">
        <v>5115</v>
      </c>
      <c r="D4572" s="307">
        <v>352</v>
      </c>
    </row>
    <row r="4573" spans="1:4" ht="9" customHeight="1">
      <c r="A4573" s="305" t="s">
        <v>18349</v>
      </c>
      <c r="B4573" s="306" t="s">
        <v>9423</v>
      </c>
      <c r="C4573" s="305" t="s">
        <v>3704</v>
      </c>
      <c r="D4573" s="307">
        <v>16.489999999999998</v>
      </c>
    </row>
    <row r="4574" spans="1:4" ht="9" customHeight="1">
      <c r="A4574" s="305" t="s">
        <v>18350</v>
      </c>
      <c r="B4574" s="306" t="s">
        <v>9424</v>
      </c>
      <c r="C4574" s="305" t="s">
        <v>3704</v>
      </c>
      <c r="D4574" s="307">
        <v>10.08</v>
      </c>
    </row>
    <row r="4575" spans="1:4" ht="9" customHeight="1">
      <c r="A4575" s="305" t="s">
        <v>18351</v>
      </c>
      <c r="B4575" s="306" t="s">
        <v>9425</v>
      </c>
      <c r="C4575" s="305" t="s">
        <v>5115</v>
      </c>
      <c r="D4575" s="307">
        <v>3.76</v>
      </c>
    </row>
    <row r="4576" spans="1:4" ht="9" customHeight="1">
      <c r="A4576" s="305" t="s">
        <v>18352</v>
      </c>
      <c r="B4576" s="306" t="s">
        <v>9426</v>
      </c>
      <c r="C4576" s="305" t="s">
        <v>3704</v>
      </c>
      <c r="D4576" s="307">
        <v>0.06</v>
      </c>
    </row>
    <row r="4577" spans="1:4" ht="9" customHeight="1">
      <c r="A4577" s="305" t="s">
        <v>18353</v>
      </c>
      <c r="B4577" s="306" t="s">
        <v>9427</v>
      </c>
      <c r="C4577" s="305" t="s">
        <v>3704</v>
      </c>
      <c r="D4577" s="307">
        <v>19.170000000000002</v>
      </c>
    </row>
    <row r="4578" spans="1:4" ht="9" customHeight="1">
      <c r="A4578" s="305" t="s">
        <v>18354</v>
      </c>
      <c r="B4578" s="306" t="s">
        <v>9428</v>
      </c>
      <c r="C4578" s="305" t="s">
        <v>36</v>
      </c>
      <c r="D4578" s="307">
        <v>44.23</v>
      </c>
    </row>
    <row r="4579" spans="1:4" ht="9" customHeight="1">
      <c r="A4579" s="305" t="s">
        <v>18355</v>
      </c>
      <c r="B4579" s="306" t="s">
        <v>9429</v>
      </c>
      <c r="C4579" s="305" t="s">
        <v>3704</v>
      </c>
      <c r="D4579" s="307">
        <v>6.97</v>
      </c>
    </row>
    <row r="4580" spans="1:4" ht="9" customHeight="1">
      <c r="A4580" s="305" t="s">
        <v>18356</v>
      </c>
      <c r="B4580" s="306" t="s">
        <v>9430</v>
      </c>
      <c r="C4580" s="305" t="s">
        <v>3704</v>
      </c>
      <c r="D4580" s="307">
        <v>3.97</v>
      </c>
    </row>
    <row r="4581" spans="1:4" ht="9" customHeight="1">
      <c r="A4581" s="305" t="s">
        <v>18357</v>
      </c>
      <c r="B4581" s="306" t="s">
        <v>9431</v>
      </c>
      <c r="C4581" s="305" t="s">
        <v>3704</v>
      </c>
      <c r="D4581" s="307">
        <v>0.59</v>
      </c>
    </row>
    <row r="4582" spans="1:4" ht="9" customHeight="1">
      <c r="A4582" s="305" t="s">
        <v>18358</v>
      </c>
      <c r="B4582" s="306" t="s">
        <v>9432</v>
      </c>
      <c r="C4582" s="305" t="s">
        <v>2352</v>
      </c>
      <c r="D4582" s="307">
        <v>907.79</v>
      </c>
    </row>
    <row r="4583" spans="1:4" ht="9" customHeight="1">
      <c r="A4583" s="305" t="s">
        <v>18359</v>
      </c>
      <c r="B4583" s="306" t="s">
        <v>9433</v>
      </c>
      <c r="C4583" s="305" t="s">
        <v>2352</v>
      </c>
      <c r="D4583" s="307">
        <v>1222.53</v>
      </c>
    </row>
    <row r="4584" spans="1:4" ht="18" customHeight="1">
      <c r="A4584" s="305" t="s">
        <v>18360</v>
      </c>
      <c r="B4584" s="306" t="s">
        <v>9434</v>
      </c>
      <c r="C4584" s="305" t="s">
        <v>2352</v>
      </c>
      <c r="D4584" s="307">
        <v>1143.1099999999999</v>
      </c>
    </row>
    <row r="4585" spans="1:4" ht="18" customHeight="1">
      <c r="A4585" s="305" t="s">
        <v>18361</v>
      </c>
      <c r="B4585" s="306" t="s">
        <v>9435</v>
      </c>
      <c r="C4585" s="305" t="s">
        <v>2352</v>
      </c>
      <c r="D4585" s="307">
        <v>1492.91</v>
      </c>
    </row>
    <row r="4586" spans="1:4" ht="9" customHeight="1">
      <c r="A4586" s="305" t="s">
        <v>18362</v>
      </c>
      <c r="B4586" s="306" t="s">
        <v>9436</v>
      </c>
      <c r="C4586" s="305" t="s">
        <v>2352</v>
      </c>
      <c r="D4586" s="307">
        <v>1579.64</v>
      </c>
    </row>
    <row r="4587" spans="1:4" ht="9" customHeight="1">
      <c r="A4587" s="305" t="s">
        <v>18363</v>
      </c>
      <c r="B4587" s="306" t="s">
        <v>9437</v>
      </c>
      <c r="C4587" s="305" t="s">
        <v>2352</v>
      </c>
      <c r="D4587" s="307">
        <v>1944.2</v>
      </c>
    </row>
    <row r="4588" spans="1:4" ht="9" customHeight="1">
      <c r="A4588" s="305" t="s">
        <v>18364</v>
      </c>
      <c r="B4588" s="306" t="s">
        <v>9438</v>
      </c>
      <c r="C4588" s="305" t="s">
        <v>2352</v>
      </c>
      <c r="D4588" s="307">
        <v>1999.32</v>
      </c>
    </row>
    <row r="4589" spans="1:4" ht="9" customHeight="1">
      <c r="A4589" s="305" t="s">
        <v>18365</v>
      </c>
      <c r="B4589" s="306" t="s">
        <v>9439</v>
      </c>
      <c r="C4589" s="305" t="s">
        <v>2352</v>
      </c>
      <c r="D4589" s="307">
        <v>2523.38</v>
      </c>
    </row>
    <row r="4590" spans="1:4" ht="9" customHeight="1">
      <c r="A4590" s="305" t="s">
        <v>18366</v>
      </c>
      <c r="B4590" s="306" t="s">
        <v>9440</v>
      </c>
      <c r="C4590" s="305" t="s">
        <v>2352</v>
      </c>
      <c r="D4590" s="307">
        <v>2569.4</v>
      </c>
    </row>
    <row r="4591" spans="1:4" ht="9" customHeight="1">
      <c r="A4591" s="305" t="s">
        <v>18367</v>
      </c>
      <c r="B4591" s="306" t="s">
        <v>9441</v>
      </c>
      <c r="C4591" s="305" t="s">
        <v>2352</v>
      </c>
      <c r="D4591" s="307">
        <v>3231.39</v>
      </c>
    </row>
    <row r="4592" spans="1:4" ht="9" customHeight="1">
      <c r="A4592" s="305" t="s">
        <v>18368</v>
      </c>
      <c r="B4592" s="306" t="s">
        <v>9442</v>
      </c>
      <c r="C4592" s="305" t="s">
        <v>2352</v>
      </c>
      <c r="D4592" s="307">
        <v>3075.61</v>
      </c>
    </row>
    <row r="4593" spans="1:4" ht="9" customHeight="1">
      <c r="A4593" s="305" t="s">
        <v>18369</v>
      </c>
      <c r="B4593" s="306" t="s">
        <v>9443</v>
      </c>
      <c r="C4593" s="305" t="s">
        <v>2352</v>
      </c>
      <c r="D4593" s="307">
        <v>4225</v>
      </c>
    </row>
    <row r="4594" spans="1:4" ht="18" customHeight="1">
      <c r="A4594" s="305" t="s">
        <v>18370</v>
      </c>
      <c r="B4594" s="306" t="s">
        <v>9444</v>
      </c>
      <c r="C4594" s="305" t="s">
        <v>2352</v>
      </c>
      <c r="D4594" s="307">
        <v>4200.3</v>
      </c>
    </row>
    <row r="4595" spans="1:4" ht="9" customHeight="1">
      <c r="A4595" s="305" t="s">
        <v>18371</v>
      </c>
      <c r="B4595" s="306" t="s">
        <v>9445</v>
      </c>
      <c r="C4595" s="305" t="s">
        <v>2352</v>
      </c>
      <c r="D4595" s="307">
        <v>5757.25</v>
      </c>
    </row>
    <row r="4596" spans="1:4" ht="9" customHeight="1">
      <c r="A4596" s="305" t="s">
        <v>18372</v>
      </c>
      <c r="B4596" s="306" t="s">
        <v>9446</v>
      </c>
      <c r="C4596" s="305" t="s">
        <v>2352</v>
      </c>
      <c r="D4596" s="307">
        <v>380.33</v>
      </c>
    </row>
    <row r="4597" spans="1:4" ht="9" customHeight="1">
      <c r="A4597" s="305" t="s">
        <v>18373</v>
      </c>
      <c r="B4597" s="306" t="s">
        <v>9447</v>
      </c>
      <c r="C4597" s="305" t="s">
        <v>2352</v>
      </c>
      <c r="D4597" s="307">
        <v>457.5</v>
      </c>
    </row>
    <row r="4598" spans="1:4" ht="9" customHeight="1">
      <c r="A4598" s="305" t="s">
        <v>18374</v>
      </c>
      <c r="B4598" s="306" t="s">
        <v>9448</v>
      </c>
      <c r="C4598" s="305" t="s">
        <v>2352</v>
      </c>
      <c r="D4598" s="307">
        <v>552.39</v>
      </c>
    </row>
    <row r="4599" spans="1:4" ht="9" customHeight="1">
      <c r="A4599" s="305" t="s">
        <v>18375</v>
      </c>
      <c r="B4599" s="306" t="s">
        <v>9449</v>
      </c>
      <c r="C4599" s="305" t="s">
        <v>2352</v>
      </c>
      <c r="D4599" s="307">
        <v>687.68</v>
      </c>
    </row>
    <row r="4600" spans="1:4" ht="9" customHeight="1">
      <c r="A4600" s="305" t="s">
        <v>18376</v>
      </c>
      <c r="B4600" s="306" t="s">
        <v>9450</v>
      </c>
      <c r="C4600" s="305" t="s">
        <v>2352</v>
      </c>
      <c r="D4600" s="307">
        <v>634.51</v>
      </c>
    </row>
    <row r="4601" spans="1:4" ht="9" customHeight="1">
      <c r="A4601" s="305" t="s">
        <v>18377</v>
      </c>
      <c r="B4601" s="306" t="s">
        <v>9451</v>
      </c>
      <c r="C4601" s="305" t="s">
        <v>2352</v>
      </c>
      <c r="D4601" s="307">
        <v>806.43</v>
      </c>
    </row>
    <row r="4602" spans="1:4" ht="9" customHeight="1">
      <c r="A4602" s="305" t="s">
        <v>18378</v>
      </c>
      <c r="B4602" s="306" t="s">
        <v>9452</v>
      </c>
      <c r="C4602" s="305" t="s">
        <v>2352</v>
      </c>
      <c r="D4602" s="307">
        <v>742.42</v>
      </c>
    </row>
    <row r="4603" spans="1:4" ht="9" customHeight="1">
      <c r="A4603" s="305" t="s">
        <v>18379</v>
      </c>
      <c r="B4603" s="306" t="s">
        <v>9453</v>
      </c>
      <c r="C4603" s="305" t="s">
        <v>2352</v>
      </c>
      <c r="D4603" s="307">
        <v>931.59</v>
      </c>
    </row>
    <row r="4604" spans="1:4" ht="9" customHeight="1">
      <c r="A4604" s="305" t="s">
        <v>18380</v>
      </c>
      <c r="B4604" s="306" t="s">
        <v>9454</v>
      </c>
      <c r="C4604" s="305" t="s">
        <v>2352</v>
      </c>
      <c r="D4604" s="307">
        <v>834.78</v>
      </c>
    </row>
    <row r="4605" spans="1:4" ht="9" customHeight="1">
      <c r="A4605" s="305" t="s">
        <v>18381</v>
      </c>
      <c r="B4605" s="306" t="s">
        <v>9455</v>
      </c>
      <c r="C4605" s="305" t="s">
        <v>2352</v>
      </c>
      <c r="D4605" s="307">
        <v>1089.8</v>
      </c>
    </row>
    <row r="4606" spans="1:4" ht="9" customHeight="1">
      <c r="A4606" s="305" t="s">
        <v>18382</v>
      </c>
      <c r="B4606" s="306" t="s">
        <v>9456</v>
      </c>
      <c r="C4606" s="305" t="s">
        <v>2352</v>
      </c>
      <c r="D4606" s="307">
        <v>248.77</v>
      </c>
    </row>
    <row r="4607" spans="1:4" ht="18" customHeight="1">
      <c r="A4607" s="305" t="s">
        <v>18383</v>
      </c>
      <c r="B4607" s="306" t="s">
        <v>9457</v>
      </c>
      <c r="C4607" s="305" t="s">
        <v>2352</v>
      </c>
      <c r="D4607" s="307">
        <v>317.35000000000002</v>
      </c>
    </row>
    <row r="4608" spans="1:4" ht="9" customHeight="1">
      <c r="A4608" s="305" t="s">
        <v>18384</v>
      </c>
      <c r="B4608" s="306" t="s">
        <v>9458</v>
      </c>
      <c r="C4608" s="305" t="s">
        <v>2352</v>
      </c>
      <c r="D4608" s="307">
        <v>80.17</v>
      </c>
    </row>
    <row r="4609" spans="1:4" ht="9" customHeight="1">
      <c r="A4609" s="305" t="s">
        <v>18385</v>
      </c>
      <c r="B4609" s="306" t="s">
        <v>9459</v>
      </c>
      <c r="C4609" s="305" t="s">
        <v>2352</v>
      </c>
      <c r="D4609" s="307">
        <v>108.31</v>
      </c>
    </row>
    <row r="4610" spans="1:4" ht="9" customHeight="1">
      <c r="A4610" s="305" t="s">
        <v>18386</v>
      </c>
      <c r="B4610" s="306" t="s">
        <v>9460</v>
      </c>
      <c r="C4610" s="305" t="s">
        <v>2352</v>
      </c>
      <c r="D4610" s="307">
        <v>563.34</v>
      </c>
    </row>
    <row r="4611" spans="1:4" ht="9" customHeight="1">
      <c r="A4611" s="305" t="s">
        <v>18387</v>
      </c>
      <c r="B4611" s="306" t="s">
        <v>9461</v>
      </c>
      <c r="C4611" s="305" t="s">
        <v>2352</v>
      </c>
      <c r="D4611" s="307">
        <v>732.71</v>
      </c>
    </row>
    <row r="4612" spans="1:4" ht="9" customHeight="1">
      <c r="A4612" s="305" t="s">
        <v>18388</v>
      </c>
      <c r="B4612" s="306" t="s">
        <v>9462</v>
      </c>
      <c r="C4612" s="305" t="s">
        <v>2352</v>
      </c>
      <c r="D4612" s="307">
        <v>1104.81</v>
      </c>
    </row>
    <row r="4613" spans="1:4" ht="9" customHeight="1">
      <c r="A4613" s="305" t="s">
        <v>18389</v>
      </c>
      <c r="B4613" s="306" t="s">
        <v>9463</v>
      </c>
      <c r="C4613" s="305" t="s">
        <v>2352</v>
      </c>
      <c r="D4613" s="307">
        <v>1375.34</v>
      </c>
    </row>
    <row r="4614" spans="1:4" ht="9" customHeight="1">
      <c r="A4614" s="305" t="s">
        <v>18390</v>
      </c>
      <c r="B4614" s="306" t="s">
        <v>9464</v>
      </c>
      <c r="C4614" s="305" t="s">
        <v>2352</v>
      </c>
      <c r="D4614" s="307">
        <v>1208.4100000000001</v>
      </c>
    </row>
    <row r="4615" spans="1:4" ht="9" customHeight="1">
      <c r="A4615" s="305" t="s">
        <v>18391</v>
      </c>
      <c r="B4615" s="306" t="s">
        <v>9465</v>
      </c>
      <c r="C4615" s="305" t="s">
        <v>2352</v>
      </c>
      <c r="D4615" s="307">
        <v>1479.49</v>
      </c>
    </row>
    <row r="4616" spans="1:4" ht="9" customHeight="1">
      <c r="A4616" s="305" t="s">
        <v>18392</v>
      </c>
      <c r="B4616" s="306" t="s">
        <v>9466</v>
      </c>
      <c r="C4616" s="305" t="s">
        <v>2352</v>
      </c>
      <c r="D4616" s="307">
        <v>353.96</v>
      </c>
    </row>
    <row r="4617" spans="1:4" ht="9" customHeight="1">
      <c r="A4617" s="305" t="s">
        <v>18393</v>
      </c>
      <c r="B4617" s="306" t="s">
        <v>9467</v>
      </c>
      <c r="C4617" s="305" t="s">
        <v>2352</v>
      </c>
      <c r="D4617" s="307">
        <v>491.89</v>
      </c>
    </row>
    <row r="4618" spans="1:4" ht="9" customHeight="1">
      <c r="A4618" s="305" t="s">
        <v>18394</v>
      </c>
      <c r="B4618" s="306" t="s">
        <v>9468</v>
      </c>
      <c r="C4618" s="305" t="s">
        <v>2352</v>
      </c>
      <c r="D4618" s="307">
        <v>422</v>
      </c>
    </row>
    <row r="4619" spans="1:4" ht="9" customHeight="1">
      <c r="A4619" s="305" t="s">
        <v>18395</v>
      </c>
      <c r="B4619" s="306" t="s">
        <v>9469</v>
      </c>
      <c r="C4619" s="305" t="s">
        <v>2352</v>
      </c>
      <c r="D4619" s="307">
        <v>593.61</v>
      </c>
    </row>
    <row r="4620" spans="1:4" ht="9" customHeight="1">
      <c r="A4620" s="305" t="s">
        <v>18396</v>
      </c>
      <c r="B4620" s="306" t="s">
        <v>9470</v>
      </c>
      <c r="C4620" s="305" t="s">
        <v>2352</v>
      </c>
      <c r="D4620" s="307">
        <v>628.79999999999995</v>
      </c>
    </row>
    <row r="4621" spans="1:4" ht="9" customHeight="1">
      <c r="A4621" s="305" t="s">
        <v>18397</v>
      </c>
      <c r="B4621" s="306" t="s">
        <v>9471</v>
      </c>
      <c r="C4621" s="305" t="s">
        <v>2352</v>
      </c>
      <c r="D4621" s="307">
        <v>770.38</v>
      </c>
    </row>
    <row r="4622" spans="1:4" ht="9" customHeight="1">
      <c r="A4622" s="305" t="s">
        <v>18398</v>
      </c>
      <c r="B4622" s="306" t="s">
        <v>9472</v>
      </c>
      <c r="C4622" s="305" t="s">
        <v>2352</v>
      </c>
      <c r="D4622" s="307">
        <v>799.86</v>
      </c>
    </row>
    <row r="4623" spans="1:4" ht="9" customHeight="1">
      <c r="A4623" s="305" t="s">
        <v>18399</v>
      </c>
      <c r="B4623" s="306" t="s">
        <v>9473</v>
      </c>
      <c r="C4623" s="305" t="s">
        <v>2352</v>
      </c>
      <c r="D4623" s="307">
        <v>976.95</v>
      </c>
    </row>
    <row r="4624" spans="1:4" ht="9" customHeight="1">
      <c r="A4624" s="305" t="s">
        <v>18400</v>
      </c>
      <c r="B4624" s="306" t="s">
        <v>9474</v>
      </c>
      <c r="C4624" s="305" t="s">
        <v>2352</v>
      </c>
      <c r="D4624" s="307">
        <v>944.57</v>
      </c>
    </row>
    <row r="4625" spans="1:4" ht="9" customHeight="1">
      <c r="A4625" s="305" t="s">
        <v>18401</v>
      </c>
      <c r="B4625" s="306" t="s">
        <v>9475</v>
      </c>
      <c r="C4625" s="305" t="s">
        <v>2352</v>
      </c>
      <c r="D4625" s="307">
        <v>1142.1199999999999</v>
      </c>
    </row>
    <row r="4626" spans="1:4" ht="9" customHeight="1">
      <c r="A4626" s="305" t="s">
        <v>18402</v>
      </c>
      <c r="B4626" s="306" t="s">
        <v>9476</v>
      </c>
      <c r="C4626" s="305" t="s">
        <v>2352</v>
      </c>
      <c r="D4626" s="307">
        <v>1186.8499999999999</v>
      </c>
    </row>
    <row r="4627" spans="1:4" ht="9" customHeight="1">
      <c r="A4627" s="305" t="s">
        <v>18403</v>
      </c>
      <c r="B4627" s="306" t="s">
        <v>9477</v>
      </c>
      <c r="C4627" s="305" t="s">
        <v>2352</v>
      </c>
      <c r="D4627" s="307">
        <v>1428.92</v>
      </c>
    </row>
    <row r="4628" spans="1:4" ht="9" customHeight="1">
      <c r="A4628" s="305" t="s">
        <v>18404</v>
      </c>
      <c r="B4628" s="306" t="s">
        <v>9478</v>
      </c>
      <c r="C4628" s="305" t="s">
        <v>2352</v>
      </c>
      <c r="D4628" s="307">
        <v>1364.13</v>
      </c>
    </row>
    <row r="4629" spans="1:4" ht="9" customHeight="1">
      <c r="A4629" s="305" t="s">
        <v>18405</v>
      </c>
      <c r="B4629" s="306" t="s">
        <v>9479</v>
      </c>
      <c r="C4629" s="305" t="s">
        <v>2352</v>
      </c>
      <c r="D4629" s="307">
        <v>1656.38</v>
      </c>
    </row>
    <row r="4630" spans="1:4" ht="9" customHeight="1">
      <c r="A4630" s="305" t="s">
        <v>18406</v>
      </c>
      <c r="B4630" s="306" t="s">
        <v>9480</v>
      </c>
      <c r="C4630" s="305" t="s">
        <v>2352</v>
      </c>
      <c r="D4630" s="307">
        <v>178.38</v>
      </c>
    </row>
    <row r="4631" spans="1:4" ht="9" customHeight="1">
      <c r="A4631" s="305" t="s">
        <v>18407</v>
      </c>
      <c r="B4631" s="306" t="s">
        <v>9481</v>
      </c>
      <c r="C4631" s="305" t="s">
        <v>2352</v>
      </c>
      <c r="D4631" s="307">
        <v>246.59</v>
      </c>
    </row>
    <row r="4632" spans="1:4" ht="9" customHeight="1">
      <c r="A4632" s="305" t="s">
        <v>18408</v>
      </c>
      <c r="B4632" s="306" t="s">
        <v>9482</v>
      </c>
      <c r="C4632" s="305" t="s">
        <v>2352</v>
      </c>
      <c r="D4632" s="307">
        <v>266.91000000000003</v>
      </c>
    </row>
    <row r="4633" spans="1:4" ht="9" customHeight="1">
      <c r="A4633" s="305" t="s">
        <v>18409</v>
      </c>
      <c r="B4633" s="306" t="s">
        <v>9483</v>
      </c>
      <c r="C4633" s="305" t="s">
        <v>2352</v>
      </c>
      <c r="D4633" s="307">
        <v>367.66</v>
      </c>
    </row>
    <row r="4634" spans="1:4" ht="9" customHeight="1">
      <c r="A4634" s="305" t="s">
        <v>18410</v>
      </c>
      <c r="B4634" s="306" t="s">
        <v>9484</v>
      </c>
      <c r="C4634" s="305" t="s">
        <v>2352</v>
      </c>
      <c r="D4634" s="307">
        <v>282.72000000000003</v>
      </c>
    </row>
    <row r="4635" spans="1:4" ht="9" customHeight="1">
      <c r="A4635" s="305" t="s">
        <v>18411</v>
      </c>
      <c r="B4635" s="306" t="s">
        <v>9485</v>
      </c>
      <c r="C4635" s="305" t="s">
        <v>2352</v>
      </c>
      <c r="D4635" s="307">
        <v>384.92</v>
      </c>
    </row>
    <row r="4636" spans="1:4" ht="9" customHeight="1">
      <c r="A4636" s="305" t="s">
        <v>18412</v>
      </c>
      <c r="B4636" s="306" t="s">
        <v>9486</v>
      </c>
      <c r="C4636" s="305" t="s">
        <v>2352</v>
      </c>
      <c r="D4636" s="307">
        <v>316.75</v>
      </c>
    </row>
    <row r="4637" spans="1:4" ht="9" customHeight="1">
      <c r="A4637" s="305" t="s">
        <v>18413</v>
      </c>
      <c r="B4637" s="306" t="s">
        <v>9487</v>
      </c>
      <c r="C4637" s="305" t="s">
        <v>2352</v>
      </c>
      <c r="D4637" s="307">
        <v>435.78</v>
      </c>
    </row>
    <row r="4638" spans="1:4" ht="9" customHeight="1">
      <c r="A4638" s="305" t="s">
        <v>18414</v>
      </c>
      <c r="B4638" s="306" t="s">
        <v>9488</v>
      </c>
      <c r="C4638" s="305" t="s">
        <v>2352</v>
      </c>
      <c r="D4638" s="307">
        <v>351.88</v>
      </c>
    </row>
    <row r="4639" spans="1:4" ht="9" customHeight="1">
      <c r="A4639" s="305" t="s">
        <v>18415</v>
      </c>
      <c r="B4639" s="306" t="s">
        <v>9489</v>
      </c>
      <c r="C4639" s="305" t="s">
        <v>2352</v>
      </c>
      <c r="D4639" s="307">
        <v>488.49</v>
      </c>
    </row>
    <row r="4640" spans="1:4" ht="9" customHeight="1">
      <c r="A4640" s="305" t="s">
        <v>18416</v>
      </c>
      <c r="B4640" s="306" t="s">
        <v>9490</v>
      </c>
      <c r="C4640" s="305" t="s">
        <v>2352</v>
      </c>
      <c r="D4640" s="307">
        <v>26.91</v>
      </c>
    </row>
    <row r="4641" spans="1:4" ht="9" customHeight="1">
      <c r="A4641" s="305" t="s">
        <v>18417</v>
      </c>
      <c r="B4641" s="306" t="s">
        <v>9491</v>
      </c>
      <c r="C4641" s="305" t="s">
        <v>2352</v>
      </c>
      <c r="D4641" s="307">
        <v>33.270000000000003</v>
      </c>
    </row>
    <row r="4642" spans="1:4" ht="9" customHeight="1">
      <c r="A4642" s="305" t="s">
        <v>18418</v>
      </c>
      <c r="B4642" s="306" t="s">
        <v>9492</v>
      </c>
      <c r="C4642" s="305" t="s">
        <v>2352</v>
      </c>
      <c r="D4642" s="307">
        <v>74.77</v>
      </c>
    </row>
    <row r="4643" spans="1:4" ht="9" customHeight="1">
      <c r="A4643" s="305" t="s">
        <v>18419</v>
      </c>
      <c r="B4643" s="306" t="s">
        <v>9493</v>
      </c>
      <c r="C4643" s="305" t="s">
        <v>2352</v>
      </c>
      <c r="D4643" s="307">
        <v>102.92</v>
      </c>
    </row>
    <row r="4644" spans="1:4" ht="9" customHeight="1">
      <c r="A4644" s="305" t="s">
        <v>18420</v>
      </c>
      <c r="B4644" s="306" t="s">
        <v>9494</v>
      </c>
      <c r="C4644" s="305" t="s">
        <v>2352</v>
      </c>
      <c r="D4644" s="307">
        <v>32.270000000000003</v>
      </c>
    </row>
    <row r="4645" spans="1:4" ht="9" customHeight="1">
      <c r="A4645" s="305" t="s">
        <v>18421</v>
      </c>
      <c r="B4645" s="306" t="s">
        <v>9495</v>
      </c>
      <c r="C4645" s="305" t="s">
        <v>2352</v>
      </c>
      <c r="D4645" s="307">
        <v>41.07</v>
      </c>
    </row>
    <row r="4646" spans="1:4" ht="9" customHeight="1">
      <c r="A4646" s="305" t="s">
        <v>18422</v>
      </c>
      <c r="B4646" s="306" t="s">
        <v>9496</v>
      </c>
      <c r="C4646" s="305" t="s">
        <v>2352</v>
      </c>
      <c r="D4646" s="307">
        <v>49.98</v>
      </c>
    </row>
    <row r="4647" spans="1:4" ht="9" customHeight="1">
      <c r="A4647" s="305" t="s">
        <v>18423</v>
      </c>
      <c r="B4647" s="306" t="s">
        <v>9497</v>
      </c>
      <c r="C4647" s="305" t="s">
        <v>2352</v>
      </c>
      <c r="D4647" s="307">
        <v>51.42</v>
      </c>
    </row>
    <row r="4648" spans="1:4" ht="9" customHeight="1">
      <c r="A4648" s="305" t="s">
        <v>18424</v>
      </c>
      <c r="B4648" s="306" t="s">
        <v>9498</v>
      </c>
      <c r="C4648" s="305" t="s">
        <v>2352</v>
      </c>
      <c r="D4648" s="307">
        <v>61.48</v>
      </c>
    </row>
    <row r="4649" spans="1:4" ht="9" customHeight="1">
      <c r="A4649" s="305" t="s">
        <v>18425</v>
      </c>
      <c r="B4649" s="306" t="s">
        <v>9499</v>
      </c>
      <c r="C4649" s="305" t="s">
        <v>2352</v>
      </c>
      <c r="D4649" s="307">
        <v>81.38</v>
      </c>
    </row>
    <row r="4650" spans="1:4" ht="9" customHeight="1">
      <c r="A4650" s="305" t="s">
        <v>18426</v>
      </c>
      <c r="B4650" s="306" t="s">
        <v>9500</v>
      </c>
      <c r="C4650" s="305" t="s">
        <v>36</v>
      </c>
      <c r="D4650" s="307">
        <v>45.03</v>
      </c>
    </row>
    <row r="4651" spans="1:4" ht="9" customHeight="1">
      <c r="A4651" s="305" t="s">
        <v>18427</v>
      </c>
      <c r="B4651" s="306" t="s">
        <v>9501</v>
      </c>
      <c r="C4651" s="305" t="s">
        <v>36</v>
      </c>
      <c r="D4651" s="307">
        <v>44.91</v>
      </c>
    </row>
    <row r="4652" spans="1:4" ht="9" customHeight="1">
      <c r="A4652" s="305" t="s">
        <v>18428</v>
      </c>
      <c r="B4652" s="306" t="s">
        <v>9502</v>
      </c>
      <c r="C4652" s="305" t="s">
        <v>36</v>
      </c>
      <c r="D4652" s="307">
        <v>51.2</v>
      </c>
    </row>
    <row r="4653" spans="1:4" ht="9" customHeight="1">
      <c r="A4653" s="305" t="s">
        <v>18429</v>
      </c>
      <c r="B4653" s="306" t="s">
        <v>9503</v>
      </c>
      <c r="C4653" s="305" t="s">
        <v>36</v>
      </c>
      <c r="D4653" s="307">
        <v>57.59</v>
      </c>
    </row>
    <row r="4654" spans="1:4" ht="9" customHeight="1">
      <c r="A4654" s="305" t="s">
        <v>18430</v>
      </c>
      <c r="B4654" s="306" t="s">
        <v>9504</v>
      </c>
      <c r="C4654" s="305" t="s">
        <v>36</v>
      </c>
      <c r="D4654" s="307">
        <v>45.21</v>
      </c>
    </row>
    <row r="4655" spans="1:4" ht="9" customHeight="1">
      <c r="A4655" s="305" t="s">
        <v>18431</v>
      </c>
      <c r="B4655" s="306" t="s">
        <v>9505</v>
      </c>
      <c r="C4655" s="305" t="s">
        <v>36</v>
      </c>
      <c r="D4655" s="307">
        <v>45.03</v>
      </c>
    </row>
    <row r="4656" spans="1:4" ht="9" customHeight="1">
      <c r="A4656" s="305" t="s">
        <v>18432</v>
      </c>
      <c r="B4656" s="306" t="s">
        <v>9506</v>
      </c>
      <c r="C4656" s="305" t="s">
        <v>36</v>
      </c>
      <c r="D4656" s="307">
        <v>53.91</v>
      </c>
    </row>
    <row r="4657" spans="1:4" ht="9" customHeight="1">
      <c r="A4657" s="305" t="s">
        <v>18433</v>
      </c>
      <c r="B4657" s="306" t="s">
        <v>9507</v>
      </c>
      <c r="C4657" s="305" t="s">
        <v>36</v>
      </c>
      <c r="D4657" s="307">
        <v>62.38</v>
      </c>
    </row>
    <row r="4658" spans="1:4" ht="9" customHeight="1">
      <c r="A4658" s="305" t="s">
        <v>18434</v>
      </c>
      <c r="B4658" s="306" t="s">
        <v>9508</v>
      </c>
      <c r="C4658" s="305" t="s">
        <v>36</v>
      </c>
      <c r="D4658" s="307">
        <v>165.43</v>
      </c>
    </row>
    <row r="4659" spans="1:4" ht="9" customHeight="1">
      <c r="A4659" s="305" t="s">
        <v>18435</v>
      </c>
      <c r="B4659" s="306" t="s">
        <v>9509</v>
      </c>
      <c r="C4659" s="305" t="s">
        <v>36</v>
      </c>
      <c r="D4659" s="307">
        <v>165.25</v>
      </c>
    </row>
    <row r="4660" spans="1:4" ht="9" customHeight="1">
      <c r="A4660" s="305" t="s">
        <v>18436</v>
      </c>
      <c r="B4660" s="306" t="s">
        <v>9510</v>
      </c>
      <c r="C4660" s="305" t="s">
        <v>36</v>
      </c>
      <c r="D4660" s="307">
        <v>164.9</v>
      </c>
    </row>
    <row r="4661" spans="1:4" ht="9" customHeight="1">
      <c r="A4661" s="305" t="s">
        <v>18437</v>
      </c>
      <c r="B4661" s="306" t="s">
        <v>9511</v>
      </c>
      <c r="C4661" s="305" t="s">
        <v>36</v>
      </c>
      <c r="D4661" s="307">
        <v>164.72</v>
      </c>
    </row>
    <row r="4662" spans="1:4" ht="9" customHeight="1">
      <c r="A4662" s="305" t="s">
        <v>18438</v>
      </c>
      <c r="B4662" s="306" t="s">
        <v>9512</v>
      </c>
      <c r="C4662" s="305" t="s">
        <v>36</v>
      </c>
      <c r="D4662" s="307">
        <v>165.44</v>
      </c>
    </row>
    <row r="4663" spans="1:4" ht="9" customHeight="1">
      <c r="A4663" s="305" t="s">
        <v>18439</v>
      </c>
      <c r="B4663" s="306" t="s">
        <v>9513</v>
      </c>
      <c r="C4663" s="305" t="s">
        <v>36</v>
      </c>
      <c r="D4663" s="307">
        <v>165.31</v>
      </c>
    </row>
    <row r="4664" spans="1:4" ht="9" customHeight="1">
      <c r="A4664" s="305" t="s">
        <v>18440</v>
      </c>
      <c r="B4664" s="306" t="s">
        <v>9514</v>
      </c>
      <c r="C4664" s="305" t="s">
        <v>36</v>
      </c>
      <c r="D4664" s="307">
        <v>176.06</v>
      </c>
    </row>
    <row r="4665" spans="1:4" ht="9" customHeight="1">
      <c r="A4665" s="305" t="s">
        <v>18441</v>
      </c>
      <c r="B4665" s="306" t="s">
        <v>9515</v>
      </c>
      <c r="C4665" s="305" t="s">
        <v>36</v>
      </c>
      <c r="D4665" s="307">
        <v>176.27</v>
      </c>
    </row>
    <row r="4666" spans="1:4" ht="9" customHeight="1">
      <c r="A4666" s="305" t="s">
        <v>18442</v>
      </c>
      <c r="B4666" s="306" t="s">
        <v>9516</v>
      </c>
      <c r="C4666" s="305" t="s">
        <v>36</v>
      </c>
      <c r="D4666" s="307">
        <v>185.74</v>
      </c>
    </row>
    <row r="4667" spans="1:4" ht="9" customHeight="1">
      <c r="A4667" s="305" t="s">
        <v>18443</v>
      </c>
      <c r="B4667" s="306" t="s">
        <v>9517</v>
      </c>
      <c r="C4667" s="305" t="s">
        <v>36</v>
      </c>
      <c r="D4667" s="307">
        <v>185.56</v>
      </c>
    </row>
    <row r="4668" spans="1:4" ht="9" customHeight="1">
      <c r="A4668" s="305" t="s">
        <v>18444</v>
      </c>
      <c r="B4668" s="306" t="s">
        <v>9518</v>
      </c>
      <c r="C4668" s="305" t="s">
        <v>36</v>
      </c>
      <c r="D4668" s="307">
        <v>189.75</v>
      </c>
    </row>
    <row r="4669" spans="1:4" ht="9" customHeight="1">
      <c r="A4669" s="305" t="s">
        <v>18445</v>
      </c>
      <c r="B4669" s="306" t="s">
        <v>9519</v>
      </c>
      <c r="C4669" s="305" t="s">
        <v>36</v>
      </c>
      <c r="D4669" s="307">
        <v>40.61</v>
      </c>
    </row>
    <row r="4670" spans="1:4" ht="9" customHeight="1">
      <c r="A4670" s="305" t="s">
        <v>18446</v>
      </c>
      <c r="B4670" s="306" t="s">
        <v>9520</v>
      </c>
      <c r="C4670" s="305" t="s">
        <v>36</v>
      </c>
      <c r="D4670" s="307">
        <v>44.09</v>
      </c>
    </row>
    <row r="4671" spans="1:4" ht="9" customHeight="1">
      <c r="A4671" s="305" t="s">
        <v>18447</v>
      </c>
      <c r="B4671" s="306" t="s">
        <v>9521</v>
      </c>
      <c r="C4671" s="305" t="s">
        <v>36</v>
      </c>
      <c r="D4671" s="307">
        <v>44.08</v>
      </c>
    </row>
    <row r="4672" spans="1:4" ht="9" customHeight="1">
      <c r="A4672" s="305" t="s">
        <v>18448</v>
      </c>
      <c r="B4672" s="306" t="s">
        <v>9522</v>
      </c>
      <c r="C4672" s="305" t="s">
        <v>36</v>
      </c>
      <c r="D4672" s="307">
        <v>51.13</v>
      </c>
    </row>
    <row r="4673" spans="1:4" ht="9" customHeight="1">
      <c r="A4673" s="305" t="s">
        <v>18449</v>
      </c>
      <c r="B4673" s="306" t="s">
        <v>9523</v>
      </c>
      <c r="C4673" s="305" t="s">
        <v>36</v>
      </c>
      <c r="D4673" s="307">
        <v>51.17</v>
      </c>
    </row>
    <row r="4674" spans="1:4" ht="9" customHeight="1">
      <c r="A4674" s="305" t="s">
        <v>18450</v>
      </c>
      <c r="B4674" s="306" t="s">
        <v>9524</v>
      </c>
      <c r="C4674" s="305" t="s">
        <v>36</v>
      </c>
      <c r="D4674" s="307">
        <v>53.97</v>
      </c>
    </row>
    <row r="4675" spans="1:4" ht="9" customHeight="1">
      <c r="A4675" s="305" t="s">
        <v>18451</v>
      </c>
      <c r="B4675" s="306" t="s">
        <v>9525</v>
      </c>
      <c r="C4675" s="305" t="s">
        <v>36</v>
      </c>
      <c r="D4675" s="307">
        <v>54.06</v>
      </c>
    </row>
    <row r="4676" spans="1:4" ht="9" customHeight="1">
      <c r="A4676" s="305" t="s">
        <v>18452</v>
      </c>
      <c r="B4676" s="306" t="s">
        <v>9526</v>
      </c>
      <c r="C4676" s="305" t="s">
        <v>36</v>
      </c>
      <c r="D4676" s="307">
        <v>58.61</v>
      </c>
    </row>
    <row r="4677" spans="1:4" ht="9" customHeight="1">
      <c r="A4677" s="305" t="s">
        <v>18453</v>
      </c>
      <c r="B4677" s="306" t="s">
        <v>9527</v>
      </c>
      <c r="C4677" s="305" t="s">
        <v>36</v>
      </c>
      <c r="D4677" s="307">
        <v>58.75</v>
      </c>
    </row>
    <row r="4678" spans="1:4" ht="9" customHeight="1">
      <c r="A4678" s="305" t="s">
        <v>18454</v>
      </c>
      <c r="B4678" s="306" t="s">
        <v>9528</v>
      </c>
      <c r="C4678" s="305" t="s">
        <v>36</v>
      </c>
      <c r="D4678" s="307">
        <v>83.56</v>
      </c>
    </row>
    <row r="4679" spans="1:4" ht="9" customHeight="1">
      <c r="A4679" s="305" t="s">
        <v>18455</v>
      </c>
      <c r="B4679" s="306" t="s">
        <v>9529</v>
      </c>
      <c r="C4679" s="305" t="s">
        <v>36</v>
      </c>
      <c r="D4679" s="307">
        <v>63.75</v>
      </c>
    </row>
    <row r="4680" spans="1:4" ht="9" customHeight="1">
      <c r="A4680" s="305" t="s">
        <v>18456</v>
      </c>
      <c r="B4680" s="306" t="s">
        <v>9530</v>
      </c>
      <c r="C4680" s="305" t="s">
        <v>36</v>
      </c>
      <c r="D4680" s="307">
        <v>84.14</v>
      </c>
    </row>
    <row r="4681" spans="1:4" ht="9" customHeight="1">
      <c r="A4681" s="305" t="s">
        <v>18457</v>
      </c>
      <c r="B4681" s="306" t="s">
        <v>9531</v>
      </c>
      <c r="C4681" s="305" t="s">
        <v>36</v>
      </c>
      <c r="D4681" s="307">
        <v>84.09</v>
      </c>
    </row>
    <row r="4682" spans="1:4" ht="9" customHeight="1">
      <c r="A4682" s="305" t="s">
        <v>18458</v>
      </c>
      <c r="B4682" s="306" t="s">
        <v>9532</v>
      </c>
      <c r="C4682" s="305" t="s">
        <v>36</v>
      </c>
      <c r="D4682" s="307">
        <v>94.06</v>
      </c>
    </row>
    <row r="4683" spans="1:4" ht="18" customHeight="1">
      <c r="A4683" s="305" t="s">
        <v>18459</v>
      </c>
      <c r="B4683" s="306" t="s">
        <v>9533</v>
      </c>
      <c r="C4683" s="305" t="s">
        <v>36</v>
      </c>
      <c r="D4683" s="307">
        <v>93.94</v>
      </c>
    </row>
    <row r="4684" spans="1:4" ht="18" customHeight="1">
      <c r="A4684" s="305" t="s">
        <v>18460</v>
      </c>
      <c r="B4684" s="306" t="s">
        <v>9534</v>
      </c>
      <c r="C4684" s="305" t="s">
        <v>36</v>
      </c>
      <c r="D4684" s="307">
        <v>93.81</v>
      </c>
    </row>
    <row r="4685" spans="1:4" ht="18" customHeight="1">
      <c r="A4685" s="305" t="s">
        <v>18461</v>
      </c>
      <c r="B4685" s="306" t="s">
        <v>9535</v>
      </c>
      <c r="C4685" s="305" t="s">
        <v>36</v>
      </c>
      <c r="D4685" s="307">
        <v>94.06</v>
      </c>
    </row>
    <row r="4686" spans="1:4" ht="18" customHeight="1">
      <c r="A4686" s="305" t="s">
        <v>18462</v>
      </c>
      <c r="B4686" s="306" t="s">
        <v>9536</v>
      </c>
      <c r="C4686" s="305" t="s">
        <v>36</v>
      </c>
      <c r="D4686" s="307">
        <v>93.88</v>
      </c>
    </row>
    <row r="4687" spans="1:4" ht="18" customHeight="1">
      <c r="A4687" s="305" t="s">
        <v>18463</v>
      </c>
      <c r="B4687" s="306" t="s">
        <v>9537</v>
      </c>
      <c r="C4687" s="305" t="s">
        <v>36</v>
      </c>
      <c r="D4687" s="307">
        <v>98.66</v>
      </c>
    </row>
    <row r="4688" spans="1:4" ht="18" customHeight="1">
      <c r="A4688" s="305" t="s">
        <v>18464</v>
      </c>
      <c r="B4688" s="306" t="s">
        <v>9538</v>
      </c>
      <c r="C4688" s="305" t="s">
        <v>36</v>
      </c>
      <c r="D4688" s="307">
        <v>98.92</v>
      </c>
    </row>
    <row r="4689" spans="1:4" ht="18" customHeight="1">
      <c r="A4689" s="305" t="s">
        <v>18465</v>
      </c>
      <c r="B4689" s="306" t="s">
        <v>9539</v>
      </c>
      <c r="C4689" s="305" t="s">
        <v>36</v>
      </c>
      <c r="D4689" s="307">
        <v>104.26</v>
      </c>
    </row>
    <row r="4690" spans="1:4" ht="18" customHeight="1">
      <c r="A4690" s="305" t="s">
        <v>18466</v>
      </c>
      <c r="B4690" s="306" t="s">
        <v>9540</v>
      </c>
      <c r="C4690" s="305" t="s">
        <v>36</v>
      </c>
      <c r="D4690" s="307">
        <v>104.08</v>
      </c>
    </row>
    <row r="4691" spans="1:4" ht="9" customHeight="1">
      <c r="A4691" s="305" t="s">
        <v>18467</v>
      </c>
      <c r="B4691" s="306" t="s">
        <v>9541</v>
      </c>
      <c r="C4691" s="305" t="s">
        <v>36</v>
      </c>
      <c r="D4691" s="307">
        <v>104.05</v>
      </c>
    </row>
    <row r="4692" spans="1:4" ht="9" customHeight="1">
      <c r="A4692" s="305" t="s">
        <v>18468</v>
      </c>
      <c r="B4692" s="306" t="s">
        <v>9542</v>
      </c>
      <c r="C4692" s="305" t="s">
        <v>36</v>
      </c>
      <c r="D4692" s="307">
        <v>103.81</v>
      </c>
    </row>
    <row r="4693" spans="1:4" ht="9" customHeight="1">
      <c r="A4693" s="305" t="s">
        <v>18469</v>
      </c>
      <c r="B4693" s="306" t="s">
        <v>9543</v>
      </c>
      <c r="C4693" s="305" t="s">
        <v>36</v>
      </c>
      <c r="D4693" s="307">
        <v>103.98</v>
      </c>
    </row>
    <row r="4694" spans="1:4" ht="9" customHeight="1">
      <c r="A4694" s="305" t="s">
        <v>18470</v>
      </c>
      <c r="B4694" s="306" t="s">
        <v>9544</v>
      </c>
      <c r="C4694" s="305" t="s">
        <v>36</v>
      </c>
      <c r="D4694" s="307">
        <v>103.76</v>
      </c>
    </row>
    <row r="4695" spans="1:4" ht="9" customHeight="1">
      <c r="A4695" s="305" t="s">
        <v>18471</v>
      </c>
      <c r="B4695" s="306" t="s">
        <v>9545</v>
      </c>
      <c r="C4695" s="305" t="s">
        <v>36</v>
      </c>
      <c r="D4695" s="307">
        <v>103.63</v>
      </c>
    </row>
    <row r="4696" spans="1:4" ht="9" customHeight="1">
      <c r="A4696" s="305" t="s">
        <v>18472</v>
      </c>
      <c r="B4696" s="306" t="s">
        <v>9546</v>
      </c>
      <c r="C4696" s="305" t="s">
        <v>36</v>
      </c>
      <c r="D4696" s="307">
        <v>133.79</v>
      </c>
    </row>
    <row r="4697" spans="1:4" ht="9" customHeight="1">
      <c r="A4697" s="305" t="s">
        <v>18473</v>
      </c>
      <c r="B4697" s="306" t="s">
        <v>9547</v>
      </c>
      <c r="C4697" s="305" t="s">
        <v>36</v>
      </c>
      <c r="D4697" s="307">
        <v>133.85</v>
      </c>
    </row>
    <row r="4698" spans="1:4" ht="9" customHeight="1">
      <c r="A4698" s="305" t="s">
        <v>18474</v>
      </c>
      <c r="B4698" s="306" t="s">
        <v>9548</v>
      </c>
      <c r="C4698" s="305" t="s">
        <v>36</v>
      </c>
      <c r="D4698" s="307">
        <v>133.72</v>
      </c>
    </row>
    <row r="4699" spans="1:4" ht="9" customHeight="1">
      <c r="A4699" s="305" t="s">
        <v>18475</v>
      </c>
      <c r="B4699" s="306" t="s">
        <v>9549</v>
      </c>
      <c r="C4699" s="305" t="s">
        <v>36</v>
      </c>
      <c r="D4699" s="307">
        <v>133.47999999999999</v>
      </c>
    </row>
    <row r="4700" spans="1:4" ht="9" customHeight="1">
      <c r="A4700" s="305" t="s">
        <v>18476</v>
      </c>
      <c r="B4700" s="306" t="s">
        <v>9550</v>
      </c>
      <c r="C4700" s="305" t="s">
        <v>36</v>
      </c>
      <c r="D4700" s="307">
        <v>133.36000000000001</v>
      </c>
    </row>
    <row r="4701" spans="1:4" ht="9" customHeight="1">
      <c r="A4701" s="305" t="s">
        <v>18477</v>
      </c>
      <c r="B4701" s="306" t="s">
        <v>9551</v>
      </c>
      <c r="C4701" s="305" t="s">
        <v>36</v>
      </c>
      <c r="D4701" s="307">
        <v>142.30000000000001</v>
      </c>
    </row>
    <row r="4702" spans="1:4" ht="9" customHeight="1">
      <c r="A4702" s="305" t="s">
        <v>18478</v>
      </c>
      <c r="B4702" s="306" t="s">
        <v>9552</v>
      </c>
      <c r="C4702" s="305" t="s">
        <v>36</v>
      </c>
      <c r="D4702" s="307">
        <v>141.94999999999999</v>
      </c>
    </row>
    <row r="4703" spans="1:4" ht="9" customHeight="1">
      <c r="A4703" s="305" t="s">
        <v>18479</v>
      </c>
      <c r="B4703" s="306" t="s">
        <v>9553</v>
      </c>
      <c r="C4703" s="305" t="s">
        <v>36</v>
      </c>
      <c r="D4703" s="307">
        <v>141.80000000000001</v>
      </c>
    </row>
    <row r="4704" spans="1:4" ht="9" customHeight="1">
      <c r="A4704" s="305" t="s">
        <v>18480</v>
      </c>
      <c r="B4704" s="306" t="s">
        <v>9554</v>
      </c>
      <c r="C4704" s="305" t="s">
        <v>36</v>
      </c>
      <c r="D4704" s="307">
        <v>152.33000000000001</v>
      </c>
    </row>
    <row r="4705" spans="1:4" ht="9" customHeight="1">
      <c r="A4705" s="305" t="s">
        <v>18481</v>
      </c>
      <c r="B4705" s="306" t="s">
        <v>9555</v>
      </c>
      <c r="C4705" s="305" t="s">
        <v>36</v>
      </c>
      <c r="D4705" s="307">
        <v>152.16</v>
      </c>
    </row>
    <row r="4706" spans="1:4" ht="9" customHeight="1">
      <c r="A4706" s="305" t="s">
        <v>18482</v>
      </c>
      <c r="B4706" s="306" t="s">
        <v>9556</v>
      </c>
      <c r="C4706" s="305" t="s">
        <v>151</v>
      </c>
      <c r="D4706" s="307">
        <v>14.6</v>
      </c>
    </row>
    <row r="4707" spans="1:4" ht="9" customHeight="1">
      <c r="A4707" s="305" t="s">
        <v>18483</v>
      </c>
      <c r="B4707" s="306" t="s">
        <v>9557</v>
      </c>
      <c r="C4707" s="305" t="s">
        <v>151</v>
      </c>
      <c r="D4707" s="307">
        <v>15.33</v>
      </c>
    </row>
    <row r="4708" spans="1:4" ht="9" customHeight="1">
      <c r="A4708" s="305" t="s">
        <v>18484</v>
      </c>
      <c r="B4708" s="306" t="s">
        <v>9558</v>
      </c>
      <c r="C4708" s="305" t="s">
        <v>151</v>
      </c>
      <c r="D4708" s="307">
        <v>17.5</v>
      </c>
    </row>
    <row r="4709" spans="1:4" ht="9" customHeight="1">
      <c r="A4709" s="305" t="s">
        <v>18485</v>
      </c>
      <c r="B4709" s="306" t="s">
        <v>9559</v>
      </c>
      <c r="C4709" s="305" t="s">
        <v>151</v>
      </c>
      <c r="D4709" s="307">
        <v>17.5</v>
      </c>
    </row>
    <row r="4710" spans="1:4" ht="9" customHeight="1">
      <c r="A4710" s="305" t="s">
        <v>18486</v>
      </c>
      <c r="B4710" s="306" t="s">
        <v>9560</v>
      </c>
      <c r="C4710" s="305" t="s">
        <v>151</v>
      </c>
      <c r="D4710" s="307">
        <v>11.19</v>
      </c>
    </row>
    <row r="4711" spans="1:4" ht="9" customHeight="1">
      <c r="A4711" s="305" t="s">
        <v>18487</v>
      </c>
      <c r="B4711" s="306" t="s">
        <v>9561</v>
      </c>
      <c r="C4711" s="305" t="s">
        <v>3704</v>
      </c>
      <c r="D4711" s="307">
        <v>118.65</v>
      </c>
    </row>
    <row r="4712" spans="1:4" ht="9" customHeight="1">
      <c r="A4712" s="305" t="s">
        <v>18488</v>
      </c>
      <c r="B4712" s="306" t="s">
        <v>9562</v>
      </c>
      <c r="C4712" s="305" t="s">
        <v>5115</v>
      </c>
      <c r="D4712" s="307">
        <v>28.1</v>
      </c>
    </row>
    <row r="4713" spans="1:4" ht="9" customHeight="1">
      <c r="A4713" s="305" t="s">
        <v>18489</v>
      </c>
      <c r="B4713" s="306" t="s">
        <v>9563</v>
      </c>
      <c r="C4713" s="305" t="s">
        <v>5115</v>
      </c>
      <c r="D4713" s="307">
        <v>11.67</v>
      </c>
    </row>
    <row r="4714" spans="1:4" ht="9" customHeight="1">
      <c r="A4714" s="305" t="s">
        <v>18490</v>
      </c>
      <c r="B4714" s="306" t="s">
        <v>9564</v>
      </c>
      <c r="C4714" s="305" t="s">
        <v>5115</v>
      </c>
      <c r="D4714" s="307">
        <v>7.42</v>
      </c>
    </row>
    <row r="4715" spans="1:4" ht="9" customHeight="1">
      <c r="A4715" s="305" t="s">
        <v>18491</v>
      </c>
      <c r="B4715" s="306" t="s">
        <v>9565</v>
      </c>
      <c r="C4715" s="305" t="s">
        <v>5115</v>
      </c>
      <c r="D4715" s="307">
        <v>4.6100000000000003</v>
      </c>
    </row>
    <row r="4716" spans="1:4" ht="9" customHeight="1">
      <c r="A4716" s="305" t="s">
        <v>18492</v>
      </c>
      <c r="B4716" s="306" t="s">
        <v>9566</v>
      </c>
      <c r="C4716" s="305" t="s">
        <v>5115</v>
      </c>
      <c r="D4716" s="307">
        <v>53.17</v>
      </c>
    </row>
    <row r="4717" spans="1:4" ht="9" customHeight="1">
      <c r="A4717" s="305" t="s">
        <v>18493</v>
      </c>
      <c r="B4717" s="306" t="s">
        <v>9567</v>
      </c>
      <c r="C4717" s="305" t="s">
        <v>3704</v>
      </c>
      <c r="D4717" s="307">
        <v>10.41</v>
      </c>
    </row>
    <row r="4718" spans="1:4" ht="9" customHeight="1">
      <c r="A4718" s="305" t="s">
        <v>18494</v>
      </c>
      <c r="B4718" s="306" t="s">
        <v>9568</v>
      </c>
      <c r="C4718" s="305" t="s">
        <v>3704</v>
      </c>
      <c r="D4718" s="307">
        <v>15.32</v>
      </c>
    </row>
    <row r="4719" spans="1:4" ht="9" customHeight="1">
      <c r="A4719" s="305" t="s">
        <v>18495</v>
      </c>
      <c r="B4719" s="306" t="s">
        <v>9569</v>
      </c>
      <c r="C4719" s="305" t="s">
        <v>5115</v>
      </c>
      <c r="D4719" s="307">
        <v>5.92</v>
      </c>
    </row>
    <row r="4720" spans="1:4" ht="9" customHeight="1">
      <c r="A4720" s="305" t="s">
        <v>18496</v>
      </c>
      <c r="B4720" s="306" t="s">
        <v>9570</v>
      </c>
      <c r="C4720" s="305" t="s">
        <v>36</v>
      </c>
      <c r="D4720" s="307">
        <v>20.86</v>
      </c>
    </row>
    <row r="4721" spans="1:4" ht="9" customHeight="1">
      <c r="A4721" s="305" t="s">
        <v>18497</v>
      </c>
      <c r="B4721" s="306" t="s">
        <v>9571</v>
      </c>
      <c r="C4721" s="305" t="s">
        <v>36</v>
      </c>
      <c r="D4721" s="307">
        <v>18.579999999999998</v>
      </c>
    </row>
    <row r="4722" spans="1:4" ht="9" customHeight="1">
      <c r="A4722" s="305" t="s">
        <v>18498</v>
      </c>
      <c r="B4722" s="306" t="s">
        <v>9572</v>
      </c>
      <c r="C4722" s="305" t="s">
        <v>36</v>
      </c>
      <c r="D4722" s="307">
        <v>30.37</v>
      </c>
    </row>
    <row r="4723" spans="1:4" ht="9" customHeight="1">
      <c r="A4723" s="305" t="s">
        <v>18499</v>
      </c>
      <c r="B4723" s="306" t="s">
        <v>9573</v>
      </c>
      <c r="C4723" s="305" t="s">
        <v>36</v>
      </c>
      <c r="D4723" s="307">
        <v>26.26</v>
      </c>
    </row>
    <row r="4724" spans="1:4" ht="9" customHeight="1">
      <c r="A4724" s="305" t="s">
        <v>18500</v>
      </c>
      <c r="B4724" s="306" t="s">
        <v>9574</v>
      </c>
      <c r="C4724" s="305" t="s">
        <v>36</v>
      </c>
      <c r="D4724" s="307">
        <v>24.36</v>
      </c>
    </row>
    <row r="4725" spans="1:4" ht="9" customHeight="1">
      <c r="A4725" s="305" t="s">
        <v>18501</v>
      </c>
      <c r="B4725" s="306" t="s">
        <v>9575</v>
      </c>
      <c r="C4725" s="305" t="s">
        <v>36</v>
      </c>
      <c r="D4725" s="307">
        <v>21.16</v>
      </c>
    </row>
    <row r="4726" spans="1:4" ht="9" customHeight="1">
      <c r="A4726" s="305" t="s">
        <v>18502</v>
      </c>
      <c r="B4726" s="306" t="s">
        <v>9576</v>
      </c>
      <c r="C4726" s="305" t="s">
        <v>36</v>
      </c>
      <c r="D4726" s="307">
        <v>33.28</v>
      </c>
    </row>
    <row r="4727" spans="1:4" ht="9" customHeight="1">
      <c r="A4727" s="305" t="s">
        <v>18503</v>
      </c>
      <c r="B4727" s="306" t="s">
        <v>9577</v>
      </c>
      <c r="C4727" s="305" t="s">
        <v>36</v>
      </c>
      <c r="D4727" s="307">
        <v>28.71</v>
      </c>
    </row>
    <row r="4728" spans="1:4" ht="9" customHeight="1">
      <c r="A4728" s="305" t="s">
        <v>18504</v>
      </c>
      <c r="B4728" s="306" t="s">
        <v>9578</v>
      </c>
      <c r="C4728" s="305" t="s">
        <v>36</v>
      </c>
      <c r="D4728" s="307">
        <v>49.33</v>
      </c>
    </row>
    <row r="4729" spans="1:4" ht="9" customHeight="1">
      <c r="A4729" s="305" t="s">
        <v>18505</v>
      </c>
      <c r="B4729" s="306" t="s">
        <v>9579</v>
      </c>
      <c r="C4729" s="305" t="s">
        <v>36</v>
      </c>
      <c r="D4729" s="307">
        <v>41.11</v>
      </c>
    </row>
    <row r="4730" spans="1:4" ht="9" customHeight="1">
      <c r="A4730" s="305" t="s">
        <v>18506</v>
      </c>
      <c r="B4730" s="306" t="s">
        <v>9580</v>
      </c>
      <c r="C4730" s="305" t="s">
        <v>36</v>
      </c>
      <c r="D4730" s="307">
        <v>67.33</v>
      </c>
    </row>
    <row r="4731" spans="1:4" ht="9" customHeight="1">
      <c r="A4731" s="305" t="s">
        <v>18507</v>
      </c>
      <c r="B4731" s="306" t="s">
        <v>9581</v>
      </c>
      <c r="C4731" s="305" t="s">
        <v>36</v>
      </c>
      <c r="D4731" s="307">
        <v>54.57</v>
      </c>
    </row>
    <row r="4732" spans="1:4" ht="9" customHeight="1">
      <c r="A4732" s="305" t="s">
        <v>18508</v>
      </c>
      <c r="B4732" s="306" t="s">
        <v>9582</v>
      </c>
      <c r="C4732" s="305" t="s">
        <v>36</v>
      </c>
      <c r="D4732" s="307">
        <v>25.3</v>
      </c>
    </row>
    <row r="4733" spans="1:4" ht="9" customHeight="1">
      <c r="A4733" s="305" t="s">
        <v>18509</v>
      </c>
      <c r="B4733" s="306" t="s">
        <v>9583</v>
      </c>
      <c r="C4733" s="305" t="s">
        <v>36</v>
      </c>
      <c r="D4733" s="307">
        <v>22.1</v>
      </c>
    </row>
    <row r="4734" spans="1:4" ht="9" customHeight="1">
      <c r="A4734" s="305" t="s">
        <v>18510</v>
      </c>
      <c r="B4734" s="306" t="s">
        <v>9584</v>
      </c>
      <c r="C4734" s="305" t="s">
        <v>36</v>
      </c>
      <c r="D4734" s="307">
        <v>34.21</v>
      </c>
    </row>
    <row r="4735" spans="1:4" ht="9" customHeight="1">
      <c r="A4735" s="305" t="s">
        <v>18511</v>
      </c>
      <c r="B4735" s="306" t="s">
        <v>9585</v>
      </c>
      <c r="C4735" s="305" t="s">
        <v>36</v>
      </c>
      <c r="D4735" s="307">
        <v>29.64</v>
      </c>
    </row>
    <row r="4736" spans="1:4" ht="9" customHeight="1">
      <c r="A4736" s="305" t="s">
        <v>18512</v>
      </c>
      <c r="B4736" s="306" t="s">
        <v>9586</v>
      </c>
      <c r="C4736" s="305" t="s">
        <v>36</v>
      </c>
      <c r="D4736" s="307">
        <v>50.27</v>
      </c>
    </row>
    <row r="4737" spans="1:4" ht="9" customHeight="1">
      <c r="A4737" s="305" t="s">
        <v>18513</v>
      </c>
      <c r="B4737" s="306" t="s">
        <v>9587</v>
      </c>
      <c r="C4737" s="305" t="s">
        <v>36</v>
      </c>
      <c r="D4737" s="307">
        <v>42.05</v>
      </c>
    </row>
    <row r="4738" spans="1:4" ht="9" customHeight="1">
      <c r="A4738" s="305" t="s">
        <v>18514</v>
      </c>
      <c r="B4738" s="306" t="s">
        <v>9588</v>
      </c>
      <c r="C4738" s="305" t="s">
        <v>36</v>
      </c>
      <c r="D4738" s="307">
        <v>24.53</v>
      </c>
    </row>
    <row r="4739" spans="1:4" ht="9" customHeight="1">
      <c r="A4739" s="305" t="s">
        <v>18515</v>
      </c>
      <c r="B4739" s="306" t="s">
        <v>9589</v>
      </c>
      <c r="C4739" s="305" t="s">
        <v>36</v>
      </c>
      <c r="D4739" s="307">
        <v>22.74</v>
      </c>
    </row>
    <row r="4740" spans="1:4" ht="9" customHeight="1">
      <c r="A4740" s="305" t="s">
        <v>18516</v>
      </c>
      <c r="B4740" s="306" t="s">
        <v>9590</v>
      </c>
      <c r="C4740" s="305" t="s">
        <v>36</v>
      </c>
      <c r="D4740" s="307">
        <v>32.270000000000003</v>
      </c>
    </row>
    <row r="4741" spans="1:4" ht="9" customHeight="1">
      <c r="A4741" s="305" t="s">
        <v>18517</v>
      </c>
      <c r="B4741" s="306" t="s">
        <v>9591</v>
      </c>
      <c r="C4741" s="305" t="s">
        <v>36</v>
      </c>
      <c r="D4741" s="307">
        <v>30.56</v>
      </c>
    </row>
    <row r="4742" spans="1:4" ht="9" customHeight="1">
      <c r="A4742" s="305" t="s">
        <v>18518</v>
      </c>
      <c r="B4742" s="306" t="s">
        <v>9592</v>
      </c>
      <c r="C4742" s="305" t="s">
        <v>36</v>
      </c>
      <c r="D4742" s="307">
        <v>47.12</v>
      </c>
    </row>
    <row r="4743" spans="1:4" ht="9" customHeight="1">
      <c r="A4743" s="305" t="s">
        <v>18519</v>
      </c>
      <c r="B4743" s="306" t="s">
        <v>9593</v>
      </c>
      <c r="C4743" s="305" t="s">
        <v>36</v>
      </c>
      <c r="D4743" s="307">
        <v>42.52</v>
      </c>
    </row>
    <row r="4744" spans="1:4" ht="9" customHeight="1">
      <c r="A4744" s="305" t="s">
        <v>18520</v>
      </c>
      <c r="B4744" s="306" t="s">
        <v>9594</v>
      </c>
      <c r="C4744" s="305" t="s">
        <v>2352</v>
      </c>
      <c r="D4744" s="307">
        <v>0.54</v>
      </c>
    </row>
    <row r="4745" spans="1:4" ht="9" customHeight="1">
      <c r="A4745" s="305" t="s">
        <v>18521</v>
      </c>
      <c r="B4745" s="306" t="s">
        <v>9595</v>
      </c>
      <c r="C4745" s="305" t="s">
        <v>5115</v>
      </c>
      <c r="D4745" s="307">
        <v>1189.2</v>
      </c>
    </row>
    <row r="4746" spans="1:4" ht="9" customHeight="1">
      <c r="A4746" s="305" t="s">
        <v>18522</v>
      </c>
      <c r="B4746" s="306" t="s">
        <v>9596</v>
      </c>
      <c r="C4746" s="305" t="s">
        <v>5115</v>
      </c>
      <c r="D4746" s="307">
        <v>180.3</v>
      </c>
    </row>
    <row r="4747" spans="1:4" ht="9" customHeight="1">
      <c r="A4747" s="305" t="s">
        <v>18523</v>
      </c>
      <c r="B4747" s="306" t="s">
        <v>9597</v>
      </c>
      <c r="C4747" s="305" t="s">
        <v>5115</v>
      </c>
      <c r="D4747" s="307">
        <v>402.8</v>
      </c>
    </row>
    <row r="4748" spans="1:4" ht="9" customHeight="1">
      <c r="A4748" s="305" t="s">
        <v>18524</v>
      </c>
      <c r="B4748" s="306" t="s">
        <v>9598</v>
      </c>
      <c r="C4748" s="305" t="s">
        <v>5115</v>
      </c>
      <c r="D4748" s="307">
        <v>671.76</v>
      </c>
    </row>
    <row r="4749" spans="1:4" ht="9" customHeight="1">
      <c r="A4749" s="305" t="s">
        <v>18525</v>
      </c>
      <c r="B4749" s="306" t="s">
        <v>9599</v>
      </c>
      <c r="C4749" s="305" t="s">
        <v>5115</v>
      </c>
      <c r="D4749" s="307">
        <v>63.91</v>
      </c>
    </row>
    <row r="4750" spans="1:4" ht="9" customHeight="1">
      <c r="A4750" s="305" t="s">
        <v>18526</v>
      </c>
      <c r="B4750" s="306" t="s">
        <v>9600</v>
      </c>
      <c r="C4750" s="305" t="s">
        <v>5115</v>
      </c>
      <c r="D4750" s="307">
        <v>47.93</v>
      </c>
    </row>
    <row r="4751" spans="1:4" ht="9" customHeight="1">
      <c r="A4751" s="305" t="s">
        <v>18527</v>
      </c>
      <c r="B4751" s="306" t="s">
        <v>9601</v>
      </c>
      <c r="C4751" s="305" t="s">
        <v>5115</v>
      </c>
      <c r="D4751" s="307">
        <v>57.52</v>
      </c>
    </row>
    <row r="4752" spans="1:4" ht="9" customHeight="1">
      <c r="A4752" s="305" t="s">
        <v>18528</v>
      </c>
      <c r="B4752" s="306" t="s">
        <v>9602</v>
      </c>
      <c r="C4752" s="305" t="s">
        <v>5115</v>
      </c>
      <c r="D4752" s="307">
        <v>67.11</v>
      </c>
    </row>
    <row r="4753" spans="1:4" ht="9" customHeight="1">
      <c r="A4753" s="305" t="s">
        <v>18529</v>
      </c>
      <c r="B4753" s="306" t="s">
        <v>9603</v>
      </c>
      <c r="C4753" s="305" t="s">
        <v>5115</v>
      </c>
      <c r="D4753" s="307">
        <v>38.35</v>
      </c>
    </row>
    <row r="4754" spans="1:4" ht="9" customHeight="1">
      <c r="A4754" s="305" t="s">
        <v>18530</v>
      </c>
      <c r="B4754" s="306" t="s">
        <v>9604</v>
      </c>
      <c r="C4754" s="305" t="s">
        <v>5115</v>
      </c>
      <c r="D4754" s="307">
        <v>66.069999999999993</v>
      </c>
    </row>
    <row r="4755" spans="1:4" ht="9" customHeight="1">
      <c r="A4755" s="305" t="s">
        <v>18531</v>
      </c>
      <c r="B4755" s="306" t="s">
        <v>9605</v>
      </c>
      <c r="C4755" s="305" t="s">
        <v>5115</v>
      </c>
      <c r="D4755" s="307">
        <v>78.66</v>
      </c>
    </row>
    <row r="4756" spans="1:4" ht="9" customHeight="1">
      <c r="A4756" s="305" t="s">
        <v>18532</v>
      </c>
      <c r="B4756" s="306" t="s">
        <v>9606</v>
      </c>
      <c r="C4756" s="305" t="s">
        <v>5115</v>
      </c>
      <c r="D4756" s="307">
        <v>91.24</v>
      </c>
    </row>
    <row r="4757" spans="1:4" ht="9" customHeight="1">
      <c r="A4757" s="305" t="s">
        <v>18533</v>
      </c>
      <c r="B4757" s="306" t="s">
        <v>9607</v>
      </c>
      <c r="C4757" s="305" t="s">
        <v>5115</v>
      </c>
      <c r="D4757" s="307">
        <v>53.49</v>
      </c>
    </row>
    <row r="4758" spans="1:4" ht="9" customHeight="1">
      <c r="A4758" s="305" t="s">
        <v>18534</v>
      </c>
      <c r="B4758" s="306" t="s">
        <v>9608</v>
      </c>
      <c r="C4758" s="305" t="s">
        <v>5115</v>
      </c>
      <c r="D4758" s="307">
        <v>6.92</v>
      </c>
    </row>
    <row r="4759" spans="1:4" ht="9" customHeight="1">
      <c r="A4759" s="305" t="s">
        <v>18535</v>
      </c>
      <c r="B4759" s="306" t="s">
        <v>9609</v>
      </c>
      <c r="C4759" s="305" t="s">
        <v>5115</v>
      </c>
      <c r="D4759" s="307">
        <v>8.52</v>
      </c>
    </row>
    <row r="4760" spans="1:4" ht="9" customHeight="1">
      <c r="A4760" s="305" t="s">
        <v>18536</v>
      </c>
      <c r="B4760" s="306" t="s">
        <v>9610</v>
      </c>
      <c r="C4760" s="305" t="s">
        <v>2352</v>
      </c>
      <c r="D4760" s="307">
        <v>5.48</v>
      </c>
    </row>
    <row r="4761" spans="1:4" ht="9" customHeight="1">
      <c r="A4761" s="305" t="s">
        <v>18537</v>
      </c>
      <c r="B4761" s="306" t="s">
        <v>9611</v>
      </c>
      <c r="C4761" s="305" t="s">
        <v>36</v>
      </c>
      <c r="D4761" s="307">
        <v>42.13</v>
      </c>
    </row>
    <row r="4762" spans="1:4" ht="9" customHeight="1">
      <c r="A4762" s="305" t="s">
        <v>18538</v>
      </c>
      <c r="B4762" s="306" t="s">
        <v>9612</v>
      </c>
      <c r="C4762" s="305" t="s">
        <v>5115</v>
      </c>
      <c r="D4762" s="307">
        <v>21.26</v>
      </c>
    </row>
    <row r="4763" spans="1:4" ht="9" customHeight="1">
      <c r="A4763" s="305" t="s">
        <v>18539</v>
      </c>
      <c r="B4763" s="306" t="s">
        <v>18540</v>
      </c>
      <c r="C4763" s="305" t="s">
        <v>8010</v>
      </c>
      <c r="D4763" s="307">
        <v>227.93</v>
      </c>
    </row>
    <row r="4764" spans="1:4" ht="9" customHeight="1">
      <c r="A4764" s="305" t="s">
        <v>18541</v>
      </c>
      <c r="B4764" s="306" t="s">
        <v>18542</v>
      </c>
      <c r="C4764" s="305" t="s">
        <v>8010</v>
      </c>
      <c r="D4764" s="307">
        <v>396.09</v>
      </c>
    </row>
    <row r="4765" spans="1:4" ht="9" customHeight="1">
      <c r="A4765" s="305" t="s">
        <v>18543</v>
      </c>
      <c r="B4765" s="306" t="s">
        <v>18544</v>
      </c>
      <c r="C4765" s="305" t="s">
        <v>8010</v>
      </c>
      <c r="D4765" s="307">
        <v>271.11</v>
      </c>
    </row>
    <row r="4766" spans="1:4" ht="9" customHeight="1">
      <c r="A4766" s="305" t="s">
        <v>18545</v>
      </c>
      <c r="B4766" s="306" t="s">
        <v>9613</v>
      </c>
      <c r="C4766" s="305" t="s">
        <v>5115</v>
      </c>
      <c r="D4766" s="307">
        <v>76.13</v>
      </c>
    </row>
    <row r="4767" spans="1:4" ht="9" customHeight="1">
      <c r="A4767" s="305" t="s">
        <v>18546</v>
      </c>
      <c r="B4767" s="306" t="s">
        <v>9614</v>
      </c>
      <c r="C4767" s="305" t="s">
        <v>5115</v>
      </c>
      <c r="D4767" s="307">
        <v>37.86</v>
      </c>
    </row>
    <row r="4768" spans="1:4" ht="9" customHeight="1">
      <c r="A4768" s="305" t="s">
        <v>18547</v>
      </c>
      <c r="B4768" s="306" t="s">
        <v>9615</v>
      </c>
      <c r="C4768" s="305" t="s">
        <v>5115</v>
      </c>
      <c r="D4768" s="307">
        <v>14.69</v>
      </c>
    </row>
    <row r="4769" spans="1:4" ht="9" customHeight="1">
      <c r="A4769" s="305" t="s">
        <v>18548</v>
      </c>
      <c r="B4769" s="306" t="s">
        <v>9616</v>
      </c>
      <c r="C4769" s="305" t="s">
        <v>36</v>
      </c>
      <c r="D4769" s="307">
        <v>11.5</v>
      </c>
    </row>
    <row r="4770" spans="1:4" ht="9" customHeight="1">
      <c r="A4770" s="305" t="s">
        <v>18549</v>
      </c>
      <c r="B4770" s="306" t="s">
        <v>18550</v>
      </c>
      <c r="C4770" s="305" t="s">
        <v>5115</v>
      </c>
      <c r="D4770" s="307">
        <v>1670.74</v>
      </c>
    </row>
    <row r="4771" spans="1:4" ht="9" customHeight="1">
      <c r="A4771" s="305" t="s">
        <v>18551</v>
      </c>
      <c r="B4771" s="306" t="s">
        <v>9617</v>
      </c>
      <c r="C4771" s="305" t="s">
        <v>5115</v>
      </c>
      <c r="D4771" s="307">
        <v>47.96</v>
      </c>
    </row>
    <row r="4772" spans="1:4" ht="9" customHeight="1">
      <c r="A4772" s="305" t="s">
        <v>18552</v>
      </c>
      <c r="B4772" s="306" t="s">
        <v>9618</v>
      </c>
      <c r="C4772" s="305" t="s">
        <v>5115</v>
      </c>
      <c r="D4772" s="307">
        <v>34.6</v>
      </c>
    </row>
    <row r="4773" spans="1:4" ht="9" customHeight="1">
      <c r="A4773" s="305" t="s">
        <v>18553</v>
      </c>
      <c r="B4773" s="306" t="s">
        <v>9619</v>
      </c>
      <c r="C4773" s="305" t="s">
        <v>5115</v>
      </c>
      <c r="D4773" s="307">
        <v>19.86</v>
      </c>
    </row>
    <row r="4774" spans="1:4" ht="9" customHeight="1">
      <c r="A4774" s="305" t="s">
        <v>18554</v>
      </c>
      <c r="B4774" s="306" t="s">
        <v>9620</v>
      </c>
      <c r="C4774" s="305" t="s">
        <v>5115</v>
      </c>
      <c r="D4774" s="307">
        <v>31.84</v>
      </c>
    </row>
    <row r="4775" spans="1:4" ht="9" customHeight="1">
      <c r="A4775" s="305" t="s">
        <v>18555</v>
      </c>
      <c r="B4775" s="306" t="s">
        <v>9621</v>
      </c>
      <c r="C4775" s="305" t="s">
        <v>36</v>
      </c>
      <c r="D4775" s="307">
        <v>40.67</v>
      </c>
    </row>
    <row r="4776" spans="1:4" ht="9" customHeight="1">
      <c r="A4776" s="305" t="s">
        <v>18556</v>
      </c>
      <c r="B4776" s="306" t="s">
        <v>9622</v>
      </c>
      <c r="C4776" s="305" t="s">
        <v>2352</v>
      </c>
      <c r="D4776" s="307">
        <v>6.91</v>
      </c>
    </row>
    <row r="4777" spans="1:4" ht="9" customHeight="1">
      <c r="A4777" s="305" t="s">
        <v>18557</v>
      </c>
      <c r="B4777" s="306" t="s">
        <v>9623</v>
      </c>
      <c r="C4777" s="305" t="s">
        <v>2352</v>
      </c>
      <c r="D4777" s="307">
        <v>7.83</v>
      </c>
    </row>
    <row r="4778" spans="1:4" ht="9" customHeight="1">
      <c r="A4778" s="305" t="s">
        <v>18558</v>
      </c>
      <c r="B4778" s="306" t="s">
        <v>9624</v>
      </c>
      <c r="C4778" s="305" t="s">
        <v>3704</v>
      </c>
      <c r="D4778" s="307">
        <v>2.82</v>
      </c>
    </row>
    <row r="4779" spans="1:4" ht="9" customHeight="1">
      <c r="A4779" s="305" t="s">
        <v>18559</v>
      </c>
      <c r="B4779" s="306" t="s">
        <v>9625</v>
      </c>
      <c r="C4779" s="305" t="s">
        <v>3704</v>
      </c>
      <c r="D4779" s="307">
        <v>1.63</v>
      </c>
    </row>
    <row r="4780" spans="1:4" ht="9" customHeight="1">
      <c r="A4780" s="305" t="s">
        <v>18560</v>
      </c>
      <c r="B4780" s="306" t="s">
        <v>9626</v>
      </c>
      <c r="C4780" s="305" t="s">
        <v>3704</v>
      </c>
      <c r="D4780" s="307">
        <v>0.97</v>
      </c>
    </row>
    <row r="4781" spans="1:4" ht="9" customHeight="1">
      <c r="A4781" s="305" t="s">
        <v>18561</v>
      </c>
      <c r="B4781" s="306" t="s">
        <v>9627</v>
      </c>
      <c r="C4781" s="305" t="s">
        <v>3704</v>
      </c>
      <c r="D4781" s="307">
        <v>0.63</v>
      </c>
    </row>
    <row r="4782" spans="1:4" ht="9" customHeight="1">
      <c r="A4782" s="305" t="s">
        <v>18562</v>
      </c>
      <c r="B4782" s="306" t="s">
        <v>9628</v>
      </c>
      <c r="C4782" s="305" t="s">
        <v>3704</v>
      </c>
      <c r="D4782" s="307">
        <v>0.75</v>
      </c>
    </row>
    <row r="4783" spans="1:4" ht="9" customHeight="1">
      <c r="A4783" s="305" t="s">
        <v>18563</v>
      </c>
      <c r="B4783" s="306" t="s">
        <v>9629</v>
      </c>
      <c r="C4783" s="305" t="s">
        <v>3704</v>
      </c>
      <c r="D4783" s="307">
        <v>0.93</v>
      </c>
    </row>
    <row r="4784" spans="1:4" ht="9" customHeight="1">
      <c r="A4784" s="305" t="s">
        <v>18564</v>
      </c>
      <c r="B4784" s="306" t="s">
        <v>9630</v>
      </c>
      <c r="C4784" s="305" t="s">
        <v>3704</v>
      </c>
      <c r="D4784" s="307">
        <v>0.64</v>
      </c>
    </row>
    <row r="4785" spans="1:4" ht="9" customHeight="1">
      <c r="A4785" s="305" t="s">
        <v>18565</v>
      </c>
      <c r="B4785" s="306" t="s">
        <v>9631</v>
      </c>
      <c r="C4785" s="305" t="s">
        <v>3704</v>
      </c>
      <c r="D4785" s="307">
        <v>1.2</v>
      </c>
    </row>
    <row r="4786" spans="1:4" ht="9" customHeight="1">
      <c r="A4786" s="305" t="s">
        <v>18566</v>
      </c>
      <c r="B4786" s="306" t="s">
        <v>9632</v>
      </c>
      <c r="C4786" s="305" t="s">
        <v>3704</v>
      </c>
      <c r="D4786" s="307">
        <v>0.72</v>
      </c>
    </row>
    <row r="4787" spans="1:4" ht="9" customHeight="1">
      <c r="A4787" s="305" t="s">
        <v>18567</v>
      </c>
      <c r="B4787" s="306" t="s">
        <v>9633</v>
      </c>
      <c r="C4787" s="305" t="s">
        <v>3704</v>
      </c>
      <c r="D4787" s="307">
        <v>0.85</v>
      </c>
    </row>
    <row r="4788" spans="1:4" ht="9" customHeight="1">
      <c r="A4788" s="305" t="s">
        <v>18568</v>
      </c>
      <c r="B4788" s="306" t="s">
        <v>9634</v>
      </c>
      <c r="C4788" s="305" t="s">
        <v>3704</v>
      </c>
      <c r="D4788" s="307">
        <v>1.04</v>
      </c>
    </row>
    <row r="4789" spans="1:4" ht="9" customHeight="1">
      <c r="A4789" s="305" t="s">
        <v>18569</v>
      </c>
      <c r="B4789" s="306" t="s">
        <v>9635</v>
      </c>
      <c r="C4789" s="305" t="s">
        <v>5115</v>
      </c>
      <c r="D4789" s="307">
        <v>92.76</v>
      </c>
    </row>
    <row r="4790" spans="1:4" ht="9" customHeight="1">
      <c r="A4790" s="305" t="s">
        <v>18570</v>
      </c>
      <c r="B4790" s="306" t="s">
        <v>9636</v>
      </c>
      <c r="C4790" s="305" t="s">
        <v>5115</v>
      </c>
      <c r="D4790" s="307">
        <v>107.77</v>
      </c>
    </row>
    <row r="4791" spans="1:4" ht="9" customHeight="1">
      <c r="A4791" s="305" t="s">
        <v>18571</v>
      </c>
      <c r="B4791" s="306" t="s">
        <v>9637</v>
      </c>
      <c r="C4791" s="305" t="s">
        <v>3704</v>
      </c>
      <c r="D4791" s="307">
        <v>0.08</v>
      </c>
    </row>
    <row r="4792" spans="1:4" ht="9" customHeight="1">
      <c r="A4792" s="305" t="s">
        <v>18572</v>
      </c>
      <c r="B4792" s="306" t="s">
        <v>9638</v>
      </c>
      <c r="C4792" s="305" t="s">
        <v>5115</v>
      </c>
      <c r="D4792" s="307">
        <v>12.61</v>
      </c>
    </row>
    <row r="4793" spans="1:4" ht="9" customHeight="1">
      <c r="A4793" s="305" t="s">
        <v>18573</v>
      </c>
      <c r="B4793" s="306" t="s">
        <v>9639</v>
      </c>
      <c r="C4793" s="305" t="s">
        <v>5115</v>
      </c>
      <c r="D4793" s="307">
        <v>56.19</v>
      </c>
    </row>
    <row r="4794" spans="1:4" ht="9" customHeight="1">
      <c r="A4794" s="305" t="s">
        <v>18574</v>
      </c>
      <c r="B4794" s="306" t="s">
        <v>9640</v>
      </c>
      <c r="C4794" s="305" t="s">
        <v>151</v>
      </c>
      <c r="D4794" s="307">
        <v>334.11</v>
      </c>
    </row>
    <row r="4795" spans="1:4" ht="9" customHeight="1">
      <c r="A4795" s="305" t="s">
        <v>18575</v>
      </c>
      <c r="B4795" s="306" t="s">
        <v>9641</v>
      </c>
      <c r="C4795" s="305" t="s">
        <v>151</v>
      </c>
      <c r="D4795" s="307">
        <v>266.05</v>
      </c>
    </row>
    <row r="4796" spans="1:4" ht="9" customHeight="1">
      <c r="A4796" s="305" t="s">
        <v>18576</v>
      </c>
      <c r="B4796" s="306" t="s">
        <v>9642</v>
      </c>
      <c r="C4796" s="305" t="s">
        <v>5115</v>
      </c>
      <c r="D4796" s="307">
        <v>18.73</v>
      </c>
    </row>
    <row r="4797" spans="1:4" ht="9" customHeight="1">
      <c r="A4797" s="305" t="s">
        <v>18577</v>
      </c>
      <c r="B4797" s="306" t="s">
        <v>9643</v>
      </c>
      <c r="C4797" s="305" t="s">
        <v>5115</v>
      </c>
      <c r="D4797" s="307">
        <v>72.8</v>
      </c>
    </row>
    <row r="4798" spans="1:4" ht="9" customHeight="1">
      <c r="A4798" s="305" t="s">
        <v>18578</v>
      </c>
      <c r="B4798" s="306" t="s">
        <v>9644</v>
      </c>
      <c r="C4798" s="305" t="s">
        <v>36</v>
      </c>
      <c r="D4798" s="307">
        <v>1.25</v>
      </c>
    </row>
    <row r="4799" spans="1:4" ht="9" customHeight="1">
      <c r="A4799" s="305" t="s">
        <v>18579</v>
      </c>
      <c r="B4799" s="306" t="s">
        <v>9645</v>
      </c>
      <c r="C4799" s="305" t="s">
        <v>9111</v>
      </c>
      <c r="D4799" s="307">
        <v>236.91</v>
      </c>
    </row>
    <row r="4800" spans="1:4" ht="9" customHeight="1">
      <c r="A4800" s="305" t="s">
        <v>18580</v>
      </c>
      <c r="B4800" s="306" t="s">
        <v>9646</v>
      </c>
      <c r="C4800" s="305" t="s">
        <v>9111</v>
      </c>
      <c r="D4800" s="307">
        <v>184.63</v>
      </c>
    </row>
    <row r="4801" spans="1:4" ht="9" customHeight="1">
      <c r="A4801" s="305" t="s">
        <v>18581</v>
      </c>
      <c r="B4801" s="306" t="s">
        <v>9647</v>
      </c>
      <c r="C4801" s="305" t="s">
        <v>9111</v>
      </c>
      <c r="D4801" s="307">
        <v>78</v>
      </c>
    </row>
    <row r="4802" spans="1:4" ht="9" customHeight="1">
      <c r="A4802" s="305" t="s">
        <v>18582</v>
      </c>
      <c r="B4802" s="306" t="s">
        <v>9648</v>
      </c>
      <c r="C4802" s="305" t="s">
        <v>3704</v>
      </c>
      <c r="D4802" s="307">
        <v>8.43</v>
      </c>
    </row>
    <row r="4803" spans="1:4" ht="9" customHeight="1">
      <c r="A4803" s="305" t="s">
        <v>18583</v>
      </c>
      <c r="B4803" s="306" t="s">
        <v>9649</v>
      </c>
      <c r="C4803" s="305" t="s">
        <v>36</v>
      </c>
      <c r="D4803" s="307">
        <v>3.75</v>
      </c>
    </row>
    <row r="4804" spans="1:4" ht="9" customHeight="1">
      <c r="A4804" s="305" t="s">
        <v>18584</v>
      </c>
      <c r="B4804" s="306" t="s">
        <v>9650</v>
      </c>
      <c r="C4804" s="305" t="s">
        <v>36</v>
      </c>
      <c r="D4804" s="307">
        <v>0.62</v>
      </c>
    </row>
    <row r="4805" spans="1:4" ht="9" customHeight="1">
      <c r="A4805" s="305" t="s">
        <v>18585</v>
      </c>
      <c r="B4805" s="306" t="s">
        <v>9651</v>
      </c>
      <c r="C4805" s="305" t="s">
        <v>36</v>
      </c>
      <c r="D4805" s="307">
        <v>3.75</v>
      </c>
    </row>
    <row r="4806" spans="1:4" ht="9" customHeight="1">
      <c r="A4806" s="305" t="s">
        <v>18586</v>
      </c>
      <c r="B4806" s="306" t="s">
        <v>9652</v>
      </c>
      <c r="C4806" s="305" t="s">
        <v>36</v>
      </c>
      <c r="D4806" s="307">
        <v>0.94</v>
      </c>
    </row>
    <row r="4807" spans="1:4" ht="9" customHeight="1">
      <c r="A4807" s="305" t="s">
        <v>18587</v>
      </c>
      <c r="B4807" s="306" t="s">
        <v>9653</v>
      </c>
      <c r="C4807" s="305" t="s">
        <v>2352</v>
      </c>
      <c r="D4807" s="307">
        <v>3.75</v>
      </c>
    </row>
    <row r="4808" spans="1:4" ht="9" customHeight="1">
      <c r="A4808" s="305" t="s">
        <v>18588</v>
      </c>
      <c r="B4808" s="306" t="s">
        <v>9654</v>
      </c>
      <c r="C4808" s="305" t="s">
        <v>2352</v>
      </c>
      <c r="D4808" s="307">
        <v>2.34</v>
      </c>
    </row>
    <row r="4809" spans="1:4" ht="9" customHeight="1">
      <c r="A4809" s="305" t="s">
        <v>18589</v>
      </c>
      <c r="B4809" s="306" t="s">
        <v>9655</v>
      </c>
      <c r="C4809" s="305" t="s">
        <v>36</v>
      </c>
      <c r="D4809" s="307">
        <v>64.64</v>
      </c>
    </row>
    <row r="4810" spans="1:4" ht="9" customHeight="1">
      <c r="A4810" s="305" t="s">
        <v>18590</v>
      </c>
      <c r="B4810" s="306" t="s">
        <v>9656</v>
      </c>
      <c r="C4810" s="305" t="s">
        <v>36</v>
      </c>
      <c r="D4810" s="307">
        <v>21.32</v>
      </c>
    </row>
    <row r="4811" spans="1:4" ht="9" customHeight="1">
      <c r="A4811" s="305" t="s">
        <v>18591</v>
      </c>
      <c r="B4811" s="306" t="s">
        <v>9657</v>
      </c>
      <c r="C4811" s="305" t="s">
        <v>36</v>
      </c>
      <c r="D4811" s="307">
        <v>3.44</v>
      </c>
    </row>
    <row r="4812" spans="1:4" ht="9" customHeight="1">
      <c r="A4812" s="305" t="s">
        <v>18592</v>
      </c>
      <c r="B4812" s="306" t="s">
        <v>9658</v>
      </c>
      <c r="C4812" s="305" t="s">
        <v>2352</v>
      </c>
      <c r="D4812" s="307">
        <v>6.33</v>
      </c>
    </row>
    <row r="4813" spans="1:4" ht="9" customHeight="1">
      <c r="A4813" s="305" t="s">
        <v>18593</v>
      </c>
      <c r="B4813" s="306" t="s">
        <v>9659</v>
      </c>
      <c r="C4813" s="305" t="s">
        <v>36</v>
      </c>
      <c r="D4813" s="307">
        <v>3.77</v>
      </c>
    </row>
    <row r="4814" spans="1:4" ht="9" customHeight="1">
      <c r="A4814" s="305" t="s">
        <v>18594</v>
      </c>
      <c r="B4814" s="306" t="s">
        <v>9660</v>
      </c>
      <c r="C4814" s="305" t="s">
        <v>5115</v>
      </c>
      <c r="D4814" s="307">
        <v>18.73</v>
      </c>
    </row>
    <row r="4815" spans="1:4" ht="9" customHeight="1">
      <c r="A4815" s="305" t="s">
        <v>18595</v>
      </c>
      <c r="B4815" s="306" t="s">
        <v>9661</v>
      </c>
      <c r="C4815" s="305" t="s">
        <v>3704</v>
      </c>
      <c r="D4815" s="307">
        <v>3.75</v>
      </c>
    </row>
    <row r="4816" spans="1:4" ht="9" customHeight="1">
      <c r="A4816" s="305" t="s">
        <v>18596</v>
      </c>
      <c r="B4816" s="306" t="s">
        <v>11213</v>
      </c>
      <c r="C4816" s="305" t="s">
        <v>36</v>
      </c>
      <c r="D4816" s="307">
        <v>5.97</v>
      </c>
    </row>
    <row r="4817" spans="1:4" ht="9" customHeight="1">
      <c r="A4817" s="305" t="s">
        <v>18597</v>
      </c>
      <c r="B4817" s="306" t="s">
        <v>11214</v>
      </c>
      <c r="C4817" s="305" t="s">
        <v>36</v>
      </c>
      <c r="D4817" s="307">
        <v>5.97</v>
      </c>
    </row>
    <row r="4818" spans="1:4" ht="9" customHeight="1">
      <c r="A4818" s="305" t="s">
        <v>18598</v>
      </c>
      <c r="B4818" s="306" t="s">
        <v>11215</v>
      </c>
      <c r="C4818" s="305" t="s">
        <v>36</v>
      </c>
      <c r="D4818" s="307">
        <v>24.83</v>
      </c>
    </row>
    <row r="4819" spans="1:4" ht="9" customHeight="1">
      <c r="A4819" s="305" t="s">
        <v>18599</v>
      </c>
      <c r="B4819" s="306" t="s">
        <v>9662</v>
      </c>
      <c r="C4819" s="305" t="s">
        <v>3704</v>
      </c>
      <c r="D4819" s="307">
        <v>11.14</v>
      </c>
    </row>
    <row r="4820" spans="1:4" ht="9" customHeight="1">
      <c r="A4820" s="305" t="s">
        <v>18600</v>
      </c>
      <c r="B4820" s="306" t="s">
        <v>9663</v>
      </c>
      <c r="C4820" s="305" t="s">
        <v>5115</v>
      </c>
      <c r="D4820" s="307">
        <v>0</v>
      </c>
    </row>
    <row r="4821" spans="1:4" ht="9" customHeight="1">
      <c r="A4821" s="305" t="s">
        <v>18601</v>
      </c>
      <c r="B4821" s="306" t="s">
        <v>9664</v>
      </c>
      <c r="C4821" s="305" t="s">
        <v>5115</v>
      </c>
      <c r="D4821" s="307">
        <v>0</v>
      </c>
    </row>
    <row r="4822" spans="1:4" ht="9" customHeight="1">
      <c r="A4822" s="305" t="s">
        <v>18602</v>
      </c>
      <c r="B4822" s="306" t="s">
        <v>9665</v>
      </c>
      <c r="C4822" s="305" t="s">
        <v>5115</v>
      </c>
      <c r="D4822" s="307">
        <v>298.63</v>
      </c>
    </row>
    <row r="4823" spans="1:4" ht="9" customHeight="1">
      <c r="A4823" s="305" t="s">
        <v>18603</v>
      </c>
      <c r="B4823" s="306" t="s">
        <v>9666</v>
      </c>
      <c r="C4823" s="305" t="s">
        <v>5115</v>
      </c>
      <c r="D4823" s="307">
        <v>203.05</v>
      </c>
    </row>
    <row r="4824" spans="1:4" ht="18" customHeight="1">
      <c r="A4824" s="305" t="s">
        <v>18604</v>
      </c>
      <c r="B4824" s="306" t="s">
        <v>9667</v>
      </c>
      <c r="C4824" s="305" t="s">
        <v>5115</v>
      </c>
      <c r="D4824" s="307">
        <v>119.18</v>
      </c>
    </row>
    <row r="4825" spans="1:4" ht="18" customHeight="1">
      <c r="A4825" s="305" t="s">
        <v>18605</v>
      </c>
      <c r="B4825" s="306" t="s">
        <v>9668</v>
      </c>
      <c r="C4825" s="305" t="s">
        <v>5115</v>
      </c>
      <c r="D4825" s="307">
        <v>365.49</v>
      </c>
    </row>
    <row r="4826" spans="1:4" ht="9" customHeight="1">
      <c r="A4826" s="305" t="s">
        <v>18606</v>
      </c>
      <c r="B4826" s="306" t="s">
        <v>9669</v>
      </c>
      <c r="C4826" s="305" t="s">
        <v>5115</v>
      </c>
      <c r="D4826" s="307">
        <v>78.319999999999993</v>
      </c>
    </row>
    <row r="4827" spans="1:4" ht="9" customHeight="1">
      <c r="A4827" s="305" t="s">
        <v>18607</v>
      </c>
      <c r="B4827" s="306" t="s">
        <v>11216</v>
      </c>
      <c r="C4827" s="305" t="s">
        <v>36</v>
      </c>
      <c r="D4827" s="307">
        <v>12.3</v>
      </c>
    </row>
    <row r="4828" spans="1:4" ht="9" customHeight="1">
      <c r="A4828" s="305" t="s">
        <v>18608</v>
      </c>
      <c r="B4828" s="306" t="s">
        <v>9670</v>
      </c>
      <c r="C4828" s="305" t="s">
        <v>3704</v>
      </c>
      <c r="D4828" s="307">
        <v>3.02</v>
      </c>
    </row>
    <row r="4829" spans="1:4" ht="18" customHeight="1">
      <c r="A4829" s="305" t="s">
        <v>18609</v>
      </c>
      <c r="B4829" s="306" t="s">
        <v>9671</v>
      </c>
      <c r="C4829" s="305" t="s">
        <v>5115</v>
      </c>
      <c r="D4829" s="307">
        <v>21.53</v>
      </c>
    </row>
    <row r="4830" spans="1:4" ht="9" customHeight="1">
      <c r="A4830" s="305" t="s">
        <v>18610</v>
      </c>
      <c r="B4830" s="306" t="s">
        <v>9672</v>
      </c>
      <c r="C4830" s="305" t="s">
        <v>3704</v>
      </c>
      <c r="D4830" s="307">
        <v>31.43</v>
      </c>
    </row>
    <row r="4831" spans="1:4" ht="9" customHeight="1">
      <c r="A4831" s="305" t="s">
        <v>18611</v>
      </c>
      <c r="B4831" s="306" t="s">
        <v>9673</v>
      </c>
      <c r="C4831" s="305" t="s">
        <v>5115</v>
      </c>
      <c r="D4831" s="307">
        <v>10.81</v>
      </c>
    </row>
    <row r="4832" spans="1:4" ht="9" customHeight="1">
      <c r="A4832" s="305" t="s">
        <v>18612</v>
      </c>
      <c r="B4832" s="306" t="s">
        <v>9674</v>
      </c>
      <c r="C4832" s="305" t="s">
        <v>5115</v>
      </c>
      <c r="D4832" s="307">
        <v>35.19</v>
      </c>
    </row>
    <row r="4833" spans="1:4" ht="9" customHeight="1">
      <c r="A4833" s="305" t="s">
        <v>18613</v>
      </c>
      <c r="B4833" s="306" t="s">
        <v>9675</v>
      </c>
      <c r="C4833" s="305" t="s">
        <v>5115</v>
      </c>
      <c r="D4833" s="307">
        <v>11.6</v>
      </c>
    </row>
    <row r="4834" spans="1:4" ht="9" customHeight="1">
      <c r="A4834" s="305" t="s">
        <v>18614</v>
      </c>
      <c r="B4834" s="306" t="s">
        <v>9676</v>
      </c>
      <c r="C4834" s="305" t="s">
        <v>36</v>
      </c>
      <c r="D4834" s="307">
        <v>10.18</v>
      </c>
    </row>
    <row r="4835" spans="1:4" ht="9" customHeight="1">
      <c r="A4835" s="305" t="s">
        <v>18615</v>
      </c>
      <c r="B4835" s="306" t="s">
        <v>9677</v>
      </c>
      <c r="C4835" s="305" t="s">
        <v>36</v>
      </c>
      <c r="D4835" s="307">
        <v>24.56</v>
      </c>
    </row>
    <row r="4836" spans="1:4" ht="9" customHeight="1">
      <c r="A4836" s="305" t="s">
        <v>18616</v>
      </c>
      <c r="B4836" s="306" t="s">
        <v>9678</v>
      </c>
      <c r="C4836" s="305" t="s">
        <v>36</v>
      </c>
      <c r="D4836" s="307">
        <v>23.04</v>
      </c>
    </row>
    <row r="4837" spans="1:4" ht="9" customHeight="1">
      <c r="A4837" s="305" t="s">
        <v>18617</v>
      </c>
      <c r="B4837" s="306" t="s">
        <v>9679</v>
      </c>
      <c r="C4837" s="305" t="s">
        <v>36</v>
      </c>
      <c r="D4837" s="307">
        <v>18.899999999999999</v>
      </c>
    </row>
    <row r="4838" spans="1:4" ht="9" customHeight="1">
      <c r="A4838" s="305" t="s">
        <v>18618</v>
      </c>
      <c r="B4838" s="306" t="s">
        <v>9680</v>
      </c>
      <c r="C4838" s="305" t="s">
        <v>36</v>
      </c>
      <c r="D4838" s="307">
        <v>18.239999999999998</v>
      </c>
    </row>
    <row r="4839" spans="1:4" ht="9" customHeight="1">
      <c r="A4839" s="305" t="s">
        <v>18619</v>
      </c>
      <c r="B4839" s="306" t="s">
        <v>9681</v>
      </c>
      <c r="C4839" s="305" t="s">
        <v>36</v>
      </c>
      <c r="D4839" s="307">
        <v>7.98</v>
      </c>
    </row>
    <row r="4840" spans="1:4" ht="9" customHeight="1">
      <c r="A4840" s="305" t="s">
        <v>18620</v>
      </c>
      <c r="B4840" s="306" t="s">
        <v>9682</v>
      </c>
      <c r="C4840" s="305" t="s">
        <v>36</v>
      </c>
      <c r="D4840" s="307">
        <v>16.05</v>
      </c>
    </row>
    <row r="4841" spans="1:4" ht="18" customHeight="1">
      <c r="A4841" s="305" t="s">
        <v>18621</v>
      </c>
      <c r="B4841" s="306" t="s">
        <v>9683</v>
      </c>
      <c r="C4841" s="305" t="s">
        <v>36</v>
      </c>
      <c r="D4841" s="307">
        <v>29.77</v>
      </c>
    </row>
    <row r="4842" spans="1:4" ht="9" customHeight="1">
      <c r="A4842" s="305" t="s">
        <v>18622</v>
      </c>
      <c r="B4842" s="306" t="s">
        <v>9684</v>
      </c>
      <c r="C4842" s="305" t="s">
        <v>36</v>
      </c>
      <c r="D4842" s="307">
        <v>28.25</v>
      </c>
    </row>
    <row r="4843" spans="1:4" ht="9" customHeight="1">
      <c r="A4843" s="305" t="s">
        <v>18623</v>
      </c>
      <c r="B4843" s="306" t="s">
        <v>9685</v>
      </c>
      <c r="C4843" s="305" t="s">
        <v>36</v>
      </c>
      <c r="D4843" s="307">
        <v>28.61</v>
      </c>
    </row>
    <row r="4844" spans="1:4" ht="9" customHeight="1">
      <c r="A4844" s="305" t="s">
        <v>18624</v>
      </c>
      <c r="B4844" s="306" t="s">
        <v>9686</v>
      </c>
      <c r="C4844" s="305" t="s">
        <v>36</v>
      </c>
      <c r="D4844" s="307">
        <v>27.95</v>
      </c>
    </row>
    <row r="4845" spans="1:4" ht="9" customHeight="1">
      <c r="A4845" s="305" t="s">
        <v>18625</v>
      </c>
      <c r="B4845" s="306" t="s">
        <v>9687</v>
      </c>
      <c r="C4845" s="305" t="s">
        <v>36</v>
      </c>
      <c r="D4845" s="307">
        <v>23.25</v>
      </c>
    </row>
    <row r="4846" spans="1:4" ht="18" customHeight="1">
      <c r="A4846" s="305" t="s">
        <v>18626</v>
      </c>
      <c r="B4846" s="306" t="s">
        <v>9688</v>
      </c>
      <c r="C4846" s="305" t="s">
        <v>3704</v>
      </c>
      <c r="D4846" s="307">
        <v>0.09</v>
      </c>
    </row>
    <row r="4847" spans="1:4" ht="18" customHeight="1">
      <c r="A4847" s="305" t="s">
        <v>18627</v>
      </c>
      <c r="B4847" s="306" t="s">
        <v>9689</v>
      </c>
      <c r="C4847" s="305" t="s">
        <v>3704</v>
      </c>
      <c r="D4847" s="307">
        <v>195.02</v>
      </c>
    </row>
    <row r="4848" spans="1:4" ht="18" customHeight="1">
      <c r="A4848" s="305" t="s">
        <v>18628</v>
      </c>
      <c r="B4848" s="306" t="s">
        <v>9690</v>
      </c>
      <c r="C4848" s="305" t="s">
        <v>3704</v>
      </c>
      <c r="D4848" s="307">
        <v>2.2599999999999998</v>
      </c>
    </row>
    <row r="4849" spans="1:4" ht="9" customHeight="1">
      <c r="A4849" s="305" t="s">
        <v>18629</v>
      </c>
      <c r="B4849" s="306" t="s">
        <v>9691</v>
      </c>
      <c r="C4849" s="305" t="s">
        <v>3704</v>
      </c>
      <c r="D4849" s="307">
        <v>0.15</v>
      </c>
    </row>
    <row r="4850" spans="1:4" ht="9" customHeight="1">
      <c r="A4850" s="305" t="s">
        <v>18630</v>
      </c>
      <c r="B4850" s="306" t="s">
        <v>9692</v>
      </c>
      <c r="C4850" s="305" t="s">
        <v>5115</v>
      </c>
      <c r="D4850" s="307">
        <v>323.75</v>
      </c>
    </row>
    <row r="4851" spans="1:4" ht="9" customHeight="1">
      <c r="A4851" s="305" t="s">
        <v>18631</v>
      </c>
      <c r="B4851" s="306" t="s">
        <v>9693</v>
      </c>
      <c r="C4851" s="305" t="s">
        <v>5115</v>
      </c>
      <c r="D4851" s="307">
        <v>252.85</v>
      </c>
    </row>
    <row r="4852" spans="1:4" ht="9" customHeight="1">
      <c r="A4852" s="305" t="s">
        <v>18632</v>
      </c>
      <c r="B4852" s="306" t="s">
        <v>9694</v>
      </c>
      <c r="C4852" s="305" t="s">
        <v>5115</v>
      </c>
      <c r="D4852" s="307">
        <v>323.75</v>
      </c>
    </row>
    <row r="4853" spans="1:4" ht="9" customHeight="1">
      <c r="A4853" s="305" t="s">
        <v>18633</v>
      </c>
      <c r="B4853" s="306" t="s">
        <v>9695</v>
      </c>
      <c r="C4853" s="305" t="s">
        <v>5115</v>
      </c>
      <c r="D4853" s="307">
        <v>252.85</v>
      </c>
    </row>
    <row r="4854" spans="1:4" ht="9" customHeight="1">
      <c r="A4854" s="305" t="s">
        <v>18634</v>
      </c>
      <c r="B4854" s="306" t="s">
        <v>9696</v>
      </c>
      <c r="C4854" s="305" t="s">
        <v>9111</v>
      </c>
      <c r="D4854" s="307">
        <v>399.35</v>
      </c>
    </row>
    <row r="4855" spans="1:4" ht="9" customHeight="1">
      <c r="A4855" s="305" t="s">
        <v>18635</v>
      </c>
      <c r="B4855" s="306" t="s">
        <v>9697</v>
      </c>
      <c r="C4855" s="305" t="s">
        <v>9111</v>
      </c>
      <c r="D4855" s="307">
        <v>144.44999999999999</v>
      </c>
    </row>
    <row r="4856" spans="1:4" ht="9" customHeight="1">
      <c r="A4856" s="305" t="s">
        <v>18636</v>
      </c>
      <c r="B4856" s="306" t="s">
        <v>9698</v>
      </c>
      <c r="C4856" s="305" t="s">
        <v>9111</v>
      </c>
      <c r="D4856" s="307">
        <v>333.84</v>
      </c>
    </row>
    <row r="4857" spans="1:4" ht="9" customHeight="1">
      <c r="A4857" s="305" t="s">
        <v>18637</v>
      </c>
      <c r="B4857" s="306" t="s">
        <v>9699</v>
      </c>
      <c r="C4857" s="305" t="s">
        <v>9111</v>
      </c>
      <c r="D4857" s="307">
        <v>51.7</v>
      </c>
    </row>
    <row r="4858" spans="1:4" ht="9" customHeight="1">
      <c r="A4858" s="305" t="s">
        <v>18638</v>
      </c>
      <c r="B4858" s="306" t="s">
        <v>9700</v>
      </c>
      <c r="C4858" s="305" t="s">
        <v>9111</v>
      </c>
      <c r="D4858" s="307">
        <v>41.39</v>
      </c>
    </row>
    <row r="4859" spans="1:4" ht="9" customHeight="1">
      <c r="A4859" s="305" t="s">
        <v>18639</v>
      </c>
      <c r="B4859" s="306" t="s">
        <v>9701</v>
      </c>
      <c r="C4859" s="305" t="s">
        <v>9111</v>
      </c>
      <c r="D4859" s="307">
        <v>18.38</v>
      </c>
    </row>
    <row r="4860" spans="1:4" ht="9" customHeight="1">
      <c r="A4860" s="305" t="s">
        <v>18640</v>
      </c>
      <c r="B4860" s="306" t="s">
        <v>9702</v>
      </c>
      <c r="C4860" s="305" t="s">
        <v>9111</v>
      </c>
      <c r="D4860" s="307">
        <v>585.74</v>
      </c>
    </row>
    <row r="4861" spans="1:4" ht="9" customHeight="1">
      <c r="A4861" s="305" t="s">
        <v>18641</v>
      </c>
      <c r="B4861" s="306" t="s">
        <v>9703</v>
      </c>
      <c r="C4861" s="305" t="s">
        <v>2352</v>
      </c>
      <c r="D4861" s="307">
        <v>1708.57</v>
      </c>
    </row>
    <row r="4862" spans="1:4" ht="9" customHeight="1">
      <c r="A4862" s="305" t="s">
        <v>18642</v>
      </c>
      <c r="B4862" s="306" t="s">
        <v>9704</v>
      </c>
      <c r="C4862" s="305" t="s">
        <v>2352</v>
      </c>
      <c r="D4862" s="307">
        <v>1585.22</v>
      </c>
    </row>
    <row r="4863" spans="1:4" ht="9" customHeight="1">
      <c r="A4863" s="305" t="s">
        <v>18643</v>
      </c>
      <c r="B4863" s="306" t="s">
        <v>9705</v>
      </c>
      <c r="C4863" s="305" t="s">
        <v>2352</v>
      </c>
      <c r="D4863" s="307">
        <v>1549.29</v>
      </c>
    </row>
    <row r="4864" spans="1:4" ht="9" customHeight="1">
      <c r="A4864" s="305" t="s">
        <v>18644</v>
      </c>
      <c r="B4864" s="306" t="s">
        <v>9706</v>
      </c>
      <c r="C4864" s="305" t="s">
        <v>2352</v>
      </c>
      <c r="D4864" s="307">
        <v>764.75</v>
      </c>
    </row>
    <row r="4865" spans="1:4" ht="9" customHeight="1">
      <c r="A4865" s="305" t="s">
        <v>18645</v>
      </c>
      <c r="B4865" s="306" t="s">
        <v>9707</v>
      </c>
      <c r="C4865" s="305" t="s">
        <v>2352</v>
      </c>
      <c r="D4865" s="307">
        <v>886.79</v>
      </c>
    </row>
    <row r="4866" spans="1:4" ht="9" customHeight="1">
      <c r="A4866" s="305" t="s">
        <v>18646</v>
      </c>
      <c r="B4866" s="306" t="s">
        <v>9708</v>
      </c>
      <c r="C4866" s="305" t="s">
        <v>2352</v>
      </c>
      <c r="D4866" s="307">
        <v>311.08999999999997</v>
      </c>
    </row>
    <row r="4867" spans="1:4" ht="9" customHeight="1">
      <c r="A4867" s="305" t="s">
        <v>18647</v>
      </c>
      <c r="B4867" s="306" t="s">
        <v>9709</v>
      </c>
      <c r="C4867" s="305" t="s">
        <v>3704</v>
      </c>
      <c r="D4867" s="307">
        <v>57.32</v>
      </c>
    </row>
    <row r="4868" spans="1:4" ht="9" customHeight="1">
      <c r="A4868" s="305" t="s">
        <v>18648</v>
      </c>
      <c r="B4868" s="306" t="s">
        <v>9710</v>
      </c>
      <c r="C4868" s="305" t="s">
        <v>9111</v>
      </c>
      <c r="D4868" s="307">
        <v>28.38</v>
      </c>
    </row>
    <row r="4869" spans="1:4" ht="9" customHeight="1">
      <c r="A4869" s="305" t="s">
        <v>18649</v>
      </c>
      <c r="B4869" s="306" t="s">
        <v>9711</v>
      </c>
      <c r="C4869" s="305" t="s">
        <v>5115</v>
      </c>
      <c r="D4869" s="307">
        <v>14.1</v>
      </c>
    </row>
    <row r="4870" spans="1:4" ht="9" customHeight="1">
      <c r="A4870" s="305" t="s">
        <v>18650</v>
      </c>
      <c r="B4870" s="306" t="s">
        <v>9712</v>
      </c>
      <c r="C4870" s="305" t="s">
        <v>5115</v>
      </c>
      <c r="D4870" s="307">
        <v>11.5</v>
      </c>
    </row>
    <row r="4871" spans="1:4" ht="9" customHeight="1">
      <c r="A4871" s="305" t="s">
        <v>18651</v>
      </c>
      <c r="B4871" s="306" t="s">
        <v>9713</v>
      </c>
      <c r="C4871" s="305" t="s">
        <v>5115</v>
      </c>
      <c r="D4871" s="307">
        <v>172.74</v>
      </c>
    </row>
    <row r="4872" spans="1:4" ht="9" customHeight="1">
      <c r="A4872" s="305" t="s">
        <v>18652</v>
      </c>
      <c r="B4872" s="306" t="s">
        <v>9714</v>
      </c>
      <c r="C4872" s="305" t="s">
        <v>5115</v>
      </c>
      <c r="D4872" s="307">
        <v>268.45</v>
      </c>
    </row>
    <row r="4873" spans="1:4" ht="9" customHeight="1">
      <c r="A4873" s="305" t="s">
        <v>18653</v>
      </c>
      <c r="B4873" s="306" t="s">
        <v>9715</v>
      </c>
      <c r="C4873" s="305" t="s">
        <v>3704</v>
      </c>
      <c r="D4873" s="307">
        <v>3.75</v>
      </c>
    </row>
    <row r="4874" spans="1:4" ht="9" customHeight="1">
      <c r="A4874" s="305" t="s">
        <v>18654</v>
      </c>
      <c r="B4874" s="306" t="s">
        <v>9716</v>
      </c>
      <c r="C4874" s="305" t="s">
        <v>36</v>
      </c>
      <c r="D4874" s="307">
        <v>1.87</v>
      </c>
    </row>
    <row r="4875" spans="1:4" ht="9" customHeight="1">
      <c r="A4875" s="305" t="s">
        <v>18655</v>
      </c>
      <c r="B4875" s="306" t="s">
        <v>9717</v>
      </c>
      <c r="C4875" s="305" t="s">
        <v>5115</v>
      </c>
      <c r="D4875" s="307">
        <v>5.67</v>
      </c>
    </row>
    <row r="4876" spans="1:4" ht="9" customHeight="1">
      <c r="A4876" s="305" t="s">
        <v>18656</v>
      </c>
      <c r="B4876" s="306" t="s">
        <v>9718</v>
      </c>
      <c r="C4876" s="305" t="s">
        <v>5115</v>
      </c>
      <c r="D4876" s="307">
        <v>4.7699999999999996</v>
      </c>
    </row>
    <row r="4877" spans="1:4" ht="9" customHeight="1">
      <c r="A4877" s="305" t="s">
        <v>18657</v>
      </c>
      <c r="B4877" s="306" t="s">
        <v>9719</v>
      </c>
      <c r="C4877" s="305" t="s">
        <v>5115</v>
      </c>
      <c r="D4877" s="307">
        <v>7.43</v>
      </c>
    </row>
    <row r="4878" spans="1:4" ht="9" customHeight="1">
      <c r="A4878" s="305" t="s">
        <v>18658</v>
      </c>
      <c r="B4878" s="306" t="s">
        <v>9720</v>
      </c>
      <c r="C4878" s="305" t="s">
        <v>5115</v>
      </c>
      <c r="D4878" s="307">
        <v>11.73</v>
      </c>
    </row>
    <row r="4879" spans="1:4" ht="9" customHeight="1">
      <c r="A4879" s="305" t="s">
        <v>18659</v>
      </c>
      <c r="B4879" s="306" t="s">
        <v>9721</v>
      </c>
      <c r="C4879" s="305" t="s">
        <v>5115</v>
      </c>
      <c r="D4879" s="307">
        <v>372.74</v>
      </c>
    </row>
    <row r="4880" spans="1:4" ht="9" customHeight="1">
      <c r="A4880" s="305" t="s">
        <v>18660</v>
      </c>
      <c r="B4880" s="306" t="s">
        <v>9722</v>
      </c>
      <c r="C4880" s="305" t="s">
        <v>5115</v>
      </c>
      <c r="D4880" s="307">
        <v>1191.43</v>
      </c>
    </row>
    <row r="4881" spans="1:4" ht="9" customHeight="1">
      <c r="A4881" s="305" t="s">
        <v>18661</v>
      </c>
      <c r="B4881" s="306" t="s">
        <v>9723</v>
      </c>
      <c r="C4881" s="305" t="s">
        <v>9724</v>
      </c>
      <c r="D4881" s="307">
        <v>669.58</v>
      </c>
    </row>
    <row r="4882" spans="1:4" ht="9" customHeight="1">
      <c r="A4882" s="305" t="s">
        <v>18662</v>
      </c>
      <c r="B4882" s="306" t="s">
        <v>9725</v>
      </c>
      <c r="C4882" s="305" t="s">
        <v>9724</v>
      </c>
      <c r="D4882" s="307">
        <v>1597.72</v>
      </c>
    </row>
    <row r="4883" spans="1:4" ht="9" customHeight="1">
      <c r="A4883" s="305" t="s">
        <v>18663</v>
      </c>
      <c r="B4883" s="306" t="s">
        <v>9726</v>
      </c>
      <c r="C4883" s="305" t="s">
        <v>9724</v>
      </c>
      <c r="D4883" s="307">
        <v>3834.52</v>
      </c>
    </row>
    <row r="4884" spans="1:4" ht="9" customHeight="1">
      <c r="A4884" s="305" t="s">
        <v>18664</v>
      </c>
      <c r="B4884" s="306" t="s">
        <v>18665</v>
      </c>
      <c r="C4884" s="305" t="s">
        <v>9724</v>
      </c>
      <c r="D4884" s="307">
        <v>643.61</v>
      </c>
    </row>
    <row r="4885" spans="1:4" ht="9" customHeight="1">
      <c r="A4885" s="305" t="s">
        <v>18666</v>
      </c>
      <c r="B4885" s="306" t="s">
        <v>18667</v>
      </c>
      <c r="C4885" s="305" t="s">
        <v>9724</v>
      </c>
      <c r="D4885" s="307">
        <v>401.44</v>
      </c>
    </row>
    <row r="4886" spans="1:4" ht="9" customHeight="1">
      <c r="A4886" s="305" t="s">
        <v>18668</v>
      </c>
      <c r="B4886" s="306" t="s">
        <v>9727</v>
      </c>
      <c r="C4886" s="305" t="s">
        <v>36</v>
      </c>
      <c r="D4886" s="307">
        <v>2</v>
      </c>
    </row>
    <row r="4887" spans="1:4" ht="9" customHeight="1">
      <c r="A4887" s="305" t="s">
        <v>18669</v>
      </c>
      <c r="B4887" s="306" t="s">
        <v>9728</v>
      </c>
      <c r="C4887" s="305" t="s">
        <v>151</v>
      </c>
      <c r="D4887" s="307">
        <v>69.400000000000006</v>
      </c>
    </row>
    <row r="4888" spans="1:4" ht="9" customHeight="1">
      <c r="A4888" s="305" t="s">
        <v>18670</v>
      </c>
      <c r="B4888" s="306" t="s">
        <v>9729</v>
      </c>
      <c r="C4888" s="305" t="s">
        <v>5115</v>
      </c>
      <c r="D4888" s="307">
        <v>48.87</v>
      </c>
    </row>
    <row r="4889" spans="1:4" ht="9" customHeight="1">
      <c r="A4889" s="305" t="s">
        <v>18671</v>
      </c>
      <c r="B4889" s="306" t="s">
        <v>9730</v>
      </c>
      <c r="C4889" s="305" t="s">
        <v>5115</v>
      </c>
      <c r="D4889" s="307">
        <v>39.03</v>
      </c>
    </row>
    <row r="4890" spans="1:4" ht="9" customHeight="1">
      <c r="A4890" s="305" t="s">
        <v>18672</v>
      </c>
      <c r="B4890" s="306" t="s">
        <v>9731</v>
      </c>
      <c r="C4890" s="305" t="s">
        <v>5115</v>
      </c>
      <c r="D4890" s="307">
        <v>4.88</v>
      </c>
    </row>
    <row r="4891" spans="1:4" ht="18" customHeight="1">
      <c r="A4891" s="305" t="s">
        <v>18673</v>
      </c>
      <c r="B4891" s="306" t="s">
        <v>9732</v>
      </c>
      <c r="C4891" s="305" t="s">
        <v>2352</v>
      </c>
      <c r="D4891" s="307">
        <v>28.71</v>
      </c>
    </row>
    <row r="4892" spans="1:4" ht="9" customHeight="1">
      <c r="A4892" s="305" t="s">
        <v>18674</v>
      </c>
      <c r="B4892" s="306" t="s">
        <v>9733</v>
      </c>
      <c r="C4892" s="305" t="s">
        <v>2352</v>
      </c>
      <c r="D4892" s="307">
        <v>27.91</v>
      </c>
    </row>
    <row r="4893" spans="1:4" ht="18" customHeight="1">
      <c r="A4893" s="305" t="s">
        <v>18675</v>
      </c>
      <c r="B4893" s="306" t="s">
        <v>9734</v>
      </c>
      <c r="C4893" s="305" t="s">
        <v>2352</v>
      </c>
      <c r="D4893" s="307">
        <v>4934.45</v>
      </c>
    </row>
    <row r="4894" spans="1:4" ht="9" customHeight="1">
      <c r="A4894" s="305" t="s">
        <v>18676</v>
      </c>
      <c r="B4894" s="306" t="s">
        <v>9735</v>
      </c>
      <c r="C4894" s="305" t="s">
        <v>2352</v>
      </c>
      <c r="D4894" s="307">
        <v>4795.24</v>
      </c>
    </row>
    <row r="4895" spans="1:4" ht="18" customHeight="1">
      <c r="A4895" s="305" t="s">
        <v>18677</v>
      </c>
      <c r="B4895" s="306" t="s">
        <v>9736</v>
      </c>
      <c r="C4895" s="305" t="s">
        <v>5115</v>
      </c>
      <c r="D4895" s="307">
        <v>381.21</v>
      </c>
    </row>
    <row r="4896" spans="1:4" ht="9" customHeight="1">
      <c r="A4896" s="305" t="s">
        <v>18678</v>
      </c>
      <c r="B4896" s="306" t="s">
        <v>9737</v>
      </c>
      <c r="C4896" s="305" t="s">
        <v>5115</v>
      </c>
      <c r="D4896" s="307">
        <v>330.96</v>
      </c>
    </row>
    <row r="4897" spans="1:4" ht="9" customHeight="1">
      <c r="A4897" s="305" t="s">
        <v>18679</v>
      </c>
      <c r="B4897" s="306" t="s">
        <v>9738</v>
      </c>
      <c r="C4897" s="305" t="s">
        <v>2352</v>
      </c>
      <c r="D4897" s="307">
        <v>520.32000000000005</v>
      </c>
    </row>
    <row r="4898" spans="1:4" ht="9" customHeight="1">
      <c r="A4898" s="305" t="s">
        <v>18680</v>
      </c>
      <c r="B4898" s="306" t="s">
        <v>9739</v>
      </c>
      <c r="C4898" s="305" t="s">
        <v>3704</v>
      </c>
      <c r="D4898" s="307">
        <v>9.2799999999999994</v>
      </c>
    </row>
    <row r="4899" spans="1:4" ht="9" customHeight="1">
      <c r="A4899" s="305" t="s">
        <v>18681</v>
      </c>
      <c r="B4899" s="306" t="s">
        <v>9740</v>
      </c>
      <c r="C4899" s="305" t="s">
        <v>36</v>
      </c>
      <c r="D4899" s="307">
        <v>179.38</v>
      </c>
    </row>
    <row r="4900" spans="1:4" ht="9" customHeight="1">
      <c r="A4900" s="305" t="s">
        <v>18682</v>
      </c>
      <c r="B4900" s="306" t="s">
        <v>9741</v>
      </c>
      <c r="C4900" s="305" t="s">
        <v>5115</v>
      </c>
      <c r="D4900" s="307">
        <v>30.91</v>
      </c>
    </row>
    <row r="4901" spans="1:4" ht="9" customHeight="1">
      <c r="A4901" s="305" t="s">
        <v>18683</v>
      </c>
      <c r="B4901" s="306" t="s">
        <v>9742</v>
      </c>
      <c r="C4901" s="305" t="s">
        <v>9743</v>
      </c>
      <c r="D4901" s="307">
        <v>1.1399999999999999</v>
      </c>
    </row>
    <row r="4902" spans="1:4" ht="9" customHeight="1">
      <c r="A4902" s="305" t="s">
        <v>18684</v>
      </c>
      <c r="B4902" s="306" t="s">
        <v>9744</v>
      </c>
      <c r="C4902" s="305" t="s">
        <v>2352</v>
      </c>
      <c r="D4902" s="307">
        <v>18.39</v>
      </c>
    </row>
    <row r="4903" spans="1:4" ht="9" customHeight="1">
      <c r="A4903" s="305" t="s">
        <v>18685</v>
      </c>
      <c r="B4903" s="306" t="s">
        <v>9745</v>
      </c>
      <c r="C4903" s="305" t="s">
        <v>2352</v>
      </c>
      <c r="D4903" s="307">
        <v>17.010000000000002</v>
      </c>
    </row>
    <row r="4904" spans="1:4" ht="9" customHeight="1">
      <c r="A4904" s="305" t="s">
        <v>18686</v>
      </c>
      <c r="B4904" s="306" t="s">
        <v>9746</v>
      </c>
      <c r="C4904" s="305" t="s">
        <v>2352</v>
      </c>
      <c r="D4904" s="307">
        <v>306.74</v>
      </c>
    </row>
    <row r="4905" spans="1:4" ht="9" customHeight="1">
      <c r="A4905" s="305" t="s">
        <v>18687</v>
      </c>
      <c r="B4905" s="306" t="s">
        <v>9747</v>
      </c>
      <c r="C4905" s="305" t="s">
        <v>9743</v>
      </c>
      <c r="D4905" s="307">
        <v>3.56</v>
      </c>
    </row>
    <row r="4906" spans="1:4" ht="9" customHeight="1">
      <c r="A4906" s="305" t="s">
        <v>18688</v>
      </c>
      <c r="B4906" s="306" t="s">
        <v>9748</v>
      </c>
      <c r="C4906" s="305" t="s">
        <v>36</v>
      </c>
      <c r="D4906" s="307">
        <v>265.67</v>
      </c>
    </row>
    <row r="4907" spans="1:4" ht="9" customHeight="1">
      <c r="A4907" s="305" t="s">
        <v>18689</v>
      </c>
      <c r="B4907" s="306" t="s">
        <v>9749</v>
      </c>
      <c r="C4907" s="305" t="s">
        <v>9750</v>
      </c>
      <c r="D4907" s="307">
        <v>3.13</v>
      </c>
    </row>
    <row r="4908" spans="1:4" ht="9" customHeight="1">
      <c r="A4908" s="305" t="s">
        <v>18690</v>
      </c>
      <c r="B4908" s="306" t="s">
        <v>9751</v>
      </c>
      <c r="C4908" s="305" t="s">
        <v>2352</v>
      </c>
      <c r="D4908" s="307">
        <v>474.15</v>
      </c>
    </row>
    <row r="4909" spans="1:4" ht="9" customHeight="1">
      <c r="A4909" s="305" t="s">
        <v>18691</v>
      </c>
      <c r="B4909" s="306" t="s">
        <v>9752</v>
      </c>
      <c r="C4909" s="305" t="s">
        <v>9743</v>
      </c>
      <c r="D4909" s="307">
        <v>5.0199999999999996</v>
      </c>
    </row>
    <row r="4910" spans="1:4" ht="9" customHeight="1">
      <c r="A4910" s="305" t="s">
        <v>18692</v>
      </c>
      <c r="B4910" s="306" t="s">
        <v>9753</v>
      </c>
      <c r="C4910" s="305" t="s">
        <v>2352</v>
      </c>
      <c r="D4910" s="307">
        <v>670.11</v>
      </c>
    </row>
    <row r="4911" spans="1:4" ht="9" customHeight="1">
      <c r="A4911" s="305" t="s">
        <v>18693</v>
      </c>
      <c r="B4911" s="306" t="s">
        <v>9754</v>
      </c>
      <c r="C4911" s="305" t="s">
        <v>9743</v>
      </c>
      <c r="D4911" s="307">
        <v>6.95</v>
      </c>
    </row>
    <row r="4912" spans="1:4" ht="9" customHeight="1">
      <c r="A4912" s="305" t="s">
        <v>18694</v>
      </c>
      <c r="B4912" s="306" t="s">
        <v>9755</v>
      </c>
      <c r="C4912" s="305" t="s">
        <v>9750</v>
      </c>
      <c r="D4912" s="307">
        <v>1.1599999999999999</v>
      </c>
    </row>
    <row r="4913" spans="1:4" ht="9" customHeight="1">
      <c r="A4913" s="305" t="s">
        <v>18695</v>
      </c>
      <c r="B4913" s="306" t="s">
        <v>9756</v>
      </c>
      <c r="C4913" s="305" t="s">
        <v>9743</v>
      </c>
      <c r="D4913" s="307">
        <v>10.76</v>
      </c>
    </row>
    <row r="4914" spans="1:4" ht="9" customHeight="1">
      <c r="A4914" s="305" t="s">
        <v>18696</v>
      </c>
      <c r="B4914" s="306" t="s">
        <v>9757</v>
      </c>
      <c r="C4914" s="305" t="s">
        <v>9743</v>
      </c>
      <c r="D4914" s="307">
        <v>6.82</v>
      </c>
    </row>
    <row r="4915" spans="1:4" ht="9" customHeight="1">
      <c r="A4915" s="305" t="s">
        <v>18697</v>
      </c>
      <c r="B4915" s="306" t="s">
        <v>9758</v>
      </c>
      <c r="C4915" s="305" t="s">
        <v>2352</v>
      </c>
      <c r="D4915" s="307">
        <v>244.26</v>
      </c>
    </row>
    <row r="4916" spans="1:4" ht="18" customHeight="1">
      <c r="A4916" s="305" t="s">
        <v>18698</v>
      </c>
      <c r="B4916" s="306" t="s">
        <v>9759</v>
      </c>
      <c r="C4916" s="305" t="s">
        <v>9743</v>
      </c>
      <c r="D4916" s="307">
        <v>0.79</v>
      </c>
    </row>
    <row r="4917" spans="1:4" ht="9" customHeight="1">
      <c r="A4917" s="305" t="s">
        <v>18699</v>
      </c>
      <c r="B4917" s="306" t="s">
        <v>9760</v>
      </c>
      <c r="C4917" s="305" t="s">
        <v>9743</v>
      </c>
      <c r="D4917" s="307">
        <v>1.82</v>
      </c>
    </row>
    <row r="4918" spans="1:4" ht="9" customHeight="1">
      <c r="A4918" s="305" t="s">
        <v>18700</v>
      </c>
      <c r="B4918" s="306" t="s">
        <v>9761</v>
      </c>
      <c r="C4918" s="305" t="s">
        <v>9743</v>
      </c>
      <c r="D4918" s="307">
        <v>4.66</v>
      </c>
    </row>
    <row r="4919" spans="1:4" ht="9" customHeight="1">
      <c r="A4919" s="305" t="s">
        <v>18701</v>
      </c>
      <c r="B4919" s="306" t="s">
        <v>9762</v>
      </c>
      <c r="C4919" s="305" t="s">
        <v>2352</v>
      </c>
      <c r="D4919" s="307">
        <v>197.75</v>
      </c>
    </row>
    <row r="4920" spans="1:4" ht="9" customHeight="1">
      <c r="A4920" s="305" t="s">
        <v>18702</v>
      </c>
      <c r="B4920" s="306" t="s">
        <v>9763</v>
      </c>
      <c r="C4920" s="305" t="s">
        <v>9743</v>
      </c>
      <c r="D4920" s="307">
        <v>0.73</v>
      </c>
    </row>
    <row r="4921" spans="1:4" ht="9" customHeight="1">
      <c r="A4921" s="305" t="s">
        <v>18703</v>
      </c>
      <c r="B4921" s="306" t="s">
        <v>9764</v>
      </c>
      <c r="C4921" s="305" t="s">
        <v>3704</v>
      </c>
      <c r="D4921" s="307">
        <v>259.89999999999998</v>
      </c>
    </row>
    <row r="4922" spans="1:4" ht="9" customHeight="1">
      <c r="A4922" s="305" t="s">
        <v>18704</v>
      </c>
      <c r="B4922" s="306" t="s">
        <v>9765</v>
      </c>
      <c r="C4922" s="305" t="s">
        <v>9766</v>
      </c>
      <c r="D4922" s="307">
        <v>6.41</v>
      </c>
    </row>
    <row r="4923" spans="1:4" ht="18" customHeight="1">
      <c r="A4923" s="305" t="s">
        <v>18705</v>
      </c>
      <c r="B4923" s="306" t="s">
        <v>9767</v>
      </c>
      <c r="C4923" s="305" t="s">
        <v>3704</v>
      </c>
      <c r="D4923" s="307">
        <v>45.74</v>
      </c>
    </row>
    <row r="4924" spans="1:4" ht="9" customHeight="1">
      <c r="A4924" s="305" t="s">
        <v>18706</v>
      </c>
      <c r="B4924" s="306" t="s">
        <v>9768</v>
      </c>
      <c r="C4924" s="305" t="s">
        <v>9766</v>
      </c>
      <c r="D4924" s="307">
        <v>0.75</v>
      </c>
    </row>
    <row r="4925" spans="1:4" ht="9" customHeight="1">
      <c r="A4925" s="305" t="s">
        <v>18707</v>
      </c>
      <c r="B4925" s="306" t="s">
        <v>9769</v>
      </c>
      <c r="C4925" s="305" t="s">
        <v>3704</v>
      </c>
      <c r="D4925" s="307">
        <v>71.27</v>
      </c>
    </row>
    <row r="4926" spans="1:4" ht="9" customHeight="1">
      <c r="A4926" s="305" t="s">
        <v>18708</v>
      </c>
      <c r="B4926" s="306" t="s">
        <v>9770</v>
      </c>
      <c r="C4926" s="305" t="s">
        <v>9766</v>
      </c>
      <c r="D4926" s="307">
        <v>0.82</v>
      </c>
    </row>
    <row r="4927" spans="1:4" ht="9" customHeight="1">
      <c r="A4927" s="305" t="s">
        <v>18709</v>
      </c>
      <c r="B4927" s="306" t="s">
        <v>9771</v>
      </c>
      <c r="C4927" s="305" t="s">
        <v>2352</v>
      </c>
      <c r="D4927" s="307">
        <v>15.67</v>
      </c>
    </row>
    <row r="4928" spans="1:4" ht="9" customHeight="1">
      <c r="A4928" s="305" t="s">
        <v>18710</v>
      </c>
      <c r="B4928" s="306" t="s">
        <v>9772</v>
      </c>
      <c r="C4928" s="305" t="s">
        <v>2352</v>
      </c>
      <c r="D4928" s="307">
        <v>14.87</v>
      </c>
    </row>
    <row r="4929" spans="1:4" ht="9" customHeight="1">
      <c r="A4929" s="305" t="s">
        <v>18711</v>
      </c>
      <c r="B4929" s="306" t="s">
        <v>9773</v>
      </c>
      <c r="C4929" s="305" t="s">
        <v>36</v>
      </c>
      <c r="D4929" s="307">
        <v>0.11</v>
      </c>
    </row>
    <row r="4930" spans="1:4" ht="9" customHeight="1">
      <c r="A4930" s="305" t="s">
        <v>18712</v>
      </c>
      <c r="B4930" s="306" t="s">
        <v>9774</v>
      </c>
      <c r="C4930" s="305" t="s">
        <v>3704</v>
      </c>
      <c r="D4930" s="307">
        <v>293.77</v>
      </c>
    </row>
    <row r="4931" spans="1:4" ht="18" customHeight="1">
      <c r="A4931" s="305" t="s">
        <v>18713</v>
      </c>
      <c r="B4931" s="306" t="s">
        <v>9775</v>
      </c>
      <c r="C4931" s="305" t="s">
        <v>9743</v>
      </c>
      <c r="D4931" s="307">
        <v>1.03</v>
      </c>
    </row>
    <row r="4932" spans="1:4" ht="9" customHeight="1">
      <c r="A4932" s="305" t="s">
        <v>18714</v>
      </c>
      <c r="B4932" s="306" t="s">
        <v>9776</v>
      </c>
      <c r="C4932" s="305" t="s">
        <v>3704</v>
      </c>
      <c r="D4932" s="307">
        <v>27.81</v>
      </c>
    </row>
    <row r="4933" spans="1:4" ht="9" customHeight="1">
      <c r="A4933" s="305" t="s">
        <v>18715</v>
      </c>
      <c r="B4933" s="306" t="s">
        <v>9777</v>
      </c>
      <c r="C4933" s="305" t="s">
        <v>3704</v>
      </c>
      <c r="D4933" s="307">
        <v>39.21</v>
      </c>
    </row>
    <row r="4934" spans="1:4" ht="9" customHeight="1">
      <c r="A4934" s="305" t="s">
        <v>18716</v>
      </c>
      <c r="B4934" s="306" t="s">
        <v>9778</v>
      </c>
      <c r="C4934" s="305" t="s">
        <v>3704</v>
      </c>
      <c r="D4934" s="307">
        <v>12.73</v>
      </c>
    </row>
    <row r="4935" spans="1:4" ht="18" customHeight="1">
      <c r="A4935" s="305" t="s">
        <v>18717</v>
      </c>
      <c r="B4935" s="306" t="s">
        <v>9779</v>
      </c>
      <c r="C4935" s="305" t="s">
        <v>3704</v>
      </c>
      <c r="D4935" s="307">
        <v>15.24</v>
      </c>
    </row>
    <row r="4936" spans="1:4" ht="9" customHeight="1">
      <c r="A4936" s="305" t="s">
        <v>18718</v>
      </c>
      <c r="B4936" s="306" t="s">
        <v>9780</v>
      </c>
      <c r="C4936" s="305" t="s">
        <v>3704</v>
      </c>
      <c r="D4936" s="307">
        <v>17.78</v>
      </c>
    </row>
    <row r="4937" spans="1:4" ht="18" customHeight="1">
      <c r="A4937" s="305" t="s">
        <v>18719</v>
      </c>
      <c r="B4937" s="306" t="s">
        <v>9781</v>
      </c>
      <c r="C4937" s="305" t="s">
        <v>8010</v>
      </c>
      <c r="D4937" s="307">
        <v>18.73</v>
      </c>
    </row>
    <row r="4938" spans="1:4" ht="9" customHeight="1">
      <c r="A4938" s="305" t="s">
        <v>18720</v>
      </c>
      <c r="B4938" s="306" t="s">
        <v>9782</v>
      </c>
      <c r="C4938" s="305" t="s">
        <v>8010</v>
      </c>
      <c r="D4938" s="307">
        <v>5.38</v>
      </c>
    </row>
    <row r="4939" spans="1:4" ht="18" customHeight="1">
      <c r="A4939" s="305" t="s">
        <v>18721</v>
      </c>
      <c r="B4939" s="306" t="s">
        <v>9783</v>
      </c>
      <c r="C4939" s="305" t="s">
        <v>8010</v>
      </c>
      <c r="D4939" s="307">
        <v>62.6</v>
      </c>
    </row>
    <row r="4940" spans="1:4" ht="9" customHeight="1">
      <c r="A4940" s="305" t="s">
        <v>18722</v>
      </c>
      <c r="B4940" s="306" t="s">
        <v>9784</v>
      </c>
      <c r="C4940" s="305" t="s">
        <v>8010</v>
      </c>
      <c r="D4940" s="307">
        <v>23.85</v>
      </c>
    </row>
    <row r="4941" spans="1:4" ht="18" customHeight="1">
      <c r="A4941" s="305" t="s">
        <v>18723</v>
      </c>
      <c r="B4941" s="306" t="s">
        <v>9785</v>
      </c>
      <c r="C4941" s="305" t="s">
        <v>3704</v>
      </c>
      <c r="D4941" s="307">
        <v>150.05000000000001</v>
      </c>
    </row>
    <row r="4942" spans="1:4" ht="18" customHeight="1">
      <c r="A4942" s="305" t="s">
        <v>18724</v>
      </c>
      <c r="B4942" s="306" t="s">
        <v>9786</v>
      </c>
      <c r="C4942" s="305" t="s">
        <v>3704</v>
      </c>
      <c r="D4942" s="307">
        <v>271.14</v>
      </c>
    </row>
    <row r="4943" spans="1:4" ht="18" customHeight="1">
      <c r="A4943" s="305" t="s">
        <v>18725</v>
      </c>
      <c r="B4943" s="306" t="s">
        <v>9787</v>
      </c>
      <c r="C4943" s="305" t="s">
        <v>3704</v>
      </c>
      <c r="D4943" s="307">
        <v>150.05000000000001</v>
      </c>
    </row>
    <row r="4944" spans="1:4" ht="18" customHeight="1">
      <c r="A4944" s="305" t="s">
        <v>18726</v>
      </c>
      <c r="B4944" s="306" t="s">
        <v>9788</v>
      </c>
      <c r="C4944" s="305" t="s">
        <v>3704</v>
      </c>
      <c r="D4944" s="307">
        <v>282</v>
      </c>
    </row>
    <row r="4945" spans="1:4" ht="9" customHeight="1">
      <c r="A4945" s="305" t="s">
        <v>18727</v>
      </c>
      <c r="B4945" s="306" t="s">
        <v>9789</v>
      </c>
      <c r="C4945" s="305" t="s">
        <v>3704</v>
      </c>
      <c r="D4945" s="307">
        <v>64.27</v>
      </c>
    </row>
    <row r="4946" spans="1:4" ht="18" customHeight="1">
      <c r="A4946" s="305" t="s">
        <v>18728</v>
      </c>
      <c r="B4946" s="306" t="s">
        <v>9790</v>
      </c>
      <c r="C4946" s="305" t="s">
        <v>3704</v>
      </c>
      <c r="D4946" s="307">
        <v>127.88</v>
      </c>
    </row>
    <row r="4947" spans="1:4" ht="18" customHeight="1">
      <c r="A4947" s="305" t="s">
        <v>18729</v>
      </c>
      <c r="B4947" s="306" t="s">
        <v>9791</v>
      </c>
      <c r="C4947" s="305" t="s">
        <v>3704</v>
      </c>
      <c r="D4947" s="307">
        <v>152.76</v>
      </c>
    </row>
    <row r="4948" spans="1:4" ht="18" customHeight="1">
      <c r="A4948" s="305" t="s">
        <v>18730</v>
      </c>
      <c r="B4948" s="306" t="s">
        <v>9792</v>
      </c>
      <c r="C4948" s="305" t="s">
        <v>3704</v>
      </c>
      <c r="D4948" s="307">
        <v>137.37</v>
      </c>
    </row>
    <row r="4949" spans="1:4" ht="9" customHeight="1">
      <c r="A4949" s="305" t="s">
        <v>18731</v>
      </c>
      <c r="B4949" s="306" t="s">
        <v>9793</v>
      </c>
      <c r="C4949" s="305" t="s">
        <v>3704</v>
      </c>
      <c r="D4949" s="307">
        <v>89.61</v>
      </c>
    </row>
    <row r="4950" spans="1:4" ht="9" customHeight="1">
      <c r="A4950" s="305" t="s">
        <v>18732</v>
      </c>
      <c r="B4950" s="306" t="s">
        <v>9794</v>
      </c>
      <c r="C4950" s="305" t="s">
        <v>3704</v>
      </c>
      <c r="D4950" s="307">
        <v>77.02</v>
      </c>
    </row>
    <row r="4951" spans="1:4" ht="9" customHeight="1">
      <c r="A4951" s="305" t="s">
        <v>18733</v>
      </c>
      <c r="B4951" s="306" t="s">
        <v>9795</v>
      </c>
      <c r="C4951" s="305" t="s">
        <v>3704</v>
      </c>
      <c r="D4951" s="307">
        <v>75.7</v>
      </c>
    </row>
    <row r="4952" spans="1:4" ht="18" customHeight="1">
      <c r="A4952" s="305" t="s">
        <v>18734</v>
      </c>
      <c r="B4952" s="306" t="s">
        <v>9796</v>
      </c>
      <c r="C4952" s="305" t="s">
        <v>3704</v>
      </c>
      <c r="D4952" s="307">
        <v>44.2</v>
      </c>
    </row>
    <row r="4953" spans="1:4" ht="9" customHeight="1">
      <c r="A4953" s="305" t="s">
        <v>18735</v>
      </c>
      <c r="B4953" s="306" t="s">
        <v>9797</v>
      </c>
      <c r="C4953" s="305" t="s">
        <v>3704</v>
      </c>
      <c r="D4953" s="307">
        <v>28.05</v>
      </c>
    </row>
    <row r="4954" spans="1:4" ht="18" customHeight="1">
      <c r="A4954" s="305" t="s">
        <v>18736</v>
      </c>
      <c r="B4954" s="306" t="s">
        <v>9798</v>
      </c>
      <c r="C4954" s="305" t="s">
        <v>3704</v>
      </c>
      <c r="D4954" s="307">
        <v>39.5</v>
      </c>
    </row>
    <row r="4955" spans="1:4" ht="9" customHeight="1">
      <c r="A4955" s="305" t="s">
        <v>18737</v>
      </c>
      <c r="B4955" s="306" t="s">
        <v>9799</v>
      </c>
      <c r="C4955" s="305" t="s">
        <v>3704</v>
      </c>
      <c r="D4955" s="307">
        <v>12.96</v>
      </c>
    </row>
    <row r="4956" spans="1:4" ht="18" customHeight="1">
      <c r="A4956" s="305" t="s">
        <v>18738</v>
      </c>
      <c r="B4956" s="306" t="s">
        <v>9800</v>
      </c>
      <c r="C4956" s="305" t="s">
        <v>3704</v>
      </c>
      <c r="D4956" s="307">
        <v>15.48</v>
      </c>
    </row>
    <row r="4957" spans="1:4" ht="9" customHeight="1">
      <c r="A4957" s="305" t="s">
        <v>18739</v>
      </c>
      <c r="B4957" s="306" t="s">
        <v>9801</v>
      </c>
      <c r="C4957" s="305" t="s">
        <v>3704</v>
      </c>
      <c r="D4957" s="307">
        <v>18.05</v>
      </c>
    </row>
    <row r="4958" spans="1:4" ht="9" customHeight="1">
      <c r="A4958" s="305" t="s">
        <v>18740</v>
      </c>
      <c r="B4958" s="306" t="s">
        <v>9802</v>
      </c>
      <c r="C4958" s="305" t="s">
        <v>3704</v>
      </c>
      <c r="D4958" s="307">
        <v>53.84</v>
      </c>
    </row>
    <row r="4959" spans="1:4" ht="9" customHeight="1">
      <c r="A4959" s="305" t="s">
        <v>18741</v>
      </c>
      <c r="B4959" s="306" t="s">
        <v>9803</v>
      </c>
      <c r="C4959" s="305" t="s">
        <v>3704</v>
      </c>
      <c r="D4959" s="307">
        <v>87.45</v>
      </c>
    </row>
    <row r="4960" spans="1:4" ht="9" customHeight="1">
      <c r="A4960" s="305" t="s">
        <v>18742</v>
      </c>
      <c r="B4960" s="306" t="s">
        <v>9804</v>
      </c>
      <c r="C4960" s="305" t="s">
        <v>3704</v>
      </c>
      <c r="D4960" s="307">
        <v>41.31</v>
      </c>
    </row>
    <row r="4961" spans="1:4" ht="18" customHeight="1">
      <c r="A4961" s="305" t="s">
        <v>18743</v>
      </c>
      <c r="B4961" s="306" t="s">
        <v>9805</v>
      </c>
      <c r="C4961" s="305" t="s">
        <v>3704</v>
      </c>
      <c r="D4961" s="307">
        <v>52.25</v>
      </c>
    </row>
    <row r="4962" spans="1:4" ht="9" customHeight="1">
      <c r="A4962" s="305" t="s">
        <v>18744</v>
      </c>
      <c r="B4962" s="306" t="s">
        <v>9806</v>
      </c>
      <c r="C4962" s="305" t="s">
        <v>3704</v>
      </c>
      <c r="D4962" s="307">
        <v>26.42</v>
      </c>
    </row>
    <row r="4963" spans="1:4" ht="9" customHeight="1">
      <c r="A4963" s="305" t="s">
        <v>18745</v>
      </c>
      <c r="B4963" s="306" t="s">
        <v>9807</v>
      </c>
      <c r="C4963" s="305" t="s">
        <v>3704</v>
      </c>
      <c r="D4963" s="307">
        <v>28.75</v>
      </c>
    </row>
    <row r="4964" spans="1:4" ht="9" customHeight="1">
      <c r="A4964" s="305" t="s">
        <v>18746</v>
      </c>
      <c r="B4964" s="306" t="s">
        <v>9808</v>
      </c>
      <c r="C4964" s="305" t="s">
        <v>3704</v>
      </c>
      <c r="D4964" s="307">
        <v>31.08</v>
      </c>
    </row>
    <row r="4965" spans="1:4" ht="9" customHeight="1">
      <c r="A4965" s="305" t="s">
        <v>18747</v>
      </c>
      <c r="B4965" s="306" t="s">
        <v>9809</v>
      </c>
      <c r="C4965" s="305" t="s">
        <v>3704</v>
      </c>
      <c r="D4965" s="307">
        <v>14.78</v>
      </c>
    </row>
    <row r="4966" spans="1:4" ht="9" customHeight="1">
      <c r="A4966" s="305" t="s">
        <v>18748</v>
      </c>
      <c r="B4966" s="306" t="s">
        <v>9810</v>
      </c>
      <c r="C4966" s="305" t="s">
        <v>2352</v>
      </c>
      <c r="D4966" s="307">
        <v>220.87</v>
      </c>
    </row>
    <row r="4967" spans="1:4" ht="9" customHeight="1">
      <c r="A4967" s="305" t="s">
        <v>18749</v>
      </c>
      <c r="B4967" s="306" t="s">
        <v>9811</v>
      </c>
      <c r="C4967" s="305" t="s">
        <v>2352</v>
      </c>
      <c r="D4967" s="307">
        <v>374.65</v>
      </c>
    </row>
    <row r="4968" spans="1:4" ht="9" customHeight="1">
      <c r="A4968" s="305" t="s">
        <v>18750</v>
      </c>
      <c r="B4968" s="306" t="s">
        <v>9812</v>
      </c>
      <c r="C4968" s="305" t="s">
        <v>2352</v>
      </c>
      <c r="D4968" s="307">
        <v>523.01</v>
      </c>
    </row>
    <row r="4969" spans="1:4" ht="9" customHeight="1">
      <c r="A4969" s="305" t="s">
        <v>18751</v>
      </c>
      <c r="B4969" s="306" t="s">
        <v>9813</v>
      </c>
      <c r="C4969" s="305" t="s">
        <v>2352</v>
      </c>
      <c r="D4969" s="307">
        <v>964.37</v>
      </c>
    </row>
    <row r="4970" spans="1:4" ht="9" customHeight="1">
      <c r="A4970" s="305" t="s">
        <v>18752</v>
      </c>
      <c r="B4970" s="306" t="s">
        <v>9814</v>
      </c>
      <c r="C4970" s="305" t="s">
        <v>2352</v>
      </c>
      <c r="D4970" s="307">
        <v>201.36</v>
      </c>
    </row>
    <row r="4971" spans="1:4" ht="9" customHeight="1">
      <c r="A4971" s="305" t="s">
        <v>18753</v>
      </c>
      <c r="B4971" s="306" t="s">
        <v>9815</v>
      </c>
      <c r="C4971" s="305" t="s">
        <v>2352</v>
      </c>
      <c r="D4971" s="307">
        <v>337.48</v>
      </c>
    </row>
    <row r="4972" spans="1:4" ht="9" customHeight="1">
      <c r="A4972" s="305" t="s">
        <v>18754</v>
      </c>
      <c r="B4972" s="306" t="s">
        <v>9816</v>
      </c>
      <c r="C4972" s="305" t="s">
        <v>2352</v>
      </c>
      <c r="D4972" s="307">
        <v>468.81</v>
      </c>
    </row>
    <row r="4973" spans="1:4" ht="9" customHeight="1">
      <c r="A4973" s="305" t="s">
        <v>18755</v>
      </c>
      <c r="B4973" s="306" t="s">
        <v>9817</v>
      </c>
      <c r="C4973" s="305" t="s">
        <v>2352</v>
      </c>
      <c r="D4973" s="307">
        <v>886.32</v>
      </c>
    </row>
    <row r="4974" spans="1:4" ht="9" customHeight="1">
      <c r="A4974" s="305" t="s">
        <v>18756</v>
      </c>
      <c r="B4974" s="306" t="s">
        <v>9818</v>
      </c>
      <c r="C4974" s="305" t="s">
        <v>9743</v>
      </c>
      <c r="D4974" s="307">
        <v>3.96</v>
      </c>
    </row>
    <row r="4975" spans="1:4" ht="9" customHeight="1">
      <c r="A4975" s="305" t="s">
        <v>18757</v>
      </c>
      <c r="B4975" s="306" t="s">
        <v>9819</v>
      </c>
      <c r="C4975" s="305" t="s">
        <v>2352</v>
      </c>
      <c r="D4975" s="307">
        <v>300.92</v>
      </c>
    </row>
    <row r="4976" spans="1:4" ht="9" customHeight="1">
      <c r="A4976" s="305" t="s">
        <v>18758</v>
      </c>
      <c r="B4976" s="306" t="s">
        <v>9820</v>
      </c>
      <c r="C4976" s="305" t="s">
        <v>2352</v>
      </c>
      <c r="D4976" s="307">
        <v>390.76</v>
      </c>
    </row>
    <row r="4977" spans="1:4" ht="9" customHeight="1">
      <c r="A4977" s="305" t="s">
        <v>18759</v>
      </c>
      <c r="B4977" s="306" t="s">
        <v>9821</v>
      </c>
      <c r="C4977" s="305" t="s">
        <v>2352</v>
      </c>
      <c r="D4977" s="307">
        <v>268.39999999999998</v>
      </c>
    </row>
    <row r="4978" spans="1:4" ht="9" customHeight="1">
      <c r="A4978" s="305" t="s">
        <v>18760</v>
      </c>
      <c r="B4978" s="306" t="s">
        <v>9822</v>
      </c>
      <c r="C4978" s="305" t="s">
        <v>2352</v>
      </c>
      <c r="D4978" s="307">
        <v>350.1</v>
      </c>
    </row>
    <row r="4979" spans="1:4" ht="9" customHeight="1">
      <c r="A4979" s="305" t="s">
        <v>18761</v>
      </c>
      <c r="B4979" s="306" t="s">
        <v>9823</v>
      </c>
      <c r="C4979" s="305" t="s">
        <v>2352</v>
      </c>
      <c r="D4979" s="307">
        <v>220.87</v>
      </c>
    </row>
    <row r="4980" spans="1:4" ht="9" customHeight="1">
      <c r="A4980" s="305" t="s">
        <v>18762</v>
      </c>
      <c r="B4980" s="306" t="s">
        <v>9824</v>
      </c>
      <c r="C4980" s="305" t="s">
        <v>2352</v>
      </c>
      <c r="D4980" s="307">
        <v>374.65</v>
      </c>
    </row>
    <row r="4981" spans="1:4" ht="9" customHeight="1">
      <c r="A4981" s="305" t="s">
        <v>18763</v>
      </c>
      <c r="B4981" s="306" t="s">
        <v>9825</v>
      </c>
      <c r="C4981" s="305" t="s">
        <v>2352</v>
      </c>
      <c r="D4981" s="307">
        <v>523.01</v>
      </c>
    </row>
    <row r="4982" spans="1:4" ht="9" customHeight="1">
      <c r="A4982" s="305" t="s">
        <v>18764</v>
      </c>
      <c r="B4982" s="306" t="s">
        <v>9826</v>
      </c>
      <c r="C4982" s="305" t="s">
        <v>2352</v>
      </c>
      <c r="D4982" s="307">
        <v>964.37</v>
      </c>
    </row>
    <row r="4983" spans="1:4" ht="9" customHeight="1">
      <c r="A4983" s="305" t="s">
        <v>18765</v>
      </c>
      <c r="B4983" s="306" t="s">
        <v>9827</v>
      </c>
      <c r="C4983" s="305" t="s">
        <v>2352</v>
      </c>
      <c r="D4983" s="307">
        <v>220.87</v>
      </c>
    </row>
    <row r="4984" spans="1:4" ht="9" customHeight="1">
      <c r="A4984" s="305" t="s">
        <v>18766</v>
      </c>
      <c r="B4984" s="306" t="s">
        <v>9828</v>
      </c>
      <c r="C4984" s="305" t="s">
        <v>2352</v>
      </c>
      <c r="D4984" s="307">
        <v>374.62</v>
      </c>
    </row>
    <row r="4985" spans="1:4" ht="9" customHeight="1">
      <c r="A4985" s="305" t="s">
        <v>18767</v>
      </c>
      <c r="B4985" s="306" t="s">
        <v>9829</v>
      </c>
      <c r="C4985" s="305" t="s">
        <v>2352</v>
      </c>
      <c r="D4985" s="307">
        <v>522.99</v>
      </c>
    </row>
    <row r="4986" spans="1:4" ht="9" customHeight="1">
      <c r="A4986" s="305" t="s">
        <v>18768</v>
      </c>
      <c r="B4986" s="306" t="s">
        <v>9830</v>
      </c>
      <c r="C4986" s="305" t="s">
        <v>2352</v>
      </c>
      <c r="D4986" s="307">
        <v>964.41</v>
      </c>
    </row>
    <row r="4987" spans="1:4" ht="9" customHeight="1">
      <c r="A4987" s="305" t="s">
        <v>18769</v>
      </c>
      <c r="B4987" s="306" t="s">
        <v>9831</v>
      </c>
      <c r="C4987" s="305" t="s">
        <v>2352</v>
      </c>
      <c r="D4987" s="307">
        <v>153.91</v>
      </c>
    </row>
    <row r="4988" spans="1:4" ht="9" customHeight="1">
      <c r="A4988" s="305" t="s">
        <v>18770</v>
      </c>
      <c r="B4988" s="306" t="s">
        <v>9832</v>
      </c>
      <c r="C4988" s="305" t="s">
        <v>2352</v>
      </c>
      <c r="D4988" s="307">
        <v>239.76</v>
      </c>
    </row>
    <row r="4989" spans="1:4" ht="9" customHeight="1">
      <c r="A4989" s="305" t="s">
        <v>18771</v>
      </c>
      <c r="B4989" s="306" t="s">
        <v>9833</v>
      </c>
      <c r="C4989" s="305" t="s">
        <v>2352</v>
      </c>
      <c r="D4989" s="307">
        <v>334.17</v>
      </c>
    </row>
    <row r="4990" spans="1:4" ht="9" customHeight="1">
      <c r="A4990" s="305" t="s">
        <v>18772</v>
      </c>
      <c r="B4990" s="306" t="s">
        <v>9834</v>
      </c>
      <c r="C4990" s="305" t="s">
        <v>2352</v>
      </c>
      <c r="D4990" s="307">
        <v>558.4</v>
      </c>
    </row>
    <row r="4991" spans="1:4" ht="9" customHeight="1">
      <c r="A4991" s="305" t="s">
        <v>18773</v>
      </c>
      <c r="B4991" s="306" t="s">
        <v>9835</v>
      </c>
      <c r="C4991" s="305" t="s">
        <v>2352</v>
      </c>
      <c r="D4991" s="307">
        <v>201.36</v>
      </c>
    </row>
    <row r="4992" spans="1:4" ht="9" customHeight="1">
      <c r="A4992" s="305" t="s">
        <v>18774</v>
      </c>
      <c r="B4992" s="306" t="s">
        <v>9836</v>
      </c>
      <c r="C4992" s="305" t="s">
        <v>2352</v>
      </c>
      <c r="D4992" s="307">
        <v>337.49</v>
      </c>
    </row>
    <row r="4993" spans="1:4" ht="9" customHeight="1">
      <c r="A4993" s="305" t="s">
        <v>18775</v>
      </c>
      <c r="B4993" s="306" t="s">
        <v>9837</v>
      </c>
      <c r="C4993" s="305" t="s">
        <v>2352</v>
      </c>
      <c r="D4993" s="307">
        <v>468.81</v>
      </c>
    </row>
    <row r="4994" spans="1:4" ht="9" customHeight="1">
      <c r="A4994" s="305" t="s">
        <v>18776</v>
      </c>
      <c r="B4994" s="306" t="s">
        <v>9838</v>
      </c>
      <c r="C4994" s="305" t="s">
        <v>2352</v>
      </c>
      <c r="D4994" s="307">
        <v>886.32</v>
      </c>
    </row>
    <row r="4995" spans="1:4" ht="9" customHeight="1">
      <c r="A4995" s="305" t="s">
        <v>18777</v>
      </c>
      <c r="B4995" s="306" t="s">
        <v>9839</v>
      </c>
      <c r="C4995" s="305" t="s">
        <v>2352</v>
      </c>
      <c r="D4995" s="307">
        <v>201.36</v>
      </c>
    </row>
    <row r="4996" spans="1:4" ht="9" customHeight="1">
      <c r="A4996" s="305" t="s">
        <v>18778</v>
      </c>
      <c r="B4996" s="306" t="s">
        <v>9840</v>
      </c>
      <c r="C4996" s="305" t="s">
        <v>2352</v>
      </c>
      <c r="D4996" s="307">
        <v>337.46</v>
      </c>
    </row>
    <row r="4997" spans="1:4" ht="9" customHeight="1">
      <c r="A4997" s="305" t="s">
        <v>18779</v>
      </c>
      <c r="B4997" s="306" t="s">
        <v>9841</v>
      </c>
      <c r="C4997" s="305" t="s">
        <v>2352</v>
      </c>
      <c r="D4997" s="307">
        <v>468.79</v>
      </c>
    </row>
    <row r="4998" spans="1:4" ht="9" customHeight="1">
      <c r="A4998" s="305" t="s">
        <v>18780</v>
      </c>
      <c r="B4998" s="306" t="s">
        <v>9842</v>
      </c>
      <c r="C4998" s="305" t="s">
        <v>2352</v>
      </c>
      <c r="D4998" s="307">
        <v>886.36</v>
      </c>
    </row>
    <row r="4999" spans="1:4" ht="9" customHeight="1">
      <c r="A4999" s="305" t="s">
        <v>18781</v>
      </c>
      <c r="B4999" s="306" t="s">
        <v>9843</v>
      </c>
      <c r="C4999" s="305" t="s">
        <v>2352</v>
      </c>
      <c r="D4999" s="307">
        <v>142.09</v>
      </c>
    </row>
    <row r="5000" spans="1:4" ht="9" customHeight="1">
      <c r="A5000" s="305" t="s">
        <v>18782</v>
      </c>
      <c r="B5000" s="306" t="s">
        <v>9844</v>
      </c>
      <c r="C5000" s="305" t="s">
        <v>2352</v>
      </c>
      <c r="D5000" s="307">
        <v>218.08</v>
      </c>
    </row>
    <row r="5001" spans="1:4" ht="9" customHeight="1">
      <c r="A5001" s="305" t="s">
        <v>18783</v>
      </c>
      <c r="B5001" s="306" t="s">
        <v>9845</v>
      </c>
      <c r="C5001" s="305" t="s">
        <v>2352</v>
      </c>
      <c r="D5001" s="307">
        <v>301.64999999999998</v>
      </c>
    </row>
    <row r="5002" spans="1:4" ht="9" customHeight="1">
      <c r="A5002" s="305" t="s">
        <v>18784</v>
      </c>
      <c r="B5002" s="306" t="s">
        <v>9846</v>
      </c>
      <c r="C5002" s="305" t="s">
        <v>2352</v>
      </c>
      <c r="D5002" s="307">
        <v>385.24</v>
      </c>
    </row>
    <row r="5003" spans="1:4" ht="9" customHeight="1">
      <c r="A5003" s="305" t="s">
        <v>18785</v>
      </c>
      <c r="B5003" s="306" t="s">
        <v>9847</v>
      </c>
      <c r="C5003" s="305" t="s">
        <v>9743</v>
      </c>
      <c r="D5003" s="307">
        <v>3.72</v>
      </c>
    </row>
    <row r="5004" spans="1:4" ht="18" customHeight="1">
      <c r="A5004" s="305" t="s">
        <v>18786</v>
      </c>
      <c r="B5004" s="306" t="s">
        <v>9848</v>
      </c>
      <c r="C5004" s="305" t="s">
        <v>9743</v>
      </c>
      <c r="D5004" s="307">
        <v>3.77</v>
      </c>
    </row>
    <row r="5005" spans="1:4" ht="9" customHeight="1">
      <c r="A5005" s="305" t="s">
        <v>18787</v>
      </c>
      <c r="B5005" s="306" t="s">
        <v>9849</v>
      </c>
      <c r="C5005" s="305" t="s">
        <v>9743</v>
      </c>
      <c r="D5005" s="307">
        <v>3.33</v>
      </c>
    </row>
    <row r="5006" spans="1:4" ht="9" customHeight="1">
      <c r="A5006" s="305" t="s">
        <v>18788</v>
      </c>
      <c r="B5006" s="306" t="s">
        <v>9850</v>
      </c>
      <c r="C5006" s="305" t="s">
        <v>2352</v>
      </c>
      <c r="D5006" s="307">
        <v>161.13</v>
      </c>
    </row>
    <row r="5007" spans="1:4" ht="9" customHeight="1">
      <c r="A5007" s="305" t="s">
        <v>18789</v>
      </c>
      <c r="B5007" s="306" t="s">
        <v>9851</v>
      </c>
      <c r="C5007" s="305" t="s">
        <v>2352</v>
      </c>
      <c r="D5007" s="307">
        <v>173.38</v>
      </c>
    </row>
    <row r="5008" spans="1:4" ht="9" customHeight="1">
      <c r="A5008" s="305" t="s">
        <v>18790</v>
      </c>
      <c r="B5008" s="306" t="s">
        <v>9852</v>
      </c>
      <c r="C5008" s="305" t="s">
        <v>2352</v>
      </c>
      <c r="D5008" s="307">
        <v>146.5</v>
      </c>
    </row>
    <row r="5009" spans="1:4" ht="9" customHeight="1">
      <c r="A5009" s="305" t="s">
        <v>18791</v>
      </c>
      <c r="B5009" s="306" t="s">
        <v>9853</v>
      </c>
      <c r="C5009" s="305" t="s">
        <v>2352</v>
      </c>
      <c r="D5009" s="307">
        <v>157.12</v>
      </c>
    </row>
    <row r="5010" spans="1:4" ht="9" customHeight="1">
      <c r="A5010" s="305" t="s">
        <v>18792</v>
      </c>
      <c r="B5010" s="306" t="s">
        <v>9854</v>
      </c>
      <c r="C5010" s="305" t="s">
        <v>2352</v>
      </c>
      <c r="D5010" s="307">
        <v>909.72</v>
      </c>
    </row>
    <row r="5011" spans="1:4" ht="9" customHeight="1">
      <c r="A5011" s="305" t="s">
        <v>18793</v>
      </c>
      <c r="B5011" s="306" t="s">
        <v>9855</v>
      </c>
      <c r="C5011" s="305" t="s">
        <v>2352</v>
      </c>
      <c r="D5011" s="307">
        <v>982.58</v>
      </c>
    </row>
    <row r="5012" spans="1:4" ht="9" customHeight="1">
      <c r="A5012" s="305" t="s">
        <v>18794</v>
      </c>
      <c r="B5012" s="306" t="s">
        <v>9856</v>
      </c>
      <c r="C5012" s="305" t="s">
        <v>2352</v>
      </c>
      <c r="D5012" s="307">
        <v>1129.1600000000001</v>
      </c>
    </row>
    <row r="5013" spans="1:4" ht="9" customHeight="1">
      <c r="A5013" s="305" t="s">
        <v>18795</v>
      </c>
      <c r="B5013" s="306" t="s">
        <v>9857</v>
      </c>
      <c r="C5013" s="305" t="s">
        <v>2352</v>
      </c>
      <c r="D5013" s="307">
        <v>1164.74</v>
      </c>
    </row>
    <row r="5014" spans="1:4" ht="9" customHeight="1">
      <c r="A5014" s="305" t="s">
        <v>18796</v>
      </c>
      <c r="B5014" s="306" t="s">
        <v>9858</v>
      </c>
      <c r="C5014" s="305" t="s">
        <v>2352</v>
      </c>
      <c r="D5014" s="307">
        <v>1311.32</v>
      </c>
    </row>
    <row r="5015" spans="1:4" ht="9" customHeight="1">
      <c r="A5015" s="305" t="s">
        <v>18797</v>
      </c>
      <c r="B5015" s="306" t="s">
        <v>9859</v>
      </c>
      <c r="C5015" s="305" t="s">
        <v>2352</v>
      </c>
      <c r="D5015" s="307">
        <v>1951.39</v>
      </c>
    </row>
    <row r="5016" spans="1:4" ht="9" customHeight="1">
      <c r="A5016" s="305" t="s">
        <v>18798</v>
      </c>
      <c r="B5016" s="306" t="s">
        <v>9860</v>
      </c>
      <c r="C5016" s="305" t="s">
        <v>2352</v>
      </c>
      <c r="D5016" s="307">
        <v>2115.33</v>
      </c>
    </row>
    <row r="5017" spans="1:4" ht="9" customHeight="1">
      <c r="A5017" s="305" t="s">
        <v>18799</v>
      </c>
      <c r="B5017" s="306" t="s">
        <v>9861</v>
      </c>
      <c r="C5017" s="305" t="s">
        <v>2352</v>
      </c>
      <c r="D5017" s="307">
        <v>2445.13</v>
      </c>
    </row>
    <row r="5018" spans="1:4" ht="9" customHeight="1">
      <c r="A5018" s="305" t="s">
        <v>18800</v>
      </c>
      <c r="B5018" s="306" t="s">
        <v>9862</v>
      </c>
      <c r="C5018" s="305" t="s">
        <v>2352</v>
      </c>
      <c r="D5018" s="307">
        <v>2525.19</v>
      </c>
    </row>
    <row r="5019" spans="1:4" ht="9" customHeight="1">
      <c r="A5019" s="305" t="s">
        <v>18801</v>
      </c>
      <c r="B5019" s="306" t="s">
        <v>9863</v>
      </c>
      <c r="C5019" s="305" t="s">
        <v>2352</v>
      </c>
      <c r="D5019" s="307">
        <v>2854.99</v>
      </c>
    </row>
    <row r="5020" spans="1:4" ht="9" customHeight="1">
      <c r="A5020" s="305" t="s">
        <v>18802</v>
      </c>
      <c r="B5020" s="306" t="s">
        <v>9864</v>
      </c>
      <c r="C5020" s="305" t="s">
        <v>2352</v>
      </c>
      <c r="D5020" s="307">
        <v>2576.4</v>
      </c>
    </row>
    <row r="5021" spans="1:4" ht="9" customHeight="1">
      <c r="A5021" s="305" t="s">
        <v>18803</v>
      </c>
      <c r="B5021" s="306" t="s">
        <v>9865</v>
      </c>
      <c r="C5021" s="305" t="s">
        <v>2352</v>
      </c>
      <c r="D5021" s="307">
        <v>2794.98</v>
      </c>
    </row>
    <row r="5022" spans="1:4" ht="9" customHeight="1">
      <c r="A5022" s="305" t="s">
        <v>18804</v>
      </c>
      <c r="B5022" s="306" t="s">
        <v>9866</v>
      </c>
      <c r="C5022" s="305" t="s">
        <v>2352</v>
      </c>
      <c r="D5022" s="307">
        <v>3234.72</v>
      </c>
    </row>
    <row r="5023" spans="1:4" ht="9" customHeight="1">
      <c r="A5023" s="305" t="s">
        <v>18805</v>
      </c>
      <c r="B5023" s="306" t="s">
        <v>9867</v>
      </c>
      <c r="C5023" s="305" t="s">
        <v>2352</v>
      </c>
      <c r="D5023" s="307">
        <v>3341.46</v>
      </c>
    </row>
    <row r="5024" spans="1:4" ht="9" customHeight="1">
      <c r="A5024" s="305" t="s">
        <v>18806</v>
      </c>
      <c r="B5024" s="306" t="s">
        <v>9868</v>
      </c>
      <c r="C5024" s="305" t="s">
        <v>2352</v>
      </c>
      <c r="D5024" s="307">
        <v>3781.2</v>
      </c>
    </row>
    <row r="5025" spans="1:4" ht="9" customHeight="1">
      <c r="A5025" s="305" t="s">
        <v>18807</v>
      </c>
      <c r="B5025" s="306" t="s">
        <v>9869</v>
      </c>
      <c r="C5025" s="305" t="s">
        <v>2352</v>
      </c>
      <c r="D5025" s="307">
        <v>3486.11</v>
      </c>
    </row>
    <row r="5026" spans="1:4" ht="9" customHeight="1">
      <c r="A5026" s="305" t="s">
        <v>18808</v>
      </c>
      <c r="B5026" s="306" t="s">
        <v>9870</v>
      </c>
      <c r="C5026" s="305" t="s">
        <v>2352</v>
      </c>
      <c r="D5026" s="307">
        <v>3777.55</v>
      </c>
    </row>
    <row r="5027" spans="1:4" ht="9" customHeight="1">
      <c r="A5027" s="305" t="s">
        <v>18809</v>
      </c>
      <c r="B5027" s="306" t="s">
        <v>9871</v>
      </c>
      <c r="C5027" s="305" t="s">
        <v>2352</v>
      </c>
      <c r="D5027" s="307">
        <v>4363.87</v>
      </c>
    </row>
    <row r="5028" spans="1:4" ht="9" customHeight="1">
      <c r="A5028" s="305" t="s">
        <v>18810</v>
      </c>
      <c r="B5028" s="306" t="s">
        <v>9872</v>
      </c>
      <c r="C5028" s="305" t="s">
        <v>2352</v>
      </c>
      <c r="D5028" s="307">
        <v>4506.1899999999996</v>
      </c>
    </row>
    <row r="5029" spans="1:4" ht="9" customHeight="1">
      <c r="A5029" s="305" t="s">
        <v>18811</v>
      </c>
      <c r="B5029" s="306" t="s">
        <v>9873</v>
      </c>
      <c r="C5029" s="305" t="s">
        <v>2352</v>
      </c>
      <c r="D5029" s="307">
        <v>5092.51</v>
      </c>
    </row>
    <row r="5030" spans="1:4" ht="9" customHeight="1">
      <c r="A5030" s="305" t="s">
        <v>18812</v>
      </c>
      <c r="B5030" s="306" t="s">
        <v>9874</v>
      </c>
      <c r="C5030" s="305" t="s">
        <v>2352</v>
      </c>
      <c r="D5030" s="307">
        <v>5152.79</v>
      </c>
    </row>
    <row r="5031" spans="1:4" ht="9" customHeight="1">
      <c r="A5031" s="305" t="s">
        <v>18813</v>
      </c>
      <c r="B5031" s="306" t="s">
        <v>9875</v>
      </c>
      <c r="C5031" s="305" t="s">
        <v>2352</v>
      </c>
      <c r="D5031" s="307">
        <v>5589.95</v>
      </c>
    </row>
    <row r="5032" spans="1:4" ht="9" customHeight="1">
      <c r="A5032" s="305" t="s">
        <v>18814</v>
      </c>
      <c r="B5032" s="306" t="s">
        <v>9876</v>
      </c>
      <c r="C5032" s="305" t="s">
        <v>2352</v>
      </c>
      <c r="D5032" s="307">
        <v>6469.43</v>
      </c>
    </row>
    <row r="5033" spans="1:4" ht="18" customHeight="1">
      <c r="A5033" s="305" t="s">
        <v>18815</v>
      </c>
      <c r="B5033" s="306" t="s">
        <v>9877</v>
      </c>
      <c r="C5033" s="305" t="s">
        <v>2352</v>
      </c>
      <c r="D5033" s="307">
        <v>6682.91</v>
      </c>
    </row>
    <row r="5034" spans="1:4" ht="18" customHeight="1">
      <c r="A5034" s="305" t="s">
        <v>18816</v>
      </c>
      <c r="B5034" s="306" t="s">
        <v>9878</v>
      </c>
      <c r="C5034" s="305" t="s">
        <v>2352</v>
      </c>
      <c r="D5034" s="307">
        <v>7562.39</v>
      </c>
    </row>
    <row r="5035" spans="1:4" ht="18" customHeight="1">
      <c r="A5035" s="305" t="s">
        <v>18817</v>
      </c>
      <c r="B5035" s="306" t="s">
        <v>9879</v>
      </c>
      <c r="C5035" s="305" t="s">
        <v>3704</v>
      </c>
      <c r="D5035" s="307">
        <v>306.79000000000002</v>
      </c>
    </row>
    <row r="5036" spans="1:4" ht="9" customHeight="1">
      <c r="A5036" s="305" t="s">
        <v>18818</v>
      </c>
      <c r="B5036" s="306" t="s">
        <v>9880</v>
      </c>
      <c r="C5036" s="305" t="s">
        <v>3704</v>
      </c>
      <c r="D5036" s="307">
        <v>467.59</v>
      </c>
    </row>
    <row r="5037" spans="1:4" ht="9" customHeight="1">
      <c r="A5037" s="305" t="s">
        <v>18819</v>
      </c>
      <c r="B5037" s="306" t="s">
        <v>9881</v>
      </c>
      <c r="C5037" s="305" t="s">
        <v>3704</v>
      </c>
      <c r="D5037" s="307">
        <v>343.22</v>
      </c>
    </row>
    <row r="5038" spans="1:4" ht="9" customHeight="1">
      <c r="A5038" s="305" t="s">
        <v>18820</v>
      </c>
      <c r="B5038" s="306" t="s">
        <v>9882</v>
      </c>
      <c r="C5038" s="305" t="s">
        <v>3704</v>
      </c>
      <c r="D5038" s="307">
        <v>504.02</v>
      </c>
    </row>
    <row r="5039" spans="1:4" ht="9" customHeight="1">
      <c r="A5039" s="305" t="s">
        <v>18821</v>
      </c>
      <c r="B5039" s="306" t="s">
        <v>9883</v>
      </c>
      <c r="C5039" s="305" t="s">
        <v>3704</v>
      </c>
      <c r="D5039" s="307">
        <v>434.31</v>
      </c>
    </row>
    <row r="5040" spans="1:4" ht="9" customHeight="1">
      <c r="A5040" s="305" t="s">
        <v>18822</v>
      </c>
      <c r="B5040" s="306" t="s">
        <v>9884</v>
      </c>
      <c r="C5040" s="305" t="s">
        <v>3704</v>
      </c>
      <c r="D5040" s="307">
        <v>595.1</v>
      </c>
    </row>
    <row r="5041" spans="1:4" ht="9" customHeight="1">
      <c r="A5041" s="305" t="s">
        <v>18823</v>
      </c>
      <c r="B5041" s="306" t="s">
        <v>9885</v>
      </c>
      <c r="C5041" s="305" t="s">
        <v>3704</v>
      </c>
      <c r="D5041" s="307">
        <v>255.87</v>
      </c>
    </row>
    <row r="5042" spans="1:4" ht="9" customHeight="1">
      <c r="A5042" s="305" t="s">
        <v>18824</v>
      </c>
      <c r="B5042" s="306" t="s">
        <v>9886</v>
      </c>
      <c r="C5042" s="305" t="s">
        <v>3704</v>
      </c>
      <c r="D5042" s="307">
        <v>416.67</v>
      </c>
    </row>
    <row r="5043" spans="1:4" ht="9" customHeight="1">
      <c r="A5043" s="305" t="s">
        <v>18825</v>
      </c>
      <c r="B5043" s="306" t="s">
        <v>9887</v>
      </c>
      <c r="C5043" s="305" t="s">
        <v>3704</v>
      </c>
      <c r="D5043" s="307">
        <v>292.3</v>
      </c>
    </row>
    <row r="5044" spans="1:4" ht="9" customHeight="1">
      <c r="A5044" s="305" t="s">
        <v>18826</v>
      </c>
      <c r="B5044" s="306" t="s">
        <v>9888</v>
      </c>
      <c r="C5044" s="305" t="s">
        <v>3704</v>
      </c>
      <c r="D5044" s="307">
        <v>453.1</v>
      </c>
    </row>
    <row r="5045" spans="1:4" ht="9" customHeight="1">
      <c r="A5045" s="305" t="s">
        <v>18827</v>
      </c>
      <c r="B5045" s="306" t="s">
        <v>9889</v>
      </c>
      <c r="C5045" s="305" t="s">
        <v>3704</v>
      </c>
      <c r="D5045" s="307">
        <v>408.21</v>
      </c>
    </row>
    <row r="5046" spans="1:4" ht="9" customHeight="1">
      <c r="A5046" s="305" t="s">
        <v>18828</v>
      </c>
      <c r="B5046" s="306" t="s">
        <v>9890</v>
      </c>
      <c r="C5046" s="305" t="s">
        <v>3704</v>
      </c>
      <c r="D5046" s="307">
        <v>472.09</v>
      </c>
    </row>
    <row r="5047" spans="1:4" ht="9" customHeight="1">
      <c r="A5047" s="305" t="s">
        <v>18829</v>
      </c>
      <c r="B5047" s="306" t="s">
        <v>9891</v>
      </c>
      <c r="C5047" s="305" t="s">
        <v>3704</v>
      </c>
      <c r="D5047" s="307">
        <v>526.39</v>
      </c>
    </row>
    <row r="5048" spans="1:4" ht="9" customHeight="1">
      <c r="A5048" s="305" t="s">
        <v>18830</v>
      </c>
      <c r="B5048" s="306" t="s">
        <v>9892</v>
      </c>
      <c r="C5048" s="305" t="s">
        <v>3704</v>
      </c>
      <c r="D5048" s="307">
        <v>383.39</v>
      </c>
    </row>
    <row r="5049" spans="1:4" ht="9" customHeight="1">
      <c r="A5049" s="305" t="s">
        <v>18831</v>
      </c>
      <c r="B5049" s="306" t="s">
        <v>9893</v>
      </c>
      <c r="C5049" s="305" t="s">
        <v>3704</v>
      </c>
      <c r="D5049" s="307">
        <v>544.17999999999995</v>
      </c>
    </row>
    <row r="5050" spans="1:4" ht="9" customHeight="1">
      <c r="A5050" s="305" t="s">
        <v>18832</v>
      </c>
      <c r="B5050" s="306" t="s">
        <v>9894</v>
      </c>
      <c r="C5050" s="305" t="s">
        <v>3704</v>
      </c>
      <c r="D5050" s="307">
        <v>634.34</v>
      </c>
    </row>
    <row r="5051" spans="1:4" ht="9" customHeight="1">
      <c r="A5051" s="305" t="s">
        <v>18833</v>
      </c>
      <c r="B5051" s="306" t="s">
        <v>9895</v>
      </c>
      <c r="C5051" s="305" t="s">
        <v>3704</v>
      </c>
      <c r="D5051" s="307">
        <v>617.47</v>
      </c>
    </row>
    <row r="5052" spans="1:4" ht="9" customHeight="1">
      <c r="A5052" s="305" t="s">
        <v>18834</v>
      </c>
      <c r="B5052" s="306" t="s">
        <v>9896</v>
      </c>
      <c r="C5052" s="305" t="s">
        <v>2352</v>
      </c>
      <c r="D5052" s="307">
        <v>1158.3599999999999</v>
      </c>
    </row>
    <row r="5053" spans="1:4" ht="9" customHeight="1">
      <c r="A5053" s="305" t="s">
        <v>18835</v>
      </c>
      <c r="B5053" s="306" t="s">
        <v>9897</v>
      </c>
      <c r="C5053" s="305" t="s">
        <v>2352</v>
      </c>
      <c r="D5053" s="307">
        <v>1231.22</v>
      </c>
    </row>
    <row r="5054" spans="1:4" ht="9" customHeight="1">
      <c r="A5054" s="305" t="s">
        <v>18836</v>
      </c>
      <c r="B5054" s="306" t="s">
        <v>9898</v>
      </c>
      <c r="C5054" s="305" t="s">
        <v>2352</v>
      </c>
      <c r="D5054" s="307">
        <v>1413.38</v>
      </c>
    </row>
    <row r="5055" spans="1:4" ht="9" customHeight="1">
      <c r="A5055" s="305" t="s">
        <v>18837</v>
      </c>
      <c r="B5055" s="306" t="s">
        <v>9899</v>
      </c>
      <c r="C5055" s="305" t="s">
        <v>2352</v>
      </c>
      <c r="D5055" s="307">
        <v>2510.83</v>
      </c>
    </row>
    <row r="5056" spans="1:4" ht="9" customHeight="1">
      <c r="A5056" s="305" t="s">
        <v>18838</v>
      </c>
      <c r="B5056" s="306" t="s">
        <v>9900</v>
      </c>
      <c r="C5056" s="305" t="s">
        <v>2352</v>
      </c>
      <c r="D5056" s="307">
        <v>2674.77</v>
      </c>
    </row>
    <row r="5057" spans="1:4" ht="9" customHeight="1">
      <c r="A5057" s="305" t="s">
        <v>18839</v>
      </c>
      <c r="B5057" s="306" t="s">
        <v>9901</v>
      </c>
      <c r="C5057" s="305" t="s">
        <v>2352</v>
      </c>
      <c r="D5057" s="307">
        <v>3084.63</v>
      </c>
    </row>
    <row r="5058" spans="1:4" ht="9" customHeight="1">
      <c r="A5058" s="305" t="s">
        <v>18840</v>
      </c>
      <c r="B5058" s="306" t="s">
        <v>9902</v>
      </c>
      <c r="C5058" s="305" t="s">
        <v>2352</v>
      </c>
      <c r="D5058" s="307">
        <v>3322.32</v>
      </c>
    </row>
    <row r="5059" spans="1:4" ht="9" customHeight="1">
      <c r="A5059" s="305" t="s">
        <v>18841</v>
      </c>
      <c r="B5059" s="306" t="s">
        <v>9903</v>
      </c>
      <c r="C5059" s="305" t="s">
        <v>2352</v>
      </c>
      <c r="D5059" s="307">
        <v>3540.9</v>
      </c>
    </row>
    <row r="5060" spans="1:4" ht="9" customHeight="1">
      <c r="A5060" s="305" t="s">
        <v>18842</v>
      </c>
      <c r="B5060" s="306" t="s">
        <v>9904</v>
      </c>
      <c r="C5060" s="305" t="s">
        <v>2352</v>
      </c>
      <c r="D5060" s="307">
        <v>4087.38</v>
      </c>
    </row>
    <row r="5061" spans="1:4" ht="9" customHeight="1">
      <c r="A5061" s="305" t="s">
        <v>18843</v>
      </c>
      <c r="B5061" s="306" t="s">
        <v>9905</v>
      </c>
      <c r="C5061" s="305" t="s">
        <v>2352</v>
      </c>
      <c r="D5061" s="307">
        <v>4480.67</v>
      </c>
    </row>
    <row r="5062" spans="1:4" ht="9" customHeight="1">
      <c r="A5062" s="305" t="s">
        <v>18844</v>
      </c>
      <c r="B5062" s="306" t="s">
        <v>9906</v>
      </c>
      <c r="C5062" s="305" t="s">
        <v>2352</v>
      </c>
      <c r="D5062" s="307">
        <v>4772.1099999999997</v>
      </c>
    </row>
    <row r="5063" spans="1:4" ht="9" customHeight="1">
      <c r="A5063" s="305" t="s">
        <v>18845</v>
      </c>
      <c r="B5063" s="306" t="s">
        <v>9907</v>
      </c>
      <c r="C5063" s="305" t="s">
        <v>2352</v>
      </c>
      <c r="D5063" s="307">
        <v>5500.75</v>
      </c>
    </row>
    <row r="5064" spans="1:4" ht="9" customHeight="1">
      <c r="A5064" s="305" t="s">
        <v>18846</v>
      </c>
      <c r="B5064" s="306" t="s">
        <v>9908</v>
      </c>
      <c r="C5064" s="305" t="s">
        <v>2352</v>
      </c>
      <c r="D5064" s="307">
        <v>6644.63</v>
      </c>
    </row>
    <row r="5065" spans="1:4" ht="9" customHeight="1">
      <c r="A5065" s="305" t="s">
        <v>18847</v>
      </c>
      <c r="B5065" s="306" t="s">
        <v>9909</v>
      </c>
      <c r="C5065" s="305" t="s">
        <v>2352</v>
      </c>
      <c r="D5065" s="307">
        <v>7081.79</v>
      </c>
    </row>
    <row r="5066" spans="1:4" ht="9" customHeight="1">
      <c r="A5066" s="305" t="s">
        <v>18848</v>
      </c>
      <c r="B5066" s="306" t="s">
        <v>9910</v>
      </c>
      <c r="C5066" s="305" t="s">
        <v>2352</v>
      </c>
      <c r="D5066" s="307">
        <v>8174.75</v>
      </c>
    </row>
    <row r="5067" spans="1:4" ht="9" customHeight="1">
      <c r="A5067" s="305" t="s">
        <v>18849</v>
      </c>
      <c r="B5067" s="306" t="s">
        <v>9911</v>
      </c>
      <c r="C5067" s="305" t="s">
        <v>3704</v>
      </c>
      <c r="D5067" s="307">
        <v>591.91</v>
      </c>
    </row>
    <row r="5068" spans="1:4" ht="9" customHeight="1">
      <c r="A5068" s="305" t="s">
        <v>18850</v>
      </c>
      <c r="B5068" s="306" t="s">
        <v>9912</v>
      </c>
      <c r="C5068" s="305" t="s">
        <v>3704</v>
      </c>
      <c r="D5068" s="307">
        <v>628.34</v>
      </c>
    </row>
    <row r="5069" spans="1:4" ht="9" customHeight="1">
      <c r="A5069" s="305" t="s">
        <v>18851</v>
      </c>
      <c r="B5069" s="306" t="s">
        <v>9913</v>
      </c>
      <c r="C5069" s="305" t="s">
        <v>3704</v>
      </c>
      <c r="D5069" s="307">
        <v>719.42</v>
      </c>
    </row>
    <row r="5070" spans="1:4" ht="9" customHeight="1">
      <c r="A5070" s="305" t="s">
        <v>18852</v>
      </c>
      <c r="B5070" s="306" t="s">
        <v>9914</v>
      </c>
      <c r="C5070" s="305" t="s">
        <v>3704</v>
      </c>
      <c r="D5070" s="307">
        <v>578.22</v>
      </c>
    </row>
    <row r="5071" spans="1:4" ht="9" customHeight="1">
      <c r="A5071" s="305" t="s">
        <v>18853</v>
      </c>
      <c r="B5071" s="306" t="s">
        <v>9915</v>
      </c>
      <c r="C5071" s="305" t="s">
        <v>3704</v>
      </c>
      <c r="D5071" s="307">
        <v>669.31</v>
      </c>
    </row>
    <row r="5072" spans="1:4" ht="9" customHeight="1">
      <c r="A5072" s="305" t="s">
        <v>18854</v>
      </c>
      <c r="B5072" s="306" t="s">
        <v>9916</v>
      </c>
      <c r="C5072" s="305" t="s">
        <v>3704</v>
      </c>
      <c r="D5072" s="307">
        <v>742.59</v>
      </c>
    </row>
    <row r="5073" spans="1:4" ht="9" customHeight="1">
      <c r="A5073" s="305" t="s">
        <v>18855</v>
      </c>
      <c r="B5073" s="306" t="s">
        <v>11217</v>
      </c>
      <c r="C5073" s="305" t="s">
        <v>3704</v>
      </c>
      <c r="D5073" s="307">
        <v>852.9</v>
      </c>
    </row>
    <row r="5074" spans="1:4" ht="9" customHeight="1">
      <c r="A5074" s="305" t="s">
        <v>18856</v>
      </c>
      <c r="B5074" s="306" t="s">
        <v>9917</v>
      </c>
      <c r="C5074" s="305" t="s">
        <v>3704</v>
      </c>
      <c r="D5074" s="307">
        <v>944.7</v>
      </c>
    </row>
    <row r="5075" spans="1:4" ht="9" customHeight="1">
      <c r="A5075" s="305" t="s">
        <v>18857</v>
      </c>
      <c r="B5075" s="306" t="s">
        <v>9918</v>
      </c>
      <c r="C5075" s="305" t="s">
        <v>3704</v>
      </c>
      <c r="D5075" s="307">
        <v>1035.79</v>
      </c>
    </row>
    <row r="5076" spans="1:4" ht="9" customHeight="1">
      <c r="A5076" s="305" t="s">
        <v>18858</v>
      </c>
      <c r="B5076" s="306" t="s">
        <v>9919</v>
      </c>
      <c r="C5076" s="305" t="s">
        <v>3704</v>
      </c>
      <c r="D5076" s="307">
        <v>1109.07</v>
      </c>
    </row>
    <row r="5077" spans="1:4" ht="9" customHeight="1">
      <c r="A5077" s="305" t="s">
        <v>18859</v>
      </c>
      <c r="B5077" s="306" t="s">
        <v>11218</v>
      </c>
      <c r="C5077" s="305" t="s">
        <v>3704</v>
      </c>
      <c r="D5077" s="307">
        <v>1219.3800000000001</v>
      </c>
    </row>
    <row r="5078" spans="1:4" ht="9" customHeight="1">
      <c r="A5078" s="305" t="s">
        <v>18860</v>
      </c>
      <c r="B5078" s="306" t="s">
        <v>9920</v>
      </c>
      <c r="C5078" s="305" t="s">
        <v>3704</v>
      </c>
      <c r="D5078" s="307">
        <v>976.88</v>
      </c>
    </row>
    <row r="5079" spans="1:4" ht="9" customHeight="1">
      <c r="A5079" s="305" t="s">
        <v>18861</v>
      </c>
      <c r="B5079" s="306" t="s">
        <v>9921</v>
      </c>
      <c r="C5079" s="305" t="s">
        <v>3704</v>
      </c>
      <c r="D5079" s="307">
        <v>1067.96</v>
      </c>
    </row>
    <row r="5080" spans="1:4" ht="9" customHeight="1">
      <c r="A5080" s="305" t="s">
        <v>18862</v>
      </c>
      <c r="B5080" s="306" t="s">
        <v>9922</v>
      </c>
      <c r="C5080" s="305" t="s">
        <v>3704</v>
      </c>
      <c r="D5080" s="307">
        <v>1141.25</v>
      </c>
    </row>
    <row r="5081" spans="1:4" ht="9" customHeight="1">
      <c r="A5081" s="305" t="s">
        <v>18863</v>
      </c>
      <c r="B5081" s="306" t="s">
        <v>9923</v>
      </c>
      <c r="C5081" s="305" t="s">
        <v>3704</v>
      </c>
      <c r="D5081" s="307">
        <v>610.4</v>
      </c>
    </row>
    <row r="5082" spans="1:4" ht="9" customHeight="1">
      <c r="A5082" s="305" t="s">
        <v>18864</v>
      </c>
      <c r="B5082" s="306" t="s">
        <v>9924</v>
      </c>
      <c r="C5082" s="305" t="s">
        <v>3704</v>
      </c>
      <c r="D5082" s="307">
        <v>701.48</v>
      </c>
    </row>
    <row r="5083" spans="1:4" ht="9" customHeight="1">
      <c r="A5083" s="305" t="s">
        <v>18865</v>
      </c>
      <c r="B5083" s="306" t="s">
        <v>9925</v>
      </c>
      <c r="C5083" s="305" t="s">
        <v>3704</v>
      </c>
      <c r="D5083" s="307">
        <v>774.77</v>
      </c>
    </row>
    <row r="5084" spans="1:4" ht="9" customHeight="1">
      <c r="A5084" s="305" t="s">
        <v>18866</v>
      </c>
      <c r="B5084" s="306" t="s">
        <v>9926</v>
      </c>
      <c r="C5084" s="305" t="s">
        <v>3704</v>
      </c>
      <c r="D5084" s="307">
        <v>362.47</v>
      </c>
    </row>
    <row r="5085" spans="1:4" ht="9" customHeight="1">
      <c r="A5085" s="305" t="s">
        <v>18867</v>
      </c>
      <c r="B5085" s="306" t="s">
        <v>9927</v>
      </c>
      <c r="C5085" s="305" t="s">
        <v>3704</v>
      </c>
      <c r="D5085" s="307">
        <v>398.9</v>
      </c>
    </row>
    <row r="5086" spans="1:4" ht="9" customHeight="1">
      <c r="A5086" s="305" t="s">
        <v>18868</v>
      </c>
      <c r="B5086" s="306" t="s">
        <v>9928</v>
      </c>
      <c r="C5086" s="305" t="s">
        <v>3704</v>
      </c>
      <c r="D5086" s="307">
        <v>354.01</v>
      </c>
    </row>
    <row r="5087" spans="1:4" ht="9" customHeight="1">
      <c r="A5087" s="305" t="s">
        <v>18869</v>
      </c>
      <c r="B5087" s="306" t="s">
        <v>9929</v>
      </c>
      <c r="C5087" s="305" t="s">
        <v>3704</v>
      </c>
      <c r="D5087" s="307">
        <v>417.89</v>
      </c>
    </row>
    <row r="5088" spans="1:4" ht="9" customHeight="1">
      <c r="A5088" s="305" t="s">
        <v>18870</v>
      </c>
      <c r="B5088" s="306" t="s">
        <v>9930</v>
      </c>
      <c r="C5088" s="305" t="s">
        <v>3704</v>
      </c>
      <c r="D5088" s="307">
        <v>489.99</v>
      </c>
    </row>
    <row r="5089" spans="1:4" ht="9" customHeight="1">
      <c r="A5089" s="305" t="s">
        <v>18871</v>
      </c>
      <c r="B5089" s="306" t="s">
        <v>9931</v>
      </c>
      <c r="C5089" s="305" t="s">
        <v>3704</v>
      </c>
      <c r="D5089" s="307">
        <v>580.14</v>
      </c>
    </row>
    <row r="5090" spans="1:4" ht="9" customHeight="1">
      <c r="A5090" s="305" t="s">
        <v>18872</v>
      </c>
      <c r="B5090" s="306" t="s">
        <v>9932</v>
      </c>
      <c r="C5090" s="305" t="s">
        <v>2352</v>
      </c>
      <c r="D5090" s="307">
        <v>801.32</v>
      </c>
    </row>
    <row r="5091" spans="1:4" ht="9" customHeight="1">
      <c r="A5091" s="305" t="s">
        <v>18873</v>
      </c>
      <c r="B5091" s="306" t="s">
        <v>9933</v>
      </c>
      <c r="C5091" s="305" t="s">
        <v>2352</v>
      </c>
      <c r="D5091" s="307">
        <v>874.18</v>
      </c>
    </row>
    <row r="5092" spans="1:4" ht="9" customHeight="1">
      <c r="A5092" s="305" t="s">
        <v>18874</v>
      </c>
      <c r="B5092" s="306" t="s">
        <v>9934</v>
      </c>
      <c r="C5092" s="305" t="s">
        <v>2352</v>
      </c>
      <c r="D5092" s="307">
        <v>1056.3599999999999</v>
      </c>
    </row>
    <row r="5093" spans="1:4" ht="9" customHeight="1">
      <c r="A5093" s="305" t="s">
        <v>18875</v>
      </c>
      <c r="B5093" s="306" t="s">
        <v>9935</v>
      </c>
      <c r="C5093" s="305" t="s">
        <v>2352</v>
      </c>
      <c r="D5093" s="307">
        <v>1707.49</v>
      </c>
    </row>
    <row r="5094" spans="1:4" ht="9" customHeight="1">
      <c r="A5094" s="305" t="s">
        <v>18876</v>
      </c>
      <c r="B5094" s="306" t="s">
        <v>9936</v>
      </c>
      <c r="C5094" s="305" t="s">
        <v>2352</v>
      </c>
      <c r="D5094" s="307">
        <v>1871.43</v>
      </c>
    </row>
    <row r="5095" spans="1:4" ht="9" customHeight="1">
      <c r="A5095" s="305" t="s">
        <v>18877</v>
      </c>
      <c r="B5095" s="306" t="s">
        <v>9937</v>
      </c>
      <c r="C5095" s="305" t="s">
        <v>2352</v>
      </c>
      <c r="D5095" s="307">
        <v>2281.33</v>
      </c>
    </row>
    <row r="5096" spans="1:4" ht="9" customHeight="1">
      <c r="A5096" s="305" t="s">
        <v>18878</v>
      </c>
      <c r="B5096" s="306" t="s">
        <v>9938</v>
      </c>
      <c r="C5096" s="305" t="s">
        <v>2352</v>
      </c>
      <c r="D5096" s="307">
        <v>2251.1999999999998</v>
      </c>
    </row>
    <row r="5097" spans="1:4" ht="9" customHeight="1">
      <c r="A5097" s="305" t="s">
        <v>18879</v>
      </c>
      <c r="B5097" s="306" t="s">
        <v>9939</v>
      </c>
      <c r="C5097" s="305" t="s">
        <v>2352</v>
      </c>
      <c r="D5097" s="307">
        <v>2469.7800000000002</v>
      </c>
    </row>
    <row r="5098" spans="1:4" ht="9" customHeight="1">
      <c r="A5098" s="305" t="s">
        <v>18880</v>
      </c>
      <c r="B5098" s="306" t="s">
        <v>9940</v>
      </c>
      <c r="C5098" s="305" t="s">
        <v>2352</v>
      </c>
      <c r="D5098" s="307">
        <v>3016.32</v>
      </c>
    </row>
    <row r="5099" spans="1:4" ht="9" customHeight="1">
      <c r="A5099" s="305" t="s">
        <v>18881</v>
      </c>
      <c r="B5099" s="306" t="s">
        <v>9941</v>
      </c>
      <c r="C5099" s="305" t="s">
        <v>2352</v>
      </c>
      <c r="D5099" s="307">
        <v>3052.51</v>
      </c>
    </row>
    <row r="5100" spans="1:4" ht="9" customHeight="1">
      <c r="A5100" s="305" t="s">
        <v>18882</v>
      </c>
      <c r="B5100" s="306" t="s">
        <v>9942</v>
      </c>
      <c r="C5100" s="305" t="s">
        <v>2352</v>
      </c>
      <c r="D5100" s="307">
        <v>3343.95</v>
      </c>
    </row>
    <row r="5101" spans="1:4" ht="9" customHeight="1">
      <c r="A5101" s="305" t="s">
        <v>18883</v>
      </c>
      <c r="B5101" s="306" t="s">
        <v>9943</v>
      </c>
      <c r="C5101" s="305" t="s">
        <v>2352</v>
      </c>
      <c r="D5101" s="307">
        <v>4072.67</v>
      </c>
    </row>
    <row r="5102" spans="1:4" ht="9" customHeight="1">
      <c r="A5102" s="305" t="s">
        <v>18884</v>
      </c>
      <c r="B5102" s="306" t="s">
        <v>9944</v>
      </c>
      <c r="C5102" s="305" t="s">
        <v>2352</v>
      </c>
      <c r="D5102" s="307">
        <v>4502.3900000000003</v>
      </c>
    </row>
    <row r="5103" spans="1:4" ht="18" customHeight="1">
      <c r="A5103" s="305" t="s">
        <v>18885</v>
      </c>
      <c r="B5103" s="306" t="s">
        <v>9945</v>
      </c>
      <c r="C5103" s="305" t="s">
        <v>2352</v>
      </c>
      <c r="D5103" s="307">
        <v>4939.55</v>
      </c>
    </row>
    <row r="5104" spans="1:4" ht="18" customHeight="1">
      <c r="A5104" s="305" t="s">
        <v>18886</v>
      </c>
      <c r="B5104" s="306" t="s">
        <v>9946</v>
      </c>
      <c r="C5104" s="305" t="s">
        <v>2352</v>
      </c>
      <c r="D5104" s="307">
        <v>6032.63</v>
      </c>
    </row>
    <row r="5105" spans="1:4" ht="18" customHeight="1">
      <c r="A5105" s="305" t="s">
        <v>18887</v>
      </c>
      <c r="B5105" s="306" t="s">
        <v>9947</v>
      </c>
      <c r="C5105" s="305" t="s">
        <v>3704</v>
      </c>
      <c r="D5105" s="307">
        <v>413.39</v>
      </c>
    </row>
    <row r="5106" spans="1:4" ht="9" customHeight="1">
      <c r="A5106" s="305" t="s">
        <v>18888</v>
      </c>
      <c r="B5106" s="306" t="s">
        <v>9948</v>
      </c>
      <c r="C5106" s="305" t="s">
        <v>3704</v>
      </c>
      <c r="D5106" s="307">
        <v>449.82</v>
      </c>
    </row>
    <row r="5107" spans="1:4" ht="18" customHeight="1">
      <c r="A5107" s="305" t="s">
        <v>18889</v>
      </c>
      <c r="B5107" s="306" t="s">
        <v>9949</v>
      </c>
      <c r="C5107" s="305" t="s">
        <v>3704</v>
      </c>
      <c r="D5107" s="307">
        <v>540.91</v>
      </c>
    </row>
    <row r="5108" spans="1:4" ht="9" customHeight="1">
      <c r="A5108" s="305" t="s">
        <v>18890</v>
      </c>
      <c r="B5108" s="306" t="s">
        <v>9950</v>
      </c>
      <c r="C5108" s="305" t="s">
        <v>3704</v>
      </c>
      <c r="D5108" s="307">
        <v>893.4</v>
      </c>
    </row>
    <row r="5109" spans="1:4" ht="9" customHeight="1">
      <c r="A5109" s="305" t="s">
        <v>18891</v>
      </c>
      <c r="B5109" s="306" t="s">
        <v>9951</v>
      </c>
      <c r="C5109" s="305" t="s">
        <v>3704</v>
      </c>
      <c r="D5109" s="307">
        <v>984.48</v>
      </c>
    </row>
    <row r="5110" spans="1:4" ht="9" customHeight="1">
      <c r="A5110" s="305" t="s">
        <v>18892</v>
      </c>
      <c r="B5110" s="306" t="s">
        <v>9952</v>
      </c>
      <c r="C5110" s="305" t="s">
        <v>3704</v>
      </c>
      <c r="D5110" s="307">
        <v>1057.77</v>
      </c>
    </row>
    <row r="5111" spans="1:4" ht="9" customHeight="1">
      <c r="A5111" s="305" t="s">
        <v>18893</v>
      </c>
      <c r="B5111" s="306" t="s">
        <v>9953</v>
      </c>
      <c r="C5111" s="305" t="s">
        <v>3704</v>
      </c>
      <c r="D5111" s="307">
        <v>540.99</v>
      </c>
    </row>
    <row r="5112" spans="1:4" ht="9" customHeight="1">
      <c r="A5112" s="305" t="s">
        <v>18894</v>
      </c>
      <c r="B5112" s="306" t="s">
        <v>9954</v>
      </c>
      <c r="C5112" s="305" t="s">
        <v>3704</v>
      </c>
      <c r="D5112" s="307">
        <v>577.41999999999996</v>
      </c>
    </row>
    <row r="5113" spans="1:4" ht="9" customHeight="1">
      <c r="A5113" s="305" t="s">
        <v>18895</v>
      </c>
      <c r="B5113" s="306" t="s">
        <v>9955</v>
      </c>
      <c r="C5113" s="305" t="s">
        <v>3704</v>
      </c>
      <c r="D5113" s="307">
        <v>668.5</v>
      </c>
    </row>
    <row r="5114" spans="1:4" ht="9" customHeight="1">
      <c r="A5114" s="305" t="s">
        <v>18896</v>
      </c>
      <c r="B5114" s="306" t="s">
        <v>9956</v>
      </c>
      <c r="C5114" s="305" t="s">
        <v>3704</v>
      </c>
      <c r="D5114" s="307">
        <v>526.91999999999996</v>
      </c>
    </row>
    <row r="5115" spans="1:4" ht="9" customHeight="1">
      <c r="A5115" s="305" t="s">
        <v>18897</v>
      </c>
      <c r="B5115" s="306" t="s">
        <v>9957</v>
      </c>
      <c r="C5115" s="305" t="s">
        <v>3704</v>
      </c>
      <c r="D5115" s="307">
        <v>618</v>
      </c>
    </row>
    <row r="5116" spans="1:4" ht="9" customHeight="1">
      <c r="A5116" s="305" t="s">
        <v>18898</v>
      </c>
      <c r="B5116" s="306" t="s">
        <v>9958</v>
      </c>
      <c r="C5116" s="305" t="s">
        <v>3704</v>
      </c>
      <c r="D5116" s="307">
        <v>691.29</v>
      </c>
    </row>
    <row r="5117" spans="1:4" ht="9" customHeight="1">
      <c r="A5117" s="305" t="s">
        <v>18899</v>
      </c>
      <c r="B5117" s="306" t="s">
        <v>9959</v>
      </c>
      <c r="C5117" s="305" t="s">
        <v>9743</v>
      </c>
      <c r="D5117" s="307">
        <v>2.0299999999999998</v>
      </c>
    </row>
    <row r="5118" spans="1:4" ht="9" customHeight="1">
      <c r="A5118" s="305" t="s">
        <v>18900</v>
      </c>
      <c r="B5118" s="306" t="s">
        <v>9960</v>
      </c>
      <c r="C5118" s="305" t="s">
        <v>2352</v>
      </c>
      <c r="D5118" s="307">
        <v>92868.55</v>
      </c>
    </row>
    <row r="5119" spans="1:4" ht="9" customHeight="1">
      <c r="A5119" s="305" t="s">
        <v>18901</v>
      </c>
      <c r="B5119" s="306" t="s">
        <v>9961</v>
      </c>
      <c r="C5119" s="305" t="s">
        <v>2352</v>
      </c>
      <c r="D5119" s="307">
        <v>92868.55</v>
      </c>
    </row>
    <row r="5120" spans="1:4" ht="9" customHeight="1">
      <c r="A5120" s="305" t="s">
        <v>18902</v>
      </c>
      <c r="B5120" s="306" t="s">
        <v>9962</v>
      </c>
      <c r="C5120" s="305" t="s">
        <v>2352</v>
      </c>
      <c r="D5120" s="307">
        <v>102712.47</v>
      </c>
    </row>
    <row r="5121" spans="1:4" ht="9" customHeight="1">
      <c r="A5121" s="305" t="s">
        <v>18903</v>
      </c>
      <c r="B5121" s="306" t="s">
        <v>9963</v>
      </c>
      <c r="C5121" s="305" t="s">
        <v>2352</v>
      </c>
      <c r="D5121" s="307">
        <v>102712.47</v>
      </c>
    </row>
    <row r="5122" spans="1:4" ht="9" customHeight="1">
      <c r="A5122" s="305" t="s">
        <v>18904</v>
      </c>
      <c r="B5122" s="306" t="s">
        <v>9964</v>
      </c>
      <c r="C5122" s="305" t="s">
        <v>2352</v>
      </c>
      <c r="D5122" s="307">
        <v>112556.38</v>
      </c>
    </row>
    <row r="5123" spans="1:4" ht="9" customHeight="1">
      <c r="A5123" s="305" t="s">
        <v>18905</v>
      </c>
      <c r="B5123" s="306" t="s">
        <v>9965</v>
      </c>
      <c r="C5123" s="305" t="s">
        <v>2352</v>
      </c>
      <c r="D5123" s="307">
        <v>112556.38</v>
      </c>
    </row>
    <row r="5124" spans="1:4" ht="9" customHeight="1">
      <c r="A5124" s="305" t="s">
        <v>18906</v>
      </c>
      <c r="B5124" s="306" t="s">
        <v>9966</v>
      </c>
      <c r="C5124" s="305" t="s">
        <v>3704</v>
      </c>
      <c r="D5124" s="307">
        <v>35.119999999999997</v>
      </c>
    </row>
    <row r="5125" spans="1:4" ht="9" customHeight="1">
      <c r="A5125" s="305" t="s">
        <v>18907</v>
      </c>
      <c r="B5125" s="306" t="s">
        <v>9967</v>
      </c>
      <c r="C5125" s="305" t="s">
        <v>5115</v>
      </c>
      <c r="D5125" s="307">
        <v>810.75</v>
      </c>
    </row>
    <row r="5126" spans="1:4" ht="9" customHeight="1">
      <c r="A5126" s="305" t="s">
        <v>18908</v>
      </c>
      <c r="B5126" s="306" t="s">
        <v>9968</v>
      </c>
      <c r="C5126" s="305" t="s">
        <v>2352</v>
      </c>
      <c r="D5126" s="307">
        <v>342.99</v>
      </c>
    </row>
    <row r="5127" spans="1:4" ht="9" customHeight="1">
      <c r="A5127" s="305" t="s">
        <v>18909</v>
      </c>
      <c r="B5127" s="306" t="s">
        <v>9969</v>
      </c>
      <c r="C5127" s="305" t="s">
        <v>2352</v>
      </c>
      <c r="D5127" s="307">
        <v>246.01</v>
      </c>
    </row>
    <row r="5128" spans="1:4" ht="9" customHeight="1">
      <c r="A5128" s="305" t="s">
        <v>18910</v>
      </c>
      <c r="B5128" s="306" t="s">
        <v>9970</v>
      </c>
      <c r="C5128" s="305" t="s">
        <v>2352</v>
      </c>
      <c r="D5128" s="307">
        <v>205</v>
      </c>
    </row>
    <row r="5129" spans="1:4" ht="9" customHeight="1">
      <c r="A5129" s="305" t="s">
        <v>18911</v>
      </c>
      <c r="B5129" s="306" t="s">
        <v>9971</v>
      </c>
      <c r="C5129" s="305" t="s">
        <v>3704</v>
      </c>
      <c r="D5129" s="307">
        <v>19.559999999999999</v>
      </c>
    </row>
    <row r="5130" spans="1:4" ht="9" customHeight="1">
      <c r="A5130" s="305" t="s">
        <v>18912</v>
      </c>
      <c r="B5130" s="306" t="s">
        <v>9972</v>
      </c>
      <c r="C5130" s="305" t="s">
        <v>3704</v>
      </c>
      <c r="D5130" s="307">
        <v>3.1</v>
      </c>
    </row>
    <row r="5131" spans="1:4" ht="9" customHeight="1">
      <c r="A5131" s="305" t="s">
        <v>18913</v>
      </c>
      <c r="B5131" s="306" t="s">
        <v>9973</v>
      </c>
      <c r="C5131" s="305" t="s">
        <v>3704</v>
      </c>
      <c r="D5131" s="307">
        <v>3.57</v>
      </c>
    </row>
    <row r="5132" spans="1:4" ht="9" customHeight="1">
      <c r="A5132" s="305" t="s">
        <v>18914</v>
      </c>
      <c r="B5132" s="306" t="s">
        <v>9974</v>
      </c>
      <c r="C5132" s="305" t="s">
        <v>3704</v>
      </c>
      <c r="D5132" s="307">
        <v>53.61</v>
      </c>
    </row>
    <row r="5133" spans="1:4" ht="9" customHeight="1">
      <c r="A5133" s="305" t="s">
        <v>18915</v>
      </c>
      <c r="B5133" s="306" t="s">
        <v>9975</v>
      </c>
      <c r="C5133" s="305" t="s">
        <v>8010</v>
      </c>
      <c r="D5133" s="307">
        <v>3</v>
      </c>
    </row>
    <row r="5134" spans="1:4" ht="9" customHeight="1">
      <c r="A5134" s="305" t="s">
        <v>18916</v>
      </c>
      <c r="B5134" s="306" t="s">
        <v>9976</v>
      </c>
      <c r="C5134" s="305" t="s">
        <v>2352</v>
      </c>
      <c r="D5134" s="307">
        <v>78197.570000000007</v>
      </c>
    </row>
    <row r="5135" spans="1:4" ht="9" customHeight="1">
      <c r="A5135" s="305" t="s">
        <v>18917</v>
      </c>
      <c r="B5135" s="306" t="s">
        <v>9977</v>
      </c>
      <c r="C5135" s="305" t="s">
        <v>2352</v>
      </c>
      <c r="D5135" s="307">
        <v>78197.570000000007</v>
      </c>
    </row>
    <row r="5136" spans="1:4" ht="9" customHeight="1">
      <c r="A5136" s="305" t="s">
        <v>18918</v>
      </c>
      <c r="B5136" s="306" t="s">
        <v>9978</v>
      </c>
      <c r="C5136" s="305" t="s">
        <v>2352</v>
      </c>
      <c r="D5136" s="307">
        <v>86639.39</v>
      </c>
    </row>
    <row r="5137" spans="1:4" ht="9" customHeight="1">
      <c r="A5137" s="305" t="s">
        <v>18919</v>
      </c>
      <c r="B5137" s="306" t="s">
        <v>9979</v>
      </c>
      <c r="C5137" s="305" t="s">
        <v>2352</v>
      </c>
      <c r="D5137" s="307">
        <v>86639.39</v>
      </c>
    </row>
    <row r="5138" spans="1:4" ht="9" customHeight="1">
      <c r="A5138" s="305" t="s">
        <v>18920</v>
      </c>
      <c r="B5138" s="306" t="s">
        <v>9980</v>
      </c>
      <c r="C5138" s="305" t="s">
        <v>2352</v>
      </c>
      <c r="D5138" s="307">
        <v>95081.22</v>
      </c>
    </row>
    <row r="5139" spans="1:4" ht="9" customHeight="1">
      <c r="A5139" s="305" t="s">
        <v>18921</v>
      </c>
      <c r="B5139" s="306" t="s">
        <v>9981</v>
      </c>
      <c r="C5139" s="305" t="s">
        <v>2352</v>
      </c>
      <c r="D5139" s="307">
        <v>95081.22</v>
      </c>
    </row>
    <row r="5140" spans="1:4" ht="9" customHeight="1">
      <c r="A5140" s="305" t="s">
        <v>18922</v>
      </c>
      <c r="B5140" s="306" t="s">
        <v>9982</v>
      </c>
      <c r="C5140" s="305" t="s">
        <v>2352</v>
      </c>
      <c r="D5140" s="307">
        <v>47177.599999999999</v>
      </c>
    </row>
    <row r="5141" spans="1:4" ht="9" customHeight="1">
      <c r="A5141" s="305" t="s">
        <v>18923</v>
      </c>
      <c r="B5141" s="306" t="s">
        <v>9983</v>
      </c>
      <c r="C5141" s="305" t="s">
        <v>2352</v>
      </c>
      <c r="D5141" s="307">
        <v>47177.599999999999</v>
      </c>
    </row>
    <row r="5142" spans="1:4" ht="18" customHeight="1">
      <c r="A5142" s="305" t="s">
        <v>18924</v>
      </c>
      <c r="B5142" s="306" t="s">
        <v>9984</v>
      </c>
      <c r="C5142" s="305" t="s">
        <v>2352</v>
      </c>
      <c r="D5142" s="307">
        <v>51994.080000000002</v>
      </c>
    </row>
    <row r="5143" spans="1:4" ht="18" customHeight="1">
      <c r="A5143" s="305" t="s">
        <v>18925</v>
      </c>
      <c r="B5143" s="306" t="s">
        <v>9985</v>
      </c>
      <c r="C5143" s="305" t="s">
        <v>2352</v>
      </c>
      <c r="D5143" s="307">
        <v>51994.080000000002</v>
      </c>
    </row>
    <row r="5144" spans="1:4" ht="18" customHeight="1">
      <c r="A5144" s="305" t="s">
        <v>18926</v>
      </c>
      <c r="B5144" s="306" t="s">
        <v>9986</v>
      </c>
      <c r="C5144" s="305" t="s">
        <v>2352</v>
      </c>
      <c r="D5144" s="307">
        <v>57167.93</v>
      </c>
    </row>
    <row r="5145" spans="1:4" ht="18" customHeight="1">
      <c r="A5145" s="305" t="s">
        <v>18927</v>
      </c>
      <c r="B5145" s="306" t="s">
        <v>9987</v>
      </c>
      <c r="C5145" s="305" t="s">
        <v>2352</v>
      </c>
      <c r="D5145" s="307">
        <v>57167.93</v>
      </c>
    </row>
    <row r="5146" spans="1:4" ht="18" customHeight="1">
      <c r="A5146" s="305" t="s">
        <v>18928</v>
      </c>
      <c r="B5146" s="306" t="s">
        <v>9988</v>
      </c>
      <c r="C5146" s="305" t="s">
        <v>8010</v>
      </c>
      <c r="D5146" s="307">
        <v>3.43</v>
      </c>
    </row>
    <row r="5147" spans="1:4" ht="18" customHeight="1">
      <c r="A5147" s="305" t="s">
        <v>18929</v>
      </c>
      <c r="B5147" s="306" t="s">
        <v>9989</v>
      </c>
      <c r="C5147" s="305" t="s">
        <v>2352</v>
      </c>
      <c r="D5147" s="307">
        <v>2353.9499999999998</v>
      </c>
    </row>
    <row r="5148" spans="1:4" ht="18" customHeight="1">
      <c r="A5148" s="305" t="s">
        <v>18930</v>
      </c>
      <c r="B5148" s="306" t="s">
        <v>9990</v>
      </c>
      <c r="C5148" s="305" t="s">
        <v>2352</v>
      </c>
      <c r="D5148" s="307">
        <v>3160.39</v>
      </c>
    </row>
    <row r="5149" spans="1:4" ht="18" customHeight="1">
      <c r="A5149" s="305" t="s">
        <v>18931</v>
      </c>
      <c r="B5149" s="306" t="s">
        <v>9991</v>
      </c>
      <c r="C5149" s="305" t="s">
        <v>2352</v>
      </c>
      <c r="D5149" s="307">
        <v>3253.61</v>
      </c>
    </row>
    <row r="5150" spans="1:4" ht="18" customHeight="1">
      <c r="A5150" s="305" t="s">
        <v>18932</v>
      </c>
      <c r="B5150" s="306" t="s">
        <v>9992</v>
      </c>
      <c r="C5150" s="305" t="s">
        <v>2352</v>
      </c>
      <c r="D5150" s="307">
        <v>5196.68</v>
      </c>
    </row>
    <row r="5151" spans="1:4" ht="18" customHeight="1">
      <c r="A5151" s="305" t="s">
        <v>18933</v>
      </c>
      <c r="B5151" s="306" t="s">
        <v>9993</v>
      </c>
      <c r="C5151" s="305" t="s">
        <v>2352</v>
      </c>
      <c r="D5151" s="307">
        <v>550.52</v>
      </c>
    </row>
    <row r="5152" spans="1:4" ht="9" customHeight="1">
      <c r="A5152" s="305" t="s">
        <v>18934</v>
      </c>
      <c r="B5152" s="306" t="s">
        <v>9994</v>
      </c>
      <c r="C5152" s="305" t="s">
        <v>2352</v>
      </c>
      <c r="D5152" s="307">
        <v>443.95</v>
      </c>
    </row>
    <row r="5153" spans="1:4" ht="9" customHeight="1">
      <c r="A5153" s="305" t="s">
        <v>18935</v>
      </c>
      <c r="B5153" s="306" t="s">
        <v>9995</v>
      </c>
      <c r="C5153" s="305" t="s">
        <v>2352</v>
      </c>
      <c r="D5153" s="307">
        <v>473.16</v>
      </c>
    </row>
    <row r="5154" spans="1:4" ht="9" customHeight="1">
      <c r="A5154" s="305" t="s">
        <v>18936</v>
      </c>
      <c r="B5154" s="306" t="s">
        <v>9996</v>
      </c>
      <c r="C5154" s="305" t="s">
        <v>2352</v>
      </c>
      <c r="D5154" s="307">
        <v>502.54</v>
      </c>
    </row>
    <row r="5155" spans="1:4" ht="9" customHeight="1">
      <c r="A5155" s="305" t="s">
        <v>18937</v>
      </c>
      <c r="B5155" s="306" t="s">
        <v>9997</v>
      </c>
      <c r="C5155" s="305" t="s">
        <v>2352</v>
      </c>
      <c r="D5155" s="307">
        <v>566.74</v>
      </c>
    </row>
    <row r="5156" spans="1:4" ht="9" customHeight="1">
      <c r="A5156" s="305" t="s">
        <v>18938</v>
      </c>
      <c r="B5156" s="306" t="s">
        <v>9998</v>
      </c>
      <c r="C5156" s="305" t="s">
        <v>2352</v>
      </c>
      <c r="D5156" s="307">
        <v>398.49</v>
      </c>
    </row>
    <row r="5157" spans="1:4" ht="9" customHeight="1">
      <c r="A5157" s="305" t="s">
        <v>18939</v>
      </c>
      <c r="B5157" s="306" t="s">
        <v>9999</v>
      </c>
      <c r="C5157" s="305" t="s">
        <v>2352</v>
      </c>
      <c r="D5157" s="307">
        <v>413.52</v>
      </c>
    </row>
    <row r="5158" spans="1:4" ht="9" customHeight="1">
      <c r="A5158" s="305" t="s">
        <v>18940</v>
      </c>
      <c r="B5158" s="306" t="s">
        <v>10000</v>
      </c>
      <c r="C5158" s="305" t="s">
        <v>2352</v>
      </c>
      <c r="D5158" s="307">
        <v>427.96</v>
      </c>
    </row>
    <row r="5159" spans="1:4" ht="9" customHeight="1">
      <c r="A5159" s="305" t="s">
        <v>18941</v>
      </c>
      <c r="B5159" s="306" t="s">
        <v>10001</v>
      </c>
      <c r="C5159" s="305" t="s">
        <v>2352</v>
      </c>
      <c r="D5159" s="307">
        <v>443.17</v>
      </c>
    </row>
    <row r="5160" spans="1:4" ht="9" customHeight="1">
      <c r="A5160" s="305" t="s">
        <v>18942</v>
      </c>
      <c r="B5160" s="306" t="s">
        <v>10002</v>
      </c>
      <c r="C5160" s="305" t="s">
        <v>2352</v>
      </c>
      <c r="D5160" s="307">
        <v>439.19</v>
      </c>
    </row>
    <row r="5161" spans="1:4" ht="9" customHeight="1">
      <c r="A5161" s="305" t="s">
        <v>18943</v>
      </c>
      <c r="B5161" s="306" t="s">
        <v>10003</v>
      </c>
      <c r="C5161" s="305" t="s">
        <v>2352</v>
      </c>
      <c r="D5161" s="307">
        <v>454.16</v>
      </c>
    </row>
    <row r="5162" spans="1:4" ht="18" customHeight="1">
      <c r="A5162" s="305" t="s">
        <v>18944</v>
      </c>
      <c r="B5162" s="306" t="s">
        <v>10004</v>
      </c>
      <c r="C5162" s="305" t="s">
        <v>2352</v>
      </c>
      <c r="D5162" s="307">
        <v>482.34</v>
      </c>
    </row>
    <row r="5163" spans="1:4" ht="18" customHeight="1">
      <c r="A5163" s="305" t="s">
        <v>18945</v>
      </c>
      <c r="B5163" s="306" t="s">
        <v>10005</v>
      </c>
      <c r="C5163" s="305" t="s">
        <v>2352</v>
      </c>
      <c r="D5163" s="307">
        <v>546.21</v>
      </c>
    </row>
    <row r="5164" spans="1:4" ht="18" customHeight="1">
      <c r="A5164" s="305" t="s">
        <v>18946</v>
      </c>
      <c r="B5164" s="306" t="s">
        <v>10006</v>
      </c>
      <c r="C5164" s="305" t="s">
        <v>2352</v>
      </c>
      <c r="D5164" s="307">
        <v>1088.78</v>
      </c>
    </row>
    <row r="5165" spans="1:4" ht="18" customHeight="1">
      <c r="A5165" s="305" t="s">
        <v>18947</v>
      </c>
      <c r="B5165" s="306" t="s">
        <v>10007</v>
      </c>
      <c r="C5165" s="305" t="s">
        <v>2352</v>
      </c>
      <c r="D5165" s="307">
        <v>332.67</v>
      </c>
    </row>
    <row r="5166" spans="1:4" ht="18" customHeight="1">
      <c r="A5166" s="305" t="s">
        <v>18948</v>
      </c>
      <c r="B5166" s="306" t="s">
        <v>10008</v>
      </c>
      <c r="C5166" s="305" t="s">
        <v>2352</v>
      </c>
      <c r="D5166" s="307">
        <v>114.6</v>
      </c>
    </row>
    <row r="5167" spans="1:4" ht="18" customHeight="1">
      <c r="A5167" s="305" t="s">
        <v>18949</v>
      </c>
      <c r="B5167" s="306" t="s">
        <v>10009</v>
      </c>
      <c r="C5167" s="305" t="s">
        <v>2352</v>
      </c>
      <c r="D5167" s="307">
        <v>671.02</v>
      </c>
    </row>
    <row r="5168" spans="1:4" ht="18" customHeight="1">
      <c r="A5168" s="305" t="s">
        <v>18950</v>
      </c>
      <c r="B5168" s="306" t="s">
        <v>10010</v>
      </c>
      <c r="C5168" s="305" t="s">
        <v>2352</v>
      </c>
      <c r="D5168" s="307">
        <v>1719.37</v>
      </c>
    </row>
    <row r="5169" spans="1:4" ht="18" customHeight="1">
      <c r="A5169" s="305" t="s">
        <v>18951</v>
      </c>
      <c r="B5169" s="306" t="s">
        <v>10011</v>
      </c>
      <c r="C5169" s="305" t="s">
        <v>2352</v>
      </c>
      <c r="D5169" s="307">
        <v>919.37</v>
      </c>
    </row>
    <row r="5170" spans="1:4" ht="18" customHeight="1">
      <c r="A5170" s="305" t="s">
        <v>18952</v>
      </c>
      <c r="B5170" s="306" t="s">
        <v>10012</v>
      </c>
      <c r="C5170" s="305" t="s">
        <v>2352</v>
      </c>
      <c r="D5170" s="307">
        <v>2522.04</v>
      </c>
    </row>
    <row r="5171" spans="1:4" ht="18" customHeight="1">
      <c r="A5171" s="305" t="s">
        <v>18953</v>
      </c>
      <c r="B5171" s="306" t="s">
        <v>10013</v>
      </c>
      <c r="C5171" s="305" t="s">
        <v>2352</v>
      </c>
      <c r="D5171" s="307">
        <v>26.39</v>
      </c>
    </row>
    <row r="5172" spans="1:4" ht="18" customHeight="1">
      <c r="A5172" s="305" t="s">
        <v>18954</v>
      </c>
      <c r="B5172" s="306" t="s">
        <v>10014</v>
      </c>
      <c r="C5172" s="305" t="s">
        <v>2352</v>
      </c>
      <c r="D5172" s="307">
        <v>25.57</v>
      </c>
    </row>
    <row r="5173" spans="1:4" ht="18" customHeight="1">
      <c r="A5173" s="305" t="s">
        <v>18955</v>
      </c>
      <c r="B5173" s="306" t="s">
        <v>10015</v>
      </c>
      <c r="C5173" s="305" t="s">
        <v>2352</v>
      </c>
      <c r="D5173" s="307">
        <v>37.01</v>
      </c>
    </row>
    <row r="5174" spans="1:4" ht="9" customHeight="1">
      <c r="A5174" s="305" t="s">
        <v>18956</v>
      </c>
      <c r="B5174" s="306" t="s">
        <v>10016</v>
      </c>
      <c r="C5174" s="305" t="s">
        <v>2352</v>
      </c>
      <c r="D5174" s="307">
        <v>31.51</v>
      </c>
    </row>
    <row r="5175" spans="1:4" ht="9" customHeight="1">
      <c r="A5175" s="305" t="s">
        <v>18957</v>
      </c>
      <c r="B5175" s="306" t="s">
        <v>10017</v>
      </c>
      <c r="C5175" s="305" t="s">
        <v>2352</v>
      </c>
      <c r="D5175" s="307">
        <v>37.39</v>
      </c>
    </row>
    <row r="5176" spans="1:4" ht="9" customHeight="1">
      <c r="A5176" s="305" t="s">
        <v>18958</v>
      </c>
      <c r="B5176" s="306" t="s">
        <v>10018</v>
      </c>
      <c r="C5176" s="305" t="s">
        <v>2352</v>
      </c>
      <c r="D5176" s="307">
        <v>31.37</v>
      </c>
    </row>
    <row r="5177" spans="1:4" ht="9" customHeight="1">
      <c r="A5177" s="305" t="s">
        <v>18959</v>
      </c>
      <c r="B5177" s="306" t="s">
        <v>10019</v>
      </c>
      <c r="C5177" s="305" t="s">
        <v>2352</v>
      </c>
      <c r="D5177" s="307">
        <v>35.68</v>
      </c>
    </row>
    <row r="5178" spans="1:4" ht="9" customHeight="1">
      <c r="A5178" s="305" t="s">
        <v>18960</v>
      </c>
      <c r="B5178" s="306" t="s">
        <v>10020</v>
      </c>
      <c r="C5178" s="305" t="s">
        <v>2352</v>
      </c>
      <c r="D5178" s="307">
        <v>35.46</v>
      </c>
    </row>
    <row r="5179" spans="1:4" ht="9" customHeight="1">
      <c r="A5179" s="305" t="s">
        <v>18961</v>
      </c>
      <c r="B5179" s="306" t="s">
        <v>10021</v>
      </c>
      <c r="C5179" s="305" t="s">
        <v>2352</v>
      </c>
      <c r="D5179" s="307">
        <v>23.66</v>
      </c>
    </row>
    <row r="5180" spans="1:4" ht="18" customHeight="1">
      <c r="A5180" s="305" t="s">
        <v>18962</v>
      </c>
      <c r="B5180" s="306" t="s">
        <v>10022</v>
      </c>
      <c r="C5180" s="305" t="s">
        <v>2352</v>
      </c>
      <c r="D5180" s="307">
        <v>21.74</v>
      </c>
    </row>
    <row r="5181" spans="1:4" ht="18" customHeight="1">
      <c r="A5181" s="305" t="s">
        <v>18963</v>
      </c>
      <c r="B5181" s="306" t="s">
        <v>10023</v>
      </c>
      <c r="C5181" s="305" t="s">
        <v>2352</v>
      </c>
      <c r="D5181" s="307">
        <v>31.01</v>
      </c>
    </row>
    <row r="5182" spans="1:4" ht="18" customHeight="1">
      <c r="A5182" s="305" t="s">
        <v>18964</v>
      </c>
      <c r="B5182" s="306" t="s">
        <v>10024</v>
      </c>
      <c r="C5182" s="305" t="s">
        <v>2352</v>
      </c>
      <c r="D5182" s="307">
        <v>28.58</v>
      </c>
    </row>
    <row r="5183" spans="1:4" ht="18" customHeight="1">
      <c r="A5183" s="305" t="s">
        <v>18965</v>
      </c>
      <c r="B5183" s="306" t="s">
        <v>10025</v>
      </c>
      <c r="C5183" s="305" t="s">
        <v>2352</v>
      </c>
      <c r="D5183" s="307">
        <v>32.07</v>
      </c>
    </row>
    <row r="5184" spans="1:4" ht="9" customHeight="1">
      <c r="A5184" s="305" t="s">
        <v>18966</v>
      </c>
      <c r="B5184" s="306" t="s">
        <v>10026</v>
      </c>
      <c r="C5184" s="305" t="s">
        <v>2352</v>
      </c>
      <c r="D5184" s="307">
        <v>29.09</v>
      </c>
    </row>
    <row r="5185" spans="1:4" ht="9" customHeight="1">
      <c r="A5185" s="305" t="s">
        <v>18967</v>
      </c>
      <c r="B5185" s="306" t="s">
        <v>10027</v>
      </c>
      <c r="C5185" s="305" t="s">
        <v>2352</v>
      </c>
      <c r="D5185" s="307">
        <v>40.4</v>
      </c>
    </row>
    <row r="5186" spans="1:4" ht="9" customHeight="1">
      <c r="A5186" s="305" t="s">
        <v>18968</v>
      </c>
      <c r="B5186" s="306" t="s">
        <v>10028</v>
      </c>
      <c r="C5186" s="305" t="s">
        <v>2352</v>
      </c>
      <c r="D5186" s="307">
        <v>30.93</v>
      </c>
    </row>
    <row r="5187" spans="1:4" ht="9" customHeight="1">
      <c r="A5187" s="305" t="s">
        <v>18969</v>
      </c>
      <c r="B5187" s="306" t="s">
        <v>10029</v>
      </c>
      <c r="C5187" s="305" t="s">
        <v>2352</v>
      </c>
      <c r="D5187" s="307">
        <v>41.87</v>
      </c>
    </row>
    <row r="5188" spans="1:4" ht="9" customHeight="1">
      <c r="A5188" s="305" t="s">
        <v>18970</v>
      </c>
      <c r="B5188" s="306" t="s">
        <v>10030</v>
      </c>
      <c r="C5188" s="305" t="s">
        <v>2352</v>
      </c>
      <c r="D5188" s="307">
        <v>39.729999999999997</v>
      </c>
    </row>
    <row r="5189" spans="1:4" ht="9" customHeight="1">
      <c r="A5189" s="305" t="s">
        <v>18971</v>
      </c>
      <c r="B5189" s="306" t="s">
        <v>10031</v>
      </c>
      <c r="C5189" s="305" t="s">
        <v>2352</v>
      </c>
      <c r="D5189" s="307">
        <v>48.98</v>
      </c>
    </row>
    <row r="5190" spans="1:4" ht="9" customHeight="1">
      <c r="A5190" s="305" t="s">
        <v>18972</v>
      </c>
      <c r="B5190" s="306" t="s">
        <v>10032</v>
      </c>
      <c r="C5190" s="305" t="s">
        <v>2352</v>
      </c>
      <c r="D5190" s="307">
        <v>46.75</v>
      </c>
    </row>
    <row r="5191" spans="1:4" ht="9" customHeight="1">
      <c r="A5191" s="305" t="s">
        <v>18973</v>
      </c>
      <c r="B5191" s="306" t="s">
        <v>10033</v>
      </c>
      <c r="C5191" s="305" t="s">
        <v>2352</v>
      </c>
      <c r="D5191" s="307">
        <v>53.24</v>
      </c>
    </row>
    <row r="5192" spans="1:4" ht="9" customHeight="1">
      <c r="A5192" s="305" t="s">
        <v>18974</v>
      </c>
      <c r="B5192" s="306" t="s">
        <v>10034</v>
      </c>
      <c r="C5192" s="305" t="s">
        <v>2352</v>
      </c>
      <c r="D5192" s="307">
        <v>50.87</v>
      </c>
    </row>
    <row r="5193" spans="1:4" ht="9" customHeight="1">
      <c r="A5193" s="305" t="s">
        <v>18975</v>
      </c>
      <c r="B5193" s="306" t="s">
        <v>10035</v>
      </c>
      <c r="C5193" s="305" t="s">
        <v>2352</v>
      </c>
      <c r="D5193" s="307">
        <v>44.18</v>
      </c>
    </row>
    <row r="5194" spans="1:4" ht="9" customHeight="1">
      <c r="A5194" s="305" t="s">
        <v>18976</v>
      </c>
      <c r="B5194" s="306" t="s">
        <v>10036</v>
      </c>
      <c r="C5194" s="305" t="s">
        <v>2352</v>
      </c>
      <c r="D5194" s="307">
        <v>69.42</v>
      </c>
    </row>
    <row r="5195" spans="1:4" ht="9" customHeight="1">
      <c r="A5195" s="305" t="s">
        <v>18977</v>
      </c>
      <c r="B5195" s="306" t="s">
        <v>10037</v>
      </c>
      <c r="C5195" s="305" t="s">
        <v>2352</v>
      </c>
      <c r="D5195" s="307">
        <v>41.87</v>
      </c>
    </row>
    <row r="5196" spans="1:4" ht="9" customHeight="1">
      <c r="A5196" s="305" t="s">
        <v>18978</v>
      </c>
      <c r="B5196" s="306" t="s">
        <v>10038</v>
      </c>
      <c r="C5196" s="305" t="s">
        <v>2352</v>
      </c>
      <c r="D5196" s="307">
        <v>39.590000000000003</v>
      </c>
    </row>
    <row r="5197" spans="1:4" ht="9" customHeight="1">
      <c r="A5197" s="305" t="s">
        <v>18979</v>
      </c>
      <c r="B5197" s="306" t="s">
        <v>10039</v>
      </c>
      <c r="C5197" s="305" t="s">
        <v>2352</v>
      </c>
      <c r="D5197" s="307">
        <v>48.98</v>
      </c>
    </row>
    <row r="5198" spans="1:4" ht="18" customHeight="1">
      <c r="A5198" s="305" t="s">
        <v>18980</v>
      </c>
      <c r="B5198" s="306" t="s">
        <v>10040</v>
      </c>
      <c r="C5198" s="305" t="s">
        <v>2352</v>
      </c>
      <c r="D5198" s="307">
        <v>46.69</v>
      </c>
    </row>
    <row r="5199" spans="1:4" ht="9" customHeight="1">
      <c r="A5199" s="305" t="s">
        <v>18981</v>
      </c>
      <c r="B5199" s="306" t="s">
        <v>10041</v>
      </c>
      <c r="C5199" s="305" t="s">
        <v>2352</v>
      </c>
      <c r="D5199" s="307">
        <v>53.24</v>
      </c>
    </row>
    <row r="5200" spans="1:4" ht="9" customHeight="1">
      <c r="A5200" s="305" t="s">
        <v>18982</v>
      </c>
      <c r="B5200" s="306" t="s">
        <v>10042</v>
      </c>
      <c r="C5200" s="305" t="s">
        <v>2352</v>
      </c>
      <c r="D5200" s="307">
        <v>50.87</v>
      </c>
    </row>
    <row r="5201" spans="1:4" ht="9" customHeight="1">
      <c r="A5201" s="305" t="s">
        <v>18983</v>
      </c>
      <c r="B5201" s="306" t="s">
        <v>10043</v>
      </c>
      <c r="C5201" s="305" t="s">
        <v>2352</v>
      </c>
      <c r="D5201" s="307">
        <v>43.39</v>
      </c>
    </row>
    <row r="5202" spans="1:4" ht="9" customHeight="1">
      <c r="A5202" s="305" t="s">
        <v>18984</v>
      </c>
      <c r="B5202" s="306" t="s">
        <v>10044</v>
      </c>
      <c r="C5202" s="305" t="s">
        <v>2352</v>
      </c>
      <c r="D5202" s="307">
        <v>69.42</v>
      </c>
    </row>
    <row r="5203" spans="1:4" ht="9" customHeight="1">
      <c r="A5203" s="305" t="s">
        <v>18985</v>
      </c>
      <c r="B5203" s="306" t="s">
        <v>10045</v>
      </c>
      <c r="C5203" s="305" t="s">
        <v>2352</v>
      </c>
      <c r="D5203" s="307">
        <v>39.1</v>
      </c>
    </row>
    <row r="5204" spans="1:4" ht="9" customHeight="1">
      <c r="A5204" s="305" t="s">
        <v>18986</v>
      </c>
      <c r="B5204" s="306" t="s">
        <v>10046</v>
      </c>
      <c r="C5204" s="305" t="s">
        <v>2352</v>
      </c>
      <c r="D5204" s="307">
        <v>34.630000000000003</v>
      </c>
    </row>
    <row r="5205" spans="1:4" ht="9" customHeight="1">
      <c r="A5205" s="305" t="s">
        <v>18987</v>
      </c>
      <c r="B5205" s="306" t="s">
        <v>10047</v>
      </c>
      <c r="C5205" s="305" t="s">
        <v>2352</v>
      </c>
      <c r="D5205" s="307">
        <v>34.119999999999997</v>
      </c>
    </row>
    <row r="5206" spans="1:4" ht="9" customHeight="1">
      <c r="A5206" s="305" t="s">
        <v>18988</v>
      </c>
      <c r="B5206" s="306" t="s">
        <v>10048</v>
      </c>
      <c r="C5206" s="305" t="s">
        <v>2352</v>
      </c>
      <c r="D5206" s="307">
        <v>28.8</v>
      </c>
    </row>
    <row r="5207" spans="1:4" ht="9" customHeight="1">
      <c r="A5207" s="305" t="s">
        <v>18989</v>
      </c>
      <c r="B5207" s="306" t="s">
        <v>10049</v>
      </c>
      <c r="C5207" s="305" t="s">
        <v>2352</v>
      </c>
      <c r="D5207" s="307">
        <v>50.48</v>
      </c>
    </row>
    <row r="5208" spans="1:4" ht="9" customHeight="1">
      <c r="A5208" s="305" t="s">
        <v>18990</v>
      </c>
      <c r="B5208" s="306" t="s">
        <v>10050</v>
      </c>
      <c r="C5208" s="305" t="s">
        <v>2352</v>
      </c>
      <c r="D5208" s="307">
        <v>71.11</v>
      </c>
    </row>
    <row r="5209" spans="1:4" ht="9" customHeight="1">
      <c r="A5209" s="305" t="s">
        <v>18991</v>
      </c>
      <c r="B5209" s="306" t="s">
        <v>10051</v>
      </c>
      <c r="C5209" s="305" t="s">
        <v>2352</v>
      </c>
      <c r="D5209" s="307">
        <v>33.94</v>
      </c>
    </row>
    <row r="5210" spans="1:4" ht="9" customHeight="1">
      <c r="A5210" s="305" t="s">
        <v>18992</v>
      </c>
      <c r="B5210" s="306" t="s">
        <v>10052</v>
      </c>
      <c r="C5210" s="305" t="s">
        <v>2352</v>
      </c>
      <c r="D5210" s="307">
        <v>28.52</v>
      </c>
    </row>
    <row r="5211" spans="1:4" ht="9" customHeight="1">
      <c r="A5211" s="305" t="s">
        <v>18993</v>
      </c>
      <c r="B5211" s="306" t="s">
        <v>10053</v>
      </c>
      <c r="C5211" s="305" t="s">
        <v>2352</v>
      </c>
      <c r="D5211" s="307">
        <v>30.72</v>
      </c>
    </row>
    <row r="5212" spans="1:4" ht="9" customHeight="1">
      <c r="A5212" s="305" t="s">
        <v>18994</v>
      </c>
      <c r="B5212" s="306" t="s">
        <v>10054</v>
      </c>
      <c r="C5212" s="305" t="s">
        <v>2352</v>
      </c>
      <c r="D5212" s="307">
        <v>25.88</v>
      </c>
    </row>
    <row r="5213" spans="1:4" ht="9" customHeight="1">
      <c r="A5213" s="305" t="s">
        <v>18995</v>
      </c>
      <c r="B5213" s="306" t="s">
        <v>10055</v>
      </c>
      <c r="C5213" s="305" t="s">
        <v>2352</v>
      </c>
      <c r="D5213" s="307">
        <v>46.28</v>
      </c>
    </row>
    <row r="5214" spans="1:4" ht="9" customHeight="1">
      <c r="A5214" s="305" t="s">
        <v>18996</v>
      </c>
      <c r="B5214" s="306" t="s">
        <v>10056</v>
      </c>
      <c r="C5214" s="305" t="s">
        <v>2352</v>
      </c>
      <c r="D5214" s="307">
        <v>62.38</v>
      </c>
    </row>
    <row r="5215" spans="1:4" ht="9" customHeight="1">
      <c r="A5215" s="305" t="s">
        <v>18997</v>
      </c>
      <c r="B5215" s="306" t="s">
        <v>10057</v>
      </c>
      <c r="C5215" s="305" t="s">
        <v>2352</v>
      </c>
      <c r="D5215" s="307">
        <v>93.69</v>
      </c>
    </row>
    <row r="5216" spans="1:4" ht="9" customHeight="1">
      <c r="A5216" s="305" t="s">
        <v>18998</v>
      </c>
      <c r="B5216" s="306" t="s">
        <v>10058</v>
      </c>
      <c r="C5216" s="305" t="s">
        <v>2352</v>
      </c>
      <c r="D5216" s="307">
        <v>92.24</v>
      </c>
    </row>
    <row r="5217" spans="1:4" ht="9" customHeight="1">
      <c r="A5217" s="305" t="s">
        <v>18999</v>
      </c>
      <c r="B5217" s="306" t="s">
        <v>10059</v>
      </c>
      <c r="C5217" s="305" t="s">
        <v>2352</v>
      </c>
      <c r="D5217" s="307">
        <v>76.099999999999994</v>
      </c>
    </row>
    <row r="5218" spans="1:4" ht="9" customHeight="1">
      <c r="A5218" s="305" t="s">
        <v>19000</v>
      </c>
      <c r="B5218" s="306" t="s">
        <v>10060</v>
      </c>
      <c r="C5218" s="305" t="s">
        <v>2352</v>
      </c>
      <c r="D5218" s="307">
        <v>74.14</v>
      </c>
    </row>
    <row r="5219" spans="1:4" ht="9" customHeight="1">
      <c r="A5219" s="305" t="s">
        <v>19001</v>
      </c>
      <c r="B5219" s="306" t="s">
        <v>10061</v>
      </c>
      <c r="C5219" s="305" t="s">
        <v>3704</v>
      </c>
      <c r="D5219" s="307">
        <v>340.82</v>
      </c>
    </row>
    <row r="5220" spans="1:4" ht="9" customHeight="1">
      <c r="A5220" s="305" t="s">
        <v>19002</v>
      </c>
      <c r="B5220" s="306" t="s">
        <v>10062</v>
      </c>
      <c r="C5220" s="305" t="s">
        <v>6716</v>
      </c>
      <c r="D5220" s="307">
        <v>153.33000000000001</v>
      </c>
    </row>
    <row r="5221" spans="1:4" ht="9" customHeight="1">
      <c r="A5221" s="305" t="s">
        <v>19003</v>
      </c>
      <c r="B5221" s="306" t="s">
        <v>10063</v>
      </c>
      <c r="C5221" s="305" t="s">
        <v>2352</v>
      </c>
      <c r="D5221" s="307">
        <v>3053.8</v>
      </c>
    </row>
    <row r="5222" spans="1:4" ht="9" customHeight="1">
      <c r="A5222" s="305" t="s">
        <v>19004</v>
      </c>
      <c r="B5222" s="306" t="s">
        <v>10064</v>
      </c>
      <c r="C5222" s="305" t="s">
        <v>2352</v>
      </c>
      <c r="D5222" s="307">
        <v>3942.32</v>
      </c>
    </row>
    <row r="5223" spans="1:4" ht="9" customHeight="1">
      <c r="A5223" s="305" t="s">
        <v>19005</v>
      </c>
      <c r="B5223" s="306" t="s">
        <v>10065</v>
      </c>
      <c r="C5223" s="305" t="s">
        <v>2352</v>
      </c>
      <c r="D5223" s="307">
        <v>7804.4</v>
      </c>
    </row>
    <row r="5224" spans="1:4" ht="9" customHeight="1">
      <c r="A5224" s="305" t="s">
        <v>19006</v>
      </c>
      <c r="B5224" s="306" t="s">
        <v>10066</v>
      </c>
      <c r="C5224" s="305" t="s">
        <v>2352</v>
      </c>
      <c r="D5224" s="307">
        <v>6502.05</v>
      </c>
    </row>
    <row r="5225" spans="1:4" ht="9" customHeight="1">
      <c r="A5225" s="305" t="s">
        <v>19007</v>
      </c>
      <c r="B5225" s="306" t="s">
        <v>10067</v>
      </c>
      <c r="C5225" s="305" t="s">
        <v>2352</v>
      </c>
      <c r="D5225" s="307">
        <v>876.62</v>
      </c>
    </row>
    <row r="5226" spans="1:4" ht="9" customHeight="1">
      <c r="A5226" s="305" t="s">
        <v>19008</v>
      </c>
      <c r="B5226" s="306" t="s">
        <v>10068</v>
      </c>
      <c r="C5226" s="305" t="s">
        <v>2352</v>
      </c>
      <c r="D5226" s="307">
        <v>1312.33</v>
      </c>
    </row>
    <row r="5227" spans="1:4" ht="9" customHeight="1">
      <c r="A5227" s="305" t="s">
        <v>19009</v>
      </c>
      <c r="B5227" s="306" t="s">
        <v>10069</v>
      </c>
      <c r="C5227" s="305" t="s">
        <v>2352</v>
      </c>
      <c r="D5227" s="307">
        <v>585.35</v>
      </c>
    </row>
    <row r="5228" spans="1:4" ht="9" customHeight="1">
      <c r="A5228" s="305" t="s">
        <v>19010</v>
      </c>
      <c r="B5228" s="306" t="s">
        <v>10070</v>
      </c>
      <c r="C5228" s="305" t="s">
        <v>2352</v>
      </c>
      <c r="D5228" s="307">
        <v>366.85</v>
      </c>
    </row>
    <row r="5229" spans="1:4" ht="9" customHeight="1">
      <c r="A5229" s="305" t="s">
        <v>19011</v>
      </c>
      <c r="B5229" s="306" t="s">
        <v>10071</v>
      </c>
      <c r="C5229" s="305" t="s">
        <v>2352</v>
      </c>
      <c r="D5229" s="307">
        <v>359.5</v>
      </c>
    </row>
    <row r="5230" spans="1:4" ht="9" customHeight="1">
      <c r="A5230" s="305" t="s">
        <v>19012</v>
      </c>
      <c r="B5230" s="306" t="s">
        <v>10072</v>
      </c>
      <c r="C5230" s="305" t="s">
        <v>2352</v>
      </c>
      <c r="D5230" s="307">
        <v>570.48</v>
      </c>
    </row>
    <row r="5231" spans="1:4" ht="9" customHeight="1">
      <c r="A5231" s="305" t="s">
        <v>19013</v>
      </c>
      <c r="B5231" s="306" t="s">
        <v>10073</v>
      </c>
      <c r="C5231" s="305" t="s">
        <v>2352</v>
      </c>
      <c r="D5231" s="307">
        <v>1239</v>
      </c>
    </row>
    <row r="5232" spans="1:4" ht="9" customHeight="1">
      <c r="A5232" s="305" t="s">
        <v>19014</v>
      </c>
      <c r="B5232" s="306" t="s">
        <v>10074</v>
      </c>
      <c r="C5232" s="305" t="s">
        <v>2352</v>
      </c>
      <c r="D5232" s="307">
        <v>1003.69</v>
      </c>
    </row>
    <row r="5233" spans="1:4" ht="9" customHeight="1">
      <c r="A5233" s="305" t="s">
        <v>19015</v>
      </c>
      <c r="B5233" s="306" t="s">
        <v>10075</v>
      </c>
      <c r="C5233" s="305" t="s">
        <v>2352</v>
      </c>
      <c r="D5233" s="307">
        <v>2079.48</v>
      </c>
    </row>
    <row r="5234" spans="1:4" ht="9" customHeight="1">
      <c r="A5234" s="305" t="s">
        <v>19016</v>
      </c>
      <c r="B5234" s="306" t="s">
        <v>10076</v>
      </c>
      <c r="C5234" s="305" t="s">
        <v>2352</v>
      </c>
      <c r="D5234" s="307">
        <v>1124.1400000000001</v>
      </c>
    </row>
    <row r="5235" spans="1:4" ht="9" customHeight="1">
      <c r="A5235" s="305" t="s">
        <v>19017</v>
      </c>
      <c r="B5235" s="306" t="s">
        <v>10077</v>
      </c>
      <c r="C5235" s="305" t="s">
        <v>2352</v>
      </c>
      <c r="D5235" s="307">
        <v>2258.73</v>
      </c>
    </row>
    <row r="5236" spans="1:4" ht="9" customHeight="1">
      <c r="A5236" s="305" t="s">
        <v>19018</v>
      </c>
      <c r="B5236" s="306" t="s">
        <v>10078</v>
      </c>
      <c r="C5236" s="305" t="s">
        <v>2352</v>
      </c>
      <c r="D5236" s="307">
        <v>2231.88</v>
      </c>
    </row>
    <row r="5237" spans="1:4" ht="9" customHeight="1">
      <c r="A5237" s="305" t="s">
        <v>19019</v>
      </c>
      <c r="B5237" s="306" t="s">
        <v>10079</v>
      </c>
      <c r="C5237" s="305" t="s">
        <v>2352</v>
      </c>
      <c r="D5237" s="307">
        <v>1558.82</v>
      </c>
    </row>
    <row r="5238" spans="1:4" ht="9" customHeight="1">
      <c r="A5238" s="305" t="s">
        <v>19020</v>
      </c>
      <c r="B5238" s="306" t="s">
        <v>10080</v>
      </c>
      <c r="C5238" s="305" t="s">
        <v>2352</v>
      </c>
      <c r="D5238" s="307">
        <v>4891.68</v>
      </c>
    </row>
    <row r="5239" spans="1:4" ht="9" customHeight="1">
      <c r="A5239" s="305" t="s">
        <v>19021</v>
      </c>
      <c r="B5239" s="306" t="s">
        <v>10081</v>
      </c>
      <c r="C5239" s="305" t="s">
        <v>2352</v>
      </c>
      <c r="D5239" s="307">
        <v>3801.78</v>
      </c>
    </row>
    <row r="5240" spans="1:4" ht="9" customHeight="1">
      <c r="A5240" s="305" t="s">
        <v>19022</v>
      </c>
      <c r="B5240" s="306" t="s">
        <v>10082</v>
      </c>
      <c r="C5240" s="305" t="s">
        <v>2352</v>
      </c>
      <c r="D5240" s="307">
        <v>4208.12</v>
      </c>
    </row>
    <row r="5241" spans="1:4" ht="9" customHeight="1">
      <c r="A5241" s="305" t="s">
        <v>19023</v>
      </c>
      <c r="B5241" s="306" t="s">
        <v>10083</v>
      </c>
      <c r="C5241" s="305" t="s">
        <v>2352</v>
      </c>
      <c r="D5241" s="307">
        <v>5358.02</v>
      </c>
    </row>
    <row r="5242" spans="1:4" ht="9" customHeight="1">
      <c r="A5242" s="305" t="s">
        <v>19024</v>
      </c>
      <c r="B5242" s="306" t="s">
        <v>10084</v>
      </c>
      <c r="C5242" s="305" t="s">
        <v>2352</v>
      </c>
      <c r="D5242" s="307">
        <v>4816.21</v>
      </c>
    </row>
    <row r="5243" spans="1:4" ht="9" customHeight="1">
      <c r="A5243" s="305" t="s">
        <v>19025</v>
      </c>
      <c r="B5243" s="306" t="s">
        <v>10085</v>
      </c>
      <c r="C5243" s="305" t="s">
        <v>2352</v>
      </c>
      <c r="D5243" s="307">
        <v>5382.34</v>
      </c>
    </row>
    <row r="5244" spans="1:4" ht="9" customHeight="1">
      <c r="A5244" s="305" t="s">
        <v>19026</v>
      </c>
      <c r="B5244" s="306" t="s">
        <v>10086</v>
      </c>
      <c r="C5244" s="305" t="s">
        <v>2352</v>
      </c>
      <c r="D5244" s="307">
        <v>2126.39</v>
      </c>
    </row>
    <row r="5245" spans="1:4" ht="9" customHeight="1">
      <c r="A5245" s="305" t="s">
        <v>19027</v>
      </c>
      <c r="B5245" s="306" t="s">
        <v>10087</v>
      </c>
      <c r="C5245" s="305" t="s">
        <v>2352</v>
      </c>
      <c r="D5245" s="307">
        <v>2669.27</v>
      </c>
    </row>
    <row r="5246" spans="1:4" ht="9" customHeight="1">
      <c r="A5246" s="305" t="s">
        <v>19028</v>
      </c>
      <c r="B5246" s="306" t="s">
        <v>10088</v>
      </c>
      <c r="C5246" s="305" t="s">
        <v>2352</v>
      </c>
      <c r="D5246" s="307">
        <v>2829.56</v>
      </c>
    </row>
    <row r="5247" spans="1:4" ht="9" customHeight="1">
      <c r="A5247" s="305" t="s">
        <v>19029</v>
      </c>
      <c r="B5247" s="306" t="s">
        <v>10089</v>
      </c>
      <c r="C5247" s="305" t="s">
        <v>2352</v>
      </c>
      <c r="D5247" s="307">
        <v>3372.81</v>
      </c>
    </row>
    <row r="5248" spans="1:4" ht="9" customHeight="1">
      <c r="A5248" s="305" t="s">
        <v>19030</v>
      </c>
      <c r="B5248" s="306" t="s">
        <v>10090</v>
      </c>
      <c r="C5248" s="305" t="s">
        <v>2352</v>
      </c>
      <c r="D5248" s="307">
        <v>182.1</v>
      </c>
    </row>
    <row r="5249" spans="1:4" ht="9" customHeight="1">
      <c r="A5249" s="305" t="s">
        <v>19031</v>
      </c>
      <c r="B5249" s="306" t="s">
        <v>10091</v>
      </c>
      <c r="C5249" s="305" t="s">
        <v>2352</v>
      </c>
      <c r="D5249" s="307">
        <v>720.47</v>
      </c>
    </row>
    <row r="5250" spans="1:4" ht="9" customHeight="1">
      <c r="A5250" s="305" t="s">
        <v>19032</v>
      </c>
      <c r="B5250" s="306" t="s">
        <v>10092</v>
      </c>
      <c r="C5250" s="305" t="s">
        <v>2352</v>
      </c>
      <c r="D5250" s="307">
        <v>304.93</v>
      </c>
    </row>
    <row r="5251" spans="1:4" ht="9" customHeight="1">
      <c r="A5251" s="305" t="s">
        <v>19033</v>
      </c>
      <c r="B5251" s="306" t="s">
        <v>10093</v>
      </c>
      <c r="C5251" s="305" t="s">
        <v>2352</v>
      </c>
      <c r="D5251" s="307">
        <v>1056.78</v>
      </c>
    </row>
    <row r="5252" spans="1:4" ht="9" customHeight="1">
      <c r="A5252" s="305" t="s">
        <v>19034</v>
      </c>
      <c r="B5252" s="306" t="s">
        <v>10094</v>
      </c>
      <c r="C5252" s="305" t="s">
        <v>2352</v>
      </c>
      <c r="D5252" s="307">
        <v>347.06</v>
      </c>
    </row>
    <row r="5253" spans="1:4" ht="9" customHeight="1">
      <c r="A5253" s="305" t="s">
        <v>19035</v>
      </c>
      <c r="B5253" s="306" t="s">
        <v>10095</v>
      </c>
      <c r="C5253" s="305" t="s">
        <v>2352</v>
      </c>
      <c r="D5253" s="307">
        <v>1135.8699999999999</v>
      </c>
    </row>
    <row r="5254" spans="1:4" ht="9" customHeight="1">
      <c r="A5254" s="305" t="s">
        <v>19036</v>
      </c>
      <c r="B5254" s="306" t="s">
        <v>10096</v>
      </c>
      <c r="C5254" s="305" t="s">
        <v>2352</v>
      </c>
      <c r="D5254" s="307">
        <v>1201.8900000000001</v>
      </c>
    </row>
    <row r="5255" spans="1:4" ht="9" customHeight="1">
      <c r="A5255" s="305" t="s">
        <v>19037</v>
      </c>
      <c r="B5255" s="306" t="s">
        <v>10097</v>
      </c>
      <c r="C5255" s="305" t="s">
        <v>2352</v>
      </c>
      <c r="D5255" s="307">
        <v>661.17</v>
      </c>
    </row>
    <row r="5256" spans="1:4" ht="9" customHeight="1">
      <c r="A5256" s="305" t="s">
        <v>19038</v>
      </c>
      <c r="B5256" s="306" t="s">
        <v>10098</v>
      </c>
      <c r="C5256" s="305" t="s">
        <v>2352</v>
      </c>
      <c r="D5256" s="307">
        <v>2432.0500000000002</v>
      </c>
    </row>
    <row r="5257" spans="1:4" ht="9" customHeight="1">
      <c r="A5257" s="305" t="s">
        <v>19039</v>
      </c>
      <c r="B5257" s="306" t="s">
        <v>10099</v>
      </c>
      <c r="C5257" s="305" t="s">
        <v>2352</v>
      </c>
      <c r="D5257" s="307">
        <v>1672.88</v>
      </c>
    </row>
    <row r="5258" spans="1:4" ht="18" customHeight="1">
      <c r="A5258" s="305" t="s">
        <v>19040</v>
      </c>
      <c r="B5258" s="306" t="s">
        <v>10100</v>
      </c>
      <c r="C5258" s="305" t="s">
        <v>2352</v>
      </c>
      <c r="D5258" s="307">
        <v>1854.82</v>
      </c>
    </row>
    <row r="5259" spans="1:4" ht="18" customHeight="1">
      <c r="A5259" s="305" t="s">
        <v>19041</v>
      </c>
      <c r="B5259" s="306" t="s">
        <v>10101</v>
      </c>
      <c r="C5259" s="305" t="s">
        <v>2352</v>
      </c>
      <c r="D5259" s="307">
        <v>2651.6</v>
      </c>
    </row>
    <row r="5260" spans="1:4" ht="18" customHeight="1">
      <c r="A5260" s="305" t="s">
        <v>19042</v>
      </c>
      <c r="B5260" s="306" t="s">
        <v>10102</v>
      </c>
      <c r="C5260" s="305" t="s">
        <v>2352</v>
      </c>
      <c r="D5260" s="307">
        <v>2188.02</v>
      </c>
    </row>
    <row r="5261" spans="1:4" ht="18" customHeight="1">
      <c r="A5261" s="305" t="s">
        <v>19043</v>
      </c>
      <c r="B5261" s="306" t="s">
        <v>10103</v>
      </c>
      <c r="C5261" s="305" t="s">
        <v>2352</v>
      </c>
      <c r="D5261" s="307">
        <v>2659.58</v>
      </c>
    </row>
    <row r="5262" spans="1:4" ht="18" customHeight="1">
      <c r="A5262" s="305" t="s">
        <v>19044</v>
      </c>
      <c r="B5262" s="306" t="s">
        <v>10104</v>
      </c>
      <c r="C5262" s="305" t="s">
        <v>2352</v>
      </c>
      <c r="D5262" s="307">
        <v>958.73</v>
      </c>
    </row>
    <row r="5263" spans="1:4" ht="18" customHeight="1">
      <c r="A5263" s="305" t="s">
        <v>19045</v>
      </c>
      <c r="B5263" s="306" t="s">
        <v>10105</v>
      </c>
      <c r="C5263" s="305" t="s">
        <v>2352</v>
      </c>
      <c r="D5263" s="307">
        <v>1429.46</v>
      </c>
    </row>
    <row r="5264" spans="1:4" ht="18" customHeight="1">
      <c r="A5264" s="305" t="s">
        <v>19046</v>
      </c>
      <c r="B5264" s="306" t="s">
        <v>10106</v>
      </c>
      <c r="C5264" s="305" t="s">
        <v>2352</v>
      </c>
      <c r="D5264" s="307">
        <v>1213.56</v>
      </c>
    </row>
    <row r="5265" spans="1:4" ht="18" customHeight="1">
      <c r="A5265" s="305" t="s">
        <v>19047</v>
      </c>
      <c r="B5265" s="306" t="s">
        <v>10107</v>
      </c>
      <c r="C5265" s="305" t="s">
        <v>2352</v>
      </c>
      <c r="D5265" s="307">
        <v>1684.46</v>
      </c>
    </row>
    <row r="5266" spans="1:4" ht="18" customHeight="1">
      <c r="A5266" s="305" t="s">
        <v>19048</v>
      </c>
      <c r="B5266" s="306" t="s">
        <v>10108</v>
      </c>
      <c r="C5266" s="305" t="s">
        <v>2352</v>
      </c>
      <c r="D5266" s="307">
        <v>976.56</v>
      </c>
    </row>
    <row r="5267" spans="1:4" ht="18" customHeight="1">
      <c r="A5267" s="305" t="s">
        <v>19049</v>
      </c>
      <c r="B5267" s="306" t="s">
        <v>10109</v>
      </c>
      <c r="C5267" s="305" t="s">
        <v>2352</v>
      </c>
      <c r="D5267" s="307">
        <v>620.52</v>
      </c>
    </row>
    <row r="5268" spans="1:4" ht="18" customHeight="1">
      <c r="A5268" s="305" t="s">
        <v>19050</v>
      </c>
      <c r="B5268" s="306" t="s">
        <v>10110</v>
      </c>
      <c r="C5268" s="305" t="s">
        <v>36</v>
      </c>
      <c r="D5268" s="307">
        <v>338.21</v>
      </c>
    </row>
    <row r="5269" spans="1:4" ht="18" customHeight="1">
      <c r="A5269" s="305" t="s">
        <v>19051</v>
      </c>
      <c r="B5269" s="306" t="s">
        <v>10111</v>
      </c>
      <c r="C5269" s="305" t="s">
        <v>36</v>
      </c>
      <c r="D5269" s="307">
        <v>81.19</v>
      </c>
    </row>
    <row r="5270" spans="1:4" ht="18" customHeight="1">
      <c r="A5270" s="305" t="s">
        <v>19052</v>
      </c>
      <c r="B5270" s="306" t="s">
        <v>10112</v>
      </c>
      <c r="C5270" s="305" t="s">
        <v>36</v>
      </c>
      <c r="D5270" s="307">
        <v>231.83</v>
      </c>
    </row>
    <row r="5271" spans="1:4" ht="18" customHeight="1">
      <c r="A5271" s="305" t="s">
        <v>19053</v>
      </c>
      <c r="B5271" s="306" t="s">
        <v>10113</v>
      </c>
      <c r="C5271" s="305" t="s">
        <v>2352</v>
      </c>
      <c r="D5271" s="307">
        <v>4564.6400000000003</v>
      </c>
    </row>
    <row r="5272" spans="1:4" ht="18" customHeight="1">
      <c r="A5272" s="305" t="s">
        <v>19054</v>
      </c>
      <c r="B5272" s="306" t="s">
        <v>10114</v>
      </c>
      <c r="C5272" s="305" t="s">
        <v>2352</v>
      </c>
      <c r="D5272" s="307">
        <v>4993.53</v>
      </c>
    </row>
    <row r="5273" spans="1:4" ht="18" customHeight="1">
      <c r="A5273" s="305" t="s">
        <v>19055</v>
      </c>
      <c r="B5273" s="306" t="s">
        <v>10115</v>
      </c>
      <c r="C5273" s="305" t="s">
        <v>2352</v>
      </c>
      <c r="D5273" s="307">
        <v>7344.89</v>
      </c>
    </row>
    <row r="5274" spans="1:4" ht="18" customHeight="1">
      <c r="A5274" s="305" t="s">
        <v>19056</v>
      </c>
      <c r="B5274" s="306" t="s">
        <v>10116</v>
      </c>
      <c r="C5274" s="305" t="s">
        <v>2352</v>
      </c>
      <c r="D5274" s="307">
        <v>8654.25</v>
      </c>
    </row>
    <row r="5275" spans="1:4" ht="18" customHeight="1">
      <c r="A5275" s="305" t="s">
        <v>19057</v>
      </c>
      <c r="B5275" s="306" t="s">
        <v>10117</v>
      </c>
      <c r="C5275" s="305" t="s">
        <v>2352</v>
      </c>
      <c r="D5275" s="307">
        <v>9425.0400000000009</v>
      </c>
    </row>
    <row r="5276" spans="1:4" ht="18" customHeight="1">
      <c r="A5276" s="305" t="s">
        <v>19058</v>
      </c>
      <c r="B5276" s="306" t="s">
        <v>10118</v>
      </c>
      <c r="C5276" s="305" t="s">
        <v>2352</v>
      </c>
      <c r="D5276" s="307">
        <v>3364.68</v>
      </c>
    </row>
    <row r="5277" spans="1:4" ht="18" customHeight="1">
      <c r="A5277" s="305" t="s">
        <v>19059</v>
      </c>
      <c r="B5277" s="306" t="s">
        <v>10119</v>
      </c>
      <c r="C5277" s="305" t="s">
        <v>2352</v>
      </c>
      <c r="D5277" s="307">
        <v>3793.57</v>
      </c>
    </row>
    <row r="5278" spans="1:4" ht="18" customHeight="1">
      <c r="A5278" s="305" t="s">
        <v>19060</v>
      </c>
      <c r="B5278" s="306" t="s">
        <v>10120</v>
      </c>
      <c r="C5278" s="305" t="s">
        <v>2352</v>
      </c>
      <c r="D5278" s="307">
        <v>6144.94</v>
      </c>
    </row>
    <row r="5279" spans="1:4" ht="18" customHeight="1">
      <c r="A5279" s="305" t="s">
        <v>19061</v>
      </c>
      <c r="B5279" s="306" t="s">
        <v>10121</v>
      </c>
      <c r="C5279" s="305" t="s">
        <v>2352</v>
      </c>
      <c r="D5279" s="307">
        <v>7454.3</v>
      </c>
    </row>
    <row r="5280" spans="1:4" ht="18" customHeight="1">
      <c r="A5280" s="305" t="s">
        <v>19062</v>
      </c>
      <c r="B5280" s="306" t="s">
        <v>10122</v>
      </c>
      <c r="C5280" s="305" t="s">
        <v>2352</v>
      </c>
      <c r="D5280" s="307">
        <v>8225.08</v>
      </c>
    </row>
    <row r="5281" spans="1:4" ht="18" customHeight="1">
      <c r="A5281" s="305" t="s">
        <v>19063</v>
      </c>
      <c r="B5281" s="306" t="s">
        <v>10123</v>
      </c>
      <c r="C5281" s="305" t="s">
        <v>2352</v>
      </c>
      <c r="D5281" s="307">
        <v>3298.1</v>
      </c>
    </row>
    <row r="5282" spans="1:4" ht="18" customHeight="1">
      <c r="A5282" s="305" t="s">
        <v>19064</v>
      </c>
      <c r="B5282" s="306" t="s">
        <v>10124</v>
      </c>
      <c r="C5282" s="305" t="s">
        <v>2352</v>
      </c>
      <c r="D5282" s="307">
        <v>4421.3599999999997</v>
      </c>
    </row>
    <row r="5283" spans="1:4" ht="18" customHeight="1">
      <c r="A5283" s="305" t="s">
        <v>19065</v>
      </c>
      <c r="B5283" s="306" t="s">
        <v>10125</v>
      </c>
      <c r="C5283" s="305" t="s">
        <v>2352</v>
      </c>
      <c r="D5283" s="307">
        <v>3726.99</v>
      </c>
    </row>
    <row r="5284" spans="1:4" ht="18" customHeight="1">
      <c r="A5284" s="305" t="s">
        <v>19066</v>
      </c>
      <c r="B5284" s="306" t="s">
        <v>10126</v>
      </c>
      <c r="C5284" s="305" t="s">
        <v>2352</v>
      </c>
      <c r="D5284" s="307">
        <v>4850.25</v>
      </c>
    </row>
    <row r="5285" spans="1:4" ht="18" customHeight="1">
      <c r="A5285" s="305" t="s">
        <v>19067</v>
      </c>
      <c r="B5285" s="306" t="s">
        <v>10127</v>
      </c>
      <c r="C5285" s="305" t="s">
        <v>2352</v>
      </c>
      <c r="D5285" s="307">
        <v>6078.35</v>
      </c>
    </row>
    <row r="5286" spans="1:4" ht="18" customHeight="1">
      <c r="A5286" s="305" t="s">
        <v>19068</v>
      </c>
      <c r="B5286" s="306" t="s">
        <v>10128</v>
      </c>
      <c r="C5286" s="305" t="s">
        <v>2352</v>
      </c>
      <c r="D5286" s="307">
        <v>7201.62</v>
      </c>
    </row>
    <row r="5287" spans="1:4" ht="18" customHeight="1">
      <c r="A5287" s="305" t="s">
        <v>19069</v>
      </c>
      <c r="B5287" s="306" t="s">
        <v>10129</v>
      </c>
      <c r="C5287" s="305" t="s">
        <v>2352</v>
      </c>
      <c r="D5287" s="307">
        <v>7387.71</v>
      </c>
    </row>
    <row r="5288" spans="1:4" ht="18" customHeight="1">
      <c r="A5288" s="305" t="s">
        <v>19070</v>
      </c>
      <c r="B5288" s="306" t="s">
        <v>10130</v>
      </c>
      <c r="C5288" s="305" t="s">
        <v>2352</v>
      </c>
      <c r="D5288" s="307">
        <v>8510.98</v>
      </c>
    </row>
    <row r="5289" spans="1:4" ht="18" customHeight="1">
      <c r="A5289" s="305" t="s">
        <v>19071</v>
      </c>
      <c r="B5289" s="306" t="s">
        <v>10131</v>
      </c>
      <c r="C5289" s="305" t="s">
        <v>2352</v>
      </c>
      <c r="D5289" s="307">
        <v>8158.5</v>
      </c>
    </row>
    <row r="5290" spans="1:4" ht="18" customHeight="1">
      <c r="A5290" s="305" t="s">
        <v>19072</v>
      </c>
      <c r="B5290" s="306" t="s">
        <v>10132</v>
      </c>
      <c r="C5290" s="305" t="s">
        <v>2352</v>
      </c>
      <c r="D5290" s="307">
        <v>9281.76</v>
      </c>
    </row>
    <row r="5291" spans="1:4" ht="18" customHeight="1">
      <c r="A5291" s="305" t="s">
        <v>19073</v>
      </c>
      <c r="B5291" s="306" t="s">
        <v>10133</v>
      </c>
      <c r="C5291" s="305" t="s">
        <v>2352</v>
      </c>
      <c r="D5291" s="307">
        <v>73.88</v>
      </c>
    </row>
    <row r="5292" spans="1:4" ht="18" customHeight="1">
      <c r="A5292" s="305" t="s">
        <v>19074</v>
      </c>
      <c r="B5292" s="306" t="s">
        <v>10134</v>
      </c>
      <c r="C5292" s="305" t="s">
        <v>2352</v>
      </c>
      <c r="D5292" s="307">
        <v>592.27</v>
      </c>
    </row>
    <row r="5293" spans="1:4" ht="18" customHeight="1">
      <c r="A5293" s="305" t="s">
        <v>19075</v>
      </c>
      <c r="B5293" s="306" t="s">
        <v>10135</v>
      </c>
      <c r="C5293" s="305" t="s">
        <v>2352</v>
      </c>
      <c r="D5293" s="307">
        <v>468.89</v>
      </c>
    </row>
    <row r="5294" spans="1:4" ht="9" customHeight="1">
      <c r="A5294" s="305" t="s">
        <v>19076</v>
      </c>
      <c r="B5294" s="306" t="s">
        <v>10136</v>
      </c>
      <c r="C5294" s="305" t="s">
        <v>2352</v>
      </c>
      <c r="D5294" s="307">
        <v>1677.21</v>
      </c>
    </row>
    <row r="5295" spans="1:4" ht="9" customHeight="1">
      <c r="A5295" s="305" t="s">
        <v>19077</v>
      </c>
      <c r="B5295" s="306" t="s">
        <v>10137</v>
      </c>
      <c r="C5295" s="305" t="s">
        <v>2352</v>
      </c>
      <c r="D5295" s="307">
        <v>1121.3900000000001</v>
      </c>
    </row>
    <row r="5296" spans="1:4" ht="9" customHeight="1">
      <c r="A5296" s="305" t="s">
        <v>19078</v>
      </c>
      <c r="B5296" s="306" t="s">
        <v>10138</v>
      </c>
      <c r="C5296" s="305" t="s">
        <v>3704</v>
      </c>
      <c r="D5296" s="307">
        <v>13.58</v>
      </c>
    </row>
    <row r="5297" spans="1:4" ht="9" customHeight="1">
      <c r="A5297" s="305" t="s">
        <v>19079</v>
      </c>
      <c r="B5297" s="306" t="s">
        <v>10139</v>
      </c>
      <c r="C5297" s="305" t="s">
        <v>3704</v>
      </c>
      <c r="D5297" s="307">
        <v>13.46</v>
      </c>
    </row>
    <row r="5298" spans="1:4" ht="9" customHeight="1">
      <c r="A5298" s="305" t="s">
        <v>19080</v>
      </c>
      <c r="B5298" s="306" t="s">
        <v>11219</v>
      </c>
      <c r="C5298" s="305" t="s">
        <v>3704</v>
      </c>
      <c r="D5298" s="307">
        <v>8.8800000000000008</v>
      </c>
    </row>
    <row r="5299" spans="1:4" ht="18" customHeight="1">
      <c r="A5299" s="305" t="s">
        <v>19081</v>
      </c>
      <c r="B5299" s="306" t="s">
        <v>10140</v>
      </c>
      <c r="C5299" s="305" t="s">
        <v>2352</v>
      </c>
      <c r="D5299" s="307">
        <v>349.6</v>
      </c>
    </row>
    <row r="5300" spans="1:4" ht="18" customHeight="1">
      <c r="A5300" s="305" t="s">
        <v>19082</v>
      </c>
      <c r="B5300" s="306" t="s">
        <v>10141</v>
      </c>
      <c r="C5300" s="305" t="s">
        <v>2352</v>
      </c>
      <c r="D5300" s="307">
        <v>491.48</v>
      </c>
    </row>
    <row r="5301" spans="1:4" ht="18" customHeight="1">
      <c r="A5301" s="305" t="s">
        <v>19083</v>
      </c>
      <c r="B5301" s="306" t="s">
        <v>10142</v>
      </c>
      <c r="C5301" s="305" t="s">
        <v>2352</v>
      </c>
      <c r="D5301" s="307">
        <v>211.37</v>
      </c>
    </row>
    <row r="5302" spans="1:4" ht="18" customHeight="1">
      <c r="A5302" s="305" t="s">
        <v>19084</v>
      </c>
      <c r="B5302" s="306" t="s">
        <v>10143</v>
      </c>
      <c r="C5302" s="305" t="s">
        <v>2352</v>
      </c>
      <c r="D5302" s="307">
        <v>390.33</v>
      </c>
    </row>
    <row r="5303" spans="1:4" ht="18" customHeight="1">
      <c r="A5303" s="305" t="s">
        <v>19085</v>
      </c>
      <c r="B5303" s="306" t="s">
        <v>10144</v>
      </c>
      <c r="C5303" s="305" t="s">
        <v>2352</v>
      </c>
      <c r="D5303" s="307">
        <v>481.43</v>
      </c>
    </row>
    <row r="5304" spans="1:4" ht="9" customHeight="1">
      <c r="A5304" s="305" t="s">
        <v>19086</v>
      </c>
      <c r="B5304" s="306" t="s">
        <v>10145</v>
      </c>
      <c r="C5304" s="305" t="s">
        <v>2352</v>
      </c>
      <c r="D5304" s="307">
        <v>870.44</v>
      </c>
    </row>
    <row r="5305" spans="1:4" ht="9" customHeight="1">
      <c r="A5305" s="305" t="s">
        <v>19087</v>
      </c>
      <c r="B5305" s="306" t="s">
        <v>10146</v>
      </c>
      <c r="C5305" s="305" t="s">
        <v>2352</v>
      </c>
      <c r="D5305" s="307">
        <v>819.19</v>
      </c>
    </row>
    <row r="5306" spans="1:4" ht="9" customHeight="1">
      <c r="A5306" s="305" t="s">
        <v>19088</v>
      </c>
      <c r="B5306" s="306" t="s">
        <v>10147</v>
      </c>
      <c r="C5306" s="305" t="s">
        <v>2352</v>
      </c>
      <c r="D5306" s="307">
        <v>235.23</v>
      </c>
    </row>
    <row r="5307" spans="1:4" ht="9" customHeight="1">
      <c r="A5307" s="305" t="s">
        <v>19089</v>
      </c>
      <c r="B5307" s="306" t="s">
        <v>10148</v>
      </c>
      <c r="C5307" s="305" t="s">
        <v>2352</v>
      </c>
      <c r="D5307" s="307">
        <v>359.07</v>
      </c>
    </row>
    <row r="5308" spans="1:4" ht="9" customHeight="1">
      <c r="A5308" s="305" t="s">
        <v>19090</v>
      </c>
      <c r="B5308" s="306" t="s">
        <v>10149</v>
      </c>
      <c r="C5308" s="305" t="s">
        <v>2352</v>
      </c>
      <c r="D5308" s="307">
        <v>289</v>
      </c>
    </row>
    <row r="5309" spans="1:4" ht="9" customHeight="1">
      <c r="A5309" s="305" t="s">
        <v>19091</v>
      </c>
      <c r="B5309" s="306" t="s">
        <v>10150</v>
      </c>
      <c r="C5309" s="305" t="s">
        <v>2352</v>
      </c>
      <c r="D5309" s="307">
        <v>203.85</v>
      </c>
    </row>
    <row r="5310" spans="1:4" ht="18" customHeight="1">
      <c r="A5310" s="305" t="s">
        <v>19092</v>
      </c>
      <c r="B5310" s="306" t="s">
        <v>10151</v>
      </c>
      <c r="C5310" s="305" t="s">
        <v>2352</v>
      </c>
      <c r="D5310" s="307">
        <v>174.06</v>
      </c>
    </row>
    <row r="5311" spans="1:4" ht="9" customHeight="1">
      <c r="A5311" s="305" t="s">
        <v>19093</v>
      </c>
      <c r="B5311" s="306" t="s">
        <v>10152</v>
      </c>
      <c r="C5311" s="305" t="s">
        <v>2352</v>
      </c>
      <c r="D5311" s="307">
        <v>1855.18</v>
      </c>
    </row>
    <row r="5312" spans="1:4" ht="18" customHeight="1">
      <c r="A5312" s="305" t="s">
        <v>19094</v>
      </c>
      <c r="B5312" s="306" t="s">
        <v>10153</v>
      </c>
      <c r="C5312" s="305" t="s">
        <v>2352</v>
      </c>
      <c r="D5312" s="307">
        <v>1363.24</v>
      </c>
    </row>
    <row r="5313" spans="1:4" ht="9" customHeight="1">
      <c r="A5313" s="305" t="s">
        <v>19095</v>
      </c>
      <c r="B5313" s="306" t="s">
        <v>10154</v>
      </c>
      <c r="C5313" s="305" t="s">
        <v>2352</v>
      </c>
      <c r="D5313" s="307">
        <v>101.83</v>
      </c>
    </row>
    <row r="5314" spans="1:4" ht="18" customHeight="1">
      <c r="A5314" s="305" t="s">
        <v>19096</v>
      </c>
      <c r="B5314" s="306" t="s">
        <v>10155</v>
      </c>
      <c r="C5314" s="305" t="s">
        <v>2352</v>
      </c>
      <c r="D5314" s="307">
        <v>1184.54</v>
      </c>
    </row>
    <row r="5315" spans="1:4" ht="9" customHeight="1">
      <c r="A5315" s="305" t="s">
        <v>19097</v>
      </c>
      <c r="B5315" s="306" t="s">
        <v>10156</v>
      </c>
      <c r="C5315" s="305" t="s">
        <v>2352</v>
      </c>
      <c r="D5315" s="307">
        <v>534.12</v>
      </c>
    </row>
    <row r="5316" spans="1:4" ht="18" customHeight="1">
      <c r="A5316" s="305" t="s">
        <v>19098</v>
      </c>
      <c r="B5316" s="306" t="s">
        <v>10157</v>
      </c>
      <c r="C5316" s="305" t="s">
        <v>2352</v>
      </c>
      <c r="D5316" s="307">
        <v>1841.98</v>
      </c>
    </row>
    <row r="5317" spans="1:4" ht="9" customHeight="1">
      <c r="A5317" s="305" t="s">
        <v>19099</v>
      </c>
      <c r="B5317" s="306" t="s">
        <v>10158</v>
      </c>
      <c r="C5317" s="305" t="s">
        <v>5115</v>
      </c>
      <c r="D5317" s="307">
        <v>39.409999999999997</v>
      </c>
    </row>
    <row r="5318" spans="1:4" ht="18" customHeight="1">
      <c r="A5318" s="305" t="s">
        <v>19100</v>
      </c>
      <c r="B5318" s="306" t="s">
        <v>10159</v>
      </c>
      <c r="C5318" s="305" t="s">
        <v>5115</v>
      </c>
      <c r="D5318" s="307">
        <v>227.09</v>
      </c>
    </row>
    <row r="5319" spans="1:4" ht="9" customHeight="1">
      <c r="A5319" s="305" t="s">
        <v>19101</v>
      </c>
      <c r="B5319" s="306" t="s">
        <v>10160</v>
      </c>
      <c r="C5319" s="305" t="s">
        <v>5115</v>
      </c>
      <c r="D5319" s="307">
        <v>241.58</v>
      </c>
    </row>
    <row r="5320" spans="1:4" ht="9" customHeight="1">
      <c r="A5320" s="305" t="s">
        <v>19102</v>
      </c>
      <c r="B5320" s="306" t="s">
        <v>10161</v>
      </c>
      <c r="C5320" s="305" t="s">
        <v>5115</v>
      </c>
      <c r="D5320" s="307">
        <v>270.39</v>
      </c>
    </row>
    <row r="5321" spans="1:4" ht="9" customHeight="1">
      <c r="A5321" s="305" t="s">
        <v>19103</v>
      </c>
      <c r="B5321" s="306" t="s">
        <v>10162</v>
      </c>
      <c r="C5321" s="305" t="s">
        <v>5115</v>
      </c>
      <c r="D5321" s="307">
        <v>356.99</v>
      </c>
    </row>
    <row r="5322" spans="1:4" ht="9" customHeight="1">
      <c r="A5322" s="305" t="s">
        <v>19104</v>
      </c>
      <c r="B5322" s="306" t="s">
        <v>10163</v>
      </c>
      <c r="C5322" s="305" t="s">
        <v>5115</v>
      </c>
      <c r="D5322" s="307">
        <v>68.39</v>
      </c>
    </row>
    <row r="5323" spans="1:4" ht="9" customHeight="1">
      <c r="A5323" s="305" t="s">
        <v>19105</v>
      </c>
      <c r="B5323" s="306" t="s">
        <v>10164</v>
      </c>
      <c r="C5323" s="305" t="s">
        <v>5115</v>
      </c>
      <c r="D5323" s="307">
        <v>82.71</v>
      </c>
    </row>
    <row r="5324" spans="1:4" ht="9" customHeight="1">
      <c r="A5324" s="305" t="s">
        <v>19106</v>
      </c>
      <c r="B5324" s="306" t="s">
        <v>10165</v>
      </c>
      <c r="C5324" s="305" t="s">
        <v>5115</v>
      </c>
      <c r="D5324" s="307">
        <v>97.2</v>
      </c>
    </row>
    <row r="5325" spans="1:4" ht="18" customHeight="1">
      <c r="A5325" s="305" t="s">
        <v>19107</v>
      </c>
      <c r="B5325" s="306" t="s">
        <v>10166</v>
      </c>
      <c r="C5325" s="305" t="s">
        <v>5115</v>
      </c>
      <c r="D5325" s="307">
        <v>126.01</v>
      </c>
    </row>
    <row r="5326" spans="1:4" ht="9" customHeight="1">
      <c r="A5326" s="305" t="s">
        <v>19108</v>
      </c>
      <c r="B5326" s="306" t="s">
        <v>10167</v>
      </c>
      <c r="C5326" s="305" t="s">
        <v>5115</v>
      </c>
      <c r="D5326" s="307">
        <v>154.99</v>
      </c>
    </row>
    <row r="5327" spans="1:4" ht="9" customHeight="1">
      <c r="A5327" s="305" t="s">
        <v>19109</v>
      </c>
      <c r="B5327" s="306" t="s">
        <v>10168</v>
      </c>
      <c r="C5327" s="305" t="s">
        <v>5115</v>
      </c>
      <c r="D5327" s="307">
        <v>183.79</v>
      </c>
    </row>
    <row r="5328" spans="1:4" ht="9" customHeight="1">
      <c r="A5328" s="305" t="s">
        <v>19110</v>
      </c>
      <c r="B5328" s="306" t="s">
        <v>10169</v>
      </c>
      <c r="C5328" s="305" t="s">
        <v>3704</v>
      </c>
      <c r="D5328" s="307">
        <v>34.93</v>
      </c>
    </row>
    <row r="5329" spans="1:4" ht="9" customHeight="1">
      <c r="A5329" s="305" t="s">
        <v>19111</v>
      </c>
      <c r="B5329" s="306" t="s">
        <v>10170</v>
      </c>
      <c r="C5329" s="305" t="s">
        <v>5115</v>
      </c>
      <c r="D5329" s="307">
        <v>1506.56</v>
      </c>
    </row>
    <row r="5330" spans="1:4" ht="9" customHeight="1">
      <c r="A5330" s="305" t="s">
        <v>19112</v>
      </c>
      <c r="B5330" s="306" t="s">
        <v>10171</v>
      </c>
      <c r="C5330" s="305" t="s">
        <v>5115</v>
      </c>
      <c r="D5330" s="307">
        <v>1369.22</v>
      </c>
    </row>
    <row r="5331" spans="1:4" ht="9" customHeight="1">
      <c r="A5331" s="305" t="s">
        <v>19113</v>
      </c>
      <c r="B5331" s="306" t="s">
        <v>10172</v>
      </c>
      <c r="C5331" s="305" t="s">
        <v>5115</v>
      </c>
      <c r="D5331" s="307">
        <v>1674.95</v>
      </c>
    </row>
    <row r="5332" spans="1:4" ht="9" customHeight="1">
      <c r="A5332" s="305" t="s">
        <v>19114</v>
      </c>
      <c r="B5332" s="306" t="s">
        <v>10173</v>
      </c>
      <c r="C5332" s="305" t="s">
        <v>5115</v>
      </c>
      <c r="D5332" s="307">
        <v>1537.61</v>
      </c>
    </row>
    <row r="5333" spans="1:4" ht="9" customHeight="1">
      <c r="A5333" s="305" t="s">
        <v>19115</v>
      </c>
      <c r="B5333" s="306" t="s">
        <v>10174</v>
      </c>
      <c r="C5333" s="305" t="s">
        <v>3704</v>
      </c>
      <c r="D5333" s="307">
        <v>10.65</v>
      </c>
    </row>
    <row r="5334" spans="1:4" ht="9" customHeight="1">
      <c r="A5334" s="305" t="s">
        <v>19116</v>
      </c>
      <c r="B5334" s="306" t="s">
        <v>10175</v>
      </c>
      <c r="C5334" s="305" t="s">
        <v>3704</v>
      </c>
      <c r="D5334" s="307">
        <v>127.87</v>
      </c>
    </row>
    <row r="5335" spans="1:4" ht="9" customHeight="1">
      <c r="A5335" s="305" t="s">
        <v>19117</v>
      </c>
      <c r="B5335" s="306" t="s">
        <v>10176</v>
      </c>
      <c r="C5335" s="305" t="s">
        <v>3704</v>
      </c>
      <c r="D5335" s="307">
        <v>358.44</v>
      </c>
    </row>
    <row r="5336" spans="1:4" ht="9" customHeight="1">
      <c r="A5336" s="305" t="s">
        <v>19118</v>
      </c>
      <c r="B5336" s="306" t="s">
        <v>10177</v>
      </c>
      <c r="C5336" s="305" t="s">
        <v>3704</v>
      </c>
      <c r="D5336" s="307">
        <v>339.21</v>
      </c>
    </row>
    <row r="5337" spans="1:4" ht="9" customHeight="1">
      <c r="A5337" s="305" t="s">
        <v>19119</v>
      </c>
      <c r="B5337" s="306" t="s">
        <v>10178</v>
      </c>
      <c r="C5337" s="305" t="s">
        <v>3704</v>
      </c>
      <c r="D5337" s="307">
        <v>382.01</v>
      </c>
    </row>
    <row r="5338" spans="1:4" ht="9" customHeight="1">
      <c r="A5338" s="305" t="s">
        <v>19120</v>
      </c>
      <c r="B5338" s="306" t="s">
        <v>10179</v>
      </c>
      <c r="C5338" s="305" t="s">
        <v>3704</v>
      </c>
      <c r="D5338" s="307">
        <v>362.78</v>
      </c>
    </row>
    <row r="5339" spans="1:4" ht="9" customHeight="1">
      <c r="A5339" s="305" t="s">
        <v>19121</v>
      </c>
      <c r="B5339" s="306" t="s">
        <v>10180</v>
      </c>
      <c r="C5339" s="305" t="s">
        <v>3704</v>
      </c>
      <c r="D5339" s="307">
        <v>342.36</v>
      </c>
    </row>
    <row r="5340" spans="1:4" ht="9" customHeight="1">
      <c r="A5340" s="305" t="s">
        <v>19122</v>
      </c>
      <c r="B5340" s="306" t="s">
        <v>10181</v>
      </c>
      <c r="C5340" s="305" t="s">
        <v>3704</v>
      </c>
      <c r="D5340" s="307">
        <v>323.13</v>
      </c>
    </row>
    <row r="5341" spans="1:4" ht="9" customHeight="1">
      <c r="A5341" s="305" t="s">
        <v>19123</v>
      </c>
      <c r="B5341" s="306" t="s">
        <v>10182</v>
      </c>
      <c r="C5341" s="305" t="s">
        <v>3704</v>
      </c>
      <c r="D5341" s="307">
        <v>365.94</v>
      </c>
    </row>
    <row r="5342" spans="1:4" ht="9" customHeight="1">
      <c r="A5342" s="305" t="s">
        <v>19124</v>
      </c>
      <c r="B5342" s="306" t="s">
        <v>10183</v>
      </c>
      <c r="C5342" s="305" t="s">
        <v>3704</v>
      </c>
      <c r="D5342" s="307">
        <v>346.71</v>
      </c>
    </row>
    <row r="5343" spans="1:4" ht="9" customHeight="1">
      <c r="A5343" s="305" t="s">
        <v>19125</v>
      </c>
      <c r="B5343" s="306" t="s">
        <v>10184</v>
      </c>
      <c r="C5343" s="305" t="s">
        <v>3704</v>
      </c>
      <c r="D5343" s="307">
        <v>346.65</v>
      </c>
    </row>
    <row r="5344" spans="1:4" ht="9" customHeight="1">
      <c r="A5344" s="305" t="s">
        <v>19126</v>
      </c>
      <c r="B5344" s="306" t="s">
        <v>10185</v>
      </c>
      <c r="C5344" s="305" t="s">
        <v>3704</v>
      </c>
      <c r="D5344" s="307">
        <v>327.42</v>
      </c>
    </row>
    <row r="5345" spans="1:4" ht="9" customHeight="1">
      <c r="A5345" s="305" t="s">
        <v>19127</v>
      </c>
      <c r="B5345" s="306" t="s">
        <v>10186</v>
      </c>
      <c r="C5345" s="305" t="s">
        <v>3704</v>
      </c>
      <c r="D5345" s="307">
        <v>370.22</v>
      </c>
    </row>
    <row r="5346" spans="1:4" ht="9" customHeight="1">
      <c r="A5346" s="305" t="s">
        <v>19128</v>
      </c>
      <c r="B5346" s="306" t="s">
        <v>10187</v>
      </c>
      <c r="C5346" s="305" t="s">
        <v>3704</v>
      </c>
      <c r="D5346" s="307">
        <v>350.99</v>
      </c>
    </row>
    <row r="5347" spans="1:4" ht="9" customHeight="1">
      <c r="A5347" s="305" t="s">
        <v>19129</v>
      </c>
      <c r="B5347" s="306" t="s">
        <v>10188</v>
      </c>
      <c r="C5347" s="305" t="s">
        <v>3704</v>
      </c>
      <c r="D5347" s="307">
        <v>344.4</v>
      </c>
    </row>
    <row r="5348" spans="1:4" ht="9" customHeight="1">
      <c r="A5348" s="305" t="s">
        <v>19130</v>
      </c>
      <c r="B5348" s="306" t="s">
        <v>10189</v>
      </c>
      <c r="C5348" s="305" t="s">
        <v>3704</v>
      </c>
      <c r="D5348" s="307">
        <v>325.17</v>
      </c>
    </row>
    <row r="5349" spans="1:4" ht="9" customHeight="1">
      <c r="A5349" s="305" t="s">
        <v>19131</v>
      </c>
      <c r="B5349" s="306" t="s">
        <v>10190</v>
      </c>
      <c r="C5349" s="305" t="s">
        <v>3704</v>
      </c>
      <c r="D5349" s="307">
        <v>367.98</v>
      </c>
    </row>
    <row r="5350" spans="1:4" ht="9" customHeight="1">
      <c r="A5350" s="305" t="s">
        <v>19132</v>
      </c>
      <c r="B5350" s="306" t="s">
        <v>10191</v>
      </c>
      <c r="C5350" s="305" t="s">
        <v>3704</v>
      </c>
      <c r="D5350" s="307">
        <v>348.75</v>
      </c>
    </row>
    <row r="5351" spans="1:4" ht="9" customHeight="1">
      <c r="A5351" s="305" t="s">
        <v>19133</v>
      </c>
      <c r="B5351" s="306" t="s">
        <v>10192</v>
      </c>
      <c r="C5351" s="305" t="s">
        <v>3704</v>
      </c>
      <c r="D5351" s="307">
        <v>343.15</v>
      </c>
    </row>
    <row r="5352" spans="1:4" ht="9" customHeight="1">
      <c r="A5352" s="305" t="s">
        <v>19134</v>
      </c>
      <c r="B5352" s="306" t="s">
        <v>10193</v>
      </c>
      <c r="C5352" s="305" t="s">
        <v>3704</v>
      </c>
      <c r="D5352" s="307">
        <v>323.93</v>
      </c>
    </row>
    <row r="5353" spans="1:4" ht="9" customHeight="1">
      <c r="A5353" s="305" t="s">
        <v>19135</v>
      </c>
      <c r="B5353" s="306" t="s">
        <v>10194</v>
      </c>
      <c r="C5353" s="305" t="s">
        <v>3704</v>
      </c>
      <c r="D5353" s="307">
        <v>366.73</v>
      </c>
    </row>
    <row r="5354" spans="1:4" ht="9" customHeight="1">
      <c r="A5354" s="305" t="s">
        <v>19136</v>
      </c>
      <c r="B5354" s="306" t="s">
        <v>10195</v>
      </c>
      <c r="C5354" s="305" t="s">
        <v>3704</v>
      </c>
      <c r="D5354" s="307">
        <v>347.5</v>
      </c>
    </row>
    <row r="5355" spans="1:4" ht="9" customHeight="1">
      <c r="A5355" s="305" t="s">
        <v>19137</v>
      </c>
      <c r="B5355" s="306" t="s">
        <v>10196</v>
      </c>
      <c r="C5355" s="305" t="s">
        <v>2352</v>
      </c>
      <c r="D5355" s="307">
        <v>8.6300000000000008</v>
      </c>
    </row>
    <row r="5356" spans="1:4" ht="18" customHeight="1">
      <c r="A5356" s="305" t="s">
        <v>19138</v>
      </c>
      <c r="B5356" s="306" t="s">
        <v>10197</v>
      </c>
      <c r="C5356" s="305" t="s">
        <v>3704</v>
      </c>
      <c r="D5356" s="307">
        <v>14.69</v>
      </c>
    </row>
    <row r="5357" spans="1:4" ht="9" customHeight="1">
      <c r="A5357" s="305" t="s">
        <v>19139</v>
      </c>
      <c r="B5357" s="306" t="s">
        <v>10198</v>
      </c>
      <c r="C5357" s="305" t="s">
        <v>5115</v>
      </c>
      <c r="D5357" s="307">
        <v>144.1</v>
      </c>
    </row>
    <row r="5358" spans="1:4" ht="18" customHeight="1">
      <c r="A5358" s="305" t="s">
        <v>19140</v>
      </c>
      <c r="B5358" s="306" t="s">
        <v>10199</v>
      </c>
      <c r="C5358" s="305" t="s">
        <v>5115</v>
      </c>
      <c r="D5358" s="307">
        <v>14.53</v>
      </c>
    </row>
    <row r="5359" spans="1:4" ht="9" customHeight="1">
      <c r="A5359" s="305" t="s">
        <v>19141</v>
      </c>
      <c r="B5359" s="306" t="s">
        <v>10200</v>
      </c>
      <c r="C5359" s="305" t="s">
        <v>5115</v>
      </c>
      <c r="D5359" s="307">
        <v>7.78</v>
      </c>
    </row>
    <row r="5360" spans="1:4" ht="18" customHeight="1">
      <c r="A5360" s="305" t="s">
        <v>19142</v>
      </c>
      <c r="B5360" s="306" t="s">
        <v>10201</v>
      </c>
      <c r="C5360" s="305" t="s">
        <v>5115</v>
      </c>
      <c r="D5360" s="307">
        <v>4.6900000000000004</v>
      </c>
    </row>
    <row r="5361" spans="1:4" ht="18" customHeight="1">
      <c r="A5361" s="305" t="s">
        <v>19143</v>
      </c>
      <c r="B5361" s="306" t="s">
        <v>10202</v>
      </c>
      <c r="C5361" s="305" t="s">
        <v>5115</v>
      </c>
      <c r="D5361" s="307">
        <v>38.5</v>
      </c>
    </row>
    <row r="5362" spans="1:4" ht="9" customHeight="1">
      <c r="A5362" s="305" t="s">
        <v>19144</v>
      </c>
      <c r="B5362" s="306" t="s">
        <v>10203</v>
      </c>
      <c r="C5362" s="305" t="s">
        <v>5115</v>
      </c>
      <c r="D5362" s="307">
        <v>17.04</v>
      </c>
    </row>
    <row r="5363" spans="1:4" ht="9" customHeight="1">
      <c r="A5363" s="305" t="s">
        <v>19145</v>
      </c>
      <c r="B5363" s="306" t="s">
        <v>10204</v>
      </c>
      <c r="C5363" s="305" t="s">
        <v>3704</v>
      </c>
      <c r="D5363" s="307">
        <v>0.54</v>
      </c>
    </row>
    <row r="5364" spans="1:4" ht="18" customHeight="1">
      <c r="A5364" s="305" t="s">
        <v>19146</v>
      </c>
      <c r="B5364" s="306" t="s">
        <v>10205</v>
      </c>
      <c r="C5364" s="305" t="s">
        <v>5115</v>
      </c>
      <c r="D5364" s="307">
        <v>147.22999999999999</v>
      </c>
    </row>
    <row r="5365" spans="1:4" ht="9" customHeight="1">
      <c r="A5365" s="305" t="s">
        <v>19147</v>
      </c>
      <c r="B5365" s="306" t="s">
        <v>10206</v>
      </c>
      <c r="C5365" s="305" t="s">
        <v>5115</v>
      </c>
      <c r="D5365" s="307">
        <v>39.81</v>
      </c>
    </row>
    <row r="5366" spans="1:4" ht="18" customHeight="1">
      <c r="A5366" s="305" t="s">
        <v>19148</v>
      </c>
      <c r="B5366" s="306" t="s">
        <v>10207</v>
      </c>
      <c r="C5366" s="305" t="s">
        <v>5115</v>
      </c>
      <c r="D5366" s="307">
        <v>318.11</v>
      </c>
    </row>
    <row r="5367" spans="1:4" ht="18" customHeight="1">
      <c r="A5367" s="305" t="s">
        <v>19149</v>
      </c>
      <c r="B5367" s="306" t="s">
        <v>10208</v>
      </c>
      <c r="C5367" s="305" t="s">
        <v>2352</v>
      </c>
      <c r="D5367" s="307">
        <v>40.24</v>
      </c>
    </row>
    <row r="5368" spans="1:4" ht="18" customHeight="1">
      <c r="A5368" s="305" t="s">
        <v>19150</v>
      </c>
      <c r="B5368" s="306" t="s">
        <v>10209</v>
      </c>
      <c r="C5368" s="305" t="s">
        <v>2352</v>
      </c>
      <c r="D5368" s="307">
        <v>100.6</v>
      </c>
    </row>
    <row r="5369" spans="1:4" ht="18" customHeight="1">
      <c r="A5369" s="305" t="s">
        <v>19151</v>
      </c>
      <c r="B5369" s="306" t="s">
        <v>11220</v>
      </c>
      <c r="C5369" s="305" t="s">
        <v>5115</v>
      </c>
      <c r="D5369" s="307">
        <v>213.09</v>
      </c>
    </row>
    <row r="5370" spans="1:4" ht="18" customHeight="1">
      <c r="A5370" s="305" t="s">
        <v>19152</v>
      </c>
      <c r="B5370" s="306" t="s">
        <v>11221</v>
      </c>
      <c r="C5370" s="305" t="s">
        <v>5115</v>
      </c>
      <c r="D5370" s="307">
        <v>24.14</v>
      </c>
    </row>
    <row r="5371" spans="1:4" ht="18" customHeight="1">
      <c r="A5371" s="305" t="s">
        <v>19153</v>
      </c>
      <c r="B5371" s="306" t="s">
        <v>11222</v>
      </c>
      <c r="C5371" s="305" t="s">
        <v>5115</v>
      </c>
      <c r="D5371" s="307">
        <v>30.43</v>
      </c>
    </row>
    <row r="5372" spans="1:4" ht="18" customHeight="1">
      <c r="A5372" s="305" t="s">
        <v>19154</v>
      </c>
      <c r="B5372" s="306" t="s">
        <v>11223</v>
      </c>
      <c r="C5372" s="305" t="s">
        <v>5115</v>
      </c>
      <c r="D5372" s="307">
        <v>55.7</v>
      </c>
    </row>
    <row r="5373" spans="1:4" ht="18" customHeight="1">
      <c r="A5373" s="305" t="s">
        <v>19155</v>
      </c>
      <c r="B5373" s="306" t="s">
        <v>11224</v>
      </c>
      <c r="C5373" s="305" t="s">
        <v>5115</v>
      </c>
      <c r="D5373" s="307">
        <v>103.57</v>
      </c>
    </row>
    <row r="5374" spans="1:4" ht="18" customHeight="1">
      <c r="A5374" s="305" t="s">
        <v>19156</v>
      </c>
      <c r="B5374" s="306" t="s">
        <v>10210</v>
      </c>
      <c r="C5374" s="305" t="s">
        <v>5115</v>
      </c>
      <c r="D5374" s="307">
        <v>31.9</v>
      </c>
    </row>
    <row r="5375" spans="1:4" ht="18" customHeight="1">
      <c r="A5375" s="305" t="s">
        <v>19157</v>
      </c>
      <c r="B5375" s="306" t="s">
        <v>10211</v>
      </c>
      <c r="C5375" s="305" t="s">
        <v>5115</v>
      </c>
      <c r="D5375" s="307">
        <v>23.21</v>
      </c>
    </row>
    <row r="5376" spans="1:4" ht="18" customHeight="1">
      <c r="A5376" s="305" t="s">
        <v>19158</v>
      </c>
      <c r="B5376" s="306" t="s">
        <v>11225</v>
      </c>
      <c r="C5376" s="305" t="s">
        <v>5115</v>
      </c>
      <c r="D5376" s="307">
        <v>117.91</v>
      </c>
    </row>
    <row r="5377" spans="1:4" ht="18" customHeight="1">
      <c r="A5377" s="305" t="s">
        <v>19159</v>
      </c>
      <c r="B5377" s="306" t="s">
        <v>11226</v>
      </c>
      <c r="C5377" s="305" t="s">
        <v>5115</v>
      </c>
      <c r="D5377" s="307">
        <v>14.45</v>
      </c>
    </row>
    <row r="5378" spans="1:4" ht="18" customHeight="1">
      <c r="A5378" s="305" t="s">
        <v>19160</v>
      </c>
      <c r="B5378" s="306" t="s">
        <v>11227</v>
      </c>
      <c r="C5378" s="305" t="s">
        <v>5115</v>
      </c>
      <c r="D5378" s="307">
        <v>18.079999999999998</v>
      </c>
    </row>
    <row r="5379" spans="1:4" ht="18" customHeight="1">
      <c r="A5379" s="305" t="s">
        <v>19161</v>
      </c>
      <c r="B5379" s="306" t="s">
        <v>11228</v>
      </c>
      <c r="C5379" s="305" t="s">
        <v>5115</v>
      </c>
      <c r="D5379" s="307">
        <v>32.53</v>
      </c>
    </row>
    <row r="5380" spans="1:4" ht="18" customHeight="1">
      <c r="A5380" s="305" t="s">
        <v>19162</v>
      </c>
      <c r="B5380" s="306" t="s">
        <v>11229</v>
      </c>
      <c r="C5380" s="305" t="s">
        <v>5115</v>
      </c>
      <c r="D5380" s="307">
        <v>59.58</v>
      </c>
    </row>
    <row r="5381" spans="1:4" ht="18" customHeight="1">
      <c r="A5381" s="305" t="s">
        <v>19163</v>
      </c>
      <c r="B5381" s="306" t="s">
        <v>10212</v>
      </c>
      <c r="C5381" s="305" t="s">
        <v>5115</v>
      </c>
      <c r="D5381" s="307">
        <v>6.92</v>
      </c>
    </row>
    <row r="5382" spans="1:4" ht="18" customHeight="1">
      <c r="A5382" s="305" t="s">
        <v>19164</v>
      </c>
      <c r="B5382" s="306" t="s">
        <v>10213</v>
      </c>
      <c r="C5382" s="305" t="s">
        <v>5115</v>
      </c>
      <c r="D5382" s="307">
        <v>11.87</v>
      </c>
    </row>
    <row r="5383" spans="1:4" ht="9" customHeight="1">
      <c r="A5383" s="305" t="s">
        <v>19165</v>
      </c>
      <c r="B5383" s="306" t="s">
        <v>10214</v>
      </c>
      <c r="C5383" s="305" t="s">
        <v>5115</v>
      </c>
      <c r="D5383" s="307">
        <v>8.1199999999999992</v>
      </c>
    </row>
    <row r="5384" spans="1:4" ht="9" customHeight="1">
      <c r="A5384" s="305" t="s">
        <v>19166</v>
      </c>
      <c r="B5384" s="306" t="s">
        <v>10215</v>
      </c>
      <c r="C5384" s="305" t="s">
        <v>5115</v>
      </c>
      <c r="D5384" s="307">
        <v>10.61</v>
      </c>
    </row>
    <row r="5385" spans="1:4" ht="9" customHeight="1">
      <c r="A5385" s="305" t="s">
        <v>19167</v>
      </c>
      <c r="B5385" s="306" t="s">
        <v>10216</v>
      </c>
      <c r="C5385" s="305" t="s">
        <v>5115</v>
      </c>
      <c r="D5385" s="307">
        <v>6.85</v>
      </c>
    </row>
    <row r="5386" spans="1:4" ht="9" customHeight="1">
      <c r="A5386" s="305" t="s">
        <v>19168</v>
      </c>
      <c r="B5386" s="306" t="s">
        <v>10217</v>
      </c>
      <c r="C5386" s="305" t="s">
        <v>5115</v>
      </c>
      <c r="D5386" s="307">
        <v>9.99</v>
      </c>
    </row>
    <row r="5387" spans="1:4" ht="9" customHeight="1">
      <c r="A5387" s="305" t="s">
        <v>19169</v>
      </c>
      <c r="B5387" s="306" t="s">
        <v>10218</v>
      </c>
      <c r="C5387" s="305" t="s">
        <v>5115</v>
      </c>
      <c r="D5387" s="307">
        <v>6.58</v>
      </c>
    </row>
    <row r="5388" spans="1:4" ht="9" customHeight="1">
      <c r="A5388" s="305" t="s">
        <v>19170</v>
      </c>
      <c r="B5388" s="306" t="s">
        <v>10219</v>
      </c>
      <c r="C5388" s="305" t="s">
        <v>5115</v>
      </c>
      <c r="D5388" s="307">
        <v>12.14</v>
      </c>
    </row>
    <row r="5389" spans="1:4" ht="9" customHeight="1">
      <c r="A5389" s="305" t="s">
        <v>19171</v>
      </c>
      <c r="B5389" s="306" t="s">
        <v>10220</v>
      </c>
      <c r="C5389" s="305" t="s">
        <v>5115</v>
      </c>
      <c r="D5389" s="307">
        <v>8.7799999999999994</v>
      </c>
    </row>
    <row r="5390" spans="1:4" ht="9" customHeight="1">
      <c r="A5390" s="305" t="s">
        <v>19172</v>
      </c>
      <c r="B5390" s="306" t="s">
        <v>10221</v>
      </c>
      <c r="C5390" s="305" t="s">
        <v>5115</v>
      </c>
      <c r="D5390" s="307">
        <v>10.79</v>
      </c>
    </row>
    <row r="5391" spans="1:4" ht="9" customHeight="1">
      <c r="A5391" s="305" t="s">
        <v>19173</v>
      </c>
      <c r="B5391" s="306" t="s">
        <v>10222</v>
      </c>
      <c r="C5391" s="305" t="s">
        <v>5115</v>
      </c>
      <c r="D5391" s="307">
        <v>7.39</v>
      </c>
    </row>
    <row r="5392" spans="1:4" ht="9" customHeight="1">
      <c r="A5392" s="305" t="s">
        <v>19174</v>
      </c>
      <c r="B5392" s="306" t="s">
        <v>10223</v>
      </c>
      <c r="C5392" s="305" t="s">
        <v>5115</v>
      </c>
      <c r="D5392" s="307">
        <v>10.14</v>
      </c>
    </row>
    <row r="5393" spans="1:4" ht="9" customHeight="1">
      <c r="A5393" s="305" t="s">
        <v>19175</v>
      </c>
      <c r="B5393" s="306" t="s">
        <v>10224</v>
      </c>
      <c r="C5393" s="305" t="s">
        <v>5115</v>
      </c>
      <c r="D5393" s="307">
        <v>6.73</v>
      </c>
    </row>
    <row r="5394" spans="1:4" ht="9" customHeight="1">
      <c r="A5394" s="305" t="s">
        <v>19176</v>
      </c>
      <c r="B5394" s="306" t="s">
        <v>10225</v>
      </c>
      <c r="C5394" s="305" t="s">
        <v>5115</v>
      </c>
      <c r="D5394" s="307">
        <v>12.42</v>
      </c>
    </row>
    <row r="5395" spans="1:4" ht="9" customHeight="1">
      <c r="A5395" s="305" t="s">
        <v>19177</v>
      </c>
      <c r="B5395" s="306" t="s">
        <v>10226</v>
      </c>
      <c r="C5395" s="305" t="s">
        <v>5115</v>
      </c>
      <c r="D5395" s="307">
        <v>9.01</v>
      </c>
    </row>
    <row r="5396" spans="1:4" ht="9" customHeight="1">
      <c r="A5396" s="305" t="s">
        <v>19178</v>
      </c>
      <c r="B5396" s="306" t="s">
        <v>10227</v>
      </c>
      <c r="C5396" s="305" t="s">
        <v>5115</v>
      </c>
      <c r="D5396" s="307">
        <v>10.98</v>
      </c>
    </row>
    <row r="5397" spans="1:4" ht="18" customHeight="1">
      <c r="A5397" s="305" t="s">
        <v>19179</v>
      </c>
      <c r="B5397" s="306" t="s">
        <v>10228</v>
      </c>
      <c r="C5397" s="305" t="s">
        <v>5115</v>
      </c>
      <c r="D5397" s="307">
        <v>7.58</v>
      </c>
    </row>
    <row r="5398" spans="1:4" ht="18" customHeight="1">
      <c r="A5398" s="305" t="s">
        <v>19180</v>
      </c>
      <c r="B5398" s="306" t="s">
        <v>10229</v>
      </c>
      <c r="C5398" s="305" t="s">
        <v>5115</v>
      </c>
      <c r="D5398" s="307">
        <v>10.61</v>
      </c>
    </row>
    <row r="5399" spans="1:4" ht="18" customHeight="1">
      <c r="A5399" s="305" t="s">
        <v>19181</v>
      </c>
      <c r="B5399" s="306" t="s">
        <v>10230</v>
      </c>
      <c r="C5399" s="305" t="s">
        <v>5115</v>
      </c>
      <c r="D5399" s="307">
        <v>6.85</v>
      </c>
    </row>
    <row r="5400" spans="1:4" ht="18" customHeight="1">
      <c r="A5400" s="305" t="s">
        <v>19182</v>
      </c>
      <c r="B5400" s="306" t="s">
        <v>10231</v>
      </c>
      <c r="C5400" s="305" t="s">
        <v>5115</v>
      </c>
      <c r="D5400" s="307">
        <v>12.69</v>
      </c>
    </row>
    <row r="5401" spans="1:4" ht="18" customHeight="1">
      <c r="A5401" s="305" t="s">
        <v>19183</v>
      </c>
      <c r="B5401" s="306" t="s">
        <v>10232</v>
      </c>
      <c r="C5401" s="305" t="s">
        <v>5115</v>
      </c>
      <c r="D5401" s="307">
        <v>9.31</v>
      </c>
    </row>
    <row r="5402" spans="1:4" ht="9" customHeight="1">
      <c r="A5402" s="305" t="s">
        <v>19184</v>
      </c>
      <c r="B5402" s="306" t="s">
        <v>10233</v>
      </c>
      <c r="C5402" s="305" t="s">
        <v>5115</v>
      </c>
      <c r="D5402" s="307">
        <v>11.16</v>
      </c>
    </row>
    <row r="5403" spans="1:4" ht="9" customHeight="1">
      <c r="A5403" s="305" t="s">
        <v>19185</v>
      </c>
      <c r="B5403" s="306" t="s">
        <v>10234</v>
      </c>
      <c r="C5403" s="305" t="s">
        <v>5115</v>
      </c>
      <c r="D5403" s="307">
        <v>7.78</v>
      </c>
    </row>
    <row r="5404" spans="1:4" ht="18" customHeight="1">
      <c r="A5404" s="305" t="s">
        <v>19186</v>
      </c>
      <c r="B5404" s="306" t="s">
        <v>10235</v>
      </c>
      <c r="C5404" s="305" t="s">
        <v>5115</v>
      </c>
      <c r="D5404" s="307">
        <v>10.79</v>
      </c>
    </row>
    <row r="5405" spans="1:4" ht="9" customHeight="1">
      <c r="A5405" s="305" t="s">
        <v>19187</v>
      </c>
      <c r="B5405" s="306" t="s">
        <v>10236</v>
      </c>
      <c r="C5405" s="305" t="s">
        <v>5115</v>
      </c>
      <c r="D5405" s="307">
        <v>7.39</v>
      </c>
    </row>
    <row r="5406" spans="1:4" ht="18" customHeight="1">
      <c r="A5406" s="305" t="s">
        <v>19188</v>
      </c>
      <c r="B5406" s="306" t="s">
        <v>10237</v>
      </c>
      <c r="C5406" s="305" t="s">
        <v>5115</v>
      </c>
      <c r="D5406" s="307">
        <v>13.31</v>
      </c>
    </row>
    <row r="5407" spans="1:4" ht="18" customHeight="1">
      <c r="A5407" s="305" t="s">
        <v>19189</v>
      </c>
      <c r="B5407" s="306" t="s">
        <v>10238</v>
      </c>
      <c r="C5407" s="305" t="s">
        <v>5115</v>
      </c>
      <c r="D5407" s="307">
        <v>9.6</v>
      </c>
    </row>
    <row r="5408" spans="1:4" ht="18" customHeight="1">
      <c r="A5408" s="305" t="s">
        <v>19190</v>
      </c>
      <c r="B5408" s="306" t="s">
        <v>10239</v>
      </c>
      <c r="C5408" s="305" t="s">
        <v>5115</v>
      </c>
      <c r="D5408" s="307">
        <v>11.34</v>
      </c>
    </row>
    <row r="5409" spans="1:4" ht="9" customHeight="1">
      <c r="A5409" s="305" t="s">
        <v>19191</v>
      </c>
      <c r="B5409" s="306" t="s">
        <v>10240</v>
      </c>
      <c r="C5409" s="305" t="s">
        <v>5115</v>
      </c>
      <c r="D5409" s="307">
        <v>7.92</v>
      </c>
    </row>
    <row r="5410" spans="1:4" ht="18" customHeight="1">
      <c r="A5410" s="305" t="s">
        <v>19192</v>
      </c>
      <c r="B5410" s="306" t="s">
        <v>10241</v>
      </c>
      <c r="C5410" s="305" t="s">
        <v>5115</v>
      </c>
      <c r="D5410" s="307">
        <v>10.93</v>
      </c>
    </row>
    <row r="5411" spans="1:4" ht="18" customHeight="1">
      <c r="A5411" s="305" t="s">
        <v>19193</v>
      </c>
      <c r="B5411" s="306" t="s">
        <v>10242</v>
      </c>
      <c r="C5411" s="305" t="s">
        <v>5115</v>
      </c>
      <c r="D5411" s="307">
        <v>7.53</v>
      </c>
    </row>
    <row r="5412" spans="1:4" ht="18" customHeight="1">
      <c r="A5412" s="305" t="s">
        <v>19194</v>
      </c>
      <c r="B5412" s="306" t="s">
        <v>10243</v>
      </c>
      <c r="C5412" s="305" t="s">
        <v>5115</v>
      </c>
      <c r="D5412" s="307">
        <v>13.83</v>
      </c>
    </row>
    <row r="5413" spans="1:4" ht="18" customHeight="1">
      <c r="A5413" s="305" t="s">
        <v>19195</v>
      </c>
      <c r="B5413" s="306" t="s">
        <v>10244</v>
      </c>
      <c r="C5413" s="305" t="s">
        <v>5115</v>
      </c>
      <c r="D5413" s="307">
        <v>10.46</v>
      </c>
    </row>
    <row r="5414" spans="1:4" ht="18" customHeight="1">
      <c r="A5414" s="305" t="s">
        <v>19196</v>
      </c>
      <c r="B5414" s="306" t="s">
        <v>10245</v>
      </c>
      <c r="C5414" s="305" t="s">
        <v>5115</v>
      </c>
      <c r="D5414" s="307">
        <v>11.98</v>
      </c>
    </row>
    <row r="5415" spans="1:4" ht="18" customHeight="1">
      <c r="A5415" s="305" t="s">
        <v>19197</v>
      </c>
      <c r="B5415" s="306" t="s">
        <v>10246</v>
      </c>
      <c r="C5415" s="305" t="s">
        <v>5115</v>
      </c>
      <c r="D5415" s="307">
        <v>8.26</v>
      </c>
    </row>
    <row r="5416" spans="1:4" ht="18" customHeight="1">
      <c r="A5416" s="305" t="s">
        <v>19198</v>
      </c>
      <c r="B5416" s="306" t="s">
        <v>10247</v>
      </c>
      <c r="C5416" s="305" t="s">
        <v>5115</v>
      </c>
      <c r="D5416" s="307">
        <v>11.16</v>
      </c>
    </row>
    <row r="5417" spans="1:4" ht="18" customHeight="1">
      <c r="A5417" s="305" t="s">
        <v>19199</v>
      </c>
      <c r="B5417" s="306" t="s">
        <v>10248</v>
      </c>
      <c r="C5417" s="305" t="s">
        <v>5115</v>
      </c>
      <c r="D5417" s="307">
        <v>7.78</v>
      </c>
    </row>
    <row r="5418" spans="1:4" ht="18" customHeight="1">
      <c r="A5418" s="305" t="s">
        <v>19200</v>
      </c>
      <c r="B5418" s="306" t="s">
        <v>10249</v>
      </c>
      <c r="C5418" s="305" t="s">
        <v>5115</v>
      </c>
      <c r="D5418" s="307">
        <v>14.92</v>
      </c>
    </row>
    <row r="5419" spans="1:4" ht="18" customHeight="1">
      <c r="A5419" s="305" t="s">
        <v>19201</v>
      </c>
      <c r="B5419" s="306" t="s">
        <v>10250</v>
      </c>
      <c r="C5419" s="305" t="s">
        <v>5115</v>
      </c>
      <c r="D5419" s="307">
        <v>11.57</v>
      </c>
    </row>
    <row r="5420" spans="1:4" ht="18" customHeight="1">
      <c r="A5420" s="305" t="s">
        <v>19202</v>
      </c>
      <c r="B5420" s="306" t="s">
        <v>10251</v>
      </c>
      <c r="C5420" s="305" t="s">
        <v>5115</v>
      </c>
      <c r="D5420" s="307">
        <v>12.47</v>
      </c>
    </row>
    <row r="5421" spans="1:4" ht="18" customHeight="1">
      <c r="A5421" s="305" t="s">
        <v>19203</v>
      </c>
      <c r="B5421" s="306" t="s">
        <v>10252</v>
      </c>
      <c r="C5421" s="305" t="s">
        <v>5115</v>
      </c>
      <c r="D5421" s="307">
        <v>9.1300000000000008</v>
      </c>
    </row>
    <row r="5422" spans="1:4" ht="18" customHeight="1">
      <c r="A5422" s="305" t="s">
        <v>19204</v>
      </c>
      <c r="B5422" s="306" t="s">
        <v>10253</v>
      </c>
      <c r="C5422" s="305" t="s">
        <v>5115</v>
      </c>
      <c r="D5422" s="307">
        <v>11.92</v>
      </c>
    </row>
    <row r="5423" spans="1:4" ht="18" customHeight="1">
      <c r="A5423" s="305" t="s">
        <v>19205</v>
      </c>
      <c r="B5423" s="306" t="s">
        <v>10254</v>
      </c>
      <c r="C5423" s="305" t="s">
        <v>5115</v>
      </c>
      <c r="D5423" s="307">
        <v>8.2100000000000009</v>
      </c>
    </row>
    <row r="5424" spans="1:4" ht="18" customHeight="1">
      <c r="A5424" s="305" t="s">
        <v>19206</v>
      </c>
      <c r="B5424" s="306" t="s">
        <v>10255</v>
      </c>
      <c r="C5424" s="305" t="s">
        <v>5115</v>
      </c>
      <c r="D5424" s="307">
        <v>9.8800000000000008</v>
      </c>
    </row>
    <row r="5425" spans="1:4" ht="18" customHeight="1">
      <c r="A5425" s="305" t="s">
        <v>19207</v>
      </c>
      <c r="B5425" s="306" t="s">
        <v>10256</v>
      </c>
      <c r="C5425" s="305" t="s">
        <v>5115</v>
      </c>
      <c r="D5425" s="307">
        <v>6.46</v>
      </c>
    </row>
    <row r="5426" spans="1:4" ht="18" customHeight="1">
      <c r="A5426" s="305" t="s">
        <v>19208</v>
      </c>
      <c r="B5426" s="306" t="s">
        <v>10257</v>
      </c>
      <c r="C5426" s="305" t="s">
        <v>5115</v>
      </c>
      <c r="D5426" s="307">
        <v>9.44</v>
      </c>
    </row>
    <row r="5427" spans="1:4" ht="18" customHeight="1">
      <c r="A5427" s="305" t="s">
        <v>19209</v>
      </c>
      <c r="B5427" s="306" t="s">
        <v>10258</v>
      </c>
      <c r="C5427" s="305" t="s">
        <v>5115</v>
      </c>
      <c r="D5427" s="307">
        <v>6.03</v>
      </c>
    </row>
    <row r="5428" spans="1:4" ht="18" customHeight="1">
      <c r="A5428" s="305" t="s">
        <v>19210</v>
      </c>
      <c r="B5428" s="306" t="s">
        <v>10259</v>
      </c>
      <c r="C5428" s="305" t="s">
        <v>5115</v>
      </c>
      <c r="D5428" s="307">
        <v>8.94</v>
      </c>
    </row>
    <row r="5429" spans="1:4" ht="18" customHeight="1">
      <c r="A5429" s="305" t="s">
        <v>19211</v>
      </c>
      <c r="B5429" s="306" t="s">
        <v>10260</v>
      </c>
      <c r="C5429" s="305" t="s">
        <v>5115</v>
      </c>
      <c r="D5429" s="307">
        <v>5.51</v>
      </c>
    </row>
    <row r="5430" spans="1:4" ht="18" customHeight="1">
      <c r="A5430" s="305" t="s">
        <v>19212</v>
      </c>
      <c r="B5430" s="306" t="s">
        <v>10261</v>
      </c>
      <c r="C5430" s="305" t="s">
        <v>5115</v>
      </c>
      <c r="D5430" s="307">
        <v>10.61</v>
      </c>
    </row>
    <row r="5431" spans="1:4" ht="18" customHeight="1">
      <c r="A5431" s="305" t="s">
        <v>19213</v>
      </c>
      <c r="B5431" s="306" t="s">
        <v>10262</v>
      </c>
      <c r="C5431" s="305" t="s">
        <v>5115</v>
      </c>
      <c r="D5431" s="307">
        <v>6.85</v>
      </c>
    </row>
    <row r="5432" spans="1:4" ht="18" customHeight="1">
      <c r="A5432" s="305" t="s">
        <v>19214</v>
      </c>
      <c r="B5432" s="306" t="s">
        <v>10263</v>
      </c>
      <c r="C5432" s="305" t="s">
        <v>5115</v>
      </c>
      <c r="D5432" s="307">
        <v>9.6999999999999993</v>
      </c>
    </row>
    <row r="5433" spans="1:4" ht="18" customHeight="1">
      <c r="A5433" s="305" t="s">
        <v>19215</v>
      </c>
      <c r="B5433" s="306" t="s">
        <v>10264</v>
      </c>
      <c r="C5433" s="305" t="s">
        <v>5115</v>
      </c>
      <c r="D5433" s="307">
        <v>6.27</v>
      </c>
    </row>
    <row r="5434" spans="1:4" ht="18" customHeight="1">
      <c r="A5434" s="305" t="s">
        <v>19216</v>
      </c>
      <c r="B5434" s="306" t="s">
        <v>10265</v>
      </c>
      <c r="C5434" s="305" t="s">
        <v>5115</v>
      </c>
      <c r="D5434" s="307">
        <v>9.51</v>
      </c>
    </row>
    <row r="5435" spans="1:4" ht="18" customHeight="1">
      <c r="A5435" s="305" t="s">
        <v>19217</v>
      </c>
      <c r="B5435" s="306" t="s">
        <v>10266</v>
      </c>
      <c r="C5435" s="305" t="s">
        <v>5115</v>
      </c>
      <c r="D5435" s="307">
        <v>6.07</v>
      </c>
    </row>
    <row r="5436" spans="1:4" ht="18" customHeight="1">
      <c r="A5436" s="305" t="s">
        <v>19218</v>
      </c>
      <c r="B5436" s="306" t="s">
        <v>10267</v>
      </c>
      <c r="C5436" s="305" t="s">
        <v>5115</v>
      </c>
      <c r="D5436" s="307">
        <v>9.44</v>
      </c>
    </row>
    <row r="5437" spans="1:4" ht="18" customHeight="1">
      <c r="A5437" s="305" t="s">
        <v>19219</v>
      </c>
      <c r="B5437" s="306" t="s">
        <v>10268</v>
      </c>
      <c r="C5437" s="305" t="s">
        <v>5115</v>
      </c>
      <c r="D5437" s="307">
        <v>6.03</v>
      </c>
    </row>
    <row r="5438" spans="1:4" ht="18" customHeight="1">
      <c r="A5438" s="305" t="s">
        <v>19220</v>
      </c>
      <c r="B5438" s="306" t="s">
        <v>10269</v>
      </c>
      <c r="C5438" s="305" t="s">
        <v>5115</v>
      </c>
      <c r="D5438" s="307">
        <v>8.8000000000000007</v>
      </c>
    </row>
    <row r="5439" spans="1:4" ht="18" customHeight="1">
      <c r="A5439" s="305" t="s">
        <v>19221</v>
      </c>
      <c r="B5439" s="306" t="s">
        <v>10270</v>
      </c>
      <c r="C5439" s="305" t="s">
        <v>5115</v>
      </c>
      <c r="D5439" s="307">
        <v>5.36</v>
      </c>
    </row>
    <row r="5440" spans="1:4" ht="18" customHeight="1">
      <c r="A5440" s="305" t="s">
        <v>19222</v>
      </c>
      <c r="B5440" s="306" t="s">
        <v>10271</v>
      </c>
      <c r="C5440" s="305" t="s">
        <v>5115</v>
      </c>
      <c r="D5440" s="307">
        <v>8.7200000000000006</v>
      </c>
    </row>
    <row r="5441" spans="1:4" ht="18" customHeight="1">
      <c r="A5441" s="305" t="s">
        <v>19223</v>
      </c>
      <c r="B5441" s="306" t="s">
        <v>10272</v>
      </c>
      <c r="C5441" s="305" t="s">
        <v>5115</v>
      </c>
      <c r="D5441" s="307">
        <v>5.27</v>
      </c>
    </row>
    <row r="5442" spans="1:4" ht="18" customHeight="1">
      <c r="A5442" s="305" t="s">
        <v>19224</v>
      </c>
      <c r="B5442" s="306" t="s">
        <v>10273</v>
      </c>
      <c r="C5442" s="305" t="s">
        <v>5115</v>
      </c>
      <c r="D5442" s="307">
        <v>10.93</v>
      </c>
    </row>
    <row r="5443" spans="1:4" ht="18" customHeight="1">
      <c r="A5443" s="305" t="s">
        <v>19225</v>
      </c>
      <c r="B5443" s="306" t="s">
        <v>10274</v>
      </c>
      <c r="C5443" s="305" t="s">
        <v>5115</v>
      </c>
      <c r="D5443" s="307">
        <v>7.53</v>
      </c>
    </row>
    <row r="5444" spans="1:4" ht="18" customHeight="1">
      <c r="A5444" s="305" t="s">
        <v>19226</v>
      </c>
      <c r="B5444" s="306" t="s">
        <v>10275</v>
      </c>
      <c r="C5444" s="305" t="s">
        <v>5115</v>
      </c>
      <c r="D5444" s="307">
        <v>9.8800000000000008</v>
      </c>
    </row>
    <row r="5445" spans="1:4" ht="18" customHeight="1">
      <c r="A5445" s="305" t="s">
        <v>19227</v>
      </c>
      <c r="B5445" s="306" t="s">
        <v>10276</v>
      </c>
      <c r="C5445" s="305" t="s">
        <v>5115</v>
      </c>
      <c r="D5445" s="307">
        <v>6.5</v>
      </c>
    </row>
    <row r="5446" spans="1:4" ht="18" customHeight="1">
      <c r="A5446" s="305" t="s">
        <v>19228</v>
      </c>
      <c r="B5446" s="306" t="s">
        <v>10277</v>
      </c>
      <c r="C5446" s="305" t="s">
        <v>5115</v>
      </c>
      <c r="D5446" s="307">
        <v>9.66</v>
      </c>
    </row>
    <row r="5447" spans="1:4" ht="18" customHeight="1">
      <c r="A5447" s="305" t="s">
        <v>19229</v>
      </c>
      <c r="B5447" s="306" t="s">
        <v>10278</v>
      </c>
      <c r="C5447" s="305" t="s">
        <v>5115</v>
      </c>
      <c r="D5447" s="307">
        <v>6.27</v>
      </c>
    </row>
    <row r="5448" spans="1:4" ht="18" customHeight="1">
      <c r="A5448" s="305" t="s">
        <v>19230</v>
      </c>
      <c r="B5448" s="306" t="s">
        <v>10279</v>
      </c>
      <c r="C5448" s="305" t="s">
        <v>5115</v>
      </c>
      <c r="D5448" s="307">
        <v>11.25</v>
      </c>
    </row>
    <row r="5449" spans="1:4" ht="18" customHeight="1">
      <c r="A5449" s="305" t="s">
        <v>19231</v>
      </c>
      <c r="B5449" s="306" t="s">
        <v>10280</v>
      </c>
      <c r="C5449" s="305" t="s">
        <v>5115</v>
      </c>
      <c r="D5449" s="307">
        <v>7.83</v>
      </c>
    </row>
    <row r="5450" spans="1:4" ht="18" customHeight="1">
      <c r="A5450" s="305" t="s">
        <v>19232</v>
      </c>
      <c r="B5450" s="306" t="s">
        <v>10281</v>
      </c>
      <c r="C5450" s="305" t="s">
        <v>5115</v>
      </c>
      <c r="D5450" s="307">
        <v>10.1</v>
      </c>
    </row>
    <row r="5451" spans="1:4" ht="18" customHeight="1">
      <c r="A5451" s="305" t="s">
        <v>19233</v>
      </c>
      <c r="B5451" s="306" t="s">
        <v>10282</v>
      </c>
      <c r="C5451" s="305" t="s">
        <v>5115</v>
      </c>
      <c r="D5451" s="307">
        <v>6.69</v>
      </c>
    </row>
    <row r="5452" spans="1:4" ht="18" customHeight="1">
      <c r="A5452" s="305" t="s">
        <v>19234</v>
      </c>
      <c r="B5452" s="306" t="s">
        <v>10283</v>
      </c>
      <c r="C5452" s="305" t="s">
        <v>5115</v>
      </c>
      <c r="D5452" s="307">
        <v>9.84</v>
      </c>
    </row>
    <row r="5453" spans="1:4" ht="18" customHeight="1">
      <c r="A5453" s="305" t="s">
        <v>19235</v>
      </c>
      <c r="B5453" s="306" t="s">
        <v>10284</v>
      </c>
      <c r="C5453" s="305" t="s">
        <v>5115</v>
      </c>
      <c r="D5453" s="307">
        <v>6.42</v>
      </c>
    </row>
    <row r="5454" spans="1:4" ht="18" customHeight="1">
      <c r="A5454" s="305" t="s">
        <v>19236</v>
      </c>
      <c r="B5454" s="306" t="s">
        <v>10285</v>
      </c>
      <c r="C5454" s="305" t="s">
        <v>5115</v>
      </c>
      <c r="D5454" s="307">
        <v>15.73</v>
      </c>
    </row>
    <row r="5455" spans="1:4" ht="18" customHeight="1">
      <c r="A5455" s="305" t="s">
        <v>19237</v>
      </c>
      <c r="B5455" s="306" t="s">
        <v>10286</v>
      </c>
      <c r="C5455" s="305" t="s">
        <v>5115</v>
      </c>
      <c r="D5455" s="307">
        <v>12.03</v>
      </c>
    </row>
    <row r="5456" spans="1:4" ht="18" customHeight="1">
      <c r="A5456" s="305" t="s">
        <v>19238</v>
      </c>
      <c r="B5456" s="306" t="s">
        <v>10287</v>
      </c>
      <c r="C5456" s="305" t="s">
        <v>5115</v>
      </c>
      <c r="D5456" s="307">
        <v>12.75</v>
      </c>
    </row>
    <row r="5457" spans="1:4" ht="18" customHeight="1">
      <c r="A5457" s="305" t="s">
        <v>19239</v>
      </c>
      <c r="B5457" s="306" t="s">
        <v>10288</v>
      </c>
      <c r="C5457" s="305" t="s">
        <v>5115</v>
      </c>
      <c r="D5457" s="307">
        <v>9.42</v>
      </c>
    </row>
    <row r="5458" spans="1:4" ht="18" customHeight="1">
      <c r="A5458" s="305" t="s">
        <v>19240</v>
      </c>
      <c r="B5458" s="306" t="s">
        <v>10289</v>
      </c>
      <c r="C5458" s="305" t="s">
        <v>5115</v>
      </c>
      <c r="D5458" s="307">
        <v>12.14</v>
      </c>
    </row>
    <row r="5459" spans="1:4" ht="18" customHeight="1">
      <c r="A5459" s="305" t="s">
        <v>19241</v>
      </c>
      <c r="B5459" s="306" t="s">
        <v>10290</v>
      </c>
      <c r="C5459" s="305" t="s">
        <v>5115</v>
      </c>
      <c r="D5459" s="307">
        <v>8.7799999999999994</v>
      </c>
    </row>
    <row r="5460" spans="1:4" ht="18" customHeight="1">
      <c r="A5460" s="305" t="s">
        <v>19242</v>
      </c>
      <c r="B5460" s="306" t="s">
        <v>10291</v>
      </c>
      <c r="C5460" s="305" t="s">
        <v>5115</v>
      </c>
      <c r="D5460" s="307">
        <v>18.23</v>
      </c>
    </row>
    <row r="5461" spans="1:4" ht="18" customHeight="1">
      <c r="A5461" s="305" t="s">
        <v>19243</v>
      </c>
      <c r="B5461" s="306" t="s">
        <v>10292</v>
      </c>
      <c r="C5461" s="305" t="s">
        <v>5115</v>
      </c>
      <c r="D5461" s="307">
        <v>10.99</v>
      </c>
    </row>
    <row r="5462" spans="1:4" ht="18" customHeight="1">
      <c r="A5462" s="305" t="s">
        <v>19244</v>
      </c>
      <c r="B5462" s="306" t="s">
        <v>10293</v>
      </c>
      <c r="C5462" s="305" t="s">
        <v>5115</v>
      </c>
      <c r="D5462" s="307">
        <v>16.8</v>
      </c>
    </row>
    <row r="5463" spans="1:4" ht="18" customHeight="1">
      <c r="A5463" s="305" t="s">
        <v>19245</v>
      </c>
      <c r="B5463" s="306" t="s">
        <v>10294</v>
      </c>
      <c r="C5463" s="305" t="s">
        <v>5115</v>
      </c>
      <c r="D5463" s="307">
        <v>9.43</v>
      </c>
    </row>
    <row r="5464" spans="1:4" ht="18" customHeight="1">
      <c r="A5464" s="305" t="s">
        <v>19246</v>
      </c>
      <c r="B5464" s="306" t="s">
        <v>10295</v>
      </c>
      <c r="C5464" s="305" t="s">
        <v>5115</v>
      </c>
      <c r="D5464" s="307">
        <v>16.5</v>
      </c>
    </row>
    <row r="5465" spans="1:4" ht="18" customHeight="1">
      <c r="A5465" s="305" t="s">
        <v>19247</v>
      </c>
      <c r="B5465" s="306" t="s">
        <v>10296</v>
      </c>
      <c r="C5465" s="305" t="s">
        <v>5115</v>
      </c>
      <c r="D5465" s="307">
        <v>9.08</v>
      </c>
    </row>
    <row r="5466" spans="1:4" ht="18" customHeight="1">
      <c r="A5466" s="305" t="s">
        <v>19248</v>
      </c>
      <c r="B5466" s="306" t="s">
        <v>10297</v>
      </c>
      <c r="C5466" s="305" t="s">
        <v>5115</v>
      </c>
      <c r="D5466" s="307">
        <v>18.54</v>
      </c>
    </row>
    <row r="5467" spans="1:4" ht="18" customHeight="1">
      <c r="A5467" s="305" t="s">
        <v>19249</v>
      </c>
      <c r="B5467" s="306" t="s">
        <v>10298</v>
      </c>
      <c r="C5467" s="305" t="s">
        <v>5115</v>
      </c>
      <c r="D5467" s="307">
        <v>11.33</v>
      </c>
    </row>
    <row r="5468" spans="1:4" ht="18" customHeight="1">
      <c r="A5468" s="305" t="s">
        <v>19250</v>
      </c>
      <c r="B5468" s="306" t="s">
        <v>10299</v>
      </c>
      <c r="C5468" s="305" t="s">
        <v>5115</v>
      </c>
      <c r="D5468" s="307">
        <v>17</v>
      </c>
    </row>
    <row r="5469" spans="1:4" ht="18" customHeight="1">
      <c r="A5469" s="305" t="s">
        <v>19251</v>
      </c>
      <c r="B5469" s="306" t="s">
        <v>10300</v>
      </c>
      <c r="C5469" s="305" t="s">
        <v>5115</v>
      </c>
      <c r="D5469" s="307">
        <v>9.58</v>
      </c>
    </row>
    <row r="5470" spans="1:4" ht="18" customHeight="1">
      <c r="A5470" s="305" t="s">
        <v>19252</v>
      </c>
      <c r="B5470" s="306" t="s">
        <v>10301</v>
      </c>
      <c r="C5470" s="305" t="s">
        <v>5115</v>
      </c>
      <c r="D5470" s="307">
        <v>16.649999999999999</v>
      </c>
    </row>
    <row r="5471" spans="1:4" ht="18" customHeight="1">
      <c r="A5471" s="305" t="s">
        <v>19253</v>
      </c>
      <c r="B5471" s="306" t="s">
        <v>10302</v>
      </c>
      <c r="C5471" s="305" t="s">
        <v>5115</v>
      </c>
      <c r="D5471" s="307">
        <v>9.2799999999999994</v>
      </c>
    </row>
    <row r="5472" spans="1:4" ht="18" customHeight="1">
      <c r="A5472" s="305" t="s">
        <v>19254</v>
      </c>
      <c r="B5472" s="306" t="s">
        <v>10303</v>
      </c>
      <c r="C5472" s="305" t="s">
        <v>5115</v>
      </c>
      <c r="D5472" s="307">
        <v>18.850000000000001</v>
      </c>
    </row>
    <row r="5473" spans="1:4" ht="18" customHeight="1">
      <c r="A5473" s="305" t="s">
        <v>19255</v>
      </c>
      <c r="B5473" s="306" t="s">
        <v>10304</v>
      </c>
      <c r="C5473" s="305" t="s">
        <v>5115</v>
      </c>
      <c r="D5473" s="307">
        <v>11.6</v>
      </c>
    </row>
    <row r="5474" spans="1:4" ht="18" customHeight="1">
      <c r="A5474" s="305" t="s">
        <v>19256</v>
      </c>
      <c r="B5474" s="306" t="s">
        <v>10305</v>
      </c>
      <c r="C5474" s="305" t="s">
        <v>5115</v>
      </c>
      <c r="D5474" s="307">
        <v>17.2</v>
      </c>
    </row>
    <row r="5475" spans="1:4" ht="18" customHeight="1">
      <c r="A5475" s="305" t="s">
        <v>19257</v>
      </c>
      <c r="B5475" s="306" t="s">
        <v>10306</v>
      </c>
      <c r="C5475" s="305" t="s">
        <v>5115</v>
      </c>
      <c r="D5475" s="307">
        <v>10.46</v>
      </c>
    </row>
    <row r="5476" spans="1:4" ht="18" customHeight="1">
      <c r="A5476" s="305" t="s">
        <v>19258</v>
      </c>
      <c r="B5476" s="306" t="s">
        <v>10307</v>
      </c>
      <c r="C5476" s="305" t="s">
        <v>5115</v>
      </c>
      <c r="D5476" s="307">
        <v>16.8</v>
      </c>
    </row>
    <row r="5477" spans="1:4" ht="18" customHeight="1">
      <c r="A5477" s="305" t="s">
        <v>19259</v>
      </c>
      <c r="B5477" s="306" t="s">
        <v>10308</v>
      </c>
      <c r="C5477" s="305" t="s">
        <v>5115</v>
      </c>
      <c r="D5477" s="307">
        <v>9.43</v>
      </c>
    </row>
    <row r="5478" spans="1:4" ht="18" customHeight="1">
      <c r="A5478" s="305" t="s">
        <v>19260</v>
      </c>
      <c r="B5478" s="306" t="s">
        <v>10309</v>
      </c>
      <c r="C5478" s="305" t="s">
        <v>5115</v>
      </c>
      <c r="D5478" s="307">
        <v>19.16</v>
      </c>
    </row>
    <row r="5479" spans="1:4" ht="18" customHeight="1">
      <c r="A5479" s="305" t="s">
        <v>19261</v>
      </c>
      <c r="B5479" s="306" t="s">
        <v>10310</v>
      </c>
      <c r="C5479" s="305" t="s">
        <v>5115</v>
      </c>
      <c r="D5479" s="307">
        <v>11.93</v>
      </c>
    </row>
    <row r="5480" spans="1:4" ht="18" customHeight="1">
      <c r="A5480" s="305" t="s">
        <v>19262</v>
      </c>
      <c r="B5480" s="306" t="s">
        <v>10311</v>
      </c>
      <c r="C5480" s="305" t="s">
        <v>5115</v>
      </c>
      <c r="D5480" s="307">
        <v>17.39</v>
      </c>
    </row>
    <row r="5481" spans="1:4" ht="18" customHeight="1">
      <c r="A5481" s="305" t="s">
        <v>19263</v>
      </c>
      <c r="B5481" s="306" t="s">
        <v>10312</v>
      </c>
      <c r="C5481" s="305" t="s">
        <v>5115</v>
      </c>
      <c r="D5481" s="307">
        <v>10.66</v>
      </c>
    </row>
    <row r="5482" spans="1:4" ht="18" customHeight="1">
      <c r="A5482" s="305" t="s">
        <v>19264</v>
      </c>
      <c r="B5482" s="306" t="s">
        <v>10313</v>
      </c>
      <c r="C5482" s="305" t="s">
        <v>5115</v>
      </c>
      <c r="D5482" s="307">
        <v>16.95</v>
      </c>
    </row>
    <row r="5483" spans="1:4" ht="18" customHeight="1">
      <c r="A5483" s="305" t="s">
        <v>19265</v>
      </c>
      <c r="B5483" s="306" t="s">
        <v>10314</v>
      </c>
      <c r="C5483" s="305" t="s">
        <v>5115</v>
      </c>
      <c r="D5483" s="307">
        <v>9.58</v>
      </c>
    </row>
    <row r="5484" spans="1:4" ht="18" customHeight="1">
      <c r="A5484" s="305" t="s">
        <v>19266</v>
      </c>
      <c r="B5484" s="306" t="s">
        <v>10315</v>
      </c>
      <c r="C5484" s="305" t="s">
        <v>5115</v>
      </c>
      <c r="D5484" s="307">
        <v>19.91</v>
      </c>
    </row>
    <row r="5485" spans="1:4" ht="18" customHeight="1">
      <c r="A5485" s="305" t="s">
        <v>19267</v>
      </c>
      <c r="B5485" s="306" t="s">
        <v>10316</v>
      </c>
      <c r="C5485" s="305" t="s">
        <v>5115</v>
      </c>
      <c r="D5485" s="307">
        <v>12.89</v>
      </c>
    </row>
    <row r="5486" spans="1:4" ht="18" customHeight="1">
      <c r="A5486" s="305" t="s">
        <v>19268</v>
      </c>
      <c r="B5486" s="306" t="s">
        <v>10317</v>
      </c>
      <c r="C5486" s="305" t="s">
        <v>5115</v>
      </c>
      <c r="D5486" s="307">
        <v>18.04</v>
      </c>
    </row>
    <row r="5487" spans="1:4" ht="18" customHeight="1">
      <c r="A5487" s="305" t="s">
        <v>19269</v>
      </c>
      <c r="B5487" s="306" t="s">
        <v>10318</v>
      </c>
      <c r="C5487" s="305" t="s">
        <v>5115</v>
      </c>
      <c r="D5487" s="307">
        <v>10.79</v>
      </c>
    </row>
    <row r="5488" spans="1:4" ht="18" customHeight="1">
      <c r="A5488" s="305" t="s">
        <v>19270</v>
      </c>
      <c r="B5488" s="306" t="s">
        <v>10319</v>
      </c>
      <c r="C5488" s="305" t="s">
        <v>5115</v>
      </c>
      <c r="D5488" s="307">
        <v>17.100000000000001</v>
      </c>
    </row>
    <row r="5489" spans="1:4" ht="18" customHeight="1">
      <c r="A5489" s="305" t="s">
        <v>19271</v>
      </c>
      <c r="B5489" s="306" t="s">
        <v>10320</v>
      </c>
      <c r="C5489" s="305" t="s">
        <v>5115</v>
      </c>
      <c r="D5489" s="307">
        <v>10.39</v>
      </c>
    </row>
    <row r="5490" spans="1:4" ht="18" customHeight="1">
      <c r="A5490" s="305" t="s">
        <v>19272</v>
      </c>
      <c r="B5490" s="306" t="s">
        <v>10321</v>
      </c>
      <c r="C5490" s="305" t="s">
        <v>5115</v>
      </c>
      <c r="D5490" s="307">
        <v>20.43</v>
      </c>
    </row>
    <row r="5491" spans="1:4" ht="18" customHeight="1">
      <c r="A5491" s="305" t="s">
        <v>19273</v>
      </c>
      <c r="B5491" s="306" t="s">
        <v>10322</v>
      </c>
      <c r="C5491" s="305" t="s">
        <v>5115</v>
      </c>
      <c r="D5491" s="307">
        <v>13.39</v>
      </c>
    </row>
    <row r="5492" spans="1:4" ht="18" customHeight="1">
      <c r="A5492" s="305" t="s">
        <v>19274</v>
      </c>
      <c r="B5492" s="306" t="s">
        <v>10323</v>
      </c>
      <c r="C5492" s="305" t="s">
        <v>5115</v>
      </c>
      <c r="D5492" s="307">
        <v>18.420000000000002</v>
      </c>
    </row>
    <row r="5493" spans="1:4" ht="18" customHeight="1">
      <c r="A5493" s="305" t="s">
        <v>19275</v>
      </c>
      <c r="B5493" s="306" t="s">
        <v>10324</v>
      </c>
      <c r="C5493" s="305" t="s">
        <v>5115</v>
      </c>
      <c r="D5493" s="307">
        <v>11.19</v>
      </c>
    </row>
    <row r="5494" spans="1:4" ht="18" customHeight="1">
      <c r="A5494" s="305" t="s">
        <v>19276</v>
      </c>
      <c r="B5494" s="306" t="s">
        <v>10325</v>
      </c>
      <c r="C5494" s="305" t="s">
        <v>5115</v>
      </c>
      <c r="D5494" s="307">
        <v>17.39</v>
      </c>
    </row>
    <row r="5495" spans="1:4" ht="18" customHeight="1">
      <c r="A5495" s="305" t="s">
        <v>19277</v>
      </c>
      <c r="B5495" s="306" t="s">
        <v>10326</v>
      </c>
      <c r="C5495" s="305" t="s">
        <v>5115</v>
      </c>
      <c r="D5495" s="307">
        <v>10.66</v>
      </c>
    </row>
    <row r="5496" spans="1:4" ht="18" customHeight="1">
      <c r="A5496" s="305" t="s">
        <v>19278</v>
      </c>
      <c r="B5496" s="306" t="s">
        <v>10327</v>
      </c>
      <c r="C5496" s="305" t="s">
        <v>5115</v>
      </c>
      <c r="D5496" s="307">
        <v>21.82</v>
      </c>
    </row>
    <row r="5497" spans="1:4" ht="18" customHeight="1">
      <c r="A5497" s="305" t="s">
        <v>19279</v>
      </c>
      <c r="B5497" s="306" t="s">
        <v>10328</v>
      </c>
      <c r="C5497" s="305" t="s">
        <v>5115</v>
      </c>
      <c r="D5497" s="307">
        <v>14.23</v>
      </c>
    </row>
    <row r="5498" spans="1:4" ht="18" customHeight="1">
      <c r="A5498" s="305" t="s">
        <v>19280</v>
      </c>
      <c r="B5498" s="306" t="s">
        <v>10329</v>
      </c>
      <c r="C5498" s="305" t="s">
        <v>5115</v>
      </c>
      <c r="D5498" s="307">
        <v>18.91</v>
      </c>
    </row>
    <row r="5499" spans="1:4" ht="18" customHeight="1">
      <c r="A5499" s="305" t="s">
        <v>19281</v>
      </c>
      <c r="B5499" s="306" t="s">
        <v>10330</v>
      </c>
      <c r="C5499" s="305" t="s">
        <v>5115</v>
      </c>
      <c r="D5499" s="307">
        <v>11.73</v>
      </c>
    </row>
    <row r="5500" spans="1:4" ht="18" customHeight="1">
      <c r="A5500" s="305" t="s">
        <v>19282</v>
      </c>
      <c r="B5500" s="306" t="s">
        <v>10331</v>
      </c>
      <c r="C5500" s="305" t="s">
        <v>5115</v>
      </c>
      <c r="D5500" s="307">
        <v>18.36</v>
      </c>
    </row>
    <row r="5501" spans="1:4" ht="18" customHeight="1">
      <c r="A5501" s="305" t="s">
        <v>19283</v>
      </c>
      <c r="B5501" s="306" t="s">
        <v>10332</v>
      </c>
      <c r="C5501" s="305" t="s">
        <v>5115</v>
      </c>
      <c r="D5501" s="307">
        <v>11.13</v>
      </c>
    </row>
    <row r="5502" spans="1:4" ht="18" customHeight="1">
      <c r="A5502" s="305" t="s">
        <v>19284</v>
      </c>
      <c r="B5502" s="306" t="s">
        <v>10333</v>
      </c>
      <c r="C5502" s="305" t="s">
        <v>5115</v>
      </c>
      <c r="D5502" s="307">
        <v>16.350000000000001</v>
      </c>
    </row>
    <row r="5503" spans="1:4" ht="18" customHeight="1">
      <c r="A5503" s="305" t="s">
        <v>19285</v>
      </c>
      <c r="B5503" s="306" t="s">
        <v>10334</v>
      </c>
      <c r="C5503" s="305" t="s">
        <v>5115</v>
      </c>
      <c r="D5503" s="307">
        <v>8.98</v>
      </c>
    </row>
    <row r="5504" spans="1:4" ht="18" customHeight="1">
      <c r="A5504" s="305" t="s">
        <v>19286</v>
      </c>
      <c r="B5504" s="306" t="s">
        <v>10335</v>
      </c>
      <c r="C5504" s="305" t="s">
        <v>5115</v>
      </c>
      <c r="D5504" s="307">
        <v>15.39</v>
      </c>
    </row>
    <row r="5505" spans="1:4" ht="18" customHeight="1">
      <c r="A5505" s="305" t="s">
        <v>19287</v>
      </c>
      <c r="B5505" s="306" t="s">
        <v>10336</v>
      </c>
      <c r="C5505" s="305" t="s">
        <v>5115</v>
      </c>
      <c r="D5505" s="307">
        <v>8.48</v>
      </c>
    </row>
    <row r="5506" spans="1:4" ht="18" customHeight="1">
      <c r="A5506" s="305" t="s">
        <v>19288</v>
      </c>
      <c r="B5506" s="306" t="s">
        <v>10337</v>
      </c>
      <c r="C5506" s="305" t="s">
        <v>5115</v>
      </c>
      <c r="D5506" s="307">
        <v>15.24</v>
      </c>
    </row>
    <row r="5507" spans="1:4" ht="18" customHeight="1">
      <c r="A5507" s="305" t="s">
        <v>19289</v>
      </c>
      <c r="B5507" s="306" t="s">
        <v>10338</v>
      </c>
      <c r="C5507" s="305" t="s">
        <v>5115</v>
      </c>
      <c r="D5507" s="307">
        <v>8.33</v>
      </c>
    </row>
    <row r="5508" spans="1:4" ht="18" customHeight="1">
      <c r="A5508" s="305" t="s">
        <v>19290</v>
      </c>
      <c r="B5508" s="306" t="s">
        <v>10339</v>
      </c>
      <c r="C5508" s="305" t="s">
        <v>5115</v>
      </c>
      <c r="D5508" s="307">
        <v>16.75</v>
      </c>
    </row>
    <row r="5509" spans="1:4" ht="18" customHeight="1">
      <c r="A5509" s="305" t="s">
        <v>19291</v>
      </c>
      <c r="B5509" s="306" t="s">
        <v>10340</v>
      </c>
      <c r="C5509" s="305" t="s">
        <v>5115</v>
      </c>
      <c r="D5509" s="307">
        <v>9.3800000000000008</v>
      </c>
    </row>
    <row r="5510" spans="1:4" ht="18" customHeight="1">
      <c r="A5510" s="305" t="s">
        <v>19292</v>
      </c>
      <c r="B5510" s="306" t="s">
        <v>10341</v>
      </c>
      <c r="C5510" s="305" t="s">
        <v>5115</v>
      </c>
      <c r="D5510" s="307">
        <v>15.69</v>
      </c>
    </row>
    <row r="5511" spans="1:4" ht="18" customHeight="1">
      <c r="A5511" s="305" t="s">
        <v>19293</v>
      </c>
      <c r="B5511" s="306" t="s">
        <v>10342</v>
      </c>
      <c r="C5511" s="305" t="s">
        <v>5115</v>
      </c>
      <c r="D5511" s="307">
        <v>8.7799999999999994</v>
      </c>
    </row>
    <row r="5512" spans="1:4" ht="18" customHeight="1">
      <c r="A5512" s="305" t="s">
        <v>19294</v>
      </c>
      <c r="B5512" s="306" t="s">
        <v>10343</v>
      </c>
      <c r="C5512" s="305" t="s">
        <v>5115</v>
      </c>
      <c r="D5512" s="307">
        <v>15.46</v>
      </c>
    </row>
    <row r="5513" spans="1:4" ht="18" customHeight="1">
      <c r="A5513" s="305" t="s">
        <v>19295</v>
      </c>
      <c r="B5513" s="306" t="s">
        <v>10344</v>
      </c>
      <c r="C5513" s="305" t="s">
        <v>5115</v>
      </c>
      <c r="D5513" s="307">
        <v>8.58</v>
      </c>
    </row>
    <row r="5514" spans="1:4" ht="18" customHeight="1">
      <c r="A5514" s="305" t="s">
        <v>19296</v>
      </c>
      <c r="B5514" s="306" t="s">
        <v>10345</v>
      </c>
      <c r="C5514" s="305" t="s">
        <v>5115</v>
      </c>
      <c r="D5514" s="307">
        <v>15.39</v>
      </c>
    </row>
    <row r="5515" spans="1:4" ht="18" customHeight="1">
      <c r="A5515" s="305" t="s">
        <v>19297</v>
      </c>
      <c r="B5515" s="306" t="s">
        <v>10346</v>
      </c>
      <c r="C5515" s="305" t="s">
        <v>5115</v>
      </c>
      <c r="D5515" s="307">
        <v>8.48</v>
      </c>
    </row>
    <row r="5516" spans="1:4" ht="18" customHeight="1">
      <c r="A5516" s="305" t="s">
        <v>19298</v>
      </c>
      <c r="B5516" s="306" t="s">
        <v>10347</v>
      </c>
      <c r="C5516" s="305" t="s">
        <v>5115</v>
      </c>
      <c r="D5516" s="307">
        <v>15.09</v>
      </c>
    </row>
    <row r="5517" spans="1:4" ht="18" customHeight="1">
      <c r="A5517" s="305" t="s">
        <v>19299</v>
      </c>
      <c r="B5517" s="306" t="s">
        <v>10348</v>
      </c>
      <c r="C5517" s="305" t="s">
        <v>5115</v>
      </c>
      <c r="D5517" s="307">
        <v>8.18</v>
      </c>
    </row>
    <row r="5518" spans="1:4" ht="18" customHeight="1">
      <c r="A5518" s="305" t="s">
        <v>19300</v>
      </c>
      <c r="B5518" s="306" t="s">
        <v>10349</v>
      </c>
      <c r="C5518" s="305" t="s">
        <v>5115</v>
      </c>
      <c r="D5518" s="307">
        <v>14.98</v>
      </c>
    </row>
    <row r="5519" spans="1:4" ht="18" customHeight="1">
      <c r="A5519" s="305" t="s">
        <v>19301</v>
      </c>
      <c r="B5519" s="306" t="s">
        <v>10350</v>
      </c>
      <c r="C5519" s="305" t="s">
        <v>5115</v>
      </c>
      <c r="D5519" s="307">
        <v>8.08</v>
      </c>
    </row>
    <row r="5520" spans="1:4" ht="18" customHeight="1">
      <c r="A5520" s="305" t="s">
        <v>19302</v>
      </c>
      <c r="B5520" s="306" t="s">
        <v>10351</v>
      </c>
      <c r="C5520" s="305" t="s">
        <v>5115</v>
      </c>
      <c r="D5520" s="307">
        <v>7.45</v>
      </c>
    </row>
    <row r="5521" spans="1:4" ht="18" customHeight="1">
      <c r="A5521" s="305" t="s">
        <v>19303</v>
      </c>
      <c r="B5521" s="306" t="s">
        <v>10352</v>
      </c>
      <c r="C5521" s="305" t="s">
        <v>5115</v>
      </c>
      <c r="D5521" s="307">
        <v>17.149999999999999</v>
      </c>
    </row>
    <row r="5522" spans="1:4" ht="18" customHeight="1">
      <c r="A5522" s="305" t="s">
        <v>19304</v>
      </c>
      <c r="B5522" s="306" t="s">
        <v>10353</v>
      </c>
      <c r="C5522" s="305" t="s">
        <v>5115</v>
      </c>
      <c r="D5522" s="307">
        <v>10.39</v>
      </c>
    </row>
    <row r="5523" spans="1:4" ht="18" customHeight="1">
      <c r="A5523" s="305" t="s">
        <v>19305</v>
      </c>
      <c r="B5523" s="306" t="s">
        <v>10354</v>
      </c>
      <c r="C5523" s="305" t="s">
        <v>5115</v>
      </c>
      <c r="D5523" s="307">
        <v>16.399999999999999</v>
      </c>
    </row>
    <row r="5524" spans="1:4" ht="18" customHeight="1">
      <c r="A5524" s="305" t="s">
        <v>19306</v>
      </c>
      <c r="B5524" s="306" t="s">
        <v>10355</v>
      </c>
      <c r="C5524" s="305" t="s">
        <v>5115</v>
      </c>
      <c r="D5524" s="307">
        <v>8.98</v>
      </c>
    </row>
    <row r="5525" spans="1:4" ht="18" customHeight="1">
      <c r="A5525" s="305" t="s">
        <v>19307</v>
      </c>
      <c r="B5525" s="306" t="s">
        <v>10356</v>
      </c>
      <c r="C5525" s="305" t="s">
        <v>5115</v>
      </c>
      <c r="D5525" s="307">
        <v>15.65</v>
      </c>
    </row>
    <row r="5526" spans="1:4" ht="18" customHeight="1">
      <c r="A5526" s="305" t="s">
        <v>19308</v>
      </c>
      <c r="B5526" s="306" t="s">
        <v>10357</v>
      </c>
      <c r="C5526" s="305" t="s">
        <v>5115</v>
      </c>
      <c r="D5526" s="307">
        <v>8.7799999999999994</v>
      </c>
    </row>
    <row r="5527" spans="1:4" ht="18" customHeight="1">
      <c r="A5527" s="305" t="s">
        <v>19309</v>
      </c>
      <c r="B5527" s="306" t="s">
        <v>10358</v>
      </c>
      <c r="C5527" s="305" t="s">
        <v>5115</v>
      </c>
      <c r="D5527" s="307">
        <v>17.440000000000001</v>
      </c>
    </row>
    <row r="5528" spans="1:4" ht="18" customHeight="1">
      <c r="A5528" s="305" t="s">
        <v>19310</v>
      </c>
      <c r="B5528" s="306" t="s">
        <v>10359</v>
      </c>
      <c r="C5528" s="305" t="s">
        <v>5115</v>
      </c>
      <c r="D5528" s="307">
        <v>10.73</v>
      </c>
    </row>
    <row r="5529" spans="1:4" ht="18" customHeight="1">
      <c r="A5529" s="305" t="s">
        <v>19311</v>
      </c>
      <c r="B5529" s="306" t="s">
        <v>10360</v>
      </c>
      <c r="C5529" s="305" t="s">
        <v>5115</v>
      </c>
      <c r="D5529" s="307">
        <v>16.600000000000001</v>
      </c>
    </row>
    <row r="5530" spans="1:4" ht="18" customHeight="1">
      <c r="A5530" s="305" t="s">
        <v>19312</v>
      </c>
      <c r="B5530" s="306" t="s">
        <v>10361</v>
      </c>
      <c r="C5530" s="305" t="s">
        <v>5115</v>
      </c>
      <c r="D5530" s="307">
        <v>9.23</v>
      </c>
    </row>
    <row r="5531" spans="1:4" ht="18" customHeight="1">
      <c r="A5531" s="305" t="s">
        <v>19313</v>
      </c>
      <c r="B5531" s="306" t="s">
        <v>10362</v>
      </c>
      <c r="C5531" s="305" t="s">
        <v>5115</v>
      </c>
      <c r="D5531" s="307">
        <v>16.3</v>
      </c>
    </row>
    <row r="5532" spans="1:4" ht="18" customHeight="1">
      <c r="A5532" s="305" t="s">
        <v>19314</v>
      </c>
      <c r="B5532" s="306" t="s">
        <v>10363</v>
      </c>
      <c r="C5532" s="305" t="s">
        <v>5115</v>
      </c>
      <c r="D5532" s="307">
        <v>8.93</v>
      </c>
    </row>
    <row r="5533" spans="1:4" ht="18" customHeight="1">
      <c r="A5533" s="305" t="s">
        <v>19315</v>
      </c>
      <c r="B5533" s="306" t="s">
        <v>10364</v>
      </c>
      <c r="C5533" s="305" t="s">
        <v>5115</v>
      </c>
      <c r="D5533" s="307">
        <v>15.32</v>
      </c>
    </row>
    <row r="5534" spans="1:4" ht="18" customHeight="1">
      <c r="A5534" s="305" t="s">
        <v>19316</v>
      </c>
      <c r="B5534" s="306" t="s">
        <v>10365</v>
      </c>
      <c r="C5534" s="305" t="s">
        <v>5115</v>
      </c>
      <c r="D5534" s="307">
        <v>22.25</v>
      </c>
    </row>
    <row r="5535" spans="1:4" ht="18" customHeight="1">
      <c r="A5535" s="305" t="s">
        <v>19317</v>
      </c>
      <c r="B5535" s="306" t="s">
        <v>10366</v>
      </c>
      <c r="C5535" s="305" t="s">
        <v>5115</v>
      </c>
      <c r="D5535" s="307">
        <v>12</v>
      </c>
    </row>
    <row r="5536" spans="1:4" ht="18" customHeight="1">
      <c r="A5536" s="305" t="s">
        <v>19318</v>
      </c>
      <c r="B5536" s="306" t="s">
        <v>10367</v>
      </c>
      <c r="C5536" s="305" t="s">
        <v>5115</v>
      </c>
      <c r="D5536" s="307">
        <v>18.54</v>
      </c>
    </row>
    <row r="5537" spans="1:4" ht="18" customHeight="1">
      <c r="A5537" s="305" t="s">
        <v>19319</v>
      </c>
      <c r="B5537" s="306" t="s">
        <v>10368</v>
      </c>
      <c r="C5537" s="305" t="s">
        <v>5115</v>
      </c>
      <c r="D5537" s="307">
        <v>11.33</v>
      </c>
    </row>
    <row r="5538" spans="1:4" ht="18" customHeight="1">
      <c r="A5538" s="305" t="s">
        <v>19320</v>
      </c>
      <c r="B5538" s="306" t="s">
        <v>10369</v>
      </c>
      <c r="C5538" s="305" t="s">
        <v>5115</v>
      </c>
      <c r="D5538" s="307">
        <v>19.690000000000001</v>
      </c>
    </row>
    <row r="5539" spans="1:4" ht="18" customHeight="1">
      <c r="A5539" s="305" t="s">
        <v>19321</v>
      </c>
      <c r="B5539" s="306" t="s">
        <v>10370</v>
      </c>
      <c r="C5539" s="305" t="s">
        <v>5115</v>
      </c>
      <c r="D5539" s="307">
        <v>43.43</v>
      </c>
    </row>
    <row r="5540" spans="1:4" ht="18" customHeight="1">
      <c r="A5540" s="305" t="s">
        <v>19322</v>
      </c>
      <c r="B5540" s="306" t="s">
        <v>10371</v>
      </c>
      <c r="C5540" s="305" t="s">
        <v>5115</v>
      </c>
      <c r="D5540" s="307">
        <v>41.75</v>
      </c>
    </row>
    <row r="5541" spans="1:4" ht="18" customHeight="1">
      <c r="A5541" s="305" t="s">
        <v>19323</v>
      </c>
      <c r="B5541" s="306" t="s">
        <v>10372</v>
      </c>
      <c r="C5541" s="305" t="s">
        <v>5115</v>
      </c>
      <c r="D5541" s="307">
        <v>41.22</v>
      </c>
    </row>
    <row r="5542" spans="1:4" ht="18" customHeight="1">
      <c r="A5542" s="305" t="s">
        <v>19324</v>
      </c>
      <c r="B5542" s="306" t="s">
        <v>10373</v>
      </c>
      <c r="C5542" s="305" t="s">
        <v>5115</v>
      </c>
      <c r="D5542" s="307">
        <v>43.96</v>
      </c>
    </row>
    <row r="5543" spans="1:4" ht="18" customHeight="1">
      <c r="A5543" s="305" t="s">
        <v>19325</v>
      </c>
      <c r="B5543" s="306" t="s">
        <v>10374</v>
      </c>
      <c r="C5543" s="305" t="s">
        <v>5115</v>
      </c>
      <c r="D5543" s="307">
        <v>42.07</v>
      </c>
    </row>
    <row r="5544" spans="1:4" ht="18" customHeight="1">
      <c r="A5544" s="305" t="s">
        <v>19326</v>
      </c>
      <c r="B5544" s="306" t="s">
        <v>10375</v>
      </c>
      <c r="C5544" s="305" t="s">
        <v>5115</v>
      </c>
      <c r="D5544" s="307">
        <v>41.54</v>
      </c>
    </row>
    <row r="5545" spans="1:4" ht="18" customHeight="1">
      <c r="A5545" s="305" t="s">
        <v>19327</v>
      </c>
      <c r="B5545" s="306" t="s">
        <v>10376</v>
      </c>
      <c r="C5545" s="305" t="s">
        <v>5115</v>
      </c>
      <c r="D5545" s="307">
        <v>44.38</v>
      </c>
    </row>
    <row r="5546" spans="1:4" ht="18" customHeight="1">
      <c r="A5546" s="305" t="s">
        <v>19328</v>
      </c>
      <c r="B5546" s="306" t="s">
        <v>10377</v>
      </c>
      <c r="C5546" s="305" t="s">
        <v>5115</v>
      </c>
      <c r="D5546" s="307">
        <v>42.38</v>
      </c>
    </row>
    <row r="5547" spans="1:4" ht="18" customHeight="1">
      <c r="A5547" s="305" t="s">
        <v>19329</v>
      </c>
      <c r="B5547" s="306" t="s">
        <v>10378</v>
      </c>
      <c r="C5547" s="305" t="s">
        <v>5115</v>
      </c>
      <c r="D5547" s="307">
        <v>41.75</v>
      </c>
    </row>
    <row r="5548" spans="1:4" ht="9" customHeight="1">
      <c r="A5548" s="305" t="s">
        <v>19330</v>
      </c>
      <c r="B5548" s="306" t="s">
        <v>10379</v>
      </c>
      <c r="C5548" s="305" t="s">
        <v>5115</v>
      </c>
      <c r="D5548" s="307">
        <v>46.35</v>
      </c>
    </row>
    <row r="5549" spans="1:4" ht="18" customHeight="1">
      <c r="A5549" s="305" t="s">
        <v>19331</v>
      </c>
      <c r="B5549" s="306" t="s">
        <v>10380</v>
      </c>
      <c r="C5549" s="305" t="s">
        <v>5115</v>
      </c>
      <c r="D5549" s="307">
        <v>42.7</v>
      </c>
    </row>
    <row r="5550" spans="1:4" ht="18" customHeight="1">
      <c r="A5550" s="305" t="s">
        <v>19332</v>
      </c>
      <c r="B5550" s="306" t="s">
        <v>10381</v>
      </c>
      <c r="C5550" s="305" t="s">
        <v>5115</v>
      </c>
      <c r="D5550" s="307">
        <v>42.07</v>
      </c>
    </row>
    <row r="5551" spans="1:4" ht="18" customHeight="1">
      <c r="A5551" s="305" t="s">
        <v>19333</v>
      </c>
      <c r="B5551" s="306" t="s">
        <v>10382</v>
      </c>
      <c r="C5551" s="305" t="s">
        <v>5115</v>
      </c>
      <c r="D5551" s="307">
        <v>46.91</v>
      </c>
    </row>
    <row r="5552" spans="1:4" ht="18" customHeight="1">
      <c r="A5552" s="305" t="s">
        <v>19334</v>
      </c>
      <c r="B5552" s="306" t="s">
        <v>10383</v>
      </c>
      <c r="C5552" s="305" t="s">
        <v>5115</v>
      </c>
      <c r="D5552" s="307">
        <v>43.01</v>
      </c>
    </row>
    <row r="5553" spans="1:4" ht="18" customHeight="1">
      <c r="A5553" s="305" t="s">
        <v>19335</v>
      </c>
      <c r="B5553" s="306" t="s">
        <v>10384</v>
      </c>
      <c r="C5553" s="305" t="s">
        <v>5115</v>
      </c>
      <c r="D5553" s="307">
        <v>42.28</v>
      </c>
    </row>
    <row r="5554" spans="1:4" ht="18" customHeight="1">
      <c r="A5554" s="305" t="s">
        <v>19336</v>
      </c>
      <c r="B5554" s="306" t="s">
        <v>10385</v>
      </c>
      <c r="C5554" s="305" t="s">
        <v>5115</v>
      </c>
      <c r="D5554" s="307">
        <v>47.75</v>
      </c>
    </row>
    <row r="5555" spans="1:4" ht="18" customHeight="1">
      <c r="A5555" s="305" t="s">
        <v>19337</v>
      </c>
      <c r="B5555" s="306" t="s">
        <v>10386</v>
      </c>
      <c r="C5555" s="305" t="s">
        <v>5115</v>
      </c>
      <c r="D5555" s="307">
        <v>43.65</v>
      </c>
    </row>
    <row r="5556" spans="1:4" ht="18" customHeight="1">
      <c r="A5556" s="305" t="s">
        <v>19338</v>
      </c>
      <c r="B5556" s="306" t="s">
        <v>10387</v>
      </c>
      <c r="C5556" s="305" t="s">
        <v>5115</v>
      </c>
      <c r="D5556" s="307">
        <v>42.8</v>
      </c>
    </row>
    <row r="5557" spans="1:4" ht="18" customHeight="1">
      <c r="A5557" s="305" t="s">
        <v>19339</v>
      </c>
      <c r="B5557" s="306" t="s">
        <v>10388</v>
      </c>
      <c r="C5557" s="305" t="s">
        <v>5115</v>
      </c>
      <c r="D5557" s="307">
        <v>49.16</v>
      </c>
    </row>
    <row r="5558" spans="1:4" ht="18" customHeight="1">
      <c r="A5558" s="305" t="s">
        <v>19340</v>
      </c>
      <c r="B5558" s="306" t="s">
        <v>10389</v>
      </c>
      <c r="C5558" s="305" t="s">
        <v>5115</v>
      </c>
      <c r="D5558" s="307">
        <v>46.07</v>
      </c>
    </row>
    <row r="5559" spans="1:4" ht="18" customHeight="1">
      <c r="A5559" s="305" t="s">
        <v>19341</v>
      </c>
      <c r="B5559" s="306" t="s">
        <v>10390</v>
      </c>
      <c r="C5559" s="305" t="s">
        <v>5115</v>
      </c>
      <c r="D5559" s="307">
        <v>43.54</v>
      </c>
    </row>
    <row r="5560" spans="1:4" ht="18" customHeight="1">
      <c r="A5560" s="305" t="s">
        <v>19342</v>
      </c>
      <c r="B5560" s="306" t="s">
        <v>10391</v>
      </c>
      <c r="C5560" s="305" t="s">
        <v>5115</v>
      </c>
      <c r="D5560" s="307">
        <v>41.01</v>
      </c>
    </row>
    <row r="5561" spans="1:4" ht="18" customHeight="1">
      <c r="A5561" s="305" t="s">
        <v>19343</v>
      </c>
      <c r="B5561" s="306" t="s">
        <v>10392</v>
      </c>
      <c r="C5561" s="305" t="s">
        <v>5115</v>
      </c>
      <c r="D5561" s="307">
        <v>38.76</v>
      </c>
    </row>
    <row r="5562" spans="1:4" ht="18" customHeight="1">
      <c r="A5562" s="305" t="s">
        <v>19344</v>
      </c>
      <c r="B5562" s="306" t="s">
        <v>10393</v>
      </c>
      <c r="C5562" s="305" t="s">
        <v>5115</v>
      </c>
      <c r="D5562" s="307">
        <v>38.549999999999997</v>
      </c>
    </row>
    <row r="5563" spans="1:4" ht="18" customHeight="1">
      <c r="A5563" s="305" t="s">
        <v>19345</v>
      </c>
      <c r="B5563" s="306" t="s">
        <v>10394</v>
      </c>
      <c r="C5563" s="305" t="s">
        <v>5115</v>
      </c>
      <c r="D5563" s="307">
        <v>41.75</v>
      </c>
    </row>
    <row r="5564" spans="1:4" ht="18" customHeight="1">
      <c r="A5564" s="305" t="s">
        <v>19346</v>
      </c>
      <c r="B5564" s="306" t="s">
        <v>10395</v>
      </c>
      <c r="C5564" s="305" t="s">
        <v>5115</v>
      </c>
      <c r="D5564" s="307">
        <v>39.25</v>
      </c>
    </row>
    <row r="5565" spans="1:4" ht="18" customHeight="1">
      <c r="A5565" s="305" t="s">
        <v>19347</v>
      </c>
      <c r="B5565" s="306" t="s">
        <v>10396</v>
      </c>
      <c r="C5565" s="305" t="s">
        <v>5115</v>
      </c>
      <c r="D5565" s="307">
        <v>38.9</v>
      </c>
    </row>
    <row r="5566" spans="1:4" ht="18" customHeight="1">
      <c r="A5566" s="305" t="s">
        <v>19348</v>
      </c>
      <c r="B5566" s="306" t="s">
        <v>10397</v>
      </c>
      <c r="C5566" s="305" t="s">
        <v>5115</v>
      </c>
      <c r="D5566" s="307">
        <v>38.76</v>
      </c>
    </row>
    <row r="5567" spans="1:4" ht="18" customHeight="1">
      <c r="A5567" s="305" t="s">
        <v>19349</v>
      </c>
      <c r="B5567" s="306" t="s">
        <v>10398</v>
      </c>
      <c r="C5567" s="305" t="s">
        <v>5115</v>
      </c>
      <c r="D5567" s="307">
        <v>38.270000000000003</v>
      </c>
    </row>
    <row r="5568" spans="1:4" ht="18" customHeight="1">
      <c r="A5568" s="305" t="s">
        <v>19350</v>
      </c>
      <c r="B5568" s="306" t="s">
        <v>10399</v>
      </c>
      <c r="C5568" s="305" t="s">
        <v>5115</v>
      </c>
      <c r="D5568" s="307">
        <v>38.06</v>
      </c>
    </row>
    <row r="5569" spans="1:4" ht="18" customHeight="1">
      <c r="A5569" s="305" t="s">
        <v>19351</v>
      </c>
      <c r="B5569" s="306" t="s">
        <v>10400</v>
      </c>
      <c r="C5569" s="305" t="s">
        <v>5115</v>
      </c>
      <c r="D5569" s="307">
        <v>42.38</v>
      </c>
    </row>
    <row r="5570" spans="1:4" ht="18" customHeight="1">
      <c r="A5570" s="305" t="s">
        <v>19352</v>
      </c>
      <c r="B5570" s="306" t="s">
        <v>10401</v>
      </c>
      <c r="C5570" s="305" t="s">
        <v>5115</v>
      </c>
      <c r="D5570" s="307">
        <v>41.12</v>
      </c>
    </row>
    <row r="5571" spans="1:4" ht="18" customHeight="1">
      <c r="A5571" s="305" t="s">
        <v>19353</v>
      </c>
      <c r="B5571" s="306" t="s">
        <v>10402</v>
      </c>
      <c r="C5571" s="305" t="s">
        <v>5115</v>
      </c>
      <c r="D5571" s="307">
        <v>39.18</v>
      </c>
    </row>
    <row r="5572" spans="1:4" ht="18" customHeight="1">
      <c r="A5572" s="305" t="s">
        <v>19354</v>
      </c>
      <c r="B5572" s="306" t="s">
        <v>10403</v>
      </c>
      <c r="C5572" s="305" t="s">
        <v>5115</v>
      </c>
      <c r="D5572" s="307">
        <v>42.91</v>
      </c>
    </row>
    <row r="5573" spans="1:4" ht="18" customHeight="1">
      <c r="A5573" s="305" t="s">
        <v>19355</v>
      </c>
      <c r="B5573" s="306" t="s">
        <v>10404</v>
      </c>
      <c r="C5573" s="305" t="s">
        <v>5115</v>
      </c>
      <c r="D5573" s="307">
        <v>41.43</v>
      </c>
    </row>
    <row r="5574" spans="1:4" ht="18" customHeight="1">
      <c r="A5574" s="305" t="s">
        <v>19356</v>
      </c>
      <c r="B5574" s="306" t="s">
        <v>10405</v>
      </c>
      <c r="C5574" s="305" t="s">
        <v>5115</v>
      </c>
      <c r="D5574" s="307">
        <v>39.54</v>
      </c>
    </row>
    <row r="5575" spans="1:4" ht="18" customHeight="1">
      <c r="A5575" s="305" t="s">
        <v>19357</v>
      </c>
      <c r="B5575" s="306" t="s">
        <v>10406</v>
      </c>
      <c r="C5575" s="305" t="s">
        <v>5115</v>
      </c>
      <c r="D5575" s="307">
        <v>51.41</v>
      </c>
    </row>
    <row r="5576" spans="1:4" ht="18" customHeight="1">
      <c r="A5576" s="305" t="s">
        <v>19358</v>
      </c>
      <c r="B5576" s="306" t="s">
        <v>10407</v>
      </c>
      <c r="C5576" s="305" t="s">
        <v>5115</v>
      </c>
      <c r="D5576" s="307">
        <v>46.49</v>
      </c>
    </row>
    <row r="5577" spans="1:4" ht="18" customHeight="1">
      <c r="A5577" s="305" t="s">
        <v>19359</v>
      </c>
      <c r="B5577" s="306" t="s">
        <v>10408</v>
      </c>
      <c r="C5577" s="305" t="s">
        <v>5115</v>
      </c>
      <c r="D5577" s="307">
        <v>43.96</v>
      </c>
    </row>
    <row r="5578" spans="1:4" ht="18" customHeight="1">
      <c r="A5578" s="305" t="s">
        <v>19360</v>
      </c>
      <c r="B5578" s="306" t="s">
        <v>10409</v>
      </c>
      <c r="C5578" s="305" t="s">
        <v>5115</v>
      </c>
      <c r="D5578" s="307">
        <v>7.15</v>
      </c>
    </row>
    <row r="5579" spans="1:4" ht="18" customHeight="1">
      <c r="A5579" s="305" t="s">
        <v>19361</v>
      </c>
      <c r="B5579" s="306" t="s">
        <v>10410</v>
      </c>
      <c r="C5579" s="305" t="s">
        <v>5115</v>
      </c>
      <c r="D5579" s="307">
        <v>20.47</v>
      </c>
    </row>
    <row r="5580" spans="1:4" ht="18" customHeight="1">
      <c r="A5580" s="305" t="s">
        <v>19362</v>
      </c>
      <c r="B5580" s="306" t="s">
        <v>10411</v>
      </c>
      <c r="C5580" s="305" t="s">
        <v>5115</v>
      </c>
      <c r="D5580" s="307">
        <v>19.39</v>
      </c>
    </row>
    <row r="5581" spans="1:4" ht="18" customHeight="1">
      <c r="A5581" s="305" t="s">
        <v>19363</v>
      </c>
      <c r="B5581" s="306" t="s">
        <v>10412</v>
      </c>
      <c r="C5581" s="305" t="s">
        <v>5115</v>
      </c>
      <c r="D5581" s="307">
        <v>19</v>
      </c>
    </row>
    <row r="5582" spans="1:4" ht="18" customHeight="1">
      <c r="A5582" s="305" t="s">
        <v>19364</v>
      </c>
      <c r="B5582" s="306" t="s">
        <v>10413</v>
      </c>
      <c r="C5582" s="305" t="s">
        <v>5115</v>
      </c>
      <c r="D5582" s="307">
        <v>22.71</v>
      </c>
    </row>
    <row r="5583" spans="1:4" ht="18" customHeight="1">
      <c r="A5583" s="305" t="s">
        <v>19365</v>
      </c>
      <c r="B5583" s="306" t="s">
        <v>10414</v>
      </c>
      <c r="C5583" s="305" t="s">
        <v>5115</v>
      </c>
      <c r="D5583" s="307">
        <v>19.59</v>
      </c>
    </row>
    <row r="5584" spans="1:4" ht="18" customHeight="1">
      <c r="A5584" s="305" t="s">
        <v>19366</v>
      </c>
      <c r="B5584" s="306" t="s">
        <v>10415</v>
      </c>
      <c r="C5584" s="305" t="s">
        <v>5115</v>
      </c>
      <c r="D5584" s="307">
        <v>19.2</v>
      </c>
    </row>
    <row r="5585" spans="1:4" ht="18" customHeight="1">
      <c r="A5585" s="305" t="s">
        <v>19367</v>
      </c>
      <c r="B5585" s="306" t="s">
        <v>10416</v>
      </c>
      <c r="C5585" s="305" t="s">
        <v>5115</v>
      </c>
      <c r="D5585" s="307">
        <v>23.01</v>
      </c>
    </row>
    <row r="5586" spans="1:4" ht="18" customHeight="1">
      <c r="A5586" s="305" t="s">
        <v>19368</v>
      </c>
      <c r="B5586" s="306" t="s">
        <v>10417</v>
      </c>
      <c r="C5586" s="305" t="s">
        <v>5115</v>
      </c>
      <c r="D5586" s="307">
        <v>19.78</v>
      </c>
    </row>
    <row r="5587" spans="1:4" ht="18" customHeight="1">
      <c r="A5587" s="305" t="s">
        <v>19369</v>
      </c>
      <c r="B5587" s="306" t="s">
        <v>10418</v>
      </c>
      <c r="C5587" s="305" t="s">
        <v>5115</v>
      </c>
      <c r="D5587" s="307">
        <v>19.39</v>
      </c>
    </row>
    <row r="5588" spans="1:4" ht="18" customHeight="1">
      <c r="A5588" s="305" t="s">
        <v>19370</v>
      </c>
      <c r="B5588" s="306" t="s">
        <v>10419</v>
      </c>
      <c r="C5588" s="305" t="s">
        <v>5115</v>
      </c>
      <c r="D5588" s="307">
        <v>23.45</v>
      </c>
    </row>
    <row r="5589" spans="1:4" ht="18" customHeight="1">
      <c r="A5589" s="305" t="s">
        <v>19371</v>
      </c>
      <c r="B5589" s="306" t="s">
        <v>10420</v>
      </c>
      <c r="C5589" s="305" t="s">
        <v>5115</v>
      </c>
      <c r="D5589" s="307">
        <v>20.079999999999998</v>
      </c>
    </row>
    <row r="5590" spans="1:4" ht="18" customHeight="1">
      <c r="A5590" s="305" t="s">
        <v>19372</v>
      </c>
      <c r="B5590" s="306" t="s">
        <v>10421</v>
      </c>
      <c r="C5590" s="305" t="s">
        <v>5115</v>
      </c>
      <c r="D5590" s="307">
        <v>19.59</v>
      </c>
    </row>
    <row r="5591" spans="1:4" ht="18" customHeight="1">
      <c r="A5591" s="305" t="s">
        <v>19373</v>
      </c>
      <c r="B5591" s="306" t="s">
        <v>10422</v>
      </c>
      <c r="C5591" s="305" t="s">
        <v>5115</v>
      </c>
      <c r="D5591" s="307">
        <v>23.74</v>
      </c>
    </row>
    <row r="5592" spans="1:4" ht="18" customHeight="1">
      <c r="A5592" s="305" t="s">
        <v>19374</v>
      </c>
      <c r="B5592" s="306" t="s">
        <v>10423</v>
      </c>
      <c r="C5592" s="305" t="s">
        <v>5115</v>
      </c>
      <c r="D5592" s="307">
        <v>20.28</v>
      </c>
    </row>
    <row r="5593" spans="1:4" ht="18" customHeight="1">
      <c r="A5593" s="305" t="s">
        <v>19375</v>
      </c>
      <c r="B5593" s="306" t="s">
        <v>10424</v>
      </c>
      <c r="C5593" s="305" t="s">
        <v>5115</v>
      </c>
      <c r="D5593" s="307">
        <v>19.690000000000001</v>
      </c>
    </row>
    <row r="5594" spans="1:4" ht="18" customHeight="1">
      <c r="A5594" s="305" t="s">
        <v>19376</v>
      </c>
      <c r="B5594" s="306" t="s">
        <v>10425</v>
      </c>
      <c r="C5594" s="305" t="s">
        <v>5115</v>
      </c>
      <c r="D5594" s="307">
        <v>24.33</v>
      </c>
    </row>
    <row r="5595" spans="1:4" ht="18" customHeight="1">
      <c r="A5595" s="305" t="s">
        <v>19377</v>
      </c>
      <c r="B5595" s="306" t="s">
        <v>10426</v>
      </c>
      <c r="C5595" s="305" t="s">
        <v>5115</v>
      </c>
      <c r="D5595" s="307">
        <v>20.67</v>
      </c>
    </row>
    <row r="5596" spans="1:4" ht="18" customHeight="1">
      <c r="A5596" s="305" t="s">
        <v>19378</v>
      </c>
      <c r="B5596" s="306" t="s">
        <v>10427</v>
      </c>
      <c r="C5596" s="305" t="s">
        <v>5115</v>
      </c>
      <c r="D5596" s="307">
        <v>20.079999999999998</v>
      </c>
    </row>
    <row r="5597" spans="1:4" ht="18" customHeight="1">
      <c r="A5597" s="305" t="s">
        <v>19379</v>
      </c>
      <c r="B5597" s="306" t="s">
        <v>10428</v>
      </c>
      <c r="C5597" s="305" t="s">
        <v>5115</v>
      </c>
      <c r="D5597" s="307">
        <v>25.37</v>
      </c>
    </row>
    <row r="5598" spans="1:4" ht="18" customHeight="1">
      <c r="A5598" s="305" t="s">
        <v>19380</v>
      </c>
      <c r="B5598" s="306" t="s">
        <v>10429</v>
      </c>
      <c r="C5598" s="305" t="s">
        <v>5115</v>
      </c>
      <c r="D5598" s="307">
        <v>23.15</v>
      </c>
    </row>
    <row r="5599" spans="1:4" ht="18" customHeight="1">
      <c r="A5599" s="305" t="s">
        <v>19381</v>
      </c>
      <c r="B5599" s="306" t="s">
        <v>10430</v>
      </c>
      <c r="C5599" s="305" t="s">
        <v>5115</v>
      </c>
      <c r="D5599" s="307">
        <v>20.57</v>
      </c>
    </row>
    <row r="5600" spans="1:4" ht="18" customHeight="1">
      <c r="A5600" s="305" t="s">
        <v>19382</v>
      </c>
      <c r="B5600" s="306" t="s">
        <v>10431</v>
      </c>
      <c r="C5600" s="305" t="s">
        <v>5115</v>
      </c>
      <c r="D5600" s="307">
        <v>18.899999999999999</v>
      </c>
    </row>
    <row r="5601" spans="1:4" ht="18" customHeight="1">
      <c r="A5601" s="305" t="s">
        <v>19383</v>
      </c>
      <c r="B5601" s="306" t="s">
        <v>10432</v>
      </c>
      <c r="C5601" s="305" t="s">
        <v>5115</v>
      </c>
      <c r="D5601" s="307">
        <v>18.309999999999999</v>
      </c>
    </row>
    <row r="5602" spans="1:4" ht="18" customHeight="1">
      <c r="A5602" s="305" t="s">
        <v>19384</v>
      </c>
      <c r="B5602" s="306" t="s">
        <v>10433</v>
      </c>
      <c r="C5602" s="305" t="s">
        <v>5115</v>
      </c>
      <c r="D5602" s="307">
        <v>18.11</v>
      </c>
    </row>
    <row r="5603" spans="1:4" ht="18" customHeight="1">
      <c r="A5603" s="305" t="s">
        <v>19385</v>
      </c>
      <c r="B5603" s="306" t="s">
        <v>10434</v>
      </c>
      <c r="C5603" s="305" t="s">
        <v>5115</v>
      </c>
      <c r="D5603" s="307">
        <v>19.29</v>
      </c>
    </row>
    <row r="5604" spans="1:4" ht="18" customHeight="1">
      <c r="A5604" s="305" t="s">
        <v>19386</v>
      </c>
      <c r="B5604" s="306" t="s">
        <v>10435</v>
      </c>
      <c r="C5604" s="305" t="s">
        <v>5115</v>
      </c>
      <c r="D5604" s="307">
        <v>18.61</v>
      </c>
    </row>
    <row r="5605" spans="1:4" ht="18" customHeight="1">
      <c r="A5605" s="305" t="s">
        <v>19387</v>
      </c>
      <c r="B5605" s="306" t="s">
        <v>10436</v>
      </c>
      <c r="C5605" s="305" t="s">
        <v>5115</v>
      </c>
      <c r="D5605" s="307">
        <v>18.41</v>
      </c>
    </row>
    <row r="5606" spans="1:4" ht="9" customHeight="1">
      <c r="A5606" s="305" t="s">
        <v>19388</v>
      </c>
      <c r="B5606" s="306" t="s">
        <v>10437</v>
      </c>
      <c r="C5606" s="305" t="s">
        <v>5115</v>
      </c>
      <c r="D5606" s="307">
        <v>18.309999999999999</v>
      </c>
    </row>
    <row r="5607" spans="1:4" ht="18" customHeight="1">
      <c r="A5607" s="305" t="s">
        <v>19389</v>
      </c>
      <c r="B5607" s="306" t="s">
        <v>10438</v>
      </c>
      <c r="C5607" s="305" t="s">
        <v>5115</v>
      </c>
      <c r="D5607" s="307">
        <v>18.02</v>
      </c>
    </row>
    <row r="5608" spans="1:4" ht="18" customHeight="1">
      <c r="A5608" s="305" t="s">
        <v>19390</v>
      </c>
      <c r="B5608" s="306" t="s">
        <v>10439</v>
      </c>
      <c r="C5608" s="305" t="s">
        <v>5115</v>
      </c>
      <c r="D5608" s="307">
        <v>17.82</v>
      </c>
    </row>
    <row r="5609" spans="1:4" ht="18" customHeight="1">
      <c r="A5609" s="305" t="s">
        <v>19391</v>
      </c>
      <c r="B5609" s="306" t="s">
        <v>10440</v>
      </c>
      <c r="C5609" s="305" t="s">
        <v>5115</v>
      </c>
      <c r="D5609" s="307">
        <v>19.78</v>
      </c>
    </row>
    <row r="5610" spans="1:4" ht="18" customHeight="1">
      <c r="A5610" s="305" t="s">
        <v>19392</v>
      </c>
      <c r="B5610" s="306" t="s">
        <v>10441</v>
      </c>
      <c r="C5610" s="305" t="s">
        <v>5115</v>
      </c>
      <c r="D5610" s="307">
        <v>18.899999999999999</v>
      </c>
    </row>
    <row r="5611" spans="1:4" ht="18" customHeight="1">
      <c r="A5611" s="305" t="s">
        <v>19393</v>
      </c>
      <c r="B5611" s="306" t="s">
        <v>10442</v>
      </c>
      <c r="C5611" s="305" t="s">
        <v>5115</v>
      </c>
      <c r="D5611" s="307">
        <v>18.61</v>
      </c>
    </row>
    <row r="5612" spans="1:4" ht="18" customHeight="1">
      <c r="A5612" s="305" t="s">
        <v>19394</v>
      </c>
      <c r="B5612" s="306" t="s">
        <v>10443</v>
      </c>
      <c r="C5612" s="305" t="s">
        <v>5115</v>
      </c>
      <c r="D5612" s="307">
        <v>20.079999999999998</v>
      </c>
    </row>
    <row r="5613" spans="1:4" ht="18" customHeight="1">
      <c r="A5613" s="305" t="s">
        <v>19395</v>
      </c>
      <c r="B5613" s="306" t="s">
        <v>10444</v>
      </c>
      <c r="C5613" s="305" t="s">
        <v>5115</v>
      </c>
      <c r="D5613" s="307">
        <v>19.100000000000001</v>
      </c>
    </row>
    <row r="5614" spans="1:4" ht="18" customHeight="1">
      <c r="A5614" s="305" t="s">
        <v>19396</v>
      </c>
      <c r="B5614" s="306" t="s">
        <v>10445</v>
      </c>
      <c r="C5614" s="305" t="s">
        <v>5115</v>
      </c>
      <c r="D5614" s="307">
        <v>18.8</v>
      </c>
    </row>
    <row r="5615" spans="1:4" ht="18" customHeight="1">
      <c r="A5615" s="305" t="s">
        <v>19397</v>
      </c>
      <c r="B5615" s="306" t="s">
        <v>10446</v>
      </c>
      <c r="C5615" s="305" t="s">
        <v>5115</v>
      </c>
      <c r="D5615" s="307">
        <v>25.81</v>
      </c>
    </row>
    <row r="5616" spans="1:4" ht="18" customHeight="1">
      <c r="A5616" s="305" t="s">
        <v>19398</v>
      </c>
      <c r="B5616" s="306" t="s">
        <v>10447</v>
      </c>
      <c r="C5616" s="305" t="s">
        <v>5115</v>
      </c>
      <c r="D5616" s="307">
        <v>23.45</v>
      </c>
    </row>
    <row r="5617" spans="1:4" ht="18" customHeight="1">
      <c r="A5617" s="305" t="s">
        <v>19399</v>
      </c>
      <c r="B5617" s="306" t="s">
        <v>10448</v>
      </c>
      <c r="C5617" s="305" t="s">
        <v>5115</v>
      </c>
      <c r="D5617" s="307">
        <v>22.71</v>
      </c>
    </row>
    <row r="5618" spans="1:4" ht="18" customHeight="1">
      <c r="A5618" s="305" t="s">
        <v>19400</v>
      </c>
      <c r="B5618" s="306" t="s">
        <v>10449</v>
      </c>
      <c r="C5618" s="305" t="s">
        <v>5115</v>
      </c>
      <c r="D5618" s="307">
        <v>21.17</v>
      </c>
    </row>
    <row r="5619" spans="1:4" ht="18" customHeight="1">
      <c r="A5619" s="305" t="s">
        <v>19401</v>
      </c>
      <c r="B5619" s="306" t="s">
        <v>10450</v>
      </c>
      <c r="C5619" s="305" t="s">
        <v>5115</v>
      </c>
      <c r="D5619" s="307">
        <v>23.87</v>
      </c>
    </row>
    <row r="5620" spans="1:4" ht="18" customHeight="1">
      <c r="A5620" s="305" t="s">
        <v>19402</v>
      </c>
      <c r="B5620" s="306" t="s">
        <v>10451</v>
      </c>
      <c r="C5620" s="305" t="s">
        <v>5115</v>
      </c>
      <c r="D5620" s="307">
        <v>12.25</v>
      </c>
    </row>
    <row r="5621" spans="1:4" ht="18" customHeight="1">
      <c r="A5621" s="305" t="s">
        <v>19403</v>
      </c>
      <c r="B5621" s="306" t="s">
        <v>10452</v>
      </c>
      <c r="C5621" s="305" t="s">
        <v>5115</v>
      </c>
      <c r="D5621" s="307">
        <v>13.65</v>
      </c>
    </row>
    <row r="5622" spans="1:4" ht="18" customHeight="1">
      <c r="A5622" s="305" t="s">
        <v>19404</v>
      </c>
      <c r="B5622" s="306" t="s">
        <v>10453</v>
      </c>
      <c r="C5622" s="305" t="s">
        <v>5115</v>
      </c>
      <c r="D5622" s="307">
        <v>9.82</v>
      </c>
    </row>
    <row r="5623" spans="1:4" ht="18" customHeight="1">
      <c r="A5623" s="305" t="s">
        <v>19405</v>
      </c>
      <c r="B5623" s="306" t="s">
        <v>10454</v>
      </c>
      <c r="C5623" s="305" t="s">
        <v>5115</v>
      </c>
      <c r="D5623" s="307">
        <v>2.91</v>
      </c>
    </row>
    <row r="5624" spans="1:4" ht="18" customHeight="1">
      <c r="A5624" s="305" t="s">
        <v>19406</v>
      </c>
      <c r="B5624" s="306" t="s">
        <v>10455</v>
      </c>
      <c r="C5624" s="305" t="s">
        <v>5115</v>
      </c>
      <c r="D5624" s="307">
        <v>16.05</v>
      </c>
    </row>
    <row r="5625" spans="1:4" ht="18" customHeight="1">
      <c r="A5625" s="305" t="s">
        <v>19407</v>
      </c>
      <c r="B5625" s="306" t="s">
        <v>10456</v>
      </c>
      <c r="C5625" s="305" t="s">
        <v>5115</v>
      </c>
      <c r="D5625" s="307">
        <v>18.48</v>
      </c>
    </row>
    <row r="5626" spans="1:4" ht="18" customHeight="1">
      <c r="A5626" s="305" t="s">
        <v>19408</v>
      </c>
      <c r="B5626" s="306" t="s">
        <v>10457</v>
      </c>
      <c r="C5626" s="305" t="s">
        <v>5115</v>
      </c>
      <c r="D5626" s="307">
        <v>2.56</v>
      </c>
    </row>
    <row r="5627" spans="1:4" ht="18" customHeight="1">
      <c r="A5627" s="305" t="s">
        <v>19409</v>
      </c>
      <c r="B5627" s="306" t="s">
        <v>10458</v>
      </c>
      <c r="C5627" s="305" t="s">
        <v>5115</v>
      </c>
      <c r="D5627" s="307">
        <v>9.2799999999999994</v>
      </c>
    </row>
    <row r="5628" spans="1:4" ht="18" customHeight="1">
      <c r="A5628" s="305" t="s">
        <v>19410</v>
      </c>
      <c r="B5628" s="306" t="s">
        <v>10459</v>
      </c>
      <c r="C5628" s="305" t="s">
        <v>3704</v>
      </c>
      <c r="D5628" s="307">
        <v>0.45</v>
      </c>
    </row>
    <row r="5629" spans="1:4" ht="18" customHeight="1">
      <c r="A5629" s="305" t="s">
        <v>19411</v>
      </c>
      <c r="B5629" s="306" t="s">
        <v>10460</v>
      </c>
      <c r="C5629" s="305" t="s">
        <v>6716</v>
      </c>
      <c r="D5629" s="307">
        <v>59.15</v>
      </c>
    </row>
    <row r="5630" spans="1:4" ht="18" customHeight="1">
      <c r="A5630" s="305" t="s">
        <v>19412</v>
      </c>
      <c r="B5630" s="306" t="s">
        <v>10461</v>
      </c>
      <c r="C5630" s="305" t="s">
        <v>3704</v>
      </c>
      <c r="D5630" s="307">
        <v>87.46</v>
      </c>
    </row>
    <row r="5631" spans="1:4" ht="18" customHeight="1">
      <c r="A5631" s="305" t="s">
        <v>19413</v>
      </c>
      <c r="B5631" s="306" t="s">
        <v>10462</v>
      </c>
      <c r="C5631" s="305" t="s">
        <v>6716</v>
      </c>
      <c r="D5631" s="307">
        <v>315.39999999999998</v>
      </c>
    </row>
    <row r="5632" spans="1:4" ht="18" customHeight="1">
      <c r="A5632" s="305" t="s">
        <v>19414</v>
      </c>
      <c r="B5632" s="306" t="s">
        <v>10463</v>
      </c>
      <c r="C5632" s="305" t="s">
        <v>36</v>
      </c>
      <c r="D5632" s="307">
        <v>94.5</v>
      </c>
    </row>
    <row r="5633" spans="1:4" ht="18" customHeight="1">
      <c r="A5633" s="305" t="s">
        <v>19415</v>
      </c>
      <c r="B5633" s="306" t="s">
        <v>10464</v>
      </c>
      <c r="C5633" s="305" t="s">
        <v>36</v>
      </c>
      <c r="D5633" s="307">
        <v>89.7</v>
      </c>
    </row>
    <row r="5634" spans="1:4" ht="18" customHeight="1">
      <c r="A5634" s="305" t="s">
        <v>19416</v>
      </c>
      <c r="B5634" s="306" t="s">
        <v>10465</v>
      </c>
      <c r="C5634" s="305" t="s">
        <v>36</v>
      </c>
      <c r="D5634" s="307">
        <v>102.04</v>
      </c>
    </row>
    <row r="5635" spans="1:4" ht="18" customHeight="1">
      <c r="A5635" s="305" t="s">
        <v>19417</v>
      </c>
      <c r="B5635" s="306" t="s">
        <v>10466</v>
      </c>
      <c r="C5635" s="305" t="s">
        <v>36</v>
      </c>
      <c r="D5635" s="307">
        <v>112.84</v>
      </c>
    </row>
    <row r="5636" spans="1:4" ht="18" customHeight="1">
      <c r="A5636" s="305" t="s">
        <v>19418</v>
      </c>
      <c r="B5636" s="306" t="s">
        <v>10467</v>
      </c>
      <c r="C5636" s="305" t="s">
        <v>36</v>
      </c>
      <c r="D5636" s="307">
        <v>48.83</v>
      </c>
    </row>
    <row r="5637" spans="1:4" ht="18" customHeight="1">
      <c r="A5637" s="305" t="s">
        <v>19419</v>
      </c>
      <c r="B5637" s="306" t="s">
        <v>10468</v>
      </c>
      <c r="C5637" s="305" t="s">
        <v>36</v>
      </c>
      <c r="D5637" s="307">
        <v>54.04</v>
      </c>
    </row>
    <row r="5638" spans="1:4" ht="18" customHeight="1">
      <c r="A5638" s="305" t="s">
        <v>19420</v>
      </c>
      <c r="B5638" s="306" t="s">
        <v>10469</v>
      </c>
      <c r="C5638" s="305" t="s">
        <v>36</v>
      </c>
      <c r="D5638" s="307">
        <v>61.88</v>
      </c>
    </row>
    <row r="5639" spans="1:4" ht="18" customHeight="1">
      <c r="A5639" s="305" t="s">
        <v>19421</v>
      </c>
      <c r="B5639" s="306" t="s">
        <v>10470</v>
      </c>
      <c r="C5639" s="305" t="s">
        <v>36</v>
      </c>
      <c r="D5639" s="307">
        <v>30.62</v>
      </c>
    </row>
    <row r="5640" spans="1:4" ht="18" customHeight="1">
      <c r="A5640" s="305" t="s">
        <v>19422</v>
      </c>
      <c r="B5640" s="306" t="s">
        <v>10471</v>
      </c>
      <c r="C5640" s="305" t="s">
        <v>36</v>
      </c>
      <c r="D5640" s="307">
        <v>52.26</v>
      </c>
    </row>
    <row r="5641" spans="1:4" ht="18" customHeight="1">
      <c r="A5641" s="305" t="s">
        <v>19423</v>
      </c>
      <c r="B5641" s="306" t="s">
        <v>10472</v>
      </c>
      <c r="C5641" s="305" t="s">
        <v>36</v>
      </c>
      <c r="D5641" s="307">
        <v>21.02</v>
      </c>
    </row>
    <row r="5642" spans="1:4" ht="18" customHeight="1">
      <c r="A5642" s="305" t="s">
        <v>19424</v>
      </c>
      <c r="B5642" s="306" t="s">
        <v>10473</v>
      </c>
      <c r="C5642" s="305" t="s">
        <v>36</v>
      </c>
      <c r="D5642" s="307">
        <v>25.27</v>
      </c>
    </row>
    <row r="5643" spans="1:4" ht="18" customHeight="1">
      <c r="A5643" s="305" t="s">
        <v>19425</v>
      </c>
      <c r="B5643" s="306" t="s">
        <v>10474</v>
      </c>
      <c r="C5643" s="305" t="s">
        <v>36</v>
      </c>
      <c r="D5643" s="307">
        <v>57.54</v>
      </c>
    </row>
    <row r="5644" spans="1:4" ht="18" customHeight="1">
      <c r="A5644" s="305" t="s">
        <v>19426</v>
      </c>
      <c r="B5644" s="306" t="s">
        <v>10475</v>
      </c>
      <c r="C5644" s="305" t="s">
        <v>3704</v>
      </c>
      <c r="D5644" s="307">
        <v>45.85</v>
      </c>
    </row>
    <row r="5645" spans="1:4" ht="18" customHeight="1">
      <c r="A5645" s="305" t="s">
        <v>19427</v>
      </c>
      <c r="B5645" s="306" t="s">
        <v>11230</v>
      </c>
      <c r="C5645" s="305" t="s">
        <v>2352</v>
      </c>
      <c r="D5645" s="307">
        <v>546.77</v>
      </c>
    </row>
    <row r="5646" spans="1:4" ht="9" customHeight="1">
      <c r="A5646" s="305" t="s">
        <v>19428</v>
      </c>
      <c r="B5646" s="306" t="s">
        <v>11231</v>
      </c>
      <c r="C5646" s="305" t="s">
        <v>2352</v>
      </c>
      <c r="D5646" s="307">
        <v>648.41</v>
      </c>
    </row>
    <row r="5647" spans="1:4" ht="9" customHeight="1">
      <c r="A5647" s="305" t="s">
        <v>19429</v>
      </c>
      <c r="B5647" s="306" t="s">
        <v>11232</v>
      </c>
      <c r="C5647" s="305" t="s">
        <v>2352</v>
      </c>
      <c r="D5647" s="307">
        <v>389.24</v>
      </c>
    </row>
    <row r="5648" spans="1:4" ht="9" customHeight="1">
      <c r="A5648" s="305" t="s">
        <v>19430</v>
      </c>
      <c r="B5648" s="306" t="s">
        <v>11233</v>
      </c>
      <c r="C5648" s="305" t="s">
        <v>2352</v>
      </c>
      <c r="D5648" s="307">
        <v>471.01</v>
      </c>
    </row>
    <row r="5649" spans="1:4" ht="9" customHeight="1">
      <c r="A5649" s="305" t="s">
        <v>19431</v>
      </c>
      <c r="B5649" s="306" t="s">
        <v>11234</v>
      </c>
      <c r="C5649" s="305" t="s">
        <v>2352</v>
      </c>
      <c r="D5649" s="307">
        <v>437.58</v>
      </c>
    </row>
    <row r="5650" spans="1:4" ht="9" customHeight="1">
      <c r="A5650" s="305" t="s">
        <v>19432</v>
      </c>
      <c r="B5650" s="306" t="s">
        <v>11235</v>
      </c>
      <c r="C5650" s="305" t="s">
        <v>2352</v>
      </c>
      <c r="D5650" s="307">
        <v>437.58</v>
      </c>
    </row>
    <row r="5651" spans="1:4" ht="9" customHeight="1">
      <c r="A5651" s="305" t="s">
        <v>19433</v>
      </c>
      <c r="B5651" s="306" t="s">
        <v>11236</v>
      </c>
      <c r="C5651" s="305" t="s">
        <v>2352</v>
      </c>
      <c r="D5651" s="307">
        <v>440.43</v>
      </c>
    </row>
    <row r="5652" spans="1:4" ht="9" customHeight="1">
      <c r="A5652" s="305" t="s">
        <v>19434</v>
      </c>
      <c r="B5652" s="306" t="s">
        <v>11237</v>
      </c>
      <c r="C5652" s="305" t="s">
        <v>2352</v>
      </c>
      <c r="D5652" s="307">
        <v>567.09</v>
      </c>
    </row>
    <row r="5653" spans="1:4" ht="9" customHeight="1">
      <c r="A5653" s="305" t="s">
        <v>19435</v>
      </c>
      <c r="B5653" s="306" t="s">
        <v>11238</v>
      </c>
      <c r="C5653" s="305" t="s">
        <v>2352</v>
      </c>
      <c r="D5653" s="307">
        <v>569.77</v>
      </c>
    </row>
    <row r="5654" spans="1:4" ht="9" customHeight="1">
      <c r="A5654" s="305" t="s">
        <v>19436</v>
      </c>
      <c r="B5654" s="306" t="s">
        <v>11239</v>
      </c>
      <c r="C5654" s="305" t="s">
        <v>2352</v>
      </c>
      <c r="D5654" s="307">
        <v>393.16</v>
      </c>
    </row>
    <row r="5655" spans="1:4" ht="9" customHeight="1">
      <c r="A5655" s="305" t="s">
        <v>19437</v>
      </c>
      <c r="B5655" s="306" t="s">
        <v>11240</v>
      </c>
      <c r="C5655" s="305" t="s">
        <v>2352</v>
      </c>
      <c r="D5655" s="307">
        <v>412.91</v>
      </c>
    </row>
    <row r="5656" spans="1:4" ht="9" customHeight="1">
      <c r="A5656" s="305" t="s">
        <v>19438</v>
      </c>
      <c r="B5656" s="306" t="s">
        <v>11241</v>
      </c>
      <c r="C5656" s="305" t="s">
        <v>2352</v>
      </c>
      <c r="D5656" s="307">
        <v>440.43</v>
      </c>
    </row>
    <row r="5657" spans="1:4" ht="9" customHeight="1">
      <c r="A5657" s="305" t="s">
        <v>19439</v>
      </c>
      <c r="B5657" s="306" t="s">
        <v>11242</v>
      </c>
      <c r="C5657" s="305" t="s">
        <v>2352</v>
      </c>
      <c r="D5657" s="307">
        <v>510.13</v>
      </c>
    </row>
    <row r="5658" spans="1:4" ht="9" customHeight="1">
      <c r="A5658" s="305" t="s">
        <v>19440</v>
      </c>
      <c r="B5658" s="306" t="s">
        <v>11243</v>
      </c>
      <c r="C5658" s="305" t="s">
        <v>2352</v>
      </c>
      <c r="D5658" s="307">
        <v>569.77</v>
      </c>
    </row>
    <row r="5659" spans="1:4" ht="9" customHeight="1">
      <c r="A5659" s="305" t="s">
        <v>19441</v>
      </c>
      <c r="B5659" s="306" t="s">
        <v>11244</v>
      </c>
      <c r="C5659" s="305" t="s">
        <v>2352</v>
      </c>
      <c r="D5659" s="307">
        <v>884.2</v>
      </c>
    </row>
    <row r="5660" spans="1:4" ht="9" customHeight="1">
      <c r="A5660" s="305" t="s">
        <v>19442</v>
      </c>
      <c r="B5660" s="306" t="s">
        <v>11245</v>
      </c>
      <c r="C5660" s="305" t="s">
        <v>2352</v>
      </c>
      <c r="D5660" s="307">
        <v>1041.8599999999999</v>
      </c>
    </row>
    <row r="5661" spans="1:4" ht="9" customHeight="1">
      <c r="A5661" s="305" t="s">
        <v>19443</v>
      </c>
      <c r="B5661" s="306" t="s">
        <v>11246</v>
      </c>
      <c r="C5661" s="305" t="s">
        <v>2352</v>
      </c>
      <c r="D5661" s="307">
        <v>1653.09</v>
      </c>
    </row>
    <row r="5662" spans="1:4" ht="18" customHeight="1">
      <c r="A5662" s="305" t="s">
        <v>19444</v>
      </c>
      <c r="B5662" s="306" t="s">
        <v>11247</v>
      </c>
      <c r="C5662" s="305" t="s">
        <v>2352</v>
      </c>
      <c r="D5662" s="307">
        <v>2607.9499999999998</v>
      </c>
    </row>
    <row r="5663" spans="1:4" ht="9" customHeight="1">
      <c r="A5663" s="305" t="s">
        <v>19445</v>
      </c>
      <c r="B5663" s="306" t="s">
        <v>11248</v>
      </c>
      <c r="C5663" s="305" t="s">
        <v>2352</v>
      </c>
      <c r="D5663" s="307">
        <v>436.75</v>
      </c>
    </row>
    <row r="5664" spans="1:4" ht="9" customHeight="1">
      <c r="A5664" s="305" t="s">
        <v>19446</v>
      </c>
      <c r="B5664" s="306" t="s">
        <v>10476</v>
      </c>
      <c r="C5664" s="305" t="s">
        <v>36</v>
      </c>
      <c r="D5664" s="307">
        <v>116.08</v>
      </c>
    </row>
    <row r="5665" spans="1:4" ht="9" customHeight="1">
      <c r="A5665" s="305" t="s">
        <v>19447</v>
      </c>
      <c r="B5665" s="306" t="s">
        <v>10477</v>
      </c>
      <c r="C5665" s="305" t="s">
        <v>36</v>
      </c>
      <c r="D5665" s="307">
        <v>131.09</v>
      </c>
    </row>
    <row r="5666" spans="1:4" ht="9" customHeight="1">
      <c r="A5666" s="305" t="s">
        <v>19448</v>
      </c>
      <c r="B5666" s="306" t="s">
        <v>10478</v>
      </c>
      <c r="C5666" s="305" t="s">
        <v>36</v>
      </c>
      <c r="D5666" s="307">
        <v>148.03</v>
      </c>
    </row>
    <row r="5667" spans="1:4" ht="9" customHeight="1">
      <c r="A5667" s="305" t="s">
        <v>19449</v>
      </c>
      <c r="B5667" s="306" t="s">
        <v>10479</v>
      </c>
      <c r="C5667" s="305" t="s">
        <v>36</v>
      </c>
      <c r="D5667" s="307">
        <v>141.69999999999999</v>
      </c>
    </row>
    <row r="5668" spans="1:4" ht="9" customHeight="1">
      <c r="A5668" s="305" t="s">
        <v>19450</v>
      </c>
      <c r="B5668" s="306" t="s">
        <v>10480</v>
      </c>
      <c r="C5668" s="305" t="s">
        <v>36</v>
      </c>
      <c r="D5668" s="307">
        <v>208.61</v>
      </c>
    </row>
    <row r="5669" spans="1:4" ht="9" customHeight="1">
      <c r="A5669" s="305" t="s">
        <v>19451</v>
      </c>
      <c r="B5669" s="306" t="s">
        <v>10481</v>
      </c>
      <c r="C5669" s="305" t="s">
        <v>36</v>
      </c>
      <c r="D5669" s="307">
        <v>251.74</v>
      </c>
    </row>
    <row r="5670" spans="1:4" ht="9" customHeight="1">
      <c r="A5670" s="305" t="s">
        <v>19452</v>
      </c>
      <c r="B5670" s="306" t="s">
        <v>10482</v>
      </c>
      <c r="C5670" s="305" t="s">
        <v>36</v>
      </c>
      <c r="D5670" s="307">
        <v>185.21</v>
      </c>
    </row>
    <row r="5671" spans="1:4" ht="9" customHeight="1">
      <c r="A5671" s="305" t="s">
        <v>19453</v>
      </c>
      <c r="B5671" s="306" t="s">
        <v>10483</v>
      </c>
      <c r="C5671" s="305" t="s">
        <v>36</v>
      </c>
      <c r="D5671" s="307">
        <v>210.57</v>
      </c>
    </row>
    <row r="5672" spans="1:4" ht="9" customHeight="1">
      <c r="A5672" s="305" t="s">
        <v>19454</v>
      </c>
      <c r="B5672" s="306" t="s">
        <v>10484</v>
      </c>
      <c r="C5672" s="305" t="s">
        <v>36</v>
      </c>
      <c r="D5672" s="307">
        <v>247.88</v>
      </c>
    </row>
    <row r="5673" spans="1:4" ht="9" customHeight="1">
      <c r="A5673" s="305" t="s">
        <v>19455</v>
      </c>
      <c r="B5673" s="306" t="s">
        <v>10485</v>
      </c>
      <c r="C5673" s="305" t="s">
        <v>36</v>
      </c>
      <c r="D5673" s="307">
        <v>285.52999999999997</v>
      </c>
    </row>
    <row r="5674" spans="1:4" ht="18" customHeight="1">
      <c r="A5674" s="305" t="s">
        <v>19456</v>
      </c>
      <c r="B5674" s="306" t="s">
        <v>10486</v>
      </c>
      <c r="C5674" s="305" t="s">
        <v>36</v>
      </c>
      <c r="D5674" s="307">
        <v>404.08</v>
      </c>
    </row>
    <row r="5675" spans="1:4" ht="18" customHeight="1">
      <c r="A5675" s="305" t="s">
        <v>19457</v>
      </c>
      <c r="B5675" s="306" t="s">
        <v>10487</v>
      </c>
      <c r="C5675" s="305" t="s">
        <v>36</v>
      </c>
      <c r="D5675" s="307">
        <v>239.29</v>
      </c>
    </row>
    <row r="5676" spans="1:4" ht="18" customHeight="1">
      <c r="A5676" s="305" t="s">
        <v>19458</v>
      </c>
      <c r="B5676" s="306" t="s">
        <v>10488</v>
      </c>
      <c r="C5676" s="305" t="s">
        <v>36</v>
      </c>
      <c r="D5676" s="307">
        <v>262.99</v>
      </c>
    </row>
    <row r="5677" spans="1:4" ht="18" customHeight="1">
      <c r="A5677" s="305" t="s">
        <v>19459</v>
      </c>
      <c r="B5677" s="306" t="s">
        <v>10489</v>
      </c>
      <c r="C5677" s="305" t="s">
        <v>36</v>
      </c>
      <c r="D5677" s="307">
        <v>186.84</v>
      </c>
    </row>
    <row r="5678" spans="1:4" ht="18" customHeight="1">
      <c r="A5678" s="305" t="s">
        <v>19460</v>
      </c>
      <c r="B5678" s="306" t="s">
        <v>10490</v>
      </c>
      <c r="C5678" s="305" t="s">
        <v>36</v>
      </c>
      <c r="D5678" s="307">
        <v>210.55</v>
      </c>
    </row>
    <row r="5679" spans="1:4" ht="18" customHeight="1">
      <c r="A5679" s="305" t="s">
        <v>19461</v>
      </c>
      <c r="B5679" s="306" t="s">
        <v>10491</v>
      </c>
      <c r="C5679" s="305" t="s">
        <v>36</v>
      </c>
      <c r="D5679" s="307">
        <v>160.47</v>
      </c>
    </row>
    <row r="5680" spans="1:4" ht="18" customHeight="1">
      <c r="A5680" s="305" t="s">
        <v>19462</v>
      </c>
      <c r="B5680" s="306" t="s">
        <v>10492</v>
      </c>
      <c r="C5680" s="305" t="s">
        <v>36</v>
      </c>
      <c r="D5680" s="307">
        <v>214.48</v>
      </c>
    </row>
    <row r="5681" spans="1:4" ht="18" customHeight="1">
      <c r="A5681" s="305" t="s">
        <v>19463</v>
      </c>
      <c r="B5681" s="306" t="s">
        <v>10493</v>
      </c>
      <c r="C5681" s="305" t="s">
        <v>36</v>
      </c>
      <c r="D5681" s="307">
        <v>371.39</v>
      </c>
    </row>
    <row r="5682" spans="1:4" ht="18" customHeight="1">
      <c r="A5682" s="305" t="s">
        <v>19464</v>
      </c>
      <c r="B5682" s="306" t="s">
        <v>10494</v>
      </c>
      <c r="C5682" s="305" t="s">
        <v>36</v>
      </c>
      <c r="D5682" s="307">
        <v>248.92</v>
      </c>
    </row>
    <row r="5683" spans="1:4" ht="18" customHeight="1">
      <c r="A5683" s="305" t="s">
        <v>19465</v>
      </c>
      <c r="B5683" s="306" t="s">
        <v>10495</v>
      </c>
      <c r="C5683" s="305" t="s">
        <v>36</v>
      </c>
      <c r="D5683" s="307">
        <v>282.17</v>
      </c>
    </row>
    <row r="5684" spans="1:4" ht="18" customHeight="1">
      <c r="A5684" s="305" t="s">
        <v>19466</v>
      </c>
      <c r="B5684" s="306" t="s">
        <v>10496</v>
      </c>
      <c r="C5684" s="305" t="s">
        <v>36</v>
      </c>
      <c r="D5684" s="307">
        <v>316.14999999999998</v>
      </c>
    </row>
    <row r="5685" spans="1:4" ht="18" customHeight="1">
      <c r="A5685" s="305" t="s">
        <v>19467</v>
      </c>
      <c r="B5685" s="306" t="s">
        <v>10497</v>
      </c>
      <c r="C5685" s="305" t="s">
        <v>36</v>
      </c>
      <c r="D5685" s="307">
        <v>419.79</v>
      </c>
    </row>
    <row r="5686" spans="1:4" ht="18" customHeight="1">
      <c r="A5686" s="305" t="s">
        <v>19468</v>
      </c>
      <c r="B5686" s="306" t="s">
        <v>10498</v>
      </c>
      <c r="C5686" s="305" t="s">
        <v>36</v>
      </c>
      <c r="D5686" s="307">
        <v>476.36</v>
      </c>
    </row>
    <row r="5687" spans="1:4" ht="18" customHeight="1">
      <c r="A5687" s="305" t="s">
        <v>19469</v>
      </c>
      <c r="B5687" s="306" t="s">
        <v>10499</v>
      </c>
      <c r="C5687" s="305" t="s">
        <v>36</v>
      </c>
      <c r="D5687" s="307">
        <v>581.36</v>
      </c>
    </row>
    <row r="5688" spans="1:4" ht="18" customHeight="1">
      <c r="A5688" s="305" t="s">
        <v>19470</v>
      </c>
      <c r="B5688" s="306" t="s">
        <v>10500</v>
      </c>
      <c r="C5688" s="305" t="s">
        <v>36</v>
      </c>
      <c r="D5688" s="307">
        <v>634.11</v>
      </c>
    </row>
    <row r="5689" spans="1:4" ht="18" customHeight="1">
      <c r="A5689" s="305" t="s">
        <v>19471</v>
      </c>
      <c r="B5689" s="306" t="s">
        <v>10501</v>
      </c>
      <c r="C5689" s="305" t="s">
        <v>9111</v>
      </c>
      <c r="D5689" s="307">
        <v>26.51</v>
      </c>
    </row>
    <row r="5690" spans="1:4" ht="18" customHeight="1">
      <c r="A5690" s="305" t="s">
        <v>19472</v>
      </c>
      <c r="B5690" s="306" t="s">
        <v>10502</v>
      </c>
      <c r="C5690" s="305" t="s">
        <v>9111</v>
      </c>
      <c r="D5690" s="307">
        <v>6.02</v>
      </c>
    </row>
    <row r="5691" spans="1:4" ht="18" customHeight="1">
      <c r="A5691" s="305" t="s">
        <v>19473</v>
      </c>
      <c r="B5691" s="306" t="s">
        <v>10503</v>
      </c>
      <c r="C5691" s="305" t="s">
        <v>9111</v>
      </c>
      <c r="D5691" s="307">
        <v>6</v>
      </c>
    </row>
    <row r="5692" spans="1:4" ht="18" customHeight="1">
      <c r="A5692" s="305" t="s">
        <v>19474</v>
      </c>
      <c r="B5692" s="306" t="s">
        <v>10504</v>
      </c>
      <c r="C5692" s="305" t="s">
        <v>9111</v>
      </c>
      <c r="D5692" s="307">
        <v>11.56</v>
      </c>
    </row>
    <row r="5693" spans="1:4" ht="18" customHeight="1">
      <c r="A5693" s="305" t="s">
        <v>19475</v>
      </c>
      <c r="B5693" s="306" t="s">
        <v>10505</v>
      </c>
      <c r="C5693" s="305" t="s">
        <v>9111</v>
      </c>
      <c r="D5693" s="307">
        <v>10.66</v>
      </c>
    </row>
    <row r="5694" spans="1:4" ht="18" customHeight="1">
      <c r="A5694" s="305" t="s">
        <v>19476</v>
      </c>
      <c r="B5694" s="306" t="s">
        <v>10506</v>
      </c>
      <c r="C5694" s="305" t="s">
        <v>9111</v>
      </c>
      <c r="D5694" s="307">
        <v>10.48</v>
      </c>
    </row>
    <row r="5695" spans="1:4" ht="18" customHeight="1">
      <c r="A5695" s="305" t="s">
        <v>19477</v>
      </c>
      <c r="B5695" s="306" t="s">
        <v>10507</v>
      </c>
      <c r="C5695" s="305" t="s">
        <v>2352</v>
      </c>
      <c r="D5695" s="307">
        <v>6915.75</v>
      </c>
    </row>
    <row r="5696" spans="1:4" ht="18" customHeight="1">
      <c r="A5696" s="305" t="s">
        <v>19478</v>
      </c>
      <c r="B5696" s="306" t="s">
        <v>10508</v>
      </c>
      <c r="C5696" s="305" t="s">
        <v>2352</v>
      </c>
      <c r="D5696" s="307">
        <v>6358.74</v>
      </c>
    </row>
    <row r="5697" spans="1:4" ht="18" customHeight="1">
      <c r="A5697" s="305" t="s">
        <v>19479</v>
      </c>
      <c r="B5697" s="306" t="s">
        <v>10509</v>
      </c>
      <c r="C5697" s="305" t="s">
        <v>2352</v>
      </c>
      <c r="D5697" s="307">
        <v>3870.27</v>
      </c>
    </row>
    <row r="5698" spans="1:4" ht="18" customHeight="1">
      <c r="A5698" s="305" t="s">
        <v>19480</v>
      </c>
      <c r="B5698" s="306" t="s">
        <v>10510</v>
      </c>
      <c r="C5698" s="305" t="s">
        <v>2352</v>
      </c>
      <c r="D5698" s="307">
        <v>3440.63</v>
      </c>
    </row>
    <row r="5699" spans="1:4" ht="18" customHeight="1">
      <c r="A5699" s="305" t="s">
        <v>19481</v>
      </c>
      <c r="B5699" s="306" t="s">
        <v>10511</v>
      </c>
      <c r="C5699" s="305" t="s">
        <v>9111</v>
      </c>
      <c r="D5699" s="307">
        <v>2.5299999999999998</v>
      </c>
    </row>
    <row r="5700" spans="1:4" ht="18" customHeight="1">
      <c r="A5700" s="305" t="s">
        <v>19482</v>
      </c>
      <c r="B5700" s="306" t="s">
        <v>10512</v>
      </c>
      <c r="C5700" s="305" t="s">
        <v>9111</v>
      </c>
      <c r="D5700" s="307">
        <v>7.64</v>
      </c>
    </row>
    <row r="5701" spans="1:4" ht="18" customHeight="1">
      <c r="A5701" s="305" t="s">
        <v>19483</v>
      </c>
      <c r="B5701" s="306" t="s">
        <v>10513</v>
      </c>
      <c r="C5701" s="305" t="s">
        <v>9111</v>
      </c>
      <c r="D5701" s="307">
        <v>1.75</v>
      </c>
    </row>
    <row r="5702" spans="1:4" ht="18" customHeight="1">
      <c r="A5702" s="305" t="s">
        <v>19484</v>
      </c>
      <c r="B5702" s="306" t="s">
        <v>10514</v>
      </c>
      <c r="C5702" s="305" t="s">
        <v>9111</v>
      </c>
      <c r="D5702" s="307">
        <v>3.42</v>
      </c>
    </row>
    <row r="5703" spans="1:4" ht="18" customHeight="1">
      <c r="A5703" s="305" t="s">
        <v>19485</v>
      </c>
      <c r="B5703" s="306" t="s">
        <v>10515</v>
      </c>
      <c r="C5703" s="305" t="s">
        <v>9111</v>
      </c>
      <c r="D5703" s="307">
        <v>8.5299999999999994</v>
      </c>
    </row>
    <row r="5704" spans="1:4" ht="9" customHeight="1">
      <c r="A5704" s="305" t="s">
        <v>19486</v>
      </c>
      <c r="B5704" s="306" t="s">
        <v>10516</v>
      </c>
      <c r="C5704" s="305" t="s">
        <v>9111</v>
      </c>
      <c r="D5704" s="307">
        <v>2.65</v>
      </c>
    </row>
    <row r="5705" spans="1:4" ht="9" customHeight="1">
      <c r="A5705" s="305" t="s">
        <v>19487</v>
      </c>
      <c r="B5705" s="306" t="s">
        <v>10517</v>
      </c>
      <c r="C5705" s="305" t="s">
        <v>9111</v>
      </c>
      <c r="D5705" s="307">
        <v>1.83</v>
      </c>
    </row>
    <row r="5706" spans="1:4" ht="9" customHeight="1">
      <c r="A5706" s="305" t="s">
        <v>19488</v>
      </c>
      <c r="B5706" s="306" t="s">
        <v>10518</v>
      </c>
      <c r="C5706" s="305" t="s">
        <v>9111</v>
      </c>
      <c r="D5706" s="307">
        <v>9.23</v>
      </c>
    </row>
    <row r="5707" spans="1:4" ht="9" customHeight="1">
      <c r="A5707" s="305" t="s">
        <v>19489</v>
      </c>
      <c r="B5707" s="306" t="s">
        <v>10519</v>
      </c>
      <c r="C5707" s="305" t="s">
        <v>9111</v>
      </c>
      <c r="D5707" s="307">
        <v>3.37</v>
      </c>
    </row>
    <row r="5708" spans="1:4" ht="18" customHeight="1">
      <c r="A5708" s="305" t="s">
        <v>19490</v>
      </c>
      <c r="B5708" s="306" t="s">
        <v>10520</v>
      </c>
      <c r="C5708" s="305" t="s">
        <v>9111</v>
      </c>
      <c r="D5708" s="307">
        <v>5.32</v>
      </c>
    </row>
    <row r="5709" spans="1:4" ht="18" customHeight="1">
      <c r="A5709" s="305" t="s">
        <v>19491</v>
      </c>
      <c r="B5709" s="306" t="s">
        <v>10521</v>
      </c>
      <c r="C5709" s="305" t="s">
        <v>9111</v>
      </c>
      <c r="D5709" s="307">
        <v>2.77</v>
      </c>
    </row>
    <row r="5710" spans="1:4" ht="18" customHeight="1">
      <c r="A5710" s="305" t="s">
        <v>19492</v>
      </c>
      <c r="B5710" s="306" t="s">
        <v>10522</v>
      </c>
      <c r="C5710" s="305" t="s">
        <v>9111</v>
      </c>
      <c r="D5710" s="307">
        <v>2.5499999999999998</v>
      </c>
    </row>
    <row r="5711" spans="1:4" ht="18" customHeight="1">
      <c r="A5711" s="305" t="s">
        <v>19493</v>
      </c>
      <c r="B5711" s="306" t="s">
        <v>10523</v>
      </c>
      <c r="C5711" s="305" t="s">
        <v>9111</v>
      </c>
      <c r="D5711" s="307">
        <v>2.93</v>
      </c>
    </row>
    <row r="5712" spans="1:4" ht="18" customHeight="1">
      <c r="A5712" s="305" t="s">
        <v>19494</v>
      </c>
      <c r="B5712" s="306" t="s">
        <v>10524</v>
      </c>
      <c r="C5712" s="305" t="s">
        <v>9111</v>
      </c>
      <c r="D5712" s="307">
        <v>5.73</v>
      </c>
    </row>
    <row r="5713" spans="1:4" ht="18" customHeight="1">
      <c r="A5713" s="305" t="s">
        <v>19495</v>
      </c>
      <c r="B5713" s="306" t="s">
        <v>10525</v>
      </c>
      <c r="C5713" s="305" t="s">
        <v>9111</v>
      </c>
      <c r="D5713" s="307">
        <v>2.02</v>
      </c>
    </row>
    <row r="5714" spans="1:4" ht="18" customHeight="1">
      <c r="A5714" s="305" t="s">
        <v>19496</v>
      </c>
      <c r="B5714" s="306" t="s">
        <v>10526</v>
      </c>
      <c r="C5714" s="305" t="s">
        <v>9111</v>
      </c>
      <c r="D5714" s="307">
        <v>3.79</v>
      </c>
    </row>
    <row r="5715" spans="1:4" ht="18" customHeight="1">
      <c r="A5715" s="305" t="s">
        <v>19497</v>
      </c>
      <c r="B5715" s="306" t="s">
        <v>10527</v>
      </c>
      <c r="C5715" s="305" t="s">
        <v>9111</v>
      </c>
      <c r="D5715" s="307">
        <v>6.59</v>
      </c>
    </row>
    <row r="5716" spans="1:4" ht="18" customHeight="1">
      <c r="A5716" s="305" t="s">
        <v>19498</v>
      </c>
      <c r="B5716" s="306" t="s">
        <v>10528</v>
      </c>
      <c r="C5716" s="305" t="s">
        <v>9111</v>
      </c>
      <c r="D5716" s="307">
        <v>2.88</v>
      </c>
    </row>
    <row r="5717" spans="1:4" ht="18" customHeight="1">
      <c r="A5717" s="305" t="s">
        <v>19499</v>
      </c>
      <c r="B5717" s="306" t="s">
        <v>10529</v>
      </c>
      <c r="C5717" s="305" t="s">
        <v>9111</v>
      </c>
      <c r="D5717" s="307">
        <v>1.52</v>
      </c>
    </row>
    <row r="5718" spans="1:4" ht="18" customHeight="1">
      <c r="A5718" s="305" t="s">
        <v>19500</v>
      </c>
      <c r="B5718" s="306" t="s">
        <v>10530</v>
      </c>
      <c r="C5718" s="305" t="s">
        <v>9111</v>
      </c>
      <c r="D5718" s="307">
        <v>2.31</v>
      </c>
    </row>
    <row r="5719" spans="1:4" ht="18" customHeight="1">
      <c r="A5719" s="305" t="s">
        <v>19501</v>
      </c>
      <c r="B5719" s="306" t="s">
        <v>10531</v>
      </c>
      <c r="C5719" s="305" t="s">
        <v>9111</v>
      </c>
      <c r="D5719" s="307">
        <v>7.28</v>
      </c>
    </row>
    <row r="5720" spans="1:4" ht="18" customHeight="1">
      <c r="A5720" s="305" t="s">
        <v>19502</v>
      </c>
      <c r="B5720" s="306" t="s">
        <v>10532</v>
      </c>
      <c r="C5720" s="305" t="s">
        <v>9111</v>
      </c>
      <c r="D5720" s="307">
        <v>27.97</v>
      </c>
    </row>
    <row r="5721" spans="1:4" ht="18" customHeight="1">
      <c r="A5721" s="305" t="s">
        <v>19503</v>
      </c>
      <c r="B5721" s="306" t="s">
        <v>10533</v>
      </c>
      <c r="C5721" s="305" t="s">
        <v>9111</v>
      </c>
      <c r="D5721" s="307">
        <v>15.83</v>
      </c>
    </row>
    <row r="5722" spans="1:4" ht="18" customHeight="1">
      <c r="A5722" s="305" t="s">
        <v>19504</v>
      </c>
      <c r="B5722" s="306" t="s">
        <v>10534</v>
      </c>
      <c r="C5722" s="305" t="s">
        <v>9111</v>
      </c>
      <c r="D5722" s="307">
        <v>15.94</v>
      </c>
    </row>
    <row r="5723" spans="1:4" ht="18" customHeight="1">
      <c r="A5723" s="305" t="s">
        <v>19505</v>
      </c>
      <c r="B5723" s="306" t="s">
        <v>10535</v>
      </c>
      <c r="C5723" s="305" t="s">
        <v>2352</v>
      </c>
      <c r="D5723" s="307">
        <v>33.200000000000003</v>
      </c>
    </row>
    <row r="5724" spans="1:4" ht="18" customHeight="1">
      <c r="A5724" s="305" t="s">
        <v>19506</v>
      </c>
      <c r="B5724" s="306" t="s">
        <v>10536</v>
      </c>
      <c r="C5724" s="305" t="s">
        <v>2352</v>
      </c>
      <c r="D5724" s="307">
        <v>31.42</v>
      </c>
    </row>
    <row r="5725" spans="1:4" ht="18" customHeight="1">
      <c r="A5725" s="305" t="s">
        <v>19507</v>
      </c>
      <c r="B5725" s="306" t="s">
        <v>10537</v>
      </c>
      <c r="C5725" s="305" t="s">
        <v>9111</v>
      </c>
      <c r="D5725" s="307">
        <v>3.78</v>
      </c>
    </row>
    <row r="5726" spans="1:4" ht="18" customHeight="1">
      <c r="A5726" s="305" t="s">
        <v>19508</v>
      </c>
      <c r="B5726" s="306" t="s">
        <v>10538</v>
      </c>
      <c r="C5726" s="305" t="s">
        <v>9111</v>
      </c>
      <c r="D5726" s="307">
        <v>5.93</v>
      </c>
    </row>
    <row r="5727" spans="1:4" ht="9" customHeight="1">
      <c r="A5727" s="305" t="s">
        <v>19509</v>
      </c>
      <c r="B5727" s="306" t="s">
        <v>10539</v>
      </c>
      <c r="C5727" s="305" t="s">
        <v>9111</v>
      </c>
      <c r="D5727" s="307">
        <v>18.41</v>
      </c>
    </row>
    <row r="5728" spans="1:4" ht="18" customHeight="1">
      <c r="A5728" s="305" t="s">
        <v>19510</v>
      </c>
      <c r="B5728" s="306" t="s">
        <v>11249</v>
      </c>
      <c r="C5728" s="305" t="s">
        <v>9111</v>
      </c>
      <c r="D5728" s="307">
        <v>18.809999999999999</v>
      </c>
    </row>
    <row r="5729" spans="1:4" ht="18" customHeight="1">
      <c r="A5729" s="305" t="s">
        <v>19511</v>
      </c>
      <c r="B5729" s="306" t="s">
        <v>10540</v>
      </c>
      <c r="C5729" s="305" t="s">
        <v>9111</v>
      </c>
      <c r="D5729" s="307">
        <v>8.61</v>
      </c>
    </row>
    <row r="5730" spans="1:4" ht="18" customHeight="1">
      <c r="A5730" s="305" t="s">
        <v>19512</v>
      </c>
      <c r="B5730" s="306" t="s">
        <v>10541</v>
      </c>
      <c r="C5730" s="305" t="s">
        <v>9111</v>
      </c>
      <c r="D5730" s="307">
        <v>19.84</v>
      </c>
    </row>
    <row r="5731" spans="1:4" ht="18" customHeight="1">
      <c r="A5731" s="305" t="s">
        <v>19513</v>
      </c>
      <c r="B5731" s="306" t="s">
        <v>11250</v>
      </c>
      <c r="C5731" s="305" t="s">
        <v>9111</v>
      </c>
      <c r="D5731" s="307">
        <v>65.61</v>
      </c>
    </row>
    <row r="5732" spans="1:4" ht="18" customHeight="1">
      <c r="A5732" s="305" t="s">
        <v>19514</v>
      </c>
      <c r="B5732" s="306" t="s">
        <v>10542</v>
      </c>
      <c r="C5732" s="305" t="s">
        <v>9111</v>
      </c>
      <c r="D5732" s="307">
        <v>59.94</v>
      </c>
    </row>
    <row r="5733" spans="1:4" ht="18" customHeight="1">
      <c r="A5733" s="305" t="s">
        <v>19515</v>
      </c>
      <c r="B5733" s="306" t="s">
        <v>10543</v>
      </c>
      <c r="C5733" s="305" t="s">
        <v>9111</v>
      </c>
      <c r="D5733" s="307">
        <v>18.239999999999998</v>
      </c>
    </row>
    <row r="5734" spans="1:4" ht="18" customHeight="1">
      <c r="A5734" s="305" t="s">
        <v>19516</v>
      </c>
      <c r="B5734" s="306" t="s">
        <v>10544</v>
      </c>
      <c r="C5734" s="305" t="s">
        <v>9111</v>
      </c>
      <c r="D5734" s="307">
        <v>15.49</v>
      </c>
    </row>
    <row r="5735" spans="1:4" ht="18" customHeight="1">
      <c r="A5735" s="305" t="s">
        <v>19517</v>
      </c>
      <c r="B5735" s="306" t="s">
        <v>10545</v>
      </c>
      <c r="C5735" s="305" t="s">
        <v>9111</v>
      </c>
      <c r="D5735" s="307">
        <v>3.21</v>
      </c>
    </row>
    <row r="5736" spans="1:4" ht="18" customHeight="1">
      <c r="A5736" s="305" t="s">
        <v>19518</v>
      </c>
      <c r="B5736" s="306" t="s">
        <v>10546</v>
      </c>
      <c r="C5736" s="305" t="s">
        <v>9111</v>
      </c>
      <c r="D5736" s="307">
        <v>23.12</v>
      </c>
    </row>
    <row r="5737" spans="1:4" ht="18" customHeight="1">
      <c r="A5737" s="305" t="s">
        <v>19519</v>
      </c>
      <c r="B5737" s="306" t="s">
        <v>10547</v>
      </c>
      <c r="C5737" s="305" t="s">
        <v>9111</v>
      </c>
      <c r="D5737" s="307">
        <v>21.32</v>
      </c>
    </row>
    <row r="5738" spans="1:4" ht="18" customHeight="1">
      <c r="A5738" s="305" t="s">
        <v>19520</v>
      </c>
      <c r="B5738" s="306" t="s">
        <v>10548</v>
      </c>
      <c r="C5738" s="305" t="s">
        <v>9111</v>
      </c>
      <c r="D5738" s="307">
        <v>20.97</v>
      </c>
    </row>
    <row r="5739" spans="1:4" ht="18" customHeight="1">
      <c r="A5739" s="305" t="s">
        <v>19521</v>
      </c>
      <c r="B5739" s="306" t="s">
        <v>10549</v>
      </c>
      <c r="C5739" s="305" t="s">
        <v>9111</v>
      </c>
      <c r="D5739" s="307">
        <v>31.8</v>
      </c>
    </row>
    <row r="5740" spans="1:4" ht="18" customHeight="1">
      <c r="A5740" s="305" t="s">
        <v>19522</v>
      </c>
      <c r="B5740" s="306" t="s">
        <v>10550</v>
      </c>
      <c r="C5740" s="305" t="s">
        <v>9111</v>
      </c>
      <c r="D5740" s="307">
        <v>26.31</v>
      </c>
    </row>
    <row r="5741" spans="1:4" ht="18" customHeight="1">
      <c r="A5741" s="305" t="s">
        <v>19523</v>
      </c>
      <c r="B5741" s="306" t="s">
        <v>10551</v>
      </c>
      <c r="C5741" s="305" t="s">
        <v>9111</v>
      </c>
      <c r="D5741" s="307">
        <v>2.86</v>
      </c>
    </row>
    <row r="5742" spans="1:4" ht="18" customHeight="1">
      <c r="A5742" s="305" t="s">
        <v>19524</v>
      </c>
      <c r="B5742" s="306" t="s">
        <v>10552</v>
      </c>
      <c r="C5742" s="305" t="s">
        <v>9111</v>
      </c>
      <c r="D5742" s="307">
        <v>4.34</v>
      </c>
    </row>
    <row r="5743" spans="1:4" ht="18" customHeight="1">
      <c r="A5743" s="305" t="s">
        <v>19525</v>
      </c>
      <c r="B5743" s="306" t="s">
        <v>10553</v>
      </c>
      <c r="C5743" s="305" t="s">
        <v>9111</v>
      </c>
      <c r="D5743" s="307">
        <v>8.57</v>
      </c>
    </row>
    <row r="5744" spans="1:4" ht="18" customHeight="1">
      <c r="A5744" s="305" t="s">
        <v>19526</v>
      </c>
      <c r="B5744" s="306" t="s">
        <v>10554</v>
      </c>
      <c r="C5744" s="305" t="s">
        <v>9111</v>
      </c>
      <c r="D5744" s="307">
        <v>38.700000000000003</v>
      </c>
    </row>
    <row r="5745" spans="1:4" ht="18" customHeight="1">
      <c r="A5745" s="305" t="s">
        <v>19527</v>
      </c>
      <c r="B5745" s="306" t="s">
        <v>10555</v>
      </c>
      <c r="C5745" s="305" t="s">
        <v>9111</v>
      </c>
      <c r="D5745" s="307">
        <v>62.06</v>
      </c>
    </row>
    <row r="5746" spans="1:4" ht="18" customHeight="1">
      <c r="A5746" s="305" t="s">
        <v>19528</v>
      </c>
      <c r="B5746" s="306" t="s">
        <v>10556</v>
      </c>
      <c r="C5746" s="305" t="s">
        <v>9111</v>
      </c>
      <c r="D5746" s="307">
        <v>74.040000000000006</v>
      </c>
    </row>
    <row r="5747" spans="1:4" ht="18" customHeight="1">
      <c r="A5747" s="305" t="s">
        <v>19529</v>
      </c>
      <c r="B5747" s="306" t="s">
        <v>10557</v>
      </c>
      <c r="C5747" s="305" t="s">
        <v>9111</v>
      </c>
      <c r="D5747" s="307">
        <v>51.5</v>
      </c>
    </row>
    <row r="5748" spans="1:4" ht="18" customHeight="1">
      <c r="A5748" s="305" t="s">
        <v>19530</v>
      </c>
      <c r="B5748" s="306" t="s">
        <v>10558</v>
      </c>
      <c r="C5748" s="305" t="s">
        <v>9111</v>
      </c>
      <c r="D5748" s="307">
        <v>22.17</v>
      </c>
    </row>
    <row r="5749" spans="1:4" ht="9" customHeight="1">
      <c r="A5749" s="305" t="s">
        <v>19531</v>
      </c>
      <c r="B5749" s="306" t="s">
        <v>10559</v>
      </c>
      <c r="C5749" s="305" t="s">
        <v>9111</v>
      </c>
      <c r="D5749" s="307">
        <v>18.25</v>
      </c>
    </row>
    <row r="5750" spans="1:4" ht="18" customHeight="1">
      <c r="A5750" s="305" t="s">
        <v>19532</v>
      </c>
      <c r="B5750" s="306" t="s">
        <v>10560</v>
      </c>
      <c r="C5750" s="305" t="s">
        <v>9111</v>
      </c>
      <c r="D5750" s="307">
        <v>33.85</v>
      </c>
    </row>
    <row r="5751" spans="1:4" ht="18" customHeight="1">
      <c r="A5751" s="305" t="s">
        <v>19533</v>
      </c>
      <c r="B5751" s="306" t="s">
        <v>10561</v>
      </c>
      <c r="C5751" s="305" t="s">
        <v>9111</v>
      </c>
      <c r="D5751" s="307">
        <v>33.29</v>
      </c>
    </row>
    <row r="5752" spans="1:4" ht="18" customHeight="1">
      <c r="A5752" s="305" t="s">
        <v>19534</v>
      </c>
      <c r="B5752" s="306" t="s">
        <v>10562</v>
      </c>
      <c r="C5752" s="305" t="s">
        <v>9111</v>
      </c>
      <c r="D5752" s="307">
        <v>29.02</v>
      </c>
    </row>
    <row r="5753" spans="1:4" ht="18" customHeight="1">
      <c r="A5753" s="305" t="s">
        <v>19535</v>
      </c>
      <c r="B5753" s="306" t="s">
        <v>10563</v>
      </c>
      <c r="C5753" s="305" t="s">
        <v>9111</v>
      </c>
      <c r="D5753" s="307">
        <v>26.34</v>
      </c>
    </row>
    <row r="5754" spans="1:4" ht="18" customHeight="1">
      <c r="A5754" s="305" t="s">
        <v>19536</v>
      </c>
      <c r="B5754" s="306" t="s">
        <v>10564</v>
      </c>
      <c r="C5754" s="305" t="s">
        <v>9111</v>
      </c>
      <c r="D5754" s="307">
        <v>27.24</v>
      </c>
    </row>
    <row r="5755" spans="1:4" ht="18" customHeight="1">
      <c r="A5755" s="305" t="s">
        <v>19537</v>
      </c>
      <c r="B5755" s="306" t="s">
        <v>10565</v>
      </c>
      <c r="C5755" s="305" t="s">
        <v>9111</v>
      </c>
      <c r="D5755" s="307">
        <v>27.43</v>
      </c>
    </row>
    <row r="5756" spans="1:4" ht="18" customHeight="1">
      <c r="A5756" s="305" t="s">
        <v>19538</v>
      </c>
      <c r="B5756" s="306" t="s">
        <v>10566</v>
      </c>
      <c r="C5756" s="305" t="s">
        <v>9111</v>
      </c>
      <c r="D5756" s="307">
        <v>35.44</v>
      </c>
    </row>
    <row r="5757" spans="1:4" ht="9" customHeight="1">
      <c r="A5757" s="305" t="s">
        <v>19539</v>
      </c>
      <c r="B5757" s="306" t="s">
        <v>10567</v>
      </c>
      <c r="C5757" s="305" t="s">
        <v>9111</v>
      </c>
      <c r="D5757" s="307">
        <v>40.71</v>
      </c>
    </row>
    <row r="5758" spans="1:4" ht="18" customHeight="1">
      <c r="A5758" s="305" t="s">
        <v>19540</v>
      </c>
      <c r="B5758" s="306" t="s">
        <v>10568</v>
      </c>
      <c r="C5758" s="305" t="s">
        <v>9111</v>
      </c>
      <c r="D5758" s="307">
        <v>30.71</v>
      </c>
    </row>
    <row r="5759" spans="1:4" ht="18" customHeight="1">
      <c r="A5759" s="305" t="s">
        <v>19541</v>
      </c>
      <c r="B5759" s="306" t="s">
        <v>10569</v>
      </c>
      <c r="C5759" s="305" t="s">
        <v>9111</v>
      </c>
      <c r="D5759" s="307">
        <v>3.07</v>
      </c>
    </row>
    <row r="5760" spans="1:4" ht="18" customHeight="1">
      <c r="A5760" s="305" t="s">
        <v>19542</v>
      </c>
      <c r="B5760" s="306" t="s">
        <v>10570</v>
      </c>
      <c r="C5760" s="305" t="s">
        <v>9111</v>
      </c>
      <c r="D5760" s="307">
        <v>33.81</v>
      </c>
    </row>
    <row r="5761" spans="1:4" ht="18" customHeight="1">
      <c r="A5761" s="305" t="s">
        <v>19543</v>
      </c>
      <c r="B5761" s="306" t="s">
        <v>10571</v>
      </c>
      <c r="C5761" s="305" t="s">
        <v>9111</v>
      </c>
      <c r="D5761" s="307">
        <v>11.16</v>
      </c>
    </row>
    <row r="5762" spans="1:4" ht="9" customHeight="1">
      <c r="A5762" s="305" t="s">
        <v>19544</v>
      </c>
      <c r="B5762" s="306" t="s">
        <v>10572</v>
      </c>
      <c r="C5762" s="305" t="s">
        <v>9111</v>
      </c>
      <c r="D5762" s="307">
        <v>8.99</v>
      </c>
    </row>
    <row r="5763" spans="1:4" ht="9" customHeight="1">
      <c r="A5763" s="305" t="s">
        <v>19545</v>
      </c>
      <c r="B5763" s="306" t="s">
        <v>10573</v>
      </c>
      <c r="C5763" s="305" t="s">
        <v>9111</v>
      </c>
      <c r="D5763" s="307">
        <v>25.94</v>
      </c>
    </row>
    <row r="5764" spans="1:4" ht="18" customHeight="1">
      <c r="A5764" s="305" t="s">
        <v>19546</v>
      </c>
      <c r="B5764" s="306" t="s">
        <v>10574</v>
      </c>
      <c r="C5764" s="305" t="s">
        <v>9111</v>
      </c>
      <c r="D5764" s="307">
        <v>7.71</v>
      </c>
    </row>
    <row r="5765" spans="1:4" ht="18" customHeight="1">
      <c r="A5765" s="305" t="s">
        <v>19547</v>
      </c>
      <c r="B5765" s="306" t="s">
        <v>10575</v>
      </c>
      <c r="C5765" s="305" t="s">
        <v>9111</v>
      </c>
      <c r="D5765" s="307">
        <v>5.51</v>
      </c>
    </row>
    <row r="5766" spans="1:4" ht="18" customHeight="1">
      <c r="A5766" s="305" t="s">
        <v>19548</v>
      </c>
      <c r="B5766" s="306" t="s">
        <v>10576</v>
      </c>
      <c r="C5766" s="305" t="s">
        <v>9111</v>
      </c>
      <c r="D5766" s="307">
        <v>26.49</v>
      </c>
    </row>
    <row r="5767" spans="1:4" ht="18" customHeight="1">
      <c r="A5767" s="305" t="s">
        <v>19549</v>
      </c>
      <c r="B5767" s="306" t="s">
        <v>10577</v>
      </c>
      <c r="C5767" s="305" t="s">
        <v>9111</v>
      </c>
      <c r="D5767" s="307">
        <v>37.979999999999997</v>
      </c>
    </row>
    <row r="5768" spans="1:4" ht="18" customHeight="1">
      <c r="A5768" s="305" t="s">
        <v>19550</v>
      </c>
      <c r="B5768" s="306" t="s">
        <v>10578</v>
      </c>
      <c r="C5768" s="305" t="s">
        <v>9111</v>
      </c>
      <c r="D5768" s="307">
        <v>5.85</v>
      </c>
    </row>
    <row r="5769" spans="1:4" ht="18" customHeight="1">
      <c r="A5769" s="305" t="s">
        <v>19551</v>
      </c>
      <c r="B5769" s="306" t="s">
        <v>10579</v>
      </c>
      <c r="C5769" s="305" t="s">
        <v>2352</v>
      </c>
      <c r="D5769" s="307">
        <v>35.409999999999997</v>
      </c>
    </row>
    <row r="5770" spans="1:4" ht="9" customHeight="1">
      <c r="A5770" s="305" t="s">
        <v>19552</v>
      </c>
      <c r="B5770" s="306" t="s">
        <v>10580</v>
      </c>
      <c r="C5770" s="305" t="s">
        <v>9111</v>
      </c>
      <c r="D5770" s="307">
        <v>43.82</v>
      </c>
    </row>
    <row r="5771" spans="1:4" ht="18" customHeight="1">
      <c r="A5771" s="305" t="s">
        <v>19553</v>
      </c>
      <c r="B5771" s="306" t="s">
        <v>10581</v>
      </c>
      <c r="C5771" s="305" t="s">
        <v>9111</v>
      </c>
      <c r="D5771" s="307">
        <v>43.19</v>
      </c>
    </row>
    <row r="5772" spans="1:4" ht="18" customHeight="1">
      <c r="A5772" s="305" t="s">
        <v>19554</v>
      </c>
      <c r="B5772" s="306" t="s">
        <v>10582</v>
      </c>
      <c r="C5772" s="305" t="s">
        <v>9111</v>
      </c>
      <c r="D5772" s="307">
        <v>47.27</v>
      </c>
    </row>
    <row r="5773" spans="1:4" ht="18" customHeight="1">
      <c r="A5773" s="305" t="s">
        <v>19555</v>
      </c>
      <c r="B5773" s="306" t="s">
        <v>10583</v>
      </c>
      <c r="C5773" s="305" t="s">
        <v>9111</v>
      </c>
      <c r="D5773" s="307">
        <v>45.69</v>
      </c>
    </row>
    <row r="5774" spans="1:4" ht="18" customHeight="1">
      <c r="A5774" s="305" t="s">
        <v>19556</v>
      </c>
      <c r="B5774" s="306" t="s">
        <v>10584</v>
      </c>
      <c r="C5774" s="305" t="s">
        <v>9111</v>
      </c>
      <c r="D5774" s="307">
        <v>34.39</v>
      </c>
    </row>
    <row r="5775" spans="1:4" ht="18" customHeight="1">
      <c r="A5775" s="305" t="s">
        <v>19557</v>
      </c>
      <c r="B5775" s="306" t="s">
        <v>10585</v>
      </c>
      <c r="C5775" s="305" t="s">
        <v>9111</v>
      </c>
      <c r="D5775" s="307">
        <v>33.89</v>
      </c>
    </row>
    <row r="5776" spans="1:4" ht="18" customHeight="1">
      <c r="A5776" s="305" t="s">
        <v>19558</v>
      </c>
      <c r="B5776" s="306" t="s">
        <v>10586</v>
      </c>
      <c r="C5776" s="305" t="s">
        <v>9111</v>
      </c>
      <c r="D5776" s="307">
        <v>37.090000000000003</v>
      </c>
    </row>
    <row r="5777" spans="1:4" ht="9" customHeight="1">
      <c r="A5777" s="305" t="s">
        <v>19559</v>
      </c>
      <c r="B5777" s="306" t="s">
        <v>10587</v>
      </c>
      <c r="C5777" s="305" t="s">
        <v>9111</v>
      </c>
      <c r="D5777" s="307">
        <v>35.85</v>
      </c>
    </row>
    <row r="5778" spans="1:4" ht="9" customHeight="1">
      <c r="A5778" s="305" t="s">
        <v>19560</v>
      </c>
      <c r="B5778" s="306" t="s">
        <v>10588</v>
      </c>
      <c r="C5778" s="305" t="s">
        <v>9111</v>
      </c>
      <c r="D5778" s="307">
        <v>29.03</v>
      </c>
    </row>
    <row r="5779" spans="1:4" ht="18" customHeight="1">
      <c r="A5779" s="305" t="s">
        <v>19561</v>
      </c>
      <c r="B5779" s="306" t="s">
        <v>10589</v>
      </c>
      <c r="C5779" s="305" t="s">
        <v>9111</v>
      </c>
      <c r="D5779" s="307">
        <v>28.61</v>
      </c>
    </row>
    <row r="5780" spans="1:4" ht="9" customHeight="1">
      <c r="A5780" s="305" t="s">
        <v>19562</v>
      </c>
      <c r="B5780" s="306" t="s">
        <v>10590</v>
      </c>
      <c r="C5780" s="305" t="s">
        <v>9111</v>
      </c>
      <c r="D5780" s="307">
        <v>31.31</v>
      </c>
    </row>
    <row r="5781" spans="1:4" ht="9" customHeight="1">
      <c r="A5781" s="305" t="s">
        <v>19563</v>
      </c>
      <c r="B5781" s="306" t="s">
        <v>10591</v>
      </c>
      <c r="C5781" s="305" t="s">
        <v>9111</v>
      </c>
      <c r="D5781" s="307">
        <v>30.26</v>
      </c>
    </row>
    <row r="5782" spans="1:4" ht="9" customHeight="1">
      <c r="A5782" s="305" t="s">
        <v>19564</v>
      </c>
      <c r="B5782" s="306" t="s">
        <v>10592</v>
      </c>
      <c r="C5782" s="305" t="s">
        <v>9111</v>
      </c>
      <c r="D5782" s="307">
        <v>32.5</v>
      </c>
    </row>
    <row r="5783" spans="1:4" ht="18" customHeight="1">
      <c r="A5783" s="305" t="s">
        <v>19565</v>
      </c>
      <c r="B5783" s="306" t="s">
        <v>10593</v>
      </c>
      <c r="C5783" s="305" t="s">
        <v>9111</v>
      </c>
      <c r="D5783" s="307">
        <v>32.03</v>
      </c>
    </row>
    <row r="5784" spans="1:4" ht="18" customHeight="1">
      <c r="A5784" s="305" t="s">
        <v>19566</v>
      </c>
      <c r="B5784" s="306" t="s">
        <v>10594</v>
      </c>
      <c r="C5784" s="305" t="s">
        <v>9111</v>
      </c>
      <c r="D5784" s="307">
        <v>35.06</v>
      </c>
    </row>
    <row r="5785" spans="1:4" ht="18" customHeight="1">
      <c r="A5785" s="305" t="s">
        <v>19567</v>
      </c>
      <c r="B5785" s="306" t="s">
        <v>10595</v>
      </c>
      <c r="C5785" s="305" t="s">
        <v>9111</v>
      </c>
      <c r="D5785" s="307">
        <v>33.880000000000003</v>
      </c>
    </row>
    <row r="5786" spans="1:4" ht="18" customHeight="1">
      <c r="A5786" s="305" t="s">
        <v>19568</v>
      </c>
      <c r="B5786" s="306" t="s">
        <v>10596</v>
      </c>
      <c r="C5786" s="305" t="s">
        <v>9111</v>
      </c>
      <c r="D5786" s="307">
        <v>101.04</v>
      </c>
    </row>
    <row r="5787" spans="1:4" ht="18" customHeight="1">
      <c r="A5787" s="305" t="s">
        <v>19569</v>
      </c>
      <c r="B5787" s="306" t="s">
        <v>10597</v>
      </c>
      <c r="C5787" s="305" t="s">
        <v>10598</v>
      </c>
      <c r="D5787" s="307">
        <v>0.89</v>
      </c>
    </row>
    <row r="5788" spans="1:4" ht="18" customHeight="1">
      <c r="A5788" s="305" t="s">
        <v>19570</v>
      </c>
      <c r="B5788" s="306" t="s">
        <v>10599</v>
      </c>
      <c r="C5788" s="305" t="s">
        <v>10598</v>
      </c>
      <c r="D5788" s="307">
        <v>0.71</v>
      </c>
    </row>
    <row r="5789" spans="1:4" ht="9" customHeight="1">
      <c r="A5789" s="305" t="s">
        <v>19571</v>
      </c>
      <c r="B5789" s="306" t="s">
        <v>10600</v>
      </c>
      <c r="C5789" s="305" t="s">
        <v>10598</v>
      </c>
      <c r="D5789" s="307">
        <v>0.57999999999999996</v>
      </c>
    </row>
    <row r="5790" spans="1:4" ht="18" customHeight="1">
      <c r="A5790" s="305" t="s">
        <v>19572</v>
      </c>
      <c r="B5790" s="306" t="s">
        <v>10601</v>
      </c>
      <c r="C5790" s="305" t="s">
        <v>10598</v>
      </c>
      <c r="D5790" s="307">
        <v>1.22</v>
      </c>
    </row>
    <row r="5791" spans="1:4" ht="18" customHeight="1">
      <c r="A5791" s="305" t="s">
        <v>19573</v>
      </c>
      <c r="B5791" s="306" t="s">
        <v>10602</v>
      </c>
      <c r="C5791" s="305" t="s">
        <v>10598</v>
      </c>
      <c r="D5791" s="307">
        <v>0.98</v>
      </c>
    </row>
    <row r="5792" spans="1:4" ht="18" customHeight="1">
      <c r="A5792" s="305" t="s">
        <v>19574</v>
      </c>
      <c r="B5792" s="306" t="s">
        <v>10603</v>
      </c>
      <c r="C5792" s="305" t="s">
        <v>10598</v>
      </c>
      <c r="D5792" s="307">
        <v>0.8</v>
      </c>
    </row>
    <row r="5793" spans="1:4" ht="18" customHeight="1">
      <c r="A5793" s="305" t="s">
        <v>19575</v>
      </c>
      <c r="B5793" s="306" t="s">
        <v>10604</v>
      </c>
      <c r="C5793" s="305" t="s">
        <v>10598</v>
      </c>
      <c r="D5793" s="307">
        <v>0.89</v>
      </c>
    </row>
    <row r="5794" spans="1:4" ht="18" customHeight="1">
      <c r="A5794" s="305" t="s">
        <v>19576</v>
      </c>
      <c r="B5794" s="306" t="s">
        <v>10605</v>
      </c>
      <c r="C5794" s="305" t="s">
        <v>10598</v>
      </c>
      <c r="D5794" s="307">
        <v>0.71</v>
      </c>
    </row>
    <row r="5795" spans="1:4" ht="18" customHeight="1">
      <c r="A5795" s="305" t="s">
        <v>19577</v>
      </c>
      <c r="B5795" s="306" t="s">
        <v>10606</v>
      </c>
      <c r="C5795" s="305" t="s">
        <v>10598</v>
      </c>
      <c r="D5795" s="307">
        <v>0.57999999999999996</v>
      </c>
    </row>
    <row r="5796" spans="1:4" ht="18" customHeight="1">
      <c r="A5796" s="305" t="s">
        <v>19578</v>
      </c>
      <c r="B5796" s="306" t="s">
        <v>10607</v>
      </c>
      <c r="C5796" s="305" t="s">
        <v>10598</v>
      </c>
      <c r="D5796" s="307">
        <v>1.3</v>
      </c>
    </row>
    <row r="5797" spans="1:4" ht="18" customHeight="1">
      <c r="A5797" s="305" t="s">
        <v>19579</v>
      </c>
      <c r="B5797" s="306" t="s">
        <v>10608</v>
      </c>
      <c r="C5797" s="305" t="s">
        <v>10598</v>
      </c>
      <c r="D5797" s="307">
        <v>1.04</v>
      </c>
    </row>
    <row r="5798" spans="1:4" ht="18" customHeight="1">
      <c r="A5798" s="305" t="s">
        <v>19580</v>
      </c>
      <c r="B5798" s="306" t="s">
        <v>10609</v>
      </c>
      <c r="C5798" s="305" t="s">
        <v>10598</v>
      </c>
      <c r="D5798" s="307">
        <v>0.85</v>
      </c>
    </row>
    <row r="5799" spans="1:4" ht="18" customHeight="1">
      <c r="A5799" s="305" t="s">
        <v>19581</v>
      </c>
      <c r="B5799" s="306" t="s">
        <v>10610</v>
      </c>
      <c r="C5799" s="305" t="s">
        <v>10598</v>
      </c>
      <c r="D5799" s="307">
        <v>1.02</v>
      </c>
    </row>
    <row r="5800" spans="1:4" ht="18" customHeight="1">
      <c r="A5800" s="305" t="s">
        <v>19582</v>
      </c>
      <c r="B5800" s="306" t="s">
        <v>10611</v>
      </c>
      <c r="C5800" s="305" t="s">
        <v>10598</v>
      </c>
      <c r="D5800" s="307">
        <v>0.82</v>
      </c>
    </row>
    <row r="5801" spans="1:4" ht="18" customHeight="1">
      <c r="A5801" s="305" t="s">
        <v>19583</v>
      </c>
      <c r="B5801" s="306" t="s">
        <v>10612</v>
      </c>
      <c r="C5801" s="305" t="s">
        <v>10598</v>
      </c>
      <c r="D5801" s="307">
        <v>0.66</v>
      </c>
    </row>
    <row r="5802" spans="1:4" ht="18" customHeight="1">
      <c r="A5802" s="305" t="s">
        <v>19584</v>
      </c>
      <c r="B5802" s="306" t="s">
        <v>10613</v>
      </c>
      <c r="C5802" s="305" t="s">
        <v>10598</v>
      </c>
      <c r="D5802" s="307">
        <v>2.2799999999999998</v>
      </c>
    </row>
    <row r="5803" spans="1:4" ht="18" customHeight="1">
      <c r="A5803" s="305" t="s">
        <v>19585</v>
      </c>
      <c r="B5803" s="306" t="s">
        <v>10614</v>
      </c>
      <c r="C5803" s="305" t="s">
        <v>10598</v>
      </c>
      <c r="D5803" s="307">
        <v>1.83</v>
      </c>
    </row>
    <row r="5804" spans="1:4" ht="18" customHeight="1">
      <c r="A5804" s="305" t="s">
        <v>19586</v>
      </c>
      <c r="B5804" s="306" t="s">
        <v>10615</v>
      </c>
      <c r="C5804" s="305" t="s">
        <v>10598</v>
      </c>
      <c r="D5804" s="307">
        <v>1.49</v>
      </c>
    </row>
    <row r="5805" spans="1:4" ht="18" customHeight="1">
      <c r="A5805" s="305" t="s">
        <v>19587</v>
      </c>
      <c r="B5805" s="306" t="s">
        <v>10616</v>
      </c>
      <c r="C5805" s="305" t="s">
        <v>10598</v>
      </c>
      <c r="D5805" s="307">
        <v>2.79</v>
      </c>
    </row>
    <row r="5806" spans="1:4" ht="18" customHeight="1">
      <c r="A5806" s="305" t="s">
        <v>19588</v>
      </c>
      <c r="B5806" s="306" t="s">
        <v>10617</v>
      </c>
      <c r="C5806" s="305" t="s">
        <v>10598</v>
      </c>
      <c r="D5806" s="307">
        <v>2.23</v>
      </c>
    </row>
    <row r="5807" spans="1:4" ht="18" customHeight="1">
      <c r="A5807" s="305" t="s">
        <v>19589</v>
      </c>
      <c r="B5807" s="306" t="s">
        <v>10618</v>
      </c>
      <c r="C5807" s="305" t="s">
        <v>10598</v>
      </c>
      <c r="D5807" s="307">
        <v>1.81</v>
      </c>
    </row>
    <row r="5808" spans="1:4" ht="18" customHeight="1">
      <c r="A5808" s="305" t="s">
        <v>19590</v>
      </c>
      <c r="B5808" s="306" t="s">
        <v>10619</v>
      </c>
      <c r="C5808" s="305" t="s">
        <v>10598</v>
      </c>
      <c r="D5808" s="307">
        <v>2.5</v>
      </c>
    </row>
    <row r="5809" spans="1:4" ht="18" customHeight="1">
      <c r="A5809" s="305" t="s">
        <v>19591</v>
      </c>
      <c r="B5809" s="306" t="s">
        <v>10620</v>
      </c>
      <c r="C5809" s="305" t="s">
        <v>10598</v>
      </c>
      <c r="D5809" s="307">
        <v>2</v>
      </c>
    </row>
    <row r="5810" spans="1:4" ht="18" customHeight="1">
      <c r="A5810" s="305" t="s">
        <v>19592</v>
      </c>
      <c r="B5810" s="306" t="s">
        <v>10621</v>
      </c>
      <c r="C5810" s="305" t="s">
        <v>10598</v>
      </c>
      <c r="D5810" s="307">
        <v>1.63</v>
      </c>
    </row>
    <row r="5811" spans="1:4" ht="18" customHeight="1">
      <c r="A5811" s="305" t="s">
        <v>19593</v>
      </c>
      <c r="B5811" s="306" t="s">
        <v>10622</v>
      </c>
      <c r="C5811" s="305" t="s">
        <v>10598</v>
      </c>
      <c r="D5811" s="307">
        <v>1.1599999999999999</v>
      </c>
    </row>
    <row r="5812" spans="1:4" ht="18" customHeight="1">
      <c r="A5812" s="305" t="s">
        <v>19594</v>
      </c>
      <c r="B5812" s="306" t="s">
        <v>10623</v>
      </c>
      <c r="C5812" s="305" t="s">
        <v>10598</v>
      </c>
      <c r="D5812" s="307">
        <v>0.93</v>
      </c>
    </row>
    <row r="5813" spans="1:4" ht="18" customHeight="1">
      <c r="A5813" s="305" t="s">
        <v>19595</v>
      </c>
      <c r="B5813" s="306" t="s">
        <v>10624</v>
      </c>
      <c r="C5813" s="305" t="s">
        <v>10598</v>
      </c>
      <c r="D5813" s="307">
        <v>0.76</v>
      </c>
    </row>
    <row r="5814" spans="1:4" ht="18" customHeight="1">
      <c r="A5814" s="305" t="s">
        <v>19596</v>
      </c>
      <c r="B5814" s="306" t="s">
        <v>10625</v>
      </c>
      <c r="C5814" s="305" t="s">
        <v>10598</v>
      </c>
      <c r="D5814" s="307">
        <v>1.84</v>
      </c>
    </row>
    <row r="5815" spans="1:4" ht="18" customHeight="1">
      <c r="A5815" s="305" t="s">
        <v>19597</v>
      </c>
      <c r="B5815" s="306" t="s">
        <v>10626</v>
      </c>
      <c r="C5815" s="305" t="s">
        <v>10598</v>
      </c>
      <c r="D5815" s="307">
        <v>1.47</v>
      </c>
    </row>
    <row r="5816" spans="1:4" ht="9" customHeight="1">
      <c r="A5816" s="305" t="s">
        <v>19598</v>
      </c>
      <c r="B5816" s="306" t="s">
        <v>10627</v>
      </c>
      <c r="C5816" s="305" t="s">
        <v>10598</v>
      </c>
      <c r="D5816" s="307">
        <v>1.2</v>
      </c>
    </row>
    <row r="5817" spans="1:4" ht="9" customHeight="1">
      <c r="A5817" s="305" t="s">
        <v>19599</v>
      </c>
      <c r="B5817" s="306" t="s">
        <v>10628</v>
      </c>
      <c r="C5817" s="305" t="s">
        <v>10598</v>
      </c>
      <c r="D5817" s="307">
        <v>1.19</v>
      </c>
    </row>
    <row r="5818" spans="1:4" ht="9" customHeight="1">
      <c r="A5818" s="305" t="s">
        <v>19600</v>
      </c>
      <c r="B5818" s="306" t="s">
        <v>10629</v>
      </c>
      <c r="C5818" s="305" t="s">
        <v>10598</v>
      </c>
      <c r="D5818" s="307">
        <v>0.95</v>
      </c>
    </row>
    <row r="5819" spans="1:4" ht="9" customHeight="1">
      <c r="A5819" s="305" t="s">
        <v>19601</v>
      </c>
      <c r="B5819" s="306" t="s">
        <v>10630</v>
      </c>
      <c r="C5819" s="305" t="s">
        <v>10598</v>
      </c>
      <c r="D5819" s="307">
        <v>0.77</v>
      </c>
    </row>
    <row r="5820" spans="1:4" ht="9" customHeight="1">
      <c r="A5820" s="305" t="s">
        <v>19602</v>
      </c>
      <c r="B5820" s="306" t="s">
        <v>10631</v>
      </c>
      <c r="C5820" s="305" t="s">
        <v>10598</v>
      </c>
      <c r="D5820" s="307">
        <v>1.1299999999999999</v>
      </c>
    </row>
    <row r="5821" spans="1:4" ht="9" customHeight="1">
      <c r="A5821" s="305" t="s">
        <v>19603</v>
      </c>
      <c r="B5821" s="306" t="s">
        <v>10632</v>
      </c>
      <c r="C5821" s="305" t="s">
        <v>10598</v>
      </c>
      <c r="D5821" s="307">
        <v>0.9</v>
      </c>
    </row>
    <row r="5822" spans="1:4" ht="9" customHeight="1">
      <c r="A5822" s="305" t="s">
        <v>19604</v>
      </c>
      <c r="B5822" s="306" t="s">
        <v>10633</v>
      </c>
      <c r="C5822" s="305" t="s">
        <v>10598</v>
      </c>
      <c r="D5822" s="307">
        <v>0.74</v>
      </c>
    </row>
    <row r="5823" spans="1:4" ht="9" customHeight="1">
      <c r="A5823" s="305" t="s">
        <v>19605</v>
      </c>
      <c r="B5823" s="306" t="s">
        <v>10634</v>
      </c>
      <c r="C5823" s="305" t="s">
        <v>10598</v>
      </c>
      <c r="D5823" s="307">
        <v>0.91</v>
      </c>
    </row>
    <row r="5824" spans="1:4" ht="9" customHeight="1">
      <c r="A5824" s="305" t="s">
        <v>19606</v>
      </c>
      <c r="B5824" s="306" t="s">
        <v>10635</v>
      </c>
      <c r="C5824" s="305" t="s">
        <v>10598</v>
      </c>
      <c r="D5824" s="307">
        <v>0.73</v>
      </c>
    </row>
    <row r="5825" spans="1:4" ht="9" customHeight="1">
      <c r="A5825" s="305" t="s">
        <v>19607</v>
      </c>
      <c r="B5825" s="306" t="s">
        <v>10636</v>
      </c>
      <c r="C5825" s="305" t="s">
        <v>10598</v>
      </c>
      <c r="D5825" s="307">
        <v>0.59</v>
      </c>
    </row>
    <row r="5826" spans="1:4" ht="9" customHeight="1">
      <c r="A5826" s="305" t="s">
        <v>19608</v>
      </c>
      <c r="B5826" s="306" t="s">
        <v>10637</v>
      </c>
      <c r="C5826" s="305" t="s">
        <v>10598</v>
      </c>
      <c r="D5826" s="307">
        <v>2.16</v>
      </c>
    </row>
    <row r="5827" spans="1:4" ht="9" customHeight="1">
      <c r="A5827" s="305" t="s">
        <v>19609</v>
      </c>
      <c r="B5827" s="306" t="s">
        <v>10638</v>
      </c>
      <c r="C5827" s="305" t="s">
        <v>10598</v>
      </c>
      <c r="D5827" s="307">
        <v>1.73</v>
      </c>
    </row>
    <row r="5828" spans="1:4" ht="9" customHeight="1">
      <c r="A5828" s="305" t="s">
        <v>19610</v>
      </c>
      <c r="B5828" s="306" t="s">
        <v>10639</v>
      </c>
      <c r="C5828" s="305" t="s">
        <v>10598</v>
      </c>
      <c r="D5828" s="307">
        <v>1.41</v>
      </c>
    </row>
    <row r="5829" spans="1:4" ht="9" customHeight="1">
      <c r="A5829" s="305" t="s">
        <v>19611</v>
      </c>
      <c r="B5829" s="306" t="s">
        <v>10640</v>
      </c>
      <c r="C5829" s="305" t="s">
        <v>10598</v>
      </c>
      <c r="D5829" s="307">
        <v>1.67</v>
      </c>
    </row>
    <row r="5830" spans="1:4" ht="9" customHeight="1">
      <c r="A5830" s="305" t="s">
        <v>19612</v>
      </c>
      <c r="B5830" s="306" t="s">
        <v>10641</v>
      </c>
      <c r="C5830" s="305" t="s">
        <v>10598</v>
      </c>
      <c r="D5830" s="307">
        <v>1.34</v>
      </c>
    </row>
    <row r="5831" spans="1:4" ht="9" customHeight="1">
      <c r="A5831" s="305" t="s">
        <v>19613</v>
      </c>
      <c r="B5831" s="306" t="s">
        <v>10642</v>
      </c>
      <c r="C5831" s="305" t="s">
        <v>10598</v>
      </c>
      <c r="D5831" s="307">
        <v>1.0900000000000001</v>
      </c>
    </row>
    <row r="5832" spans="1:4" ht="9" customHeight="1">
      <c r="A5832" s="305" t="s">
        <v>19614</v>
      </c>
      <c r="B5832" s="306" t="s">
        <v>10643</v>
      </c>
      <c r="C5832" s="305" t="s">
        <v>10598</v>
      </c>
      <c r="D5832" s="307">
        <v>2.75</v>
      </c>
    </row>
    <row r="5833" spans="1:4" ht="9" customHeight="1">
      <c r="A5833" s="305" t="s">
        <v>19615</v>
      </c>
      <c r="B5833" s="306" t="s">
        <v>10644</v>
      </c>
      <c r="C5833" s="305" t="s">
        <v>10598</v>
      </c>
      <c r="D5833" s="307">
        <v>2.2000000000000002</v>
      </c>
    </row>
    <row r="5834" spans="1:4" ht="9" customHeight="1">
      <c r="A5834" s="305" t="s">
        <v>19616</v>
      </c>
      <c r="B5834" s="306" t="s">
        <v>10645</v>
      </c>
      <c r="C5834" s="305" t="s">
        <v>10598</v>
      </c>
      <c r="D5834" s="307">
        <v>1.79</v>
      </c>
    </row>
    <row r="5835" spans="1:4" ht="9" customHeight="1">
      <c r="A5835" s="305" t="s">
        <v>19617</v>
      </c>
      <c r="B5835" s="306" t="s">
        <v>10646</v>
      </c>
      <c r="C5835" s="305" t="s">
        <v>10598</v>
      </c>
      <c r="D5835" s="307">
        <v>2.11</v>
      </c>
    </row>
    <row r="5836" spans="1:4" ht="9" customHeight="1">
      <c r="A5836" s="305" t="s">
        <v>19618</v>
      </c>
      <c r="B5836" s="306" t="s">
        <v>10647</v>
      </c>
      <c r="C5836" s="305" t="s">
        <v>10598</v>
      </c>
      <c r="D5836" s="307">
        <v>1.68</v>
      </c>
    </row>
    <row r="5837" spans="1:4" ht="9" customHeight="1">
      <c r="A5837" s="305" t="s">
        <v>19619</v>
      </c>
      <c r="B5837" s="306" t="s">
        <v>10648</v>
      </c>
      <c r="C5837" s="305" t="s">
        <v>10598</v>
      </c>
      <c r="D5837" s="307">
        <v>1.37</v>
      </c>
    </row>
    <row r="5838" spans="1:4" ht="9" customHeight="1">
      <c r="A5838" s="305" t="s">
        <v>19620</v>
      </c>
      <c r="B5838" s="306" t="s">
        <v>10649</v>
      </c>
      <c r="C5838" s="305" t="s">
        <v>10650</v>
      </c>
      <c r="D5838" s="307">
        <v>0.89</v>
      </c>
    </row>
    <row r="5839" spans="1:4" ht="9" customHeight="1">
      <c r="A5839" s="305" t="s">
        <v>19621</v>
      </c>
      <c r="B5839" s="306" t="s">
        <v>10651</v>
      </c>
      <c r="C5839" s="305" t="s">
        <v>10650</v>
      </c>
      <c r="D5839" s="307">
        <v>0.27</v>
      </c>
    </row>
    <row r="5840" spans="1:4" ht="9" customHeight="1">
      <c r="A5840" s="305" t="s">
        <v>19622</v>
      </c>
      <c r="B5840" s="306" t="s">
        <v>10652</v>
      </c>
      <c r="C5840" s="305" t="s">
        <v>10650</v>
      </c>
      <c r="D5840" s="307">
        <v>0.26</v>
      </c>
    </row>
    <row r="5841" spans="1:4" ht="9" customHeight="1">
      <c r="A5841" s="305" t="s">
        <v>19623</v>
      </c>
      <c r="B5841" s="306" t="s">
        <v>10653</v>
      </c>
      <c r="C5841" s="305" t="s">
        <v>10650</v>
      </c>
      <c r="D5841" s="307">
        <v>0.56000000000000005</v>
      </c>
    </row>
    <row r="5842" spans="1:4" ht="9" customHeight="1">
      <c r="A5842" s="305" t="s">
        <v>19624</v>
      </c>
      <c r="B5842" s="306" t="s">
        <v>10654</v>
      </c>
      <c r="C5842" s="305" t="s">
        <v>10650</v>
      </c>
      <c r="D5842" s="307">
        <v>0.25</v>
      </c>
    </row>
    <row r="5843" spans="1:4" ht="9" customHeight="1">
      <c r="A5843" s="305" t="s">
        <v>19625</v>
      </c>
      <c r="B5843" s="306" t="s">
        <v>10655</v>
      </c>
      <c r="C5843" s="305" t="s">
        <v>10650</v>
      </c>
      <c r="D5843" s="307">
        <v>0.46</v>
      </c>
    </row>
    <row r="5844" spans="1:4" ht="9" customHeight="1">
      <c r="A5844" s="305" t="s">
        <v>19626</v>
      </c>
      <c r="B5844" s="306" t="s">
        <v>10656</v>
      </c>
      <c r="C5844" s="305" t="s">
        <v>10650</v>
      </c>
      <c r="D5844" s="307">
        <v>0.41</v>
      </c>
    </row>
    <row r="5845" spans="1:4" ht="9" customHeight="1">
      <c r="A5845" s="305" t="s">
        <v>19627</v>
      </c>
      <c r="B5845" s="306" t="s">
        <v>10657</v>
      </c>
      <c r="C5845" s="305" t="s">
        <v>10650</v>
      </c>
      <c r="D5845" s="307">
        <v>0.36</v>
      </c>
    </row>
    <row r="5846" spans="1:4" ht="9" customHeight="1">
      <c r="A5846" s="305" t="s">
        <v>19628</v>
      </c>
      <c r="B5846" s="306" t="s">
        <v>10658</v>
      </c>
      <c r="C5846" s="305" t="s">
        <v>10650</v>
      </c>
      <c r="D5846" s="307">
        <v>1.27</v>
      </c>
    </row>
    <row r="5847" spans="1:4" ht="9" customHeight="1">
      <c r="A5847" s="305" t="s">
        <v>19629</v>
      </c>
      <c r="B5847" s="306" t="s">
        <v>10659</v>
      </c>
      <c r="C5847" s="305" t="s">
        <v>10650</v>
      </c>
      <c r="D5847" s="307">
        <v>0.87</v>
      </c>
    </row>
    <row r="5848" spans="1:4" ht="9" customHeight="1">
      <c r="A5848" s="305" t="s">
        <v>19630</v>
      </c>
      <c r="B5848" s="306" t="s">
        <v>10660</v>
      </c>
      <c r="C5848" s="305" t="s">
        <v>10650</v>
      </c>
      <c r="D5848" s="307">
        <v>0.26</v>
      </c>
    </row>
    <row r="5849" spans="1:4" ht="9" customHeight="1">
      <c r="A5849" s="305" t="s">
        <v>19631</v>
      </c>
      <c r="B5849" s="306" t="s">
        <v>10661</v>
      </c>
      <c r="C5849" s="305" t="s">
        <v>10650</v>
      </c>
      <c r="D5849" s="307">
        <v>0.25</v>
      </c>
    </row>
    <row r="5850" spans="1:4" ht="9" customHeight="1">
      <c r="A5850" s="305" t="s">
        <v>19632</v>
      </c>
      <c r="B5850" s="306" t="s">
        <v>10662</v>
      </c>
      <c r="C5850" s="305" t="s">
        <v>10650</v>
      </c>
      <c r="D5850" s="307">
        <v>0.55000000000000004</v>
      </c>
    </row>
    <row r="5851" spans="1:4" ht="9" customHeight="1">
      <c r="A5851" s="305" t="s">
        <v>19633</v>
      </c>
      <c r="B5851" s="306" t="s">
        <v>10663</v>
      </c>
      <c r="C5851" s="305" t="s">
        <v>10650</v>
      </c>
      <c r="D5851" s="307">
        <v>0.24</v>
      </c>
    </row>
    <row r="5852" spans="1:4" ht="9" customHeight="1">
      <c r="A5852" s="305" t="s">
        <v>19634</v>
      </c>
      <c r="B5852" s="306" t="s">
        <v>10664</v>
      </c>
      <c r="C5852" s="305" t="s">
        <v>10650</v>
      </c>
      <c r="D5852" s="307">
        <v>0.45</v>
      </c>
    </row>
    <row r="5853" spans="1:4" ht="9" customHeight="1">
      <c r="A5853" s="305" t="s">
        <v>19635</v>
      </c>
      <c r="B5853" s="306" t="s">
        <v>10665</v>
      </c>
      <c r="C5853" s="305" t="s">
        <v>10650</v>
      </c>
      <c r="D5853" s="307">
        <v>0.4</v>
      </c>
    </row>
    <row r="5854" spans="1:4" ht="9" customHeight="1">
      <c r="A5854" s="305" t="s">
        <v>19636</v>
      </c>
      <c r="B5854" s="306" t="s">
        <v>10666</v>
      </c>
      <c r="C5854" s="305" t="s">
        <v>10650</v>
      </c>
      <c r="D5854" s="307">
        <v>0.36</v>
      </c>
    </row>
    <row r="5855" spans="1:4" ht="9" customHeight="1">
      <c r="A5855" s="305" t="s">
        <v>19637</v>
      </c>
      <c r="B5855" s="306" t="s">
        <v>10667</v>
      </c>
      <c r="C5855" s="305" t="s">
        <v>10650</v>
      </c>
      <c r="D5855" s="307">
        <v>1.24</v>
      </c>
    </row>
    <row r="5856" spans="1:4" ht="9" customHeight="1">
      <c r="A5856" s="305" t="s">
        <v>19638</v>
      </c>
      <c r="B5856" s="306" t="s">
        <v>10668</v>
      </c>
      <c r="C5856" s="305" t="s">
        <v>10650</v>
      </c>
      <c r="D5856" s="307">
        <v>0.88</v>
      </c>
    </row>
    <row r="5857" spans="1:4" ht="9" customHeight="1">
      <c r="A5857" s="305" t="s">
        <v>19639</v>
      </c>
      <c r="B5857" s="306" t="s">
        <v>10669</v>
      </c>
      <c r="C5857" s="305" t="s">
        <v>10650</v>
      </c>
      <c r="D5857" s="307">
        <v>0.27</v>
      </c>
    </row>
    <row r="5858" spans="1:4" ht="9" customHeight="1">
      <c r="A5858" s="305" t="s">
        <v>19640</v>
      </c>
      <c r="B5858" s="306" t="s">
        <v>10670</v>
      </c>
      <c r="C5858" s="305" t="s">
        <v>10650</v>
      </c>
      <c r="D5858" s="307">
        <v>0.25</v>
      </c>
    </row>
    <row r="5859" spans="1:4" ht="9" customHeight="1">
      <c r="A5859" s="305" t="s">
        <v>19641</v>
      </c>
      <c r="B5859" s="306" t="s">
        <v>10671</v>
      </c>
      <c r="C5859" s="305" t="s">
        <v>10650</v>
      </c>
      <c r="D5859" s="307">
        <v>0.56000000000000005</v>
      </c>
    </row>
    <row r="5860" spans="1:4" ht="9" customHeight="1">
      <c r="A5860" s="305" t="s">
        <v>19642</v>
      </c>
      <c r="B5860" s="306" t="s">
        <v>10672</v>
      </c>
      <c r="C5860" s="305" t="s">
        <v>10650</v>
      </c>
      <c r="D5860" s="307">
        <v>0.25</v>
      </c>
    </row>
    <row r="5861" spans="1:4" ht="9" customHeight="1">
      <c r="A5861" s="305" t="s">
        <v>19643</v>
      </c>
      <c r="B5861" s="306" t="s">
        <v>10673</v>
      </c>
      <c r="C5861" s="305" t="s">
        <v>10650</v>
      </c>
      <c r="D5861" s="307">
        <v>0.46</v>
      </c>
    </row>
    <row r="5862" spans="1:4" ht="9" customHeight="1">
      <c r="A5862" s="305" t="s">
        <v>19644</v>
      </c>
      <c r="B5862" s="306" t="s">
        <v>10674</v>
      </c>
      <c r="C5862" s="305" t="s">
        <v>10650</v>
      </c>
      <c r="D5862" s="307">
        <v>0.4</v>
      </c>
    </row>
    <row r="5863" spans="1:4" ht="9" customHeight="1">
      <c r="A5863" s="305" t="s">
        <v>19645</v>
      </c>
      <c r="B5863" s="306" t="s">
        <v>10675</v>
      </c>
      <c r="C5863" s="305" t="s">
        <v>10650</v>
      </c>
      <c r="D5863" s="307">
        <v>0.36</v>
      </c>
    </row>
    <row r="5864" spans="1:4" ht="9" customHeight="1">
      <c r="A5864" s="305" t="s">
        <v>19646</v>
      </c>
      <c r="B5864" s="306" t="s">
        <v>10676</v>
      </c>
      <c r="C5864" s="305" t="s">
        <v>10650</v>
      </c>
      <c r="D5864" s="307">
        <v>1.25</v>
      </c>
    </row>
    <row r="5865" spans="1:4" ht="9" customHeight="1">
      <c r="A5865" s="305" t="s">
        <v>19647</v>
      </c>
      <c r="B5865" s="306" t="s">
        <v>10677</v>
      </c>
      <c r="C5865" s="305" t="s">
        <v>10598</v>
      </c>
      <c r="D5865" s="307">
        <v>0.28999999999999998</v>
      </c>
    </row>
    <row r="5866" spans="1:4" ht="9" customHeight="1">
      <c r="A5866" s="305" t="s">
        <v>19648</v>
      </c>
      <c r="B5866" s="306" t="s">
        <v>10678</v>
      </c>
      <c r="C5866" s="305" t="s">
        <v>10598</v>
      </c>
      <c r="D5866" s="307">
        <v>0.25</v>
      </c>
    </row>
    <row r="5867" spans="1:4" ht="9" customHeight="1">
      <c r="A5867" s="305" t="s">
        <v>19649</v>
      </c>
      <c r="B5867" s="306" t="s">
        <v>10679</v>
      </c>
      <c r="C5867" s="305" t="s">
        <v>10680</v>
      </c>
      <c r="D5867" s="307">
        <v>13.38</v>
      </c>
    </row>
    <row r="5868" spans="1:4" ht="9" customHeight="1">
      <c r="A5868" s="305" t="s">
        <v>19650</v>
      </c>
      <c r="B5868" s="306" t="s">
        <v>10681</v>
      </c>
      <c r="C5868" s="305" t="s">
        <v>10680</v>
      </c>
      <c r="D5868" s="307">
        <v>10.71</v>
      </c>
    </row>
    <row r="5869" spans="1:4" ht="9" customHeight="1">
      <c r="A5869" s="305" t="s">
        <v>19651</v>
      </c>
      <c r="B5869" s="306" t="s">
        <v>10682</v>
      </c>
      <c r="C5869" s="305" t="s">
        <v>10680</v>
      </c>
      <c r="D5869" s="307">
        <v>8.7200000000000006</v>
      </c>
    </row>
    <row r="5870" spans="1:4" ht="9" customHeight="1">
      <c r="A5870" s="305" t="s">
        <v>19652</v>
      </c>
      <c r="B5870" s="306" t="s">
        <v>10683</v>
      </c>
      <c r="C5870" s="305" t="s">
        <v>10680</v>
      </c>
      <c r="D5870" s="307">
        <v>8.92</v>
      </c>
    </row>
    <row r="5871" spans="1:4" ht="9" customHeight="1">
      <c r="A5871" s="305" t="s">
        <v>19653</v>
      </c>
      <c r="B5871" s="306" t="s">
        <v>10684</v>
      </c>
      <c r="C5871" s="305" t="s">
        <v>10680</v>
      </c>
      <c r="D5871" s="307">
        <v>7.14</v>
      </c>
    </row>
    <row r="5872" spans="1:4" ht="9" customHeight="1">
      <c r="A5872" s="305" t="s">
        <v>19654</v>
      </c>
      <c r="B5872" s="306" t="s">
        <v>10685</v>
      </c>
      <c r="C5872" s="305" t="s">
        <v>10680</v>
      </c>
      <c r="D5872" s="307">
        <v>5.81</v>
      </c>
    </row>
    <row r="5873" spans="1:4" ht="9" customHeight="1">
      <c r="A5873" s="305" t="s">
        <v>19655</v>
      </c>
      <c r="B5873" s="306" t="s">
        <v>10686</v>
      </c>
      <c r="C5873" s="305" t="s">
        <v>10650</v>
      </c>
      <c r="D5873" s="307">
        <v>0.9</v>
      </c>
    </row>
    <row r="5874" spans="1:4" ht="9" customHeight="1">
      <c r="A5874" s="305" t="s">
        <v>19656</v>
      </c>
      <c r="B5874" s="306" t="s">
        <v>10687</v>
      </c>
      <c r="C5874" s="305" t="s">
        <v>10650</v>
      </c>
      <c r="D5874" s="307">
        <v>0.27</v>
      </c>
    </row>
    <row r="5875" spans="1:4" ht="9" customHeight="1">
      <c r="A5875" s="305" t="s">
        <v>19657</v>
      </c>
      <c r="B5875" s="306" t="s">
        <v>10688</v>
      </c>
      <c r="C5875" s="305" t="s">
        <v>10650</v>
      </c>
      <c r="D5875" s="307">
        <v>0.26</v>
      </c>
    </row>
    <row r="5876" spans="1:4" ht="9" customHeight="1">
      <c r="A5876" s="305" t="s">
        <v>19658</v>
      </c>
      <c r="B5876" s="306" t="s">
        <v>10689</v>
      </c>
      <c r="C5876" s="305" t="s">
        <v>10650</v>
      </c>
      <c r="D5876" s="307">
        <v>0.56999999999999995</v>
      </c>
    </row>
    <row r="5877" spans="1:4" ht="9" customHeight="1">
      <c r="A5877" s="305" t="s">
        <v>19659</v>
      </c>
      <c r="B5877" s="306" t="s">
        <v>10690</v>
      </c>
      <c r="C5877" s="305" t="s">
        <v>10650</v>
      </c>
      <c r="D5877" s="307">
        <v>0.25</v>
      </c>
    </row>
    <row r="5878" spans="1:4" ht="9" customHeight="1">
      <c r="A5878" s="305" t="s">
        <v>19660</v>
      </c>
      <c r="B5878" s="306" t="s">
        <v>10691</v>
      </c>
      <c r="C5878" s="305" t="s">
        <v>10650</v>
      </c>
      <c r="D5878" s="307">
        <v>0.47</v>
      </c>
    </row>
    <row r="5879" spans="1:4" ht="9" customHeight="1">
      <c r="A5879" s="305" t="s">
        <v>19661</v>
      </c>
      <c r="B5879" s="306" t="s">
        <v>10692</v>
      </c>
      <c r="C5879" s="305" t="s">
        <v>10650</v>
      </c>
      <c r="D5879" s="307">
        <v>0.41</v>
      </c>
    </row>
    <row r="5880" spans="1:4" ht="9" customHeight="1">
      <c r="A5880" s="305" t="s">
        <v>19662</v>
      </c>
      <c r="B5880" s="306" t="s">
        <v>10693</v>
      </c>
      <c r="C5880" s="305" t="s">
        <v>10650</v>
      </c>
      <c r="D5880" s="307">
        <v>0.37</v>
      </c>
    </row>
    <row r="5881" spans="1:4" ht="9" customHeight="1">
      <c r="A5881" s="305" t="s">
        <v>19663</v>
      </c>
      <c r="B5881" s="306" t="s">
        <v>10694</v>
      </c>
      <c r="C5881" s="305" t="s">
        <v>10650</v>
      </c>
      <c r="D5881" s="307">
        <v>1.28</v>
      </c>
    </row>
    <row r="5882" spans="1:4" ht="9" customHeight="1">
      <c r="A5882" s="305" t="s">
        <v>19664</v>
      </c>
      <c r="B5882" s="306" t="s">
        <v>10695</v>
      </c>
      <c r="C5882" s="305" t="s">
        <v>10650</v>
      </c>
      <c r="D5882" s="307">
        <v>0.89</v>
      </c>
    </row>
    <row r="5883" spans="1:4" ht="9" customHeight="1">
      <c r="A5883" s="305" t="s">
        <v>19665</v>
      </c>
      <c r="B5883" s="306" t="s">
        <v>10696</v>
      </c>
      <c r="C5883" s="305" t="s">
        <v>10650</v>
      </c>
      <c r="D5883" s="307">
        <v>0.27</v>
      </c>
    </row>
    <row r="5884" spans="1:4" ht="9" customHeight="1">
      <c r="A5884" s="305" t="s">
        <v>19666</v>
      </c>
      <c r="B5884" s="306" t="s">
        <v>10697</v>
      </c>
      <c r="C5884" s="305" t="s">
        <v>10650</v>
      </c>
      <c r="D5884" s="307">
        <v>0.25</v>
      </c>
    </row>
    <row r="5885" spans="1:4" ht="9" customHeight="1">
      <c r="A5885" s="305" t="s">
        <v>19667</v>
      </c>
      <c r="B5885" s="306" t="s">
        <v>10698</v>
      </c>
      <c r="C5885" s="305" t="s">
        <v>10650</v>
      </c>
      <c r="D5885" s="307">
        <v>0.56000000000000005</v>
      </c>
    </row>
    <row r="5886" spans="1:4" ht="9" customHeight="1">
      <c r="A5886" s="305" t="s">
        <v>19668</v>
      </c>
      <c r="B5886" s="306" t="s">
        <v>10699</v>
      </c>
      <c r="C5886" s="305" t="s">
        <v>10650</v>
      </c>
      <c r="D5886" s="307">
        <v>0.25</v>
      </c>
    </row>
    <row r="5887" spans="1:4" ht="9" customHeight="1">
      <c r="A5887" s="305" t="s">
        <v>19669</v>
      </c>
      <c r="B5887" s="306" t="s">
        <v>10700</v>
      </c>
      <c r="C5887" s="305" t="s">
        <v>10650</v>
      </c>
      <c r="D5887" s="307">
        <v>0.46</v>
      </c>
    </row>
    <row r="5888" spans="1:4" ht="9" customHeight="1">
      <c r="A5888" s="305" t="s">
        <v>19670</v>
      </c>
      <c r="B5888" s="306" t="s">
        <v>10701</v>
      </c>
      <c r="C5888" s="305" t="s">
        <v>10650</v>
      </c>
      <c r="D5888" s="307">
        <v>0.41</v>
      </c>
    </row>
    <row r="5889" spans="1:4" ht="9" customHeight="1">
      <c r="A5889" s="305" t="s">
        <v>19671</v>
      </c>
      <c r="B5889" s="306" t="s">
        <v>10702</v>
      </c>
      <c r="C5889" s="305" t="s">
        <v>10650</v>
      </c>
      <c r="D5889" s="307">
        <v>0.36</v>
      </c>
    </row>
    <row r="5890" spans="1:4" ht="9" customHeight="1">
      <c r="A5890" s="305" t="s">
        <v>19672</v>
      </c>
      <c r="B5890" s="306" t="s">
        <v>10703</v>
      </c>
      <c r="C5890" s="305" t="s">
        <v>10650</v>
      </c>
      <c r="D5890" s="307">
        <v>1.26</v>
      </c>
    </row>
    <row r="5891" spans="1:4" ht="9" customHeight="1">
      <c r="A5891" s="305" t="s">
        <v>19673</v>
      </c>
      <c r="B5891" s="306" t="s">
        <v>10704</v>
      </c>
      <c r="C5891" s="305" t="s">
        <v>10598</v>
      </c>
      <c r="D5891" s="307">
        <v>1.18</v>
      </c>
    </row>
    <row r="5892" spans="1:4" ht="9" customHeight="1">
      <c r="A5892" s="305" t="s">
        <v>19674</v>
      </c>
      <c r="B5892" s="306" t="s">
        <v>10705</v>
      </c>
      <c r="C5892" s="305" t="s">
        <v>10598</v>
      </c>
      <c r="D5892" s="307">
        <v>0.95</v>
      </c>
    </row>
    <row r="5893" spans="1:4" ht="9" customHeight="1">
      <c r="A5893" s="305" t="s">
        <v>19675</v>
      </c>
      <c r="B5893" s="306" t="s">
        <v>10706</v>
      </c>
      <c r="C5893" s="305" t="s">
        <v>10598</v>
      </c>
      <c r="D5893" s="307">
        <v>0.77</v>
      </c>
    </row>
    <row r="5894" spans="1:4" ht="18" customHeight="1">
      <c r="A5894" s="305" t="s">
        <v>19676</v>
      </c>
      <c r="B5894" s="306" t="s">
        <v>11251</v>
      </c>
      <c r="C5894" s="305" t="s">
        <v>10598</v>
      </c>
      <c r="D5894" s="307">
        <v>0.96</v>
      </c>
    </row>
    <row r="5895" spans="1:4" ht="18" customHeight="1">
      <c r="A5895" s="305" t="s">
        <v>19677</v>
      </c>
      <c r="B5895" s="306" t="s">
        <v>11252</v>
      </c>
      <c r="C5895" s="305" t="s">
        <v>10598</v>
      </c>
      <c r="D5895" s="307">
        <v>0.77</v>
      </c>
    </row>
    <row r="5896" spans="1:4" ht="18" customHeight="1">
      <c r="A5896" s="305" t="s">
        <v>19678</v>
      </c>
      <c r="B5896" s="306" t="s">
        <v>11253</v>
      </c>
      <c r="C5896" s="305" t="s">
        <v>10598</v>
      </c>
      <c r="D5896" s="307">
        <v>0.63</v>
      </c>
    </row>
    <row r="5897" spans="1:4" ht="18" customHeight="1">
      <c r="A5897" s="305" t="s">
        <v>19679</v>
      </c>
      <c r="B5897" s="306" t="s">
        <v>10707</v>
      </c>
      <c r="C5897" s="305" t="s">
        <v>10598</v>
      </c>
      <c r="D5897" s="307">
        <v>1.07</v>
      </c>
    </row>
    <row r="5898" spans="1:4" ht="18" customHeight="1">
      <c r="A5898" s="305" t="s">
        <v>19680</v>
      </c>
      <c r="B5898" s="306" t="s">
        <v>10708</v>
      </c>
      <c r="C5898" s="305" t="s">
        <v>10598</v>
      </c>
      <c r="D5898" s="307">
        <v>0.86</v>
      </c>
    </row>
    <row r="5899" spans="1:4" ht="18" customHeight="1">
      <c r="A5899" s="305" t="s">
        <v>19681</v>
      </c>
      <c r="B5899" s="306" t="s">
        <v>10709</v>
      </c>
      <c r="C5899" s="305" t="s">
        <v>10598</v>
      </c>
      <c r="D5899" s="307">
        <v>0.7</v>
      </c>
    </row>
    <row r="5900" spans="1:4" ht="18" customHeight="1">
      <c r="A5900" s="305" t="s">
        <v>19682</v>
      </c>
      <c r="B5900" s="306" t="s">
        <v>10710</v>
      </c>
      <c r="C5900" s="305" t="s">
        <v>10598</v>
      </c>
      <c r="D5900" s="307">
        <v>1.85</v>
      </c>
    </row>
    <row r="5901" spans="1:4" ht="18" customHeight="1">
      <c r="A5901" s="305" t="s">
        <v>19683</v>
      </c>
      <c r="B5901" s="306" t="s">
        <v>10711</v>
      </c>
      <c r="C5901" s="305" t="s">
        <v>10598</v>
      </c>
      <c r="D5901" s="307">
        <v>1.48</v>
      </c>
    </row>
    <row r="5902" spans="1:4" ht="9" customHeight="1">
      <c r="A5902" s="305" t="s">
        <v>19684</v>
      </c>
      <c r="B5902" s="306" t="s">
        <v>10712</v>
      </c>
      <c r="C5902" s="305" t="s">
        <v>10598</v>
      </c>
      <c r="D5902" s="307">
        <v>1.21</v>
      </c>
    </row>
    <row r="5903" spans="1:4" ht="9" customHeight="1">
      <c r="A5903" s="305" t="s">
        <v>19685</v>
      </c>
      <c r="B5903" s="306" t="s">
        <v>10713</v>
      </c>
      <c r="C5903" s="305" t="s">
        <v>10598</v>
      </c>
      <c r="D5903" s="307">
        <v>0.26</v>
      </c>
    </row>
    <row r="5904" spans="1:4" ht="9" customHeight="1">
      <c r="A5904" s="305" t="s">
        <v>19686</v>
      </c>
      <c r="B5904" s="306" t="s">
        <v>10714</v>
      </c>
      <c r="C5904" s="305" t="s">
        <v>10598</v>
      </c>
      <c r="D5904" s="307">
        <v>0.3</v>
      </c>
    </row>
    <row r="5905" spans="1:4" ht="9" customHeight="1">
      <c r="A5905" s="305" t="s">
        <v>19687</v>
      </c>
      <c r="B5905" s="306" t="s">
        <v>10715</v>
      </c>
      <c r="C5905" s="305" t="s">
        <v>10598</v>
      </c>
      <c r="D5905" s="307">
        <v>0.26</v>
      </c>
    </row>
    <row r="5906" spans="1:4" ht="9" customHeight="1">
      <c r="A5906" s="305" t="s">
        <v>19688</v>
      </c>
      <c r="B5906" s="306" t="s">
        <v>10716</v>
      </c>
      <c r="C5906" s="305" t="s">
        <v>10598</v>
      </c>
      <c r="D5906" s="307">
        <v>1.75</v>
      </c>
    </row>
    <row r="5907" spans="1:4" ht="9" customHeight="1">
      <c r="A5907" s="305" t="s">
        <v>19689</v>
      </c>
      <c r="B5907" s="306" t="s">
        <v>10717</v>
      </c>
      <c r="C5907" s="305" t="s">
        <v>10598</v>
      </c>
      <c r="D5907" s="307">
        <v>3.93</v>
      </c>
    </row>
    <row r="5908" spans="1:4" ht="9" customHeight="1">
      <c r="A5908" s="305" t="s">
        <v>19690</v>
      </c>
      <c r="B5908" s="306" t="s">
        <v>10718</v>
      </c>
      <c r="C5908" s="305" t="s">
        <v>10598</v>
      </c>
      <c r="D5908" s="307">
        <v>0.26</v>
      </c>
    </row>
    <row r="5909" spans="1:4" ht="9" customHeight="1">
      <c r="A5909" s="305" t="s">
        <v>19691</v>
      </c>
      <c r="B5909" s="306" t="s">
        <v>10719</v>
      </c>
      <c r="C5909" s="305" t="s">
        <v>10598</v>
      </c>
      <c r="D5909" s="307">
        <v>0.3</v>
      </c>
    </row>
    <row r="5910" spans="1:4" ht="9" customHeight="1">
      <c r="A5910" s="305" t="s">
        <v>19692</v>
      </c>
      <c r="B5910" s="306" t="s">
        <v>10720</v>
      </c>
      <c r="C5910" s="305" t="s">
        <v>10598</v>
      </c>
      <c r="D5910" s="307">
        <v>6.52</v>
      </c>
    </row>
    <row r="5911" spans="1:4" ht="9" customHeight="1">
      <c r="A5911" s="305" t="s">
        <v>19693</v>
      </c>
      <c r="B5911" s="306" t="s">
        <v>10721</v>
      </c>
      <c r="C5911" s="305" t="s">
        <v>10598</v>
      </c>
      <c r="D5911" s="307">
        <v>15.61</v>
      </c>
    </row>
    <row r="5912" spans="1:4" ht="9" customHeight="1">
      <c r="A5912" s="305" t="s">
        <v>19694</v>
      </c>
      <c r="B5912" s="306" t="s">
        <v>10722</v>
      </c>
      <c r="C5912" s="305" t="s">
        <v>10598</v>
      </c>
      <c r="D5912" s="307">
        <v>0.69</v>
      </c>
    </row>
    <row r="5913" spans="1:4" ht="9" customHeight="1">
      <c r="A5913" s="305" t="s">
        <v>19695</v>
      </c>
      <c r="B5913" s="306" t="s">
        <v>10723</v>
      </c>
      <c r="C5913" s="305" t="s">
        <v>10598</v>
      </c>
      <c r="D5913" s="307">
        <v>0.49</v>
      </c>
    </row>
    <row r="5914" spans="1:4" ht="9" customHeight="1">
      <c r="A5914" s="305" t="s">
        <v>19696</v>
      </c>
      <c r="B5914" s="306" t="s">
        <v>10724</v>
      </c>
      <c r="C5914" s="305" t="s">
        <v>10598</v>
      </c>
      <c r="D5914" s="307">
        <v>0.72</v>
      </c>
    </row>
    <row r="5915" spans="1:4" ht="9" customHeight="1">
      <c r="A5915" s="305" t="s">
        <v>19697</v>
      </c>
      <c r="B5915" s="306" t="s">
        <v>10725</v>
      </c>
      <c r="C5915" s="305" t="s">
        <v>10598</v>
      </c>
      <c r="D5915" s="307">
        <v>0.47</v>
      </c>
    </row>
    <row r="5916" spans="1:4" ht="9" customHeight="1">
      <c r="A5916" s="305" t="s">
        <v>19698</v>
      </c>
      <c r="B5916" s="306" t="s">
        <v>10726</v>
      </c>
      <c r="C5916" s="305" t="s">
        <v>10598</v>
      </c>
      <c r="D5916" s="307">
        <v>4.4800000000000004</v>
      </c>
    </row>
    <row r="5917" spans="1:4" ht="9" customHeight="1">
      <c r="A5917" s="305" t="s">
        <v>19699</v>
      </c>
      <c r="B5917" s="306" t="s">
        <v>10727</v>
      </c>
      <c r="C5917" s="305" t="s">
        <v>10598</v>
      </c>
      <c r="D5917" s="307">
        <v>5.62</v>
      </c>
    </row>
    <row r="5918" spans="1:4" ht="9" customHeight="1">
      <c r="A5918" s="305" t="s">
        <v>19700</v>
      </c>
      <c r="B5918" s="306" t="s">
        <v>10728</v>
      </c>
      <c r="C5918" s="305" t="s">
        <v>10598</v>
      </c>
      <c r="D5918" s="307">
        <v>3.89</v>
      </c>
    </row>
    <row r="5919" spans="1:4" ht="9" customHeight="1">
      <c r="A5919" s="305" t="s">
        <v>19701</v>
      </c>
      <c r="B5919" s="306" t="s">
        <v>10729</v>
      </c>
      <c r="C5919" s="305" t="s">
        <v>10598</v>
      </c>
      <c r="D5919" s="307">
        <v>2.87</v>
      </c>
    </row>
    <row r="5920" spans="1:4" ht="9" customHeight="1">
      <c r="A5920" s="305" t="s">
        <v>19702</v>
      </c>
      <c r="B5920" s="306" t="s">
        <v>10730</v>
      </c>
      <c r="C5920" s="305" t="s">
        <v>10598</v>
      </c>
      <c r="D5920" s="307">
        <v>2.2999999999999998</v>
      </c>
    </row>
    <row r="5921" spans="1:4" ht="9" customHeight="1">
      <c r="A5921" s="305" t="s">
        <v>19703</v>
      </c>
      <c r="B5921" s="306" t="s">
        <v>10731</v>
      </c>
      <c r="C5921" s="305" t="s">
        <v>10598</v>
      </c>
      <c r="D5921" s="307">
        <v>1.87</v>
      </c>
    </row>
    <row r="5922" spans="1:4" ht="9" customHeight="1">
      <c r="A5922" s="305" t="s">
        <v>19704</v>
      </c>
      <c r="B5922" s="306" t="s">
        <v>10732</v>
      </c>
      <c r="C5922" s="305" t="s">
        <v>10650</v>
      </c>
      <c r="D5922" s="307">
        <v>0.77</v>
      </c>
    </row>
    <row r="5923" spans="1:4" ht="9" customHeight="1">
      <c r="A5923" s="305" t="s">
        <v>19705</v>
      </c>
      <c r="B5923" s="306" t="s">
        <v>10733</v>
      </c>
      <c r="C5923" s="305" t="s">
        <v>10650</v>
      </c>
      <c r="D5923" s="307">
        <v>0.56999999999999995</v>
      </c>
    </row>
    <row r="5924" spans="1:4" ht="9" customHeight="1">
      <c r="A5924" s="305" t="s">
        <v>19706</v>
      </c>
      <c r="B5924" s="306" t="s">
        <v>10734</v>
      </c>
      <c r="C5924" s="305" t="s">
        <v>10650</v>
      </c>
      <c r="D5924" s="307">
        <v>2.5</v>
      </c>
    </row>
    <row r="5925" spans="1:4" ht="9" customHeight="1">
      <c r="A5925" s="305" t="s">
        <v>19707</v>
      </c>
      <c r="B5925" s="306" t="s">
        <v>10735</v>
      </c>
      <c r="C5925" s="305" t="s">
        <v>10650</v>
      </c>
      <c r="D5925" s="307">
        <v>2.5</v>
      </c>
    </row>
    <row r="5926" spans="1:4" ht="9" customHeight="1">
      <c r="A5926" s="305" t="s">
        <v>19708</v>
      </c>
      <c r="B5926" s="306" t="s">
        <v>10736</v>
      </c>
      <c r="C5926" s="305" t="s">
        <v>10650</v>
      </c>
      <c r="D5926" s="307">
        <v>1.39</v>
      </c>
    </row>
    <row r="5927" spans="1:4" ht="9" customHeight="1">
      <c r="A5927" s="305" t="s">
        <v>19709</v>
      </c>
      <c r="B5927" s="306" t="s">
        <v>10737</v>
      </c>
      <c r="C5927" s="305" t="s">
        <v>10650</v>
      </c>
      <c r="D5927" s="307">
        <v>7.56</v>
      </c>
    </row>
    <row r="5928" spans="1:4" ht="9" customHeight="1">
      <c r="A5928" s="305" t="s">
        <v>19710</v>
      </c>
      <c r="B5928" s="306" t="s">
        <v>10738</v>
      </c>
      <c r="C5928" s="305" t="s">
        <v>10650</v>
      </c>
      <c r="D5928" s="307">
        <v>7.56</v>
      </c>
    </row>
    <row r="5929" spans="1:4" ht="9" customHeight="1">
      <c r="A5929" s="305" t="s">
        <v>19711</v>
      </c>
      <c r="B5929" s="306" t="s">
        <v>10739</v>
      </c>
      <c r="C5929" s="305" t="s">
        <v>10598</v>
      </c>
      <c r="D5929" s="307">
        <v>1.22</v>
      </c>
    </row>
    <row r="5930" spans="1:4" ht="9" customHeight="1">
      <c r="A5930" s="305" t="s">
        <v>19712</v>
      </c>
      <c r="B5930" s="306" t="s">
        <v>10740</v>
      </c>
      <c r="C5930" s="305" t="s">
        <v>10598</v>
      </c>
      <c r="D5930" s="307">
        <v>0.97</v>
      </c>
    </row>
    <row r="5931" spans="1:4" ht="9" customHeight="1">
      <c r="A5931" s="305" t="s">
        <v>19713</v>
      </c>
      <c r="B5931" s="306" t="s">
        <v>10741</v>
      </c>
      <c r="C5931" s="305" t="s">
        <v>10598</v>
      </c>
      <c r="D5931" s="307">
        <v>0.79</v>
      </c>
    </row>
    <row r="5932" spans="1:4" ht="18" customHeight="1">
      <c r="A5932" s="305" t="s">
        <v>19714</v>
      </c>
      <c r="B5932" s="306" t="s">
        <v>10742</v>
      </c>
      <c r="C5932" s="305" t="s">
        <v>10598</v>
      </c>
      <c r="D5932" s="307">
        <v>1.84</v>
      </c>
    </row>
    <row r="5933" spans="1:4" ht="18" customHeight="1">
      <c r="A5933" s="305" t="s">
        <v>19715</v>
      </c>
      <c r="B5933" s="306" t="s">
        <v>10743</v>
      </c>
      <c r="C5933" s="305" t="s">
        <v>10598</v>
      </c>
      <c r="D5933" s="307">
        <v>1.47</v>
      </c>
    </row>
    <row r="5934" spans="1:4" ht="18" customHeight="1">
      <c r="A5934" s="305" t="s">
        <v>19716</v>
      </c>
      <c r="B5934" s="306" t="s">
        <v>10744</v>
      </c>
      <c r="C5934" s="305" t="s">
        <v>10598</v>
      </c>
      <c r="D5934" s="307">
        <v>1.2</v>
      </c>
    </row>
    <row r="5935" spans="1:4" ht="18" customHeight="1">
      <c r="A5935" s="305" t="s">
        <v>19717</v>
      </c>
      <c r="B5935" s="306" t="s">
        <v>10745</v>
      </c>
      <c r="C5935" s="305" t="s">
        <v>10598</v>
      </c>
      <c r="D5935" s="307">
        <v>1.98</v>
      </c>
    </row>
    <row r="5936" spans="1:4" ht="18" customHeight="1">
      <c r="A5936" s="305" t="s">
        <v>19718</v>
      </c>
      <c r="B5936" s="306" t="s">
        <v>10746</v>
      </c>
      <c r="C5936" s="305" t="s">
        <v>10598</v>
      </c>
      <c r="D5936" s="307">
        <v>1.59</v>
      </c>
    </row>
    <row r="5937" spans="1:4" ht="18" customHeight="1">
      <c r="A5937" s="305" t="s">
        <v>19719</v>
      </c>
      <c r="B5937" s="306" t="s">
        <v>10747</v>
      </c>
      <c r="C5937" s="305" t="s">
        <v>10598</v>
      </c>
      <c r="D5937" s="307">
        <v>1.29</v>
      </c>
    </row>
    <row r="5938" spans="1:4" ht="18" customHeight="1">
      <c r="A5938" s="305" t="s">
        <v>19720</v>
      </c>
      <c r="B5938" s="306" t="s">
        <v>10748</v>
      </c>
      <c r="C5938" s="305" t="s">
        <v>10650</v>
      </c>
      <c r="D5938" s="307">
        <v>2.56</v>
      </c>
    </row>
    <row r="5939" spans="1:4" ht="18" customHeight="1">
      <c r="A5939" s="305" t="s">
        <v>19721</v>
      </c>
      <c r="B5939" s="306" t="s">
        <v>10749</v>
      </c>
      <c r="C5939" s="305" t="s">
        <v>10650</v>
      </c>
      <c r="D5939" s="307">
        <v>0.78</v>
      </c>
    </row>
    <row r="5940" spans="1:4" ht="18" customHeight="1">
      <c r="A5940" s="305" t="s">
        <v>19722</v>
      </c>
      <c r="B5940" s="306" t="s">
        <v>10750</v>
      </c>
      <c r="C5940" s="305" t="s">
        <v>10650</v>
      </c>
      <c r="D5940" s="307">
        <v>0.74</v>
      </c>
    </row>
    <row r="5941" spans="1:4" ht="9" customHeight="1">
      <c r="A5941" s="305" t="s">
        <v>19723</v>
      </c>
      <c r="B5941" s="306" t="s">
        <v>10751</v>
      </c>
      <c r="C5941" s="305" t="s">
        <v>10650</v>
      </c>
      <c r="D5941" s="307">
        <v>1.62</v>
      </c>
    </row>
    <row r="5942" spans="1:4" ht="9" customHeight="1">
      <c r="A5942" s="305" t="s">
        <v>19724</v>
      </c>
      <c r="B5942" s="306" t="s">
        <v>10752</v>
      </c>
      <c r="C5942" s="305" t="s">
        <v>10650</v>
      </c>
      <c r="D5942" s="307">
        <v>0.72</v>
      </c>
    </row>
    <row r="5943" spans="1:4" ht="18" customHeight="1">
      <c r="A5943" s="305" t="s">
        <v>19725</v>
      </c>
      <c r="B5943" s="306" t="s">
        <v>10753</v>
      </c>
      <c r="C5943" s="305" t="s">
        <v>10650</v>
      </c>
      <c r="D5943" s="307">
        <v>1.33</v>
      </c>
    </row>
    <row r="5944" spans="1:4" ht="18" customHeight="1">
      <c r="A5944" s="305" t="s">
        <v>19726</v>
      </c>
      <c r="B5944" s="306" t="s">
        <v>10754</v>
      </c>
      <c r="C5944" s="305" t="s">
        <v>10650</v>
      </c>
      <c r="D5944" s="307">
        <v>1.17</v>
      </c>
    </row>
    <row r="5945" spans="1:4" ht="18" customHeight="1">
      <c r="A5945" s="305" t="s">
        <v>19727</v>
      </c>
      <c r="B5945" s="306" t="s">
        <v>10755</v>
      </c>
      <c r="C5945" s="305" t="s">
        <v>10650</v>
      </c>
      <c r="D5945" s="307">
        <v>1.05</v>
      </c>
    </row>
    <row r="5946" spans="1:4" ht="18" customHeight="1">
      <c r="A5946" s="305" t="s">
        <v>19728</v>
      </c>
      <c r="B5946" s="306" t="s">
        <v>10756</v>
      </c>
      <c r="C5946" s="305" t="s">
        <v>10650</v>
      </c>
      <c r="D5946" s="307">
        <v>3.64</v>
      </c>
    </row>
    <row r="5947" spans="1:4" ht="18" customHeight="1">
      <c r="A5947" s="305" t="s">
        <v>19729</v>
      </c>
      <c r="B5947" s="306" t="s">
        <v>10757</v>
      </c>
      <c r="C5947" s="305" t="s">
        <v>10598</v>
      </c>
      <c r="D5947" s="307">
        <v>1.61</v>
      </c>
    </row>
    <row r="5948" spans="1:4" ht="9" customHeight="1">
      <c r="A5948" s="305" t="s">
        <v>19730</v>
      </c>
      <c r="B5948" s="306" t="s">
        <v>10758</v>
      </c>
      <c r="C5948" s="305" t="s">
        <v>10598</v>
      </c>
      <c r="D5948" s="307">
        <v>1.23</v>
      </c>
    </row>
    <row r="5949" spans="1:4" ht="9" customHeight="1">
      <c r="A5949" s="305" t="s">
        <v>19731</v>
      </c>
      <c r="B5949" s="306" t="s">
        <v>10759</v>
      </c>
      <c r="C5949" s="305" t="s">
        <v>10598</v>
      </c>
      <c r="D5949" s="307">
        <v>0.88</v>
      </c>
    </row>
    <row r="5950" spans="1:4" ht="9" customHeight="1">
      <c r="A5950" s="305" t="s">
        <v>19732</v>
      </c>
      <c r="B5950" s="306" t="s">
        <v>10760</v>
      </c>
      <c r="C5950" s="305" t="s">
        <v>10598</v>
      </c>
      <c r="D5950" s="307">
        <v>0.66</v>
      </c>
    </row>
    <row r="5951" spans="1:4" ht="9" customHeight="1">
      <c r="A5951" s="305" t="s">
        <v>19733</v>
      </c>
      <c r="B5951" s="306" t="s">
        <v>10761</v>
      </c>
      <c r="C5951" s="305" t="s">
        <v>10598</v>
      </c>
      <c r="D5951" s="307">
        <v>1.26</v>
      </c>
    </row>
    <row r="5952" spans="1:4" ht="9" customHeight="1">
      <c r="A5952" s="305" t="s">
        <v>19734</v>
      </c>
      <c r="B5952" s="306" t="s">
        <v>10762</v>
      </c>
      <c r="C5952" s="305" t="s">
        <v>10598</v>
      </c>
      <c r="D5952" s="307">
        <v>0.97</v>
      </c>
    </row>
    <row r="5953" spans="1:4" ht="9" customHeight="1">
      <c r="A5953" s="305" t="s">
        <v>19735</v>
      </c>
      <c r="B5953" s="306" t="s">
        <v>10763</v>
      </c>
      <c r="C5953" s="305" t="s">
        <v>10598</v>
      </c>
      <c r="D5953" s="307">
        <v>0.69</v>
      </c>
    </row>
    <row r="5954" spans="1:4" ht="9" customHeight="1">
      <c r="A5954" s="305" t="s">
        <v>19736</v>
      </c>
      <c r="B5954" s="306" t="s">
        <v>10764</v>
      </c>
      <c r="C5954" s="305" t="s">
        <v>10598</v>
      </c>
      <c r="D5954" s="307">
        <v>0.52</v>
      </c>
    </row>
    <row r="5955" spans="1:4" ht="9" customHeight="1">
      <c r="A5955" s="305" t="s">
        <v>19737</v>
      </c>
      <c r="B5955" s="306" t="s">
        <v>10765</v>
      </c>
      <c r="C5955" s="305" t="s">
        <v>10598</v>
      </c>
      <c r="D5955" s="307">
        <v>1.06</v>
      </c>
    </row>
    <row r="5956" spans="1:4" ht="9" customHeight="1">
      <c r="A5956" s="305" t="s">
        <v>19738</v>
      </c>
      <c r="B5956" s="306" t="s">
        <v>10766</v>
      </c>
      <c r="C5956" s="305" t="s">
        <v>10598</v>
      </c>
      <c r="D5956" s="307">
        <v>0.82</v>
      </c>
    </row>
    <row r="5957" spans="1:4" ht="9" customHeight="1">
      <c r="A5957" s="305" t="s">
        <v>19739</v>
      </c>
      <c r="B5957" s="306" t="s">
        <v>10767</v>
      </c>
      <c r="C5957" s="305" t="s">
        <v>10598</v>
      </c>
      <c r="D5957" s="307">
        <v>0.57999999999999996</v>
      </c>
    </row>
    <row r="5958" spans="1:4" ht="9" customHeight="1">
      <c r="A5958" s="305" t="s">
        <v>19740</v>
      </c>
      <c r="B5958" s="306" t="s">
        <v>10768</v>
      </c>
      <c r="C5958" s="305" t="s">
        <v>10598</v>
      </c>
      <c r="D5958" s="307">
        <v>0.44</v>
      </c>
    </row>
    <row r="5959" spans="1:4" ht="9" customHeight="1">
      <c r="A5959" s="305" t="s">
        <v>19741</v>
      </c>
      <c r="B5959" s="306" t="s">
        <v>10769</v>
      </c>
      <c r="C5959" s="305" t="s">
        <v>10598</v>
      </c>
      <c r="D5959" s="307">
        <v>1.19</v>
      </c>
    </row>
    <row r="5960" spans="1:4" ht="9" customHeight="1">
      <c r="A5960" s="305" t="s">
        <v>19742</v>
      </c>
      <c r="B5960" s="306" t="s">
        <v>10770</v>
      </c>
      <c r="C5960" s="305" t="s">
        <v>10598</v>
      </c>
      <c r="D5960" s="307">
        <v>0.91</v>
      </c>
    </row>
    <row r="5961" spans="1:4" ht="9" customHeight="1">
      <c r="A5961" s="305" t="s">
        <v>19743</v>
      </c>
      <c r="B5961" s="306" t="s">
        <v>10771</v>
      </c>
      <c r="C5961" s="305" t="s">
        <v>10598</v>
      </c>
      <c r="D5961" s="307">
        <v>0.65</v>
      </c>
    </row>
    <row r="5962" spans="1:4" ht="9" customHeight="1">
      <c r="A5962" s="305" t="s">
        <v>19744</v>
      </c>
      <c r="B5962" s="306" t="s">
        <v>10772</v>
      </c>
      <c r="C5962" s="305" t="s">
        <v>10598</v>
      </c>
      <c r="D5962" s="307">
        <v>0.49</v>
      </c>
    </row>
    <row r="5963" spans="1:4" ht="9" customHeight="1">
      <c r="A5963" s="305" t="s">
        <v>19745</v>
      </c>
      <c r="B5963" s="306" t="s">
        <v>10773</v>
      </c>
      <c r="C5963" s="305" t="s">
        <v>6716</v>
      </c>
      <c r="D5963" s="307">
        <v>18.670000000000002</v>
      </c>
    </row>
    <row r="5964" spans="1:4" ht="9" customHeight="1">
      <c r="A5964" s="305" t="s">
        <v>19746</v>
      </c>
      <c r="B5964" s="306" t="s">
        <v>10774</v>
      </c>
      <c r="C5964" s="305" t="s">
        <v>6716</v>
      </c>
      <c r="D5964" s="307">
        <v>14.94</v>
      </c>
    </row>
    <row r="5965" spans="1:4" ht="9" customHeight="1">
      <c r="A5965" s="305" t="s">
        <v>19747</v>
      </c>
      <c r="B5965" s="306" t="s">
        <v>10775</v>
      </c>
      <c r="C5965" s="305" t="s">
        <v>6716</v>
      </c>
      <c r="D5965" s="307">
        <v>12.16</v>
      </c>
    </row>
    <row r="5966" spans="1:4" ht="9" customHeight="1">
      <c r="A5966" s="305" t="s">
        <v>19748</v>
      </c>
      <c r="B5966" s="306" t="s">
        <v>10776</v>
      </c>
      <c r="C5966" s="305" t="s">
        <v>6716</v>
      </c>
      <c r="D5966" s="307">
        <v>13.99</v>
      </c>
    </row>
    <row r="5967" spans="1:4" ht="9" customHeight="1">
      <c r="A5967" s="305" t="s">
        <v>19749</v>
      </c>
      <c r="B5967" s="306" t="s">
        <v>10777</v>
      </c>
      <c r="C5967" s="305" t="s">
        <v>6716</v>
      </c>
      <c r="D5967" s="307">
        <v>11.19</v>
      </c>
    </row>
    <row r="5968" spans="1:4" ht="9" customHeight="1">
      <c r="A5968" s="305" t="s">
        <v>19750</v>
      </c>
      <c r="B5968" s="306" t="s">
        <v>10778</v>
      </c>
      <c r="C5968" s="305" t="s">
        <v>6716</v>
      </c>
      <c r="D5968" s="307">
        <v>9.11</v>
      </c>
    </row>
    <row r="5969" spans="1:4" ht="9" customHeight="1">
      <c r="A5969" s="305" t="s">
        <v>19751</v>
      </c>
      <c r="B5969" s="306" t="s">
        <v>10779</v>
      </c>
      <c r="C5969" s="305" t="s">
        <v>6716</v>
      </c>
      <c r="D5969" s="307">
        <v>31.82</v>
      </c>
    </row>
    <row r="5970" spans="1:4" ht="9" customHeight="1">
      <c r="A5970" s="305" t="s">
        <v>19752</v>
      </c>
      <c r="B5970" s="306" t="s">
        <v>10780</v>
      </c>
      <c r="C5970" s="305" t="s">
        <v>6716</v>
      </c>
      <c r="D5970" s="307">
        <v>25.46</v>
      </c>
    </row>
    <row r="5971" spans="1:4" ht="9" customHeight="1">
      <c r="A5971" s="305" t="s">
        <v>19753</v>
      </c>
      <c r="B5971" s="306" t="s">
        <v>10781</v>
      </c>
      <c r="C5971" s="305" t="s">
        <v>6716</v>
      </c>
      <c r="D5971" s="307">
        <v>20.72</v>
      </c>
    </row>
    <row r="5972" spans="1:4" ht="9" customHeight="1">
      <c r="A5972" s="305" t="s">
        <v>19754</v>
      </c>
      <c r="B5972" s="306" t="s">
        <v>10782</v>
      </c>
      <c r="C5972" s="305" t="s">
        <v>6716</v>
      </c>
      <c r="D5972" s="307">
        <v>71.489999999999995</v>
      </c>
    </row>
    <row r="5973" spans="1:4" ht="9" customHeight="1">
      <c r="A5973" s="305" t="s">
        <v>19755</v>
      </c>
      <c r="B5973" s="306" t="s">
        <v>10783</v>
      </c>
      <c r="C5973" s="305" t="s">
        <v>6716</v>
      </c>
      <c r="D5973" s="307">
        <v>57.16</v>
      </c>
    </row>
    <row r="5974" spans="1:4" ht="9" customHeight="1">
      <c r="A5974" s="305" t="s">
        <v>19756</v>
      </c>
      <c r="B5974" s="306" t="s">
        <v>10784</v>
      </c>
      <c r="C5974" s="305" t="s">
        <v>6716</v>
      </c>
      <c r="D5974" s="307">
        <v>46.56</v>
      </c>
    </row>
    <row r="5975" spans="1:4" ht="9" customHeight="1">
      <c r="A5975" s="305" t="s">
        <v>19757</v>
      </c>
      <c r="B5975" s="306" t="s">
        <v>10785</v>
      </c>
      <c r="C5975" s="305" t="s">
        <v>6716</v>
      </c>
      <c r="D5975" s="307">
        <v>84.5</v>
      </c>
    </row>
    <row r="5976" spans="1:4" ht="9" customHeight="1">
      <c r="A5976" s="305" t="s">
        <v>19758</v>
      </c>
      <c r="B5976" s="306" t="s">
        <v>10786</v>
      </c>
      <c r="C5976" s="305" t="s">
        <v>6716</v>
      </c>
      <c r="D5976" s="307">
        <v>67.569999999999993</v>
      </c>
    </row>
    <row r="5977" spans="1:4" ht="9" customHeight="1">
      <c r="A5977" s="305" t="s">
        <v>19759</v>
      </c>
      <c r="B5977" s="306" t="s">
        <v>10787</v>
      </c>
      <c r="C5977" s="305" t="s">
        <v>6716</v>
      </c>
      <c r="D5977" s="307">
        <v>55.03</v>
      </c>
    </row>
    <row r="5978" spans="1:4" ht="9" customHeight="1">
      <c r="A5978" s="305" t="s">
        <v>19760</v>
      </c>
      <c r="B5978" s="306" t="s">
        <v>10788</v>
      </c>
      <c r="C5978" s="305" t="s">
        <v>6716</v>
      </c>
      <c r="D5978" s="307">
        <v>159.44</v>
      </c>
    </row>
    <row r="5979" spans="1:4" ht="9" customHeight="1">
      <c r="A5979" s="305" t="s">
        <v>19761</v>
      </c>
      <c r="B5979" s="306" t="s">
        <v>10789</v>
      </c>
      <c r="C5979" s="305" t="s">
        <v>6716</v>
      </c>
      <c r="D5979" s="307">
        <v>127.49</v>
      </c>
    </row>
    <row r="5980" spans="1:4" ht="9" customHeight="1">
      <c r="A5980" s="305" t="s">
        <v>19762</v>
      </c>
      <c r="B5980" s="306" t="s">
        <v>10790</v>
      </c>
      <c r="C5980" s="305" t="s">
        <v>6716</v>
      </c>
      <c r="D5980" s="307">
        <v>103.84</v>
      </c>
    </row>
    <row r="5981" spans="1:4" ht="9" customHeight="1">
      <c r="A5981" s="305" t="s">
        <v>19763</v>
      </c>
      <c r="B5981" s="306" t="s">
        <v>10791</v>
      </c>
      <c r="C5981" s="305" t="s">
        <v>6716</v>
      </c>
      <c r="D5981" s="307">
        <v>179.53</v>
      </c>
    </row>
    <row r="5982" spans="1:4" ht="9" customHeight="1">
      <c r="A5982" s="305" t="s">
        <v>19764</v>
      </c>
      <c r="B5982" s="306" t="s">
        <v>10792</v>
      </c>
      <c r="C5982" s="305" t="s">
        <v>6716</v>
      </c>
      <c r="D5982" s="307">
        <v>143.55000000000001</v>
      </c>
    </row>
    <row r="5983" spans="1:4" ht="9" customHeight="1">
      <c r="A5983" s="305" t="s">
        <v>19765</v>
      </c>
      <c r="B5983" s="306" t="s">
        <v>10793</v>
      </c>
      <c r="C5983" s="305" t="s">
        <v>6716</v>
      </c>
      <c r="D5983" s="307">
        <v>116.92</v>
      </c>
    </row>
    <row r="5984" spans="1:4" ht="9" customHeight="1">
      <c r="A5984" s="305" t="s">
        <v>19766</v>
      </c>
      <c r="B5984" s="306" t="s">
        <v>10794</v>
      </c>
      <c r="C5984" s="305" t="s">
        <v>6716</v>
      </c>
      <c r="D5984" s="307">
        <v>224.73</v>
      </c>
    </row>
    <row r="5985" spans="1:4" ht="9" customHeight="1">
      <c r="A5985" s="305" t="s">
        <v>19767</v>
      </c>
      <c r="B5985" s="306" t="s">
        <v>10795</v>
      </c>
      <c r="C5985" s="305" t="s">
        <v>6716</v>
      </c>
      <c r="D5985" s="307">
        <v>193.95</v>
      </c>
    </row>
    <row r="5986" spans="1:4" ht="9" customHeight="1">
      <c r="A5986" s="305" t="s">
        <v>19768</v>
      </c>
      <c r="B5986" s="306" t="s">
        <v>10796</v>
      </c>
      <c r="C5986" s="305" t="s">
        <v>151</v>
      </c>
      <c r="D5986" s="307">
        <v>13.79</v>
      </c>
    </row>
    <row r="5987" spans="1:4" ht="9" customHeight="1">
      <c r="A5987" s="305" t="s">
        <v>19769</v>
      </c>
      <c r="B5987" s="306" t="s">
        <v>10797</v>
      </c>
      <c r="C5987" s="305" t="s">
        <v>2352</v>
      </c>
      <c r="D5987" s="307">
        <v>497.47</v>
      </c>
    </row>
    <row r="5988" spans="1:4" ht="9" customHeight="1">
      <c r="A5988" s="305" t="s">
        <v>19770</v>
      </c>
      <c r="B5988" s="306" t="s">
        <v>10798</v>
      </c>
      <c r="C5988" s="305" t="s">
        <v>5115</v>
      </c>
      <c r="D5988" s="307">
        <v>5090.8599999999997</v>
      </c>
    </row>
    <row r="5989" spans="1:4" ht="9" customHeight="1">
      <c r="A5989" s="305" t="s">
        <v>19771</v>
      </c>
      <c r="B5989" s="306" t="s">
        <v>10799</v>
      </c>
      <c r="C5989" s="305" t="s">
        <v>5115</v>
      </c>
      <c r="D5989" s="307">
        <v>3481.9</v>
      </c>
    </row>
    <row r="5990" spans="1:4" ht="9" customHeight="1">
      <c r="A5990" s="305" t="s">
        <v>19772</v>
      </c>
      <c r="B5990" s="306" t="s">
        <v>10800</v>
      </c>
      <c r="C5990" s="305" t="s">
        <v>5115</v>
      </c>
      <c r="D5990" s="307">
        <v>7542.71</v>
      </c>
    </row>
    <row r="5991" spans="1:4" ht="9" customHeight="1">
      <c r="A5991" s="305" t="s">
        <v>19773</v>
      </c>
      <c r="B5991" s="306" t="s">
        <v>10801</v>
      </c>
      <c r="C5991" s="305" t="s">
        <v>5115</v>
      </c>
      <c r="D5991" s="307">
        <v>5397.14</v>
      </c>
    </row>
    <row r="5992" spans="1:4" ht="9" customHeight="1">
      <c r="A5992" s="305" t="s">
        <v>19774</v>
      </c>
      <c r="B5992" s="306" t="s">
        <v>10802</v>
      </c>
      <c r="C5992" s="305" t="s">
        <v>5115</v>
      </c>
      <c r="D5992" s="307">
        <v>11792.63</v>
      </c>
    </row>
    <row r="5993" spans="1:4" ht="9" customHeight="1">
      <c r="A5993" s="305" t="s">
        <v>19775</v>
      </c>
      <c r="B5993" s="306" t="s">
        <v>10803</v>
      </c>
      <c r="C5993" s="305" t="s">
        <v>5115</v>
      </c>
      <c r="D5993" s="307">
        <v>8825.41</v>
      </c>
    </row>
    <row r="5994" spans="1:4" ht="9" customHeight="1">
      <c r="A5994" s="305" t="s">
        <v>19776</v>
      </c>
      <c r="B5994" s="306" t="s">
        <v>10804</v>
      </c>
      <c r="C5994" s="305" t="s">
        <v>5115</v>
      </c>
      <c r="D5994" s="307">
        <v>12656.73</v>
      </c>
    </row>
    <row r="5995" spans="1:4" ht="9" customHeight="1">
      <c r="A5995" s="305" t="s">
        <v>19777</v>
      </c>
      <c r="B5995" s="306" t="s">
        <v>10805</v>
      </c>
      <c r="C5995" s="305" t="s">
        <v>5115</v>
      </c>
      <c r="D5995" s="307">
        <v>9471.85</v>
      </c>
    </row>
    <row r="5996" spans="1:4" ht="9" customHeight="1">
      <c r="A5996" s="305" t="s">
        <v>19778</v>
      </c>
      <c r="B5996" s="306" t="s">
        <v>10806</v>
      </c>
      <c r="C5996" s="305" t="s">
        <v>5115</v>
      </c>
      <c r="D5996" s="307">
        <v>277.66000000000003</v>
      </c>
    </row>
    <row r="5997" spans="1:4" ht="9" customHeight="1">
      <c r="A5997" s="305" t="s">
        <v>19779</v>
      </c>
      <c r="B5997" s="306" t="s">
        <v>10807</v>
      </c>
      <c r="C5997" s="305" t="s">
        <v>5115</v>
      </c>
      <c r="D5997" s="307">
        <v>238</v>
      </c>
    </row>
    <row r="5998" spans="1:4" ht="9" customHeight="1">
      <c r="A5998" s="305" t="s">
        <v>19780</v>
      </c>
      <c r="B5998" s="306" t="s">
        <v>10808</v>
      </c>
      <c r="C5998" s="305" t="s">
        <v>5115</v>
      </c>
      <c r="D5998" s="307">
        <v>649.54</v>
      </c>
    </row>
    <row r="5999" spans="1:4" ht="9" customHeight="1">
      <c r="A5999" s="305" t="s">
        <v>19781</v>
      </c>
      <c r="B5999" s="306" t="s">
        <v>10809</v>
      </c>
      <c r="C5999" s="305" t="s">
        <v>5115</v>
      </c>
      <c r="D5999" s="307">
        <v>720.08</v>
      </c>
    </row>
    <row r="6000" spans="1:4" ht="9" customHeight="1">
      <c r="A6000" s="305" t="s">
        <v>19782</v>
      </c>
      <c r="B6000" s="306" t="s">
        <v>10810</v>
      </c>
      <c r="C6000" s="305" t="s">
        <v>5115</v>
      </c>
      <c r="D6000" s="307">
        <v>1701.32</v>
      </c>
    </row>
    <row r="6001" spans="1:4" ht="9" customHeight="1">
      <c r="A6001" s="305" t="s">
        <v>19783</v>
      </c>
      <c r="B6001" s="306" t="s">
        <v>10811</v>
      </c>
      <c r="C6001" s="305" t="s">
        <v>5115</v>
      </c>
      <c r="D6001" s="307">
        <v>1811.35</v>
      </c>
    </row>
    <row r="6002" spans="1:4" ht="9" customHeight="1">
      <c r="A6002" s="305" t="s">
        <v>19784</v>
      </c>
      <c r="B6002" s="306" t="s">
        <v>10812</v>
      </c>
      <c r="C6002" s="305" t="s">
        <v>5115</v>
      </c>
      <c r="D6002" s="307">
        <v>1920.95</v>
      </c>
    </row>
    <row r="6003" spans="1:4" ht="9" customHeight="1">
      <c r="A6003" s="305" t="s">
        <v>19785</v>
      </c>
      <c r="B6003" s="306" t="s">
        <v>10813</v>
      </c>
      <c r="C6003" s="305" t="s">
        <v>5115</v>
      </c>
      <c r="D6003" s="307">
        <v>2048.13</v>
      </c>
    </row>
    <row r="6004" spans="1:4" ht="9" customHeight="1">
      <c r="A6004" s="305" t="s">
        <v>19786</v>
      </c>
      <c r="B6004" s="306" t="s">
        <v>10814</v>
      </c>
      <c r="C6004" s="305" t="s">
        <v>5115</v>
      </c>
      <c r="D6004" s="307">
        <v>5090.8599999999997</v>
      </c>
    </row>
    <row r="6005" spans="1:4" ht="9" customHeight="1">
      <c r="A6005" s="305" t="s">
        <v>19787</v>
      </c>
      <c r="B6005" s="306" t="s">
        <v>10815</v>
      </c>
      <c r="C6005" s="305" t="s">
        <v>5115</v>
      </c>
      <c r="D6005" s="307">
        <v>3481.9</v>
      </c>
    </row>
    <row r="6006" spans="1:4" ht="9" customHeight="1">
      <c r="A6006" s="305" t="s">
        <v>19788</v>
      </c>
      <c r="B6006" s="306" t="s">
        <v>10816</v>
      </c>
      <c r="C6006" s="305" t="s">
        <v>5115</v>
      </c>
      <c r="D6006" s="307">
        <v>7542.71</v>
      </c>
    </row>
    <row r="6007" spans="1:4" ht="9" customHeight="1">
      <c r="A6007" s="305" t="s">
        <v>19789</v>
      </c>
      <c r="B6007" s="306" t="s">
        <v>10817</v>
      </c>
      <c r="C6007" s="305" t="s">
        <v>5115</v>
      </c>
      <c r="D6007" s="307">
        <v>5390.54</v>
      </c>
    </row>
    <row r="6008" spans="1:4" ht="9" customHeight="1">
      <c r="A6008" s="305" t="s">
        <v>19790</v>
      </c>
      <c r="B6008" s="306" t="s">
        <v>10818</v>
      </c>
      <c r="C6008" s="305" t="s">
        <v>5115</v>
      </c>
      <c r="D6008" s="307">
        <v>12656.66</v>
      </c>
    </row>
    <row r="6009" spans="1:4" ht="9" customHeight="1">
      <c r="A6009" s="305" t="s">
        <v>19791</v>
      </c>
      <c r="B6009" s="306" t="s">
        <v>10819</v>
      </c>
      <c r="C6009" s="305" t="s">
        <v>5115</v>
      </c>
      <c r="D6009" s="307">
        <v>9471.8700000000008</v>
      </c>
    </row>
    <row r="6010" spans="1:4" ht="9" customHeight="1">
      <c r="A6010" s="305" t="s">
        <v>19792</v>
      </c>
      <c r="B6010" s="306" t="s">
        <v>10820</v>
      </c>
      <c r="C6010" s="305" t="s">
        <v>5115</v>
      </c>
      <c r="D6010" s="307">
        <v>277.66000000000003</v>
      </c>
    </row>
    <row r="6011" spans="1:4" ht="9" customHeight="1">
      <c r="A6011" s="305" t="s">
        <v>19793</v>
      </c>
      <c r="B6011" s="306" t="s">
        <v>10821</v>
      </c>
      <c r="C6011" s="305" t="s">
        <v>5115</v>
      </c>
      <c r="D6011" s="307">
        <v>238</v>
      </c>
    </row>
    <row r="6012" spans="1:4" ht="9" customHeight="1">
      <c r="A6012" s="305" t="s">
        <v>19794</v>
      </c>
      <c r="B6012" s="306" t="s">
        <v>10822</v>
      </c>
      <c r="C6012" s="305" t="s">
        <v>5115</v>
      </c>
      <c r="D6012" s="307">
        <v>649.54</v>
      </c>
    </row>
    <row r="6013" spans="1:4" ht="9" customHeight="1">
      <c r="A6013" s="305" t="s">
        <v>19795</v>
      </c>
      <c r="B6013" s="306" t="s">
        <v>10823</v>
      </c>
      <c r="C6013" s="305" t="s">
        <v>5115</v>
      </c>
      <c r="D6013" s="307">
        <v>720.08</v>
      </c>
    </row>
    <row r="6014" spans="1:4" ht="9" customHeight="1">
      <c r="A6014" s="305" t="s">
        <v>19796</v>
      </c>
      <c r="B6014" s="306" t="s">
        <v>10824</v>
      </c>
      <c r="C6014" s="305" t="s">
        <v>5115</v>
      </c>
      <c r="D6014" s="307">
        <v>1629.58</v>
      </c>
    </row>
    <row r="6015" spans="1:4" ht="9" customHeight="1">
      <c r="A6015" s="305" t="s">
        <v>19797</v>
      </c>
      <c r="B6015" s="306" t="s">
        <v>10825</v>
      </c>
      <c r="C6015" s="305" t="s">
        <v>5115</v>
      </c>
      <c r="D6015" s="307">
        <v>1735.96</v>
      </c>
    </row>
    <row r="6016" spans="1:4" ht="9" customHeight="1">
      <c r="A6016" s="305" t="s">
        <v>19798</v>
      </c>
      <c r="B6016" s="306" t="s">
        <v>10826</v>
      </c>
      <c r="C6016" s="305" t="s">
        <v>5115</v>
      </c>
      <c r="D6016" s="307">
        <v>136.97999999999999</v>
      </c>
    </row>
    <row r="6017" spans="1:4" ht="9" customHeight="1">
      <c r="A6017" s="305" t="s">
        <v>19799</v>
      </c>
      <c r="B6017" s="306" t="s">
        <v>10827</v>
      </c>
      <c r="C6017" s="305" t="s">
        <v>5115</v>
      </c>
      <c r="D6017" s="307">
        <v>680.93</v>
      </c>
    </row>
    <row r="6018" spans="1:4" ht="9" customHeight="1">
      <c r="A6018" s="305" t="s">
        <v>19800</v>
      </c>
      <c r="B6018" s="306" t="s">
        <v>10828</v>
      </c>
      <c r="C6018" s="305" t="s">
        <v>5115</v>
      </c>
      <c r="D6018" s="307">
        <v>56.52</v>
      </c>
    </row>
    <row r="6019" spans="1:4" ht="9" customHeight="1">
      <c r="A6019" s="305" t="s">
        <v>19801</v>
      </c>
      <c r="B6019" s="306" t="s">
        <v>10829</v>
      </c>
      <c r="C6019" s="305" t="s">
        <v>5115</v>
      </c>
      <c r="D6019" s="307">
        <v>35.409999999999997</v>
      </c>
    </row>
    <row r="6020" spans="1:4" ht="9" customHeight="1">
      <c r="A6020" s="305" t="s">
        <v>19802</v>
      </c>
      <c r="B6020" s="306" t="s">
        <v>10830</v>
      </c>
      <c r="C6020" s="305" t="s">
        <v>5115</v>
      </c>
      <c r="D6020" s="307">
        <v>136.91999999999999</v>
      </c>
    </row>
    <row r="6021" spans="1:4" ht="9" customHeight="1">
      <c r="A6021" s="305" t="s">
        <v>19803</v>
      </c>
      <c r="B6021" s="306" t="s">
        <v>10831</v>
      </c>
      <c r="C6021" s="305" t="s">
        <v>5115</v>
      </c>
      <c r="D6021" s="307">
        <v>681.79</v>
      </c>
    </row>
    <row r="6022" spans="1:4" ht="9" customHeight="1">
      <c r="A6022" s="305" t="s">
        <v>19804</v>
      </c>
      <c r="B6022" s="306" t="s">
        <v>10832</v>
      </c>
      <c r="C6022" s="305" t="s">
        <v>5115</v>
      </c>
      <c r="D6022" s="307">
        <v>56.66</v>
      </c>
    </row>
    <row r="6023" spans="1:4" ht="9" customHeight="1">
      <c r="A6023" s="305" t="s">
        <v>19805</v>
      </c>
      <c r="B6023" s="306" t="s">
        <v>11254</v>
      </c>
      <c r="C6023" s="305" t="s">
        <v>151</v>
      </c>
      <c r="D6023" s="307">
        <v>24.74</v>
      </c>
    </row>
    <row r="6024" spans="1:4" ht="9" customHeight="1">
      <c r="A6024" s="305" t="s">
        <v>19806</v>
      </c>
      <c r="B6024" s="306" t="s">
        <v>10833</v>
      </c>
      <c r="C6024" s="305" t="s">
        <v>151</v>
      </c>
      <c r="D6024" s="307">
        <v>15.04</v>
      </c>
    </row>
    <row r="6025" spans="1:4" ht="9" customHeight="1">
      <c r="A6025" s="305" t="s">
        <v>19807</v>
      </c>
      <c r="B6025" s="306" t="s">
        <v>10834</v>
      </c>
      <c r="C6025" s="305" t="s">
        <v>36</v>
      </c>
      <c r="D6025" s="307">
        <v>321.97000000000003</v>
      </c>
    </row>
    <row r="6026" spans="1:4" ht="9" customHeight="1">
      <c r="A6026" s="305" t="s">
        <v>19808</v>
      </c>
      <c r="B6026" s="306" t="s">
        <v>10835</v>
      </c>
      <c r="C6026" s="305" t="s">
        <v>36</v>
      </c>
      <c r="D6026" s="307">
        <v>386.2</v>
      </c>
    </row>
    <row r="6027" spans="1:4" ht="9" customHeight="1">
      <c r="A6027" s="305" t="s">
        <v>19809</v>
      </c>
      <c r="B6027" s="306" t="s">
        <v>10836</v>
      </c>
      <c r="C6027" s="305" t="s">
        <v>36</v>
      </c>
      <c r="D6027" s="307">
        <v>453.94</v>
      </c>
    </row>
    <row r="6028" spans="1:4" ht="9" customHeight="1">
      <c r="A6028" s="305" t="s">
        <v>19810</v>
      </c>
      <c r="B6028" s="306" t="s">
        <v>10837</v>
      </c>
      <c r="C6028" s="305" t="s">
        <v>36</v>
      </c>
      <c r="D6028" s="307">
        <v>803.85</v>
      </c>
    </row>
    <row r="6029" spans="1:4" ht="9" customHeight="1">
      <c r="A6029" s="305" t="s">
        <v>19811</v>
      </c>
      <c r="B6029" s="306" t="s">
        <v>10838</v>
      </c>
      <c r="C6029" s="305" t="s">
        <v>36</v>
      </c>
      <c r="D6029" s="307">
        <v>864.73</v>
      </c>
    </row>
    <row r="6030" spans="1:4" ht="9" customHeight="1">
      <c r="A6030" s="305" t="s">
        <v>19812</v>
      </c>
      <c r="B6030" s="306" t="s">
        <v>10839</v>
      </c>
      <c r="C6030" s="305" t="s">
        <v>36</v>
      </c>
      <c r="D6030" s="307">
        <v>929.12</v>
      </c>
    </row>
    <row r="6031" spans="1:4" ht="9" customHeight="1">
      <c r="A6031" s="305" t="s">
        <v>19813</v>
      </c>
      <c r="B6031" s="306" t="s">
        <v>10840</v>
      </c>
      <c r="C6031" s="305" t="s">
        <v>36</v>
      </c>
      <c r="D6031" s="307">
        <v>692.61</v>
      </c>
    </row>
    <row r="6032" spans="1:4" ht="9" customHeight="1">
      <c r="A6032" s="305" t="s">
        <v>19814</v>
      </c>
      <c r="B6032" s="306" t="s">
        <v>10841</v>
      </c>
      <c r="C6032" s="305" t="s">
        <v>36</v>
      </c>
      <c r="D6032" s="307">
        <v>746.48</v>
      </c>
    </row>
    <row r="6033" spans="1:4" ht="9" customHeight="1">
      <c r="A6033" s="305" t="s">
        <v>19815</v>
      </c>
      <c r="B6033" s="306" t="s">
        <v>10842</v>
      </c>
      <c r="C6033" s="305" t="s">
        <v>5115</v>
      </c>
      <c r="D6033" s="307">
        <v>158.46</v>
      </c>
    </row>
    <row r="6034" spans="1:4" ht="9" customHeight="1">
      <c r="A6034" s="305" t="s">
        <v>19816</v>
      </c>
      <c r="B6034" s="306" t="s">
        <v>10843</v>
      </c>
      <c r="C6034" s="305" t="s">
        <v>3704</v>
      </c>
      <c r="D6034" s="307">
        <v>430.78</v>
      </c>
    </row>
    <row r="6035" spans="1:4" ht="9" customHeight="1">
      <c r="A6035" s="305" t="s">
        <v>19817</v>
      </c>
      <c r="B6035" s="306" t="s">
        <v>10844</v>
      </c>
      <c r="C6035" s="305" t="s">
        <v>36</v>
      </c>
      <c r="D6035" s="307">
        <v>51.56</v>
      </c>
    </row>
    <row r="6036" spans="1:4" ht="9" customHeight="1">
      <c r="A6036" s="305" t="s">
        <v>19818</v>
      </c>
      <c r="B6036" s="306" t="s">
        <v>10845</v>
      </c>
      <c r="C6036" s="305" t="s">
        <v>36</v>
      </c>
      <c r="D6036" s="307">
        <v>47.82</v>
      </c>
    </row>
    <row r="6037" spans="1:4" ht="9" customHeight="1">
      <c r="A6037" s="305" t="s">
        <v>19819</v>
      </c>
      <c r="B6037" s="306" t="s">
        <v>10846</v>
      </c>
      <c r="C6037" s="305" t="s">
        <v>36</v>
      </c>
      <c r="D6037" s="307">
        <v>351.73</v>
      </c>
    </row>
    <row r="6038" spans="1:4" ht="9" customHeight="1">
      <c r="A6038" s="305" t="s">
        <v>19820</v>
      </c>
      <c r="B6038" s="306" t="s">
        <v>10847</v>
      </c>
      <c r="C6038" s="305" t="s">
        <v>36</v>
      </c>
      <c r="D6038" s="307">
        <v>274.13</v>
      </c>
    </row>
    <row r="6039" spans="1:4" ht="9" customHeight="1">
      <c r="A6039" s="305" t="s">
        <v>19821</v>
      </c>
      <c r="B6039" s="306" t="s">
        <v>10848</v>
      </c>
      <c r="C6039" s="305" t="s">
        <v>5115</v>
      </c>
      <c r="D6039" s="307">
        <v>128.74</v>
      </c>
    </row>
    <row r="6040" spans="1:4" ht="9" customHeight="1">
      <c r="A6040" s="305" t="s">
        <v>19822</v>
      </c>
      <c r="B6040" s="306" t="s">
        <v>10849</v>
      </c>
      <c r="C6040" s="305" t="s">
        <v>5115</v>
      </c>
      <c r="D6040" s="307">
        <v>278.77</v>
      </c>
    </row>
    <row r="6041" spans="1:4" ht="9" customHeight="1">
      <c r="A6041" s="305" t="s">
        <v>19823</v>
      </c>
      <c r="B6041" s="306" t="s">
        <v>10850</v>
      </c>
      <c r="C6041" s="305" t="s">
        <v>5115</v>
      </c>
      <c r="D6041" s="307">
        <v>196.43</v>
      </c>
    </row>
    <row r="6042" spans="1:4" ht="9" customHeight="1">
      <c r="A6042" s="305" t="s">
        <v>19824</v>
      </c>
      <c r="B6042" s="306" t="s">
        <v>10851</v>
      </c>
      <c r="C6042" s="305" t="s">
        <v>5115</v>
      </c>
      <c r="D6042" s="307">
        <v>138.22999999999999</v>
      </c>
    </row>
    <row r="6043" spans="1:4" ht="9" customHeight="1">
      <c r="A6043" s="305" t="s">
        <v>19825</v>
      </c>
      <c r="B6043" s="306" t="s">
        <v>10852</v>
      </c>
      <c r="C6043" s="305" t="s">
        <v>5115</v>
      </c>
      <c r="D6043" s="307">
        <v>139.31</v>
      </c>
    </row>
    <row r="6044" spans="1:4" ht="9" customHeight="1">
      <c r="A6044" s="305" t="s">
        <v>19826</v>
      </c>
      <c r="B6044" s="306" t="s">
        <v>10853</v>
      </c>
      <c r="C6044" s="305" t="s">
        <v>5115</v>
      </c>
      <c r="D6044" s="307">
        <v>306.77</v>
      </c>
    </row>
    <row r="6045" spans="1:4" ht="9" customHeight="1">
      <c r="A6045" s="305" t="s">
        <v>19827</v>
      </c>
      <c r="B6045" s="306" t="s">
        <v>10854</v>
      </c>
      <c r="C6045" s="305" t="s">
        <v>5115</v>
      </c>
      <c r="D6045" s="307">
        <v>214.46</v>
      </c>
    </row>
    <row r="6046" spans="1:4" ht="9" customHeight="1">
      <c r="A6046" s="305" t="s">
        <v>19828</v>
      </c>
      <c r="B6046" s="306" t="s">
        <v>10855</v>
      </c>
      <c r="C6046" s="305" t="s">
        <v>5115</v>
      </c>
      <c r="D6046" s="307">
        <v>149.74</v>
      </c>
    </row>
    <row r="6047" spans="1:4" ht="9" customHeight="1">
      <c r="A6047" s="305" t="s">
        <v>19829</v>
      </c>
      <c r="B6047" s="306" t="s">
        <v>10856</v>
      </c>
      <c r="C6047" s="305" t="s">
        <v>5115</v>
      </c>
      <c r="D6047" s="307">
        <v>150.65</v>
      </c>
    </row>
    <row r="6048" spans="1:4" ht="9" customHeight="1">
      <c r="A6048" s="305" t="s">
        <v>19830</v>
      </c>
      <c r="B6048" s="306" t="s">
        <v>10857</v>
      </c>
      <c r="C6048" s="305" t="s">
        <v>5115</v>
      </c>
      <c r="D6048" s="307">
        <v>343.59</v>
      </c>
    </row>
    <row r="6049" spans="1:4" ht="9" customHeight="1">
      <c r="A6049" s="305" t="s">
        <v>19831</v>
      </c>
      <c r="B6049" s="306" t="s">
        <v>10858</v>
      </c>
      <c r="C6049" s="305" t="s">
        <v>5115</v>
      </c>
      <c r="D6049" s="307">
        <v>235.88</v>
      </c>
    </row>
    <row r="6050" spans="1:4" ht="9" customHeight="1">
      <c r="A6050" s="305" t="s">
        <v>19832</v>
      </c>
      <c r="B6050" s="306" t="s">
        <v>10859</v>
      </c>
      <c r="C6050" s="305" t="s">
        <v>5115</v>
      </c>
      <c r="D6050" s="307">
        <v>161.91999999999999</v>
      </c>
    </row>
    <row r="6051" spans="1:4" ht="9" customHeight="1">
      <c r="A6051" s="305" t="s">
        <v>19833</v>
      </c>
      <c r="B6051" s="306" t="s">
        <v>10860</v>
      </c>
      <c r="C6051" s="305" t="s">
        <v>5115</v>
      </c>
      <c r="D6051" s="307">
        <v>174.37</v>
      </c>
    </row>
    <row r="6052" spans="1:4" ht="9" customHeight="1">
      <c r="A6052" s="305" t="s">
        <v>19834</v>
      </c>
      <c r="B6052" s="306" t="s">
        <v>10861</v>
      </c>
      <c r="C6052" s="305" t="s">
        <v>5115</v>
      </c>
      <c r="D6052" s="307">
        <v>408.53</v>
      </c>
    </row>
    <row r="6053" spans="1:4" ht="9" customHeight="1">
      <c r="A6053" s="305" t="s">
        <v>19835</v>
      </c>
      <c r="B6053" s="306" t="s">
        <v>10862</v>
      </c>
      <c r="C6053" s="305" t="s">
        <v>5115</v>
      </c>
      <c r="D6053" s="307">
        <v>275.81</v>
      </c>
    </row>
    <row r="6054" spans="1:4" ht="9" customHeight="1">
      <c r="A6054" s="305" t="s">
        <v>19836</v>
      </c>
      <c r="B6054" s="306" t="s">
        <v>10863</v>
      </c>
      <c r="C6054" s="305" t="s">
        <v>5115</v>
      </c>
      <c r="D6054" s="307">
        <v>188.77</v>
      </c>
    </row>
    <row r="6055" spans="1:4" ht="9" customHeight="1">
      <c r="A6055" s="305" t="s">
        <v>19837</v>
      </c>
      <c r="B6055" s="306" t="s">
        <v>10864</v>
      </c>
      <c r="C6055" s="305" t="s">
        <v>5115</v>
      </c>
      <c r="D6055" s="307">
        <v>50.42</v>
      </c>
    </row>
    <row r="6056" spans="1:4" ht="9" customHeight="1">
      <c r="A6056" s="305" t="s">
        <v>19838</v>
      </c>
      <c r="B6056" s="306" t="s">
        <v>10865</v>
      </c>
      <c r="C6056" s="305" t="s">
        <v>5115</v>
      </c>
      <c r="D6056" s="307">
        <v>116.33</v>
      </c>
    </row>
    <row r="6057" spans="1:4" ht="9" customHeight="1">
      <c r="A6057" s="305" t="s">
        <v>19839</v>
      </c>
      <c r="B6057" s="306" t="s">
        <v>10866</v>
      </c>
      <c r="C6057" s="305" t="s">
        <v>5115</v>
      </c>
      <c r="D6057" s="307">
        <v>257.06</v>
      </c>
    </row>
    <row r="6058" spans="1:4" ht="9" customHeight="1">
      <c r="A6058" s="305" t="s">
        <v>19840</v>
      </c>
      <c r="B6058" s="306" t="s">
        <v>10867</v>
      </c>
      <c r="C6058" s="305" t="s">
        <v>5115</v>
      </c>
      <c r="D6058" s="307">
        <v>197.92</v>
      </c>
    </row>
    <row r="6059" spans="1:4" ht="9" customHeight="1">
      <c r="A6059" s="305" t="s">
        <v>19841</v>
      </c>
      <c r="B6059" s="306" t="s">
        <v>10868</v>
      </c>
      <c r="C6059" s="305" t="s">
        <v>5115</v>
      </c>
      <c r="D6059" s="307">
        <v>138.55000000000001</v>
      </c>
    </row>
    <row r="6060" spans="1:4" ht="9" customHeight="1">
      <c r="A6060" s="305" t="s">
        <v>19842</v>
      </c>
      <c r="B6060" s="306" t="s">
        <v>10869</v>
      </c>
      <c r="C6060" s="305" t="s">
        <v>5115</v>
      </c>
      <c r="D6060" s="307">
        <v>95.96</v>
      </c>
    </row>
    <row r="6061" spans="1:4" ht="9" customHeight="1">
      <c r="A6061" s="305" t="s">
        <v>19843</v>
      </c>
      <c r="B6061" s="306" t="s">
        <v>10870</v>
      </c>
      <c r="C6061" s="305" t="s">
        <v>5115</v>
      </c>
      <c r="D6061" s="307">
        <v>224.21</v>
      </c>
    </row>
    <row r="6062" spans="1:4" ht="9" customHeight="1">
      <c r="A6062" s="305" t="s">
        <v>19844</v>
      </c>
      <c r="B6062" s="306" t="s">
        <v>10871</v>
      </c>
      <c r="C6062" s="305" t="s">
        <v>5115</v>
      </c>
      <c r="D6062" s="307">
        <v>170.17</v>
      </c>
    </row>
    <row r="6063" spans="1:4" ht="18" customHeight="1">
      <c r="A6063" s="305" t="s">
        <v>19845</v>
      </c>
      <c r="B6063" s="306" t="s">
        <v>10872</v>
      </c>
      <c r="C6063" s="305" t="s">
        <v>5115</v>
      </c>
      <c r="D6063" s="307">
        <v>116.04</v>
      </c>
    </row>
    <row r="6064" spans="1:4" ht="9" customHeight="1">
      <c r="A6064" s="305" t="s">
        <v>19846</v>
      </c>
      <c r="B6064" s="306" t="s">
        <v>10873</v>
      </c>
      <c r="C6064" s="305" t="s">
        <v>3704</v>
      </c>
      <c r="D6064" s="307">
        <v>53.81</v>
      </c>
    </row>
    <row r="6065" spans="1:4" ht="9" customHeight="1">
      <c r="A6065" s="305" t="s">
        <v>19847</v>
      </c>
      <c r="B6065" s="306" t="s">
        <v>10874</v>
      </c>
      <c r="C6065" s="305" t="s">
        <v>36</v>
      </c>
      <c r="D6065" s="307">
        <v>110.94</v>
      </c>
    </row>
    <row r="6066" spans="1:4" ht="9" customHeight="1">
      <c r="A6066" s="305" t="s">
        <v>19848</v>
      </c>
      <c r="B6066" s="306" t="s">
        <v>10875</v>
      </c>
      <c r="C6066" s="305" t="s">
        <v>36</v>
      </c>
      <c r="D6066" s="307">
        <v>73.819999999999993</v>
      </c>
    </row>
    <row r="6067" spans="1:4" ht="9" customHeight="1">
      <c r="A6067" s="305" t="s">
        <v>19849</v>
      </c>
      <c r="B6067" s="306" t="s">
        <v>10876</v>
      </c>
      <c r="C6067" s="305" t="s">
        <v>2352</v>
      </c>
      <c r="D6067" s="307">
        <v>11.31</v>
      </c>
    </row>
    <row r="6068" spans="1:4" ht="9" customHeight="1">
      <c r="A6068" s="305" t="s">
        <v>19850</v>
      </c>
      <c r="B6068" s="306" t="s">
        <v>10877</v>
      </c>
      <c r="C6068" s="305" t="s">
        <v>5115</v>
      </c>
      <c r="D6068" s="307">
        <v>108.68</v>
      </c>
    </row>
    <row r="6069" spans="1:4" ht="9" customHeight="1">
      <c r="A6069" s="305" t="s">
        <v>19851</v>
      </c>
      <c r="B6069" s="306" t="s">
        <v>10878</v>
      </c>
      <c r="C6069" s="305" t="s">
        <v>5115</v>
      </c>
      <c r="D6069" s="307">
        <v>67.97</v>
      </c>
    </row>
    <row r="6070" spans="1:4" ht="9" customHeight="1">
      <c r="A6070" s="305" t="s">
        <v>19852</v>
      </c>
      <c r="B6070" s="306" t="s">
        <v>10879</v>
      </c>
      <c r="C6070" s="305" t="s">
        <v>5115</v>
      </c>
      <c r="D6070" s="307">
        <v>119.17</v>
      </c>
    </row>
    <row r="6071" spans="1:4" ht="9" customHeight="1">
      <c r="A6071" s="305" t="s">
        <v>19853</v>
      </c>
      <c r="B6071" s="306" t="s">
        <v>10880</v>
      </c>
      <c r="C6071" s="305" t="s">
        <v>5115</v>
      </c>
      <c r="D6071" s="307">
        <v>77.37</v>
      </c>
    </row>
    <row r="6072" spans="1:4" ht="9" customHeight="1">
      <c r="A6072" s="305" t="s">
        <v>19854</v>
      </c>
      <c r="B6072" s="306" t="s">
        <v>10881</v>
      </c>
      <c r="C6072" s="305" t="s">
        <v>9111</v>
      </c>
      <c r="D6072" s="307">
        <v>173.47</v>
      </c>
    </row>
    <row r="6073" spans="1:4" ht="9" customHeight="1">
      <c r="A6073" s="305" t="s">
        <v>19855</v>
      </c>
      <c r="B6073" s="306" t="s">
        <v>10882</v>
      </c>
      <c r="C6073" s="305" t="s">
        <v>9111</v>
      </c>
      <c r="D6073" s="307">
        <v>105.31</v>
      </c>
    </row>
    <row r="6074" spans="1:4" ht="9" customHeight="1">
      <c r="A6074" s="305" t="s">
        <v>19856</v>
      </c>
      <c r="B6074" s="306" t="s">
        <v>10883</v>
      </c>
      <c r="C6074" s="305" t="s">
        <v>9111</v>
      </c>
      <c r="D6074" s="307">
        <v>164.87</v>
      </c>
    </row>
    <row r="6075" spans="1:4" ht="9" customHeight="1">
      <c r="A6075" s="305" t="s">
        <v>19857</v>
      </c>
      <c r="B6075" s="306" t="s">
        <v>10884</v>
      </c>
      <c r="C6075" s="305" t="s">
        <v>9111</v>
      </c>
      <c r="D6075" s="307">
        <v>95.21</v>
      </c>
    </row>
    <row r="6076" spans="1:4" ht="9" customHeight="1">
      <c r="A6076" s="305" t="s">
        <v>19858</v>
      </c>
      <c r="B6076" s="306" t="s">
        <v>10885</v>
      </c>
      <c r="C6076" s="305" t="s">
        <v>9111</v>
      </c>
      <c r="D6076" s="307">
        <v>167.51</v>
      </c>
    </row>
    <row r="6077" spans="1:4" ht="9" customHeight="1">
      <c r="A6077" s="305" t="s">
        <v>19859</v>
      </c>
      <c r="B6077" s="306" t="s">
        <v>10886</v>
      </c>
      <c r="C6077" s="305" t="s">
        <v>9111</v>
      </c>
      <c r="D6077" s="307">
        <v>95.89</v>
      </c>
    </row>
    <row r="6078" spans="1:4" ht="9" customHeight="1">
      <c r="A6078" s="305" t="s">
        <v>19860</v>
      </c>
      <c r="B6078" s="306" t="s">
        <v>10887</v>
      </c>
      <c r="C6078" s="305" t="s">
        <v>9111</v>
      </c>
      <c r="D6078" s="307">
        <v>172.29</v>
      </c>
    </row>
    <row r="6079" spans="1:4" ht="9" customHeight="1">
      <c r="A6079" s="305" t="s">
        <v>19861</v>
      </c>
      <c r="B6079" s="306" t="s">
        <v>10888</v>
      </c>
      <c r="C6079" s="305" t="s">
        <v>9111</v>
      </c>
      <c r="D6079" s="307">
        <v>101.94</v>
      </c>
    </row>
    <row r="6080" spans="1:4" ht="9" customHeight="1">
      <c r="A6080" s="305" t="s">
        <v>19862</v>
      </c>
      <c r="B6080" s="306" t="s">
        <v>10889</v>
      </c>
      <c r="C6080" s="305" t="s">
        <v>9111</v>
      </c>
      <c r="D6080" s="307">
        <v>175.38</v>
      </c>
    </row>
    <row r="6081" spans="1:4" ht="9" customHeight="1">
      <c r="A6081" s="305" t="s">
        <v>19863</v>
      </c>
      <c r="B6081" s="306" t="s">
        <v>10890</v>
      </c>
      <c r="C6081" s="305" t="s">
        <v>9111</v>
      </c>
      <c r="D6081" s="307">
        <v>105.94</v>
      </c>
    </row>
    <row r="6082" spans="1:4" ht="9" customHeight="1">
      <c r="A6082" s="305" t="s">
        <v>19864</v>
      </c>
      <c r="B6082" s="306" t="s">
        <v>10891</v>
      </c>
      <c r="C6082" s="305" t="s">
        <v>5115</v>
      </c>
      <c r="D6082" s="307">
        <v>168.87</v>
      </c>
    </row>
    <row r="6083" spans="1:4" ht="9" customHeight="1">
      <c r="A6083" s="305" t="s">
        <v>19865</v>
      </c>
      <c r="B6083" s="306" t="s">
        <v>10892</v>
      </c>
      <c r="C6083" s="305" t="s">
        <v>5115</v>
      </c>
      <c r="D6083" s="307">
        <v>92.71</v>
      </c>
    </row>
    <row r="6084" spans="1:4" ht="9" customHeight="1">
      <c r="A6084" s="305" t="s">
        <v>19866</v>
      </c>
      <c r="B6084" s="306" t="s">
        <v>10893</v>
      </c>
      <c r="C6084" s="305" t="s">
        <v>5115</v>
      </c>
      <c r="D6084" s="307">
        <v>204.31</v>
      </c>
    </row>
    <row r="6085" spans="1:4" ht="9" customHeight="1">
      <c r="A6085" s="305" t="s">
        <v>19867</v>
      </c>
      <c r="B6085" s="306" t="s">
        <v>10894</v>
      </c>
      <c r="C6085" s="305" t="s">
        <v>5115</v>
      </c>
      <c r="D6085" s="307">
        <v>126.66</v>
      </c>
    </row>
    <row r="6086" spans="1:4" ht="9" customHeight="1">
      <c r="A6086" s="305" t="s">
        <v>19868</v>
      </c>
      <c r="B6086" s="306" t="s">
        <v>10895</v>
      </c>
      <c r="C6086" s="305" t="s">
        <v>9111</v>
      </c>
      <c r="D6086" s="307">
        <v>163.71</v>
      </c>
    </row>
    <row r="6087" spans="1:4" ht="9" customHeight="1">
      <c r="A6087" s="305" t="s">
        <v>19869</v>
      </c>
      <c r="B6087" s="306" t="s">
        <v>10896</v>
      </c>
      <c r="C6087" s="305" t="s">
        <v>9111</v>
      </c>
      <c r="D6087" s="307">
        <v>116.64</v>
      </c>
    </row>
    <row r="6088" spans="1:4" ht="9" customHeight="1">
      <c r="A6088" s="305" t="s">
        <v>19870</v>
      </c>
      <c r="B6088" s="306" t="s">
        <v>10897</v>
      </c>
      <c r="C6088" s="305" t="s">
        <v>9111</v>
      </c>
      <c r="D6088" s="307">
        <v>168.39</v>
      </c>
    </row>
    <row r="6089" spans="1:4" ht="9" customHeight="1">
      <c r="A6089" s="305" t="s">
        <v>19871</v>
      </c>
      <c r="B6089" s="306" t="s">
        <v>10898</v>
      </c>
      <c r="C6089" s="305" t="s">
        <v>9111</v>
      </c>
      <c r="D6089" s="307">
        <v>118.84</v>
      </c>
    </row>
    <row r="6090" spans="1:4" ht="9" customHeight="1">
      <c r="A6090" s="305" t="s">
        <v>19872</v>
      </c>
      <c r="B6090" s="306" t="s">
        <v>10899</v>
      </c>
      <c r="C6090" s="305" t="s">
        <v>9111</v>
      </c>
      <c r="D6090" s="307">
        <v>171.84</v>
      </c>
    </row>
    <row r="6091" spans="1:4" ht="9" customHeight="1">
      <c r="A6091" s="305" t="s">
        <v>19873</v>
      </c>
      <c r="B6091" s="306" t="s">
        <v>10900</v>
      </c>
      <c r="C6091" s="305" t="s">
        <v>9111</v>
      </c>
      <c r="D6091" s="307">
        <v>116.92</v>
      </c>
    </row>
    <row r="6092" spans="1:4" ht="9" customHeight="1">
      <c r="A6092" s="305" t="s">
        <v>19874</v>
      </c>
      <c r="B6092" s="306" t="s">
        <v>10901</v>
      </c>
      <c r="C6092" s="305" t="s">
        <v>9111</v>
      </c>
      <c r="D6092" s="307">
        <v>166.2</v>
      </c>
    </row>
    <row r="6093" spans="1:4" ht="9" customHeight="1">
      <c r="A6093" s="305" t="s">
        <v>19875</v>
      </c>
      <c r="B6093" s="306" t="s">
        <v>10902</v>
      </c>
      <c r="C6093" s="305" t="s">
        <v>9111</v>
      </c>
      <c r="D6093" s="307">
        <v>116.86</v>
      </c>
    </row>
    <row r="6094" spans="1:4" ht="9" customHeight="1">
      <c r="A6094" s="305" t="s">
        <v>19876</v>
      </c>
      <c r="B6094" s="306" t="s">
        <v>10903</v>
      </c>
      <c r="C6094" s="305" t="s">
        <v>9111</v>
      </c>
      <c r="D6094" s="307">
        <v>168.85</v>
      </c>
    </row>
    <row r="6095" spans="1:4" ht="9" customHeight="1">
      <c r="A6095" s="305" t="s">
        <v>19877</v>
      </c>
      <c r="B6095" s="306" t="s">
        <v>10904</v>
      </c>
      <c r="C6095" s="305" t="s">
        <v>9111</v>
      </c>
      <c r="D6095" s="307">
        <v>119.07</v>
      </c>
    </row>
    <row r="6096" spans="1:4" ht="9" customHeight="1">
      <c r="A6096" s="305" t="s">
        <v>19878</v>
      </c>
      <c r="B6096" s="306" t="s">
        <v>10905</v>
      </c>
      <c r="C6096" s="305" t="s">
        <v>9111</v>
      </c>
      <c r="D6096" s="307">
        <v>178.07</v>
      </c>
    </row>
    <row r="6097" spans="1:4" ht="9" customHeight="1">
      <c r="A6097" s="305" t="s">
        <v>19879</v>
      </c>
      <c r="B6097" s="306" t="s">
        <v>10906</v>
      </c>
      <c r="C6097" s="305" t="s">
        <v>9111</v>
      </c>
      <c r="D6097" s="307">
        <v>120.81</v>
      </c>
    </row>
    <row r="6098" spans="1:4" ht="9" customHeight="1">
      <c r="A6098" s="305" t="s">
        <v>19880</v>
      </c>
      <c r="B6098" s="306" t="s">
        <v>10907</v>
      </c>
      <c r="C6098" s="305" t="s">
        <v>9111</v>
      </c>
      <c r="D6098" s="307">
        <v>199.18</v>
      </c>
    </row>
    <row r="6099" spans="1:4" ht="9" customHeight="1">
      <c r="A6099" s="305" t="s">
        <v>19881</v>
      </c>
      <c r="B6099" s="306" t="s">
        <v>10908</v>
      </c>
      <c r="C6099" s="305" t="s">
        <v>9111</v>
      </c>
      <c r="D6099" s="307">
        <v>167.06</v>
      </c>
    </row>
    <row r="6100" spans="1:4" ht="9" customHeight="1">
      <c r="A6100" s="305" t="s">
        <v>19882</v>
      </c>
      <c r="B6100" s="306" t="s">
        <v>10909</v>
      </c>
      <c r="C6100" s="305" t="s">
        <v>9111</v>
      </c>
      <c r="D6100" s="307">
        <v>196.78</v>
      </c>
    </row>
    <row r="6101" spans="1:4" ht="9" customHeight="1">
      <c r="A6101" s="305" t="s">
        <v>19883</v>
      </c>
      <c r="B6101" s="306" t="s">
        <v>10910</v>
      </c>
      <c r="C6101" s="305" t="s">
        <v>9111</v>
      </c>
      <c r="D6101" s="307">
        <v>167.58</v>
      </c>
    </row>
    <row r="6102" spans="1:4" ht="9" customHeight="1">
      <c r="A6102" s="305" t="s">
        <v>19884</v>
      </c>
      <c r="B6102" s="306" t="s">
        <v>10911</v>
      </c>
      <c r="C6102" s="305" t="s">
        <v>9111</v>
      </c>
      <c r="D6102" s="307">
        <v>199.97</v>
      </c>
    </row>
    <row r="6103" spans="1:4" ht="9" customHeight="1">
      <c r="A6103" s="305" t="s">
        <v>19885</v>
      </c>
      <c r="B6103" s="306" t="s">
        <v>10912</v>
      </c>
      <c r="C6103" s="305" t="s">
        <v>9111</v>
      </c>
      <c r="D6103" s="307">
        <v>171.17</v>
      </c>
    </row>
    <row r="6104" spans="1:4" ht="9" customHeight="1">
      <c r="A6104" s="305" t="s">
        <v>19886</v>
      </c>
      <c r="B6104" s="306" t="s">
        <v>10913</v>
      </c>
      <c r="C6104" s="305" t="s">
        <v>9111</v>
      </c>
      <c r="D6104" s="307">
        <v>200.17</v>
      </c>
    </row>
    <row r="6105" spans="1:4" ht="9" customHeight="1">
      <c r="A6105" s="305" t="s">
        <v>19887</v>
      </c>
      <c r="B6105" s="306" t="s">
        <v>10914</v>
      </c>
      <c r="C6105" s="305" t="s">
        <v>9111</v>
      </c>
      <c r="D6105" s="307">
        <v>172.95</v>
      </c>
    </row>
    <row r="6106" spans="1:4" ht="9" customHeight="1">
      <c r="A6106" s="305" t="s">
        <v>19888</v>
      </c>
      <c r="B6106" s="306" t="s">
        <v>10915</v>
      </c>
      <c r="C6106" s="305" t="s">
        <v>5115</v>
      </c>
      <c r="D6106" s="307">
        <v>93.2</v>
      </c>
    </row>
    <row r="6107" spans="1:4" ht="9" customHeight="1">
      <c r="A6107" s="305" t="s">
        <v>19889</v>
      </c>
      <c r="B6107" s="306" t="s">
        <v>10916</v>
      </c>
      <c r="C6107" s="305" t="s">
        <v>9111</v>
      </c>
      <c r="D6107" s="307">
        <v>141.88999999999999</v>
      </c>
    </row>
    <row r="6108" spans="1:4" ht="9" customHeight="1">
      <c r="A6108" s="305" t="s">
        <v>19890</v>
      </c>
      <c r="B6108" s="306" t="s">
        <v>10917</v>
      </c>
      <c r="C6108" s="305" t="s">
        <v>9111</v>
      </c>
      <c r="D6108" s="307">
        <v>121.29</v>
      </c>
    </row>
    <row r="6109" spans="1:4" ht="9" customHeight="1">
      <c r="A6109" s="305" t="s">
        <v>19891</v>
      </c>
      <c r="B6109" s="306" t="s">
        <v>10918</v>
      </c>
      <c r="C6109" s="305" t="s">
        <v>9111</v>
      </c>
      <c r="D6109" s="307">
        <v>145.16999999999999</v>
      </c>
    </row>
    <row r="6110" spans="1:4" ht="9" customHeight="1">
      <c r="A6110" s="305" t="s">
        <v>19892</v>
      </c>
      <c r="B6110" s="306" t="s">
        <v>10919</v>
      </c>
      <c r="C6110" s="305" t="s">
        <v>9111</v>
      </c>
      <c r="D6110" s="307">
        <v>119.98</v>
      </c>
    </row>
    <row r="6111" spans="1:4" ht="9" customHeight="1">
      <c r="A6111" s="305" t="s">
        <v>19893</v>
      </c>
      <c r="B6111" s="306" t="s">
        <v>10920</v>
      </c>
      <c r="C6111" s="305" t="s">
        <v>5115</v>
      </c>
      <c r="D6111" s="307">
        <v>213.6</v>
      </c>
    </row>
    <row r="6112" spans="1:4" ht="9" customHeight="1">
      <c r="A6112" s="305" t="s">
        <v>19894</v>
      </c>
      <c r="B6112" s="306" t="s">
        <v>10921</v>
      </c>
      <c r="C6112" s="305" t="s">
        <v>5115</v>
      </c>
      <c r="D6112" s="307">
        <v>112.05</v>
      </c>
    </row>
    <row r="6113" spans="1:4" ht="9" customHeight="1">
      <c r="A6113" s="305" t="s">
        <v>19895</v>
      </c>
      <c r="B6113" s="306" t="s">
        <v>10922</v>
      </c>
      <c r="C6113" s="305" t="s">
        <v>5115</v>
      </c>
      <c r="D6113" s="307">
        <v>221.67</v>
      </c>
    </row>
    <row r="6114" spans="1:4" ht="9" customHeight="1">
      <c r="A6114" s="305" t="s">
        <v>19896</v>
      </c>
      <c r="B6114" s="306" t="s">
        <v>10923</v>
      </c>
      <c r="C6114" s="305" t="s">
        <v>5115</v>
      </c>
      <c r="D6114" s="307">
        <v>109.02</v>
      </c>
    </row>
    <row r="6115" spans="1:4" ht="9" customHeight="1">
      <c r="A6115" s="305" t="s">
        <v>19897</v>
      </c>
      <c r="B6115" s="306" t="s">
        <v>10924</v>
      </c>
      <c r="C6115" s="305" t="s">
        <v>5115</v>
      </c>
      <c r="D6115" s="307">
        <v>228.36</v>
      </c>
    </row>
    <row r="6116" spans="1:4" ht="9" customHeight="1">
      <c r="A6116" s="305" t="s">
        <v>19898</v>
      </c>
      <c r="B6116" s="306" t="s">
        <v>10925</v>
      </c>
      <c r="C6116" s="305" t="s">
        <v>5115</v>
      </c>
      <c r="D6116" s="307">
        <v>121.8</v>
      </c>
    </row>
    <row r="6117" spans="1:4" ht="9" customHeight="1">
      <c r="A6117" s="305" t="s">
        <v>19899</v>
      </c>
      <c r="B6117" s="306" t="s">
        <v>10926</v>
      </c>
      <c r="C6117" s="305" t="s">
        <v>5115</v>
      </c>
      <c r="D6117" s="307">
        <v>237.13</v>
      </c>
    </row>
    <row r="6118" spans="1:4" ht="9" customHeight="1">
      <c r="A6118" s="305" t="s">
        <v>19900</v>
      </c>
      <c r="B6118" s="306" t="s">
        <v>10927</v>
      </c>
      <c r="C6118" s="305" t="s">
        <v>5115</v>
      </c>
      <c r="D6118" s="307">
        <v>118.77</v>
      </c>
    </row>
    <row r="6119" spans="1:4" ht="9" customHeight="1">
      <c r="A6119" s="305" t="s">
        <v>19901</v>
      </c>
      <c r="B6119" s="306" t="s">
        <v>10928</v>
      </c>
      <c r="C6119" s="305" t="s">
        <v>5115</v>
      </c>
      <c r="D6119" s="307">
        <v>213.6</v>
      </c>
    </row>
    <row r="6120" spans="1:4" ht="9" customHeight="1">
      <c r="A6120" s="305" t="s">
        <v>19902</v>
      </c>
      <c r="B6120" s="306" t="s">
        <v>10929</v>
      </c>
      <c r="C6120" s="305" t="s">
        <v>5115</v>
      </c>
      <c r="D6120" s="307">
        <v>112.05</v>
      </c>
    </row>
    <row r="6121" spans="1:4" ht="9" customHeight="1">
      <c r="A6121" s="305" t="s">
        <v>19903</v>
      </c>
      <c r="B6121" s="306" t="s">
        <v>10930</v>
      </c>
      <c r="C6121" s="305" t="s">
        <v>5115</v>
      </c>
      <c r="D6121" s="307">
        <v>221.67</v>
      </c>
    </row>
    <row r="6122" spans="1:4" ht="9" customHeight="1">
      <c r="A6122" s="305" t="s">
        <v>19904</v>
      </c>
      <c r="B6122" s="306" t="s">
        <v>10931</v>
      </c>
      <c r="C6122" s="305" t="s">
        <v>5115</v>
      </c>
      <c r="D6122" s="307">
        <v>109.02</v>
      </c>
    </row>
    <row r="6123" spans="1:4" ht="9" customHeight="1">
      <c r="A6123" s="305" t="s">
        <v>19905</v>
      </c>
      <c r="B6123" s="306" t="s">
        <v>10932</v>
      </c>
      <c r="C6123" s="305" t="s">
        <v>5115</v>
      </c>
      <c r="D6123" s="307">
        <v>227.35</v>
      </c>
    </row>
    <row r="6124" spans="1:4" ht="9" customHeight="1">
      <c r="A6124" s="305" t="s">
        <v>19906</v>
      </c>
      <c r="B6124" s="306" t="s">
        <v>10933</v>
      </c>
      <c r="C6124" s="305" t="s">
        <v>5115</v>
      </c>
      <c r="D6124" s="307">
        <v>121.3</v>
      </c>
    </row>
    <row r="6125" spans="1:4" ht="9" customHeight="1">
      <c r="A6125" s="305" t="s">
        <v>19907</v>
      </c>
      <c r="B6125" s="306" t="s">
        <v>10934</v>
      </c>
      <c r="C6125" s="305" t="s">
        <v>5115</v>
      </c>
      <c r="D6125" s="307">
        <v>236.08</v>
      </c>
    </row>
    <row r="6126" spans="1:4" ht="9" customHeight="1">
      <c r="A6126" s="305" t="s">
        <v>19908</v>
      </c>
      <c r="B6126" s="306" t="s">
        <v>10935</v>
      </c>
      <c r="C6126" s="305" t="s">
        <v>5115</v>
      </c>
      <c r="D6126" s="307">
        <v>118.28</v>
      </c>
    </row>
    <row r="6127" spans="1:4" ht="9" customHeight="1">
      <c r="A6127" s="305" t="s">
        <v>19909</v>
      </c>
      <c r="B6127" s="306" t="s">
        <v>10936</v>
      </c>
      <c r="C6127" s="305" t="s">
        <v>9111</v>
      </c>
      <c r="D6127" s="307">
        <v>164.87</v>
      </c>
    </row>
    <row r="6128" spans="1:4" ht="9" customHeight="1">
      <c r="A6128" s="305" t="s">
        <v>19910</v>
      </c>
      <c r="B6128" s="306" t="s">
        <v>10937</v>
      </c>
      <c r="C6128" s="305" t="s">
        <v>9111</v>
      </c>
      <c r="D6128" s="307">
        <v>116.77</v>
      </c>
    </row>
    <row r="6129" spans="1:4" ht="9" customHeight="1">
      <c r="A6129" s="305" t="s">
        <v>19911</v>
      </c>
      <c r="B6129" s="306" t="s">
        <v>10938</v>
      </c>
      <c r="C6129" s="305" t="s">
        <v>9111</v>
      </c>
      <c r="D6129" s="307">
        <v>158.36000000000001</v>
      </c>
    </row>
    <row r="6130" spans="1:4" ht="9" customHeight="1">
      <c r="A6130" s="305" t="s">
        <v>19912</v>
      </c>
      <c r="B6130" s="306" t="s">
        <v>10939</v>
      </c>
      <c r="C6130" s="305" t="s">
        <v>9111</v>
      </c>
      <c r="D6130" s="307">
        <v>108.47</v>
      </c>
    </row>
    <row r="6131" spans="1:4" ht="9" customHeight="1">
      <c r="A6131" s="305" t="s">
        <v>19913</v>
      </c>
      <c r="B6131" s="306" t="s">
        <v>10940</v>
      </c>
      <c r="C6131" s="305" t="s">
        <v>9111</v>
      </c>
      <c r="D6131" s="307">
        <v>168.2</v>
      </c>
    </row>
    <row r="6132" spans="1:4" ht="9" customHeight="1">
      <c r="A6132" s="305" t="s">
        <v>19914</v>
      </c>
      <c r="B6132" s="306" t="s">
        <v>10941</v>
      </c>
      <c r="C6132" s="305" t="s">
        <v>9111</v>
      </c>
      <c r="D6132" s="307">
        <v>114.89</v>
      </c>
    </row>
    <row r="6133" spans="1:4" ht="9" customHeight="1">
      <c r="A6133" s="305" t="s">
        <v>19915</v>
      </c>
      <c r="B6133" s="306" t="s">
        <v>10942</v>
      </c>
      <c r="C6133" s="305" t="s">
        <v>9111</v>
      </c>
      <c r="D6133" s="307">
        <v>166.47</v>
      </c>
    </row>
    <row r="6134" spans="1:4" ht="9" customHeight="1">
      <c r="A6134" s="305" t="s">
        <v>19916</v>
      </c>
      <c r="B6134" s="306" t="s">
        <v>10943</v>
      </c>
      <c r="C6134" s="305" t="s">
        <v>9111</v>
      </c>
      <c r="D6134" s="307">
        <v>120.81</v>
      </c>
    </row>
    <row r="6135" spans="1:4" ht="9" customHeight="1">
      <c r="A6135" s="305" t="s">
        <v>19917</v>
      </c>
      <c r="B6135" s="306" t="s">
        <v>10944</v>
      </c>
      <c r="C6135" s="305" t="s">
        <v>9111</v>
      </c>
      <c r="D6135" s="307">
        <v>165.62</v>
      </c>
    </row>
    <row r="6136" spans="1:4" ht="9" customHeight="1">
      <c r="A6136" s="305" t="s">
        <v>19918</v>
      </c>
      <c r="B6136" s="306" t="s">
        <v>10945</v>
      </c>
      <c r="C6136" s="305" t="s">
        <v>9111</v>
      </c>
      <c r="D6136" s="307">
        <v>120.42</v>
      </c>
    </row>
    <row r="6137" spans="1:4" ht="9" customHeight="1">
      <c r="A6137" s="305" t="s">
        <v>19919</v>
      </c>
      <c r="B6137" s="306" t="s">
        <v>10946</v>
      </c>
      <c r="C6137" s="305" t="s">
        <v>5115</v>
      </c>
      <c r="D6137" s="307">
        <v>65.75</v>
      </c>
    </row>
    <row r="6138" spans="1:4" ht="9" customHeight="1">
      <c r="A6138" s="305" t="s">
        <v>19920</v>
      </c>
      <c r="B6138" s="306" t="s">
        <v>10947</v>
      </c>
      <c r="C6138" s="305" t="s">
        <v>5115</v>
      </c>
      <c r="D6138" s="307">
        <v>16.829999999999998</v>
      </c>
    </row>
    <row r="6139" spans="1:4" ht="9" customHeight="1">
      <c r="A6139" s="305" t="s">
        <v>19921</v>
      </c>
      <c r="B6139" s="306" t="s">
        <v>10948</v>
      </c>
      <c r="C6139" s="305" t="s">
        <v>5115</v>
      </c>
      <c r="D6139" s="307">
        <v>88.68</v>
      </c>
    </row>
    <row r="6140" spans="1:4" ht="9" customHeight="1">
      <c r="A6140" s="305" t="s">
        <v>19922</v>
      </c>
      <c r="B6140" s="306" t="s">
        <v>10949</v>
      </c>
      <c r="C6140" s="305" t="s">
        <v>5115</v>
      </c>
      <c r="D6140" s="307">
        <v>67.62</v>
      </c>
    </row>
    <row r="6141" spans="1:4" ht="9" customHeight="1">
      <c r="A6141" s="305" t="s">
        <v>19923</v>
      </c>
      <c r="B6141" s="306" t="s">
        <v>10950</v>
      </c>
      <c r="C6141" s="305" t="s">
        <v>5115</v>
      </c>
      <c r="D6141" s="307">
        <v>55.65</v>
      </c>
    </row>
    <row r="6142" spans="1:4" ht="9" customHeight="1">
      <c r="A6142" s="305" t="s">
        <v>19924</v>
      </c>
      <c r="B6142" s="306" t="s">
        <v>10951</v>
      </c>
      <c r="C6142" s="305" t="s">
        <v>5115</v>
      </c>
      <c r="D6142" s="307">
        <v>33.950000000000003</v>
      </c>
    </row>
    <row r="6143" spans="1:4" ht="9" customHeight="1">
      <c r="A6143" s="305" t="s">
        <v>19925</v>
      </c>
      <c r="B6143" s="306" t="s">
        <v>10952</v>
      </c>
      <c r="C6143" s="305" t="s">
        <v>5115</v>
      </c>
      <c r="D6143" s="307">
        <v>72.75</v>
      </c>
    </row>
    <row r="6144" spans="1:4" ht="9" customHeight="1">
      <c r="A6144" s="305" t="s">
        <v>19926</v>
      </c>
      <c r="B6144" s="306" t="s">
        <v>10953</v>
      </c>
      <c r="C6144" s="305" t="s">
        <v>5115</v>
      </c>
      <c r="D6144" s="307">
        <v>22.51</v>
      </c>
    </row>
    <row r="6145" spans="1:4" ht="9" customHeight="1">
      <c r="A6145" s="305" t="s">
        <v>19927</v>
      </c>
      <c r="B6145" s="306" t="s">
        <v>10954</v>
      </c>
      <c r="C6145" s="305" t="s">
        <v>5115</v>
      </c>
      <c r="D6145" s="307">
        <v>37.99</v>
      </c>
    </row>
    <row r="6146" spans="1:4" ht="9" customHeight="1">
      <c r="A6146" s="305" t="s">
        <v>19928</v>
      </c>
      <c r="B6146" s="306" t="s">
        <v>10955</v>
      </c>
      <c r="C6146" s="305" t="s">
        <v>5115</v>
      </c>
      <c r="D6146" s="307">
        <v>316.89999999999998</v>
      </c>
    </row>
    <row r="6147" spans="1:4" ht="9" customHeight="1">
      <c r="A6147" s="305" t="s">
        <v>19929</v>
      </c>
      <c r="B6147" s="306" t="s">
        <v>10956</v>
      </c>
      <c r="C6147" s="305" t="s">
        <v>5115</v>
      </c>
      <c r="D6147" s="307">
        <v>219.5</v>
      </c>
    </row>
    <row r="6148" spans="1:4" ht="9" customHeight="1">
      <c r="A6148" s="305" t="s">
        <v>19930</v>
      </c>
      <c r="B6148" s="306" t="s">
        <v>10957</v>
      </c>
      <c r="C6148" s="305" t="s">
        <v>5115</v>
      </c>
      <c r="D6148" s="307">
        <v>251.11</v>
      </c>
    </row>
    <row r="6149" spans="1:4" ht="9" customHeight="1">
      <c r="A6149" s="305" t="s">
        <v>19931</v>
      </c>
      <c r="B6149" s="306" t="s">
        <v>10958</v>
      </c>
      <c r="C6149" s="305" t="s">
        <v>5115</v>
      </c>
      <c r="D6149" s="307">
        <v>180.78</v>
      </c>
    </row>
    <row r="6150" spans="1:4" ht="9" customHeight="1">
      <c r="A6150" s="305" t="s">
        <v>19932</v>
      </c>
      <c r="B6150" s="306" t="s">
        <v>10959</v>
      </c>
      <c r="C6150" s="305" t="s">
        <v>5115</v>
      </c>
      <c r="D6150" s="307">
        <v>215.74</v>
      </c>
    </row>
    <row r="6151" spans="1:4" ht="9" customHeight="1">
      <c r="A6151" s="305" t="s">
        <v>19933</v>
      </c>
      <c r="B6151" s="306" t="s">
        <v>10960</v>
      </c>
      <c r="C6151" s="305" t="s">
        <v>5115</v>
      </c>
      <c r="D6151" s="307">
        <v>142.22</v>
      </c>
    </row>
    <row r="6152" spans="1:4" ht="9" customHeight="1">
      <c r="A6152" s="305" t="s">
        <v>19934</v>
      </c>
      <c r="B6152" s="306" t="s">
        <v>10961</v>
      </c>
      <c r="C6152" s="305" t="s">
        <v>36</v>
      </c>
      <c r="D6152" s="307">
        <v>1192.94</v>
      </c>
    </row>
    <row r="6153" spans="1:4" ht="9" customHeight="1">
      <c r="A6153" s="305" t="s">
        <v>19935</v>
      </c>
      <c r="B6153" s="306" t="s">
        <v>10962</v>
      </c>
      <c r="C6153" s="305" t="s">
        <v>36</v>
      </c>
      <c r="D6153" s="307">
        <v>1087.31</v>
      </c>
    </row>
    <row r="6154" spans="1:4" ht="9" customHeight="1">
      <c r="A6154" s="305" t="s">
        <v>19936</v>
      </c>
      <c r="B6154" s="306" t="s">
        <v>10963</v>
      </c>
      <c r="C6154" s="305" t="s">
        <v>36</v>
      </c>
      <c r="D6154" s="307">
        <v>1273.3900000000001</v>
      </c>
    </row>
    <row r="6155" spans="1:4" ht="9" customHeight="1">
      <c r="A6155" s="305" t="s">
        <v>19937</v>
      </c>
      <c r="B6155" s="306" t="s">
        <v>10964</v>
      </c>
      <c r="C6155" s="305" t="s">
        <v>36</v>
      </c>
      <c r="D6155" s="307">
        <v>1156.6400000000001</v>
      </c>
    </row>
    <row r="6156" spans="1:4" ht="9" customHeight="1">
      <c r="A6156" s="305" t="s">
        <v>19938</v>
      </c>
      <c r="B6156" s="306" t="s">
        <v>10965</v>
      </c>
      <c r="C6156" s="305" t="s">
        <v>36</v>
      </c>
      <c r="D6156" s="307">
        <v>1968.36</v>
      </c>
    </row>
    <row r="6157" spans="1:4" ht="18" customHeight="1">
      <c r="A6157" s="305" t="s">
        <v>19939</v>
      </c>
      <c r="B6157" s="306" t="s">
        <v>10966</v>
      </c>
      <c r="C6157" s="305" t="s">
        <v>36</v>
      </c>
      <c r="D6157" s="307">
        <v>1784.91</v>
      </c>
    </row>
    <row r="6158" spans="1:4" ht="9" customHeight="1">
      <c r="A6158" s="305" t="s">
        <v>19940</v>
      </c>
      <c r="B6158" s="306" t="s">
        <v>10967</v>
      </c>
      <c r="C6158" s="305" t="s">
        <v>36</v>
      </c>
      <c r="D6158" s="307">
        <v>1650.23</v>
      </c>
    </row>
    <row r="6159" spans="1:4" ht="18" customHeight="1">
      <c r="A6159" s="305" t="s">
        <v>19941</v>
      </c>
      <c r="B6159" s="306" t="s">
        <v>10968</v>
      </c>
      <c r="C6159" s="305" t="s">
        <v>36</v>
      </c>
      <c r="D6159" s="307">
        <v>1466.78</v>
      </c>
    </row>
    <row r="6160" spans="1:4" ht="9" customHeight="1">
      <c r="A6160" s="305" t="s">
        <v>19942</v>
      </c>
      <c r="B6160" s="306" t="s">
        <v>10969</v>
      </c>
      <c r="C6160" s="305" t="s">
        <v>36</v>
      </c>
      <c r="D6160" s="307">
        <v>1367.78</v>
      </c>
    </row>
    <row r="6161" spans="1:4" ht="18" customHeight="1">
      <c r="A6161" s="305" t="s">
        <v>19943</v>
      </c>
      <c r="B6161" s="306" t="s">
        <v>10970</v>
      </c>
      <c r="C6161" s="305" t="s">
        <v>36</v>
      </c>
      <c r="D6161" s="307">
        <v>1241.31</v>
      </c>
    </row>
    <row r="6162" spans="1:4" ht="9" customHeight="1">
      <c r="A6162" s="305" t="s">
        <v>19944</v>
      </c>
      <c r="B6162" s="306" t="s">
        <v>10971</v>
      </c>
      <c r="C6162" s="305" t="s">
        <v>36</v>
      </c>
      <c r="D6162" s="307">
        <v>2065.5500000000002</v>
      </c>
    </row>
    <row r="6163" spans="1:4" ht="18" customHeight="1">
      <c r="A6163" s="305" t="s">
        <v>19945</v>
      </c>
      <c r="B6163" s="306" t="s">
        <v>10972</v>
      </c>
      <c r="C6163" s="305" t="s">
        <v>36</v>
      </c>
      <c r="D6163" s="307">
        <v>1868.2</v>
      </c>
    </row>
    <row r="6164" spans="1:4" ht="9" customHeight="1">
      <c r="A6164" s="305" t="s">
        <v>19946</v>
      </c>
      <c r="B6164" s="306" t="s">
        <v>10973</v>
      </c>
      <c r="C6164" s="305" t="s">
        <v>36</v>
      </c>
      <c r="D6164" s="307">
        <v>1757.93</v>
      </c>
    </row>
    <row r="6165" spans="1:4" ht="18" customHeight="1">
      <c r="A6165" s="305" t="s">
        <v>19947</v>
      </c>
      <c r="B6165" s="306" t="s">
        <v>10974</v>
      </c>
      <c r="C6165" s="305" t="s">
        <v>36</v>
      </c>
      <c r="D6165" s="307">
        <v>1560.58</v>
      </c>
    </row>
    <row r="6166" spans="1:4" ht="9" customHeight="1">
      <c r="A6166" s="305" t="s">
        <v>19948</v>
      </c>
      <c r="B6166" s="306" t="s">
        <v>10975</v>
      </c>
      <c r="C6166" s="305" t="s">
        <v>36</v>
      </c>
      <c r="D6166" s="307">
        <v>1466.39</v>
      </c>
    </row>
    <row r="6167" spans="1:4" ht="9" customHeight="1">
      <c r="A6167" s="305" t="s">
        <v>19949</v>
      </c>
      <c r="B6167" s="306" t="s">
        <v>10976</v>
      </c>
      <c r="C6167" s="305" t="s">
        <v>36</v>
      </c>
      <c r="D6167" s="307">
        <v>1328.8</v>
      </c>
    </row>
    <row r="6168" spans="1:4" ht="9" customHeight="1">
      <c r="A6168" s="305" t="s">
        <v>19950</v>
      </c>
      <c r="B6168" s="306" t="s">
        <v>10977</v>
      </c>
      <c r="C6168" s="305" t="s">
        <v>36</v>
      </c>
      <c r="D6168" s="307">
        <v>2093.04</v>
      </c>
    </row>
    <row r="6169" spans="1:4" ht="9" customHeight="1">
      <c r="A6169" s="305" t="s">
        <v>19951</v>
      </c>
      <c r="B6169" s="306" t="s">
        <v>10978</v>
      </c>
      <c r="C6169" s="305" t="s">
        <v>36</v>
      </c>
      <c r="D6169" s="307">
        <v>1881.79</v>
      </c>
    </row>
    <row r="6170" spans="1:4" ht="9" customHeight="1">
      <c r="A6170" s="305" t="s">
        <v>19952</v>
      </c>
      <c r="B6170" s="306" t="s">
        <v>10979</v>
      </c>
      <c r="C6170" s="305" t="s">
        <v>36</v>
      </c>
      <c r="D6170" s="307">
        <v>1865.62</v>
      </c>
    </row>
    <row r="6171" spans="1:4" ht="9" customHeight="1">
      <c r="A6171" s="305" t="s">
        <v>19953</v>
      </c>
      <c r="B6171" s="306" t="s">
        <v>10980</v>
      </c>
      <c r="C6171" s="305" t="s">
        <v>36</v>
      </c>
      <c r="D6171" s="307">
        <v>1654.37</v>
      </c>
    </row>
    <row r="6172" spans="1:4" ht="9" customHeight="1">
      <c r="A6172" s="305" t="s">
        <v>19954</v>
      </c>
      <c r="B6172" s="306" t="s">
        <v>10981</v>
      </c>
      <c r="C6172" s="305" t="s">
        <v>36</v>
      </c>
      <c r="D6172" s="307">
        <v>1622.31</v>
      </c>
    </row>
    <row r="6173" spans="1:4" ht="9" customHeight="1">
      <c r="A6173" s="305" t="s">
        <v>19955</v>
      </c>
      <c r="B6173" s="306" t="s">
        <v>10982</v>
      </c>
      <c r="C6173" s="305" t="s">
        <v>36</v>
      </c>
      <c r="D6173" s="307">
        <v>1473.6</v>
      </c>
    </row>
    <row r="6174" spans="1:4" ht="9" customHeight="1">
      <c r="A6174" s="305" t="s">
        <v>19956</v>
      </c>
      <c r="B6174" s="306" t="s">
        <v>10983</v>
      </c>
      <c r="C6174" s="305" t="s">
        <v>36</v>
      </c>
      <c r="D6174" s="307">
        <v>1552.03</v>
      </c>
    </row>
    <row r="6175" spans="1:4" ht="9" customHeight="1">
      <c r="A6175" s="305" t="s">
        <v>19957</v>
      </c>
      <c r="B6175" s="306" t="s">
        <v>10984</v>
      </c>
      <c r="C6175" s="305" t="s">
        <v>36</v>
      </c>
      <c r="D6175" s="307">
        <v>1403.32</v>
      </c>
    </row>
    <row r="6176" spans="1:4" ht="9" customHeight="1">
      <c r="A6176" s="305" t="s">
        <v>19958</v>
      </c>
      <c r="B6176" s="306" t="s">
        <v>10985</v>
      </c>
      <c r="C6176" s="305" t="s">
        <v>36</v>
      </c>
      <c r="D6176" s="307">
        <v>1916.1</v>
      </c>
    </row>
    <row r="6177" spans="1:4" ht="9" customHeight="1">
      <c r="A6177" s="305" t="s">
        <v>19959</v>
      </c>
      <c r="B6177" s="306" t="s">
        <v>10986</v>
      </c>
      <c r="C6177" s="305" t="s">
        <v>36</v>
      </c>
      <c r="D6177" s="307">
        <v>1719.93</v>
      </c>
    </row>
    <row r="6178" spans="1:4" ht="9" customHeight="1">
      <c r="A6178" s="305" t="s">
        <v>19960</v>
      </c>
      <c r="B6178" s="306" t="s">
        <v>10987</v>
      </c>
      <c r="C6178" s="305" t="s">
        <v>36</v>
      </c>
      <c r="D6178" s="307">
        <v>2206.9899999999998</v>
      </c>
    </row>
    <row r="6179" spans="1:4" ht="9" customHeight="1">
      <c r="A6179" s="305" t="s">
        <v>19961</v>
      </c>
      <c r="B6179" s="306" t="s">
        <v>10988</v>
      </c>
      <c r="C6179" s="305" t="s">
        <v>36</v>
      </c>
      <c r="D6179" s="307">
        <v>2026.63</v>
      </c>
    </row>
    <row r="6180" spans="1:4" ht="9" customHeight="1">
      <c r="A6180" s="305" t="s">
        <v>19962</v>
      </c>
      <c r="B6180" s="306" t="s">
        <v>10989</v>
      </c>
      <c r="C6180" s="305" t="s">
        <v>36</v>
      </c>
      <c r="D6180" s="307">
        <v>1552.03</v>
      </c>
    </row>
    <row r="6181" spans="1:4" ht="9" customHeight="1">
      <c r="A6181" s="305" t="s">
        <v>19963</v>
      </c>
      <c r="B6181" s="306" t="s">
        <v>10990</v>
      </c>
      <c r="C6181" s="305" t="s">
        <v>36</v>
      </c>
      <c r="D6181" s="307">
        <v>1403.32</v>
      </c>
    </row>
    <row r="6182" spans="1:4" ht="9" customHeight="1">
      <c r="A6182" s="305" t="s">
        <v>19964</v>
      </c>
      <c r="B6182" s="306" t="s">
        <v>10991</v>
      </c>
      <c r="C6182" s="305" t="s">
        <v>36</v>
      </c>
      <c r="D6182" s="307">
        <v>1684.11</v>
      </c>
    </row>
    <row r="6183" spans="1:4" ht="9" customHeight="1">
      <c r="A6183" s="305" t="s">
        <v>19965</v>
      </c>
      <c r="B6183" s="306" t="s">
        <v>10992</v>
      </c>
      <c r="C6183" s="305" t="s">
        <v>36</v>
      </c>
      <c r="D6183" s="307">
        <v>1538.34</v>
      </c>
    </row>
    <row r="6184" spans="1:4" ht="9" customHeight="1">
      <c r="A6184" s="305" t="s">
        <v>19966</v>
      </c>
      <c r="B6184" s="306" t="s">
        <v>10993</v>
      </c>
      <c r="C6184" s="305" t="s">
        <v>36</v>
      </c>
      <c r="D6184" s="307">
        <v>2032.74</v>
      </c>
    </row>
    <row r="6185" spans="1:4" ht="9" customHeight="1">
      <c r="A6185" s="305" t="s">
        <v>19967</v>
      </c>
      <c r="B6185" s="306" t="s">
        <v>10994</v>
      </c>
      <c r="C6185" s="305" t="s">
        <v>36</v>
      </c>
      <c r="D6185" s="307">
        <v>1836.57</v>
      </c>
    </row>
    <row r="6186" spans="1:4" ht="9" customHeight="1">
      <c r="A6186" s="305" t="s">
        <v>19968</v>
      </c>
      <c r="B6186" s="306" t="s">
        <v>10995</v>
      </c>
      <c r="C6186" s="305" t="s">
        <v>36</v>
      </c>
      <c r="D6186" s="307">
        <v>2366.2600000000002</v>
      </c>
    </row>
    <row r="6187" spans="1:4" ht="9" customHeight="1">
      <c r="A6187" s="305" t="s">
        <v>19969</v>
      </c>
      <c r="B6187" s="306" t="s">
        <v>10996</v>
      </c>
      <c r="C6187" s="305" t="s">
        <v>36</v>
      </c>
      <c r="D6187" s="307">
        <v>2175.86</v>
      </c>
    </row>
    <row r="6188" spans="1:4" ht="9" customHeight="1">
      <c r="A6188" s="305" t="s">
        <v>19970</v>
      </c>
      <c r="B6188" s="306" t="s">
        <v>10997</v>
      </c>
      <c r="C6188" s="305" t="s">
        <v>36</v>
      </c>
      <c r="D6188" s="307">
        <v>1988.66</v>
      </c>
    </row>
    <row r="6189" spans="1:4" ht="9" customHeight="1">
      <c r="A6189" s="305" t="s">
        <v>19971</v>
      </c>
      <c r="B6189" s="306" t="s">
        <v>10998</v>
      </c>
      <c r="C6189" s="305" t="s">
        <v>36</v>
      </c>
      <c r="D6189" s="307">
        <v>1798.26</v>
      </c>
    </row>
    <row r="6190" spans="1:4" ht="9" customHeight="1">
      <c r="A6190" s="305" t="s">
        <v>19972</v>
      </c>
      <c r="B6190" s="306" t="s">
        <v>10999</v>
      </c>
      <c r="C6190" s="305" t="s">
        <v>36</v>
      </c>
      <c r="D6190" s="307">
        <v>3172.2</v>
      </c>
    </row>
    <row r="6191" spans="1:4" ht="9" customHeight="1">
      <c r="A6191" s="305" t="s">
        <v>19973</v>
      </c>
      <c r="B6191" s="306" t="s">
        <v>11000</v>
      </c>
      <c r="C6191" s="305" t="s">
        <v>36</v>
      </c>
      <c r="D6191" s="307">
        <v>2950.2</v>
      </c>
    </row>
    <row r="6192" spans="1:4" ht="9" customHeight="1">
      <c r="A6192" s="305" t="s">
        <v>19974</v>
      </c>
      <c r="B6192" s="306" t="s">
        <v>11001</v>
      </c>
      <c r="C6192" s="305" t="s">
        <v>36</v>
      </c>
      <c r="D6192" s="307">
        <v>3706.13</v>
      </c>
    </row>
    <row r="6193" spans="1:4" ht="9" customHeight="1">
      <c r="A6193" s="305" t="s">
        <v>19975</v>
      </c>
      <c r="B6193" s="306" t="s">
        <v>11002</v>
      </c>
      <c r="C6193" s="305" t="s">
        <v>36</v>
      </c>
      <c r="D6193" s="307">
        <v>3425.02</v>
      </c>
    </row>
    <row r="6194" spans="1:4" ht="9" customHeight="1">
      <c r="A6194" s="305" t="s">
        <v>19976</v>
      </c>
      <c r="B6194" s="306" t="s">
        <v>11003</v>
      </c>
      <c r="C6194" s="305" t="s">
        <v>36</v>
      </c>
      <c r="D6194" s="307">
        <v>2275.31</v>
      </c>
    </row>
    <row r="6195" spans="1:4" ht="9" customHeight="1">
      <c r="A6195" s="305" t="s">
        <v>19977</v>
      </c>
      <c r="B6195" s="306" t="s">
        <v>11004</v>
      </c>
      <c r="C6195" s="305" t="s">
        <v>36</v>
      </c>
      <c r="D6195" s="307">
        <v>2088.67</v>
      </c>
    </row>
    <row r="6196" spans="1:4" ht="9" customHeight="1">
      <c r="A6196" s="305" t="s">
        <v>19978</v>
      </c>
      <c r="B6196" s="306" t="s">
        <v>11005</v>
      </c>
      <c r="C6196" s="305" t="s">
        <v>36</v>
      </c>
      <c r="D6196" s="307">
        <v>2693.03</v>
      </c>
    </row>
    <row r="6197" spans="1:4" ht="9" customHeight="1">
      <c r="A6197" s="305" t="s">
        <v>19979</v>
      </c>
      <c r="B6197" s="306" t="s">
        <v>11006</v>
      </c>
      <c r="C6197" s="305" t="s">
        <v>36</v>
      </c>
      <c r="D6197" s="307">
        <v>2442.36</v>
      </c>
    </row>
    <row r="6198" spans="1:4" ht="9" customHeight="1">
      <c r="A6198" s="305" t="s">
        <v>19980</v>
      </c>
      <c r="B6198" s="306" t="s">
        <v>11007</v>
      </c>
      <c r="C6198" s="305" t="s">
        <v>36</v>
      </c>
      <c r="D6198" s="307">
        <v>2925.42</v>
      </c>
    </row>
    <row r="6199" spans="1:4" ht="9" customHeight="1">
      <c r="A6199" s="305" t="s">
        <v>19981</v>
      </c>
      <c r="B6199" s="306" t="s">
        <v>11008</v>
      </c>
      <c r="C6199" s="305" t="s">
        <v>36</v>
      </c>
      <c r="D6199" s="307">
        <v>2694.96</v>
      </c>
    </row>
    <row r="6200" spans="1:4" ht="9" customHeight="1">
      <c r="A6200" s="305" t="s">
        <v>19982</v>
      </c>
      <c r="B6200" s="306" t="s">
        <v>11009</v>
      </c>
      <c r="C6200" s="305" t="s">
        <v>36</v>
      </c>
      <c r="D6200" s="307">
        <v>3238.84</v>
      </c>
    </row>
    <row r="6201" spans="1:4" ht="9" customHeight="1">
      <c r="A6201" s="305" t="s">
        <v>19983</v>
      </c>
      <c r="B6201" s="306" t="s">
        <v>11010</v>
      </c>
      <c r="C6201" s="305" t="s">
        <v>36</v>
      </c>
      <c r="D6201" s="307">
        <v>3006.74</v>
      </c>
    </row>
    <row r="6202" spans="1:4" ht="9" customHeight="1">
      <c r="A6202" s="305" t="s">
        <v>19984</v>
      </c>
      <c r="B6202" s="306" t="s">
        <v>11011</v>
      </c>
      <c r="C6202" s="305" t="s">
        <v>36</v>
      </c>
      <c r="D6202" s="307">
        <v>2631.88</v>
      </c>
    </row>
    <row r="6203" spans="1:4" ht="9" customHeight="1">
      <c r="A6203" s="305" t="s">
        <v>19985</v>
      </c>
      <c r="B6203" s="306" t="s">
        <v>11012</v>
      </c>
      <c r="C6203" s="305" t="s">
        <v>36</v>
      </c>
      <c r="D6203" s="307">
        <v>2399.7800000000002</v>
      </c>
    </row>
    <row r="6204" spans="1:4" ht="9" customHeight="1">
      <c r="A6204" s="305" t="s">
        <v>19986</v>
      </c>
      <c r="B6204" s="306" t="s">
        <v>11013</v>
      </c>
      <c r="C6204" s="305" t="s">
        <v>36</v>
      </c>
      <c r="D6204" s="307">
        <v>4598.34</v>
      </c>
    </row>
    <row r="6205" spans="1:4" ht="9" customHeight="1">
      <c r="A6205" s="305" t="s">
        <v>19987</v>
      </c>
      <c r="B6205" s="306" t="s">
        <v>11014</v>
      </c>
      <c r="C6205" s="305" t="s">
        <v>36</v>
      </c>
      <c r="D6205" s="307">
        <v>4256.8999999999996</v>
      </c>
    </row>
    <row r="6206" spans="1:4" ht="9" customHeight="1">
      <c r="A6206" s="305" t="s">
        <v>19988</v>
      </c>
      <c r="B6206" s="306" t="s">
        <v>11015</v>
      </c>
      <c r="C6206" s="305" t="s">
        <v>36</v>
      </c>
      <c r="D6206" s="307">
        <v>5258.85</v>
      </c>
    </row>
    <row r="6207" spans="1:4" ht="9" customHeight="1">
      <c r="A6207" s="305" t="s">
        <v>19989</v>
      </c>
      <c r="B6207" s="306" t="s">
        <v>11016</v>
      </c>
      <c r="C6207" s="305" t="s">
        <v>36</v>
      </c>
      <c r="D6207" s="307">
        <v>4917.41</v>
      </c>
    </row>
    <row r="6208" spans="1:4" ht="9" customHeight="1">
      <c r="A6208" s="305" t="s">
        <v>19990</v>
      </c>
      <c r="B6208" s="306" t="s">
        <v>11017</v>
      </c>
      <c r="C6208" s="305" t="s">
        <v>36</v>
      </c>
      <c r="D6208" s="307">
        <v>3297.02</v>
      </c>
    </row>
    <row r="6209" spans="1:4" ht="9" customHeight="1">
      <c r="A6209" s="305" t="s">
        <v>19991</v>
      </c>
      <c r="B6209" s="306" t="s">
        <v>11018</v>
      </c>
      <c r="C6209" s="305" t="s">
        <v>36</v>
      </c>
      <c r="D6209" s="307">
        <v>2991.86</v>
      </c>
    </row>
    <row r="6210" spans="1:4" ht="9" customHeight="1">
      <c r="A6210" s="305" t="s">
        <v>19992</v>
      </c>
      <c r="B6210" s="306" t="s">
        <v>11019</v>
      </c>
      <c r="C6210" s="305" t="s">
        <v>36</v>
      </c>
      <c r="D6210" s="307">
        <v>3792.58</v>
      </c>
    </row>
    <row r="6211" spans="1:4" ht="9" customHeight="1">
      <c r="A6211" s="305" t="s">
        <v>19993</v>
      </c>
      <c r="B6211" s="306" t="s">
        <v>11020</v>
      </c>
      <c r="C6211" s="305" t="s">
        <v>36</v>
      </c>
      <c r="D6211" s="307">
        <v>3512.02</v>
      </c>
    </row>
    <row r="6212" spans="1:4" ht="9" customHeight="1">
      <c r="A6212" s="305" t="s">
        <v>19994</v>
      </c>
      <c r="B6212" s="306" t="s">
        <v>11021</v>
      </c>
      <c r="C6212" s="305" t="s">
        <v>36</v>
      </c>
      <c r="D6212" s="307">
        <v>4233.9799999999996</v>
      </c>
    </row>
    <row r="6213" spans="1:4" ht="9" customHeight="1">
      <c r="A6213" s="305" t="s">
        <v>19995</v>
      </c>
      <c r="B6213" s="306" t="s">
        <v>11022</v>
      </c>
      <c r="C6213" s="305" t="s">
        <v>36</v>
      </c>
      <c r="D6213" s="307">
        <v>3963.73</v>
      </c>
    </row>
    <row r="6214" spans="1:4" ht="9" customHeight="1">
      <c r="A6214" s="305" t="s">
        <v>19996</v>
      </c>
      <c r="B6214" s="306" t="s">
        <v>11023</v>
      </c>
      <c r="C6214" s="305" t="s">
        <v>36</v>
      </c>
      <c r="D6214" s="307">
        <v>4159.0200000000004</v>
      </c>
    </row>
    <row r="6215" spans="1:4" ht="9" customHeight="1">
      <c r="A6215" s="305" t="s">
        <v>19997</v>
      </c>
      <c r="B6215" s="306" t="s">
        <v>11024</v>
      </c>
      <c r="C6215" s="305" t="s">
        <v>36</v>
      </c>
      <c r="D6215" s="307">
        <v>3890.64</v>
      </c>
    </row>
    <row r="6216" spans="1:4" ht="9" customHeight="1">
      <c r="A6216" s="305" t="s">
        <v>19998</v>
      </c>
      <c r="B6216" s="306" t="s">
        <v>11025</v>
      </c>
      <c r="C6216" s="305" t="s">
        <v>36</v>
      </c>
      <c r="D6216" s="307">
        <v>3534.23</v>
      </c>
    </row>
    <row r="6217" spans="1:4" ht="9" customHeight="1">
      <c r="A6217" s="305" t="s">
        <v>19999</v>
      </c>
      <c r="B6217" s="306" t="s">
        <v>11026</v>
      </c>
      <c r="C6217" s="305" t="s">
        <v>36</v>
      </c>
      <c r="D6217" s="307">
        <v>3265.86</v>
      </c>
    </row>
    <row r="6218" spans="1:4" ht="9" customHeight="1">
      <c r="A6218" s="305" t="s">
        <v>20000</v>
      </c>
      <c r="B6218" s="306" t="s">
        <v>11027</v>
      </c>
      <c r="C6218" s="305" t="s">
        <v>36</v>
      </c>
      <c r="D6218" s="307">
        <v>6530.8</v>
      </c>
    </row>
    <row r="6219" spans="1:4" ht="9" customHeight="1">
      <c r="A6219" s="305" t="s">
        <v>20001</v>
      </c>
      <c r="B6219" s="306" t="s">
        <v>11028</v>
      </c>
      <c r="C6219" s="305" t="s">
        <v>36</v>
      </c>
      <c r="D6219" s="307">
        <v>6129.04</v>
      </c>
    </row>
    <row r="6220" spans="1:4" ht="9" customHeight="1">
      <c r="A6220" s="305" t="s">
        <v>20002</v>
      </c>
      <c r="B6220" s="306" t="s">
        <v>11029</v>
      </c>
      <c r="C6220" s="305" t="s">
        <v>36</v>
      </c>
      <c r="D6220" s="307">
        <v>7264.73</v>
      </c>
    </row>
    <row r="6221" spans="1:4" ht="9" customHeight="1">
      <c r="A6221" s="305" t="s">
        <v>20003</v>
      </c>
      <c r="B6221" s="306" t="s">
        <v>11030</v>
      </c>
      <c r="C6221" s="305" t="s">
        <v>36</v>
      </c>
      <c r="D6221" s="307">
        <v>6862.97</v>
      </c>
    </row>
    <row r="6222" spans="1:4" ht="9" customHeight="1">
      <c r="A6222" s="305" t="s">
        <v>20004</v>
      </c>
      <c r="B6222" s="306" t="s">
        <v>11031</v>
      </c>
      <c r="C6222" s="305" t="s">
        <v>36</v>
      </c>
      <c r="D6222" s="307">
        <v>4365.84</v>
      </c>
    </row>
    <row r="6223" spans="1:4" ht="9" customHeight="1">
      <c r="A6223" s="305" t="s">
        <v>20005</v>
      </c>
      <c r="B6223" s="306" t="s">
        <v>11032</v>
      </c>
      <c r="C6223" s="305" t="s">
        <v>36</v>
      </c>
      <c r="D6223" s="307">
        <v>4006.2</v>
      </c>
    </row>
    <row r="6224" spans="1:4" ht="9" customHeight="1">
      <c r="A6224" s="305" t="s">
        <v>20006</v>
      </c>
      <c r="B6224" s="306" t="s">
        <v>11033</v>
      </c>
      <c r="C6224" s="305" t="s">
        <v>36</v>
      </c>
      <c r="D6224" s="307">
        <v>5255.91</v>
      </c>
    </row>
    <row r="6225" spans="1:4" ht="9" customHeight="1">
      <c r="A6225" s="305" t="s">
        <v>20007</v>
      </c>
      <c r="B6225" s="306" t="s">
        <v>11034</v>
      </c>
      <c r="C6225" s="305" t="s">
        <v>36</v>
      </c>
      <c r="D6225" s="307">
        <v>4937.3999999999996</v>
      </c>
    </row>
    <row r="6226" spans="1:4" ht="9" customHeight="1">
      <c r="A6226" s="305" t="s">
        <v>20008</v>
      </c>
      <c r="B6226" s="306" t="s">
        <v>11035</v>
      </c>
      <c r="C6226" s="305" t="s">
        <v>36</v>
      </c>
      <c r="D6226" s="307">
        <v>5875.56</v>
      </c>
    </row>
    <row r="6227" spans="1:4" ht="9" customHeight="1">
      <c r="A6227" s="305" t="s">
        <v>20009</v>
      </c>
      <c r="B6227" s="306" t="s">
        <v>11036</v>
      </c>
      <c r="C6227" s="305" t="s">
        <v>36</v>
      </c>
      <c r="D6227" s="307">
        <v>5473.8</v>
      </c>
    </row>
    <row r="6228" spans="1:4" ht="9" customHeight="1">
      <c r="A6228" s="305" t="s">
        <v>20010</v>
      </c>
      <c r="B6228" s="306" t="s">
        <v>11037</v>
      </c>
      <c r="C6228" s="305" t="s">
        <v>36</v>
      </c>
      <c r="D6228" s="307">
        <v>1436.15</v>
      </c>
    </row>
    <row r="6229" spans="1:4" ht="9" customHeight="1">
      <c r="A6229" s="305" t="s">
        <v>20011</v>
      </c>
      <c r="B6229" s="306" t="s">
        <v>11038</v>
      </c>
      <c r="C6229" s="305" t="s">
        <v>36</v>
      </c>
      <c r="D6229" s="307">
        <v>1288.1400000000001</v>
      </c>
    </row>
    <row r="6230" spans="1:4" ht="9" customHeight="1">
      <c r="A6230" s="305" t="s">
        <v>20012</v>
      </c>
      <c r="B6230" s="306" t="s">
        <v>11039</v>
      </c>
      <c r="C6230" s="305" t="s">
        <v>36</v>
      </c>
      <c r="D6230" s="307">
        <v>1556.47</v>
      </c>
    </row>
    <row r="6231" spans="1:4" ht="9" customHeight="1">
      <c r="A6231" s="305" t="s">
        <v>20013</v>
      </c>
      <c r="B6231" s="306" t="s">
        <v>11040</v>
      </c>
      <c r="C6231" s="305" t="s">
        <v>36</v>
      </c>
      <c r="D6231" s="307">
        <v>1387.32</v>
      </c>
    </row>
    <row r="6232" spans="1:4" ht="9" customHeight="1">
      <c r="A6232" s="305" t="s">
        <v>20014</v>
      </c>
      <c r="B6232" s="306" t="s">
        <v>11041</v>
      </c>
      <c r="C6232" s="305" t="s">
        <v>36</v>
      </c>
      <c r="D6232" s="307">
        <v>2291.5</v>
      </c>
    </row>
    <row r="6233" spans="1:4" ht="9" customHeight="1">
      <c r="A6233" s="305" t="s">
        <v>20015</v>
      </c>
      <c r="B6233" s="306" t="s">
        <v>11042</v>
      </c>
      <c r="C6233" s="305" t="s">
        <v>36</v>
      </c>
      <c r="D6233" s="307">
        <v>2053.96</v>
      </c>
    </row>
    <row r="6234" spans="1:4" ht="9" customHeight="1">
      <c r="A6234" s="305" t="s">
        <v>20016</v>
      </c>
      <c r="B6234" s="306" t="s">
        <v>11043</v>
      </c>
      <c r="C6234" s="305" t="s">
        <v>36</v>
      </c>
      <c r="D6234" s="307">
        <v>1973.37</v>
      </c>
    </row>
    <row r="6235" spans="1:4" ht="9" customHeight="1">
      <c r="A6235" s="305" t="s">
        <v>20017</v>
      </c>
      <c r="B6235" s="306" t="s">
        <v>11044</v>
      </c>
      <c r="C6235" s="305" t="s">
        <v>36</v>
      </c>
      <c r="D6235" s="307">
        <v>1735.83</v>
      </c>
    </row>
    <row r="6236" spans="1:4" ht="9" customHeight="1">
      <c r="A6236" s="305" t="s">
        <v>20018</v>
      </c>
      <c r="B6236" s="306" t="s">
        <v>11045</v>
      </c>
      <c r="C6236" s="305" t="s">
        <v>36</v>
      </c>
      <c r="D6236" s="307">
        <v>1728.78</v>
      </c>
    </row>
    <row r="6237" spans="1:4" ht="9" customHeight="1">
      <c r="A6237" s="305" t="s">
        <v>20019</v>
      </c>
      <c r="B6237" s="306" t="s">
        <v>11046</v>
      </c>
      <c r="C6237" s="305" t="s">
        <v>36</v>
      </c>
      <c r="D6237" s="307">
        <v>1536.9</v>
      </c>
    </row>
    <row r="6238" spans="1:4" ht="9" customHeight="1">
      <c r="A6238" s="305" t="s">
        <v>20020</v>
      </c>
      <c r="B6238" s="306" t="s">
        <v>11047</v>
      </c>
      <c r="C6238" s="305" t="s">
        <v>36</v>
      </c>
      <c r="D6238" s="307">
        <v>2452.86</v>
      </c>
    </row>
    <row r="6239" spans="1:4" ht="9" customHeight="1">
      <c r="A6239" s="305" t="s">
        <v>20021</v>
      </c>
      <c r="B6239" s="306" t="s">
        <v>11048</v>
      </c>
      <c r="C6239" s="305" t="s">
        <v>36</v>
      </c>
      <c r="D6239" s="307">
        <v>2189.7600000000002</v>
      </c>
    </row>
    <row r="6240" spans="1:4" ht="9" customHeight="1">
      <c r="A6240" s="305" t="s">
        <v>20022</v>
      </c>
      <c r="B6240" s="306" t="s">
        <v>11049</v>
      </c>
      <c r="C6240" s="305" t="s">
        <v>36</v>
      </c>
      <c r="D6240" s="307">
        <v>2145.2399999999998</v>
      </c>
    </row>
    <row r="6241" spans="1:4" ht="9" customHeight="1">
      <c r="A6241" s="305" t="s">
        <v>20023</v>
      </c>
      <c r="B6241" s="306" t="s">
        <v>11050</v>
      </c>
      <c r="C6241" s="305" t="s">
        <v>36</v>
      </c>
      <c r="D6241" s="307">
        <v>1882.14</v>
      </c>
    </row>
    <row r="6242" spans="1:4" ht="9" customHeight="1">
      <c r="A6242" s="305" t="s">
        <v>20024</v>
      </c>
      <c r="B6242" s="306" t="s">
        <v>11051</v>
      </c>
      <c r="C6242" s="305" t="s">
        <v>36</v>
      </c>
      <c r="D6242" s="307">
        <v>1890.72</v>
      </c>
    </row>
    <row r="6243" spans="1:4" ht="9" customHeight="1">
      <c r="A6243" s="305" t="s">
        <v>20025</v>
      </c>
      <c r="B6243" s="306" t="s">
        <v>11052</v>
      </c>
      <c r="C6243" s="305" t="s">
        <v>36</v>
      </c>
      <c r="D6243" s="307">
        <v>1676.36</v>
      </c>
    </row>
    <row r="6244" spans="1:4" ht="9" customHeight="1">
      <c r="A6244" s="305" t="s">
        <v>20026</v>
      </c>
      <c r="B6244" s="306" t="s">
        <v>11053</v>
      </c>
      <c r="C6244" s="305" t="s">
        <v>36</v>
      </c>
      <c r="D6244" s="307">
        <v>2547.7199999999998</v>
      </c>
    </row>
    <row r="6245" spans="1:4" ht="9" customHeight="1">
      <c r="A6245" s="305" t="s">
        <v>20027</v>
      </c>
      <c r="B6245" s="306" t="s">
        <v>11054</v>
      </c>
      <c r="C6245" s="305" t="s">
        <v>36</v>
      </c>
      <c r="D6245" s="307">
        <v>2258.0100000000002</v>
      </c>
    </row>
    <row r="6246" spans="1:4" ht="9" customHeight="1">
      <c r="A6246" s="305" t="s">
        <v>20028</v>
      </c>
      <c r="B6246" s="306" t="s">
        <v>11055</v>
      </c>
      <c r="C6246" s="305" t="s">
        <v>36</v>
      </c>
      <c r="D6246" s="307">
        <v>2320.3000000000002</v>
      </c>
    </row>
    <row r="6247" spans="1:4" ht="9" customHeight="1">
      <c r="A6247" s="305" t="s">
        <v>20029</v>
      </c>
      <c r="B6247" s="306" t="s">
        <v>11056</v>
      </c>
      <c r="C6247" s="305" t="s">
        <v>36</v>
      </c>
      <c r="D6247" s="307">
        <v>2030.59</v>
      </c>
    </row>
    <row r="6248" spans="1:4" ht="9" customHeight="1">
      <c r="A6248" s="305" t="s">
        <v>20030</v>
      </c>
      <c r="B6248" s="306" t="s">
        <v>11057</v>
      </c>
      <c r="C6248" s="305" t="s">
        <v>36</v>
      </c>
      <c r="D6248" s="307">
        <v>1926.7</v>
      </c>
    </row>
    <row r="6249" spans="1:4" ht="9" customHeight="1">
      <c r="A6249" s="305" t="s">
        <v>20031</v>
      </c>
      <c r="B6249" s="306" t="s">
        <v>11058</v>
      </c>
      <c r="C6249" s="305" t="s">
        <v>36</v>
      </c>
      <c r="D6249" s="307">
        <v>1735.12</v>
      </c>
    </row>
    <row r="6250" spans="1:4" ht="9" customHeight="1">
      <c r="A6250" s="305" t="s">
        <v>20032</v>
      </c>
      <c r="B6250" s="306" t="s">
        <v>11059</v>
      </c>
      <c r="C6250" s="305" t="s">
        <v>36</v>
      </c>
      <c r="D6250" s="307">
        <v>1856.42</v>
      </c>
    </row>
    <row r="6251" spans="1:4" ht="9" customHeight="1">
      <c r="A6251" s="305" t="s">
        <v>20033</v>
      </c>
      <c r="B6251" s="306" t="s">
        <v>11060</v>
      </c>
      <c r="C6251" s="305" t="s">
        <v>36</v>
      </c>
      <c r="D6251" s="307">
        <v>1664.84</v>
      </c>
    </row>
    <row r="6252" spans="1:4" ht="9" customHeight="1">
      <c r="A6252" s="305" t="s">
        <v>20034</v>
      </c>
      <c r="B6252" s="306" t="s">
        <v>11061</v>
      </c>
      <c r="C6252" s="305" t="s">
        <v>36</v>
      </c>
      <c r="D6252" s="307">
        <v>2226.2600000000002</v>
      </c>
    </row>
    <row r="6253" spans="1:4" ht="9" customHeight="1">
      <c r="A6253" s="305" t="s">
        <v>20035</v>
      </c>
      <c r="B6253" s="306" t="s">
        <v>11062</v>
      </c>
      <c r="C6253" s="305" t="s">
        <v>36</v>
      </c>
      <c r="D6253" s="307">
        <v>1985.83</v>
      </c>
    </row>
    <row r="6254" spans="1:4" ht="9" customHeight="1">
      <c r="A6254" s="305" t="s">
        <v>20036</v>
      </c>
      <c r="B6254" s="306" t="s">
        <v>11063</v>
      </c>
      <c r="C6254" s="305" t="s">
        <v>36</v>
      </c>
      <c r="D6254" s="307">
        <v>2517.15</v>
      </c>
    </row>
    <row r="6255" spans="1:4" ht="9" customHeight="1">
      <c r="A6255" s="305" t="s">
        <v>20037</v>
      </c>
      <c r="B6255" s="306" t="s">
        <v>11064</v>
      </c>
      <c r="C6255" s="305" t="s">
        <v>36</v>
      </c>
      <c r="D6255" s="307">
        <v>2292.5300000000002</v>
      </c>
    </row>
    <row r="6256" spans="1:4" ht="9" customHeight="1">
      <c r="A6256" s="305" t="s">
        <v>20038</v>
      </c>
      <c r="B6256" s="306" t="s">
        <v>11065</v>
      </c>
      <c r="C6256" s="305" t="s">
        <v>36</v>
      </c>
      <c r="D6256" s="307">
        <v>1856.42</v>
      </c>
    </row>
    <row r="6257" spans="1:4" ht="9" customHeight="1">
      <c r="A6257" s="305" t="s">
        <v>20039</v>
      </c>
      <c r="B6257" s="306" t="s">
        <v>11066</v>
      </c>
      <c r="C6257" s="305" t="s">
        <v>36</v>
      </c>
      <c r="D6257" s="307">
        <v>1664.84</v>
      </c>
    </row>
    <row r="6258" spans="1:4" ht="9" customHeight="1">
      <c r="A6258" s="305" t="s">
        <v>20040</v>
      </c>
      <c r="B6258" s="306" t="s">
        <v>11067</v>
      </c>
      <c r="C6258" s="305" t="s">
        <v>36</v>
      </c>
      <c r="D6258" s="307">
        <v>1988.5</v>
      </c>
    </row>
    <row r="6259" spans="1:4" ht="9" customHeight="1">
      <c r="A6259" s="305" t="s">
        <v>20041</v>
      </c>
      <c r="B6259" s="306" t="s">
        <v>11068</v>
      </c>
      <c r="C6259" s="305" t="s">
        <v>36</v>
      </c>
      <c r="D6259" s="307">
        <v>1799.86</v>
      </c>
    </row>
    <row r="6260" spans="1:4" ht="9" customHeight="1">
      <c r="A6260" s="305" t="s">
        <v>20042</v>
      </c>
      <c r="B6260" s="306" t="s">
        <v>11069</v>
      </c>
      <c r="C6260" s="305" t="s">
        <v>36</v>
      </c>
      <c r="D6260" s="307">
        <v>2342.9</v>
      </c>
    </row>
    <row r="6261" spans="1:4" ht="9" customHeight="1">
      <c r="A6261" s="305" t="s">
        <v>20043</v>
      </c>
      <c r="B6261" s="306" t="s">
        <v>11070</v>
      </c>
      <c r="C6261" s="305" t="s">
        <v>36</v>
      </c>
      <c r="D6261" s="307">
        <v>2102.4699999999998</v>
      </c>
    </row>
    <row r="6262" spans="1:4" ht="9" customHeight="1">
      <c r="A6262" s="305" t="s">
        <v>20044</v>
      </c>
      <c r="B6262" s="306" t="s">
        <v>11071</v>
      </c>
      <c r="C6262" s="305" t="s">
        <v>36</v>
      </c>
      <c r="D6262" s="307">
        <v>2734.48</v>
      </c>
    </row>
    <row r="6263" spans="1:4" ht="9" customHeight="1">
      <c r="A6263" s="305" t="s">
        <v>20045</v>
      </c>
      <c r="B6263" s="306" t="s">
        <v>11072</v>
      </c>
      <c r="C6263" s="305" t="s">
        <v>36</v>
      </c>
      <c r="D6263" s="307">
        <v>2490.6999999999998</v>
      </c>
    </row>
    <row r="6264" spans="1:4" ht="9" customHeight="1">
      <c r="A6264" s="305" t="s">
        <v>20046</v>
      </c>
      <c r="B6264" s="306" t="s">
        <v>11073</v>
      </c>
      <c r="C6264" s="305" t="s">
        <v>36</v>
      </c>
      <c r="D6264" s="307">
        <v>2356.88</v>
      </c>
    </row>
    <row r="6265" spans="1:4" ht="9" customHeight="1">
      <c r="A6265" s="305" t="s">
        <v>20047</v>
      </c>
      <c r="B6265" s="306" t="s">
        <v>11074</v>
      </c>
      <c r="C6265" s="305" t="s">
        <v>36</v>
      </c>
      <c r="D6265" s="307">
        <v>2113.1</v>
      </c>
    </row>
    <row r="6266" spans="1:4" ht="9" customHeight="1">
      <c r="A6266" s="305" t="s">
        <v>20048</v>
      </c>
      <c r="B6266" s="306" t="s">
        <v>11075</v>
      </c>
      <c r="C6266" s="305" t="s">
        <v>36</v>
      </c>
      <c r="D6266" s="307">
        <v>3550.22</v>
      </c>
    </row>
    <row r="6267" spans="1:4" ht="9" customHeight="1">
      <c r="A6267" s="305" t="s">
        <v>20049</v>
      </c>
      <c r="B6267" s="306" t="s">
        <v>11076</v>
      </c>
      <c r="C6267" s="305" t="s">
        <v>36</v>
      </c>
      <c r="D6267" s="307">
        <v>3272.13</v>
      </c>
    </row>
    <row r="6268" spans="1:4" ht="9" customHeight="1">
      <c r="A6268" s="305" t="s">
        <v>20050</v>
      </c>
      <c r="B6268" s="306" t="s">
        <v>11077</v>
      </c>
      <c r="C6268" s="305" t="s">
        <v>36</v>
      </c>
      <c r="D6268" s="307">
        <v>4085.89</v>
      </c>
    </row>
    <row r="6269" spans="1:4" ht="9" customHeight="1">
      <c r="A6269" s="305" t="s">
        <v>20051</v>
      </c>
      <c r="B6269" s="306" t="s">
        <v>11078</v>
      </c>
      <c r="C6269" s="305" t="s">
        <v>36</v>
      </c>
      <c r="D6269" s="307">
        <v>3748.64</v>
      </c>
    </row>
    <row r="6270" spans="1:4" ht="9" customHeight="1">
      <c r="A6270" s="305" t="s">
        <v>20052</v>
      </c>
      <c r="B6270" s="306" t="s">
        <v>11079</v>
      </c>
      <c r="C6270" s="305" t="s">
        <v>36</v>
      </c>
      <c r="D6270" s="307">
        <v>2647.56</v>
      </c>
    </row>
    <row r="6271" spans="1:4" ht="9" customHeight="1">
      <c r="A6271" s="305" t="s">
        <v>20053</v>
      </c>
      <c r="B6271" s="306" t="s">
        <v>11080</v>
      </c>
      <c r="C6271" s="305" t="s">
        <v>36</v>
      </c>
      <c r="D6271" s="307">
        <v>2406.21</v>
      </c>
    </row>
    <row r="6272" spans="1:4" ht="9" customHeight="1">
      <c r="A6272" s="305" t="s">
        <v>20054</v>
      </c>
      <c r="B6272" s="306" t="s">
        <v>11081</v>
      </c>
      <c r="C6272" s="305" t="s">
        <v>36</v>
      </c>
      <c r="D6272" s="307">
        <v>3067.02</v>
      </c>
    </row>
    <row r="6273" spans="1:4" ht="9" customHeight="1">
      <c r="A6273" s="305" t="s">
        <v>20055</v>
      </c>
      <c r="B6273" s="306" t="s">
        <v>11082</v>
      </c>
      <c r="C6273" s="305" t="s">
        <v>36</v>
      </c>
      <c r="D6273" s="307">
        <v>2761.59</v>
      </c>
    </row>
    <row r="6274" spans="1:4" ht="9" customHeight="1">
      <c r="A6274" s="305" t="s">
        <v>20056</v>
      </c>
      <c r="B6274" s="306" t="s">
        <v>11083</v>
      </c>
      <c r="C6274" s="305" t="s">
        <v>36</v>
      </c>
      <c r="D6274" s="307">
        <v>3303.44</v>
      </c>
    </row>
    <row r="6275" spans="1:4" ht="9" customHeight="1">
      <c r="A6275" s="305" t="s">
        <v>20057</v>
      </c>
      <c r="B6275" s="306" t="s">
        <v>11084</v>
      </c>
      <c r="C6275" s="305" t="s">
        <v>36</v>
      </c>
      <c r="D6275" s="307">
        <v>3016.89</v>
      </c>
    </row>
    <row r="6276" spans="1:4" ht="9" customHeight="1">
      <c r="A6276" s="305" t="s">
        <v>20058</v>
      </c>
      <c r="B6276" s="306" t="s">
        <v>11085</v>
      </c>
      <c r="C6276" s="305" t="s">
        <v>36</v>
      </c>
      <c r="D6276" s="307">
        <v>3679.8</v>
      </c>
    </row>
    <row r="6277" spans="1:4" ht="9" customHeight="1">
      <c r="A6277" s="305" t="s">
        <v>20059</v>
      </c>
      <c r="B6277" s="306" t="s">
        <v>11086</v>
      </c>
      <c r="C6277" s="305" t="s">
        <v>36</v>
      </c>
      <c r="D6277" s="307">
        <v>3380.85</v>
      </c>
    </row>
    <row r="6278" spans="1:4" ht="18" customHeight="1">
      <c r="A6278" s="305" t="s">
        <v>20060</v>
      </c>
      <c r="B6278" s="306" t="s">
        <v>11087</v>
      </c>
      <c r="C6278" s="305" t="s">
        <v>36</v>
      </c>
      <c r="D6278" s="307">
        <v>3072.84</v>
      </c>
    </row>
    <row r="6279" spans="1:4" ht="9" customHeight="1">
      <c r="A6279" s="305" t="s">
        <v>20061</v>
      </c>
      <c r="B6279" s="306" t="s">
        <v>11088</v>
      </c>
      <c r="C6279" s="305" t="s">
        <v>36</v>
      </c>
      <c r="D6279" s="307">
        <v>2773.89</v>
      </c>
    </row>
    <row r="6280" spans="1:4" ht="18" customHeight="1">
      <c r="A6280" s="305" t="s">
        <v>20062</v>
      </c>
      <c r="B6280" s="306" t="s">
        <v>11089</v>
      </c>
      <c r="C6280" s="305" t="s">
        <v>36</v>
      </c>
      <c r="D6280" s="307">
        <v>5050.84</v>
      </c>
    </row>
    <row r="6281" spans="1:4" ht="9" customHeight="1">
      <c r="A6281" s="305" t="s">
        <v>20063</v>
      </c>
      <c r="B6281" s="306" t="s">
        <v>11090</v>
      </c>
      <c r="C6281" s="305" t="s">
        <v>36</v>
      </c>
      <c r="D6281" s="307">
        <v>4639.78</v>
      </c>
    </row>
    <row r="6282" spans="1:4" ht="18" customHeight="1">
      <c r="A6282" s="305" t="s">
        <v>20064</v>
      </c>
      <c r="B6282" s="306" t="s">
        <v>11091</v>
      </c>
      <c r="C6282" s="305" t="s">
        <v>36</v>
      </c>
      <c r="D6282" s="307">
        <v>5715.38</v>
      </c>
    </row>
    <row r="6283" spans="1:4" ht="9" customHeight="1">
      <c r="A6283" s="305" t="s">
        <v>20065</v>
      </c>
      <c r="B6283" s="306" t="s">
        <v>11092</v>
      </c>
      <c r="C6283" s="305" t="s">
        <v>36</v>
      </c>
      <c r="D6283" s="307">
        <v>5302.99</v>
      </c>
    </row>
    <row r="6284" spans="1:4" ht="18" customHeight="1">
      <c r="A6284" s="305" t="s">
        <v>20066</v>
      </c>
      <c r="B6284" s="306" t="s">
        <v>11093</v>
      </c>
      <c r="C6284" s="305" t="s">
        <v>36</v>
      </c>
      <c r="D6284" s="307">
        <v>3739.72</v>
      </c>
    </row>
    <row r="6285" spans="1:4" ht="9" customHeight="1">
      <c r="A6285" s="305" t="s">
        <v>20067</v>
      </c>
      <c r="B6285" s="306" t="s">
        <v>11094</v>
      </c>
      <c r="C6285" s="305" t="s">
        <v>36</v>
      </c>
      <c r="D6285" s="307">
        <v>3367.66</v>
      </c>
    </row>
    <row r="6286" spans="1:4" ht="18" customHeight="1">
      <c r="A6286" s="305" t="s">
        <v>20068</v>
      </c>
      <c r="B6286" s="306" t="s">
        <v>11095</v>
      </c>
      <c r="C6286" s="305" t="s">
        <v>36</v>
      </c>
      <c r="D6286" s="307">
        <v>4239.3100000000004</v>
      </c>
    </row>
    <row r="6287" spans="1:4" ht="9" customHeight="1">
      <c r="A6287" s="305" t="s">
        <v>20069</v>
      </c>
      <c r="B6287" s="306" t="s">
        <v>11096</v>
      </c>
      <c r="C6287" s="305" t="s">
        <v>36</v>
      </c>
      <c r="D6287" s="307">
        <v>3890.51</v>
      </c>
    </row>
    <row r="6288" spans="1:4" ht="18" customHeight="1">
      <c r="A6288" s="305" t="s">
        <v>20070</v>
      </c>
      <c r="B6288" s="306" t="s">
        <v>11097</v>
      </c>
      <c r="C6288" s="305" t="s">
        <v>36</v>
      </c>
      <c r="D6288" s="307">
        <v>4680.71</v>
      </c>
    </row>
    <row r="6289" spans="1:4" ht="9" customHeight="1">
      <c r="A6289" s="305" t="s">
        <v>20071</v>
      </c>
      <c r="B6289" s="306" t="s">
        <v>11098</v>
      </c>
      <c r="C6289" s="305" t="s">
        <v>36</v>
      </c>
      <c r="D6289" s="307">
        <v>4342.22</v>
      </c>
    </row>
    <row r="6290" spans="1:4" ht="18" customHeight="1">
      <c r="A6290" s="305" t="s">
        <v>20072</v>
      </c>
      <c r="B6290" s="306" t="s">
        <v>11099</v>
      </c>
      <c r="C6290" s="305" t="s">
        <v>36</v>
      </c>
      <c r="D6290" s="307">
        <v>4692.13</v>
      </c>
    </row>
    <row r="6291" spans="1:4" ht="9" customHeight="1">
      <c r="A6291" s="305" t="s">
        <v>20073</v>
      </c>
      <c r="B6291" s="306" t="s">
        <v>11100</v>
      </c>
      <c r="C6291" s="305" t="s">
        <v>36</v>
      </c>
      <c r="D6291" s="307">
        <v>4345.05</v>
      </c>
    </row>
    <row r="6292" spans="1:4" ht="18" customHeight="1">
      <c r="A6292" s="305" t="s">
        <v>20074</v>
      </c>
      <c r="B6292" s="306" t="s">
        <v>11101</v>
      </c>
      <c r="C6292" s="305" t="s">
        <v>36</v>
      </c>
      <c r="D6292" s="307">
        <v>4067.34</v>
      </c>
    </row>
    <row r="6293" spans="1:4" ht="9" customHeight="1">
      <c r="A6293" s="305" t="s">
        <v>20075</v>
      </c>
      <c r="B6293" s="306" t="s">
        <v>11102</v>
      </c>
      <c r="C6293" s="305" t="s">
        <v>36</v>
      </c>
      <c r="D6293" s="307">
        <v>3720.27</v>
      </c>
    </row>
    <row r="6294" spans="1:4" ht="18" customHeight="1">
      <c r="A6294" s="305" t="s">
        <v>20076</v>
      </c>
      <c r="B6294" s="306" t="s">
        <v>11103</v>
      </c>
      <c r="C6294" s="305" t="s">
        <v>36</v>
      </c>
      <c r="D6294" s="307">
        <v>7075.33</v>
      </c>
    </row>
    <row r="6295" spans="1:4" ht="9" customHeight="1">
      <c r="A6295" s="305" t="s">
        <v>20077</v>
      </c>
      <c r="B6295" s="306" t="s">
        <v>11104</v>
      </c>
      <c r="C6295" s="305" t="s">
        <v>36</v>
      </c>
      <c r="D6295" s="307">
        <v>6592.15</v>
      </c>
    </row>
    <row r="6296" spans="1:4" ht="18" customHeight="1">
      <c r="A6296" s="305" t="s">
        <v>20078</v>
      </c>
      <c r="B6296" s="306" t="s">
        <v>11105</v>
      </c>
      <c r="C6296" s="305" t="s">
        <v>36</v>
      </c>
      <c r="D6296" s="307">
        <v>7813.29</v>
      </c>
    </row>
    <row r="6297" spans="1:4" ht="9" customHeight="1">
      <c r="A6297" s="305" t="s">
        <v>20079</v>
      </c>
      <c r="B6297" s="306" t="s">
        <v>11106</v>
      </c>
      <c r="C6297" s="305" t="s">
        <v>36</v>
      </c>
      <c r="D6297" s="307">
        <v>7328.78</v>
      </c>
    </row>
    <row r="6298" spans="1:4" ht="18" customHeight="1">
      <c r="A6298" s="305" t="s">
        <v>20080</v>
      </c>
      <c r="B6298" s="306" t="s">
        <v>11107</v>
      </c>
      <c r="C6298" s="305" t="s">
        <v>36</v>
      </c>
      <c r="D6298" s="307">
        <v>4904.71</v>
      </c>
    </row>
    <row r="6299" spans="1:4" ht="9" customHeight="1">
      <c r="A6299" s="305" t="s">
        <v>20081</v>
      </c>
      <c r="B6299" s="306" t="s">
        <v>11108</v>
      </c>
      <c r="C6299" s="305" t="s">
        <v>36</v>
      </c>
      <c r="D6299" s="307">
        <v>4465</v>
      </c>
    </row>
    <row r="6300" spans="1:4" ht="18" customHeight="1">
      <c r="A6300" s="305" t="s">
        <v>20082</v>
      </c>
      <c r="B6300" s="306" t="s">
        <v>11109</v>
      </c>
      <c r="C6300" s="305" t="s">
        <v>36</v>
      </c>
      <c r="D6300" s="307">
        <v>5794.78</v>
      </c>
    </row>
    <row r="6301" spans="1:4" ht="9" customHeight="1">
      <c r="A6301" s="305" t="s">
        <v>20083</v>
      </c>
      <c r="B6301" s="306" t="s">
        <v>11110</v>
      </c>
      <c r="C6301" s="305" t="s">
        <v>36</v>
      </c>
      <c r="D6301" s="307">
        <v>5396.2</v>
      </c>
    </row>
    <row r="6302" spans="1:4" ht="18" customHeight="1">
      <c r="A6302" s="305" t="s">
        <v>20084</v>
      </c>
      <c r="B6302" s="306" t="s">
        <v>11111</v>
      </c>
      <c r="C6302" s="305" t="s">
        <v>36</v>
      </c>
      <c r="D6302" s="307">
        <v>6420.2</v>
      </c>
    </row>
    <row r="6303" spans="1:4" ht="9" customHeight="1">
      <c r="A6303" s="305" t="s">
        <v>20085</v>
      </c>
      <c r="B6303" s="306" t="s">
        <v>11112</v>
      </c>
      <c r="C6303" s="305" t="s">
        <v>36</v>
      </c>
      <c r="D6303" s="307">
        <v>5936.98</v>
      </c>
    </row>
    <row r="6304" spans="1:4" ht="18" customHeight="1">
      <c r="A6304" s="305" t="s">
        <v>20086</v>
      </c>
      <c r="B6304" s="306" t="s">
        <v>11113</v>
      </c>
      <c r="C6304" s="305" t="s">
        <v>87</v>
      </c>
      <c r="D6304" s="307">
        <v>267490.81</v>
      </c>
    </row>
    <row r="6305" spans="1:4" ht="9" customHeight="1">
      <c r="A6305" s="305" t="s">
        <v>20087</v>
      </c>
      <c r="B6305" s="306" t="s">
        <v>11114</v>
      </c>
      <c r="C6305" s="305" t="s">
        <v>2352</v>
      </c>
      <c r="D6305" s="307">
        <v>1936.4</v>
      </c>
    </row>
    <row r="6306" spans="1:4" ht="18" customHeight="1">
      <c r="A6306" s="305" t="s">
        <v>20088</v>
      </c>
      <c r="B6306" s="306" t="s">
        <v>11115</v>
      </c>
      <c r="C6306" s="305" t="s">
        <v>2352</v>
      </c>
      <c r="D6306" s="307">
        <v>1658.77</v>
      </c>
    </row>
    <row r="6307" spans="1:4" ht="9" customHeight="1">
      <c r="A6307" s="305" t="s">
        <v>20089</v>
      </c>
      <c r="B6307" s="306" t="s">
        <v>11116</v>
      </c>
      <c r="C6307" s="305" t="s">
        <v>9111</v>
      </c>
      <c r="D6307" s="307">
        <v>8061.9</v>
      </c>
    </row>
    <row r="6308" spans="1:4" ht="18" customHeight="1">
      <c r="A6308" s="305" t="s">
        <v>20090</v>
      </c>
      <c r="B6308" s="306" t="s">
        <v>11117</v>
      </c>
      <c r="C6308" s="305" t="s">
        <v>2352</v>
      </c>
      <c r="D6308" s="307">
        <v>12253.85</v>
      </c>
    </row>
    <row r="6309" spans="1:4" ht="9" customHeight="1">
      <c r="A6309" s="305" t="s">
        <v>20091</v>
      </c>
      <c r="B6309" s="306" t="s">
        <v>11118</v>
      </c>
      <c r="C6309" s="305" t="s">
        <v>2352</v>
      </c>
      <c r="D6309" s="307">
        <v>8095.37</v>
      </c>
    </row>
    <row r="6310" spans="1:4" ht="18" customHeight="1">
      <c r="A6310" s="305" t="s">
        <v>20092</v>
      </c>
      <c r="B6310" s="306" t="s">
        <v>11119</v>
      </c>
      <c r="C6310" s="305" t="s">
        <v>2352</v>
      </c>
      <c r="D6310" s="307">
        <v>8824.2900000000009</v>
      </c>
    </row>
    <row r="6311" spans="1:4" ht="9" customHeight="1">
      <c r="A6311" s="305" t="s">
        <v>20093</v>
      </c>
      <c r="B6311" s="306" t="s">
        <v>11120</v>
      </c>
      <c r="C6311" s="305" t="s">
        <v>2352</v>
      </c>
      <c r="D6311" s="307">
        <v>14283.82</v>
      </c>
    </row>
    <row r="6312" spans="1:4" ht="18" customHeight="1">
      <c r="A6312" s="305" t="s">
        <v>20094</v>
      </c>
      <c r="B6312" s="306" t="s">
        <v>11121</v>
      </c>
      <c r="C6312" s="305" t="s">
        <v>2352</v>
      </c>
      <c r="D6312" s="307">
        <v>22801.62</v>
      </c>
    </row>
    <row r="6313" spans="1:4" ht="9" customHeight="1">
      <c r="A6313" s="305" t="s">
        <v>20095</v>
      </c>
      <c r="B6313" s="306" t="s">
        <v>11122</v>
      </c>
      <c r="C6313" s="305" t="s">
        <v>2352</v>
      </c>
      <c r="D6313" s="307">
        <v>28969.39</v>
      </c>
    </row>
    <row r="6314" spans="1:4" ht="18" customHeight="1">
      <c r="A6314" s="305" t="s">
        <v>20096</v>
      </c>
      <c r="B6314" s="306" t="s">
        <v>11123</v>
      </c>
      <c r="C6314" s="305" t="s">
        <v>2352</v>
      </c>
      <c r="D6314" s="307">
        <v>8874.93</v>
      </c>
    </row>
    <row r="6315" spans="1:4" ht="9" customHeight="1">
      <c r="A6315" s="305" t="s">
        <v>20097</v>
      </c>
      <c r="B6315" s="306" t="s">
        <v>11124</v>
      </c>
      <c r="C6315" s="305" t="s">
        <v>2352</v>
      </c>
      <c r="D6315" s="307">
        <v>17118.03</v>
      </c>
    </row>
    <row r="6316" spans="1:4" ht="18" customHeight="1">
      <c r="A6316" s="305" t="s">
        <v>20098</v>
      </c>
      <c r="B6316" s="306" t="s">
        <v>11125</v>
      </c>
      <c r="C6316" s="305" t="s">
        <v>2352</v>
      </c>
      <c r="D6316" s="307">
        <v>20423.689999999999</v>
      </c>
    </row>
    <row r="6317" spans="1:4" ht="9" customHeight="1">
      <c r="A6317" s="305" t="s">
        <v>20099</v>
      </c>
      <c r="B6317" s="306" t="s">
        <v>11126</v>
      </c>
      <c r="C6317" s="305" t="s">
        <v>2352</v>
      </c>
      <c r="D6317" s="307">
        <v>28302.04</v>
      </c>
    </row>
    <row r="6318" spans="1:4" ht="18" customHeight="1">
      <c r="A6318" s="305" t="s">
        <v>20100</v>
      </c>
      <c r="B6318" s="306" t="s">
        <v>11127</v>
      </c>
      <c r="C6318" s="305" t="s">
        <v>2352</v>
      </c>
      <c r="D6318" s="307">
        <v>31113.31</v>
      </c>
    </row>
    <row r="6319" spans="1:4" ht="9" customHeight="1">
      <c r="A6319" s="305" t="s">
        <v>20101</v>
      </c>
      <c r="B6319" s="306" t="s">
        <v>11128</v>
      </c>
      <c r="C6319" s="305" t="s">
        <v>2352</v>
      </c>
      <c r="D6319" s="307">
        <v>39538.17</v>
      </c>
    </row>
    <row r="6320" spans="1:4" ht="18" customHeight="1">
      <c r="A6320" s="305" t="s">
        <v>20102</v>
      </c>
      <c r="B6320" s="306" t="s">
        <v>11129</v>
      </c>
      <c r="C6320" s="305" t="s">
        <v>2352</v>
      </c>
      <c r="D6320" s="307">
        <v>4686.13</v>
      </c>
    </row>
    <row r="6321" spans="1:4" ht="9" customHeight="1">
      <c r="A6321" s="305" t="s">
        <v>20103</v>
      </c>
      <c r="B6321" s="306" t="s">
        <v>11130</v>
      </c>
      <c r="C6321" s="305" t="s">
        <v>2352</v>
      </c>
      <c r="D6321" s="307">
        <v>10063.65</v>
      </c>
    </row>
    <row r="6322" spans="1:4" ht="18" customHeight="1">
      <c r="A6322" s="305" t="s">
        <v>20104</v>
      </c>
      <c r="B6322" s="306" t="s">
        <v>11131</v>
      </c>
      <c r="C6322" s="305" t="s">
        <v>2352</v>
      </c>
      <c r="D6322" s="307">
        <v>19298.45</v>
      </c>
    </row>
    <row r="6323" spans="1:4" ht="9" customHeight="1">
      <c r="A6323" s="305" t="s">
        <v>20105</v>
      </c>
      <c r="B6323" s="306" t="s">
        <v>11132</v>
      </c>
      <c r="C6323" s="305" t="s">
        <v>2352</v>
      </c>
      <c r="D6323" s="307">
        <v>23028.799999999999</v>
      </c>
    </row>
    <row r="6324" spans="1:4" ht="18" customHeight="1">
      <c r="A6324" s="305" t="s">
        <v>20106</v>
      </c>
      <c r="B6324" s="306" t="s">
        <v>11133</v>
      </c>
      <c r="C6324" s="305" t="s">
        <v>2352</v>
      </c>
      <c r="D6324" s="307">
        <v>31888.35</v>
      </c>
    </row>
    <row r="6325" spans="1:4" ht="9" customHeight="1">
      <c r="A6325" s="305" t="s">
        <v>20107</v>
      </c>
      <c r="B6325" s="306" t="s">
        <v>11134</v>
      </c>
      <c r="C6325" s="305" t="s">
        <v>2352</v>
      </c>
      <c r="D6325" s="307">
        <v>35049.339999999997</v>
      </c>
    </row>
    <row r="6326" spans="1:4" ht="18" customHeight="1">
      <c r="A6326" s="305" t="s">
        <v>20108</v>
      </c>
      <c r="B6326" s="306" t="s">
        <v>11135</v>
      </c>
      <c r="C6326" s="305" t="s">
        <v>2352</v>
      </c>
      <c r="D6326" s="307">
        <v>44526.71</v>
      </c>
    </row>
    <row r="6327" spans="1:4" ht="9" customHeight="1">
      <c r="A6327" s="305" t="s">
        <v>20109</v>
      </c>
      <c r="B6327" s="306" t="s">
        <v>11136</v>
      </c>
      <c r="C6327" s="305" t="s">
        <v>2352</v>
      </c>
      <c r="D6327" s="307">
        <v>5295.49</v>
      </c>
    </row>
    <row r="6328" spans="1:4" ht="18" customHeight="1">
      <c r="A6328" s="305" t="s">
        <v>20110</v>
      </c>
      <c r="B6328" s="306" t="s">
        <v>11137</v>
      </c>
      <c r="C6328" s="305" t="s">
        <v>2352</v>
      </c>
      <c r="D6328" s="307">
        <v>654.05999999999995</v>
      </c>
    </row>
    <row r="6329" spans="1:4" ht="9" customHeight="1">
      <c r="A6329" s="305" t="s">
        <v>20111</v>
      </c>
      <c r="B6329" s="306" t="s">
        <v>11138</v>
      </c>
      <c r="C6329" s="305" t="s">
        <v>2352</v>
      </c>
      <c r="D6329" s="307">
        <v>24794.14</v>
      </c>
    </row>
    <row r="6330" spans="1:4" ht="18" customHeight="1">
      <c r="A6330" s="305" t="s">
        <v>20112</v>
      </c>
      <c r="B6330" s="306" t="s">
        <v>11139</v>
      </c>
      <c r="C6330" s="305" t="s">
        <v>2352</v>
      </c>
      <c r="D6330" s="307">
        <v>42631.59</v>
      </c>
    </row>
    <row r="6331" spans="1:4" ht="9" customHeight="1">
      <c r="A6331" s="305" t="s">
        <v>20113</v>
      </c>
      <c r="B6331" s="306" t="s">
        <v>11140</v>
      </c>
      <c r="C6331" s="305" t="s">
        <v>2352</v>
      </c>
      <c r="D6331" s="307">
        <v>60899.48</v>
      </c>
    </row>
    <row r="6332" spans="1:4" ht="18" customHeight="1">
      <c r="A6332" s="305" t="s">
        <v>20114</v>
      </c>
      <c r="B6332" s="306" t="s">
        <v>11141</v>
      </c>
      <c r="C6332" s="305" t="s">
        <v>2352</v>
      </c>
      <c r="D6332" s="307">
        <v>16736.080000000002</v>
      </c>
    </row>
    <row r="6333" spans="1:4" ht="9" customHeight="1">
      <c r="A6333" s="305" t="s">
        <v>20115</v>
      </c>
      <c r="B6333" s="306" t="s">
        <v>11142</v>
      </c>
      <c r="C6333" s="305" t="s">
        <v>2352</v>
      </c>
      <c r="D6333" s="307">
        <v>113965.16</v>
      </c>
    </row>
    <row r="6334" spans="1:4" ht="9" customHeight="1">
      <c r="A6334" s="305" t="s">
        <v>20116</v>
      </c>
      <c r="B6334" s="306" t="s">
        <v>11143</v>
      </c>
      <c r="C6334" s="305" t="s">
        <v>2352</v>
      </c>
      <c r="D6334" s="307">
        <v>157694.98000000001</v>
      </c>
    </row>
    <row r="6335" spans="1:4" ht="9" customHeight="1">
      <c r="A6335" s="305" t="s">
        <v>20117</v>
      </c>
      <c r="B6335" s="306" t="s">
        <v>11144</v>
      </c>
      <c r="C6335" s="305" t="s">
        <v>2352</v>
      </c>
      <c r="D6335" s="307">
        <v>54418.54</v>
      </c>
    </row>
    <row r="6336" spans="1:4" ht="9" customHeight="1">
      <c r="A6336" s="305" t="s">
        <v>20118</v>
      </c>
      <c r="B6336" s="306" t="s">
        <v>11145</v>
      </c>
      <c r="C6336" s="305" t="s">
        <v>2352</v>
      </c>
      <c r="D6336" s="307">
        <v>130646.01</v>
      </c>
    </row>
    <row r="6337" spans="1:4" ht="9" customHeight="1">
      <c r="A6337" s="305" t="s">
        <v>20119</v>
      </c>
      <c r="B6337" s="306" t="s">
        <v>11146</v>
      </c>
      <c r="C6337" s="305" t="s">
        <v>3704</v>
      </c>
      <c r="D6337" s="307">
        <v>328</v>
      </c>
    </row>
    <row r="6338" spans="1:4" ht="9" customHeight="1">
      <c r="A6338" s="305" t="s">
        <v>20120</v>
      </c>
      <c r="B6338" s="306" t="s">
        <v>11147</v>
      </c>
      <c r="C6338" s="305" t="s">
        <v>2352</v>
      </c>
      <c r="D6338" s="307">
        <v>2709.36</v>
      </c>
    </row>
    <row r="6339" spans="1:4" ht="9" customHeight="1">
      <c r="A6339" s="305" t="s">
        <v>20121</v>
      </c>
      <c r="B6339" s="306" t="s">
        <v>11148</v>
      </c>
      <c r="C6339" s="305" t="s">
        <v>9111</v>
      </c>
      <c r="D6339" s="307">
        <v>49.76</v>
      </c>
    </row>
    <row r="6340" spans="1:4" ht="9" customHeight="1">
      <c r="A6340" s="305" t="s">
        <v>20122</v>
      </c>
      <c r="B6340" s="306" t="s">
        <v>11149</v>
      </c>
      <c r="C6340" s="305" t="s">
        <v>2352</v>
      </c>
      <c r="D6340" s="307">
        <v>1036.72</v>
      </c>
    </row>
    <row r="6341" spans="1:4" ht="9" customHeight="1">
      <c r="A6341" s="305" t="s">
        <v>20123</v>
      </c>
      <c r="B6341" s="306" t="s">
        <v>11150</v>
      </c>
      <c r="C6341" s="305" t="s">
        <v>2352</v>
      </c>
      <c r="D6341" s="307">
        <v>188884.87</v>
      </c>
    </row>
    <row r="6342" spans="1:4" ht="9" customHeight="1">
      <c r="A6342" s="305" t="s">
        <v>20124</v>
      </c>
      <c r="B6342" s="306" t="s">
        <v>11151</v>
      </c>
      <c r="C6342" s="305" t="s">
        <v>9111</v>
      </c>
      <c r="D6342" s="307">
        <v>1074.31</v>
      </c>
    </row>
    <row r="6343" spans="1:4" ht="9" customHeight="1">
      <c r="A6343" s="305" t="s">
        <v>20125</v>
      </c>
      <c r="B6343" s="306" t="s">
        <v>11152</v>
      </c>
      <c r="C6343" s="305" t="s">
        <v>3704</v>
      </c>
      <c r="D6343" s="307">
        <v>20.09</v>
      </c>
    </row>
    <row r="6344" spans="1:4" ht="9" customHeight="1">
      <c r="A6344" s="305" t="s">
        <v>20126</v>
      </c>
      <c r="B6344" s="306" t="s">
        <v>11153</v>
      </c>
      <c r="C6344" s="305" t="s">
        <v>3704</v>
      </c>
      <c r="D6344" s="307">
        <v>59.05</v>
      </c>
    </row>
    <row r="6345" spans="1:4" ht="9" customHeight="1">
      <c r="A6345" s="305" t="s">
        <v>20127</v>
      </c>
      <c r="B6345" s="306" t="s">
        <v>11154</v>
      </c>
      <c r="C6345" s="305" t="s">
        <v>3704</v>
      </c>
      <c r="D6345" s="307">
        <v>59.05</v>
      </c>
    </row>
    <row r="6346" spans="1:4" ht="9" customHeight="1">
      <c r="A6346" s="305" t="s">
        <v>20128</v>
      </c>
      <c r="B6346" s="306" t="s">
        <v>11155</v>
      </c>
      <c r="C6346" s="305" t="s">
        <v>3704</v>
      </c>
      <c r="D6346" s="307">
        <v>53.57</v>
      </c>
    </row>
    <row r="6347" spans="1:4" ht="9" customHeight="1">
      <c r="A6347" s="305"/>
      <c r="B6347" s="306"/>
      <c r="C6347" s="305"/>
      <c r="D6347" s="307"/>
    </row>
    <row r="6348" spans="1:4" ht="9" customHeight="1">
      <c r="A6348" s="305"/>
      <c r="B6348" s="306"/>
      <c r="C6348" s="305"/>
      <c r="D6348" s="307"/>
    </row>
    <row r="6349" spans="1:4" ht="9" customHeight="1">
      <c r="A6349" s="305"/>
      <c r="B6349" s="306"/>
      <c r="C6349" s="305"/>
      <c r="D6349" s="307"/>
    </row>
    <row r="6350" spans="1:4" ht="9" customHeight="1">
      <c r="A6350" s="305"/>
      <c r="B6350" s="306"/>
      <c r="C6350" s="305"/>
      <c r="D6350" s="307"/>
    </row>
    <row r="6351" spans="1:4" ht="9" customHeight="1">
      <c r="A6351" s="305"/>
      <c r="B6351" s="306"/>
      <c r="C6351" s="305"/>
      <c r="D6351" s="307"/>
    </row>
    <row r="6352" spans="1:4" ht="9" customHeight="1">
      <c r="A6352" s="305"/>
      <c r="B6352" s="306"/>
      <c r="C6352" s="305"/>
      <c r="D6352" s="307"/>
    </row>
    <row r="6353" spans="1:4" ht="9" customHeight="1">
      <c r="A6353" s="305"/>
      <c r="B6353" s="306"/>
      <c r="C6353" s="305"/>
      <c r="D6353" s="307"/>
    </row>
    <row r="6354" spans="1:4" ht="9" customHeight="1">
      <c r="A6354" s="305"/>
      <c r="B6354" s="306"/>
      <c r="C6354" s="305"/>
      <c r="D6354" s="307"/>
    </row>
    <row r="6355" spans="1:4" ht="9" customHeight="1">
      <c r="A6355" s="305"/>
      <c r="B6355" s="306"/>
      <c r="C6355" s="305"/>
      <c r="D6355" s="307"/>
    </row>
    <row r="6356" spans="1:4" ht="9" customHeight="1">
      <c r="A6356" s="305"/>
      <c r="B6356" s="306"/>
      <c r="C6356" s="305"/>
      <c r="D6356" s="307"/>
    </row>
    <row r="6357" spans="1:4" ht="9" customHeight="1">
      <c r="A6357" s="305"/>
      <c r="B6357" s="306"/>
      <c r="C6357" s="305"/>
      <c r="D6357" s="307"/>
    </row>
    <row r="6358" spans="1:4" ht="18" customHeight="1">
      <c r="A6358" s="305"/>
      <c r="B6358" s="306"/>
      <c r="C6358" s="305"/>
      <c r="D6358" s="307"/>
    </row>
    <row r="6359" spans="1:4" ht="18" customHeight="1">
      <c r="A6359" s="305"/>
      <c r="B6359" s="306"/>
      <c r="C6359" s="305"/>
      <c r="D6359" s="307"/>
    </row>
    <row r="6360" spans="1:4" ht="18" customHeight="1">
      <c r="A6360" s="305"/>
      <c r="B6360" s="306"/>
      <c r="C6360" s="305"/>
      <c r="D6360" s="307"/>
    </row>
    <row r="6361" spans="1:4" ht="18" customHeight="1">
      <c r="A6361" s="305"/>
      <c r="B6361" s="306"/>
      <c r="C6361" s="305"/>
      <c r="D6361" s="307"/>
    </row>
    <row r="6362" spans="1:4" ht="9" customHeight="1">
      <c r="A6362" s="305"/>
      <c r="B6362" s="306"/>
      <c r="C6362" s="305"/>
      <c r="D6362" s="307"/>
    </row>
    <row r="6363" spans="1:4" ht="9" customHeight="1">
      <c r="A6363" s="305"/>
      <c r="B6363" s="306"/>
      <c r="C6363" s="305"/>
      <c r="D6363" s="307"/>
    </row>
    <row r="6364" spans="1:4" ht="9" customHeight="1">
      <c r="A6364" s="305"/>
      <c r="B6364" s="306"/>
      <c r="C6364" s="305"/>
      <c r="D6364" s="307"/>
    </row>
    <row r="6365" spans="1:4" ht="9" customHeight="1">
      <c r="A6365" s="305"/>
      <c r="B6365" s="306"/>
      <c r="C6365" s="305"/>
      <c r="D6365" s="307"/>
    </row>
    <row r="6366" spans="1:4" ht="18" customHeight="1">
      <c r="A6366" s="305"/>
      <c r="B6366" s="306"/>
      <c r="C6366" s="305"/>
      <c r="D6366" s="307"/>
    </row>
    <row r="6367" spans="1:4" ht="9" customHeight="1">
      <c r="A6367" s="305"/>
      <c r="B6367" s="306"/>
      <c r="C6367" s="305"/>
      <c r="D6367" s="307"/>
    </row>
    <row r="6368" spans="1:4" ht="9" customHeight="1">
      <c r="A6368" s="305"/>
      <c r="B6368" s="306"/>
      <c r="C6368" s="305"/>
      <c r="D6368" s="307"/>
    </row>
    <row r="6369" spans="1:4" ht="9" customHeight="1">
      <c r="A6369" s="305"/>
      <c r="B6369" s="306"/>
      <c r="C6369" s="305"/>
      <c r="D6369" s="307"/>
    </row>
    <row r="6370" spans="1:4" ht="9" customHeight="1">
      <c r="A6370" s="305"/>
      <c r="B6370" s="306"/>
      <c r="C6370" s="305"/>
      <c r="D6370" s="307"/>
    </row>
    <row r="6371" spans="1:4" ht="9" customHeight="1">
      <c r="A6371" s="305"/>
      <c r="B6371" s="306"/>
      <c r="C6371" s="305"/>
      <c r="D6371" s="307"/>
    </row>
    <row r="6372" spans="1:4" ht="9" customHeight="1">
      <c r="A6372" s="305"/>
      <c r="B6372" s="306"/>
      <c r="C6372" s="305"/>
      <c r="D6372" s="307"/>
    </row>
    <row r="6373" spans="1:4" ht="9" customHeight="1">
      <c r="A6373" s="305"/>
      <c r="B6373" s="306"/>
      <c r="C6373" s="305"/>
      <c r="D6373" s="307"/>
    </row>
    <row r="6374" spans="1:4" ht="18" customHeight="1">
      <c r="A6374" s="305"/>
      <c r="B6374" s="306"/>
      <c r="C6374" s="305"/>
      <c r="D6374" s="307"/>
    </row>
    <row r="6375" spans="1:4" ht="9" customHeight="1">
      <c r="A6375" s="305"/>
      <c r="B6375" s="306"/>
      <c r="C6375" s="305"/>
      <c r="D6375" s="307"/>
    </row>
    <row r="6376" spans="1:4">
      <c r="A6376" s="305"/>
      <c r="B6376" s="306"/>
      <c r="C6376" s="305"/>
      <c r="D6376" s="307"/>
    </row>
    <row r="6377" spans="1:4">
      <c r="A6377" s="305"/>
      <c r="B6377" s="306"/>
      <c r="C6377" s="305"/>
      <c r="D6377" s="307"/>
    </row>
  </sheetData>
  <mergeCells count="1">
    <mergeCell ref="B1:C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
  <sheetViews>
    <sheetView workbookViewId="0">
      <selection activeCell="D4" sqref="D4"/>
    </sheetView>
  </sheetViews>
  <sheetFormatPr defaultRowHeight="14.25"/>
  <cols>
    <col min="1" max="1" width="10.125" customWidth="1"/>
    <col min="2" max="2" width="66.125" customWidth="1"/>
    <col min="3" max="3" width="10.5" customWidth="1"/>
    <col min="4" max="4" width="15.625" customWidth="1"/>
  </cols>
  <sheetData>
    <row r="1" spans="1:4" ht="15">
      <c r="A1" s="357" t="s">
        <v>4933</v>
      </c>
      <c r="B1" s="579" t="s">
        <v>4934</v>
      </c>
      <c r="C1" s="579"/>
      <c r="D1" s="357" t="s">
        <v>4935</v>
      </c>
    </row>
    <row r="2" spans="1:4">
      <c r="B2" s="358" t="s">
        <v>13744</v>
      </c>
    </row>
    <row r="3" spans="1:4">
      <c r="A3" s="359" t="s">
        <v>3705</v>
      </c>
      <c r="B3" s="359" t="s">
        <v>4936</v>
      </c>
      <c r="C3" s="359" t="s">
        <v>4937</v>
      </c>
      <c r="D3" s="360" t="s">
        <v>4938</v>
      </c>
    </row>
    <row r="4" spans="1:4" ht="21" customHeight="1">
      <c r="A4" s="305" t="s">
        <v>24451</v>
      </c>
      <c r="B4" s="306" t="s">
        <v>24450</v>
      </c>
      <c r="C4" s="305" t="s">
        <v>19</v>
      </c>
      <c r="D4" s="458">
        <v>18.303000000000001</v>
      </c>
    </row>
  </sheetData>
  <mergeCells count="1">
    <mergeCell ref="B1:C1"/>
  </mergeCells>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tabColor theme="0"/>
  </sheetPr>
  <dimension ref="A1:D2253"/>
  <sheetViews>
    <sheetView workbookViewId="0">
      <pane ySplit="2" topLeftCell="A1505" activePane="bottomLeft" state="frozen"/>
      <selection pane="bottomLeft" activeCell="D1508" sqref="D1508"/>
    </sheetView>
  </sheetViews>
  <sheetFormatPr defaultColWidth="0" defaultRowHeight="11.25"/>
  <cols>
    <col min="1" max="1" width="16.375" style="140" customWidth="1"/>
    <col min="2" max="2" width="40.625" style="12" customWidth="1"/>
    <col min="3" max="3" width="5.625" style="140" customWidth="1"/>
    <col min="4" max="4" width="15.625" style="140" customWidth="1"/>
    <col min="5" max="16384" width="9" style="12" hidden="1"/>
  </cols>
  <sheetData>
    <row r="1" spans="1:4">
      <c r="A1" s="137" t="s">
        <v>684</v>
      </c>
      <c r="B1" s="138">
        <v>45231</v>
      </c>
      <c r="C1" s="572" t="s">
        <v>3276</v>
      </c>
      <c r="D1" s="572"/>
    </row>
    <row r="2" spans="1:4">
      <c r="A2" s="139" t="s">
        <v>826</v>
      </c>
      <c r="B2" s="139" t="s">
        <v>673</v>
      </c>
      <c r="C2" s="139" t="s">
        <v>15</v>
      </c>
      <c r="D2" s="139" t="s">
        <v>819</v>
      </c>
    </row>
    <row r="3" spans="1:4" ht="14.25">
      <c r="A3" s="361"/>
      <c r="B3" s="189"/>
      <c r="C3" s="362"/>
      <c r="D3" s="363"/>
    </row>
    <row r="4" spans="1:4" ht="14.25">
      <c r="A4" s="361"/>
      <c r="B4" s="189"/>
      <c r="C4" s="362"/>
      <c r="D4" s="363"/>
    </row>
    <row r="5" spans="1:4" ht="14.25">
      <c r="A5" s="361"/>
      <c r="B5" s="189"/>
      <c r="C5" s="362"/>
      <c r="D5" s="363"/>
    </row>
    <row r="6" spans="1:4" ht="14.25">
      <c r="A6" s="361"/>
      <c r="B6" s="189"/>
      <c r="C6" s="362"/>
      <c r="D6" s="363"/>
    </row>
    <row r="7" spans="1:4" ht="14.25">
      <c r="A7" s="361"/>
      <c r="B7" s="189"/>
      <c r="C7" s="362"/>
      <c r="D7" s="363"/>
    </row>
    <row r="8" spans="1:4" ht="14.25">
      <c r="A8" s="361"/>
      <c r="B8" s="189"/>
      <c r="C8" s="362"/>
      <c r="D8" s="364"/>
    </row>
    <row r="9" spans="1:4" ht="14.25">
      <c r="A9" s="361"/>
      <c r="B9" s="189"/>
      <c r="C9" s="362"/>
      <c r="D9" s="364"/>
    </row>
    <row r="10" spans="1:4" ht="14.25">
      <c r="A10" s="361"/>
      <c r="B10" s="189"/>
      <c r="C10" s="362"/>
      <c r="D10" s="363"/>
    </row>
    <row r="11" spans="1:4" ht="14.25">
      <c r="A11" s="361"/>
      <c r="B11" s="189"/>
      <c r="C11" s="362"/>
      <c r="D11" s="363"/>
    </row>
    <row r="12" spans="1:4" ht="14.25">
      <c r="A12" s="361"/>
      <c r="B12" s="189"/>
      <c r="C12" s="362"/>
      <c r="D12" s="363"/>
    </row>
    <row r="13" spans="1:4" ht="14.25">
      <c r="A13" s="361"/>
      <c r="B13" s="189"/>
      <c r="C13" s="362"/>
      <c r="D13" s="363"/>
    </row>
    <row r="14" spans="1:4" ht="14.25">
      <c r="A14" s="361"/>
      <c r="B14" s="189"/>
      <c r="C14" s="362"/>
      <c r="D14" s="364"/>
    </row>
    <row r="15" spans="1:4" ht="14.25">
      <c r="A15" s="361"/>
      <c r="B15" s="189"/>
      <c r="C15" s="362"/>
      <c r="D15" s="364"/>
    </row>
    <row r="16" spans="1:4" ht="14.25">
      <c r="A16" s="361"/>
      <c r="B16" s="189"/>
      <c r="C16" s="362"/>
      <c r="D16" s="364"/>
    </row>
    <row r="17" spans="1:4" ht="14.25">
      <c r="A17" s="361"/>
      <c r="B17" s="189"/>
      <c r="C17" s="365"/>
      <c r="D17" s="364"/>
    </row>
    <row r="18" spans="1:4" ht="14.25">
      <c r="A18" s="361"/>
      <c r="B18" s="189"/>
      <c r="C18" s="365"/>
      <c r="D18" s="364"/>
    </row>
    <row r="19" spans="1:4" ht="14.25">
      <c r="A19" s="361"/>
      <c r="B19" s="189"/>
      <c r="C19" s="365"/>
      <c r="D19" s="363"/>
    </row>
    <row r="20" spans="1:4" ht="14.25">
      <c r="A20" s="361"/>
      <c r="B20" s="189"/>
      <c r="C20" s="365"/>
      <c r="D20" s="364"/>
    </row>
    <row r="21" spans="1:4" ht="14.25">
      <c r="A21" s="361"/>
      <c r="B21" s="189"/>
      <c r="C21" s="362"/>
      <c r="D21" s="363"/>
    </row>
    <row r="22" spans="1:4" ht="14.25">
      <c r="A22" s="361"/>
      <c r="B22" s="189"/>
      <c r="C22" s="362"/>
      <c r="D22" s="363"/>
    </row>
    <row r="23" spans="1:4" ht="14.25">
      <c r="A23" s="361"/>
      <c r="B23" s="189"/>
      <c r="C23" s="365"/>
      <c r="D23" s="364"/>
    </row>
    <row r="24" spans="1:4" ht="14.25">
      <c r="A24" s="361"/>
      <c r="B24" s="189"/>
      <c r="C24" s="365"/>
      <c r="D24" s="364"/>
    </row>
    <row r="25" spans="1:4" ht="14.25">
      <c r="A25" s="361"/>
      <c r="B25" s="189"/>
      <c r="C25" s="362"/>
      <c r="D25" s="363"/>
    </row>
    <row r="26" spans="1:4" ht="14.25">
      <c r="A26" s="361"/>
      <c r="B26" s="189"/>
      <c r="C26" s="362"/>
      <c r="D26" s="363"/>
    </row>
    <row r="27" spans="1:4" ht="14.25">
      <c r="A27" s="361"/>
      <c r="B27" s="189"/>
      <c r="C27" s="362"/>
      <c r="D27" s="363"/>
    </row>
    <row r="28" spans="1:4" ht="14.25">
      <c r="A28" s="361"/>
      <c r="B28" s="189"/>
      <c r="C28" s="365"/>
      <c r="D28" s="363"/>
    </row>
    <row r="29" spans="1:4" ht="14.25">
      <c r="A29" s="361"/>
      <c r="B29" s="189"/>
      <c r="C29" s="365"/>
      <c r="D29" s="364"/>
    </row>
    <row r="30" spans="1:4" ht="14.25">
      <c r="A30" s="361"/>
      <c r="B30" s="189"/>
      <c r="C30" s="365"/>
      <c r="D30" s="363"/>
    </row>
    <row r="31" spans="1:4" ht="14.25">
      <c r="A31" s="361"/>
      <c r="B31" s="189"/>
      <c r="C31" s="365"/>
      <c r="D31" s="364"/>
    </row>
    <row r="32" spans="1:4" ht="14.25">
      <c r="A32" s="361"/>
      <c r="B32" s="189"/>
      <c r="C32" s="365"/>
      <c r="D32" s="363"/>
    </row>
    <row r="33" spans="1:4" ht="14.25">
      <c r="A33" s="361"/>
      <c r="B33" s="189"/>
      <c r="C33" s="365"/>
      <c r="D33" s="364"/>
    </row>
    <row r="34" spans="1:4" ht="14.25">
      <c r="A34" s="361"/>
      <c r="B34" s="189"/>
      <c r="C34" s="365"/>
      <c r="D34" s="363"/>
    </row>
    <row r="35" spans="1:4" ht="14.25">
      <c r="A35" s="361"/>
      <c r="B35" s="189"/>
      <c r="C35" s="365"/>
      <c r="D35" s="364"/>
    </row>
    <row r="36" spans="1:4" ht="14.25">
      <c r="A36" s="361"/>
      <c r="B36" s="189"/>
      <c r="C36" s="362"/>
      <c r="D36" s="364"/>
    </row>
    <row r="37" spans="1:4" ht="14.25">
      <c r="A37" s="361"/>
      <c r="B37" s="189"/>
      <c r="C37" s="362"/>
      <c r="D37" s="363"/>
    </row>
    <row r="38" spans="1:4" ht="14.25">
      <c r="A38" s="580"/>
      <c r="B38" s="581"/>
      <c r="C38" s="366"/>
      <c r="D38" s="366"/>
    </row>
    <row r="39" spans="1:4" ht="14.25">
      <c r="A39" s="361"/>
      <c r="B39" s="189"/>
      <c r="C39" s="362"/>
      <c r="D39" s="363"/>
    </row>
    <row r="40" spans="1:4" ht="14.25">
      <c r="A40" s="361"/>
      <c r="B40" s="189"/>
      <c r="C40" s="362"/>
      <c r="D40" s="363"/>
    </row>
    <row r="41" spans="1:4" ht="14.25">
      <c r="A41" s="361"/>
      <c r="B41" s="189"/>
      <c r="C41" s="362"/>
      <c r="D41" s="363"/>
    </row>
    <row r="42" spans="1:4" ht="14.25">
      <c r="A42" s="361"/>
      <c r="B42" s="189"/>
      <c r="C42" s="362"/>
      <c r="D42" s="363"/>
    </row>
    <row r="43" spans="1:4" ht="14.25">
      <c r="A43" s="361"/>
      <c r="B43" s="189"/>
      <c r="C43" s="362"/>
      <c r="D43" s="363"/>
    </row>
    <row r="44" spans="1:4" ht="14.25">
      <c r="A44" s="361"/>
      <c r="B44" s="189"/>
      <c r="C44" s="362"/>
      <c r="D44" s="363"/>
    </row>
    <row r="45" spans="1:4" ht="14.25">
      <c r="A45" s="361"/>
      <c r="B45" s="189"/>
      <c r="C45" s="362"/>
      <c r="D45" s="363"/>
    </row>
    <row r="46" spans="1:4" ht="14.25">
      <c r="A46" s="361"/>
      <c r="B46" s="189"/>
      <c r="C46" s="362"/>
      <c r="D46" s="363"/>
    </row>
    <row r="47" spans="1:4" ht="14.25">
      <c r="A47" s="361"/>
      <c r="B47" s="189"/>
      <c r="C47" s="362"/>
      <c r="D47" s="363"/>
    </row>
    <row r="48" spans="1:4" ht="14.25">
      <c r="A48" s="361"/>
      <c r="B48" s="189"/>
      <c r="C48" s="362"/>
      <c r="D48" s="363"/>
    </row>
    <row r="49" spans="1:4" ht="14.25">
      <c r="A49" s="361"/>
      <c r="B49" s="189"/>
      <c r="C49" s="362"/>
      <c r="D49" s="363"/>
    </row>
    <row r="50" spans="1:4" ht="14.25">
      <c r="A50" s="361"/>
      <c r="B50" s="189"/>
      <c r="C50" s="365"/>
      <c r="D50" s="363"/>
    </row>
    <row r="51" spans="1:4" ht="14.25">
      <c r="A51" s="361"/>
      <c r="B51" s="189"/>
      <c r="C51" s="362"/>
      <c r="D51" s="363"/>
    </row>
    <row r="52" spans="1:4" ht="14.25">
      <c r="A52" s="361"/>
      <c r="B52" s="189"/>
      <c r="C52" s="362"/>
      <c r="D52" s="363"/>
    </row>
    <row r="53" spans="1:4" ht="14.25">
      <c r="A53" s="361"/>
      <c r="B53" s="189"/>
      <c r="C53" s="362"/>
      <c r="D53" s="363"/>
    </row>
    <row r="54" spans="1:4" ht="14.25">
      <c r="A54" s="580"/>
      <c r="B54" s="581"/>
      <c r="C54" s="366"/>
      <c r="D54" s="366"/>
    </row>
    <row r="55" spans="1:4" ht="14.25">
      <c r="A55" s="361"/>
      <c r="B55" s="189"/>
      <c r="C55" s="362"/>
      <c r="D55" s="363"/>
    </row>
    <row r="56" spans="1:4" ht="14.25">
      <c r="A56" s="361"/>
      <c r="B56" s="189"/>
      <c r="C56" s="362"/>
      <c r="D56" s="363"/>
    </row>
    <row r="57" spans="1:4" ht="14.25">
      <c r="A57" s="361"/>
      <c r="B57" s="189"/>
      <c r="C57" s="362"/>
      <c r="D57" s="363"/>
    </row>
    <row r="58" spans="1:4" ht="14.25">
      <c r="A58" s="361"/>
      <c r="B58" s="189"/>
      <c r="C58" s="362"/>
      <c r="D58" s="363"/>
    </row>
    <row r="59" spans="1:4" ht="14.25">
      <c r="A59" s="361"/>
      <c r="B59" s="189"/>
      <c r="C59" s="362"/>
      <c r="D59" s="363"/>
    </row>
    <row r="60" spans="1:4" ht="14.25">
      <c r="A60" s="361"/>
      <c r="B60" s="189"/>
      <c r="C60" s="362"/>
      <c r="D60" s="363"/>
    </row>
    <row r="61" spans="1:4" ht="14.25">
      <c r="A61" s="361"/>
      <c r="B61" s="189"/>
      <c r="C61" s="362"/>
      <c r="D61" s="363"/>
    </row>
    <row r="62" spans="1:4" ht="14.25">
      <c r="A62" s="361"/>
      <c r="B62" s="189"/>
      <c r="C62" s="362"/>
      <c r="D62" s="363"/>
    </row>
    <row r="63" spans="1:4" ht="14.25">
      <c r="A63" s="361"/>
      <c r="B63" s="189"/>
      <c r="C63" s="362"/>
      <c r="D63" s="363"/>
    </row>
    <row r="64" spans="1:4" ht="14.25">
      <c r="A64" s="361"/>
      <c r="B64" s="189"/>
      <c r="C64" s="365"/>
      <c r="D64" s="363"/>
    </row>
    <row r="65" spans="1:4" ht="14.25">
      <c r="A65" s="361"/>
      <c r="B65" s="189"/>
      <c r="C65" s="362"/>
      <c r="D65" s="363"/>
    </row>
    <row r="66" spans="1:4" ht="14.25">
      <c r="A66" s="361"/>
      <c r="B66" s="189"/>
      <c r="C66" s="362"/>
      <c r="D66" s="363"/>
    </row>
    <row r="67" spans="1:4" ht="14.25">
      <c r="A67" s="361"/>
      <c r="B67" s="189"/>
      <c r="C67" s="362"/>
      <c r="D67" s="363"/>
    </row>
    <row r="68" spans="1:4" ht="14.25">
      <c r="A68" s="361"/>
      <c r="B68" s="189"/>
      <c r="C68" s="362"/>
      <c r="D68" s="363"/>
    </row>
    <row r="69" spans="1:4" ht="14.25">
      <c r="A69" s="361"/>
      <c r="B69" s="189"/>
      <c r="C69" s="362"/>
      <c r="D69" s="363"/>
    </row>
    <row r="70" spans="1:4" ht="14.25">
      <c r="A70" s="361"/>
      <c r="B70" s="189"/>
      <c r="C70" s="362"/>
      <c r="D70" s="363"/>
    </row>
    <row r="71" spans="1:4" ht="14.25">
      <c r="A71" s="361"/>
      <c r="B71" s="189"/>
      <c r="C71" s="362"/>
      <c r="D71" s="363"/>
    </row>
    <row r="72" spans="1:4" ht="14.25">
      <c r="A72" s="361"/>
      <c r="B72" s="189"/>
      <c r="C72" s="362"/>
      <c r="D72" s="363"/>
    </row>
    <row r="73" spans="1:4" ht="14.25">
      <c r="A73" s="361"/>
      <c r="B73" s="189"/>
      <c r="C73" s="362"/>
      <c r="D73" s="363"/>
    </row>
    <row r="74" spans="1:4" ht="14.25">
      <c r="A74" s="361"/>
      <c r="B74" s="189"/>
      <c r="C74" s="362"/>
      <c r="D74" s="363"/>
    </row>
    <row r="75" spans="1:4" ht="14.25">
      <c r="A75" s="361"/>
      <c r="B75" s="189"/>
      <c r="C75" s="362"/>
      <c r="D75" s="363"/>
    </row>
    <row r="76" spans="1:4" ht="14.25">
      <c r="A76" s="361"/>
      <c r="B76" s="189"/>
      <c r="C76" s="362"/>
      <c r="D76" s="363"/>
    </row>
    <row r="77" spans="1:4" ht="14.25">
      <c r="A77" s="361"/>
      <c r="B77" s="189"/>
      <c r="C77" s="362"/>
      <c r="D77" s="363"/>
    </row>
    <row r="78" spans="1:4" ht="14.25">
      <c r="A78" s="361"/>
      <c r="B78" s="189"/>
      <c r="C78" s="362"/>
      <c r="D78" s="363"/>
    </row>
    <row r="79" spans="1:4" ht="14.25">
      <c r="A79" s="361"/>
      <c r="B79" s="189"/>
      <c r="C79" s="362"/>
      <c r="D79" s="363"/>
    </row>
    <row r="80" spans="1:4" ht="14.25">
      <c r="A80" s="361"/>
      <c r="B80" s="189"/>
      <c r="C80" s="362"/>
      <c r="D80" s="363"/>
    </row>
    <row r="81" spans="1:4" ht="14.25">
      <c r="A81" s="361"/>
      <c r="B81" s="189"/>
      <c r="C81" s="362"/>
      <c r="D81" s="363"/>
    </row>
    <row r="82" spans="1:4" ht="14.25">
      <c r="A82" s="361"/>
      <c r="B82" s="189"/>
      <c r="C82" s="362"/>
      <c r="D82" s="363"/>
    </row>
    <row r="83" spans="1:4" ht="14.25">
      <c r="A83" s="361"/>
      <c r="B83" s="189"/>
      <c r="C83" s="362"/>
      <c r="D83" s="363"/>
    </row>
    <row r="84" spans="1:4" ht="14.25">
      <c r="A84" s="361"/>
      <c r="B84" s="189"/>
      <c r="C84" s="362"/>
      <c r="D84" s="363"/>
    </row>
    <row r="85" spans="1:4" ht="14.25">
      <c r="A85" s="361"/>
      <c r="B85" s="189"/>
      <c r="C85" s="362"/>
      <c r="D85" s="363"/>
    </row>
    <row r="86" spans="1:4" ht="14.25">
      <c r="A86" s="361"/>
      <c r="B86" s="189"/>
      <c r="C86" s="362"/>
      <c r="D86" s="363"/>
    </row>
    <row r="87" spans="1:4" ht="14.25">
      <c r="A87" s="361"/>
      <c r="B87" s="189"/>
      <c r="C87" s="362"/>
      <c r="D87" s="363"/>
    </row>
    <row r="88" spans="1:4" ht="14.25">
      <c r="A88" s="361"/>
      <c r="B88" s="189"/>
      <c r="C88" s="362"/>
      <c r="D88" s="363"/>
    </row>
    <row r="89" spans="1:4" ht="14.25">
      <c r="A89" s="361"/>
      <c r="B89" s="189"/>
      <c r="C89" s="362"/>
      <c r="D89" s="363"/>
    </row>
    <row r="90" spans="1:4" ht="14.25">
      <c r="A90" s="361"/>
      <c r="B90" s="189"/>
      <c r="C90" s="362"/>
      <c r="D90" s="363"/>
    </row>
    <row r="91" spans="1:4" ht="14.25">
      <c r="A91" s="361"/>
      <c r="B91" s="189"/>
      <c r="C91" s="362"/>
      <c r="D91" s="363"/>
    </row>
    <row r="92" spans="1:4" ht="14.25">
      <c r="A92" s="361"/>
      <c r="B92" s="189"/>
      <c r="C92" s="362"/>
      <c r="D92" s="363"/>
    </row>
    <row r="93" spans="1:4" ht="14.25">
      <c r="A93" s="361"/>
      <c r="B93" s="189"/>
      <c r="C93" s="362"/>
      <c r="D93" s="363"/>
    </row>
    <row r="94" spans="1:4" ht="14.25">
      <c r="A94" s="361"/>
      <c r="B94" s="189"/>
      <c r="C94" s="362"/>
      <c r="D94" s="363"/>
    </row>
    <row r="95" spans="1:4" ht="14.25">
      <c r="A95" s="361"/>
      <c r="B95" s="189"/>
      <c r="C95" s="365"/>
      <c r="D95" s="363"/>
    </row>
    <row r="96" spans="1:4" ht="14.25">
      <c r="A96" s="361"/>
      <c r="B96" s="189"/>
      <c r="C96" s="362"/>
      <c r="D96" s="363"/>
    </row>
    <row r="97" spans="1:4" ht="14.25">
      <c r="A97" s="361"/>
      <c r="B97" s="189"/>
      <c r="C97" s="365"/>
      <c r="D97" s="363"/>
    </row>
    <row r="98" spans="1:4" ht="14.25">
      <c r="A98" s="361"/>
      <c r="B98" s="189"/>
      <c r="C98" s="365"/>
      <c r="D98" s="363"/>
    </row>
    <row r="99" spans="1:4" ht="14.25">
      <c r="A99" s="361"/>
      <c r="B99" s="189"/>
      <c r="C99" s="365"/>
      <c r="D99" s="363"/>
    </row>
    <row r="100" spans="1:4" ht="14.25">
      <c r="A100" s="361"/>
      <c r="B100" s="189"/>
      <c r="C100" s="365"/>
      <c r="D100" s="363"/>
    </row>
    <row r="101" spans="1:4" ht="14.25">
      <c r="A101" s="361"/>
      <c r="B101" s="189"/>
      <c r="C101" s="365"/>
      <c r="D101" s="363"/>
    </row>
    <row r="102" spans="1:4" ht="14.25">
      <c r="A102" s="361"/>
      <c r="B102" s="189"/>
      <c r="C102" s="362"/>
      <c r="D102" s="363"/>
    </row>
    <row r="103" spans="1:4" ht="14.25">
      <c r="A103" s="361"/>
      <c r="B103" s="189"/>
      <c r="C103" s="362"/>
      <c r="D103" s="363"/>
    </row>
    <row r="104" spans="1:4" ht="14.25">
      <c r="A104" s="361"/>
      <c r="B104" s="189"/>
      <c r="C104" s="362"/>
      <c r="D104" s="363"/>
    </row>
    <row r="105" spans="1:4" ht="14.25">
      <c r="A105" s="361"/>
      <c r="B105" s="189"/>
      <c r="C105" s="362"/>
      <c r="D105" s="363"/>
    </row>
    <row r="106" spans="1:4" ht="14.25">
      <c r="A106" s="361"/>
      <c r="B106" s="189"/>
      <c r="C106" s="362"/>
      <c r="D106" s="363"/>
    </row>
    <row r="107" spans="1:4" ht="14.25">
      <c r="A107" s="361"/>
      <c r="B107" s="189"/>
      <c r="C107" s="362"/>
      <c r="D107" s="363"/>
    </row>
    <row r="108" spans="1:4" ht="14.25">
      <c r="A108" s="361"/>
      <c r="B108" s="189"/>
      <c r="C108" s="362"/>
      <c r="D108" s="363"/>
    </row>
    <row r="109" spans="1:4" ht="14.25">
      <c r="A109" s="361"/>
      <c r="B109" s="189"/>
      <c r="C109" s="362"/>
      <c r="D109" s="363"/>
    </row>
    <row r="110" spans="1:4" ht="14.25">
      <c r="A110" s="361"/>
      <c r="B110" s="189"/>
      <c r="C110" s="362"/>
      <c r="D110" s="363"/>
    </row>
    <row r="111" spans="1:4" ht="14.25">
      <c r="A111" s="361"/>
      <c r="B111" s="189"/>
      <c r="C111" s="362"/>
      <c r="D111" s="363"/>
    </row>
    <row r="112" spans="1:4" ht="14.25">
      <c r="A112" s="361"/>
      <c r="B112" s="189"/>
      <c r="C112" s="362"/>
      <c r="D112" s="363"/>
    </row>
    <row r="113" spans="1:4" ht="14.25">
      <c r="A113" s="361"/>
      <c r="B113" s="189"/>
      <c r="C113" s="362"/>
      <c r="D113" s="363"/>
    </row>
    <row r="114" spans="1:4" ht="14.25">
      <c r="A114" s="361"/>
      <c r="B114" s="189"/>
      <c r="C114" s="362"/>
      <c r="D114" s="363"/>
    </row>
    <row r="115" spans="1:4" ht="14.25">
      <c r="A115" s="361"/>
      <c r="B115" s="189"/>
      <c r="C115" s="362"/>
      <c r="D115" s="363"/>
    </row>
    <row r="116" spans="1:4" ht="14.25">
      <c r="A116" s="361"/>
      <c r="B116" s="189"/>
      <c r="C116" s="362"/>
      <c r="D116" s="363"/>
    </row>
    <row r="117" spans="1:4" ht="14.25">
      <c r="A117" s="361"/>
      <c r="B117" s="189"/>
      <c r="C117" s="362"/>
      <c r="D117" s="363"/>
    </row>
    <row r="118" spans="1:4" ht="14.25">
      <c r="A118" s="361"/>
      <c r="B118" s="189"/>
      <c r="C118" s="362"/>
      <c r="D118" s="363"/>
    </row>
    <row r="119" spans="1:4" ht="14.25">
      <c r="A119" s="361"/>
      <c r="B119" s="189"/>
      <c r="C119" s="362"/>
      <c r="D119" s="363"/>
    </row>
    <row r="120" spans="1:4" ht="14.25">
      <c r="A120" s="361"/>
      <c r="B120" s="189"/>
      <c r="C120" s="362"/>
      <c r="D120" s="363"/>
    </row>
    <row r="121" spans="1:4" ht="14.25">
      <c r="A121" s="361"/>
      <c r="B121" s="189"/>
      <c r="C121" s="362"/>
      <c r="D121" s="363"/>
    </row>
    <row r="122" spans="1:4" ht="14.25">
      <c r="A122" s="361"/>
      <c r="B122" s="189"/>
      <c r="C122" s="362"/>
      <c r="D122" s="363"/>
    </row>
    <row r="123" spans="1:4" ht="14.25">
      <c r="A123" s="361"/>
      <c r="B123" s="189"/>
      <c r="C123" s="362"/>
      <c r="D123" s="363"/>
    </row>
    <row r="124" spans="1:4" ht="14.25">
      <c r="A124" s="361"/>
      <c r="B124" s="189"/>
      <c r="C124" s="362"/>
      <c r="D124" s="363"/>
    </row>
    <row r="125" spans="1:4" ht="14.25">
      <c r="A125" s="361"/>
      <c r="B125" s="189"/>
      <c r="C125" s="362"/>
      <c r="D125" s="363"/>
    </row>
    <row r="126" spans="1:4" ht="14.25">
      <c r="A126" s="361"/>
      <c r="B126" s="189"/>
      <c r="C126" s="362"/>
      <c r="D126" s="363"/>
    </row>
    <row r="127" spans="1:4" ht="14.25">
      <c r="A127" s="361"/>
      <c r="B127" s="189"/>
      <c r="C127" s="362"/>
      <c r="D127" s="363"/>
    </row>
    <row r="128" spans="1:4" ht="14.25">
      <c r="A128" s="361"/>
      <c r="B128" s="189"/>
      <c r="C128" s="362"/>
      <c r="D128" s="363"/>
    </row>
    <row r="129" spans="1:4" ht="14.25">
      <c r="A129" s="361"/>
      <c r="B129" s="189"/>
      <c r="C129" s="362"/>
      <c r="D129" s="363"/>
    </row>
    <row r="130" spans="1:4" ht="14.25">
      <c r="A130" s="361"/>
      <c r="B130" s="189"/>
      <c r="C130" s="362"/>
      <c r="D130" s="363"/>
    </row>
    <row r="131" spans="1:4" ht="14.25">
      <c r="A131" s="361"/>
      <c r="B131" s="189"/>
      <c r="C131" s="362"/>
      <c r="D131" s="363"/>
    </row>
    <row r="132" spans="1:4" ht="14.25">
      <c r="A132" s="361"/>
      <c r="B132" s="189"/>
      <c r="C132" s="362"/>
      <c r="D132" s="363"/>
    </row>
    <row r="133" spans="1:4" ht="14.25">
      <c r="A133" s="361"/>
      <c r="B133" s="189"/>
      <c r="C133" s="362"/>
      <c r="D133" s="363"/>
    </row>
    <row r="134" spans="1:4" ht="14.25">
      <c r="A134" s="361"/>
      <c r="B134" s="189"/>
      <c r="C134" s="362"/>
      <c r="D134" s="363"/>
    </row>
    <row r="135" spans="1:4" ht="14.25">
      <c r="A135" s="361"/>
      <c r="B135" s="189"/>
      <c r="C135" s="362"/>
      <c r="D135" s="363"/>
    </row>
    <row r="136" spans="1:4" ht="14.25">
      <c r="A136" s="361"/>
      <c r="B136" s="189"/>
      <c r="C136" s="362"/>
      <c r="D136" s="363"/>
    </row>
    <row r="137" spans="1:4" ht="14.25">
      <c r="A137" s="361"/>
      <c r="B137" s="189"/>
      <c r="C137" s="362"/>
      <c r="D137" s="363"/>
    </row>
    <row r="138" spans="1:4" ht="14.25">
      <c r="A138" s="361"/>
      <c r="B138" s="189"/>
      <c r="C138" s="362"/>
      <c r="D138" s="363"/>
    </row>
    <row r="139" spans="1:4" ht="14.25">
      <c r="A139" s="361"/>
      <c r="B139" s="189"/>
      <c r="C139" s="362"/>
      <c r="D139" s="363"/>
    </row>
    <row r="140" spans="1:4" ht="14.25">
      <c r="A140" s="361"/>
      <c r="B140" s="189"/>
      <c r="C140" s="362"/>
      <c r="D140" s="363"/>
    </row>
    <row r="141" spans="1:4" ht="14.25">
      <c r="A141" s="361"/>
      <c r="B141" s="189"/>
      <c r="C141" s="362"/>
      <c r="D141" s="363"/>
    </row>
    <row r="142" spans="1:4" ht="14.25">
      <c r="A142" s="361"/>
      <c r="B142" s="189"/>
      <c r="C142" s="362"/>
      <c r="D142" s="363"/>
    </row>
    <row r="143" spans="1:4" ht="14.25">
      <c r="A143" s="361"/>
      <c r="B143" s="189"/>
      <c r="C143" s="362"/>
      <c r="D143" s="363"/>
    </row>
    <row r="144" spans="1:4" ht="14.25">
      <c r="A144" s="361"/>
      <c r="B144" s="189"/>
      <c r="C144" s="362"/>
      <c r="D144" s="363"/>
    </row>
    <row r="145" spans="1:4" ht="14.25">
      <c r="A145" s="361"/>
      <c r="B145" s="189"/>
      <c r="C145" s="362"/>
      <c r="D145" s="363"/>
    </row>
    <row r="146" spans="1:4" ht="14.25">
      <c r="A146" s="361"/>
      <c r="B146" s="189"/>
      <c r="C146" s="362"/>
      <c r="D146" s="363"/>
    </row>
    <row r="147" spans="1:4" ht="14.25">
      <c r="A147" s="361"/>
      <c r="B147" s="189"/>
      <c r="C147" s="362"/>
      <c r="D147" s="363"/>
    </row>
    <row r="148" spans="1:4" ht="14.25">
      <c r="A148" s="580"/>
      <c r="B148" s="581"/>
      <c r="C148" s="366"/>
      <c r="D148" s="366"/>
    </row>
    <row r="149" spans="1:4" ht="14.25">
      <c r="A149" s="361"/>
      <c r="B149" s="189"/>
      <c r="C149" s="362"/>
      <c r="D149" s="363"/>
    </row>
    <row r="150" spans="1:4" ht="14.25">
      <c r="A150" s="361"/>
      <c r="B150" s="189"/>
      <c r="C150" s="362"/>
      <c r="D150" s="363"/>
    </row>
    <row r="151" spans="1:4" ht="14.25">
      <c r="A151" s="361"/>
      <c r="B151" s="189"/>
      <c r="C151" s="362"/>
      <c r="D151" s="363"/>
    </row>
    <row r="152" spans="1:4" ht="14.25">
      <c r="A152" s="361"/>
      <c r="B152" s="189"/>
      <c r="C152" s="362"/>
      <c r="D152" s="363"/>
    </row>
    <row r="153" spans="1:4" ht="14.25">
      <c r="A153" s="361"/>
      <c r="B153" s="189"/>
      <c r="C153" s="362"/>
      <c r="D153" s="363"/>
    </row>
    <row r="154" spans="1:4" ht="14.25">
      <c r="A154" s="361"/>
      <c r="B154" s="189"/>
      <c r="C154" s="362"/>
      <c r="D154" s="363"/>
    </row>
    <row r="155" spans="1:4" ht="14.25">
      <c r="A155" s="361"/>
      <c r="B155" s="189"/>
      <c r="C155" s="362"/>
      <c r="D155" s="363"/>
    </row>
    <row r="156" spans="1:4" ht="14.25">
      <c r="A156" s="361"/>
      <c r="B156" s="189"/>
      <c r="C156" s="362"/>
      <c r="D156" s="363"/>
    </row>
    <row r="157" spans="1:4" ht="14.25">
      <c r="A157" s="361"/>
      <c r="B157" s="189"/>
      <c r="C157" s="362"/>
      <c r="D157" s="363"/>
    </row>
    <row r="158" spans="1:4" ht="14.25">
      <c r="A158" s="361"/>
      <c r="B158" s="189"/>
      <c r="C158" s="362"/>
      <c r="D158" s="363"/>
    </row>
    <row r="159" spans="1:4" ht="14.25">
      <c r="A159" s="361"/>
      <c r="B159" s="189"/>
      <c r="C159" s="362"/>
      <c r="D159" s="364"/>
    </row>
    <row r="160" spans="1:4" ht="14.25">
      <c r="A160" s="361"/>
      <c r="B160" s="189"/>
      <c r="C160" s="362"/>
      <c r="D160" s="363"/>
    </row>
    <row r="161" spans="1:4" ht="14.25">
      <c r="A161" s="361"/>
      <c r="B161" s="189"/>
      <c r="C161" s="362"/>
      <c r="D161" s="364"/>
    </row>
    <row r="162" spans="1:4" ht="14.25">
      <c r="A162" s="361"/>
      <c r="B162" s="189"/>
      <c r="C162" s="362"/>
      <c r="D162" s="363"/>
    </row>
    <row r="163" spans="1:4" ht="14.25">
      <c r="A163" s="361"/>
      <c r="B163" s="189"/>
      <c r="C163" s="362"/>
      <c r="D163" s="363"/>
    </row>
    <row r="164" spans="1:4" ht="14.25">
      <c r="A164" s="361"/>
      <c r="B164" s="189"/>
      <c r="C164" s="362"/>
      <c r="D164" s="363"/>
    </row>
    <row r="165" spans="1:4" ht="14.25">
      <c r="A165" s="361"/>
      <c r="B165" s="189"/>
      <c r="C165" s="362"/>
      <c r="D165" s="363"/>
    </row>
    <row r="166" spans="1:4" ht="14.25">
      <c r="A166" s="361"/>
      <c r="B166" s="189"/>
      <c r="C166" s="362"/>
      <c r="D166" s="363"/>
    </row>
    <row r="167" spans="1:4" ht="14.25">
      <c r="A167" s="361"/>
      <c r="B167" s="189"/>
      <c r="C167" s="362"/>
      <c r="D167" s="363"/>
    </row>
    <row r="168" spans="1:4" ht="14.25">
      <c r="A168" s="361"/>
      <c r="B168" s="189"/>
      <c r="C168" s="362"/>
      <c r="D168" s="363"/>
    </row>
    <row r="169" spans="1:4" ht="14.25">
      <c r="A169" s="361"/>
      <c r="B169" s="189"/>
      <c r="C169" s="362"/>
      <c r="D169" s="363"/>
    </row>
    <row r="170" spans="1:4" ht="14.25">
      <c r="A170" s="361"/>
      <c r="B170" s="189"/>
      <c r="C170" s="362"/>
      <c r="D170" s="363"/>
    </row>
    <row r="171" spans="1:4" ht="14.25">
      <c r="A171" s="361"/>
      <c r="B171" s="189"/>
      <c r="C171" s="362"/>
      <c r="D171" s="363"/>
    </row>
    <row r="172" spans="1:4" ht="14.25">
      <c r="A172" s="361"/>
      <c r="B172" s="189"/>
      <c r="C172" s="362"/>
      <c r="D172" s="363"/>
    </row>
    <row r="173" spans="1:4" ht="14.25">
      <c r="A173" s="361"/>
      <c r="B173" s="189"/>
      <c r="C173" s="362"/>
      <c r="D173" s="363"/>
    </row>
    <row r="174" spans="1:4" ht="14.25">
      <c r="A174" s="361"/>
      <c r="B174" s="189"/>
      <c r="C174" s="362"/>
      <c r="D174" s="363"/>
    </row>
    <row r="175" spans="1:4" ht="14.25">
      <c r="A175" s="361"/>
      <c r="B175" s="189"/>
      <c r="C175" s="362"/>
      <c r="D175" s="363"/>
    </row>
    <row r="176" spans="1:4" ht="14.25">
      <c r="A176" s="361"/>
      <c r="B176" s="189"/>
      <c r="C176" s="362"/>
      <c r="D176" s="363"/>
    </row>
    <row r="177" spans="1:4" ht="14.25">
      <c r="A177" s="361"/>
      <c r="B177" s="189"/>
      <c r="C177" s="362"/>
      <c r="D177" s="363"/>
    </row>
    <row r="178" spans="1:4" ht="14.25">
      <c r="A178" s="361"/>
      <c r="B178" s="189"/>
      <c r="C178" s="362"/>
      <c r="D178" s="363"/>
    </row>
    <row r="179" spans="1:4" ht="14.25">
      <c r="A179" s="361"/>
      <c r="B179" s="189"/>
      <c r="C179" s="362"/>
      <c r="D179" s="363"/>
    </row>
    <row r="180" spans="1:4" ht="14.25">
      <c r="A180" s="361"/>
      <c r="B180" s="189"/>
      <c r="C180" s="362"/>
      <c r="D180" s="363"/>
    </row>
    <row r="181" spans="1:4" ht="14.25">
      <c r="A181" s="361"/>
      <c r="B181" s="189"/>
      <c r="C181" s="362"/>
      <c r="D181" s="363"/>
    </row>
    <row r="182" spans="1:4" ht="14.25">
      <c r="A182" s="361"/>
      <c r="B182" s="189"/>
      <c r="C182" s="362"/>
      <c r="D182" s="363"/>
    </row>
    <row r="183" spans="1:4" ht="14.25">
      <c r="A183" s="361"/>
      <c r="B183" s="189"/>
      <c r="C183" s="362"/>
      <c r="D183" s="363"/>
    </row>
    <row r="184" spans="1:4" ht="14.25">
      <c r="A184" s="361"/>
      <c r="B184" s="189"/>
      <c r="C184" s="362"/>
      <c r="D184" s="363"/>
    </row>
    <row r="185" spans="1:4" ht="14.25">
      <c r="A185" s="361"/>
      <c r="B185" s="189"/>
      <c r="C185" s="362"/>
      <c r="D185" s="363"/>
    </row>
    <row r="186" spans="1:4" ht="14.25">
      <c r="A186" s="361"/>
      <c r="B186" s="189"/>
      <c r="C186" s="362"/>
      <c r="D186" s="363"/>
    </row>
    <row r="187" spans="1:4" ht="14.25">
      <c r="A187" s="361"/>
      <c r="B187" s="189"/>
      <c r="C187" s="362"/>
      <c r="D187" s="363"/>
    </row>
    <row r="188" spans="1:4" ht="14.25">
      <c r="A188" s="361"/>
      <c r="B188" s="189"/>
      <c r="C188" s="362"/>
      <c r="D188" s="363"/>
    </row>
    <row r="189" spans="1:4" ht="14.25">
      <c r="A189" s="361"/>
      <c r="B189" s="189"/>
      <c r="C189" s="362"/>
      <c r="D189" s="363"/>
    </row>
    <row r="190" spans="1:4" ht="14.25">
      <c r="A190" s="361"/>
      <c r="B190" s="189"/>
      <c r="C190" s="362"/>
      <c r="D190" s="363"/>
    </row>
    <row r="191" spans="1:4" ht="14.25">
      <c r="A191" s="361"/>
      <c r="B191" s="189"/>
      <c r="C191" s="362"/>
      <c r="D191" s="363"/>
    </row>
    <row r="192" spans="1:4" ht="14.25">
      <c r="A192" s="361"/>
      <c r="B192" s="189"/>
      <c r="C192" s="362"/>
      <c r="D192" s="363"/>
    </row>
    <row r="193" spans="1:4" ht="14.25">
      <c r="A193" s="580"/>
      <c r="B193" s="581"/>
      <c r="C193" s="366"/>
      <c r="D193" s="366"/>
    </row>
    <row r="194" spans="1:4" ht="14.25">
      <c r="A194" s="361"/>
      <c r="B194" s="189"/>
      <c r="C194" s="362"/>
      <c r="D194" s="363"/>
    </row>
    <row r="195" spans="1:4" ht="14.25">
      <c r="A195" s="361"/>
      <c r="B195" s="189"/>
      <c r="C195" s="362"/>
      <c r="D195" s="363"/>
    </row>
    <row r="196" spans="1:4" ht="14.25">
      <c r="A196" s="361"/>
      <c r="B196" s="189"/>
      <c r="C196" s="362"/>
      <c r="D196" s="363"/>
    </row>
    <row r="197" spans="1:4" ht="14.25">
      <c r="A197" s="361"/>
      <c r="B197" s="189"/>
      <c r="C197" s="362"/>
      <c r="D197" s="363"/>
    </row>
    <row r="198" spans="1:4" ht="14.25">
      <c r="A198" s="361"/>
      <c r="B198" s="189"/>
      <c r="C198" s="362"/>
      <c r="D198" s="363"/>
    </row>
    <row r="199" spans="1:4" ht="14.25">
      <c r="A199" s="361"/>
      <c r="B199" s="189"/>
      <c r="C199" s="362"/>
      <c r="D199" s="363"/>
    </row>
    <row r="200" spans="1:4" ht="14.25">
      <c r="A200" s="361"/>
      <c r="B200" s="189"/>
      <c r="C200" s="362"/>
      <c r="D200" s="363"/>
    </row>
    <row r="201" spans="1:4" ht="14.25">
      <c r="A201" s="361"/>
      <c r="B201" s="189"/>
      <c r="C201" s="362"/>
      <c r="D201" s="363"/>
    </row>
    <row r="202" spans="1:4" ht="14.25">
      <c r="A202" s="361"/>
      <c r="B202" s="189"/>
      <c r="C202" s="362"/>
      <c r="D202" s="363"/>
    </row>
    <row r="203" spans="1:4" ht="14.25">
      <c r="A203" s="361"/>
      <c r="B203" s="189"/>
      <c r="C203" s="362"/>
      <c r="D203" s="363"/>
    </row>
    <row r="204" spans="1:4" ht="14.25">
      <c r="A204" s="361"/>
      <c r="B204" s="189"/>
      <c r="C204" s="362"/>
      <c r="D204" s="363"/>
    </row>
    <row r="205" spans="1:4" ht="14.25">
      <c r="A205" s="361"/>
      <c r="B205" s="189"/>
      <c r="C205" s="362"/>
      <c r="D205" s="363"/>
    </row>
    <row r="206" spans="1:4" ht="14.25">
      <c r="A206" s="361"/>
      <c r="B206" s="189"/>
      <c r="C206" s="362"/>
      <c r="D206" s="363"/>
    </row>
    <row r="207" spans="1:4" ht="14.25">
      <c r="A207" s="361"/>
      <c r="B207" s="189"/>
      <c r="C207" s="362"/>
      <c r="D207" s="363"/>
    </row>
    <row r="208" spans="1:4" ht="14.25">
      <c r="A208" s="361"/>
      <c r="B208" s="189"/>
      <c r="C208" s="362"/>
      <c r="D208" s="363"/>
    </row>
    <row r="209" spans="1:4" ht="14.25">
      <c r="A209" s="580"/>
      <c r="B209" s="581"/>
      <c r="C209" s="366"/>
      <c r="D209" s="366"/>
    </row>
    <row r="210" spans="1:4" ht="14.25">
      <c r="A210" s="361"/>
      <c r="B210" s="189"/>
      <c r="C210" s="365"/>
      <c r="D210" s="363"/>
    </row>
    <row r="211" spans="1:4" ht="14.25">
      <c r="A211" s="361"/>
      <c r="B211" s="189"/>
      <c r="C211" s="365"/>
      <c r="D211" s="363"/>
    </row>
    <row r="212" spans="1:4" ht="14.25">
      <c r="A212" s="361"/>
      <c r="B212" s="189"/>
      <c r="C212" s="362"/>
      <c r="D212" s="364"/>
    </row>
    <row r="213" spans="1:4" ht="14.25">
      <c r="A213" s="361"/>
      <c r="B213" s="189"/>
      <c r="C213" s="362"/>
      <c r="D213" s="363"/>
    </row>
    <row r="214" spans="1:4" ht="14.25">
      <c r="A214" s="580"/>
      <c r="B214" s="581"/>
      <c r="C214" s="366"/>
      <c r="D214" s="366"/>
    </row>
    <row r="215" spans="1:4" ht="14.25">
      <c r="A215" s="361"/>
      <c r="B215" s="189"/>
      <c r="C215" s="362"/>
      <c r="D215" s="363"/>
    </row>
    <row r="216" spans="1:4" ht="14.25">
      <c r="A216" s="361"/>
      <c r="B216" s="189"/>
      <c r="C216" s="362"/>
      <c r="D216" s="363"/>
    </row>
    <row r="217" spans="1:4" ht="14.25">
      <c r="A217" s="361"/>
      <c r="B217" s="189"/>
      <c r="C217" s="362"/>
      <c r="D217" s="363"/>
    </row>
    <row r="218" spans="1:4" ht="14.25">
      <c r="A218" s="361"/>
      <c r="B218" s="189"/>
      <c r="C218" s="362"/>
      <c r="D218" s="363"/>
    </row>
    <row r="219" spans="1:4" ht="14.25">
      <c r="A219" s="361"/>
      <c r="B219" s="189"/>
      <c r="C219" s="362"/>
      <c r="D219" s="363"/>
    </row>
    <row r="220" spans="1:4" ht="14.25">
      <c r="A220" s="361"/>
      <c r="B220" s="189"/>
      <c r="C220" s="362"/>
      <c r="D220" s="363"/>
    </row>
    <row r="221" spans="1:4" ht="14.25">
      <c r="A221" s="361"/>
      <c r="B221" s="189"/>
      <c r="C221" s="362"/>
      <c r="D221" s="363"/>
    </row>
    <row r="222" spans="1:4" ht="14.25">
      <c r="A222" s="361"/>
      <c r="B222" s="189"/>
      <c r="C222" s="362"/>
      <c r="D222" s="363"/>
    </row>
    <row r="223" spans="1:4" ht="14.25">
      <c r="A223" s="361"/>
      <c r="B223" s="189"/>
      <c r="C223" s="362"/>
      <c r="D223" s="363"/>
    </row>
    <row r="224" spans="1:4" ht="14.25">
      <c r="A224" s="361"/>
      <c r="B224" s="189"/>
      <c r="C224" s="362"/>
      <c r="D224" s="363"/>
    </row>
    <row r="225" spans="1:4" ht="14.25">
      <c r="A225" s="361"/>
      <c r="B225" s="189"/>
      <c r="C225" s="362"/>
      <c r="D225" s="363"/>
    </row>
    <row r="226" spans="1:4" ht="14.25">
      <c r="A226" s="361"/>
      <c r="B226" s="189"/>
      <c r="C226" s="362"/>
      <c r="D226" s="363"/>
    </row>
    <row r="227" spans="1:4" ht="14.25">
      <c r="A227" s="361"/>
      <c r="B227" s="189"/>
      <c r="C227" s="362"/>
      <c r="D227" s="363"/>
    </row>
    <row r="228" spans="1:4" ht="14.25">
      <c r="A228" s="361"/>
      <c r="B228" s="189"/>
      <c r="C228" s="362"/>
      <c r="D228" s="363"/>
    </row>
    <row r="229" spans="1:4" ht="14.25">
      <c r="A229" s="361"/>
      <c r="B229" s="189"/>
      <c r="C229" s="362"/>
      <c r="D229" s="363"/>
    </row>
    <row r="230" spans="1:4" ht="14.25">
      <c r="A230" s="361"/>
      <c r="B230" s="189"/>
      <c r="C230" s="362"/>
      <c r="D230" s="363"/>
    </row>
    <row r="231" spans="1:4" ht="14.25">
      <c r="A231" s="361"/>
      <c r="B231" s="189"/>
      <c r="C231" s="362"/>
      <c r="D231" s="363"/>
    </row>
    <row r="232" spans="1:4" ht="14.25">
      <c r="A232" s="361"/>
      <c r="B232" s="189"/>
      <c r="C232" s="362"/>
      <c r="D232" s="363"/>
    </row>
    <row r="233" spans="1:4" ht="14.25">
      <c r="A233" s="361"/>
      <c r="B233" s="189"/>
      <c r="C233" s="362"/>
      <c r="D233" s="363"/>
    </row>
    <row r="234" spans="1:4" ht="14.25">
      <c r="A234" s="361"/>
      <c r="B234" s="189"/>
      <c r="C234" s="362"/>
      <c r="D234" s="363"/>
    </row>
    <row r="235" spans="1:4" ht="14.25">
      <c r="A235" s="361"/>
      <c r="B235" s="189"/>
      <c r="C235" s="362"/>
      <c r="D235" s="363"/>
    </row>
    <row r="236" spans="1:4" ht="14.25">
      <c r="A236" s="361"/>
      <c r="B236" s="189"/>
      <c r="C236" s="362"/>
      <c r="D236" s="363"/>
    </row>
    <row r="237" spans="1:4" ht="14.25">
      <c r="A237" s="361"/>
      <c r="B237" s="189"/>
      <c r="C237" s="362"/>
      <c r="D237" s="363"/>
    </row>
    <row r="238" spans="1:4" ht="14.25">
      <c r="A238" s="361"/>
      <c r="B238" s="189"/>
      <c r="C238" s="362"/>
      <c r="D238" s="363"/>
    </row>
    <row r="239" spans="1:4" ht="14.25">
      <c r="A239" s="361"/>
      <c r="B239" s="189"/>
      <c r="C239" s="362"/>
      <c r="D239" s="363"/>
    </row>
    <row r="240" spans="1:4" ht="14.25">
      <c r="A240" s="361"/>
      <c r="B240" s="189"/>
      <c r="C240" s="362"/>
      <c r="D240" s="363"/>
    </row>
    <row r="241" spans="1:4" ht="14.25">
      <c r="A241" s="361"/>
      <c r="B241" s="189"/>
      <c r="C241" s="362"/>
      <c r="D241" s="363"/>
    </row>
    <row r="242" spans="1:4" ht="14.25">
      <c r="A242" s="361"/>
      <c r="B242" s="189"/>
      <c r="C242" s="362"/>
      <c r="D242" s="363"/>
    </row>
    <row r="243" spans="1:4" ht="14.25">
      <c r="A243" s="361"/>
      <c r="B243" s="189"/>
      <c r="C243" s="362"/>
      <c r="D243" s="363"/>
    </row>
    <row r="244" spans="1:4" ht="14.25">
      <c r="A244" s="361"/>
      <c r="B244" s="189"/>
      <c r="C244" s="362"/>
      <c r="D244" s="363"/>
    </row>
    <row r="245" spans="1:4" ht="14.25">
      <c r="A245" s="361"/>
      <c r="B245" s="189"/>
      <c r="C245" s="362"/>
      <c r="D245" s="363"/>
    </row>
    <row r="246" spans="1:4" ht="14.25">
      <c r="A246" s="361"/>
      <c r="B246" s="189"/>
      <c r="C246" s="362"/>
      <c r="D246" s="363"/>
    </row>
    <row r="247" spans="1:4" ht="14.25">
      <c r="A247" s="361"/>
      <c r="B247" s="189"/>
      <c r="C247" s="362"/>
      <c r="D247" s="363"/>
    </row>
    <row r="248" spans="1:4" ht="14.25">
      <c r="A248" s="361"/>
      <c r="B248" s="189"/>
      <c r="C248" s="362"/>
      <c r="D248" s="363"/>
    </row>
    <row r="249" spans="1:4" ht="14.25">
      <c r="A249" s="361"/>
      <c r="B249" s="189"/>
      <c r="C249" s="362"/>
      <c r="D249" s="363"/>
    </row>
    <row r="250" spans="1:4" ht="14.25">
      <c r="A250" s="361"/>
      <c r="B250" s="189"/>
      <c r="C250" s="362"/>
      <c r="D250" s="363"/>
    </row>
    <row r="251" spans="1:4" ht="14.25">
      <c r="A251" s="361"/>
      <c r="B251" s="189"/>
      <c r="C251" s="362"/>
      <c r="D251" s="363"/>
    </row>
    <row r="252" spans="1:4" ht="14.25">
      <c r="A252" s="361"/>
      <c r="B252" s="189"/>
      <c r="C252" s="362"/>
      <c r="D252" s="363"/>
    </row>
    <row r="253" spans="1:4" ht="14.25">
      <c r="A253" s="361"/>
      <c r="B253" s="189"/>
      <c r="C253" s="362"/>
      <c r="D253" s="363"/>
    </row>
    <row r="254" spans="1:4" ht="14.25">
      <c r="A254" s="361"/>
      <c r="B254" s="189"/>
      <c r="C254" s="362"/>
      <c r="D254" s="363"/>
    </row>
    <row r="255" spans="1:4" ht="14.25">
      <c r="A255" s="361"/>
      <c r="B255" s="189"/>
      <c r="C255" s="362"/>
      <c r="D255" s="363"/>
    </row>
    <row r="256" spans="1:4" ht="14.25">
      <c r="A256" s="361"/>
      <c r="B256" s="189"/>
      <c r="C256" s="362"/>
      <c r="D256" s="363"/>
    </row>
    <row r="257" spans="1:4" ht="14.25">
      <c r="A257" s="361"/>
      <c r="B257" s="189"/>
      <c r="C257" s="362"/>
      <c r="D257" s="363"/>
    </row>
    <row r="258" spans="1:4" ht="14.25">
      <c r="A258" s="361"/>
      <c r="B258" s="189"/>
      <c r="C258" s="362"/>
      <c r="D258" s="363"/>
    </row>
    <row r="259" spans="1:4" ht="14.25">
      <c r="A259" s="361"/>
      <c r="B259" s="189"/>
      <c r="C259" s="362"/>
      <c r="D259" s="363"/>
    </row>
    <row r="260" spans="1:4" ht="14.25">
      <c r="A260" s="361"/>
      <c r="B260" s="189"/>
      <c r="C260" s="362"/>
      <c r="D260" s="363"/>
    </row>
    <row r="261" spans="1:4" ht="14.25">
      <c r="A261" s="361"/>
      <c r="B261" s="189"/>
      <c r="C261" s="362"/>
      <c r="D261" s="363"/>
    </row>
    <row r="262" spans="1:4" ht="14.25">
      <c r="A262" s="361"/>
      <c r="B262" s="189"/>
      <c r="C262" s="362"/>
      <c r="D262" s="363"/>
    </row>
    <row r="263" spans="1:4" ht="14.25">
      <c r="A263" s="361"/>
      <c r="B263" s="189"/>
      <c r="C263" s="362"/>
      <c r="D263" s="363"/>
    </row>
    <row r="264" spans="1:4" ht="14.25">
      <c r="A264" s="361"/>
      <c r="B264" s="189"/>
      <c r="C264" s="362"/>
      <c r="D264" s="363"/>
    </row>
    <row r="265" spans="1:4" ht="14.25">
      <c r="A265" s="361"/>
      <c r="B265" s="189"/>
      <c r="C265" s="362"/>
      <c r="D265" s="363"/>
    </row>
    <row r="266" spans="1:4" ht="14.25">
      <c r="A266" s="361"/>
      <c r="B266" s="189"/>
      <c r="C266" s="362"/>
      <c r="D266" s="363"/>
    </row>
    <row r="267" spans="1:4" ht="14.25">
      <c r="A267" s="361"/>
      <c r="B267" s="189"/>
      <c r="C267" s="362"/>
      <c r="D267" s="363"/>
    </row>
    <row r="268" spans="1:4" ht="14.25">
      <c r="A268" s="361"/>
      <c r="B268" s="189"/>
      <c r="C268" s="362"/>
      <c r="D268" s="363"/>
    </row>
    <row r="269" spans="1:4" ht="14.25">
      <c r="A269" s="580"/>
      <c r="B269" s="581"/>
      <c r="C269" s="366"/>
      <c r="D269" s="366"/>
    </row>
    <row r="270" spans="1:4" ht="14.25">
      <c r="A270" s="361"/>
      <c r="B270" s="189"/>
      <c r="C270" s="362"/>
      <c r="D270" s="364"/>
    </row>
    <row r="271" spans="1:4" ht="14.25">
      <c r="A271" s="361"/>
      <c r="B271" s="189"/>
      <c r="C271" s="362"/>
      <c r="D271" s="364"/>
    </row>
    <row r="272" spans="1:4" ht="14.25">
      <c r="A272" s="361"/>
      <c r="B272" s="189"/>
      <c r="C272" s="362"/>
      <c r="D272" s="364"/>
    </row>
    <row r="273" spans="1:4" ht="14.25">
      <c r="A273" s="361"/>
      <c r="B273" s="189"/>
      <c r="C273" s="362"/>
      <c r="D273" s="364"/>
    </row>
    <row r="274" spans="1:4" ht="14.25">
      <c r="A274" s="361"/>
      <c r="B274" s="189"/>
      <c r="C274" s="362"/>
      <c r="D274" s="364"/>
    </row>
    <row r="275" spans="1:4" ht="14.25">
      <c r="A275" s="361"/>
      <c r="B275" s="189"/>
      <c r="C275" s="362"/>
      <c r="D275" s="364"/>
    </row>
    <row r="276" spans="1:4" ht="14.25">
      <c r="A276" s="361"/>
      <c r="B276" s="189"/>
      <c r="C276" s="362"/>
      <c r="D276" s="364"/>
    </row>
    <row r="277" spans="1:4" ht="14.25">
      <c r="A277" s="361"/>
      <c r="B277" s="189"/>
      <c r="C277" s="362"/>
      <c r="D277" s="364"/>
    </row>
    <row r="278" spans="1:4" ht="14.25">
      <c r="A278" s="361"/>
      <c r="B278" s="189"/>
      <c r="C278" s="362"/>
      <c r="D278" s="364"/>
    </row>
    <row r="279" spans="1:4" ht="14.25">
      <c r="A279" s="361"/>
      <c r="B279" s="189"/>
      <c r="C279" s="362"/>
      <c r="D279" s="364"/>
    </row>
    <row r="280" spans="1:4" ht="14.25">
      <c r="A280" s="361"/>
      <c r="B280" s="189"/>
      <c r="C280" s="362"/>
      <c r="D280" s="364"/>
    </row>
    <row r="281" spans="1:4" ht="14.25">
      <c r="A281" s="361"/>
      <c r="B281" s="189"/>
      <c r="C281" s="362"/>
      <c r="D281" s="364"/>
    </row>
    <row r="282" spans="1:4" ht="14.25">
      <c r="A282" s="361"/>
      <c r="B282" s="189"/>
      <c r="C282" s="362"/>
      <c r="D282" s="364"/>
    </row>
    <row r="283" spans="1:4" ht="14.25">
      <c r="A283" s="361"/>
      <c r="B283" s="189"/>
      <c r="C283" s="362"/>
      <c r="D283" s="364"/>
    </row>
    <row r="284" spans="1:4" ht="14.25">
      <c r="A284" s="361"/>
      <c r="B284" s="189"/>
      <c r="C284" s="362"/>
      <c r="D284" s="364"/>
    </row>
    <row r="285" spans="1:4" ht="14.25">
      <c r="A285" s="361"/>
      <c r="B285" s="189"/>
      <c r="C285" s="362"/>
      <c r="D285" s="364"/>
    </row>
    <row r="286" spans="1:4" ht="14.25">
      <c r="A286" s="361"/>
      <c r="B286" s="189"/>
      <c r="C286" s="362"/>
      <c r="D286" s="364"/>
    </row>
    <row r="287" spans="1:4" ht="14.25">
      <c r="A287" s="361"/>
      <c r="B287" s="189"/>
      <c r="C287" s="362"/>
      <c r="D287" s="364"/>
    </row>
    <row r="288" spans="1:4" ht="14.25">
      <c r="A288" s="361"/>
      <c r="B288" s="189"/>
      <c r="C288" s="362"/>
      <c r="D288" s="364"/>
    </row>
    <row r="289" spans="1:4" ht="14.25">
      <c r="A289" s="361"/>
      <c r="B289" s="189"/>
      <c r="C289" s="362"/>
      <c r="D289" s="364"/>
    </row>
    <row r="290" spans="1:4" ht="14.25">
      <c r="A290" s="361"/>
      <c r="B290" s="189"/>
      <c r="C290" s="362"/>
      <c r="D290" s="364"/>
    </row>
    <row r="291" spans="1:4" ht="14.25">
      <c r="A291" s="361"/>
      <c r="B291" s="189"/>
      <c r="C291" s="362"/>
      <c r="D291" s="364"/>
    </row>
    <row r="292" spans="1:4" ht="14.25">
      <c r="A292" s="361"/>
      <c r="B292" s="189"/>
      <c r="C292" s="362"/>
      <c r="D292" s="364"/>
    </row>
    <row r="293" spans="1:4" ht="14.25">
      <c r="A293" s="361"/>
      <c r="B293" s="189"/>
      <c r="C293" s="362"/>
      <c r="D293" s="364"/>
    </row>
    <row r="294" spans="1:4" ht="14.25">
      <c r="A294" s="361"/>
      <c r="B294" s="189"/>
      <c r="C294" s="362"/>
      <c r="D294" s="364"/>
    </row>
    <row r="295" spans="1:4" ht="14.25">
      <c r="A295" s="361"/>
      <c r="B295" s="189"/>
      <c r="C295" s="362"/>
      <c r="D295" s="364"/>
    </row>
    <row r="296" spans="1:4" ht="14.25">
      <c r="A296" s="580"/>
      <c r="B296" s="581"/>
      <c r="C296" s="366"/>
      <c r="D296" s="366"/>
    </row>
    <row r="297" spans="1:4" ht="14.25">
      <c r="A297" s="361"/>
      <c r="B297" s="189"/>
      <c r="C297" s="362"/>
      <c r="D297" s="363"/>
    </row>
    <row r="298" spans="1:4" ht="14.25">
      <c r="A298" s="361"/>
      <c r="B298" s="189"/>
      <c r="C298" s="362"/>
      <c r="D298" s="363"/>
    </row>
    <row r="299" spans="1:4" ht="14.25">
      <c r="A299" s="361"/>
      <c r="B299" s="189"/>
      <c r="C299" s="362"/>
      <c r="D299" s="363"/>
    </row>
    <row r="300" spans="1:4" ht="14.25">
      <c r="A300" s="361"/>
      <c r="B300" s="189"/>
      <c r="C300" s="362"/>
      <c r="D300" s="363"/>
    </row>
    <row r="301" spans="1:4" ht="14.25">
      <c r="A301" s="361"/>
      <c r="B301" s="189"/>
      <c r="C301" s="362"/>
      <c r="D301" s="363"/>
    </row>
    <row r="302" spans="1:4" ht="14.25">
      <c r="A302" s="361"/>
      <c r="B302" s="189"/>
      <c r="C302" s="362"/>
      <c r="D302" s="363"/>
    </row>
    <row r="303" spans="1:4" ht="14.25">
      <c r="A303" s="361"/>
      <c r="B303" s="189"/>
      <c r="C303" s="362"/>
      <c r="D303" s="363"/>
    </row>
    <row r="304" spans="1:4" ht="14.25">
      <c r="A304" s="361"/>
      <c r="B304" s="189"/>
      <c r="C304" s="362"/>
      <c r="D304" s="363"/>
    </row>
    <row r="305" spans="1:4" ht="14.25">
      <c r="A305" s="361"/>
      <c r="B305" s="189"/>
      <c r="C305" s="362"/>
      <c r="D305" s="363"/>
    </row>
    <row r="306" spans="1:4" ht="14.25">
      <c r="A306" s="361"/>
      <c r="B306" s="189"/>
      <c r="C306" s="362"/>
      <c r="D306" s="363"/>
    </row>
    <row r="307" spans="1:4" ht="14.25">
      <c r="A307" s="361"/>
      <c r="B307" s="189"/>
      <c r="C307" s="362"/>
      <c r="D307" s="363"/>
    </row>
    <row r="308" spans="1:4" ht="14.25">
      <c r="A308" s="361"/>
      <c r="B308" s="189"/>
      <c r="C308" s="362"/>
      <c r="D308" s="363"/>
    </row>
    <row r="309" spans="1:4" ht="14.25">
      <c r="A309" s="361"/>
      <c r="B309" s="189"/>
      <c r="C309" s="362"/>
      <c r="D309" s="363"/>
    </row>
    <row r="310" spans="1:4" ht="14.25">
      <c r="A310" s="361"/>
      <c r="B310" s="189"/>
      <c r="C310" s="362"/>
      <c r="D310" s="363"/>
    </row>
    <row r="311" spans="1:4" ht="14.25">
      <c r="A311" s="361"/>
      <c r="B311" s="189"/>
      <c r="C311" s="362"/>
      <c r="D311" s="363"/>
    </row>
    <row r="312" spans="1:4" ht="14.25">
      <c r="A312" s="361"/>
      <c r="B312" s="189"/>
      <c r="C312" s="362"/>
      <c r="D312" s="363"/>
    </row>
    <row r="313" spans="1:4" ht="14.25">
      <c r="A313" s="361"/>
      <c r="B313" s="189"/>
      <c r="C313" s="362"/>
      <c r="D313" s="363"/>
    </row>
    <row r="314" spans="1:4" ht="14.25">
      <c r="A314" s="361"/>
      <c r="B314" s="189"/>
      <c r="C314" s="362"/>
      <c r="D314" s="363"/>
    </row>
    <row r="315" spans="1:4" ht="14.25">
      <c r="A315" s="361"/>
      <c r="B315" s="189"/>
      <c r="C315" s="362"/>
      <c r="D315" s="363"/>
    </row>
    <row r="316" spans="1:4" ht="14.25">
      <c r="A316" s="361"/>
      <c r="B316" s="189"/>
      <c r="C316" s="362"/>
      <c r="D316" s="363"/>
    </row>
    <row r="317" spans="1:4" ht="14.25">
      <c r="A317" s="361"/>
      <c r="B317" s="189"/>
      <c r="C317" s="362"/>
      <c r="D317" s="363"/>
    </row>
    <row r="318" spans="1:4" ht="14.25">
      <c r="A318" s="361"/>
      <c r="B318" s="189"/>
      <c r="C318" s="362"/>
      <c r="D318" s="363"/>
    </row>
    <row r="319" spans="1:4" ht="14.25">
      <c r="A319" s="361"/>
      <c r="B319" s="189"/>
      <c r="C319" s="362"/>
      <c r="D319" s="363"/>
    </row>
    <row r="320" spans="1:4" ht="14.25">
      <c r="A320" s="361"/>
      <c r="B320" s="189"/>
      <c r="C320" s="362"/>
      <c r="D320" s="363"/>
    </row>
    <row r="321" spans="1:4" ht="14.25">
      <c r="A321" s="361"/>
      <c r="B321" s="189"/>
      <c r="C321" s="362"/>
      <c r="D321" s="363"/>
    </row>
    <row r="322" spans="1:4" ht="14.25">
      <c r="A322" s="361"/>
      <c r="B322" s="189"/>
      <c r="C322" s="362"/>
      <c r="D322" s="363"/>
    </row>
    <row r="323" spans="1:4" ht="14.25">
      <c r="A323" s="361"/>
      <c r="B323" s="189"/>
      <c r="C323" s="362"/>
      <c r="D323" s="363"/>
    </row>
    <row r="324" spans="1:4" ht="14.25">
      <c r="A324" s="361"/>
      <c r="B324" s="189"/>
      <c r="C324" s="362"/>
      <c r="D324" s="363"/>
    </row>
    <row r="325" spans="1:4" ht="14.25">
      <c r="A325" s="580"/>
      <c r="B325" s="581"/>
      <c r="C325" s="366"/>
      <c r="D325" s="366"/>
    </row>
    <row r="326" spans="1:4" ht="14.25">
      <c r="A326" s="361"/>
      <c r="B326" s="189"/>
      <c r="C326" s="362"/>
      <c r="D326" s="363"/>
    </row>
    <row r="327" spans="1:4" ht="14.25">
      <c r="A327" s="361"/>
      <c r="B327" s="189"/>
      <c r="C327" s="362"/>
      <c r="D327" s="363"/>
    </row>
    <row r="328" spans="1:4" ht="14.25">
      <c r="A328" s="361"/>
      <c r="B328" s="189"/>
      <c r="C328" s="362"/>
      <c r="D328" s="363"/>
    </row>
    <row r="329" spans="1:4" ht="14.25">
      <c r="A329" s="361"/>
      <c r="B329" s="189"/>
      <c r="C329" s="362"/>
      <c r="D329" s="363"/>
    </row>
    <row r="330" spans="1:4" ht="14.25">
      <c r="A330" s="361"/>
      <c r="B330" s="189"/>
      <c r="C330" s="362"/>
      <c r="D330" s="363"/>
    </row>
    <row r="331" spans="1:4" ht="14.25">
      <c r="A331" s="361"/>
      <c r="B331" s="189"/>
      <c r="C331" s="362"/>
      <c r="D331" s="363"/>
    </row>
    <row r="332" spans="1:4" ht="14.25">
      <c r="A332" s="361"/>
      <c r="B332" s="189"/>
      <c r="C332" s="362"/>
      <c r="D332" s="363"/>
    </row>
    <row r="333" spans="1:4" ht="14.25">
      <c r="A333" s="361"/>
      <c r="B333" s="189"/>
      <c r="C333" s="362"/>
      <c r="D333" s="363"/>
    </row>
    <row r="334" spans="1:4" ht="14.25">
      <c r="A334" s="361"/>
      <c r="B334" s="189"/>
      <c r="C334" s="362"/>
      <c r="D334" s="363"/>
    </row>
    <row r="335" spans="1:4" ht="14.25">
      <c r="A335" s="361"/>
      <c r="B335" s="189"/>
      <c r="C335" s="362"/>
      <c r="D335" s="363"/>
    </row>
    <row r="336" spans="1:4" ht="14.25">
      <c r="A336" s="361"/>
      <c r="B336" s="189"/>
      <c r="C336" s="362"/>
      <c r="D336" s="363"/>
    </row>
    <row r="337" spans="1:4" ht="14.25">
      <c r="A337" s="361"/>
      <c r="B337" s="189"/>
      <c r="C337" s="362"/>
      <c r="D337" s="363"/>
    </row>
    <row r="338" spans="1:4" ht="14.25">
      <c r="A338" s="361"/>
      <c r="B338" s="189"/>
      <c r="C338" s="362"/>
      <c r="D338" s="363"/>
    </row>
    <row r="339" spans="1:4" ht="14.25">
      <c r="A339" s="361"/>
      <c r="B339" s="189"/>
      <c r="C339" s="362"/>
      <c r="D339" s="363"/>
    </row>
    <row r="340" spans="1:4" ht="14.25">
      <c r="A340" s="361"/>
      <c r="B340" s="189"/>
      <c r="C340" s="362"/>
      <c r="D340" s="363"/>
    </row>
    <row r="341" spans="1:4" ht="14.25">
      <c r="A341" s="361"/>
      <c r="B341" s="189"/>
      <c r="C341" s="362"/>
      <c r="D341" s="363"/>
    </row>
    <row r="342" spans="1:4" ht="14.25">
      <c r="A342" s="361"/>
      <c r="B342" s="189"/>
      <c r="C342" s="362"/>
      <c r="D342" s="363"/>
    </row>
    <row r="343" spans="1:4" ht="14.25">
      <c r="A343" s="361"/>
      <c r="B343" s="189"/>
      <c r="C343" s="362"/>
      <c r="D343" s="363"/>
    </row>
    <row r="344" spans="1:4" ht="14.25">
      <c r="A344" s="361"/>
      <c r="B344" s="189"/>
      <c r="C344" s="362"/>
      <c r="D344" s="363"/>
    </row>
    <row r="345" spans="1:4" ht="14.25">
      <c r="A345" s="361"/>
      <c r="B345" s="189"/>
      <c r="C345" s="362"/>
      <c r="D345" s="363"/>
    </row>
    <row r="346" spans="1:4" ht="14.25">
      <c r="A346" s="361"/>
      <c r="B346" s="189"/>
      <c r="C346" s="362"/>
      <c r="D346" s="363"/>
    </row>
    <row r="347" spans="1:4" ht="14.25">
      <c r="A347" s="361"/>
      <c r="B347" s="189"/>
      <c r="C347" s="362"/>
      <c r="D347" s="363"/>
    </row>
    <row r="348" spans="1:4" ht="14.25">
      <c r="A348" s="361"/>
      <c r="B348" s="189"/>
      <c r="C348" s="362"/>
      <c r="D348" s="363"/>
    </row>
    <row r="349" spans="1:4" ht="14.25">
      <c r="A349" s="361"/>
      <c r="B349" s="189"/>
      <c r="C349" s="362"/>
      <c r="D349" s="363"/>
    </row>
    <row r="350" spans="1:4" ht="14.25">
      <c r="A350" s="361"/>
      <c r="B350" s="189"/>
      <c r="C350" s="362"/>
      <c r="D350" s="363"/>
    </row>
    <row r="351" spans="1:4" ht="14.25">
      <c r="A351" s="361"/>
      <c r="B351" s="189"/>
      <c r="C351" s="362"/>
      <c r="D351" s="363"/>
    </row>
    <row r="352" spans="1:4" ht="14.25">
      <c r="A352" s="361"/>
      <c r="B352" s="189"/>
      <c r="C352" s="362"/>
      <c r="D352" s="363"/>
    </row>
    <row r="353" spans="1:4" ht="14.25">
      <c r="A353" s="361"/>
      <c r="B353" s="189"/>
      <c r="C353" s="362"/>
      <c r="D353" s="363"/>
    </row>
    <row r="354" spans="1:4" ht="14.25">
      <c r="A354" s="361"/>
      <c r="B354" s="189"/>
      <c r="C354" s="362"/>
      <c r="D354" s="363"/>
    </row>
    <row r="355" spans="1:4" ht="14.25">
      <c r="A355" s="361"/>
      <c r="B355" s="189"/>
      <c r="C355" s="362"/>
      <c r="D355" s="363"/>
    </row>
    <row r="356" spans="1:4" ht="14.25">
      <c r="A356" s="361"/>
      <c r="B356" s="189"/>
      <c r="C356" s="362"/>
      <c r="D356" s="363"/>
    </row>
    <row r="357" spans="1:4" ht="14.25">
      <c r="A357" s="361"/>
      <c r="B357" s="189"/>
      <c r="C357" s="362"/>
      <c r="D357" s="363"/>
    </row>
    <row r="358" spans="1:4" ht="14.25">
      <c r="A358" s="361"/>
      <c r="B358" s="189"/>
      <c r="C358" s="362"/>
      <c r="D358" s="363"/>
    </row>
    <row r="359" spans="1:4" ht="14.25">
      <c r="A359" s="361"/>
      <c r="B359" s="189"/>
      <c r="C359" s="362"/>
      <c r="D359" s="363"/>
    </row>
    <row r="360" spans="1:4" ht="14.25">
      <c r="A360" s="361"/>
      <c r="B360" s="189"/>
      <c r="C360" s="362"/>
      <c r="D360" s="363"/>
    </row>
    <row r="361" spans="1:4" ht="14.25">
      <c r="A361" s="361"/>
      <c r="B361" s="189"/>
      <c r="C361" s="362"/>
      <c r="D361" s="363"/>
    </row>
    <row r="362" spans="1:4" ht="14.25">
      <c r="A362" s="361"/>
      <c r="B362" s="189"/>
      <c r="C362" s="362"/>
      <c r="D362" s="363"/>
    </row>
    <row r="363" spans="1:4" ht="14.25">
      <c r="A363" s="361"/>
      <c r="B363" s="189"/>
      <c r="C363" s="362"/>
      <c r="D363" s="363"/>
    </row>
    <row r="364" spans="1:4" ht="14.25">
      <c r="A364" s="361"/>
      <c r="B364" s="189"/>
      <c r="C364" s="362"/>
      <c r="D364" s="363"/>
    </row>
    <row r="365" spans="1:4" ht="14.25">
      <c r="A365" s="361"/>
      <c r="B365" s="189"/>
      <c r="C365" s="362"/>
      <c r="D365" s="363"/>
    </row>
    <row r="366" spans="1:4" ht="14.25">
      <c r="A366" s="361"/>
      <c r="B366" s="189"/>
      <c r="C366" s="362"/>
      <c r="D366" s="363"/>
    </row>
    <row r="367" spans="1:4" ht="14.25">
      <c r="A367" s="361"/>
      <c r="B367" s="189"/>
      <c r="C367" s="362"/>
      <c r="D367" s="363"/>
    </row>
    <row r="368" spans="1:4" ht="14.25">
      <c r="A368" s="361"/>
      <c r="B368" s="189"/>
      <c r="C368" s="362"/>
      <c r="D368" s="363"/>
    </row>
    <row r="369" spans="1:4" ht="14.25">
      <c r="A369" s="361"/>
      <c r="B369" s="189"/>
      <c r="C369" s="362"/>
      <c r="D369" s="363"/>
    </row>
    <row r="370" spans="1:4" ht="14.25">
      <c r="A370" s="361"/>
      <c r="B370" s="189"/>
      <c r="C370" s="362"/>
      <c r="D370" s="363"/>
    </row>
    <row r="371" spans="1:4" ht="14.25">
      <c r="A371" s="361"/>
      <c r="B371" s="189"/>
      <c r="C371" s="362"/>
      <c r="D371" s="363"/>
    </row>
    <row r="372" spans="1:4" ht="14.25">
      <c r="A372" s="361"/>
      <c r="B372" s="189"/>
      <c r="C372" s="362"/>
      <c r="D372" s="363"/>
    </row>
    <row r="373" spans="1:4" ht="14.25">
      <c r="A373" s="580"/>
      <c r="B373" s="581"/>
      <c r="C373" s="366"/>
      <c r="D373" s="366"/>
    </row>
    <row r="374" spans="1:4" ht="14.25">
      <c r="A374" s="361"/>
      <c r="B374" s="189"/>
      <c r="C374" s="362"/>
      <c r="D374" s="364"/>
    </row>
    <row r="375" spans="1:4" ht="14.25">
      <c r="A375" s="361"/>
      <c r="B375" s="189"/>
      <c r="C375" s="362"/>
      <c r="D375" s="363"/>
    </row>
    <row r="376" spans="1:4" ht="14.25">
      <c r="A376" s="361"/>
      <c r="B376" s="189"/>
      <c r="C376" s="362"/>
      <c r="D376" s="363"/>
    </row>
    <row r="377" spans="1:4" ht="14.25">
      <c r="A377" s="361"/>
      <c r="B377" s="189"/>
      <c r="C377" s="362"/>
      <c r="D377" s="363"/>
    </row>
    <row r="378" spans="1:4" ht="14.25">
      <c r="A378" s="361"/>
      <c r="B378" s="189"/>
      <c r="C378" s="362"/>
      <c r="D378" s="363"/>
    </row>
    <row r="379" spans="1:4" ht="14.25">
      <c r="A379" s="361"/>
      <c r="B379" s="189"/>
      <c r="C379" s="362"/>
      <c r="D379" s="363"/>
    </row>
    <row r="380" spans="1:4" ht="14.25">
      <c r="A380" s="361"/>
      <c r="B380" s="189"/>
      <c r="C380" s="362"/>
      <c r="D380" s="363"/>
    </row>
    <row r="381" spans="1:4" ht="14.25">
      <c r="A381" s="361"/>
      <c r="B381" s="189"/>
      <c r="C381" s="362"/>
      <c r="D381" s="363"/>
    </row>
    <row r="382" spans="1:4" ht="14.25">
      <c r="A382" s="361"/>
      <c r="B382" s="189"/>
      <c r="C382" s="362"/>
      <c r="D382" s="363"/>
    </row>
    <row r="383" spans="1:4" ht="14.25">
      <c r="A383" s="361"/>
      <c r="B383" s="189"/>
      <c r="C383" s="362"/>
      <c r="D383" s="363"/>
    </row>
    <row r="384" spans="1:4" ht="14.25">
      <c r="A384" s="361"/>
      <c r="B384" s="189"/>
      <c r="C384" s="362"/>
      <c r="D384" s="363"/>
    </row>
    <row r="385" spans="1:4" ht="14.25">
      <c r="A385" s="361"/>
      <c r="B385" s="189"/>
      <c r="C385" s="362"/>
      <c r="D385" s="363"/>
    </row>
    <row r="386" spans="1:4" ht="14.25">
      <c r="A386" s="361"/>
      <c r="B386" s="189"/>
      <c r="C386" s="362"/>
      <c r="D386" s="363"/>
    </row>
    <row r="387" spans="1:4" ht="14.25">
      <c r="A387" s="361"/>
      <c r="B387" s="189"/>
      <c r="C387" s="362"/>
      <c r="D387" s="363"/>
    </row>
    <row r="388" spans="1:4" ht="14.25">
      <c r="A388" s="361"/>
      <c r="B388" s="189"/>
      <c r="C388" s="362"/>
      <c r="D388" s="363"/>
    </row>
    <row r="389" spans="1:4" ht="14.25">
      <c r="A389" s="361"/>
      <c r="B389" s="189"/>
      <c r="C389" s="362"/>
      <c r="D389" s="363"/>
    </row>
    <row r="390" spans="1:4" ht="14.25">
      <c r="A390" s="361"/>
      <c r="B390" s="189"/>
      <c r="C390" s="362"/>
      <c r="D390" s="363"/>
    </row>
    <row r="391" spans="1:4" ht="14.25">
      <c r="A391" s="361"/>
      <c r="B391" s="189"/>
      <c r="C391" s="362"/>
      <c r="D391" s="363"/>
    </row>
    <row r="392" spans="1:4" ht="14.25">
      <c r="A392" s="361"/>
      <c r="B392" s="189"/>
      <c r="C392" s="362"/>
      <c r="D392" s="363"/>
    </row>
    <row r="393" spans="1:4" ht="14.25">
      <c r="A393" s="361"/>
      <c r="B393" s="189"/>
      <c r="C393" s="362"/>
      <c r="D393" s="363"/>
    </row>
    <row r="394" spans="1:4" ht="14.25">
      <c r="A394" s="361"/>
      <c r="B394" s="189"/>
      <c r="C394" s="362"/>
      <c r="D394" s="363"/>
    </row>
    <row r="395" spans="1:4" ht="14.25">
      <c r="A395" s="361"/>
      <c r="B395" s="189"/>
      <c r="C395" s="362"/>
      <c r="D395" s="363"/>
    </row>
    <row r="396" spans="1:4" ht="14.25">
      <c r="A396" s="361"/>
      <c r="B396" s="189"/>
      <c r="C396" s="362"/>
      <c r="D396" s="363"/>
    </row>
    <row r="397" spans="1:4" ht="14.25">
      <c r="A397" s="361"/>
      <c r="B397" s="189"/>
      <c r="C397" s="362"/>
      <c r="D397" s="363"/>
    </row>
    <row r="398" spans="1:4" ht="14.25">
      <c r="A398" s="580"/>
      <c r="B398" s="581"/>
      <c r="C398" s="366"/>
      <c r="D398" s="366"/>
    </row>
    <row r="399" spans="1:4" ht="14.25">
      <c r="A399" s="361"/>
      <c r="B399" s="189"/>
      <c r="C399" s="362"/>
      <c r="D399" s="363"/>
    </row>
    <row r="400" spans="1:4" ht="14.25">
      <c r="A400" s="361"/>
      <c r="B400" s="189"/>
      <c r="C400" s="362"/>
      <c r="D400" s="363"/>
    </row>
    <row r="401" spans="1:4" ht="14.25">
      <c r="A401" s="361"/>
      <c r="B401" s="189"/>
      <c r="C401" s="362"/>
      <c r="D401" s="363"/>
    </row>
    <row r="402" spans="1:4" ht="14.25">
      <c r="A402" s="361"/>
      <c r="B402" s="189"/>
      <c r="C402" s="362"/>
      <c r="D402" s="363"/>
    </row>
    <row r="403" spans="1:4" ht="14.25">
      <c r="A403" s="361"/>
      <c r="B403" s="189"/>
      <c r="C403" s="362"/>
      <c r="D403" s="363"/>
    </row>
    <row r="404" spans="1:4" ht="14.25">
      <c r="A404" s="361"/>
      <c r="B404" s="189"/>
      <c r="C404" s="362"/>
      <c r="D404" s="363"/>
    </row>
    <row r="405" spans="1:4" ht="14.25">
      <c r="A405" s="361"/>
      <c r="B405" s="189"/>
      <c r="C405" s="362"/>
      <c r="D405" s="363"/>
    </row>
    <row r="406" spans="1:4" ht="14.25">
      <c r="A406" s="580"/>
      <c r="B406" s="581"/>
      <c r="C406" s="366"/>
      <c r="D406" s="366"/>
    </row>
    <row r="407" spans="1:4" ht="14.25">
      <c r="A407" s="361"/>
      <c r="B407" s="189"/>
      <c r="C407" s="362"/>
      <c r="D407" s="363"/>
    </row>
    <row r="408" spans="1:4" ht="14.25">
      <c r="A408" s="361"/>
      <c r="B408" s="189"/>
      <c r="C408" s="362"/>
      <c r="D408" s="363"/>
    </row>
    <row r="409" spans="1:4" ht="14.25">
      <c r="A409" s="361"/>
      <c r="B409" s="189"/>
      <c r="C409" s="362"/>
      <c r="D409" s="363"/>
    </row>
    <row r="410" spans="1:4" ht="14.25">
      <c r="A410" s="361"/>
      <c r="B410" s="189"/>
      <c r="C410" s="362"/>
      <c r="D410" s="363"/>
    </row>
    <row r="411" spans="1:4" ht="14.25">
      <c r="A411" s="361"/>
      <c r="B411" s="189"/>
      <c r="C411" s="362"/>
      <c r="D411" s="363"/>
    </row>
    <row r="412" spans="1:4" ht="14.25">
      <c r="A412" s="361"/>
      <c r="B412" s="189"/>
      <c r="C412" s="362"/>
      <c r="D412" s="363"/>
    </row>
    <row r="413" spans="1:4" ht="14.25">
      <c r="A413" s="361"/>
      <c r="B413" s="189"/>
      <c r="C413" s="362"/>
      <c r="D413" s="363"/>
    </row>
    <row r="414" spans="1:4" ht="14.25">
      <c r="A414" s="361"/>
      <c r="B414" s="189"/>
      <c r="C414" s="362"/>
      <c r="D414" s="363"/>
    </row>
    <row r="415" spans="1:4" ht="14.25">
      <c r="A415" s="361"/>
      <c r="B415" s="189"/>
      <c r="C415" s="362"/>
      <c r="D415" s="363"/>
    </row>
    <row r="416" spans="1:4" ht="14.25">
      <c r="A416" s="361"/>
      <c r="B416" s="189"/>
      <c r="C416" s="362"/>
      <c r="D416" s="363"/>
    </row>
    <row r="417" spans="1:4" ht="14.25">
      <c r="A417" s="361"/>
      <c r="B417" s="189"/>
      <c r="C417" s="362"/>
      <c r="D417" s="363"/>
    </row>
    <row r="418" spans="1:4" ht="14.25">
      <c r="A418" s="361"/>
      <c r="B418" s="189"/>
      <c r="C418" s="362"/>
      <c r="D418" s="363"/>
    </row>
    <row r="419" spans="1:4" ht="14.25">
      <c r="A419" s="361"/>
      <c r="B419" s="189"/>
      <c r="C419" s="362"/>
      <c r="D419" s="363"/>
    </row>
    <row r="420" spans="1:4" ht="14.25">
      <c r="A420" s="361"/>
      <c r="B420" s="189"/>
      <c r="C420" s="362"/>
      <c r="D420" s="363"/>
    </row>
    <row r="421" spans="1:4" ht="14.25">
      <c r="A421" s="361"/>
      <c r="B421" s="189"/>
      <c r="C421" s="362"/>
      <c r="D421" s="363"/>
    </row>
    <row r="422" spans="1:4" ht="14.25">
      <c r="A422" s="580"/>
      <c r="B422" s="581"/>
      <c r="C422" s="366"/>
      <c r="D422" s="366"/>
    </row>
    <row r="423" spans="1:4" ht="14.25">
      <c r="A423" s="361"/>
      <c r="B423" s="189"/>
      <c r="C423" s="362"/>
      <c r="D423" s="363"/>
    </row>
    <row r="424" spans="1:4" ht="14.25">
      <c r="A424" s="361"/>
      <c r="B424" s="189"/>
      <c r="C424" s="362"/>
      <c r="D424" s="363"/>
    </row>
    <row r="425" spans="1:4" ht="14.25">
      <c r="A425" s="361"/>
      <c r="B425" s="189"/>
      <c r="C425" s="362"/>
      <c r="D425" s="364"/>
    </row>
    <row r="426" spans="1:4" ht="14.25">
      <c r="A426" s="361"/>
      <c r="B426" s="189"/>
      <c r="C426" s="362"/>
      <c r="D426" s="363"/>
    </row>
    <row r="427" spans="1:4" ht="14.25">
      <c r="A427" s="361"/>
      <c r="B427" s="189"/>
      <c r="C427" s="362"/>
      <c r="D427" s="363"/>
    </row>
    <row r="428" spans="1:4" ht="14.25">
      <c r="A428" s="361"/>
      <c r="B428" s="189"/>
      <c r="C428" s="362"/>
      <c r="D428" s="363"/>
    </row>
    <row r="429" spans="1:4" ht="14.25">
      <c r="A429" s="361"/>
      <c r="B429" s="189"/>
      <c r="C429" s="362"/>
      <c r="D429" s="363"/>
    </row>
    <row r="430" spans="1:4" ht="14.25">
      <c r="A430" s="361"/>
      <c r="B430" s="189"/>
      <c r="C430" s="362"/>
      <c r="D430" s="363"/>
    </row>
    <row r="431" spans="1:4" ht="14.25">
      <c r="A431" s="361"/>
      <c r="B431" s="189"/>
      <c r="C431" s="362"/>
      <c r="D431" s="363"/>
    </row>
    <row r="432" spans="1:4" ht="14.25">
      <c r="A432" s="361"/>
      <c r="B432" s="189"/>
      <c r="C432" s="362"/>
      <c r="D432" s="363"/>
    </row>
    <row r="433" spans="1:4" ht="14.25">
      <c r="A433" s="361"/>
      <c r="B433" s="189"/>
      <c r="C433" s="362"/>
      <c r="D433" s="363"/>
    </row>
    <row r="434" spans="1:4" ht="14.25">
      <c r="A434" s="361"/>
      <c r="B434" s="189"/>
      <c r="C434" s="362"/>
      <c r="D434" s="363"/>
    </row>
    <row r="435" spans="1:4" ht="14.25">
      <c r="A435" s="361"/>
      <c r="B435" s="189"/>
      <c r="C435" s="362"/>
      <c r="D435" s="363"/>
    </row>
    <row r="436" spans="1:4" ht="14.25">
      <c r="A436" s="361"/>
      <c r="B436" s="189"/>
      <c r="C436" s="362"/>
      <c r="D436" s="363"/>
    </row>
    <row r="437" spans="1:4" ht="14.25">
      <c r="A437" s="361"/>
      <c r="B437" s="189"/>
      <c r="C437" s="362"/>
      <c r="D437" s="363"/>
    </row>
    <row r="438" spans="1:4" ht="14.25">
      <c r="A438" s="361"/>
      <c r="B438" s="189"/>
      <c r="C438" s="362"/>
      <c r="D438" s="363"/>
    </row>
    <row r="439" spans="1:4" ht="14.25">
      <c r="A439" s="361"/>
      <c r="B439" s="189"/>
      <c r="C439" s="362"/>
      <c r="D439" s="363"/>
    </row>
    <row r="440" spans="1:4" ht="14.25">
      <c r="A440" s="361"/>
      <c r="B440" s="189"/>
      <c r="C440" s="362"/>
      <c r="D440" s="363"/>
    </row>
    <row r="441" spans="1:4" ht="14.25">
      <c r="A441" s="361"/>
      <c r="B441" s="189"/>
      <c r="C441" s="362"/>
      <c r="D441" s="363"/>
    </row>
    <row r="442" spans="1:4" ht="14.25">
      <c r="A442" s="361"/>
      <c r="B442" s="189"/>
      <c r="C442" s="362"/>
      <c r="D442" s="363"/>
    </row>
    <row r="443" spans="1:4" ht="14.25">
      <c r="A443" s="361"/>
      <c r="B443" s="189"/>
      <c r="C443" s="362"/>
      <c r="D443" s="363"/>
    </row>
    <row r="444" spans="1:4" ht="14.25">
      <c r="A444" s="361"/>
      <c r="B444" s="189"/>
      <c r="C444" s="362"/>
      <c r="D444" s="363"/>
    </row>
    <row r="445" spans="1:4" ht="14.25">
      <c r="A445" s="361"/>
      <c r="B445" s="189"/>
      <c r="C445" s="362"/>
      <c r="D445" s="363"/>
    </row>
    <row r="446" spans="1:4" ht="14.25">
      <c r="A446" s="361"/>
      <c r="B446" s="189"/>
      <c r="C446" s="362"/>
      <c r="D446" s="363"/>
    </row>
    <row r="447" spans="1:4" ht="14.25">
      <c r="A447" s="361"/>
      <c r="B447" s="189"/>
      <c r="C447" s="362"/>
      <c r="D447" s="363"/>
    </row>
    <row r="448" spans="1:4" ht="14.25">
      <c r="A448" s="361"/>
      <c r="B448" s="189"/>
      <c r="C448" s="362"/>
      <c r="D448" s="363"/>
    </row>
    <row r="449" spans="1:4" ht="14.25">
      <c r="A449" s="361"/>
      <c r="B449" s="189"/>
      <c r="C449" s="362"/>
      <c r="D449" s="363"/>
    </row>
    <row r="450" spans="1:4" ht="14.25">
      <c r="A450" s="361"/>
      <c r="B450" s="189"/>
      <c r="C450" s="362"/>
      <c r="D450" s="363"/>
    </row>
    <row r="451" spans="1:4" ht="14.25">
      <c r="A451" s="361"/>
      <c r="B451" s="189"/>
      <c r="C451" s="362"/>
      <c r="D451" s="363"/>
    </row>
    <row r="452" spans="1:4" ht="14.25">
      <c r="A452" s="361"/>
      <c r="B452" s="189"/>
      <c r="C452" s="362"/>
      <c r="D452" s="363"/>
    </row>
    <row r="453" spans="1:4" ht="14.25">
      <c r="A453" s="361"/>
      <c r="B453" s="189"/>
      <c r="C453" s="362"/>
      <c r="D453" s="364"/>
    </row>
    <row r="454" spans="1:4" ht="14.25">
      <c r="A454" s="361"/>
      <c r="B454" s="189"/>
      <c r="C454" s="362"/>
      <c r="D454" s="363"/>
    </row>
    <row r="455" spans="1:4" ht="14.25">
      <c r="A455" s="361"/>
      <c r="B455" s="189"/>
      <c r="C455" s="362"/>
      <c r="D455" s="363"/>
    </row>
    <row r="456" spans="1:4" ht="14.25">
      <c r="A456" s="361"/>
      <c r="B456" s="189"/>
      <c r="C456" s="362"/>
      <c r="D456" s="363"/>
    </row>
    <row r="457" spans="1:4" ht="14.25">
      <c r="A457" s="361"/>
      <c r="B457" s="189"/>
      <c r="C457" s="362"/>
      <c r="D457" s="363"/>
    </row>
    <row r="458" spans="1:4" ht="14.25">
      <c r="A458" s="361"/>
      <c r="B458" s="189"/>
      <c r="C458" s="362"/>
      <c r="D458" s="363"/>
    </row>
    <row r="459" spans="1:4" ht="14.25">
      <c r="A459" s="361"/>
      <c r="B459" s="189"/>
      <c r="C459" s="362"/>
      <c r="D459" s="363"/>
    </row>
    <row r="460" spans="1:4" ht="14.25">
      <c r="A460" s="361"/>
      <c r="B460" s="189"/>
      <c r="C460" s="362"/>
      <c r="D460" s="363"/>
    </row>
    <row r="461" spans="1:4" ht="14.25">
      <c r="A461" s="361"/>
      <c r="B461" s="189"/>
      <c r="C461" s="362"/>
      <c r="D461" s="364"/>
    </row>
    <row r="462" spans="1:4" ht="14.25">
      <c r="A462" s="361"/>
      <c r="B462" s="189"/>
      <c r="C462" s="362"/>
      <c r="D462" s="363"/>
    </row>
    <row r="463" spans="1:4" ht="14.25">
      <c r="A463" s="361"/>
      <c r="B463" s="189"/>
      <c r="C463" s="362"/>
      <c r="D463" s="363"/>
    </row>
    <row r="464" spans="1:4" ht="14.25">
      <c r="A464" s="361"/>
      <c r="B464" s="189"/>
      <c r="C464" s="362"/>
      <c r="D464" s="363"/>
    </row>
    <row r="465" spans="1:4" ht="14.25">
      <c r="A465" s="361"/>
      <c r="B465" s="189"/>
      <c r="C465" s="362"/>
      <c r="D465" s="363"/>
    </row>
    <row r="466" spans="1:4" ht="14.25">
      <c r="A466" s="361"/>
      <c r="B466" s="189"/>
      <c r="C466" s="362"/>
      <c r="D466" s="363"/>
    </row>
    <row r="467" spans="1:4" ht="14.25">
      <c r="A467" s="361"/>
      <c r="B467" s="189"/>
      <c r="C467" s="362"/>
      <c r="D467" s="363"/>
    </row>
    <row r="468" spans="1:4" ht="14.25">
      <c r="A468" s="361"/>
      <c r="B468" s="189"/>
      <c r="C468" s="362"/>
      <c r="D468" s="363"/>
    </row>
    <row r="469" spans="1:4" ht="14.25">
      <c r="A469" s="361"/>
      <c r="B469" s="189"/>
      <c r="C469" s="362"/>
      <c r="D469" s="363"/>
    </row>
    <row r="470" spans="1:4" ht="14.25">
      <c r="A470" s="361"/>
      <c r="B470" s="189"/>
      <c r="C470" s="362"/>
      <c r="D470" s="363"/>
    </row>
    <row r="471" spans="1:4" ht="14.25">
      <c r="A471" s="361"/>
      <c r="B471" s="189"/>
      <c r="C471" s="362"/>
      <c r="D471" s="363"/>
    </row>
    <row r="472" spans="1:4" ht="14.25">
      <c r="A472" s="361"/>
      <c r="B472" s="189"/>
      <c r="C472" s="362"/>
      <c r="D472" s="363"/>
    </row>
    <row r="473" spans="1:4" ht="14.25">
      <c r="A473" s="361"/>
      <c r="B473" s="189"/>
      <c r="C473" s="362"/>
      <c r="D473" s="363"/>
    </row>
    <row r="474" spans="1:4" ht="14.25">
      <c r="A474" s="361"/>
      <c r="B474" s="189"/>
      <c r="C474" s="362"/>
      <c r="D474" s="363"/>
    </row>
    <row r="475" spans="1:4" ht="14.25">
      <c r="A475" s="361"/>
      <c r="B475" s="189"/>
      <c r="C475" s="362"/>
      <c r="D475" s="363"/>
    </row>
    <row r="476" spans="1:4" ht="14.25">
      <c r="A476" s="580"/>
      <c r="B476" s="581"/>
      <c r="C476" s="366"/>
      <c r="D476" s="366"/>
    </row>
    <row r="477" spans="1:4" ht="14.25">
      <c r="A477" s="361"/>
      <c r="B477" s="189"/>
      <c r="C477" s="362"/>
      <c r="D477" s="363"/>
    </row>
    <row r="478" spans="1:4" ht="14.25">
      <c r="A478" s="361"/>
      <c r="B478" s="189"/>
      <c r="C478" s="362"/>
      <c r="D478" s="363"/>
    </row>
    <row r="479" spans="1:4" ht="14.25">
      <c r="A479" s="361"/>
      <c r="B479" s="189"/>
      <c r="C479" s="362"/>
      <c r="D479" s="363"/>
    </row>
    <row r="480" spans="1:4" ht="14.25">
      <c r="A480" s="361"/>
      <c r="B480" s="189"/>
      <c r="C480" s="362"/>
      <c r="D480" s="363"/>
    </row>
    <row r="481" spans="1:4" ht="14.25">
      <c r="A481" s="361"/>
      <c r="B481" s="189"/>
      <c r="C481" s="362"/>
      <c r="D481" s="363"/>
    </row>
    <row r="482" spans="1:4" ht="14.25">
      <c r="A482" s="361"/>
      <c r="B482" s="189"/>
      <c r="C482" s="362"/>
      <c r="D482" s="363"/>
    </row>
    <row r="483" spans="1:4" ht="14.25">
      <c r="A483" s="361"/>
      <c r="B483" s="189"/>
      <c r="C483" s="362"/>
      <c r="D483" s="363"/>
    </row>
    <row r="484" spans="1:4" ht="14.25">
      <c r="A484" s="361"/>
      <c r="B484" s="189"/>
      <c r="C484" s="362"/>
      <c r="D484" s="363"/>
    </row>
    <row r="485" spans="1:4" ht="14.25">
      <c r="A485" s="361"/>
      <c r="B485" s="189"/>
      <c r="C485" s="362"/>
      <c r="D485" s="363"/>
    </row>
    <row r="486" spans="1:4" ht="14.25">
      <c r="A486" s="361"/>
      <c r="B486" s="189"/>
      <c r="C486" s="362"/>
      <c r="D486" s="363"/>
    </row>
    <row r="487" spans="1:4" ht="14.25">
      <c r="A487" s="361"/>
      <c r="B487" s="189"/>
      <c r="C487" s="362"/>
      <c r="D487" s="363"/>
    </row>
    <row r="488" spans="1:4" ht="14.25">
      <c r="A488" s="361"/>
      <c r="B488" s="189"/>
      <c r="C488" s="362"/>
      <c r="D488" s="363"/>
    </row>
    <row r="489" spans="1:4" ht="14.25">
      <c r="A489" s="361"/>
      <c r="B489" s="189"/>
      <c r="C489" s="362"/>
      <c r="D489" s="363"/>
    </row>
    <row r="490" spans="1:4" ht="14.25">
      <c r="A490" s="361"/>
      <c r="B490" s="189"/>
      <c r="C490" s="362"/>
      <c r="D490" s="363"/>
    </row>
    <row r="491" spans="1:4" ht="14.25">
      <c r="A491" s="361"/>
      <c r="B491" s="189"/>
      <c r="C491" s="362"/>
      <c r="D491" s="363"/>
    </row>
    <row r="492" spans="1:4" ht="12.75">
      <c r="A492" s="361"/>
      <c r="B492" s="438"/>
      <c r="C492" s="362"/>
      <c r="D492" s="364"/>
    </row>
    <row r="493" spans="1:4" ht="14.25">
      <c r="A493" s="580"/>
      <c r="B493" s="581"/>
      <c r="C493" s="366"/>
      <c r="D493" s="366"/>
    </row>
    <row r="494" spans="1:4" ht="14.25">
      <c r="A494" s="361"/>
      <c r="B494" s="189"/>
      <c r="C494" s="362"/>
      <c r="D494" s="363"/>
    </row>
    <row r="495" spans="1:4" ht="14.25">
      <c r="A495" s="361"/>
      <c r="B495" s="189"/>
      <c r="C495" s="362"/>
      <c r="D495" s="363"/>
    </row>
    <row r="496" spans="1:4" ht="14.25">
      <c r="A496" s="361"/>
      <c r="B496" s="189"/>
      <c r="C496" s="362"/>
      <c r="D496" s="363"/>
    </row>
    <row r="497" spans="1:4" ht="14.25">
      <c r="A497" s="361"/>
      <c r="B497" s="189"/>
      <c r="C497" s="362"/>
      <c r="D497" s="364"/>
    </row>
    <row r="498" spans="1:4" ht="14.25">
      <c r="A498" s="361"/>
      <c r="B498" s="189"/>
      <c r="C498" s="362"/>
      <c r="D498" s="364"/>
    </row>
    <row r="499" spans="1:4" ht="14.25">
      <c r="A499" s="361"/>
      <c r="B499" s="189"/>
      <c r="C499" s="362"/>
      <c r="D499" s="364"/>
    </row>
    <row r="500" spans="1:4" ht="14.25">
      <c r="A500" s="361"/>
      <c r="B500" s="189"/>
      <c r="C500" s="362"/>
      <c r="D500" s="364"/>
    </row>
    <row r="501" spans="1:4" ht="14.25">
      <c r="A501" s="361"/>
      <c r="B501" s="189"/>
      <c r="C501" s="362"/>
      <c r="D501" s="364"/>
    </row>
    <row r="502" spans="1:4" ht="14.25">
      <c r="A502" s="361"/>
      <c r="B502" s="189"/>
      <c r="C502" s="362"/>
      <c r="D502" s="364"/>
    </row>
    <row r="503" spans="1:4" ht="14.25">
      <c r="A503" s="361"/>
      <c r="B503" s="189"/>
      <c r="C503" s="362"/>
      <c r="D503" s="364"/>
    </row>
    <row r="504" spans="1:4" ht="14.25">
      <c r="A504" s="361"/>
      <c r="B504" s="189"/>
      <c r="C504" s="362"/>
      <c r="D504" s="364"/>
    </row>
    <row r="505" spans="1:4" ht="14.25">
      <c r="A505" s="361"/>
      <c r="B505" s="189"/>
      <c r="C505" s="362"/>
      <c r="D505" s="364"/>
    </row>
    <row r="506" spans="1:4" ht="14.25">
      <c r="A506" s="361"/>
      <c r="B506" s="189"/>
      <c r="C506" s="362"/>
      <c r="D506" s="364"/>
    </row>
    <row r="507" spans="1:4" ht="14.25">
      <c r="A507" s="361"/>
      <c r="B507" s="189"/>
      <c r="C507" s="362"/>
      <c r="D507" s="364"/>
    </row>
    <row r="508" spans="1:4" ht="14.25">
      <c r="A508" s="361"/>
      <c r="B508" s="189"/>
      <c r="C508" s="362"/>
      <c r="D508" s="364"/>
    </row>
    <row r="509" spans="1:4" ht="14.25">
      <c r="A509" s="361"/>
      <c r="B509" s="189"/>
      <c r="C509" s="362"/>
      <c r="D509" s="364"/>
    </row>
    <row r="510" spans="1:4" ht="14.25">
      <c r="A510" s="361"/>
      <c r="B510" s="189"/>
      <c r="C510" s="362"/>
      <c r="D510" s="363"/>
    </row>
    <row r="511" spans="1:4" ht="14.25">
      <c r="A511" s="580"/>
      <c r="B511" s="581"/>
      <c r="C511" s="366"/>
      <c r="D511" s="366"/>
    </row>
    <row r="512" spans="1:4" ht="14.25">
      <c r="A512" s="361"/>
      <c r="B512" s="189"/>
      <c r="C512" s="362"/>
      <c r="D512" s="363"/>
    </row>
    <row r="513" spans="1:4" ht="14.25">
      <c r="A513" s="361"/>
      <c r="B513" s="189"/>
      <c r="C513" s="362"/>
      <c r="D513" s="363"/>
    </row>
    <row r="514" spans="1:4" ht="14.25">
      <c r="A514" s="361"/>
      <c r="B514" s="189"/>
      <c r="C514" s="362"/>
      <c r="D514" s="363"/>
    </row>
    <row r="515" spans="1:4" ht="14.25">
      <c r="A515" s="361"/>
      <c r="B515" s="189"/>
      <c r="C515" s="362"/>
      <c r="D515" s="363"/>
    </row>
    <row r="516" spans="1:4" ht="14.25">
      <c r="A516" s="361"/>
      <c r="B516" s="189"/>
      <c r="C516" s="362"/>
      <c r="D516" s="363"/>
    </row>
    <row r="517" spans="1:4" ht="14.25">
      <c r="A517" s="361"/>
      <c r="B517" s="189"/>
      <c r="C517" s="362"/>
      <c r="D517" s="363"/>
    </row>
    <row r="518" spans="1:4" ht="14.25">
      <c r="A518" s="361"/>
      <c r="B518" s="189"/>
      <c r="C518" s="362"/>
      <c r="D518" s="363"/>
    </row>
    <row r="519" spans="1:4" ht="14.25">
      <c r="A519" s="361"/>
      <c r="B519" s="189"/>
      <c r="C519" s="362"/>
      <c r="D519" s="363"/>
    </row>
    <row r="520" spans="1:4" ht="14.25">
      <c r="A520" s="361"/>
      <c r="B520" s="189"/>
      <c r="C520" s="362"/>
      <c r="D520" s="363"/>
    </row>
    <row r="521" spans="1:4" ht="14.25">
      <c r="A521" s="361"/>
      <c r="B521" s="189"/>
      <c r="C521" s="362"/>
      <c r="D521" s="363"/>
    </row>
    <row r="522" spans="1:4" ht="14.25">
      <c r="A522" s="361"/>
      <c r="B522" s="189"/>
      <c r="C522" s="362"/>
      <c r="D522" s="363"/>
    </row>
    <row r="523" spans="1:4" ht="14.25">
      <c r="A523" s="361"/>
      <c r="B523" s="189"/>
      <c r="C523" s="362"/>
      <c r="D523" s="363"/>
    </row>
    <row r="524" spans="1:4" ht="14.25">
      <c r="A524" s="361"/>
      <c r="B524" s="189"/>
      <c r="C524" s="362"/>
      <c r="D524" s="363"/>
    </row>
    <row r="525" spans="1:4" ht="14.25">
      <c r="A525" s="361"/>
      <c r="B525" s="189"/>
      <c r="C525" s="362"/>
      <c r="D525" s="363"/>
    </row>
    <row r="526" spans="1:4" ht="14.25">
      <c r="A526" s="361"/>
      <c r="B526" s="189"/>
      <c r="C526" s="362"/>
      <c r="D526" s="363"/>
    </row>
    <row r="527" spans="1:4" ht="14.25">
      <c r="A527" s="361"/>
      <c r="B527" s="189"/>
      <c r="C527" s="362"/>
      <c r="D527" s="363"/>
    </row>
    <row r="528" spans="1:4" ht="14.25">
      <c r="A528" s="361"/>
      <c r="B528" s="189"/>
      <c r="C528" s="362"/>
      <c r="D528" s="363"/>
    </row>
    <row r="529" spans="1:4" ht="14.25">
      <c r="A529" s="361"/>
      <c r="B529" s="189"/>
      <c r="C529" s="362"/>
      <c r="D529" s="363"/>
    </row>
    <row r="530" spans="1:4" ht="14.25">
      <c r="A530" s="361"/>
      <c r="B530" s="189"/>
      <c r="C530" s="362"/>
      <c r="D530" s="363"/>
    </row>
    <row r="531" spans="1:4" ht="14.25">
      <c r="A531" s="361"/>
      <c r="B531" s="189"/>
      <c r="C531" s="362"/>
      <c r="D531" s="363"/>
    </row>
    <row r="532" spans="1:4" ht="14.25">
      <c r="A532" s="361"/>
      <c r="B532" s="189"/>
      <c r="C532" s="362"/>
      <c r="D532" s="363"/>
    </row>
    <row r="533" spans="1:4" ht="14.25">
      <c r="A533" s="361"/>
      <c r="B533" s="189"/>
      <c r="C533" s="362"/>
      <c r="D533" s="363"/>
    </row>
    <row r="534" spans="1:4" ht="14.25">
      <c r="A534" s="361"/>
      <c r="B534" s="189"/>
      <c r="C534" s="362"/>
      <c r="D534" s="363"/>
    </row>
    <row r="535" spans="1:4" ht="14.25">
      <c r="A535" s="361"/>
      <c r="B535" s="189"/>
      <c r="C535" s="362"/>
      <c r="D535" s="363"/>
    </row>
    <row r="536" spans="1:4" ht="14.25">
      <c r="A536" s="361"/>
      <c r="B536" s="189"/>
      <c r="C536" s="362"/>
      <c r="D536" s="363"/>
    </row>
    <row r="537" spans="1:4" ht="14.25">
      <c r="A537" s="361"/>
      <c r="B537" s="189"/>
      <c r="C537" s="362"/>
      <c r="D537" s="363"/>
    </row>
    <row r="538" spans="1:4" ht="14.25">
      <c r="A538" s="361"/>
      <c r="B538" s="189"/>
      <c r="C538" s="362"/>
      <c r="D538" s="363"/>
    </row>
    <row r="539" spans="1:4" ht="14.25">
      <c r="A539" s="361"/>
      <c r="B539" s="189"/>
      <c r="C539" s="362"/>
      <c r="D539" s="363"/>
    </row>
    <row r="540" spans="1:4" ht="14.25">
      <c r="A540" s="361"/>
      <c r="B540" s="189"/>
      <c r="C540" s="362"/>
      <c r="D540" s="363"/>
    </row>
    <row r="541" spans="1:4" ht="14.25">
      <c r="A541" s="361"/>
      <c r="B541" s="189"/>
      <c r="C541" s="362"/>
      <c r="D541" s="363"/>
    </row>
    <row r="542" spans="1:4" ht="14.25">
      <c r="A542" s="361"/>
      <c r="B542" s="189"/>
      <c r="C542" s="362"/>
      <c r="D542" s="363"/>
    </row>
    <row r="543" spans="1:4" ht="14.25">
      <c r="A543" s="361"/>
      <c r="B543" s="189"/>
      <c r="C543" s="362"/>
      <c r="D543" s="363"/>
    </row>
    <row r="544" spans="1:4" ht="14.25">
      <c r="A544" s="361"/>
      <c r="B544" s="189"/>
      <c r="C544" s="362"/>
      <c r="D544" s="363"/>
    </row>
    <row r="545" spans="1:4" ht="14.25">
      <c r="A545" s="361"/>
      <c r="B545" s="189"/>
      <c r="C545" s="362"/>
      <c r="D545" s="363"/>
    </row>
    <row r="546" spans="1:4" ht="14.25">
      <c r="A546" s="361"/>
      <c r="B546" s="189"/>
      <c r="C546" s="362"/>
      <c r="D546" s="363"/>
    </row>
    <row r="547" spans="1:4" ht="14.25">
      <c r="A547" s="361"/>
      <c r="B547" s="189"/>
      <c r="C547" s="362"/>
      <c r="D547" s="363"/>
    </row>
    <row r="548" spans="1:4" ht="14.25">
      <c r="A548" s="361"/>
      <c r="B548" s="189"/>
      <c r="C548" s="362"/>
      <c r="D548" s="363"/>
    </row>
    <row r="549" spans="1:4" ht="14.25">
      <c r="A549" s="361"/>
      <c r="B549" s="189"/>
      <c r="C549" s="362"/>
      <c r="D549" s="363"/>
    </row>
    <row r="550" spans="1:4" ht="14.25">
      <c r="A550" s="361"/>
      <c r="B550" s="189"/>
      <c r="C550" s="362"/>
      <c r="D550" s="363"/>
    </row>
    <row r="551" spans="1:4" ht="14.25">
      <c r="A551" s="361"/>
      <c r="B551" s="189"/>
      <c r="C551" s="362"/>
      <c r="D551" s="363"/>
    </row>
    <row r="552" spans="1:4" ht="14.25">
      <c r="A552" s="361"/>
      <c r="B552" s="189"/>
      <c r="C552" s="362"/>
      <c r="D552" s="363"/>
    </row>
    <row r="553" spans="1:4" ht="14.25">
      <c r="A553" s="361"/>
      <c r="B553" s="189"/>
      <c r="C553" s="362"/>
      <c r="D553" s="363"/>
    </row>
    <row r="554" spans="1:4" ht="14.25">
      <c r="A554" s="361"/>
      <c r="B554" s="189"/>
      <c r="C554" s="362"/>
      <c r="D554" s="363"/>
    </row>
    <row r="555" spans="1:4" ht="14.25">
      <c r="A555" s="361"/>
      <c r="B555" s="189"/>
      <c r="C555" s="362"/>
      <c r="D555" s="363"/>
    </row>
    <row r="556" spans="1:4" ht="14.25">
      <c r="A556" s="361"/>
      <c r="B556" s="189"/>
      <c r="C556" s="362"/>
      <c r="D556" s="363"/>
    </row>
    <row r="557" spans="1:4" ht="14.25">
      <c r="A557" s="361"/>
      <c r="B557" s="189"/>
      <c r="C557" s="362"/>
      <c r="D557" s="363"/>
    </row>
    <row r="558" spans="1:4" ht="14.25">
      <c r="A558" s="361"/>
      <c r="B558" s="189"/>
      <c r="C558" s="362"/>
      <c r="D558" s="363"/>
    </row>
    <row r="559" spans="1:4" ht="14.25">
      <c r="A559" s="361"/>
      <c r="B559" s="189"/>
      <c r="C559" s="362"/>
      <c r="D559" s="363"/>
    </row>
    <row r="560" spans="1:4" ht="14.25">
      <c r="A560" s="361"/>
      <c r="B560" s="189"/>
      <c r="C560" s="362"/>
      <c r="D560" s="363"/>
    </row>
    <row r="561" spans="1:4" ht="14.25">
      <c r="A561" s="361"/>
      <c r="B561" s="189"/>
      <c r="C561" s="362"/>
      <c r="D561" s="363"/>
    </row>
    <row r="562" spans="1:4" ht="14.25">
      <c r="A562" s="361"/>
      <c r="B562" s="189"/>
      <c r="C562" s="362"/>
      <c r="D562" s="363"/>
    </row>
    <row r="563" spans="1:4" ht="14.25">
      <c r="A563" s="361"/>
      <c r="B563" s="189"/>
      <c r="C563" s="362"/>
      <c r="D563" s="363"/>
    </row>
    <row r="564" spans="1:4" ht="14.25">
      <c r="A564" s="361"/>
      <c r="B564" s="189"/>
      <c r="C564" s="362"/>
      <c r="D564" s="363"/>
    </row>
    <row r="565" spans="1:4" ht="14.25">
      <c r="A565" s="361"/>
      <c r="B565" s="189"/>
      <c r="C565" s="362"/>
      <c r="D565" s="363"/>
    </row>
    <row r="566" spans="1:4" ht="14.25">
      <c r="A566" s="361"/>
      <c r="B566" s="189"/>
      <c r="C566" s="362"/>
      <c r="D566" s="363"/>
    </row>
    <row r="567" spans="1:4" ht="14.25">
      <c r="A567" s="361"/>
      <c r="B567" s="189"/>
      <c r="C567" s="362"/>
      <c r="D567" s="363"/>
    </row>
    <row r="568" spans="1:4" ht="14.25">
      <c r="A568" s="361"/>
      <c r="B568" s="189"/>
      <c r="C568" s="362"/>
      <c r="D568" s="363"/>
    </row>
    <row r="569" spans="1:4" ht="14.25">
      <c r="A569" s="361"/>
      <c r="B569" s="189"/>
      <c r="C569" s="362"/>
      <c r="D569" s="363"/>
    </row>
    <row r="570" spans="1:4" ht="14.25">
      <c r="A570" s="361"/>
      <c r="B570" s="189"/>
      <c r="C570" s="362"/>
      <c r="D570" s="363"/>
    </row>
    <row r="571" spans="1:4" ht="14.25">
      <c r="A571" s="361"/>
      <c r="B571" s="189"/>
      <c r="C571" s="362"/>
      <c r="D571" s="363"/>
    </row>
    <row r="572" spans="1:4" ht="14.25">
      <c r="A572" s="361"/>
      <c r="B572" s="189"/>
      <c r="C572" s="362"/>
      <c r="D572" s="363"/>
    </row>
    <row r="573" spans="1:4" ht="14.25">
      <c r="A573" s="361"/>
      <c r="B573" s="189"/>
      <c r="C573" s="362"/>
      <c r="D573" s="363"/>
    </row>
    <row r="574" spans="1:4" ht="14.25">
      <c r="A574" s="361"/>
      <c r="B574" s="189"/>
      <c r="C574" s="362"/>
      <c r="D574" s="363"/>
    </row>
    <row r="575" spans="1:4" ht="14.25">
      <c r="A575" s="361"/>
      <c r="B575" s="189"/>
      <c r="C575" s="362"/>
      <c r="D575" s="363"/>
    </row>
    <row r="576" spans="1:4" ht="14.25">
      <c r="A576" s="361"/>
      <c r="B576" s="189"/>
      <c r="C576" s="362"/>
      <c r="D576" s="363"/>
    </row>
    <row r="577" spans="1:4" ht="14.25">
      <c r="A577" s="361"/>
      <c r="B577" s="189"/>
      <c r="C577" s="362"/>
      <c r="D577" s="363"/>
    </row>
    <row r="578" spans="1:4" ht="14.25">
      <c r="A578" s="361"/>
      <c r="B578" s="189"/>
      <c r="C578" s="362"/>
      <c r="D578" s="363"/>
    </row>
    <row r="579" spans="1:4" ht="14.25">
      <c r="A579" s="361"/>
      <c r="B579" s="189"/>
      <c r="C579" s="362"/>
      <c r="D579" s="363"/>
    </row>
    <row r="580" spans="1:4" ht="14.25">
      <c r="A580" s="361"/>
      <c r="B580" s="189"/>
      <c r="C580" s="362"/>
      <c r="D580" s="363"/>
    </row>
    <row r="581" spans="1:4" ht="14.25">
      <c r="A581" s="361"/>
      <c r="B581" s="189"/>
      <c r="C581" s="362"/>
      <c r="D581" s="363"/>
    </row>
    <row r="582" spans="1:4" ht="14.25">
      <c r="A582" s="361"/>
      <c r="B582" s="189"/>
      <c r="C582" s="362"/>
      <c r="D582" s="363"/>
    </row>
    <row r="583" spans="1:4" ht="14.25">
      <c r="A583" s="361"/>
      <c r="B583" s="189"/>
      <c r="C583" s="362"/>
      <c r="D583" s="363"/>
    </row>
    <row r="584" spans="1:4" ht="14.25">
      <c r="A584" s="361"/>
      <c r="B584" s="189"/>
      <c r="C584" s="362"/>
      <c r="D584" s="363"/>
    </row>
    <row r="585" spans="1:4" ht="14.25">
      <c r="A585" s="361"/>
      <c r="B585" s="189"/>
      <c r="C585" s="362"/>
      <c r="D585" s="363"/>
    </row>
    <row r="586" spans="1:4" ht="14.25">
      <c r="A586" s="361"/>
      <c r="B586" s="189"/>
      <c r="C586" s="362"/>
      <c r="D586" s="363"/>
    </row>
    <row r="587" spans="1:4" ht="14.25">
      <c r="A587" s="361"/>
      <c r="B587" s="189"/>
      <c r="C587" s="362"/>
      <c r="D587" s="363"/>
    </row>
    <row r="588" spans="1:4" ht="14.25">
      <c r="A588" s="361"/>
      <c r="B588" s="189"/>
      <c r="C588" s="362"/>
      <c r="D588" s="363"/>
    </row>
    <row r="589" spans="1:4" ht="14.25">
      <c r="A589" s="361"/>
      <c r="B589" s="189"/>
      <c r="C589" s="362"/>
      <c r="D589" s="363"/>
    </row>
    <row r="590" spans="1:4" ht="14.25">
      <c r="A590" s="361"/>
      <c r="B590" s="189"/>
      <c r="C590" s="362"/>
      <c r="D590" s="363"/>
    </row>
    <row r="591" spans="1:4" ht="14.25">
      <c r="A591" s="361"/>
      <c r="B591" s="189"/>
      <c r="C591" s="362"/>
      <c r="D591" s="363"/>
    </row>
    <row r="592" spans="1:4" ht="14.25">
      <c r="A592" s="361"/>
      <c r="B592" s="189"/>
      <c r="C592" s="362"/>
      <c r="D592" s="363"/>
    </row>
    <row r="593" spans="1:4" ht="14.25">
      <c r="A593" s="580"/>
      <c r="B593" s="581"/>
      <c r="C593" s="366"/>
      <c r="D593" s="366"/>
    </row>
    <row r="594" spans="1:4" ht="14.25">
      <c r="A594" s="361"/>
      <c r="B594" s="189"/>
      <c r="C594" s="362"/>
      <c r="D594" s="363"/>
    </row>
    <row r="595" spans="1:4" ht="14.25">
      <c r="A595" s="361"/>
      <c r="B595" s="189"/>
      <c r="C595" s="362"/>
      <c r="D595" s="363"/>
    </row>
    <row r="596" spans="1:4" ht="14.25">
      <c r="A596" s="361"/>
      <c r="B596" s="189"/>
      <c r="C596" s="362"/>
      <c r="D596" s="363"/>
    </row>
    <row r="597" spans="1:4" ht="14.25">
      <c r="A597" s="361"/>
      <c r="B597" s="189"/>
      <c r="C597" s="362"/>
      <c r="D597" s="363"/>
    </row>
    <row r="598" spans="1:4" ht="14.25">
      <c r="A598" s="361"/>
      <c r="B598" s="189"/>
      <c r="C598" s="362"/>
      <c r="D598" s="363"/>
    </row>
    <row r="599" spans="1:4" ht="14.25">
      <c r="A599" s="361"/>
      <c r="B599" s="189"/>
      <c r="C599" s="362"/>
      <c r="D599" s="363"/>
    </row>
    <row r="600" spans="1:4" ht="14.25">
      <c r="A600" s="361"/>
      <c r="B600" s="189"/>
      <c r="C600" s="362"/>
      <c r="D600" s="363"/>
    </row>
    <row r="601" spans="1:4" ht="14.25">
      <c r="A601" s="361"/>
      <c r="B601" s="189"/>
      <c r="C601" s="362"/>
      <c r="D601" s="363"/>
    </row>
    <row r="602" spans="1:4" ht="14.25">
      <c r="A602" s="361"/>
      <c r="B602" s="189"/>
      <c r="C602" s="362"/>
      <c r="D602" s="363"/>
    </row>
    <row r="603" spans="1:4" ht="14.25">
      <c r="A603" s="361"/>
      <c r="B603" s="189"/>
      <c r="C603" s="362"/>
      <c r="D603" s="363"/>
    </row>
    <row r="604" spans="1:4" ht="14.25">
      <c r="A604" s="361"/>
      <c r="B604" s="189"/>
      <c r="C604" s="362"/>
      <c r="D604" s="363"/>
    </row>
    <row r="605" spans="1:4" ht="14.25">
      <c r="A605" s="361"/>
      <c r="B605" s="189"/>
      <c r="C605" s="362"/>
      <c r="D605" s="363"/>
    </row>
    <row r="606" spans="1:4" ht="14.25">
      <c r="A606" s="361"/>
      <c r="B606" s="189"/>
      <c r="C606" s="362"/>
      <c r="D606" s="363"/>
    </row>
    <row r="607" spans="1:4" ht="14.25">
      <c r="A607" s="361"/>
      <c r="B607" s="189"/>
      <c r="C607" s="362"/>
      <c r="D607" s="363"/>
    </row>
    <row r="608" spans="1:4" ht="14.25">
      <c r="A608" s="580"/>
      <c r="B608" s="581"/>
      <c r="C608" s="366"/>
      <c r="D608" s="366"/>
    </row>
    <row r="609" spans="1:4" ht="14.25">
      <c r="A609" s="361"/>
      <c r="B609" s="189"/>
      <c r="C609" s="362"/>
      <c r="D609" s="363"/>
    </row>
    <row r="610" spans="1:4" ht="14.25">
      <c r="A610" s="361"/>
      <c r="B610" s="189"/>
      <c r="C610" s="362"/>
      <c r="D610" s="364"/>
    </row>
    <row r="611" spans="1:4" ht="14.25">
      <c r="A611" s="361"/>
      <c r="B611" s="189"/>
      <c r="C611" s="362"/>
      <c r="D611" s="364"/>
    </row>
    <row r="612" spans="1:4" ht="14.25">
      <c r="A612" s="361"/>
      <c r="B612" s="189"/>
      <c r="C612" s="362"/>
      <c r="D612" s="364"/>
    </row>
    <row r="613" spans="1:4" ht="14.25">
      <c r="A613" s="361"/>
      <c r="B613" s="189"/>
      <c r="C613" s="362"/>
      <c r="D613" s="364"/>
    </row>
    <row r="614" spans="1:4" ht="14.25">
      <c r="A614" s="361"/>
      <c r="B614" s="189"/>
      <c r="C614" s="362"/>
      <c r="D614" s="364"/>
    </row>
    <row r="615" spans="1:4" ht="14.25">
      <c r="A615" s="361"/>
      <c r="B615" s="189"/>
      <c r="C615" s="362"/>
      <c r="D615" s="364"/>
    </row>
    <row r="616" spans="1:4" ht="14.25">
      <c r="A616" s="361"/>
      <c r="B616" s="189"/>
      <c r="C616" s="362"/>
      <c r="D616" s="363"/>
    </row>
    <row r="617" spans="1:4" ht="14.25">
      <c r="A617" s="361"/>
      <c r="B617" s="189"/>
      <c r="C617" s="362"/>
      <c r="D617" s="364"/>
    </row>
    <row r="618" spans="1:4" ht="14.25">
      <c r="A618" s="361"/>
      <c r="B618" s="189"/>
      <c r="C618" s="362"/>
      <c r="D618" s="364"/>
    </row>
    <row r="619" spans="1:4" ht="14.25">
      <c r="A619" s="361"/>
      <c r="B619" s="189"/>
      <c r="C619" s="362"/>
      <c r="D619" s="364"/>
    </row>
    <row r="620" spans="1:4" ht="14.25">
      <c r="A620" s="361"/>
      <c r="B620" s="189"/>
      <c r="C620" s="362"/>
      <c r="D620" s="364"/>
    </row>
    <row r="621" spans="1:4" ht="14.25">
      <c r="A621" s="361"/>
      <c r="B621" s="189"/>
      <c r="C621" s="362"/>
      <c r="D621" s="364"/>
    </row>
    <row r="622" spans="1:4" ht="14.25">
      <c r="A622" s="361"/>
      <c r="B622" s="189"/>
      <c r="C622" s="362"/>
      <c r="D622" s="364"/>
    </row>
    <row r="623" spans="1:4" ht="14.25">
      <c r="A623" s="361"/>
      <c r="B623" s="189"/>
      <c r="C623" s="362"/>
      <c r="D623" s="364"/>
    </row>
    <row r="624" spans="1:4" ht="14.25">
      <c r="A624" s="580"/>
      <c r="B624" s="581"/>
      <c r="C624" s="366"/>
      <c r="D624" s="366"/>
    </row>
    <row r="625" spans="1:4" ht="14.25">
      <c r="A625" s="361"/>
      <c r="B625" s="189"/>
      <c r="C625" s="362"/>
      <c r="D625" s="364"/>
    </row>
    <row r="626" spans="1:4" ht="14.25">
      <c r="A626" s="361"/>
      <c r="B626" s="189"/>
      <c r="C626" s="362"/>
      <c r="D626" s="364"/>
    </row>
    <row r="627" spans="1:4" ht="14.25">
      <c r="A627" s="361"/>
      <c r="B627" s="189"/>
      <c r="C627" s="362"/>
      <c r="D627" s="364"/>
    </row>
    <row r="628" spans="1:4" ht="14.25">
      <c r="A628" s="361"/>
      <c r="B628" s="189"/>
      <c r="C628" s="362"/>
      <c r="D628" s="364"/>
    </row>
    <row r="629" spans="1:4" ht="14.25">
      <c r="A629" s="361"/>
      <c r="B629" s="189"/>
      <c r="C629" s="362"/>
      <c r="D629" s="363"/>
    </row>
    <row r="630" spans="1:4" ht="14.25">
      <c r="A630" s="361"/>
      <c r="B630" s="189"/>
      <c r="C630" s="362"/>
      <c r="D630" s="363"/>
    </row>
    <row r="631" spans="1:4" ht="14.25">
      <c r="A631" s="361"/>
      <c r="B631" s="189"/>
      <c r="C631" s="362"/>
      <c r="D631" s="363"/>
    </row>
    <row r="632" spans="1:4" ht="14.25">
      <c r="A632" s="361"/>
      <c r="B632" s="189"/>
      <c r="C632" s="362"/>
      <c r="D632" s="363"/>
    </row>
    <row r="633" spans="1:4" ht="14.25">
      <c r="A633" s="361"/>
      <c r="B633" s="189"/>
      <c r="C633" s="362"/>
      <c r="D633" s="363"/>
    </row>
    <row r="634" spans="1:4" ht="14.25">
      <c r="A634" s="361"/>
      <c r="B634" s="189"/>
      <c r="C634" s="362"/>
      <c r="D634" s="363"/>
    </row>
    <row r="635" spans="1:4" ht="14.25">
      <c r="A635" s="361"/>
      <c r="B635" s="189"/>
      <c r="C635" s="362"/>
      <c r="D635" s="363"/>
    </row>
    <row r="636" spans="1:4" ht="14.25">
      <c r="A636" s="361"/>
      <c r="B636" s="189"/>
      <c r="C636" s="362"/>
      <c r="D636" s="363"/>
    </row>
    <row r="637" spans="1:4" ht="14.25">
      <c r="A637" s="361"/>
      <c r="B637" s="189"/>
      <c r="C637" s="362"/>
      <c r="D637" s="363"/>
    </row>
    <row r="638" spans="1:4" ht="14.25">
      <c r="A638" s="361"/>
      <c r="B638" s="189"/>
      <c r="C638" s="362"/>
      <c r="D638" s="363"/>
    </row>
    <row r="639" spans="1:4" ht="14.25">
      <c r="A639" s="361"/>
      <c r="B639" s="189"/>
      <c r="C639" s="362"/>
      <c r="D639" s="363"/>
    </row>
    <row r="640" spans="1:4" ht="14.25">
      <c r="A640" s="361"/>
      <c r="B640" s="189"/>
      <c r="C640" s="362"/>
      <c r="D640" s="363"/>
    </row>
    <row r="641" spans="1:4" ht="14.25">
      <c r="A641" s="361"/>
      <c r="B641" s="189"/>
      <c r="C641" s="362"/>
      <c r="D641" s="363"/>
    </row>
    <row r="642" spans="1:4" ht="14.25">
      <c r="A642" s="361"/>
      <c r="B642" s="189"/>
      <c r="C642" s="362"/>
      <c r="D642" s="363"/>
    </row>
    <row r="643" spans="1:4" ht="14.25">
      <c r="A643" s="361"/>
      <c r="B643" s="189"/>
      <c r="C643" s="362"/>
      <c r="D643" s="363"/>
    </row>
    <row r="644" spans="1:4" ht="14.25">
      <c r="A644" s="361"/>
      <c r="B644" s="189"/>
      <c r="C644" s="362"/>
      <c r="D644" s="363"/>
    </row>
    <row r="645" spans="1:4" ht="14.25">
      <c r="A645" s="361"/>
      <c r="B645" s="189"/>
      <c r="C645" s="362"/>
      <c r="D645" s="363"/>
    </row>
    <row r="646" spans="1:4" ht="14.25">
      <c r="A646" s="361"/>
      <c r="B646" s="189"/>
      <c r="C646" s="362"/>
      <c r="D646" s="363"/>
    </row>
    <row r="647" spans="1:4" ht="14.25">
      <c r="A647" s="361"/>
      <c r="B647" s="189"/>
      <c r="C647" s="362"/>
      <c r="D647" s="363"/>
    </row>
    <row r="648" spans="1:4" ht="14.25">
      <c r="A648" s="361"/>
      <c r="B648" s="189"/>
      <c r="C648" s="362"/>
      <c r="D648" s="363"/>
    </row>
    <row r="649" spans="1:4" ht="14.25">
      <c r="A649" s="361"/>
      <c r="B649" s="189"/>
      <c r="C649" s="362"/>
      <c r="D649" s="363"/>
    </row>
    <row r="650" spans="1:4" ht="14.25">
      <c r="A650" s="361"/>
      <c r="B650" s="189"/>
      <c r="C650" s="362"/>
      <c r="D650" s="363"/>
    </row>
    <row r="651" spans="1:4" ht="14.25">
      <c r="A651" s="361"/>
      <c r="B651" s="189"/>
      <c r="C651" s="362"/>
      <c r="D651" s="364"/>
    </row>
    <row r="652" spans="1:4" ht="14.25">
      <c r="A652" s="361"/>
      <c r="B652" s="189"/>
      <c r="C652" s="362"/>
      <c r="D652" s="364"/>
    </row>
    <row r="653" spans="1:4" ht="14.25">
      <c r="A653" s="361"/>
      <c r="B653" s="189"/>
      <c r="C653" s="362"/>
      <c r="D653" s="364"/>
    </row>
    <row r="654" spans="1:4" ht="14.25">
      <c r="A654" s="361"/>
      <c r="B654" s="189"/>
      <c r="C654" s="362"/>
      <c r="D654" s="364"/>
    </row>
    <row r="655" spans="1:4" ht="14.25">
      <c r="A655" s="361"/>
      <c r="B655" s="189"/>
      <c r="C655" s="362"/>
      <c r="D655" s="363"/>
    </row>
    <row r="656" spans="1:4" ht="14.25">
      <c r="A656" s="361"/>
      <c r="B656" s="189"/>
      <c r="C656" s="362"/>
      <c r="D656" s="364"/>
    </row>
    <row r="657" spans="1:4" ht="14.25">
      <c r="A657" s="361"/>
      <c r="B657" s="189"/>
      <c r="C657" s="362"/>
      <c r="D657" s="364"/>
    </row>
    <row r="658" spans="1:4" ht="14.25">
      <c r="A658" s="361"/>
      <c r="B658" s="189"/>
      <c r="C658" s="362"/>
      <c r="D658" s="364"/>
    </row>
    <row r="659" spans="1:4" ht="14.25">
      <c r="A659" s="361"/>
      <c r="B659" s="189"/>
      <c r="C659" s="362"/>
      <c r="D659" s="364"/>
    </row>
    <row r="660" spans="1:4" ht="14.25">
      <c r="A660" s="361"/>
      <c r="B660" s="189"/>
      <c r="C660" s="362"/>
      <c r="D660" s="363"/>
    </row>
    <row r="661" spans="1:4" ht="14.25">
      <c r="A661" s="361"/>
      <c r="B661" s="189"/>
      <c r="C661" s="362"/>
      <c r="D661" s="363"/>
    </row>
    <row r="662" spans="1:4" ht="14.25">
      <c r="A662" s="580"/>
      <c r="B662" s="581"/>
      <c r="C662" s="366"/>
      <c r="D662" s="366"/>
    </row>
    <row r="663" spans="1:4" ht="14.25">
      <c r="A663" s="361"/>
      <c r="B663" s="189"/>
      <c r="C663" s="362"/>
      <c r="D663" s="363"/>
    </row>
    <row r="664" spans="1:4" ht="14.25">
      <c r="A664" s="361"/>
      <c r="B664" s="189"/>
      <c r="C664" s="362"/>
      <c r="D664" s="363"/>
    </row>
    <row r="665" spans="1:4" ht="14.25">
      <c r="A665" s="361"/>
      <c r="B665" s="189"/>
      <c r="C665" s="362"/>
      <c r="D665" s="363"/>
    </row>
    <row r="666" spans="1:4" ht="14.25">
      <c r="A666" s="361"/>
      <c r="B666" s="189"/>
      <c r="C666" s="362"/>
      <c r="D666" s="363"/>
    </row>
    <row r="667" spans="1:4" ht="14.25">
      <c r="A667" s="361"/>
      <c r="B667" s="189"/>
      <c r="C667" s="362"/>
      <c r="D667" s="363"/>
    </row>
    <row r="668" spans="1:4" ht="14.25">
      <c r="A668" s="361"/>
      <c r="B668" s="189"/>
      <c r="C668" s="362"/>
      <c r="D668" s="363"/>
    </row>
    <row r="669" spans="1:4" ht="14.25">
      <c r="A669" s="361"/>
      <c r="B669" s="189"/>
      <c r="C669" s="362"/>
      <c r="D669" s="363"/>
    </row>
    <row r="670" spans="1:4" ht="14.25">
      <c r="A670" s="361"/>
      <c r="B670" s="189"/>
      <c r="C670" s="362"/>
      <c r="D670" s="363"/>
    </row>
    <row r="671" spans="1:4" ht="14.25">
      <c r="A671" s="361"/>
      <c r="B671" s="189"/>
      <c r="C671" s="362"/>
      <c r="D671" s="363"/>
    </row>
    <row r="672" spans="1:4" ht="14.25">
      <c r="A672" s="361"/>
      <c r="B672" s="189"/>
      <c r="C672" s="362"/>
      <c r="D672" s="363"/>
    </row>
    <row r="673" spans="1:4" ht="14.25">
      <c r="A673" s="361"/>
      <c r="B673" s="189"/>
      <c r="C673" s="362"/>
      <c r="D673" s="363"/>
    </row>
    <row r="674" spans="1:4" ht="14.25">
      <c r="A674" s="361"/>
      <c r="B674" s="189"/>
      <c r="C674" s="362"/>
      <c r="D674" s="363"/>
    </row>
    <row r="675" spans="1:4" ht="14.25">
      <c r="A675" s="361"/>
      <c r="B675" s="189"/>
      <c r="C675" s="362"/>
      <c r="D675" s="363"/>
    </row>
    <row r="676" spans="1:4" ht="14.25">
      <c r="A676" s="361"/>
      <c r="B676" s="189"/>
      <c r="C676" s="362"/>
      <c r="D676" s="363"/>
    </row>
    <row r="677" spans="1:4" ht="14.25">
      <c r="A677" s="361"/>
      <c r="B677" s="189"/>
      <c r="C677" s="362"/>
      <c r="D677" s="363"/>
    </row>
    <row r="678" spans="1:4" ht="14.25">
      <c r="A678" s="361"/>
      <c r="B678" s="189"/>
      <c r="C678" s="362"/>
      <c r="D678" s="363"/>
    </row>
    <row r="679" spans="1:4" ht="14.25">
      <c r="A679" s="361"/>
      <c r="B679" s="189"/>
      <c r="C679" s="362"/>
      <c r="D679" s="363"/>
    </row>
    <row r="680" spans="1:4" ht="14.25">
      <c r="A680" s="361"/>
      <c r="B680" s="189"/>
      <c r="C680" s="362"/>
      <c r="D680" s="363"/>
    </row>
    <row r="681" spans="1:4" ht="14.25">
      <c r="A681" s="361"/>
      <c r="B681" s="189"/>
      <c r="C681" s="362"/>
      <c r="D681" s="363"/>
    </row>
    <row r="682" spans="1:4" ht="14.25">
      <c r="A682" s="361"/>
      <c r="B682" s="189"/>
      <c r="C682" s="362"/>
      <c r="D682" s="363"/>
    </row>
    <row r="683" spans="1:4" ht="14.25">
      <c r="A683" s="361"/>
      <c r="B683" s="189"/>
      <c r="C683" s="362"/>
      <c r="D683" s="363"/>
    </row>
    <row r="684" spans="1:4" ht="14.25">
      <c r="A684" s="361"/>
      <c r="B684" s="189"/>
      <c r="C684" s="362"/>
      <c r="D684" s="363"/>
    </row>
    <row r="685" spans="1:4" ht="14.25">
      <c r="A685" s="361"/>
      <c r="B685" s="189"/>
      <c r="C685" s="362"/>
      <c r="D685" s="363"/>
    </row>
    <row r="686" spans="1:4" ht="14.25">
      <c r="A686" s="361"/>
      <c r="B686" s="189"/>
      <c r="C686" s="362"/>
      <c r="D686" s="364"/>
    </row>
    <row r="687" spans="1:4" ht="14.25">
      <c r="A687" s="361"/>
      <c r="B687" s="189"/>
      <c r="C687" s="362"/>
      <c r="D687" s="364"/>
    </row>
    <row r="688" spans="1:4" ht="14.25">
      <c r="A688" s="361"/>
      <c r="B688" s="189"/>
      <c r="C688" s="362"/>
      <c r="D688" s="363"/>
    </row>
    <row r="689" spans="1:4" ht="14.25">
      <c r="A689" s="361"/>
      <c r="B689" s="189"/>
      <c r="C689" s="362"/>
      <c r="D689" s="363"/>
    </row>
    <row r="690" spans="1:4" ht="14.25">
      <c r="A690" s="361"/>
      <c r="B690" s="189"/>
      <c r="C690" s="362"/>
      <c r="D690" s="363"/>
    </row>
    <row r="691" spans="1:4" ht="14.25">
      <c r="A691" s="361"/>
      <c r="B691" s="189"/>
      <c r="C691" s="362"/>
      <c r="D691" s="363"/>
    </row>
    <row r="692" spans="1:4" ht="14.25">
      <c r="A692" s="361"/>
      <c r="B692" s="189"/>
      <c r="C692" s="362"/>
      <c r="D692" s="363"/>
    </row>
    <row r="693" spans="1:4" ht="14.25">
      <c r="A693" s="361"/>
      <c r="B693" s="189"/>
      <c r="C693" s="362"/>
      <c r="D693" s="363"/>
    </row>
    <row r="694" spans="1:4" ht="14.25">
      <c r="A694" s="361"/>
      <c r="B694" s="189"/>
      <c r="C694" s="362"/>
      <c r="D694" s="363"/>
    </row>
    <row r="695" spans="1:4" ht="14.25">
      <c r="A695" s="361"/>
      <c r="B695" s="189"/>
      <c r="C695" s="362"/>
      <c r="D695" s="363"/>
    </row>
    <row r="696" spans="1:4" ht="14.25">
      <c r="A696" s="361"/>
      <c r="B696" s="189"/>
      <c r="C696" s="362"/>
      <c r="D696" s="363"/>
    </row>
    <row r="697" spans="1:4" ht="14.25">
      <c r="A697" s="361"/>
      <c r="B697" s="189"/>
      <c r="C697" s="362"/>
      <c r="D697" s="363"/>
    </row>
    <row r="698" spans="1:4" ht="14.25">
      <c r="A698" s="361"/>
      <c r="B698" s="189"/>
      <c r="C698" s="362"/>
      <c r="D698" s="363"/>
    </row>
    <row r="699" spans="1:4" ht="14.25">
      <c r="A699" s="361"/>
      <c r="B699" s="189"/>
      <c r="C699" s="362"/>
      <c r="D699" s="363"/>
    </row>
    <row r="700" spans="1:4" ht="14.25">
      <c r="A700" s="361"/>
      <c r="B700" s="189"/>
      <c r="C700" s="362"/>
      <c r="D700" s="363"/>
    </row>
    <row r="701" spans="1:4" ht="14.25">
      <c r="A701" s="361"/>
      <c r="B701" s="189"/>
      <c r="C701" s="362"/>
      <c r="D701" s="363"/>
    </row>
    <row r="702" spans="1:4" ht="14.25">
      <c r="A702" s="361"/>
      <c r="B702" s="189"/>
      <c r="C702" s="362"/>
      <c r="D702" s="363"/>
    </row>
    <row r="703" spans="1:4" ht="14.25">
      <c r="A703" s="361"/>
      <c r="B703" s="189"/>
      <c r="C703" s="362"/>
      <c r="D703" s="363"/>
    </row>
    <row r="704" spans="1:4" ht="14.25">
      <c r="A704" s="361"/>
      <c r="B704" s="189"/>
      <c r="C704" s="362"/>
      <c r="D704" s="364"/>
    </row>
    <row r="705" spans="1:4" ht="14.25">
      <c r="A705" s="361"/>
      <c r="B705" s="189"/>
      <c r="C705" s="362"/>
      <c r="D705" s="364"/>
    </row>
    <row r="706" spans="1:4" ht="14.25">
      <c r="A706" s="361"/>
      <c r="B706" s="189"/>
      <c r="C706" s="362"/>
      <c r="D706" s="364"/>
    </row>
    <row r="707" spans="1:4" ht="14.25">
      <c r="A707" s="361"/>
      <c r="B707" s="189"/>
      <c r="C707" s="362"/>
      <c r="D707" s="363"/>
    </row>
    <row r="708" spans="1:4" ht="14.25">
      <c r="A708" s="361"/>
      <c r="B708" s="189"/>
      <c r="C708" s="362"/>
      <c r="D708" s="363"/>
    </row>
    <row r="709" spans="1:4" ht="14.25">
      <c r="A709" s="361"/>
      <c r="B709" s="189"/>
      <c r="C709" s="362"/>
      <c r="D709" s="363"/>
    </row>
    <row r="710" spans="1:4" ht="14.25">
      <c r="A710" s="361"/>
      <c r="B710" s="189"/>
      <c r="C710" s="362"/>
      <c r="D710" s="363"/>
    </row>
    <row r="711" spans="1:4" ht="14.25">
      <c r="A711" s="361"/>
      <c r="B711" s="189"/>
      <c r="C711" s="362"/>
      <c r="D711" s="363"/>
    </row>
    <row r="712" spans="1:4" ht="14.25">
      <c r="A712" s="361"/>
      <c r="B712" s="189"/>
      <c r="C712" s="362"/>
      <c r="D712" s="363"/>
    </row>
    <row r="713" spans="1:4" ht="14.25">
      <c r="A713" s="361"/>
      <c r="B713" s="189"/>
      <c r="C713" s="362"/>
      <c r="D713" s="363"/>
    </row>
    <row r="714" spans="1:4" ht="14.25">
      <c r="A714" s="361"/>
      <c r="B714" s="189"/>
      <c r="C714" s="362"/>
      <c r="D714" s="363"/>
    </row>
    <row r="715" spans="1:4" ht="14.25">
      <c r="A715" s="361"/>
      <c r="B715" s="189"/>
      <c r="C715" s="362"/>
      <c r="D715" s="363"/>
    </row>
    <row r="716" spans="1:4" ht="14.25">
      <c r="A716" s="361"/>
      <c r="B716" s="189"/>
      <c r="C716" s="362"/>
      <c r="D716" s="363"/>
    </row>
    <row r="717" spans="1:4" ht="14.25">
      <c r="A717" s="361"/>
      <c r="B717" s="189"/>
      <c r="C717" s="362"/>
      <c r="D717" s="363"/>
    </row>
    <row r="718" spans="1:4" ht="14.25">
      <c r="A718" s="361"/>
      <c r="B718" s="189"/>
      <c r="C718" s="362"/>
      <c r="D718" s="363"/>
    </row>
    <row r="719" spans="1:4" ht="14.25">
      <c r="A719" s="361"/>
      <c r="B719" s="189"/>
      <c r="C719" s="362"/>
      <c r="D719" s="363"/>
    </row>
    <row r="720" spans="1:4" ht="14.25">
      <c r="A720" s="361"/>
      <c r="B720" s="189"/>
      <c r="C720" s="362"/>
      <c r="D720" s="363"/>
    </row>
    <row r="721" spans="1:4" ht="14.25">
      <c r="A721" s="361"/>
      <c r="B721" s="189"/>
      <c r="C721" s="362"/>
      <c r="D721" s="363"/>
    </row>
    <row r="722" spans="1:4" ht="14.25">
      <c r="A722" s="361"/>
      <c r="B722" s="189"/>
      <c r="C722" s="362"/>
      <c r="D722" s="364"/>
    </row>
    <row r="723" spans="1:4" ht="14.25">
      <c r="A723" s="361"/>
      <c r="B723" s="189"/>
      <c r="C723" s="362"/>
      <c r="D723" s="363"/>
    </row>
    <row r="724" spans="1:4" ht="14.25">
      <c r="A724" s="361"/>
      <c r="B724" s="189"/>
      <c r="C724" s="362"/>
      <c r="D724" s="363"/>
    </row>
    <row r="725" spans="1:4" ht="14.25">
      <c r="A725" s="361"/>
      <c r="B725" s="189"/>
      <c r="C725" s="362"/>
      <c r="D725" s="363"/>
    </row>
    <row r="726" spans="1:4" ht="14.25">
      <c r="A726" s="361"/>
      <c r="B726" s="189"/>
      <c r="C726" s="362"/>
      <c r="D726" s="363"/>
    </row>
    <row r="727" spans="1:4" ht="14.25">
      <c r="A727" s="361"/>
      <c r="B727" s="189"/>
      <c r="C727" s="362"/>
      <c r="D727" s="363"/>
    </row>
    <row r="728" spans="1:4" ht="14.25">
      <c r="A728" s="361"/>
      <c r="B728" s="189"/>
      <c r="C728" s="362"/>
      <c r="D728" s="363"/>
    </row>
    <row r="729" spans="1:4" ht="14.25">
      <c r="A729" s="361"/>
      <c r="B729" s="189"/>
      <c r="C729" s="362"/>
      <c r="D729" s="363"/>
    </row>
    <row r="730" spans="1:4" ht="14.25">
      <c r="A730" s="580"/>
      <c r="B730" s="581"/>
      <c r="C730" s="366"/>
      <c r="D730" s="366"/>
    </row>
    <row r="731" spans="1:4" ht="14.25">
      <c r="A731" s="361"/>
      <c r="B731" s="189"/>
      <c r="C731" s="362"/>
      <c r="D731" s="363"/>
    </row>
    <row r="732" spans="1:4" ht="14.25">
      <c r="A732" s="361"/>
      <c r="B732" s="189"/>
      <c r="C732" s="362"/>
      <c r="D732" s="363"/>
    </row>
    <row r="733" spans="1:4" ht="14.25">
      <c r="A733" s="361"/>
      <c r="B733" s="189"/>
      <c r="C733" s="362"/>
      <c r="D733" s="363"/>
    </row>
    <row r="734" spans="1:4" ht="14.25">
      <c r="A734" s="361"/>
      <c r="B734" s="189"/>
      <c r="C734" s="362"/>
      <c r="D734" s="363"/>
    </row>
    <row r="735" spans="1:4" ht="14.25">
      <c r="A735" s="361"/>
      <c r="B735" s="189"/>
      <c r="C735" s="362"/>
      <c r="D735" s="363"/>
    </row>
    <row r="736" spans="1:4" ht="14.25">
      <c r="A736" s="361"/>
      <c r="B736" s="189"/>
      <c r="C736" s="362"/>
      <c r="D736" s="363"/>
    </row>
    <row r="737" spans="1:4" ht="14.25">
      <c r="A737" s="361"/>
      <c r="B737" s="189"/>
      <c r="C737" s="362"/>
      <c r="D737" s="363"/>
    </row>
    <row r="738" spans="1:4" ht="14.25">
      <c r="A738" s="361"/>
      <c r="B738" s="189"/>
      <c r="C738" s="362"/>
      <c r="D738" s="363"/>
    </row>
    <row r="739" spans="1:4" ht="14.25">
      <c r="A739" s="361"/>
      <c r="B739" s="189"/>
      <c r="C739" s="362"/>
      <c r="D739" s="363"/>
    </row>
    <row r="740" spans="1:4" ht="14.25">
      <c r="A740" s="361"/>
      <c r="B740" s="189"/>
      <c r="C740" s="362"/>
      <c r="D740" s="364"/>
    </row>
    <row r="741" spans="1:4" ht="14.25">
      <c r="A741" s="361"/>
      <c r="B741" s="189"/>
      <c r="C741" s="362"/>
      <c r="D741" s="364"/>
    </row>
    <row r="742" spans="1:4" ht="14.25">
      <c r="A742" s="361"/>
      <c r="B742" s="189"/>
      <c r="C742" s="362"/>
      <c r="D742" s="364"/>
    </row>
    <row r="743" spans="1:4" ht="14.25">
      <c r="A743" s="361"/>
      <c r="B743" s="189"/>
      <c r="C743" s="362"/>
      <c r="D743" s="364"/>
    </row>
    <row r="744" spans="1:4" ht="14.25">
      <c r="A744" s="361"/>
      <c r="B744" s="189"/>
      <c r="C744" s="362"/>
      <c r="D744" s="364"/>
    </row>
    <row r="745" spans="1:4" ht="14.25">
      <c r="A745" s="361"/>
      <c r="B745" s="189"/>
      <c r="C745" s="362"/>
      <c r="D745" s="364"/>
    </row>
    <row r="746" spans="1:4" ht="14.25">
      <c r="A746" s="361"/>
      <c r="B746" s="189"/>
      <c r="C746" s="362"/>
      <c r="D746" s="363"/>
    </row>
    <row r="747" spans="1:4" ht="14.25">
      <c r="A747" s="580"/>
      <c r="B747" s="581"/>
      <c r="C747" s="366"/>
      <c r="D747" s="366"/>
    </row>
    <row r="748" spans="1:4" ht="14.25">
      <c r="A748" s="361"/>
      <c r="B748" s="189"/>
      <c r="C748" s="362"/>
      <c r="D748" s="363"/>
    </row>
    <row r="749" spans="1:4" ht="14.25">
      <c r="A749" s="361"/>
      <c r="B749" s="189"/>
      <c r="C749" s="362"/>
      <c r="D749" s="363"/>
    </row>
    <row r="750" spans="1:4" ht="14.25">
      <c r="A750" s="361"/>
      <c r="B750" s="189"/>
      <c r="C750" s="362"/>
      <c r="D750" s="363"/>
    </row>
    <row r="751" spans="1:4" ht="14.25">
      <c r="A751" s="361"/>
      <c r="B751" s="189"/>
      <c r="C751" s="362"/>
      <c r="D751" s="363"/>
    </row>
    <row r="752" spans="1:4" ht="14.25">
      <c r="A752" s="361"/>
      <c r="B752" s="189"/>
      <c r="C752" s="362"/>
      <c r="D752" s="363"/>
    </row>
    <row r="753" spans="1:4" ht="14.25">
      <c r="A753" s="361"/>
      <c r="B753" s="189"/>
      <c r="C753" s="362"/>
      <c r="D753" s="363"/>
    </row>
    <row r="754" spans="1:4" ht="14.25">
      <c r="A754" s="361"/>
      <c r="B754" s="189"/>
      <c r="C754" s="362"/>
      <c r="D754" s="363"/>
    </row>
    <row r="755" spans="1:4" ht="14.25">
      <c r="A755" s="361"/>
      <c r="B755" s="189"/>
      <c r="C755" s="362"/>
      <c r="D755" s="363"/>
    </row>
    <row r="756" spans="1:4" ht="14.25">
      <c r="A756" s="361"/>
      <c r="B756" s="189"/>
      <c r="C756" s="362"/>
      <c r="D756" s="363"/>
    </row>
    <row r="757" spans="1:4" ht="14.25">
      <c r="A757" s="361"/>
      <c r="B757" s="189"/>
      <c r="C757" s="362"/>
      <c r="D757" s="363"/>
    </row>
    <row r="758" spans="1:4" ht="14.25">
      <c r="A758" s="361"/>
      <c r="B758" s="189"/>
      <c r="C758" s="362"/>
      <c r="D758" s="363"/>
    </row>
    <row r="759" spans="1:4" ht="14.25">
      <c r="A759" s="361"/>
      <c r="B759" s="189"/>
      <c r="C759" s="362"/>
      <c r="D759" s="363"/>
    </row>
    <row r="760" spans="1:4" ht="14.25">
      <c r="A760" s="361"/>
      <c r="B760" s="189"/>
      <c r="C760" s="362"/>
      <c r="D760" s="363"/>
    </row>
    <row r="761" spans="1:4" ht="14.25">
      <c r="A761" s="361"/>
      <c r="B761" s="189"/>
      <c r="C761" s="362"/>
      <c r="D761" s="363"/>
    </row>
    <row r="762" spans="1:4" ht="14.25">
      <c r="A762" s="361"/>
      <c r="B762" s="189"/>
      <c r="C762" s="362"/>
      <c r="D762" s="363"/>
    </row>
    <row r="763" spans="1:4" ht="14.25">
      <c r="A763" s="361"/>
      <c r="B763" s="189"/>
      <c r="C763" s="362"/>
      <c r="D763" s="363"/>
    </row>
    <row r="764" spans="1:4" ht="14.25">
      <c r="A764" s="361"/>
      <c r="B764" s="189"/>
      <c r="C764" s="362"/>
      <c r="D764" s="363"/>
    </row>
    <row r="765" spans="1:4" ht="14.25">
      <c r="A765" s="361"/>
      <c r="B765" s="189"/>
      <c r="C765" s="362"/>
      <c r="D765" s="363"/>
    </row>
    <row r="766" spans="1:4" ht="14.25">
      <c r="A766" s="361"/>
      <c r="B766" s="189"/>
      <c r="C766" s="362"/>
      <c r="D766" s="363"/>
    </row>
    <row r="767" spans="1:4" ht="14.25">
      <c r="A767" s="361"/>
      <c r="B767" s="189"/>
      <c r="C767" s="362"/>
      <c r="D767" s="363"/>
    </row>
    <row r="768" spans="1:4" ht="14.25">
      <c r="A768" s="361"/>
      <c r="B768" s="189"/>
      <c r="C768" s="362"/>
      <c r="D768" s="363"/>
    </row>
    <row r="769" spans="1:4" ht="14.25">
      <c r="A769" s="361"/>
      <c r="B769" s="189"/>
      <c r="C769" s="362"/>
      <c r="D769" s="363"/>
    </row>
    <row r="770" spans="1:4" ht="14.25">
      <c r="A770" s="361"/>
      <c r="B770" s="189"/>
      <c r="C770" s="362"/>
      <c r="D770" s="363"/>
    </row>
    <row r="771" spans="1:4" ht="14.25">
      <c r="A771" s="361"/>
      <c r="B771" s="189"/>
      <c r="C771" s="362"/>
      <c r="D771" s="363"/>
    </row>
    <row r="772" spans="1:4" ht="14.25">
      <c r="A772" s="361"/>
      <c r="B772" s="189"/>
      <c r="C772" s="362"/>
      <c r="D772" s="363"/>
    </row>
    <row r="773" spans="1:4" ht="14.25">
      <c r="A773" s="361"/>
      <c r="B773" s="189"/>
      <c r="C773" s="362"/>
      <c r="D773" s="363"/>
    </row>
    <row r="774" spans="1:4" ht="14.25">
      <c r="A774" s="361"/>
      <c r="B774" s="189"/>
      <c r="C774" s="362"/>
      <c r="D774" s="363"/>
    </row>
    <row r="775" spans="1:4" ht="14.25">
      <c r="A775" s="361"/>
      <c r="B775" s="189"/>
      <c r="C775" s="362"/>
      <c r="D775" s="363"/>
    </row>
    <row r="776" spans="1:4" ht="14.25">
      <c r="A776" s="361"/>
      <c r="B776" s="189"/>
      <c r="C776" s="362"/>
      <c r="D776" s="363"/>
    </row>
    <row r="777" spans="1:4" ht="14.25">
      <c r="A777" s="361"/>
      <c r="B777" s="189"/>
      <c r="C777" s="362"/>
      <c r="D777" s="363"/>
    </row>
    <row r="778" spans="1:4" ht="14.25">
      <c r="A778" s="361"/>
      <c r="B778" s="189"/>
      <c r="C778" s="362"/>
      <c r="D778" s="363"/>
    </row>
    <row r="779" spans="1:4" ht="14.25">
      <c r="A779" s="361"/>
      <c r="B779" s="189"/>
      <c r="C779" s="362"/>
      <c r="D779" s="363"/>
    </row>
    <row r="780" spans="1:4" ht="14.25">
      <c r="A780" s="361"/>
      <c r="B780" s="189"/>
      <c r="C780" s="362"/>
      <c r="D780" s="363"/>
    </row>
    <row r="781" spans="1:4" ht="14.25">
      <c r="A781" s="361"/>
      <c r="B781" s="189"/>
      <c r="C781" s="362"/>
      <c r="D781" s="363"/>
    </row>
    <row r="782" spans="1:4" ht="14.25">
      <c r="A782" s="361"/>
      <c r="B782" s="189"/>
      <c r="C782" s="362"/>
      <c r="D782" s="363"/>
    </row>
    <row r="783" spans="1:4" ht="14.25">
      <c r="A783" s="361"/>
      <c r="B783" s="189"/>
      <c r="C783" s="362"/>
      <c r="D783" s="363"/>
    </row>
    <row r="784" spans="1:4" ht="14.25">
      <c r="A784" s="361"/>
      <c r="B784" s="189"/>
      <c r="C784" s="362"/>
      <c r="D784" s="363"/>
    </row>
    <row r="785" spans="1:4" ht="14.25">
      <c r="A785" s="361"/>
      <c r="B785" s="189"/>
      <c r="C785" s="362"/>
      <c r="D785" s="363"/>
    </row>
    <row r="786" spans="1:4" ht="14.25">
      <c r="A786" s="361"/>
      <c r="B786" s="189"/>
      <c r="C786" s="362"/>
      <c r="D786" s="363"/>
    </row>
    <row r="787" spans="1:4" ht="14.25">
      <c r="A787" s="361"/>
      <c r="B787" s="189"/>
      <c r="C787" s="362"/>
      <c r="D787" s="363"/>
    </row>
    <row r="788" spans="1:4" ht="14.25">
      <c r="A788" s="361"/>
      <c r="B788" s="189"/>
      <c r="C788" s="362"/>
      <c r="D788" s="363"/>
    </row>
    <row r="789" spans="1:4" ht="14.25">
      <c r="A789" s="361"/>
      <c r="B789" s="189"/>
      <c r="C789" s="362"/>
      <c r="D789" s="363"/>
    </row>
    <row r="790" spans="1:4" ht="14.25">
      <c r="A790" s="361"/>
      <c r="B790" s="189"/>
      <c r="C790" s="362"/>
      <c r="D790" s="363"/>
    </row>
    <row r="791" spans="1:4" ht="14.25">
      <c r="A791" s="361"/>
      <c r="B791" s="189"/>
      <c r="C791" s="362"/>
      <c r="D791" s="363"/>
    </row>
    <row r="792" spans="1:4" ht="14.25">
      <c r="A792" s="361"/>
      <c r="B792" s="189"/>
      <c r="C792" s="362"/>
      <c r="D792" s="363"/>
    </row>
    <row r="793" spans="1:4" ht="14.25">
      <c r="A793" s="361"/>
      <c r="B793" s="189"/>
      <c r="C793" s="362"/>
      <c r="D793" s="363"/>
    </row>
    <row r="794" spans="1:4" ht="14.25">
      <c r="A794" s="361"/>
      <c r="B794" s="189"/>
      <c r="C794" s="362"/>
      <c r="D794" s="363"/>
    </row>
    <row r="795" spans="1:4" ht="14.25">
      <c r="A795" s="361"/>
      <c r="B795" s="189"/>
      <c r="C795" s="362"/>
      <c r="D795" s="363"/>
    </row>
    <row r="796" spans="1:4" ht="14.25">
      <c r="A796" s="361"/>
      <c r="B796" s="189"/>
      <c r="C796" s="362"/>
      <c r="D796" s="364"/>
    </row>
    <row r="797" spans="1:4" ht="14.25">
      <c r="A797" s="361"/>
      <c r="B797" s="189"/>
      <c r="C797" s="362"/>
      <c r="D797" s="364"/>
    </row>
    <row r="798" spans="1:4" ht="14.25">
      <c r="A798" s="361"/>
      <c r="B798" s="189"/>
      <c r="C798" s="362"/>
      <c r="D798" s="364"/>
    </row>
    <row r="799" spans="1:4" ht="14.25">
      <c r="A799" s="361"/>
      <c r="B799" s="189"/>
      <c r="C799" s="362"/>
      <c r="D799" s="364"/>
    </row>
    <row r="800" spans="1:4" ht="14.25">
      <c r="A800" s="361"/>
      <c r="B800" s="189"/>
      <c r="C800" s="362"/>
      <c r="D800" s="363"/>
    </row>
    <row r="801" spans="1:4" ht="14.25">
      <c r="A801" s="361"/>
      <c r="B801" s="189"/>
      <c r="C801" s="362"/>
      <c r="D801" s="363"/>
    </row>
    <row r="802" spans="1:4" ht="14.25">
      <c r="A802" s="361"/>
      <c r="B802" s="189"/>
      <c r="C802" s="362"/>
      <c r="D802" s="363"/>
    </row>
    <row r="803" spans="1:4" ht="14.25">
      <c r="A803" s="361"/>
      <c r="B803" s="189"/>
      <c r="C803" s="362"/>
      <c r="D803" s="363"/>
    </row>
    <row r="804" spans="1:4" ht="14.25">
      <c r="A804" s="361"/>
      <c r="B804" s="189"/>
      <c r="C804" s="362"/>
      <c r="D804" s="363"/>
    </row>
    <row r="805" spans="1:4" ht="14.25">
      <c r="A805" s="361"/>
      <c r="B805" s="189"/>
      <c r="C805" s="362"/>
      <c r="D805" s="363"/>
    </row>
    <row r="806" spans="1:4" ht="14.25">
      <c r="A806" s="361"/>
      <c r="B806" s="189"/>
      <c r="C806" s="362"/>
      <c r="D806" s="363"/>
    </row>
    <row r="807" spans="1:4" ht="14.25">
      <c r="A807" s="361"/>
      <c r="B807" s="189"/>
      <c r="C807" s="362"/>
      <c r="D807" s="363"/>
    </row>
    <row r="808" spans="1:4" ht="14.25">
      <c r="A808" s="361"/>
      <c r="B808" s="189"/>
      <c r="C808" s="362"/>
      <c r="D808" s="363"/>
    </row>
    <row r="809" spans="1:4" ht="14.25">
      <c r="A809" s="361"/>
      <c r="B809" s="189"/>
      <c r="C809" s="362"/>
      <c r="D809" s="363"/>
    </row>
    <row r="810" spans="1:4" ht="14.25">
      <c r="A810" s="361"/>
      <c r="B810" s="189"/>
      <c r="C810" s="362"/>
      <c r="D810" s="363"/>
    </row>
    <row r="811" spans="1:4" ht="14.25">
      <c r="A811" s="361"/>
      <c r="B811" s="189"/>
      <c r="C811" s="362"/>
      <c r="D811" s="363"/>
    </row>
    <row r="812" spans="1:4" ht="14.25">
      <c r="A812" s="361"/>
      <c r="B812" s="189"/>
      <c r="C812" s="362"/>
      <c r="D812" s="363"/>
    </row>
    <row r="813" spans="1:4" ht="14.25">
      <c r="A813" s="361"/>
      <c r="B813" s="189"/>
      <c r="C813" s="362"/>
      <c r="D813" s="363"/>
    </row>
    <row r="814" spans="1:4" ht="14.25">
      <c r="A814" s="361"/>
      <c r="B814" s="189"/>
      <c r="C814" s="362"/>
      <c r="D814" s="363"/>
    </row>
    <row r="815" spans="1:4" ht="14.25">
      <c r="A815" s="361"/>
      <c r="B815" s="189"/>
      <c r="C815" s="362"/>
      <c r="D815" s="363"/>
    </row>
    <row r="816" spans="1:4" ht="14.25">
      <c r="A816" s="361"/>
      <c r="B816" s="189"/>
      <c r="C816" s="362"/>
      <c r="D816" s="363"/>
    </row>
    <row r="817" spans="1:4" ht="14.25">
      <c r="A817" s="361"/>
      <c r="B817" s="189"/>
      <c r="C817" s="362"/>
      <c r="D817" s="363"/>
    </row>
    <row r="818" spans="1:4" ht="14.25">
      <c r="A818" s="361"/>
      <c r="B818" s="189"/>
      <c r="C818" s="362"/>
      <c r="D818" s="363"/>
    </row>
    <row r="819" spans="1:4" ht="14.25">
      <c r="A819" s="361"/>
      <c r="B819" s="189"/>
      <c r="C819" s="362"/>
      <c r="D819" s="363"/>
    </row>
    <row r="820" spans="1:4" ht="14.25">
      <c r="A820" s="361"/>
      <c r="B820" s="189"/>
      <c r="C820" s="362"/>
      <c r="D820" s="363"/>
    </row>
    <row r="821" spans="1:4" ht="14.25">
      <c r="A821" s="361"/>
      <c r="B821" s="189"/>
      <c r="C821" s="362"/>
      <c r="D821" s="363"/>
    </row>
    <row r="822" spans="1:4" ht="14.25">
      <c r="A822" s="361"/>
      <c r="B822" s="189"/>
      <c r="C822" s="362"/>
      <c r="D822" s="363"/>
    </row>
    <row r="823" spans="1:4" ht="14.25">
      <c r="A823" s="361"/>
      <c r="B823" s="189"/>
      <c r="C823" s="362"/>
      <c r="D823" s="363"/>
    </row>
    <row r="824" spans="1:4" ht="14.25">
      <c r="A824" s="361"/>
      <c r="B824" s="189"/>
      <c r="C824" s="362"/>
      <c r="D824" s="363"/>
    </row>
    <row r="825" spans="1:4" ht="14.25">
      <c r="A825" s="361"/>
      <c r="B825" s="189"/>
      <c r="C825" s="362"/>
      <c r="D825" s="364"/>
    </row>
    <row r="826" spans="1:4" ht="14.25">
      <c r="A826" s="361"/>
      <c r="B826" s="189"/>
      <c r="C826" s="362"/>
      <c r="D826" s="363"/>
    </row>
    <row r="827" spans="1:4" ht="14.25">
      <c r="A827" s="361"/>
      <c r="B827" s="189"/>
      <c r="C827" s="362"/>
      <c r="D827" s="363"/>
    </row>
    <row r="828" spans="1:4" ht="14.25">
      <c r="A828" s="361"/>
      <c r="B828" s="189"/>
      <c r="C828" s="362"/>
      <c r="D828" s="364"/>
    </row>
    <row r="829" spans="1:4" ht="14.25">
      <c r="A829" s="361"/>
      <c r="B829" s="189"/>
      <c r="C829" s="362"/>
      <c r="D829" s="364"/>
    </row>
    <row r="830" spans="1:4" ht="14.25">
      <c r="A830" s="361"/>
      <c r="B830" s="189"/>
      <c r="C830" s="362"/>
      <c r="D830" s="364"/>
    </row>
    <row r="831" spans="1:4" ht="14.25">
      <c r="A831" s="361"/>
      <c r="B831" s="189"/>
      <c r="C831" s="362"/>
      <c r="D831" s="364"/>
    </row>
    <row r="832" spans="1:4" ht="14.25">
      <c r="A832" s="361"/>
      <c r="B832" s="189"/>
      <c r="C832" s="362"/>
      <c r="D832" s="363"/>
    </row>
    <row r="833" spans="1:4" ht="14.25">
      <c r="A833" s="361"/>
      <c r="B833" s="189"/>
      <c r="C833" s="362"/>
      <c r="D833" s="363"/>
    </row>
    <row r="834" spans="1:4" ht="14.25">
      <c r="A834" s="361"/>
      <c r="B834" s="189"/>
      <c r="C834" s="362"/>
      <c r="D834" s="363"/>
    </row>
    <row r="835" spans="1:4" ht="14.25">
      <c r="A835" s="361"/>
      <c r="B835" s="189"/>
      <c r="C835" s="362"/>
      <c r="D835" s="363"/>
    </row>
    <row r="836" spans="1:4" ht="14.25">
      <c r="A836" s="361"/>
      <c r="B836" s="189"/>
      <c r="C836" s="362"/>
      <c r="D836" s="363"/>
    </row>
    <row r="837" spans="1:4" ht="14.25">
      <c r="A837" s="361"/>
      <c r="B837" s="189"/>
      <c r="C837" s="362"/>
      <c r="D837" s="363"/>
    </row>
    <row r="838" spans="1:4" ht="14.25">
      <c r="A838" s="361"/>
      <c r="B838" s="189"/>
      <c r="C838" s="362"/>
      <c r="D838" s="363"/>
    </row>
    <row r="839" spans="1:4" ht="14.25">
      <c r="A839" s="361"/>
      <c r="B839" s="189"/>
      <c r="C839" s="362"/>
      <c r="D839" s="363"/>
    </row>
    <row r="840" spans="1:4" ht="14.25">
      <c r="A840" s="361"/>
      <c r="B840" s="189"/>
      <c r="C840" s="362"/>
      <c r="D840" s="363"/>
    </row>
    <row r="841" spans="1:4" ht="14.25">
      <c r="A841" s="361"/>
      <c r="B841" s="189"/>
      <c r="C841" s="362"/>
      <c r="D841" s="363"/>
    </row>
    <row r="842" spans="1:4" ht="14.25">
      <c r="A842" s="361"/>
      <c r="B842" s="189"/>
      <c r="C842" s="362"/>
      <c r="D842" s="363"/>
    </row>
    <row r="843" spans="1:4" ht="14.25">
      <c r="A843" s="361"/>
      <c r="B843" s="189"/>
      <c r="C843" s="362"/>
      <c r="D843" s="363"/>
    </row>
    <row r="844" spans="1:4" ht="14.25">
      <c r="A844" s="361"/>
      <c r="B844" s="189"/>
      <c r="C844" s="362"/>
      <c r="D844" s="363"/>
    </row>
    <row r="845" spans="1:4" ht="14.25">
      <c r="A845" s="361"/>
      <c r="B845" s="189"/>
      <c r="C845" s="362"/>
      <c r="D845" s="363"/>
    </row>
    <row r="846" spans="1:4" ht="14.25">
      <c r="A846" s="361"/>
      <c r="B846" s="189"/>
      <c r="C846" s="362"/>
      <c r="D846" s="363"/>
    </row>
    <row r="847" spans="1:4" ht="14.25">
      <c r="A847" s="361"/>
      <c r="B847" s="189"/>
      <c r="C847" s="362"/>
      <c r="D847" s="363"/>
    </row>
    <row r="848" spans="1:4" ht="14.25">
      <c r="A848" s="361"/>
      <c r="B848" s="189"/>
      <c r="C848" s="362"/>
      <c r="D848" s="363"/>
    </row>
    <row r="849" spans="1:4" ht="14.25">
      <c r="A849" s="361"/>
      <c r="B849" s="189"/>
      <c r="C849" s="362"/>
      <c r="D849" s="363"/>
    </row>
    <row r="850" spans="1:4" ht="14.25">
      <c r="A850" s="361"/>
      <c r="B850" s="189"/>
      <c r="C850" s="362"/>
      <c r="D850" s="363"/>
    </row>
    <row r="851" spans="1:4" ht="14.25">
      <c r="A851" s="361"/>
      <c r="B851" s="189"/>
      <c r="C851" s="362"/>
      <c r="D851" s="363"/>
    </row>
    <row r="852" spans="1:4" ht="14.25">
      <c r="A852" s="361"/>
      <c r="B852" s="189"/>
      <c r="C852" s="362"/>
      <c r="D852" s="363"/>
    </row>
    <row r="853" spans="1:4" ht="14.25">
      <c r="A853" s="361"/>
      <c r="B853" s="189"/>
      <c r="C853" s="362"/>
      <c r="D853" s="363"/>
    </row>
    <row r="854" spans="1:4" ht="14.25">
      <c r="A854" s="361"/>
      <c r="B854" s="189"/>
      <c r="C854" s="362"/>
      <c r="D854" s="363"/>
    </row>
    <row r="855" spans="1:4" ht="14.25">
      <c r="A855" s="361"/>
      <c r="B855" s="189"/>
      <c r="C855" s="362"/>
      <c r="D855" s="363"/>
    </row>
    <row r="856" spans="1:4" ht="14.25">
      <c r="A856" s="361"/>
      <c r="B856" s="189"/>
      <c r="C856" s="362"/>
      <c r="D856" s="363"/>
    </row>
    <row r="857" spans="1:4" ht="14.25">
      <c r="A857" s="361"/>
      <c r="B857" s="189"/>
      <c r="C857" s="362"/>
      <c r="D857" s="363"/>
    </row>
    <row r="858" spans="1:4" ht="14.25">
      <c r="A858" s="361"/>
      <c r="B858" s="189"/>
      <c r="C858" s="362"/>
      <c r="D858" s="363"/>
    </row>
    <row r="859" spans="1:4" ht="14.25">
      <c r="A859" s="361"/>
      <c r="B859" s="189"/>
      <c r="C859" s="362"/>
      <c r="D859" s="363"/>
    </row>
    <row r="860" spans="1:4" ht="14.25">
      <c r="A860" s="361"/>
      <c r="B860" s="189"/>
      <c r="C860" s="362"/>
      <c r="D860" s="363"/>
    </row>
    <row r="861" spans="1:4" ht="14.25">
      <c r="A861" s="361"/>
      <c r="B861" s="189"/>
      <c r="C861" s="362"/>
      <c r="D861" s="363"/>
    </row>
    <row r="862" spans="1:4" ht="14.25">
      <c r="A862" s="361"/>
      <c r="B862" s="189"/>
      <c r="C862" s="362"/>
      <c r="D862" s="363"/>
    </row>
    <row r="863" spans="1:4" ht="14.25">
      <c r="A863" s="361"/>
      <c r="B863" s="189"/>
      <c r="C863" s="362"/>
      <c r="D863" s="363"/>
    </row>
    <row r="864" spans="1:4" ht="14.25">
      <c r="A864" s="361"/>
      <c r="B864" s="189"/>
      <c r="C864" s="362"/>
      <c r="D864" s="363"/>
    </row>
    <row r="865" spans="1:4" ht="14.25">
      <c r="A865" s="361"/>
      <c r="B865" s="189"/>
      <c r="C865" s="362"/>
      <c r="D865" s="363"/>
    </row>
    <row r="866" spans="1:4" ht="14.25">
      <c r="A866" s="361"/>
      <c r="B866" s="189"/>
      <c r="C866" s="362"/>
      <c r="D866" s="363"/>
    </row>
    <row r="867" spans="1:4" ht="14.25">
      <c r="A867" s="361"/>
      <c r="B867" s="189"/>
      <c r="C867" s="362"/>
      <c r="D867" s="363"/>
    </row>
    <row r="868" spans="1:4" ht="14.25">
      <c r="A868" s="361"/>
      <c r="B868" s="189"/>
      <c r="C868" s="362"/>
      <c r="D868" s="363"/>
    </row>
    <row r="869" spans="1:4" ht="14.25">
      <c r="A869" s="361"/>
      <c r="B869" s="189"/>
      <c r="C869" s="362"/>
      <c r="D869" s="363"/>
    </row>
    <row r="870" spans="1:4" ht="14.25">
      <c r="A870" s="361"/>
      <c r="B870" s="189"/>
      <c r="C870" s="362"/>
      <c r="D870" s="363"/>
    </row>
    <row r="871" spans="1:4" ht="14.25">
      <c r="A871" s="361"/>
      <c r="B871" s="189"/>
      <c r="C871" s="362"/>
      <c r="D871" s="363"/>
    </row>
    <row r="872" spans="1:4" ht="14.25">
      <c r="A872" s="361"/>
      <c r="B872" s="189"/>
      <c r="C872" s="362"/>
      <c r="D872" s="363"/>
    </row>
    <row r="873" spans="1:4" ht="14.25">
      <c r="A873" s="361"/>
      <c r="B873" s="189"/>
      <c r="C873" s="362"/>
      <c r="D873" s="363"/>
    </row>
    <row r="874" spans="1:4" ht="14.25">
      <c r="A874" s="361"/>
      <c r="B874" s="189"/>
      <c r="C874" s="362"/>
      <c r="D874" s="363"/>
    </row>
    <row r="875" spans="1:4" ht="14.25">
      <c r="A875" s="361"/>
      <c r="B875" s="189"/>
      <c r="C875" s="362"/>
      <c r="D875" s="363"/>
    </row>
    <row r="876" spans="1:4" ht="14.25">
      <c r="A876" s="361"/>
      <c r="B876" s="189"/>
      <c r="C876" s="362"/>
      <c r="D876" s="363"/>
    </row>
    <row r="877" spans="1:4" ht="14.25">
      <c r="A877" s="361"/>
      <c r="B877" s="189"/>
      <c r="C877" s="362"/>
      <c r="D877" s="363"/>
    </row>
    <row r="878" spans="1:4" ht="14.25">
      <c r="A878" s="361"/>
      <c r="B878" s="189"/>
      <c r="C878" s="362"/>
      <c r="D878" s="363"/>
    </row>
    <row r="879" spans="1:4" ht="14.25">
      <c r="A879" s="361"/>
      <c r="B879" s="189"/>
      <c r="C879" s="362"/>
      <c r="D879" s="363"/>
    </row>
    <row r="880" spans="1:4" ht="14.25">
      <c r="A880" s="361"/>
      <c r="B880" s="189"/>
      <c r="C880" s="362"/>
      <c r="D880" s="363"/>
    </row>
    <row r="881" spans="1:4" ht="14.25">
      <c r="A881" s="361"/>
      <c r="B881" s="189"/>
      <c r="C881" s="362"/>
      <c r="D881" s="363"/>
    </row>
    <row r="882" spans="1:4" ht="14.25">
      <c r="A882" s="361"/>
      <c r="B882" s="189"/>
      <c r="C882" s="362"/>
      <c r="D882" s="363"/>
    </row>
    <row r="883" spans="1:4" ht="14.25">
      <c r="A883" s="361"/>
      <c r="B883" s="189"/>
      <c r="C883" s="362"/>
      <c r="D883" s="363"/>
    </row>
    <row r="884" spans="1:4" ht="14.25">
      <c r="A884" s="361"/>
      <c r="B884" s="189"/>
      <c r="C884" s="362"/>
      <c r="D884" s="363"/>
    </row>
    <row r="885" spans="1:4" ht="14.25">
      <c r="A885" s="361"/>
      <c r="B885" s="189"/>
      <c r="C885" s="362"/>
      <c r="D885" s="363"/>
    </row>
    <row r="886" spans="1:4" ht="14.25">
      <c r="A886" s="361"/>
      <c r="B886" s="189"/>
      <c r="C886" s="362"/>
      <c r="D886" s="363"/>
    </row>
    <row r="887" spans="1:4" ht="14.25">
      <c r="A887" s="361"/>
      <c r="B887" s="189"/>
      <c r="C887" s="362"/>
      <c r="D887" s="363"/>
    </row>
    <row r="888" spans="1:4" ht="14.25">
      <c r="A888" s="361"/>
      <c r="B888" s="189"/>
      <c r="C888" s="362"/>
      <c r="D888" s="363"/>
    </row>
    <row r="889" spans="1:4" ht="14.25">
      <c r="A889" s="361"/>
      <c r="B889" s="189"/>
      <c r="C889" s="362"/>
      <c r="D889" s="363"/>
    </row>
    <row r="890" spans="1:4" ht="14.25">
      <c r="A890" s="361"/>
      <c r="B890" s="189"/>
      <c r="C890" s="362"/>
      <c r="D890" s="363"/>
    </row>
    <row r="891" spans="1:4" ht="14.25">
      <c r="A891" s="361"/>
      <c r="B891" s="189"/>
      <c r="C891" s="362"/>
      <c r="D891" s="363"/>
    </row>
    <row r="892" spans="1:4" ht="14.25">
      <c r="A892" s="361"/>
      <c r="B892" s="189"/>
      <c r="C892" s="362"/>
      <c r="D892" s="363"/>
    </row>
    <row r="893" spans="1:4" ht="14.25">
      <c r="A893" s="361"/>
      <c r="B893" s="189"/>
      <c r="C893" s="362"/>
      <c r="D893" s="363"/>
    </row>
    <row r="894" spans="1:4" ht="14.25">
      <c r="A894" s="361"/>
      <c r="B894" s="189"/>
      <c r="C894" s="362"/>
      <c r="D894" s="363"/>
    </row>
    <row r="895" spans="1:4" ht="14.25">
      <c r="A895" s="361"/>
      <c r="B895" s="189"/>
      <c r="C895" s="362"/>
      <c r="D895" s="363"/>
    </row>
    <row r="896" spans="1:4" ht="14.25">
      <c r="A896" s="361"/>
      <c r="B896" s="189"/>
      <c r="C896" s="362"/>
      <c r="D896" s="363"/>
    </row>
    <row r="897" spans="1:4" ht="14.25">
      <c r="A897" s="361"/>
      <c r="B897" s="189"/>
      <c r="C897" s="362"/>
      <c r="D897" s="363"/>
    </row>
    <row r="898" spans="1:4" ht="14.25">
      <c r="A898" s="361"/>
      <c r="B898" s="189"/>
      <c r="C898" s="362"/>
      <c r="D898" s="363"/>
    </row>
    <row r="899" spans="1:4" ht="14.25">
      <c r="A899" s="361"/>
      <c r="B899" s="189"/>
      <c r="C899" s="362"/>
      <c r="D899" s="363"/>
    </row>
    <row r="900" spans="1:4" ht="14.25">
      <c r="A900" s="361"/>
      <c r="B900" s="189"/>
      <c r="C900" s="362"/>
      <c r="D900" s="363"/>
    </row>
    <row r="901" spans="1:4" ht="14.25">
      <c r="A901" s="361"/>
      <c r="B901" s="189"/>
      <c r="C901" s="362"/>
      <c r="D901" s="363"/>
    </row>
    <row r="902" spans="1:4" ht="14.25">
      <c r="A902" s="361"/>
      <c r="B902" s="189"/>
      <c r="C902" s="362"/>
      <c r="D902" s="363"/>
    </row>
    <row r="903" spans="1:4" ht="14.25">
      <c r="A903" s="361"/>
      <c r="B903" s="189"/>
      <c r="C903" s="362"/>
      <c r="D903" s="363"/>
    </row>
    <row r="904" spans="1:4" ht="14.25">
      <c r="A904" s="361"/>
      <c r="B904" s="189"/>
      <c r="C904" s="362"/>
      <c r="D904" s="363"/>
    </row>
    <row r="905" spans="1:4" ht="14.25">
      <c r="A905" s="361"/>
      <c r="B905" s="189"/>
      <c r="C905" s="362"/>
      <c r="D905" s="363"/>
    </row>
    <row r="906" spans="1:4" ht="14.25">
      <c r="A906" s="361"/>
      <c r="B906" s="189"/>
      <c r="C906" s="362"/>
      <c r="D906" s="363"/>
    </row>
    <row r="907" spans="1:4" ht="14.25">
      <c r="A907" s="361"/>
      <c r="B907" s="189"/>
      <c r="C907" s="362"/>
      <c r="D907" s="363"/>
    </row>
    <row r="908" spans="1:4" ht="14.25">
      <c r="A908" s="580"/>
      <c r="B908" s="581"/>
      <c r="C908" s="366"/>
      <c r="D908" s="366"/>
    </row>
    <row r="909" spans="1:4" ht="14.25">
      <c r="A909" s="361"/>
      <c r="B909" s="189"/>
      <c r="C909" s="362"/>
      <c r="D909" s="363"/>
    </row>
    <row r="910" spans="1:4" ht="14.25">
      <c r="A910" s="361"/>
      <c r="B910" s="189"/>
      <c r="C910" s="362"/>
      <c r="D910" s="363"/>
    </row>
    <row r="911" spans="1:4" ht="14.25">
      <c r="A911" s="361"/>
      <c r="B911" s="189"/>
      <c r="C911" s="362"/>
      <c r="D911" s="363"/>
    </row>
    <row r="912" spans="1:4" ht="14.25">
      <c r="A912" s="361"/>
      <c r="B912" s="189"/>
      <c r="C912" s="362"/>
      <c r="D912" s="363"/>
    </row>
    <row r="913" spans="1:4" ht="14.25">
      <c r="A913" s="361"/>
      <c r="B913" s="189"/>
      <c r="C913" s="362"/>
      <c r="D913" s="363"/>
    </row>
    <row r="914" spans="1:4" ht="14.25">
      <c r="A914" s="361"/>
      <c r="B914" s="189"/>
      <c r="C914" s="362"/>
      <c r="D914" s="363"/>
    </row>
    <row r="915" spans="1:4" ht="14.25">
      <c r="A915" s="361"/>
      <c r="B915" s="189"/>
      <c r="C915" s="362"/>
      <c r="D915" s="363"/>
    </row>
    <row r="916" spans="1:4" ht="14.25">
      <c r="A916" s="361"/>
      <c r="B916" s="189"/>
      <c r="C916" s="362"/>
      <c r="D916" s="363"/>
    </row>
    <row r="917" spans="1:4" ht="14.25">
      <c r="A917" s="361"/>
      <c r="B917" s="189"/>
      <c r="C917" s="362"/>
      <c r="D917" s="363"/>
    </row>
    <row r="918" spans="1:4" ht="14.25">
      <c r="A918" s="361"/>
      <c r="B918" s="189"/>
      <c r="C918" s="362"/>
      <c r="D918" s="363"/>
    </row>
    <row r="919" spans="1:4" ht="14.25">
      <c r="A919" s="361"/>
      <c r="B919" s="189"/>
      <c r="C919" s="362"/>
      <c r="D919" s="363"/>
    </row>
    <row r="920" spans="1:4" ht="14.25">
      <c r="A920" s="361"/>
      <c r="B920" s="189"/>
      <c r="C920" s="362"/>
      <c r="D920" s="363"/>
    </row>
    <row r="921" spans="1:4" ht="14.25">
      <c r="A921" s="361"/>
      <c r="B921" s="189"/>
      <c r="C921" s="362"/>
      <c r="D921" s="363"/>
    </row>
    <row r="922" spans="1:4" ht="14.25">
      <c r="A922" s="361"/>
      <c r="B922" s="189"/>
      <c r="C922" s="362"/>
      <c r="D922" s="363"/>
    </row>
    <row r="923" spans="1:4" ht="14.25">
      <c r="A923" s="361"/>
      <c r="B923" s="189"/>
      <c r="C923" s="362"/>
      <c r="D923" s="363"/>
    </row>
    <row r="924" spans="1:4" ht="14.25">
      <c r="A924" s="361"/>
      <c r="B924" s="189"/>
      <c r="C924" s="362"/>
      <c r="D924" s="363"/>
    </row>
    <row r="925" spans="1:4" ht="14.25">
      <c r="A925" s="361"/>
      <c r="B925" s="189"/>
      <c r="C925" s="362"/>
      <c r="D925" s="363"/>
    </row>
    <row r="926" spans="1:4" ht="14.25">
      <c r="A926" s="361"/>
      <c r="B926" s="189"/>
      <c r="C926" s="362"/>
      <c r="D926" s="363"/>
    </row>
    <row r="927" spans="1:4" ht="14.25">
      <c r="A927" s="361"/>
      <c r="B927" s="189"/>
      <c r="C927" s="362"/>
      <c r="D927" s="363"/>
    </row>
    <row r="928" spans="1:4" ht="14.25">
      <c r="A928" s="361"/>
      <c r="B928" s="189"/>
      <c r="C928" s="362"/>
      <c r="D928" s="363"/>
    </row>
    <row r="929" spans="1:4" ht="14.25">
      <c r="A929" s="361"/>
      <c r="B929" s="189"/>
      <c r="C929" s="362"/>
      <c r="D929" s="363"/>
    </row>
    <row r="930" spans="1:4" ht="14.25">
      <c r="A930" s="361"/>
      <c r="B930" s="189"/>
      <c r="C930" s="362"/>
      <c r="D930" s="363"/>
    </row>
    <row r="931" spans="1:4" ht="14.25">
      <c r="A931" s="361"/>
      <c r="B931" s="189"/>
      <c r="C931" s="362"/>
      <c r="D931" s="363"/>
    </row>
    <row r="932" spans="1:4" ht="14.25">
      <c r="A932" s="361"/>
      <c r="B932" s="189"/>
      <c r="C932" s="362"/>
      <c r="D932" s="363"/>
    </row>
    <row r="933" spans="1:4" ht="14.25">
      <c r="A933" s="361"/>
      <c r="B933" s="189"/>
      <c r="C933" s="362"/>
      <c r="D933" s="363"/>
    </row>
    <row r="934" spans="1:4" ht="14.25">
      <c r="A934" s="361"/>
      <c r="B934" s="189"/>
      <c r="C934" s="362"/>
      <c r="D934" s="363"/>
    </row>
    <row r="935" spans="1:4" ht="14.25">
      <c r="A935" s="361"/>
      <c r="B935" s="189"/>
      <c r="C935" s="362"/>
      <c r="D935" s="363"/>
    </row>
    <row r="936" spans="1:4" ht="14.25">
      <c r="A936" s="361"/>
      <c r="B936" s="189"/>
      <c r="C936" s="362"/>
      <c r="D936" s="363"/>
    </row>
    <row r="937" spans="1:4" ht="14.25">
      <c r="A937" s="361"/>
      <c r="B937" s="189"/>
      <c r="C937" s="362"/>
      <c r="D937" s="363"/>
    </row>
    <row r="938" spans="1:4" ht="14.25">
      <c r="A938" s="361"/>
      <c r="B938" s="189"/>
      <c r="C938" s="362"/>
      <c r="D938" s="363"/>
    </row>
    <row r="939" spans="1:4" ht="14.25">
      <c r="A939" s="361"/>
      <c r="B939" s="189"/>
      <c r="C939" s="362"/>
      <c r="D939" s="363"/>
    </row>
    <row r="940" spans="1:4" ht="14.25">
      <c r="A940" s="361"/>
      <c r="B940" s="189"/>
      <c r="C940" s="362"/>
      <c r="D940" s="363"/>
    </row>
    <row r="941" spans="1:4" ht="14.25">
      <c r="A941" s="361"/>
      <c r="B941" s="189"/>
      <c r="C941" s="362"/>
      <c r="D941" s="363"/>
    </row>
    <row r="942" spans="1:4" ht="14.25">
      <c r="A942" s="361"/>
      <c r="B942" s="189"/>
      <c r="C942" s="362"/>
      <c r="D942" s="363"/>
    </row>
    <row r="943" spans="1:4" ht="14.25">
      <c r="A943" s="361"/>
      <c r="B943" s="189"/>
      <c r="C943" s="362"/>
      <c r="D943" s="363"/>
    </row>
    <row r="944" spans="1:4" ht="14.25">
      <c r="A944" s="361"/>
      <c r="B944" s="189"/>
      <c r="C944" s="362"/>
      <c r="D944" s="363"/>
    </row>
    <row r="945" spans="1:4" ht="14.25">
      <c r="A945" s="361"/>
      <c r="B945" s="189"/>
      <c r="C945" s="362"/>
      <c r="D945" s="363"/>
    </row>
    <row r="946" spans="1:4" ht="14.25">
      <c r="A946" s="361"/>
      <c r="B946" s="189"/>
      <c r="C946" s="362"/>
      <c r="D946" s="363"/>
    </row>
    <row r="947" spans="1:4" ht="14.25">
      <c r="A947" s="361"/>
      <c r="B947" s="189"/>
      <c r="C947" s="362"/>
      <c r="D947" s="363"/>
    </row>
    <row r="948" spans="1:4" ht="14.25">
      <c r="A948" s="361"/>
      <c r="B948" s="189"/>
      <c r="C948" s="362"/>
      <c r="D948" s="363"/>
    </row>
    <row r="949" spans="1:4" ht="14.25">
      <c r="A949" s="361"/>
      <c r="B949" s="189"/>
      <c r="C949" s="362"/>
      <c r="D949" s="363"/>
    </row>
    <row r="950" spans="1:4" ht="14.25">
      <c r="A950" s="361"/>
      <c r="B950" s="189"/>
      <c r="C950" s="362"/>
      <c r="D950" s="363"/>
    </row>
    <row r="951" spans="1:4" ht="14.25">
      <c r="A951" s="361"/>
      <c r="B951" s="189"/>
      <c r="C951" s="362"/>
      <c r="D951" s="363"/>
    </row>
    <row r="952" spans="1:4" ht="14.25">
      <c r="A952" s="361"/>
      <c r="B952" s="189"/>
      <c r="C952" s="362"/>
      <c r="D952" s="363"/>
    </row>
    <row r="953" spans="1:4" ht="14.25">
      <c r="A953" s="361"/>
      <c r="B953" s="189"/>
      <c r="C953" s="362"/>
      <c r="D953" s="363"/>
    </row>
    <row r="954" spans="1:4" ht="14.25">
      <c r="A954" s="361"/>
      <c r="B954" s="189"/>
      <c r="C954" s="362"/>
      <c r="D954" s="363"/>
    </row>
    <row r="955" spans="1:4" ht="14.25">
      <c r="A955" s="361"/>
      <c r="B955" s="189"/>
      <c r="C955" s="362"/>
      <c r="D955" s="363"/>
    </row>
    <row r="956" spans="1:4" ht="14.25">
      <c r="A956" s="361"/>
      <c r="B956" s="189"/>
      <c r="C956" s="362"/>
      <c r="D956" s="363"/>
    </row>
    <row r="957" spans="1:4" ht="14.25">
      <c r="A957" s="361"/>
      <c r="B957" s="189"/>
      <c r="C957" s="362"/>
      <c r="D957" s="363"/>
    </row>
    <row r="958" spans="1:4" ht="14.25">
      <c r="A958" s="361"/>
      <c r="B958" s="189"/>
      <c r="C958" s="362"/>
      <c r="D958" s="363"/>
    </row>
    <row r="959" spans="1:4" ht="14.25">
      <c r="A959" s="361"/>
      <c r="B959" s="189"/>
      <c r="C959" s="362"/>
      <c r="D959" s="363"/>
    </row>
    <row r="960" spans="1:4" ht="14.25">
      <c r="A960" s="361"/>
      <c r="B960" s="189"/>
      <c r="C960" s="362"/>
      <c r="D960" s="363"/>
    </row>
    <row r="961" spans="1:4" ht="14.25">
      <c r="A961" s="361"/>
      <c r="B961" s="189"/>
      <c r="C961" s="362"/>
      <c r="D961" s="363"/>
    </row>
    <row r="962" spans="1:4" ht="14.25">
      <c r="A962" s="361"/>
      <c r="B962" s="189"/>
      <c r="C962" s="362"/>
      <c r="D962" s="363"/>
    </row>
    <row r="963" spans="1:4" ht="14.25">
      <c r="A963" s="361"/>
      <c r="B963" s="189"/>
      <c r="C963" s="362"/>
      <c r="D963" s="363"/>
    </row>
    <row r="964" spans="1:4" ht="14.25">
      <c r="A964" s="361"/>
      <c r="B964" s="189"/>
      <c r="C964" s="362"/>
      <c r="D964" s="363"/>
    </row>
    <row r="965" spans="1:4" ht="14.25">
      <c r="A965" s="361"/>
      <c r="B965" s="189"/>
      <c r="C965" s="362"/>
      <c r="D965" s="363"/>
    </row>
    <row r="966" spans="1:4" ht="14.25">
      <c r="A966" s="361"/>
      <c r="B966" s="189"/>
      <c r="C966" s="362"/>
      <c r="D966" s="363"/>
    </row>
    <row r="967" spans="1:4" ht="14.25">
      <c r="A967" s="361"/>
      <c r="B967" s="189"/>
      <c r="C967" s="362"/>
      <c r="D967" s="363"/>
    </row>
    <row r="968" spans="1:4" ht="14.25">
      <c r="A968" s="361"/>
      <c r="B968" s="189"/>
      <c r="C968" s="362"/>
      <c r="D968" s="363"/>
    </row>
    <row r="969" spans="1:4" ht="14.25">
      <c r="A969" s="361"/>
      <c r="B969" s="189"/>
      <c r="C969" s="362"/>
      <c r="D969" s="363"/>
    </row>
    <row r="970" spans="1:4" ht="14.25">
      <c r="A970" s="361"/>
      <c r="B970" s="189"/>
      <c r="C970" s="362"/>
      <c r="D970" s="363"/>
    </row>
    <row r="971" spans="1:4" ht="14.25">
      <c r="A971" s="361"/>
      <c r="B971" s="189"/>
      <c r="C971" s="362"/>
      <c r="D971" s="363"/>
    </row>
    <row r="972" spans="1:4" ht="14.25">
      <c r="A972" s="361"/>
      <c r="B972" s="189"/>
      <c r="C972" s="362"/>
      <c r="D972" s="363"/>
    </row>
    <row r="973" spans="1:4" ht="14.25">
      <c r="A973" s="361"/>
      <c r="B973" s="189"/>
      <c r="C973" s="362"/>
      <c r="D973" s="363"/>
    </row>
    <row r="974" spans="1:4" ht="14.25">
      <c r="A974" s="361"/>
      <c r="B974" s="189"/>
      <c r="C974" s="362"/>
      <c r="D974" s="363"/>
    </row>
    <row r="975" spans="1:4" ht="14.25">
      <c r="A975" s="361"/>
      <c r="B975" s="189"/>
      <c r="C975" s="362"/>
      <c r="D975" s="363"/>
    </row>
    <row r="976" spans="1:4" ht="14.25">
      <c r="A976" s="361"/>
      <c r="B976" s="189"/>
      <c r="C976" s="362"/>
      <c r="D976" s="363"/>
    </row>
    <row r="977" spans="1:4" ht="14.25">
      <c r="A977" s="361"/>
      <c r="B977" s="189"/>
      <c r="C977" s="362"/>
      <c r="D977" s="363"/>
    </row>
    <row r="978" spans="1:4" ht="14.25">
      <c r="A978" s="361"/>
      <c r="B978" s="189"/>
      <c r="C978" s="362"/>
      <c r="D978" s="363"/>
    </row>
    <row r="979" spans="1:4" ht="14.25">
      <c r="A979" s="361"/>
      <c r="B979" s="189"/>
      <c r="C979" s="362"/>
      <c r="D979" s="363"/>
    </row>
    <row r="980" spans="1:4" ht="14.25">
      <c r="A980" s="361"/>
      <c r="B980" s="189"/>
      <c r="C980" s="362"/>
      <c r="D980" s="363"/>
    </row>
    <row r="981" spans="1:4" ht="14.25">
      <c r="A981" s="361"/>
      <c r="B981" s="189"/>
      <c r="C981" s="362"/>
      <c r="D981" s="363"/>
    </row>
    <row r="982" spans="1:4" ht="14.25">
      <c r="A982" s="361"/>
      <c r="B982" s="189"/>
      <c r="C982" s="362"/>
      <c r="D982" s="363"/>
    </row>
    <row r="983" spans="1:4" ht="14.25">
      <c r="A983" s="361"/>
      <c r="B983" s="189"/>
      <c r="C983" s="362"/>
      <c r="D983" s="363"/>
    </row>
    <row r="984" spans="1:4" ht="14.25">
      <c r="A984" s="361"/>
      <c r="B984" s="189"/>
      <c r="C984" s="362"/>
      <c r="D984" s="363"/>
    </row>
    <row r="985" spans="1:4" ht="14.25">
      <c r="A985" s="361"/>
      <c r="B985" s="189"/>
      <c r="C985" s="362"/>
      <c r="D985" s="363"/>
    </row>
    <row r="986" spans="1:4" ht="14.25">
      <c r="A986" s="361"/>
      <c r="B986" s="189"/>
      <c r="C986" s="362"/>
      <c r="D986" s="363"/>
    </row>
    <row r="987" spans="1:4" ht="14.25">
      <c r="A987" s="361"/>
      <c r="B987" s="189"/>
      <c r="C987" s="362"/>
      <c r="D987" s="363"/>
    </row>
    <row r="988" spans="1:4" ht="14.25">
      <c r="A988" s="361"/>
      <c r="B988" s="189"/>
      <c r="C988" s="362"/>
      <c r="D988" s="363"/>
    </row>
    <row r="989" spans="1:4" ht="14.25">
      <c r="A989" s="361"/>
      <c r="B989" s="189"/>
      <c r="C989" s="362"/>
      <c r="D989" s="363"/>
    </row>
    <row r="990" spans="1:4" ht="14.25">
      <c r="A990" s="361"/>
      <c r="B990" s="189"/>
      <c r="C990" s="362"/>
      <c r="D990" s="363"/>
    </row>
    <row r="991" spans="1:4" ht="14.25">
      <c r="A991" s="361"/>
      <c r="B991" s="189"/>
      <c r="C991" s="362"/>
      <c r="D991" s="363"/>
    </row>
    <row r="992" spans="1:4" ht="14.25">
      <c r="A992" s="361"/>
      <c r="B992" s="189"/>
      <c r="C992" s="362"/>
      <c r="D992" s="363"/>
    </row>
    <row r="993" spans="1:4" ht="14.25">
      <c r="A993" s="361"/>
      <c r="B993" s="189"/>
      <c r="C993" s="362"/>
      <c r="D993" s="363"/>
    </row>
    <row r="994" spans="1:4" ht="14.25">
      <c r="A994" s="361"/>
      <c r="B994" s="189"/>
      <c r="C994" s="362"/>
      <c r="D994" s="363"/>
    </row>
    <row r="995" spans="1:4" ht="14.25">
      <c r="A995" s="361"/>
      <c r="B995" s="189"/>
      <c r="C995" s="362"/>
      <c r="D995" s="363"/>
    </row>
    <row r="996" spans="1:4" ht="14.25">
      <c r="A996" s="361"/>
      <c r="B996" s="189"/>
      <c r="C996" s="362"/>
      <c r="D996" s="363"/>
    </row>
    <row r="997" spans="1:4" ht="14.25">
      <c r="A997" s="361"/>
      <c r="B997" s="189"/>
      <c r="C997" s="362"/>
      <c r="D997" s="363"/>
    </row>
    <row r="998" spans="1:4" ht="14.25">
      <c r="A998" s="361"/>
      <c r="B998" s="189"/>
      <c r="C998" s="362"/>
      <c r="D998" s="363"/>
    </row>
    <row r="999" spans="1:4" ht="14.25">
      <c r="A999" s="361"/>
      <c r="B999" s="189"/>
      <c r="C999" s="362"/>
      <c r="D999" s="363"/>
    </row>
    <row r="1000" spans="1:4" ht="14.25">
      <c r="A1000" s="361"/>
      <c r="B1000" s="189"/>
      <c r="C1000" s="362"/>
      <c r="D1000" s="363"/>
    </row>
    <row r="1001" spans="1:4" ht="14.25">
      <c r="A1001" s="361"/>
      <c r="B1001" s="189"/>
      <c r="C1001" s="362"/>
      <c r="D1001" s="363"/>
    </row>
    <row r="1002" spans="1:4" ht="14.25">
      <c r="A1002" s="361"/>
      <c r="B1002" s="189"/>
      <c r="C1002" s="362"/>
      <c r="D1002" s="363"/>
    </row>
    <row r="1003" spans="1:4" ht="14.25">
      <c r="A1003" s="361"/>
      <c r="B1003" s="189"/>
      <c r="C1003" s="362"/>
      <c r="D1003" s="363"/>
    </row>
    <row r="1004" spans="1:4" ht="14.25">
      <c r="A1004" s="361"/>
      <c r="B1004" s="189"/>
      <c r="C1004" s="362"/>
      <c r="D1004" s="363"/>
    </row>
    <row r="1005" spans="1:4" ht="14.25">
      <c r="A1005" s="361"/>
      <c r="B1005" s="189"/>
      <c r="C1005" s="362"/>
      <c r="D1005" s="363"/>
    </row>
    <row r="1006" spans="1:4" ht="14.25">
      <c r="A1006" s="361"/>
      <c r="B1006" s="189"/>
      <c r="C1006" s="362"/>
      <c r="D1006" s="363"/>
    </row>
    <row r="1007" spans="1:4" ht="14.25">
      <c r="A1007" s="361"/>
      <c r="B1007" s="189"/>
      <c r="C1007" s="362"/>
      <c r="D1007" s="363"/>
    </row>
    <row r="1008" spans="1:4" ht="14.25">
      <c r="A1008" s="361"/>
      <c r="B1008" s="189"/>
      <c r="C1008" s="362"/>
      <c r="D1008" s="363"/>
    </row>
    <row r="1009" spans="1:4" ht="14.25">
      <c r="A1009" s="361"/>
      <c r="B1009" s="189"/>
      <c r="C1009" s="362"/>
      <c r="D1009" s="363"/>
    </row>
    <row r="1010" spans="1:4" ht="14.25">
      <c r="A1010" s="361"/>
      <c r="B1010" s="189"/>
      <c r="C1010" s="362"/>
      <c r="D1010" s="363"/>
    </row>
    <row r="1011" spans="1:4" ht="14.25">
      <c r="A1011" s="361"/>
      <c r="B1011" s="189"/>
      <c r="C1011" s="362"/>
      <c r="D1011" s="363"/>
    </row>
    <row r="1012" spans="1:4" ht="14.25">
      <c r="A1012" s="361"/>
      <c r="B1012" s="189"/>
      <c r="C1012" s="362"/>
      <c r="D1012" s="363"/>
    </row>
    <row r="1013" spans="1:4" ht="14.25">
      <c r="A1013" s="361"/>
      <c r="B1013" s="189"/>
      <c r="C1013" s="362"/>
      <c r="D1013" s="363"/>
    </row>
    <row r="1014" spans="1:4" ht="14.25">
      <c r="A1014" s="361"/>
      <c r="B1014" s="189"/>
      <c r="C1014" s="362"/>
      <c r="D1014" s="364"/>
    </row>
    <row r="1015" spans="1:4" ht="14.25">
      <c r="A1015" s="361"/>
      <c r="B1015" s="189"/>
      <c r="C1015" s="362"/>
      <c r="D1015" s="363"/>
    </row>
    <row r="1016" spans="1:4" ht="14.25">
      <c r="A1016" s="361"/>
      <c r="B1016" s="189"/>
      <c r="C1016" s="362"/>
      <c r="D1016" s="363"/>
    </row>
    <row r="1017" spans="1:4" ht="14.25">
      <c r="A1017" s="361"/>
      <c r="B1017" s="189"/>
      <c r="C1017" s="362"/>
      <c r="D1017" s="363"/>
    </row>
    <row r="1018" spans="1:4" ht="14.25">
      <c r="A1018" s="361"/>
      <c r="B1018" s="189"/>
      <c r="C1018" s="362"/>
      <c r="D1018" s="364"/>
    </row>
    <row r="1019" spans="1:4" ht="14.25">
      <c r="A1019" s="361"/>
      <c r="B1019" s="189"/>
      <c r="C1019" s="362"/>
      <c r="D1019" s="364"/>
    </row>
    <row r="1020" spans="1:4" ht="14.25">
      <c r="A1020" s="361"/>
      <c r="B1020" s="189"/>
      <c r="C1020" s="362"/>
      <c r="D1020" s="364"/>
    </row>
    <row r="1021" spans="1:4" ht="14.25">
      <c r="A1021" s="361"/>
      <c r="B1021" s="189"/>
      <c r="C1021" s="362"/>
      <c r="D1021" s="363"/>
    </row>
    <row r="1022" spans="1:4" ht="14.25">
      <c r="A1022" s="361"/>
      <c r="B1022" s="189"/>
      <c r="C1022" s="362"/>
      <c r="D1022" s="363"/>
    </row>
    <row r="1023" spans="1:4" ht="14.25">
      <c r="A1023" s="361"/>
      <c r="B1023" s="189"/>
      <c r="C1023" s="362"/>
      <c r="D1023" s="363"/>
    </row>
    <row r="1024" spans="1:4" ht="14.25">
      <c r="A1024" s="361"/>
      <c r="B1024" s="189"/>
      <c r="C1024" s="362"/>
      <c r="D1024" s="363"/>
    </row>
    <row r="1025" spans="1:4" ht="14.25">
      <c r="A1025" s="361"/>
      <c r="B1025" s="189"/>
      <c r="C1025" s="362"/>
      <c r="D1025" s="363"/>
    </row>
    <row r="1026" spans="1:4" ht="14.25">
      <c r="A1026" s="361"/>
      <c r="B1026" s="189"/>
      <c r="C1026" s="362"/>
      <c r="D1026" s="364"/>
    </row>
    <row r="1027" spans="1:4" ht="14.25">
      <c r="A1027" s="361"/>
      <c r="B1027" s="189"/>
      <c r="C1027" s="362"/>
      <c r="D1027" s="364"/>
    </row>
    <row r="1028" spans="1:4" ht="14.25">
      <c r="A1028" s="361"/>
      <c r="B1028" s="189"/>
      <c r="C1028" s="362"/>
      <c r="D1028" s="364"/>
    </row>
    <row r="1029" spans="1:4" ht="14.25">
      <c r="A1029" s="361"/>
      <c r="B1029" s="189"/>
      <c r="C1029" s="362"/>
      <c r="D1029" s="363"/>
    </row>
    <row r="1030" spans="1:4" ht="14.25">
      <c r="A1030" s="361"/>
      <c r="B1030" s="189"/>
      <c r="C1030" s="362"/>
      <c r="D1030" s="364"/>
    </row>
    <row r="1031" spans="1:4" ht="14.25">
      <c r="A1031" s="361"/>
      <c r="B1031" s="189"/>
      <c r="C1031" s="362"/>
      <c r="D1031" s="364"/>
    </row>
    <row r="1032" spans="1:4" ht="14.25">
      <c r="A1032" s="361"/>
      <c r="B1032" s="189"/>
      <c r="C1032" s="362"/>
      <c r="D1032" s="364"/>
    </row>
    <row r="1033" spans="1:4" ht="14.25">
      <c r="A1033" s="361"/>
      <c r="B1033" s="189"/>
      <c r="C1033" s="362"/>
      <c r="D1033" s="364"/>
    </row>
    <row r="1034" spans="1:4" ht="14.25">
      <c r="A1034" s="361"/>
      <c r="B1034" s="189"/>
      <c r="C1034" s="362"/>
      <c r="D1034" s="364"/>
    </row>
    <row r="1035" spans="1:4" ht="14.25">
      <c r="A1035" s="361"/>
      <c r="B1035" s="189"/>
      <c r="C1035" s="362"/>
      <c r="D1035" s="364"/>
    </row>
    <row r="1036" spans="1:4" ht="14.25">
      <c r="A1036" s="361"/>
      <c r="B1036" s="189"/>
      <c r="C1036" s="362"/>
      <c r="D1036" s="364"/>
    </row>
    <row r="1037" spans="1:4" ht="14.25">
      <c r="A1037" s="361"/>
      <c r="B1037" s="189"/>
      <c r="C1037" s="362"/>
      <c r="D1037" s="364"/>
    </row>
    <row r="1038" spans="1:4" ht="14.25">
      <c r="A1038" s="361"/>
      <c r="B1038" s="189"/>
      <c r="C1038" s="362"/>
      <c r="D1038" s="364"/>
    </row>
    <row r="1039" spans="1:4" ht="14.25">
      <c r="A1039" s="361"/>
      <c r="B1039" s="189"/>
      <c r="C1039" s="362"/>
      <c r="D1039" s="364"/>
    </row>
    <row r="1040" spans="1:4" ht="14.25">
      <c r="A1040" s="361"/>
      <c r="B1040" s="189"/>
      <c r="C1040" s="362"/>
      <c r="D1040" s="364"/>
    </row>
    <row r="1041" spans="1:4" ht="14.25">
      <c r="A1041" s="361"/>
      <c r="B1041" s="189"/>
      <c r="C1041" s="362"/>
      <c r="D1041" s="364"/>
    </row>
    <row r="1042" spans="1:4" ht="14.25">
      <c r="A1042" s="361"/>
      <c r="B1042" s="189"/>
      <c r="C1042" s="362"/>
      <c r="D1042" s="364"/>
    </row>
    <row r="1043" spans="1:4" ht="14.25">
      <c r="A1043" s="361"/>
      <c r="B1043" s="189"/>
      <c r="C1043" s="362"/>
      <c r="D1043" s="364"/>
    </row>
    <row r="1044" spans="1:4" ht="14.25">
      <c r="A1044" s="361"/>
      <c r="B1044" s="189"/>
      <c r="C1044" s="362"/>
      <c r="D1044" s="364"/>
    </row>
    <row r="1045" spans="1:4" ht="14.25">
      <c r="A1045" s="361"/>
      <c r="B1045" s="189"/>
      <c r="C1045" s="362"/>
      <c r="D1045" s="364"/>
    </row>
    <row r="1046" spans="1:4" ht="14.25">
      <c r="A1046" s="361"/>
      <c r="B1046" s="189"/>
      <c r="C1046" s="362"/>
      <c r="D1046" s="364"/>
    </row>
    <row r="1047" spans="1:4" ht="14.25">
      <c r="A1047" s="361"/>
      <c r="B1047" s="189"/>
      <c r="C1047" s="362"/>
      <c r="D1047" s="364"/>
    </row>
    <row r="1048" spans="1:4" ht="14.25">
      <c r="A1048" s="361"/>
      <c r="B1048" s="189"/>
      <c r="C1048" s="362"/>
      <c r="D1048" s="364"/>
    </row>
    <row r="1049" spans="1:4" ht="14.25">
      <c r="A1049" s="361"/>
      <c r="B1049" s="189"/>
      <c r="C1049" s="362"/>
      <c r="D1049" s="363"/>
    </row>
    <row r="1050" spans="1:4" ht="14.25">
      <c r="A1050" s="361"/>
      <c r="B1050" s="189"/>
      <c r="C1050" s="362"/>
      <c r="D1050" s="364"/>
    </row>
    <row r="1051" spans="1:4" ht="14.25">
      <c r="A1051" s="361"/>
      <c r="B1051" s="189"/>
      <c r="C1051" s="362"/>
      <c r="D1051" s="364"/>
    </row>
    <row r="1052" spans="1:4" ht="14.25">
      <c r="A1052" s="361"/>
      <c r="B1052" s="189"/>
      <c r="C1052" s="362"/>
      <c r="D1052" s="364"/>
    </row>
    <row r="1053" spans="1:4" ht="14.25">
      <c r="A1053" s="361"/>
      <c r="B1053" s="189"/>
      <c r="C1053" s="362"/>
      <c r="D1053" s="364"/>
    </row>
    <row r="1054" spans="1:4" ht="14.25">
      <c r="A1054" s="361"/>
      <c r="B1054" s="189"/>
      <c r="C1054" s="362"/>
      <c r="D1054" s="364"/>
    </row>
    <row r="1055" spans="1:4" ht="14.25">
      <c r="A1055" s="361"/>
      <c r="B1055" s="189"/>
      <c r="C1055" s="362"/>
      <c r="D1055" s="364"/>
    </row>
    <row r="1056" spans="1:4" ht="14.25">
      <c r="A1056" s="361"/>
      <c r="B1056" s="189"/>
      <c r="C1056" s="362"/>
      <c r="D1056" s="364"/>
    </row>
    <row r="1057" spans="1:4" ht="14.25">
      <c r="A1057" s="361"/>
      <c r="B1057" s="189"/>
      <c r="C1057" s="362"/>
      <c r="D1057" s="364"/>
    </row>
    <row r="1058" spans="1:4" ht="14.25">
      <c r="A1058" s="361"/>
      <c r="B1058" s="189"/>
      <c r="C1058" s="362"/>
      <c r="D1058" s="364"/>
    </row>
    <row r="1059" spans="1:4" ht="14.25">
      <c r="A1059" s="361"/>
      <c r="B1059" s="189"/>
      <c r="C1059" s="362"/>
      <c r="D1059" s="364"/>
    </row>
    <row r="1060" spans="1:4" ht="14.25">
      <c r="A1060" s="361"/>
      <c r="B1060" s="189"/>
      <c r="C1060" s="362"/>
      <c r="D1060" s="364"/>
    </row>
    <row r="1061" spans="1:4" ht="14.25">
      <c r="A1061" s="361"/>
      <c r="B1061" s="189"/>
      <c r="C1061" s="362"/>
      <c r="D1061" s="364"/>
    </row>
    <row r="1062" spans="1:4" ht="14.25">
      <c r="A1062" s="361"/>
      <c r="B1062" s="189"/>
      <c r="C1062" s="362"/>
      <c r="D1062" s="364"/>
    </row>
    <row r="1063" spans="1:4" ht="14.25">
      <c r="A1063" s="361"/>
      <c r="B1063" s="189"/>
      <c r="C1063" s="362"/>
      <c r="D1063" s="364"/>
    </row>
    <row r="1064" spans="1:4" ht="14.25">
      <c r="A1064" s="361"/>
      <c r="B1064" s="189"/>
      <c r="C1064" s="362"/>
      <c r="D1064" s="364"/>
    </row>
    <row r="1065" spans="1:4" ht="14.25">
      <c r="A1065" s="361"/>
      <c r="B1065" s="189"/>
      <c r="C1065" s="362"/>
      <c r="D1065" s="364"/>
    </row>
    <row r="1066" spans="1:4" ht="14.25">
      <c r="A1066" s="361"/>
      <c r="B1066" s="189"/>
      <c r="C1066" s="362"/>
      <c r="D1066" s="364"/>
    </row>
    <row r="1067" spans="1:4" ht="14.25">
      <c r="A1067" s="361"/>
      <c r="B1067" s="189"/>
      <c r="C1067" s="362"/>
      <c r="D1067" s="364"/>
    </row>
    <row r="1068" spans="1:4" ht="14.25">
      <c r="A1068" s="361"/>
      <c r="B1068" s="189"/>
      <c r="C1068" s="362"/>
      <c r="D1068" s="364"/>
    </row>
    <row r="1069" spans="1:4" ht="14.25">
      <c r="A1069" s="361"/>
      <c r="B1069" s="189"/>
      <c r="C1069" s="362"/>
      <c r="D1069" s="364"/>
    </row>
    <row r="1070" spans="1:4" ht="14.25">
      <c r="A1070" s="361"/>
      <c r="B1070" s="189"/>
      <c r="C1070" s="362"/>
      <c r="D1070" s="364"/>
    </row>
    <row r="1071" spans="1:4" ht="14.25">
      <c r="A1071" s="361"/>
      <c r="B1071" s="189"/>
      <c r="C1071" s="362"/>
      <c r="D1071" s="364"/>
    </row>
    <row r="1072" spans="1:4" ht="14.25">
      <c r="A1072" s="361"/>
      <c r="B1072" s="189"/>
      <c r="C1072" s="362"/>
      <c r="D1072" s="364"/>
    </row>
    <row r="1073" spans="1:4" ht="14.25">
      <c r="A1073" s="361"/>
      <c r="B1073" s="189"/>
      <c r="C1073" s="362"/>
      <c r="D1073" s="364"/>
    </row>
    <row r="1074" spans="1:4" ht="14.25">
      <c r="A1074" s="361"/>
      <c r="B1074" s="189"/>
      <c r="C1074" s="362"/>
      <c r="D1074" s="364"/>
    </row>
    <row r="1075" spans="1:4" ht="14.25">
      <c r="A1075" s="361"/>
      <c r="B1075" s="189"/>
      <c r="C1075" s="362"/>
      <c r="D1075" s="364"/>
    </row>
    <row r="1076" spans="1:4" ht="14.25">
      <c r="A1076" s="361"/>
      <c r="B1076" s="189"/>
      <c r="C1076" s="362"/>
      <c r="D1076" s="364"/>
    </row>
    <row r="1077" spans="1:4" ht="14.25">
      <c r="A1077" s="361"/>
      <c r="B1077" s="189"/>
      <c r="C1077" s="362"/>
      <c r="D1077" s="363"/>
    </row>
    <row r="1078" spans="1:4" ht="14.25">
      <c r="A1078" s="361"/>
      <c r="B1078" s="189"/>
      <c r="C1078" s="362"/>
      <c r="D1078" s="363"/>
    </row>
    <row r="1079" spans="1:4" ht="14.25">
      <c r="A1079" s="361"/>
      <c r="B1079" s="189"/>
      <c r="C1079" s="362"/>
      <c r="D1079" s="363"/>
    </row>
    <row r="1080" spans="1:4" ht="14.25">
      <c r="A1080" s="361"/>
      <c r="B1080" s="189"/>
      <c r="C1080" s="362"/>
      <c r="D1080" s="363"/>
    </row>
    <row r="1081" spans="1:4" ht="14.25">
      <c r="A1081" s="361"/>
      <c r="B1081" s="189"/>
      <c r="C1081" s="362"/>
      <c r="D1081" s="363"/>
    </row>
    <row r="1082" spans="1:4" ht="14.25">
      <c r="A1082" s="361"/>
      <c r="B1082" s="189"/>
      <c r="C1082" s="362"/>
      <c r="D1082" s="363"/>
    </row>
    <row r="1083" spans="1:4" ht="14.25">
      <c r="A1083" s="361"/>
      <c r="B1083" s="189"/>
      <c r="C1083" s="362"/>
      <c r="D1083" s="363"/>
    </row>
    <row r="1084" spans="1:4" ht="14.25">
      <c r="A1084" s="361"/>
      <c r="B1084" s="189"/>
      <c r="C1084" s="362"/>
      <c r="D1084" s="363"/>
    </row>
    <row r="1085" spans="1:4" ht="14.25">
      <c r="A1085" s="361"/>
      <c r="B1085" s="189"/>
      <c r="C1085" s="362"/>
      <c r="D1085" s="363"/>
    </row>
    <row r="1086" spans="1:4" ht="14.25">
      <c r="A1086" s="361"/>
      <c r="B1086" s="189"/>
      <c r="C1086" s="362"/>
      <c r="D1086" s="363"/>
    </row>
    <row r="1087" spans="1:4" ht="14.25">
      <c r="A1087" s="361"/>
      <c r="B1087" s="189"/>
      <c r="C1087" s="362"/>
      <c r="D1087" s="363"/>
    </row>
    <row r="1088" spans="1:4" ht="14.25">
      <c r="A1088" s="361"/>
      <c r="B1088" s="189"/>
      <c r="C1088" s="362"/>
      <c r="D1088" s="363"/>
    </row>
    <row r="1089" spans="1:4" ht="14.25">
      <c r="A1089" s="361"/>
      <c r="B1089" s="189"/>
      <c r="C1089" s="362"/>
      <c r="D1089" s="363"/>
    </row>
    <row r="1090" spans="1:4" ht="14.25">
      <c r="A1090" s="361"/>
      <c r="B1090" s="189"/>
      <c r="C1090" s="362"/>
      <c r="D1090" s="363"/>
    </row>
    <row r="1091" spans="1:4" ht="14.25">
      <c r="A1091" s="361"/>
      <c r="B1091" s="189"/>
      <c r="C1091" s="362"/>
      <c r="D1091" s="363"/>
    </row>
    <row r="1092" spans="1:4" ht="14.25">
      <c r="A1092" s="361"/>
      <c r="B1092" s="189"/>
      <c r="C1092" s="362"/>
      <c r="D1092" s="363"/>
    </row>
    <row r="1093" spans="1:4" ht="14.25">
      <c r="A1093" s="361"/>
      <c r="B1093" s="189"/>
      <c r="C1093" s="362"/>
      <c r="D1093" s="363"/>
    </row>
    <row r="1094" spans="1:4" ht="14.25">
      <c r="A1094" s="361"/>
      <c r="B1094" s="189"/>
      <c r="C1094" s="362"/>
      <c r="D1094" s="363"/>
    </row>
    <row r="1095" spans="1:4" ht="14.25">
      <c r="A1095" s="361"/>
      <c r="B1095" s="189"/>
      <c r="C1095" s="362"/>
      <c r="D1095" s="363"/>
    </row>
    <row r="1096" spans="1:4" ht="14.25">
      <c r="A1096" s="361"/>
      <c r="B1096" s="189"/>
      <c r="C1096" s="362"/>
      <c r="D1096" s="363"/>
    </row>
    <row r="1097" spans="1:4" ht="14.25">
      <c r="A1097" s="361"/>
      <c r="B1097" s="189"/>
      <c r="C1097" s="362"/>
      <c r="D1097" s="363"/>
    </row>
    <row r="1098" spans="1:4" ht="14.25">
      <c r="A1098" s="361"/>
      <c r="B1098" s="189"/>
      <c r="C1098" s="362"/>
      <c r="D1098" s="363"/>
    </row>
    <row r="1099" spans="1:4" ht="14.25">
      <c r="A1099" s="361"/>
      <c r="B1099" s="189"/>
      <c r="C1099" s="362"/>
      <c r="D1099" s="363"/>
    </row>
    <row r="1100" spans="1:4" ht="14.25">
      <c r="A1100" s="361"/>
      <c r="B1100" s="189"/>
      <c r="C1100" s="362"/>
      <c r="D1100" s="363"/>
    </row>
    <row r="1101" spans="1:4" ht="14.25">
      <c r="A1101" s="361"/>
      <c r="B1101" s="189"/>
      <c r="C1101" s="362"/>
      <c r="D1101" s="363"/>
    </row>
    <row r="1102" spans="1:4" ht="14.25">
      <c r="A1102" s="361"/>
      <c r="B1102" s="189"/>
      <c r="C1102" s="362"/>
      <c r="D1102" s="363"/>
    </row>
    <row r="1103" spans="1:4" ht="14.25">
      <c r="A1103" s="361"/>
      <c r="B1103" s="189"/>
      <c r="C1103" s="362"/>
      <c r="D1103" s="363"/>
    </row>
    <row r="1104" spans="1:4" ht="14.25">
      <c r="A1104" s="361"/>
      <c r="B1104" s="189"/>
      <c r="C1104" s="362"/>
      <c r="D1104" s="364"/>
    </row>
    <row r="1105" spans="1:4" ht="14.25">
      <c r="A1105" s="361"/>
      <c r="B1105" s="189"/>
      <c r="C1105" s="362"/>
      <c r="D1105" s="363"/>
    </row>
    <row r="1106" spans="1:4" ht="14.25">
      <c r="A1106" s="361"/>
      <c r="B1106" s="189"/>
      <c r="C1106" s="362"/>
      <c r="D1106" s="363"/>
    </row>
    <row r="1107" spans="1:4" ht="14.25">
      <c r="A1107" s="361"/>
      <c r="B1107" s="189"/>
      <c r="C1107" s="362"/>
      <c r="D1107" s="363"/>
    </row>
    <row r="1108" spans="1:4" ht="14.25">
      <c r="A1108" s="361"/>
      <c r="B1108" s="189"/>
      <c r="C1108" s="362"/>
      <c r="D1108" s="363"/>
    </row>
    <row r="1109" spans="1:4" ht="14.25">
      <c r="A1109" s="361"/>
      <c r="B1109" s="189"/>
      <c r="C1109" s="362"/>
      <c r="D1109" s="363"/>
    </row>
    <row r="1110" spans="1:4" ht="14.25">
      <c r="A1110" s="361"/>
      <c r="B1110" s="189"/>
      <c r="C1110" s="362"/>
      <c r="D1110" s="363"/>
    </row>
    <row r="1111" spans="1:4" ht="14.25">
      <c r="A1111" s="361"/>
      <c r="B1111" s="189"/>
      <c r="C1111" s="362"/>
      <c r="D1111" s="363"/>
    </row>
    <row r="1112" spans="1:4" ht="14.25">
      <c r="A1112" s="361"/>
      <c r="B1112" s="189"/>
      <c r="C1112" s="362"/>
      <c r="D1112" s="363"/>
    </row>
    <row r="1113" spans="1:4" ht="14.25">
      <c r="A1113" s="361"/>
      <c r="B1113" s="189"/>
      <c r="C1113" s="362"/>
      <c r="D1113" s="363"/>
    </row>
    <row r="1114" spans="1:4" ht="14.25">
      <c r="A1114" s="361"/>
      <c r="B1114" s="189"/>
      <c r="C1114" s="362"/>
      <c r="D1114" s="363"/>
    </row>
    <row r="1115" spans="1:4" ht="14.25">
      <c r="A1115" s="361"/>
      <c r="B1115" s="189"/>
      <c r="C1115" s="362"/>
      <c r="D1115" s="363"/>
    </row>
    <row r="1116" spans="1:4" ht="14.25">
      <c r="A1116" s="361"/>
      <c r="B1116" s="189"/>
      <c r="C1116" s="362"/>
      <c r="D1116" s="363"/>
    </row>
    <row r="1117" spans="1:4" ht="14.25">
      <c r="A1117" s="361"/>
      <c r="B1117" s="189"/>
      <c r="C1117" s="362"/>
      <c r="D1117" s="363"/>
    </row>
    <row r="1118" spans="1:4" ht="14.25">
      <c r="A1118" s="361"/>
      <c r="B1118" s="189"/>
      <c r="C1118" s="362"/>
      <c r="D1118" s="363"/>
    </row>
    <row r="1119" spans="1:4" ht="14.25">
      <c r="A1119" s="361"/>
      <c r="B1119" s="189"/>
      <c r="C1119" s="362"/>
      <c r="D1119" s="363"/>
    </row>
    <row r="1120" spans="1:4" ht="14.25">
      <c r="A1120" s="361"/>
      <c r="B1120" s="189"/>
      <c r="C1120" s="362"/>
      <c r="D1120" s="363"/>
    </row>
    <row r="1121" spans="1:4" ht="14.25">
      <c r="A1121" s="361"/>
      <c r="B1121" s="189"/>
      <c r="C1121" s="362"/>
      <c r="D1121" s="363"/>
    </row>
    <row r="1122" spans="1:4" ht="14.25">
      <c r="A1122" s="361"/>
      <c r="B1122" s="189"/>
      <c r="C1122" s="362"/>
      <c r="D1122" s="363"/>
    </row>
    <row r="1123" spans="1:4" ht="14.25">
      <c r="A1123" s="361"/>
      <c r="B1123" s="189"/>
      <c r="C1123" s="362"/>
      <c r="D1123" s="363"/>
    </row>
    <row r="1124" spans="1:4" ht="14.25">
      <c r="A1124" s="361"/>
      <c r="B1124" s="189"/>
      <c r="C1124" s="362"/>
      <c r="D1124" s="364"/>
    </row>
    <row r="1125" spans="1:4" ht="14.25">
      <c r="A1125" s="361"/>
      <c r="B1125" s="189"/>
      <c r="C1125" s="362"/>
      <c r="D1125" s="363"/>
    </row>
    <row r="1126" spans="1:4" ht="14.25">
      <c r="A1126" s="361"/>
      <c r="B1126" s="189"/>
      <c r="C1126" s="362"/>
      <c r="D1126" s="363"/>
    </row>
    <row r="1127" spans="1:4" ht="14.25">
      <c r="A1127" s="361"/>
      <c r="B1127" s="189"/>
      <c r="C1127" s="362"/>
      <c r="D1127" s="363"/>
    </row>
    <row r="1128" spans="1:4" ht="14.25">
      <c r="A1128" s="361"/>
      <c r="B1128" s="189"/>
      <c r="C1128" s="362"/>
      <c r="D1128" s="364"/>
    </row>
    <row r="1129" spans="1:4" ht="14.25">
      <c r="A1129" s="361"/>
      <c r="B1129" s="189"/>
      <c r="C1129" s="362"/>
      <c r="D1129" s="364"/>
    </row>
    <row r="1130" spans="1:4" ht="14.25">
      <c r="A1130" s="361"/>
      <c r="B1130" s="189"/>
      <c r="C1130" s="362"/>
      <c r="D1130" s="364"/>
    </row>
    <row r="1131" spans="1:4" ht="14.25">
      <c r="A1131" s="361"/>
      <c r="B1131" s="189"/>
      <c r="C1131" s="362"/>
      <c r="D1131" s="363"/>
    </row>
    <row r="1132" spans="1:4" ht="14.25">
      <c r="A1132" s="361"/>
      <c r="B1132" s="189"/>
      <c r="C1132" s="362"/>
      <c r="D1132" s="364"/>
    </row>
    <row r="1133" spans="1:4" ht="14.25">
      <c r="A1133" s="361"/>
      <c r="B1133" s="189"/>
      <c r="C1133" s="362"/>
      <c r="D1133" s="364"/>
    </row>
    <row r="1134" spans="1:4" ht="14.25">
      <c r="A1134" s="361"/>
      <c r="B1134" s="189"/>
      <c r="C1134" s="362"/>
      <c r="D1134" s="364"/>
    </row>
    <row r="1135" spans="1:4" ht="14.25">
      <c r="A1135" s="361"/>
      <c r="B1135" s="189"/>
      <c r="C1135" s="362"/>
      <c r="D1135" s="363"/>
    </row>
    <row r="1136" spans="1:4" ht="14.25">
      <c r="A1136" s="361"/>
      <c r="B1136" s="189"/>
      <c r="C1136" s="362"/>
      <c r="D1136" s="363"/>
    </row>
    <row r="1137" spans="1:4" ht="14.25">
      <c r="A1137" s="361"/>
      <c r="B1137" s="189"/>
      <c r="C1137" s="362"/>
      <c r="D1137" s="363"/>
    </row>
    <row r="1138" spans="1:4" ht="14.25">
      <c r="A1138" s="361"/>
      <c r="B1138" s="189"/>
      <c r="C1138" s="362"/>
      <c r="D1138" s="363"/>
    </row>
    <row r="1139" spans="1:4" ht="14.25">
      <c r="A1139" s="361"/>
      <c r="B1139" s="189"/>
      <c r="C1139" s="362"/>
      <c r="D1139" s="363"/>
    </row>
    <row r="1140" spans="1:4" ht="14.25">
      <c r="A1140" s="361"/>
      <c r="B1140" s="189"/>
      <c r="C1140" s="362"/>
      <c r="D1140" s="364"/>
    </row>
    <row r="1141" spans="1:4" ht="14.25">
      <c r="A1141" s="361"/>
      <c r="B1141" s="189"/>
      <c r="C1141" s="362"/>
      <c r="D1141" s="363"/>
    </row>
    <row r="1142" spans="1:4" ht="14.25">
      <c r="A1142" s="361"/>
      <c r="B1142" s="189"/>
      <c r="C1142" s="362"/>
      <c r="D1142" s="363"/>
    </row>
    <row r="1143" spans="1:4" ht="14.25">
      <c r="A1143" s="361"/>
      <c r="B1143" s="189"/>
      <c r="C1143" s="362"/>
      <c r="D1143" s="363"/>
    </row>
    <row r="1144" spans="1:4" ht="14.25">
      <c r="A1144" s="361"/>
      <c r="B1144" s="189"/>
      <c r="C1144" s="362"/>
      <c r="D1144" s="364"/>
    </row>
    <row r="1145" spans="1:4" ht="14.25">
      <c r="A1145" s="361"/>
      <c r="B1145" s="189"/>
      <c r="C1145" s="362"/>
      <c r="D1145" s="363"/>
    </row>
    <row r="1146" spans="1:4" ht="14.25">
      <c r="A1146" s="361"/>
      <c r="B1146" s="189"/>
      <c r="C1146" s="362"/>
      <c r="D1146" s="363"/>
    </row>
    <row r="1147" spans="1:4" ht="14.25">
      <c r="A1147" s="361"/>
      <c r="B1147" s="189"/>
      <c r="C1147" s="362"/>
      <c r="D1147" s="363"/>
    </row>
    <row r="1148" spans="1:4" ht="14.25">
      <c r="A1148" s="361"/>
      <c r="B1148" s="189"/>
      <c r="C1148" s="362"/>
      <c r="D1148" s="364"/>
    </row>
    <row r="1149" spans="1:4" ht="14.25">
      <c r="A1149" s="361"/>
      <c r="B1149" s="189"/>
      <c r="C1149" s="362"/>
      <c r="D1149" s="364"/>
    </row>
    <row r="1150" spans="1:4" ht="14.25">
      <c r="A1150" s="361"/>
      <c r="B1150" s="189"/>
      <c r="C1150" s="362"/>
      <c r="D1150" s="364"/>
    </row>
    <row r="1151" spans="1:4" ht="14.25">
      <c r="A1151" s="361"/>
      <c r="B1151" s="189"/>
      <c r="C1151" s="362"/>
      <c r="D1151" s="364"/>
    </row>
    <row r="1152" spans="1:4" ht="14.25">
      <c r="A1152" s="361"/>
      <c r="B1152" s="189"/>
      <c r="C1152" s="362"/>
      <c r="D1152" s="364"/>
    </row>
    <row r="1153" spans="1:4" ht="14.25">
      <c r="A1153" s="361"/>
      <c r="B1153" s="189"/>
      <c r="C1153" s="362"/>
      <c r="D1153" s="364"/>
    </row>
    <row r="1154" spans="1:4" ht="14.25">
      <c r="A1154" s="361"/>
      <c r="B1154" s="189"/>
      <c r="C1154" s="362"/>
      <c r="D1154" s="364"/>
    </row>
    <row r="1155" spans="1:4" ht="14.25">
      <c r="A1155" s="361"/>
      <c r="B1155" s="189"/>
      <c r="C1155" s="362"/>
      <c r="D1155" s="364"/>
    </row>
    <row r="1156" spans="1:4" ht="14.25">
      <c r="A1156" s="361"/>
      <c r="B1156" s="189"/>
      <c r="C1156" s="362"/>
      <c r="D1156" s="364"/>
    </row>
    <row r="1157" spans="1:4" ht="14.25">
      <c r="A1157" s="361"/>
      <c r="B1157" s="189"/>
      <c r="C1157" s="362"/>
      <c r="D1157" s="364"/>
    </row>
    <row r="1158" spans="1:4" ht="14.25">
      <c r="A1158" s="361"/>
      <c r="B1158" s="189"/>
      <c r="C1158" s="362"/>
      <c r="D1158" s="364"/>
    </row>
    <row r="1159" spans="1:4" ht="14.25">
      <c r="A1159" s="361"/>
      <c r="B1159" s="189"/>
      <c r="C1159" s="362"/>
      <c r="D1159" s="364"/>
    </row>
    <row r="1160" spans="1:4" ht="14.25">
      <c r="A1160" s="361"/>
      <c r="B1160" s="189"/>
      <c r="C1160" s="362"/>
      <c r="D1160" s="364"/>
    </row>
    <row r="1161" spans="1:4" ht="14.25">
      <c r="A1161" s="361"/>
      <c r="B1161" s="189"/>
      <c r="C1161" s="362"/>
      <c r="D1161" s="364"/>
    </row>
    <row r="1162" spans="1:4" ht="14.25">
      <c r="A1162" s="361"/>
      <c r="B1162" s="189"/>
      <c r="C1162" s="362"/>
      <c r="D1162" s="364"/>
    </row>
    <row r="1163" spans="1:4" ht="14.25">
      <c r="A1163" s="361"/>
      <c r="B1163" s="189"/>
      <c r="C1163" s="362"/>
      <c r="D1163" s="363"/>
    </row>
    <row r="1164" spans="1:4" ht="14.25">
      <c r="A1164" s="361"/>
      <c r="B1164" s="189"/>
      <c r="C1164" s="362"/>
      <c r="D1164" s="364"/>
    </row>
    <row r="1165" spans="1:4" ht="14.25">
      <c r="A1165" s="361"/>
      <c r="B1165" s="189"/>
      <c r="C1165" s="362"/>
      <c r="D1165" s="364"/>
    </row>
    <row r="1166" spans="1:4" ht="14.25">
      <c r="A1166" s="361"/>
      <c r="B1166" s="189"/>
      <c r="C1166" s="362"/>
      <c r="D1166" s="364"/>
    </row>
    <row r="1167" spans="1:4" ht="14.25">
      <c r="A1167" s="361"/>
      <c r="B1167" s="189"/>
      <c r="C1167" s="362"/>
      <c r="D1167" s="364"/>
    </row>
    <row r="1168" spans="1:4" ht="14.25">
      <c r="A1168" s="361"/>
      <c r="B1168" s="189"/>
      <c r="C1168" s="362"/>
      <c r="D1168" s="364"/>
    </row>
    <row r="1169" spans="1:4" ht="14.25">
      <c r="A1169" s="361"/>
      <c r="B1169" s="189"/>
      <c r="C1169" s="362"/>
      <c r="D1169" s="364"/>
    </row>
    <row r="1170" spans="1:4" ht="14.25">
      <c r="A1170" s="361"/>
      <c r="B1170" s="189"/>
      <c r="C1170" s="362"/>
      <c r="D1170" s="364"/>
    </row>
    <row r="1171" spans="1:4" ht="14.25">
      <c r="A1171" s="361"/>
      <c r="B1171" s="189"/>
      <c r="C1171" s="362"/>
      <c r="D1171" s="364"/>
    </row>
    <row r="1172" spans="1:4" ht="14.25">
      <c r="A1172" s="361"/>
      <c r="B1172" s="189"/>
      <c r="C1172" s="362"/>
      <c r="D1172" s="364"/>
    </row>
    <row r="1173" spans="1:4" ht="14.25">
      <c r="A1173" s="361"/>
      <c r="B1173" s="189"/>
      <c r="C1173" s="362"/>
      <c r="D1173" s="364"/>
    </row>
    <row r="1174" spans="1:4" ht="14.25">
      <c r="A1174" s="361"/>
      <c r="B1174" s="189"/>
      <c r="C1174" s="362"/>
      <c r="D1174" s="364"/>
    </row>
    <row r="1175" spans="1:4" ht="14.25">
      <c r="A1175" s="361"/>
      <c r="B1175" s="189"/>
      <c r="C1175" s="362"/>
      <c r="D1175" s="364"/>
    </row>
    <row r="1176" spans="1:4" ht="14.25">
      <c r="A1176" s="361"/>
      <c r="B1176" s="189"/>
      <c r="C1176" s="362"/>
      <c r="D1176" s="364"/>
    </row>
    <row r="1177" spans="1:4" ht="14.25">
      <c r="A1177" s="361"/>
      <c r="B1177" s="189"/>
      <c r="C1177" s="362"/>
      <c r="D1177" s="364"/>
    </row>
    <row r="1178" spans="1:4" ht="14.25">
      <c r="A1178" s="361"/>
      <c r="B1178" s="189"/>
      <c r="C1178" s="362"/>
      <c r="D1178" s="364"/>
    </row>
    <row r="1179" spans="1:4" ht="14.25">
      <c r="A1179" s="361"/>
      <c r="B1179" s="189"/>
      <c r="C1179" s="362"/>
      <c r="D1179" s="364"/>
    </row>
    <row r="1180" spans="1:4" ht="14.25">
      <c r="A1180" s="361"/>
      <c r="B1180" s="189"/>
      <c r="C1180" s="362"/>
      <c r="D1180" s="364"/>
    </row>
    <row r="1181" spans="1:4" ht="14.25">
      <c r="A1181" s="361"/>
      <c r="B1181" s="189"/>
      <c r="C1181" s="362"/>
      <c r="D1181" s="364"/>
    </row>
    <row r="1182" spans="1:4" ht="14.25">
      <c r="A1182" s="361"/>
      <c r="B1182" s="189"/>
      <c r="C1182" s="362"/>
      <c r="D1182" s="364"/>
    </row>
    <row r="1183" spans="1:4" ht="14.25">
      <c r="A1183" s="361"/>
      <c r="B1183" s="189"/>
      <c r="C1183" s="362"/>
      <c r="D1183" s="364"/>
    </row>
    <row r="1184" spans="1:4" ht="14.25">
      <c r="A1184" s="361"/>
      <c r="B1184" s="189"/>
      <c r="C1184" s="362"/>
      <c r="D1184" s="364"/>
    </row>
    <row r="1185" spans="1:4" ht="14.25">
      <c r="A1185" s="361"/>
      <c r="B1185" s="189"/>
      <c r="C1185" s="362"/>
      <c r="D1185" s="364"/>
    </row>
    <row r="1186" spans="1:4" ht="14.25">
      <c r="A1186" s="361"/>
      <c r="B1186" s="189"/>
      <c r="C1186" s="362"/>
      <c r="D1186" s="364"/>
    </row>
    <row r="1187" spans="1:4" ht="14.25">
      <c r="A1187" s="361"/>
      <c r="B1187" s="189"/>
      <c r="C1187" s="362"/>
      <c r="D1187" s="364"/>
    </row>
    <row r="1188" spans="1:4" ht="14.25">
      <c r="A1188" s="361"/>
      <c r="B1188" s="189"/>
      <c r="C1188" s="362"/>
      <c r="D1188" s="364"/>
    </row>
    <row r="1189" spans="1:4" ht="14.25">
      <c r="A1189" s="361"/>
      <c r="B1189" s="189"/>
      <c r="C1189" s="362"/>
      <c r="D1189" s="364"/>
    </row>
    <row r="1190" spans="1:4" ht="14.25">
      <c r="A1190" s="361"/>
      <c r="B1190" s="189"/>
      <c r="C1190" s="362"/>
      <c r="D1190" s="364"/>
    </row>
    <row r="1191" spans="1:4" ht="14.25">
      <c r="A1191" s="361"/>
      <c r="B1191" s="189"/>
      <c r="C1191" s="362"/>
      <c r="D1191" s="364"/>
    </row>
    <row r="1192" spans="1:4" ht="14.25">
      <c r="A1192" s="361"/>
      <c r="B1192" s="189"/>
      <c r="C1192" s="362"/>
      <c r="D1192" s="364"/>
    </row>
    <row r="1193" spans="1:4" ht="14.25">
      <c r="A1193" s="361"/>
      <c r="B1193" s="189"/>
      <c r="C1193" s="362"/>
      <c r="D1193" s="364"/>
    </row>
    <row r="1194" spans="1:4" ht="14.25">
      <c r="A1194" s="361"/>
      <c r="B1194" s="189"/>
      <c r="C1194" s="362"/>
      <c r="D1194" s="364"/>
    </row>
    <row r="1195" spans="1:4" ht="14.25">
      <c r="A1195" s="361"/>
      <c r="B1195" s="189"/>
      <c r="C1195" s="362"/>
      <c r="D1195" s="364"/>
    </row>
    <row r="1196" spans="1:4" ht="14.25">
      <c r="A1196" s="361"/>
      <c r="B1196" s="189"/>
      <c r="C1196" s="362"/>
      <c r="D1196" s="364"/>
    </row>
    <row r="1197" spans="1:4" ht="14.25">
      <c r="A1197" s="361"/>
      <c r="B1197" s="189"/>
      <c r="C1197" s="362"/>
      <c r="D1197" s="364"/>
    </row>
    <row r="1198" spans="1:4" ht="14.25">
      <c r="A1198" s="361"/>
      <c r="B1198" s="189"/>
      <c r="C1198" s="362"/>
      <c r="D1198" s="364"/>
    </row>
    <row r="1199" spans="1:4" ht="14.25">
      <c r="A1199" s="361"/>
      <c r="B1199" s="189"/>
      <c r="C1199" s="362"/>
      <c r="D1199" s="364"/>
    </row>
    <row r="1200" spans="1:4" ht="14.25">
      <c r="A1200" s="361"/>
      <c r="B1200" s="189"/>
      <c r="C1200" s="362"/>
      <c r="D1200" s="364"/>
    </row>
    <row r="1201" spans="1:4" ht="14.25">
      <c r="A1201" s="361"/>
      <c r="B1201" s="189"/>
      <c r="C1201" s="362"/>
      <c r="D1201" s="364"/>
    </row>
    <row r="1202" spans="1:4" ht="14.25">
      <c r="A1202" s="361"/>
      <c r="B1202" s="189"/>
      <c r="C1202" s="362"/>
      <c r="D1202" s="364"/>
    </row>
    <row r="1203" spans="1:4" ht="14.25">
      <c r="A1203" s="361"/>
      <c r="B1203" s="189"/>
      <c r="C1203" s="362"/>
      <c r="D1203" s="364"/>
    </row>
    <row r="1204" spans="1:4" ht="14.25">
      <c r="A1204" s="361"/>
      <c r="B1204" s="189"/>
      <c r="C1204" s="362"/>
      <c r="D1204" s="364"/>
    </row>
    <row r="1205" spans="1:4" ht="14.25">
      <c r="A1205" s="361"/>
      <c r="B1205" s="189"/>
      <c r="C1205" s="362"/>
      <c r="D1205" s="364"/>
    </row>
    <row r="1206" spans="1:4" ht="14.25">
      <c r="A1206" s="361"/>
      <c r="B1206" s="189"/>
      <c r="C1206" s="362"/>
      <c r="D1206" s="364"/>
    </row>
    <row r="1207" spans="1:4" ht="14.25">
      <c r="A1207" s="361"/>
      <c r="B1207" s="189"/>
      <c r="C1207" s="362"/>
      <c r="D1207" s="364"/>
    </row>
    <row r="1208" spans="1:4" ht="14.25">
      <c r="A1208" s="361"/>
      <c r="B1208" s="189"/>
      <c r="C1208" s="362"/>
      <c r="D1208" s="364"/>
    </row>
    <row r="1209" spans="1:4" ht="14.25">
      <c r="A1209" s="361"/>
      <c r="B1209" s="189"/>
      <c r="C1209" s="362"/>
      <c r="D1209" s="364"/>
    </row>
    <row r="1210" spans="1:4" ht="14.25">
      <c r="A1210" s="361"/>
      <c r="B1210" s="189"/>
      <c r="C1210" s="362"/>
      <c r="D1210" s="364"/>
    </row>
    <row r="1211" spans="1:4" ht="14.25">
      <c r="A1211" s="361"/>
      <c r="B1211" s="189"/>
      <c r="C1211" s="362"/>
      <c r="D1211" s="364"/>
    </row>
    <row r="1212" spans="1:4" ht="14.25">
      <c r="A1212" s="361"/>
      <c r="B1212" s="189"/>
      <c r="C1212" s="362"/>
      <c r="D1212" s="364"/>
    </row>
    <row r="1213" spans="1:4" ht="14.25">
      <c r="A1213" s="361"/>
      <c r="B1213" s="189"/>
      <c r="C1213" s="362"/>
      <c r="D1213" s="364"/>
    </row>
    <row r="1214" spans="1:4" ht="14.25">
      <c r="A1214" s="361"/>
      <c r="B1214" s="189"/>
      <c r="C1214" s="362"/>
      <c r="D1214" s="364"/>
    </row>
    <row r="1215" spans="1:4" ht="14.25">
      <c r="A1215" s="361"/>
      <c r="B1215" s="189"/>
      <c r="C1215" s="362"/>
      <c r="D1215" s="364"/>
    </row>
    <row r="1216" spans="1:4" ht="14.25">
      <c r="A1216" s="361"/>
      <c r="B1216" s="189"/>
      <c r="C1216" s="362"/>
      <c r="D1216" s="364"/>
    </row>
    <row r="1217" spans="1:4" ht="14.25">
      <c r="A1217" s="361"/>
      <c r="B1217" s="189"/>
      <c r="C1217" s="362"/>
      <c r="D1217" s="364"/>
    </row>
    <row r="1218" spans="1:4" ht="14.25">
      <c r="A1218" s="361"/>
      <c r="B1218" s="189"/>
      <c r="C1218" s="362"/>
      <c r="D1218" s="364"/>
    </row>
    <row r="1219" spans="1:4" ht="14.25">
      <c r="A1219" s="361"/>
      <c r="B1219" s="189"/>
      <c r="C1219" s="362"/>
      <c r="D1219" s="364"/>
    </row>
    <row r="1220" spans="1:4" ht="14.25">
      <c r="A1220" s="361"/>
      <c r="B1220" s="189"/>
      <c r="C1220" s="362"/>
      <c r="D1220" s="364"/>
    </row>
    <row r="1221" spans="1:4" ht="14.25">
      <c r="A1221" s="361"/>
      <c r="B1221" s="189"/>
      <c r="C1221" s="362"/>
      <c r="D1221" s="364"/>
    </row>
    <row r="1222" spans="1:4" ht="14.25">
      <c r="A1222" s="361"/>
      <c r="B1222" s="189"/>
      <c r="C1222" s="362"/>
      <c r="D1222" s="364"/>
    </row>
    <row r="1223" spans="1:4" ht="14.25">
      <c r="A1223" s="361"/>
      <c r="B1223" s="189"/>
      <c r="C1223" s="362"/>
      <c r="D1223" s="364"/>
    </row>
    <row r="1224" spans="1:4" ht="14.25">
      <c r="A1224" s="361"/>
      <c r="B1224" s="189"/>
      <c r="C1224" s="362"/>
      <c r="D1224" s="364"/>
    </row>
    <row r="1225" spans="1:4" ht="14.25">
      <c r="A1225" s="361"/>
      <c r="B1225" s="189"/>
      <c r="C1225" s="362"/>
      <c r="D1225" s="364"/>
    </row>
    <row r="1226" spans="1:4" ht="14.25">
      <c r="A1226" s="361"/>
      <c r="B1226" s="189"/>
      <c r="C1226" s="362"/>
      <c r="D1226" s="364"/>
    </row>
    <row r="1227" spans="1:4" ht="14.25">
      <c r="A1227" s="361"/>
      <c r="B1227" s="189"/>
      <c r="C1227" s="362"/>
      <c r="D1227" s="364"/>
    </row>
    <row r="1228" spans="1:4" ht="14.25">
      <c r="A1228" s="361"/>
      <c r="B1228" s="189"/>
      <c r="C1228" s="362"/>
      <c r="D1228" s="364"/>
    </row>
    <row r="1229" spans="1:4" ht="14.25">
      <c r="A1229" s="361"/>
      <c r="B1229" s="189"/>
      <c r="C1229" s="362"/>
      <c r="D1229" s="364"/>
    </row>
    <row r="1230" spans="1:4" ht="14.25">
      <c r="A1230" s="361"/>
      <c r="B1230" s="189"/>
      <c r="C1230" s="362"/>
      <c r="D1230" s="364"/>
    </row>
    <row r="1231" spans="1:4" ht="14.25">
      <c r="A1231" s="361"/>
      <c r="B1231" s="189"/>
      <c r="C1231" s="362"/>
      <c r="D1231" s="364"/>
    </row>
    <row r="1232" spans="1:4" ht="14.25">
      <c r="A1232" s="361"/>
      <c r="B1232" s="189"/>
      <c r="C1232" s="362"/>
      <c r="D1232" s="364"/>
    </row>
    <row r="1233" spans="1:4" ht="14.25">
      <c r="A1233" s="361"/>
      <c r="B1233" s="189"/>
      <c r="C1233" s="362"/>
      <c r="D1233" s="364"/>
    </row>
    <row r="1234" spans="1:4" ht="14.25">
      <c r="A1234" s="361"/>
      <c r="B1234" s="189"/>
      <c r="C1234" s="362"/>
      <c r="D1234" s="364"/>
    </row>
    <row r="1235" spans="1:4" ht="14.25">
      <c r="A1235" s="361"/>
      <c r="B1235" s="189"/>
      <c r="C1235" s="362"/>
      <c r="D1235" s="364"/>
    </row>
    <row r="1236" spans="1:4" ht="14.25">
      <c r="A1236" s="361"/>
      <c r="B1236" s="189"/>
      <c r="C1236" s="362"/>
      <c r="D1236" s="364"/>
    </row>
    <row r="1237" spans="1:4" ht="14.25">
      <c r="A1237" s="361"/>
      <c r="B1237" s="189"/>
      <c r="C1237" s="362"/>
      <c r="D1237" s="364"/>
    </row>
    <row r="1238" spans="1:4" ht="14.25">
      <c r="A1238" s="361"/>
      <c r="B1238" s="189"/>
      <c r="C1238" s="362"/>
      <c r="D1238" s="364"/>
    </row>
    <row r="1239" spans="1:4" ht="14.25">
      <c r="A1239" s="361"/>
      <c r="B1239" s="189"/>
      <c r="C1239" s="362"/>
      <c r="D1239" s="364"/>
    </row>
    <row r="1240" spans="1:4" ht="14.25">
      <c r="A1240" s="361"/>
      <c r="B1240" s="189"/>
      <c r="C1240" s="362"/>
      <c r="D1240" s="364"/>
    </row>
    <row r="1241" spans="1:4" ht="14.25">
      <c r="A1241" s="361"/>
      <c r="B1241" s="189"/>
      <c r="C1241" s="362"/>
      <c r="D1241" s="364"/>
    </row>
    <row r="1242" spans="1:4" ht="14.25">
      <c r="A1242" s="361"/>
      <c r="B1242" s="189"/>
      <c r="C1242" s="362"/>
      <c r="D1242" s="364"/>
    </row>
    <row r="1243" spans="1:4" ht="14.25">
      <c r="A1243" s="361"/>
      <c r="B1243" s="189"/>
      <c r="C1243" s="362"/>
      <c r="D1243" s="364"/>
    </row>
    <row r="1244" spans="1:4" ht="14.25">
      <c r="A1244" s="361"/>
      <c r="B1244" s="189"/>
      <c r="C1244" s="362"/>
      <c r="D1244" s="364"/>
    </row>
    <row r="1245" spans="1:4" ht="14.25">
      <c r="A1245" s="361"/>
      <c r="B1245" s="189"/>
      <c r="C1245" s="362"/>
      <c r="D1245" s="364"/>
    </row>
    <row r="1246" spans="1:4" ht="14.25">
      <c r="A1246" s="361"/>
      <c r="B1246" s="189"/>
      <c r="C1246" s="362"/>
      <c r="D1246" s="364"/>
    </row>
    <row r="1247" spans="1:4" ht="14.25">
      <c r="A1247" s="361"/>
      <c r="B1247" s="189"/>
      <c r="C1247" s="362"/>
      <c r="D1247" s="363"/>
    </row>
    <row r="1248" spans="1:4" ht="14.25">
      <c r="A1248" s="361"/>
      <c r="B1248" s="189"/>
      <c r="C1248" s="362"/>
      <c r="D1248" s="363"/>
    </row>
    <row r="1249" spans="1:4" ht="14.25">
      <c r="A1249" s="361"/>
      <c r="B1249" s="189"/>
      <c r="C1249" s="362"/>
      <c r="D1249" s="363"/>
    </row>
    <row r="1250" spans="1:4" ht="14.25">
      <c r="A1250" s="361"/>
      <c r="B1250" s="189"/>
      <c r="C1250" s="362"/>
      <c r="D1250" s="363"/>
    </row>
    <row r="1251" spans="1:4" ht="14.25">
      <c r="A1251" s="361"/>
      <c r="B1251" s="189"/>
      <c r="C1251" s="362"/>
      <c r="D1251" s="363"/>
    </row>
    <row r="1252" spans="1:4" ht="14.25">
      <c r="A1252" s="361"/>
      <c r="B1252" s="189"/>
      <c r="C1252" s="362"/>
      <c r="D1252" s="363"/>
    </row>
    <row r="1253" spans="1:4" ht="14.25">
      <c r="A1253" s="361"/>
      <c r="B1253" s="189"/>
      <c r="C1253" s="362"/>
      <c r="D1253" s="363"/>
    </row>
    <row r="1254" spans="1:4" ht="14.25">
      <c r="A1254" s="361"/>
      <c r="B1254" s="189"/>
      <c r="C1254" s="362"/>
      <c r="D1254" s="363"/>
    </row>
    <row r="1255" spans="1:4" ht="14.25">
      <c r="A1255" s="361"/>
      <c r="B1255" s="189"/>
      <c r="C1255" s="362"/>
      <c r="D1255" s="363"/>
    </row>
    <row r="1256" spans="1:4" ht="14.25">
      <c r="A1256" s="361"/>
      <c r="B1256" s="189"/>
      <c r="C1256" s="362"/>
      <c r="D1256" s="363"/>
    </row>
    <row r="1257" spans="1:4" ht="14.25">
      <c r="A1257" s="361"/>
      <c r="B1257" s="189"/>
      <c r="C1257" s="362"/>
      <c r="D1257" s="363"/>
    </row>
    <row r="1258" spans="1:4" ht="14.25">
      <c r="A1258" s="361"/>
      <c r="B1258" s="189"/>
      <c r="C1258" s="362"/>
      <c r="D1258" s="363"/>
    </row>
    <row r="1259" spans="1:4" ht="14.25">
      <c r="A1259" s="361"/>
      <c r="B1259" s="189"/>
      <c r="C1259" s="362"/>
      <c r="D1259" s="363"/>
    </row>
    <row r="1260" spans="1:4" ht="14.25">
      <c r="A1260" s="361"/>
      <c r="B1260" s="189"/>
      <c r="C1260" s="362"/>
      <c r="D1260" s="363"/>
    </row>
    <row r="1261" spans="1:4" ht="14.25">
      <c r="A1261" s="361"/>
      <c r="B1261" s="189"/>
      <c r="C1261" s="362"/>
      <c r="D1261" s="363"/>
    </row>
    <row r="1262" spans="1:4" ht="14.25">
      <c r="A1262" s="361"/>
      <c r="B1262" s="189"/>
      <c r="C1262" s="362"/>
      <c r="D1262" s="363"/>
    </row>
    <row r="1263" spans="1:4" ht="14.25">
      <c r="A1263" s="361"/>
      <c r="B1263" s="189"/>
      <c r="C1263" s="362"/>
      <c r="D1263" s="363"/>
    </row>
    <row r="1264" spans="1:4" ht="14.25">
      <c r="A1264" s="361"/>
      <c r="B1264" s="189"/>
      <c r="C1264" s="362"/>
      <c r="D1264" s="363"/>
    </row>
    <row r="1265" spans="1:4" ht="14.25">
      <c r="A1265" s="361"/>
      <c r="B1265" s="189"/>
      <c r="C1265" s="362"/>
      <c r="D1265" s="363"/>
    </row>
    <row r="1266" spans="1:4" ht="14.25">
      <c r="A1266" s="361"/>
      <c r="B1266" s="189"/>
      <c r="C1266" s="362"/>
      <c r="D1266" s="363"/>
    </row>
    <row r="1267" spans="1:4" ht="14.25">
      <c r="A1267" s="361"/>
      <c r="B1267" s="189"/>
      <c r="C1267" s="362"/>
      <c r="D1267" s="363"/>
    </row>
    <row r="1268" spans="1:4" ht="14.25">
      <c r="A1268" s="361"/>
      <c r="B1268" s="189"/>
      <c r="C1268" s="362"/>
      <c r="D1268" s="363"/>
    </row>
    <row r="1269" spans="1:4" ht="14.25">
      <c r="A1269" s="361"/>
      <c r="B1269" s="189"/>
      <c r="C1269" s="362"/>
      <c r="D1269" s="363"/>
    </row>
    <row r="1270" spans="1:4" ht="14.25">
      <c r="A1270" s="361"/>
      <c r="B1270" s="189"/>
      <c r="C1270" s="362"/>
      <c r="D1270" s="363"/>
    </row>
    <row r="1271" spans="1:4" ht="14.25">
      <c r="A1271" s="361"/>
      <c r="B1271" s="189"/>
      <c r="C1271" s="362"/>
      <c r="D1271" s="363"/>
    </row>
    <row r="1272" spans="1:4" ht="14.25">
      <c r="A1272" s="361"/>
      <c r="B1272" s="189"/>
      <c r="C1272" s="362"/>
      <c r="D1272" s="363"/>
    </row>
    <row r="1273" spans="1:4" ht="14.25">
      <c r="A1273" s="361"/>
      <c r="B1273" s="189"/>
      <c r="C1273" s="362"/>
      <c r="D1273" s="363"/>
    </row>
    <row r="1274" spans="1:4" ht="14.25">
      <c r="A1274" s="361"/>
      <c r="B1274" s="189"/>
      <c r="C1274" s="362"/>
      <c r="D1274" s="363"/>
    </row>
    <row r="1275" spans="1:4" ht="14.25">
      <c r="A1275" s="361"/>
      <c r="B1275" s="189"/>
      <c r="C1275" s="362"/>
      <c r="D1275" s="363"/>
    </row>
    <row r="1276" spans="1:4" ht="14.25">
      <c r="A1276" s="361"/>
      <c r="B1276" s="189"/>
      <c r="C1276" s="362"/>
      <c r="D1276" s="363"/>
    </row>
    <row r="1277" spans="1:4" ht="14.25">
      <c r="A1277" s="361"/>
      <c r="B1277" s="189"/>
      <c r="C1277" s="362"/>
      <c r="D1277" s="363"/>
    </row>
    <row r="1278" spans="1:4" ht="14.25">
      <c r="A1278" s="361"/>
      <c r="B1278" s="189"/>
      <c r="C1278" s="362"/>
      <c r="D1278" s="363"/>
    </row>
    <row r="1279" spans="1:4" ht="14.25">
      <c r="A1279" s="361"/>
      <c r="B1279" s="189"/>
      <c r="C1279" s="362"/>
      <c r="D1279" s="363"/>
    </row>
    <row r="1280" spans="1:4" ht="14.25">
      <c r="A1280" s="361"/>
      <c r="B1280" s="189"/>
      <c r="C1280" s="362"/>
      <c r="D1280" s="363"/>
    </row>
    <row r="1281" spans="1:4" ht="14.25">
      <c r="A1281" s="361"/>
      <c r="B1281" s="189"/>
      <c r="C1281" s="362"/>
      <c r="D1281" s="363"/>
    </row>
    <row r="1282" spans="1:4" ht="14.25">
      <c r="A1282" s="361"/>
      <c r="B1282" s="189"/>
      <c r="C1282" s="362"/>
      <c r="D1282" s="363"/>
    </row>
    <row r="1283" spans="1:4" ht="14.25">
      <c r="A1283" s="361"/>
      <c r="B1283" s="189"/>
      <c r="C1283" s="362"/>
      <c r="D1283" s="363"/>
    </row>
    <row r="1284" spans="1:4" ht="14.25">
      <c r="A1284" s="361"/>
      <c r="B1284" s="189"/>
      <c r="C1284" s="362"/>
      <c r="D1284" s="363"/>
    </row>
    <row r="1285" spans="1:4" ht="14.25">
      <c r="A1285" s="361"/>
      <c r="B1285" s="189"/>
      <c r="C1285" s="362"/>
      <c r="D1285" s="363"/>
    </row>
    <row r="1286" spans="1:4" ht="14.25">
      <c r="A1286" s="361"/>
      <c r="B1286" s="189"/>
      <c r="C1286" s="362"/>
      <c r="D1286" s="363"/>
    </row>
    <row r="1287" spans="1:4" ht="14.25">
      <c r="A1287" s="361"/>
      <c r="B1287" s="189"/>
      <c r="C1287" s="362"/>
      <c r="D1287" s="363"/>
    </row>
    <row r="1288" spans="1:4" ht="14.25">
      <c r="A1288" s="361"/>
      <c r="B1288" s="189"/>
      <c r="C1288" s="362"/>
      <c r="D1288" s="363"/>
    </row>
    <row r="1289" spans="1:4" ht="14.25">
      <c r="A1289" s="361"/>
      <c r="B1289" s="189"/>
      <c r="C1289" s="362"/>
      <c r="D1289" s="363"/>
    </row>
    <row r="1290" spans="1:4" ht="14.25">
      <c r="A1290" s="361"/>
      <c r="B1290" s="189"/>
      <c r="C1290" s="362"/>
      <c r="D1290" s="363"/>
    </row>
    <row r="1291" spans="1:4" ht="14.25">
      <c r="A1291" s="361"/>
      <c r="B1291" s="189"/>
      <c r="C1291" s="362"/>
      <c r="D1291" s="363"/>
    </row>
    <row r="1292" spans="1:4" ht="14.25">
      <c r="A1292" s="361"/>
      <c r="B1292" s="189"/>
      <c r="C1292" s="362"/>
      <c r="D1292" s="363"/>
    </row>
    <row r="1293" spans="1:4" ht="14.25">
      <c r="A1293" s="361"/>
      <c r="B1293" s="189"/>
      <c r="C1293" s="362"/>
      <c r="D1293" s="363"/>
    </row>
    <row r="1294" spans="1:4" ht="14.25">
      <c r="A1294" s="361"/>
      <c r="B1294" s="189"/>
      <c r="C1294" s="362"/>
      <c r="D1294" s="363"/>
    </row>
    <row r="1295" spans="1:4" ht="14.25">
      <c r="A1295" s="361"/>
      <c r="B1295" s="189"/>
      <c r="C1295" s="362"/>
      <c r="D1295" s="363"/>
    </row>
    <row r="1296" spans="1:4" ht="14.25">
      <c r="A1296" s="361"/>
      <c r="B1296" s="189"/>
      <c r="C1296" s="362"/>
      <c r="D1296" s="363"/>
    </row>
    <row r="1297" spans="1:4" ht="14.25">
      <c r="A1297" s="361"/>
      <c r="B1297" s="189"/>
      <c r="C1297" s="362"/>
      <c r="D1297" s="363"/>
    </row>
    <row r="1298" spans="1:4" ht="14.25">
      <c r="A1298" s="361"/>
      <c r="B1298" s="189"/>
      <c r="C1298" s="362"/>
      <c r="D1298" s="363"/>
    </row>
    <row r="1299" spans="1:4" ht="14.25">
      <c r="A1299" s="361"/>
      <c r="B1299" s="189"/>
      <c r="C1299" s="362"/>
      <c r="D1299" s="363"/>
    </row>
    <row r="1300" spans="1:4" ht="14.25">
      <c r="A1300" s="361"/>
      <c r="B1300" s="189"/>
      <c r="C1300" s="362"/>
      <c r="D1300" s="363"/>
    </row>
    <row r="1301" spans="1:4" ht="14.25">
      <c r="A1301" s="361"/>
      <c r="B1301" s="189"/>
      <c r="C1301" s="362"/>
      <c r="D1301" s="363"/>
    </row>
    <row r="1302" spans="1:4" ht="14.25">
      <c r="A1302" s="361"/>
      <c r="B1302" s="189"/>
      <c r="C1302" s="362"/>
      <c r="D1302" s="363"/>
    </row>
    <row r="1303" spans="1:4" ht="14.25">
      <c r="A1303" s="361"/>
      <c r="B1303" s="189"/>
      <c r="C1303" s="362"/>
      <c r="D1303" s="363"/>
    </row>
    <row r="1304" spans="1:4" ht="14.25">
      <c r="A1304" s="361"/>
      <c r="B1304" s="189"/>
      <c r="C1304" s="362"/>
      <c r="D1304" s="363"/>
    </row>
    <row r="1305" spans="1:4" ht="14.25">
      <c r="A1305" s="361"/>
      <c r="B1305" s="189"/>
      <c r="C1305" s="362"/>
      <c r="D1305" s="363"/>
    </row>
    <row r="1306" spans="1:4" ht="14.25">
      <c r="A1306" s="361"/>
      <c r="B1306" s="189"/>
      <c r="C1306" s="362"/>
      <c r="D1306" s="363"/>
    </row>
    <row r="1307" spans="1:4" ht="14.25">
      <c r="A1307" s="361"/>
      <c r="B1307" s="189"/>
      <c r="C1307" s="362"/>
      <c r="D1307" s="363"/>
    </row>
    <row r="1308" spans="1:4" ht="14.25">
      <c r="A1308" s="361"/>
      <c r="B1308" s="189"/>
      <c r="C1308" s="362"/>
      <c r="D1308" s="363"/>
    </row>
    <row r="1309" spans="1:4" ht="14.25">
      <c r="A1309" s="361"/>
      <c r="B1309" s="189"/>
      <c r="C1309" s="362"/>
      <c r="D1309" s="363"/>
    </row>
    <row r="1310" spans="1:4" ht="14.25">
      <c r="A1310" s="361"/>
      <c r="B1310" s="189"/>
      <c r="C1310" s="362"/>
      <c r="D1310" s="363"/>
    </row>
    <row r="1311" spans="1:4" ht="14.25">
      <c r="A1311" s="361"/>
      <c r="B1311" s="189"/>
      <c r="C1311" s="362"/>
      <c r="D1311" s="363"/>
    </row>
    <row r="1312" spans="1:4" ht="14.25">
      <c r="A1312" s="361"/>
      <c r="B1312" s="189"/>
      <c r="C1312" s="362"/>
      <c r="D1312" s="363"/>
    </row>
    <row r="1313" spans="1:4" ht="14.25">
      <c r="A1313" s="361"/>
      <c r="B1313" s="189"/>
      <c r="C1313" s="362"/>
      <c r="D1313" s="363"/>
    </row>
    <row r="1314" spans="1:4" ht="14.25">
      <c r="A1314" s="361"/>
      <c r="B1314" s="189"/>
      <c r="C1314" s="362"/>
      <c r="D1314" s="363"/>
    </row>
    <row r="1315" spans="1:4" ht="14.25">
      <c r="A1315" s="361"/>
      <c r="B1315" s="189"/>
      <c r="C1315" s="362"/>
      <c r="D1315" s="363"/>
    </row>
    <row r="1316" spans="1:4" ht="14.25">
      <c r="A1316" s="361"/>
      <c r="B1316" s="189"/>
      <c r="C1316" s="362"/>
      <c r="D1316" s="363"/>
    </row>
    <row r="1317" spans="1:4" ht="14.25">
      <c r="A1317" s="361"/>
      <c r="B1317" s="189"/>
      <c r="C1317" s="362"/>
      <c r="D1317" s="363"/>
    </row>
    <row r="1318" spans="1:4" ht="14.25">
      <c r="A1318" s="361"/>
      <c r="B1318" s="189"/>
      <c r="C1318" s="362"/>
      <c r="D1318" s="363"/>
    </row>
    <row r="1319" spans="1:4" ht="14.25">
      <c r="A1319" s="361"/>
      <c r="B1319" s="189"/>
      <c r="C1319" s="362"/>
      <c r="D1319" s="363"/>
    </row>
    <row r="1320" spans="1:4" ht="14.25">
      <c r="A1320" s="361"/>
      <c r="B1320" s="189"/>
      <c r="C1320" s="362"/>
      <c r="D1320" s="363"/>
    </row>
    <row r="1321" spans="1:4" ht="14.25">
      <c r="A1321" s="361"/>
      <c r="B1321" s="189"/>
      <c r="C1321" s="362"/>
      <c r="D1321" s="363"/>
    </row>
    <row r="1322" spans="1:4" ht="14.25">
      <c r="A1322" s="361"/>
      <c r="B1322" s="189"/>
      <c r="C1322" s="362"/>
      <c r="D1322" s="363"/>
    </row>
    <row r="1323" spans="1:4" ht="14.25">
      <c r="A1323" s="361"/>
      <c r="B1323" s="189"/>
      <c r="C1323" s="362"/>
      <c r="D1323" s="363"/>
    </row>
    <row r="1324" spans="1:4" ht="14.25">
      <c r="A1324" s="361"/>
      <c r="B1324" s="189"/>
      <c r="C1324" s="362"/>
      <c r="D1324" s="363"/>
    </row>
    <row r="1325" spans="1:4" ht="14.25">
      <c r="A1325" s="361"/>
      <c r="B1325" s="189"/>
      <c r="C1325" s="362"/>
      <c r="D1325" s="363"/>
    </row>
    <row r="1326" spans="1:4" ht="14.25">
      <c r="A1326" s="361"/>
      <c r="B1326" s="189"/>
      <c r="C1326" s="362"/>
      <c r="D1326" s="363"/>
    </row>
    <row r="1327" spans="1:4" ht="14.25">
      <c r="A1327" s="361"/>
      <c r="B1327" s="189"/>
      <c r="C1327" s="362"/>
      <c r="D1327" s="363"/>
    </row>
    <row r="1328" spans="1:4" ht="14.25">
      <c r="A1328" s="361"/>
      <c r="B1328" s="189"/>
      <c r="C1328" s="362"/>
      <c r="D1328" s="363"/>
    </row>
    <row r="1329" spans="1:4" ht="14.25">
      <c r="A1329" s="361"/>
      <c r="B1329" s="189"/>
      <c r="C1329" s="362"/>
      <c r="D1329" s="363"/>
    </row>
    <row r="1330" spans="1:4" ht="14.25">
      <c r="A1330" s="361"/>
      <c r="B1330" s="189"/>
      <c r="C1330" s="362"/>
      <c r="D1330" s="363"/>
    </row>
    <row r="1331" spans="1:4" ht="14.25">
      <c r="A1331" s="361"/>
      <c r="B1331" s="189"/>
      <c r="C1331" s="362"/>
      <c r="D1331" s="363"/>
    </row>
    <row r="1332" spans="1:4" ht="14.25">
      <c r="A1332" s="361"/>
      <c r="B1332" s="189"/>
      <c r="C1332" s="362"/>
      <c r="D1332" s="363"/>
    </row>
    <row r="1333" spans="1:4" ht="14.25">
      <c r="A1333" s="361"/>
      <c r="B1333" s="189"/>
      <c r="C1333" s="362"/>
      <c r="D1333" s="363"/>
    </row>
    <row r="1334" spans="1:4" ht="14.25">
      <c r="A1334" s="361"/>
      <c r="B1334" s="189"/>
      <c r="C1334" s="362"/>
      <c r="D1334" s="363"/>
    </row>
    <row r="1335" spans="1:4" ht="14.25">
      <c r="A1335" s="361"/>
      <c r="B1335" s="189"/>
      <c r="C1335" s="362"/>
      <c r="D1335" s="363"/>
    </row>
    <row r="1336" spans="1:4" ht="14.25">
      <c r="A1336" s="361"/>
      <c r="B1336" s="189"/>
      <c r="C1336" s="362"/>
      <c r="D1336" s="363"/>
    </row>
    <row r="1337" spans="1:4" ht="14.25">
      <c r="A1337" s="361"/>
      <c r="B1337" s="189"/>
      <c r="C1337" s="362"/>
      <c r="D1337" s="363"/>
    </row>
    <row r="1338" spans="1:4" ht="14.25">
      <c r="A1338" s="361"/>
      <c r="B1338" s="189"/>
      <c r="C1338" s="362"/>
      <c r="D1338" s="363"/>
    </row>
    <row r="1339" spans="1:4" ht="14.25">
      <c r="A1339" s="361"/>
      <c r="B1339" s="189"/>
      <c r="C1339" s="362"/>
      <c r="D1339" s="363"/>
    </row>
    <row r="1340" spans="1:4" ht="14.25">
      <c r="A1340" s="361"/>
      <c r="B1340" s="189"/>
      <c r="C1340" s="362"/>
      <c r="D1340" s="363"/>
    </row>
    <row r="1341" spans="1:4" ht="14.25">
      <c r="A1341" s="361"/>
      <c r="B1341" s="189"/>
      <c r="C1341" s="362"/>
      <c r="D1341" s="363"/>
    </row>
    <row r="1342" spans="1:4" ht="14.25">
      <c r="A1342" s="361"/>
      <c r="B1342" s="189"/>
      <c r="C1342" s="362"/>
      <c r="D1342" s="363"/>
    </row>
    <row r="1343" spans="1:4" ht="14.25">
      <c r="A1343" s="361"/>
      <c r="B1343" s="189"/>
      <c r="C1343" s="362"/>
      <c r="D1343" s="363"/>
    </row>
    <row r="1344" spans="1:4" ht="14.25">
      <c r="A1344" s="361"/>
      <c r="B1344" s="189"/>
      <c r="C1344" s="362"/>
      <c r="D1344" s="363"/>
    </row>
    <row r="1345" spans="1:4" ht="14.25">
      <c r="A1345" s="361"/>
      <c r="B1345" s="189"/>
      <c r="C1345" s="362"/>
      <c r="D1345" s="363"/>
    </row>
    <row r="1346" spans="1:4" ht="14.25">
      <c r="A1346" s="361"/>
      <c r="B1346" s="189"/>
      <c r="C1346" s="362"/>
      <c r="D1346" s="363"/>
    </row>
    <row r="1347" spans="1:4" ht="14.25">
      <c r="A1347" s="361"/>
      <c r="B1347" s="189"/>
      <c r="C1347" s="362"/>
      <c r="D1347" s="363"/>
    </row>
    <row r="1348" spans="1:4" ht="14.25">
      <c r="A1348" s="361"/>
      <c r="B1348" s="189"/>
      <c r="C1348" s="362"/>
      <c r="D1348" s="363"/>
    </row>
    <row r="1349" spans="1:4" ht="14.25">
      <c r="A1349" s="361"/>
      <c r="B1349" s="189"/>
      <c r="C1349" s="362"/>
      <c r="D1349" s="363"/>
    </row>
    <row r="1350" spans="1:4" ht="14.25">
      <c r="A1350" s="361"/>
      <c r="B1350" s="189"/>
      <c r="C1350" s="362"/>
      <c r="D1350" s="363"/>
    </row>
    <row r="1351" spans="1:4" ht="14.25">
      <c r="A1351" s="361"/>
      <c r="B1351" s="189"/>
      <c r="C1351" s="362"/>
      <c r="D1351" s="363"/>
    </row>
    <row r="1352" spans="1:4" ht="14.25">
      <c r="A1352" s="361"/>
      <c r="B1352" s="189"/>
      <c r="C1352" s="362"/>
      <c r="D1352" s="363"/>
    </row>
    <row r="1353" spans="1:4" ht="14.25">
      <c r="A1353" s="361"/>
      <c r="B1353" s="189"/>
      <c r="C1353" s="362"/>
      <c r="D1353" s="363"/>
    </row>
    <row r="1354" spans="1:4" ht="14.25">
      <c r="A1354" s="361"/>
      <c r="B1354" s="189"/>
      <c r="C1354" s="362"/>
      <c r="D1354" s="363"/>
    </row>
    <row r="1355" spans="1:4" ht="14.25">
      <c r="A1355" s="361"/>
      <c r="B1355" s="189"/>
      <c r="C1355" s="362"/>
      <c r="D1355" s="363"/>
    </row>
    <row r="1356" spans="1:4" ht="14.25">
      <c r="A1356" s="361"/>
      <c r="B1356" s="189"/>
      <c r="C1356" s="362"/>
      <c r="D1356" s="363"/>
    </row>
    <row r="1357" spans="1:4" ht="14.25">
      <c r="A1357" s="361"/>
      <c r="B1357" s="189"/>
      <c r="C1357" s="362"/>
      <c r="D1357" s="363"/>
    </row>
    <row r="1358" spans="1:4" ht="14.25">
      <c r="A1358" s="361"/>
      <c r="B1358" s="189"/>
      <c r="C1358" s="362"/>
      <c r="D1358" s="363"/>
    </row>
    <row r="1359" spans="1:4" ht="14.25">
      <c r="A1359" s="361"/>
      <c r="B1359" s="189"/>
      <c r="C1359" s="362"/>
      <c r="D1359" s="363"/>
    </row>
    <row r="1360" spans="1:4" ht="14.25">
      <c r="A1360" s="361"/>
      <c r="B1360" s="189"/>
      <c r="C1360" s="362"/>
      <c r="D1360" s="363"/>
    </row>
    <row r="1361" spans="1:4" ht="14.25">
      <c r="A1361" s="361"/>
      <c r="B1361" s="189"/>
      <c r="C1361" s="362"/>
      <c r="D1361" s="363"/>
    </row>
    <row r="1362" spans="1:4" ht="14.25">
      <c r="A1362" s="361"/>
      <c r="B1362" s="189"/>
      <c r="C1362" s="362"/>
      <c r="D1362" s="363"/>
    </row>
    <row r="1363" spans="1:4" ht="14.25">
      <c r="A1363" s="361"/>
      <c r="B1363" s="189"/>
      <c r="C1363" s="362"/>
      <c r="D1363" s="363"/>
    </row>
    <row r="1364" spans="1:4" ht="14.25">
      <c r="A1364" s="361"/>
      <c r="B1364" s="189"/>
      <c r="C1364" s="362"/>
      <c r="D1364" s="363"/>
    </row>
    <row r="1365" spans="1:4" ht="14.25">
      <c r="A1365" s="361"/>
      <c r="B1365" s="189"/>
      <c r="C1365" s="362"/>
      <c r="D1365" s="363"/>
    </row>
    <row r="1366" spans="1:4" ht="14.25">
      <c r="A1366" s="361"/>
      <c r="B1366" s="189"/>
      <c r="C1366" s="362"/>
      <c r="D1366" s="363"/>
    </row>
    <row r="1367" spans="1:4" ht="14.25">
      <c r="A1367" s="361"/>
      <c r="B1367" s="189"/>
      <c r="C1367" s="362"/>
      <c r="D1367" s="363"/>
    </row>
    <row r="1368" spans="1:4" ht="14.25">
      <c r="A1368" s="361"/>
      <c r="B1368" s="189"/>
      <c r="C1368" s="362"/>
      <c r="D1368" s="363"/>
    </row>
    <row r="1369" spans="1:4" ht="14.25">
      <c r="A1369" s="361"/>
      <c r="B1369" s="189"/>
      <c r="C1369" s="362"/>
      <c r="D1369" s="363"/>
    </row>
    <row r="1370" spans="1:4" ht="14.25">
      <c r="A1370" s="361"/>
      <c r="B1370" s="189"/>
      <c r="C1370" s="362"/>
      <c r="D1370" s="363"/>
    </row>
    <row r="1371" spans="1:4" ht="14.25">
      <c r="A1371" s="361"/>
      <c r="B1371" s="189"/>
      <c r="C1371" s="362"/>
      <c r="D1371" s="363"/>
    </row>
    <row r="1372" spans="1:4" ht="14.25">
      <c r="A1372" s="361"/>
      <c r="B1372" s="189"/>
      <c r="C1372" s="362"/>
      <c r="D1372" s="363"/>
    </row>
    <row r="1373" spans="1:4" ht="14.25">
      <c r="A1373" s="361"/>
      <c r="B1373" s="189"/>
      <c r="C1373" s="362"/>
      <c r="D1373" s="363"/>
    </row>
    <row r="1374" spans="1:4" ht="14.25">
      <c r="A1374" s="361"/>
      <c r="B1374" s="189"/>
      <c r="C1374" s="362"/>
      <c r="D1374" s="363"/>
    </row>
    <row r="1375" spans="1:4" ht="14.25">
      <c r="A1375" s="361"/>
      <c r="B1375" s="189"/>
      <c r="C1375" s="362"/>
      <c r="D1375" s="363"/>
    </row>
    <row r="1376" spans="1:4" ht="14.25">
      <c r="A1376" s="361"/>
      <c r="B1376" s="189"/>
      <c r="C1376" s="362"/>
      <c r="D1376" s="363"/>
    </row>
    <row r="1377" spans="1:4" ht="14.25">
      <c r="A1377" s="361"/>
      <c r="B1377" s="189"/>
      <c r="C1377" s="362"/>
      <c r="D1377" s="363"/>
    </row>
    <row r="1378" spans="1:4" ht="14.25">
      <c r="A1378" s="361"/>
      <c r="B1378" s="189"/>
      <c r="C1378" s="362"/>
      <c r="D1378" s="363"/>
    </row>
    <row r="1379" spans="1:4" ht="14.25">
      <c r="A1379" s="361"/>
      <c r="B1379" s="189"/>
      <c r="C1379" s="362"/>
      <c r="D1379" s="363"/>
    </row>
    <row r="1380" spans="1:4" ht="14.25">
      <c r="A1380" s="361"/>
      <c r="B1380" s="189"/>
      <c r="C1380" s="362"/>
      <c r="D1380" s="363"/>
    </row>
    <row r="1381" spans="1:4" ht="14.25">
      <c r="A1381" s="361"/>
      <c r="B1381" s="189"/>
      <c r="C1381" s="362"/>
      <c r="D1381" s="363"/>
    </row>
    <row r="1382" spans="1:4" ht="14.25">
      <c r="A1382" s="361"/>
      <c r="B1382" s="189"/>
      <c r="C1382" s="362"/>
      <c r="D1382" s="363"/>
    </row>
    <row r="1383" spans="1:4" ht="14.25">
      <c r="A1383" s="361"/>
      <c r="B1383" s="189"/>
      <c r="C1383" s="362"/>
      <c r="D1383" s="363"/>
    </row>
    <row r="1384" spans="1:4" ht="14.25">
      <c r="A1384" s="361"/>
      <c r="B1384" s="189"/>
      <c r="C1384" s="362"/>
      <c r="D1384" s="363"/>
    </row>
    <row r="1385" spans="1:4" ht="14.25">
      <c r="A1385" s="361"/>
      <c r="B1385" s="189"/>
      <c r="C1385" s="362"/>
      <c r="D1385" s="363"/>
    </row>
    <row r="1386" spans="1:4" ht="14.25">
      <c r="A1386" s="361"/>
      <c r="B1386" s="189"/>
      <c r="C1386" s="362"/>
      <c r="D1386" s="363"/>
    </row>
    <row r="1387" spans="1:4" ht="14.25">
      <c r="A1387" s="361"/>
      <c r="B1387" s="189"/>
      <c r="C1387" s="362"/>
      <c r="D1387" s="363"/>
    </row>
    <row r="1388" spans="1:4" ht="14.25">
      <c r="A1388" s="361"/>
      <c r="B1388" s="189"/>
      <c r="C1388" s="362"/>
      <c r="D1388" s="363"/>
    </row>
    <row r="1389" spans="1:4" ht="14.25">
      <c r="A1389" s="361"/>
      <c r="B1389" s="189"/>
      <c r="C1389" s="362"/>
      <c r="D1389" s="363"/>
    </row>
    <row r="1390" spans="1:4" ht="14.25">
      <c r="A1390" s="361"/>
      <c r="B1390" s="189"/>
      <c r="C1390" s="362"/>
      <c r="D1390" s="363"/>
    </row>
    <row r="1391" spans="1:4" ht="14.25">
      <c r="A1391" s="361"/>
      <c r="B1391" s="189"/>
      <c r="C1391" s="362"/>
      <c r="D1391" s="363"/>
    </row>
    <row r="1392" spans="1:4" ht="14.25">
      <c r="A1392" s="361"/>
      <c r="B1392" s="189"/>
      <c r="C1392" s="362"/>
      <c r="D1392" s="363"/>
    </row>
    <row r="1393" spans="1:4" ht="14.25">
      <c r="A1393" s="361"/>
      <c r="B1393" s="189"/>
      <c r="C1393" s="362"/>
      <c r="D1393" s="363"/>
    </row>
    <row r="1394" spans="1:4" ht="14.25">
      <c r="A1394" s="361"/>
      <c r="B1394" s="189"/>
      <c r="C1394" s="362"/>
      <c r="D1394" s="363"/>
    </row>
    <row r="1395" spans="1:4" ht="14.25">
      <c r="A1395" s="361"/>
      <c r="B1395" s="189"/>
      <c r="C1395" s="362"/>
      <c r="D1395" s="363"/>
    </row>
    <row r="1396" spans="1:4" ht="14.25">
      <c r="A1396" s="361"/>
      <c r="B1396" s="189"/>
      <c r="C1396" s="362"/>
      <c r="D1396" s="363"/>
    </row>
    <row r="1397" spans="1:4" ht="14.25">
      <c r="A1397" s="361"/>
      <c r="B1397" s="189"/>
      <c r="C1397" s="362"/>
      <c r="D1397" s="363"/>
    </row>
    <row r="1398" spans="1:4" ht="14.25">
      <c r="A1398" s="361"/>
      <c r="B1398" s="189"/>
      <c r="C1398" s="362"/>
      <c r="D1398" s="363"/>
    </row>
    <row r="1399" spans="1:4" ht="14.25">
      <c r="A1399" s="361"/>
      <c r="B1399" s="189"/>
      <c r="C1399" s="362"/>
      <c r="D1399" s="363"/>
    </row>
    <row r="1400" spans="1:4" ht="14.25">
      <c r="A1400" s="361"/>
      <c r="B1400" s="189"/>
      <c r="C1400" s="362"/>
      <c r="D1400" s="363"/>
    </row>
    <row r="1401" spans="1:4" ht="14.25">
      <c r="A1401" s="361"/>
      <c r="B1401" s="189"/>
      <c r="C1401" s="362"/>
      <c r="D1401" s="363"/>
    </row>
    <row r="1402" spans="1:4" ht="14.25">
      <c r="A1402" s="361"/>
      <c r="B1402" s="189"/>
      <c r="C1402" s="362"/>
      <c r="D1402" s="363"/>
    </row>
    <row r="1403" spans="1:4" ht="14.25">
      <c r="A1403" s="361"/>
      <c r="B1403" s="189"/>
      <c r="C1403" s="362"/>
      <c r="D1403" s="363"/>
    </row>
    <row r="1404" spans="1:4" ht="14.25">
      <c r="A1404" s="361"/>
      <c r="B1404" s="189"/>
      <c r="C1404" s="362"/>
      <c r="D1404" s="363"/>
    </row>
    <row r="1405" spans="1:4" ht="14.25">
      <c r="A1405" s="361"/>
      <c r="B1405" s="189"/>
      <c r="C1405" s="362"/>
      <c r="D1405" s="363"/>
    </row>
    <row r="1406" spans="1:4" ht="14.25">
      <c r="A1406" s="361"/>
      <c r="B1406" s="189"/>
      <c r="C1406" s="362"/>
      <c r="D1406" s="363"/>
    </row>
    <row r="1407" spans="1:4" ht="14.25">
      <c r="A1407" s="361"/>
      <c r="B1407" s="189"/>
      <c r="C1407" s="362"/>
      <c r="D1407" s="363"/>
    </row>
    <row r="1408" spans="1:4" ht="14.25">
      <c r="A1408" s="361"/>
      <c r="B1408" s="189"/>
      <c r="C1408" s="362"/>
      <c r="D1408" s="363"/>
    </row>
    <row r="1409" spans="1:4" ht="14.25">
      <c r="A1409" s="361"/>
      <c r="B1409" s="189"/>
      <c r="C1409" s="362"/>
      <c r="D1409" s="363"/>
    </row>
    <row r="1410" spans="1:4" ht="14.25">
      <c r="A1410" s="361"/>
      <c r="B1410" s="189"/>
      <c r="C1410" s="362"/>
      <c r="D1410" s="363"/>
    </row>
    <row r="1411" spans="1:4" ht="14.25">
      <c r="A1411" s="361"/>
      <c r="B1411" s="189"/>
      <c r="C1411" s="362"/>
      <c r="D1411" s="363"/>
    </row>
    <row r="1412" spans="1:4" ht="14.25">
      <c r="A1412" s="361"/>
      <c r="B1412" s="189"/>
      <c r="C1412" s="362"/>
      <c r="D1412" s="363"/>
    </row>
    <row r="1413" spans="1:4" ht="14.25">
      <c r="A1413" s="361"/>
      <c r="B1413" s="189"/>
      <c r="C1413" s="362"/>
      <c r="D1413" s="363"/>
    </row>
    <row r="1414" spans="1:4" ht="14.25">
      <c r="A1414" s="361"/>
      <c r="B1414" s="189"/>
      <c r="C1414" s="362"/>
      <c r="D1414" s="363"/>
    </row>
    <row r="1415" spans="1:4" ht="14.25">
      <c r="A1415" s="361"/>
      <c r="B1415" s="189"/>
      <c r="C1415" s="362"/>
      <c r="D1415" s="363"/>
    </row>
    <row r="1416" spans="1:4" ht="14.25">
      <c r="A1416" s="361"/>
      <c r="B1416" s="189"/>
      <c r="C1416" s="362"/>
      <c r="D1416" s="363"/>
    </row>
    <row r="1417" spans="1:4" ht="14.25">
      <c r="A1417" s="361"/>
      <c r="B1417" s="189"/>
      <c r="C1417" s="362"/>
      <c r="D1417" s="363"/>
    </row>
    <row r="1418" spans="1:4" ht="14.25">
      <c r="A1418" s="361"/>
      <c r="B1418" s="189"/>
      <c r="C1418" s="362"/>
      <c r="D1418" s="363"/>
    </row>
    <row r="1419" spans="1:4" ht="14.25">
      <c r="A1419" s="361"/>
      <c r="B1419" s="189"/>
      <c r="C1419" s="362"/>
      <c r="D1419" s="363"/>
    </row>
    <row r="1420" spans="1:4" ht="14.25">
      <c r="A1420" s="361"/>
      <c r="B1420" s="189"/>
      <c r="C1420" s="362"/>
      <c r="D1420" s="363"/>
    </row>
    <row r="1421" spans="1:4" ht="14.25">
      <c r="A1421" s="361"/>
      <c r="B1421" s="189"/>
      <c r="C1421" s="362"/>
      <c r="D1421" s="363"/>
    </row>
    <row r="1422" spans="1:4" ht="14.25">
      <c r="A1422" s="361"/>
      <c r="B1422" s="189"/>
      <c r="C1422" s="362"/>
      <c r="D1422" s="363"/>
    </row>
    <row r="1423" spans="1:4" ht="14.25">
      <c r="A1423" s="361"/>
      <c r="B1423" s="189"/>
      <c r="C1423" s="362"/>
      <c r="D1423" s="363"/>
    </row>
    <row r="1424" spans="1:4" ht="14.25">
      <c r="A1424" s="361"/>
      <c r="B1424" s="189"/>
      <c r="C1424" s="362"/>
      <c r="D1424" s="363"/>
    </row>
    <row r="1425" spans="1:4" ht="14.25">
      <c r="A1425" s="361"/>
      <c r="B1425" s="189"/>
      <c r="C1425" s="362"/>
      <c r="D1425" s="363"/>
    </row>
    <row r="1426" spans="1:4" ht="14.25">
      <c r="A1426" s="361"/>
      <c r="B1426" s="189"/>
      <c r="C1426" s="362"/>
      <c r="D1426" s="363"/>
    </row>
    <row r="1427" spans="1:4" ht="14.25">
      <c r="A1427" s="361"/>
      <c r="B1427" s="189"/>
      <c r="C1427" s="362"/>
      <c r="D1427" s="363"/>
    </row>
    <row r="1428" spans="1:4" ht="14.25">
      <c r="A1428" s="361"/>
      <c r="B1428" s="189"/>
      <c r="C1428" s="362"/>
      <c r="D1428" s="363"/>
    </row>
    <row r="1429" spans="1:4" ht="14.25">
      <c r="A1429" s="361"/>
      <c r="B1429" s="189"/>
      <c r="C1429" s="362"/>
      <c r="D1429" s="363"/>
    </row>
    <row r="1430" spans="1:4" ht="14.25">
      <c r="A1430" s="361"/>
      <c r="B1430" s="189"/>
      <c r="C1430" s="362"/>
      <c r="D1430" s="363"/>
    </row>
    <row r="1431" spans="1:4" ht="14.25">
      <c r="A1431" s="361"/>
      <c r="B1431" s="189"/>
      <c r="C1431" s="362"/>
      <c r="D1431" s="363"/>
    </row>
    <row r="1432" spans="1:4" ht="14.25">
      <c r="A1432" s="361"/>
      <c r="B1432" s="189"/>
      <c r="C1432" s="362"/>
      <c r="D1432" s="363"/>
    </row>
    <row r="1433" spans="1:4" ht="14.25">
      <c r="A1433" s="361"/>
      <c r="B1433" s="189"/>
      <c r="C1433" s="362"/>
      <c r="D1433" s="363"/>
    </row>
    <row r="1434" spans="1:4" ht="14.25">
      <c r="A1434" s="361"/>
      <c r="B1434" s="189"/>
      <c r="C1434" s="362"/>
      <c r="D1434" s="363"/>
    </row>
    <row r="1435" spans="1:4" ht="14.25">
      <c r="A1435" s="361"/>
      <c r="B1435" s="189"/>
      <c r="C1435" s="362"/>
      <c r="D1435" s="363"/>
    </row>
    <row r="1436" spans="1:4" ht="14.25">
      <c r="A1436" s="361"/>
      <c r="B1436" s="189"/>
      <c r="C1436" s="362"/>
      <c r="D1436" s="363"/>
    </row>
    <row r="1437" spans="1:4" ht="14.25">
      <c r="A1437" s="361"/>
      <c r="B1437" s="189"/>
      <c r="C1437" s="362"/>
      <c r="D1437" s="363"/>
    </row>
    <row r="1438" spans="1:4" ht="14.25">
      <c r="A1438" s="361"/>
      <c r="B1438" s="189"/>
      <c r="C1438" s="362"/>
      <c r="D1438" s="363"/>
    </row>
    <row r="1439" spans="1:4" ht="14.25">
      <c r="A1439" s="361"/>
      <c r="B1439" s="189"/>
      <c r="C1439" s="362"/>
      <c r="D1439" s="363"/>
    </row>
    <row r="1440" spans="1:4" ht="14.25">
      <c r="A1440" s="361"/>
      <c r="B1440" s="189"/>
      <c r="C1440" s="362"/>
      <c r="D1440" s="363"/>
    </row>
    <row r="1441" spans="1:4" ht="14.25">
      <c r="A1441" s="361"/>
      <c r="B1441" s="189"/>
      <c r="C1441" s="362"/>
      <c r="D1441" s="363"/>
    </row>
    <row r="1442" spans="1:4" ht="14.25">
      <c r="A1442" s="361"/>
      <c r="B1442" s="189"/>
      <c r="C1442" s="362"/>
      <c r="D1442" s="363"/>
    </row>
    <row r="1443" spans="1:4" ht="14.25">
      <c r="A1443" s="361"/>
      <c r="B1443" s="189"/>
      <c r="C1443" s="362"/>
      <c r="D1443" s="363"/>
    </row>
    <row r="1444" spans="1:4" ht="14.25">
      <c r="A1444" s="361"/>
      <c r="B1444" s="189"/>
      <c r="C1444" s="362"/>
      <c r="D1444" s="363"/>
    </row>
    <row r="1445" spans="1:4" ht="14.25">
      <c r="A1445" s="361"/>
      <c r="B1445" s="189"/>
      <c r="C1445" s="362"/>
      <c r="D1445" s="363"/>
    </row>
    <row r="1446" spans="1:4" ht="14.25">
      <c r="A1446" s="361"/>
      <c r="B1446" s="189"/>
      <c r="C1446" s="362"/>
      <c r="D1446" s="363"/>
    </row>
    <row r="1447" spans="1:4" ht="14.25">
      <c r="A1447" s="361"/>
      <c r="B1447" s="189"/>
      <c r="C1447" s="362"/>
      <c r="D1447" s="363"/>
    </row>
    <row r="1448" spans="1:4" ht="14.25">
      <c r="A1448" s="361"/>
      <c r="B1448" s="189"/>
      <c r="C1448" s="362"/>
      <c r="D1448" s="363"/>
    </row>
    <row r="1449" spans="1:4" ht="14.25">
      <c r="A1449" s="361"/>
      <c r="B1449" s="189"/>
      <c r="C1449" s="362"/>
      <c r="D1449" s="363"/>
    </row>
    <row r="1450" spans="1:4" ht="14.25">
      <c r="A1450" s="361"/>
      <c r="B1450" s="189"/>
      <c r="C1450" s="362"/>
      <c r="D1450" s="363"/>
    </row>
    <row r="1451" spans="1:4" ht="14.25">
      <c r="A1451" s="361"/>
      <c r="B1451" s="189"/>
      <c r="C1451" s="362"/>
      <c r="D1451" s="363"/>
    </row>
    <row r="1452" spans="1:4" ht="14.25">
      <c r="A1452" s="361"/>
      <c r="B1452" s="189"/>
      <c r="C1452" s="362"/>
      <c r="D1452" s="363"/>
    </row>
    <row r="1453" spans="1:4" ht="14.25">
      <c r="A1453" s="361"/>
      <c r="B1453" s="189"/>
      <c r="C1453" s="362"/>
      <c r="D1453" s="363"/>
    </row>
    <row r="1454" spans="1:4" ht="14.25">
      <c r="A1454" s="361"/>
      <c r="B1454" s="189"/>
      <c r="C1454" s="362"/>
      <c r="D1454" s="363"/>
    </row>
    <row r="1455" spans="1:4" ht="14.25">
      <c r="A1455" s="361"/>
      <c r="B1455" s="189"/>
      <c r="C1455" s="362"/>
      <c r="D1455" s="363"/>
    </row>
    <row r="1456" spans="1:4" ht="14.25">
      <c r="A1456" s="361"/>
      <c r="B1456" s="189"/>
      <c r="C1456" s="362"/>
      <c r="D1456" s="363"/>
    </row>
    <row r="1457" spans="1:4" ht="14.25">
      <c r="A1457" s="361"/>
      <c r="B1457" s="189"/>
      <c r="C1457" s="362"/>
      <c r="D1457" s="363"/>
    </row>
    <row r="1458" spans="1:4" ht="14.25">
      <c r="A1458" s="361"/>
      <c r="B1458" s="189"/>
      <c r="C1458" s="362"/>
      <c r="D1458" s="363"/>
    </row>
    <row r="1459" spans="1:4" ht="14.25">
      <c r="A1459" s="361"/>
      <c r="B1459" s="189"/>
      <c r="C1459" s="362"/>
      <c r="D1459" s="363"/>
    </row>
    <row r="1460" spans="1:4" ht="14.25">
      <c r="A1460" s="361"/>
      <c r="B1460" s="189"/>
      <c r="C1460" s="362"/>
      <c r="D1460" s="363"/>
    </row>
    <row r="1461" spans="1:4" ht="14.25">
      <c r="A1461" s="361"/>
      <c r="B1461" s="189"/>
      <c r="C1461" s="362"/>
      <c r="D1461" s="363"/>
    </row>
    <row r="1462" spans="1:4" ht="14.25">
      <c r="A1462" s="361"/>
      <c r="B1462" s="189"/>
      <c r="C1462" s="362"/>
      <c r="D1462" s="363"/>
    </row>
    <row r="1463" spans="1:4" ht="14.25">
      <c r="A1463" s="361"/>
      <c r="B1463" s="189"/>
      <c r="C1463" s="362"/>
      <c r="D1463" s="363"/>
    </row>
    <row r="1464" spans="1:4" ht="14.25">
      <c r="A1464" s="361"/>
      <c r="B1464" s="189"/>
      <c r="C1464" s="362"/>
      <c r="D1464" s="363"/>
    </row>
    <row r="1465" spans="1:4" ht="14.25">
      <c r="A1465" s="361"/>
      <c r="B1465" s="189"/>
      <c r="C1465" s="362"/>
      <c r="D1465" s="363"/>
    </row>
    <row r="1466" spans="1:4" ht="14.25">
      <c r="A1466" s="361"/>
      <c r="B1466" s="189"/>
      <c r="C1466" s="362"/>
      <c r="D1466" s="363"/>
    </row>
    <row r="1467" spans="1:4" ht="14.25">
      <c r="A1467" s="361"/>
      <c r="B1467" s="189"/>
      <c r="C1467" s="362"/>
      <c r="D1467" s="363"/>
    </row>
    <row r="1468" spans="1:4" ht="14.25">
      <c r="A1468" s="361"/>
      <c r="B1468" s="189"/>
      <c r="C1468" s="362"/>
      <c r="D1468" s="363"/>
    </row>
    <row r="1469" spans="1:4" ht="14.25">
      <c r="A1469" s="361"/>
      <c r="B1469" s="189"/>
      <c r="C1469" s="362"/>
      <c r="D1469" s="363"/>
    </row>
    <row r="1470" spans="1:4" ht="14.25">
      <c r="A1470" s="361"/>
      <c r="B1470" s="189"/>
      <c r="C1470" s="362"/>
      <c r="D1470" s="363"/>
    </row>
    <row r="1471" spans="1:4" ht="14.25">
      <c r="A1471" s="361"/>
      <c r="B1471" s="189"/>
      <c r="C1471" s="362"/>
      <c r="D1471" s="363"/>
    </row>
    <row r="1472" spans="1:4" ht="14.25">
      <c r="A1472" s="361"/>
      <c r="B1472" s="189"/>
      <c r="C1472" s="362"/>
      <c r="D1472" s="363"/>
    </row>
    <row r="1473" spans="1:4" ht="14.25">
      <c r="A1473" s="361"/>
      <c r="B1473" s="189"/>
      <c r="C1473" s="362"/>
      <c r="D1473" s="363"/>
    </row>
    <row r="1474" spans="1:4" ht="14.25">
      <c r="A1474" s="361"/>
      <c r="B1474" s="189"/>
      <c r="C1474" s="362"/>
      <c r="D1474" s="363"/>
    </row>
    <row r="1475" spans="1:4" ht="14.25">
      <c r="A1475" s="361"/>
      <c r="B1475" s="189"/>
      <c r="C1475" s="362"/>
      <c r="D1475" s="363"/>
    </row>
    <row r="1476" spans="1:4" ht="14.25">
      <c r="A1476" s="361"/>
      <c r="B1476" s="189"/>
      <c r="C1476" s="362"/>
      <c r="D1476" s="363"/>
    </row>
    <row r="1477" spans="1:4" ht="14.25">
      <c r="A1477" s="361"/>
      <c r="B1477" s="189"/>
      <c r="C1477" s="362"/>
      <c r="D1477" s="363"/>
    </row>
    <row r="1478" spans="1:4" ht="14.25">
      <c r="A1478" s="361"/>
      <c r="B1478" s="189"/>
      <c r="C1478" s="362"/>
      <c r="D1478" s="363"/>
    </row>
    <row r="1479" spans="1:4" ht="14.25">
      <c r="A1479" s="361"/>
      <c r="B1479" s="189"/>
      <c r="C1479" s="362"/>
      <c r="D1479" s="363"/>
    </row>
    <row r="1480" spans="1:4" ht="14.25">
      <c r="A1480" s="361"/>
      <c r="B1480" s="189"/>
      <c r="C1480" s="362"/>
      <c r="D1480" s="363"/>
    </row>
    <row r="1481" spans="1:4" ht="14.25">
      <c r="A1481" s="361"/>
      <c r="B1481" s="189"/>
      <c r="C1481" s="362"/>
      <c r="D1481" s="363"/>
    </row>
    <row r="1482" spans="1:4" ht="14.25">
      <c r="A1482" s="361"/>
      <c r="B1482" s="189"/>
      <c r="C1482" s="362"/>
      <c r="D1482" s="363"/>
    </row>
    <row r="1483" spans="1:4" ht="14.25">
      <c r="A1483" s="361"/>
      <c r="B1483" s="189"/>
      <c r="C1483" s="362"/>
      <c r="D1483" s="363"/>
    </row>
    <row r="1484" spans="1:4" ht="14.25">
      <c r="A1484" s="361"/>
      <c r="B1484" s="189"/>
      <c r="C1484" s="362"/>
      <c r="D1484" s="363"/>
    </row>
    <row r="1485" spans="1:4" ht="14.25">
      <c r="A1485" s="361"/>
      <c r="B1485" s="189"/>
      <c r="C1485" s="362"/>
      <c r="D1485" s="363"/>
    </row>
    <row r="1486" spans="1:4" ht="14.25">
      <c r="A1486" s="361"/>
      <c r="B1486" s="189"/>
      <c r="C1486" s="362"/>
      <c r="D1486" s="363"/>
    </row>
    <row r="1487" spans="1:4" ht="14.25">
      <c r="A1487" s="361"/>
      <c r="B1487" s="189"/>
      <c r="C1487" s="362"/>
      <c r="D1487" s="363"/>
    </row>
    <row r="1488" spans="1:4" ht="14.25">
      <c r="A1488" s="361"/>
      <c r="B1488" s="189"/>
      <c r="C1488" s="362"/>
      <c r="D1488" s="363"/>
    </row>
    <row r="1489" spans="1:4" ht="14.25">
      <c r="A1489" s="361"/>
      <c r="B1489" s="189"/>
      <c r="C1489" s="362"/>
      <c r="D1489" s="364"/>
    </row>
    <row r="1490" spans="1:4" ht="14.25">
      <c r="A1490" s="361"/>
      <c r="B1490" s="189"/>
      <c r="C1490" s="362"/>
      <c r="D1490" s="364"/>
    </row>
    <row r="1491" spans="1:4" ht="14.25">
      <c r="A1491" s="361"/>
      <c r="B1491" s="189"/>
      <c r="C1491" s="362"/>
      <c r="D1491" s="363"/>
    </row>
    <row r="1492" spans="1:4" ht="14.25">
      <c r="A1492" s="361"/>
      <c r="B1492" s="189"/>
      <c r="C1492" s="362"/>
      <c r="D1492" s="364"/>
    </row>
    <row r="1493" spans="1:4" ht="14.25">
      <c r="A1493" s="361"/>
      <c r="B1493" s="189"/>
      <c r="C1493" s="362"/>
      <c r="D1493" s="364"/>
    </row>
    <row r="1494" spans="1:4" ht="14.25">
      <c r="A1494" s="361"/>
      <c r="B1494" s="189"/>
      <c r="C1494" s="362"/>
      <c r="D1494" s="364"/>
    </row>
    <row r="1495" spans="1:4" ht="14.25">
      <c r="A1495" s="361"/>
      <c r="B1495" s="189"/>
      <c r="C1495" s="362"/>
      <c r="D1495" s="363"/>
    </row>
    <row r="1496" spans="1:4" ht="14.25">
      <c r="A1496" s="361"/>
      <c r="B1496" s="189"/>
      <c r="C1496" s="362"/>
      <c r="D1496" s="363"/>
    </row>
    <row r="1497" spans="1:4" ht="14.25">
      <c r="A1497" s="361"/>
      <c r="B1497" s="189"/>
      <c r="C1497" s="362"/>
      <c r="D1497" s="363"/>
    </row>
    <row r="1498" spans="1:4" ht="14.25">
      <c r="A1498" s="361"/>
      <c r="B1498" s="189"/>
      <c r="C1498" s="362"/>
      <c r="D1498" s="363"/>
    </row>
    <row r="1499" spans="1:4" ht="14.25">
      <c r="A1499" s="361"/>
      <c r="B1499" s="189"/>
      <c r="C1499" s="362"/>
      <c r="D1499" s="363"/>
    </row>
    <row r="1500" spans="1:4" ht="14.25">
      <c r="A1500" s="361"/>
      <c r="B1500" s="189"/>
      <c r="C1500" s="362"/>
      <c r="D1500" s="363"/>
    </row>
    <row r="1501" spans="1:4" ht="14.25">
      <c r="A1501" s="361"/>
      <c r="B1501" s="189"/>
      <c r="C1501" s="362"/>
      <c r="D1501" s="363"/>
    </row>
    <row r="1502" spans="1:4" ht="14.25">
      <c r="A1502" s="361"/>
      <c r="B1502" s="189"/>
      <c r="C1502" s="362"/>
      <c r="D1502" s="363"/>
    </row>
    <row r="1503" spans="1:4" ht="14.25">
      <c r="A1503" s="361"/>
      <c r="B1503" s="189"/>
      <c r="C1503" s="362"/>
      <c r="D1503" s="363"/>
    </row>
    <row r="1504" spans="1:4" ht="14.25">
      <c r="A1504" s="361"/>
      <c r="B1504" s="189"/>
      <c r="C1504" s="362"/>
      <c r="D1504" s="363"/>
    </row>
    <row r="1505" spans="1:4" ht="14.25">
      <c r="A1505" s="361">
        <v>7010100210</v>
      </c>
      <c r="B1505" s="189" t="s">
        <v>32637</v>
      </c>
      <c r="C1505" s="362" t="s">
        <v>32638</v>
      </c>
      <c r="D1505" s="363">
        <v>2018.83</v>
      </c>
    </row>
    <row r="1506" spans="1:4" ht="14.25">
      <c r="A1506" s="361"/>
      <c r="B1506" s="189"/>
      <c r="C1506" s="362"/>
      <c r="D1506" s="363"/>
    </row>
    <row r="1507" spans="1:4" ht="14.25">
      <c r="A1507" s="361"/>
      <c r="B1507" s="189"/>
      <c r="C1507" s="362"/>
      <c r="D1507" s="363"/>
    </row>
    <row r="1508" spans="1:4" ht="14.25">
      <c r="A1508" s="361"/>
      <c r="B1508" s="189"/>
      <c r="C1508" s="362"/>
      <c r="D1508" s="363"/>
    </row>
    <row r="1509" spans="1:4" ht="14.25">
      <c r="A1509" s="361"/>
      <c r="B1509" s="189"/>
      <c r="C1509" s="362"/>
      <c r="D1509" s="363"/>
    </row>
    <row r="1510" spans="1:4" ht="14.25">
      <c r="A1510" s="361"/>
      <c r="B1510" s="189"/>
      <c r="C1510" s="362"/>
      <c r="D1510" s="363"/>
    </row>
    <row r="1511" spans="1:4" ht="14.25">
      <c r="A1511" s="361"/>
      <c r="B1511" s="189"/>
      <c r="C1511" s="362"/>
      <c r="D1511" s="363"/>
    </row>
    <row r="1512" spans="1:4" ht="14.25">
      <c r="A1512" s="361"/>
      <c r="B1512" s="189"/>
      <c r="C1512" s="362"/>
      <c r="D1512" s="363"/>
    </row>
    <row r="1513" spans="1:4" ht="14.25">
      <c r="A1513" s="361"/>
      <c r="B1513" s="189"/>
      <c r="C1513" s="362"/>
      <c r="D1513" s="363"/>
    </row>
    <row r="1514" spans="1:4" ht="14.25">
      <c r="A1514" s="361"/>
      <c r="B1514" s="189"/>
      <c r="C1514" s="362"/>
      <c r="D1514" s="363"/>
    </row>
    <row r="1515" spans="1:4" ht="14.25">
      <c r="A1515" s="361"/>
      <c r="B1515" s="189"/>
      <c r="C1515" s="362"/>
      <c r="D1515" s="363"/>
    </row>
    <row r="1516" spans="1:4" ht="14.25">
      <c r="A1516" s="361"/>
      <c r="B1516" s="189"/>
      <c r="C1516" s="362"/>
      <c r="D1516" s="363"/>
    </row>
    <row r="1517" spans="1:4" ht="14.25">
      <c r="A1517" s="361"/>
      <c r="B1517" s="189"/>
      <c r="C1517" s="362"/>
      <c r="D1517" s="363"/>
    </row>
    <row r="1518" spans="1:4" ht="14.25">
      <c r="A1518" s="361"/>
      <c r="B1518" s="189"/>
      <c r="C1518" s="362"/>
      <c r="D1518" s="363"/>
    </row>
    <row r="1519" spans="1:4" ht="14.25">
      <c r="A1519" s="361"/>
      <c r="B1519" s="189"/>
      <c r="C1519" s="362"/>
      <c r="D1519" s="363"/>
    </row>
    <row r="1520" spans="1:4" ht="14.25">
      <c r="A1520" s="361"/>
      <c r="B1520" s="189"/>
      <c r="C1520" s="362"/>
      <c r="D1520" s="363"/>
    </row>
    <row r="1521" spans="1:4" ht="14.25">
      <c r="A1521" s="361"/>
      <c r="B1521" s="189"/>
      <c r="C1521" s="362"/>
      <c r="D1521" s="363"/>
    </row>
    <row r="1522" spans="1:4" ht="14.25">
      <c r="A1522" s="361"/>
      <c r="B1522" s="189"/>
      <c r="C1522" s="362"/>
      <c r="D1522" s="363"/>
    </row>
    <row r="1523" spans="1:4" ht="14.25">
      <c r="A1523" s="361"/>
      <c r="B1523" s="189"/>
      <c r="C1523" s="362"/>
      <c r="D1523" s="363"/>
    </row>
    <row r="1524" spans="1:4" ht="14.25">
      <c r="A1524" s="361"/>
      <c r="B1524" s="189"/>
      <c r="C1524" s="362"/>
      <c r="D1524" s="363"/>
    </row>
    <row r="1525" spans="1:4" ht="14.25">
      <c r="A1525" s="361"/>
      <c r="B1525" s="189"/>
      <c r="C1525" s="362"/>
      <c r="D1525" s="363"/>
    </row>
    <row r="1526" spans="1:4" ht="14.25">
      <c r="A1526" s="361"/>
      <c r="B1526" s="189"/>
      <c r="C1526" s="362"/>
      <c r="D1526" s="363"/>
    </row>
    <row r="1527" spans="1:4" ht="14.25">
      <c r="A1527" s="361"/>
      <c r="B1527" s="189"/>
      <c r="C1527" s="362"/>
      <c r="D1527" s="363"/>
    </row>
    <row r="1528" spans="1:4" ht="14.25">
      <c r="A1528" s="361"/>
      <c r="B1528" s="189"/>
      <c r="C1528" s="362"/>
      <c r="D1528" s="363"/>
    </row>
    <row r="1529" spans="1:4" ht="14.25">
      <c r="A1529" s="361"/>
      <c r="B1529" s="189"/>
      <c r="C1529" s="362"/>
      <c r="D1529" s="363"/>
    </row>
    <row r="1530" spans="1:4" ht="14.25">
      <c r="A1530" s="361"/>
      <c r="B1530" s="189"/>
      <c r="C1530" s="362"/>
      <c r="D1530" s="363"/>
    </row>
    <row r="1531" spans="1:4" ht="12.75">
      <c r="A1531" s="301"/>
      <c r="B1531" s="301"/>
      <c r="C1531" s="301"/>
      <c r="D1531" s="301"/>
    </row>
    <row r="1532" spans="1:4" ht="12.75">
      <c r="A1532" s="301"/>
      <c r="B1532" s="301"/>
      <c r="C1532" s="301"/>
      <c r="D1532" s="301"/>
    </row>
    <row r="1533" spans="1:4" ht="12.75">
      <c r="A1533" s="301"/>
      <c r="B1533" s="301"/>
      <c r="C1533" s="301"/>
      <c r="D1533" s="301"/>
    </row>
    <row r="1534" spans="1:4" ht="12.75">
      <c r="A1534" s="301"/>
      <c r="B1534" s="301"/>
      <c r="C1534" s="301"/>
      <c r="D1534" s="301"/>
    </row>
    <row r="1535" spans="1:4" ht="12.75">
      <c r="A1535" s="301"/>
      <c r="B1535" s="301"/>
      <c r="C1535" s="301"/>
      <c r="D1535" s="301"/>
    </row>
    <row r="1536" spans="1:4" ht="12.75">
      <c r="A1536" s="301"/>
      <c r="B1536" s="301"/>
      <c r="C1536" s="301"/>
      <c r="D1536" s="301"/>
    </row>
    <row r="1537" spans="1:4" ht="14.25">
      <c r="A1537" s="302"/>
      <c r="B1537"/>
      <c r="C1537"/>
      <c r="D1537"/>
    </row>
    <row r="1538" spans="1:4" ht="17.25">
      <c r="A1538" s="263"/>
      <c r="B1538" s="267"/>
      <c r="C1538"/>
      <c r="D1538"/>
    </row>
    <row r="1539" spans="1:4" ht="15">
      <c r="A1539" s="268"/>
      <c r="B1539"/>
      <c r="C1539"/>
      <c r="D1539"/>
    </row>
    <row r="1540" spans="1:4" ht="15">
      <c r="A1540" s="268"/>
      <c r="B1540" s="268"/>
      <c r="C1540"/>
      <c r="D1540"/>
    </row>
    <row r="1541" spans="1:4" ht="12.75">
      <c r="A1541" s="303"/>
      <c r="B1541" s="303"/>
      <c r="C1541" s="303"/>
      <c r="D1541" s="303"/>
    </row>
    <row r="1542" spans="1:4" ht="12.75">
      <c r="A1542" s="301"/>
      <c r="B1542" s="301"/>
      <c r="C1542" s="301"/>
      <c r="D1542" s="301"/>
    </row>
    <row r="1543" spans="1:4" ht="12.75">
      <c r="A1543" s="301"/>
      <c r="B1543" s="301"/>
      <c r="C1543" s="301"/>
      <c r="D1543" s="301"/>
    </row>
    <row r="1544" spans="1:4" ht="12.75">
      <c r="A1544" s="301"/>
      <c r="B1544" s="301"/>
      <c r="C1544" s="301"/>
      <c r="D1544" s="301"/>
    </row>
    <row r="1545" spans="1:4" ht="12.75">
      <c r="A1545" s="301"/>
      <c r="B1545" s="301"/>
      <c r="C1545" s="301"/>
      <c r="D1545" s="301"/>
    </row>
    <row r="1546" spans="1:4" ht="12.75">
      <c r="A1546" s="301"/>
      <c r="B1546" s="301"/>
      <c r="C1546" s="301"/>
      <c r="D1546" s="301"/>
    </row>
    <row r="1547" spans="1:4" ht="12.75">
      <c r="A1547" s="301"/>
      <c r="B1547" s="301"/>
      <c r="C1547" s="301"/>
      <c r="D1547" s="301"/>
    </row>
    <row r="1548" spans="1:4" ht="12.75">
      <c r="A1548" s="301"/>
      <c r="B1548" s="301"/>
      <c r="C1548" s="301"/>
      <c r="D1548" s="301"/>
    </row>
    <row r="1549" spans="1:4" ht="12.75">
      <c r="A1549" s="301"/>
      <c r="B1549" s="301"/>
      <c r="C1549" s="301"/>
      <c r="D1549" s="301"/>
    </row>
    <row r="1550" spans="1:4" ht="12.75">
      <c r="A1550" s="301"/>
      <c r="B1550" s="301"/>
      <c r="C1550" s="301"/>
      <c r="D1550" s="301"/>
    </row>
    <row r="1551" spans="1:4" ht="12.75">
      <c r="A1551" s="301"/>
      <c r="B1551" s="301"/>
      <c r="C1551" s="301"/>
      <c r="D1551" s="301"/>
    </row>
    <row r="1552" spans="1:4" ht="12.75">
      <c r="A1552" s="301"/>
      <c r="B1552" s="301"/>
      <c r="C1552" s="301"/>
      <c r="D1552" s="301"/>
    </row>
    <row r="1553" spans="1:4" ht="12.75">
      <c r="A1553" s="301"/>
      <c r="B1553" s="301"/>
      <c r="C1553" s="301"/>
      <c r="D1553" s="301"/>
    </row>
    <row r="1554" spans="1:4" ht="12.75">
      <c r="A1554" s="301"/>
      <c r="B1554" s="301"/>
      <c r="C1554" s="301"/>
      <c r="D1554" s="301"/>
    </row>
    <row r="1555" spans="1:4" ht="12.75">
      <c r="A1555" s="301"/>
      <c r="B1555" s="301"/>
      <c r="C1555" s="301"/>
      <c r="D1555" s="301"/>
    </row>
    <row r="1556" spans="1:4" ht="12.75">
      <c r="A1556" s="301"/>
      <c r="B1556" s="301"/>
      <c r="C1556" s="301"/>
      <c r="D1556" s="301"/>
    </row>
    <row r="1557" spans="1:4" ht="12.75">
      <c r="A1557" s="301"/>
      <c r="B1557" s="301"/>
      <c r="C1557" s="301"/>
      <c r="D1557" s="301"/>
    </row>
    <row r="1558" spans="1:4" ht="12.75">
      <c r="A1558" s="301"/>
      <c r="B1558" s="301"/>
      <c r="C1558" s="301"/>
      <c r="D1558" s="301"/>
    </row>
    <row r="1559" spans="1:4" ht="12.75">
      <c r="A1559" s="301"/>
      <c r="B1559" s="301"/>
      <c r="C1559" s="301"/>
      <c r="D1559" s="301"/>
    </row>
    <row r="1560" spans="1:4" ht="12.75">
      <c r="A1560" s="301"/>
      <c r="B1560" s="301"/>
      <c r="C1560" s="301"/>
      <c r="D1560" s="301"/>
    </row>
    <row r="1561" spans="1:4" ht="12.75">
      <c r="A1561" s="301"/>
      <c r="B1561" s="301"/>
      <c r="C1561" s="301"/>
      <c r="D1561" s="301"/>
    </row>
    <row r="1562" spans="1:4" ht="12.75">
      <c r="A1562" s="301"/>
      <c r="B1562" s="301"/>
      <c r="C1562" s="301"/>
      <c r="D1562" s="301"/>
    </row>
    <row r="1563" spans="1:4" ht="12.75">
      <c r="A1563" s="301"/>
      <c r="B1563" s="301"/>
      <c r="C1563" s="301"/>
      <c r="D1563" s="301"/>
    </row>
    <row r="1564" spans="1:4" ht="12.75">
      <c r="A1564" s="301"/>
      <c r="B1564" s="301"/>
      <c r="C1564" s="301"/>
      <c r="D1564" s="301"/>
    </row>
    <row r="1565" spans="1:4" ht="12.75">
      <c r="A1565" s="301"/>
      <c r="B1565" s="301"/>
      <c r="C1565" s="301"/>
      <c r="D1565" s="301"/>
    </row>
    <row r="1566" spans="1:4" ht="12.75">
      <c r="A1566" s="301"/>
      <c r="B1566" s="301"/>
      <c r="C1566" s="301"/>
      <c r="D1566" s="301"/>
    </row>
    <row r="1567" spans="1:4" ht="12.75">
      <c r="A1567" s="301"/>
      <c r="B1567" s="301"/>
      <c r="C1567" s="301"/>
      <c r="D1567" s="301"/>
    </row>
    <row r="1568" spans="1:4" ht="12.75">
      <c r="A1568" s="301"/>
      <c r="B1568" s="301"/>
      <c r="C1568" s="301"/>
      <c r="D1568" s="301"/>
    </row>
    <row r="1569" spans="1:4" ht="12.75">
      <c r="A1569" s="301"/>
      <c r="B1569" s="301"/>
      <c r="C1569" s="301"/>
      <c r="D1569" s="301"/>
    </row>
    <row r="1570" spans="1:4" ht="12.75">
      <c r="A1570" s="301"/>
      <c r="B1570" s="301"/>
      <c r="C1570" s="301"/>
      <c r="D1570" s="301"/>
    </row>
    <row r="1571" spans="1:4" ht="12.75">
      <c r="A1571" s="301"/>
      <c r="B1571" s="301"/>
      <c r="C1571" s="301"/>
      <c r="D1571" s="301"/>
    </row>
    <row r="1572" spans="1:4" ht="12.75">
      <c r="A1572" s="301"/>
      <c r="B1572" s="301"/>
      <c r="C1572" s="301"/>
      <c r="D1572" s="301"/>
    </row>
    <row r="1573" spans="1:4" ht="12.75">
      <c r="A1573" s="301"/>
      <c r="B1573" s="301"/>
      <c r="C1573" s="301"/>
      <c r="D1573" s="301"/>
    </row>
    <row r="1574" spans="1:4" ht="12.75">
      <c r="A1574" s="301"/>
      <c r="B1574" s="301"/>
      <c r="C1574" s="301"/>
      <c r="D1574" s="301"/>
    </row>
    <row r="1575" spans="1:4" ht="12.75">
      <c r="A1575" s="301"/>
      <c r="B1575" s="301"/>
      <c r="C1575" s="301"/>
      <c r="D1575" s="301"/>
    </row>
    <row r="1576" spans="1:4" ht="12.75">
      <c r="A1576" s="301"/>
      <c r="B1576" s="301"/>
      <c r="C1576" s="301"/>
      <c r="D1576" s="301"/>
    </row>
    <row r="1577" spans="1:4" ht="12.75">
      <c r="A1577" s="301"/>
      <c r="B1577" s="301"/>
      <c r="C1577" s="301"/>
      <c r="D1577" s="301"/>
    </row>
    <row r="1578" spans="1:4" ht="12.75">
      <c r="A1578" s="301"/>
      <c r="B1578" s="301"/>
      <c r="C1578" s="301"/>
      <c r="D1578" s="301"/>
    </row>
    <row r="1579" spans="1:4" ht="12.75">
      <c r="A1579" s="301"/>
      <c r="B1579" s="301"/>
      <c r="C1579" s="301"/>
      <c r="D1579" s="301"/>
    </row>
    <row r="1580" spans="1:4" ht="12.75">
      <c r="A1580" s="301"/>
      <c r="B1580" s="301"/>
      <c r="C1580" s="301"/>
      <c r="D1580" s="301"/>
    </row>
    <row r="1581" spans="1:4" ht="12.75">
      <c r="A1581" s="301"/>
      <c r="B1581" s="301"/>
      <c r="C1581" s="301"/>
      <c r="D1581" s="301"/>
    </row>
    <row r="1582" spans="1:4" ht="12.75">
      <c r="A1582" s="301"/>
      <c r="B1582" s="301"/>
      <c r="C1582" s="301"/>
      <c r="D1582" s="301"/>
    </row>
    <row r="1583" spans="1:4" ht="12.75">
      <c r="A1583" s="301"/>
      <c r="B1583" s="301"/>
      <c r="C1583" s="301"/>
      <c r="D1583" s="301"/>
    </row>
    <row r="1584" spans="1:4" ht="12.75">
      <c r="A1584" s="301"/>
      <c r="B1584" s="301"/>
      <c r="C1584" s="301"/>
      <c r="D1584" s="301"/>
    </row>
    <row r="1585" spans="1:4" ht="12.75">
      <c r="A1585" s="301"/>
      <c r="B1585" s="301"/>
      <c r="C1585" s="301"/>
      <c r="D1585" s="301"/>
    </row>
    <row r="1586" spans="1:4" ht="12.75">
      <c r="A1586" s="301"/>
      <c r="B1586" s="301"/>
      <c r="C1586" s="301"/>
      <c r="D1586" s="301"/>
    </row>
    <row r="1587" spans="1:4" ht="12.75">
      <c r="A1587" s="301"/>
      <c r="B1587" s="301"/>
      <c r="C1587" s="301"/>
      <c r="D1587" s="301"/>
    </row>
    <row r="1588" spans="1:4" ht="12.75">
      <c r="A1588" s="301"/>
      <c r="B1588" s="301"/>
      <c r="C1588" s="301"/>
      <c r="D1588" s="301"/>
    </row>
    <row r="1589" spans="1:4" ht="12.75">
      <c r="A1589" s="301"/>
      <c r="B1589" s="301"/>
      <c r="C1589" s="301"/>
      <c r="D1589" s="301"/>
    </row>
    <row r="1590" spans="1:4" ht="12.75">
      <c r="A1590" s="301"/>
      <c r="B1590" s="301"/>
      <c r="C1590" s="301"/>
      <c r="D1590" s="301"/>
    </row>
    <row r="1591" spans="1:4" ht="12.75">
      <c r="A1591" s="301"/>
      <c r="B1591" s="301"/>
      <c r="C1591" s="301"/>
      <c r="D1591" s="301"/>
    </row>
    <row r="1592" spans="1:4" ht="12.75">
      <c r="A1592" s="301"/>
      <c r="B1592" s="301"/>
      <c r="C1592" s="301"/>
      <c r="D1592" s="301"/>
    </row>
    <row r="1593" spans="1:4" ht="12.75">
      <c r="A1593" s="301"/>
      <c r="B1593" s="301"/>
      <c r="C1593" s="301"/>
      <c r="D1593" s="301"/>
    </row>
    <row r="1594" spans="1:4" ht="14.25">
      <c r="A1594" s="302"/>
      <c r="B1594"/>
      <c r="C1594"/>
      <c r="D1594"/>
    </row>
    <row r="1595" spans="1:4" ht="17.25">
      <c r="A1595" s="263"/>
      <c r="B1595" s="267"/>
      <c r="C1595"/>
      <c r="D1595"/>
    </row>
    <row r="1596" spans="1:4" ht="15">
      <c r="A1596" s="268"/>
      <c r="B1596"/>
      <c r="C1596"/>
      <c r="D1596"/>
    </row>
    <row r="1597" spans="1:4" ht="15">
      <c r="A1597" s="268"/>
      <c r="B1597" s="268"/>
      <c r="C1597"/>
      <c r="D1597"/>
    </row>
    <row r="1598" spans="1:4" ht="12.75">
      <c r="A1598" s="303"/>
      <c r="B1598" s="303"/>
      <c r="C1598" s="303"/>
      <c r="D1598" s="303"/>
    </row>
    <row r="1599" spans="1:4" ht="12.75">
      <c r="A1599" s="301"/>
      <c r="B1599" s="301"/>
      <c r="C1599" s="301"/>
      <c r="D1599" s="301"/>
    </row>
    <row r="1600" spans="1:4" ht="12.75">
      <c r="A1600" s="301"/>
      <c r="B1600" s="301"/>
      <c r="C1600" s="301"/>
      <c r="D1600" s="301"/>
    </row>
    <row r="1601" spans="1:4" ht="12.75">
      <c r="A1601" s="301"/>
      <c r="B1601" s="301"/>
      <c r="C1601" s="301"/>
      <c r="D1601" s="301"/>
    </row>
    <row r="1602" spans="1:4" ht="12.75">
      <c r="A1602" s="301"/>
      <c r="B1602" s="301"/>
      <c r="C1602" s="301"/>
      <c r="D1602" s="301"/>
    </row>
    <row r="1603" spans="1:4" ht="12.75">
      <c r="A1603" s="301"/>
      <c r="B1603" s="301"/>
      <c r="C1603" s="301"/>
      <c r="D1603" s="301"/>
    </row>
    <row r="1604" spans="1:4" ht="12.75">
      <c r="A1604" s="301"/>
      <c r="B1604" s="301"/>
      <c r="C1604" s="301"/>
      <c r="D1604" s="301"/>
    </row>
    <row r="1605" spans="1:4" ht="12.75">
      <c r="A1605" s="301"/>
      <c r="B1605" s="301"/>
      <c r="C1605" s="301"/>
      <c r="D1605" s="301"/>
    </row>
    <row r="1606" spans="1:4" ht="12.75">
      <c r="A1606" s="301"/>
      <c r="B1606" s="301"/>
      <c r="C1606" s="301"/>
      <c r="D1606" s="301"/>
    </row>
    <row r="1607" spans="1:4" ht="12.75">
      <c r="A1607" s="301"/>
      <c r="B1607" s="301"/>
      <c r="C1607" s="301"/>
      <c r="D1607" s="301"/>
    </row>
    <row r="1608" spans="1:4" ht="12.75">
      <c r="A1608" s="301"/>
      <c r="B1608" s="301"/>
      <c r="C1608" s="301"/>
      <c r="D1608" s="301"/>
    </row>
    <row r="1609" spans="1:4" ht="12.75">
      <c r="A1609" s="301"/>
      <c r="B1609" s="301"/>
      <c r="C1609" s="301"/>
      <c r="D1609" s="301"/>
    </row>
    <row r="1610" spans="1:4" ht="12.75">
      <c r="A1610" s="301"/>
      <c r="B1610" s="301"/>
      <c r="C1610" s="301"/>
      <c r="D1610" s="301"/>
    </row>
    <row r="1611" spans="1:4" ht="12.75">
      <c r="A1611" s="301"/>
      <c r="B1611" s="301"/>
      <c r="C1611" s="301"/>
      <c r="D1611" s="301"/>
    </row>
    <row r="1612" spans="1:4" ht="12.75">
      <c r="A1612" s="301"/>
      <c r="B1612" s="301"/>
      <c r="C1612" s="301"/>
      <c r="D1612" s="301"/>
    </row>
    <row r="1613" spans="1:4" ht="12.75">
      <c r="A1613" s="301"/>
      <c r="B1613" s="301"/>
      <c r="C1613" s="301"/>
      <c r="D1613" s="301"/>
    </row>
    <row r="1614" spans="1:4" ht="12.75">
      <c r="A1614" s="301"/>
      <c r="B1614" s="301"/>
      <c r="C1614" s="301"/>
      <c r="D1614" s="301"/>
    </row>
    <row r="1615" spans="1:4" ht="12.75">
      <c r="A1615" s="301"/>
      <c r="B1615" s="301"/>
      <c r="C1615" s="301"/>
      <c r="D1615" s="301"/>
    </row>
    <row r="1616" spans="1:4" ht="12.75">
      <c r="A1616" s="301"/>
      <c r="B1616" s="301"/>
      <c r="C1616" s="301"/>
      <c r="D1616" s="301"/>
    </row>
    <row r="1617" spans="1:4" ht="12.75">
      <c r="A1617" s="301"/>
      <c r="B1617" s="301"/>
      <c r="C1617" s="301"/>
      <c r="D1617" s="301"/>
    </row>
    <row r="1618" spans="1:4" ht="12.75">
      <c r="A1618" s="301"/>
      <c r="B1618" s="301"/>
      <c r="C1618" s="301"/>
      <c r="D1618" s="301"/>
    </row>
    <row r="1619" spans="1:4" ht="12.75">
      <c r="A1619" s="301"/>
      <c r="B1619" s="301"/>
      <c r="C1619" s="301"/>
      <c r="D1619" s="301"/>
    </row>
    <row r="1620" spans="1:4" ht="12.75">
      <c r="A1620" s="301"/>
      <c r="B1620" s="301"/>
      <c r="C1620" s="301"/>
      <c r="D1620" s="301"/>
    </row>
    <row r="1621" spans="1:4" ht="12.75">
      <c r="A1621" s="301"/>
      <c r="B1621" s="301"/>
      <c r="C1621" s="301"/>
      <c r="D1621" s="301"/>
    </row>
    <row r="1622" spans="1:4" ht="12.75">
      <c r="A1622" s="301"/>
      <c r="B1622" s="301"/>
      <c r="C1622" s="301"/>
      <c r="D1622" s="301"/>
    </row>
    <row r="1623" spans="1:4" ht="12.75">
      <c r="A1623" s="301"/>
      <c r="B1623" s="301"/>
      <c r="C1623" s="301"/>
      <c r="D1623" s="301"/>
    </row>
    <row r="1624" spans="1:4" ht="12.75">
      <c r="A1624" s="301"/>
      <c r="B1624" s="301"/>
      <c r="C1624" s="301"/>
      <c r="D1624" s="301"/>
    </row>
    <row r="1625" spans="1:4" ht="12.75">
      <c r="A1625" s="301"/>
      <c r="B1625" s="301"/>
      <c r="C1625" s="301"/>
      <c r="D1625" s="301"/>
    </row>
    <row r="1626" spans="1:4" ht="12.75">
      <c r="A1626" s="301"/>
      <c r="B1626" s="301"/>
      <c r="C1626" s="301"/>
      <c r="D1626" s="301"/>
    </row>
    <row r="1627" spans="1:4" ht="12.75">
      <c r="A1627" s="301"/>
      <c r="B1627" s="301"/>
      <c r="C1627" s="301"/>
      <c r="D1627" s="301"/>
    </row>
    <row r="1628" spans="1:4" ht="12.75">
      <c r="A1628" s="301"/>
      <c r="B1628" s="301"/>
      <c r="C1628" s="301"/>
      <c r="D1628" s="301"/>
    </row>
    <row r="1629" spans="1:4" ht="12.75">
      <c r="A1629" s="301"/>
      <c r="B1629" s="301"/>
      <c r="C1629" s="301"/>
      <c r="D1629" s="301"/>
    </row>
    <row r="1630" spans="1:4" ht="12.75">
      <c r="A1630" s="301"/>
      <c r="B1630" s="301"/>
      <c r="C1630" s="301"/>
      <c r="D1630" s="301"/>
    </row>
    <row r="1631" spans="1:4" ht="12.75">
      <c r="A1631" s="301"/>
      <c r="B1631" s="301"/>
      <c r="C1631" s="301"/>
      <c r="D1631" s="301"/>
    </row>
    <row r="1632" spans="1:4" ht="12.75">
      <c r="A1632" s="301"/>
      <c r="B1632" s="301"/>
      <c r="C1632" s="301"/>
      <c r="D1632" s="301"/>
    </row>
    <row r="1633" spans="1:4" ht="12.75">
      <c r="A1633" s="301"/>
      <c r="B1633" s="301"/>
      <c r="C1633" s="301"/>
      <c r="D1633" s="301"/>
    </row>
    <row r="1634" spans="1:4" ht="12.75">
      <c r="A1634" s="301"/>
      <c r="B1634" s="301"/>
      <c r="C1634" s="301"/>
      <c r="D1634" s="301"/>
    </row>
    <row r="1635" spans="1:4" ht="12.75">
      <c r="A1635" s="301"/>
      <c r="B1635" s="301"/>
      <c r="C1635" s="301"/>
      <c r="D1635" s="301"/>
    </row>
    <row r="1636" spans="1:4" ht="12.75">
      <c r="A1636" s="301"/>
      <c r="B1636" s="301"/>
      <c r="C1636" s="301"/>
      <c r="D1636" s="301"/>
    </row>
    <row r="1637" spans="1:4" ht="12.75">
      <c r="A1637" s="301"/>
      <c r="B1637" s="301"/>
      <c r="C1637" s="301"/>
      <c r="D1637" s="301"/>
    </row>
    <row r="1638" spans="1:4" ht="12.75">
      <c r="A1638" s="301"/>
      <c r="B1638" s="301"/>
      <c r="C1638" s="301"/>
      <c r="D1638" s="301"/>
    </row>
    <row r="1639" spans="1:4" ht="12.75">
      <c r="A1639" s="301"/>
      <c r="B1639" s="301"/>
      <c r="C1639" s="301"/>
      <c r="D1639" s="301"/>
    </row>
    <row r="1640" spans="1:4" ht="12.75">
      <c r="A1640" s="301"/>
      <c r="B1640" s="301"/>
      <c r="C1640" s="301"/>
      <c r="D1640" s="301"/>
    </row>
    <row r="1641" spans="1:4" ht="12.75">
      <c r="A1641" s="301"/>
      <c r="B1641" s="301"/>
      <c r="C1641" s="301"/>
      <c r="D1641" s="301"/>
    </row>
    <row r="1642" spans="1:4" ht="12.75">
      <c r="A1642" s="301"/>
      <c r="B1642" s="301"/>
      <c r="C1642" s="301"/>
      <c r="D1642" s="301"/>
    </row>
    <row r="1643" spans="1:4" ht="12.75">
      <c r="A1643" s="301"/>
      <c r="B1643" s="301"/>
      <c r="C1643" s="301"/>
      <c r="D1643" s="301"/>
    </row>
    <row r="1644" spans="1:4" ht="12.75">
      <c r="A1644" s="301"/>
      <c r="B1644" s="301"/>
      <c r="C1644" s="301"/>
      <c r="D1644" s="301"/>
    </row>
    <row r="1645" spans="1:4" ht="12.75">
      <c r="A1645" s="301"/>
      <c r="B1645" s="301"/>
      <c r="C1645" s="301"/>
      <c r="D1645" s="301"/>
    </row>
    <row r="1646" spans="1:4" ht="12.75">
      <c r="A1646" s="301"/>
      <c r="B1646" s="301"/>
      <c r="C1646" s="301"/>
      <c r="D1646" s="301"/>
    </row>
    <row r="1647" spans="1:4" ht="12.75">
      <c r="A1647" s="301"/>
      <c r="B1647" s="301"/>
      <c r="C1647" s="301"/>
      <c r="D1647" s="301"/>
    </row>
    <row r="1648" spans="1:4" ht="12.75">
      <c r="A1648" s="301"/>
      <c r="B1648" s="301"/>
      <c r="C1648" s="301"/>
      <c r="D1648" s="301"/>
    </row>
    <row r="1649" spans="1:4" ht="12.75">
      <c r="A1649" s="301"/>
      <c r="B1649" s="301"/>
      <c r="C1649" s="301"/>
      <c r="D1649" s="301"/>
    </row>
    <row r="1650" spans="1:4" ht="12.75">
      <c r="A1650" s="301"/>
      <c r="B1650" s="301"/>
      <c r="C1650" s="301"/>
      <c r="D1650" s="301"/>
    </row>
    <row r="1651" spans="1:4" ht="14.25">
      <c r="A1651" s="302"/>
      <c r="B1651"/>
      <c r="C1651"/>
      <c r="D1651"/>
    </row>
    <row r="1652" spans="1:4" ht="17.25">
      <c r="A1652" s="263"/>
      <c r="B1652" s="267"/>
      <c r="C1652"/>
      <c r="D1652"/>
    </row>
    <row r="1653" spans="1:4" ht="15">
      <c r="A1653" s="268"/>
      <c r="B1653"/>
      <c r="C1653"/>
      <c r="D1653"/>
    </row>
    <row r="1654" spans="1:4" ht="15">
      <c r="A1654" s="268"/>
      <c r="B1654" s="268"/>
      <c r="C1654"/>
      <c r="D1654"/>
    </row>
    <row r="1655" spans="1:4" ht="12.75">
      <c r="A1655" s="303"/>
      <c r="B1655" s="303"/>
      <c r="C1655" s="303"/>
      <c r="D1655" s="303"/>
    </row>
    <row r="1656" spans="1:4" ht="12.75">
      <c r="A1656" s="301"/>
      <c r="B1656" s="301"/>
      <c r="C1656" s="301"/>
      <c r="D1656" s="301"/>
    </row>
    <row r="1657" spans="1:4" ht="12.75">
      <c r="A1657" s="301"/>
      <c r="B1657" s="301"/>
      <c r="C1657" s="301"/>
      <c r="D1657" s="301"/>
    </row>
    <row r="1658" spans="1:4" ht="12.75">
      <c r="A1658" s="301"/>
      <c r="B1658" s="301"/>
      <c r="C1658" s="301"/>
      <c r="D1658" s="301"/>
    </row>
    <row r="1659" spans="1:4" ht="12.75">
      <c r="A1659" s="301"/>
      <c r="B1659" s="301"/>
      <c r="C1659" s="301"/>
      <c r="D1659" s="301"/>
    </row>
    <row r="1660" spans="1:4" ht="12.75">
      <c r="A1660" s="301"/>
      <c r="B1660" s="301"/>
      <c r="C1660" s="301"/>
      <c r="D1660" s="301"/>
    </row>
    <row r="1661" spans="1:4" ht="12.75">
      <c r="A1661" s="301"/>
      <c r="B1661" s="301"/>
      <c r="C1661" s="301"/>
      <c r="D1661" s="301"/>
    </row>
    <row r="1662" spans="1:4" ht="12.75">
      <c r="A1662" s="301"/>
      <c r="B1662" s="301"/>
      <c r="C1662" s="301"/>
      <c r="D1662" s="301"/>
    </row>
    <row r="1663" spans="1:4" ht="12.75">
      <c r="A1663" s="301"/>
      <c r="B1663" s="301"/>
      <c r="C1663" s="301"/>
      <c r="D1663" s="301"/>
    </row>
    <row r="1664" spans="1:4" ht="12.75">
      <c r="A1664" s="301"/>
      <c r="B1664" s="301"/>
      <c r="C1664" s="301"/>
      <c r="D1664" s="301"/>
    </row>
    <row r="1665" spans="1:4" ht="12.75">
      <c r="A1665" s="301"/>
      <c r="B1665" s="301"/>
      <c r="C1665" s="301"/>
      <c r="D1665" s="301"/>
    </row>
    <row r="1666" spans="1:4" ht="12.75">
      <c r="A1666" s="301"/>
      <c r="B1666" s="301"/>
      <c r="C1666" s="301"/>
      <c r="D1666" s="301"/>
    </row>
    <row r="1667" spans="1:4" ht="12.75">
      <c r="A1667" s="301"/>
      <c r="B1667" s="301"/>
      <c r="C1667" s="301"/>
      <c r="D1667" s="301"/>
    </row>
    <row r="1668" spans="1:4" ht="12.75">
      <c r="A1668" s="301"/>
      <c r="B1668" s="301"/>
      <c r="C1668" s="301"/>
      <c r="D1668" s="301"/>
    </row>
    <row r="1669" spans="1:4" ht="12.75">
      <c r="A1669" s="301"/>
      <c r="B1669" s="301"/>
      <c r="C1669" s="301"/>
      <c r="D1669" s="301"/>
    </row>
    <row r="1670" spans="1:4" ht="12.75">
      <c r="A1670" s="301"/>
      <c r="B1670" s="301"/>
      <c r="C1670" s="301"/>
      <c r="D1670" s="301"/>
    </row>
    <row r="1671" spans="1:4" ht="12.75">
      <c r="A1671" s="301"/>
      <c r="B1671" s="301"/>
      <c r="C1671" s="301"/>
      <c r="D1671" s="301"/>
    </row>
    <row r="1672" spans="1:4" ht="12.75">
      <c r="A1672" s="301"/>
      <c r="B1672" s="301"/>
      <c r="C1672" s="301"/>
      <c r="D1672" s="301"/>
    </row>
    <row r="1673" spans="1:4" ht="12.75">
      <c r="A1673" s="301"/>
      <c r="B1673" s="301"/>
      <c r="C1673" s="301"/>
      <c r="D1673" s="301"/>
    </row>
    <row r="1674" spans="1:4" ht="12.75">
      <c r="A1674" s="301"/>
      <c r="B1674" s="301"/>
      <c r="C1674" s="301"/>
      <c r="D1674" s="301"/>
    </row>
    <row r="1675" spans="1:4" ht="12.75">
      <c r="A1675" s="301"/>
      <c r="B1675" s="301"/>
      <c r="C1675" s="301"/>
      <c r="D1675" s="301"/>
    </row>
    <row r="1676" spans="1:4" ht="12.75">
      <c r="A1676" s="301"/>
      <c r="B1676" s="301"/>
      <c r="C1676" s="301"/>
      <c r="D1676" s="301"/>
    </row>
    <row r="1677" spans="1:4" ht="12.75">
      <c r="A1677" s="301"/>
      <c r="B1677" s="301"/>
      <c r="C1677" s="301"/>
      <c r="D1677" s="311"/>
    </row>
    <row r="1678" spans="1:4" ht="15">
      <c r="A1678" s="262"/>
      <c r="B1678" s="262"/>
      <c r="C1678" s="262"/>
      <c r="D1678" s="262"/>
    </row>
    <row r="1679" spans="1:4" ht="15">
      <c r="A1679" s="262"/>
      <c r="B1679" s="262"/>
      <c r="C1679" s="262"/>
      <c r="D1679" s="262"/>
    </row>
    <row r="1680" spans="1:4" ht="15">
      <c r="A1680" s="262"/>
      <c r="B1680" s="262"/>
      <c r="C1680" s="262"/>
      <c r="D1680" s="262"/>
    </row>
    <row r="1681" spans="1:4" ht="15">
      <c r="A1681" s="262"/>
      <c r="B1681" s="262"/>
      <c r="C1681" s="262"/>
      <c r="D1681" s="262"/>
    </row>
    <row r="1682" spans="1:4" ht="15">
      <c r="A1682" s="262"/>
      <c r="B1682" s="262"/>
      <c r="C1682" s="262"/>
      <c r="D1682" s="262"/>
    </row>
    <row r="1683" spans="1:4" ht="15">
      <c r="A1683" s="262"/>
      <c r="B1683" s="262"/>
      <c r="C1683" s="262"/>
      <c r="D1683" s="262"/>
    </row>
    <row r="1684" spans="1:4" ht="15">
      <c r="A1684" s="262"/>
      <c r="B1684" s="262"/>
      <c r="C1684" s="262"/>
      <c r="D1684" s="262"/>
    </row>
    <row r="1685" spans="1:4" ht="15">
      <c r="A1685" s="262"/>
      <c r="B1685" s="262"/>
      <c r="C1685" s="262"/>
      <c r="D1685" s="262"/>
    </row>
    <row r="1686" spans="1:4" ht="15">
      <c r="A1686" s="262"/>
      <c r="B1686" s="262"/>
      <c r="C1686" s="262"/>
      <c r="D1686" s="262"/>
    </row>
    <row r="1687" spans="1:4" ht="15">
      <c r="A1687" s="262"/>
      <c r="B1687" s="262"/>
      <c r="C1687" s="262"/>
      <c r="D1687" s="262"/>
    </row>
    <row r="1688" spans="1:4" ht="15">
      <c r="A1688" s="262"/>
      <c r="B1688" s="262"/>
      <c r="C1688" s="262"/>
      <c r="D1688" s="262"/>
    </row>
    <row r="1689" spans="1:4" ht="15">
      <c r="A1689" s="262"/>
      <c r="B1689" s="262"/>
      <c r="C1689" s="262"/>
      <c r="D1689" s="262"/>
    </row>
    <row r="1690" spans="1:4" ht="15">
      <c r="A1690" s="262"/>
      <c r="B1690" s="262"/>
      <c r="C1690" s="262"/>
      <c r="D1690" s="262"/>
    </row>
    <row r="1691" spans="1:4" ht="15">
      <c r="A1691" s="262"/>
      <c r="B1691" s="262"/>
      <c r="C1691" s="262"/>
      <c r="D1691" s="262"/>
    </row>
    <row r="1692" spans="1:4" ht="15">
      <c r="A1692" s="262"/>
      <c r="B1692" s="262"/>
      <c r="C1692" s="262"/>
      <c r="D1692" s="262"/>
    </row>
    <row r="1693" spans="1:4" ht="15">
      <c r="A1693" s="262"/>
      <c r="B1693" s="262"/>
      <c r="C1693" s="262"/>
      <c r="D1693" s="262"/>
    </row>
    <row r="1694" spans="1:4" ht="15">
      <c r="A1694" s="262"/>
      <c r="B1694" s="262"/>
      <c r="C1694" s="262"/>
      <c r="D1694" s="262"/>
    </row>
    <row r="1695" spans="1:4" ht="15">
      <c r="A1695" s="262"/>
      <c r="B1695" s="262"/>
      <c r="C1695" s="262"/>
      <c r="D1695" s="262"/>
    </row>
    <row r="1696" spans="1:4" ht="15">
      <c r="A1696" s="262"/>
      <c r="B1696" s="262"/>
      <c r="C1696" s="262"/>
      <c r="D1696" s="262"/>
    </row>
    <row r="1697" spans="1:4" ht="15">
      <c r="A1697" s="262"/>
      <c r="B1697" s="262"/>
      <c r="C1697" s="262"/>
      <c r="D1697" s="262"/>
    </row>
    <row r="1698" spans="1:4" ht="15">
      <c r="A1698" s="264"/>
      <c r="B1698"/>
      <c r="C1698"/>
      <c r="D1698"/>
    </row>
    <row r="1699" spans="1:4" ht="15">
      <c r="A1699" s="266"/>
      <c r="B1699"/>
      <c r="C1699"/>
      <c r="D1699"/>
    </row>
    <row r="1700" spans="1:4" ht="14.25">
      <c r="A1700" s="267"/>
      <c r="B1700"/>
      <c r="C1700"/>
      <c r="D1700"/>
    </row>
    <row r="1701" spans="1:4" ht="15.75">
      <c r="A1701" s="265"/>
      <c r="B1701"/>
      <c r="C1701"/>
      <c r="D1701"/>
    </row>
    <row r="1702" spans="1:4" ht="15">
      <c r="A1702" s="268"/>
      <c r="B1702" s="268"/>
      <c r="C1702" s="268"/>
      <c r="D1702" s="268"/>
    </row>
    <row r="1703" spans="1:4" ht="15.75">
      <c r="A1703" s="265"/>
      <c r="B1703" s="265"/>
      <c r="C1703"/>
      <c r="D1703"/>
    </row>
    <row r="1704" spans="1:4" ht="15">
      <c r="A1704" s="262"/>
      <c r="B1704" s="262"/>
      <c r="C1704" s="262"/>
      <c r="D1704" s="262"/>
    </row>
    <row r="1705" spans="1:4" ht="15">
      <c r="A1705" s="262"/>
      <c r="B1705" s="262"/>
      <c r="C1705" s="262"/>
      <c r="D1705" s="262"/>
    </row>
    <row r="1706" spans="1:4" ht="15">
      <c r="A1706" s="262"/>
      <c r="B1706" s="262"/>
      <c r="C1706" s="262"/>
      <c r="D1706" s="262"/>
    </row>
    <row r="1707" spans="1:4" ht="15">
      <c r="A1707" s="262"/>
      <c r="B1707" s="262"/>
      <c r="C1707" s="262"/>
      <c r="D1707" s="262"/>
    </row>
    <row r="1708" spans="1:4" ht="15">
      <c r="A1708" s="262"/>
      <c r="B1708" s="262"/>
      <c r="C1708" s="262"/>
      <c r="D1708" s="262"/>
    </row>
    <row r="1709" spans="1:4" ht="15">
      <c r="A1709" s="262"/>
      <c r="B1709" s="262"/>
      <c r="C1709" s="262"/>
      <c r="D1709" s="262"/>
    </row>
    <row r="1710" spans="1:4" ht="15">
      <c r="A1710" s="262"/>
      <c r="B1710" s="262"/>
      <c r="C1710" s="262"/>
      <c r="D1710" s="262"/>
    </row>
    <row r="1711" spans="1:4" ht="15">
      <c r="A1711" s="262"/>
      <c r="B1711" s="262"/>
      <c r="C1711" s="262"/>
      <c r="D1711" s="262"/>
    </row>
    <row r="1712" spans="1:4" ht="15">
      <c r="A1712" s="262"/>
      <c r="B1712" s="262"/>
      <c r="C1712" s="262"/>
      <c r="D1712" s="262"/>
    </row>
    <row r="1713" spans="1:4" ht="15">
      <c r="A1713" s="262"/>
      <c r="B1713" s="262"/>
      <c r="C1713" s="262"/>
      <c r="D1713" s="262"/>
    </row>
    <row r="1714" spans="1:4" ht="15">
      <c r="A1714" s="262"/>
      <c r="B1714" s="262"/>
      <c r="C1714" s="262"/>
      <c r="D1714" s="262"/>
    </row>
    <row r="1715" spans="1:4" ht="15">
      <c r="A1715" s="262"/>
      <c r="B1715" s="262"/>
      <c r="C1715" s="262"/>
      <c r="D1715" s="262"/>
    </row>
    <row r="1716" spans="1:4" ht="15">
      <c r="A1716" s="262"/>
      <c r="B1716" s="262"/>
      <c r="C1716" s="262"/>
      <c r="D1716" s="262"/>
    </row>
    <row r="1717" spans="1:4" ht="15">
      <c r="A1717" s="262"/>
      <c r="B1717" s="262"/>
      <c r="C1717" s="262"/>
      <c r="D1717" s="262"/>
    </row>
    <row r="1718" spans="1:4" ht="15">
      <c r="A1718" s="262"/>
      <c r="B1718" s="262"/>
      <c r="C1718" s="262"/>
      <c r="D1718" s="262"/>
    </row>
    <row r="1719" spans="1:4" ht="15">
      <c r="A1719" s="262"/>
      <c r="B1719" s="262"/>
      <c r="C1719" s="262"/>
      <c r="D1719" s="262"/>
    </row>
    <row r="1720" spans="1:4" ht="15">
      <c r="A1720" s="262"/>
      <c r="B1720" s="262"/>
      <c r="C1720" s="262"/>
      <c r="D1720" s="262"/>
    </row>
    <row r="1721" spans="1:4" ht="15">
      <c r="A1721" s="262"/>
      <c r="B1721" s="262"/>
      <c r="C1721" s="262"/>
      <c r="D1721" s="262"/>
    </row>
    <row r="1722" spans="1:4" ht="15">
      <c r="A1722" s="262"/>
      <c r="B1722" s="262"/>
      <c r="C1722" s="262"/>
      <c r="D1722" s="262"/>
    </row>
    <row r="1723" spans="1:4" ht="15">
      <c r="A1723" s="262"/>
      <c r="B1723" s="262"/>
      <c r="C1723" s="262"/>
      <c r="D1723" s="262"/>
    </row>
    <row r="1724" spans="1:4" ht="15">
      <c r="A1724" s="262"/>
      <c r="B1724" s="262"/>
      <c r="C1724" s="262"/>
      <c r="D1724" s="262"/>
    </row>
    <row r="1725" spans="1:4" ht="15">
      <c r="A1725" s="262"/>
      <c r="B1725" s="262"/>
      <c r="C1725" s="262"/>
      <c r="D1725" s="262"/>
    </row>
    <row r="1726" spans="1:4" ht="15">
      <c r="A1726" s="262"/>
      <c r="B1726" s="262"/>
      <c r="C1726" s="262"/>
      <c r="D1726" s="262"/>
    </row>
    <row r="1727" spans="1:4" ht="15">
      <c r="A1727" s="262"/>
      <c r="B1727" s="262"/>
      <c r="C1727" s="262"/>
      <c r="D1727" s="262"/>
    </row>
    <row r="1728" spans="1:4" ht="15">
      <c r="A1728" s="262"/>
      <c r="B1728" s="262"/>
      <c r="C1728" s="262"/>
      <c r="D1728" s="262"/>
    </row>
    <row r="1729" spans="1:4" ht="15">
      <c r="A1729" s="262"/>
      <c r="B1729" s="262"/>
      <c r="C1729" s="262"/>
      <c r="D1729" s="262"/>
    </row>
    <row r="1730" spans="1:4" ht="15">
      <c r="A1730" s="262"/>
      <c r="B1730" s="262"/>
      <c r="C1730" s="262"/>
      <c r="D1730" s="262"/>
    </row>
    <row r="1731" spans="1:4" ht="15">
      <c r="A1731" s="262"/>
      <c r="B1731" s="262"/>
      <c r="C1731" s="262"/>
      <c r="D1731" s="262"/>
    </row>
    <row r="1732" spans="1:4" ht="15">
      <c r="A1732" s="262"/>
      <c r="B1732" s="262"/>
      <c r="C1732" s="262"/>
      <c r="D1732" s="262"/>
    </row>
    <row r="1733" spans="1:4" ht="15">
      <c r="A1733" s="262"/>
      <c r="B1733" s="262"/>
      <c r="C1733" s="262"/>
      <c r="D1733" s="262"/>
    </row>
    <row r="1734" spans="1:4" ht="15">
      <c r="A1734" s="262"/>
      <c r="B1734" s="262"/>
      <c r="C1734" s="262"/>
      <c r="D1734" s="262"/>
    </row>
    <row r="1735" spans="1:4" ht="15">
      <c r="A1735" s="262"/>
      <c r="B1735" s="262"/>
      <c r="C1735" s="262"/>
      <c r="D1735" s="262"/>
    </row>
    <row r="1736" spans="1:4" ht="15">
      <c r="A1736" s="262"/>
      <c r="B1736" s="262"/>
      <c r="C1736" s="262"/>
      <c r="D1736" s="262"/>
    </row>
    <row r="1737" spans="1:4" ht="15">
      <c r="A1737" s="262"/>
      <c r="B1737" s="262"/>
      <c r="C1737" s="262"/>
      <c r="D1737" s="262"/>
    </row>
    <row r="1738" spans="1:4" ht="15">
      <c r="A1738" s="262"/>
      <c r="B1738" s="262"/>
      <c r="C1738" s="262"/>
      <c r="D1738" s="262"/>
    </row>
    <row r="1739" spans="1:4" ht="15">
      <c r="A1739" s="262"/>
      <c r="B1739" s="262"/>
      <c r="C1739" s="262"/>
      <c r="D1739" s="262"/>
    </row>
    <row r="1740" spans="1:4" ht="15">
      <c r="A1740" s="262"/>
      <c r="B1740" s="262"/>
      <c r="C1740" s="262"/>
      <c r="D1740" s="262"/>
    </row>
    <row r="1741" spans="1:4" ht="15">
      <c r="A1741" s="262"/>
      <c r="B1741" s="262"/>
      <c r="C1741" s="262"/>
      <c r="D1741" s="262"/>
    </row>
    <row r="1742" spans="1:4" ht="15">
      <c r="A1742" s="262"/>
      <c r="B1742" s="262"/>
      <c r="C1742" s="262"/>
      <c r="D1742" s="262"/>
    </row>
    <row r="1743" spans="1:4" ht="15">
      <c r="A1743" s="262"/>
      <c r="B1743" s="262"/>
      <c r="C1743" s="262"/>
      <c r="D1743" s="262"/>
    </row>
    <row r="1744" spans="1:4" ht="15">
      <c r="A1744" s="262"/>
      <c r="B1744" s="262"/>
      <c r="C1744" s="262"/>
      <c r="D1744" s="262"/>
    </row>
    <row r="1745" spans="1:4" ht="15">
      <c r="A1745" s="262"/>
      <c r="B1745" s="262"/>
      <c r="C1745" s="262"/>
      <c r="D1745" s="262"/>
    </row>
    <row r="1746" spans="1:4" ht="15">
      <c r="A1746" s="262"/>
      <c r="B1746" s="262"/>
      <c r="C1746" s="262"/>
      <c r="D1746" s="262"/>
    </row>
    <row r="1747" spans="1:4" ht="15">
      <c r="A1747" s="262"/>
      <c r="B1747" s="262"/>
      <c r="C1747" s="262"/>
      <c r="D1747" s="262"/>
    </row>
    <row r="1748" spans="1:4" ht="15">
      <c r="A1748" s="262"/>
      <c r="B1748" s="262"/>
      <c r="C1748" s="262"/>
      <c r="D1748" s="262"/>
    </row>
    <row r="1749" spans="1:4" ht="15">
      <c r="A1749" s="262"/>
      <c r="B1749" s="262"/>
      <c r="C1749" s="262"/>
      <c r="D1749" s="262"/>
    </row>
    <row r="1750" spans="1:4" ht="15">
      <c r="A1750" s="262"/>
      <c r="B1750" s="262"/>
      <c r="C1750" s="262"/>
      <c r="D1750" s="262"/>
    </row>
    <row r="1751" spans="1:4" ht="15">
      <c r="A1751" s="262"/>
      <c r="B1751" s="262"/>
      <c r="C1751" s="262"/>
      <c r="D1751" s="262"/>
    </row>
    <row r="1752" spans="1:4" ht="15">
      <c r="A1752" s="262"/>
      <c r="B1752" s="262"/>
      <c r="C1752" s="262"/>
      <c r="D1752" s="262"/>
    </row>
    <row r="1753" spans="1:4" ht="15">
      <c r="A1753" s="262"/>
      <c r="B1753" s="262"/>
      <c r="C1753" s="262"/>
      <c r="D1753" s="262"/>
    </row>
    <row r="1754" spans="1:4" ht="15">
      <c r="A1754" s="262"/>
      <c r="B1754" s="262"/>
      <c r="C1754" s="262"/>
      <c r="D1754" s="262"/>
    </row>
    <row r="1755" spans="1:4" ht="15">
      <c r="A1755" s="262"/>
      <c r="B1755" s="262"/>
      <c r="C1755" s="262"/>
      <c r="D1755" s="262"/>
    </row>
    <row r="1756" spans="1:4" ht="15">
      <c r="A1756" s="266"/>
      <c r="B1756"/>
      <c r="C1756"/>
      <c r="D1756"/>
    </row>
    <row r="1757" spans="1:4" ht="14.25">
      <c r="A1757" s="267"/>
      <c r="B1757"/>
      <c r="C1757"/>
      <c r="D1757"/>
    </row>
    <row r="1758" spans="1:4" ht="15.75">
      <c r="A1758" s="265"/>
      <c r="B1758"/>
      <c r="C1758"/>
      <c r="D1758"/>
    </row>
    <row r="1759" spans="1:4" ht="15">
      <c r="A1759" s="268"/>
      <c r="B1759" s="268"/>
      <c r="C1759" s="268"/>
      <c r="D1759" s="268"/>
    </row>
    <row r="1760" spans="1:4" ht="15.75">
      <c r="A1760" s="265"/>
      <c r="B1760" s="265"/>
      <c r="C1760"/>
      <c r="D1760"/>
    </row>
    <row r="1761" spans="1:4" ht="15">
      <c r="A1761" s="262"/>
      <c r="B1761" s="262"/>
      <c r="C1761" s="262"/>
      <c r="D1761" s="262"/>
    </row>
    <row r="1762" spans="1:4" ht="15">
      <c r="A1762" s="262"/>
      <c r="B1762" s="262"/>
      <c r="C1762" s="262"/>
      <c r="D1762" s="262"/>
    </row>
    <row r="1763" spans="1:4" ht="15">
      <c r="A1763" s="262"/>
      <c r="B1763" s="262"/>
      <c r="C1763" s="262"/>
      <c r="D1763" s="262"/>
    </row>
    <row r="1764" spans="1:4" ht="15">
      <c r="A1764" s="262"/>
      <c r="B1764" s="262"/>
      <c r="C1764" s="262"/>
      <c r="D1764" s="262"/>
    </row>
    <row r="1765" spans="1:4" ht="15">
      <c r="A1765" s="262"/>
      <c r="B1765" s="262"/>
      <c r="C1765" s="262"/>
      <c r="D1765" s="262"/>
    </row>
    <row r="1766" spans="1:4" ht="15">
      <c r="A1766" s="262"/>
      <c r="B1766" s="262"/>
      <c r="C1766" s="262"/>
      <c r="D1766" s="262"/>
    </row>
    <row r="1767" spans="1:4" ht="15">
      <c r="A1767" s="262"/>
      <c r="B1767" s="262"/>
      <c r="C1767" s="262"/>
      <c r="D1767" s="262"/>
    </row>
    <row r="1768" spans="1:4" ht="15">
      <c r="A1768" s="262"/>
      <c r="B1768" s="262"/>
      <c r="C1768" s="262"/>
      <c r="D1768" s="262"/>
    </row>
    <row r="1769" spans="1:4" ht="15">
      <c r="A1769" s="262"/>
      <c r="B1769" s="262"/>
      <c r="C1769" s="262"/>
      <c r="D1769" s="262"/>
    </row>
    <row r="1770" spans="1:4" ht="15">
      <c r="A1770" s="262"/>
      <c r="B1770" s="262"/>
      <c r="C1770" s="262"/>
      <c r="D1770" s="262"/>
    </row>
    <row r="1771" spans="1:4" ht="15">
      <c r="A1771" s="262"/>
      <c r="B1771" s="262"/>
      <c r="C1771" s="262"/>
      <c r="D1771" s="262"/>
    </row>
    <row r="1772" spans="1:4" ht="15">
      <c r="A1772" s="262"/>
      <c r="B1772" s="262"/>
      <c r="C1772" s="262"/>
      <c r="D1772" s="262"/>
    </row>
    <row r="1773" spans="1:4" ht="15">
      <c r="A1773" s="262"/>
      <c r="B1773" s="262"/>
      <c r="C1773" s="262"/>
      <c r="D1773" s="262"/>
    </row>
    <row r="1774" spans="1:4" ht="15">
      <c r="A1774" s="262"/>
      <c r="B1774" s="262"/>
      <c r="C1774" s="262"/>
      <c r="D1774" s="262"/>
    </row>
    <row r="1775" spans="1:4" ht="15">
      <c r="A1775" s="262"/>
      <c r="B1775" s="262"/>
      <c r="C1775" s="262"/>
      <c r="D1775" s="262"/>
    </row>
    <row r="1776" spans="1:4" ht="15">
      <c r="A1776" s="262"/>
      <c r="B1776" s="262"/>
      <c r="C1776" s="262"/>
      <c r="D1776" s="262"/>
    </row>
    <row r="1777" spans="1:4" ht="15">
      <c r="A1777" s="262"/>
      <c r="B1777" s="262"/>
      <c r="C1777" s="262"/>
      <c r="D1777" s="262"/>
    </row>
    <row r="1778" spans="1:4" ht="15">
      <c r="A1778" s="262"/>
      <c r="B1778" s="262"/>
      <c r="C1778" s="262"/>
      <c r="D1778" s="262"/>
    </row>
    <row r="1779" spans="1:4" ht="15">
      <c r="A1779" s="262"/>
      <c r="B1779" s="262"/>
      <c r="C1779" s="262"/>
      <c r="D1779" s="262"/>
    </row>
    <row r="1780" spans="1:4" ht="15">
      <c r="A1780" s="262"/>
      <c r="B1780" s="262"/>
      <c r="C1780" s="262"/>
      <c r="D1780" s="262"/>
    </row>
    <row r="1781" spans="1:4" ht="15">
      <c r="A1781" s="262"/>
      <c r="B1781" s="262"/>
      <c r="C1781" s="262"/>
      <c r="D1781" s="262"/>
    </row>
    <row r="1782" spans="1:4" ht="15">
      <c r="A1782" s="262"/>
      <c r="B1782" s="262"/>
      <c r="C1782" s="262"/>
      <c r="D1782" s="262"/>
    </row>
    <row r="1783" spans="1:4" ht="15">
      <c r="A1783" s="262"/>
      <c r="B1783" s="262"/>
      <c r="C1783" s="262"/>
      <c r="D1783" s="262"/>
    </row>
    <row r="1784" spans="1:4" ht="15">
      <c r="A1784" s="262"/>
      <c r="B1784" s="262"/>
      <c r="C1784" s="262"/>
      <c r="D1784" s="262"/>
    </row>
    <row r="1785" spans="1:4" ht="15">
      <c r="A1785" s="262"/>
      <c r="B1785" s="262"/>
      <c r="C1785" s="262"/>
      <c r="D1785" s="262"/>
    </row>
    <row r="1786" spans="1:4" ht="15">
      <c r="A1786" s="262"/>
      <c r="B1786" s="262"/>
      <c r="C1786" s="262"/>
      <c r="D1786" s="262"/>
    </row>
    <row r="1787" spans="1:4" ht="15">
      <c r="A1787" s="262"/>
      <c r="B1787" s="262"/>
      <c r="C1787" s="262"/>
      <c r="D1787" s="262"/>
    </row>
    <row r="1788" spans="1:4" ht="15">
      <c r="A1788" s="262"/>
      <c r="B1788" s="262"/>
      <c r="C1788" s="262"/>
      <c r="D1788" s="262"/>
    </row>
    <row r="1789" spans="1:4" ht="15">
      <c r="A1789" s="262"/>
      <c r="B1789" s="262"/>
      <c r="C1789" s="262"/>
      <c r="D1789" s="262"/>
    </row>
    <row r="1790" spans="1:4" ht="15">
      <c r="A1790" s="262"/>
      <c r="B1790" s="262"/>
      <c r="C1790" s="262"/>
      <c r="D1790" s="262"/>
    </row>
    <row r="1791" spans="1:4" ht="15">
      <c r="A1791" s="262"/>
      <c r="B1791" s="262"/>
      <c r="C1791" s="262"/>
      <c r="D1791" s="262"/>
    </row>
    <row r="1792" spans="1:4" ht="15">
      <c r="A1792" s="262"/>
      <c r="B1792" s="262"/>
      <c r="C1792" s="262"/>
      <c r="D1792" s="262"/>
    </row>
    <row r="1793" spans="1:4" ht="15">
      <c r="A1793" s="262"/>
      <c r="B1793" s="262"/>
      <c r="C1793" s="262"/>
      <c r="D1793" s="262"/>
    </row>
    <row r="1794" spans="1:4" ht="15">
      <c r="A1794" s="262"/>
      <c r="B1794" s="262"/>
      <c r="C1794" s="262"/>
      <c r="D1794" s="262"/>
    </row>
    <row r="1795" spans="1:4" ht="15">
      <c r="A1795" s="262"/>
      <c r="B1795" s="262"/>
      <c r="C1795" s="262"/>
      <c r="D1795" s="262"/>
    </row>
    <row r="1796" spans="1:4" ht="15">
      <c r="A1796" s="262"/>
      <c r="B1796" s="262"/>
      <c r="C1796" s="262"/>
      <c r="D1796" s="262"/>
    </row>
    <row r="1797" spans="1:4" ht="15">
      <c r="A1797" s="262"/>
      <c r="B1797" s="262"/>
      <c r="C1797" s="262"/>
      <c r="D1797" s="262"/>
    </row>
    <row r="1798" spans="1:4" ht="15">
      <c r="A1798" s="262"/>
      <c r="B1798" s="262"/>
      <c r="C1798" s="262"/>
      <c r="D1798" s="262"/>
    </row>
    <row r="1799" spans="1:4" ht="15">
      <c r="A1799" s="262"/>
      <c r="B1799" s="262"/>
      <c r="C1799" s="262"/>
      <c r="D1799" s="262"/>
    </row>
    <row r="1800" spans="1:4" ht="15">
      <c r="A1800" s="262"/>
      <c r="B1800" s="262"/>
      <c r="C1800" s="262"/>
      <c r="D1800" s="262"/>
    </row>
    <row r="1801" spans="1:4" ht="15">
      <c r="A1801" s="262"/>
      <c r="B1801" s="262"/>
      <c r="C1801" s="262"/>
      <c r="D1801" s="262"/>
    </row>
    <row r="1802" spans="1:4" ht="15">
      <c r="A1802" s="262"/>
      <c r="B1802" s="262"/>
      <c r="C1802" s="262"/>
      <c r="D1802" s="262"/>
    </row>
    <row r="1803" spans="1:4" ht="15">
      <c r="A1803" s="262"/>
      <c r="B1803" s="262"/>
      <c r="C1803" s="262"/>
      <c r="D1803" s="262"/>
    </row>
    <row r="1804" spans="1:4" ht="15">
      <c r="A1804" s="262"/>
      <c r="B1804" s="262"/>
      <c r="C1804" s="262"/>
      <c r="D1804" s="262"/>
    </row>
    <row r="1805" spans="1:4" ht="15">
      <c r="A1805" s="262"/>
      <c r="B1805" s="262"/>
      <c r="C1805" s="262"/>
      <c r="D1805" s="262"/>
    </row>
    <row r="1806" spans="1:4" ht="15">
      <c r="A1806" s="262"/>
      <c r="B1806" s="262"/>
      <c r="C1806" s="262"/>
      <c r="D1806" s="262"/>
    </row>
    <row r="1807" spans="1:4" ht="15">
      <c r="A1807" s="262"/>
      <c r="B1807" s="262"/>
      <c r="C1807" s="262"/>
      <c r="D1807" s="262"/>
    </row>
    <row r="1808" spans="1:4" ht="15">
      <c r="A1808" s="262"/>
      <c r="B1808" s="262"/>
      <c r="C1808" s="262"/>
      <c r="D1808" s="262"/>
    </row>
    <row r="1809" spans="1:4" ht="15">
      <c r="A1809" s="262"/>
      <c r="B1809" s="262"/>
      <c r="C1809" s="262"/>
      <c r="D1809" s="262"/>
    </row>
    <row r="1810" spans="1:4" ht="15">
      <c r="A1810" s="262"/>
      <c r="B1810" s="262"/>
      <c r="C1810" s="262"/>
      <c r="D1810" s="262"/>
    </row>
    <row r="1811" spans="1:4" ht="15">
      <c r="A1811" s="262"/>
      <c r="B1811" s="262"/>
      <c r="C1811" s="262"/>
      <c r="D1811" s="262"/>
    </row>
    <row r="1812" spans="1:4" ht="15">
      <c r="A1812" s="264"/>
      <c r="B1812"/>
      <c r="C1812"/>
      <c r="D1812"/>
    </row>
    <row r="1813" spans="1:4" ht="15">
      <c r="A1813" s="266"/>
      <c r="B1813"/>
      <c r="C1813"/>
      <c r="D1813"/>
    </row>
    <row r="1814" spans="1:4" ht="14.25">
      <c r="A1814" s="267"/>
      <c r="B1814"/>
      <c r="C1814"/>
      <c r="D1814"/>
    </row>
    <row r="1815" spans="1:4" ht="15.75">
      <c r="A1815" s="265"/>
      <c r="B1815"/>
      <c r="C1815"/>
      <c r="D1815"/>
    </row>
    <row r="1816" spans="1:4" ht="15">
      <c r="A1816" s="268"/>
      <c r="B1816" s="268"/>
      <c r="C1816" s="268"/>
      <c r="D1816" s="268"/>
    </row>
    <row r="1817" spans="1:4" ht="15.75">
      <c r="A1817" s="265"/>
      <c r="B1817" s="265"/>
      <c r="C1817"/>
      <c r="D1817"/>
    </row>
    <row r="1818" spans="1:4" ht="15">
      <c r="A1818" s="262"/>
      <c r="B1818" s="262"/>
      <c r="C1818" s="262"/>
      <c r="D1818" s="262"/>
    </row>
    <row r="1819" spans="1:4" ht="15">
      <c r="A1819" s="262"/>
      <c r="B1819" s="262"/>
      <c r="C1819" s="262"/>
      <c r="D1819" s="262"/>
    </row>
    <row r="1820" spans="1:4" ht="15">
      <c r="A1820" s="262"/>
      <c r="B1820" s="262"/>
      <c r="C1820" s="262"/>
      <c r="D1820" s="262"/>
    </row>
    <row r="1821" spans="1:4" ht="15">
      <c r="A1821" s="262"/>
      <c r="B1821" s="262"/>
      <c r="C1821" s="262"/>
      <c r="D1821" s="262"/>
    </row>
    <row r="1822" spans="1:4" ht="15">
      <c r="A1822" s="262"/>
      <c r="B1822" s="262"/>
      <c r="C1822" s="262"/>
      <c r="D1822" s="262"/>
    </row>
    <row r="1823" spans="1:4" ht="15">
      <c r="A1823" s="262"/>
      <c r="B1823" s="262"/>
      <c r="C1823" s="262"/>
      <c r="D1823" s="262"/>
    </row>
    <row r="1824" spans="1:4" ht="15">
      <c r="A1824" s="262"/>
      <c r="B1824" s="262"/>
      <c r="C1824" s="262"/>
      <c r="D1824" s="262"/>
    </row>
    <row r="1825" spans="1:4" ht="15">
      <c r="A1825" s="262"/>
      <c r="B1825" s="262"/>
      <c r="C1825" s="262"/>
      <c r="D1825" s="262"/>
    </row>
    <row r="1826" spans="1:4" ht="15">
      <c r="A1826" s="262"/>
      <c r="B1826" s="262"/>
      <c r="C1826" s="262"/>
      <c r="D1826" s="262"/>
    </row>
    <row r="1827" spans="1:4" ht="15">
      <c r="A1827" s="262"/>
      <c r="B1827" s="262"/>
      <c r="C1827" s="262"/>
      <c r="D1827" s="262"/>
    </row>
    <row r="1828" spans="1:4" ht="15">
      <c r="A1828" s="262"/>
      <c r="B1828" s="262"/>
      <c r="C1828" s="262"/>
      <c r="D1828" s="262"/>
    </row>
    <row r="1829" spans="1:4" ht="15">
      <c r="A1829" s="262"/>
      <c r="B1829" s="262"/>
      <c r="C1829" s="262"/>
      <c r="D1829" s="262"/>
    </row>
    <row r="1830" spans="1:4" ht="15">
      <c r="A1830" s="262"/>
      <c r="B1830" s="262"/>
      <c r="C1830" s="262"/>
      <c r="D1830" s="262"/>
    </row>
    <row r="1831" spans="1:4" ht="15">
      <c r="A1831" s="262"/>
      <c r="B1831" s="262"/>
      <c r="C1831" s="262"/>
      <c r="D1831" s="262"/>
    </row>
    <row r="1832" spans="1:4" ht="15">
      <c r="A1832" s="262"/>
      <c r="B1832" s="262"/>
      <c r="C1832" s="262"/>
      <c r="D1832" s="262"/>
    </row>
    <row r="1833" spans="1:4" ht="15">
      <c r="A1833" s="262"/>
      <c r="B1833" s="262"/>
      <c r="C1833" s="262"/>
      <c r="D1833" s="262"/>
    </row>
    <row r="1834" spans="1:4" ht="15">
      <c r="A1834" s="262"/>
      <c r="B1834" s="262"/>
      <c r="C1834" s="262"/>
      <c r="D1834" s="262"/>
    </row>
    <row r="1835" spans="1:4" ht="15">
      <c r="A1835" s="262"/>
      <c r="B1835" s="262"/>
      <c r="C1835" s="262"/>
      <c r="D1835" s="262"/>
    </row>
    <row r="1836" spans="1:4" ht="15">
      <c r="A1836" s="262"/>
      <c r="B1836" s="262"/>
      <c r="C1836" s="262"/>
      <c r="D1836" s="262"/>
    </row>
    <row r="1837" spans="1:4" ht="15">
      <c r="A1837" s="262"/>
      <c r="B1837" s="262"/>
      <c r="C1837" s="262"/>
      <c r="D1837" s="262"/>
    </row>
    <row r="1838" spans="1:4" ht="15">
      <c r="A1838" s="262"/>
      <c r="B1838" s="262"/>
      <c r="C1838" s="262"/>
      <c r="D1838" s="262"/>
    </row>
    <row r="1839" spans="1:4" ht="15">
      <c r="A1839" s="262"/>
      <c r="B1839" s="262"/>
      <c r="C1839" s="262"/>
      <c r="D1839" s="262"/>
    </row>
    <row r="1840" spans="1:4" ht="15">
      <c r="A1840" s="262"/>
      <c r="B1840" s="262"/>
      <c r="C1840" s="262"/>
      <c r="D1840" s="262"/>
    </row>
    <row r="1841" spans="1:4" ht="15">
      <c r="A1841" s="262"/>
      <c r="B1841" s="262"/>
      <c r="C1841" s="262"/>
      <c r="D1841" s="262"/>
    </row>
    <row r="1842" spans="1:4" ht="15">
      <c r="A1842" s="262"/>
      <c r="B1842" s="262"/>
      <c r="C1842" s="262"/>
      <c r="D1842" s="262"/>
    </row>
    <row r="1843" spans="1:4" ht="15">
      <c r="A1843" s="262"/>
      <c r="B1843" s="262"/>
      <c r="C1843" s="262"/>
      <c r="D1843" s="262"/>
    </row>
    <row r="1844" spans="1:4" ht="15">
      <c r="A1844" s="262"/>
      <c r="B1844" s="262"/>
      <c r="C1844" s="262"/>
      <c r="D1844" s="262"/>
    </row>
    <row r="1845" spans="1:4" ht="15">
      <c r="A1845" s="262"/>
      <c r="B1845" s="262"/>
      <c r="C1845" s="262"/>
      <c r="D1845" s="262"/>
    </row>
    <row r="1846" spans="1:4" ht="15">
      <c r="A1846" s="262"/>
      <c r="B1846" s="262"/>
      <c r="C1846" s="262"/>
      <c r="D1846" s="262"/>
    </row>
    <row r="1847" spans="1:4" ht="15">
      <c r="A1847" s="262"/>
      <c r="B1847" s="262"/>
      <c r="C1847" s="262"/>
      <c r="D1847" s="262"/>
    </row>
    <row r="1848" spans="1:4" ht="15">
      <c r="A1848" s="262"/>
      <c r="B1848" s="262"/>
      <c r="C1848" s="262"/>
      <c r="D1848" s="262"/>
    </row>
    <row r="1849" spans="1:4" ht="15">
      <c r="A1849" s="262"/>
      <c r="B1849" s="262"/>
      <c r="C1849" s="262"/>
      <c r="D1849" s="262"/>
    </row>
    <row r="1850" spans="1:4" ht="15">
      <c r="A1850" s="262"/>
      <c r="B1850" s="262"/>
      <c r="C1850" s="262"/>
      <c r="D1850" s="262"/>
    </row>
    <row r="1851" spans="1:4" ht="15">
      <c r="A1851" s="262"/>
      <c r="B1851" s="262"/>
      <c r="C1851" s="262"/>
      <c r="D1851" s="262"/>
    </row>
    <row r="1852" spans="1:4" ht="15">
      <c r="A1852" s="262"/>
      <c r="B1852" s="262"/>
      <c r="C1852" s="262"/>
      <c r="D1852" s="262"/>
    </row>
    <row r="1853" spans="1:4" ht="15">
      <c r="A1853" s="262"/>
      <c r="B1853" s="262"/>
      <c r="C1853" s="262"/>
      <c r="D1853" s="262"/>
    </row>
    <row r="1854" spans="1:4" ht="15">
      <c r="A1854" s="262"/>
      <c r="B1854" s="262"/>
      <c r="C1854" s="262"/>
      <c r="D1854" s="262"/>
    </row>
    <row r="1855" spans="1:4" ht="15">
      <c r="A1855" s="262"/>
      <c r="B1855" s="262"/>
      <c r="C1855" s="262"/>
      <c r="D1855" s="262"/>
    </row>
    <row r="1856" spans="1:4" ht="15">
      <c r="A1856" s="262"/>
      <c r="B1856" s="262"/>
      <c r="C1856" s="262"/>
      <c r="D1856" s="262"/>
    </row>
    <row r="1857" spans="1:4" ht="15">
      <c r="A1857" s="262"/>
      <c r="B1857" s="262"/>
      <c r="C1857" s="262"/>
      <c r="D1857" s="262"/>
    </row>
    <row r="1858" spans="1:4" ht="15">
      <c r="A1858" s="262"/>
      <c r="B1858" s="262"/>
      <c r="C1858" s="262"/>
      <c r="D1858" s="262"/>
    </row>
    <row r="1859" spans="1:4" ht="15">
      <c r="A1859" s="262"/>
      <c r="B1859" s="262"/>
      <c r="C1859" s="262"/>
      <c r="D1859" s="262"/>
    </row>
    <row r="1860" spans="1:4" ht="15">
      <c r="A1860" s="262"/>
      <c r="B1860" s="262"/>
      <c r="C1860" s="262"/>
      <c r="D1860" s="262"/>
    </row>
    <row r="1861" spans="1:4" ht="15">
      <c r="A1861" s="262"/>
      <c r="B1861" s="262"/>
      <c r="C1861" s="262"/>
      <c r="D1861" s="262"/>
    </row>
    <row r="1862" spans="1:4" ht="15">
      <c r="A1862" s="262"/>
      <c r="B1862" s="262"/>
      <c r="C1862" s="262"/>
      <c r="D1862" s="262"/>
    </row>
    <row r="1863" spans="1:4" ht="15">
      <c r="A1863" s="262"/>
      <c r="B1863" s="262"/>
      <c r="C1863" s="262"/>
      <c r="D1863" s="262"/>
    </row>
    <row r="1864" spans="1:4" ht="15">
      <c r="A1864" s="262"/>
      <c r="B1864" s="262"/>
      <c r="C1864" s="262"/>
      <c r="D1864" s="262"/>
    </row>
    <row r="1865" spans="1:4" ht="15">
      <c r="A1865" s="262"/>
      <c r="B1865" s="262"/>
      <c r="C1865" s="262"/>
      <c r="D1865" s="262"/>
    </row>
    <row r="1866" spans="1:4" ht="15">
      <c r="A1866" s="262"/>
      <c r="B1866" s="262"/>
      <c r="C1866" s="262"/>
      <c r="D1866" s="262"/>
    </row>
    <row r="1867" spans="1:4" ht="15">
      <c r="A1867" s="262"/>
      <c r="B1867" s="262"/>
      <c r="C1867" s="262"/>
      <c r="D1867" s="262"/>
    </row>
    <row r="1868" spans="1:4" ht="15">
      <c r="A1868" s="262"/>
      <c r="B1868" s="262"/>
      <c r="C1868" s="262"/>
      <c r="D1868" s="262"/>
    </row>
    <row r="1869" spans="1:4" ht="15">
      <c r="A1869" s="262"/>
      <c r="B1869" s="262"/>
      <c r="C1869" s="262"/>
      <c r="D1869" s="262"/>
    </row>
    <row r="1870" spans="1:4" ht="15">
      <c r="A1870" s="266"/>
      <c r="B1870"/>
      <c r="C1870"/>
      <c r="D1870"/>
    </row>
    <row r="1871" spans="1:4" ht="14.25">
      <c r="A1871" s="267"/>
      <c r="B1871"/>
      <c r="C1871"/>
      <c r="D1871"/>
    </row>
    <row r="1872" spans="1:4" ht="15.75">
      <c r="A1872" s="265"/>
      <c r="B1872"/>
      <c r="C1872"/>
      <c r="D1872"/>
    </row>
    <row r="1873" spans="1:4" ht="15">
      <c r="A1873" s="268"/>
      <c r="B1873" s="268"/>
      <c r="C1873" s="268"/>
      <c r="D1873" s="268"/>
    </row>
    <row r="1874" spans="1:4" ht="15.75">
      <c r="A1874" s="265"/>
      <c r="B1874" s="265"/>
      <c r="C1874"/>
      <c r="D1874"/>
    </row>
    <row r="1875" spans="1:4" ht="15">
      <c r="A1875" s="262"/>
      <c r="B1875" s="262"/>
      <c r="C1875" s="262"/>
      <c r="D1875" s="262"/>
    </row>
    <row r="1876" spans="1:4" ht="15">
      <c r="A1876" s="262"/>
      <c r="B1876" s="262"/>
      <c r="C1876" s="262"/>
      <c r="D1876" s="262"/>
    </row>
    <row r="1877" spans="1:4" ht="15">
      <c r="A1877" s="262"/>
      <c r="B1877" s="262"/>
      <c r="C1877" s="262"/>
      <c r="D1877" s="262"/>
    </row>
    <row r="1878" spans="1:4" ht="15">
      <c r="A1878" s="262"/>
      <c r="B1878" s="262"/>
      <c r="C1878" s="262"/>
      <c r="D1878" s="262"/>
    </row>
    <row r="1879" spans="1:4" ht="15">
      <c r="A1879" s="262"/>
      <c r="B1879" s="262"/>
      <c r="C1879" s="262"/>
      <c r="D1879" s="262"/>
    </row>
    <row r="1880" spans="1:4" ht="15">
      <c r="A1880" s="262"/>
      <c r="B1880" s="262"/>
      <c r="C1880" s="262"/>
      <c r="D1880" s="262"/>
    </row>
    <row r="1881" spans="1:4" ht="15">
      <c r="A1881" s="262"/>
      <c r="B1881" s="262"/>
      <c r="C1881" s="262"/>
      <c r="D1881" s="262"/>
    </row>
    <row r="1882" spans="1:4" ht="15">
      <c r="A1882" s="262"/>
      <c r="B1882" s="262"/>
      <c r="C1882" s="262"/>
      <c r="D1882" s="262"/>
    </row>
    <row r="1883" spans="1:4" ht="15">
      <c r="A1883" s="262"/>
      <c r="B1883" s="262"/>
      <c r="C1883" s="262"/>
      <c r="D1883" s="262"/>
    </row>
    <row r="1884" spans="1:4" ht="15">
      <c r="A1884" s="262"/>
      <c r="B1884" s="262"/>
      <c r="C1884" s="262"/>
      <c r="D1884" s="262"/>
    </row>
    <row r="1885" spans="1:4" ht="15">
      <c r="A1885" s="262"/>
      <c r="B1885" s="262"/>
      <c r="C1885" s="262"/>
      <c r="D1885" s="262"/>
    </row>
    <row r="1886" spans="1:4" ht="15">
      <c r="A1886" s="262"/>
      <c r="B1886" s="262"/>
      <c r="C1886" s="262"/>
      <c r="D1886" s="262"/>
    </row>
    <row r="1887" spans="1:4" ht="15">
      <c r="A1887" s="262"/>
      <c r="B1887" s="262"/>
      <c r="C1887" s="262"/>
      <c r="D1887" s="262"/>
    </row>
    <row r="1888" spans="1:4" ht="15">
      <c r="A1888" s="262"/>
      <c r="B1888" s="262"/>
      <c r="C1888" s="262"/>
      <c r="D1888" s="262"/>
    </row>
    <row r="1889" spans="1:4" ht="15">
      <c r="A1889" s="262"/>
      <c r="B1889" s="262"/>
      <c r="C1889" s="262"/>
      <c r="D1889" s="262"/>
    </row>
    <row r="1890" spans="1:4" ht="15">
      <c r="A1890" s="262"/>
      <c r="B1890" s="262"/>
      <c r="C1890" s="262"/>
      <c r="D1890" s="262"/>
    </row>
    <row r="1891" spans="1:4" ht="15">
      <c r="A1891" s="262"/>
      <c r="B1891" s="262"/>
      <c r="C1891" s="262"/>
      <c r="D1891" s="262"/>
    </row>
    <row r="1892" spans="1:4" ht="15">
      <c r="A1892" s="262"/>
      <c r="B1892" s="262"/>
      <c r="C1892" s="262"/>
      <c r="D1892" s="262"/>
    </row>
    <row r="1893" spans="1:4" ht="15">
      <c r="A1893" s="262"/>
      <c r="B1893" s="262"/>
      <c r="C1893" s="262"/>
      <c r="D1893" s="262"/>
    </row>
    <row r="1894" spans="1:4" ht="15">
      <c r="A1894" s="262"/>
      <c r="B1894" s="262"/>
      <c r="C1894" s="262"/>
      <c r="D1894" s="262"/>
    </row>
    <row r="1895" spans="1:4" ht="15">
      <c r="A1895" s="262"/>
      <c r="B1895" s="262"/>
      <c r="C1895" s="262"/>
      <c r="D1895" s="262"/>
    </row>
    <row r="1896" spans="1:4" ht="15">
      <c r="A1896" s="262"/>
      <c r="B1896" s="262"/>
      <c r="C1896" s="262"/>
      <c r="D1896" s="262"/>
    </row>
    <row r="1897" spans="1:4" ht="15">
      <c r="A1897" s="262"/>
      <c r="B1897" s="262"/>
      <c r="C1897" s="262"/>
      <c r="D1897" s="262"/>
    </row>
    <row r="1898" spans="1:4" ht="15">
      <c r="A1898" s="262"/>
      <c r="B1898" s="262"/>
      <c r="C1898" s="262"/>
      <c r="D1898" s="262"/>
    </row>
    <row r="1899" spans="1:4" ht="15">
      <c r="A1899" s="262"/>
      <c r="B1899" s="262"/>
      <c r="C1899" s="262"/>
      <c r="D1899" s="262"/>
    </row>
    <row r="1900" spans="1:4" ht="15">
      <c r="A1900" s="262"/>
      <c r="B1900" s="262"/>
      <c r="C1900" s="262"/>
      <c r="D1900" s="262"/>
    </row>
    <row r="1901" spans="1:4" ht="15">
      <c r="A1901" s="262"/>
      <c r="B1901" s="262"/>
      <c r="C1901" s="262"/>
      <c r="D1901" s="262"/>
    </row>
    <row r="1902" spans="1:4" ht="15">
      <c r="A1902" s="262"/>
      <c r="B1902" s="262"/>
      <c r="C1902" s="262"/>
      <c r="D1902" s="262"/>
    </row>
    <row r="1903" spans="1:4" ht="15">
      <c r="A1903" s="262"/>
      <c r="B1903" s="262"/>
      <c r="C1903" s="262"/>
      <c r="D1903" s="262"/>
    </row>
    <row r="1904" spans="1:4" ht="15">
      <c r="A1904" s="262"/>
      <c r="B1904" s="262"/>
      <c r="C1904" s="262"/>
      <c r="D1904" s="262"/>
    </row>
    <row r="1905" spans="1:4" ht="15">
      <c r="A1905" s="262"/>
      <c r="B1905" s="262"/>
      <c r="C1905" s="262"/>
      <c r="D1905" s="262"/>
    </row>
    <row r="1906" spans="1:4" ht="15">
      <c r="A1906" s="262"/>
      <c r="B1906" s="262"/>
      <c r="C1906" s="262"/>
      <c r="D1906" s="262"/>
    </row>
    <row r="1907" spans="1:4" ht="15">
      <c r="A1907" s="262"/>
      <c r="B1907" s="262"/>
      <c r="C1907" s="262"/>
      <c r="D1907" s="262"/>
    </row>
    <row r="1908" spans="1:4" ht="15">
      <c r="A1908" s="262"/>
      <c r="B1908" s="262"/>
      <c r="C1908" s="262"/>
      <c r="D1908" s="262"/>
    </row>
    <row r="1909" spans="1:4" ht="15">
      <c r="A1909" s="262"/>
      <c r="B1909" s="262"/>
      <c r="C1909" s="262"/>
      <c r="D1909" s="262"/>
    </row>
    <row r="1910" spans="1:4" ht="15">
      <c r="A1910" s="262"/>
      <c r="B1910" s="262"/>
      <c r="C1910" s="262"/>
      <c r="D1910" s="262"/>
    </row>
    <row r="1911" spans="1:4" ht="15">
      <c r="A1911" s="262"/>
      <c r="B1911" s="262"/>
      <c r="C1911" s="262"/>
      <c r="D1911" s="262"/>
    </row>
    <row r="1912" spans="1:4" ht="15">
      <c r="A1912" s="262"/>
      <c r="B1912" s="262"/>
      <c r="C1912" s="262"/>
      <c r="D1912" s="262"/>
    </row>
    <row r="1913" spans="1:4" ht="15">
      <c r="A1913" s="262"/>
      <c r="B1913" s="262"/>
      <c r="C1913" s="262"/>
      <c r="D1913" s="262"/>
    </row>
    <row r="1914" spans="1:4" ht="15">
      <c r="A1914" s="262"/>
      <c r="B1914" s="262"/>
      <c r="C1914" s="262"/>
      <c r="D1914" s="262"/>
    </row>
    <row r="1915" spans="1:4" ht="15">
      <c r="A1915" s="262"/>
      <c r="B1915" s="262"/>
      <c r="C1915" s="262"/>
      <c r="D1915" s="262"/>
    </row>
    <row r="1916" spans="1:4" ht="15">
      <c r="A1916" s="262"/>
      <c r="B1916" s="262"/>
      <c r="C1916" s="262"/>
      <c r="D1916" s="262"/>
    </row>
    <row r="1917" spans="1:4" ht="15">
      <c r="A1917" s="262"/>
      <c r="B1917" s="262"/>
      <c r="C1917" s="262"/>
      <c r="D1917" s="262"/>
    </row>
    <row r="1918" spans="1:4" ht="15">
      <c r="A1918" s="262"/>
      <c r="B1918" s="262"/>
      <c r="C1918" s="262"/>
      <c r="D1918" s="262"/>
    </row>
    <row r="1919" spans="1:4" ht="15">
      <c r="A1919" s="262"/>
      <c r="B1919" s="262"/>
      <c r="C1919" s="262"/>
      <c r="D1919" s="262"/>
    </row>
    <row r="1920" spans="1:4" ht="15">
      <c r="A1920" s="262"/>
      <c r="B1920" s="262"/>
      <c r="C1920" s="262"/>
      <c r="D1920" s="262"/>
    </row>
    <row r="1921" spans="1:4" ht="15">
      <c r="A1921" s="262"/>
      <c r="B1921" s="262"/>
      <c r="C1921" s="262"/>
      <c r="D1921" s="262"/>
    </row>
    <row r="1922" spans="1:4" ht="15">
      <c r="A1922" s="262"/>
      <c r="B1922" s="262"/>
      <c r="C1922" s="262"/>
      <c r="D1922" s="262"/>
    </row>
    <row r="1923" spans="1:4" ht="15">
      <c r="A1923" s="262"/>
      <c r="B1923" s="262"/>
      <c r="C1923" s="262"/>
      <c r="D1923" s="262"/>
    </row>
    <row r="1924" spans="1:4" ht="15">
      <c r="A1924" s="262"/>
      <c r="B1924" s="262"/>
      <c r="C1924" s="262"/>
      <c r="D1924" s="262"/>
    </row>
    <row r="1925" spans="1:4" ht="15">
      <c r="A1925" s="262"/>
      <c r="B1925" s="262"/>
      <c r="C1925" s="262"/>
      <c r="D1925" s="262"/>
    </row>
    <row r="1926" spans="1:4" ht="15">
      <c r="A1926" s="262"/>
      <c r="B1926" s="262"/>
      <c r="C1926" s="262"/>
      <c r="D1926" s="262"/>
    </row>
    <row r="1927" spans="1:4" ht="15">
      <c r="A1927" s="266"/>
      <c r="B1927"/>
      <c r="C1927"/>
      <c r="D1927"/>
    </row>
    <row r="1928" spans="1:4" ht="14.25">
      <c r="A1928" s="267"/>
      <c r="B1928"/>
      <c r="C1928"/>
      <c r="D1928"/>
    </row>
    <row r="1929" spans="1:4" ht="15.75">
      <c r="A1929" s="265"/>
      <c r="B1929"/>
      <c r="C1929"/>
      <c r="D1929"/>
    </row>
    <row r="1930" spans="1:4" ht="15">
      <c r="A1930" s="268"/>
      <c r="B1930" s="268"/>
      <c r="C1930" s="268"/>
      <c r="D1930" s="268"/>
    </row>
    <row r="1931" spans="1:4" ht="15.75">
      <c r="A1931" s="265"/>
      <c r="B1931" s="265"/>
      <c r="C1931"/>
      <c r="D1931"/>
    </row>
    <row r="1932" spans="1:4" ht="15">
      <c r="A1932" s="262"/>
      <c r="B1932" s="262"/>
      <c r="C1932" s="262"/>
      <c r="D1932" s="262"/>
    </row>
    <row r="1933" spans="1:4" ht="15">
      <c r="A1933" s="262"/>
      <c r="B1933" s="262"/>
      <c r="C1933" s="262"/>
      <c r="D1933" s="262"/>
    </row>
    <row r="1934" spans="1:4" ht="15">
      <c r="A1934" s="262"/>
      <c r="B1934" s="262"/>
      <c r="C1934" s="262"/>
      <c r="D1934" s="262"/>
    </row>
    <row r="1935" spans="1:4" ht="15">
      <c r="A1935" s="262"/>
      <c r="B1935" s="262"/>
      <c r="C1935" s="262"/>
      <c r="D1935" s="262"/>
    </row>
    <row r="1936" spans="1:4" ht="15">
      <c r="A1936" s="262"/>
      <c r="B1936" s="262"/>
      <c r="C1936" s="262"/>
      <c r="D1936" s="262"/>
    </row>
    <row r="1937" spans="1:4" ht="15">
      <c r="A1937" s="262"/>
      <c r="B1937" s="262"/>
      <c r="C1937" s="262"/>
      <c r="D1937" s="262"/>
    </row>
    <row r="1938" spans="1:4" ht="15">
      <c r="A1938" s="262"/>
      <c r="B1938" s="262"/>
      <c r="C1938" s="262"/>
      <c r="D1938" s="262"/>
    </row>
    <row r="1939" spans="1:4" ht="15">
      <c r="A1939" s="262"/>
      <c r="B1939" s="262"/>
      <c r="C1939" s="262"/>
      <c r="D1939" s="262"/>
    </row>
    <row r="1940" spans="1:4" ht="15">
      <c r="A1940" s="262"/>
      <c r="B1940" s="262"/>
      <c r="C1940" s="262"/>
      <c r="D1940" s="262"/>
    </row>
    <row r="1941" spans="1:4" ht="15">
      <c r="A1941" s="262"/>
      <c r="B1941" s="262"/>
      <c r="C1941" s="262"/>
      <c r="D1941" s="262"/>
    </row>
    <row r="1942" spans="1:4" ht="15">
      <c r="A1942" s="262"/>
      <c r="B1942" s="262"/>
      <c r="C1942" s="262"/>
      <c r="D1942" s="262"/>
    </row>
    <row r="1943" spans="1:4" ht="15">
      <c r="A1943" s="262"/>
      <c r="B1943" s="262"/>
      <c r="C1943" s="262"/>
      <c r="D1943" s="262"/>
    </row>
    <row r="1944" spans="1:4" ht="15">
      <c r="A1944" s="262"/>
      <c r="B1944" s="262"/>
      <c r="C1944" s="262"/>
      <c r="D1944" s="262"/>
    </row>
    <row r="1945" spans="1:4" ht="15">
      <c r="A1945" s="262"/>
      <c r="B1945" s="262"/>
      <c r="C1945" s="262"/>
      <c r="D1945" s="262"/>
    </row>
    <row r="1946" spans="1:4" ht="15">
      <c r="A1946" s="262"/>
      <c r="B1946" s="262"/>
      <c r="C1946" s="262"/>
      <c r="D1946" s="262"/>
    </row>
    <row r="1947" spans="1:4" ht="15">
      <c r="A1947" s="262"/>
      <c r="B1947" s="262"/>
      <c r="C1947" s="262"/>
      <c r="D1947" s="262"/>
    </row>
    <row r="1948" spans="1:4" ht="15">
      <c r="A1948" s="262"/>
      <c r="B1948" s="262"/>
      <c r="C1948" s="262"/>
      <c r="D1948" s="262"/>
    </row>
    <row r="1949" spans="1:4" ht="15">
      <c r="A1949" s="262"/>
      <c r="B1949" s="262"/>
      <c r="C1949" s="262"/>
      <c r="D1949" s="262"/>
    </row>
    <row r="1950" spans="1:4" ht="15">
      <c r="A1950" s="262"/>
      <c r="B1950" s="262"/>
      <c r="C1950" s="262"/>
      <c r="D1950" s="262"/>
    </row>
    <row r="1951" spans="1:4" ht="15">
      <c r="A1951" s="262"/>
      <c r="B1951" s="262"/>
      <c r="C1951" s="262"/>
      <c r="D1951" s="262"/>
    </row>
    <row r="1952" spans="1:4" ht="15">
      <c r="A1952" s="262"/>
      <c r="B1952" s="262"/>
      <c r="C1952" s="262"/>
      <c r="D1952" s="262"/>
    </row>
    <row r="1953" spans="1:4" ht="15">
      <c r="A1953" s="262"/>
      <c r="B1953" s="262"/>
      <c r="C1953" s="262"/>
      <c r="D1953" s="262"/>
    </row>
    <row r="1954" spans="1:4" ht="15">
      <c r="A1954" s="262"/>
      <c r="B1954" s="262"/>
      <c r="C1954" s="262"/>
      <c r="D1954" s="262"/>
    </row>
    <row r="1955" spans="1:4" ht="15">
      <c r="A1955" s="262"/>
      <c r="B1955" s="262"/>
      <c r="C1955" s="262"/>
      <c r="D1955" s="262"/>
    </row>
    <row r="1956" spans="1:4" ht="15">
      <c r="A1956" s="262"/>
      <c r="B1956" s="262"/>
      <c r="C1956" s="262"/>
      <c r="D1956" s="262"/>
    </row>
    <row r="1957" spans="1:4" ht="15">
      <c r="A1957" s="262"/>
      <c r="B1957" s="262"/>
      <c r="C1957" s="262"/>
      <c r="D1957" s="262"/>
    </row>
    <row r="1958" spans="1:4" ht="15">
      <c r="A1958" s="262"/>
      <c r="B1958" s="262"/>
      <c r="C1958" s="262"/>
      <c r="D1958" s="262"/>
    </row>
    <row r="1959" spans="1:4" ht="15">
      <c r="A1959" s="262"/>
      <c r="B1959" s="262"/>
      <c r="C1959" s="262"/>
      <c r="D1959" s="262"/>
    </row>
    <row r="1960" spans="1:4" ht="15">
      <c r="A1960" s="262"/>
      <c r="B1960" s="262"/>
      <c r="C1960" s="262"/>
      <c r="D1960" s="262"/>
    </row>
    <row r="1961" spans="1:4" ht="15">
      <c r="A1961" s="262"/>
      <c r="B1961" s="262"/>
      <c r="C1961" s="262"/>
      <c r="D1961" s="262"/>
    </row>
    <row r="1962" spans="1:4" ht="15">
      <c r="A1962" s="262"/>
      <c r="B1962" s="262"/>
      <c r="C1962" s="262"/>
      <c r="D1962" s="262"/>
    </row>
    <row r="1963" spans="1:4" ht="15">
      <c r="A1963" s="262"/>
      <c r="B1963" s="262"/>
      <c r="C1963" s="262"/>
      <c r="D1963" s="262"/>
    </row>
    <row r="1964" spans="1:4" ht="15">
      <c r="A1964" s="262"/>
      <c r="B1964" s="262"/>
      <c r="C1964" s="262"/>
      <c r="D1964" s="262"/>
    </row>
    <row r="1965" spans="1:4" ht="15">
      <c r="A1965" s="262"/>
      <c r="B1965" s="262"/>
      <c r="C1965" s="262"/>
      <c r="D1965" s="262"/>
    </row>
    <row r="1966" spans="1:4" ht="15">
      <c r="A1966" s="262"/>
      <c r="B1966" s="262"/>
      <c r="C1966" s="262"/>
      <c r="D1966" s="262"/>
    </row>
    <row r="1967" spans="1:4" ht="15">
      <c r="A1967" s="262"/>
      <c r="B1967" s="262"/>
      <c r="C1967" s="262"/>
      <c r="D1967" s="262"/>
    </row>
    <row r="1968" spans="1:4" ht="15">
      <c r="A1968" s="262"/>
      <c r="B1968" s="262"/>
      <c r="C1968" s="262"/>
      <c r="D1968" s="262"/>
    </row>
    <row r="1969" spans="1:4" ht="15">
      <c r="A1969" s="262"/>
      <c r="B1969" s="262"/>
      <c r="C1969" s="262"/>
      <c r="D1969" s="262"/>
    </row>
    <row r="1970" spans="1:4" ht="15">
      <c r="A1970" s="262"/>
      <c r="B1970" s="262"/>
      <c r="C1970" s="262"/>
      <c r="D1970" s="262"/>
    </row>
    <row r="1971" spans="1:4" ht="15">
      <c r="A1971" s="262"/>
      <c r="B1971" s="262"/>
      <c r="C1971" s="262"/>
      <c r="D1971" s="262"/>
    </row>
    <row r="1972" spans="1:4" ht="15">
      <c r="A1972" s="262"/>
      <c r="B1972" s="262"/>
      <c r="C1972" s="262"/>
      <c r="D1972" s="262"/>
    </row>
    <row r="1973" spans="1:4" ht="15">
      <c r="A1973" s="262"/>
      <c r="B1973" s="262"/>
      <c r="C1973" s="262"/>
      <c r="D1973" s="262"/>
    </row>
    <row r="1974" spans="1:4" ht="15">
      <c r="A1974" s="262"/>
      <c r="B1974" s="262"/>
      <c r="C1974" s="262"/>
      <c r="D1974" s="262"/>
    </row>
    <row r="1975" spans="1:4" ht="15">
      <c r="A1975" s="262"/>
      <c r="B1975" s="262"/>
      <c r="C1975" s="262"/>
      <c r="D1975" s="262"/>
    </row>
    <row r="1976" spans="1:4" ht="15">
      <c r="A1976" s="262"/>
      <c r="B1976" s="262"/>
      <c r="C1976" s="262"/>
      <c r="D1976" s="262"/>
    </row>
    <row r="1977" spans="1:4" ht="15">
      <c r="A1977" s="262"/>
      <c r="B1977" s="262"/>
      <c r="C1977" s="262"/>
      <c r="D1977" s="262"/>
    </row>
    <row r="1978" spans="1:4" ht="15">
      <c r="A1978" s="262"/>
      <c r="B1978" s="262"/>
      <c r="C1978" s="262"/>
      <c r="D1978" s="262"/>
    </row>
    <row r="1979" spans="1:4" ht="15">
      <c r="A1979" s="262"/>
      <c r="B1979" s="262"/>
      <c r="C1979" s="262"/>
      <c r="D1979" s="262"/>
    </row>
    <row r="1980" spans="1:4" ht="15">
      <c r="A1980" s="262"/>
      <c r="B1980" s="262"/>
      <c r="C1980" s="262"/>
      <c r="D1980" s="262"/>
    </row>
    <row r="1981" spans="1:4" ht="15">
      <c r="A1981" s="262"/>
      <c r="B1981" s="262"/>
      <c r="C1981" s="262"/>
      <c r="D1981" s="262"/>
    </row>
    <row r="1982" spans="1:4" ht="15">
      <c r="A1982" s="262"/>
      <c r="B1982" s="262"/>
      <c r="C1982" s="262"/>
      <c r="D1982" s="262"/>
    </row>
    <row r="1983" spans="1:4" ht="15">
      <c r="A1983" s="262"/>
      <c r="B1983" s="262"/>
      <c r="C1983" s="262"/>
      <c r="D1983" s="262"/>
    </row>
    <row r="1984" spans="1:4" ht="15">
      <c r="A1984" s="266"/>
      <c r="B1984"/>
      <c r="C1984"/>
      <c r="D1984"/>
    </row>
    <row r="1985" spans="1:4" ht="14.25">
      <c r="A1985" s="267"/>
      <c r="B1985"/>
      <c r="C1985"/>
      <c r="D1985"/>
    </row>
    <row r="1986" spans="1:4" ht="15.75">
      <c r="A1986" s="265"/>
      <c r="B1986"/>
      <c r="C1986"/>
      <c r="D1986"/>
    </row>
    <row r="1987" spans="1:4" ht="15">
      <c r="A1987" s="268"/>
      <c r="B1987" s="268"/>
      <c r="C1987" s="268"/>
      <c r="D1987" s="268"/>
    </row>
    <row r="1988" spans="1:4" ht="15.75">
      <c r="A1988" s="265"/>
      <c r="B1988" s="265"/>
      <c r="C1988"/>
      <c r="D1988"/>
    </row>
    <row r="1989" spans="1:4" ht="15">
      <c r="A1989" s="262"/>
      <c r="B1989" s="262"/>
      <c r="C1989" s="262"/>
      <c r="D1989" s="262"/>
    </row>
    <row r="1990" spans="1:4" ht="15">
      <c r="A1990" s="262"/>
      <c r="B1990" s="262"/>
      <c r="C1990" s="262"/>
      <c r="D1990" s="262"/>
    </row>
    <row r="1991" spans="1:4" ht="15">
      <c r="A1991" s="262"/>
      <c r="B1991" s="262"/>
      <c r="C1991" s="262"/>
      <c r="D1991" s="262"/>
    </row>
    <row r="1992" spans="1:4" ht="15">
      <c r="A1992" s="262"/>
      <c r="B1992" s="262"/>
      <c r="C1992" s="262"/>
      <c r="D1992" s="262"/>
    </row>
    <row r="1993" spans="1:4" ht="15">
      <c r="A1993" s="262"/>
      <c r="B1993" s="262"/>
      <c r="C1993" s="262"/>
      <c r="D1993" s="262"/>
    </row>
    <row r="1994" spans="1:4" ht="15">
      <c r="A1994" s="262"/>
      <c r="B1994" s="262"/>
      <c r="C1994" s="262"/>
      <c r="D1994" s="262"/>
    </row>
    <row r="1995" spans="1:4" ht="15">
      <c r="A1995" s="262"/>
      <c r="B1995" s="262"/>
      <c r="C1995" s="262"/>
      <c r="D1995" s="262"/>
    </row>
    <row r="1996" spans="1:4" ht="15">
      <c r="A1996" s="262"/>
      <c r="B1996" s="262"/>
      <c r="C1996" s="262"/>
      <c r="D1996" s="262"/>
    </row>
    <row r="1997" spans="1:4" ht="15">
      <c r="A1997" s="262"/>
      <c r="B1997" s="262"/>
      <c r="C1997" s="262"/>
      <c r="D1997" s="262"/>
    </row>
    <row r="1998" spans="1:4" ht="15">
      <c r="A1998" s="262"/>
      <c r="B1998" s="262"/>
      <c r="C1998" s="262"/>
      <c r="D1998" s="262"/>
    </row>
    <row r="1999" spans="1:4" ht="15">
      <c r="A1999" s="262"/>
      <c r="B1999" s="262"/>
      <c r="C1999" s="262"/>
      <c r="D1999" s="262"/>
    </row>
    <row r="2000" spans="1:4" ht="15">
      <c r="A2000" s="262"/>
      <c r="B2000" s="262"/>
      <c r="C2000" s="262"/>
      <c r="D2000" s="262"/>
    </row>
    <row r="2001" spans="1:4" ht="15">
      <c r="A2001" s="262"/>
      <c r="B2001" s="262"/>
      <c r="C2001" s="262"/>
      <c r="D2001" s="262"/>
    </row>
    <row r="2002" spans="1:4" ht="15">
      <c r="A2002" s="262"/>
      <c r="B2002" s="262"/>
      <c r="C2002" s="262"/>
      <c r="D2002" s="262"/>
    </row>
    <row r="2003" spans="1:4" ht="15">
      <c r="A2003" s="262"/>
      <c r="B2003" s="262"/>
      <c r="C2003" s="262"/>
      <c r="D2003" s="262"/>
    </row>
    <row r="2004" spans="1:4" ht="15">
      <c r="A2004" s="262"/>
      <c r="B2004" s="262"/>
      <c r="C2004" s="262"/>
      <c r="D2004" s="262"/>
    </row>
    <row r="2005" spans="1:4" ht="15">
      <c r="A2005" s="262"/>
      <c r="B2005" s="262"/>
      <c r="C2005" s="262"/>
      <c r="D2005" s="262"/>
    </row>
    <row r="2006" spans="1:4" ht="15">
      <c r="A2006" s="262"/>
      <c r="B2006" s="262"/>
      <c r="C2006" s="262"/>
      <c r="D2006" s="262"/>
    </row>
    <row r="2007" spans="1:4" ht="15">
      <c r="A2007" s="262"/>
      <c r="B2007" s="262"/>
      <c r="C2007" s="262"/>
      <c r="D2007" s="262"/>
    </row>
    <row r="2008" spans="1:4" ht="15">
      <c r="A2008" s="262"/>
      <c r="B2008" s="262"/>
      <c r="C2008" s="262"/>
      <c r="D2008" s="262"/>
    </row>
    <row r="2009" spans="1:4" ht="15">
      <c r="A2009" s="262"/>
      <c r="B2009" s="262"/>
      <c r="C2009" s="262"/>
      <c r="D2009" s="262"/>
    </row>
    <row r="2010" spans="1:4" ht="15">
      <c r="A2010" s="262"/>
      <c r="B2010" s="262"/>
      <c r="C2010" s="262"/>
      <c r="D2010" s="262"/>
    </row>
    <row r="2011" spans="1:4" ht="15">
      <c r="A2011" s="262"/>
      <c r="B2011" s="262"/>
      <c r="C2011" s="262"/>
      <c r="D2011" s="262"/>
    </row>
    <row r="2012" spans="1:4" ht="15">
      <c r="A2012" s="262"/>
      <c r="B2012" s="262"/>
      <c r="C2012" s="262"/>
      <c r="D2012" s="262"/>
    </row>
    <row r="2013" spans="1:4" ht="15">
      <c r="A2013" s="262"/>
      <c r="B2013" s="262"/>
      <c r="C2013" s="262"/>
      <c r="D2013" s="262"/>
    </row>
    <row r="2014" spans="1:4" ht="15">
      <c r="A2014" s="262"/>
      <c r="B2014" s="262"/>
      <c r="C2014" s="262"/>
      <c r="D2014" s="262"/>
    </row>
    <row r="2015" spans="1:4" ht="15">
      <c r="A2015" s="262"/>
      <c r="B2015" s="262"/>
      <c r="C2015" s="262"/>
      <c r="D2015" s="262"/>
    </row>
    <row r="2016" spans="1:4" ht="15">
      <c r="A2016" s="262"/>
      <c r="B2016" s="262"/>
      <c r="C2016" s="262"/>
      <c r="D2016" s="262"/>
    </row>
    <row r="2017" spans="1:4" ht="15">
      <c r="A2017" s="262"/>
      <c r="B2017" s="262"/>
      <c r="C2017" s="262"/>
      <c r="D2017" s="262"/>
    </row>
    <row r="2018" spans="1:4" ht="15">
      <c r="A2018" s="262"/>
      <c r="B2018" s="262"/>
      <c r="C2018" s="262"/>
      <c r="D2018" s="262"/>
    </row>
    <row r="2019" spans="1:4" ht="15">
      <c r="A2019" s="262"/>
      <c r="B2019" s="262"/>
      <c r="C2019" s="262"/>
      <c r="D2019" s="262"/>
    </row>
    <row r="2020" spans="1:4" ht="15">
      <c r="A2020" s="262"/>
      <c r="B2020" s="262"/>
      <c r="C2020" s="262"/>
      <c r="D2020" s="262"/>
    </row>
    <row r="2021" spans="1:4" ht="15">
      <c r="A2021" s="262"/>
      <c r="B2021" s="262"/>
      <c r="C2021" s="262"/>
      <c r="D2021" s="262"/>
    </row>
    <row r="2022" spans="1:4" ht="15">
      <c r="A2022" s="262"/>
      <c r="B2022" s="262"/>
      <c r="C2022" s="262"/>
      <c r="D2022" s="262"/>
    </row>
    <row r="2023" spans="1:4" ht="15">
      <c r="A2023" s="262"/>
      <c r="B2023" s="262"/>
      <c r="C2023" s="262"/>
      <c r="D2023" s="262"/>
    </row>
    <row r="2024" spans="1:4" ht="15">
      <c r="A2024" s="262"/>
      <c r="B2024" s="262"/>
      <c r="C2024" s="262"/>
      <c r="D2024" s="262"/>
    </row>
    <row r="2025" spans="1:4" ht="15">
      <c r="A2025" s="262"/>
      <c r="B2025" s="262"/>
      <c r="C2025" s="262"/>
      <c r="D2025" s="262"/>
    </row>
    <row r="2026" spans="1:4" ht="15">
      <c r="A2026" s="262"/>
      <c r="B2026" s="262"/>
      <c r="C2026" s="262"/>
      <c r="D2026" s="262"/>
    </row>
    <row r="2027" spans="1:4" ht="15">
      <c r="A2027" s="262"/>
      <c r="B2027" s="262"/>
      <c r="C2027" s="262"/>
      <c r="D2027" s="262"/>
    </row>
    <row r="2028" spans="1:4" ht="15">
      <c r="A2028" s="262"/>
      <c r="B2028" s="262"/>
      <c r="C2028" s="262"/>
      <c r="D2028" s="262"/>
    </row>
    <row r="2029" spans="1:4" ht="15">
      <c r="A2029" s="262"/>
      <c r="B2029" s="262"/>
      <c r="C2029" s="262"/>
      <c r="D2029" s="262"/>
    </row>
    <row r="2030" spans="1:4" ht="15">
      <c r="A2030" s="262"/>
      <c r="B2030" s="262"/>
      <c r="C2030" s="262"/>
      <c r="D2030" s="262"/>
    </row>
    <row r="2031" spans="1:4" ht="15">
      <c r="A2031" s="262"/>
      <c r="B2031" s="262"/>
      <c r="C2031" s="262"/>
      <c r="D2031" s="262"/>
    </row>
    <row r="2032" spans="1:4" ht="15">
      <c r="A2032" s="262"/>
      <c r="B2032" s="262"/>
      <c r="C2032" s="262"/>
      <c r="D2032" s="262"/>
    </row>
    <row r="2033" spans="1:4" ht="15">
      <c r="A2033" s="262"/>
      <c r="B2033" s="262"/>
      <c r="C2033" s="262"/>
      <c r="D2033" s="262"/>
    </row>
    <row r="2034" spans="1:4" ht="15">
      <c r="A2034" s="262"/>
      <c r="B2034" s="262"/>
      <c r="C2034" s="262"/>
      <c r="D2034" s="262"/>
    </row>
    <row r="2035" spans="1:4" ht="15">
      <c r="A2035" s="262"/>
      <c r="B2035" s="262"/>
      <c r="C2035" s="262"/>
      <c r="D2035" s="262"/>
    </row>
    <row r="2036" spans="1:4" ht="15">
      <c r="A2036" s="262"/>
      <c r="B2036" s="262"/>
      <c r="C2036" s="262"/>
      <c r="D2036" s="262"/>
    </row>
    <row r="2037" spans="1:4" ht="15">
      <c r="A2037" s="262"/>
      <c r="B2037" s="262"/>
      <c r="C2037" s="262"/>
      <c r="D2037" s="262"/>
    </row>
    <row r="2038" spans="1:4" ht="15">
      <c r="A2038" s="262"/>
      <c r="B2038" s="262"/>
      <c r="C2038" s="262"/>
      <c r="D2038" s="262"/>
    </row>
    <row r="2039" spans="1:4" ht="15">
      <c r="A2039" s="262"/>
      <c r="B2039" s="262"/>
      <c r="C2039" s="262"/>
      <c r="D2039" s="262"/>
    </row>
    <row r="2040" spans="1:4" ht="15">
      <c r="A2040" s="262"/>
      <c r="B2040" s="262"/>
      <c r="C2040" s="262"/>
      <c r="D2040" s="262"/>
    </row>
    <row r="2041" spans="1:4" ht="15">
      <c r="A2041" s="266"/>
      <c r="B2041"/>
      <c r="C2041"/>
      <c r="D2041"/>
    </row>
    <row r="2042" spans="1:4" ht="14.25">
      <c r="A2042" s="267"/>
      <c r="B2042"/>
      <c r="C2042"/>
      <c r="D2042"/>
    </row>
    <row r="2043" spans="1:4" ht="15.75">
      <c r="A2043" s="265"/>
      <c r="B2043"/>
      <c r="C2043"/>
      <c r="D2043"/>
    </row>
    <row r="2044" spans="1:4" ht="15">
      <c r="A2044" s="268"/>
      <c r="B2044" s="268"/>
      <c r="C2044" s="268"/>
      <c r="D2044" s="268"/>
    </row>
    <row r="2045" spans="1:4" ht="15.75">
      <c r="A2045" s="265"/>
      <c r="B2045" s="265"/>
      <c r="C2045"/>
      <c r="D2045"/>
    </row>
    <row r="2046" spans="1:4" ht="15">
      <c r="A2046" s="262"/>
      <c r="B2046" s="262"/>
      <c r="C2046" s="262"/>
      <c r="D2046" s="262"/>
    </row>
    <row r="2047" spans="1:4" ht="15">
      <c r="A2047" s="262"/>
      <c r="B2047" s="262"/>
      <c r="C2047" s="262"/>
      <c r="D2047" s="262"/>
    </row>
    <row r="2048" spans="1:4" ht="15">
      <c r="A2048" s="262"/>
      <c r="B2048" s="262"/>
      <c r="C2048" s="262"/>
      <c r="D2048" s="262"/>
    </row>
    <row r="2049" spans="1:4" ht="15">
      <c r="A2049" s="262"/>
      <c r="B2049" s="262"/>
      <c r="C2049" s="262"/>
      <c r="D2049" s="262"/>
    </row>
    <row r="2050" spans="1:4" ht="15">
      <c r="A2050" s="262"/>
      <c r="B2050" s="262"/>
      <c r="C2050" s="262"/>
      <c r="D2050" s="262"/>
    </row>
    <row r="2051" spans="1:4" ht="15">
      <c r="A2051" s="262"/>
      <c r="B2051" s="262"/>
      <c r="C2051" s="262"/>
      <c r="D2051" s="262"/>
    </row>
    <row r="2052" spans="1:4" ht="15">
      <c r="A2052" s="262"/>
      <c r="B2052" s="262"/>
      <c r="C2052" s="262"/>
      <c r="D2052" s="262"/>
    </row>
    <row r="2053" spans="1:4" ht="15">
      <c r="A2053" s="262"/>
      <c r="B2053" s="262"/>
      <c r="C2053" s="262"/>
      <c r="D2053" s="262"/>
    </row>
    <row r="2054" spans="1:4" ht="15">
      <c r="A2054" s="262"/>
      <c r="B2054" s="262"/>
      <c r="C2054" s="262"/>
      <c r="D2054" s="262"/>
    </row>
    <row r="2055" spans="1:4" ht="15">
      <c r="A2055" s="262"/>
      <c r="B2055" s="262"/>
      <c r="C2055" s="262"/>
      <c r="D2055" s="262"/>
    </row>
    <row r="2056" spans="1:4" ht="15">
      <c r="A2056" s="262"/>
      <c r="B2056" s="262"/>
      <c r="C2056" s="262"/>
      <c r="D2056" s="262"/>
    </row>
    <row r="2057" spans="1:4" ht="15">
      <c r="A2057" s="262"/>
      <c r="B2057" s="262"/>
      <c r="C2057" s="262"/>
      <c r="D2057" s="262"/>
    </row>
    <row r="2058" spans="1:4" ht="15">
      <c r="A2058" s="262"/>
      <c r="B2058" s="262"/>
      <c r="C2058" s="262"/>
      <c r="D2058" s="262"/>
    </row>
    <row r="2059" spans="1:4" ht="15">
      <c r="A2059" s="262"/>
      <c r="B2059" s="262"/>
      <c r="C2059" s="262"/>
      <c r="D2059" s="262"/>
    </row>
    <row r="2060" spans="1:4" ht="15">
      <c r="A2060" s="262"/>
      <c r="B2060" s="262"/>
      <c r="C2060" s="262"/>
      <c r="D2060" s="262"/>
    </row>
    <row r="2061" spans="1:4" ht="15">
      <c r="A2061" s="262"/>
      <c r="B2061" s="262"/>
      <c r="C2061" s="262"/>
      <c r="D2061" s="262"/>
    </row>
    <row r="2062" spans="1:4" ht="15">
      <c r="A2062" s="262"/>
      <c r="B2062" s="262"/>
      <c r="C2062" s="262"/>
      <c r="D2062" s="262"/>
    </row>
    <row r="2063" spans="1:4" ht="15">
      <c r="A2063" s="262"/>
      <c r="B2063" s="262"/>
      <c r="C2063" s="262"/>
      <c r="D2063" s="262"/>
    </row>
    <row r="2064" spans="1:4" ht="15">
      <c r="A2064" s="262"/>
      <c r="B2064" s="262"/>
      <c r="C2064" s="262"/>
      <c r="D2064" s="262"/>
    </row>
    <row r="2065" spans="1:4" ht="15">
      <c r="A2065" s="262"/>
      <c r="B2065" s="262"/>
      <c r="C2065" s="262"/>
      <c r="D2065" s="262"/>
    </row>
    <row r="2066" spans="1:4" ht="15">
      <c r="A2066" s="262"/>
      <c r="B2066" s="262"/>
      <c r="C2066" s="262"/>
      <c r="D2066" s="262"/>
    </row>
    <row r="2067" spans="1:4" ht="15">
      <c r="A2067" s="262"/>
      <c r="B2067" s="262"/>
      <c r="C2067" s="262"/>
      <c r="D2067" s="262"/>
    </row>
    <row r="2068" spans="1:4" ht="15">
      <c r="A2068" s="262"/>
      <c r="B2068" s="262"/>
      <c r="C2068" s="262"/>
      <c r="D2068" s="262"/>
    </row>
    <row r="2069" spans="1:4" ht="15">
      <c r="A2069" s="262"/>
      <c r="B2069" s="262"/>
      <c r="C2069" s="262"/>
      <c r="D2069" s="262"/>
    </row>
    <row r="2070" spans="1:4" ht="15">
      <c r="A2070" s="262"/>
      <c r="B2070" s="262"/>
      <c r="C2070" s="262"/>
      <c r="D2070" s="262"/>
    </row>
    <row r="2071" spans="1:4" ht="15">
      <c r="A2071" s="262"/>
      <c r="B2071" s="262"/>
      <c r="C2071" s="262"/>
      <c r="D2071" s="262"/>
    </row>
    <row r="2072" spans="1:4" ht="15">
      <c r="A2072" s="262"/>
      <c r="B2072" s="262"/>
      <c r="C2072" s="262"/>
      <c r="D2072" s="262"/>
    </row>
    <row r="2073" spans="1:4" ht="15">
      <c r="A2073" s="262"/>
      <c r="B2073" s="262"/>
      <c r="C2073" s="262"/>
      <c r="D2073" s="262"/>
    </row>
    <row r="2074" spans="1:4" ht="15">
      <c r="A2074" s="262"/>
      <c r="B2074" s="262"/>
      <c r="C2074" s="262"/>
      <c r="D2074" s="262"/>
    </row>
    <row r="2075" spans="1:4" ht="15">
      <c r="A2075" s="262"/>
      <c r="B2075" s="262"/>
      <c r="C2075" s="262"/>
      <c r="D2075" s="262"/>
    </row>
    <row r="2076" spans="1:4" ht="15">
      <c r="A2076" s="262"/>
      <c r="B2076" s="262"/>
      <c r="C2076" s="262"/>
      <c r="D2076" s="262"/>
    </row>
    <row r="2077" spans="1:4" ht="15">
      <c r="A2077" s="262"/>
      <c r="B2077" s="262"/>
      <c r="C2077" s="262"/>
      <c r="D2077" s="262"/>
    </row>
    <row r="2078" spans="1:4" ht="15">
      <c r="A2078" s="262"/>
      <c r="B2078" s="262"/>
      <c r="C2078" s="262"/>
      <c r="D2078" s="262"/>
    </row>
    <row r="2079" spans="1:4" ht="15">
      <c r="A2079" s="262"/>
      <c r="B2079" s="262"/>
      <c r="C2079" s="262"/>
      <c r="D2079" s="262"/>
    </row>
    <row r="2080" spans="1:4" ht="15">
      <c r="A2080" s="262"/>
      <c r="B2080" s="262"/>
      <c r="C2080" s="262"/>
      <c r="D2080" s="262"/>
    </row>
    <row r="2081" spans="1:4" ht="15">
      <c r="A2081" s="262"/>
      <c r="B2081" s="262"/>
      <c r="C2081" s="262"/>
      <c r="D2081" s="262"/>
    </row>
    <row r="2082" spans="1:4" ht="15">
      <c r="A2082" s="262"/>
      <c r="B2082" s="262"/>
      <c r="C2082" s="262"/>
      <c r="D2082" s="262"/>
    </row>
    <row r="2083" spans="1:4" ht="15">
      <c r="A2083" s="262"/>
      <c r="B2083" s="262"/>
      <c r="C2083" s="262"/>
      <c r="D2083" s="262"/>
    </row>
    <row r="2084" spans="1:4" ht="15">
      <c r="A2084" s="262"/>
      <c r="B2084" s="262"/>
      <c r="C2084" s="262"/>
      <c r="D2084" s="262"/>
    </row>
    <row r="2085" spans="1:4" ht="15">
      <c r="A2085" s="262"/>
      <c r="B2085" s="262"/>
      <c r="C2085" s="262"/>
      <c r="D2085" s="262"/>
    </row>
    <row r="2086" spans="1:4" ht="15">
      <c r="A2086" s="262"/>
      <c r="B2086" s="262"/>
      <c r="C2086" s="262"/>
      <c r="D2086" s="262"/>
    </row>
    <row r="2087" spans="1:4" ht="15">
      <c r="A2087" s="262"/>
      <c r="B2087" s="262"/>
      <c r="C2087" s="262"/>
      <c r="D2087" s="262"/>
    </row>
    <row r="2088" spans="1:4" ht="15">
      <c r="A2088" s="262"/>
      <c r="B2088" s="262"/>
      <c r="C2088" s="262"/>
      <c r="D2088" s="262"/>
    </row>
    <row r="2089" spans="1:4" ht="15">
      <c r="A2089" s="262"/>
      <c r="B2089" s="262"/>
      <c r="C2089" s="262"/>
      <c r="D2089" s="262"/>
    </row>
    <row r="2090" spans="1:4" ht="15">
      <c r="A2090" s="262"/>
      <c r="B2090" s="262"/>
      <c r="C2090" s="262"/>
      <c r="D2090" s="262"/>
    </row>
    <row r="2091" spans="1:4" ht="15">
      <c r="A2091" s="262"/>
      <c r="B2091" s="262"/>
      <c r="C2091" s="262"/>
      <c r="D2091" s="262"/>
    </row>
    <row r="2092" spans="1:4" ht="15">
      <c r="A2092" s="262"/>
      <c r="B2092" s="262"/>
      <c r="C2092" s="262"/>
      <c r="D2092" s="262"/>
    </row>
    <row r="2093" spans="1:4" ht="15">
      <c r="A2093" s="262"/>
      <c r="B2093" s="262"/>
      <c r="C2093" s="262"/>
      <c r="D2093" s="262"/>
    </row>
    <row r="2094" spans="1:4" ht="15">
      <c r="A2094" s="262"/>
      <c r="B2094" s="262"/>
      <c r="C2094" s="262"/>
      <c r="D2094" s="262"/>
    </row>
    <row r="2095" spans="1:4" ht="15">
      <c r="A2095" s="262"/>
      <c r="B2095" s="262"/>
      <c r="C2095" s="262"/>
      <c r="D2095" s="262"/>
    </row>
    <row r="2096" spans="1:4" ht="15">
      <c r="A2096" s="262"/>
      <c r="B2096" s="262"/>
      <c r="C2096" s="262"/>
      <c r="D2096" s="262"/>
    </row>
    <row r="2097" spans="1:4" ht="15">
      <c r="A2097" s="262"/>
      <c r="B2097" s="262"/>
      <c r="C2097" s="262"/>
      <c r="D2097" s="262"/>
    </row>
    <row r="2098" spans="1:4" ht="15">
      <c r="A2098" s="266"/>
      <c r="B2098"/>
      <c r="C2098"/>
      <c r="D2098"/>
    </row>
    <row r="2099" spans="1:4" ht="14.25">
      <c r="A2099" s="267"/>
      <c r="B2099"/>
      <c r="C2099"/>
      <c r="D2099"/>
    </row>
    <row r="2100" spans="1:4" ht="15.75">
      <c r="A2100" s="265"/>
      <c r="B2100"/>
      <c r="C2100"/>
      <c r="D2100"/>
    </row>
    <row r="2101" spans="1:4" ht="15">
      <c r="A2101" s="268"/>
      <c r="B2101" s="268"/>
      <c r="C2101" s="268"/>
      <c r="D2101" s="268"/>
    </row>
    <row r="2102" spans="1:4" ht="15.75">
      <c r="A2102" s="265"/>
      <c r="B2102" s="265"/>
      <c r="C2102"/>
      <c r="D2102"/>
    </row>
    <row r="2103" spans="1:4" ht="15">
      <c r="A2103" s="262"/>
      <c r="B2103" s="262"/>
      <c r="C2103" s="262"/>
      <c r="D2103" s="262"/>
    </row>
    <row r="2104" spans="1:4" ht="15">
      <c r="A2104" s="262"/>
      <c r="B2104" s="262"/>
      <c r="C2104" s="262"/>
      <c r="D2104" s="262"/>
    </row>
    <row r="2105" spans="1:4" ht="15">
      <c r="A2105" s="262"/>
      <c r="B2105" s="262"/>
      <c r="C2105" s="262"/>
      <c r="D2105" s="262"/>
    </row>
    <row r="2106" spans="1:4" ht="15">
      <c r="A2106" s="262"/>
      <c r="B2106" s="262"/>
      <c r="C2106" s="262"/>
      <c r="D2106" s="262"/>
    </row>
    <row r="2107" spans="1:4" ht="15">
      <c r="A2107" s="262"/>
      <c r="B2107" s="262"/>
      <c r="C2107" s="262"/>
      <c r="D2107" s="262"/>
    </row>
    <row r="2108" spans="1:4" ht="15">
      <c r="A2108" s="262"/>
      <c r="B2108" s="262"/>
      <c r="C2108" s="262"/>
      <c r="D2108" s="262"/>
    </row>
    <row r="2109" spans="1:4" ht="15">
      <c r="A2109" s="262"/>
      <c r="B2109" s="262"/>
      <c r="C2109" s="262"/>
      <c r="D2109" s="262"/>
    </row>
    <row r="2110" spans="1:4" ht="15">
      <c r="A2110" s="262"/>
      <c r="B2110" s="262"/>
      <c r="C2110" s="262"/>
      <c r="D2110" s="262"/>
    </row>
    <row r="2111" spans="1:4" ht="15">
      <c r="A2111" s="262"/>
      <c r="B2111" s="262"/>
      <c r="C2111" s="262"/>
      <c r="D2111" s="262"/>
    </row>
    <row r="2112" spans="1:4" ht="15">
      <c r="A2112" s="262"/>
      <c r="B2112" s="262"/>
      <c r="C2112" s="262"/>
      <c r="D2112" s="262"/>
    </row>
    <row r="2113" spans="1:4" ht="15">
      <c r="A2113" s="262"/>
      <c r="B2113" s="262"/>
      <c r="C2113" s="262"/>
      <c r="D2113" s="262"/>
    </row>
    <row r="2114" spans="1:4" ht="15">
      <c r="A2114" s="262"/>
      <c r="B2114" s="262"/>
      <c r="C2114" s="262"/>
      <c r="D2114" s="262"/>
    </row>
    <row r="2115" spans="1:4" ht="15">
      <c r="A2115" s="262"/>
      <c r="B2115" s="262"/>
      <c r="C2115" s="262"/>
      <c r="D2115" s="262"/>
    </row>
    <row r="2116" spans="1:4" ht="15">
      <c r="A2116" s="262"/>
      <c r="B2116" s="262"/>
      <c r="C2116" s="262"/>
      <c r="D2116" s="262"/>
    </row>
    <row r="2117" spans="1:4" ht="15">
      <c r="A2117" s="262"/>
      <c r="B2117" s="262"/>
      <c r="C2117" s="262"/>
      <c r="D2117" s="262"/>
    </row>
    <row r="2118" spans="1:4" ht="15">
      <c r="A2118" s="262"/>
      <c r="B2118" s="262"/>
      <c r="C2118" s="262"/>
      <c r="D2118" s="262"/>
    </row>
    <row r="2119" spans="1:4" ht="15">
      <c r="A2119" s="262"/>
      <c r="B2119" s="262"/>
      <c r="C2119" s="262"/>
      <c r="D2119" s="262"/>
    </row>
    <row r="2120" spans="1:4" ht="15">
      <c r="A2120" s="262"/>
      <c r="B2120" s="262"/>
      <c r="C2120" s="262"/>
      <c r="D2120" s="262"/>
    </row>
    <row r="2121" spans="1:4" ht="15">
      <c r="A2121" s="262"/>
      <c r="B2121" s="262"/>
      <c r="C2121" s="262"/>
      <c r="D2121" s="262"/>
    </row>
    <row r="2122" spans="1:4" ht="15">
      <c r="A2122" s="262"/>
      <c r="B2122" s="262"/>
      <c r="C2122" s="262"/>
      <c r="D2122" s="262"/>
    </row>
    <row r="2123" spans="1:4" ht="15">
      <c r="A2123" s="262"/>
      <c r="B2123" s="262"/>
      <c r="C2123" s="262"/>
      <c r="D2123" s="262"/>
    </row>
    <row r="2124" spans="1:4" ht="15">
      <c r="A2124" s="262"/>
      <c r="B2124" s="262"/>
      <c r="C2124" s="262"/>
      <c r="D2124" s="262"/>
    </row>
    <row r="2125" spans="1:4" ht="15">
      <c r="A2125" s="262"/>
      <c r="B2125" s="262"/>
      <c r="C2125" s="262"/>
      <c r="D2125" s="262"/>
    </row>
    <row r="2126" spans="1:4" ht="15">
      <c r="A2126" s="262"/>
      <c r="B2126" s="262"/>
      <c r="C2126" s="262"/>
      <c r="D2126" s="262"/>
    </row>
    <row r="2127" spans="1:4" ht="15">
      <c r="A2127" s="262"/>
      <c r="B2127" s="262"/>
      <c r="C2127" s="262"/>
      <c r="D2127" s="262"/>
    </row>
    <row r="2128" spans="1:4" ht="15">
      <c r="A2128" s="262"/>
      <c r="B2128" s="262"/>
      <c r="C2128" s="262"/>
      <c r="D2128" s="262"/>
    </row>
    <row r="2129" spans="1:4" ht="15">
      <c r="A2129" s="262"/>
      <c r="B2129" s="262"/>
      <c r="C2129" s="262"/>
      <c r="D2129" s="262"/>
    </row>
    <row r="2130" spans="1:4" ht="15">
      <c r="A2130" s="262"/>
      <c r="B2130" s="262"/>
      <c r="C2130" s="262"/>
      <c r="D2130" s="262"/>
    </row>
    <row r="2131" spans="1:4" ht="15">
      <c r="A2131" s="262"/>
      <c r="B2131" s="262"/>
      <c r="C2131" s="262"/>
      <c r="D2131" s="262"/>
    </row>
    <row r="2132" spans="1:4" ht="15">
      <c r="A2132" s="262"/>
      <c r="B2132" s="262"/>
      <c r="C2132" s="262"/>
      <c r="D2132" s="262"/>
    </row>
    <row r="2133" spans="1:4" ht="15">
      <c r="A2133" s="262"/>
      <c r="B2133" s="262"/>
      <c r="C2133" s="262"/>
      <c r="D2133" s="262"/>
    </row>
    <row r="2134" spans="1:4" ht="15">
      <c r="A2134" s="262"/>
      <c r="B2134" s="262"/>
      <c r="C2134" s="262"/>
      <c r="D2134" s="262"/>
    </row>
    <row r="2135" spans="1:4" ht="15">
      <c r="A2135" s="262"/>
      <c r="B2135" s="262"/>
      <c r="C2135" s="262"/>
      <c r="D2135" s="262"/>
    </row>
    <row r="2136" spans="1:4" ht="15">
      <c r="A2136" s="262"/>
      <c r="B2136" s="262"/>
      <c r="C2136" s="262"/>
      <c r="D2136" s="262"/>
    </row>
    <row r="2137" spans="1:4" ht="15">
      <c r="A2137" s="262"/>
      <c r="B2137" s="262"/>
      <c r="C2137" s="262"/>
      <c r="D2137" s="262"/>
    </row>
    <row r="2138" spans="1:4" ht="15">
      <c r="A2138" s="262"/>
      <c r="B2138" s="262"/>
      <c r="C2138" s="262"/>
      <c r="D2138" s="262"/>
    </row>
    <row r="2139" spans="1:4" ht="15">
      <c r="A2139" s="262"/>
      <c r="B2139" s="262"/>
      <c r="C2139" s="262"/>
      <c r="D2139" s="262"/>
    </row>
    <row r="2140" spans="1:4" ht="15">
      <c r="A2140" s="262"/>
      <c r="B2140" s="262"/>
      <c r="C2140" s="262"/>
      <c r="D2140" s="262"/>
    </row>
    <row r="2141" spans="1:4" ht="15">
      <c r="A2141" s="262"/>
      <c r="B2141" s="262"/>
      <c r="C2141" s="262"/>
      <c r="D2141" s="262"/>
    </row>
    <row r="2142" spans="1:4" ht="15">
      <c r="A2142" s="262"/>
      <c r="B2142" s="262"/>
      <c r="C2142" s="262"/>
      <c r="D2142" s="262"/>
    </row>
    <row r="2143" spans="1:4" ht="15">
      <c r="A2143" s="262"/>
      <c r="B2143" s="262"/>
      <c r="C2143" s="262"/>
      <c r="D2143" s="262"/>
    </row>
    <row r="2144" spans="1:4" ht="15">
      <c r="A2144" s="262"/>
      <c r="B2144" s="262"/>
      <c r="C2144" s="262"/>
      <c r="D2144" s="262"/>
    </row>
    <row r="2145" spans="1:4" ht="15">
      <c r="A2145" s="262"/>
      <c r="B2145" s="262"/>
      <c r="C2145" s="262"/>
      <c r="D2145" s="262"/>
    </row>
    <row r="2146" spans="1:4" ht="15">
      <c r="A2146" s="262"/>
      <c r="B2146" s="262"/>
      <c r="C2146" s="262"/>
      <c r="D2146" s="262"/>
    </row>
    <row r="2147" spans="1:4" ht="15">
      <c r="A2147" s="262"/>
      <c r="B2147" s="262"/>
      <c r="C2147" s="262"/>
      <c r="D2147" s="262"/>
    </row>
    <row r="2148" spans="1:4" ht="15">
      <c r="A2148" s="262"/>
      <c r="B2148" s="262"/>
      <c r="C2148" s="262"/>
      <c r="D2148" s="262"/>
    </row>
    <row r="2149" spans="1:4" ht="15">
      <c r="A2149" s="262"/>
      <c r="B2149" s="262"/>
      <c r="C2149" s="262"/>
      <c r="D2149" s="262"/>
    </row>
    <row r="2150" spans="1:4" ht="15">
      <c r="A2150" s="262"/>
      <c r="B2150" s="262"/>
      <c r="C2150" s="262"/>
      <c r="D2150" s="262"/>
    </row>
    <row r="2151" spans="1:4" ht="15">
      <c r="A2151" s="262"/>
      <c r="B2151" s="262"/>
      <c r="C2151" s="262"/>
      <c r="D2151" s="262"/>
    </row>
    <row r="2152" spans="1:4" ht="15">
      <c r="A2152" s="262"/>
      <c r="B2152" s="262"/>
      <c r="C2152" s="262"/>
      <c r="D2152" s="262"/>
    </row>
    <row r="2153" spans="1:4" ht="15">
      <c r="A2153" s="262"/>
      <c r="B2153" s="262"/>
      <c r="C2153" s="262"/>
      <c r="D2153" s="262"/>
    </row>
    <row r="2154" spans="1:4" ht="15">
      <c r="A2154" s="262"/>
      <c r="B2154" s="262"/>
      <c r="C2154" s="262"/>
      <c r="D2154" s="262"/>
    </row>
    <row r="2155" spans="1:4" ht="15">
      <c r="A2155" s="266"/>
      <c r="B2155"/>
      <c r="C2155"/>
      <c r="D2155"/>
    </row>
    <row r="2156" spans="1:4" ht="14.25">
      <c r="A2156" s="267"/>
      <c r="B2156"/>
      <c r="C2156"/>
      <c r="D2156"/>
    </row>
    <row r="2157" spans="1:4" ht="15.75">
      <c r="A2157" s="265"/>
      <c r="B2157"/>
      <c r="C2157"/>
      <c r="D2157"/>
    </row>
    <row r="2158" spans="1:4" ht="15">
      <c r="A2158" s="268"/>
      <c r="B2158" s="268"/>
      <c r="C2158" s="268"/>
      <c r="D2158" s="268"/>
    </row>
    <row r="2159" spans="1:4" ht="15.75">
      <c r="A2159" s="265"/>
      <c r="B2159" s="265"/>
      <c r="C2159"/>
      <c r="D2159"/>
    </row>
    <row r="2160" spans="1:4" ht="15">
      <c r="A2160" s="262"/>
      <c r="B2160" s="262"/>
      <c r="C2160" s="262"/>
      <c r="D2160" s="262"/>
    </row>
    <row r="2161" spans="1:4" ht="15">
      <c r="A2161" s="262"/>
      <c r="B2161" s="262"/>
      <c r="C2161" s="262"/>
      <c r="D2161" s="262"/>
    </row>
    <row r="2162" spans="1:4" ht="15">
      <c r="A2162" s="262"/>
      <c r="B2162" s="262"/>
      <c r="C2162" s="262"/>
      <c r="D2162" s="262"/>
    </row>
    <row r="2163" spans="1:4" ht="15">
      <c r="A2163" s="262"/>
      <c r="B2163" s="262"/>
      <c r="C2163" s="262"/>
      <c r="D2163" s="262"/>
    </row>
    <row r="2164" spans="1:4" ht="15">
      <c r="A2164" s="262"/>
      <c r="B2164" s="262"/>
      <c r="C2164" s="262"/>
      <c r="D2164" s="262"/>
    </row>
    <row r="2165" spans="1:4" ht="15">
      <c r="A2165" s="262"/>
      <c r="B2165" s="262"/>
      <c r="C2165" s="262"/>
      <c r="D2165" s="262"/>
    </row>
    <row r="2166" spans="1:4" ht="15">
      <c r="A2166" s="262"/>
      <c r="B2166" s="262"/>
      <c r="C2166" s="262"/>
      <c r="D2166" s="262"/>
    </row>
    <row r="2167" spans="1:4" ht="15">
      <c r="A2167" s="262"/>
      <c r="B2167" s="262"/>
      <c r="C2167" s="262"/>
      <c r="D2167" s="262"/>
    </row>
    <row r="2168" spans="1:4" ht="15">
      <c r="A2168" s="262"/>
      <c r="B2168" s="262"/>
      <c r="C2168" s="262"/>
      <c r="D2168" s="262"/>
    </row>
    <row r="2169" spans="1:4" ht="15">
      <c r="A2169" s="262"/>
      <c r="B2169" s="262"/>
      <c r="C2169" s="262"/>
      <c r="D2169" s="262"/>
    </row>
    <row r="2170" spans="1:4" ht="15">
      <c r="A2170" s="262"/>
      <c r="B2170" s="262"/>
      <c r="C2170" s="262"/>
      <c r="D2170" s="262"/>
    </row>
    <row r="2171" spans="1:4" ht="15">
      <c r="A2171" s="262"/>
      <c r="B2171" s="262"/>
      <c r="C2171" s="262"/>
      <c r="D2171" s="262"/>
    </row>
    <row r="2172" spans="1:4" ht="15">
      <c r="A2172" s="262"/>
      <c r="B2172" s="262"/>
      <c r="C2172" s="262"/>
      <c r="D2172" s="262"/>
    </row>
    <row r="2173" spans="1:4" ht="15">
      <c r="A2173" s="262"/>
      <c r="B2173" s="262"/>
      <c r="C2173" s="262"/>
      <c r="D2173" s="262"/>
    </row>
    <row r="2174" spans="1:4" ht="15">
      <c r="A2174" s="262"/>
      <c r="B2174" s="262"/>
      <c r="C2174" s="262"/>
      <c r="D2174" s="262"/>
    </row>
    <row r="2175" spans="1:4" ht="15">
      <c r="A2175" s="262"/>
      <c r="B2175" s="262"/>
      <c r="C2175" s="262"/>
      <c r="D2175" s="262"/>
    </row>
    <row r="2176" spans="1:4" ht="15">
      <c r="A2176" s="262"/>
      <c r="B2176" s="262"/>
      <c r="C2176" s="262"/>
      <c r="D2176" s="262"/>
    </row>
    <row r="2177" spans="1:4" ht="15">
      <c r="A2177" s="262"/>
      <c r="B2177" s="262"/>
      <c r="C2177" s="262"/>
      <c r="D2177" s="262"/>
    </row>
    <row r="2178" spans="1:4" ht="15">
      <c r="A2178" s="262"/>
      <c r="B2178" s="262"/>
      <c r="C2178" s="262"/>
      <c r="D2178" s="262"/>
    </row>
    <row r="2179" spans="1:4" ht="15">
      <c r="A2179" s="262"/>
      <c r="B2179" s="262"/>
      <c r="C2179" s="262"/>
      <c r="D2179" s="262"/>
    </row>
    <row r="2180" spans="1:4" ht="15">
      <c r="A2180" s="262"/>
      <c r="B2180" s="262"/>
      <c r="C2180" s="262"/>
      <c r="D2180" s="262"/>
    </row>
    <row r="2181" spans="1:4" ht="15">
      <c r="A2181" s="262"/>
      <c r="B2181" s="262"/>
      <c r="C2181" s="262"/>
      <c r="D2181" s="262"/>
    </row>
    <row r="2182" spans="1:4" ht="15">
      <c r="A2182" s="262"/>
      <c r="B2182" s="262"/>
      <c r="C2182" s="262"/>
      <c r="D2182" s="262"/>
    </row>
    <row r="2183" spans="1:4" ht="15">
      <c r="A2183" s="262"/>
      <c r="B2183" s="262"/>
      <c r="C2183" s="262"/>
      <c r="D2183" s="262"/>
    </row>
    <row r="2184" spans="1:4" ht="15">
      <c r="A2184" s="262"/>
      <c r="B2184" s="262"/>
      <c r="C2184" s="262"/>
      <c r="D2184" s="262"/>
    </row>
    <row r="2185" spans="1:4" ht="15">
      <c r="A2185" s="262"/>
      <c r="B2185" s="262"/>
      <c r="C2185" s="262"/>
      <c r="D2185" s="262"/>
    </row>
    <row r="2186" spans="1:4" ht="15">
      <c r="A2186" s="262"/>
      <c r="B2186" s="262"/>
      <c r="C2186" s="262"/>
      <c r="D2186" s="262"/>
    </row>
    <row r="2187" spans="1:4" ht="15">
      <c r="A2187" s="262"/>
      <c r="B2187" s="262"/>
      <c r="C2187" s="262"/>
      <c r="D2187" s="262"/>
    </row>
    <row r="2188" spans="1:4" ht="15">
      <c r="A2188" s="262"/>
      <c r="B2188" s="262"/>
      <c r="C2188" s="262"/>
      <c r="D2188" s="262"/>
    </row>
    <row r="2189" spans="1:4" ht="15">
      <c r="A2189" s="262"/>
      <c r="B2189" s="262"/>
      <c r="C2189" s="262"/>
      <c r="D2189" s="262"/>
    </row>
    <row r="2190" spans="1:4" ht="15">
      <c r="A2190" s="262"/>
      <c r="B2190" s="262"/>
      <c r="C2190" s="262"/>
      <c r="D2190" s="262"/>
    </row>
    <row r="2191" spans="1:4" ht="15">
      <c r="A2191" s="262"/>
      <c r="B2191" s="262"/>
      <c r="C2191" s="262"/>
      <c r="D2191" s="262"/>
    </row>
    <row r="2192" spans="1:4" ht="15">
      <c r="A2192" s="262"/>
      <c r="B2192" s="262"/>
      <c r="C2192" s="262"/>
      <c r="D2192" s="262"/>
    </row>
    <row r="2193" spans="1:4" ht="15">
      <c r="A2193" s="262"/>
      <c r="B2193" s="262"/>
      <c r="C2193" s="262"/>
      <c r="D2193" s="262"/>
    </row>
    <row r="2194" spans="1:4" ht="15">
      <c r="A2194" s="262"/>
      <c r="B2194" s="262"/>
      <c r="C2194" s="262"/>
      <c r="D2194" s="262"/>
    </row>
    <row r="2195" spans="1:4" ht="15">
      <c r="A2195" s="262"/>
      <c r="B2195" s="262"/>
      <c r="C2195" s="262"/>
      <c r="D2195" s="262"/>
    </row>
    <row r="2196" spans="1:4" ht="15">
      <c r="A2196" s="262"/>
      <c r="B2196" s="262"/>
      <c r="C2196" s="262"/>
      <c r="D2196" s="262"/>
    </row>
    <row r="2197" spans="1:4" ht="15">
      <c r="A2197" s="262"/>
      <c r="B2197" s="262"/>
      <c r="C2197" s="262"/>
      <c r="D2197" s="262"/>
    </row>
    <row r="2198" spans="1:4" ht="15">
      <c r="A2198" s="262"/>
      <c r="B2198" s="262"/>
      <c r="C2198" s="262"/>
      <c r="D2198" s="262"/>
    </row>
    <row r="2199" spans="1:4" ht="15">
      <c r="A2199" s="262"/>
      <c r="B2199" s="262"/>
      <c r="C2199" s="262"/>
      <c r="D2199" s="262"/>
    </row>
    <row r="2200" spans="1:4" ht="15">
      <c r="A2200" s="262"/>
      <c r="B2200" s="262"/>
      <c r="C2200" s="262"/>
      <c r="D2200" s="262"/>
    </row>
    <row r="2201" spans="1:4" ht="15">
      <c r="A2201" s="262"/>
      <c r="B2201" s="262"/>
      <c r="C2201" s="262"/>
      <c r="D2201" s="262"/>
    </row>
    <row r="2202" spans="1:4" ht="15">
      <c r="A2202" s="262"/>
      <c r="B2202" s="262"/>
      <c r="C2202" s="262"/>
      <c r="D2202" s="262"/>
    </row>
    <row r="2203" spans="1:4" ht="15">
      <c r="A2203" s="262"/>
      <c r="B2203" s="262"/>
      <c r="C2203" s="262"/>
      <c r="D2203" s="262"/>
    </row>
    <row r="2204" spans="1:4" ht="15">
      <c r="A2204" s="262"/>
      <c r="B2204" s="262"/>
      <c r="C2204" s="262"/>
      <c r="D2204" s="262"/>
    </row>
    <row r="2205" spans="1:4" ht="15">
      <c r="A2205" s="262"/>
      <c r="B2205" s="262"/>
      <c r="C2205" s="262"/>
      <c r="D2205" s="262"/>
    </row>
    <row r="2206" spans="1:4" ht="15">
      <c r="A2206" s="262"/>
      <c r="B2206" s="262"/>
      <c r="C2206" s="262"/>
      <c r="D2206" s="262"/>
    </row>
    <row r="2207" spans="1:4" ht="15">
      <c r="A2207" s="262"/>
      <c r="B2207" s="262"/>
      <c r="C2207" s="262"/>
      <c r="D2207" s="262"/>
    </row>
    <row r="2208" spans="1:4" ht="15">
      <c r="A2208" s="262"/>
      <c r="B2208" s="262"/>
      <c r="C2208" s="262"/>
      <c r="D2208" s="262"/>
    </row>
    <row r="2209" spans="1:4" ht="15">
      <c r="A2209" s="262"/>
      <c r="B2209" s="262"/>
      <c r="C2209" s="262"/>
      <c r="D2209" s="262"/>
    </row>
    <row r="2210" spans="1:4" ht="15">
      <c r="A2210" s="262"/>
      <c r="B2210" s="262"/>
      <c r="C2210" s="262"/>
      <c r="D2210" s="262"/>
    </row>
    <row r="2211" spans="1:4" ht="15">
      <c r="A2211" s="262"/>
      <c r="B2211" s="262"/>
      <c r="C2211" s="262"/>
      <c r="D2211" s="262"/>
    </row>
    <row r="2212" spans="1:4" ht="15">
      <c r="A2212" s="266"/>
      <c r="B2212"/>
      <c r="C2212"/>
      <c r="D2212"/>
    </row>
    <row r="2213" spans="1:4" ht="14.25">
      <c r="A2213" s="267"/>
      <c r="B2213"/>
      <c r="C2213"/>
      <c r="D2213"/>
    </row>
    <row r="2214" spans="1:4" ht="15.75">
      <c r="A2214" s="265"/>
      <c r="B2214"/>
      <c r="C2214"/>
      <c r="D2214"/>
    </row>
    <row r="2215" spans="1:4" ht="15">
      <c r="A2215" s="268"/>
      <c r="B2215" s="268"/>
      <c r="C2215" s="268"/>
      <c r="D2215" s="268"/>
    </row>
    <row r="2216" spans="1:4" ht="15.75">
      <c r="A2216" s="265"/>
      <c r="B2216" s="265"/>
      <c r="C2216"/>
      <c r="D2216"/>
    </row>
    <row r="2217" spans="1:4" ht="15">
      <c r="A2217" s="262"/>
      <c r="B2217" s="262"/>
      <c r="C2217" s="262"/>
      <c r="D2217" s="262"/>
    </row>
    <row r="2218" spans="1:4" ht="15">
      <c r="A2218" s="262"/>
      <c r="B2218" s="262"/>
      <c r="C2218" s="262"/>
      <c r="D2218" s="262"/>
    </row>
    <row r="2219" spans="1:4" ht="15">
      <c r="A2219" s="262"/>
      <c r="B2219" s="262"/>
      <c r="C2219" s="262"/>
      <c r="D2219" s="262"/>
    </row>
    <row r="2220" spans="1:4" ht="15">
      <c r="A2220" s="262"/>
      <c r="B2220" s="262"/>
      <c r="C2220" s="262"/>
      <c r="D2220" s="262"/>
    </row>
    <row r="2221" spans="1:4" ht="15">
      <c r="A2221" s="262"/>
      <c r="B2221" s="262"/>
      <c r="C2221" s="262"/>
      <c r="D2221" s="262"/>
    </row>
    <row r="2222" spans="1:4" ht="15">
      <c r="A2222" s="262"/>
      <c r="B2222" s="262"/>
      <c r="C2222" s="262"/>
      <c r="D2222" s="262"/>
    </row>
    <row r="2223" spans="1:4" ht="15">
      <c r="A2223" s="262"/>
      <c r="B2223" s="262"/>
      <c r="C2223" s="262"/>
      <c r="D2223" s="262"/>
    </row>
    <row r="2224" spans="1:4" ht="15">
      <c r="A2224" s="262"/>
      <c r="B2224" s="262"/>
      <c r="C2224" s="262"/>
      <c r="D2224" s="262"/>
    </row>
    <row r="2225" spans="1:4" ht="15">
      <c r="A2225" s="262"/>
      <c r="B2225" s="262"/>
      <c r="C2225" s="262"/>
      <c r="D2225" s="262"/>
    </row>
    <row r="2226" spans="1:4" ht="15">
      <c r="A2226" s="262"/>
      <c r="B2226" s="262"/>
      <c r="C2226" s="262"/>
      <c r="D2226" s="262"/>
    </row>
    <row r="2227" spans="1:4" ht="15">
      <c r="A2227" s="262"/>
      <c r="B2227" s="262"/>
      <c r="C2227" s="262"/>
      <c r="D2227" s="262"/>
    </row>
    <row r="2228" spans="1:4" ht="15">
      <c r="A2228" s="262"/>
      <c r="B2228" s="262"/>
      <c r="C2228" s="262"/>
      <c r="D2228" s="262"/>
    </row>
    <row r="2229" spans="1:4" ht="15">
      <c r="A2229" s="262"/>
      <c r="B2229" s="262"/>
      <c r="C2229" s="262"/>
      <c r="D2229" s="262"/>
    </row>
    <row r="2230" spans="1:4" ht="15">
      <c r="A2230" s="262"/>
      <c r="B2230" s="262"/>
      <c r="C2230" s="262"/>
      <c r="D2230" s="262"/>
    </row>
    <row r="2231" spans="1:4" ht="15">
      <c r="A2231" s="262"/>
      <c r="B2231" s="262"/>
      <c r="C2231" s="262"/>
      <c r="D2231" s="262"/>
    </row>
    <row r="2232" spans="1:4" ht="15">
      <c r="A2232" s="262"/>
      <c r="B2232" s="262"/>
      <c r="C2232" s="262"/>
      <c r="D2232" s="262"/>
    </row>
    <row r="2233" spans="1:4" ht="15">
      <c r="A2233" s="262"/>
      <c r="B2233" s="262"/>
      <c r="C2233" s="262"/>
      <c r="D2233" s="262"/>
    </row>
    <row r="2234" spans="1:4" ht="15">
      <c r="A2234" s="262"/>
      <c r="B2234" s="262"/>
      <c r="C2234" s="262"/>
      <c r="D2234" s="262"/>
    </row>
    <row r="2235" spans="1:4" ht="15">
      <c r="A2235" s="262"/>
      <c r="B2235" s="262"/>
      <c r="C2235" s="262"/>
      <c r="D2235" s="262"/>
    </row>
    <row r="2236" spans="1:4" ht="15">
      <c r="A2236" s="262"/>
      <c r="B2236" s="262"/>
      <c r="C2236" s="262"/>
      <c r="D2236" s="262"/>
    </row>
    <row r="2237" spans="1:4" ht="15">
      <c r="A2237" s="262"/>
      <c r="B2237" s="262"/>
      <c r="C2237" s="262"/>
      <c r="D2237" s="262"/>
    </row>
    <row r="2238" spans="1:4" ht="15">
      <c r="A2238" s="262"/>
      <c r="B2238" s="262"/>
      <c r="C2238" s="262"/>
      <c r="D2238" s="262"/>
    </row>
    <row r="2239" spans="1:4" ht="15">
      <c r="A2239" s="262"/>
      <c r="B2239" s="262"/>
      <c r="C2239" s="262"/>
      <c r="D2239" s="262"/>
    </row>
    <row r="2240" spans="1:4" ht="15">
      <c r="A2240" s="262"/>
      <c r="B2240" s="262"/>
      <c r="C2240" s="262"/>
      <c r="D2240" s="262"/>
    </row>
    <row r="2241" spans="1:4" ht="15">
      <c r="A2241" s="262"/>
      <c r="B2241" s="262"/>
      <c r="C2241" s="262"/>
      <c r="D2241" s="262"/>
    </row>
    <row r="2242" spans="1:4" ht="15">
      <c r="A2242" s="262"/>
      <c r="B2242" s="262"/>
      <c r="C2242" s="262"/>
      <c r="D2242" s="262"/>
    </row>
    <row r="2243" spans="1:4" ht="15">
      <c r="A2243" s="262"/>
      <c r="B2243" s="262"/>
      <c r="C2243" s="262"/>
      <c r="D2243" s="262"/>
    </row>
    <row r="2244" spans="1:4" ht="15">
      <c r="A2244" s="262"/>
      <c r="B2244" s="262"/>
      <c r="C2244" s="262"/>
      <c r="D2244" s="262"/>
    </row>
    <row r="2245" spans="1:4" ht="15">
      <c r="A2245" s="262"/>
      <c r="B2245" s="262"/>
      <c r="C2245" s="262"/>
      <c r="D2245" s="262"/>
    </row>
    <row r="2246" spans="1:4" ht="15">
      <c r="A2246" s="262"/>
      <c r="B2246" s="262"/>
      <c r="C2246" s="262"/>
      <c r="D2246" s="262"/>
    </row>
    <row r="2247" spans="1:4" ht="15">
      <c r="A2247" s="262"/>
      <c r="B2247" s="262"/>
      <c r="C2247" s="262"/>
      <c r="D2247" s="262"/>
    </row>
    <row r="2248" spans="1:4" ht="15">
      <c r="A2248" s="262"/>
      <c r="B2248" s="262"/>
      <c r="C2248" s="262"/>
      <c r="D2248" s="262"/>
    </row>
    <row r="2249" spans="1:4" ht="15">
      <c r="A2249" s="262"/>
      <c r="B2249" s="262"/>
      <c r="C2249" s="262"/>
      <c r="D2249" s="262"/>
    </row>
    <row r="2250" spans="1:4" ht="15">
      <c r="A2250" s="262"/>
      <c r="B2250" s="262"/>
      <c r="C2250" s="262"/>
      <c r="D2250" s="262"/>
    </row>
    <row r="2251" spans="1:4" ht="15">
      <c r="A2251" s="262"/>
      <c r="B2251" s="262"/>
      <c r="C2251" s="262"/>
      <c r="D2251" s="262"/>
    </row>
    <row r="2252" spans="1:4" ht="15">
      <c r="A2252" s="262"/>
      <c r="B2252" s="262"/>
      <c r="C2252" s="262"/>
      <c r="D2252" s="262"/>
    </row>
    <row r="2253" spans="1:4" ht="15">
      <c r="A2253" s="262"/>
      <c r="B2253" s="262"/>
      <c r="C2253" s="262"/>
      <c r="D2253" s="262"/>
    </row>
  </sheetData>
  <mergeCells count="24">
    <mergeCell ref="A662:B662"/>
    <mergeCell ref="A730:B730"/>
    <mergeCell ref="A747:B747"/>
    <mergeCell ref="A908:B908"/>
    <mergeCell ref="A493:B493"/>
    <mergeCell ref="A511:B511"/>
    <mergeCell ref="A593:B593"/>
    <mergeCell ref="A608:B608"/>
    <mergeCell ref="A624:B624"/>
    <mergeCell ref="A373:B373"/>
    <mergeCell ref="A398:B398"/>
    <mergeCell ref="A406:B406"/>
    <mergeCell ref="A422:B422"/>
    <mergeCell ref="A476:B476"/>
    <mergeCell ref="A209:B209"/>
    <mergeCell ref="A214:B214"/>
    <mergeCell ref="A269:B269"/>
    <mergeCell ref="A296:B296"/>
    <mergeCell ref="A325:B325"/>
    <mergeCell ref="C1:D1"/>
    <mergeCell ref="A38:B38"/>
    <mergeCell ref="A54:B54"/>
    <mergeCell ref="A148:B148"/>
    <mergeCell ref="A193:B193"/>
  </mergeCells>
  <printOptions horizontalCentered="1"/>
  <pageMargins left="0.39370078740157477" right="0.39370078740157477" top="0.59015748031496063" bottom="0.78740157480314954" header="0.39370078740157477" footer="0.39370078740157477"/>
  <pageSetup paperSize="9" fitToWidth="0" fitToHeight="0" pageOrder="overThenDown" orientation="portrait" useFirstPageNumber="1" r:id="rId1"/>
  <headerFooter alignWithMargins="0">
    <oddFooter>&amp;R&amp;10Página &amp;P de &amp;N</oddFooter>
  </headerFooter>
</worksheet>
</file>

<file path=docProps/app.xml><?xml version="1.0" encoding="utf-8"?>
<Properties xmlns="http://schemas.openxmlformats.org/officeDocument/2006/extended-properties" xmlns:vt="http://schemas.openxmlformats.org/officeDocument/2006/docPropsVTypes">
  <TotalTime>254</TotalTime>
  <Application>Microsoft Excel</Application>
  <DocSecurity>0</DocSecurity>
  <ScaleCrop>false</ScaleCrop>
  <HeadingPairs>
    <vt:vector size="4" baseType="variant">
      <vt:variant>
        <vt:lpstr>Planilhas</vt:lpstr>
      </vt:variant>
      <vt:variant>
        <vt:i4>20</vt:i4>
      </vt:variant>
      <vt:variant>
        <vt:lpstr>Intervalos nomeados</vt:lpstr>
      </vt:variant>
      <vt:variant>
        <vt:i4>9</vt:i4>
      </vt:variant>
    </vt:vector>
  </HeadingPairs>
  <TitlesOfParts>
    <vt:vector size="29" baseType="lpstr">
      <vt:lpstr>INSTRUÇÕES</vt:lpstr>
      <vt:lpstr>CSINAPI</vt:lpstr>
      <vt:lpstr>ISINAPI</vt:lpstr>
      <vt:lpstr>CDER</vt:lpstr>
      <vt:lpstr>IDER</vt:lpstr>
      <vt:lpstr>CDER-R</vt:lpstr>
      <vt:lpstr>SICRO</vt:lpstr>
      <vt:lpstr>ISICRO</vt:lpstr>
      <vt:lpstr>CCESAN</vt:lpstr>
      <vt:lpstr>CSCORIO</vt:lpstr>
      <vt:lpstr>DADOS</vt:lpstr>
      <vt:lpstr>Auxiliar</vt:lpstr>
      <vt:lpstr>BDI</vt:lpstr>
      <vt:lpstr>ORCAMENTO</vt:lpstr>
      <vt:lpstr>LICITACAO</vt:lpstr>
      <vt:lpstr>ABC</vt:lpstr>
      <vt:lpstr>MEMÓRIA DE CÁLCULO</vt:lpstr>
      <vt:lpstr>COMPOSICAO</vt:lpstr>
      <vt:lpstr>MERCADO</vt:lpstr>
      <vt:lpstr> CRONOGRAMA </vt:lpstr>
      <vt:lpstr>' CRONOGRAMA '!Area_de_impressao</vt:lpstr>
      <vt:lpstr>COMPOSICAO!Area_de_impressao</vt:lpstr>
      <vt:lpstr>LICITACAO!Area_de_impressao</vt:lpstr>
      <vt:lpstr>'MEMÓRIA DE CÁLCULO'!Area_de_impressao</vt:lpstr>
      <vt:lpstr>MERCADO!Area_de_impressao</vt:lpstr>
      <vt:lpstr>ORCAMENTO!Area_de_impressao</vt:lpstr>
      <vt:lpstr>BDI</vt:lpstr>
      <vt:lpstr>DADOS</vt:lpstr>
      <vt:lpstr>ETAPA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Osmário Cavalcante Wanderlei Júnior</dc:creator>
  <cp:lastModifiedBy>Licitacao</cp:lastModifiedBy>
  <cp:revision>37</cp:revision>
  <cp:lastPrinted>2025-06-02T14:49:47Z</cp:lastPrinted>
  <dcterms:created xsi:type="dcterms:W3CDTF">2019-02-26T10:14:24Z</dcterms:created>
  <dcterms:modified xsi:type="dcterms:W3CDTF">2025-07-25T16:13:31Z</dcterms:modified>
</cp:coreProperties>
</file>